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1" activeTab="2" autoFilterDateGrouping="1"/>
  </bookViews>
  <sheets>
    <sheet name="Calculo Gatilho 3" sheetId="1" state="visible" r:id="rId1"/>
    <sheet name="Cap Custos SPE" sheetId="2" state="visible" r:id="rId2"/>
    <sheet name="Relatório Consolidado" sheetId="3" state="visible" r:id="rId3"/>
    <sheet name="Relatório Analítico" sheetId="4" state="visible" r:id="rId4"/>
    <sheet name="Acompanhamento Vendas" sheetId="5" state="visible" r:id="rId5"/>
    <sheet name="Base Contratos" sheetId="6" state="visible" r:id="rId6"/>
    <sheet name="Recebimentos" sheetId="7" state="visible" r:id="rId7"/>
    <sheet name="Recebíveis" sheetId="8" state="visible" r:id="rId8"/>
    <sheet name="Relação de Contratos" sheetId="9" state="visible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_MAIN__">#REF!</definedName>
    <definedName name="__memParams__">#REF!</definedName>
    <definedName name="__qryTitLiq__">#REF!</definedName>
    <definedName name="_Fill" hidden="1">#REF!</definedName>
    <definedName name="aaa" hidden="1">#REF!</definedName>
    <definedName name="Acquisition_Date">'[1]Deal Inputs'!$C$12</definedName>
    <definedName name="AMORTIZACAO">OFFSET('[2]Fluxo 1'!$S$18,0,0,COUNT('[2]Fluxo 1'!$K$18:$K$1048576),1)</definedName>
    <definedName name="AnoOrçamento">#REF!</definedName>
    <definedName name="AP_COFINS">'[1]Deal Inputs'!$C$42</definedName>
    <definedName name="AP_CSLL">'[1]Deal Inputs'!$C$45</definedName>
    <definedName name="AP_PIS">'[1]Deal Inputs'!$C$41</definedName>
    <definedName name="arq">#REF!</definedName>
    <definedName name="assunto">#REF!</definedName>
    <definedName name="Broker_fee">'[1]Deal Inputs'!$C$13</definedName>
    <definedName name="BTS_SLB">'[1]Deal Inputs'!$B$4</definedName>
    <definedName name="Capex">'[1]Deal Inputs'!$C$27</definedName>
    <definedName name="Capital_Gains">'[1]Deal Inputs'!$G$34</definedName>
    <definedName name="carencia">[3]cálculos!$G$10</definedName>
    <definedName name="CIQWBGuid" hidden="1">"01d12d8b-b92a-46f5-80d3-ae4ce96f2222"</definedName>
    <definedName name="Construction_Total">'[1]Purchase installments'!#REF!</definedName>
    <definedName name="danalise">[4]PAINEL!$B$4</definedName>
    <definedName name="DATA">#REF!</definedName>
    <definedName name="dbase">[4]PAINEL!$B$5</definedName>
    <definedName name="Debt_Rate">'[1]Deal Inputs'!$G$11</definedName>
    <definedName name="destinatarios">#REF!</definedName>
    <definedName name="dias">[6]Feriados!#REF!</definedName>
    <definedName name="DP_COFINS">'[1]Deal Inputs'!$D$42</definedName>
    <definedName name="DP_CSLL">'[1]Deal Inputs'!$D$45</definedName>
    <definedName name="DP_PIS">'[1]Deal Inputs'!$D$41</definedName>
    <definedName name="Equity_Payments">'[1]Deal Inputs'!#REF!</definedName>
    <definedName name="Exit_Cap_Rate">'[1]Deal Inputs'!$C$10</definedName>
    <definedName name="Exit_Year">'[1]Deal Inputs'!$C$11</definedName>
    <definedName name="FCF">[1]DealSum!$O$52</definedName>
    <definedName name="Feriados">[6]Feriados!$A$2:$A$937</definedName>
    <definedName name="FF">[7]Calendário!$A$2:$A$517</definedName>
    <definedName name="ffb">#REF!</definedName>
    <definedName name="Foreign_investor_withholding">'[1]Deal Inputs'!$G$36</definedName>
    <definedName name="Going_In_Cap_Rate">'[1]Deal Inputs'!$C$22</definedName>
    <definedName name="Inflation">'[1]Deal Inputs'!$C$16</definedName>
    <definedName name="IOF">'[1]Deal Inputs'!$C$38</definedName>
    <definedName name="ITBI">'[1]Deal Inputs'!$C$36</definedName>
    <definedName name="JUROS">OFFSET('[2]Fluxo 1'!$R$18,0,0,COUNT('[2]Fluxo 1'!$K$18:$K$1048576),1)</definedName>
    <definedName name="Juros_CRI">'[6]5ª Serie (Senior)'!$C$13</definedName>
    <definedName name="Land_Cost">[1]PropSummary!$L$37</definedName>
    <definedName name="Lease_Payment">'[1]Deal Inputs'!$C$31</definedName>
    <definedName name="LISTA">'[8]Distratos Mensais'!$B$3:$B$50</definedName>
    <definedName name="LTV">'[1]Deal Inputs'!$G$13</definedName>
    <definedName name="mensagem">#REF!</definedName>
    <definedName name="New_Debt">'[1]Deal Inputs'!$G$10</definedName>
    <definedName name="parcelas">OFFSET('[2]Fluxo 1'!$K$18,0,0,COUNT('[2]Fluxo 1'!$K$18:$K$1048576),1)</definedName>
    <definedName name="Percent_Sold">'[1]Deal Inputs'!$G$13</definedName>
    <definedName name="prz_total">[3]cálculos!$D$8</definedName>
    <definedName name="Qtd_CRI">'[6]5ª Serie (Senior)'!$C$9</definedName>
    <definedName name="RATING">[9]DE_PARA!$P$2:$Q$10</definedName>
    <definedName name="Record_Data_Cutoff">[10]Cockpit!$F$11</definedName>
    <definedName name="Refinance">'[1]Deal Inputs'!$G$17</definedName>
    <definedName name="reporte">#REF!</definedName>
    <definedName name="reporte_pdf">#REF!</definedName>
    <definedName name="Sale_Expense">'[1]Deal Inputs'!$C$14</definedName>
    <definedName name="series">[11]Gráfico!$E$2:$AK$2</definedName>
    <definedName name="Tax_Basis">'[1]Deal Inputs'!$D$46</definedName>
    <definedName name="Tax_Structure">'[1]Deal Inputs'!$F$38</definedName>
    <definedName name="Taxation">[1]Taxation!$C$8</definedName>
    <definedName name="Todos">#REF!</definedName>
    <definedName name="TotalGeral">#REF!</definedName>
    <definedName name="Vlr_Unit_CRI">'[6]5ª Serie (Senior)'!$C$10</definedName>
    <definedName name="__MAIN__" localSheetId="0">#REF!</definedName>
    <definedName name="aaa" localSheetId="0" hidden="1">#REF!</definedName>
    <definedName name="Construction_Total" localSheetId="0">'[1]Purchase installments'!#REF!</definedName>
    <definedName name="danalise" localSheetId="0">[5]PAINEL!$B$4</definedName>
    <definedName name="DATA" localSheetId="0">#REF!</definedName>
    <definedName name="dbase" localSheetId="0">[5]PAINEL!$B$5</definedName>
    <definedName name="Equity_Payments" localSheetId="0">'[1]Deal Inputs'!#REF!</definedName>
    <definedName name="ffb" localSheetId="0">#REF!</definedName>
    <definedName name="Todos" localSheetId="0">#REF!</definedName>
    <definedName name="AnoOrçamento" localSheetId="1">#REF!</definedName>
    <definedName name="arq" localSheetId="1">#REF!</definedName>
    <definedName name="assunto" localSheetId="1">#REF!</definedName>
    <definedName name="Construction_Total" localSheetId="1">'[1]Purchase installments'!#REF!</definedName>
    <definedName name="danalise" localSheetId="1">[5]PAINEL!$B$4</definedName>
    <definedName name="dbase" localSheetId="1">[5]PAINEL!$B$5</definedName>
    <definedName name="destinatarios" localSheetId="1">#REF!</definedName>
    <definedName name="dias" localSheetId="1">[6]Feriados!#REF!</definedName>
    <definedName name="Equity_Payments" localSheetId="1">'[1]Deal Inputs'!#REF!</definedName>
    <definedName name="mensagem" localSheetId="1">#REF!</definedName>
    <definedName name="reporte" localSheetId="1">#REF!</definedName>
    <definedName name="reporte_pdf" localSheetId="1">#REF!</definedName>
    <definedName name="AnoOrçamento" localSheetId="2">#REF!</definedName>
    <definedName name="arq" localSheetId="2">#REF!</definedName>
    <definedName name="assunto" localSheetId="2">#REF!</definedName>
    <definedName name="Construction_Total" localSheetId="2">'[1]Purchase installments'!#REF!</definedName>
    <definedName name="danalise" localSheetId="2">[5]PAINEL!$B$4</definedName>
    <definedName name="dbase" localSheetId="2">[5]PAINEL!$B$5</definedName>
    <definedName name="destinatarios" localSheetId="2">#REF!</definedName>
    <definedName name="dias" localSheetId="2">[6]Feriados!#REF!</definedName>
    <definedName name="Equity_Payments" localSheetId="2">'[1]Deal Inputs'!#REF!</definedName>
    <definedName name="mensagem" localSheetId="2">#REF!</definedName>
    <definedName name="reporte" localSheetId="2">#REF!</definedName>
    <definedName name="reporte_pdf" localSheetId="2">#REF!</definedName>
    <definedName name="_xlnm.Print_Area" localSheetId="2">'Relatório Consolidado'!$A$1:$J$55</definedName>
    <definedName name="_xlnm.Print_Area" localSheetId="3">'Relatório Analítico'!$A$1:$M$71</definedName>
    <definedName name="__MAIN__" localSheetId="4">#REF!</definedName>
    <definedName name="__memParams__" localSheetId="4">#REF!</definedName>
    <definedName name="__qryTitLiq__" localSheetId="4">#REF!</definedName>
    <definedName name="aaa" localSheetId="4" hidden="1">#REF!</definedName>
    <definedName name="AnoOrçamento" localSheetId="4">#REF!</definedName>
    <definedName name="arq" localSheetId="4">#REF!</definedName>
    <definedName name="assunto" localSheetId="4">#REF!</definedName>
    <definedName name="Construction_Total" localSheetId="4">'[1]Purchase installments'!#REF!</definedName>
    <definedName name="danalise" localSheetId="4">[4]PAINEL!$B$4</definedName>
    <definedName name="DATA" localSheetId="4">#REF!</definedName>
    <definedName name="dbase" localSheetId="4">[4]PAINEL!$B$5</definedName>
    <definedName name="destinatarios" localSheetId="4">#REF!</definedName>
    <definedName name="dias" localSheetId="4">[6]Feriados!#REF!</definedName>
    <definedName name="Equity_Payments" localSheetId="4">'[1]Deal Inputs'!#REF!</definedName>
    <definedName name="ffb" localSheetId="4">#REF!</definedName>
    <definedName name="mensagem" localSheetId="4">#REF!</definedName>
    <definedName name="reporte" localSheetId="4">#REF!</definedName>
    <definedName name="reporte_pdf" localSheetId="4">#REF!</definedName>
    <definedName name="Todos" localSheetId="4">#REF!</definedName>
    <definedName name="TotalGeral" localSheetId="4">#REF!</definedName>
    <definedName name="_xlnm.Print_Area" localSheetId="4">'Acompanhamento Vendas'!$A$1:$I$46</definedName>
    <definedName name="AnoOrçamento" localSheetId="5">#REF!</definedName>
    <definedName name="arq" localSheetId="5">#REF!</definedName>
    <definedName name="assunto" localSheetId="5">#REF!</definedName>
    <definedName name="Construction_Total" localSheetId="5">'[1]Purchase installments'!#REF!</definedName>
    <definedName name="danalise" localSheetId="5">[5]PAINEL!$B$4</definedName>
    <definedName name="dbase" localSheetId="5">[5]PAINEL!$B$5</definedName>
    <definedName name="destinatarios" localSheetId="5">#REF!</definedName>
    <definedName name="dias" localSheetId="5">[6]Feriados!#REF!</definedName>
    <definedName name="Equity_Payments" localSheetId="5">'[1]Deal Inputs'!#REF!</definedName>
    <definedName name="mensagem" localSheetId="5">#REF!</definedName>
    <definedName name="reporte" localSheetId="5">#REF!</definedName>
    <definedName name="reporte_pdf" localSheetId="5">#REF!</definedName>
    <definedName name="_xlnm._FilterDatabase" localSheetId="5" hidden="1">'Base Contratos'!$B$2:$G$2</definedName>
    <definedName name="_xlnm._FilterDatabase" localSheetId="6" hidden="1">'Recebimentos'!$A$1:$Z$1</definedName>
  </definedNames>
  <calcPr calcId="191029" fullCalcOnLoad="1" calcOnSave="0"/>
</workbook>
</file>

<file path=xl/styles.xml><?xml version="1.0" encoding="utf-8"?>
<styleSheet xmlns="http://schemas.openxmlformats.org/spreadsheetml/2006/main">
  <numFmts count="19">
    <numFmt numFmtId="164" formatCode="[$-416]dd/mmm/yy"/>
    <numFmt numFmtId="165" formatCode="&quot;R$&quot;\ #,##0.00"/>
    <numFmt numFmtId="166" formatCode="&quot;R$&quot;\ #,##0.00;[Red]\-&quot;R$&quot;\ #,##0.00"/>
    <numFmt numFmtId="167" formatCode="0.0%"/>
    <numFmt numFmtId="168" formatCode="[$-416]mmm\-yy"/>
    <numFmt numFmtId="169" formatCode="_(&quot;R$&quot;* #,##0.00_);_(&quot;R$&quot;* \(#,##0.00\);_(&quot;R$&quot;* &quot;-&quot;??_);_(@_)"/>
    <numFmt numFmtId="170" formatCode="_-[$R$-416]\ * #,##0.00_-;\-[$R$-416]\ * #,##0.00_-;_-[$R$-416]\ * &quot;-&quot;??_-;_-@"/>
    <numFmt numFmtId="171" formatCode="_-&quot;R$&quot;\ * #,##0.00_-;\-&quot;R$&quot;\ * #,##0.00_-;_-&quot;R$&quot;\ * &quot;-&quot;??_-;_-@"/>
    <numFmt numFmtId="172" formatCode="&quot;R$ &quot;#.##000;&quot;-R$ &quot;#.##000"/>
    <numFmt numFmtId="173" formatCode="_-* #,##0_-;\-* #,##0_-;_-* &quot;-&quot;??_-;_-@"/>
    <numFmt numFmtId="174" formatCode="_(&quot;R$ &quot;* #,##0.00_);_(&quot;R$ &quot;* \(#,##0.00\);_(&quot;R$ &quot;* &quot;-&quot;??_);_(@_)"/>
    <numFmt numFmtId="175" formatCode="&quot;R$ &quot;#,##0.00;&quot;-R$ &quot;#,##0.00"/>
    <numFmt numFmtId="176" formatCode="_-* #,##0.00_-;\-* #,##0.00_-;_-* &quot;-&quot;??_-;_-@"/>
    <numFmt numFmtId="177" formatCode="_-* #,##0.00_-;\-* #,##0.00_-;_-* &quot;-&quot;??_-;_-@_-"/>
    <numFmt numFmtId="178" formatCode="_-* #,##0_-;\-* #,##0_-;_-* &quot;-&quot;??_-;_-@_-"/>
    <numFmt numFmtId="179" formatCode="_-&quot;R$&quot;\ * #,##0.00_-;\-&quot;R$&quot;\ * #,##0.00_-;_-&quot;R$&quot;\ * &quot;-&quot;??_-;_-@_-"/>
    <numFmt numFmtId="180" formatCode="0.00%&quot; a.a.&quot;"/>
    <numFmt numFmtId="181" formatCode="[$-416]mmm/yy;@"/>
    <numFmt numFmtId="182" formatCode="0.0"/>
  </numFmts>
  <fonts count="4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color theme="0"/>
      <sz val="12"/>
    </font>
    <font>
      <name val="Arial"/>
      <family val="2"/>
      <b val="1"/>
      <color theme="1"/>
      <sz val="12"/>
    </font>
    <font>
      <name val="Arial"/>
      <family val="2"/>
      <b val="1"/>
      <color rgb="FF000B22"/>
      <sz val="12"/>
      <u val="single"/>
    </font>
    <font>
      <name val="Arial"/>
      <family val="2"/>
      <b val="1"/>
      <i val="1"/>
      <color rgb="FF242852"/>
      <sz val="12"/>
    </font>
    <font>
      <name val="Arial"/>
      <family val="2"/>
      <b val="1"/>
      <color rgb="FFFF0000"/>
      <sz val="12"/>
    </font>
    <font>
      <name val="Arial"/>
      <family val="2"/>
      <color theme="1"/>
      <sz val="12"/>
    </font>
    <font>
      <name val="Arial"/>
      <family val="2"/>
      <color rgb="FF397F81"/>
      <sz val="12"/>
    </font>
    <font>
      <name val="Arial"/>
      <family val="2"/>
      <color rgb="FF595959"/>
      <sz val="12"/>
    </font>
    <font>
      <name val="Arial"/>
      <family val="2"/>
      <color rgb="FF242852"/>
      <sz val="12"/>
    </font>
    <font>
      <name val="Arial"/>
      <family val="2"/>
      <b val="1"/>
      <color rgb="FF595959"/>
      <sz val="12"/>
    </font>
    <font>
      <name val="Arial"/>
      <family val="2"/>
      <b val="1"/>
      <color theme="0"/>
      <sz val="12"/>
    </font>
    <font>
      <name val="Arial"/>
      <family val="2"/>
      <b val="1"/>
      <i val="1"/>
      <color rgb="FF397F81"/>
      <sz val="12"/>
    </font>
    <font>
      <name val="Arial"/>
      <family val="2"/>
      <b val="1"/>
      <i val="1"/>
      <color theme="0"/>
      <sz val="12"/>
    </font>
    <font>
      <name val="Arial"/>
      <family val="2"/>
      <color rgb="FF3F3F3F"/>
      <sz val="12"/>
    </font>
    <font>
      <name val="Arial"/>
      <family val="2"/>
      <color theme="1" tint="0.249977111117893"/>
      <sz val="12"/>
    </font>
    <font>
      <name val="Arial"/>
      <family val="2"/>
      <b val="1"/>
      <color rgb="FF3F3F3F"/>
      <sz val="12"/>
    </font>
    <font>
      <name val="Arial"/>
      <family val="2"/>
      <b val="1"/>
      <color rgb="FF242852"/>
      <sz val="12"/>
    </font>
    <font>
      <name val="Calibri"/>
      <family val="2"/>
      <color rgb="FFFFFFFF"/>
      <sz val="11"/>
    </font>
    <font>
      <name val="Arial"/>
      <family val="2"/>
      <b val="1"/>
      <color rgb="FF242852"/>
      <sz val="12"/>
      <u val="single"/>
    </font>
    <font>
      <name val="Calibri"/>
      <family val="2"/>
      <color rgb="FF000000"/>
      <sz val="11"/>
    </font>
    <font>
      <name val="Calibri"/>
      <family val="2"/>
      <color theme="1"/>
      <sz val="10"/>
      <scheme val="minor"/>
    </font>
    <font>
      <name val="Arial"/>
      <family val="2"/>
      <b val="1"/>
      <i val="1"/>
      <color theme="3"/>
      <sz val="12"/>
    </font>
    <font>
      <name val="Arial"/>
      <family val="2"/>
      <b val="1"/>
      <color theme="3"/>
      <sz val="11"/>
      <u val="single"/>
    </font>
    <font>
      <name val="Arial"/>
      <family val="2"/>
      <color rgb="FF397F81"/>
      <sz val="11"/>
    </font>
    <font>
      <name val="Arial"/>
      <family val="2"/>
      <color theme="1" tint="0.249977111117893"/>
      <sz val="11"/>
    </font>
    <font>
      <name val="Arial"/>
      <family val="2"/>
      <sz val="11"/>
    </font>
    <font>
      <name val="Arial"/>
      <family val="2"/>
      <b val="1"/>
      <color theme="1" tint="0.249977111117893"/>
      <sz val="11"/>
    </font>
    <font>
      <name val="Calibri"/>
      <family val="2"/>
      <b val="1"/>
      <color rgb="FF00B050"/>
      <sz val="11"/>
      <scheme val="minor"/>
    </font>
    <font>
      <name val="Calibri"/>
      <family val="2"/>
      <b val="1"/>
      <color rgb="FFFF0000"/>
      <sz val="11"/>
      <scheme val="minor"/>
    </font>
    <font>
      <name val="Arial"/>
      <family val="2"/>
      <b val="1"/>
      <i val="1"/>
      <color theme="1" tint="0.3499862666707358"/>
      <sz val="12"/>
    </font>
    <font>
      <name val="Arial"/>
      <family val="2"/>
      <b val="1"/>
      <color theme="1" tint="0.249977111117893"/>
      <sz val="12"/>
    </font>
    <font>
      <name val="Arial"/>
      <family val="2"/>
      <b val="1"/>
      <color theme="1" tint="0.3499862666707358"/>
      <sz val="12"/>
    </font>
    <font>
      <name val="Calibri"/>
      <family val="2"/>
      <b val="1"/>
      <color theme="0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10000"/>
      <sz val="11"/>
      <scheme val="minor"/>
    </font>
    <font>
      <name val="Calibri"/>
      <family val="2"/>
      <sz val="8"/>
      <scheme val="minor"/>
    </font>
    <font>
      <name val="Calibri"/>
      <family val="2"/>
      <color theme="0"/>
      <sz val="11"/>
      <scheme val="minor"/>
    </font>
  </fonts>
  <fills count="17">
    <fill>
      <patternFill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97F81"/>
        <bgColor rgb="FF397F81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theme="0"/>
        <bgColor rgb="FFF2F2F2"/>
      </patternFill>
    </fill>
    <fill>
      <patternFill patternType="solid">
        <fgColor theme="0" tint="-0.0499893185216834"/>
        <bgColor indexed="64"/>
      </patternFill>
    </fill>
    <fill>
      <patternFill patternType="solid"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/>
        <bgColor rgb="FFC0C0C0"/>
      </patternFill>
    </fill>
    <fill>
      <patternFill patternType="solid">
        <fgColor rgb="FF397F81"/>
        <bgColor indexed="64"/>
      </patternFill>
    </fill>
    <fill>
      <patternFill patternType="solid">
        <fgColor theme="2" tint="-0.149998474074526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3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rgb="FF397F81"/>
      </bottom>
      <diagonal/>
    </border>
    <border>
      <left/>
      <right/>
      <top style="medium">
        <color rgb="FF397F81"/>
      </top>
      <bottom/>
      <diagonal/>
    </border>
    <border>
      <left/>
      <right/>
      <top style="double">
        <color rgb="FF397F8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theme="0" tint="-0.249946592608417"/>
      </left>
      <right/>
      <top/>
      <bottom style="medium">
        <color rgb="FF397F81"/>
      </bottom>
      <diagonal/>
    </border>
    <border>
      <left/>
      <right style="dotted">
        <color theme="0" tint="-0.249946592608417"/>
      </right>
      <top style="medium">
        <color rgb="FF397F81"/>
      </top>
      <bottom/>
      <diagonal/>
    </border>
    <border>
      <left/>
      <right style="dotted">
        <color theme="0" tint="-0.249946592608417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">
    <xf numFmtId="0" fontId="37" fillId="0" borderId="0"/>
    <xf numFmtId="43" fontId="37" fillId="0" borderId="0"/>
    <xf numFmtId="9" fontId="37" fillId="0" borderId="0"/>
    <xf numFmtId="0" fontId="37" fillId="0" borderId="0"/>
    <xf numFmtId="43" fontId="37" fillId="0" borderId="0"/>
    <xf numFmtId="44" fontId="37" fillId="0" borderId="0"/>
    <xf numFmtId="0" fontId="37" fillId="0" borderId="0"/>
    <xf numFmtId="43" fontId="37" fillId="0" borderId="0"/>
    <xf numFmtId="0" fontId="37" fillId="0" borderId="0"/>
    <xf numFmtId="43" fontId="37" fillId="0" borderId="0"/>
    <xf numFmtId="0" fontId="37" fillId="0" borderId="0"/>
    <xf numFmtId="43" fontId="37" fillId="0" borderId="0"/>
    <xf numFmtId="44" fontId="37" fillId="0" borderId="0"/>
    <xf numFmtId="43" fontId="37" fillId="0" borderId="0"/>
    <xf numFmtId="9" fontId="37" fillId="0" borderId="0"/>
    <xf numFmtId="0" fontId="37" fillId="0" borderId="0"/>
    <xf numFmtId="44" fontId="37" fillId="0" borderId="0"/>
    <xf numFmtId="0" fontId="37" fillId="0" borderId="0"/>
    <xf numFmtId="43" fontId="37" fillId="0" borderId="0"/>
    <xf numFmtId="44" fontId="37" fillId="0" borderId="0"/>
    <xf numFmtId="43" fontId="37" fillId="0" borderId="0"/>
    <xf numFmtId="9" fontId="37" fillId="0" borderId="0"/>
  </cellStyleXfs>
  <cellXfs count="375">
    <xf numFmtId="0" fontId="0" fillId="0" borderId="0" pivotButton="0" quotePrefix="0" xfId="0"/>
    <xf numFmtId="0" fontId="4" fillId="2" borderId="0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/>
    </xf>
    <xf numFmtId="0" fontId="7" fillId="0" borderId="0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9" fillId="0" borderId="0" applyAlignment="1" pivotButton="0" quotePrefix="0" xfId="0">
      <alignment vertical="center"/>
    </xf>
    <xf numFmtId="0" fontId="10" fillId="3" borderId="0" applyAlignment="1" pivotButton="0" quotePrefix="0" xfId="0">
      <alignment vertical="center"/>
    </xf>
    <xf numFmtId="0" fontId="10" fillId="3" borderId="0" applyAlignment="1" pivotButton="0" quotePrefix="0" xfId="0">
      <alignment horizontal="left" vertical="center"/>
    </xf>
    <xf numFmtId="0" fontId="10" fillId="3" borderId="0" applyAlignment="1" pivotButton="0" quotePrefix="0" xfId="0">
      <alignment horizontal="right" vertical="center"/>
    </xf>
    <xf numFmtId="0" fontId="11" fillId="0" borderId="0" applyAlignment="1" pivotButton="0" quotePrefix="0" xfId="0">
      <alignment horizontal="left"/>
    </xf>
    <xf numFmtId="0" fontId="12" fillId="0" borderId="0" applyAlignment="1" pivotButton="0" quotePrefix="0" xfId="0">
      <alignment horizontal="left"/>
    </xf>
    <xf numFmtId="164" fontId="13" fillId="0" borderId="0" applyAlignment="1" pivotButton="0" quotePrefix="0" xfId="0">
      <alignment horizontal="right"/>
    </xf>
    <xf numFmtId="164" fontId="14" fillId="2" borderId="0" applyAlignment="1" pivotButton="0" quotePrefix="0" xfId="0">
      <alignment horizontal="right"/>
    </xf>
    <xf numFmtId="0" fontId="9" fillId="0" borderId="0" applyAlignment="1" pivotButton="0" quotePrefix="0" xfId="0">
      <alignment horizontal="left" vertical="center"/>
    </xf>
    <xf numFmtId="0" fontId="9" fillId="4" borderId="0" applyAlignment="1" pivotButton="0" quotePrefix="0" xfId="0">
      <alignment vertical="center"/>
    </xf>
    <xf numFmtId="14" fontId="14" fillId="2" borderId="0" applyAlignment="1" pivotButton="0" quotePrefix="0" xfId="0">
      <alignment horizontal="right"/>
    </xf>
    <xf numFmtId="14" fontId="15" fillId="2" borderId="1" applyAlignment="1" pivotButton="0" quotePrefix="0" xfId="0">
      <alignment horizontal="left" vertical="center"/>
    </xf>
    <xf numFmtId="0" fontId="15" fillId="2" borderId="1" applyAlignment="1" pivotButton="0" quotePrefix="0" xfId="0">
      <alignment horizontal="right" vertical="center"/>
    </xf>
    <xf numFmtId="0" fontId="15" fillId="2" borderId="1" applyAlignment="1" pivotButton="0" quotePrefix="0" xfId="0">
      <alignment horizontal="left" vertical="center"/>
    </xf>
    <xf numFmtId="14" fontId="16" fillId="2" borderId="1" applyAlignment="1" pivotButton="0" quotePrefix="0" xfId="0">
      <alignment horizontal="right" vertical="center"/>
    </xf>
    <xf numFmtId="0" fontId="17" fillId="0" borderId="0" applyAlignment="1" pivotButton="0" quotePrefix="0" xfId="0">
      <alignment vertical="center"/>
    </xf>
    <xf numFmtId="165" fontId="17" fillId="0" borderId="0" applyAlignment="1" pivotButton="0" quotePrefix="0" xfId="0">
      <alignment vertical="center"/>
    </xf>
    <xf numFmtId="165" fontId="17" fillId="0" borderId="0" applyAlignment="1" pivotButton="0" quotePrefix="0" xfId="0">
      <alignment horizontal="right" vertical="center"/>
    </xf>
    <xf numFmtId="0" fontId="17" fillId="5" borderId="0" applyAlignment="1" pivotButton="0" quotePrefix="0" xfId="0">
      <alignment vertical="center"/>
    </xf>
    <xf numFmtId="165" fontId="17" fillId="5" borderId="0" applyAlignment="1" pivotButton="0" quotePrefix="0" xfId="0">
      <alignment vertical="center"/>
    </xf>
    <xf numFmtId="165" fontId="17" fillId="5" borderId="0" applyAlignment="1" pivotButton="0" quotePrefix="0" xfId="0">
      <alignment horizontal="right" vertical="center"/>
    </xf>
    <xf numFmtId="0" fontId="1" fillId="0" borderId="0" pivotButton="0" quotePrefix="0" xfId="0"/>
    <xf numFmtId="166" fontId="0" fillId="0" borderId="0" pivotButton="0" quotePrefix="0" xfId="0"/>
    <xf numFmtId="0" fontId="17" fillId="5" borderId="0" applyAlignment="1" pivotButton="0" quotePrefix="0" xfId="0">
      <alignment horizontal="right" vertical="center"/>
    </xf>
    <xf numFmtId="165" fontId="17" fillId="6" borderId="0" applyAlignment="1" pivotButton="0" quotePrefix="0" xfId="0">
      <alignment horizontal="right" vertical="center"/>
    </xf>
    <xf numFmtId="165" fontId="17" fillId="4" borderId="0" applyAlignment="1" pivotButton="0" quotePrefix="0" xfId="0">
      <alignment horizontal="right" vertical="center"/>
    </xf>
    <xf numFmtId="167" fontId="17" fillId="0" borderId="0" applyAlignment="1" pivotButton="0" quotePrefix="0" xfId="0">
      <alignment vertical="center"/>
    </xf>
    <xf numFmtId="10" fontId="17" fillId="5" borderId="0" applyAlignment="1" pivotButton="0" quotePrefix="0" xfId="0">
      <alignment vertical="center"/>
    </xf>
    <xf numFmtId="0" fontId="17" fillId="6" borderId="0" applyAlignment="1" pivotButton="0" quotePrefix="0" xfId="0">
      <alignment vertical="center"/>
    </xf>
    <xf numFmtId="0" fontId="17" fillId="0" borderId="0" applyAlignment="1" pivotButton="0" quotePrefix="0" xfId="0">
      <alignment horizontal="left" vertical="center"/>
    </xf>
    <xf numFmtId="0" fontId="10" fillId="0" borderId="2" applyAlignment="1" pivotButton="0" quotePrefix="0" xfId="0">
      <alignment horizontal="center" vertical="center"/>
    </xf>
    <xf numFmtId="0" fontId="17" fillId="5" borderId="0" applyAlignment="1" pivotButton="0" quotePrefix="0" xfId="0">
      <alignment horizontal="left" vertical="center"/>
    </xf>
    <xf numFmtId="0" fontId="19" fillId="5" borderId="0" applyAlignment="1" pivotButton="0" quotePrefix="0" xfId="0">
      <alignment horizontal="left" vertical="center"/>
    </xf>
    <xf numFmtId="0" fontId="9" fillId="0" borderId="0" pivotButton="0" quotePrefix="0" xfId="0"/>
    <xf numFmtId="0" fontId="4" fillId="2" borderId="0" pivotButton="0" quotePrefix="0" xfId="0"/>
    <xf numFmtId="0" fontId="7" fillId="0" borderId="0" applyAlignment="1" pivotButton="0" quotePrefix="0" xfId="0">
      <alignment horizontal="left"/>
    </xf>
    <xf numFmtId="14" fontId="5" fillId="0" borderId="0" pivotButton="0" quotePrefix="0" xfId="0"/>
    <xf numFmtId="14" fontId="5" fillId="0" borderId="0" applyAlignment="1" pivotButton="0" quotePrefix="0" xfId="0">
      <alignment horizontal="right"/>
    </xf>
    <xf numFmtId="0" fontId="9" fillId="0" borderId="2" applyAlignment="1" pivotButton="0" quotePrefix="0" xfId="0">
      <alignment horizontal="center" vertical="center"/>
    </xf>
    <xf numFmtId="0" fontId="19" fillId="0" borderId="0" applyAlignment="1" pivotButton="0" quotePrefix="0" xfId="0">
      <alignment vertical="center"/>
    </xf>
    <xf numFmtId="165" fontId="19" fillId="2" borderId="0" applyAlignment="1" pivotButton="0" quotePrefix="0" xfId="0">
      <alignment horizontal="left" vertical="center"/>
    </xf>
    <xf numFmtId="165" fontId="17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top" wrapText="1"/>
    </xf>
    <xf numFmtId="0" fontId="20" fillId="0" borderId="0" applyAlignment="1" pivotButton="0" quotePrefix="0" xfId="0">
      <alignment horizontal="right" vertical="center"/>
    </xf>
    <xf numFmtId="0" fontId="20" fillId="0" borderId="0" applyAlignment="1" pivotButton="0" quotePrefix="0" xfId="0">
      <alignment vertical="center"/>
    </xf>
    <xf numFmtId="0" fontId="9" fillId="0" borderId="0" applyAlignment="1" pivotButton="0" quotePrefix="0" xfId="0">
      <alignment horizontal="right" vertical="center"/>
    </xf>
    <xf numFmtId="0" fontId="9" fillId="2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21" fillId="8" borderId="0" pivotButton="0" quotePrefix="0" xfId="0"/>
    <xf numFmtId="0" fontId="9" fillId="3" borderId="0" applyAlignment="1" pivotButton="0" quotePrefix="0" xfId="0">
      <alignment vertical="center"/>
    </xf>
    <xf numFmtId="0" fontId="12" fillId="3" borderId="0" applyAlignment="1" pivotButton="0" quotePrefix="0" xfId="0">
      <alignment horizontal="left" vertical="center"/>
    </xf>
    <xf numFmtId="0" fontId="12" fillId="3" borderId="0" applyAlignment="1" pivotButton="0" quotePrefix="0" xfId="0">
      <alignment horizontal="right" vertical="center"/>
    </xf>
    <xf numFmtId="0" fontId="9" fillId="3" borderId="0" applyAlignment="1" pivotButton="0" quotePrefix="0" xfId="0">
      <alignment horizontal="right" vertical="center"/>
    </xf>
    <xf numFmtId="168" fontId="4" fillId="0" borderId="0" pivotButton="0" quotePrefix="0" xfId="0"/>
    <xf numFmtId="14" fontId="14" fillId="0" borderId="0" applyAlignment="1" pivotButton="0" quotePrefix="0" xfId="0">
      <alignment horizontal="right"/>
    </xf>
    <xf numFmtId="169" fontId="4" fillId="0" borderId="0" applyAlignment="1" pivotButton="0" quotePrefix="0" xfId="0">
      <alignment vertical="center"/>
    </xf>
    <xf numFmtId="0" fontId="4" fillId="2" borderId="0" applyAlignment="1" pivotButton="0" quotePrefix="0" xfId="0">
      <alignment horizontal="left" vertical="center"/>
    </xf>
    <xf numFmtId="0" fontId="15" fillId="0" borderId="0" applyAlignment="1" pivotButton="0" quotePrefix="0" xfId="0">
      <alignment horizontal="left" vertical="center"/>
    </xf>
    <xf numFmtId="14" fontId="5" fillId="0" borderId="0" applyAlignment="1" pivotButton="0" quotePrefix="0" xfId="0">
      <alignment horizontal="left" vertical="center"/>
    </xf>
    <xf numFmtId="14" fontId="5" fillId="0" borderId="0" applyAlignment="1" pivotButton="0" quotePrefix="0" xfId="0">
      <alignment horizontal="right" vertical="center"/>
    </xf>
    <xf numFmtId="0" fontId="9" fillId="2" borderId="0" applyAlignment="1" pivotButton="0" quotePrefix="0" xfId="0">
      <alignment horizontal="left" vertical="center"/>
    </xf>
    <xf numFmtId="0" fontId="4" fillId="0" borderId="0" applyAlignment="1" pivotButton="0" quotePrefix="0" xfId="0">
      <alignment horizontal="left" vertical="center"/>
    </xf>
    <xf numFmtId="169" fontId="4" fillId="0" borderId="0" applyAlignment="1" pivotButton="0" quotePrefix="0" xfId="0">
      <alignment horizontal="left" vertical="center"/>
    </xf>
    <xf numFmtId="4" fontId="19" fillId="2" borderId="1" applyAlignment="1" pivotButton="0" quotePrefix="0" xfId="0">
      <alignment horizontal="right" vertical="center"/>
    </xf>
    <xf numFmtId="0" fontId="22" fillId="0" borderId="0" applyAlignment="1" pivotButton="0" quotePrefix="0" xfId="0">
      <alignment horizontal="left" vertical="center"/>
    </xf>
    <xf numFmtId="170" fontId="10" fillId="0" borderId="2" applyAlignment="1" pivotButton="0" quotePrefix="0" xfId="0">
      <alignment horizontal="right" vertical="center"/>
    </xf>
    <xf numFmtId="9" fontId="17" fillId="5" borderId="0" applyAlignment="1" pivotButton="0" quotePrefix="0" xfId="0">
      <alignment horizontal="right" vertical="center"/>
    </xf>
    <xf numFmtId="170" fontId="20" fillId="0" borderId="0" applyAlignment="1" pivotButton="0" quotePrefix="0" xfId="0">
      <alignment horizontal="right" vertical="center"/>
    </xf>
    <xf numFmtId="170" fontId="15" fillId="2" borderId="1" applyAlignment="1" pivotButton="0" quotePrefix="0" xfId="0">
      <alignment horizontal="right" vertical="center"/>
    </xf>
    <xf numFmtId="171" fontId="17" fillId="5" borderId="0" applyAlignment="1" pivotButton="0" quotePrefix="0" xfId="0">
      <alignment horizontal="right" vertical="center"/>
    </xf>
    <xf numFmtId="0" fontId="17" fillId="2" borderId="0" applyAlignment="1" pivotButton="0" quotePrefix="0" xfId="0">
      <alignment horizontal="right" vertical="center"/>
    </xf>
    <xf numFmtId="171" fontId="17" fillId="2" borderId="0" applyAlignment="1" pivotButton="0" quotePrefix="0" xfId="0">
      <alignment horizontal="right" vertical="center"/>
    </xf>
    <xf numFmtId="9" fontId="17" fillId="0" borderId="0" applyAlignment="1" pivotButton="0" quotePrefix="0" xfId="0">
      <alignment horizontal="right" vertical="center"/>
    </xf>
    <xf numFmtId="166" fontId="9" fillId="0" borderId="0" applyAlignment="1" pivotButton="0" quotePrefix="0" xfId="0">
      <alignment vertical="center"/>
    </xf>
    <xf numFmtId="0" fontId="19" fillId="5" borderId="0" applyAlignment="1" pivotButton="0" quotePrefix="0" xfId="0">
      <alignment horizontal="right" vertical="center"/>
    </xf>
    <xf numFmtId="170" fontId="19" fillId="5" borderId="0" applyAlignment="1" pivotButton="0" quotePrefix="0" xfId="0">
      <alignment horizontal="right" vertical="center"/>
    </xf>
    <xf numFmtId="9" fontId="19" fillId="5" borderId="0" applyAlignment="1" pivotButton="0" quotePrefix="0" xfId="0">
      <alignment horizontal="right" vertical="center"/>
    </xf>
    <xf numFmtId="0" fontId="19" fillId="0" borderId="0" applyAlignment="1" pivotButton="0" quotePrefix="0" xfId="0">
      <alignment horizontal="left" vertical="center"/>
    </xf>
    <xf numFmtId="0" fontId="19" fillId="0" borderId="0" applyAlignment="1" pivotButton="0" quotePrefix="0" xfId="0">
      <alignment horizontal="right" vertical="center"/>
    </xf>
    <xf numFmtId="9" fontId="19" fillId="0" borderId="0" applyAlignment="1" pivotButton="0" quotePrefix="0" xfId="0">
      <alignment horizontal="right" vertical="center"/>
    </xf>
    <xf numFmtId="0" fontId="23" fillId="0" borderId="0" applyAlignment="1" pivotButton="0" quotePrefix="0" xfId="0">
      <alignment wrapText="1"/>
    </xf>
    <xf numFmtId="0" fontId="23" fillId="0" borderId="0" applyAlignment="1" pivotButton="0" quotePrefix="0" xfId="0">
      <alignment horizontal="right" wrapText="1"/>
    </xf>
    <xf numFmtId="172" fontId="23" fillId="0" borderId="0" applyAlignment="1" pivotButton="0" quotePrefix="0" xfId="0">
      <alignment horizontal="right" wrapText="1"/>
    </xf>
    <xf numFmtId="0" fontId="20" fillId="0" borderId="0" applyAlignment="1" pivotButton="0" quotePrefix="0" xfId="0">
      <alignment horizontal="left" vertical="center"/>
    </xf>
    <xf numFmtId="170" fontId="12" fillId="0" borderId="0" applyAlignment="1" pivotButton="0" quotePrefix="0" xfId="0">
      <alignment horizontal="right" vertical="center"/>
    </xf>
    <xf numFmtId="165" fontId="12" fillId="0" borderId="0" applyAlignment="1" pivotButton="0" quotePrefix="0" xfId="0">
      <alignment horizontal="left" vertical="center"/>
    </xf>
    <xf numFmtId="165" fontId="12" fillId="0" borderId="0" applyAlignment="1" pivotButton="0" quotePrefix="0" xfId="0">
      <alignment horizontal="right" vertical="center"/>
    </xf>
    <xf numFmtId="173" fontId="20" fillId="0" borderId="0" applyAlignment="1" pivotButton="0" quotePrefix="0" xfId="0">
      <alignment horizontal="right" vertical="center"/>
    </xf>
    <xf numFmtId="170" fontId="9" fillId="0" borderId="0" applyAlignment="1" pivotButton="0" quotePrefix="0" xfId="0">
      <alignment horizontal="right" vertical="center"/>
    </xf>
    <xf numFmtId="169" fontId="20" fillId="0" borderId="0" applyAlignment="1" pivotButton="0" quotePrefix="0" xfId="0">
      <alignment horizontal="right" vertical="center"/>
    </xf>
    <xf numFmtId="0" fontId="19" fillId="0" borderId="3" applyAlignment="1" pivotButton="0" quotePrefix="0" xfId="0">
      <alignment horizontal="left" vertical="center"/>
    </xf>
    <xf numFmtId="0" fontId="19" fillId="0" borderId="3" applyAlignment="1" pivotButton="0" quotePrefix="0" xfId="0">
      <alignment horizontal="right" vertical="center"/>
    </xf>
    <xf numFmtId="170" fontId="19" fillId="0" borderId="3" applyAlignment="1" pivotButton="0" quotePrefix="0" xfId="0">
      <alignment horizontal="right" vertical="center"/>
    </xf>
    <xf numFmtId="0" fontId="17" fillId="0" borderId="3" applyAlignment="1" pivotButton="0" quotePrefix="0" xfId="0">
      <alignment vertical="center"/>
    </xf>
    <xf numFmtId="10" fontId="20" fillId="0" borderId="0" applyAlignment="1" pivotButton="0" quotePrefix="0" xfId="0">
      <alignment horizontal="right" vertical="center"/>
    </xf>
    <xf numFmtId="0" fontId="12" fillId="0" borderId="0" applyAlignment="1" pivotButton="0" quotePrefix="0" xfId="0">
      <alignment horizontal="left" vertical="center"/>
    </xf>
    <xf numFmtId="0" fontId="12" fillId="0" borderId="0" applyAlignment="1" pivotButton="0" quotePrefix="0" xfId="0">
      <alignment vertical="center"/>
    </xf>
    <xf numFmtId="174" fontId="9" fillId="0" borderId="0" applyAlignment="1" pivotButton="0" quotePrefix="0" xfId="0">
      <alignment horizontal="right" vertical="center"/>
    </xf>
    <xf numFmtId="0" fontId="15" fillId="0" borderId="0" applyAlignment="1" pivotButton="0" quotePrefix="0" xfId="0">
      <alignment horizontal="left"/>
    </xf>
    <xf numFmtId="170" fontId="5" fillId="0" borderId="0" applyAlignment="1" pivotButton="0" quotePrefix="0" xfId="0">
      <alignment horizontal="right"/>
    </xf>
    <xf numFmtId="14" fontId="15" fillId="0" borderId="0" applyAlignment="1" pivotButton="0" quotePrefix="0" xfId="0">
      <alignment horizontal="left" vertical="center"/>
    </xf>
    <xf numFmtId="0" fontId="23" fillId="0" borderId="0" applyAlignment="1" pivotButton="0" quotePrefix="0" xfId="0">
      <alignment horizontal="center"/>
    </xf>
    <xf numFmtId="0" fontId="23" fillId="0" borderId="0" pivotButton="0" quotePrefix="0" xfId="0"/>
    <xf numFmtId="0" fontId="23" fillId="0" borderId="0" applyAlignment="1" pivotButton="0" quotePrefix="0" xfId="0">
      <alignment horizontal="right"/>
    </xf>
    <xf numFmtId="175" fontId="23" fillId="0" borderId="0" applyAlignment="1" pivotButton="0" quotePrefix="0" xfId="0">
      <alignment horizontal="right"/>
    </xf>
    <xf numFmtId="176" fontId="23" fillId="0" borderId="0" applyAlignment="1" pivotButton="0" quotePrefix="0" xfId="0">
      <alignment horizontal="right"/>
    </xf>
    <xf numFmtId="14" fontId="9" fillId="0" borderId="0" applyAlignment="1" pivotButton="0" quotePrefix="0" xfId="0">
      <alignment vertical="center"/>
    </xf>
    <xf numFmtId="0" fontId="19" fillId="2" borderId="0" applyAlignment="1" pivotButton="0" quotePrefix="0" xfId="0">
      <alignment horizontal="right" vertical="center"/>
    </xf>
    <xf numFmtId="170" fontId="19" fillId="6" borderId="0" applyAlignment="1" pivotButton="0" quotePrefix="0" xfId="0">
      <alignment horizontal="right" vertical="center"/>
    </xf>
    <xf numFmtId="9" fontId="20" fillId="0" borderId="0" applyAlignment="1" pivotButton="0" quotePrefix="0" xfId="0">
      <alignment horizontal="right" vertical="center"/>
    </xf>
    <xf numFmtId="177" fontId="19" fillId="2" borderId="0" applyAlignment="1" pivotButton="0" quotePrefix="0" xfId="1">
      <alignment horizontal="right" vertical="center"/>
    </xf>
    <xf numFmtId="0" fontId="2" fillId="0" borderId="0" pivotButton="0" quotePrefix="0" xfId="0"/>
    <xf numFmtId="14" fontId="0" fillId="0" borderId="0" pivotButton="0" quotePrefix="0" xfId="0"/>
    <xf numFmtId="177" fontId="0" fillId="0" borderId="0" pivotButton="0" quotePrefix="0" xfId="4"/>
    <xf numFmtId="0" fontId="0" fillId="9" borderId="0" pivotButton="0" quotePrefix="0" xfId="0"/>
    <xf numFmtId="177" fontId="0" fillId="0" borderId="0" pivotButton="0" quotePrefix="0" xfId="4"/>
    <xf numFmtId="178" fontId="0" fillId="0" borderId="0" pivotButton="0" quotePrefix="0" xfId="4"/>
    <xf numFmtId="0" fontId="24" fillId="0" borderId="0" pivotButton="0" quotePrefix="0" xfId="0"/>
    <xf numFmtId="0" fontId="24" fillId="0" borderId="0" applyAlignment="1" pivotButton="0" quotePrefix="0" xfId="0">
      <alignment horizontal="center"/>
    </xf>
    <xf numFmtId="14" fontId="24" fillId="0" borderId="0" applyAlignment="1" pivotButton="0" quotePrefix="0" xfId="0">
      <alignment horizontal="center"/>
    </xf>
    <xf numFmtId="179" fontId="24" fillId="0" borderId="0" pivotButton="0" quotePrefix="0" xfId="5"/>
    <xf numFmtId="4" fontId="24" fillId="0" borderId="0" pivotButton="0" quotePrefix="0" xfId="5"/>
    <xf numFmtId="177" fontId="24" fillId="0" borderId="0" applyAlignment="1" pivotButton="0" quotePrefix="0" xfId="4">
      <alignment horizontal="center"/>
    </xf>
    <xf numFmtId="0" fontId="0" fillId="10" borderId="0" pivotButton="0" quotePrefix="0" xfId="0"/>
    <xf numFmtId="14" fontId="0" fillId="10" borderId="0" pivotButton="0" quotePrefix="0" xfId="0"/>
    <xf numFmtId="177" fontId="0" fillId="10" borderId="0" pivotButton="0" quotePrefix="0" xfId="4"/>
    <xf numFmtId="0" fontId="0" fillId="0" borderId="0" applyAlignment="1" pivotButton="0" quotePrefix="0" xfId="0">
      <alignment horizontal="center" vertical="center"/>
    </xf>
    <xf numFmtId="10" fontId="0" fillId="0" borderId="0" pivotButton="0" quotePrefix="0" xfId="2"/>
    <xf numFmtId="10" fontId="0" fillId="0" borderId="4" pivotButton="0" quotePrefix="0" xfId="2"/>
    <xf numFmtId="0" fontId="3" fillId="9" borderId="4" pivotButton="0" quotePrefix="0" xfId="0"/>
    <xf numFmtId="14" fontId="2" fillId="0" borderId="4" pivotButton="0" quotePrefix="0" xfId="2"/>
    <xf numFmtId="0" fontId="0" fillId="11" borderId="0" pivotButton="0" quotePrefix="0" xfId="0"/>
    <xf numFmtId="177" fontId="0" fillId="9" borderId="0" pivotButton="0" quotePrefix="0" xfId="4"/>
    <xf numFmtId="10" fontId="0" fillId="0" borderId="0" pivotButton="0" quotePrefix="0" xfId="2"/>
    <xf numFmtId="14" fontId="2" fillId="0" borderId="0" pivotButton="0" quotePrefix="0" xfId="2"/>
    <xf numFmtId="177" fontId="0" fillId="9" borderId="0" pivotButton="0" quotePrefix="0" xfId="4"/>
    <xf numFmtId="14" fontId="0" fillId="0" borderId="0" pivotButton="0" quotePrefix="0" xfId="4"/>
    <xf numFmtId="14" fontId="11" fillId="0" borderId="0" applyAlignment="1" pivotButton="0" quotePrefix="0" xfId="0">
      <alignment horizontal="left"/>
    </xf>
    <xf numFmtId="14" fontId="14" fillId="0" borderId="0" pivotButton="0" quotePrefix="0" xfId="0"/>
    <xf numFmtId="171" fontId="19" fillId="5" borderId="0" applyAlignment="1" pivotButton="0" quotePrefix="0" xfId="0">
      <alignment horizontal="right" vertical="center"/>
    </xf>
    <xf numFmtId="0" fontId="23" fillId="12" borderId="0" applyAlignment="1" pivotButton="0" quotePrefix="0" xfId="0">
      <alignment horizontal="center"/>
    </xf>
    <xf numFmtId="0" fontId="9" fillId="4" borderId="0" pivotButton="0" quotePrefix="0" xfId="0"/>
    <xf numFmtId="0" fontId="23" fillId="4" borderId="0" applyAlignment="1" pivotButton="0" quotePrefix="0" xfId="0">
      <alignment wrapText="1"/>
    </xf>
    <xf numFmtId="0" fontId="23" fillId="4" borderId="0" applyAlignment="1" pivotButton="0" quotePrefix="0" xfId="0">
      <alignment horizontal="right" wrapText="1"/>
    </xf>
    <xf numFmtId="172" fontId="23" fillId="4" borderId="0" applyAlignment="1" pivotButton="0" quotePrefix="0" xfId="0">
      <alignment horizontal="right" wrapText="1"/>
    </xf>
    <xf numFmtId="0" fontId="9" fillId="0" borderId="0" applyAlignment="1" pivotButton="0" quotePrefix="0" xfId="6">
      <alignment vertical="center"/>
    </xf>
    <xf numFmtId="14" fontId="15" fillId="4" borderId="1" applyAlignment="1" pivotButton="0" quotePrefix="0" xfId="6">
      <alignment horizontal="left" vertical="center" indent="1"/>
    </xf>
    <xf numFmtId="0" fontId="3" fillId="7" borderId="4" pivotButton="0" quotePrefix="0" xfId="0"/>
    <xf numFmtId="0" fontId="0" fillId="7" borderId="4" pivotButton="0" quotePrefix="0" xfId="0"/>
    <xf numFmtId="14" fontId="3" fillId="7" borderId="4" pivotButton="0" quotePrefix="0" xfId="0"/>
    <xf numFmtId="0" fontId="1" fillId="7" borderId="4" pivotButton="0" quotePrefix="0" xfId="0"/>
    <xf numFmtId="0" fontId="0" fillId="7" borderId="0" pivotButton="0" quotePrefix="0" xfId="0"/>
    <xf numFmtId="0" fontId="1" fillId="0" borderId="4" pivotButton="0" quotePrefix="0" xfId="0"/>
    <xf numFmtId="179" fontId="3" fillId="14" borderId="4" pivotButton="0" quotePrefix="0" xfId="12"/>
    <xf numFmtId="0" fontId="0" fillId="0" borderId="4" pivotButton="0" quotePrefix="0" xfId="0"/>
    <xf numFmtId="0" fontId="1" fillId="0" borderId="4" applyAlignment="1" pivotButton="0" quotePrefix="0" xfId="0">
      <alignment wrapText="1"/>
    </xf>
    <xf numFmtId="179" fontId="3" fillId="14" borderId="4" pivotButton="0" quotePrefix="0" xfId="0"/>
    <xf numFmtId="179" fontId="1" fillId="0" borderId="4" pivotButton="0" quotePrefix="0" xfId="12"/>
    <xf numFmtId="179" fontId="31" fillId="0" borderId="4" pivotButton="0" quotePrefix="0" xfId="0"/>
    <xf numFmtId="166" fontId="1" fillId="0" borderId="4" pivotButton="0" quotePrefix="0" xfId="12"/>
    <xf numFmtId="179" fontId="32" fillId="0" borderId="4" pivotButton="0" quotePrefix="0" xfId="0"/>
    <xf numFmtId="4" fontId="0" fillId="0" borderId="0" pivotButton="0" quotePrefix="0" xfId="0"/>
    <xf numFmtId="4" fontId="1" fillId="0" borderId="0" pivotButton="0" quotePrefix="0" xfId="0"/>
    <xf numFmtId="0" fontId="15" fillId="4" borderId="1" applyAlignment="1" pivotButton="0" quotePrefix="0" xfId="6">
      <alignment horizontal="right" vertical="center" indent="1"/>
    </xf>
    <xf numFmtId="14" fontId="18" fillId="0" borderId="0" applyAlignment="1" pivotButton="0" quotePrefix="0" xfId="6">
      <alignment horizontal="right" vertical="center" indent="1"/>
    </xf>
    <xf numFmtId="14" fontId="18" fillId="7" borderId="0" applyAlignment="1" pivotButton="0" quotePrefix="0" xfId="6">
      <alignment horizontal="right" vertical="center" indent="1"/>
    </xf>
    <xf numFmtId="0" fontId="18" fillId="7" borderId="0" applyAlignment="1" pivotButton="0" quotePrefix="0" xfId="6">
      <alignment horizontal="right" vertical="center" indent="1"/>
    </xf>
    <xf numFmtId="180" fontId="18" fillId="0" borderId="0" applyAlignment="1" pivotButton="0" quotePrefix="0" xfId="6">
      <alignment horizontal="right" vertical="center" indent="1"/>
    </xf>
    <xf numFmtId="165" fontId="18" fillId="7" borderId="0" applyAlignment="1" pivotButton="0" quotePrefix="0" xfId="6">
      <alignment horizontal="right" vertical="center" indent="1"/>
    </xf>
    <xf numFmtId="3" fontId="18" fillId="0" borderId="0" applyAlignment="1" pivotButton="0" quotePrefix="0" xfId="13">
      <alignment horizontal="right" vertical="center" indent="1"/>
    </xf>
    <xf numFmtId="3" fontId="18" fillId="7" borderId="0" applyAlignment="1" pivotButton="0" quotePrefix="0" xfId="13">
      <alignment horizontal="right" vertical="center" indent="1"/>
    </xf>
    <xf numFmtId="3" fontId="18" fillId="4" borderId="0" applyAlignment="1" pivotButton="0" quotePrefix="0" xfId="13">
      <alignment horizontal="right" vertical="center" indent="1"/>
    </xf>
    <xf numFmtId="165" fontId="18" fillId="0" borderId="0" applyAlignment="1" pivotButton="0" quotePrefix="0" xfId="6">
      <alignment horizontal="right" vertical="center" indent="1"/>
    </xf>
    <xf numFmtId="165" fontId="18" fillId="4" borderId="0" applyAlignment="1" pivotButton="0" quotePrefix="0" xfId="6">
      <alignment vertical="center"/>
    </xf>
    <xf numFmtId="0" fontId="18" fillId="0" borderId="0" applyAlignment="1" pivotButton="0" quotePrefix="0" xfId="6">
      <alignment vertical="center"/>
    </xf>
    <xf numFmtId="0" fontId="18" fillId="7" borderId="0" applyAlignment="1" pivotButton="0" quotePrefix="0" xfId="6">
      <alignment vertical="center"/>
    </xf>
    <xf numFmtId="0" fontId="18" fillId="4" borderId="0" applyAlignment="1" pivotButton="0" quotePrefix="0" xfId="6">
      <alignment vertical="center"/>
    </xf>
    <xf numFmtId="0" fontId="18" fillId="0" borderId="0" applyAlignment="1" pivotButton="0" quotePrefix="0" xfId="6">
      <alignment horizontal="left" vertical="center" indent="1"/>
    </xf>
    <xf numFmtId="0" fontId="18" fillId="4" borderId="0" applyAlignment="1" pivotButton="0" quotePrefix="0" xfId="6">
      <alignment horizontal="left" vertical="center" indent="1"/>
    </xf>
    <xf numFmtId="0" fontId="15" fillId="4" borderId="1" applyAlignment="1" pivotButton="0" quotePrefix="0" xfId="6">
      <alignment horizontal="left" vertical="center" indent="1"/>
    </xf>
    <xf numFmtId="14" fontId="16" fillId="4" borderId="1" applyAlignment="1" pivotButton="0" quotePrefix="0" xfId="6">
      <alignment horizontal="right" vertical="center" indent="1"/>
    </xf>
    <xf numFmtId="0" fontId="9" fillId="4" borderId="0" applyAlignment="1" pivotButton="0" quotePrefix="0" xfId="6">
      <alignment vertical="center"/>
    </xf>
    <xf numFmtId="165" fontId="18" fillId="7" borderId="0" applyAlignment="1" pivotButton="0" quotePrefix="0" xfId="6">
      <alignment vertical="center"/>
    </xf>
    <xf numFmtId="0" fontId="9" fillId="15" borderId="0" applyAlignment="1" pivotButton="0" quotePrefix="0" xfId="6">
      <alignment vertical="center"/>
    </xf>
    <xf numFmtId="14" fontId="33" fillId="15" borderId="7" applyAlignment="1" pivotButton="0" quotePrefix="0" xfId="6">
      <alignment horizontal="center" vertical="center"/>
    </xf>
    <xf numFmtId="0" fontId="33" fillId="15" borderId="0" applyAlignment="1" pivotButton="0" quotePrefix="0" xfId="6">
      <alignment horizontal="center" vertical="center"/>
    </xf>
    <xf numFmtId="14" fontId="33" fillId="15" borderId="0" applyAlignment="1" pivotButton="0" quotePrefix="0" xfId="6">
      <alignment horizontal="center" vertical="center"/>
    </xf>
    <xf numFmtId="14" fontId="18" fillId="4" borderId="0" applyAlignment="1" pivotButton="0" quotePrefix="0" xfId="6">
      <alignment horizontal="right" vertical="center" indent="1"/>
    </xf>
    <xf numFmtId="14" fontId="18" fillId="4" borderId="7" applyAlignment="1" pivotButton="0" quotePrefix="0" xfId="6">
      <alignment horizontal="right" vertical="center" indent="1"/>
    </xf>
    <xf numFmtId="165" fontId="18" fillId="7" borderId="7" applyAlignment="1" pivotButton="0" quotePrefix="0" xfId="6">
      <alignment horizontal="right" vertical="center" indent="1"/>
    </xf>
    <xf numFmtId="10" fontId="18" fillId="0" borderId="0" applyAlignment="1" pivotButton="0" quotePrefix="0" xfId="6">
      <alignment horizontal="right" vertical="center" indent="1"/>
    </xf>
    <xf numFmtId="10" fontId="18" fillId="0" borderId="7" applyAlignment="1" pivotButton="0" quotePrefix="0" xfId="6">
      <alignment horizontal="right" vertical="center" indent="1"/>
    </xf>
    <xf numFmtId="165" fontId="18" fillId="4" borderId="0" applyAlignment="1" pivotButton="0" quotePrefix="0" xfId="6">
      <alignment horizontal="right" vertical="center" indent="1"/>
    </xf>
    <xf numFmtId="165" fontId="18" fillId="4" borderId="7" applyAlignment="1" pivotButton="0" quotePrefix="0" xfId="6">
      <alignment horizontal="right" vertical="center" indent="1"/>
    </xf>
    <xf numFmtId="0" fontId="34" fillId="0" borderId="0" applyAlignment="1" pivotButton="0" quotePrefix="0" xfId="6">
      <alignment vertical="center"/>
    </xf>
    <xf numFmtId="165" fontId="34" fillId="4" borderId="0" applyAlignment="1" pivotButton="0" quotePrefix="0" xfId="6">
      <alignment horizontal="right" vertical="center" indent="1"/>
    </xf>
    <xf numFmtId="165" fontId="34" fillId="4" borderId="7" applyAlignment="1" pivotButton="0" quotePrefix="0" xfId="6">
      <alignment horizontal="right" vertical="center" indent="1"/>
    </xf>
    <xf numFmtId="0" fontId="34" fillId="7" borderId="0" applyAlignment="1" pivotButton="0" quotePrefix="0" xfId="6">
      <alignment vertical="center"/>
    </xf>
    <xf numFmtId="10" fontId="35" fillId="7" borderId="0" applyAlignment="1" pivotButton="0" quotePrefix="0" xfId="14">
      <alignment horizontal="center" vertical="center"/>
    </xf>
    <xf numFmtId="9" fontId="35" fillId="7" borderId="0" applyAlignment="1" pivotButton="0" quotePrefix="0" xfId="14">
      <alignment horizontal="center" vertical="center"/>
    </xf>
    <xf numFmtId="0" fontId="34" fillId="4" borderId="0" applyAlignment="1" pivotButton="0" quotePrefix="0" xfId="6">
      <alignment vertical="center"/>
    </xf>
    <xf numFmtId="10" fontId="35" fillId="4" borderId="0" applyAlignment="1" pivotButton="0" quotePrefix="0" xfId="14">
      <alignment horizontal="center" vertical="center"/>
    </xf>
    <xf numFmtId="9" fontId="8" fillId="4" borderId="0" applyAlignment="1" pivotButton="0" quotePrefix="0" xfId="14">
      <alignment horizontal="center" vertical="center"/>
    </xf>
    <xf numFmtId="9" fontId="35" fillId="4" borderId="0" applyAlignment="1" pivotButton="0" quotePrefix="0" xfId="14">
      <alignment horizontal="center" vertical="center"/>
    </xf>
    <xf numFmtId="165" fontId="18" fillId="4" borderId="0" applyAlignment="1" pivotButton="0" quotePrefix="0" xfId="6">
      <alignment horizontal="left" vertical="center" indent="31"/>
    </xf>
    <xf numFmtId="164" fontId="13" fillId="4" borderId="0" applyAlignment="1" pivotButton="0" quotePrefix="0" xfId="0">
      <alignment horizontal="right"/>
    </xf>
    <xf numFmtId="0" fontId="5" fillId="0" borderId="0" applyAlignment="1" pivotButton="0" quotePrefix="0" xfId="15">
      <alignment vertical="center"/>
    </xf>
    <xf numFmtId="0" fontId="6" fillId="0" borderId="0" applyAlignment="1" pivotButton="0" quotePrefix="0" xfId="15">
      <alignment vertical="center"/>
    </xf>
    <xf numFmtId="0" fontId="25" fillId="0" borderId="0" applyAlignment="1" pivotButton="0" quotePrefix="0" xfId="15">
      <alignment vertical="center"/>
    </xf>
    <xf numFmtId="0" fontId="8" fillId="0" borderId="0" applyAlignment="1" pivotButton="0" quotePrefix="0" xfId="15">
      <alignment vertical="center"/>
    </xf>
    <xf numFmtId="0" fontId="9" fillId="0" borderId="0" applyAlignment="1" pivotButton="0" quotePrefix="0" xfId="15">
      <alignment vertical="center"/>
    </xf>
    <xf numFmtId="0" fontId="10" fillId="13" borderId="0" applyAlignment="1" pivotButton="0" quotePrefix="0" xfId="15">
      <alignment vertical="center"/>
    </xf>
    <xf numFmtId="0" fontId="10" fillId="13" borderId="0" applyAlignment="1" pivotButton="0" quotePrefix="0" xfId="15">
      <alignment horizontal="left" vertical="center" indent="1"/>
    </xf>
    <xf numFmtId="0" fontId="10" fillId="13" borderId="0" applyAlignment="1" pivotButton="0" quotePrefix="0" xfId="15">
      <alignment horizontal="right" vertical="center" indent="1"/>
    </xf>
    <xf numFmtId="0" fontId="10" fillId="0" borderId="0" applyAlignment="1" pivotButton="0" quotePrefix="0" xfId="15">
      <alignment vertical="center"/>
    </xf>
    <xf numFmtId="0" fontId="9" fillId="0" borderId="0" pivotButton="0" quotePrefix="0" xfId="15"/>
    <xf numFmtId="14" fontId="15" fillId="4" borderId="1" applyAlignment="1" pivotButton="0" quotePrefix="0" xfId="15">
      <alignment horizontal="left" vertical="center" indent="1"/>
    </xf>
    <xf numFmtId="0" fontId="26" fillId="0" borderId="0" applyAlignment="1" pivotButton="0" quotePrefix="0" xfId="15">
      <alignment horizontal="left" vertical="center" indent="1"/>
    </xf>
    <xf numFmtId="0" fontId="27" fillId="0" borderId="2" applyAlignment="1" pivotButton="0" quotePrefix="0" xfId="15">
      <alignment horizontal="center" vertical="center"/>
    </xf>
    <xf numFmtId="0" fontId="4" fillId="0" borderId="0" pivotButton="0" quotePrefix="0" xfId="15"/>
    <xf numFmtId="181" fontId="28" fillId="4" borderId="0" applyAlignment="1" pivotButton="0" quotePrefix="0" xfId="3">
      <alignment horizontal="left" vertical="center" indent="1"/>
    </xf>
    <xf numFmtId="0" fontId="28" fillId="4" borderId="0" applyAlignment="1" pivotButton="0" quotePrefix="0" xfId="3">
      <alignment horizontal="right" vertical="center" indent="2"/>
    </xf>
    <xf numFmtId="166" fontId="28" fillId="4" borderId="0" applyAlignment="1" pivotButton="0" quotePrefix="0" xfId="3">
      <alignment horizontal="right" vertical="center" indent="2"/>
    </xf>
    <xf numFmtId="181" fontId="28" fillId="7" borderId="0" applyAlignment="1" pivotButton="0" quotePrefix="0" xfId="3">
      <alignment horizontal="left" vertical="center" indent="1"/>
    </xf>
    <xf numFmtId="0" fontId="28" fillId="7" borderId="0" applyAlignment="1" pivotButton="0" quotePrefix="0" xfId="3">
      <alignment horizontal="right" vertical="center" indent="2"/>
    </xf>
    <xf numFmtId="166" fontId="28" fillId="7" borderId="0" applyAlignment="1" pivotButton="0" quotePrefix="0" xfId="3">
      <alignment horizontal="right" vertical="center" indent="2"/>
    </xf>
    <xf numFmtId="166" fontId="9" fillId="0" borderId="0" applyAlignment="1" pivotButton="0" quotePrefix="0" xfId="15">
      <alignment vertical="center"/>
    </xf>
    <xf numFmtId="166" fontId="29" fillId="4" borderId="0" applyAlignment="1" pivotButton="0" quotePrefix="0" xfId="3">
      <alignment horizontal="right" vertical="center" indent="2"/>
    </xf>
    <xf numFmtId="181" fontId="30" fillId="4" borderId="0" applyAlignment="1" pivotButton="0" quotePrefix="0" xfId="3">
      <alignment horizontal="left" vertical="center" indent="1"/>
    </xf>
    <xf numFmtId="0" fontId="30" fillId="4" borderId="0" applyAlignment="1" pivotButton="0" quotePrefix="0" xfId="3">
      <alignment horizontal="right" vertical="center" indent="2"/>
    </xf>
    <xf numFmtId="166" fontId="30" fillId="4" borderId="0" applyAlignment="1" pivotButton="0" quotePrefix="0" xfId="3">
      <alignment horizontal="right" vertical="center" indent="2"/>
    </xf>
    <xf numFmtId="0" fontId="37" fillId="0" borderId="0" pivotButton="0" quotePrefix="0" xfId="17"/>
    <xf numFmtId="0" fontId="1" fillId="0" borderId="0" pivotButton="0" quotePrefix="0" xfId="17"/>
    <xf numFmtId="177" fontId="36" fillId="16" borderId="8" applyAlignment="1" pivotButton="0" quotePrefix="0" xfId="18">
      <alignment horizontal="center" vertical="center"/>
    </xf>
    <xf numFmtId="14" fontId="36" fillId="16" borderId="8" applyAlignment="1" pivotButton="0" quotePrefix="0" xfId="18">
      <alignment horizontal="center" vertical="center"/>
    </xf>
    <xf numFmtId="0" fontId="1" fillId="0" borderId="0" applyAlignment="1" pivotButton="0" quotePrefix="0" xfId="17">
      <alignment horizontal="center"/>
    </xf>
    <xf numFmtId="0" fontId="1" fillId="0" borderId="0" applyAlignment="1" pivotButton="0" quotePrefix="0" xfId="17">
      <alignment horizontal="center" vertical="center"/>
    </xf>
    <xf numFmtId="14" fontId="1" fillId="0" borderId="0" applyAlignment="1" pivotButton="0" quotePrefix="0" xfId="17">
      <alignment horizontal="center" vertical="center"/>
    </xf>
    <xf numFmtId="0" fontId="38" fillId="0" borderId="0" applyAlignment="1" pivotButton="0" quotePrefix="0" xfId="17">
      <alignment horizontal="center" vertical="top"/>
    </xf>
    <xf numFmtId="179" fontId="37" fillId="0" borderId="0" pivotButton="0" quotePrefix="0" xfId="17"/>
    <xf numFmtId="179" fontId="36" fillId="16" borderId="8" applyAlignment="1" pivotButton="0" quotePrefix="0" xfId="12">
      <alignment horizontal="center" vertical="center"/>
    </xf>
    <xf numFmtId="179" fontId="38" fillId="0" borderId="0" applyAlignment="1" pivotButton="0" quotePrefix="0" xfId="12">
      <alignment horizontal="center" vertical="top"/>
    </xf>
    <xf numFmtId="179" fontId="1" fillId="0" borderId="0" applyAlignment="1" pivotButton="0" quotePrefix="0" xfId="12">
      <alignment horizontal="center" vertical="center"/>
    </xf>
    <xf numFmtId="177" fontId="36" fillId="16" borderId="8" applyAlignment="1" pivotButton="0" quotePrefix="0" xfId="20">
      <alignment horizontal="center" vertical="center"/>
    </xf>
    <xf numFmtId="14" fontId="36" fillId="16" borderId="8" applyAlignment="1" pivotButton="0" quotePrefix="0" xfId="20">
      <alignment horizontal="center" vertical="center"/>
    </xf>
    <xf numFmtId="179" fontId="1" fillId="0" borderId="0" applyAlignment="1" pivotButton="0" quotePrefix="0" xfId="12">
      <alignment horizontal="center"/>
    </xf>
    <xf numFmtId="182" fontId="37" fillId="0" borderId="0" pivotButton="0" quotePrefix="0" xfId="17"/>
    <xf numFmtId="0" fontId="3" fillId="0" borderId="0" pivotButton="0" quotePrefix="0" xfId="17"/>
    <xf numFmtId="179" fontId="32" fillId="0" borderId="0" pivotButton="0" quotePrefix="0" xfId="17"/>
    <xf numFmtId="166" fontId="37" fillId="0" borderId="0" pivotButton="0" quotePrefix="0" xfId="17"/>
    <xf numFmtId="0" fontId="2" fillId="0" borderId="0" pivotButton="0" quotePrefix="0" xfId="17"/>
    <xf numFmtId="10" fontId="0" fillId="0" borderId="0" pivotButton="0" quotePrefix="0" xfId="21"/>
    <xf numFmtId="177" fontId="36" fillId="16" borderId="0" applyAlignment="1" pivotButton="0" quotePrefix="0" xfId="18">
      <alignment horizontal="center" vertical="center"/>
    </xf>
    <xf numFmtId="179" fontId="3" fillId="0" borderId="0" pivotButton="0" quotePrefix="0" xfId="17"/>
    <xf numFmtId="177" fontId="1" fillId="0" borderId="0" applyAlignment="1" pivotButton="0" quotePrefix="0" xfId="18">
      <alignment horizontal="center" vertical="center"/>
    </xf>
    <xf numFmtId="179" fontId="1" fillId="0" borderId="0" pivotButton="0" quotePrefix="0" xfId="19"/>
    <xf numFmtId="9" fontId="1" fillId="0" borderId="0" applyAlignment="1" pivotButton="0" quotePrefix="0" xfId="17">
      <alignment horizontal="center" vertical="center"/>
    </xf>
    <xf numFmtId="177" fontId="37" fillId="0" borderId="0" pivotButton="0" quotePrefix="0" xfId="17"/>
    <xf numFmtId="10" fontId="1" fillId="0" borderId="0" applyAlignment="1" pivotButton="0" quotePrefix="0" xfId="17">
      <alignment horizontal="center" vertical="center"/>
    </xf>
    <xf numFmtId="10" fontId="0" fillId="0" borderId="9" pivotButton="0" quotePrefix="0" xfId="2"/>
    <xf numFmtId="10" fontId="0" fillId="0" borderId="4" pivotButton="0" quotePrefix="0" xfId="0"/>
    <xf numFmtId="0" fontId="3" fillId="10" borderId="0" pivotButton="0" quotePrefix="0" xfId="0"/>
    <xf numFmtId="14" fontId="3" fillId="10" borderId="0" pivotButton="0" quotePrefix="0" xfId="0"/>
    <xf numFmtId="177" fontId="3" fillId="10" borderId="0" pivotButton="0" quotePrefix="0" xfId="4"/>
    <xf numFmtId="179" fontId="0" fillId="0" borderId="0" pivotButton="0" quotePrefix="0" xfId="16"/>
    <xf numFmtId="10" fontId="35" fillId="4" borderId="0" applyAlignment="1" pivotButton="0" quotePrefix="0" xfId="2">
      <alignment horizontal="center" vertical="center"/>
    </xf>
    <xf numFmtId="176" fontId="19" fillId="5" borderId="0" applyAlignment="1" pivotButton="0" quotePrefix="0" xfId="0">
      <alignment horizontal="right" vertical="center"/>
    </xf>
    <xf numFmtId="177" fontId="36" fillId="16" borderId="8" applyAlignment="1" pivotButton="0" quotePrefix="0" xfId="4">
      <alignment horizontal="center" vertical="center"/>
    </xf>
    <xf numFmtId="179" fontId="36" fillId="16" borderId="8" applyAlignment="1" pivotButton="0" quotePrefix="0" xfId="5">
      <alignment horizontal="center" vertical="center"/>
    </xf>
    <xf numFmtId="14" fontId="36" fillId="16" borderId="8" applyAlignment="1" pivotButton="0" quotePrefix="0" xfId="4">
      <alignment horizontal="center" vertical="center"/>
    </xf>
    <xf numFmtId="0" fontId="1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 vertical="center"/>
    </xf>
    <xf numFmtId="179" fontId="1" fillId="0" borderId="0" applyAlignment="1" pivotButton="0" quotePrefix="0" xfId="5">
      <alignment horizontal="center"/>
    </xf>
    <xf numFmtId="14" fontId="1" fillId="0" borderId="0" applyAlignment="1" pivotButton="0" quotePrefix="0" xfId="0">
      <alignment horizontal="center" vertical="center"/>
    </xf>
    <xf numFmtId="179" fontId="38" fillId="0" borderId="0" applyAlignment="1" pivotButton="0" quotePrefix="0" xfId="5">
      <alignment horizontal="center" vertical="top"/>
    </xf>
    <xf numFmtId="0" fontId="0" fillId="0" borderId="0" pivotButton="0" quotePrefix="0" xfId="17"/>
    <xf numFmtId="182" fontId="0" fillId="0" borderId="0" pivotButton="0" quotePrefix="0" xfId="0"/>
    <xf numFmtId="182" fontId="24" fillId="0" borderId="0" pivotButton="0" quotePrefix="0" xfId="5"/>
    <xf numFmtId="0" fontId="0" fillId="9" borderId="0" pivotButton="0" quotePrefix="0" xfId="17"/>
    <xf numFmtId="4" fontId="9" fillId="0" borderId="0" pivotButton="0" quotePrefix="0" xfId="15"/>
    <xf numFmtId="179" fontId="0" fillId="0" borderId="4" pivotButton="0" quotePrefix="0" xfId="12"/>
    <xf numFmtId="0" fontId="40" fillId="0" borderId="0" pivotButton="0" quotePrefix="0" xfId="0"/>
    <xf numFmtId="9" fontId="19" fillId="6" borderId="0" applyAlignment="1" pivotButton="0" quotePrefix="0" xfId="0">
      <alignment horizontal="right" vertical="center"/>
    </xf>
    <xf numFmtId="165" fontId="18" fillId="4" borderId="0" applyAlignment="1" pivotButton="0" quotePrefix="0" xfId="6">
      <alignment horizontal="left" vertical="center" wrapText="1" indent="1"/>
    </xf>
    <xf numFmtId="0" fontId="9" fillId="4" borderId="0" applyAlignment="1" pivotButton="0" quotePrefix="0" xfId="6">
      <alignment vertical="center"/>
    </xf>
    <xf numFmtId="0" fontId="9" fillId="4" borderId="0" applyAlignment="1" pivotButton="0" quotePrefix="0" xfId="6">
      <alignment horizontal="right" vertical="center" indent="1"/>
    </xf>
    <xf numFmtId="0" fontId="8" fillId="4" borderId="0" applyAlignment="1" pivotButton="0" quotePrefix="0" xfId="6">
      <alignment vertical="center"/>
    </xf>
    <xf numFmtId="14" fontId="15" fillId="4" borderId="5" applyAlignment="1" pivotButton="0" quotePrefix="0" xfId="6">
      <alignment horizontal="center" vertical="center"/>
    </xf>
    <xf numFmtId="0" fontId="0" fillId="0" borderId="1" pivotButton="0" quotePrefix="0" xfId="0"/>
    <xf numFmtId="0" fontId="10" fillId="0" borderId="6" applyAlignment="1" pivotButton="0" quotePrefix="0" xfId="6">
      <alignment horizontal="center" vertical="center"/>
    </xf>
    <xf numFmtId="0" fontId="0" fillId="0" borderId="6" pivotButton="0" quotePrefix="0" xfId="0"/>
    <xf numFmtId="0" fontId="10" fillId="0" borderId="2" applyAlignment="1" pivotButton="0" quotePrefix="0" xfId="6">
      <alignment horizontal="center" vertical="center"/>
    </xf>
    <xf numFmtId="0" fontId="0" fillId="0" borderId="2" pivotButton="0" quotePrefix="0" xfId="0"/>
    <xf numFmtId="0" fontId="10" fillId="0" borderId="2" applyAlignment="1" pivotButton="0" quotePrefix="0" xfId="0">
      <alignment horizontal="left" vertical="center"/>
    </xf>
    <xf numFmtId="165" fontId="18" fillId="7" borderId="0" applyAlignment="1" pivotButton="0" quotePrefix="0" xfId="6">
      <alignment horizontal="left" vertical="center" wrapText="1" indent="1"/>
    </xf>
    <xf numFmtId="0" fontId="9" fillId="0" borderId="0" applyAlignment="1" pivotButton="0" quotePrefix="0" xfId="6">
      <alignment vertical="center"/>
    </xf>
    <xf numFmtId="0" fontId="9" fillId="0" borderId="0" applyAlignment="1" pivotButton="0" quotePrefix="0" xfId="6">
      <alignment horizontal="right" vertical="center" indent="1"/>
    </xf>
    <xf numFmtId="0" fontId="8" fillId="0" borderId="0" applyAlignment="1" pivotButton="0" quotePrefix="0" xfId="6">
      <alignment vertical="center"/>
    </xf>
    <xf numFmtId="177" fontId="36" fillId="16" borderId="8" applyAlignment="1" pivotButton="0" quotePrefix="0" xfId="18">
      <alignment horizontal="center" vertical="center"/>
    </xf>
    <xf numFmtId="179" fontId="36" fillId="16" borderId="8" applyAlignment="1" pivotButton="0" quotePrefix="0" xfId="12">
      <alignment horizontal="center" vertical="center"/>
    </xf>
    <xf numFmtId="177" fontId="36" fillId="16" borderId="8" applyAlignment="1" pivotButton="0" quotePrefix="0" xfId="4">
      <alignment horizontal="center" vertical="center"/>
    </xf>
    <xf numFmtId="179" fontId="38" fillId="0" borderId="0" applyAlignment="1" pivotButton="0" quotePrefix="0" xfId="12">
      <alignment horizontal="center" vertical="top"/>
    </xf>
    <xf numFmtId="179" fontId="37" fillId="0" borderId="0" pivotButton="0" quotePrefix="0" xfId="17"/>
    <xf numFmtId="179" fontId="1" fillId="0" borderId="0" applyAlignment="1" pivotButton="0" quotePrefix="0" xfId="12">
      <alignment horizontal="center" vertical="center"/>
    </xf>
    <xf numFmtId="177" fontId="36" fillId="16" borderId="8" applyAlignment="1" pivotButton="0" quotePrefix="0" xfId="20">
      <alignment horizontal="center" vertical="center"/>
    </xf>
    <xf numFmtId="179" fontId="1" fillId="0" borderId="0" applyAlignment="1" pivotButton="0" quotePrefix="0" xfId="12">
      <alignment horizontal="center"/>
    </xf>
    <xf numFmtId="182" fontId="37" fillId="0" borderId="0" pivotButton="0" quotePrefix="0" xfId="17"/>
    <xf numFmtId="179" fontId="36" fillId="16" borderId="8" applyAlignment="1" pivotButton="0" quotePrefix="0" xfId="5">
      <alignment horizontal="center" vertical="center"/>
    </xf>
    <xf numFmtId="179" fontId="1" fillId="0" borderId="0" applyAlignment="1" pivotButton="0" quotePrefix="0" xfId="5">
      <alignment horizontal="center"/>
    </xf>
    <xf numFmtId="179" fontId="38" fillId="0" borderId="0" applyAlignment="1" pivotButton="0" quotePrefix="0" xfId="5">
      <alignment horizontal="center" vertical="top"/>
    </xf>
    <xf numFmtId="179" fontId="32" fillId="0" borderId="0" pivotButton="0" quotePrefix="0" xfId="17"/>
    <xf numFmtId="166" fontId="37" fillId="0" borderId="0" pivotButton="0" quotePrefix="0" xfId="17"/>
    <xf numFmtId="177" fontId="36" fillId="16" borderId="0" applyAlignment="1" pivotButton="0" quotePrefix="0" xfId="18">
      <alignment horizontal="center" vertical="center"/>
    </xf>
    <xf numFmtId="179" fontId="3" fillId="0" borderId="0" pivotButton="0" quotePrefix="0" xfId="17"/>
    <xf numFmtId="177" fontId="1" fillId="0" borderId="0" applyAlignment="1" pivotButton="0" quotePrefix="0" xfId="18">
      <alignment horizontal="center" vertical="center"/>
    </xf>
    <xf numFmtId="179" fontId="1" fillId="0" borderId="0" pivotButton="0" quotePrefix="0" xfId="19"/>
    <xf numFmtId="177" fontId="37" fillId="0" borderId="0" pivotButton="0" quotePrefix="0" xfId="17"/>
    <xf numFmtId="179" fontId="3" fillId="14" borderId="4" pivotButton="0" quotePrefix="0" xfId="12"/>
    <xf numFmtId="179" fontId="3" fillId="14" borderId="4" pivotButton="0" quotePrefix="0" xfId="0"/>
    <xf numFmtId="179" fontId="1" fillId="0" borderId="4" pivotButton="0" quotePrefix="0" xfId="12"/>
    <xf numFmtId="179" fontId="31" fillId="0" borderId="4" pivotButton="0" quotePrefix="0" xfId="0"/>
    <xf numFmtId="166" fontId="1" fillId="0" borderId="4" pivotButton="0" quotePrefix="0" xfId="12"/>
    <xf numFmtId="179" fontId="32" fillId="0" borderId="4" pivotButton="0" quotePrefix="0" xfId="0"/>
    <xf numFmtId="166" fontId="0" fillId="0" borderId="0" pivotButton="0" quotePrefix="0" xfId="0"/>
    <xf numFmtId="179" fontId="0" fillId="0" borderId="4" pivotButton="0" quotePrefix="0" xfId="12"/>
    <xf numFmtId="180" fontId="18" fillId="0" borderId="0" applyAlignment="1" pivotButton="0" quotePrefix="0" xfId="6">
      <alignment horizontal="right" vertical="center" indent="1"/>
    </xf>
    <xf numFmtId="179" fontId="0" fillId="0" borderId="0" pivotButton="0" quotePrefix="0" xfId="16"/>
    <xf numFmtId="168" fontId="4" fillId="0" borderId="0" pivotButton="0" quotePrefix="0" xfId="0"/>
    <xf numFmtId="169" fontId="4" fillId="0" borderId="0" applyAlignment="1" pivotButton="0" quotePrefix="0" xfId="0">
      <alignment vertical="center"/>
    </xf>
    <xf numFmtId="169" fontId="4" fillId="0" borderId="0" applyAlignment="1" pivotButton="0" quotePrefix="0" xfId="0">
      <alignment horizontal="left" vertical="center"/>
    </xf>
    <xf numFmtId="170" fontId="10" fillId="0" borderId="2" applyAlignment="1" pivotButton="0" quotePrefix="0" xfId="0">
      <alignment horizontal="right" vertical="center"/>
    </xf>
    <xf numFmtId="176" fontId="19" fillId="5" borderId="0" applyAlignment="1" pivotButton="0" quotePrefix="0" xfId="0">
      <alignment horizontal="right" vertical="center"/>
    </xf>
    <xf numFmtId="170" fontId="20" fillId="0" borderId="0" applyAlignment="1" pivotButton="0" quotePrefix="0" xfId="0">
      <alignment horizontal="right" vertical="center"/>
    </xf>
    <xf numFmtId="170" fontId="15" fillId="2" borderId="1" applyAlignment="1" pivotButton="0" quotePrefix="0" xfId="0">
      <alignment horizontal="right" vertical="center"/>
    </xf>
    <xf numFmtId="171" fontId="17" fillId="5" borderId="0" applyAlignment="1" pivotButton="0" quotePrefix="0" xfId="0">
      <alignment horizontal="right" vertical="center"/>
    </xf>
    <xf numFmtId="171" fontId="17" fillId="2" borderId="0" applyAlignment="1" pivotButton="0" quotePrefix="0" xfId="0">
      <alignment horizontal="right" vertical="center"/>
    </xf>
    <xf numFmtId="166" fontId="9" fillId="0" borderId="0" applyAlignment="1" pivotButton="0" quotePrefix="0" xfId="0">
      <alignment vertical="center"/>
    </xf>
    <xf numFmtId="170" fontId="19" fillId="5" borderId="0" applyAlignment="1" pivotButton="0" quotePrefix="0" xfId="0">
      <alignment horizontal="right" vertical="center"/>
    </xf>
    <xf numFmtId="170" fontId="12" fillId="0" borderId="0" applyAlignment="1" pivotButton="0" quotePrefix="0" xfId="0">
      <alignment horizontal="right" vertical="center"/>
    </xf>
    <xf numFmtId="172" fontId="23" fillId="4" borderId="0" applyAlignment="1" pivotButton="0" quotePrefix="0" xfId="0">
      <alignment horizontal="right" wrapText="1"/>
    </xf>
    <xf numFmtId="172" fontId="23" fillId="0" borderId="0" applyAlignment="1" pivotButton="0" quotePrefix="0" xfId="0">
      <alignment horizontal="right" wrapText="1"/>
    </xf>
    <xf numFmtId="173" fontId="20" fillId="0" borderId="0" applyAlignment="1" pivotButton="0" quotePrefix="0" xfId="0">
      <alignment horizontal="right" vertical="center"/>
    </xf>
    <xf numFmtId="170" fontId="9" fillId="0" borderId="0" applyAlignment="1" pivotButton="0" quotePrefix="0" xfId="0">
      <alignment horizontal="right" vertical="center"/>
    </xf>
    <xf numFmtId="169" fontId="20" fillId="0" borderId="0" applyAlignment="1" pivotButton="0" quotePrefix="0" xfId="0">
      <alignment horizontal="right" vertical="center"/>
    </xf>
    <xf numFmtId="170" fontId="19" fillId="0" borderId="3" applyAlignment="1" pivotButton="0" quotePrefix="0" xfId="0">
      <alignment horizontal="right" vertical="center"/>
    </xf>
    <xf numFmtId="174" fontId="9" fillId="0" borderId="0" applyAlignment="1" pivotButton="0" quotePrefix="0" xfId="0">
      <alignment horizontal="right" vertical="center"/>
    </xf>
    <xf numFmtId="170" fontId="5" fillId="0" borderId="0" applyAlignment="1" pivotButton="0" quotePrefix="0" xfId="0">
      <alignment horizontal="right"/>
    </xf>
    <xf numFmtId="175" fontId="23" fillId="0" borderId="0" applyAlignment="1" pivotButton="0" quotePrefix="0" xfId="0">
      <alignment horizontal="right"/>
    </xf>
    <xf numFmtId="176" fontId="23" fillId="0" borderId="0" applyAlignment="1" pivotButton="0" quotePrefix="0" xfId="0">
      <alignment horizontal="right"/>
    </xf>
    <xf numFmtId="170" fontId="19" fillId="6" borderId="0" applyAlignment="1" pivotButton="0" quotePrefix="0" xfId="0">
      <alignment horizontal="right" vertical="center"/>
    </xf>
    <xf numFmtId="171" fontId="19" fillId="5" borderId="0" applyAlignment="1" pivotButton="0" quotePrefix="0" xfId="0">
      <alignment horizontal="right" vertical="center"/>
    </xf>
    <xf numFmtId="177" fontId="19" fillId="2" borderId="0" applyAlignment="1" pivotButton="0" quotePrefix="0" xfId="1">
      <alignment horizontal="right" vertical="center"/>
    </xf>
    <xf numFmtId="181" fontId="28" fillId="4" borderId="0" applyAlignment="1" pivotButton="0" quotePrefix="0" xfId="3">
      <alignment horizontal="left" vertical="center" indent="1"/>
    </xf>
    <xf numFmtId="166" fontId="28" fillId="4" borderId="0" applyAlignment="1" pivotButton="0" quotePrefix="0" xfId="3">
      <alignment horizontal="right" vertical="center" indent="2"/>
    </xf>
    <xf numFmtId="181" fontId="28" fillId="7" borderId="0" applyAlignment="1" pivotButton="0" quotePrefix="0" xfId="3">
      <alignment horizontal="left" vertical="center" indent="1"/>
    </xf>
    <xf numFmtId="166" fontId="28" fillId="7" borderId="0" applyAlignment="1" pivotButton="0" quotePrefix="0" xfId="3">
      <alignment horizontal="right" vertical="center" indent="2"/>
    </xf>
    <xf numFmtId="166" fontId="9" fillId="0" borderId="0" applyAlignment="1" pivotButton="0" quotePrefix="0" xfId="15">
      <alignment vertical="center"/>
    </xf>
    <xf numFmtId="166" fontId="29" fillId="4" borderId="0" applyAlignment="1" pivotButton="0" quotePrefix="0" xfId="3">
      <alignment horizontal="right" vertical="center" indent="2"/>
    </xf>
    <xf numFmtId="181" fontId="30" fillId="4" borderId="0" applyAlignment="1" pivotButton="0" quotePrefix="0" xfId="3">
      <alignment horizontal="left" vertical="center" indent="1"/>
    </xf>
    <xf numFmtId="166" fontId="30" fillId="4" borderId="0" applyAlignment="1" pivotButton="0" quotePrefix="0" xfId="3">
      <alignment horizontal="right" vertical="center" indent="2"/>
    </xf>
    <xf numFmtId="177" fontId="0" fillId="0" borderId="0" pivotButton="0" quotePrefix="0" xfId="4"/>
    <xf numFmtId="177" fontId="0" fillId="10" borderId="0" pivotButton="0" quotePrefix="0" xfId="4"/>
    <xf numFmtId="177" fontId="0" fillId="9" borderId="0" pivotButton="0" quotePrefix="0" xfId="4"/>
    <xf numFmtId="177" fontId="3" fillId="10" borderId="0" pivotButton="0" quotePrefix="0" xfId="4"/>
    <xf numFmtId="178" fontId="0" fillId="0" borderId="0" pivotButton="0" quotePrefix="0" xfId="4"/>
    <xf numFmtId="182" fontId="0" fillId="0" borderId="0" pivotButton="0" quotePrefix="0" xfId="0"/>
    <xf numFmtId="179" fontId="24" fillId="0" borderId="0" pivotButton="0" quotePrefix="0" xfId="5"/>
    <xf numFmtId="182" fontId="24" fillId="0" borderId="0" pivotButton="0" quotePrefix="0" xfId="5"/>
    <xf numFmtId="177" fontId="24" fillId="0" borderId="0" applyAlignment="1" pivotButton="0" quotePrefix="0" xfId="4">
      <alignment horizontal="center"/>
    </xf>
  </cellXfs>
  <cellStyles count="22">
    <cellStyle name="Normal" xfId="0" builtinId="0"/>
    <cellStyle name="Vírgula" xfId="1" builtinId="3"/>
    <cellStyle name="Porcentagem" xfId="2" builtinId="5"/>
    <cellStyle name="Normal 2 5" xfId="3"/>
    <cellStyle name="Vírgula 2" xfId="4"/>
    <cellStyle name="Moeda 2" xfId="5"/>
    <cellStyle name="Normal 2 2" xfId="6"/>
    <cellStyle name="Vírgula 2 2" xfId="7"/>
    <cellStyle name="Normal 2 2 2" xfId="8"/>
    <cellStyle name="Vírgula 2 2 2" xfId="9"/>
    <cellStyle name="Normal 2 5 2" xfId="10"/>
    <cellStyle name="Vírgula 2 3 2" xfId="11"/>
    <cellStyle name="Moeda 3" xfId="12"/>
    <cellStyle name="Vírgula 3" xfId="13"/>
    <cellStyle name="Porcentagem 2" xfId="14"/>
    <cellStyle name="Normal 2 4 2 2" xfId="15"/>
    <cellStyle name="Moeda" xfId="16" builtinId="4"/>
    <cellStyle name="Normal 2" xfId="17"/>
    <cellStyle name="Vírgula 5" xfId="18"/>
    <cellStyle name="Moeda 4" xfId="19"/>
    <cellStyle name="Vírgula 6" xfId="20"/>
    <cellStyle name="Porcentagem 3" xfId="2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externalLink" Target="/xl/externalLinks/externalLink1.xml" Id="rId10" /><Relationship Type="http://schemas.openxmlformats.org/officeDocument/2006/relationships/externalLink" Target="/xl/externalLinks/externalLink2.xml" Id="rId11" /><Relationship Type="http://schemas.openxmlformats.org/officeDocument/2006/relationships/externalLink" Target="/xl/externalLinks/externalLink3.xml" Id="rId12" /><Relationship Type="http://schemas.openxmlformats.org/officeDocument/2006/relationships/externalLink" Target="/xl/externalLinks/externalLink4.xml" Id="rId13" /><Relationship Type="http://schemas.openxmlformats.org/officeDocument/2006/relationships/externalLink" Target="/xl/externalLinks/externalLink5.xml" Id="rId14" /><Relationship Type="http://schemas.openxmlformats.org/officeDocument/2006/relationships/externalLink" Target="/xl/externalLinks/externalLink6.xml" Id="rId15" /><Relationship Type="http://schemas.openxmlformats.org/officeDocument/2006/relationships/externalLink" Target="/xl/externalLinks/externalLink7.xml" Id="rId16" /><Relationship Type="http://schemas.openxmlformats.org/officeDocument/2006/relationships/externalLink" Target="/xl/externalLinks/externalLink8.xml" Id="rId17" /><Relationship Type="http://schemas.openxmlformats.org/officeDocument/2006/relationships/externalLink" Target="/xl/externalLinks/externalLink9.xml" Id="rId18" /><Relationship Type="http://schemas.openxmlformats.org/officeDocument/2006/relationships/externalLink" Target="/xl/externalLinks/externalLink10.xml" Id="rId19" /><Relationship Type="http://schemas.openxmlformats.org/officeDocument/2006/relationships/externalLink" Target="/xl/externalLinks/externalLink11.xml" Id="rId20" /><Relationship Type="http://schemas.openxmlformats.org/officeDocument/2006/relationships/externalLink" Target="/xl/externalLinks/externalLink12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 algn="ctr" rtl="0">
              <a:def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rPr>
              <a:t>Inadimplência da Carteira</a:t>
            </a:r>
          </a:p>
        </rich>
      </tx>
      <overlay val="0"/>
    </title>
    <plotArea>
      <layout/>
      <doughnutChart>
        <varyColors val="1"/>
        <ser>
          <idx val="0"/>
          <order val="0"/>
          <tx>
            <strRef>
              <f>'Relatório Analítico'!$E$60</f>
              <strCache>
                <ptCount val="1"/>
                <pt idx="0">
                  <v>Percentual</v>
                </pt>
              </strCache>
            </strRef>
          </tx>
          <spPr>
            <a:ln>
              <a:prstDash val="solid"/>
            </a:ln>
          </spPr>
          <dPt>
            <idx val="0"/>
            <bubble3D val="0"/>
            <spPr>
              <a:solidFill>
                <a:schemeClr val="accent2"/>
              </a:solidFill>
              <a:ln>
                <a:prstDash val="solid"/>
              </a:ln>
            </spPr>
          </dPt>
          <dPt>
            <idx val="1"/>
            <bubble3D val="0"/>
            <spPr>
              <a:solidFill>
                <a:schemeClr val="accent1">
                  <a:lumMod val="75000"/>
                </a:schemeClr>
              </a:solidFill>
              <a:ln>
                <a:prstDash val="solid"/>
              </a:ln>
            </spPr>
          </dPt>
          <dPt>
            <idx val="2"/>
            <bubble3D val="0"/>
            <explosion val="1"/>
            <spPr>
              <a:solidFill>
                <a:srgbClr val="90A2CF"/>
              </a:solidFill>
              <a:ln>
                <a:prstDash val="solid"/>
              </a:ln>
            </spPr>
          </dPt>
          <dPt>
            <idx val="3"/>
            <bubble3D val="0"/>
            <spPr>
              <a:solidFill>
                <a:schemeClr val="accent5"/>
              </a:solidFill>
              <a:ln>
                <a:prstDash val="solid"/>
              </a:ln>
            </spPr>
          </dPt>
          <dPt>
            <idx val="4"/>
            <bubble3D val="0"/>
            <spPr>
              <a:solidFill>
                <a:srgbClr val="FF3300"/>
              </a:solidFill>
              <a:ln>
                <a:prstDash val="solid"/>
              </a:ln>
            </spPr>
          </dPt>
          <dPt>
            <idx val="5"/>
            <bubble3D val="0"/>
            <spPr>
              <a:solidFill>
                <a:srgbClr val="CC0000"/>
              </a:solidFill>
              <a:ln>
                <a:prstDash val="solid"/>
              </a:ln>
            </spPr>
          </dPt>
          <dPt>
            <idx val="6"/>
            <bubble3D val="0"/>
            <spPr>
              <a:solidFill>
                <a:srgbClr val="A50021"/>
              </a:solidFill>
              <a:ln>
                <a:prstDash val="solid"/>
              </a:ln>
            </spPr>
          </dPt>
          <dPt>
            <idx val="7"/>
            <bubble3D val="0"/>
            <spPr>
              <a:solidFill>
                <a:srgbClr val="91BADF"/>
              </a:solidFill>
              <a:ln>
                <a:prstDash val="solid"/>
              </a:ln>
            </spPr>
          </dPt>
          <dLbls>
            <spPr>
              <a:noFill/>
              <a:ln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0"/>
            <showBubbleSize val="0"/>
            <showLeaderLines val="1"/>
          </dLbls>
          <cat>
            <strRef>
              <f>'Relatório Analítico'!$B$61:$B$68</f>
              <strCache>
                <ptCount val="8"/>
                <pt idx="0">
                  <v>Até 15</v>
                </pt>
                <pt idx="1">
                  <v>Entre 15 e 30</v>
                </pt>
                <pt idx="2">
                  <v>Entre 30 e 60</v>
                </pt>
                <pt idx="3">
                  <v>Entre 60 e 90</v>
                </pt>
                <pt idx="4">
                  <v>Entre 90 e 120</v>
                </pt>
                <pt idx="5">
                  <v>Entre 120 e 150</v>
                </pt>
                <pt idx="6">
                  <v>Entre 150 e 180</v>
                </pt>
                <pt idx="7">
                  <v>Superior a 180</v>
                </pt>
              </strCache>
            </strRef>
          </cat>
          <val>
            <numRef>
              <f>'Relatório Analítico'!$E$61:$E$68</f>
              <numCache>
                <formatCode>0%</formatCode>
                <ptCount val="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1"/>
        </dLbls>
        <firstSliceAng val="0"/>
        <holeSize val="50"/>
      </doughnutChart>
    </plotArea>
    <legend>
      <legendPos val="r"/>
      <overlay val="0"/>
      <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r>
            <a:t/>
          </a:r>
          <a:endParaRPr lang="pt-BR"/>
        </a:p>
      </txPr>
    </legend>
    <plotVisOnly val="1"/>
    <dispBlanksAs val="zero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 algn="ctr" rtl="0">
              <a:def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defRPr>
            </a:pPr>
            <a:r>
              <a:rPr lang="pt-BR" sz="1000" b="1" i="0" strike="noStrike" kern="1200" baseline="0">
                <a:solidFill>
                  <a:srgbClr val="757575"/>
                </a:solidFill>
                <a:latin typeface="+mn-lt"/>
                <a:ea typeface="+mn-ea"/>
                <a:cs typeface="+mn-cs"/>
              </a:rPr>
              <a:t>Saldo Devedor por Faixa de Atraso</a:t>
            </a:r>
          </a:p>
        </rich>
      </tx>
      <overlay val="0"/>
    </title>
    <plotArea>
      <layout>
        <manualLayout>
          <layoutTarget val="inner"/>
          <xMode val="edge"/>
          <yMode val="edge"/>
          <wMode val="factor"/>
          <hMode val="factor"/>
          <x val="0.216615554634618"/>
          <y val="0.1414495027202059"/>
          <w val="0.3364228707404783"/>
          <h val="0.7592071680695085"/>
        </manualLayout>
      </layout>
      <doughnutChart>
        <varyColors val="1"/>
        <ser>
          <idx val="0"/>
          <order val="0"/>
          <tx>
            <strRef>
              <f>'Relatório Analítico'!$E$43</f>
              <strCache>
                <ptCount val="1"/>
                <pt idx="0">
                  <v>Percentual</v>
                </pt>
              </strCache>
            </strRef>
          </tx>
          <spPr>
            <a:ln>
              <a:prstDash val="solid"/>
            </a:ln>
          </spPr>
          <explosion val="1"/>
          <dPt>
            <idx val="0"/>
            <bubble3D val="0"/>
            <spPr>
              <a:solidFill>
                <a:schemeClr val="accent1"/>
              </a:solidFill>
              <a:ln>
                <a:prstDash val="solid"/>
              </a:ln>
            </spPr>
          </dPt>
          <dPt>
            <idx val="1"/>
            <bubble3D val="0"/>
            <spPr>
              <a:solidFill>
                <a:schemeClr val="accent2"/>
              </a:solidFill>
              <a:ln>
                <a:prstDash val="solid"/>
              </a:ln>
            </spPr>
          </dPt>
          <dPt>
            <idx val="2"/>
            <bubble3D val="0"/>
            <spPr>
              <a:solidFill>
                <a:schemeClr val="accent3"/>
              </a:solidFill>
              <a:ln>
                <a:prstDash val="solid"/>
              </a:ln>
            </spPr>
          </dPt>
          <dPt>
            <idx val="3"/>
            <bubble3D val="0"/>
            <spPr>
              <a:solidFill>
                <a:schemeClr val="accent4"/>
              </a:solidFill>
              <a:ln>
                <a:prstDash val="solid"/>
              </a:ln>
            </spPr>
          </dPt>
          <dPt>
            <idx val="4"/>
            <bubble3D val="0"/>
            <spPr>
              <a:solidFill>
                <a:schemeClr val="accent5"/>
              </a:solidFill>
              <a:ln>
                <a:prstDash val="solid"/>
              </a:ln>
            </spPr>
          </dPt>
          <dPt>
            <idx val="5"/>
            <bubble3D val="0"/>
            <spPr>
              <a:solidFill>
                <a:srgbClr val="FF6600"/>
              </a:solidFill>
              <a:ln>
                <a:prstDash val="solid"/>
              </a:ln>
            </spPr>
          </dPt>
          <dPt>
            <idx val="6"/>
            <bubble3D val="0"/>
            <spPr>
              <a:solidFill>
                <a:srgbClr val="FF0000"/>
              </a:solidFill>
              <a:ln>
                <a:prstDash val="solid"/>
              </a:ln>
            </spPr>
          </dPt>
          <dPt>
            <idx val="7"/>
            <bubble3D val="0"/>
            <spPr>
              <a:solidFill>
                <a:srgbClr val="A50021"/>
              </a:solidFill>
              <a:ln>
                <a:prstDash val="solid"/>
              </a:ln>
            </spPr>
          </dPt>
          <dPt>
            <idx val="8"/>
            <bubble3D val="0"/>
            <spPr>
              <a:solidFill>
                <a:srgbClr val="B1BEDD"/>
              </a:solidFill>
              <a:ln>
                <a:prstDash val="solid"/>
              </a:ln>
            </spPr>
          </dPt>
          <dLbls>
            <dLbl>
              <idx val="0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1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2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3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4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5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6"/>
            </dLbl>
            <dLbl>
              <idx val="7"/>
              <showLegendKey val="0"/>
              <showVal val="1"/>
              <showCatName val="0"/>
              <showSerName val="0"/>
              <showPercent val="0"/>
              <showBubbleSize val="0"/>
            </dLbl>
            <dLbl>
              <idx val="8"/>
              <showLegendKey val="0"/>
              <showVal val="1"/>
              <showCatName val="0"/>
              <showSerName val="0"/>
              <showPercent val="0"/>
              <showBubbleSize val="0"/>
            </dLbl>
            <spPr>
              <a:noFill/>
              <a:ln>
                <a:noFill/>
                <a:prstDash val="solid"/>
              </a:ln>
            </spPr>
            <showLegendKey val="0"/>
            <showVal val="1"/>
            <showCatName val="0"/>
            <showSerName val="0"/>
            <showPercent val="1"/>
            <showBubbleSize val="0"/>
            <showLeaderLines val="0"/>
          </dLbls>
          <cat>
            <strRef>
              <f>'Relatório Analítico'!$B$44:$B$52</f>
              <strCache>
                <ptCount val="9"/>
                <pt idx="0">
                  <v>Em Dia</v>
                </pt>
                <pt idx="1">
                  <v>Até 15</v>
                </pt>
                <pt idx="2">
                  <v>Entre 15 e 30</v>
                </pt>
                <pt idx="3">
                  <v>Entre 30 e 60</v>
                </pt>
                <pt idx="4">
                  <v>Entre 60 e 90</v>
                </pt>
                <pt idx="5">
                  <v>Entre 90 e 120</v>
                </pt>
                <pt idx="6">
                  <v>Entre 120 e 150</v>
                </pt>
                <pt idx="7">
                  <v>Entre 150 e 180</v>
                </pt>
                <pt idx="8">
                  <v>Superior a 180</v>
                </pt>
              </strCache>
            </strRef>
          </cat>
          <val>
            <numRef>
              <f>'Relatório Analítico'!$E$44:$E$52</f>
              <numCache>
                <formatCode>0%</formatCode>
                <ptCount val="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0"/>
        </dLbls>
        <firstSliceAng val="0"/>
        <holeSize val="50"/>
      </doughnutChart>
    </plotArea>
    <legend>
      <legendPos val="r"/>
      <overlay val="0"/>
      <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r>
            <a:t/>
          </a:r>
          <a:endParaRPr lang="pt-BR"/>
        </a:p>
      </txPr>
    </legend>
    <plotVisOnly val="1"/>
    <dispBlanksAs val="zero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 lvl="0">
              <a:defRPr sz="1000" b="1" i="0">
                <a:solidFill>
                  <a:srgbClr val="757575"/>
                </a:solidFill>
                <a:latin typeface="+mn-lt"/>
              </a:defRPr>
            </a:pPr>
            <a:r>
              <a:rPr lang="pt-BR" sz="1000" b="1" i="0">
                <a:solidFill>
                  <a:srgbClr val="757575"/>
                </a:solidFill>
                <a:latin typeface="+mn-lt"/>
              </a:rPr>
              <a:t xml:space="preserve">RESUMO ANALÍTICO DOS RECEBIMENTOS DO MÊS </a:t>
            </a:r>
          </a:p>
        </rich>
      </tx>
      <layout>
        <manualLayout>
          <xMode val="edge"/>
          <yMode val="edge"/>
          <wMode val="factor"/>
          <hMode val="factor"/>
          <x val="0.2720853441706884"/>
          <y val="0.02704615048118985"/>
        </manualLayout>
      </layout>
      <overlay val="0"/>
    </title>
    <plotArea>
      <layout>
        <manualLayout>
          <xMode val="edge"/>
          <yMode val="edge"/>
          <wMode val="factor"/>
          <hMode val="factor"/>
          <x val="0.220079006141066"/>
          <y val="0.1998584370502074"/>
          <w val="0.5682249345442704"/>
          <h val="0.6173490249202721"/>
        </manualLayout>
      </layout>
      <doughnutChart>
        <varyColors val="1"/>
        <ser>
          <idx val="0"/>
          <order val="0"/>
          <spPr>
            <a:ln>
              <a:prstDash val="solid"/>
            </a:ln>
          </spPr>
          <dLbls>
            <spPr>
              <a:noFill/>
              <a:ln>
                <a:noFill/>
                <a:prstDash val="solid"/>
              </a:ln>
            </spPr>
            <showLegendKey val="0"/>
            <showVal val="0"/>
            <showCatName val="0"/>
            <showSerName val="0"/>
            <showPercent val="1"/>
            <showBubbleSize val="0"/>
            <showLeaderLines val="0"/>
          </dLbls>
          <cat>
            <strRef>
              <f>'Relatório Analítico'!$Q$6:$Q$8</f>
              <strCache>
                <ptCount val="3"/>
                <pt idx="0">
                  <v>Antecipação</v>
                </pt>
                <pt idx="1">
                  <v>Recebimentos em Atraso</v>
                </pt>
                <pt idx="2">
                  <v>Recebimentos em dia</v>
                </pt>
              </strCache>
            </strRef>
          </cat>
          <val>
            <numRef>
              <f>'Relatório Analítico'!$R$6:$R$8</f>
              <numCache>
                <formatCode>_("R$"* #,##0.00_);_("R$"* \(#,##0.00\);_("R$"* "-"??_);_(@_)</formatCode>
                <ptCount val="3"/>
                <pt idx="0">
                  <v>0</v>
                </pt>
                <pt idx="1">
                  <v>0</v>
                </pt>
                <pt idx="2">
                  <v>0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  <showLeaderLines val="0"/>
        </dLbls>
        <firstSliceAng val="0"/>
        <holeSize val="60"/>
      </doughnutChart>
    </plotArea>
    <legend>
      <legendPos val="b"/>
      <overlay val="0"/>
      <txPr>
        <a:bodyPr/>
        <a:lstStyle/>
        <a:p>
          <a:pPr lvl="0">
            <a:defRPr sz="900" b="0" i="0">
              <a:solidFill>
                <a:srgbClr val="000000"/>
              </a:solidFill>
              <a:latin typeface="+mn-lt"/>
            </a:defRPr>
          </a:pPr>
          <a:r>
            <a:t/>
          </a:r>
          <a:endParaRPr lang="pt-BR"/>
        </a:p>
      </txPr>
    </legend>
    <plotVisOnly val="1"/>
    <dispBlanksAs val="zero"/>
  </chart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000" b="1" i="0" strike="noStrike" kern="1200" cap="all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000" b="1" cap="all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Vendas x Distratos x Estoque</a:t>
            </a:r>
          </a:p>
          <a:p>
            <a:pPr>
              <a:defRPr sz="1000" b="1" i="0" strike="noStrike" kern="1200" cap="all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pt-BR" sz="1000" b="1" cap="all" baseline="0">
              <a:solidFill>
                <a:schemeClr val="tx1">
                  <a:lumMod val="50000"/>
                  <a:lumOff val="50000"/>
                </a:schemeClr>
              </a:solidFill>
            </a:endParaRPr>
          </a:p>
        </rich>
      </tx>
      <overlay val="0"/>
    </title>
    <plotArea>
      <layout>
        <manualLayout>
          <layoutTarget val="inner"/>
          <xMode val="edge"/>
          <yMode val="edge"/>
          <wMode val="factor"/>
          <hMode val="factor"/>
          <x val="0.0195685652364164"/>
          <y val="0.1946147217307601"/>
          <w val="0.9545161070448336"/>
          <h val="0.5636795251765191"/>
        </manualLayout>
      </layout>
      <barChart>
        <barDir val="col"/>
        <grouping val="clustered"/>
        <varyColors val="0"/>
        <ser>
          <idx val="0"/>
          <order val="0"/>
          <tx>
            <strRef>
              <f>'Acompanhamento Vendas'!$D$25</f>
              <strCache>
                <ptCount val="1"/>
                <pt idx="0">
                  <v>Unidas vendidas</v>
                </pt>
              </strCache>
            </strRef>
          </tx>
          <spPr>
            <a:solidFill>
              <a:srgbClr val="397F81"/>
            </a:solidFill>
            <a:ln>
              <a:noFill/>
              <a:prstDash val="solid"/>
            </a:ln>
          </spPr>
          <invertIfNegative val="0"/>
          <dLbls>
            <dLbl>
              <idx val="15"/>
              <showLegendKey val="0"/>
              <showVal val="1"/>
              <showCatName val="0"/>
              <showSerName val="0"/>
              <showPercent val="0"/>
              <showBubbleSize val="0"/>
            </dLbl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rgbClr val="397F8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pt-BR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'Acompanhamento Vendas'!$B$26:$C$45</f>
              <strCache>
                <ptCount val="20"/>
                <pt idx="0">
                  <v>fev/22</v>
                </pt>
                <pt idx="1">
                  <v>mar/22</v>
                </pt>
                <pt idx="2">
                  <v>abr/22</v>
                </pt>
                <pt idx="3">
                  <v>mai/22</v>
                </pt>
                <pt idx="4">
                  <v>jun/22</v>
                </pt>
                <pt idx="5">
                  <v>jul/22</v>
                </pt>
                <pt idx="6">
                  <v>ago/22</v>
                </pt>
                <pt idx="7">
                  <v>set/22</v>
                </pt>
                <pt idx="8">
                  <v>out/22</v>
                </pt>
                <pt idx="9">
                  <v>nov/22</v>
                </pt>
                <pt idx="10">
                  <v>dez/22</v>
                </pt>
                <pt idx="11">
                  <v>jan/23</v>
                </pt>
                <pt idx="12">
                  <v>fev/23</v>
                </pt>
                <pt idx="13">
                  <v>mar/23</v>
                </pt>
                <pt idx="14">
                  <v>abr/23</v>
                </pt>
                <pt idx="15">
                  <v>mai/23</v>
                </pt>
                <pt idx="16">
                  <v>jun/23</v>
                </pt>
                <pt idx="17">
                  <v>jul/23</v>
                </pt>
                <pt idx="18">
                  <v>ago/23</v>
                </pt>
                <pt idx="19">
                  <v>set/23</v>
                </pt>
              </strCache>
            </strRef>
          </cat>
          <val>
            <numRef>
              <f>'Acompanhamento Vendas'!$D$26:$D$45</f>
              <numCache>
                <formatCode>General</formatCode>
                <ptCount val="20"/>
                <pt idx="0">
                  <v>1</v>
                </pt>
                <pt idx="1">
                  <v>1</v>
                </pt>
                <pt idx="2">
                  <v>1</v>
                </pt>
                <pt idx="3">
                  <v>3</v>
                </pt>
                <pt idx="4">
                  <v>2</v>
                </pt>
                <pt idx="5">
                  <v>3</v>
                </pt>
                <pt idx="6">
                  <v>5</v>
                </pt>
                <pt idx="7">
                  <v>4</v>
                </pt>
                <pt idx="8">
                  <v>0</v>
                </pt>
                <pt idx="9">
                  <v>2</v>
                </pt>
                <pt idx="10">
                  <v>1</v>
                </pt>
                <pt idx="11">
                  <v>1</v>
                </pt>
                <pt idx="12">
                  <v>1</v>
                </pt>
                <pt idx="13">
                  <v>2</v>
                </pt>
                <pt idx="14">
                  <v>0</v>
                </pt>
                <pt idx="15">
                  <v>4</v>
                </pt>
                <pt idx="16">
                  <v>11</v>
                </pt>
                <pt idx="17">
                  <v>3</v>
                </pt>
                <pt idx="18">
                  <v>3</v>
                </pt>
                <pt idx="19">
                  <v>1</v>
                </pt>
              </numCache>
            </numRef>
          </val>
        </ser>
        <ser>
          <idx val="1"/>
          <order val="1"/>
          <tx>
            <strRef>
              <f>'Acompanhamento Vendas'!$F$25</f>
              <strCache>
                <ptCount val="1"/>
                <pt idx="0">
                  <v>Unidas de distrato</v>
                </pt>
              </strCache>
            </strRef>
          </tx>
          <spPr>
            <a:solidFill>
              <a:schemeClr val="bg2">
                <a:lumMod val="90000"/>
              </a:schemeClr>
            </a:solidFill>
            <a:ln>
              <a:noFill/>
              <a:prstDash val="solid"/>
            </a:ln>
          </spPr>
          <invertIfNegative val="0"/>
          <dLbls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bg1">
                        <a:lumMod val="6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pt-BR"/>
              </a:p>
            </txPr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'Acompanhamento Vendas'!$B$26:$C$45</f>
              <strCache>
                <ptCount val="20"/>
                <pt idx="0">
                  <v>fev/22</v>
                </pt>
                <pt idx="1">
                  <v>mar/22</v>
                </pt>
                <pt idx="2">
                  <v>abr/22</v>
                </pt>
                <pt idx="3">
                  <v>mai/22</v>
                </pt>
                <pt idx="4">
                  <v>jun/22</v>
                </pt>
                <pt idx="5">
                  <v>jul/22</v>
                </pt>
                <pt idx="6">
                  <v>ago/22</v>
                </pt>
                <pt idx="7">
                  <v>set/22</v>
                </pt>
                <pt idx="8">
                  <v>out/22</v>
                </pt>
                <pt idx="9">
                  <v>nov/22</v>
                </pt>
                <pt idx="10">
                  <v>dez/22</v>
                </pt>
                <pt idx="11">
                  <v>jan/23</v>
                </pt>
                <pt idx="12">
                  <v>fev/23</v>
                </pt>
                <pt idx="13">
                  <v>mar/23</v>
                </pt>
                <pt idx="14">
                  <v>abr/23</v>
                </pt>
                <pt idx="15">
                  <v>mai/23</v>
                </pt>
                <pt idx="16">
                  <v>jun/23</v>
                </pt>
                <pt idx="17">
                  <v>jul/23</v>
                </pt>
                <pt idx="18">
                  <v>ago/23</v>
                </pt>
                <pt idx="19">
                  <v>set/23</v>
                </pt>
              </strCache>
            </strRef>
          </cat>
          <val>
            <numRef>
              <f>'Acompanhamento Vendas'!$F$26:$F$45</f>
              <numCache>
                <formatCode>General</formatCode>
                <ptCount val="20"/>
                <pt idx="0">
                  <v>1</v>
                </pt>
                <pt idx="1">
                  <v>0</v>
                </pt>
                <pt idx="2">
                  <v>0</v>
                </pt>
                <pt idx="3">
                  <v>1</v>
                </pt>
                <pt idx="4">
                  <v>0</v>
                </pt>
                <pt idx="5">
                  <v>2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1</v>
                </pt>
                <pt idx="12">
                  <v>0</v>
                </pt>
                <pt idx="13">
                  <v>2</v>
                </pt>
                <pt idx="14">
                  <v>0</v>
                </pt>
                <pt idx="15">
                  <v>1</v>
                </pt>
                <pt idx="16">
                  <v>1</v>
                </pt>
                <pt idx="17">
                  <v>0</v>
                </pt>
                <pt idx="18">
                  <v>0</v>
                </pt>
                <pt idx="19">
                  <v>2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axId val="832494904"/>
        <axId val="832494248"/>
      </barChart>
      <lineChart>
        <grouping val="standard"/>
        <varyColors val="0"/>
        <ser>
          <idx val="2"/>
          <order val="2"/>
          <tx>
            <strRef>
              <f>'Acompanhamento Vendas'!$H$25</f>
              <strCache>
                <ptCount val="1"/>
                <pt idx="0">
                  <v>Estoque</v>
                </pt>
              </strCache>
            </strRef>
          </tx>
          <spPr>
            <a:ln w="28575" cap="rnd">
              <a:solidFill>
                <a:schemeClr val="accent5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dLbl>
              <idx val="16"/>
              <dLblPos val="r"/>
              <showLegendKey val="0"/>
              <showVal val="1"/>
              <showCatName val="0"/>
              <showSerName val="0"/>
              <showPercent val="0"/>
              <showBubbleSize val="0"/>
            </dLbl>
            <spPr>
              <a:noFill/>
              <a:ln>
                <a:noFill/>
                <a:prstDash val="solid"/>
              </a:ln>
            </spPr>
            <txPr>
              <a:bodyPr rot="0" spcFirstLastPara="1" vertOverflow="ellipsis" vert="horz" wrap="square" lIns="38100" tIns="19050" rIns="38100" bIns="19050" anchor="t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/>
                </a:r>
                <a:endParaRPr lang="pt-BR"/>
              </a:p>
            </txPr>
            <dLblPos val="t"/>
            <showLegendKey val="0"/>
            <showVal val="1"/>
            <showCatName val="0"/>
            <showSerName val="0"/>
            <showPercent val="0"/>
            <showBubbleSize val="0"/>
            <showLeaderLines val="0"/>
          </dLbls>
          <cat>
            <strRef>
              <f>'Acompanhamento Vendas'!$B$26:$C$45</f>
              <strCache>
                <ptCount val="20"/>
                <pt idx="0">
                  <v>fev/22</v>
                </pt>
                <pt idx="1">
                  <v>mar/22</v>
                </pt>
                <pt idx="2">
                  <v>abr/22</v>
                </pt>
                <pt idx="3">
                  <v>mai/22</v>
                </pt>
                <pt idx="4">
                  <v>jun/22</v>
                </pt>
                <pt idx="5">
                  <v>jul/22</v>
                </pt>
                <pt idx="6">
                  <v>ago/22</v>
                </pt>
                <pt idx="7">
                  <v>set/22</v>
                </pt>
                <pt idx="8">
                  <v>out/22</v>
                </pt>
                <pt idx="9">
                  <v>nov/22</v>
                </pt>
                <pt idx="10">
                  <v>dez/22</v>
                </pt>
                <pt idx="11">
                  <v>jan/23</v>
                </pt>
                <pt idx="12">
                  <v>fev/23</v>
                </pt>
                <pt idx="13">
                  <v>mar/23</v>
                </pt>
                <pt idx="14">
                  <v>abr/23</v>
                </pt>
                <pt idx="15">
                  <v>mai/23</v>
                </pt>
                <pt idx="16">
                  <v>jun/23</v>
                </pt>
                <pt idx="17">
                  <v>jul/23</v>
                </pt>
                <pt idx="18">
                  <v>ago/23</v>
                </pt>
                <pt idx="19">
                  <v>set/23</v>
                </pt>
              </strCache>
            </strRef>
          </cat>
          <val>
            <numRef>
              <f>'Acompanhamento Vendas'!$H$26:$H$45</f>
              <numCache>
                <formatCode>General</formatCode>
                <ptCount val="20"/>
                <pt idx="0">
                  <v>114</v>
                </pt>
                <pt idx="1">
                  <v>113</v>
                </pt>
                <pt idx="2">
                  <v>112</v>
                </pt>
                <pt idx="3">
                  <v>110</v>
                </pt>
                <pt idx="4">
                  <v>107</v>
                </pt>
                <pt idx="5">
                  <v>106</v>
                </pt>
                <pt idx="6">
                  <v>101</v>
                </pt>
                <pt idx="7">
                  <v>97</v>
                </pt>
                <pt idx="8">
                  <v>97</v>
                </pt>
                <pt idx="9">
                  <v>95</v>
                </pt>
                <pt idx="10">
                  <v>94</v>
                </pt>
                <pt idx="11">
                  <v>94</v>
                </pt>
                <pt idx="12">
                  <v>93</v>
                </pt>
                <pt idx="13">
                  <v>93</v>
                </pt>
                <pt idx="14">
                  <v>93</v>
                </pt>
                <pt idx="15">
                  <v>90</v>
                </pt>
                <pt idx="16">
                  <v>80</v>
                </pt>
                <pt idx="17">
                  <v>77</v>
                </pt>
                <pt idx="18">
                  <v>74</v>
                </pt>
                <pt idx="19">
                  <v>75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944422335"/>
        <axId val="1944421503"/>
      </lineChart>
      <dateAx>
        <axId val="832494904"/>
        <scaling>
          <orientation val="minMax"/>
          <max val="45170"/>
          <min val="44593"/>
        </scaling>
        <delete val="0"/>
        <axPos val="b"/>
        <numFmt formatCode="[$-416]mmm/yy;@" sourceLinked="1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pt-BR"/>
          </a:p>
        </txPr>
        <crossAx val="832494248"/>
        <crosses val="autoZero"/>
        <lblOffset val="100"/>
        <baseTimeUnit val="months"/>
      </dateAx>
      <valAx>
        <axId val="832494248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pt-BR"/>
          </a:p>
        </txPr>
        <crossAx val="832494904"/>
        <crosses val="autoZero"/>
        <crossBetween val="between"/>
      </valAx>
      <dateAx>
        <axId val="1944422335"/>
        <scaling>
          <orientation val="minMax"/>
        </scaling>
        <delete val="1"/>
        <axPos val="b"/>
        <numFmt formatCode="[$-416]mmm/yy;@" sourceLinked="1"/>
        <majorTickMark val="out"/>
        <minorTickMark val="none"/>
        <tickLblPos val="nextTo"/>
        <crossAx val="1944421503"/>
        <crosses val="autoZero"/>
        <lblOffset val="100"/>
        <baseTimeUnit val="days"/>
        <majorUnit val="1"/>
        <minorUnit val="1"/>
      </dateAx>
      <valAx>
        <axId val="1944421503"/>
        <scaling>
          <orientation val="minMax"/>
        </scaling>
        <delete val="0"/>
        <axPos val="r"/>
        <numFmt formatCode="General" sourceLinked="1"/>
        <majorTickMark val="out"/>
        <minorTickMark val="none"/>
        <tickLblPos val="nextTo"/>
        <spPr>
          <a:ln>
            <a:solidFill>
              <a:schemeClr val="bg1"/>
            </a:solidFill>
            <a:prstDash val="solid"/>
          </a:ln>
        </spPr>
        <txPr>
          <a:bodyPr/>
          <a:lstStyle/>
          <a:p>
            <a:pPr>
              <a:defRPr>
                <a:solidFill>
                  <a:schemeClr val="bg1">
                    <a:lumMod val="95000"/>
                  </a:schemeClr>
                </a:solidFill>
              </a:defRPr>
            </a:pPr>
            <a:r>
              <a:t/>
            </a:r>
            <a:endParaRPr lang="pt-BR"/>
          </a:p>
        </txPr>
        <crossAx val="1944422335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pt-BR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5</col>
      <colOff>600075</colOff>
      <row>58</row>
      <rowOff>123825</rowOff>
    </from>
    <ext cx="5610225" cy="2352675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 fLocksWithSheet="0"/>
  </oneCellAnchor>
  <oneCellAnchor>
    <from>
      <col>5</col>
      <colOff>600075</colOff>
      <row>41</row>
      <rowOff>123825</rowOff>
    </from>
    <ext cx="5610225" cy="2486025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 fLocksWithSheet="0"/>
  </oneCellAnchor>
  <oneCellAnchor>
    <from>
      <col>5</col>
      <colOff>789215</colOff>
      <row>8</row>
      <rowOff>163285</rowOff>
    </from>
    <ext cx="5610225" cy="5486400"/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 fLocksWithSheet="0"/>
  </one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109630</colOff>
      <row>4</row>
      <rowOff>44635</rowOff>
    </from>
    <to>
      <col>8</col>
      <colOff>1615806</colOff>
      <row>18</row>
      <rowOff>29134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microsoft.com/office/2006/relationships/xlExternalLinkPath/xlPathMissing" Target="Modelo%20Portfolio%20Inpar%20-%20single%20loan%20-%2006.09.15.xls" TargetMode="External" Id="rId1" /></Relationships>
</file>

<file path=xl/externalLinks/_rels/externalLink2.xml.rels><Relationships xmlns="http://schemas.openxmlformats.org/package/2006/relationships"><Relationship Type="http://schemas.microsoft.com/office/2006/relationships/xlExternalLinkPath/xlPathMissing" Target="LinkExternoRecuperado1" TargetMode="External" Id="rId1" /></Relationships>
</file>

<file path=xl/externalLinks/_rels/externalLink3.xml.rels><Relationships xmlns="http://schemas.openxmlformats.org/package/2006/relationships"><Relationship Type="http://schemas.microsoft.com/office/2006/relationships/xlExternalLinkPath/xlPathMissing" Target="ROSSI-BB%2007_07_13_liquida&#231;&#227;o%20antecipada_14%25subordina&#231;&#227;o.xls" TargetMode="External" Id="rId1" 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/Users/stopa/Google%20Drive/Equipe%20Travessia/Arquivos%20Modelo%20Outras%20Sec/An&#225;lise_GAIASERV_CAP_122016.xlsm" TargetMode="External" Id="rId1" 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C:\Users\stopa\Google%20Drive\Equipe%20Travessia\Arquivos%20Modelo%20Outras%20Sec\An&#225;lise_GAIASERV_CAP_122016.xlsm" TargetMode="External" Id="rId1" 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/Meu%20Drive/Equipe%20Travessia/Opera&#231;&#245;es%20em%20Andamento/1&#176;%20Emissao_5&#176;%20e%206&#170;%20series_CRI_LOTE%205/PU/PU%201&#170;%20Emiss&#227;o%205&#170;%20e%206&#170;%20S&#233;rie-%20LOTE5.XLSM" TargetMode="External" Id="rId1" /></Relationships>
</file>

<file path=xl/externalLinks/_rels/externalLink7.xml.rels><Relationships xmlns="http://schemas.openxmlformats.org/package/2006/relationships"><Relationship Type="http://schemas.microsoft.com/office/2006/relationships/xlExternalLinkPath/xlPathMissing" Target="LinkExternoRecuperado2" TargetMode="External" Id="rId1" /></Relationships>
</file>

<file path=xl/externalLinks/_rels/externalLink8.xml.rels><Relationships xmlns="http://schemas.openxmlformats.org/package/2006/relationships"><Relationship Type="http://schemas.microsoft.com/office/2006/relationships/xlExternalLinkPath/xlPathMissing" Target="LinkExternoRecuperado3" TargetMode="External" Id="rId1" /></Relationships>
</file>

<file path=xl/externalLinks/_rels/externalLink9.xml.rels><Relationships xmlns="http://schemas.openxmlformats.org/package/2006/relationships"><Relationship Type="http://schemas.microsoft.com/office/2006/relationships/xlExternalLinkPath/xlPathMissing" Target="LinkExternoRecuperado4" TargetMode="External" Id="rId1" /></Relationships>
</file>

<file path=xl/externalLinks/_rels/externalLink10.xml.rels><Relationships xmlns="http://schemas.openxmlformats.org/package/2006/relationships"><Relationship Type="http://schemas.microsoft.com/office/2006/relationships/xlExternalLinkPath/xlPathMissing" Target="LinkExternoRecuperado5" TargetMode="External" Id="rId1" /></Relationships>
</file>

<file path=xl/externalLinks/_rels/externalLink11.xml.rels><Relationships xmlns="http://schemas.openxmlformats.org/package/2006/relationships"><Relationship Type="http://schemas.microsoft.com/office/2006/relationships/xlExternalLinkPath/xlPathMissing" Target="CONCILIA&#199;&#195;O_07_07_Serie%2049-50.xls" TargetMode="External" Id="rId1" 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file:///G:\.shortcut-targets-by-id\0BxFtMaeiS2aZclBZbmd2VV90QTg\Equipe%20Travessia\Opera&#231;&#245;es\1.5%20-%20CRI\1&#170;%20Emiss&#227;o_88&#170;%20e%2089&#170;%20s&#233;ries_CRI%20BIRA%20BIRA\7%20-%20Gestao\Carteira\Relatorios%20mensais\09.2023\Relat&#243;rio%20CRI%20Ibira%20-%2008.23.xlsx" TargetMode="External" Id="rId2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PropertySummary"/>
      <sheetName val="OutputPage"/>
      <sheetName val="CashFlow"/>
      <sheetName val="DealSum"/>
      <sheetName val="Deal Inputs"/>
      <sheetName val="PropSummary"/>
      <sheetName val="Purchase installments"/>
      <sheetName val="Levered CF"/>
      <sheetName val="Refinance Schedule"/>
      <sheetName val="Taxation"/>
      <sheetName val="Actual Debt Schedule"/>
      <sheetName val="RentRoll"/>
      <sheetName val="Purchaseprice"/>
      <sheetName val="Conciliação"/>
      <sheetName val="extrato"/>
      <sheetName val="Francesinha"/>
      <sheetName val="Recebimento"/>
      <sheetName val="Pgto Bradesco"/>
      <sheetName val="Deal_Inputs"/>
      <sheetName val="Purchase_installments"/>
    </sheetNames>
    <sheetDataSet>
      <sheetData sheetId="0"/>
      <sheetData sheetId="1"/>
      <sheetData sheetId="2"/>
      <sheetData sheetId="3">
        <row r="52">
          <cell r="O52">
            <v>162970.7851780802</v>
          </cell>
        </row>
      </sheetData>
      <sheetData sheetId="4">
        <row r="4">
          <cell r="B4" t="str">
            <v>SLB</v>
          </cell>
        </row>
        <row r="10">
          <cell r="C10">
            <v>0.1</v>
          </cell>
          <cell r="G10" t="str">
            <v>Yes</v>
          </cell>
        </row>
        <row r="11">
          <cell r="C11">
            <v>5</v>
          </cell>
          <cell r="G11">
            <v>9.5000000000000001E-2</v>
          </cell>
        </row>
        <row r="12">
          <cell r="C12">
            <v>38869</v>
          </cell>
        </row>
        <row r="13">
          <cell r="C13">
            <v>0.02</v>
          </cell>
          <cell r="G13">
            <v>0.7</v>
          </cell>
        </row>
        <row r="14">
          <cell r="C14">
            <v>5.0000000000000001E-3</v>
          </cell>
        </row>
        <row r="16">
          <cell r="C16">
            <v>0.02</v>
          </cell>
        </row>
        <row r="17">
          <cell r="G17">
            <v>3</v>
          </cell>
        </row>
        <row r="22">
          <cell r="C22">
            <v>0.13684129680365276</v>
          </cell>
        </row>
        <row r="27">
          <cell r="C27">
            <v>0.01</v>
          </cell>
        </row>
        <row r="31">
          <cell r="C31">
            <v>964020.76300000004</v>
          </cell>
        </row>
        <row r="34">
          <cell r="G34">
            <v>38490684.769315109</v>
          </cell>
        </row>
        <row r="36">
          <cell r="C36">
            <v>0.02</v>
          </cell>
          <cell r="G36">
            <v>0.15</v>
          </cell>
        </row>
        <row r="38">
          <cell r="C38">
            <v>0</v>
          </cell>
          <cell r="F38">
            <v>1</v>
          </cell>
        </row>
        <row r="41">
          <cell r="C41">
            <v>1.6500000000000001E-2</v>
          </cell>
          <cell r="D41">
            <v>6.4999999999999997E-3</v>
          </cell>
        </row>
        <row r="42">
          <cell r="C42">
            <v>7.5999999999999998E-2</v>
          </cell>
          <cell r="D42">
            <v>0.03</v>
          </cell>
        </row>
        <row r="45">
          <cell r="C45">
            <v>0.09</v>
          </cell>
          <cell r="D45">
            <v>0.09</v>
          </cell>
        </row>
        <row r="46">
          <cell r="D46">
            <v>0.32</v>
          </cell>
        </row>
      </sheetData>
      <sheetData sheetId="5">
        <row r="37">
          <cell r="L37">
            <v>84537704.817272708</v>
          </cell>
        </row>
      </sheetData>
      <sheetData sheetId="6"/>
      <sheetData sheetId="7"/>
      <sheetData sheetId="8"/>
      <sheetData sheetId="9">
        <row r="8">
          <cell r="C8" t="str">
            <v>Monthly</v>
          </cell>
        </row>
      </sheetData>
      <sheetData sheetId="10"/>
      <sheetData sheetId="11"/>
      <sheetData sheetId="12"/>
      <sheetData sheetId="13"/>
      <sheetData sheetId="14"/>
      <sheetData sheetId="15">
        <row r="4">
          <cell r="B4">
            <v>43676</v>
          </cell>
        </row>
      </sheetData>
      <sheetData sheetId="16"/>
      <sheetData sheetId="17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Fluxo 1"/>
      <sheetName val="INCC"/>
      <sheetName val="Status"/>
      <sheetName val="Acomp historico"/>
      <sheetName val="INFORME_MENSAL"/>
      <sheetName val="Relatório Consolidado"/>
      <sheetName val="Relatório Analítico"/>
      <sheetName val="Acompanhamento Vendas."/>
      <sheetName val="RESUMO_ACOMPANHAMENTO_MENSAL"/>
      <sheetName val="VENDAS"/>
      <sheetName val="FLUXO_FUTURO"/>
      <sheetName val="ATRASO"/>
      <sheetName val="RECEBIMENTO"/>
      <sheetName val="Itau_2022"/>
      <sheetName val="Itau"/>
      <sheetName val="Recebimentos - GERAL (ATO)"/>
      <sheetName val="CDB-DI"/>
      <sheetName val="Acompanhamento Vendas"/>
      <sheetName val="ATRASO1"/>
      <sheetName val="RECEBIMENTO1"/>
      <sheetName val="Calculo Gatilho 3"/>
      <sheetName val="Cap Custos SPE"/>
      <sheetName val="Despesas SDA"/>
      <sheetName val="Aplicações SDA"/>
      <sheetName val="Conciliação SDA"/>
      <sheetName val="Despesas Centra."/>
      <sheetName val="Despesa TL"/>
      <sheetName val="Aplicações TL"/>
      <sheetName val="Conciliação TL"/>
    </sheetNames>
    <sheetDataSet>
      <sheetData sheetId="0">
        <row r="18">
          <cell r="K18">
            <v>0</v>
          </cell>
          <cell r="R18">
            <v>0</v>
          </cell>
          <cell r="S18">
            <v>0</v>
          </cell>
        </row>
        <row r="19">
          <cell r="K19"/>
        </row>
        <row r="20">
          <cell r="K20"/>
        </row>
        <row r="21">
          <cell r="K21"/>
        </row>
        <row r="22">
          <cell r="K22"/>
        </row>
        <row r="23">
          <cell r="K23"/>
        </row>
        <row r="24">
          <cell r="K24"/>
        </row>
        <row r="25">
          <cell r="K25"/>
        </row>
        <row r="26">
          <cell r="K26"/>
        </row>
        <row r="27">
          <cell r="K27"/>
        </row>
        <row r="28">
          <cell r="K28"/>
        </row>
        <row r="29">
          <cell r="K29"/>
        </row>
        <row r="30">
          <cell r="K30"/>
        </row>
        <row r="31">
          <cell r="K31"/>
        </row>
        <row r="32">
          <cell r="K32"/>
        </row>
        <row r="33">
          <cell r="K33"/>
        </row>
        <row r="34">
          <cell r="K34"/>
        </row>
        <row r="35">
          <cell r="K35"/>
        </row>
        <row r="36">
          <cell r="K36"/>
        </row>
        <row r="37">
          <cell r="K37"/>
        </row>
        <row r="38">
          <cell r="K38"/>
        </row>
        <row r="39">
          <cell r="K39"/>
        </row>
        <row r="40">
          <cell r="K40"/>
        </row>
        <row r="41">
          <cell r="K41"/>
        </row>
        <row r="42">
          <cell r="K42"/>
        </row>
        <row r="43">
          <cell r="K43"/>
        </row>
        <row r="44">
          <cell r="K44"/>
        </row>
        <row r="45">
          <cell r="K45"/>
        </row>
        <row r="46">
          <cell r="K46"/>
        </row>
        <row r="47">
          <cell r="K47"/>
        </row>
        <row r="48">
          <cell r="K48"/>
        </row>
        <row r="49">
          <cell r="K49"/>
        </row>
        <row r="50">
          <cell r="K50"/>
        </row>
        <row r="51">
          <cell r="K51"/>
        </row>
        <row r="52">
          <cell r="K52"/>
        </row>
        <row r="53">
          <cell r="K53"/>
        </row>
        <row r="54">
          <cell r="K54"/>
        </row>
        <row r="55">
          <cell r="K55"/>
        </row>
        <row r="56">
          <cell r="K56"/>
        </row>
        <row r="57">
          <cell r="K57"/>
        </row>
        <row r="58">
          <cell r="K58"/>
        </row>
        <row r="59">
          <cell r="K59"/>
        </row>
        <row r="60">
          <cell r="K60"/>
        </row>
        <row r="61">
          <cell r="K61"/>
        </row>
        <row r="62">
          <cell r="K62"/>
        </row>
        <row r="63">
          <cell r="K63"/>
        </row>
        <row r="64">
          <cell r="K64"/>
        </row>
        <row r="65">
          <cell r="K65"/>
        </row>
        <row r="66">
          <cell r="K66"/>
        </row>
        <row r="67">
          <cell r="K67"/>
        </row>
        <row r="68">
          <cell r="K68"/>
        </row>
        <row r="69">
          <cell r="K69"/>
        </row>
        <row r="70">
          <cell r="K70"/>
        </row>
        <row r="71">
          <cell r="K71"/>
        </row>
        <row r="72">
          <cell r="K72"/>
        </row>
        <row r="73">
          <cell r="K73"/>
        </row>
        <row r="74">
          <cell r="K74"/>
        </row>
        <row r="75">
          <cell r="K75"/>
        </row>
        <row r="76">
          <cell r="K76"/>
        </row>
        <row r="77">
          <cell r="K77"/>
        </row>
        <row r="78">
          <cell r="K78"/>
        </row>
        <row r="79">
          <cell r="K79"/>
        </row>
        <row r="80">
          <cell r="K80"/>
        </row>
        <row r="81">
          <cell r="K81"/>
        </row>
        <row r="82">
          <cell r="K82"/>
        </row>
        <row r="83">
          <cell r="K83"/>
        </row>
        <row r="84">
          <cell r="K84"/>
        </row>
        <row r="85">
          <cell r="K85"/>
        </row>
        <row r="86">
          <cell r="K86"/>
        </row>
        <row r="87">
          <cell r="K87"/>
        </row>
        <row r="88">
          <cell r="K88"/>
        </row>
        <row r="89">
          <cell r="K89"/>
        </row>
        <row r="90">
          <cell r="K90"/>
        </row>
        <row r="91">
          <cell r="K91"/>
        </row>
        <row r="92">
          <cell r="K92"/>
        </row>
        <row r="93">
          <cell r="K93"/>
        </row>
        <row r="94">
          <cell r="K94"/>
        </row>
        <row r="95">
          <cell r="K95"/>
        </row>
        <row r="96">
          <cell r="K96"/>
        </row>
        <row r="97">
          <cell r="K97"/>
        </row>
        <row r="98">
          <cell r="K98"/>
        </row>
        <row r="99">
          <cell r="K99"/>
        </row>
        <row r="100">
          <cell r="K100"/>
        </row>
        <row r="101">
          <cell r="K101"/>
        </row>
        <row r="102">
          <cell r="K102"/>
        </row>
        <row r="103">
          <cell r="K103"/>
        </row>
        <row r="104">
          <cell r="K104"/>
        </row>
        <row r="105">
          <cell r="K105"/>
        </row>
        <row r="106">
          <cell r="K106"/>
        </row>
        <row r="107">
          <cell r="K107"/>
        </row>
        <row r="108">
          <cell r="K108"/>
        </row>
        <row r="109">
          <cell r="K109"/>
        </row>
        <row r="110">
          <cell r="K110"/>
        </row>
        <row r="111">
          <cell r="K111"/>
        </row>
        <row r="112">
          <cell r="K112"/>
        </row>
        <row r="113">
          <cell r="K113"/>
        </row>
        <row r="114">
          <cell r="K114"/>
        </row>
        <row r="115">
          <cell r="K115"/>
        </row>
        <row r="116">
          <cell r="K116"/>
        </row>
        <row r="117">
          <cell r="K117"/>
        </row>
        <row r="118">
          <cell r="K118"/>
        </row>
        <row r="119">
          <cell r="K119"/>
        </row>
        <row r="120">
          <cell r="K120"/>
        </row>
        <row r="121">
          <cell r="K121"/>
        </row>
        <row r="122">
          <cell r="K122"/>
        </row>
        <row r="123">
          <cell r="K123"/>
        </row>
        <row r="124">
          <cell r="K124"/>
        </row>
        <row r="125">
          <cell r="K125"/>
        </row>
        <row r="126">
          <cell r="K126"/>
        </row>
        <row r="127">
          <cell r="K127"/>
        </row>
        <row r="128">
          <cell r="K128"/>
        </row>
        <row r="129">
          <cell r="K129"/>
        </row>
        <row r="130">
          <cell r="K130"/>
        </row>
        <row r="131">
          <cell r="K131"/>
        </row>
        <row r="132">
          <cell r="K132"/>
        </row>
        <row r="133">
          <cell r="K133"/>
        </row>
        <row r="134">
          <cell r="K134"/>
        </row>
        <row r="135">
          <cell r="K135"/>
        </row>
        <row r="136">
          <cell r="K136"/>
        </row>
        <row r="137">
          <cell r="K137"/>
        </row>
        <row r="138">
          <cell r="K138"/>
        </row>
        <row r="139">
          <cell r="K139"/>
        </row>
        <row r="140">
          <cell r="K140"/>
        </row>
        <row r="141">
          <cell r="K141"/>
        </row>
        <row r="142">
          <cell r="K142"/>
        </row>
        <row r="143">
          <cell r="K143"/>
        </row>
        <row r="144">
          <cell r="K144"/>
        </row>
        <row r="145">
          <cell r="K145"/>
        </row>
        <row r="146">
          <cell r="K146"/>
        </row>
        <row r="147">
          <cell r="K147"/>
        </row>
        <row r="148">
          <cell r="K148"/>
        </row>
        <row r="149">
          <cell r="K149"/>
        </row>
        <row r="150">
          <cell r="K150"/>
        </row>
        <row r="151">
          <cell r="K151"/>
        </row>
        <row r="152">
          <cell r="K152"/>
        </row>
        <row r="153">
          <cell r="K153"/>
        </row>
        <row r="154">
          <cell r="K154"/>
        </row>
        <row r="155">
          <cell r="K155"/>
        </row>
        <row r="156">
          <cell r="K156"/>
        </row>
        <row r="157">
          <cell r="K157"/>
        </row>
        <row r="158">
          <cell r="K158"/>
        </row>
        <row r="159">
          <cell r="K159"/>
        </row>
        <row r="160">
          <cell r="K160"/>
        </row>
        <row r="161">
          <cell r="K161"/>
        </row>
        <row r="162">
          <cell r="K162"/>
        </row>
        <row r="163">
          <cell r="K163"/>
        </row>
        <row r="164">
          <cell r="K164"/>
        </row>
        <row r="165">
          <cell r="K165"/>
        </row>
        <row r="166">
          <cell r="K166"/>
        </row>
        <row r="167">
          <cell r="K167"/>
        </row>
        <row r="168"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7">
          <cell r="K207"/>
        </row>
        <row r="208">
          <cell r="K208"/>
        </row>
        <row r="209">
          <cell r="K209"/>
        </row>
        <row r="210">
          <cell r="K210"/>
        </row>
        <row r="211">
          <cell r="K211"/>
        </row>
        <row r="212"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K223"/>
        </row>
        <row r="224">
          <cell r="K224"/>
        </row>
        <row r="225">
          <cell r="K225"/>
        </row>
        <row r="226">
          <cell r="K226"/>
        </row>
        <row r="227">
          <cell r="K227"/>
        </row>
        <row r="228">
          <cell r="K228"/>
        </row>
        <row r="229">
          <cell r="K229"/>
        </row>
        <row r="230">
          <cell r="K230"/>
        </row>
        <row r="231">
          <cell r="K231"/>
        </row>
        <row r="232">
          <cell r="K232"/>
        </row>
        <row r="233">
          <cell r="K233"/>
        </row>
        <row r="234">
          <cell r="K234"/>
        </row>
        <row r="235">
          <cell r="K235"/>
        </row>
        <row r="236">
          <cell r="K236"/>
        </row>
        <row r="237">
          <cell r="K237"/>
        </row>
        <row r="238">
          <cell r="K238"/>
        </row>
        <row r="239">
          <cell r="K239"/>
        </row>
        <row r="240">
          <cell r="K240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261">
          <cell r="K261"/>
        </row>
        <row r="262">
          <cell r="K262"/>
        </row>
        <row r="263">
          <cell r="K263"/>
        </row>
        <row r="264">
          <cell r="K264"/>
        </row>
        <row r="265">
          <cell r="K265"/>
        </row>
        <row r="266">
          <cell r="K266"/>
        </row>
        <row r="267">
          <cell r="K267"/>
        </row>
        <row r="268">
          <cell r="K268"/>
        </row>
        <row r="269">
          <cell r="K269"/>
        </row>
        <row r="270">
          <cell r="K270"/>
        </row>
        <row r="271">
          <cell r="K271"/>
        </row>
        <row r="272">
          <cell r="K272"/>
        </row>
        <row r="273">
          <cell r="K273"/>
        </row>
        <row r="274">
          <cell r="K274"/>
        </row>
        <row r="275">
          <cell r="K275"/>
        </row>
        <row r="276">
          <cell r="K276"/>
        </row>
        <row r="277">
          <cell r="K277"/>
        </row>
        <row r="278">
          <cell r="K278"/>
        </row>
        <row r="279">
          <cell r="K279"/>
        </row>
        <row r="280">
          <cell r="K280"/>
        </row>
        <row r="281">
          <cell r="K281"/>
        </row>
        <row r="282">
          <cell r="K282"/>
        </row>
        <row r="283">
          <cell r="K283"/>
        </row>
        <row r="284">
          <cell r="K284"/>
        </row>
        <row r="285">
          <cell r="K285"/>
        </row>
        <row r="286">
          <cell r="K286"/>
        </row>
        <row r="287">
          <cell r="K287"/>
        </row>
        <row r="288">
          <cell r="K288"/>
        </row>
        <row r="289">
          <cell r="K289"/>
        </row>
        <row r="290">
          <cell r="K290"/>
        </row>
        <row r="291">
          <cell r="K291"/>
        </row>
        <row r="292">
          <cell r="K292"/>
        </row>
        <row r="293">
          <cell r="K293"/>
        </row>
        <row r="294">
          <cell r="K294"/>
        </row>
        <row r="295">
          <cell r="K295"/>
        </row>
        <row r="296">
          <cell r="K296"/>
        </row>
        <row r="297">
          <cell r="K297"/>
        </row>
        <row r="298">
          <cell r="K298"/>
        </row>
        <row r="299">
          <cell r="K299"/>
        </row>
        <row r="300">
          <cell r="K300"/>
        </row>
        <row r="301">
          <cell r="K301"/>
        </row>
        <row r="302">
          <cell r="K302"/>
        </row>
        <row r="303">
          <cell r="K303"/>
        </row>
        <row r="304">
          <cell r="K304"/>
        </row>
        <row r="305">
          <cell r="K305"/>
        </row>
        <row r="306">
          <cell r="K306"/>
        </row>
        <row r="307">
          <cell r="K307"/>
        </row>
        <row r="308">
          <cell r="K308"/>
        </row>
        <row r="309">
          <cell r="K309"/>
        </row>
        <row r="310">
          <cell r="K310"/>
        </row>
        <row r="311">
          <cell r="K311"/>
        </row>
        <row r="312">
          <cell r="K312"/>
        </row>
        <row r="313">
          <cell r="K313"/>
        </row>
        <row r="314">
          <cell r="K314"/>
        </row>
        <row r="315">
          <cell r="K315"/>
        </row>
        <row r="316">
          <cell r="K316"/>
        </row>
        <row r="317">
          <cell r="K317"/>
        </row>
        <row r="318">
          <cell r="K318"/>
        </row>
        <row r="319">
          <cell r="K319"/>
        </row>
        <row r="320">
          <cell r="K320"/>
        </row>
        <row r="321">
          <cell r="K321"/>
        </row>
        <row r="322">
          <cell r="K322"/>
        </row>
        <row r="323">
          <cell r="K323"/>
        </row>
        <row r="324">
          <cell r="K324"/>
        </row>
        <row r="325">
          <cell r="K325"/>
        </row>
        <row r="326">
          <cell r="K326"/>
        </row>
        <row r="327">
          <cell r="K327"/>
        </row>
        <row r="328">
          <cell r="K328"/>
        </row>
        <row r="329">
          <cell r="K329"/>
        </row>
        <row r="330">
          <cell r="K330"/>
        </row>
        <row r="331">
          <cell r="K331"/>
        </row>
        <row r="332">
          <cell r="K332"/>
        </row>
        <row r="333">
          <cell r="K333"/>
        </row>
        <row r="334">
          <cell r="K334"/>
        </row>
        <row r="335">
          <cell r="K335"/>
        </row>
        <row r="336">
          <cell r="K336"/>
        </row>
        <row r="337">
          <cell r="K337"/>
        </row>
        <row r="338">
          <cell r="K338"/>
        </row>
        <row r="339">
          <cell r="K339"/>
        </row>
        <row r="340">
          <cell r="K340"/>
        </row>
        <row r="341">
          <cell r="K341"/>
        </row>
        <row r="342">
          <cell r="K342"/>
        </row>
        <row r="343">
          <cell r="K343"/>
        </row>
        <row r="344">
          <cell r="K344"/>
        </row>
        <row r="345">
          <cell r="K345"/>
        </row>
        <row r="346">
          <cell r="K346"/>
        </row>
        <row r="347">
          <cell r="K347"/>
        </row>
        <row r="348">
          <cell r="K348"/>
        </row>
        <row r="349">
          <cell r="K349"/>
        </row>
        <row r="350">
          <cell r="K350"/>
        </row>
        <row r="351">
          <cell r="K351"/>
        </row>
        <row r="352">
          <cell r="K352"/>
        </row>
        <row r="353">
          <cell r="K353"/>
        </row>
        <row r="354">
          <cell r="K354"/>
        </row>
        <row r="355">
          <cell r="K355"/>
        </row>
        <row r="356">
          <cell r="K356"/>
        </row>
        <row r="357">
          <cell r="K357"/>
        </row>
        <row r="358">
          <cell r="K358"/>
        </row>
        <row r="359">
          <cell r="K359"/>
        </row>
        <row r="360">
          <cell r="K360"/>
        </row>
        <row r="361">
          <cell r="K361"/>
        </row>
        <row r="362">
          <cell r="K362"/>
        </row>
        <row r="363">
          <cell r="K363"/>
        </row>
        <row r="364">
          <cell r="K364"/>
        </row>
        <row r="365">
          <cell r="K365"/>
        </row>
        <row r="366">
          <cell r="K366"/>
        </row>
        <row r="367">
          <cell r="K367"/>
        </row>
        <row r="368">
          <cell r="K368"/>
        </row>
        <row r="369">
          <cell r="K369"/>
        </row>
        <row r="370">
          <cell r="K370"/>
        </row>
        <row r="371">
          <cell r="K371"/>
        </row>
        <row r="372">
          <cell r="K372"/>
        </row>
        <row r="373">
          <cell r="K373"/>
        </row>
        <row r="374">
          <cell r="K374"/>
        </row>
        <row r="375">
          <cell r="K375"/>
        </row>
        <row r="376">
          <cell r="K376"/>
        </row>
        <row r="377">
          <cell r="K377"/>
        </row>
        <row r="378">
          <cell r="K378"/>
        </row>
        <row r="379">
          <cell r="K379"/>
        </row>
        <row r="380">
          <cell r="K380"/>
        </row>
        <row r="381">
          <cell r="K381"/>
        </row>
        <row r="382">
          <cell r="K382"/>
        </row>
        <row r="383">
          <cell r="K383"/>
        </row>
        <row r="384">
          <cell r="K384"/>
        </row>
        <row r="385">
          <cell r="K385"/>
        </row>
        <row r="386">
          <cell r="K386"/>
        </row>
        <row r="387">
          <cell r="K387"/>
        </row>
        <row r="388">
          <cell r="K388"/>
        </row>
        <row r="389">
          <cell r="K389"/>
        </row>
        <row r="390">
          <cell r="K390"/>
        </row>
        <row r="391">
          <cell r="K391"/>
        </row>
        <row r="392">
          <cell r="K392"/>
        </row>
        <row r="393">
          <cell r="K393"/>
        </row>
        <row r="394">
          <cell r="K394"/>
        </row>
        <row r="395">
          <cell r="K395"/>
        </row>
        <row r="396">
          <cell r="K396"/>
        </row>
        <row r="397">
          <cell r="K397"/>
        </row>
        <row r="398">
          <cell r="K398"/>
        </row>
        <row r="399">
          <cell r="K399"/>
        </row>
        <row r="400">
          <cell r="K400"/>
        </row>
        <row r="401">
          <cell r="K401"/>
        </row>
        <row r="402">
          <cell r="K402"/>
        </row>
        <row r="403">
          <cell r="K403"/>
        </row>
        <row r="404">
          <cell r="K404"/>
        </row>
        <row r="405">
          <cell r="K405"/>
        </row>
        <row r="406">
          <cell r="K406"/>
        </row>
      </sheetData>
      <sheetData sheetId="1"/>
      <sheetData sheetId="2"/>
      <sheetData sheetId="3"/>
      <sheetData sheetId="4"/>
      <sheetData sheetId="5">
        <row r="8">
          <cell r="J8">
            <v>377248.81999999995</v>
          </cell>
        </row>
      </sheetData>
      <sheetData sheetId="6">
        <row r="14">
          <cell r="D14">
            <v>0</v>
          </cell>
        </row>
      </sheetData>
      <sheetData sheetId="7">
        <row r="34">
          <cell r="D34">
            <v>28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6">
          <cell r="D46">
            <v>3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Resumo_financeiro"/>
      <sheetName val="cálculos"/>
      <sheetName val="tabelas"/>
      <sheetName val="Carteira Final"/>
    </sheetNames>
    <sheetDataSet>
      <sheetData sheetId="0"/>
      <sheetData sheetId="1">
        <row r="8">
          <cell r="D8">
            <v>95</v>
          </cell>
        </row>
        <row r="10">
          <cell r="G10">
            <v>11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:r="http://schemas.openxmlformats.org/officeDocument/2006/relationships" xmlns="http://schemas.openxmlformats.org/spreadsheetml/2006/main">
  <externalBook r:id="rId1">
    <sheetNames>
      <sheetName val="PAINEL"/>
      <sheetName val="Relatório consolidado"/>
      <sheetName val="Relatório Analítico"/>
      <sheetName val="RESUMO"/>
      <sheetName val="REMESSA"/>
      <sheetName val="RECOMPRA"/>
      <sheetName val="FLUXO FUTURO"/>
      <sheetName val="RECEBIMENTO"/>
      <sheetName val="INADIMPLÊNCIA"/>
      <sheetName val="CONCILIAÇÃO EXTRATO"/>
      <sheetName val="ANEXO 32"/>
      <sheetName val="Substituição"/>
      <sheetName val="BUDD"/>
    </sheetNames>
    <sheetDataSet>
      <sheetData sheetId="0">
        <row r="4">
          <cell r="B4">
            <v>42753</v>
          </cell>
        </row>
        <row r="5">
          <cell r="B5">
            <v>42735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.xml><?xml version="1.0" encoding="utf-8"?>
<externalLink xmlns:r="http://schemas.openxmlformats.org/officeDocument/2006/relationships" xmlns="http://schemas.openxmlformats.org/spreadsheetml/2006/main">
  <externalBook r:id="rId1">
    <sheetNames>
      <sheetName val="PAINEL"/>
      <sheetName val="Relatório consolidado"/>
      <sheetName val="Relatório Analítico"/>
      <sheetName val="RESUMO"/>
      <sheetName val="REMESSA"/>
      <sheetName val="RECOMPRA"/>
      <sheetName val="FLUXO FUTURO"/>
      <sheetName val="RECEBIMENTO"/>
      <sheetName val="INADIMPLÊNCIA"/>
      <sheetName val="CONCILIAÇÃO EXTRATO"/>
      <sheetName val="ANEXO 32"/>
      <sheetName val="Substituição"/>
      <sheetName val="BUDD"/>
    </sheetNames>
    <sheetDataSet>
      <sheetData sheetId="0">
        <row r="4">
          <cell r="B4">
            <v>42753</v>
          </cell>
        </row>
        <row r="5">
          <cell r="B5">
            <v>42735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6.xml><?xml version="1.0" encoding="utf-8"?>
<externalLink xmlns:r="http://schemas.openxmlformats.org/officeDocument/2006/relationships" xmlns="http://schemas.openxmlformats.org/spreadsheetml/2006/main">
  <externalBook r:id="rId1">
    <sheetNames>
      <sheetName val="Macro"/>
      <sheetName val="CCB_Comviva"/>
      <sheetName val="CCB_UNA"/>
      <sheetName val="5ª Serie (Senior)"/>
      <sheetName val="6ª Serie (Sub)"/>
      <sheetName val="Amortização"/>
      <sheetName val="indexador"/>
      <sheetName val="AF"/>
      <sheetName val="Controle Pagamentos"/>
      <sheetName val="Feriados"/>
      <sheetName val="Carteira"/>
      <sheetName val="Resumo"/>
      <sheetName val="CURTO_LONGO"/>
      <sheetName val="DURATION"/>
      <sheetName val="PU Check"/>
      <sheetName val="Relatório consolidado"/>
    </sheetNames>
    <sheetDataSet>
      <sheetData sheetId="0">
        <row r="7">
          <cell r="D7">
            <v>43890</v>
          </cell>
        </row>
      </sheetData>
      <sheetData sheetId="1"/>
      <sheetData sheetId="2"/>
      <sheetData sheetId="3">
        <row r="8">
          <cell r="C8">
            <v>8919000</v>
          </cell>
        </row>
        <row r="9">
          <cell r="C9">
            <v>8919</v>
          </cell>
        </row>
        <row r="10">
          <cell r="C10">
            <v>1000</v>
          </cell>
        </row>
        <row r="13">
          <cell r="C13">
            <v>0.08</v>
          </cell>
        </row>
      </sheetData>
      <sheetData sheetId="4"/>
      <sheetData sheetId="5"/>
      <sheetData sheetId="6"/>
      <sheetData sheetId="7"/>
      <sheetData sheetId="8"/>
      <sheetData sheetId="9">
        <row r="2">
          <cell r="A2">
            <v>36892</v>
          </cell>
        </row>
        <row r="3">
          <cell r="A3">
            <v>36948</v>
          </cell>
        </row>
        <row r="4">
          <cell r="A4">
            <v>36949</v>
          </cell>
        </row>
        <row r="5">
          <cell r="A5">
            <v>36994</v>
          </cell>
        </row>
        <row r="6">
          <cell r="A6">
            <v>37002</v>
          </cell>
        </row>
        <row r="7">
          <cell r="A7">
            <v>37012</v>
          </cell>
        </row>
        <row r="8">
          <cell r="A8">
            <v>37056</v>
          </cell>
        </row>
        <row r="9">
          <cell r="A9">
            <v>37141</v>
          </cell>
        </row>
        <row r="10">
          <cell r="A10">
            <v>37176</v>
          </cell>
        </row>
        <row r="11">
          <cell r="A11">
            <v>37197</v>
          </cell>
        </row>
        <row r="12">
          <cell r="A12">
            <v>37210</v>
          </cell>
        </row>
        <row r="13">
          <cell r="A13">
            <v>37250</v>
          </cell>
        </row>
        <row r="14">
          <cell r="A14">
            <v>37257</v>
          </cell>
        </row>
        <row r="15">
          <cell r="A15">
            <v>37298</v>
          </cell>
        </row>
        <row r="16">
          <cell r="A16">
            <v>37299</v>
          </cell>
        </row>
        <row r="17">
          <cell r="A17">
            <v>37344</v>
          </cell>
        </row>
        <row r="18">
          <cell r="A18">
            <v>37367</v>
          </cell>
        </row>
        <row r="19">
          <cell r="A19">
            <v>37377</v>
          </cell>
        </row>
        <row r="20">
          <cell r="A20">
            <v>37406</v>
          </cell>
        </row>
        <row r="21">
          <cell r="A21">
            <v>37506</v>
          </cell>
        </row>
        <row r="22">
          <cell r="A22">
            <v>37541</v>
          </cell>
        </row>
        <row r="23">
          <cell r="A23">
            <v>37562</v>
          </cell>
        </row>
        <row r="24">
          <cell r="A24">
            <v>37575</v>
          </cell>
        </row>
        <row r="25">
          <cell r="A25">
            <v>37615</v>
          </cell>
        </row>
        <row r="26">
          <cell r="A26">
            <v>37622</v>
          </cell>
        </row>
        <row r="27">
          <cell r="A27">
            <v>37683</v>
          </cell>
        </row>
        <row r="28">
          <cell r="A28">
            <v>37684</v>
          </cell>
        </row>
        <row r="29">
          <cell r="A29">
            <v>37729</v>
          </cell>
        </row>
        <row r="30">
          <cell r="A30">
            <v>37732</v>
          </cell>
        </row>
        <row r="31">
          <cell r="A31">
            <v>37742</v>
          </cell>
        </row>
        <row r="32">
          <cell r="A32">
            <v>37791</v>
          </cell>
        </row>
        <row r="33">
          <cell r="A33">
            <v>37871</v>
          </cell>
        </row>
        <row r="34">
          <cell r="A34">
            <v>37906</v>
          </cell>
        </row>
        <row r="35">
          <cell r="A35">
            <v>37927</v>
          </cell>
        </row>
        <row r="36">
          <cell r="A36">
            <v>37940</v>
          </cell>
        </row>
        <row r="37">
          <cell r="A37">
            <v>37980</v>
          </cell>
        </row>
        <row r="38">
          <cell r="A38">
            <v>37987</v>
          </cell>
        </row>
        <row r="39">
          <cell r="A39">
            <v>38040</v>
          </cell>
        </row>
        <row r="40">
          <cell r="A40">
            <v>38041</v>
          </cell>
        </row>
        <row r="41">
          <cell r="A41">
            <v>38086</v>
          </cell>
        </row>
        <row r="42">
          <cell r="A42">
            <v>38098</v>
          </cell>
        </row>
        <row r="43">
          <cell r="A43">
            <v>38108</v>
          </cell>
        </row>
        <row r="44">
          <cell r="A44">
            <v>38148</v>
          </cell>
        </row>
        <row r="45">
          <cell r="A45">
            <v>38237</v>
          </cell>
        </row>
        <row r="46">
          <cell r="A46">
            <v>38272</v>
          </cell>
        </row>
        <row r="47">
          <cell r="A47">
            <v>38293</v>
          </cell>
        </row>
        <row r="48">
          <cell r="A48">
            <v>38306</v>
          </cell>
        </row>
        <row r="49">
          <cell r="A49">
            <v>38346</v>
          </cell>
        </row>
        <row r="50">
          <cell r="A50">
            <v>38353</v>
          </cell>
        </row>
        <row r="51">
          <cell r="A51">
            <v>38390</v>
          </cell>
        </row>
        <row r="52">
          <cell r="A52">
            <v>38391</v>
          </cell>
        </row>
        <row r="53">
          <cell r="A53">
            <v>38436</v>
          </cell>
        </row>
        <row r="54">
          <cell r="A54">
            <v>38463</v>
          </cell>
        </row>
        <row r="55">
          <cell r="A55">
            <v>38473</v>
          </cell>
        </row>
        <row r="56">
          <cell r="A56">
            <v>38498</v>
          </cell>
        </row>
        <row r="57">
          <cell r="A57">
            <v>38602</v>
          </cell>
        </row>
        <row r="58">
          <cell r="A58">
            <v>38637</v>
          </cell>
        </row>
        <row r="59">
          <cell r="A59">
            <v>38658</v>
          </cell>
        </row>
        <row r="60">
          <cell r="A60">
            <v>38671</v>
          </cell>
        </row>
        <row r="61">
          <cell r="A61">
            <v>38711</v>
          </cell>
        </row>
        <row r="62">
          <cell r="A62">
            <v>38718</v>
          </cell>
        </row>
        <row r="63">
          <cell r="A63">
            <v>38775</v>
          </cell>
        </row>
        <row r="64">
          <cell r="A64">
            <v>38776</v>
          </cell>
        </row>
        <row r="65">
          <cell r="A65">
            <v>38821</v>
          </cell>
        </row>
        <row r="66">
          <cell r="A66">
            <v>38828</v>
          </cell>
        </row>
        <row r="67">
          <cell r="A67">
            <v>38838</v>
          </cell>
        </row>
        <row r="68">
          <cell r="A68">
            <v>38883</v>
          </cell>
        </row>
        <row r="69">
          <cell r="A69">
            <v>38967</v>
          </cell>
        </row>
        <row r="70">
          <cell r="A70">
            <v>39002</v>
          </cell>
        </row>
        <row r="71">
          <cell r="A71">
            <v>39023</v>
          </cell>
        </row>
        <row r="72">
          <cell r="A72">
            <v>39036</v>
          </cell>
        </row>
        <row r="73">
          <cell r="A73">
            <v>39076</v>
          </cell>
        </row>
        <row r="74">
          <cell r="A74">
            <v>39083</v>
          </cell>
        </row>
        <row r="75">
          <cell r="A75">
            <v>39132</v>
          </cell>
        </row>
        <row r="76">
          <cell r="A76">
            <v>39133</v>
          </cell>
        </row>
        <row r="77">
          <cell r="A77">
            <v>39178</v>
          </cell>
        </row>
        <row r="78">
          <cell r="A78">
            <v>39193</v>
          </cell>
        </row>
        <row r="79">
          <cell r="A79">
            <v>39203</v>
          </cell>
        </row>
        <row r="80">
          <cell r="A80">
            <v>39240</v>
          </cell>
        </row>
        <row r="81">
          <cell r="A81">
            <v>39332</v>
          </cell>
        </row>
        <row r="82">
          <cell r="A82">
            <v>39367</v>
          </cell>
        </row>
        <row r="83">
          <cell r="A83">
            <v>39388</v>
          </cell>
        </row>
        <row r="84">
          <cell r="A84">
            <v>39401</v>
          </cell>
        </row>
        <row r="85">
          <cell r="A85">
            <v>39441</v>
          </cell>
        </row>
        <row r="86">
          <cell r="A86">
            <v>39448</v>
          </cell>
        </row>
        <row r="87">
          <cell r="A87">
            <v>39482</v>
          </cell>
        </row>
        <row r="88">
          <cell r="A88">
            <v>39483</v>
          </cell>
        </row>
        <row r="89">
          <cell r="A89">
            <v>39528</v>
          </cell>
        </row>
        <row r="90">
          <cell r="A90">
            <v>39559</v>
          </cell>
        </row>
        <row r="91">
          <cell r="A91">
            <v>39569</v>
          </cell>
        </row>
        <row r="92">
          <cell r="A92">
            <v>39590</v>
          </cell>
        </row>
        <row r="93">
          <cell r="A93">
            <v>39698</v>
          </cell>
        </row>
        <row r="94">
          <cell r="A94">
            <v>39733</v>
          </cell>
        </row>
        <row r="95">
          <cell r="A95">
            <v>39754</v>
          </cell>
        </row>
        <row r="96">
          <cell r="A96">
            <v>39767</v>
          </cell>
        </row>
        <row r="97">
          <cell r="A97">
            <v>39807</v>
          </cell>
        </row>
        <row r="98">
          <cell r="A98">
            <v>39814</v>
          </cell>
        </row>
        <row r="99">
          <cell r="A99">
            <v>39867</v>
          </cell>
        </row>
        <row r="100">
          <cell r="A100">
            <v>39868</v>
          </cell>
        </row>
        <row r="101">
          <cell r="A101">
            <v>39913</v>
          </cell>
        </row>
        <row r="102">
          <cell r="A102">
            <v>39924</v>
          </cell>
        </row>
        <row r="103">
          <cell r="A103">
            <v>39934</v>
          </cell>
        </row>
        <row r="104">
          <cell r="A104">
            <v>39975</v>
          </cell>
        </row>
        <row r="105">
          <cell r="A105">
            <v>40063</v>
          </cell>
        </row>
        <row r="106">
          <cell r="A106">
            <v>40098</v>
          </cell>
        </row>
        <row r="107">
          <cell r="A107">
            <v>40119</v>
          </cell>
        </row>
        <row r="108">
          <cell r="A108">
            <v>40132</v>
          </cell>
        </row>
        <row r="109">
          <cell r="A109">
            <v>40172</v>
          </cell>
        </row>
        <row r="110">
          <cell r="A110">
            <v>40179</v>
          </cell>
        </row>
        <row r="111">
          <cell r="A111">
            <v>40224</v>
          </cell>
        </row>
        <row r="112">
          <cell r="A112">
            <v>40225</v>
          </cell>
        </row>
        <row r="113">
          <cell r="A113">
            <v>40270</v>
          </cell>
        </row>
        <row r="114">
          <cell r="A114">
            <v>40289</v>
          </cell>
        </row>
        <row r="115">
          <cell r="A115">
            <v>40299</v>
          </cell>
        </row>
        <row r="116">
          <cell r="A116">
            <v>40332</v>
          </cell>
        </row>
        <row r="117">
          <cell r="A117">
            <v>40428</v>
          </cell>
        </row>
        <row r="118">
          <cell r="A118">
            <v>40463</v>
          </cell>
        </row>
        <row r="119">
          <cell r="A119">
            <v>40484</v>
          </cell>
        </row>
        <row r="120">
          <cell r="A120">
            <v>40497</v>
          </cell>
        </row>
        <row r="121">
          <cell r="A121">
            <v>40537</v>
          </cell>
        </row>
        <row r="122">
          <cell r="A122">
            <v>40544</v>
          </cell>
        </row>
        <row r="123">
          <cell r="A123">
            <v>40609</v>
          </cell>
        </row>
        <row r="124">
          <cell r="A124">
            <v>40610</v>
          </cell>
        </row>
        <row r="125">
          <cell r="A125">
            <v>40654</v>
          </cell>
        </row>
        <row r="126">
          <cell r="A126">
            <v>40655</v>
          </cell>
        </row>
        <row r="127">
          <cell r="A127">
            <v>40664</v>
          </cell>
        </row>
        <row r="128">
          <cell r="A128">
            <v>40717</v>
          </cell>
        </row>
        <row r="129">
          <cell r="A129">
            <v>40793</v>
          </cell>
        </row>
        <row r="130">
          <cell r="A130">
            <v>40828</v>
          </cell>
        </row>
        <row r="131">
          <cell r="A131">
            <v>40849</v>
          </cell>
        </row>
        <row r="132">
          <cell r="A132">
            <v>40862</v>
          </cell>
        </row>
        <row r="133">
          <cell r="A133">
            <v>40902</v>
          </cell>
        </row>
        <row r="134">
          <cell r="A134">
            <v>40909</v>
          </cell>
        </row>
        <row r="135">
          <cell r="A135">
            <v>40959</v>
          </cell>
        </row>
        <row r="136">
          <cell r="A136">
            <v>40960</v>
          </cell>
        </row>
        <row r="137">
          <cell r="A137">
            <v>41005</v>
          </cell>
        </row>
        <row r="138">
          <cell r="A138">
            <v>41020</v>
          </cell>
        </row>
        <row r="139">
          <cell r="A139">
            <v>41030</v>
          </cell>
        </row>
        <row r="140">
          <cell r="A140">
            <v>41067</v>
          </cell>
        </row>
        <row r="141">
          <cell r="A141">
            <v>41159</v>
          </cell>
        </row>
        <row r="142">
          <cell r="A142">
            <v>41194</v>
          </cell>
        </row>
        <row r="143">
          <cell r="A143">
            <v>41215</v>
          </cell>
        </row>
        <row r="144">
          <cell r="A144">
            <v>41228</v>
          </cell>
        </row>
        <row r="145">
          <cell r="A145">
            <v>41268</v>
          </cell>
        </row>
        <row r="146">
          <cell r="A146">
            <v>41275</v>
          </cell>
        </row>
        <row r="147">
          <cell r="A147">
            <v>41316</v>
          </cell>
        </row>
        <row r="148">
          <cell r="A148">
            <v>41317</v>
          </cell>
        </row>
        <row r="149">
          <cell r="A149">
            <v>41362</v>
          </cell>
        </row>
        <row r="150">
          <cell r="A150">
            <v>41385</v>
          </cell>
        </row>
        <row r="151">
          <cell r="A151">
            <v>41395</v>
          </cell>
        </row>
        <row r="152">
          <cell r="A152">
            <v>41424</v>
          </cell>
        </row>
        <row r="153">
          <cell r="A153">
            <v>41524</v>
          </cell>
        </row>
        <row r="154">
          <cell r="A154">
            <v>41559</v>
          </cell>
        </row>
        <row r="155">
          <cell r="A155">
            <v>41580</v>
          </cell>
        </row>
        <row r="156">
          <cell r="A156">
            <v>41593</v>
          </cell>
        </row>
        <row r="157">
          <cell r="A157">
            <v>41633</v>
          </cell>
        </row>
        <row r="158">
          <cell r="A158">
            <v>41640</v>
          </cell>
        </row>
        <row r="159">
          <cell r="A159">
            <v>41701</v>
          </cell>
        </row>
        <row r="160">
          <cell r="A160">
            <v>41702</v>
          </cell>
        </row>
        <row r="161">
          <cell r="A161">
            <v>41747</v>
          </cell>
        </row>
        <row r="162">
          <cell r="A162">
            <v>41750</v>
          </cell>
        </row>
        <row r="163">
          <cell r="A163">
            <v>41760</v>
          </cell>
        </row>
        <row r="164">
          <cell r="A164">
            <v>41809</v>
          </cell>
        </row>
        <row r="165">
          <cell r="A165">
            <v>41889</v>
          </cell>
        </row>
        <row r="166">
          <cell r="A166">
            <v>41924</v>
          </cell>
        </row>
        <row r="167">
          <cell r="A167">
            <v>41945</v>
          </cell>
        </row>
        <row r="168">
          <cell r="A168">
            <v>41958</v>
          </cell>
        </row>
        <row r="169">
          <cell r="A169">
            <v>41998</v>
          </cell>
        </row>
        <row r="170">
          <cell r="A170">
            <v>42005</v>
          </cell>
        </row>
        <row r="171">
          <cell r="A171">
            <v>42051</v>
          </cell>
        </row>
        <row r="172">
          <cell r="A172">
            <v>42052</v>
          </cell>
        </row>
        <row r="173">
          <cell r="A173">
            <v>42097</v>
          </cell>
        </row>
        <row r="174">
          <cell r="A174">
            <v>42115</v>
          </cell>
        </row>
        <row r="175">
          <cell r="A175">
            <v>42125</v>
          </cell>
        </row>
        <row r="176">
          <cell r="A176">
            <v>42159</v>
          </cell>
        </row>
        <row r="177">
          <cell r="A177">
            <v>42254</v>
          </cell>
        </row>
        <row r="178">
          <cell r="A178">
            <v>42289</v>
          </cell>
        </row>
        <row r="179">
          <cell r="A179">
            <v>42310</v>
          </cell>
        </row>
        <row r="180">
          <cell r="A180">
            <v>42323</v>
          </cell>
        </row>
        <row r="181">
          <cell r="A181">
            <v>42363</v>
          </cell>
        </row>
        <row r="182">
          <cell r="A182">
            <v>42370</v>
          </cell>
        </row>
        <row r="183">
          <cell r="A183">
            <v>42408</v>
          </cell>
        </row>
        <row r="184">
          <cell r="A184">
            <v>42409</v>
          </cell>
        </row>
        <row r="185">
          <cell r="A185">
            <v>42454</v>
          </cell>
        </row>
        <row r="186">
          <cell r="A186">
            <v>42481</v>
          </cell>
        </row>
        <row r="187">
          <cell r="A187">
            <v>42491</v>
          </cell>
        </row>
        <row r="188">
          <cell r="A188">
            <v>42516</v>
          </cell>
        </row>
        <row r="189">
          <cell r="A189">
            <v>42620</v>
          </cell>
        </row>
        <row r="190">
          <cell r="A190">
            <v>42655</v>
          </cell>
        </row>
        <row r="191">
          <cell r="A191">
            <v>42676</v>
          </cell>
        </row>
        <row r="192">
          <cell r="A192">
            <v>42689</v>
          </cell>
        </row>
        <row r="193">
          <cell r="A193">
            <v>42729</v>
          </cell>
        </row>
        <row r="194">
          <cell r="A194">
            <v>42736</v>
          </cell>
        </row>
        <row r="195">
          <cell r="A195">
            <v>42793</v>
          </cell>
        </row>
        <row r="196">
          <cell r="A196">
            <v>42794</v>
          </cell>
        </row>
        <row r="197">
          <cell r="A197">
            <v>42839</v>
          </cell>
        </row>
        <row r="198">
          <cell r="A198">
            <v>42846</v>
          </cell>
        </row>
        <row r="199">
          <cell r="A199">
            <v>42856</v>
          </cell>
        </row>
        <row r="200">
          <cell r="A200">
            <v>42901</v>
          </cell>
        </row>
        <row r="201">
          <cell r="A201">
            <v>42985</v>
          </cell>
        </row>
        <row r="202">
          <cell r="A202">
            <v>43020</v>
          </cell>
        </row>
        <row r="203">
          <cell r="A203">
            <v>43041</v>
          </cell>
        </row>
        <row r="204">
          <cell r="A204">
            <v>43054</v>
          </cell>
        </row>
        <row r="205">
          <cell r="A205">
            <v>43094</v>
          </cell>
        </row>
        <row r="206">
          <cell r="A206">
            <v>43101</v>
          </cell>
        </row>
        <row r="207">
          <cell r="A207">
            <v>43143</v>
          </cell>
        </row>
        <row r="208">
          <cell r="A208">
            <v>43144</v>
          </cell>
        </row>
        <row r="209">
          <cell r="A209">
            <v>43189</v>
          </cell>
        </row>
        <row r="210">
          <cell r="A210">
            <v>43211</v>
          </cell>
        </row>
        <row r="211">
          <cell r="A211">
            <v>43221</v>
          </cell>
        </row>
        <row r="212">
          <cell r="A212">
            <v>43251</v>
          </cell>
        </row>
        <row r="213">
          <cell r="A213">
            <v>43350</v>
          </cell>
        </row>
        <row r="214">
          <cell r="A214">
            <v>43385</v>
          </cell>
        </row>
        <row r="215">
          <cell r="A215">
            <v>43406</v>
          </cell>
        </row>
        <row r="216">
          <cell r="A216">
            <v>43419</v>
          </cell>
        </row>
        <row r="217">
          <cell r="A217">
            <v>43459</v>
          </cell>
        </row>
        <row r="218">
          <cell r="A218">
            <v>43466</v>
          </cell>
        </row>
        <row r="219">
          <cell r="A219">
            <v>43528</v>
          </cell>
        </row>
        <row r="220">
          <cell r="A220">
            <v>43529</v>
          </cell>
        </row>
        <row r="221">
          <cell r="A221">
            <v>43574</v>
          </cell>
        </row>
        <row r="222">
          <cell r="A222">
            <v>43576</v>
          </cell>
        </row>
        <row r="223">
          <cell r="A223">
            <v>43586</v>
          </cell>
        </row>
        <row r="224">
          <cell r="A224">
            <v>43636</v>
          </cell>
        </row>
        <row r="225">
          <cell r="A225">
            <v>43715</v>
          </cell>
        </row>
        <row r="226">
          <cell r="A226">
            <v>43750</v>
          </cell>
        </row>
        <row r="227">
          <cell r="A227">
            <v>43771</v>
          </cell>
        </row>
        <row r="228">
          <cell r="A228">
            <v>43784</v>
          </cell>
        </row>
        <row r="229">
          <cell r="A229">
            <v>43824</v>
          </cell>
        </row>
        <row r="230">
          <cell r="A230">
            <v>43831</v>
          </cell>
        </row>
        <row r="231">
          <cell r="A231">
            <v>43885</v>
          </cell>
        </row>
        <row r="232">
          <cell r="A232">
            <v>43886</v>
          </cell>
        </row>
        <row r="233">
          <cell r="A233">
            <v>43931</v>
          </cell>
        </row>
        <row r="234">
          <cell r="A234">
            <v>43942</v>
          </cell>
        </row>
        <row r="235">
          <cell r="A235">
            <v>43952</v>
          </cell>
        </row>
        <row r="236">
          <cell r="A236">
            <v>43993</v>
          </cell>
        </row>
        <row r="237">
          <cell r="A237">
            <v>44081</v>
          </cell>
        </row>
        <row r="238">
          <cell r="A238">
            <v>44116</v>
          </cell>
        </row>
        <row r="239">
          <cell r="A239">
            <v>44137</v>
          </cell>
        </row>
        <row r="240">
          <cell r="A240">
            <v>44150</v>
          </cell>
        </row>
        <row r="241">
          <cell r="A241">
            <v>44190</v>
          </cell>
        </row>
        <row r="242">
          <cell r="A242">
            <v>44197</v>
          </cell>
        </row>
        <row r="243">
          <cell r="A243">
            <v>44242</v>
          </cell>
        </row>
        <row r="244">
          <cell r="A244">
            <v>44243</v>
          </cell>
        </row>
        <row r="245">
          <cell r="A245">
            <v>44288</v>
          </cell>
        </row>
        <row r="246">
          <cell r="A246">
            <v>44307</v>
          </cell>
        </row>
        <row r="247">
          <cell r="A247">
            <v>44317</v>
          </cell>
        </row>
        <row r="248">
          <cell r="A248">
            <v>44350</v>
          </cell>
        </row>
        <row r="249">
          <cell r="A249">
            <v>44446</v>
          </cell>
        </row>
        <row r="250">
          <cell r="A250">
            <v>44481</v>
          </cell>
        </row>
        <row r="251">
          <cell r="A251">
            <v>44502</v>
          </cell>
        </row>
        <row r="252">
          <cell r="A252">
            <v>44515</v>
          </cell>
        </row>
        <row r="253">
          <cell r="A253">
            <v>44555</v>
          </cell>
        </row>
        <row r="254">
          <cell r="A254">
            <v>44562</v>
          </cell>
        </row>
        <row r="255">
          <cell r="A255">
            <v>44620</v>
          </cell>
        </row>
        <row r="256">
          <cell r="A256">
            <v>44621</v>
          </cell>
        </row>
        <row r="257">
          <cell r="A257">
            <v>44666</v>
          </cell>
        </row>
        <row r="258">
          <cell r="A258">
            <v>44672</v>
          </cell>
        </row>
        <row r="259">
          <cell r="A259">
            <v>44682</v>
          </cell>
        </row>
        <row r="260">
          <cell r="A260">
            <v>44728</v>
          </cell>
        </row>
        <row r="261">
          <cell r="A261">
            <v>44811</v>
          </cell>
        </row>
        <row r="262">
          <cell r="A262">
            <v>44846</v>
          </cell>
        </row>
        <row r="263">
          <cell r="A263">
            <v>44867</v>
          </cell>
        </row>
        <row r="264">
          <cell r="A264">
            <v>44880</v>
          </cell>
        </row>
        <row r="265">
          <cell r="A265">
            <v>44920</v>
          </cell>
        </row>
        <row r="266">
          <cell r="A266">
            <v>44927</v>
          </cell>
        </row>
        <row r="267">
          <cell r="A267">
            <v>44977</v>
          </cell>
        </row>
        <row r="268">
          <cell r="A268">
            <v>44978</v>
          </cell>
        </row>
        <row r="269">
          <cell r="A269">
            <v>45023</v>
          </cell>
        </row>
        <row r="270">
          <cell r="A270">
            <v>45037</v>
          </cell>
        </row>
        <row r="271">
          <cell r="A271">
            <v>45047</v>
          </cell>
        </row>
        <row r="272">
          <cell r="A272">
            <v>45085</v>
          </cell>
        </row>
        <row r="273">
          <cell r="A273">
            <v>45176</v>
          </cell>
        </row>
        <row r="274">
          <cell r="A274">
            <v>45211</v>
          </cell>
        </row>
        <row r="275">
          <cell r="A275">
            <v>45232</v>
          </cell>
        </row>
        <row r="276">
          <cell r="A276">
            <v>45245</v>
          </cell>
        </row>
        <row r="277">
          <cell r="A277">
            <v>45285</v>
          </cell>
        </row>
        <row r="278">
          <cell r="A278">
            <v>45292</v>
          </cell>
        </row>
        <row r="279">
          <cell r="A279">
            <v>45334</v>
          </cell>
        </row>
        <row r="280">
          <cell r="A280">
            <v>45335</v>
          </cell>
        </row>
        <row r="281">
          <cell r="A281">
            <v>45380</v>
          </cell>
        </row>
        <row r="282">
          <cell r="A282">
            <v>45403</v>
          </cell>
        </row>
        <row r="283">
          <cell r="A283">
            <v>45413</v>
          </cell>
        </row>
        <row r="284">
          <cell r="A284">
            <v>45442</v>
          </cell>
        </row>
        <row r="285">
          <cell r="A285">
            <v>45542</v>
          </cell>
        </row>
        <row r="286">
          <cell r="A286">
            <v>45577</v>
          </cell>
        </row>
        <row r="287">
          <cell r="A287">
            <v>45598</v>
          </cell>
        </row>
        <row r="288">
          <cell r="A288">
            <v>45611</v>
          </cell>
        </row>
        <row r="289">
          <cell r="A289">
            <v>45651</v>
          </cell>
        </row>
        <row r="290">
          <cell r="A290">
            <v>45658</v>
          </cell>
        </row>
        <row r="291">
          <cell r="A291">
            <v>45719</v>
          </cell>
        </row>
        <row r="292">
          <cell r="A292">
            <v>45720</v>
          </cell>
        </row>
        <row r="293">
          <cell r="A293">
            <v>45765</v>
          </cell>
        </row>
        <row r="294">
          <cell r="A294">
            <v>45768</v>
          </cell>
        </row>
        <row r="295">
          <cell r="A295">
            <v>45778</v>
          </cell>
        </row>
        <row r="296">
          <cell r="A296">
            <v>45827</v>
          </cell>
        </row>
        <row r="297">
          <cell r="A297">
            <v>45907</v>
          </cell>
        </row>
        <row r="298">
          <cell r="A298">
            <v>45942</v>
          </cell>
        </row>
        <row r="299">
          <cell r="A299">
            <v>45963</v>
          </cell>
        </row>
        <row r="300">
          <cell r="A300">
            <v>45976</v>
          </cell>
        </row>
        <row r="301">
          <cell r="A301">
            <v>46016</v>
          </cell>
        </row>
        <row r="302">
          <cell r="A302">
            <v>46023</v>
          </cell>
        </row>
        <row r="303">
          <cell r="A303">
            <v>46069</v>
          </cell>
        </row>
        <row r="304">
          <cell r="A304">
            <v>46070</v>
          </cell>
        </row>
        <row r="305">
          <cell r="A305">
            <v>46115</v>
          </cell>
        </row>
        <row r="306">
          <cell r="A306">
            <v>46133</v>
          </cell>
        </row>
        <row r="307">
          <cell r="A307">
            <v>46143</v>
          </cell>
        </row>
        <row r="308">
          <cell r="A308">
            <v>46177</v>
          </cell>
        </row>
        <row r="309">
          <cell r="A309">
            <v>46272</v>
          </cell>
        </row>
        <row r="310">
          <cell r="A310">
            <v>46307</v>
          </cell>
        </row>
        <row r="311">
          <cell r="A311">
            <v>46328</v>
          </cell>
        </row>
        <row r="312">
          <cell r="A312">
            <v>46341</v>
          </cell>
        </row>
        <row r="313">
          <cell r="A313">
            <v>46381</v>
          </cell>
        </row>
        <row r="314">
          <cell r="A314">
            <v>46388</v>
          </cell>
        </row>
        <row r="315">
          <cell r="A315">
            <v>46426</v>
          </cell>
        </row>
        <row r="316">
          <cell r="A316">
            <v>46427</v>
          </cell>
        </row>
        <row r="317">
          <cell r="A317">
            <v>46472</v>
          </cell>
        </row>
        <row r="318">
          <cell r="A318">
            <v>46498</v>
          </cell>
        </row>
        <row r="319">
          <cell r="A319">
            <v>46508</v>
          </cell>
        </row>
        <row r="320">
          <cell r="A320">
            <v>46534</v>
          </cell>
        </row>
        <row r="321">
          <cell r="A321">
            <v>46637</v>
          </cell>
        </row>
        <row r="322">
          <cell r="A322">
            <v>46672</v>
          </cell>
        </row>
        <row r="323">
          <cell r="A323">
            <v>46693</v>
          </cell>
        </row>
        <row r="324">
          <cell r="A324">
            <v>46706</v>
          </cell>
        </row>
        <row r="325">
          <cell r="A325">
            <v>46746</v>
          </cell>
        </row>
        <row r="326">
          <cell r="A326">
            <v>46753</v>
          </cell>
        </row>
        <row r="327">
          <cell r="A327">
            <v>46811</v>
          </cell>
        </row>
        <row r="328">
          <cell r="A328">
            <v>46812</v>
          </cell>
        </row>
        <row r="329">
          <cell r="A329">
            <v>46857</v>
          </cell>
        </row>
        <row r="330">
          <cell r="A330">
            <v>46864</v>
          </cell>
        </row>
        <row r="331">
          <cell r="A331">
            <v>46874</v>
          </cell>
        </row>
        <row r="332">
          <cell r="A332">
            <v>46919</v>
          </cell>
        </row>
        <row r="333">
          <cell r="A333">
            <v>47003</v>
          </cell>
        </row>
        <row r="334">
          <cell r="A334">
            <v>47038</v>
          </cell>
        </row>
        <row r="335">
          <cell r="A335">
            <v>47059</v>
          </cell>
        </row>
        <row r="336">
          <cell r="A336">
            <v>47072</v>
          </cell>
        </row>
        <row r="337">
          <cell r="A337">
            <v>47112</v>
          </cell>
        </row>
        <row r="338">
          <cell r="A338">
            <v>47119</v>
          </cell>
        </row>
        <row r="339">
          <cell r="A339">
            <v>47161</v>
          </cell>
        </row>
        <row r="340">
          <cell r="A340">
            <v>47162</v>
          </cell>
        </row>
        <row r="341">
          <cell r="A341">
            <v>47207</v>
          </cell>
        </row>
        <row r="342">
          <cell r="A342">
            <v>47229</v>
          </cell>
        </row>
        <row r="343">
          <cell r="A343">
            <v>47239</v>
          </cell>
        </row>
        <row r="344">
          <cell r="A344">
            <v>47269</v>
          </cell>
        </row>
        <row r="345">
          <cell r="A345">
            <v>47368</v>
          </cell>
        </row>
        <row r="346">
          <cell r="A346">
            <v>47403</v>
          </cell>
        </row>
        <row r="347">
          <cell r="A347">
            <v>47424</v>
          </cell>
        </row>
        <row r="348">
          <cell r="A348">
            <v>47437</v>
          </cell>
        </row>
        <row r="349">
          <cell r="A349">
            <v>47477</v>
          </cell>
        </row>
        <row r="350">
          <cell r="A350">
            <v>47484</v>
          </cell>
        </row>
        <row r="351">
          <cell r="A351">
            <v>47546</v>
          </cell>
        </row>
        <row r="352">
          <cell r="A352">
            <v>47547</v>
          </cell>
        </row>
        <row r="353">
          <cell r="A353">
            <v>47592</v>
          </cell>
        </row>
        <row r="354">
          <cell r="A354">
            <v>47594</v>
          </cell>
        </row>
        <row r="355">
          <cell r="A355">
            <v>47604</v>
          </cell>
        </row>
        <row r="356">
          <cell r="A356">
            <v>47654</v>
          </cell>
        </row>
        <row r="357">
          <cell r="A357">
            <v>47733</v>
          </cell>
        </row>
        <row r="358">
          <cell r="A358">
            <v>47768</v>
          </cell>
        </row>
        <row r="359">
          <cell r="A359">
            <v>47789</v>
          </cell>
        </row>
        <row r="360">
          <cell r="A360">
            <v>47802</v>
          </cell>
        </row>
        <row r="361">
          <cell r="A361">
            <v>47842</v>
          </cell>
        </row>
        <row r="362">
          <cell r="A362">
            <v>47849</v>
          </cell>
        </row>
        <row r="363">
          <cell r="A363">
            <v>47903</v>
          </cell>
        </row>
        <row r="364">
          <cell r="A364">
            <v>47904</v>
          </cell>
        </row>
        <row r="365">
          <cell r="A365">
            <v>47949</v>
          </cell>
        </row>
        <row r="366">
          <cell r="A366">
            <v>47959</v>
          </cell>
        </row>
        <row r="367">
          <cell r="A367">
            <v>47969</v>
          </cell>
        </row>
        <row r="368">
          <cell r="A368">
            <v>48011</v>
          </cell>
        </row>
        <row r="369">
          <cell r="A369">
            <v>48098</v>
          </cell>
        </row>
        <row r="370">
          <cell r="A370">
            <v>48133</v>
          </cell>
        </row>
        <row r="371">
          <cell r="A371">
            <v>48154</v>
          </cell>
        </row>
        <row r="372">
          <cell r="A372">
            <v>48167</v>
          </cell>
        </row>
        <row r="373">
          <cell r="A373">
            <v>48207</v>
          </cell>
        </row>
        <row r="374">
          <cell r="A374">
            <v>48214</v>
          </cell>
        </row>
        <row r="375">
          <cell r="A375">
            <v>48253</v>
          </cell>
        </row>
        <row r="376">
          <cell r="A376">
            <v>48254</v>
          </cell>
        </row>
        <row r="377">
          <cell r="A377">
            <v>48299</v>
          </cell>
        </row>
        <row r="378">
          <cell r="A378">
            <v>48325</v>
          </cell>
        </row>
        <row r="379">
          <cell r="A379">
            <v>48335</v>
          </cell>
        </row>
        <row r="380">
          <cell r="A380">
            <v>48361</v>
          </cell>
        </row>
        <row r="381">
          <cell r="A381">
            <v>48464</v>
          </cell>
        </row>
        <row r="382">
          <cell r="A382">
            <v>48499</v>
          </cell>
        </row>
        <row r="383">
          <cell r="A383">
            <v>48520</v>
          </cell>
        </row>
        <row r="384">
          <cell r="A384">
            <v>48533</v>
          </cell>
        </row>
        <row r="385">
          <cell r="A385">
            <v>48573</v>
          </cell>
        </row>
        <row r="386">
          <cell r="A386">
            <v>48580</v>
          </cell>
        </row>
        <row r="387">
          <cell r="A387">
            <v>48638</v>
          </cell>
        </row>
        <row r="388">
          <cell r="A388">
            <v>48639</v>
          </cell>
        </row>
        <row r="389">
          <cell r="A389">
            <v>48684</v>
          </cell>
        </row>
        <row r="390">
          <cell r="A390">
            <v>48690</v>
          </cell>
        </row>
        <row r="391">
          <cell r="A391">
            <v>48700</v>
          </cell>
        </row>
        <row r="392">
          <cell r="A392">
            <v>48746</v>
          </cell>
        </row>
        <row r="393">
          <cell r="A393">
            <v>48829</v>
          </cell>
        </row>
        <row r="394">
          <cell r="A394">
            <v>48864</v>
          </cell>
        </row>
        <row r="395">
          <cell r="A395">
            <v>48885</v>
          </cell>
        </row>
        <row r="396">
          <cell r="A396">
            <v>48898</v>
          </cell>
        </row>
        <row r="397">
          <cell r="A397">
            <v>48938</v>
          </cell>
        </row>
        <row r="398">
          <cell r="A398">
            <v>48945</v>
          </cell>
        </row>
        <row r="399">
          <cell r="A399">
            <v>48995</v>
          </cell>
        </row>
        <row r="400">
          <cell r="A400">
            <v>48996</v>
          </cell>
        </row>
        <row r="401">
          <cell r="A401">
            <v>49041</v>
          </cell>
        </row>
        <row r="402">
          <cell r="A402">
            <v>49055</v>
          </cell>
        </row>
        <row r="403">
          <cell r="A403">
            <v>49065</v>
          </cell>
        </row>
        <row r="404">
          <cell r="A404">
            <v>49103</v>
          </cell>
        </row>
        <row r="405">
          <cell r="A405">
            <v>49194</v>
          </cell>
        </row>
        <row r="406">
          <cell r="A406">
            <v>49229</v>
          </cell>
        </row>
        <row r="407">
          <cell r="A407">
            <v>49250</v>
          </cell>
        </row>
        <row r="408">
          <cell r="A408">
            <v>49263</v>
          </cell>
        </row>
        <row r="409">
          <cell r="A409">
            <v>49303</v>
          </cell>
        </row>
        <row r="410">
          <cell r="A410">
            <v>49310</v>
          </cell>
        </row>
        <row r="411">
          <cell r="A411">
            <v>49345</v>
          </cell>
        </row>
        <row r="412">
          <cell r="A412">
            <v>49346</v>
          </cell>
        </row>
        <row r="413">
          <cell r="A413">
            <v>49391</v>
          </cell>
        </row>
        <row r="414">
          <cell r="A414">
            <v>49420</v>
          </cell>
        </row>
        <row r="415">
          <cell r="A415">
            <v>49430</v>
          </cell>
        </row>
        <row r="416">
          <cell r="A416">
            <v>49453</v>
          </cell>
        </row>
        <row r="417">
          <cell r="A417">
            <v>49559</v>
          </cell>
        </row>
        <row r="418">
          <cell r="A418">
            <v>49594</v>
          </cell>
        </row>
        <row r="419">
          <cell r="A419">
            <v>49615</v>
          </cell>
        </row>
        <row r="420">
          <cell r="A420">
            <v>49628</v>
          </cell>
        </row>
        <row r="421">
          <cell r="A421">
            <v>49668</v>
          </cell>
        </row>
        <row r="422">
          <cell r="A422">
            <v>49675</v>
          </cell>
        </row>
        <row r="423">
          <cell r="A423">
            <v>49730</v>
          </cell>
        </row>
        <row r="424">
          <cell r="A424">
            <v>49731</v>
          </cell>
        </row>
        <row r="425">
          <cell r="A425">
            <v>49776</v>
          </cell>
        </row>
        <row r="426">
          <cell r="A426">
            <v>49786</v>
          </cell>
        </row>
        <row r="427">
          <cell r="A427">
            <v>49796</v>
          </cell>
        </row>
        <row r="428">
          <cell r="A428">
            <v>49838</v>
          </cell>
        </row>
        <row r="429">
          <cell r="A429">
            <v>49925</v>
          </cell>
        </row>
        <row r="430">
          <cell r="A430">
            <v>49960</v>
          </cell>
        </row>
        <row r="431">
          <cell r="A431">
            <v>49981</v>
          </cell>
        </row>
        <row r="432">
          <cell r="A432">
            <v>49994</v>
          </cell>
        </row>
        <row r="433">
          <cell r="A433">
            <v>50034</v>
          </cell>
        </row>
        <row r="434">
          <cell r="A434">
            <v>50041</v>
          </cell>
        </row>
        <row r="435">
          <cell r="A435">
            <v>50087</v>
          </cell>
        </row>
        <row r="436">
          <cell r="A436">
            <v>50088</v>
          </cell>
        </row>
        <row r="437">
          <cell r="A437">
            <v>50133</v>
          </cell>
        </row>
        <row r="438">
          <cell r="A438">
            <v>50151</v>
          </cell>
        </row>
        <row r="439">
          <cell r="A439">
            <v>50161</v>
          </cell>
        </row>
        <row r="440">
          <cell r="A440">
            <v>50195</v>
          </cell>
        </row>
        <row r="441">
          <cell r="A441">
            <v>50290</v>
          </cell>
        </row>
        <row r="442">
          <cell r="A442">
            <v>50325</v>
          </cell>
        </row>
        <row r="443">
          <cell r="A443">
            <v>50346</v>
          </cell>
        </row>
        <row r="444">
          <cell r="A444">
            <v>50359</v>
          </cell>
        </row>
        <row r="445">
          <cell r="A445">
            <v>50399</v>
          </cell>
        </row>
        <row r="446">
          <cell r="A446">
            <v>50406</v>
          </cell>
        </row>
        <row r="447">
          <cell r="A447">
            <v>50472</v>
          </cell>
        </row>
        <row r="448">
          <cell r="A448">
            <v>50473</v>
          </cell>
        </row>
        <row r="449">
          <cell r="A449">
            <v>50516</v>
          </cell>
        </row>
        <row r="450">
          <cell r="A450">
            <v>50518</v>
          </cell>
        </row>
        <row r="451">
          <cell r="A451">
            <v>50526</v>
          </cell>
        </row>
        <row r="452">
          <cell r="A452">
            <v>50580</v>
          </cell>
        </row>
        <row r="453">
          <cell r="A453">
            <v>50655</v>
          </cell>
        </row>
        <row r="454">
          <cell r="A454">
            <v>50690</v>
          </cell>
        </row>
        <row r="455">
          <cell r="A455">
            <v>50711</v>
          </cell>
        </row>
        <row r="456">
          <cell r="A456">
            <v>50724</v>
          </cell>
        </row>
        <row r="457">
          <cell r="A457">
            <v>50764</v>
          </cell>
        </row>
        <row r="458">
          <cell r="A458">
            <v>50771</v>
          </cell>
        </row>
        <row r="459">
          <cell r="A459">
            <v>50822</v>
          </cell>
        </row>
        <row r="460">
          <cell r="A460">
            <v>50823</v>
          </cell>
        </row>
        <row r="461">
          <cell r="A461">
            <v>50868</v>
          </cell>
        </row>
        <row r="462">
          <cell r="A462">
            <v>50881</v>
          </cell>
        </row>
        <row r="463">
          <cell r="A463">
            <v>50891</v>
          </cell>
        </row>
        <row r="464">
          <cell r="A464">
            <v>50930</v>
          </cell>
        </row>
        <row r="465">
          <cell r="A465">
            <v>51020</v>
          </cell>
        </row>
        <row r="466">
          <cell r="A466">
            <v>51055</v>
          </cell>
        </row>
        <row r="467">
          <cell r="A467">
            <v>51076</v>
          </cell>
        </row>
        <row r="468">
          <cell r="A468">
            <v>51089</v>
          </cell>
        </row>
        <row r="469">
          <cell r="A469">
            <v>51129</v>
          </cell>
        </row>
        <row r="470">
          <cell r="A470">
            <v>51136</v>
          </cell>
        </row>
        <row r="471">
          <cell r="A471">
            <v>51179</v>
          </cell>
        </row>
        <row r="472">
          <cell r="A472">
            <v>51180</v>
          </cell>
        </row>
        <row r="473">
          <cell r="A473">
            <v>51225</v>
          </cell>
        </row>
        <row r="474">
          <cell r="A474">
            <v>51247</v>
          </cell>
        </row>
        <row r="475">
          <cell r="A475">
            <v>51257</v>
          </cell>
        </row>
        <row r="476">
          <cell r="A476">
            <v>51287</v>
          </cell>
        </row>
        <row r="477">
          <cell r="A477">
            <v>51386</v>
          </cell>
        </row>
        <row r="478">
          <cell r="A478">
            <v>51421</v>
          </cell>
        </row>
        <row r="479">
          <cell r="A479">
            <v>51442</v>
          </cell>
        </row>
        <row r="480">
          <cell r="A480">
            <v>51455</v>
          </cell>
        </row>
        <row r="481">
          <cell r="A481">
            <v>51495</v>
          </cell>
        </row>
        <row r="482">
          <cell r="A482">
            <v>51502</v>
          </cell>
        </row>
        <row r="483">
          <cell r="A483">
            <v>51564</v>
          </cell>
        </row>
        <row r="484">
          <cell r="A484">
            <v>51565</v>
          </cell>
        </row>
        <row r="485">
          <cell r="A485">
            <v>51610</v>
          </cell>
        </row>
        <row r="486">
          <cell r="A486">
            <v>51612</v>
          </cell>
        </row>
        <row r="487">
          <cell r="A487">
            <v>51622</v>
          </cell>
        </row>
        <row r="488">
          <cell r="A488">
            <v>51672</v>
          </cell>
        </row>
        <row r="489">
          <cell r="A489">
            <v>51751</v>
          </cell>
        </row>
        <row r="490">
          <cell r="A490">
            <v>51786</v>
          </cell>
        </row>
        <row r="491">
          <cell r="A491">
            <v>51807</v>
          </cell>
        </row>
        <row r="492">
          <cell r="A492">
            <v>51820</v>
          </cell>
        </row>
        <row r="493">
          <cell r="A493">
            <v>51860</v>
          </cell>
        </row>
        <row r="494">
          <cell r="A494">
            <v>51867</v>
          </cell>
        </row>
        <row r="495">
          <cell r="A495">
            <v>51914</v>
          </cell>
        </row>
        <row r="496">
          <cell r="A496">
            <v>51915</v>
          </cell>
        </row>
        <row r="497">
          <cell r="A497">
            <v>51960</v>
          </cell>
        </row>
        <row r="498">
          <cell r="A498">
            <v>51977</v>
          </cell>
        </row>
        <row r="499">
          <cell r="A499">
            <v>51987</v>
          </cell>
        </row>
        <row r="500">
          <cell r="A500">
            <v>52022</v>
          </cell>
        </row>
        <row r="501">
          <cell r="A501">
            <v>52116</v>
          </cell>
        </row>
        <row r="502">
          <cell r="A502">
            <v>52151</v>
          </cell>
        </row>
        <row r="503">
          <cell r="A503">
            <v>52172</v>
          </cell>
        </row>
        <row r="504">
          <cell r="A504">
            <v>52185</v>
          </cell>
        </row>
        <row r="505">
          <cell r="A505">
            <v>52225</v>
          </cell>
        </row>
        <row r="506">
          <cell r="A506">
            <v>52232</v>
          </cell>
        </row>
        <row r="507">
          <cell r="A507">
            <v>52271</v>
          </cell>
        </row>
        <row r="508">
          <cell r="A508">
            <v>52272</v>
          </cell>
        </row>
        <row r="509">
          <cell r="A509">
            <v>52317</v>
          </cell>
        </row>
        <row r="510">
          <cell r="A510">
            <v>52342</v>
          </cell>
        </row>
        <row r="511">
          <cell r="A511">
            <v>52352</v>
          </cell>
        </row>
        <row r="512">
          <cell r="A512">
            <v>52379</v>
          </cell>
        </row>
        <row r="513">
          <cell r="A513">
            <v>52481</v>
          </cell>
        </row>
        <row r="514">
          <cell r="A514">
            <v>52516</v>
          </cell>
        </row>
        <row r="515">
          <cell r="A515">
            <v>52537</v>
          </cell>
        </row>
        <row r="516">
          <cell r="A516">
            <v>52550</v>
          </cell>
        </row>
        <row r="517">
          <cell r="A517">
            <v>52590</v>
          </cell>
        </row>
        <row r="518">
          <cell r="A518">
            <v>52597</v>
          </cell>
        </row>
        <row r="519">
          <cell r="A519">
            <v>52656</v>
          </cell>
        </row>
        <row r="520">
          <cell r="A520">
            <v>52657</v>
          </cell>
        </row>
        <row r="521">
          <cell r="A521">
            <v>52702</v>
          </cell>
        </row>
        <row r="522">
          <cell r="A522">
            <v>52708</v>
          </cell>
        </row>
        <row r="523">
          <cell r="A523">
            <v>52718</v>
          </cell>
        </row>
        <row r="524">
          <cell r="A524">
            <v>52764</v>
          </cell>
        </row>
        <row r="525">
          <cell r="A525">
            <v>52847</v>
          </cell>
        </row>
        <row r="526">
          <cell r="A526">
            <v>52882</v>
          </cell>
        </row>
        <row r="527">
          <cell r="A527">
            <v>52903</v>
          </cell>
        </row>
        <row r="528">
          <cell r="A528">
            <v>52916</v>
          </cell>
        </row>
        <row r="529">
          <cell r="A529">
            <v>52956</v>
          </cell>
        </row>
        <row r="530">
          <cell r="A530">
            <v>52963</v>
          </cell>
        </row>
        <row r="531">
          <cell r="A531">
            <v>53013</v>
          </cell>
        </row>
        <row r="532">
          <cell r="A532">
            <v>53014</v>
          </cell>
        </row>
        <row r="533">
          <cell r="A533">
            <v>53059</v>
          </cell>
        </row>
        <row r="534">
          <cell r="A534">
            <v>53073</v>
          </cell>
        </row>
        <row r="535">
          <cell r="A535">
            <v>53083</v>
          </cell>
        </row>
        <row r="536">
          <cell r="A536">
            <v>53121</v>
          </cell>
        </row>
        <row r="537">
          <cell r="A537">
            <v>53212</v>
          </cell>
        </row>
        <row r="538">
          <cell r="A538">
            <v>53247</v>
          </cell>
        </row>
        <row r="539">
          <cell r="A539">
            <v>53268</v>
          </cell>
        </row>
        <row r="540">
          <cell r="A540">
            <v>53281</v>
          </cell>
        </row>
        <row r="541">
          <cell r="A541">
            <v>53321</v>
          </cell>
        </row>
        <row r="542">
          <cell r="A542">
            <v>53328</v>
          </cell>
        </row>
        <row r="543">
          <cell r="A543">
            <v>53363</v>
          </cell>
        </row>
        <row r="544">
          <cell r="A544">
            <v>53364</v>
          </cell>
        </row>
        <row r="545">
          <cell r="A545">
            <v>53409</v>
          </cell>
        </row>
        <row r="546">
          <cell r="A546">
            <v>53438</v>
          </cell>
        </row>
        <row r="547">
          <cell r="A547">
            <v>53448</v>
          </cell>
        </row>
        <row r="548">
          <cell r="A548">
            <v>53471</v>
          </cell>
        </row>
        <row r="549">
          <cell r="A549">
            <v>53577</v>
          </cell>
        </row>
        <row r="550">
          <cell r="A550">
            <v>53612</v>
          </cell>
        </row>
        <row r="551">
          <cell r="A551">
            <v>53633</v>
          </cell>
        </row>
        <row r="552">
          <cell r="A552">
            <v>53646</v>
          </cell>
        </row>
        <row r="553">
          <cell r="A553">
            <v>53686</v>
          </cell>
        </row>
        <row r="554">
          <cell r="A554">
            <v>53693</v>
          </cell>
        </row>
        <row r="555">
          <cell r="A555">
            <v>53748</v>
          </cell>
        </row>
        <row r="556">
          <cell r="A556">
            <v>53749</v>
          </cell>
        </row>
        <row r="557">
          <cell r="A557">
            <v>53794</v>
          </cell>
        </row>
        <row r="558">
          <cell r="A558">
            <v>53803</v>
          </cell>
        </row>
        <row r="559">
          <cell r="A559">
            <v>53813</v>
          </cell>
        </row>
        <row r="560">
          <cell r="A560">
            <v>53856</v>
          </cell>
        </row>
        <row r="561">
          <cell r="A561">
            <v>53942</v>
          </cell>
        </row>
        <row r="562">
          <cell r="A562">
            <v>53977</v>
          </cell>
        </row>
        <row r="563">
          <cell r="A563">
            <v>53998</v>
          </cell>
        </row>
        <row r="564">
          <cell r="A564">
            <v>54011</v>
          </cell>
        </row>
        <row r="565">
          <cell r="A565">
            <v>54051</v>
          </cell>
        </row>
        <row r="566">
          <cell r="A566">
            <v>54058</v>
          </cell>
        </row>
        <row r="567">
          <cell r="A567">
            <v>54105</v>
          </cell>
        </row>
        <row r="568">
          <cell r="A568">
            <v>54106</v>
          </cell>
        </row>
        <row r="569">
          <cell r="A569">
            <v>54151</v>
          </cell>
        </row>
        <row r="570">
          <cell r="A570">
            <v>54169</v>
          </cell>
        </row>
        <row r="571">
          <cell r="A571">
            <v>54179</v>
          </cell>
        </row>
        <row r="572">
          <cell r="A572">
            <v>54213</v>
          </cell>
        </row>
        <row r="573">
          <cell r="A573">
            <v>54308</v>
          </cell>
        </row>
        <row r="574">
          <cell r="A574">
            <v>54343</v>
          </cell>
        </row>
        <row r="575">
          <cell r="A575">
            <v>54364</v>
          </cell>
        </row>
        <row r="576">
          <cell r="A576">
            <v>54377</v>
          </cell>
        </row>
        <row r="577">
          <cell r="A577">
            <v>54417</v>
          </cell>
        </row>
        <row r="578">
          <cell r="A578">
            <v>54424</v>
          </cell>
        </row>
        <row r="579">
          <cell r="A579">
            <v>54483</v>
          </cell>
        </row>
        <row r="580">
          <cell r="A580">
            <v>54484</v>
          </cell>
        </row>
        <row r="581">
          <cell r="A581">
            <v>54529</v>
          </cell>
        </row>
        <row r="582">
          <cell r="A582">
            <v>54534</v>
          </cell>
        </row>
        <row r="583">
          <cell r="A583">
            <v>54544</v>
          </cell>
        </row>
        <row r="584">
          <cell r="A584">
            <v>54591</v>
          </cell>
        </row>
        <row r="585">
          <cell r="A585">
            <v>54673</v>
          </cell>
        </row>
        <row r="586">
          <cell r="A586">
            <v>54708</v>
          </cell>
        </row>
        <row r="587">
          <cell r="A587">
            <v>54729</v>
          </cell>
        </row>
        <row r="588">
          <cell r="A588">
            <v>54742</v>
          </cell>
        </row>
        <row r="589">
          <cell r="A589">
            <v>54782</v>
          </cell>
        </row>
        <row r="590">
          <cell r="A590">
            <v>54789</v>
          </cell>
        </row>
        <row r="591">
          <cell r="A591">
            <v>54840</v>
          </cell>
        </row>
        <row r="592">
          <cell r="A592">
            <v>54841</v>
          </cell>
        </row>
        <row r="593">
          <cell r="A593">
            <v>54886</v>
          </cell>
        </row>
        <row r="594">
          <cell r="A594">
            <v>54899</v>
          </cell>
        </row>
        <row r="595">
          <cell r="A595">
            <v>54909</v>
          </cell>
        </row>
        <row r="596">
          <cell r="A596">
            <v>54948</v>
          </cell>
        </row>
        <row r="597">
          <cell r="A597">
            <v>55038</v>
          </cell>
        </row>
        <row r="598">
          <cell r="A598">
            <v>55073</v>
          </cell>
        </row>
        <row r="599">
          <cell r="A599">
            <v>55094</v>
          </cell>
        </row>
        <row r="600">
          <cell r="A600">
            <v>55107</v>
          </cell>
        </row>
        <row r="601">
          <cell r="A601">
            <v>55147</v>
          </cell>
        </row>
        <row r="602">
          <cell r="A602">
            <v>55154</v>
          </cell>
        </row>
        <row r="603">
          <cell r="A603">
            <v>55197</v>
          </cell>
        </row>
        <row r="604">
          <cell r="A604">
            <v>55198</v>
          </cell>
        </row>
        <row r="605">
          <cell r="A605">
            <v>55243</v>
          </cell>
        </row>
        <row r="606">
          <cell r="A606">
            <v>55264</v>
          </cell>
        </row>
        <row r="607">
          <cell r="A607">
            <v>55274</v>
          </cell>
        </row>
        <row r="608">
          <cell r="A608">
            <v>55305</v>
          </cell>
        </row>
        <row r="609">
          <cell r="A609">
            <v>55403</v>
          </cell>
        </row>
        <row r="610">
          <cell r="A610">
            <v>55438</v>
          </cell>
        </row>
        <row r="611">
          <cell r="A611">
            <v>55459</v>
          </cell>
        </row>
        <row r="612">
          <cell r="A612">
            <v>55472</v>
          </cell>
        </row>
        <row r="613">
          <cell r="A613">
            <v>55512</v>
          </cell>
        </row>
        <row r="614">
          <cell r="A614">
            <v>55519</v>
          </cell>
        </row>
        <row r="615">
          <cell r="A615">
            <v>55582</v>
          </cell>
        </row>
        <row r="616">
          <cell r="A616">
            <v>55583</v>
          </cell>
        </row>
        <row r="617">
          <cell r="A617">
            <v>55628</v>
          </cell>
        </row>
        <row r="618">
          <cell r="A618">
            <v>55630</v>
          </cell>
        </row>
        <row r="619">
          <cell r="A619">
            <v>55640</v>
          </cell>
        </row>
        <row r="620">
          <cell r="A620">
            <v>55690</v>
          </cell>
        </row>
        <row r="621">
          <cell r="A621">
            <v>55769</v>
          </cell>
        </row>
        <row r="622">
          <cell r="A622">
            <v>55804</v>
          </cell>
        </row>
        <row r="623">
          <cell r="A623">
            <v>55825</v>
          </cell>
        </row>
        <row r="624">
          <cell r="A624">
            <v>55838</v>
          </cell>
        </row>
        <row r="625">
          <cell r="A625">
            <v>55878</v>
          </cell>
        </row>
        <row r="626">
          <cell r="A626">
            <v>55885</v>
          </cell>
        </row>
        <row r="627">
          <cell r="A627">
            <v>55932</v>
          </cell>
        </row>
        <row r="628">
          <cell r="A628">
            <v>55933</v>
          </cell>
        </row>
        <row r="629">
          <cell r="A629">
            <v>55978</v>
          </cell>
        </row>
        <row r="630">
          <cell r="A630">
            <v>55995</v>
          </cell>
        </row>
        <row r="631">
          <cell r="A631">
            <v>56005</v>
          </cell>
        </row>
        <row r="632">
          <cell r="A632">
            <v>56040</v>
          </cell>
        </row>
        <row r="633">
          <cell r="A633">
            <v>56134</v>
          </cell>
        </row>
        <row r="634">
          <cell r="A634">
            <v>56169</v>
          </cell>
        </row>
        <row r="635">
          <cell r="A635">
            <v>56190</v>
          </cell>
        </row>
        <row r="636">
          <cell r="A636">
            <v>56203</v>
          </cell>
        </row>
        <row r="637">
          <cell r="A637">
            <v>56243</v>
          </cell>
        </row>
        <row r="638">
          <cell r="A638">
            <v>56250</v>
          </cell>
        </row>
        <row r="639">
          <cell r="A639">
            <v>56289</v>
          </cell>
        </row>
        <row r="640">
          <cell r="A640">
            <v>56290</v>
          </cell>
        </row>
        <row r="641">
          <cell r="A641">
            <v>56335</v>
          </cell>
        </row>
        <row r="642">
          <cell r="A642">
            <v>56360</v>
          </cell>
        </row>
        <row r="643">
          <cell r="A643">
            <v>56370</v>
          </cell>
        </row>
        <row r="644">
          <cell r="A644">
            <v>56397</v>
          </cell>
        </row>
        <row r="645">
          <cell r="A645">
            <v>56499</v>
          </cell>
        </row>
        <row r="646">
          <cell r="A646">
            <v>56534</v>
          </cell>
        </row>
        <row r="647">
          <cell r="A647">
            <v>56555</v>
          </cell>
        </row>
        <row r="648">
          <cell r="A648">
            <v>56568</v>
          </cell>
        </row>
        <row r="649">
          <cell r="A649">
            <v>56608</v>
          </cell>
        </row>
        <row r="650">
          <cell r="A650">
            <v>56615</v>
          </cell>
        </row>
        <row r="651">
          <cell r="A651">
            <v>56674</v>
          </cell>
        </row>
        <row r="652">
          <cell r="A652">
            <v>56675</v>
          </cell>
        </row>
        <row r="653">
          <cell r="A653">
            <v>56720</v>
          </cell>
        </row>
        <row r="654">
          <cell r="A654">
            <v>56725</v>
          </cell>
        </row>
        <row r="655">
          <cell r="A655">
            <v>56735</v>
          </cell>
        </row>
        <row r="656">
          <cell r="A656">
            <v>56782</v>
          </cell>
        </row>
        <row r="657">
          <cell r="A657">
            <v>56864</v>
          </cell>
        </row>
        <row r="658">
          <cell r="A658">
            <v>56899</v>
          </cell>
        </row>
        <row r="659">
          <cell r="A659">
            <v>56920</v>
          </cell>
        </row>
        <row r="660">
          <cell r="A660">
            <v>56933</v>
          </cell>
        </row>
        <row r="661">
          <cell r="A661">
            <v>56973</v>
          </cell>
        </row>
        <row r="662">
          <cell r="A662">
            <v>56980</v>
          </cell>
        </row>
        <row r="663">
          <cell r="A663">
            <v>57024</v>
          </cell>
        </row>
        <row r="664">
          <cell r="A664">
            <v>57025</v>
          </cell>
        </row>
        <row r="665">
          <cell r="A665">
            <v>57070</v>
          </cell>
        </row>
        <row r="666">
          <cell r="A666">
            <v>57091</v>
          </cell>
        </row>
        <row r="667">
          <cell r="A667">
            <v>57101</v>
          </cell>
        </row>
        <row r="668">
          <cell r="A668">
            <v>57132</v>
          </cell>
        </row>
        <row r="669">
          <cell r="A669">
            <v>57230</v>
          </cell>
        </row>
        <row r="670">
          <cell r="A670">
            <v>57265</v>
          </cell>
        </row>
        <row r="671">
          <cell r="A671">
            <v>57286</v>
          </cell>
        </row>
        <row r="672">
          <cell r="A672">
            <v>57299</v>
          </cell>
        </row>
        <row r="673">
          <cell r="A673">
            <v>57339</v>
          </cell>
        </row>
        <row r="674">
          <cell r="A674">
            <v>57346</v>
          </cell>
        </row>
        <row r="675">
          <cell r="A675">
            <v>57409</v>
          </cell>
        </row>
        <row r="676">
          <cell r="A676">
            <v>57410</v>
          </cell>
        </row>
        <row r="677">
          <cell r="A677">
            <v>57455</v>
          </cell>
        </row>
        <row r="678">
          <cell r="A678">
            <v>57456</v>
          </cell>
        </row>
        <row r="679">
          <cell r="A679">
            <v>57466</v>
          </cell>
        </row>
        <row r="680">
          <cell r="A680">
            <v>57517</v>
          </cell>
        </row>
        <row r="681">
          <cell r="A681">
            <v>57595</v>
          </cell>
        </row>
        <row r="682">
          <cell r="A682">
            <v>57630</v>
          </cell>
        </row>
        <row r="683">
          <cell r="A683">
            <v>57651</v>
          </cell>
        </row>
        <row r="684">
          <cell r="A684">
            <v>57664</v>
          </cell>
        </row>
        <row r="685">
          <cell r="A685">
            <v>57704</v>
          </cell>
        </row>
        <row r="686">
          <cell r="A686">
            <v>57711</v>
          </cell>
        </row>
        <row r="687">
          <cell r="A687">
            <v>57766</v>
          </cell>
        </row>
        <row r="688">
          <cell r="A688">
            <v>57767</v>
          </cell>
        </row>
        <row r="689">
          <cell r="A689">
            <v>57812</v>
          </cell>
        </row>
        <row r="690">
          <cell r="A690">
            <v>57821</v>
          </cell>
        </row>
        <row r="691">
          <cell r="A691">
            <v>57831</v>
          </cell>
        </row>
        <row r="692">
          <cell r="A692">
            <v>57874</v>
          </cell>
        </row>
        <row r="693">
          <cell r="A693">
            <v>57960</v>
          </cell>
        </row>
        <row r="694">
          <cell r="A694">
            <v>57995</v>
          </cell>
        </row>
        <row r="695">
          <cell r="A695">
            <v>58016</v>
          </cell>
        </row>
        <row r="696">
          <cell r="A696">
            <v>58029</v>
          </cell>
        </row>
        <row r="697">
          <cell r="A697">
            <v>58069</v>
          </cell>
        </row>
        <row r="698">
          <cell r="A698">
            <v>58076</v>
          </cell>
        </row>
        <row r="699">
          <cell r="A699">
            <v>58116</v>
          </cell>
        </row>
        <row r="700">
          <cell r="A700">
            <v>58117</v>
          </cell>
        </row>
        <row r="701">
          <cell r="A701">
            <v>58162</v>
          </cell>
        </row>
        <row r="702">
          <cell r="A702">
            <v>58186</v>
          </cell>
        </row>
        <row r="703">
          <cell r="A703">
            <v>58196</v>
          </cell>
        </row>
        <row r="704">
          <cell r="A704">
            <v>58224</v>
          </cell>
        </row>
        <row r="705">
          <cell r="A705">
            <v>58325</v>
          </cell>
        </row>
        <row r="706">
          <cell r="A706">
            <v>58360</v>
          </cell>
        </row>
        <row r="707">
          <cell r="A707">
            <v>58381</v>
          </cell>
        </row>
        <row r="708">
          <cell r="A708">
            <v>58394</v>
          </cell>
        </row>
        <row r="709">
          <cell r="A709">
            <v>58434</v>
          </cell>
        </row>
        <row r="710">
          <cell r="A710">
            <v>58441</v>
          </cell>
        </row>
        <row r="711">
          <cell r="A711">
            <v>58501</v>
          </cell>
        </row>
        <row r="712">
          <cell r="A712">
            <v>58502</v>
          </cell>
        </row>
        <row r="713">
          <cell r="A713">
            <v>58547</v>
          </cell>
        </row>
        <row r="714">
          <cell r="A714">
            <v>58552</v>
          </cell>
        </row>
        <row r="715">
          <cell r="A715">
            <v>58562</v>
          </cell>
        </row>
        <row r="716">
          <cell r="A716">
            <v>58609</v>
          </cell>
        </row>
        <row r="717">
          <cell r="A717">
            <v>58691</v>
          </cell>
        </row>
        <row r="718">
          <cell r="A718">
            <v>58726</v>
          </cell>
        </row>
        <row r="719">
          <cell r="A719">
            <v>58747</v>
          </cell>
        </row>
        <row r="720">
          <cell r="A720">
            <v>58760</v>
          </cell>
        </row>
        <row r="721">
          <cell r="A721">
            <v>58800</v>
          </cell>
        </row>
        <row r="722">
          <cell r="A722">
            <v>58807</v>
          </cell>
        </row>
        <row r="723">
          <cell r="A723">
            <v>58858</v>
          </cell>
        </row>
        <row r="724">
          <cell r="A724">
            <v>58859</v>
          </cell>
        </row>
        <row r="725">
          <cell r="A725">
            <v>58904</v>
          </cell>
        </row>
        <row r="726">
          <cell r="A726">
            <v>58917</v>
          </cell>
        </row>
        <row r="727">
          <cell r="A727">
            <v>58927</v>
          </cell>
        </row>
        <row r="728">
          <cell r="A728">
            <v>58966</v>
          </cell>
        </row>
        <row r="729">
          <cell r="A729">
            <v>59056</v>
          </cell>
        </row>
        <row r="730">
          <cell r="A730">
            <v>59091</v>
          </cell>
        </row>
        <row r="731">
          <cell r="A731">
            <v>59112</v>
          </cell>
        </row>
        <row r="732">
          <cell r="A732">
            <v>59125</v>
          </cell>
        </row>
        <row r="733">
          <cell r="A733">
            <v>59165</v>
          </cell>
        </row>
        <row r="734">
          <cell r="A734">
            <v>59172</v>
          </cell>
        </row>
        <row r="735">
          <cell r="A735">
            <v>59208</v>
          </cell>
        </row>
        <row r="736">
          <cell r="A736">
            <v>59209</v>
          </cell>
        </row>
        <row r="737">
          <cell r="A737">
            <v>59254</v>
          </cell>
        </row>
        <row r="738">
          <cell r="A738">
            <v>59282</v>
          </cell>
        </row>
        <row r="739">
          <cell r="A739">
            <v>59292</v>
          </cell>
        </row>
        <row r="740">
          <cell r="A740">
            <v>59316</v>
          </cell>
        </row>
        <row r="741">
          <cell r="A741">
            <v>59421</v>
          </cell>
        </row>
        <row r="742">
          <cell r="A742">
            <v>59456</v>
          </cell>
        </row>
        <row r="743">
          <cell r="A743">
            <v>59477</v>
          </cell>
        </row>
        <row r="744">
          <cell r="A744">
            <v>59490</v>
          </cell>
        </row>
        <row r="745">
          <cell r="A745">
            <v>59530</v>
          </cell>
        </row>
        <row r="746">
          <cell r="A746">
            <v>59537</v>
          </cell>
        </row>
        <row r="747">
          <cell r="A747">
            <v>59593</v>
          </cell>
        </row>
        <row r="748">
          <cell r="A748">
            <v>59594</v>
          </cell>
        </row>
        <row r="749">
          <cell r="A749">
            <v>59639</v>
          </cell>
        </row>
        <row r="750">
          <cell r="A750">
            <v>59647</v>
          </cell>
        </row>
        <row r="751">
          <cell r="A751">
            <v>59657</v>
          </cell>
        </row>
        <row r="752">
          <cell r="A752">
            <v>59701</v>
          </cell>
        </row>
        <row r="753">
          <cell r="A753">
            <v>59786</v>
          </cell>
        </row>
        <row r="754">
          <cell r="A754">
            <v>59821</v>
          </cell>
        </row>
        <row r="755">
          <cell r="A755">
            <v>59842</v>
          </cell>
        </row>
        <row r="756">
          <cell r="A756">
            <v>59855</v>
          </cell>
        </row>
        <row r="757">
          <cell r="A757">
            <v>59895</v>
          </cell>
        </row>
        <row r="758">
          <cell r="A758">
            <v>59902</v>
          </cell>
        </row>
        <row r="759">
          <cell r="A759">
            <v>59950</v>
          </cell>
        </row>
        <row r="760">
          <cell r="A760">
            <v>59951</v>
          </cell>
        </row>
        <row r="761">
          <cell r="A761">
            <v>59996</v>
          </cell>
        </row>
        <row r="762">
          <cell r="A762">
            <v>60013</v>
          </cell>
        </row>
        <row r="763">
          <cell r="A763">
            <v>60023</v>
          </cell>
        </row>
        <row r="764">
          <cell r="A764">
            <v>60058</v>
          </cell>
        </row>
        <row r="765">
          <cell r="A765">
            <v>60152</v>
          </cell>
        </row>
        <row r="766">
          <cell r="A766">
            <v>60187</v>
          </cell>
        </row>
        <row r="767">
          <cell r="A767">
            <v>60208</v>
          </cell>
        </row>
        <row r="768">
          <cell r="A768">
            <v>60221</v>
          </cell>
        </row>
        <row r="769">
          <cell r="A769">
            <v>60261</v>
          </cell>
        </row>
        <row r="770">
          <cell r="A770">
            <v>60268</v>
          </cell>
        </row>
        <row r="771">
          <cell r="A771">
            <v>60307</v>
          </cell>
        </row>
        <row r="772">
          <cell r="A772">
            <v>60308</v>
          </cell>
        </row>
        <row r="773">
          <cell r="A773">
            <v>60353</v>
          </cell>
        </row>
        <row r="774">
          <cell r="A774">
            <v>60378</v>
          </cell>
        </row>
        <row r="775">
          <cell r="A775">
            <v>60388</v>
          </cell>
        </row>
        <row r="776">
          <cell r="A776">
            <v>60415</v>
          </cell>
        </row>
        <row r="777">
          <cell r="A777">
            <v>60517</v>
          </cell>
        </row>
        <row r="778">
          <cell r="A778">
            <v>60552</v>
          </cell>
        </row>
        <row r="779">
          <cell r="A779">
            <v>60573</v>
          </cell>
        </row>
        <row r="780">
          <cell r="A780">
            <v>60586</v>
          </cell>
        </row>
        <row r="781">
          <cell r="A781">
            <v>60626</v>
          </cell>
        </row>
        <row r="782">
          <cell r="A782">
            <v>60633</v>
          </cell>
        </row>
        <row r="783">
          <cell r="A783">
            <v>60685</v>
          </cell>
        </row>
        <row r="784">
          <cell r="A784">
            <v>60686</v>
          </cell>
        </row>
        <row r="785">
          <cell r="A785">
            <v>60731</v>
          </cell>
        </row>
        <row r="786">
          <cell r="A786">
            <v>60743</v>
          </cell>
        </row>
        <row r="787">
          <cell r="A787">
            <v>60753</v>
          </cell>
        </row>
        <row r="788">
          <cell r="A788">
            <v>60793</v>
          </cell>
        </row>
        <row r="789">
          <cell r="A789">
            <v>60882</v>
          </cell>
        </row>
        <row r="790">
          <cell r="A790">
            <v>60917</v>
          </cell>
        </row>
        <row r="791">
          <cell r="A791">
            <v>60938</v>
          </cell>
        </row>
        <row r="792">
          <cell r="A792">
            <v>60951</v>
          </cell>
        </row>
        <row r="793">
          <cell r="A793">
            <v>60991</v>
          </cell>
        </row>
        <row r="794">
          <cell r="A794">
            <v>60998</v>
          </cell>
        </row>
        <row r="795">
          <cell r="A795">
            <v>61042</v>
          </cell>
        </row>
        <row r="796">
          <cell r="A796">
            <v>61043</v>
          </cell>
        </row>
        <row r="797">
          <cell r="A797">
            <v>61088</v>
          </cell>
        </row>
        <row r="798">
          <cell r="A798">
            <v>61108</v>
          </cell>
        </row>
        <row r="799">
          <cell r="A799">
            <v>61118</v>
          </cell>
        </row>
        <row r="800">
          <cell r="A800">
            <v>61150</v>
          </cell>
        </row>
        <row r="801">
          <cell r="A801">
            <v>61247</v>
          </cell>
        </row>
        <row r="802">
          <cell r="A802">
            <v>61282</v>
          </cell>
        </row>
        <row r="803">
          <cell r="A803">
            <v>61303</v>
          </cell>
        </row>
        <row r="804">
          <cell r="A804">
            <v>61316</v>
          </cell>
        </row>
        <row r="805">
          <cell r="A805">
            <v>61356</v>
          </cell>
        </row>
        <row r="806">
          <cell r="A806">
            <v>61363</v>
          </cell>
        </row>
        <row r="807">
          <cell r="A807">
            <v>61427</v>
          </cell>
        </row>
        <row r="808">
          <cell r="A808">
            <v>61428</v>
          </cell>
        </row>
        <row r="809">
          <cell r="A809">
            <v>61473</v>
          </cell>
        </row>
        <row r="810">
          <cell r="A810">
            <v>61474</v>
          </cell>
        </row>
        <row r="811">
          <cell r="A811">
            <v>61484</v>
          </cell>
        </row>
        <row r="812">
          <cell r="A812">
            <v>61535</v>
          </cell>
        </row>
        <row r="813">
          <cell r="A813">
            <v>61613</v>
          </cell>
        </row>
        <row r="814">
          <cell r="A814">
            <v>61648</v>
          </cell>
        </row>
        <row r="815">
          <cell r="A815">
            <v>61669</v>
          </cell>
        </row>
        <row r="816">
          <cell r="A816">
            <v>61682</v>
          </cell>
        </row>
        <row r="817">
          <cell r="A817">
            <v>61722</v>
          </cell>
        </row>
        <row r="818">
          <cell r="A818">
            <v>61729</v>
          </cell>
        </row>
        <row r="819">
          <cell r="A819">
            <v>61784</v>
          </cell>
        </row>
        <row r="820">
          <cell r="A820">
            <v>61785</v>
          </cell>
        </row>
        <row r="821">
          <cell r="A821">
            <v>61830</v>
          </cell>
        </row>
        <row r="822">
          <cell r="A822">
            <v>61839</v>
          </cell>
        </row>
        <row r="823">
          <cell r="A823">
            <v>61849</v>
          </cell>
        </row>
        <row r="824">
          <cell r="A824">
            <v>61892</v>
          </cell>
        </row>
        <row r="825">
          <cell r="A825">
            <v>61978</v>
          </cell>
        </row>
        <row r="826">
          <cell r="A826">
            <v>62013</v>
          </cell>
        </row>
        <row r="827">
          <cell r="A827">
            <v>62034</v>
          </cell>
        </row>
        <row r="828">
          <cell r="A828">
            <v>62047</v>
          </cell>
        </row>
        <row r="829">
          <cell r="A829">
            <v>62087</v>
          </cell>
        </row>
        <row r="830">
          <cell r="A830">
            <v>62094</v>
          </cell>
        </row>
        <row r="831">
          <cell r="A831">
            <v>62134</v>
          </cell>
        </row>
        <row r="832">
          <cell r="A832">
            <v>62135</v>
          </cell>
        </row>
        <row r="833">
          <cell r="A833">
            <v>62180</v>
          </cell>
        </row>
        <row r="834">
          <cell r="A834">
            <v>62204</v>
          </cell>
        </row>
        <row r="835">
          <cell r="A835">
            <v>62214</v>
          </cell>
        </row>
        <row r="836">
          <cell r="A836">
            <v>62242</v>
          </cell>
        </row>
        <row r="837">
          <cell r="A837">
            <v>62343</v>
          </cell>
        </row>
        <row r="838">
          <cell r="A838">
            <v>62378</v>
          </cell>
        </row>
        <row r="839">
          <cell r="A839">
            <v>62399</v>
          </cell>
        </row>
        <row r="840">
          <cell r="A840">
            <v>62412</v>
          </cell>
        </row>
        <row r="841">
          <cell r="A841">
            <v>62452</v>
          </cell>
        </row>
        <row r="842">
          <cell r="A842">
            <v>62459</v>
          </cell>
        </row>
        <row r="843">
          <cell r="A843">
            <v>62519</v>
          </cell>
        </row>
        <row r="844">
          <cell r="A844">
            <v>62520</v>
          </cell>
        </row>
        <row r="845">
          <cell r="A845">
            <v>62565</v>
          </cell>
        </row>
        <row r="846">
          <cell r="A846">
            <v>62569</v>
          </cell>
        </row>
        <row r="847">
          <cell r="A847">
            <v>62579</v>
          </cell>
        </row>
        <row r="848">
          <cell r="A848">
            <v>62627</v>
          </cell>
        </row>
        <row r="849">
          <cell r="A849">
            <v>62708</v>
          </cell>
        </row>
        <row r="850">
          <cell r="A850">
            <v>62743</v>
          </cell>
        </row>
        <row r="851">
          <cell r="A851">
            <v>62764</v>
          </cell>
        </row>
        <row r="852">
          <cell r="A852">
            <v>62777</v>
          </cell>
        </row>
        <row r="853">
          <cell r="A853">
            <v>62817</v>
          </cell>
        </row>
        <row r="854">
          <cell r="A854">
            <v>62824</v>
          </cell>
        </row>
        <row r="855">
          <cell r="A855">
            <v>62876</v>
          </cell>
        </row>
        <row r="856">
          <cell r="A856">
            <v>62877</v>
          </cell>
        </row>
        <row r="857">
          <cell r="A857">
            <v>62922</v>
          </cell>
        </row>
        <row r="858">
          <cell r="A858">
            <v>62935</v>
          </cell>
        </row>
        <row r="859">
          <cell r="A859">
            <v>62945</v>
          </cell>
        </row>
        <row r="860">
          <cell r="A860">
            <v>62984</v>
          </cell>
        </row>
        <row r="861">
          <cell r="A861">
            <v>63074</v>
          </cell>
        </row>
        <row r="862">
          <cell r="A862">
            <v>63109</v>
          </cell>
        </row>
        <row r="863">
          <cell r="A863">
            <v>63130</v>
          </cell>
        </row>
        <row r="864">
          <cell r="A864">
            <v>63143</v>
          </cell>
        </row>
        <row r="865">
          <cell r="A865">
            <v>63183</v>
          </cell>
        </row>
        <row r="866">
          <cell r="A866">
            <v>63190</v>
          </cell>
        </row>
        <row r="867">
          <cell r="A867">
            <v>63226</v>
          </cell>
        </row>
        <row r="868">
          <cell r="A868">
            <v>63227</v>
          </cell>
        </row>
        <row r="869">
          <cell r="A869">
            <v>63272</v>
          </cell>
        </row>
        <row r="870">
          <cell r="A870">
            <v>63300</v>
          </cell>
        </row>
        <row r="871">
          <cell r="A871">
            <v>63310</v>
          </cell>
        </row>
        <row r="872">
          <cell r="A872">
            <v>63334</v>
          </cell>
        </row>
        <row r="873">
          <cell r="A873">
            <v>63439</v>
          </cell>
        </row>
        <row r="874">
          <cell r="A874">
            <v>63474</v>
          </cell>
        </row>
        <row r="875">
          <cell r="A875">
            <v>63495</v>
          </cell>
        </row>
        <row r="876">
          <cell r="A876">
            <v>63508</v>
          </cell>
        </row>
        <row r="877">
          <cell r="A877">
            <v>63548</v>
          </cell>
        </row>
        <row r="878">
          <cell r="A878">
            <v>63555</v>
          </cell>
        </row>
        <row r="879">
          <cell r="A879">
            <v>63611</v>
          </cell>
        </row>
        <row r="880">
          <cell r="A880">
            <v>63612</v>
          </cell>
        </row>
        <row r="881">
          <cell r="A881">
            <v>63657</v>
          </cell>
        </row>
        <row r="882">
          <cell r="A882">
            <v>63665</v>
          </cell>
        </row>
        <row r="883">
          <cell r="A883">
            <v>63675</v>
          </cell>
        </row>
        <row r="884">
          <cell r="A884">
            <v>63719</v>
          </cell>
        </row>
        <row r="885">
          <cell r="A885">
            <v>63804</v>
          </cell>
        </row>
        <row r="886">
          <cell r="A886">
            <v>63839</v>
          </cell>
        </row>
        <row r="887">
          <cell r="A887">
            <v>63860</v>
          </cell>
        </row>
        <row r="888">
          <cell r="A888">
            <v>63873</v>
          </cell>
        </row>
        <row r="889">
          <cell r="A889">
            <v>63913</v>
          </cell>
        </row>
        <row r="890">
          <cell r="A890">
            <v>63920</v>
          </cell>
        </row>
        <row r="891">
          <cell r="A891">
            <v>63968</v>
          </cell>
        </row>
        <row r="892">
          <cell r="A892">
            <v>63969</v>
          </cell>
        </row>
        <row r="893">
          <cell r="A893">
            <v>64014</v>
          </cell>
        </row>
        <row r="894">
          <cell r="A894">
            <v>64030</v>
          </cell>
        </row>
        <row r="895">
          <cell r="A895">
            <v>64040</v>
          </cell>
        </row>
        <row r="896">
          <cell r="A896">
            <v>64076</v>
          </cell>
        </row>
        <row r="897">
          <cell r="A897">
            <v>64169</v>
          </cell>
        </row>
        <row r="898">
          <cell r="A898">
            <v>64204</v>
          </cell>
        </row>
        <row r="899">
          <cell r="A899">
            <v>64225</v>
          </cell>
        </row>
        <row r="900">
          <cell r="A900">
            <v>64238</v>
          </cell>
        </row>
        <row r="901">
          <cell r="A901">
            <v>64278</v>
          </cell>
        </row>
        <row r="902">
          <cell r="A902">
            <v>64285</v>
          </cell>
        </row>
        <row r="903">
          <cell r="A903">
            <v>64346</v>
          </cell>
        </row>
        <row r="904">
          <cell r="A904">
            <v>64347</v>
          </cell>
        </row>
        <row r="905">
          <cell r="A905">
            <v>64392</v>
          </cell>
        </row>
        <row r="906">
          <cell r="A906">
            <v>64396</v>
          </cell>
        </row>
        <row r="907">
          <cell r="A907">
            <v>64406</v>
          </cell>
        </row>
        <row r="908">
          <cell r="A908">
            <v>64454</v>
          </cell>
        </row>
        <row r="909">
          <cell r="A909">
            <v>64535</v>
          </cell>
        </row>
        <row r="910">
          <cell r="A910">
            <v>64570</v>
          </cell>
        </row>
        <row r="911">
          <cell r="A911">
            <v>64591</v>
          </cell>
        </row>
        <row r="912">
          <cell r="A912">
            <v>64604</v>
          </cell>
        </row>
        <row r="913">
          <cell r="A913">
            <v>64644</v>
          </cell>
        </row>
        <row r="914">
          <cell r="A914">
            <v>64651</v>
          </cell>
        </row>
        <row r="915">
          <cell r="A915">
            <v>64703</v>
          </cell>
        </row>
        <row r="916">
          <cell r="A916">
            <v>64704</v>
          </cell>
        </row>
        <row r="917">
          <cell r="A917">
            <v>64749</v>
          </cell>
        </row>
        <row r="918">
          <cell r="A918">
            <v>64761</v>
          </cell>
        </row>
        <row r="919">
          <cell r="A919">
            <v>64771</v>
          </cell>
        </row>
        <row r="920">
          <cell r="A920">
            <v>64811</v>
          </cell>
        </row>
        <row r="921">
          <cell r="A921">
            <v>64900</v>
          </cell>
        </row>
        <row r="922">
          <cell r="A922">
            <v>64935</v>
          </cell>
        </row>
        <row r="923">
          <cell r="A923">
            <v>64956</v>
          </cell>
        </row>
        <row r="924">
          <cell r="A924">
            <v>64969</v>
          </cell>
        </row>
        <row r="925">
          <cell r="A925">
            <v>65009</v>
          </cell>
        </row>
        <row r="926">
          <cell r="A926">
            <v>65016</v>
          </cell>
        </row>
        <row r="927">
          <cell r="A927">
            <v>65060</v>
          </cell>
        </row>
        <row r="928">
          <cell r="A928">
            <v>65061</v>
          </cell>
        </row>
        <row r="929">
          <cell r="A929">
            <v>65106</v>
          </cell>
        </row>
        <row r="930">
          <cell r="A930">
            <v>65126</v>
          </cell>
        </row>
        <row r="931">
          <cell r="A931">
            <v>65136</v>
          </cell>
        </row>
        <row r="932">
          <cell r="A932">
            <v>65168</v>
          </cell>
        </row>
        <row r="933">
          <cell r="A933">
            <v>65265</v>
          </cell>
        </row>
        <row r="934">
          <cell r="A934">
            <v>65300</v>
          </cell>
        </row>
        <row r="935">
          <cell r="A935">
            <v>65321</v>
          </cell>
        </row>
        <row r="936">
          <cell r="A936">
            <v>65334</v>
          </cell>
        </row>
        <row r="937">
          <cell r="A937">
            <v>65374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7.xml><?xml version="1.0" encoding="utf-8"?>
<externalLink xmlns:r="http://schemas.openxmlformats.org/officeDocument/2006/relationships" xmlns="http://schemas.openxmlformats.org/spreadsheetml/2006/main">
  <externalBook r:id="rId1">
    <sheetNames>
      <sheetName val="Calendário"/>
      <sheetName val="Definição de Datas"/>
      <sheetName val="Planilha1"/>
      <sheetName val="Feriados Anbima"/>
      <sheetName val="Acomp historico"/>
      <sheetName val="Relatório Executivo"/>
      <sheetName val="Relatório - Analitico"/>
      <sheetName val="Acompanhamento Vendas."/>
      <sheetName val="Recebimento"/>
      <sheetName val="Base Contratos"/>
      <sheetName val="Recebiveis"/>
      <sheetName val="Contratos"/>
      <sheetName val="Estoque"/>
      <sheetName val="Boletos"/>
      <sheetName val="Distratos "/>
      <sheetName val="Itau_2022"/>
      <sheetName val="CDB-DI"/>
      <sheetName val="Itau"/>
      <sheetName val="Relatório de frações habitacion"/>
      <sheetName val="Planilha1 (2)"/>
    </sheetNames>
    <sheetDataSet>
      <sheetData sheetId="0">
        <row r="2">
          <cell r="A2">
            <v>35795</v>
          </cell>
        </row>
        <row r="3">
          <cell r="A3">
            <v>35796</v>
          </cell>
        </row>
        <row r="4">
          <cell r="A4">
            <v>35849</v>
          </cell>
        </row>
        <row r="5">
          <cell r="A5">
            <v>35850</v>
          </cell>
        </row>
        <row r="6">
          <cell r="A6">
            <v>35894</v>
          </cell>
        </row>
        <row r="7">
          <cell r="A7">
            <v>35895</v>
          </cell>
        </row>
        <row r="8">
          <cell r="A8">
            <v>35906</v>
          </cell>
        </row>
        <row r="9">
          <cell r="A9">
            <v>35916</v>
          </cell>
        </row>
        <row r="10">
          <cell r="A10">
            <v>35957</v>
          </cell>
        </row>
        <row r="11">
          <cell r="A11">
            <v>36045</v>
          </cell>
        </row>
        <row r="12">
          <cell r="A12">
            <v>36071</v>
          </cell>
        </row>
        <row r="13">
          <cell r="A13">
            <v>36080</v>
          </cell>
        </row>
        <row r="14">
          <cell r="A14">
            <v>36101</v>
          </cell>
        </row>
        <row r="15">
          <cell r="A15">
            <v>36114</v>
          </cell>
        </row>
        <row r="16">
          <cell r="A16">
            <v>36154</v>
          </cell>
        </row>
        <row r="17">
          <cell r="A17">
            <v>36161</v>
          </cell>
        </row>
        <row r="18">
          <cell r="A18">
            <v>36206</v>
          </cell>
        </row>
        <row r="19">
          <cell r="A19">
            <v>36207</v>
          </cell>
        </row>
        <row r="20">
          <cell r="A20">
            <v>36251</v>
          </cell>
        </row>
        <row r="21">
          <cell r="A21">
            <v>36252</v>
          </cell>
        </row>
        <row r="22">
          <cell r="A22">
            <v>36271</v>
          </cell>
        </row>
        <row r="23">
          <cell r="A23">
            <v>36281</v>
          </cell>
        </row>
        <row r="24">
          <cell r="A24">
            <v>36314</v>
          </cell>
        </row>
        <row r="25">
          <cell r="A25">
            <v>36410</v>
          </cell>
        </row>
        <row r="26">
          <cell r="A26">
            <v>36445</v>
          </cell>
        </row>
        <row r="27">
          <cell r="A27">
            <v>36466</v>
          </cell>
        </row>
        <row r="28">
          <cell r="A28">
            <v>36479</v>
          </cell>
        </row>
        <row r="29">
          <cell r="A29">
            <v>36519</v>
          </cell>
        </row>
        <row r="30">
          <cell r="A30">
            <v>36526</v>
          </cell>
        </row>
        <row r="31">
          <cell r="A31">
            <v>36591</v>
          </cell>
        </row>
        <row r="32">
          <cell r="A32">
            <v>36592</v>
          </cell>
        </row>
        <row r="33">
          <cell r="A33">
            <v>36637</v>
          </cell>
        </row>
        <row r="34">
          <cell r="A34">
            <v>36647</v>
          </cell>
        </row>
        <row r="35">
          <cell r="A35">
            <v>36699</v>
          </cell>
        </row>
        <row r="36">
          <cell r="A36">
            <v>36776</v>
          </cell>
        </row>
        <row r="37">
          <cell r="A37">
            <v>36811</v>
          </cell>
        </row>
        <row r="38">
          <cell r="A38">
            <v>36832</v>
          </cell>
        </row>
        <row r="39">
          <cell r="A39">
            <v>36845</v>
          </cell>
        </row>
        <row r="40">
          <cell r="A40">
            <v>36885</v>
          </cell>
        </row>
        <row r="41">
          <cell r="A41">
            <v>36892</v>
          </cell>
        </row>
        <row r="42">
          <cell r="A42">
            <v>36948</v>
          </cell>
        </row>
        <row r="43">
          <cell r="A43">
            <v>36949</v>
          </cell>
        </row>
        <row r="44">
          <cell r="A44">
            <v>36994</v>
          </cell>
        </row>
        <row r="45">
          <cell r="A45">
            <v>37002</v>
          </cell>
        </row>
        <row r="46">
          <cell r="A46">
            <v>37012</v>
          </cell>
        </row>
        <row r="47">
          <cell r="A47">
            <v>37056</v>
          </cell>
        </row>
        <row r="48">
          <cell r="A48">
            <v>37141</v>
          </cell>
        </row>
        <row r="49">
          <cell r="A49">
            <v>37176</v>
          </cell>
        </row>
        <row r="50">
          <cell r="A50">
            <v>37197</v>
          </cell>
        </row>
        <row r="51">
          <cell r="A51">
            <v>37210</v>
          </cell>
        </row>
        <row r="52">
          <cell r="A52">
            <v>37250</v>
          </cell>
        </row>
        <row r="53">
          <cell r="A53">
            <v>37257</v>
          </cell>
        </row>
        <row r="54">
          <cell r="A54">
            <v>37298</v>
          </cell>
        </row>
        <row r="55">
          <cell r="A55">
            <v>37299</v>
          </cell>
        </row>
        <row r="56">
          <cell r="A56">
            <v>37344</v>
          </cell>
        </row>
        <row r="57">
          <cell r="A57">
            <v>37367</v>
          </cell>
        </row>
        <row r="58">
          <cell r="A58">
            <v>37377</v>
          </cell>
        </row>
        <row r="59">
          <cell r="A59">
            <v>37406</v>
          </cell>
        </row>
        <row r="60">
          <cell r="A60">
            <v>37506</v>
          </cell>
        </row>
        <row r="61">
          <cell r="A61">
            <v>37541</v>
          </cell>
        </row>
        <row r="62">
          <cell r="A62">
            <v>37562</v>
          </cell>
        </row>
        <row r="63">
          <cell r="A63">
            <v>37575</v>
          </cell>
        </row>
        <row r="64">
          <cell r="A64">
            <v>37615</v>
          </cell>
        </row>
        <row r="65">
          <cell r="A65">
            <v>37622</v>
          </cell>
        </row>
        <row r="66">
          <cell r="A66">
            <v>37683</v>
          </cell>
        </row>
        <row r="67">
          <cell r="A67">
            <v>37684</v>
          </cell>
        </row>
        <row r="68">
          <cell r="A68">
            <v>37729</v>
          </cell>
        </row>
        <row r="69">
          <cell r="A69">
            <v>37732</v>
          </cell>
        </row>
        <row r="70">
          <cell r="A70">
            <v>37742</v>
          </cell>
        </row>
        <row r="71">
          <cell r="A71">
            <v>37791</v>
          </cell>
        </row>
        <row r="72">
          <cell r="A72">
            <v>37871</v>
          </cell>
        </row>
        <row r="73">
          <cell r="A73">
            <v>37906</v>
          </cell>
        </row>
        <row r="74">
          <cell r="A74">
            <v>37927</v>
          </cell>
        </row>
        <row r="75">
          <cell r="A75">
            <v>37940</v>
          </cell>
        </row>
        <row r="76">
          <cell r="A76">
            <v>37980</v>
          </cell>
        </row>
        <row r="77">
          <cell r="A77">
            <v>37987</v>
          </cell>
        </row>
        <row r="78">
          <cell r="A78">
            <v>38040</v>
          </cell>
        </row>
        <row r="79">
          <cell r="A79">
            <v>38041</v>
          </cell>
        </row>
        <row r="80">
          <cell r="A80">
            <v>38086</v>
          </cell>
        </row>
        <row r="81">
          <cell r="A81">
            <v>38098</v>
          </cell>
        </row>
        <row r="82">
          <cell r="A82">
            <v>38108</v>
          </cell>
        </row>
        <row r="83">
          <cell r="A83">
            <v>38148</v>
          </cell>
        </row>
        <row r="84">
          <cell r="A84">
            <v>38237</v>
          </cell>
        </row>
        <row r="85">
          <cell r="A85">
            <v>38272</v>
          </cell>
        </row>
        <row r="86">
          <cell r="A86">
            <v>38293</v>
          </cell>
        </row>
        <row r="87">
          <cell r="A87">
            <v>38306</v>
          </cell>
        </row>
        <row r="88">
          <cell r="A88">
            <v>38346</v>
          </cell>
        </row>
        <row r="89">
          <cell r="A89">
            <v>38353</v>
          </cell>
        </row>
        <row r="90">
          <cell r="A90">
            <v>38390</v>
          </cell>
        </row>
        <row r="91">
          <cell r="A91">
            <v>38391</v>
          </cell>
        </row>
        <row r="92">
          <cell r="A92">
            <v>38436</v>
          </cell>
        </row>
        <row r="93">
          <cell r="A93">
            <v>38438</v>
          </cell>
        </row>
        <row r="94">
          <cell r="A94">
            <v>38463</v>
          </cell>
        </row>
        <row r="95">
          <cell r="A95">
            <v>38473</v>
          </cell>
        </row>
        <row r="96">
          <cell r="A96">
            <v>38498</v>
          </cell>
        </row>
        <row r="97">
          <cell r="A97">
            <v>38602</v>
          </cell>
        </row>
        <row r="98">
          <cell r="A98">
            <v>38637</v>
          </cell>
        </row>
        <row r="99">
          <cell r="A99">
            <v>38658</v>
          </cell>
        </row>
        <row r="100">
          <cell r="A100">
            <v>38671</v>
          </cell>
        </row>
        <row r="101">
          <cell r="A101">
            <v>38711</v>
          </cell>
        </row>
        <row r="102">
          <cell r="A102">
            <v>38718</v>
          </cell>
        </row>
        <row r="103">
          <cell r="A103">
            <v>38775</v>
          </cell>
        </row>
        <row r="104">
          <cell r="A104">
            <v>38776</v>
          </cell>
        </row>
        <row r="105">
          <cell r="A105">
            <v>38821</v>
          </cell>
        </row>
        <row r="106">
          <cell r="A106">
            <v>38823</v>
          </cell>
        </row>
        <row r="107">
          <cell r="A107">
            <v>38828</v>
          </cell>
        </row>
        <row r="108">
          <cell r="A108">
            <v>38838</v>
          </cell>
        </row>
        <row r="109">
          <cell r="A109">
            <v>38883</v>
          </cell>
        </row>
        <row r="110">
          <cell r="A110">
            <v>38967</v>
          </cell>
        </row>
        <row r="111">
          <cell r="A111">
            <v>39002</v>
          </cell>
        </row>
        <row r="112">
          <cell r="A112">
            <v>39023</v>
          </cell>
        </row>
        <row r="113">
          <cell r="A113">
            <v>39036</v>
          </cell>
        </row>
        <row r="114">
          <cell r="A114">
            <v>39076</v>
          </cell>
        </row>
        <row r="115">
          <cell r="A115">
            <v>39083</v>
          </cell>
        </row>
        <row r="116">
          <cell r="A116">
            <v>39132</v>
          </cell>
        </row>
        <row r="117">
          <cell r="A117">
            <v>39133</v>
          </cell>
        </row>
        <row r="118">
          <cell r="A118">
            <v>39178</v>
          </cell>
        </row>
        <row r="119">
          <cell r="A119">
            <v>39180</v>
          </cell>
        </row>
        <row r="120">
          <cell r="A120">
            <v>39193</v>
          </cell>
        </row>
        <row r="121">
          <cell r="A121">
            <v>39203</v>
          </cell>
        </row>
        <row r="122">
          <cell r="A122">
            <v>39240</v>
          </cell>
        </row>
        <row r="123">
          <cell r="A123">
            <v>39332</v>
          </cell>
        </row>
        <row r="124">
          <cell r="A124">
            <v>39367</v>
          </cell>
        </row>
        <row r="125">
          <cell r="A125">
            <v>39388</v>
          </cell>
        </row>
        <row r="126">
          <cell r="A126">
            <v>39401</v>
          </cell>
        </row>
        <row r="127">
          <cell r="A127">
            <v>39441</v>
          </cell>
        </row>
        <row r="128">
          <cell r="A128">
            <v>39448</v>
          </cell>
        </row>
        <row r="129">
          <cell r="A129">
            <v>39482</v>
          </cell>
        </row>
        <row r="130">
          <cell r="A130">
            <v>39483</v>
          </cell>
        </row>
        <row r="131">
          <cell r="A131">
            <v>39528</v>
          </cell>
        </row>
        <row r="132">
          <cell r="A132">
            <v>39530</v>
          </cell>
        </row>
        <row r="133">
          <cell r="A133">
            <v>39559</v>
          </cell>
        </row>
        <row r="134">
          <cell r="A134">
            <v>39569</v>
          </cell>
        </row>
        <row r="135">
          <cell r="A135">
            <v>39590</v>
          </cell>
        </row>
        <row r="136">
          <cell r="A136">
            <v>39698</v>
          </cell>
        </row>
        <row r="137">
          <cell r="A137">
            <v>39733</v>
          </cell>
        </row>
        <row r="138">
          <cell r="A138">
            <v>39754</v>
          </cell>
        </row>
        <row r="139">
          <cell r="A139">
            <v>39767</v>
          </cell>
        </row>
        <row r="140">
          <cell r="A140">
            <v>39807</v>
          </cell>
        </row>
        <row r="141">
          <cell r="A141">
            <v>39814</v>
          </cell>
        </row>
        <row r="142">
          <cell r="A142">
            <v>39867</v>
          </cell>
        </row>
        <row r="143">
          <cell r="A143">
            <v>39868</v>
          </cell>
        </row>
        <row r="144">
          <cell r="A144">
            <v>39913</v>
          </cell>
        </row>
        <row r="145">
          <cell r="A145">
            <v>39924</v>
          </cell>
        </row>
        <row r="146">
          <cell r="A146">
            <v>39934</v>
          </cell>
        </row>
        <row r="147">
          <cell r="A147">
            <v>39975</v>
          </cell>
        </row>
        <row r="148">
          <cell r="A148">
            <v>40063</v>
          </cell>
        </row>
        <row r="149">
          <cell r="A149">
            <v>40098</v>
          </cell>
        </row>
        <row r="150">
          <cell r="A150">
            <v>40119</v>
          </cell>
        </row>
        <row r="151">
          <cell r="A151">
            <v>40172</v>
          </cell>
        </row>
        <row r="152">
          <cell r="A152">
            <v>40179</v>
          </cell>
        </row>
        <row r="153">
          <cell r="A153">
            <v>40224</v>
          </cell>
        </row>
        <row r="154">
          <cell r="A154">
            <v>40225</v>
          </cell>
        </row>
        <row r="155">
          <cell r="A155">
            <v>40270</v>
          </cell>
        </row>
        <row r="156">
          <cell r="A156">
            <v>40289</v>
          </cell>
        </row>
        <row r="157">
          <cell r="A157">
            <v>40332</v>
          </cell>
        </row>
        <row r="158">
          <cell r="A158">
            <v>40428</v>
          </cell>
        </row>
        <row r="159">
          <cell r="A159">
            <v>40463</v>
          </cell>
        </row>
        <row r="160">
          <cell r="A160">
            <v>40484</v>
          </cell>
        </row>
        <row r="161">
          <cell r="A161">
            <v>40497</v>
          </cell>
        </row>
        <row r="162">
          <cell r="A162">
            <v>40609</v>
          </cell>
        </row>
        <row r="163">
          <cell r="A163">
            <v>40610</v>
          </cell>
        </row>
        <row r="164">
          <cell r="A164">
            <v>40654</v>
          </cell>
        </row>
        <row r="165">
          <cell r="A165">
            <v>40655</v>
          </cell>
        </row>
        <row r="166">
          <cell r="A166">
            <v>40717</v>
          </cell>
        </row>
        <row r="167">
          <cell r="A167">
            <v>40793</v>
          </cell>
        </row>
        <row r="168">
          <cell r="A168">
            <v>40828</v>
          </cell>
        </row>
        <row r="169">
          <cell r="A169">
            <v>40849</v>
          </cell>
        </row>
        <row r="170">
          <cell r="A170">
            <v>40862</v>
          </cell>
        </row>
        <row r="171">
          <cell r="A171">
            <v>40959</v>
          </cell>
        </row>
        <row r="172">
          <cell r="A172">
            <v>40960</v>
          </cell>
        </row>
        <row r="173">
          <cell r="A173">
            <v>41005</v>
          </cell>
        </row>
        <row r="174">
          <cell r="A174">
            <v>41030</v>
          </cell>
        </row>
        <row r="175">
          <cell r="A175">
            <v>41067</v>
          </cell>
        </row>
        <row r="176">
          <cell r="A176">
            <v>41159</v>
          </cell>
        </row>
        <row r="177">
          <cell r="A177">
            <v>41194</v>
          </cell>
        </row>
        <row r="178">
          <cell r="A178">
            <v>41215</v>
          </cell>
        </row>
        <row r="179">
          <cell r="A179">
            <v>41228</v>
          </cell>
        </row>
        <row r="180">
          <cell r="A180">
            <v>41268</v>
          </cell>
        </row>
        <row r="181">
          <cell r="A181">
            <v>41275</v>
          </cell>
        </row>
        <row r="182">
          <cell r="A182">
            <v>41316</v>
          </cell>
        </row>
        <row r="183">
          <cell r="A183">
            <v>41317</v>
          </cell>
        </row>
        <row r="184">
          <cell r="A184">
            <v>41362</v>
          </cell>
        </row>
        <row r="185">
          <cell r="A185">
            <v>41395</v>
          </cell>
        </row>
        <row r="186">
          <cell r="A186">
            <v>41424</v>
          </cell>
        </row>
        <row r="187">
          <cell r="A187">
            <v>41593</v>
          </cell>
        </row>
        <row r="188">
          <cell r="A188">
            <v>41633</v>
          </cell>
        </row>
        <row r="189">
          <cell r="A189">
            <v>41640</v>
          </cell>
        </row>
        <row r="190">
          <cell r="A190">
            <v>41701</v>
          </cell>
        </row>
        <row r="191">
          <cell r="A191">
            <v>41702</v>
          </cell>
        </row>
        <row r="192">
          <cell r="A192">
            <v>41747</v>
          </cell>
        </row>
        <row r="193">
          <cell r="A193">
            <v>41750</v>
          </cell>
        </row>
        <row r="194">
          <cell r="A194">
            <v>41760</v>
          </cell>
        </row>
        <row r="195">
          <cell r="A195">
            <v>41809</v>
          </cell>
        </row>
        <row r="196">
          <cell r="A196">
            <v>41998</v>
          </cell>
        </row>
        <row r="197">
          <cell r="A197">
            <v>42005</v>
          </cell>
        </row>
        <row r="198">
          <cell r="A198">
            <v>42051</v>
          </cell>
        </row>
        <row r="199">
          <cell r="A199">
            <v>42052</v>
          </cell>
        </row>
        <row r="200">
          <cell r="A200">
            <v>42097</v>
          </cell>
        </row>
        <row r="201">
          <cell r="A201">
            <v>42115</v>
          </cell>
        </row>
        <row r="202">
          <cell r="A202">
            <v>42125</v>
          </cell>
        </row>
        <row r="203">
          <cell r="A203">
            <v>42159</v>
          </cell>
        </row>
        <row r="204">
          <cell r="A204">
            <v>42254</v>
          </cell>
        </row>
        <row r="205">
          <cell r="A205">
            <v>42289</v>
          </cell>
        </row>
        <row r="206">
          <cell r="A206">
            <v>42310</v>
          </cell>
        </row>
        <row r="207">
          <cell r="A207">
            <v>42363</v>
          </cell>
        </row>
        <row r="208">
          <cell r="A208">
            <v>42370</v>
          </cell>
        </row>
        <row r="209">
          <cell r="A209">
            <v>42408</v>
          </cell>
        </row>
        <row r="210">
          <cell r="A210">
            <v>42409</v>
          </cell>
        </row>
        <row r="211">
          <cell r="A211">
            <v>42454</v>
          </cell>
        </row>
        <row r="212">
          <cell r="A212">
            <v>42481</v>
          </cell>
        </row>
        <row r="213">
          <cell r="A213">
            <v>42516</v>
          </cell>
        </row>
        <row r="214">
          <cell r="A214">
            <v>42620</v>
          </cell>
        </row>
        <row r="215">
          <cell r="A215">
            <v>42655</v>
          </cell>
        </row>
        <row r="216">
          <cell r="A216">
            <v>42676</v>
          </cell>
        </row>
        <row r="217">
          <cell r="A217">
            <v>42689</v>
          </cell>
        </row>
        <row r="218">
          <cell r="A218">
            <v>42793</v>
          </cell>
        </row>
        <row r="219">
          <cell r="A219">
            <v>42794</v>
          </cell>
        </row>
        <row r="220">
          <cell r="A220">
            <v>42839</v>
          </cell>
        </row>
        <row r="221">
          <cell r="A221">
            <v>42846</v>
          </cell>
        </row>
        <row r="222">
          <cell r="A222">
            <v>42856</v>
          </cell>
        </row>
        <row r="223">
          <cell r="A223">
            <v>42901</v>
          </cell>
        </row>
        <row r="224">
          <cell r="A224">
            <v>42985</v>
          </cell>
        </row>
        <row r="225">
          <cell r="A225">
            <v>43020</v>
          </cell>
        </row>
        <row r="226">
          <cell r="A226">
            <v>43041</v>
          </cell>
        </row>
        <row r="227">
          <cell r="A227">
            <v>43054</v>
          </cell>
        </row>
        <row r="228">
          <cell r="A228">
            <v>43094</v>
          </cell>
        </row>
        <row r="229">
          <cell r="A229">
            <v>43101</v>
          </cell>
        </row>
        <row r="230">
          <cell r="A230">
            <v>43143</v>
          </cell>
        </row>
        <row r="231">
          <cell r="A231">
            <v>43144</v>
          </cell>
        </row>
        <row r="232">
          <cell r="A232">
            <v>43189</v>
          </cell>
        </row>
        <row r="233">
          <cell r="A233">
            <v>43221</v>
          </cell>
        </row>
        <row r="234">
          <cell r="A234">
            <v>43251</v>
          </cell>
        </row>
        <row r="235">
          <cell r="A235">
            <v>43350</v>
          </cell>
        </row>
        <row r="236">
          <cell r="A236">
            <v>43385</v>
          </cell>
        </row>
        <row r="237">
          <cell r="A237">
            <v>43406</v>
          </cell>
        </row>
        <row r="238">
          <cell r="A238">
            <v>43419</v>
          </cell>
        </row>
        <row r="239">
          <cell r="A239">
            <v>43459</v>
          </cell>
        </row>
        <row r="240">
          <cell r="A240">
            <v>43466</v>
          </cell>
        </row>
        <row r="241">
          <cell r="A241">
            <v>43528</v>
          </cell>
        </row>
        <row r="242">
          <cell r="A242">
            <v>43529</v>
          </cell>
        </row>
        <row r="243">
          <cell r="A243">
            <v>43574</v>
          </cell>
        </row>
        <row r="244">
          <cell r="A244">
            <v>43586</v>
          </cell>
        </row>
        <row r="245">
          <cell r="A245">
            <v>43636</v>
          </cell>
        </row>
        <row r="246">
          <cell r="A246">
            <v>43784</v>
          </cell>
        </row>
        <row r="247">
          <cell r="A247">
            <v>43824</v>
          </cell>
        </row>
        <row r="248">
          <cell r="A248">
            <v>43831</v>
          </cell>
        </row>
        <row r="249">
          <cell r="A249">
            <v>43885</v>
          </cell>
        </row>
        <row r="250">
          <cell r="A250">
            <v>43886</v>
          </cell>
        </row>
        <row r="251">
          <cell r="A251">
            <v>43931</v>
          </cell>
        </row>
        <row r="252">
          <cell r="A252">
            <v>43942</v>
          </cell>
        </row>
        <row r="253">
          <cell r="A253">
            <v>43952</v>
          </cell>
        </row>
        <row r="254">
          <cell r="A254">
            <v>43993</v>
          </cell>
        </row>
        <row r="255">
          <cell r="A255">
            <v>44081</v>
          </cell>
        </row>
        <row r="256">
          <cell r="A256">
            <v>44116</v>
          </cell>
        </row>
        <row r="257">
          <cell r="A257">
            <v>44137</v>
          </cell>
        </row>
        <row r="258">
          <cell r="A258">
            <v>44190</v>
          </cell>
        </row>
        <row r="259">
          <cell r="A259">
            <v>44197</v>
          </cell>
        </row>
        <row r="260">
          <cell r="A260">
            <v>44242</v>
          </cell>
        </row>
        <row r="261">
          <cell r="A261">
            <v>44243</v>
          </cell>
        </row>
        <row r="262">
          <cell r="A262">
            <v>44288</v>
          </cell>
        </row>
        <row r="263">
          <cell r="A263">
            <v>44307</v>
          </cell>
        </row>
        <row r="264">
          <cell r="A264">
            <v>44350</v>
          </cell>
        </row>
        <row r="265">
          <cell r="A265">
            <v>44446</v>
          </cell>
        </row>
        <row r="266">
          <cell r="A266">
            <v>44481</v>
          </cell>
        </row>
        <row r="267">
          <cell r="A267">
            <v>44502</v>
          </cell>
        </row>
        <row r="268">
          <cell r="A268">
            <v>44515</v>
          </cell>
        </row>
        <row r="269">
          <cell r="A269">
            <v>44620</v>
          </cell>
        </row>
        <row r="270">
          <cell r="A270">
            <v>44621</v>
          </cell>
        </row>
        <row r="271">
          <cell r="A271">
            <v>44666</v>
          </cell>
        </row>
        <row r="272">
          <cell r="A272">
            <v>44672</v>
          </cell>
        </row>
        <row r="273">
          <cell r="A273">
            <v>44728</v>
          </cell>
        </row>
        <row r="274">
          <cell r="A274">
            <v>44811</v>
          </cell>
        </row>
        <row r="275">
          <cell r="A275">
            <v>44846</v>
          </cell>
        </row>
        <row r="276">
          <cell r="A276">
            <v>44867</v>
          </cell>
        </row>
        <row r="277">
          <cell r="A277">
            <v>44880</v>
          </cell>
        </row>
        <row r="278">
          <cell r="A278">
            <v>44977</v>
          </cell>
        </row>
        <row r="279">
          <cell r="A279">
            <v>44978</v>
          </cell>
        </row>
        <row r="280">
          <cell r="A280">
            <v>45023</v>
          </cell>
        </row>
        <row r="281">
          <cell r="A281">
            <v>45037</v>
          </cell>
        </row>
        <row r="282">
          <cell r="A282">
            <v>45047</v>
          </cell>
        </row>
        <row r="283">
          <cell r="A283">
            <v>45085</v>
          </cell>
        </row>
        <row r="284">
          <cell r="A284">
            <v>45176</v>
          </cell>
        </row>
        <row r="285">
          <cell r="A285">
            <v>45211</v>
          </cell>
        </row>
        <row r="286">
          <cell r="A286">
            <v>45232</v>
          </cell>
        </row>
        <row r="287">
          <cell r="A287">
            <v>45245</v>
          </cell>
        </row>
        <row r="288">
          <cell r="A288">
            <v>45285</v>
          </cell>
        </row>
        <row r="289">
          <cell r="A289">
            <v>45292</v>
          </cell>
        </row>
        <row r="290">
          <cell r="A290">
            <v>45334</v>
          </cell>
        </row>
        <row r="291">
          <cell r="A291">
            <v>45335</v>
          </cell>
        </row>
        <row r="292">
          <cell r="A292">
            <v>45380</v>
          </cell>
        </row>
        <row r="293">
          <cell r="A293">
            <v>45413</v>
          </cell>
        </row>
        <row r="294">
          <cell r="A294">
            <v>45442</v>
          </cell>
        </row>
        <row r="295">
          <cell r="A295">
            <v>45611</v>
          </cell>
        </row>
        <row r="296">
          <cell r="A296">
            <v>45651</v>
          </cell>
        </row>
        <row r="297">
          <cell r="A297">
            <v>45658</v>
          </cell>
        </row>
        <row r="298">
          <cell r="A298">
            <v>45719</v>
          </cell>
        </row>
        <row r="299">
          <cell r="A299">
            <v>45720</v>
          </cell>
        </row>
        <row r="300">
          <cell r="A300">
            <v>45765</v>
          </cell>
        </row>
        <row r="301">
          <cell r="A301">
            <v>45768</v>
          </cell>
        </row>
        <row r="302">
          <cell r="A302">
            <v>45778</v>
          </cell>
        </row>
        <row r="303">
          <cell r="A303">
            <v>45827</v>
          </cell>
        </row>
        <row r="304">
          <cell r="A304">
            <v>46016</v>
          </cell>
        </row>
        <row r="305">
          <cell r="A305">
            <v>46023</v>
          </cell>
        </row>
        <row r="306">
          <cell r="A306">
            <v>46069</v>
          </cell>
        </row>
        <row r="307">
          <cell r="A307">
            <v>46070</v>
          </cell>
        </row>
        <row r="308">
          <cell r="A308">
            <v>46115</v>
          </cell>
        </row>
        <row r="309">
          <cell r="A309">
            <v>46133</v>
          </cell>
        </row>
        <row r="310">
          <cell r="A310">
            <v>46143</v>
          </cell>
        </row>
        <row r="311">
          <cell r="A311">
            <v>46177</v>
          </cell>
        </row>
        <row r="312">
          <cell r="A312">
            <v>46272</v>
          </cell>
        </row>
        <row r="313">
          <cell r="A313">
            <v>46307</v>
          </cell>
        </row>
        <row r="314">
          <cell r="A314">
            <v>46328</v>
          </cell>
        </row>
        <row r="315">
          <cell r="A315">
            <v>46381</v>
          </cell>
        </row>
        <row r="316">
          <cell r="A316">
            <v>46388</v>
          </cell>
        </row>
        <row r="317">
          <cell r="A317">
            <v>46426</v>
          </cell>
        </row>
        <row r="318">
          <cell r="A318">
            <v>46427</v>
          </cell>
        </row>
        <row r="319">
          <cell r="A319">
            <v>46472</v>
          </cell>
        </row>
        <row r="320">
          <cell r="A320">
            <v>46498</v>
          </cell>
        </row>
        <row r="321">
          <cell r="A321">
            <v>46534</v>
          </cell>
        </row>
        <row r="322">
          <cell r="A322">
            <v>46637</v>
          </cell>
        </row>
        <row r="323">
          <cell r="A323">
            <v>46672</v>
          </cell>
        </row>
        <row r="324">
          <cell r="A324">
            <v>46693</v>
          </cell>
        </row>
        <row r="325">
          <cell r="A325">
            <v>46706</v>
          </cell>
        </row>
        <row r="326">
          <cell r="A326">
            <v>46746</v>
          </cell>
        </row>
        <row r="327">
          <cell r="A327">
            <v>46753</v>
          </cell>
        </row>
        <row r="328">
          <cell r="A328">
            <v>46811</v>
          </cell>
        </row>
        <row r="329">
          <cell r="A329">
            <v>46812</v>
          </cell>
        </row>
        <row r="330">
          <cell r="A330">
            <v>46857</v>
          </cell>
        </row>
        <row r="331">
          <cell r="A331">
            <v>46864</v>
          </cell>
        </row>
        <row r="332">
          <cell r="A332">
            <v>46874</v>
          </cell>
        </row>
        <row r="333">
          <cell r="A333">
            <v>46919</v>
          </cell>
        </row>
        <row r="334">
          <cell r="A334">
            <v>47003</v>
          </cell>
        </row>
        <row r="335">
          <cell r="A335">
            <v>47038</v>
          </cell>
        </row>
        <row r="336">
          <cell r="A336">
            <v>47059</v>
          </cell>
        </row>
        <row r="337">
          <cell r="A337">
            <v>47072</v>
          </cell>
        </row>
        <row r="338">
          <cell r="A338">
            <v>47112</v>
          </cell>
        </row>
        <row r="339">
          <cell r="A339">
            <v>47119</v>
          </cell>
        </row>
        <row r="340">
          <cell r="A340">
            <v>47161</v>
          </cell>
        </row>
        <row r="341">
          <cell r="A341">
            <v>47162</v>
          </cell>
        </row>
        <row r="342">
          <cell r="A342">
            <v>47207</v>
          </cell>
        </row>
        <row r="343">
          <cell r="A343">
            <v>47229</v>
          </cell>
        </row>
        <row r="344">
          <cell r="A344">
            <v>47239</v>
          </cell>
        </row>
        <row r="345">
          <cell r="A345">
            <v>47269</v>
          </cell>
        </row>
        <row r="346">
          <cell r="A346">
            <v>47368</v>
          </cell>
        </row>
        <row r="347">
          <cell r="A347">
            <v>47403</v>
          </cell>
        </row>
        <row r="348">
          <cell r="A348">
            <v>47424</v>
          </cell>
        </row>
        <row r="349">
          <cell r="A349">
            <v>47437</v>
          </cell>
        </row>
        <row r="350">
          <cell r="A350">
            <v>47477</v>
          </cell>
        </row>
        <row r="351">
          <cell r="A351">
            <v>47484</v>
          </cell>
        </row>
        <row r="352">
          <cell r="A352">
            <v>47546</v>
          </cell>
        </row>
        <row r="353">
          <cell r="A353">
            <v>47547</v>
          </cell>
        </row>
        <row r="354">
          <cell r="A354">
            <v>47592</v>
          </cell>
        </row>
        <row r="355">
          <cell r="A355">
            <v>47594</v>
          </cell>
        </row>
        <row r="356">
          <cell r="A356">
            <v>47604</v>
          </cell>
        </row>
        <row r="357">
          <cell r="A357">
            <v>47654</v>
          </cell>
        </row>
        <row r="358">
          <cell r="A358">
            <v>47802</v>
          </cell>
        </row>
        <row r="359">
          <cell r="A359">
            <v>47842</v>
          </cell>
        </row>
        <row r="360">
          <cell r="A360">
            <v>47849</v>
          </cell>
        </row>
        <row r="361">
          <cell r="A361">
            <v>47903</v>
          </cell>
        </row>
        <row r="362">
          <cell r="A362">
            <v>47904</v>
          </cell>
        </row>
        <row r="363">
          <cell r="A363">
            <v>47949</v>
          </cell>
        </row>
        <row r="364">
          <cell r="A364">
            <v>47959</v>
          </cell>
        </row>
        <row r="365">
          <cell r="A365">
            <v>47969</v>
          </cell>
        </row>
        <row r="366">
          <cell r="A366">
            <v>48011</v>
          </cell>
        </row>
        <row r="367">
          <cell r="A367">
            <v>48207</v>
          </cell>
        </row>
        <row r="368">
          <cell r="A368">
            <v>48214</v>
          </cell>
        </row>
        <row r="369">
          <cell r="A369">
            <v>48253</v>
          </cell>
        </row>
        <row r="370">
          <cell r="A370">
            <v>48254</v>
          </cell>
        </row>
        <row r="371">
          <cell r="A371">
            <v>48299</v>
          </cell>
        </row>
        <row r="372">
          <cell r="A372">
            <v>48325</v>
          </cell>
        </row>
        <row r="373">
          <cell r="A373">
            <v>48361</v>
          </cell>
        </row>
        <row r="374">
          <cell r="A374">
            <v>48464</v>
          </cell>
        </row>
        <row r="375">
          <cell r="A375">
            <v>48499</v>
          </cell>
        </row>
        <row r="376">
          <cell r="A376">
            <v>48520</v>
          </cell>
        </row>
        <row r="377">
          <cell r="A377">
            <v>48533</v>
          </cell>
        </row>
        <row r="378">
          <cell r="A378">
            <v>48638</v>
          </cell>
        </row>
        <row r="379">
          <cell r="A379">
            <v>48639</v>
          </cell>
        </row>
        <row r="380">
          <cell r="A380">
            <v>48684</v>
          </cell>
        </row>
        <row r="381">
          <cell r="A381">
            <v>48690</v>
          </cell>
        </row>
        <row r="382">
          <cell r="A382">
            <v>48746</v>
          </cell>
        </row>
        <row r="383">
          <cell r="A383">
            <v>48829</v>
          </cell>
        </row>
        <row r="384">
          <cell r="A384">
            <v>48864</v>
          </cell>
        </row>
        <row r="385">
          <cell r="A385">
            <v>48885</v>
          </cell>
        </row>
        <row r="386">
          <cell r="A386">
            <v>48898</v>
          </cell>
        </row>
        <row r="387">
          <cell r="A387">
            <v>48995</v>
          </cell>
        </row>
        <row r="388">
          <cell r="A388">
            <v>48996</v>
          </cell>
        </row>
        <row r="389">
          <cell r="A389">
            <v>49041</v>
          </cell>
        </row>
        <row r="390">
          <cell r="A390">
            <v>49055</v>
          </cell>
        </row>
        <row r="391">
          <cell r="A391">
            <v>49065</v>
          </cell>
        </row>
        <row r="392">
          <cell r="A392">
            <v>49103</v>
          </cell>
        </row>
        <row r="393">
          <cell r="A393">
            <v>49194</v>
          </cell>
        </row>
        <row r="394">
          <cell r="A394">
            <v>49229</v>
          </cell>
        </row>
        <row r="395">
          <cell r="A395">
            <v>49250</v>
          </cell>
        </row>
        <row r="396">
          <cell r="A396">
            <v>49263</v>
          </cell>
        </row>
        <row r="397">
          <cell r="A397">
            <v>49303</v>
          </cell>
        </row>
        <row r="398">
          <cell r="A398">
            <v>49310</v>
          </cell>
        </row>
        <row r="399">
          <cell r="A399">
            <v>49345</v>
          </cell>
        </row>
        <row r="400">
          <cell r="A400">
            <v>49346</v>
          </cell>
        </row>
        <row r="401">
          <cell r="A401">
            <v>49391</v>
          </cell>
        </row>
        <row r="402">
          <cell r="A402">
            <v>49430</v>
          </cell>
        </row>
        <row r="403">
          <cell r="A403">
            <v>49453</v>
          </cell>
        </row>
        <row r="404">
          <cell r="A404">
            <v>49559</v>
          </cell>
        </row>
        <row r="405">
          <cell r="A405">
            <v>49594</v>
          </cell>
        </row>
        <row r="406">
          <cell r="A406">
            <v>49615</v>
          </cell>
        </row>
        <row r="407">
          <cell r="A407">
            <v>49628</v>
          </cell>
        </row>
        <row r="408">
          <cell r="A408">
            <v>49668</v>
          </cell>
        </row>
        <row r="409">
          <cell r="A409">
            <v>49675</v>
          </cell>
        </row>
        <row r="410">
          <cell r="A410">
            <v>49730</v>
          </cell>
        </row>
        <row r="411">
          <cell r="A411">
            <v>49731</v>
          </cell>
        </row>
        <row r="412">
          <cell r="A412">
            <v>49776</v>
          </cell>
        </row>
        <row r="413">
          <cell r="A413">
            <v>49786</v>
          </cell>
        </row>
        <row r="414">
          <cell r="A414">
            <v>49796</v>
          </cell>
        </row>
        <row r="415">
          <cell r="A415">
            <v>49838</v>
          </cell>
        </row>
        <row r="416">
          <cell r="A416">
            <v>50034</v>
          </cell>
        </row>
        <row r="417">
          <cell r="A417">
            <v>50041</v>
          </cell>
        </row>
        <row r="418">
          <cell r="A418">
            <v>50087</v>
          </cell>
        </row>
        <row r="419">
          <cell r="A419">
            <v>50088</v>
          </cell>
        </row>
        <row r="420">
          <cell r="A420">
            <v>50133</v>
          </cell>
        </row>
        <row r="421">
          <cell r="A421">
            <v>50151</v>
          </cell>
        </row>
        <row r="422">
          <cell r="A422">
            <v>50161</v>
          </cell>
        </row>
        <row r="423">
          <cell r="A423">
            <v>50195</v>
          </cell>
        </row>
        <row r="424">
          <cell r="A424">
            <v>50290</v>
          </cell>
        </row>
        <row r="425">
          <cell r="A425">
            <v>50325</v>
          </cell>
        </row>
        <row r="426">
          <cell r="A426">
            <v>50346</v>
          </cell>
        </row>
        <row r="427">
          <cell r="A427">
            <v>50399</v>
          </cell>
        </row>
        <row r="428">
          <cell r="A428">
            <v>50406</v>
          </cell>
        </row>
        <row r="429">
          <cell r="A429">
            <v>50472</v>
          </cell>
        </row>
        <row r="430">
          <cell r="A430">
            <v>50473</v>
          </cell>
        </row>
        <row r="431">
          <cell r="A431">
            <v>50516</v>
          </cell>
        </row>
        <row r="432">
          <cell r="A432">
            <v>50518</v>
          </cell>
        </row>
        <row r="433">
          <cell r="A433">
            <v>50580</v>
          </cell>
        </row>
        <row r="434">
          <cell r="A434">
            <v>50655</v>
          </cell>
        </row>
        <row r="435">
          <cell r="A435">
            <v>50690</v>
          </cell>
        </row>
        <row r="436">
          <cell r="A436">
            <v>50711</v>
          </cell>
        </row>
        <row r="437">
          <cell r="A437">
            <v>50724</v>
          </cell>
        </row>
        <row r="438">
          <cell r="A438">
            <v>50822</v>
          </cell>
        </row>
        <row r="439">
          <cell r="A439">
            <v>50823</v>
          </cell>
        </row>
        <row r="440">
          <cell r="A440">
            <v>50868</v>
          </cell>
        </row>
        <row r="441">
          <cell r="A441">
            <v>50881</v>
          </cell>
        </row>
        <row r="442">
          <cell r="A442">
            <v>50930</v>
          </cell>
        </row>
        <row r="443">
          <cell r="A443">
            <v>51020</v>
          </cell>
        </row>
        <row r="444">
          <cell r="A444">
            <v>51055</v>
          </cell>
        </row>
        <row r="445">
          <cell r="A445">
            <v>51076</v>
          </cell>
        </row>
        <row r="446">
          <cell r="A446">
            <v>51089</v>
          </cell>
        </row>
        <row r="447">
          <cell r="A447">
            <v>51179</v>
          </cell>
        </row>
        <row r="448">
          <cell r="A448">
            <v>51180</v>
          </cell>
        </row>
        <row r="449">
          <cell r="A449">
            <v>51225</v>
          </cell>
        </row>
        <row r="450">
          <cell r="A450">
            <v>51257</v>
          </cell>
        </row>
        <row r="451">
          <cell r="A451">
            <v>51287</v>
          </cell>
        </row>
        <row r="452">
          <cell r="A452">
            <v>51386</v>
          </cell>
        </row>
        <row r="453">
          <cell r="A453">
            <v>51421</v>
          </cell>
        </row>
        <row r="454">
          <cell r="A454">
            <v>51442</v>
          </cell>
        </row>
        <row r="455">
          <cell r="A455">
            <v>51455</v>
          </cell>
        </row>
        <row r="456">
          <cell r="A456">
            <v>51495</v>
          </cell>
        </row>
        <row r="457">
          <cell r="A457">
            <v>51502</v>
          </cell>
        </row>
        <row r="458">
          <cell r="A458">
            <v>51564</v>
          </cell>
        </row>
        <row r="459">
          <cell r="A459">
            <v>51565</v>
          </cell>
        </row>
        <row r="460">
          <cell r="A460">
            <v>51610</v>
          </cell>
        </row>
        <row r="461">
          <cell r="A461">
            <v>51622</v>
          </cell>
        </row>
        <row r="462">
          <cell r="A462">
            <v>51672</v>
          </cell>
        </row>
        <row r="463">
          <cell r="A463">
            <v>51820</v>
          </cell>
        </row>
        <row r="464">
          <cell r="A464">
            <v>51860</v>
          </cell>
        </row>
        <row r="465">
          <cell r="A465">
            <v>51867</v>
          </cell>
        </row>
        <row r="466">
          <cell r="A466">
            <v>51914</v>
          </cell>
        </row>
        <row r="467">
          <cell r="A467">
            <v>51915</v>
          </cell>
        </row>
        <row r="468">
          <cell r="A468">
            <v>51960</v>
          </cell>
        </row>
        <row r="469">
          <cell r="A469">
            <v>51977</v>
          </cell>
        </row>
        <row r="470">
          <cell r="A470">
            <v>51987</v>
          </cell>
        </row>
        <row r="471">
          <cell r="A471">
            <v>52022</v>
          </cell>
        </row>
        <row r="472">
          <cell r="A472">
            <v>52225</v>
          </cell>
        </row>
        <row r="473">
          <cell r="A473">
            <v>52232</v>
          </cell>
        </row>
        <row r="474">
          <cell r="A474">
            <v>52271</v>
          </cell>
        </row>
        <row r="475">
          <cell r="A475">
            <v>52272</v>
          </cell>
        </row>
        <row r="476">
          <cell r="A476">
            <v>52317</v>
          </cell>
        </row>
        <row r="477">
          <cell r="A477">
            <v>52342</v>
          </cell>
        </row>
        <row r="478">
          <cell r="A478">
            <v>52352</v>
          </cell>
        </row>
        <row r="479">
          <cell r="A479">
            <v>52379</v>
          </cell>
        </row>
        <row r="480">
          <cell r="A480">
            <v>52481</v>
          </cell>
        </row>
        <row r="481">
          <cell r="A481">
            <v>52516</v>
          </cell>
        </row>
        <row r="482">
          <cell r="A482">
            <v>52537</v>
          </cell>
        </row>
        <row r="483">
          <cell r="A483">
            <v>52590</v>
          </cell>
        </row>
        <row r="484">
          <cell r="A484">
            <v>52597</v>
          </cell>
        </row>
        <row r="485">
          <cell r="A485">
            <v>52656</v>
          </cell>
        </row>
        <row r="486">
          <cell r="A486">
            <v>52657</v>
          </cell>
        </row>
        <row r="487">
          <cell r="A487">
            <v>52702</v>
          </cell>
        </row>
        <row r="488">
          <cell r="A488">
            <v>52708</v>
          </cell>
        </row>
        <row r="489">
          <cell r="A489">
            <v>52764</v>
          </cell>
        </row>
        <row r="490">
          <cell r="A490">
            <v>52847</v>
          </cell>
        </row>
        <row r="491">
          <cell r="A491">
            <v>52882</v>
          </cell>
        </row>
        <row r="492">
          <cell r="A492">
            <v>52903</v>
          </cell>
        </row>
        <row r="493">
          <cell r="A493">
            <v>52916</v>
          </cell>
        </row>
        <row r="494">
          <cell r="A494">
            <v>53013</v>
          </cell>
        </row>
        <row r="495">
          <cell r="A495">
            <v>53014</v>
          </cell>
        </row>
        <row r="496">
          <cell r="A496">
            <v>53059</v>
          </cell>
        </row>
        <row r="497">
          <cell r="A497">
            <v>53073</v>
          </cell>
        </row>
        <row r="498">
          <cell r="A498">
            <v>53083</v>
          </cell>
        </row>
        <row r="499">
          <cell r="A499">
            <v>53121</v>
          </cell>
        </row>
        <row r="500">
          <cell r="A500">
            <v>53212</v>
          </cell>
        </row>
        <row r="501">
          <cell r="A501">
            <v>53247</v>
          </cell>
        </row>
        <row r="502">
          <cell r="A502">
            <v>53268</v>
          </cell>
        </row>
        <row r="503">
          <cell r="A503">
            <v>53281</v>
          </cell>
        </row>
        <row r="504">
          <cell r="A504">
            <v>53321</v>
          </cell>
        </row>
        <row r="505">
          <cell r="A505">
            <v>53328</v>
          </cell>
        </row>
        <row r="506">
          <cell r="A506">
            <v>53363</v>
          </cell>
        </row>
        <row r="507">
          <cell r="A507">
            <v>53364</v>
          </cell>
        </row>
        <row r="508">
          <cell r="A508">
            <v>53409</v>
          </cell>
        </row>
        <row r="509">
          <cell r="A509">
            <v>53448</v>
          </cell>
        </row>
        <row r="510">
          <cell r="A510">
            <v>53471</v>
          </cell>
        </row>
        <row r="511">
          <cell r="A511">
            <v>53577</v>
          </cell>
        </row>
        <row r="512">
          <cell r="A512">
            <v>53612</v>
          </cell>
        </row>
        <row r="513">
          <cell r="A513">
            <v>53633</v>
          </cell>
        </row>
        <row r="514">
          <cell r="A514">
            <v>53646</v>
          </cell>
        </row>
        <row r="515">
          <cell r="A515">
            <v>53686</v>
          </cell>
        </row>
        <row r="516">
          <cell r="A516">
            <v>53693</v>
          </cell>
        </row>
        <row r="517">
          <cell r="A517">
            <v>53748</v>
          </cell>
        </row>
      </sheetData>
      <sheetData sheetId="1" refreshError="1"/>
      <sheetData sheetId="2"/>
      <sheetData sheetId="3"/>
      <sheetData sheetId="4"/>
      <sheetData sheetId="5">
        <row r="10">
          <cell r="J10">
            <v>613924.23000000021</v>
          </cell>
        </row>
      </sheetData>
      <sheetData sheetId="6">
        <row r="16">
          <cell r="D16">
            <v>0</v>
          </cell>
        </row>
      </sheetData>
      <sheetData sheetId="7">
        <row r="33">
          <cell r="D33">
            <v>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8.xml><?xml version="1.0" encoding="utf-8"?>
<externalLink xmlns:r="http://schemas.openxmlformats.org/officeDocument/2006/relationships" xmlns="http://schemas.openxmlformats.org/spreadsheetml/2006/main">
  <externalBook r:id="rId1">
    <sheetNames>
      <sheetName val="Análise_Individual"/>
      <sheetName val="Perda"/>
      <sheetName val="Vendas mês"/>
      <sheetName val="Distratos mês"/>
      <sheetName val="Pago_Distratos"/>
      <sheetName val="Vendas 2019"/>
      <sheetName val="Distratos 2019"/>
      <sheetName val="Vendas TOTAL"/>
      <sheetName val="Distratos TOTAL"/>
      <sheetName val="Vendas Mensais"/>
      <sheetName val="Distratos Mensa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B3" t="str">
            <v>Reserva da mata</v>
          </cell>
        </row>
        <row r="4">
          <cell r="B4" t="str">
            <v>Reserva do Lago</v>
          </cell>
        </row>
        <row r="5">
          <cell r="B5" t="str">
            <v>Honore</v>
          </cell>
        </row>
        <row r="6">
          <cell r="B6" t="str">
            <v>Casa do Sol</v>
          </cell>
        </row>
        <row r="7">
          <cell r="B7" t="str">
            <v>Arte Bela Vista</v>
          </cell>
        </row>
        <row r="8">
          <cell r="B8" t="str">
            <v>Vida Viva Clube Moinho</v>
          </cell>
        </row>
        <row r="9">
          <cell r="B9" t="str">
            <v>Bravo</v>
          </cell>
        </row>
        <row r="10">
          <cell r="B10" t="str">
            <v>Aria Petropolis</v>
          </cell>
        </row>
        <row r="11">
          <cell r="B11" t="str">
            <v>Spot</v>
          </cell>
        </row>
        <row r="12">
          <cell r="B12" t="str">
            <v>Grand Park Eucaliptos</v>
          </cell>
        </row>
        <row r="13">
          <cell r="B13" t="str">
            <v>Ponta da Figueira</v>
          </cell>
        </row>
        <row r="14">
          <cell r="B14" t="str">
            <v>Hom</v>
          </cell>
        </row>
        <row r="15">
          <cell r="B15" t="str">
            <v>Vida Viva Clube Iguatemi</v>
          </cell>
        </row>
        <row r="16">
          <cell r="B16" t="str">
            <v>Moulin</v>
          </cell>
        </row>
        <row r="17">
          <cell r="B17" t="str">
            <v>AG Anita Garibaldi</v>
          </cell>
        </row>
        <row r="18">
          <cell r="B18" t="str">
            <v>Vida Viva Clube Centro</v>
          </cell>
        </row>
        <row r="19">
          <cell r="B19" t="str">
            <v>ID Residence</v>
          </cell>
        </row>
        <row r="20">
          <cell r="B20" t="str">
            <v>Quartier Cabral</v>
          </cell>
        </row>
        <row r="21">
          <cell r="B21" t="str">
            <v>Hom Lindoia</v>
          </cell>
        </row>
        <row r="22">
          <cell r="B22" t="str">
            <v>DOC</v>
          </cell>
        </row>
        <row r="23">
          <cell r="B23" t="str">
            <v>Vida Viva Horizonte</v>
          </cell>
        </row>
        <row r="24">
          <cell r="B24" t="str">
            <v>Vida Viva Boulevard</v>
          </cell>
        </row>
        <row r="25">
          <cell r="B25" t="str">
            <v>Terrara</v>
          </cell>
        </row>
        <row r="26">
          <cell r="B26" t="str">
            <v>Baltimore</v>
          </cell>
        </row>
        <row r="27">
          <cell r="B27" t="str">
            <v>Vida Viva Clube Canoas</v>
          </cell>
        </row>
        <row r="28">
          <cell r="B28" t="str">
            <v>Icon Assis Brasil</v>
          </cell>
        </row>
        <row r="29">
          <cell r="B29" t="str">
            <v>Supreme</v>
          </cell>
        </row>
        <row r="30">
          <cell r="B30" t="str">
            <v>Nine</v>
          </cell>
        </row>
        <row r="31">
          <cell r="B31" t="str">
            <v>RS Window</v>
          </cell>
        </row>
        <row r="32">
          <cell r="B32" t="str">
            <v>Ato</v>
          </cell>
        </row>
        <row r="33">
          <cell r="B33" t="str">
            <v>Supreme Higienópolis</v>
          </cell>
        </row>
        <row r="34">
          <cell r="B34" t="str">
            <v>Hom Nilo</v>
          </cell>
        </row>
        <row r="35">
          <cell r="B35" t="str">
            <v>MAXPLAZA</v>
          </cell>
        </row>
        <row r="36">
          <cell r="B36" t="str">
            <v>CENTRAL PARK</v>
          </cell>
        </row>
        <row r="37">
          <cell r="B37" t="str">
            <v>BLUE XANGRILA</v>
          </cell>
        </row>
        <row r="38">
          <cell r="B38" t="str">
            <v>DOC Santana</v>
          </cell>
        </row>
        <row r="39">
          <cell r="B39" t="str">
            <v>SUPREME CENTRAL PARQUE</v>
          </cell>
        </row>
        <row r="40">
          <cell r="B40" t="str">
            <v>Belavistta Reserva</v>
          </cell>
        </row>
        <row r="41">
          <cell r="B41" t="str">
            <v>Candido 58</v>
          </cell>
        </row>
        <row r="42">
          <cell r="B42" t="str">
            <v>Linked Teresópolis</v>
          </cell>
        </row>
        <row r="43">
          <cell r="B43" t="str">
            <v>Grand Park Lindoia</v>
          </cell>
        </row>
        <row r="44">
          <cell r="B44" t="str">
            <v>Reserva Bela Vista</v>
          </cell>
        </row>
        <row r="45">
          <cell r="B45" t="str">
            <v>Domingos de Almeida</v>
          </cell>
        </row>
        <row r="46">
          <cell r="B46" t="str">
            <v>Go 1092</v>
          </cell>
        </row>
        <row r="47">
          <cell r="B47" t="str">
            <v>Arte</v>
          </cell>
        </row>
        <row r="48">
          <cell r="B48" t="str">
            <v>Península</v>
          </cell>
        </row>
      </sheetData>
    </sheetDataSet>
  </externalBook>
</externalLink>
</file>

<file path=xl/externalLinks/externalLink9.xml><?xml version="1.0" encoding="utf-8"?>
<externalLink xmlns:r="http://schemas.openxmlformats.org/officeDocument/2006/relationships" xmlns="http://schemas.openxmlformats.org/spreadsheetml/2006/main">
  <externalBook r:id="rId1">
    <sheetNames>
      <sheetName val="Versão 1.0"/>
      <sheetName val="CETIP"/>
      <sheetName val="VENCIDAS"/>
      <sheetName val="CARTEIRA_AVENCER"/>
      <sheetName val="PDD"/>
      <sheetName val="DE_PARA"/>
      <sheetName val="ATRASO"/>
      <sheetName val="Pagamento Antecipado"/>
    </sheetNames>
    <sheetDataSet>
      <sheetData sheetId="0"/>
      <sheetData sheetId="1"/>
      <sheetData sheetId="2"/>
      <sheetData sheetId="3"/>
      <sheetData sheetId="4"/>
      <sheetData sheetId="5">
        <row r="2">
          <cell r="P2" t="str">
            <v>AA</v>
          </cell>
          <cell r="Q2">
            <v>0</v>
          </cell>
        </row>
        <row r="3">
          <cell r="P3" t="str">
            <v>A</v>
          </cell>
          <cell r="Q3">
            <v>5.0000000000000001E-3</v>
          </cell>
        </row>
        <row r="4">
          <cell r="P4" t="str">
            <v>B</v>
          </cell>
          <cell r="Q4">
            <v>0.01</v>
          </cell>
        </row>
        <row r="5">
          <cell r="P5" t="str">
            <v>C</v>
          </cell>
          <cell r="Q5">
            <v>0.03</v>
          </cell>
        </row>
        <row r="6">
          <cell r="P6" t="str">
            <v>D</v>
          </cell>
          <cell r="Q6">
            <v>0.1</v>
          </cell>
        </row>
        <row r="7">
          <cell r="P7" t="str">
            <v>E</v>
          </cell>
          <cell r="Q7">
            <v>0.3</v>
          </cell>
        </row>
        <row r="8">
          <cell r="P8" t="str">
            <v>F</v>
          </cell>
          <cell r="Q8">
            <v>0.5</v>
          </cell>
        </row>
        <row r="9">
          <cell r="P9" t="str">
            <v>G</v>
          </cell>
          <cell r="Q9">
            <v>0.7</v>
          </cell>
        </row>
        <row r="10">
          <cell r="P10" t="str">
            <v>H</v>
          </cell>
          <cell r="Q10">
            <v>1</v>
          </cell>
        </row>
      </sheetData>
      <sheetData sheetId="6"/>
      <sheetData sheetId="7"/>
    </sheetDataSet>
  </externalBook>
</externalLink>
</file>

<file path=xl/externalLinks/externalLink10.xml><?xml version="1.0" encoding="utf-8"?>
<externalLink xmlns:r="http://schemas.openxmlformats.org/officeDocument/2006/relationships" xmlns="http://schemas.openxmlformats.org/spreadsheetml/2006/main">
  <externalBook r:id="rId1">
    <sheetNames>
      <sheetName val="PMT Tranche 1"/>
      <sheetName val="PMT"/>
      <sheetName val="Cockpit"/>
      <sheetName val="Future Receivables Flow"/>
      <sheetName val="Sales Projection"/>
      <sheetName val="Sales"/>
      <sheetName val="Record"/>
      <sheetName val="Outstanding Debt"/>
      <sheetName val="PMT Calculator"/>
      <sheetName val="Rate Calculator"/>
      <sheetName val="Charts Helper"/>
      <sheetName val="HBTT Premisses"/>
    </sheetNames>
    <sheetDataSet>
      <sheetData sheetId="0"/>
      <sheetData sheetId="1"/>
      <sheetData sheetId="2">
        <row r="11">
          <cell r="F11">
            <v>44054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1.xml><?xml version="1.0" encoding="utf-8"?>
<externalLink xmlns:r="http://schemas.openxmlformats.org/officeDocument/2006/relationships" xmlns="http://schemas.openxmlformats.org/spreadsheetml/2006/main">
  <externalBook r:id="rId1">
    <sheetNames>
      <sheetName val="Relatório Interno"/>
      <sheetName val="7709318-7"/>
      <sheetName val="Relatório Investidor"/>
      <sheetName val="Dados"/>
      <sheetName val="Fluxos Financeiros"/>
      <sheetName val="Cash Flow e Inadimplencia"/>
      <sheetName val="Gráfico"/>
      <sheetName val="Servicer, Rating e F.R."/>
      <sheetName val="arqbb"/>
      <sheetName val="RECEBIMENTOS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E2" t="str">
            <v>S005</v>
          </cell>
          <cell r="H2" t="str">
            <v>S009</v>
          </cell>
          <cell r="K2" t="str">
            <v>S014</v>
          </cell>
          <cell r="N2" t="str">
            <v>S019</v>
          </cell>
          <cell r="Q2" t="str">
            <v>S020</v>
          </cell>
          <cell r="T2" t="str">
            <v>S023</v>
          </cell>
          <cell r="W2" t="str">
            <v>S024</v>
          </cell>
          <cell r="Z2" t="str">
            <v>S029</v>
          </cell>
          <cell r="AC2" t="str">
            <v>S030</v>
          </cell>
          <cell r="AF2">
            <v>40</v>
          </cell>
          <cell r="AI2">
            <v>51</v>
          </cell>
        </row>
      </sheetData>
      <sheetData sheetId="7"/>
      <sheetData sheetId="8"/>
      <sheetData sheetId="9"/>
    </sheetDataSet>
  </externalBook>
</externalLink>
</file>

<file path=xl/externalLinks/externalLink12.xml><?xml version="1.0" encoding="utf-8"?>
<externalLink xmlns:r="http://schemas.openxmlformats.org/officeDocument/2006/relationships" xmlns="http://schemas.openxmlformats.org/spreadsheetml/2006/main">
  <externalBook r:id="rId1">
    <sheetNames>
      <sheetName val="INFORME_MENSAL"/>
      <sheetName val="Calculo Gatilho 3"/>
      <sheetName val="Cap Custos SPE"/>
      <sheetName val="Relatório Consolidado"/>
      <sheetName val="Relatório Analítico"/>
      <sheetName val="Acompanhamento Vendas"/>
      <sheetName val="RESUMO_ACOMPANHAMENTO_MENSAL"/>
      <sheetName val="VENDAS"/>
      <sheetName val="FLUXO_FUTURO"/>
      <sheetName val="ATRASO"/>
      <sheetName val="RECEBIMENTO"/>
      <sheetName val="Despesas SDA"/>
      <sheetName val="Aplicações SDA"/>
      <sheetName val="Conciliação SDA"/>
      <sheetName val="Despesas Centra."/>
      <sheetName val="Despesa TL"/>
      <sheetName val="Aplicações TL"/>
      <sheetName val="Conciliação TL"/>
    </sheetNames>
    <sheetDataSet>
      <sheetData sheetId="0"/>
      <sheetData sheetId="1"/>
      <sheetData sheetId="2"/>
      <sheetData sheetId="3">
        <row r="9">
          <cell r="J9">
            <v>768310.68656399997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="http://schemas.openxmlformats.org/spreadsheetml/2006/main">
  <sheetPr>
    <tabColor rgb="FFFFFF00"/>
    <outlinePr summaryBelow="1" summaryRight="1"/>
    <pageSetUpPr/>
  </sheetPr>
  <dimension ref="A3:H122"/>
  <sheetViews>
    <sheetView topLeftCell="A10" zoomScale="70" zoomScaleNormal="70" workbookViewId="0">
      <selection activeCell="E33" sqref="E33"/>
    </sheetView>
  </sheetViews>
  <sheetFormatPr baseColWidth="8" defaultColWidth="9.140625" defaultRowHeight="15"/>
  <cols>
    <col width="30.5703125" customWidth="1" style="237" min="1" max="1"/>
    <col width="35.7109375" customWidth="1" style="237" min="2" max="2"/>
    <col width="19.7109375" bestFit="1" customWidth="1" style="237" min="3" max="3"/>
    <col width="39.5703125" customWidth="1" style="237" min="4" max="4"/>
    <col width="18.28515625" bestFit="1" customWidth="1" style="237" min="5" max="5"/>
    <col width="13.85546875" bestFit="1" customWidth="1" style="237" min="6" max="6"/>
    <col width="16.85546875" customWidth="1" style="237" min="7" max="7"/>
    <col width="10.5703125" bestFit="1" customWidth="1" style="237" min="8" max="8"/>
    <col width="9.140625" customWidth="1" style="237" min="9" max="16384"/>
  </cols>
  <sheetData>
    <row r="3">
      <c r="B3" s="238" t="inlineStr">
        <is>
          <t>Venda junho.23</t>
        </is>
      </c>
    </row>
    <row r="4">
      <c r="B4" s="304" t="inlineStr">
        <is>
          <t>Unidade</t>
        </is>
      </c>
      <c r="C4" s="304" t="inlineStr">
        <is>
          <t>Empreendimento</t>
        </is>
      </c>
      <c r="D4" s="304" t="inlineStr">
        <is>
          <t>Cliente</t>
        </is>
      </c>
      <c r="E4" s="305" t="inlineStr">
        <is>
          <t>Valor do Contrato</t>
        </is>
      </c>
      <c r="F4" s="240" t="inlineStr">
        <is>
          <t>Data da Venda</t>
        </is>
      </c>
      <c r="G4" s="306" t="inlineStr">
        <is>
          <t>m2</t>
        </is>
      </c>
    </row>
    <row r="5" ht="26.25" customHeight="1">
      <c r="A5" s="237">
        <f>B5&amp;C5</f>
        <v/>
      </c>
      <c r="B5" s="244" t="inlineStr">
        <is>
          <t>Q03L02</t>
        </is>
      </c>
      <c r="C5" s="244" t="inlineStr">
        <is>
          <t>Terra Luz Residencial</t>
        </is>
      </c>
      <c r="D5" s="244" t="inlineStr">
        <is>
          <t>AUGUSTO CESAR PEREIRA DA COSTA</t>
        </is>
      </c>
      <c r="E5" s="307" t="n">
        <v>92872</v>
      </c>
      <c r="F5" s="243" t="n">
        <v>45099</v>
      </c>
      <c r="G5" s="237" t="n">
        <v>250</v>
      </c>
    </row>
    <row r="6" ht="26.25" customHeight="1">
      <c r="A6" s="237">
        <f>B6&amp;C6</f>
        <v/>
      </c>
      <c r="B6" s="244" t="inlineStr">
        <is>
          <t>Q03L08</t>
        </is>
      </c>
      <c r="C6" s="244" t="inlineStr">
        <is>
          <t>Terra Luz Residencial</t>
        </is>
      </c>
      <c r="D6" s="244" t="inlineStr">
        <is>
          <t>RENATO PONTES MAGALHAES</t>
        </is>
      </c>
      <c r="E6" s="307" t="n">
        <v>92872</v>
      </c>
      <c r="F6" s="243" t="n">
        <v>45107</v>
      </c>
      <c r="G6" s="237" t="n">
        <v>250</v>
      </c>
    </row>
    <row r="7" ht="26.25" customHeight="1">
      <c r="A7" s="237">
        <f>B7&amp;C7</f>
        <v/>
      </c>
      <c r="B7" s="244" t="inlineStr">
        <is>
          <t>Q04L05</t>
        </is>
      </c>
      <c r="C7" s="244" t="inlineStr">
        <is>
          <t>Terra Luz Residencial</t>
        </is>
      </c>
      <c r="D7" s="244" t="inlineStr">
        <is>
          <t>CAIO CESAR MENDES BARBOSA</t>
        </is>
      </c>
      <c r="E7" s="307" t="n">
        <v>92872</v>
      </c>
      <c r="F7" s="243" t="n">
        <v>45107</v>
      </c>
      <c r="G7" s="237" t="n">
        <v>250</v>
      </c>
    </row>
    <row r="8">
      <c r="A8" s="237">
        <f>B8&amp;C8</f>
        <v/>
      </c>
      <c r="B8" s="244" t="inlineStr">
        <is>
          <t>Q04L09</t>
        </is>
      </c>
      <c r="C8" s="244" t="inlineStr">
        <is>
          <t>Terra Luz Residencial</t>
        </is>
      </c>
      <c r="D8" s="244" t="inlineStr">
        <is>
          <t>ROBERTO TOLEDO HUMMEL</t>
        </is>
      </c>
      <c r="E8" s="307" t="n">
        <v>92872</v>
      </c>
      <c r="F8" s="243" t="n">
        <v>45107</v>
      </c>
      <c r="G8" s="237" t="n">
        <v>250</v>
      </c>
    </row>
    <row r="9">
      <c r="A9" s="237">
        <f>B9&amp;C9</f>
        <v/>
      </c>
      <c r="B9" s="244" t="inlineStr">
        <is>
          <t>Q05L05</t>
        </is>
      </c>
      <c r="C9" s="244" t="inlineStr">
        <is>
          <t>Terra Luz Residencial</t>
        </is>
      </c>
      <c r="D9" s="244" t="inlineStr">
        <is>
          <t>CAMILA DA FROTA GUERRA</t>
        </is>
      </c>
      <c r="E9" s="307" t="n">
        <v>92872</v>
      </c>
      <c r="F9" s="243" t="n">
        <v>45107</v>
      </c>
      <c r="G9" s="237" t="n">
        <v>250.05</v>
      </c>
    </row>
    <row r="10">
      <c r="A10" s="237">
        <f>B10&amp;C10</f>
        <v/>
      </c>
      <c r="B10" s="244" t="inlineStr">
        <is>
          <t>Q05L014</t>
        </is>
      </c>
      <c r="C10" s="244" t="inlineStr">
        <is>
          <t>Terra Luz Residencial</t>
        </is>
      </c>
      <c r="D10" s="244" t="inlineStr">
        <is>
          <t>LUIZ  HENRIQUE VIDOTTE</t>
        </is>
      </c>
      <c r="E10" s="307" t="n">
        <v>92872</v>
      </c>
      <c r="F10" s="243" t="n">
        <v>45107</v>
      </c>
      <c r="G10" s="237" t="n">
        <v>250.7</v>
      </c>
      <c r="H10" s="308" t="n"/>
    </row>
    <row r="11">
      <c r="A11" s="237">
        <f>B11&amp;C11</f>
        <v/>
      </c>
      <c r="B11" s="244" t="inlineStr">
        <is>
          <t>Q07L02</t>
        </is>
      </c>
      <c r="C11" s="244" t="inlineStr">
        <is>
          <t>Terra Luz Residencial</t>
        </is>
      </c>
      <c r="D11" s="244" t="inlineStr">
        <is>
          <t>HILTON CHARLES MASCARENHAS JUNIOR</t>
        </is>
      </c>
      <c r="E11" s="307" t="n">
        <v>92872</v>
      </c>
      <c r="F11" s="243" t="n">
        <v>45090</v>
      </c>
      <c r="G11" s="237" t="n">
        <v>250.7</v>
      </c>
      <c r="H11" s="308" t="n"/>
    </row>
    <row r="12">
      <c r="A12" s="237">
        <f>B12&amp;C12</f>
        <v/>
      </c>
      <c r="B12" s="242" t="inlineStr">
        <is>
          <t>Q07L09</t>
        </is>
      </c>
      <c r="C12" s="244" t="inlineStr">
        <is>
          <t>Terra Luz Residencial</t>
        </is>
      </c>
      <c r="D12" s="244" t="inlineStr">
        <is>
          <t>CAMILA DA FROTA GUERRA</t>
        </is>
      </c>
      <c r="E12" s="309" t="n">
        <v>92872</v>
      </c>
      <c r="F12" s="243" t="n">
        <v>45107</v>
      </c>
      <c r="G12" s="237" t="n">
        <v>250.7</v>
      </c>
      <c r="H12" s="308" t="n"/>
    </row>
    <row r="13">
      <c r="A13" s="237">
        <f>B13&amp;C13</f>
        <v/>
      </c>
      <c r="B13" s="244" t="inlineStr">
        <is>
          <t>Q07L017</t>
        </is>
      </c>
      <c r="C13" s="244" t="inlineStr">
        <is>
          <t>Terra Luz Residencial</t>
        </is>
      </c>
      <c r="D13" s="244" t="inlineStr">
        <is>
          <t>CAMILA DA FROTA GUERRA</t>
        </is>
      </c>
      <c r="E13" s="307" t="n">
        <v>92872</v>
      </c>
      <c r="F13" s="243" t="n">
        <v>45107</v>
      </c>
      <c r="G13" s="237" t="n">
        <v>250.7</v>
      </c>
      <c r="H13" s="308" t="n"/>
    </row>
    <row r="14">
      <c r="H14" s="308" t="n"/>
    </row>
    <row r="15">
      <c r="H15" s="308" t="n"/>
    </row>
    <row r="16">
      <c r="B16" s="244" t="inlineStr">
        <is>
          <t>Vendas julho.23</t>
        </is>
      </c>
      <c r="H16" s="308" t="n"/>
    </row>
    <row r="17">
      <c r="B17" s="310" t="inlineStr">
        <is>
          <t>Unidade</t>
        </is>
      </c>
      <c r="C17" s="310" t="inlineStr">
        <is>
          <t>Empreendimento</t>
        </is>
      </c>
      <c r="D17" s="310" t="inlineStr">
        <is>
          <t>Cliente</t>
        </is>
      </c>
      <c r="E17" s="305" t="inlineStr">
        <is>
          <t>Valor do Contrato</t>
        </is>
      </c>
      <c r="F17" s="250" t="inlineStr">
        <is>
          <t>Data da Venda</t>
        </is>
      </c>
      <c r="G17" s="306" t="inlineStr">
        <is>
          <t>m2</t>
        </is>
      </c>
      <c r="H17" s="308" t="n"/>
    </row>
    <row r="18">
      <c r="A18" s="237">
        <f>B18&amp;C18</f>
        <v/>
      </c>
      <c r="B18" s="241" t="inlineStr">
        <is>
          <t>Q07L019</t>
        </is>
      </c>
      <c r="C18" s="242" t="inlineStr">
        <is>
          <t>Terra Luz Residencial</t>
        </is>
      </c>
      <c r="D18" s="241" t="inlineStr">
        <is>
          <t>CARLOS AUGUSTO DE OLIVEIRA ARAUJO</t>
        </is>
      </c>
      <c r="E18" s="307" t="n">
        <v>108053</v>
      </c>
      <c r="F18" s="243" t="n">
        <v>45111</v>
      </c>
      <c r="G18" s="237" t="n">
        <v>250.7</v>
      </c>
      <c r="H18" s="308" t="n"/>
    </row>
    <row r="19">
      <c r="A19" s="237">
        <f>B19&amp;C19</f>
        <v/>
      </c>
      <c r="B19" s="241" t="inlineStr">
        <is>
          <t>Q09L012</t>
        </is>
      </c>
      <c r="C19" s="244" t="inlineStr">
        <is>
          <t>Terra Luz Residencial</t>
        </is>
      </c>
      <c r="D19" s="241" t="inlineStr">
        <is>
          <t>DEBORA COIMBRA DOS SANTOS</t>
        </is>
      </c>
      <c r="E19" s="311" t="n">
        <v>111907</v>
      </c>
      <c r="F19" s="243" t="n">
        <v>45111</v>
      </c>
      <c r="G19" s="312" t="n">
        <v>250</v>
      </c>
      <c r="H19" s="308" t="n"/>
    </row>
    <row r="20">
      <c r="H20" s="308" t="n"/>
    </row>
    <row r="21">
      <c r="B21" s="281" t="inlineStr">
        <is>
          <t>Vendas agosto.23</t>
        </is>
      </c>
      <c r="H21" s="308" t="n"/>
    </row>
    <row r="22">
      <c r="B22" s="306" t="inlineStr">
        <is>
          <t>Unidade</t>
        </is>
      </c>
      <c r="C22" s="306" t="inlineStr">
        <is>
          <t>Empreendimento</t>
        </is>
      </c>
      <c r="D22" s="306" t="inlineStr">
        <is>
          <t>Cliente</t>
        </is>
      </c>
      <c r="E22" s="313" t="inlineStr">
        <is>
          <t>Valor do Contrato</t>
        </is>
      </c>
      <c r="F22" s="275" t="inlineStr">
        <is>
          <t>Data da Venda</t>
        </is>
      </c>
      <c r="G22" s="306" t="inlineStr">
        <is>
          <t>m2</t>
        </is>
      </c>
      <c r="H22" s="308" t="n"/>
    </row>
    <row r="23">
      <c r="A23" s="237">
        <f>B23&amp;C23</f>
        <v/>
      </c>
      <c r="B23" s="276" t="inlineStr">
        <is>
          <t>Q03L06</t>
        </is>
      </c>
      <c r="C23" s="277" t="inlineStr">
        <is>
          <t>Terra Luz Residencial</t>
        </is>
      </c>
      <c r="D23" s="276" t="inlineStr">
        <is>
          <t>MARCEL NOGUEIRA MAGALHAES</t>
        </is>
      </c>
      <c r="E23" s="314" t="n">
        <v>98700</v>
      </c>
      <c r="F23" s="279" t="n">
        <v>45159</v>
      </c>
      <c r="G23" s="277">
        <f>_xlfn.XLOOKUP(A23,'Relação de Contratos'!A:A,'Relação de Contratos'!I:I)</f>
        <v/>
      </c>
      <c r="H23" s="308" t="n"/>
    </row>
    <row r="24">
      <c r="A24" s="237">
        <f>B24&amp;C24</f>
        <v/>
      </c>
      <c r="B24" s="276" t="inlineStr">
        <is>
          <t>Q03L07</t>
        </is>
      </c>
      <c r="C24" s="277" t="inlineStr">
        <is>
          <t>Terra Luz Residencial</t>
        </is>
      </c>
      <c r="D24" s="276" t="inlineStr">
        <is>
          <t>CASSIO HANDER NOGUEIRA</t>
        </is>
      </c>
      <c r="E24" s="315" t="n">
        <v>98700</v>
      </c>
      <c r="F24" s="279" t="n">
        <v>45155</v>
      </c>
      <c r="G24" s="277">
        <f>_xlfn.XLOOKUP(A24,'Relação de Contratos'!A:A,'Relação de Contratos'!I:I)</f>
        <v/>
      </c>
      <c r="H24" s="308" t="n"/>
    </row>
    <row r="25">
      <c r="A25" s="237">
        <f>B25&amp;C25</f>
        <v/>
      </c>
      <c r="B25" s="276" t="inlineStr">
        <is>
          <t>Q05L012</t>
        </is>
      </c>
      <c r="C25" s="277" t="inlineStr">
        <is>
          <t>Terra Luz Residencial</t>
        </is>
      </c>
      <c r="D25" s="276" t="inlineStr">
        <is>
          <t>SANDERSON SANTOS</t>
        </is>
      </c>
      <c r="E25" s="314" t="n">
        <v>112495.15</v>
      </c>
      <c r="F25" s="279" t="n">
        <v>45147</v>
      </c>
      <c r="G25" s="277">
        <f>_xlfn.XLOOKUP(A25,'Relação de Contratos'!A:A,'Relação de Contratos'!I:I)</f>
        <v/>
      </c>
    </row>
    <row r="31">
      <c r="A31" s="238" t="inlineStr">
        <is>
          <t>Total Financeiro</t>
        </is>
      </c>
      <c r="B31" s="308">
        <f>SUM(E23:E25)+SUM(E5:E13)+SUM(E18:E19)</f>
        <v/>
      </c>
    </row>
    <row r="32">
      <c r="A32" s="238" t="inlineStr">
        <is>
          <t>Total metragem</t>
        </is>
      </c>
      <c r="B32" s="237">
        <f>SUM(G23:G25)+SUM(G5:G13)+SUM(G18:G19)</f>
        <v/>
      </c>
    </row>
    <row r="33">
      <c r="A33" s="253" t="inlineStr">
        <is>
          <t>Valor Médio das vendas / m2</t>
        </is>
      </c>
      <c r="B33" s="316">
        <f>B31/B32</f>
        <v/>
      </c>
    </row>
    <row r="34">
      <c r="A34" s="238" t="inlineStr">
        <is>
          <t>Estoque TL</t>
        </is>
      </c>
      <c r="B34" s="308">
        <f>D38</f>
        <v/>
      </c>
    </row>
    <row r="35">
      <c r="A35" s="238" t="n"/>
      <c r="B35" s="317" t="n"/>
      <c r="D35" s="256" t="inlineStr">
        <is>
          <t>Processo de inclusão das novas unidades em estoque para a operação</t>
        </is>
      </c>
    </row>
    <row r="36">
      <c r="A36" s="238" t="n"/>
      <c r="B36" s="308" t="n"/>
      <c r="D36" s="256" t="inlineStr">
        <is>
          <t>Incluir estoques fruto das permutas com fornecedores</t>
        </is>
      </c>
    </row>
    <row r="37">
      <c r="A37" s="238" t="n"/>
      <c r="B37" s="257" t="n"/>
    </row>
    <row r="38">
      <c r="A38" s="318" t="inlineStr">
        <is>
          <t>Unidade</t>
        </is>
      </c>
      <c r="B38" s="318" t="inlineStr">
        <is>
          <t>Empreendimento</t>
        </is>
      </c>
      <c r="C38" s="318" t="inlineStr">
        <is>
          <t>Metragem do Lote</t>
        </is>
      </c>
      <c r="D38" s="319">
        <f>SUM(D39:D122)</f>
        <v/>
      </c>
      <c r="E38" s="318" t="inlineStr">
        <is>
          <t>Cedido</t>
        </is>
      </c>
    </row>
    <row r="39">
      <c r="A39" s="242" t="inlineStr">
        <is>
          <t>Q03L04</t>
        </is>
      </c>
      <c r="B39" s="242" t="inlineStr">
        <is>
          <t>Terra Luz Residencial</t>
        </is>
      </c>
      <c r="C39" s="320" t="n">
        <v>250</v>
      </c>
      <c r="D39" s="321">
        <f>C39*$B$33*E39</f>
        <v/>
      </c>
      <c r="E39" s="262" t="n">
        <v>1</v>
      </c>
      <c r="F39" s="322" t="n"/>
    </row>
    <row r="40">
      <c r="A40" s="242" t="inlineStr">
        <is>
          <t>Q01L03</t>
        </is>
      </c>
      <c r="B40" s="242" t="inlineStr">
        <is>
          <t>Terra Luz Residencial</t>
        </is>
      </c>
      <c r="C40" s="320" t="n">
        <v>448.31</v>
      </c>
      <c r="D40" s="321">
        <f>C40*$B$33*E40</f>
        <v/>
      </c>
      <c r="E40" s="264" t="n">
        <v>0.5862000000000001</v>
      </c>
      <c r="F40" s="322" t="n"/>
    </row>
    <row r="41">
      <c r="A41" s="242" t="inlineStr">
        <is>
          <t>Q01L05</t>
        </is>
      </c>
      <c r="B41" s="242" t="inlineStr">
        <is>
          <t>Terra Luz Residencial</t>
        </is>
      </c>
      <c r="C41" s="320" t="n">
        <v>396.28</v>
      </c>
      <c r="D41" s="321">
        <f>C41*$B$33*E41</f>
        <v/>
      </c>
      <c r="E41" s="264" t="n">
        <v>0.5862000000000001</v>
      </c>
      <c r="F41" s="322" t="n"/>
    </row>
    <row r="42">
      <c r="A42" s="242" t="inlineStr">
        <is>
          <t>Q01L06</t>
        </is>
      </c>
      <c r="B42" s="242" t="inlineStr">
        <is>
          <t>Terra Luz Residencial</t>
        </is>
      </c>
      <c r="C42" s="320" t="n">
        <v>380.86</v>
      </c>
      <c r="D42" s="321">
        <f>C42*$B$33*E42</f>
        <v/>
      </c>
      <c r="E42" s="264" t="n">
        <v>0.5862000000000001</v>
      </c>
      <c r="F42" s="322" t="n"/>
    </row>
    <row r="43">
      <c r="A43" s="242" t="inlineStr">
        <is>
          <t>Q03L01</t>
        </is>
      </c>
      <c r="B43" s="242" t="inlineStr">
        <is>
          <t>Terra Luz Residencial</t>
        </is>
      </c>
      <c r="C43" s="320" t="n">
        <v>258.28</v>
      </c>
      <c r="D43" s="321">
        <f>C43*$B$33*E43</f>
        <v/>
      </c>
      <c r="E43" s="264" t="n">
        <v>0.5862000000000001</v>
      </c>
      <c r="F43" s="322" t="n"/>
    </row>
    <row r="44">
      <c r="A44" s="242" t="inlineStr">
        <is>
          <t>Q03L05</t>
        </is>
      </c>
      <c r="B44" s="242" t="inlineStr">
        <is>
          <t>Terra Luz Residencial</t>
        </is>
      </c>
      <c r="C44" s="320" t="n">
        <v>250</v>
      </c>
      <c r="D44" s="321">
        <f>C44*$B$33*E44</f>
        <v/>
      </c>
      <c r="E44" s="264" t="n">
        <v>0.5862000000000001</v>
      </c>
      <c r="F44" s="322" t="n"/>
    </row>
    <row r="45">
      <c r="A45" s="242" t="inlineStr">
        <is>
          <t>Q03L010</t>
        </is>
      </c>
      <c r="B45" s="242" t="inlineStr">
        <is>
          <t>Terra Luz Residencial</t>
        </is>
      </c>
      <c r="C45" s="320" t="n">
        <v>250</v>
      </c>
      <c r="D45" s="321">
        <f>C45*$B$33*E45</f>
        <v/>
      </c>
      <c r="E45" s="264" t="n">
        <v>0.5862000000000001</v>
      </c>
      <c r="F45" s="322" t="n"/>
    </row>
    <row r="46">
      <c r="A46" s="242" t="inlineStr">
        <is>
          <t>Q03L011</t>
        </is>
      </c>
      <c r="B46" s="242" t="inlineStr">
        <is>
          <t>Terra Luz Residencial</t>
        </is>
      </c>
      <c r="C46" s="320" t="n">
        <v>409.59</v>
      </c>
      <c r="D46" s="321">
        <f>C46*$B$33*E46</f>
        <v/>
      </c>
      <c r="E46" s="264" t="n">
        <v>0.5862000000000001</v>
      </c>
      <c r="F46" s="322" t="n"/>
    </row>
    <row r="47">
      <c r="A47" s="242" t="inlineStr">
        <is>
          <t>Q03L013</t>
        </is>
      </c>
      <c r="B47" s="242" t="inlineStr">
        <is>
          <t>Terra Luz Residencial</t>
        </is>
      </c>
      <c r="C47" s="320" t="n">
        <v>300</v>
      </c>
      <c r="D47" s="321">
        <f>C47*$B$33*E47</f>
        <v/>
      </c>
      <c r="E47" s="264" t="n">
        <v>0.5862000000000001</v>
      </c>
      <c r="F47" s="322" t="n"/>
    </row>
    <row r="48">
      <c r="A48" s="242" t="inlineStr">
        <is>
          <t>Q03L014</t>
        </is>
      </c>
      <c r="B48" s="242" t="inlineStr">
        <is>
          <t>Terra Luz Residencial</t>
        </is>
      </c>
      <c r="C48" s="320" t="n">
        <v>250</v>
      </c>
      <c r="D48" s="321">
        <f>C48*$B$33*E48</f>
        <v/>
      </c>
      <c r="E48" s="264" t="n">
        <v>0.5862000000000001</v>
      </c>
      <c r="F48" s="322" t="n"/>
    </row>
    <row r="49">
      <c r="A49" s="242" t="inlineStr">
        <is>
          <t>Q04L01</t>
        </is>
      </c>
      <c r="B49" s="242" t="inlineStr">
        <is>
          <t>Terra Luz Residencial</t>
        </is>
      </c>
      <c r="C49" s="320" t="n">
        <v>273.97</v>
      </c>
      <c r="D49" s="321">
        <f>C49*$B$33*E49</f>
        <v/>
      </c>
      <c r="E49" s="264" t="n">
        <v>0.5862000000000001</v>
      </c>
      <c r="F49" s="322" t="n"/>
    </row>
    <row r="50">
      <c r="A50" s="242" t="inlineStr">
        <is>
          <t>Q04L06</t>
        </is>
      </c>
      <c r="B50" s="242" t="inlineStr">
        <is>
          <t>Terra Luz Residencial</t>
        </is>
      </c>
      <c r="C50" s="320" t="n">
        <v>250</v>
      </c>
      <c r="D50" s="321">
        <f>C50*$B$33*E50</f>
        <v/>
      </c>
      <c r="E50" s="264" t="n">
        <v>0.5862000000000001</v>
      </c>
      <c r="F50" s="322" t="n"/>
    </row>
    <row r="51">
      <c r="A51" s="242" t="inlineStr">
        <is>
          <t>Q04L07</t>
        </is>
      </c>
      <c r="B51" s="242" t="inlineStr">
        <is>
          <t>Terra Luz Residencial</t>
        </is>
      </c>
      <c r="C51" s="320" t="n">
        <v>250</v>
      </c>
      <c r="D51" s="321">
        <f>C51*$B$33*E51</f>
        <v/>
      </c>
      <c r="E51" s="264" t="n">
        <v>0.5862000000000001</v>
      </c>
      <c r="F51" s="322" t="n"/>
    </row>
    <row r="52">
      <c r="A52" s="242" t="inlineStr">
        <is>
          <t>Q04L08</t>
        </is>
      </c>
      <c r="B52" s="242" t="inlineStr">
        <is>
          <t>Terra Luz Residencial</t>
        </is>
      </c>
      <c r="C52" s="320" t="n">
        <v>250</v>
      </c>
      <c r="D52" s="321">
        <f>C52*$B$33*E52</f>
        <v/>
      </c>
      <c r="E52" s="264" t="n">
        <v>0.5862000000000001</v>
      </c>
      <c r="F52" s="322" t="n"/>
    </row>
    <row r="53">
      <c r="A53" s="242" t="inlineStr">
        <is>
          <t>Q04L010</t>
        </is>
      </c>
      <c r="B53" s="242" t="inlineStr">
        <is>
          <t>Terra Luz Residencial</t>
        </is>
      </c>
      <c r="C53" s="320" t="n">
        <v>261</v>
      </c>
      <c r="D53" s="321">
        <f>C53*$B$33*E53</f>
        <v/>
      </c>
      <c r="E53" s="264" t="n">
        <v>0.5862000000000001</v>
      </c>
      <c r="F53" s="322" t="n"/>
    </row>
    <row r="54">
      <c r="A54" s="242" t="inlineStr">
        <is>
          <t>Q04L011</t>
        </is>
      </c>
      <c r="B54" s="242" t="inlineStr">
        <is>
          <t>Terra Luz Residencial</t>
        </is>
      </c>
      <c r="C54" s="320" t="n">
        <v>264.2</v>
      </c>
      <c r="D54" s="321">
        <f>C54*$B$33*E54</f>
        <v/>
      </c>
      <c r="E54" s="264" t="n">
        <v>0.5862000000000001</v>
      </c>
      <c r="F54" s="322" t="n"/>
    </row>
    <row r="55">
      <c r="A55" s="242" t="inlineStr">
        <is>
          <t>Q04L012</t>
        </is>
      </c>
      <c r="B55" s="242" t="inlineStr">
        <is>
          <t>Terra Luz Residencial</t>
        </is>
      </c>
      <c r="C55" s="320" t="n">
        <v>511.83</v>
      </c>
      <c r="D55" s="321">
        <f>C55*$B$33*E55</f>
        <v/>
      </c>
      <c r="E55" s="264" t="n">
        <v>0.5862000000000001</v>
      </c>
      <c r="F55" s="322" t="n"/>
    </row>
    <row r="56">
      <c r="A56" s="242" t="inlineStr">
        <is>
          <t>Q05L03</t>
        </is>
      </c>
      <c r="B56" s="242" t="inlineStr">
        <is>
          <t>Terra Luz Residencial</t>
        </is>
      </c>
      <c r="C56" s="320" t="n">
        <v>374.44</v>
      </c>
      <c r="D56" s="321">
        <f>C56*$B$33*E56</f>
        <v/>
      </c>
      <c r="E56" s="264" t="n">
        <v>0.5862000000000001</v>
      </c>
      <c r="F56" s="322" t="n"/>
    </row>
    <row r="57">
      <c r="A57" s="242" t="inlineStr">
        <is>
          <t>Q05L04</t>
        </is>
      </c>
      <c r="B57" s="242" t="inlineStr">
        <is>
          <t>Terra Luz Residencial</t>
        </is>
      </c>
      <c r="C57" s="320" t="n">
        <v>252.43</v>
      </c>
      <c r="D57" s="321">
        <f>C57*$B$33*E57</f>
        <v/>
      </c>
      <c r="E57" s="264" t="n">
        <v>0.5862000000000001</v>
      </c>
      <c r="F57" s="322" t="n"/>
    </row>
    <row r="58">
      <c r="A58" s="242" t="inlineStr">
        <is>
          <t>Q05L06</t>
        </is>
      </c>
      <c r="B58" s="242" t="inlineStr">
        <is>
          <t>Terra Luz Residencial</t>
        </is>
      </c>
      <c r="C58" s="320" t="n">
        <v>254.95</v>
      </c>
      <c r="D58" s="321">
        <f>C58*$B$33*E58</f>
        <v/>
      </c>
      <c r="E58" s="264" t="n">
        <v>0.5862000000000001</v>
      </c>
      <c r="F58" s="322" t="n"/>
    </row>
    <row r="59">
      <c r="A59" s="242" t="inlineStr">
        <is>
          <t>Q05L07</t>
        </is>
      </c>
      <c r="B59" s="242" t="inlineStr">
        <is>
          <t>Terra Luz Residencial</t>
        </is>
      </c>
      <c r="C59" s="320" t="n">
        <v>255</v>
      </c>
      <c r="D59" s="321">
        <f>C59*$B$33*E59</f>
        <v/>
      </c>
      <c r="E59" s="264" t="n">
        <v>0.5862000000000001</v>
      </c>
      <c r="F59" s="322" t="n"/>
    </row>
    <row r="60">
      <c r="A60" s="242" t="inlineStr">
        <is>
          <t>Q05L08</t>
        </is>
      </c>
      <c r="B60" s="242" t="inlineStr">
        <is>
          <t>Terra Luz Residencial</t>
        </is>
      </c>
      <c r="C60" s="320" t="n">
        <v>255</v>
      </c>
      <c r="D60" s="321">
        <f>C60*$B$33*E60</f>
        <v/>
      </c>
      <c r="E60" s="264" t="n">
        <v>0.5862000000000001</v>
      </c>
      <c r="F60" s="322" t="n"/>
    </row>
    <row r="61">
      <c r="A61" s="242" t="inlineStr">
        <is>
          <t>Q05L09</t>
        </is>
      </c>
      <c r="B61" s="242" t="inlineStr">
        <is>
          <t>Terra Luz Residencial</t>
        </is>
      </c>
      <c r="C61" s="320" t="n">
        <v>255.55</v>
      </c>
      <c r="D61" s="321">
        <f>C61*$B$33*E61</f>
        <v/>
      </c>
      <c r="E61" s="264" t="n">
        <v>0.5862000000000001</v>
      </c>
      <c r="F61" s="322" t="n"/>
    </row>
    <row r="62">
      <c r="A62" s="242" t="inlineStr">
        <is>
          <t>Q05L010</t>
        </is>
      </c>
      <c r="B62" s="242" t="inlineStr">
        <is>
          <t>Terra Luz Residencial</t>
        </is>
      </c>
      <c r="C62" s="320" t="n">
        <v>263.61</v>
      </c>
      <c r="D62" s="321">
        <f>C62*$B$33*E62</f>
        <v/>
      </c>
      <c r="E62" s="264" t="n">
        <v>0.5862000000000001</v>
      </c>
      <c r="F62" s="322" t="n"/>
    </row>
    <row r="63">
      <c r="A63" s="242" t="inlineStr">
        <is>
          <t>Q05L015</t>
        </is>
      </c>
      <c r="B63" s="242" t="inlineStr">
        <is>
          <t>Terra Luz Residencial</t>
        </is>
      </c>
      <c r="C63" s="320" t="n">
        <v>379.33</v>
      </c>
      <c r="D63" s="321">
        <f>C63*$B$33*E63</f>
        <v/>
      </c>
      <c r="E63" s="264" t="n">
        <v>0.5862000000000001</v>
      </c>
      <c r="F63" s="322" t="n"/>
    </row>
    <row r="64">
      <c r="A64" s="242" t="inlineStr">
        <is>
          <t>Q06L024</t>
        </is>
      </c>
      <c r="B64" s="242" t="inlineStr">
        <is>
          <t>Terra Luz Residencial</t>
        </is>
      </c>
      <c r="C64" s="320" t="n">
        <v>383.88</v>
      </c>
      <c r="D64" s="321">
        <f>C64*$B$33*E64</f>
        <v/>
      </c>
      <c r="E64" s="264" t="n">
        <v>0.5862000000000001</v>
      </c>
      <c r="F64" s="322" t="n"/>
    </row>
    <row r="65">
      <c r="A65" s="242" t="inlineStr">
        <is>
          <t>Q07L01</t>
        </is>
      </c>
      <c r="B65" s="242" t="inlineStr">
        <is>
          <t>Terra Luz Residencial</t>
        </is>
      </c>
      <c r="C65" s="320" t="n">
        <v>266.02</v>
      </c>
      <c r="D65" s="321">
        <f>C65*$B$33*E65</f>
        <v/>
      </c>
      <c r="E65" s="264" t="n">
        <v>0.5862000000000001</v>
      </c>
      <c r="F65" s="322" t="n"/>
    </row>
    <row r="66">
      <c r="A66" s="242" t="inlineStr">
        <is>
          <t>Q07L03</t>
        </is>
      </c>
      <c r="B66" s="242" t="inlineStr">
        <is>
          <t>Terra Luz Residencial</t>
        </is>
      </c>
      <c r="C66" s="320" t="n">
        <v>250.7</v>
      </c>
      <c r="D66" s="321">
        <f>C66*$B$33*E66</f>
        <v/>
      </c>
      <c r="E66" s="264" t="n">
        <v>0.5862000000000001</v>
      </c>
      <c r="F66" s="322" t="n"/>
    </row>
    <row r="67">
      <c r="A67" s="242" t="inlineStr">
        <is>
          <t>Q07L04</t>
        </is>
      </c>
      <c r="B67" s="242" t="inlineStr">
        <is>
          <t>Terra Luz Residencial</t>
        </is>
      </c>
      <c r="C67" s="320" t="n">
        <v>250.7</v>
      </c>
      <c r="D67" s="321">
        <f>C67*$B$33*E67</f>
        <v/>
      </c>
      <c r="E67" s="264" t="n">
        <v>0.5862000000000001</v>
      </c>
      <c r="F67" s="322" t="n"/>
    </row>
    <row r="68">
      <c r="A68" s="242" t="inlineStr">
        <is>
          <t>Q07L05</t>
        </is>
      </c>
      <c r="B68" s="242" t="inlineStr">
        <is>
          <t>Terra Luz Residencial</t>
        </is>
      </c>
      <c r="C68" s="320" t="n">
        <v>250.7</v>
      </c>
      <c r="D68" s="321">
        <f>C68*$B$33*E68</f>
        <v/>
      </c>
      <c r="E68" s="264" t="n">
        <v>0.5862000000000001</v>
      </c>
      <c r="F68" s="322" t="n"/>
    </row>
    <row r="69">
      <c r="A69" s="242" t="inlineStr">
        <is>
          <t>Q07L06</t>
        </is>
      </c>
      <c r="B69" s="242" t="inlineStr">
        <is>
          <t>Terra Luz Residencial</t>
        </is>
      </c>
      <c r="C69" s="320" t="n">
        <v>250.7</v>
      </c>
      <c r="D69" s="321">
        <f>C69*$B$33*E69</f>
        <v/>
      </c>
      <c r="E69" s="264" t="n">
        <v>0.5862000000000001</v>
      </c>
      <c r="F69" s="322" t="n"/>
    </row>
    <row r="70">
      <c r="A70" s="242" t="inlineStr">
        <is>
          <t>Q07L07</t>
        </is>
      </c>
      <c r="B70" s="242" t="inlineStr">
        <is>
          <t>Terra Luz Residencial</t>
        </is>
      </c>
      <c r="C70" s="320" t="n">
        <v>250.7</v>
      </c>
      <c r="D70" s="321">
        <f>C70*$B$33*E70</f>
        <v/>
      </c>
      <c r="E70" s="264" t="n">
        <v>0.5862000000000001</v>
      </c>
      <c r="F70" s="322" t="n"/>
    </row>
    <row r="71">
      <c r="A71" s="242" t="inlineStr">
        <is>
          <t>Q07L08</t>
        </is>
      </c>
      <c r="B71" s="242" t="inlineStr">
        <is>
          <t>Terra Luz Residencial</t>
        </is>
      </c>
      <c r="C71" s="320" t="n">
        <v>250.7</v>
      </c>
      <c r="D71" s="321">
        <f>C71*$B$33*E71</f>
        <v/>
      </c>
      <c r="E71" s="264" t="n">
        <v>0.5862000000000001</v>
      </c>
      <c r="F71" s="322" t="n"/>
    </row>
    <row r="72">
      <c r="A72" s="242" t="inlineStr">
        <is>
          <t>Q07L010</t>
        </is>
      </c>
      <c r="B72" s="242" t="inlineStr">
        <is>
          <t>Terra Luz Residencial</t>
        </is>
      </c>
      <c r="C72" s="320" t="n">
        <v>250.7</v>
      </c>
      <c r="D72" s="321">
        <f>C72*$B$33*E72</f>
        <v/>
      </c>
      <c r="E72" s="264" t="n">
        <v>0.5862000000000001</v>
      </c>
      <c r="F72" s="322" t="n"/>
    </row>
    <row r="73">
      <c r="A73" s="242" t="inlineStr">
        <is>
          <t>Q07L011</t>
        </is>
      </c>
      <c r="B73" s="242" t="inlineStr">
        <is>
          <t>Terra Luz Residencial</t>
        </is>
      </c>
      <c r="C73" s="320" t="n">
        <v>275.51</v>
      </c>
      <c r="D73" s="321">
        <f>C73*$B$33*E73</f>
        <v/>
      </c>
      <c r="E73" s="264" t="n">
        <v>0.5862000000000001</v>
      </c>
      <c r="F73" s="322" t="n"/>
    </row>
    <row r="74">
      <c r="A74" s="242" t="inlineStr">
        <is>
          <t>Q07L012</t>
        </is>
      </c>
      <c r="B74" s="242" t="inlineStr">
        <is>
          <t>Terra Luz Residencial</t>
        </is>
      </c>
      <c r="C74" s="320" t="n">
        <v>280.32</v>
      </c>
      <c r="D74" s="321">
        <f>C74*$B$33*E74</f>
        <v/>
      </c>
      <c r="E74" s="264" t="n">
        <v>0.5862000000000001</v>
      </c>
      <c r="F74" s="322" t="n"/>
    </row>
    <row r="75">
      <c r="A75" s="242" t="inlineStr">
        <is>
          <t>Q07L013</t>
        </is>
      </c>
      <c r="B75" s="242" t="inlineStr">
        <is>
          <t>Terra Luz Residencial</t>
        </is>
      </c>
      <c r="C75" s="320" t="n">
        <v>280.37</v>
      </c>
      <c r="D75" s="321">
        <f>C75*$B$33*E75</f>
        <v/>
      </c>
      <c r="E75" s="264" t="n">
        <v>0.5862000000000001</v>
      </c>
      <c r="F75" s="322" t="n"/>
    </row>
    <row r="76">
      <c r="A76" s="242" t="inlineStr">
        <is>
          <t>Q07L014</t>
        </is>
      </c>
      <c r="B76" s="242" t="inlineStr">
        <is>
          <t>Terra Luz Residencial</t>
        </is>
      </c>
      <c r="C76" s="320" t="n">
        <v>270.44</v>
      </c>
      <c r="D76" s="321">
        <f>C76*$B$33*E76</f>
        <v/>
      </c>
      <c r="E76" s="264" t="n">
        <v>0.5862000000000001</v>
      </c>
      <c r="F76" s="322" t="n"/>
    </row>
    <row r="77">
      <c r="A77" s="242" t="inlineStr">
        <is>
          <t>Q07L015</t>
        </is>
      </c>
      <c r="B77" s="242" t="inlineStr">
        <is>
          <t>Terra Luz Residencial</t>
        </is>
      </c>
      <c r="C77" s="320" t="n">
        <v>250.7</v>
      </c>
      <c r="D77" s="321">
        <f>C77*$B$33*E77</f>
        <v/>
      </c>
      <c r="E77" s="264" t="n">
        <v>0.5862000000000001</v>
      </c>
      <c r="F77" s="322" t="n"/>
    </row>
    <row r="78">
      <c r="A78" s="242" t="inlineStr">
        <is>
          <t>Q07L016</t>
        </is>
      </c>
      <c r="B78" s="242" t="inlineStr">
        <is>
          <t>Terra Luz Residencial</t>
        </is>
      </c>
      <c r="C78" s="320" t="n">
        <v>266.02</v>
      </c>
      <c r="D78" s="321">
        <f>C78*$B$33*E78</f>
        <v/>
      </c>
      <c r="E78" s="264" t="n">
        <v>0.5862000000000001</v>
      </c>
      <c r="F78" s="322" t="n"/>
    </row>
    <row r="79">
      <c r="A79" s="242" t="inlineStr">
        <is>
          <t>Q07L018</t>
        </is>
      </c>
      <c r="B79" s="242" t="inlineStr">
        <is>
          <t>Terra Luz Residencial</t>
        </is>
      </c>
      <c r="C79" s="320" t="n">
        <v>368.09</v>
      </c>
      <c r="D79" s="321">
        <f>C79*$B$33*E79</f>
        <v/>
      </c>
      <c r="E79" s="264" t="n">
        <v>0.5862000000000001</v>
      </c>
      <c r="F79" s="322" t="n"/>
    </row>
    <row r="80">
      <c r="A80" s="242" t="inlineStr">
        <is>
          <t>Q07L020</t>
        </is>
      </c>
      <c r="B80" s="242" t="inlineStr">
        <is>
          <t>Terra Luz Residencial</t>
        </is>
      </c>
      <c r="C80" s="320" t="n">
        <v>272.12</v>
      </c>
      <c r="D80" s="321">
        <f>C80*$B$33*E80</f>
        <v/>
      </c>
      <c r="E80" s="264" t="n">
        <v>0.5862000000000001</v>
      </c>
      <c r="F80" s="322" t="n"/>
    </row>
    <row r="81">
      <c r="A81" s="242" t="inlineStr">
        <is>
          <t>Q07L021</t>
        </is>
      </c>
      <c r="B81" s="242" t="inlineStr">
        <is>
          <t>Terra Luz Residencial</t>
        </is>
      </c>
      <c r="C81" s="320" t="n">
        <v>284.64</v>
      </c>
      <c r="D81" s="321">
        <f>C81*$B$33*E81</f>
        <v/>
      </c>
      <c r="E81" s="264" t="n">
        <v>0.5862000000000001</v>
      </c>
      <c r="F81" s="322" t="n"/>
    </row>
    <row r="82">
      <c r="A82" s="242" t="inlineStr">
        <is>
          <t>Q07L022</t>
        </is>
      </c>
      <c r="B82" s="242" t="inlineStr">
        <is>
          <t>Terra Luz Residencial</t>
        </is>
      </c>
      <c r="C82" s="320" t="n">
        <v>277.89</v>
      </c>
      <c r="D82" s="321">
        <f>C82*$B$33*E82</f>
        <v/>
      </c>
      <c r="E82" s="264" t="n">
        <v>0.5862000000000001</v>
      </c>
      <c r="F82" s="322" t="n"/>
    </row>
    <row r="83">
      <c r="A83" s="242" t="inlineStr">
        <is>
          <t>Q07L023</t>
        </is>
      </c>
      <c r="B83" s="242" t="inlineStr">
        <is>
          <t>Terra Luz Residencial</t>
        </is>
      </c>
      <c r="C83" s="320" t="n">
        <v>250.7</v>
      </c>
      <c r="D83" s="321">
        <f>C83*$B$33*E83</f>
        <v/>
      </c>
      <c r="E83" s="264" t="n">
        <v>0.5862000000000001</v>
      </c>
      <c r="F83" s="322" t="n"/>
    </row>
    <row r="84">
      <c r="A84" s="242" t="inlineStr">
        <is>
          <t>Q08L04</t>
        </is>
      </c>
      <c r="B84" s="242" t="inlineStr">
        <is>
          <t>Terra Luz Residencial</t>
        </is>
      </c>
      <c r="C84" s="320" t="n">
        <v>480</v>
      </c>
      <c r="D84" s="321">
        <f>C84*$B$33*E84</f>
        <v/>
      </c>
      <c r="E84" s="264" t="n">
        <v>0.5862000000000001</v>
      </c>
      <c r="F84" s="322" t="n"/>
    </row>
    <row r="85">
      <c r="A85" s="242" t="inlineStr">
        <is>
          <t>Q08L018</t>
        </is>
      </c>
      <c r="B85" s="242" t="inlineStr">
        <is>
          <t>Terra Luz Residencial</t>
        </is>
      </c>
      <c r="C85" s="320" t="n">
        <v>256.36</v>
      </c>
      <c r="D85" s="321">
        <f>C85*$B$33*E85</f>
        <v/>
      </c>
      <c r="E85" s="264" t="n">
        <v>0.5862000000000001</v>
      </c>
      <c r="F85" s="322" t="n"/>
    </row>
    <row r="86">
      <c r="A86" s="242" t="inlineStr">
        <is>
          <t>Q09L01</t>
        </is>
      </c>
      <c r="B86" s="242" t="inlineStr">
        <is>
          <t>Terra Luz Residencial</t>
        </is>
      </c>
      <c r="C86" s="320" t="n">
        <v>304.64</v>
      </c>
      <c r="D86" s="321">
        <f>C86*$B$33*E86</f>
        <v/>
      </c>
      <c r="E86" s="264" t="n">
        <v>0.5862000000000001</v>
      </c>
      <c r="F86" s="322" t="n"/>
    </row>
    <row r="87">
      <c r="A87" s="242" t="inlineStr">
        <is>
          <t>Q09L02</t>
        </is>
      </c>
      <c r="B87" s="242" t="inlineStr">
        <is>
          <t>Terra Luz Residencial</t>
        </is>
      </c>
      <c r="C87" s="320" t="n">
        <v>250</v>
      </c>
      <c r="D87" s="321">
        <f>C87*$B$33*E87</f>
        <v/>
      </c>
      <c r="E87" s="264" t="n">
        <v>0.5862000000000001</v>
      </c>
      <c r="F87" s="322" t="n"/>
    </row>
    <row r="88">
      <c r="A88" s="242" t="inlineStr">
        <is>
          <t>Q09L03</t>
        </is>
      </c>
      <c r="B88" s="242" t="inlineStr">
        <is>
          <t>Terra Luz Residencial</t>
        </is>
      </c>
      <c r="C88" s="320" t="n">
        <v>250</v>
      </c>
      <c r="D88" s="321">
        <f>C88*$B$33*E88</f>
        <v/>
      </c>
      <c r="E88" s="264" t="n">
        <v>0.5862000000000001</v>
      </c>
      <c r="F88" s="322" t="n"/>
    </row>
    <row r="89">
      <c r="A89" s="242" t="inlineStr">
        <is>
          <t>Q09L04</t>
        </is>
      </c>
      <c r="B89" s="242" t="inlineStr">
        <is>
          <t>Terra Luz Residencial</t>
        </is>
      </c>
      <c r="C89" s="320" t="n">
        <v>250</v>
      </c>
      <c r="D89" s="321">
        <f>C89*$B$33*E89</f>
        <v/>
      </c>
      <c r="E89" s="264" t="n">
        <v>0.5862000000000001</v>
      </c>
      <c r="F89" s="322" t="n"/>
    </row>
    <row r="90">
      <c r="A90" s="242" t="inlineStr">
        <is>
          <t>Q09L05</t>
        </is>
      </c>
      <c r="B90" s="242" t="inlineStr">
        <is>
          <t>Terra Luz Residencial</t>
        </is>
      </c>
      <c r="C90" s="320" t="n">
        <v>356.98</v>
      </c>
      <c r="D90" s="321">
        <f>C90*$B$33*E90</f>
        <v/>
      </c>
      <c r="E90" s="264" t="n">
        <v>0.5862000000000001</v>
      </c>
      <c r="F90" s="322" t="n"/>
    </row>
    <row r="91">
      <c r="A91" s="242" t="inlineStr">
        <is>
          <t>Q09L06</t>
        </is>
      </c>
      <c r="B91" s="242" t="inlineStr">
        <is>
          <t>Terra Luz Residencial</t>
        </is>
      </c>
      <c r="C91" s="320" t="n">
        <v>337.71</v>
      </c>
      <c r="D91" s="321">
        <f>C91*$B$33*E91</f>
        <v/>
      </c>
      <c r="E91" s="264" t="n">
        <v>0.5862000000000001</v>
      </c>
      <c r="F91" s="322" t="n"/>
    </row>
    <row r="92">
      <c r="A92" s="242" t="inlineStr">
        <is>
          <t>Q09L07</t>
        </is>
      </c>
      <c r="B92" s="242" t="inlineStr">
        <is>
          <t>Terra Luz Residencial</t>
        </is>
      </c>
      <c r="C92" s="320" t="n">
        <v>250</v>
      </c>
      <c r="D92" s="321">
        <f>C92*$B$33*E92</f>
        <v/>
      </c>
      <c r="E92" s="264" t="n">
        <v>0.5862000000000001</v>
      </c>
      <c r="F92" s="322" t="n"/>
    </row>
    <row r="93">
      <c r="A93" s="242" t="inlineStr">
        <is>
          <t>Q09L08</t>
        </is>
      </c>
      <c r="B93" s="242" t="inlineStr">
        <is>
          <t>Terra Luz Residencial</t>
        </is>
      </c>
      <c r="C93" s="320" t="n">
        <v>250</v>
      </c>
      <c r="D93" s="321">
        <f>C93*$B$33*E93</f>
        <v/>
      </c>
      <c r="E93" s="264" t="n">
        <v>0.5862000000000001</v>
      </c>
      <c r="F93" s="322" t="n"/>
    </row>
    <row r="94">
      <c r="A94" s="242" t="inlineStr">
        <is>
          <t>Q09L09</t>
        </is>
      </c>
      <c r="B94" s="242" t="inlineStr">
        <is>
          <t>Terra Luz Residencial</t>
        </is>
      </c>
      <c r="C94" s="320" t="n">
        <v>304.63</v>
      </c>
      <c r="D94" s="321">
        <f>C94*$B$33*E94</f>
        <v/>
      </c>
      <c r="E94" s="264" t="n">
        <v>0.5862000000000001</v>
      </c>
      <c r="F94" s="322" t="n"/>
    </row>
    <row r="95">
      <c r="A95" s="242" t="inlineStr">
        <is>
          <t>Q09L010</t>
        </is>
      </c>
      <c r="B95" s="242" t="inlineStr">
        <is>
          <t>Terra Luz Residencial</t>
        </is>
      </c>
      <c r="C95" s="320" t="n">
        <v>367.8</v>
      </c>
      <c r="D95" s="321">
        <f>C95*$B$33*E95</f>
        <v/>
      </c>
      <c r="E95" s="264" t="n">
        <v>0.5862000000000001</v>
      </c>
      <c r="F95" s="322" t="n"/>
    </row>
    <row r="96">
      <c r="A96" s="242" t="inlineStr">
        <is>
          <t>Q09L011</t>
        </is>
      </c>
      <c r="B96" s="242" t="inlineStr">
        <is>
          <t>Terra Luz Residencial</t>
        </is>
      </c>
      <c r="C96" s="320" t="n">
        <v>250</v>
      </c>
      <c r="D96" s="321">
        <f>C96*$B$33*E96</f>
        <v/>
      </c>
      <c r="E96" s="264" t="n">
        <v>0.5862000000000001</v>
      </c>
      <c r="F96" s="322" t="n"/>
    </row>
    <row r="97">
      <c r="A97" s="242" t="inlineStr">
        <is>
          <t>Q09L013</t>
        </is>
      </c>
      <c r="B97" s="242" t="inlineStr">
        <is>
          <t>Terra Luz Residencial</t>
        </is>
      </c>
      <c r="C97" s="320" t="n">
        <v>287.78</v>
      </c>
      <c r="D97" s="321">
        <f>C97*$B$33*E97</f>
        <v/>
      </c>
      <c r="E97" s="264" t="n">
        <v>0.5862000000000001</v>
      </c>
      <c r="F97" s="322" t="n"/>
    </row>
    <row r="98">
      <c r="A98" s="242" t="inlineStr">
        <is>
          <t>Q010L01</t>
        </is>
      </c>
      <c r="B98" s="242" t="inlineStr">
        <is>
          <t>Terra Luz Residencial</t>
        </is>
      </c>
      <c r="C98" s="320" t="n">
        <v>479.46</v>
      </c>
      <c r="D98" s="321">
        <f>C98*$B$33*E98</f>
        <v/>
      </c>
      <c r="E98" s="264" t="n">
        <v>0.5862000000000001</v>
      </c>
      <c r="F98" s="322" t="n"/>
    </row>
    <row r="99">
      <c r="A99" s="242" t="inlineStr">
        <is>
          <t>Q010L02</t>
        </is>
      </c>
      <c r="B99" s="242" t="inlineStr">
        <is>
          <t>Terra Luz Residencial</t>
        </is>
      </c>
      <c r="C99" s="320" t="n">
        <v>277.2</v>
      </c>
      <c r="D99" s="321">
        <f>C99*$B$33*E99</f>
        <v/>
      </c>
      <c r="E99" s="264" t="n">
        <v>0.5862000000000001</v>
      </c>
      <c r="F99" s="322" t="n"/>
    </row>
    <row r="100">
      <c r="A100" s="242" t="inlineStr">
        <is>
          <t>Q010L03</t>
        </is>
      </c>
      <c r="B100" s="242" t="inlineStr">
        <is>
          <t>Terra Luz Residencial</t>
        </is>
      </c>
      <c r="C100" s="320" t="n">
        <v>272.96</v>
      </c>
      <c r="D100" s="321">
        <f>C100*$B$33*E100</f>
        <v/>
      </c>
      <c r="E100" s="264" t="n">
        <v>0.5862000000000001</v>
      </c>
      <c r="F100" s="322" t="n"/>
    </row>
    <row r="101">
      <c r="A101" s="242" t="inlineStr">
        <is>
          <t>Q010L04</t>
        </is>
      </c>
      <c r="B101" s="242" t="inlineStr">
        <is>
          <t>Terra Luz Residencial</t>
        </is>
      </c>
      <c r="C101" s="320" t="n">
        <v>268.72</v>
      </c>
      <c r="D101" s="321">
        <f>C101*$B$33*E101</f>
        <v/>
      </c>
      <c r="E101" s="264" t="n">
        <v>0.5862000000000001</v>
      </c>
      <c r="F101" s="322" t="n"/>
    </row>
    <row r="102">
      <c r="A102" s="242" t="inlineStr">
        <is>
          <t>Q010L05</t>
        </is>
      </c>
      <c r="B102" s="242" t="inlineStr">
        <is>
          <t>Terra Luz Residencial</t>
        </is>
      </c>
      <c r="C102" s="320" t="n">
        <v>264.48</v>
      </c>
      <c r="D102" s="321">
        <f>C102*$B$33*E102</f>
        <v/>
      </c>
      <c r="E102" s="264" t="n">
        <v>0.5862000000000001</v>
      </c>
      <c r="F102" s="322" t="n"/>
    </row>
    <row r="103">
      <c r="A103" s="242" t="inlineStr">
        <is>
          <t>Q010L06</t>
        </is>
      </c>
      <c r="B103" s="242" t="inlineStr">
        <is>
          <t>Terra Luz Residencial</t>
        </is>
      </c>
      <c r="C103" s="320" t="n">
        <v>260.24</v>
      </c>
      <c r="D103" s="321">
        <f>C103*$B$33*E103</f>
        <v/>
      </c>
      <c r="E103" s="264" t="n">
        <v>0.5862000000000001</v>
      </c>
      <c r="F103" s="322" t="n"/>
    </row>
    <row r="104">
      <c r="A104" s="242" t="inlineStr">
        <is>
          <t>Q010L07</t>
        </is>
      </c>
      <c r="B104" s="242" t="inlineStr">
        <is>
          <t>Terra Luz Residencial</t>
        </is>
      </c>
      <c r="C104" s="320" t="n">
        <v>256</v>
      </c>
      <c r="D104" s="321">
        <f>C104*$B$33*E104</f>
        <v/>
      </c>
      <c r="E104" s="264" t="n">
        <v>0.5862000000000001</v>
      </c>
      <c r="F104" s="322" t="n"/>
    </row>
    <row r="105">
      <c r="A105" s="242" t="inlineStr">
        <is>
          <t>Q010L08</t>
        </is>
      </c>
      <c r="B105" s="242" t="inlineStr">
        <is>
          <t>Terra Luz Residencial</t>
        </is>
      </c>
      <c r="C105" s="320" t="n">
        <v>251.76</v>
      </c>
      <c r="D105" s="321">
        <f>C105*$B$33*E105</f>
        <v/>
      </c>
      <c r="E105" s="264" t="n">
        <v>0.5862000000000001</v>
      </c>
      <c r="F105" s="322" t="n"/>
    </row>
    <row r="106">
      <c r="A106" s="242" t="inlineStr">
        <is>
          <t>Q010L010</t>
        </is>
      </c>
      <c r="B106" s="242" t="inlineStr">
        <is>
          <t>Terra Luz Residencial</t>
        </is>
      </c>
      <c r="C106" s="320" t="n">
        <v>263.37</v>
      </c>
      <c r="D106" s="321">
        <f>C106*$B$33*E106</f>
        <v/>
      </c>
      <c r="E106" s="264" t="n">
        <v>0.5862000000000001</v>
      </c>
      <c r="F106" s="322" t="n"/>
    </row>
    <row r="107">
      <c r="A107" s="242" t="inlineStr">
        <is>
          <t>Q010L011</t>
        </is>
      </c>
      <c r="B107" s="242" t="inlineStr">
        <is>
          <t>Terra Luz Residencial</t>
        </is>
      </c>
      <c r="C107" s="320" t="n">
        <v>258.57</v>
      </c>
      <c r="D107" s="321">
        <f>C107*$B$33*E107</f>
        <v/>
      </c>
      <c r="E107" s="264" t="n">
        <v>0.5862000000000001</v>
      </c>
      <c r="F107" s="322" t="n"/>
    </row>
    <row r="108">
      <c r="A108" s="242" t="inlineStr">
        <is>
          <t>Q010L014</t>
        </is>
      </c>
      <c r="B108" s="242" t="inlineStr">
        <is>
          <t>Terra Luz Residencial</t>
        </is>
      </c>
      <c r="C108" s="320" t="n">
        <v>262.77</v>
      </c>
      <c r="D108" s="321">
        <f>C108*$B$33*E108</f>
        <v/>
      </c>
      <c r="E108" s="264" t="n">
        <v>0.5862000000000001</v>
      </c>
      <c r="F108" s="322" t="n"/>
    </row>
    <row r="109">
      <c r="A109" s="242" t="inlineStr">
        <is>
          <t>Q010L015</t>
        </is>
      </c>
      <c r="B109" s="242" t="inlineStr">
        <is>
          <t>Terra Luz Residencial</t>
        </is>
      </c>
      <c r="C109" s="320" t="n">
        <v>257.34</v>
      </c>
      <c r="D109" s="321">
        <f>C109*$B$33*E109</f>
        <v/>
      </c>
      <c r="E109" s="264" t="n">
        <v>0.5862000000000001</v>
      </c>
      <c r="F109" s="322" t="n"/>
    </row>
    <row r="110">
      <c r="A110" s="242" t="inlineStr">
        <is>
          <t>Q010L016</t>
        </is>
      </c>
      <c r="B110" s="242" t="inlineStr">
        <is>
          <t>Terra Luz Residencial</t>
        </is>
      </c>
      <c r="C110" s="320" t="n">
        <v>270.33</v>
      </c>
      <c r="D110" s="321">
        <f>C110*$B$33*E110</f>
        <v/>
      </c>
      <c r="E110" s="264" t="n">
        <v>0.5862000000000001</v>
      </c>
      <c r="F110" s="322" t="n"/>
    </row>
    <row r="111">
      <c r="A111" s="242" t="inlineStr">
        <is>
          <t>Q010L017</t>
        </is>
      </c>
      <c r="B111" s="242" t="inlineStr">
        <is>
          <t>Terra Luz Residencial</t>
        </is>
      </c>
      <c r="C111" s="320" t="n">
        <v>284.81</v>
      </c>
      <c r="D111" s="321">
        <f>C111*$B$33*E111</f>
        <v/>
      </c>
      <c r="E111" s="264" t="n">
        <v>0.5862000000000001</v>
      </c>
      <c r="F111" s="322" t="n"/>
    </row>
    <row r="112">
      <c r="A112" s="242" t="inlineStr">
        <is>
          <t>Q010L018</t>
        </is>
      </c>
      <c r="B112" s="242" t="inlineStr">
        <is>
          <t>Terra Luz Residencial</t>
        </is>
      </c>
      <c r="C112" s="320" t="n">
        <v>298.49</v>
      </c>
      <c r="D112" s="321">
        <f>C112*$B$33*E112</f>
        <v/>
      </c>
      <c r="E112" s="264" t="n">
        <v>0.5862000000000001</v>
      </c>
      <c r="F112" s="322" t="n"/>
    </row>
    <row r="113">
      <c r="B113" s="284" t="inlineStr">
        <is>
          <t>NOVA UNIDADE - ANTIGA PERMUTA</t>
        </is>
      </c>
      <c r="C113" s="320" t="n">
        <v>255.18</v>
      </c>
      <c r="D113" s="321">
        <f>C113*$B$33*E113</f>
        <v/>
      </c>
      <c r="E113" s="264" t="n">
        <v>0.5862000000000001</v>
      </c>
    </row>
    <row r="114">
      <c r="B114" s="284" t="inlineStr">
        <is>
          <t>NOVA UNIDADE - ANTIGA PERMUTA</t>
        </is>
      </c>
      <c r="C114" s="320" t="n">
        <v>254.01</v>
      </c>
      <c r="D114" s="321">
        <f>C114*$B$33*E114</f>
        <v/>
      </c>
      <c r="E114" s="264" t="n">
        <v>0.5862000000000001</v>
      </c>
    </row>
    <row r="115">
      <c r="B115" s="284" t="inlineStr">
        <is>
          <t>NOVA UNIDADE - ANTIGA PERMUTA</t>
        </is>
      </c>
      <c r="C115" s="320" t="n">
        <v>252.84</v>
      </c>
      <c r="D115" s="321">
        <f>C115*$B$33*E115</f>
        <v/>
      </c>
      <c r="E115" s="264" t="n">
        <v>0.5862000000000001</v>
      </c>
    </row>
    <row r="116">
      <c r="B116" s="284" t="inlineStr">
        <is>
          <t>NOVA UNIDADE - ANTIGA PERMUTA</t>
        </is>
      </c>
      <c r="C116" s="320" t="n">
        <v>251.67</v>
      </c>
      <c r="D116" s="321">
        <f>C116*$B$33*E116</f>
        <v/>
      </c>
      <c r="E116" s="264" t="n">
        <v>0.5862000000000001</v>
      </c>
    </row>
    <row r="117">
      <c r="B117" s="284" t="inlineStr">
        <is>
          <t>NOVA UNIDADE - ANTIGA PERMUTA</t>
        </is>
      </c>
      <c r="C117" s="320" t="n">
        <v>250.5</v>
      </c>
      <c r="D117" s="321">
        <f>C117*$B$33*E117</f>
        <v/>
      </c>
      <c r="E117" s="264" t="n">
        <v>0.5862000000000001</v>
      </c>
    </row>
    <row r="118">
      <c r="B118" s="284" t="inlineStr">
        <is>
          <t>NOVA UNIDADE - ANTIGA PERMUTA</t>
        </is>
      </c>
      <c r="C118" s="320" t="n">
        <v>250.53</v>
      </c>
      <c r="D118" s="321">
        <f>C118*$B$33*E118</f>
        <v/>
      </c>
      <c r="E118" s="264" t="n">
        <v>0.5862000000000001</v>
      </c>
    </row>
    <row r="119">
      <c r="B119" s="284" t="inlineStr">
        <is>
          <t>NOVA UNIDADE - ANTIGA PERMUTA</t>
        </is>
      </c>
      <c r="C119" s="320" t="n">
        <v>250.88</v>
      </c>
      <c r="D119" s="321">
        <f>C119*$B$33*E119</f>
        <v/>
      </c>
      <c r="E119" s="264" t="n">
        <v>0.5862000000000001</v>
      </c>
    </row>
    <row r="120">
      <c r="B120" s="284" t="inlineStr">
        <is>
          <t>NOVA UNIDADE - ANTIGA PERMUTA</t>
        </is>
      </c>
      <c r="C120" s="320" t="n">
        <v>251.24</v>
      </c>
      <c r="D120" s="321">
        <f>C120*$B$33*E120</f>
        <v/>
      </c>
      <c r="E120" s="264" t="n">
        <v>0.5862000000000001</v>
      </c>
    </row>
    <row r="121">
      <c r="B121" s="284" t="inlineStr">
        <is>
          <t>NOVA UNIDADE - ANTIGA PERMUTA</t>
        </is>
      </c>
      <c r="C121" s="320" t="n">
        <v>252.41</v>
      </c>
      <c r="D121" s="321">
        <f>C121*$B$33*E121</f>
        <v/>
      </c>
      <c r="E121" s="264" t="n">
        <v>0.5862000000000001</v>
      </c>
    </row>
    <row r="122">
      <c r="B122" s="284" t="inlineStr">
        <is>
          <t>NOVA UNIDADE - ANTIGA PERMUTA</t>
        </is>
      </c>
      <c r="C122" s="320" t="n">
        <v>340.68</v>
      </c>
      <c r="D122" s="321">
        <f>C122*$B$33*E122</f>
        <v/>
      </c>
      <c r="E122" s="264" t="n">
        <v>0.5862000000000001</v>
      </c>
    </row>
  </sheetData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D4:M17"/>
  <sheetViews>
    <sheetView topLeftCell="D1" zoomScale="85" zoomScaleNormal="85" workbookViewId="0">
      <selection activeCell="G36" sqref="G36"/>
    </sheetView>
  </sheetViews>
  <sheetFormatPr baseColWidth="8" defaultRowHeight="15"/>
  <cols>
    <col width="51.28515625" customWidth="1" min="4" max="4"/>
    <col width="18.85546875" customWidth="1" min="5" max="5"/>
    <col width="23.42578125" customWidth="1" min="6" max="11"/>
    <col width="20.85546875" customWidth="1" min="12" max="12"/>
    <col width="10.140625" bestFit="1" customWidth="1" min="13" max="13"/>
  </cols>
  <sheetData>
    <row r="4" customFormat="1" s="157">
      <c r="D4" s="153" t="inlineStr">
        <is>
          <t>Custos SPE 09.2023</t>
        </is>
      </c>
      <c r="E4" s="154" t="n"/>
      <c r="F4" s="153" t="inlineStr">
        <is>
          <t>Pedido 11/09/2023</t>
        </is>
      </c>
      <c r="G4" s="155" t="inlineStr">
        <is>
          <t>Pedido 15/09/2023</t>
        </is>
      </c>
      <c r="H4" s="155" t="inlineStr">
        <is>
          <t>Pedido 18/09/2023</t>
        </is>
      </c>
      <c r="I4" s="155" t="inlineStr">
        <is>
          <t>PC 08.2023</t>
        </is>
      </c>
      <c r="J4" s="155" t="inlineStr">
        <is>
          <t>Pedido 25/09/2023</t>
        </is>
      </c>
      <c r="K4" s="155" t="inlineStr">
        <is>
          <t>Pedido 27/09/2023</t>
        </is>
      </c>
      <c r="L4" s="156" t="inlineStr">
        <is>
          <t>Saldo</t>
        </is>
      </c>
    </row>
    <row r="5">
      <c r="D5" s="158" t="inlineStr">
        <is>
          <t>Total Recebimento</t>
        </is>
      </c>
      <c r="E5" s="323">
        <f>'[12]Relatório Consolidado'!J9</f>
        <v/>
      </c>
      <c r="F5" s="160" t="n"/>
      <c r="G5" s="160" t="n"/>
      <c r="H5" s="160" t="n"/>
      <c r="I5" s="160" t="n"/>
      <c r="J5" s="160" t="n"/>
      <c r="K5" s="160" t="n"/>
      <c r="L5" s="160" t="n"/>
    </row>
    <row r="6" ht="45" customHeight="1">
      <c r="D6" s="161" t="inlineStr">
        <is>
          <t>Pagamentos dos impostos incidentes sobre esta, ou seja, Imposto de
Renda, CSLL, PIS, COFINS</t>
        </is>
      </c>
      <c r="E6" s="324">
        <f>6.73%*E5</f>
        <v/>
      </c>
      <c r="F6" s="325" t="n">
        <v>0</v>
      </c>
      <c r="G6" s="325" t="n">
        <v>0</v>
      </c>
      <c r="H6" s="325" t="n"/>
      <c r="I6" s="325" t="n">
        <v>44504.99</v>
      </c>
      <c r="J6" s="325" t="n"/>
      <c r="K6" s="325" t="n"/>
      <c r="L6" s="326">
        <f>E6-SUM(F6:J6)</f>
        <v/>
      </c>
    </row>
    <row r="7" ht="40.5" customHeight="1">
      <c r="D7" s="158" t="inlineStr">
        <is>
          <t>Manutenção do objeto social das Fiduciantes Creditórias</t>
        </is>
      </c>
      <c r="E7" s="324">
        <f>6%*E5</f>
        <v/>
      </c>
      <c r="F7" s="325" t="n">
        <v>1933.92</v>
      </c>
      <c r="G7" s="325" t="n">
        <v>27450.34</v>
      </c>
      <c r="H7" s="325" t="n">
        <v>6517.67</v>
      </c>
      <c r="I7" s="325" t="n"/>
      <c r="J7" s="327" t="n">
        <v>3240.92</v>
      </c>
      <c r="K7" s="327" t="n">
        <v>12801.5</v>
      </c>
      <c r="L7" s="328">
        <f>E7-SUM(F7:K7)</f>
        <v/>
      </c>
    </row>
    <row r="8">
      <c r="F8" s="329" t="n"/>
      <c r="G8" s="329" t="n"/>
      <c r="H8" s="329" t="n"/>
      <c r="I8" s="329" t="n"/>
      <c r="J8" s="329" t="n"/>
      <c r="K8" s="329" t="n"/>
    </row>
    <row r="10">
      <c r="D10" s="153" t="inlineStr">
        <is>
          <t>Custos SPE 10.2023</t>
        </is>
      </c>
      <c r="E10" s="154" t="n"/>
      <c r="F10" s="155" t="n">
        <v>45205</v>
      </c>
      <c r="G10" s="155" t="n">
        <v>45212</v>
      </c>
      <c r="H10" s="155" t="n">
        <v>45218</v>
      </c>
      <c r="I10" s="155" t="n"/>
      <c r="J10" s="155" t="n"/>
      <c r="K10" s="155" t="n"/>
      <c r="L10" s="156" t="inlineStr">
        <is>
          <t>Saldo</t>
        </is>
      </c>
    </row>
    <row r="11">
      <c r="D11" s="158" t="inlineStr">
        <is>
          <t>Total Recebimento</t>
        </is>
      </c>
      <c r="E11" s="323">
        <f>'Relatório Consolidado'!$J$8</f>
        <v/>
      </c>
      <c r="F11" s="160" t="n"/>
      <c r="G11" s="160" t="n"/>
      <c r="H11" s="160" t="n"/>
      <c r="I11" s="160" t="n"/>
      <c r="J11" s="160" t="n"/>
      <c r="K11" s="160" t="n"/>
      <c r="L11" s="160" t="n"/>
    </row>
    <row r="12" ht="45" customHeight="1">
      <c r="D12" s="161" t="inlineStr">
        <is>
          <t>Pagamentos dos impostos incidentes sobre esta, ou seja, Imposto de
Renda, CSLL, PIS, COFINS</t>
        </is>
      </c>
      <c r="E12" s="324">
        <f>6.73%*E11</f>
        <v/>
      </c>
      <c r="F12" s="325" t="n">
        <v>0</v>
      </c>
      <c r="G12" s="325" t="n">
        <v>0</v>
      </c>
      <c r="H12" s="330" t="inlineStr">
        <is>
          <t>-</t>
        </is>
      </c>
      <c r="I12" s="325" t="n"/>
      <c r="J12" s="325" t="n"/>
      <c r="K12" s="325" t="n"/>
      <c r="L12" s="326">
        <f>E12-SUM(F12:J12)</f>
        <v/>
      </c>
    </row>
    <row r="13">
      <c r="D13" s="158" t="inlineStr">
        <is>
          <t>Manutenção do objeto social das Fiduciantes Creditórias</t>
        </is>
      </c>
      <c r="E13" s="324">
        <f>6%*E11</f>
        <v/>
      </c>
      <c r="F13" s="325" t="n">
        <v>505.32</v>
      </c>
      <c r="G13" s="325" t="n">
        <v>12002.57</v>
      </c>
      <c r="H13" s="325" t="n">
        <v>6956.9</v>
      </c>
      <c r="I13" s="325" t="n"/>
      <c r="J13" s="327" t="n"/>
      <c r="K13" s="327" t="n"/>
      <c r="L13" s="326">
        <f>E13-SUM(F13:K13)</f>
        <v/>
      </c>
      <c r="M13" s="167" t="n"/>
    </row>
    <row r="16">
      <c r="M16" s="168" t="n"/>
    </row>
    <row r="17">
      <c r="M17" s="168" t="n"/>
    </row>
  </sheetData>
  <pageMargins left="0.511811024" right="0.511811024" top="0.787401575" bottom="0.787401575" header="0.31496062" footer="0.31496062"/>
</worksheet>
</file>

<file path=xl/worksheets/sheet3.xml><?xml version="1.0" encoding="utf-8"?>
<worksheet xmlns="http://schemas.openxmlformats.org/spreadsheetml/2006/main">
  <sheetPr>
    <tabColor rgb="FFC00000"/>
    <outlinePr summaryBelow="1" summaryRight="1"/>
    <pageSetUpPr fitToPage="1"/>
  </sheetPr>
  <dimension ref="A1:L55"/>
  <sheetViews>
    <sheetView showGridLines="0" tabSelected="1" view="pageBreakPreview" zoomScale="70" zoomScaleNormal="70" zoomScaleSheetLayoutView="70" workbookViewId="0">
      <selection activeCell="H42" sqref="H42"/>
    </sheetView>
  </sheetViews>
  <sheetFormatPr baseColWidth="8" defaultColWidth="14.42578125" defaultRowHeight="15" customHeight="1"/>
  <cols>
    <col width="4.7109375" customWidth="1" min="1" max="1"/>
    <col width="58" customWidth="1" min="2" max="2"/>
    <col width="36.85546875" customWidth="1" min="3" max="3"/>
    <col width="28.42578125" customWidth="1" min="4" max="4"/>
    <col width="20.7109375" customWidth="1" min="5" max="5"/>
    <col width="25.42578125" customWidth="1" min="6" max="6"/>
    <col width="20.7109375" customWidth="1" min="7" max="8"/>
    <col width="30.28515625" customWidth="1" min="9" max="9"/>
    <col width="34.7109375" customWidth="1" min="10" max="10"/>
    <col width="15.85546875" customWidth="1" min="11" max="11"/>
    <col width="18.5703125" customWidth="1" min="12" max="12"/>
  </cols>
  <sheetData>
    <row r="1" ht="40.5" customHeight="1">
      <c r="A1" s="1" t="n"/>
      <c r="B1" s="2" t="inlineStr">
        <is>
          <t>Relatório Executivo</t>
        </is>
      </c>
      <c r="C1" s="3" t="n"/>
      <c r="D1" s="4" t="n"/>
      <c r="E1" s="4" t="n"/>
      <c r="F1" s="4" t="n"/>
      <c r="G1" s="5" t="n"/>
      <c r="H1" s="6" t="n"/>
      <c r="I1" s="6" t="n"/>
      <c r="J1" s="6" t="n"/>
    </row>
    <row r="2" ht="3" customHeight="1">
      <c r="A2" s="1" t="n"/>
      <c r="B2" s="7" t="n"/>
      <c r="C2" s="8" t="n"/>
      <c r="D2" s="7" t="n"/>
      <c r="E2" s="7" t="n"/>
      <c r="F2" s="9" t="n"/>
      <c r="G2" s="9" t="n"/>
      <c r="H2" s="9" t="inlineStr">
        <is>
          <t>Faixa</t>
        </is>
      </c>
      <c r="I2" s="9" t="inlineStr">
        <is>
          <t>ContarDeNº Parcela</t>
        </is>
      </c>
      <c r="J2" s="9" t="inlineStr">
        <is>
          <t>Total de Valor pago</t>
        </is>
      </c>
    </row>
    <row r="3" ht="15.75" customHeight="1">
      <c r="A3" s="1" t="n"/>
      <c r="B3" s="10" t="inlineStr">
        <is>
          <t>Data de Análise:</t>
        </is>
      </c>
      <c r="C3" s="11" t="n"/>
      <c r="D3" s="6" t="n"/>
      <c r="E3" s="1" t="n"/>
      <c r="F3" s="1" t="n"/>
      <c r="G3" s="5" t="n"/>
      <c r="H3" s="6" t="n"/>
      <c r="I3" s="6" t="n"/>
      <c r="J3" s="6" t="n"/>
    </row>
    <row r="4" ht="15.75" customHeight="1">
      <c r="A4" s="1" t="n"/>
      <c r="B4" s="10" t="inlineStr">
        <is>
          <t>Data do Relatório Mensal:</t>
        </is>
      </c>
      <c r="C4" s="6" t="n"/>
      <c r="D4" s="6" t="n"/>
      <c r="E4" s="1" t="n"/>
      <c r="F4" s="1" t="n"/>
      <c r="G4" s="5" t="n"/>
      <c r="H4" s="6" t="n"/>
      <c r="I4" s="6" t="n"/>
      <c r="J4" s="211">
        <f>'Relatório Analítico'!C4</f>
        <v/>
      </c>
    </row>
    <row r="5" ht="15.75" customHeight="1">
      <c r="A5" s="1" t="n"/>
      <c r="B5" s="10" t="n"/>
      <c r="C5" s="6" t="n"/>
      <c r="D5" s="6" t="n"/>
      <c r="E5" s="1" t="n"/>
      <c r="F5" s="13" t="n"/>
      <c r="G5" s="5" t="n"/>
      <c r="H5" s="6" t="n"/>
      <c r="I5" s="6" t="n"/>
      <c r="J5" s="6" t="n"/>
    </row>
    <row r="6" ht="15.75" customHeight="1">
      <c r="A6" s="1" t="n"/>
      <c r="B6" s="14" t="n"/>
      <c r="C6" s="6" t="n"/>
      <c r="D6" s="15" t="n"/>
      <c r="E6" s="16" t="n"/>
      <c r="F6" s="1" t="n"/>
      <c r="G6" s="6" t="n"/>
      <c r="H6" s="6" t="n"/>
      <c r="I6" s="6" t="n"/>
      <c r="J6" s="6" t="n"/>
    </row>
    <row r="7" ht="15.75" customHeight="1" thickBot="1">
      <c r="A7" s="1" t="n"/>
      <c r="B7" s="17" t="inlineStr">
        <is>
          <t>Dados Gerais CRI</t>
        </is>
      </c>
      <c r="C7" s="169" t="inlineStr">
        <is>
          <t>88ª série</t>
        </is>
      </c>
      <c r="D7" s="169" t="inlineStr">
        <is>
          <t>89ª série</t>
        </is>
      </c>
      <c r="E7" s="1" t="n"/>
      <c r="F7" s="1" t="n"/>
      <c r="G7" s="19" t="inlineStr">
        <is>
          <t>Informações da Carteira</t>
        </is>
      </c>
      <c r="H7" s="18" t="n"/>
      <c r="I7" s="20">
        <f>DATE(YEAR(J4),MONTH(J4),1)</f>
        <v/>
      </c>
      <c r="J7" s="18" t="inlineStr">
        <is>
          <t>Valor</t>
        </is>
      </c>
    </row>
    <row r="8" ht="15.75" customHeight="1">
      <c r="A8" s="1" t="n"/>
      <c r="B8" s="21" t="inlineStr">
        <is>
          <t>Data de Emissão do CRI</t>
        </is>
      </c>
      <c r="C8" s="170" t="n">
        <v>44610</v>
      </c>
      <c r="D8" s="170" t="n">
        <v>44610</v>
      </c>
      <c r="E8" s="1" t="n"/>
      <c r="F8" s="1">
        <f>EDATE($I$7,0)&amp;G8</f>
        <v/>
      </c>
      <c r="G8" s="180" t="inlineStr">
        <is>
          <t>Recebido mês Carteira</t>
        </is>
      </c>
      <c r="H8" s="22" t="n"/>
      <c r="I8" s="22" t="n"/>
      <c r="J8" s="23">
        <f>'Relatório Analítico'!D38</f>
        <v/>
      </c>
    </row>
    <row r="9" ht="15.75" customHeight="1">
      <c r="A9" s="1" t="n"/>
      <c r="B9" s="24" t="inlineStr">
        <is>
          <t>Vencimento do CRI</t>
        </is>
      </c>
      <c r="C9" s="171" t="n">
        <v>50003</v>
      </c>
      <c r="D9" s="171" t="n">
        <v>50095</v>
      </c>
      <c r="E9" s="1" t="n"/>
      <c r="F9" s="1">
        <f>EDATE($I$7,0)&amp;G9</f>
        <v/>
      </c>
      <c r="G9" s="181" t="inlineStr">
        <is>
          <t>Recebimento antecipado</t>
        </is>
      </c>
      <c r="H9" s="25" t="n"/>
      <c r="I9" s="25" t="n"/>
      <c r="J9" s="26">
        <f>'Relatório Analítico'!D22</f>
        <v/>
      </c>
      <c r="K9" s="27" t="inlineStr">
        <is>
          <t>Receb. Mês</t>
        </is>
      </c>
      <c r="L9" s="329">
        <f>SUMIFS(Recebimentos!R:R,Recebimentos!T:T,'Relatório Analítico'!C5)</f>
        <v/>
      </c>
    </row>
    <row r="10" ht="15.75" customHeight="1">
      <c r="A10" s="1" t="n"/>
      <c r="B10" s="21" t="inlineStr">
        <is>
          <t>Código IF CETIP</t>
        </is>
      </c>
      <c r="C10" s="170" t="inlineStr">
        <is>
          <t>22B0679375</t>
        </is>
      </c>
      <c r="D10" s="170" t="inlineStr">
        <is>
          <t>22B0679516</t>
        </is>
      </c>
      <c r="E10" s="1" t="n"/>
      <c r="F10" s="1">
        <f>EDATE($I$7,0)&amp;G10</f>
        <v/>
      </c>
      <c r="G10" s="180" t="inlineStr">
        <is>
          <t>Recebimento regular</t>
        </is>
      </c>
      <c r="H10" s="22" t="n"/>
      <c r="I10" s="22" t="n"/>
      <c r="J10" s="23">
        <f>'Relatório Analítico'!D10</f>
        <v/>
      </c>
      <c r="K10" s="27" t="inlineStr">
        <is>
          <t>Inad. Mês</t>
        </is>
      </c>
      <c r="L10" s="23">
        <f>J12</f>
        <v/>
      </c>
    </row>
    <row r="11" ht="15.75" customHeight="1">
      <c r="A11" s="1" t="n"/>
      <c r="B11" s="24" t="inlineStr">
        <is>
          <t>Índice de atualização monetária</t>
        </is>
      </c>
      <c r="C11" s="172" t="inlineStr">
        <is>
          <t>IPCA</t>
        </is>
      </c>
      <c r="D11" s="172" t="inlineStr">
        <is>
          <t>IPCA</t>
        </is>
      </c>
      <c r="E11" s="1" t="n"/>
      <c r="F11" s="1">
        <f>EDATE($I$7,0)&amp;G11</f>
        <v/>
      </c>
      <c r="G11" s="181" t="inlineStr">
        <is>
          <t>Recebimento em atraso</t>
        </is>
      </c>
      <c r="H11" s="25" t="n"/>
      <c r="I11" s="25" t="n"/>
      <c r="J11" s="26">
        <f>'Relatório Analítico'!D34</f>
        <v/>
      </c>
      <c r="K11" s="27" t="inlineStr">
        <is>
          <t>Fluxo Esperado</t>
        </is>
      </c>
      <c r="L11">
        <f>SUM(L9:L10)</f>
        <v/>
      </c>
    </row>
    <row r="12" ht="15.75" customHeight="1">
      <c r="A12" s="1" t="n"/>
      <c r="B12" s="21" t="inlineStr">
        <is>
          <t>Juros remuneratórios</t>
        </is>
      </c>
      <c r="C12" s="331" t="n">
        <v>0.12</v>
      </c>
      <c r="D12" s="331" t="n">
        <v>0.15</v>
      </c>
      <c r="E12" s="1" t="n"/>
      <c r="F12" s="1">
        <f>EDATE($I$7,0)&amp;G12</f>
        <v/>
      </c>
      <c r="G12" s="180" t="inlineStr">
        <is>
          <t>Inadimplência no mês</t>
        </is>
      </c>
      <c r="H12" s="22" t="n"/>
      <c r="I12" s="22" t="n"/>
      <c r="J12" s="23">
        <f>SUMIFS(Recebíveis!L:L,Recebíveis!N:N,'Relatório Analítico'!C5)</f>
        <v/>
      </c>
    </row>
    <row r="13" ht="15.75" customHeight="1">
      <c r="A13" s="1" t="n"/>
      <c r="B13" s="24" t="inlineStr">
        <is>
          <t>PU Emissão CRI (R$)</t>
        </is>
      </c>
      <c r="C13" s="174" t="n">
        <v>1000</v>
      </c>
      <c r="D13" s="174" t="n">
        <v>1000</v>
      </c>
      <c r="E13" s="1" t="n"/>
      <c r="F13" s="1">
        <f>EDATE($I$7,0)&amp;G13</f>
        <v/>
      </c>
      <c r="G13" s="181" t="inlineStr">
        <is>
          <t>Inadimplência acumulada</t>
        </is>
      </c>
      <c r="H13" s="25" t="n"/>
      <c r="I13" s="25" t="n"/>
      <c r="J13" s="26">
        <f>'Relatório Analítico'!D69</f>
        <v/>
      </c>
    </row>
    <row r="14" ht="15.75" customHeight="1">
      <c r="A14" s="1" t="n"/>
      <c r="B14" s="21" t="inlineStr">
        <is>
          <t>Quantidade de CRI Emitido</t>
        </is>
      </c>
      <c r="C14" s="175" t="n">
        <v>18000</v>
      </c>
      <c r="D14" s="175" t="n">
        <v>6300</v>
      </c>
      <c r="E14" s="1" t="n"/>
      <c r="F14" s="1">
        <f>EDATE($I$7,0)&amp;G14</f>
        <v/>
      </c>
      <c r="G14" s="180" t="inlineStr">
        <is>
          <t>Fluxo esperado da Carteira (mês)</t>
        </is>
      </c>
      <c r="H14" s="22" t="n"/>
      <c r="I14" s="22" t="n"/>
      <c r="J14" s="22">
        <f>L11</f>
        <v/>
      </c>
    </row>
    <row r="15" ht="15.75" customHeight="1">
      <c r="A15" s="1" t="n"/>
      <c r="B15" s="24" t="inlineStr">
        <is>
          <t>Valor Emissão CRI (R$)</t>
        </is>
      </c>
      <c r="C15" s="176" t="n">
        <v>18000000</v>
      </c>
      <c r="D15" s="176" t="n">
        <v>6300000</v>
      </c>
      <c r="E15" s="1" t="n"/>
      <c r="F15" s="1">
        <f>EDATE($I$7,0)&amp;G15</f>
        <v/>
      </c>
      <c r="G15" s="181" t="inlineStr">
        <is>
          <t>Saldo Adimplente da Carteira</t>
        </is>
      </c>
      <c r="H15" s="25" t="n"/>
      <c r="I15" s="25" t="n"/>
      <c r="J15" s="25">
        <f>J17-J16</f>
        <v/>
      </c>
    </row>
    <row r="16" ht="15.75" customHeight="1">
      <c r="A16" s="1" t="n"/>
      <c r="B16" s="21" t="inlineStr">
        <is>
          <t>Quantidade de CRI Integralizado</t>
        </is>
      </c>
      <c r="C16" s="177" t="n">
        <v>13807</v>
      </c>
      <c r="D16" s="177" t="n">
        <v>6300</v>
      </c>
      <c r="E16" s="1" t="n">
        <v>14354</v>
      </c>
      <c r="F16" s="1">
        <f>EDATE($I$7,0)&amp;G16</f>
        <v/>
      </c>
      <c r="G16" s="180" t="inlineStr">
        <is>
          <t>Saldo Devedor Inadimplência superior a 90 dias</t>
        </is>
      </c>
      <c r="H16" s="22" t="n"/>
      <c r="I16" s="22" t="n"/>
      <c r="J16" s="22">
        <f>SUM('Relatório Analítico'!D49:D52)</f>
        <v/>
      </c>
    </row>
    <row r="17" ht="15.75" customHeight="1">
      <c r="A17" s="1" t="n"/>
      <c r="B17" s="24" t="inlineStr">
        <is>
          <t>PU  Atualizado CRI na data do Relatório Mensal (R$)</t>
        </is>
      </c>
      <c r="C17" s="174" t="n"/>
      <c r="D17" s="174" t="n"/>
      <c r="E17" s="1" t="n"/>
      <c r="F17" s="1">
        <f>EDATE($I$7,0)&amp;G17</f>
        <v/>
      </c>
      <c r="G17" s="181" t="inlineStr">
        <is>
          <t>Saldo Devedor Total da Carteira</t>
        </is>
      </c>
      <c r="H17" s="25" t="n"/>
      <c r="I17" s="25" t="n"/>
      <c r="J17" s="25">
        <f>'Relatório Analítico'!D53</f>
        <v/>
      </c>
    </row>
    <row r="18" ht="15.75" customHeight="1">
      <c r="A18" s="1" t="n"/>
      <c r="B18" s="21" t="inlineStr">
        <is>
          <t>Saldo Atualizado CRI na data do Relatório Mensal (R$)</t>
        </is>
      </c>
      <c r="C18" s="178">
        <f>C17*C16</f>
        <v/>
      </c>
      <c r="D18" s="178">
        <f>D17*D16</f>
        <v/>
      </c>
      <c r="E18" s="1" t="n"/>
      <c r="F18" s="1">
        <f>EDATE($I$7,0)&amp;G18</f>
        <v/>
      </c>
      <c r="G18" s="180" t="inlineStr">
        <is>
          <t>% Recebimento Regular</t>
        </is>
      </c>
      <c r="H18" s="32" t="n"/>
      <c r="I18" s="32" t="n"/>
      <c r="J18" s="32">
        <f>L9/L11</f>
        <v/>
      </c>
    </row>
    <row r="19" ht="15.75" customHeight="1">
      <c r="A19" s="1" t="n"/>
      <c r="B19" s="24" t="inlineStr">
        <is>
          <t>Periodicidade</t>
        </is>
      </c>
      <c r="C19" s="174" t="inlineStr">
        <is>
          <t>Mensal</t>
        </is>
      </c>
      <c r="D19" s="174" t="inlineStr">
        <is>
          <t>Mensal</t>
        </is>
      </c>
      <c r="E19" s="1" t="n"/>
      <c r="F19" s="1">
        <f>EDATE($I$7,0)&amp;G19</f>
        <v/>
      </c>
      <c r="G19" s="181" t="inlineStr">
        <is>
          <t>Fundo de Reserva (Ibira SDA)</t>
        </is>
      </c>
      <c r="H19" s="33" t="n"/>
      <c r="I19" s="33" t="n"/>
      <c r="J19" s="25" t="n"/>
    </row>
    <row r="20" ht="15.75" customHeight="1">
      <c r="A20" s="1" t="n"/>
      <c r="B20" s="34" t="inlineStr">
        <is>
          <t>Conta Centralizadora:</t>
        </is>
      </c>
      <c r="C20" s="210" t="inlineStr">
        <is>
          <t>8499 / 33609-0</t>
        </is>
      </c>
      <c r="D20" s="179" t="n"/>
      <c r="E20" s="1" t="n"/>
      <c r="F20" s="1" t="n"/>
      <c r="G20" s="180" t="inlineStr">
        <is>
          <t>Fundo de Reserva (Terra Luz)</t>
        </is>
      </c>
      <c r="H20" s="22" t="n"/>
      <c r="I20" s="22" t="n"/>
      <c r="J20" s="22" t="n"/>
    </row>
    <row r="21" ht="15.75" customHeight="1">
      <c r="A21" s="1" t="n"/>
      <c r="C21" s="30" t="n"/>
      <c r="D21" s="31" t="n"/>
      <c r="E21" s="1" t="n"/>
      <c r="F21" s="1" t="n"/>
      <c r="G21" s="181" t="inlineStr">
        <is>
          <t>Fundo de Obras (Terra Luz)</t>
        </is>
      </c>
      <c r="H21" s="25" t="n"/>
      <c r="I21" s="25" t="n"/>
      <c r="J21" s="25" t="n"/>
    </row>
    <row r="22" ht="15.75" customHeight="1">
      <c r="A22" s="1" t="n"/>
      <c r="B22" s="35" t="n"/>
      <c r="C22" s="23" t="n"/>
      <c r="D22" s="31" t="n"/>
      <c r="E22" s="1" t="n"/>
      <c r="F22" s="1" t="n"/>
      <c r="G22" s="182" t="inlineStr">
        <is>
          <t>Despesa P.S. (SDA)</t>
        </is>
      </c>
      <c r="H22" s="22" t="n"/>
      <c r="I22" s="22" t="n"/>
      <c r="J22" s="22" t="n"/>
    </row>
    <row r="23" ht="15.75" customHeight="1">
      <c r="A23" s="1" t="n"/>
      <c r="B23" s="35" t="n"/>
      <c r="C23" s="23" t="n"/>
      <c r="D23" s="23" t="n"/>
      <c r="E23" s="1" t="n"/>
      <c r="F23" s="1" t="n"/>
      <c r="G23" s="181" t="inlineStr">
        <is>
          <t>Despesa P.S. (Terra Luz)</t>
        </is>
      </c>
      <c r="H23" s="25" t="n"/>
      <c r="I23" s="25" t="n"/>
      <c r="J23" s="25" t="n"/>
    </row>
    <row r="24" ht="15.75" customHeight="1">
      <c r="A24" s="1" t="n"/>
      <c r="B24" s="35" t="n"/>
      <c r="C24" s="23" t="n"/>
      <c r="D24" s="23" t="n"/>
      <c r="E24" s="6" t="n"/>
      <c r="F24" s="6" t="n"/>
    </row>
    <row r="25" ht="15.75" customHeight="1" thickBot="1">
      <c r="A25" s="1" t="n"/>
      <c r="B25" s="183" t="n"/>
      <c r="C25" s="178" t="n"/>
      <c r="D25" s="178" t="n"/>
      <c r="E25" s="301" t="n"/>
      <c r="F25" s="184" t="n"/>
      <c r="G25" s="185" t="inlineStr">
        <is>
          <t>Informações para Cálculo dos Índices</t>
        </is>
      </c>
      <c r="H25" s="169" t="n"/>
      <c r="I25" s="169" t="n"/>
      <c r="J25" s="186" t="n"/>
    </row>
    <row r="26" ht="15.75" customHeight="1">
      <c r="A26" s="1" t="n"/>
      <c r="B26" s="183" t="n"/>
      <c r="C26" s="178" t="n"/>
      <c r="D26" s="178" t="n"/>
      <c r="E26" s="301" t="n"/>
      <c r="F26" s="290" t="n"/>
      <c r="G26" s="181" t="inlineStr">
        <is>
          <t>Saldo Adimplente Carteira Ibirapitanga</t>
        </is>
      </c>
      <c r="H26" s="188" t="n"/>
      <c r="I26" s="188" t="n"/>
      <c r="J26" s="188">
        <f>SUMIFS('Base Contratos'!$C:$C,'Base Contratos'!H:H,"IBIRAPITANGA FASE 3",'Base Contratos'!$D:$D,"&lt;="&amp;90)</f>
        <v/>
      </c>
    </row>
    <row r="27" ht="15.75" customHeight="1">
      <c r="A27" s="1" t="n"/>
      <c r="B27" s="183" t="n"/>
      <c r="C27" s="178" t="n"/>
      <c r="D27" s="178" t="n"/>
      <c r="E27" s="301" t="n"/>
      <c r="F27" s="290" t="n"/>
      <c r="G27" s="182" t="inlineStr">
        <is>
          <t>Saldo Devedor Inadimplência superior a 90 dias Ibirapitanga</t>
        </is>
      </c>
      <c r="H27" s="179" t="n"/>
      <c r="I27" s="179" t="n"/>
      <c r="J27" s="179">
        <f>SUMIFS('Base Contratos'!$C:$C,'Base Contratos'!H:H,"IBIRAPITANGA FASE 3",'Base Contratos'!$D:$D,"&gt;"&amp;90)</f>
        <v/>
      </c>
    </row>
    <row r="28" ht="15.75" customHeight="1">
      <c r="A28" s="1" t="n"/>
      <c r="B28" s="183" t="n"/>
      <c r="C28" s="178" t="n"/>
      <c r="D28" s="178" t="n"/>
      <c r="E28" s="301" t="n"/>
      <c r="F28" s="290" t="n"/>
      <c r="G28" s="181" t="inlineStr">
        <is>
          <t>Saldo Adimplente da Carteira Terra Luz</t>
        </is>
      </c>
      <c r="H28" s="188" t="n"/>
      <c r="I28" s="188" t="n"/>
      <c r="J28" s="188">
        <f>SUMIFS('Base Contratos'!$C:$C,'Base Contratos'!H:H,"TERRA LUZ RESIDENCIAL",'Base Contratos'!$D:$D,"&lt;="&amp;90)</f>
        <v/>
      </c>
    </row>
    <row r="29" ht="15.75" customHeight="1">
      <c r="A29" s="1" t="n"/>
      <c r="B29" s="183" t="n"/>
      <c r="C29" s="178" t="n"/>
      <c r="D29" s="178" t="n"/>
      <c r="E29" s="301" t="n"/>
      <c r="F29" s="290" t="n"/>
      <c r="G29" s="182" t="inlineStr">
        <is>
          <t>Saldo Devedor Inadimplência superior a 90 dias Terra Luz</t>
        </is>
      </c>
      <c r="H29" s="179" t="n"/>
      <c r="I29" s="179" t="n"/>
      <c r="J29" s="179">
        <f>SUMIFS('Base Contratos'!$C:$C,'Base Contratos'!H:H,"TERRA LUZ RESIDENCIAL",'Base Contratos'!$D:$D,"&gt;"&amp;90)</f>
        <v/>
      </c>
    </row>
    <row r="30" ht="15.75" customHeight="1">
      <c r="A30" s="1" t="n"/>
      <c r="B30" s="183" t="n"/>
      <c r="C30" s="178" t="n"/>
      <c r="D30" s="178" t="n"/>
      <c r="E30" s="301" t="n"/>
      <c r="F30" s="290" t="n"/>
      <c r="G30" s="181" t="inlineStr">
        <is>
          <t>VGV das Unidades Não Vendidas Terra Luz</t>
        </is>
      </c>
      <c r="H30" s="188" t="n"/>
      <c r="I30" s="188" t="n"/>
      <c r="J30" s="188">
        <f>'Calculo Gatilho 3'!D38</f>
        <v/>
      </c>
    </row>
    <row r="31" ht="15.75" customHeight="1">
      <c r="A31" s="1" t="n"/>
      <c r="B31" s="183" t="n"/>
      <c r="C31" s="178" t="n"/>
      <c r="D31" s="178" t="n"/>
      <c r="E31" s="301" t="n"/>
      <c r="F31" s="290" t="n"/>
      <c r="G31" s="182" t="n"/>
      <c r="H31" s="179" t="n"/>
      <c r="I31" s="179" t="n"/>
      <c r="J31" s="179" t="n"/>
    </row>
    <row r="32" ht="15.75" customHeight="1">
      <c r="A32" s="1" t="n"/>
      <c r="B32" s="183" t="n"/>
      <c r="C32" s="178" t="n"/>
      <c r="D32" s="178" t="n"/>
      <c r="E32" s="301" t="n"/>
      <c r="F32" s="290" t="n"/>
      <c r="G32" s="182" t="n"/>
      <c r="H32" s="179" t="n"/>
      <c r="I32" s="179" t="n"/>
      <c r="J32" s="179" t="n"/>
    </row>
    <row r="33" ht="15.75" customHeight="1" thickBot="1">
      <c r="A33" s="1" t="n"/>
      <c r="B33" s="152" t="inlineStr">
        <is>
          <t>Demonstrativo Financeiro Mensal CRI</t>
        </is>
      </c>
      <c r="C33" s="293" t="inlineStr">
        <is>
          <t>88ª Série</t>
        </is>
      </c>
      <c r="D33" s="294" t="n"/>
      <c r="E33" s="294" t="n"/>
      <c r="F33" s="294" t="n"/>
      <c r="G33" s="293" t="inlineStr">
        <is>
          <t>89ª série</t>
        </is>
      </c>
      <c r="H33" s="294" t="n"/>
      <c r="I33" s="294" t="n"/>
      <c r="J33" s="294" t="n"/>
    </row>
    <row r="34" ht="15.75" customHeight="1">
      <c r="A34" s="1" t="n"/>
      <c r="B34" s="301" t="n"/>
      <c r="C34" s="295" t="inlineStr">
        <is>
          <t>Último pagamento</t>
        </is>
      </c>
      <c r="D34" s="296" t="n"/>
      <c r="E34" s="297" t="inlineStr">
        <is>
          <t>Próximo Pagamento</t>
        </is>
      </c>
      <c r="F34" s="298" t="n"/>
      <c r="G34" s="295" t="inlineStr">
        <is>
          <t>Último pagamento</t>
        </is>
      </c>
      <c r="H34" s="296" t="n"/>
      <c r="I34" s="297" t="inlineStr">
        <is>
          <t>Próximo Pagamento</t>
        </is>
      </c>
      <c r="J34" s="298" t="n"/>
    </row>
    <row r="35" ht="15.75" customHeight="1">
      <c r="A35" s="1" t="n"/>
      <c r="B35" s="189" t="n"/>
      <c r="C35" s="190" t="inlineStr">
        <is>
          <t>PU</t>
        </is>
      </c>
      <c r="D35" s="191" t="inlineStr">
        <is>
          <t>Total</t>
        </is>
      </c>
      <c r="E35" s="192" t="inlineStr">
        <is>
          <t>PU</t>
        </is>
      </c>
      <c r="F35" s="191" t="inlineStr">
        <is>
          <t>Total</t>
        </is>
      </c>
      <c r="G35" s="190" t="inlineStr">
        <is>
          <t>PU</t>
        </is>
      </c>
      <c r="H35" s="191" t="inlineStr">
        <is>
          <t>Total</t>
        </is>
      </c>
      <c r="I35" s="192" t="inlineStr">
        <is>
          <t>PU</t>
        </is>
      </c>
      <c r="J35" s="191" t="inlineStr">
        <is>
          <t>Total</t>
        </is>
      </c>
    </row>
    <row r="36" ht="15.75" customHeight="1">
      <c r="A36" s="1" t="n"/>
      <c r="B36" s="180" t="inlineStr">
        <is>
          <t>Data</t>
        </is>
      </c>
      <c r="C36" s="193" t="n">
        <v>45191</v>
      </c>
      <c r="D36" s="194" t="n">
        <v>45191</v>
      </c>
      <c r="E36" s="193" t="n"/>
      <c r="F36" s="193" t="n"/>
      <c r="G36" s="193" t="n">
        <v>45191</v>
      </c>
      <c r="H36" s="194" t="n">
        <v>45191</v>
      </c>
      <c r="I36" s="193" t="n"/>
      <c r="J36" s="193" t="n"/>
    </row>
    <row r="37" ht="15.75" customHeight="1">
      <c r="A37" s="1" t="n"/>
      <c r="B37" s="181" t="inlineStr">
        <is>
          <t>Juros remuneratórios</t>
        </is>
      </c>
      <c r="C37" s="174" t="n">
        <v>3.80411893</v>
      </c>
      <c r="D37" s="195" t="n">
        <v>52523.47006651</v>
      </c>
      <c r="E37" s="174" t="n"/>
      <c r="F37" s="195">
        <f>E37*$C$16</f>
        <v/>
      </c>
      <c r="G37" s="174" t="n">
        <v>12.91443071</v>
      </c>
      <c r="H37" s="195" t="n">
        <v>81360.91347299999</v>
      </c>
      <c r="I37" s="174" t="n"/>
      <c r="J37" s="195">
        <f>I37*$D$16</f>
        <v/>
      </c>
    </row>
    <row r="38" ht="15.75" customHeight="1">
      <c r="A38" s="1" t="n"/>
      <c r="B38" s="180" t="inlineStr">
        <is>
          <t>Amortização (%)</t>
        </is>
      </c>
      <c r="C38" s="196" t="n">
        <v>0.03146</v>
      </c>
      <c r="D38" s="197" t="n">
        <v>0.03146</v>
      </c>
      <c r="E38" s="196" t="n"/>
      <c r="F38" s="197">
        <f>E38</f>
        <v/>
      </c>
      <c r="G38" s="196" t="n">
        <v>0.002093</v>
      </c>
      <c r="H38" s="197" t="n">
        <v>0.002093</v>
      </c>
      <c r="I38" s="196" t="n"/>
      <c r="J38" s="197">
        <f>I38</f>
        <v/>
      </c>
    </row>
    <row r="39" ht="15" customHeight="1">
      <c r="A39" s="1" t="n"/>
      <c r="B39" s="181" t="inlineStr">
        <is>
          <t>Amortização (R$)</t>
        </is>
      </c>
      <c r="C39" s="174" t="n">
        <v>12.61251896</v>
      </c>
      <c r="D39" s="195" t="n">
        <v>174141.04928072</v>
      </c>
      <c r="E39" s="174" t="n"/>
      <c r="F39" s="195">
        <f>E39*$C$16</f>
        <v/>
      </c>
      <c r="G39" s="174" t="n">
        <v>2.30730644</v>
      </c>
      <c r="H39" s="195" t="n">
        <v>14536.030572</v>
      </c>
      <c r="I39" s="174" t="n"/>
      <c r="J39" s="195">
        <f>I39*$D$16</f>
        <v/>
      </c>
    </row>
    <row r="40" ht="15.75" customHeight="1">
      <c r="A40" s="1" t="n"/>
      <c r="B40" s="180" t="inlineStr">
        <is>
          <t>Amortização extraordinária</t>
        </is>
      </c>
      <c r="C40" s="198" t="n">
        <v>23.35435721011081</v>
      </c>
      <c r="D40" s="199" t="n">
        <v>322453.61</v>
      </c>
      <c r="E40" s="198" t="n"/>
      <c r="F40" s="199">
        <f>E40*$C$16</f>
        <v/>
      </c>
      <c r="G40" s="198" t="n">
        <v>0</v>
      </c>
      <c r="H40" s="199" t="n">
        <v>0</v>
      </c>
      <c r="I40" s="198" t="n"/>
      <c r="J40" s="199">
        <f>I40*$D$16</f>
        <v/>
      </c>
    </row>
    <row r="41" ht="15.75" customHeight="1">
      <c r="A41" s="1" t="n"/>
      <c r="B41" s="181" t="inlineStr">
        <is>
          <t>Atualização</t>
        </is>
      </c>
      <c r="C41" s="174" t="n">
        <v>0.4803912599999762</v>
      </c>
      <c r="D41" s="195" t="n">
        <v>6632.762126819672</v>
      </c>
      <c r="E41" s="174" t="n"/>
      <c r="F41" s="195">
        <f>E41*$C$16</f>
        <v/>
      </c>
      <c r="G41" s="174" t="n">
        <v>1.32095503000005</v>
      </c>
      <c r="H41" s="195" t="n">
        <v>8322.016689000317</v>
      </c>
      <c r="I41" s="174" t="n"/>
      <c r="J41" s="195">
        <f>I41*$D$16</f>
        <v/>
      </c>
    </row>
    <row r="42" ht="15.75" customHeight="1">
      <c r="A42" s="1" t="n"/>
      <c r="B42" s="200" t="inlineStr">
        <is>
          <t>Total Pagamento do CRI</t>
        </is>
      </c>
      <c r="C42" s="201" t="n">
        <v>39.77099510011081</v>
      </c>
      <c r="D42" s="202" t="n">
        <v>549118.12934723</v>
      </c>
      <c r="E42" s="201">
        <f>E37+E39+E40</f>
        <v/>
      </c>
      <c r="F42" s="202">
        <f>E42*$C$16</f>
        <v/>
      </c>
      <c r="G42" s="201" t="n">
        <v>15.22173715</v>
      </c>
      <c r="H42" s="202" t="n">
        <v>95896.944045</v>
      </c>
      <c r="I42" s="201">
        <f>I39+I37+I40</f>
        <v/>
      </c>
      <c r="J42" s="202">
        <f>I42*$D$16</f>
        <v/>
      </c>
    </row>
    <row r="43" ht="15.75" customHeight="1">
      <c r="A43" s="1" t="n"/>
      <c r="B43" s="39" t="n"/>
      <c r="C43" s="39" t="n"/>
      <c r="D43" s="39" t="n"/>
      <c r="E43" s="39" t="n"/>
      <c r="F43" s="6" t="n"/>
    </row>
    <row r="44" ht="15.75" customHeight="1">
      <c r="A44" s="40" t="n"/>
      <c r="B44" s="39" t="n"/>
      <c r="C44" s="39" t="n"/>
      <c r="D44" s="39" t="n"/>
      <c r="E44" s="39" t="n"/>
      <c r="F44" s="6" t="n"/>
    </row>
    <row r="45" ht="15.75" customHeight="1">
      <c r="A45" s="1" t="n"/>
      <c r="B45" s="6" t="n"/>
      <c r="C45" s="41" t="n"/>
      <c r="D45" s="42" t="n"/>
      <c r="E45" s="42" t="n"/>
      <c r="F45" s="43" t="n"/>
    </row>
    <row r="46" ht="19.5" customHeight="1" thickBot="1">
      <c r="A46" s="1" t="n"/>
      <c r="B46" s="17" t="inlineStr">
        <is>
          <t>Limites para Recomposição</t>
        </is>
      </c>
      <c r="C46" s="17" t="n"/>
      <c r="D46" s="17" t="n"/>
      <c r="E46" s="17" t="n"/>
      <c r="F46" s="17" t="n"/>
      <c r="G46" s="17" t="n"/>
      <c r="H46" s="17" t="n"/>
      <c r="I46" s="17" t="n"/>
      <c r="J46" s="17" t="n"/>
    </row>
    <row r="47" ht="21" customHeight="1">
      <c r="A47" s="1" t="n"/>
      <c r="B47" s="44" t="n"/>
      <c r="C47" s="299" t="inlineStr">
        <is>
          <t>Critério</t>
        </is>
      </c>
      <c r="D47" s="298" t="n"/>
      <c r="E47" s="298" t="n"/>
      <c r="F47" s="298" t="n"/>
      <c r="G47" s="298" t="n"/>
      <c r="H47" s="298" t="n"/>
      <c r="I47" s="36" t="inlineStr">
        <is>
          <t>Apurado</t>
        </is>
      </c>
      <c r="J47" s="36" t="inlineStr">
        <is>
          <t>Status</t>
        </is>
      </c>
    </row>
    <row r="48" ht="74.45" customHeight="1">
      <c r="A48" s="1" t="n"/>
      <c r="B48" s="203" t="inlineStr">
        <is>
          <t>Razão do Saldo Devedor</t>
        </is>
      </c>
      <c r="C48" s="300" t="inlineStr">
        <is>
          <t>Saldo dos Créditos Imobiliários adimplentes do empreendimento Ibirapitanga divididos pelo saldo devedor do(s) CRI 88 deve ser maior que 140%</t>
        </is>
      </c>
      <c r="I48" s="204">
        <f>J26/C18</f>
        <v/>
      </c>
      <c r="J48" s="205">
        <f>IF(I48&gt;1.4,"Ok","Não Ok")</f>
        <v/>
      </c>
    </row>
    <row r="49" ht="135.6" customHeight="1">
      <c r="A49" s="1" t="n"/>
      <c r="B49" s="206" t="inlineStr">
        <is>
          <t>Razão de Garantia Terra Luz</t>
        </is>
      </c>
      <c r="C49" s="289" t="inlineStr">
        <is>
          <t>Razão (Terraluz) = (a) / (b)
Onde:
(a) = a somatória de: (i) VGV das Unidades não vendidas de titularidade da Terraluz, calculado pela multiplicação do valor 
médio por metro quadrado das vendas efetuadas nos últimos 3 meses anteriores à Data de Verificação em que ocorreram 
vendas, pela área de cada Unidade em estoque e pelo percentual à que a Terraluz faz jus de tais Unidades; e (ii) Valor 
Presente dos Direitos Creditórios Terraluz, descontados à taxa dos Juros Remuneratórios Terraluz; e
(b) = Valor Nominal Atualizado dos CRI 89ª Série.</t>
        </is>
      </c>
      <c r="I49" s="207">
        <f>(J30+J28+J29+J20)/D18</f>
        <v/>
      </c>
      <c r="J49" s="208">
        <f>IF(I49&gt;100%,"Ok","Não Ok")</f>
        <v/>
      </c>
      <c r="K49" s="117" t="inlineStr">
        <is>
          <t>Modificar Gatilhos</t>
        </is>
      </c>
    </row>
    <row r="50" ht="106.15" customHeight="1">
      <c r="A50" s="1" t="n"/>
      <c r="B50" s="206" t="inlineStr">
        <is>
          <t>índice de Cobertura</t>
        </is>
      </c>
      <c r="C50" s="289" t="inlineStr">
        <is>
          <t>Significa a razão entre: (a) o valor total recebido em um determinado mês advindos dos 
Direitos Creditórios (Ibirapitanga), excetuados os pagamentos feitos a título de antecipação de parcelas vincendas 
em meses subsequentes ao de pagamento; e (b) o valor total da parcela imediatamente subsequente de 
Remuneração e Amortização Programada dos CRI 88ª Série, que deverá ser sempre superior a 120% (cento e 
vinte por cento).</t>
        </is>
      </c>
      <c r="I50" s="271">
        <f>K50/(F39+F37)</f>
        <v/>
      </c>
      <c r="J50" s="209">
        <f>IF(I50&gt;120%,"Ok","Não Ok")</f>
        <v/>
      </c>
      <c r="K50" s="332">
        <f>SUMIFS(Recebimentos!R:R,Recebimentos!S:S,"IBIRAPITANGA FASE 3",Recebimentos!Y:Y,"Recebimento Regular")+SUMIFS(Recebimentos!R:R,Recebimentos!S:S,"IBIRAPITANGA FASE 3",Recebimentos!Y:Y,"Recebimento em Atraso")</f>
        <v/>
      </c>
    </row>
    <row r="51" ht="15.75" customHeight="1">
      <c r="A51" s="1" t="n"/>
      <c r="B51" s="45" t="n"/>
      <c r="C51" s="45" t="n"/>
      <c r="D51" s="45" t="n"/>
      <c r="E51" s="45" t="n"/>
      <c r="F51" s="45" t="n"/>
      <c r="G51" s="5" t="n"/>
      <c r="H51" s="6" t="n"/>
      <c r="I51" s="6" t="n"/>
      <c r="J51" s="6" t="n"/>
    </row>
    <row r="52" ht="19.5" customHeight="1">
      <c r="A52" s="1" t="n"/>
      <c r="B52" s="46" t="inlineStr">
        <is>
          <t>Definições/Observações</t>
        </is>
      </c>
      <c r="C52" s="46" t="n"/>
      <c r="D52" s="46" t="n"/>
      <c r="E52" s="46" t="n"/>
      <c r="F52" s="46" t="n"/>
      <c r="G52" s="5" t="n"/>
      <c r="H52" s="6" t="n"/>
      <c r="I52" s="6" t="n"/>
      <c r="J52" s="6" t="n"/>
    </row>
    <row r="53" ht="15.75" customHeight="1">
      <c r="A53" s="1" t="n"/>
      <c r="B53" s="47" t="inlineStr">
        <is>
          <t>1- Saldo Devedor Adimplente: Saldo devedor com inadimplência até 90 dias;</t>
        </is>
      </c>
      <c r="C53" s="46" t="n"/>
      <c r="D53" s="46" t="n"/>
      <c r="E53" s="46" t="n"/>
      <c r="F53" s="46" t="n"/>
      <c r="G53" s="5" t="n"/>
      <c r="H53" s="6" t="n"/>
      <c r="I53" s="6" t="n"/>
      <c r="J53" s="6" t="n"/>
    </row>
    <row r="54" ht="15.75" customHeight="1">
      <c r="A54" s="48" t="n"/>
      <c r="B54" s="47" t="inlineStr">
        <is>
          <t>2- Saldo Devedor Total da Carteira: Saldo Adimplente, mais saldo devedor da carteira com atraso superior a 90 dias.</t>
        </is>
      </c>
      <c r="C54" s="46" t="n"/>
      <c r="D54" s="46" t="n"/>
      <c r="E54" s="46" t="n"/>
      <c r="F54" s="46" t="n"/>
      <c r="G54" s="5" t="n"/>
      <c r="H54" s="6" t="n"/>
      <c r="I54" s="6" t="n"/>
      <c r="J54" s="6" t="n"/>
    </row>
    <row r="55" ht="15" customHeight="1">
      <c r="B55" s="47" t="n"/>
    </row>
  </sheetData>
  <mergeCells count="10">
    <mergeCell ref="E34:F34"/>
    <mergeCell ref="C34:D34"/>
    <mergeCell ref="I34:J34"/>
    <mergeCell ref="G34:H34"/>
    <mergeCell ref="C47:H47"/>
    <mergeCell ref="C50:H50"/>
    <mergeCell ref="C49:H49"/>
    <mergeCell ref="C33:F33"/>
    <mergeCell ref="C48:H48"/>
    <mergeCell ref="G33:J33"/>
  </mergeCells>
  <printOptions horizontalCentered="1" verticalCentered="1"/>
  <pageMargins left="0.25" right="0.25" top="0.75" bottom="0.75" header="0" footer="0"/>
  <pageSetup orientation="landscape" paperSize="9" scale="43"/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rgb="FFFF0000"/>
    <outlinePr summaryBelow="1" summaryRight="1"/>
    <pageSetUpPr fitToPage="1"/>
  </sheetPr>
  <dimension ref="A1:V1001"/>
  <sheetViews>
    <sheetView showGridLines="0" view="pageBreakPreview" topLeftCell="A30" zoomScale="70" zoomScaleNormal="100" zoomScaleSheetLayoutView="70" workbookViewId="0">
      <selection activeCell="E65" sqref="E65"/>
    </sheetView>
  </sheetViews>
  <sheetFormatPr baseColWidth="8" defaultColWidth="14.42578125" defaultRowHeight="15" customHeight="1"/>
  <cols>
    <col width="4.7109375" customWidth="1" min="1" max="1"/>
    <col width="45.28515625" customWidth="1" min="2" max="2"/>
    <col width="17" bestFit="1" customWidth="1" min="3" max="3"/>
    <col width="35.140625" customWidth="1" min="4" max="4"/>
    <col width="16.5703125" customWidth="1" min="5" max="5"/>
    <col width="25.42578125" customWidth="1" min="6" max="6"/>
    <col width="12.140625" customWidth="1" min="7" max="7"/>
    <col width="8.7109375" customWidth="1" min="8" max="11"/>
    <col width="15" customWidth="1" min="12" max="13"/>
    <col width="8.7109375" customWidth="1" min="14" max="15"/>
    <col width="1.7109375" customWidth="1" min="16" max="16"/>
    <col width="27.140625" bestFit="1" customWidth="1" min="17" max="17"/>
    <col width="27.42578125" customWidth="1" min="18" max="18"/>
  </cols>
  <sheetData>
    <row r="1" ht="40.5" customHeight="1">
      <c r="A1" s="1" t="n"/>
      <c r="B1" s="2" t="inlineStr">
        <is>
          <t>Relatório Analítico</t>
        </is>
      </c>
      <c r="C1" s="2" t="n"/>
      <c r="D1" s="49" t="n"/>
      <c r="E1" s="50" t="n"/>
      <c r="F1" s="51" t="n"/>
      <c r="G1" s="6" t="n"/>
      <c r="H1" s="6" t="n"/>
      <c r="I1" s="6" t="n"/>
      <c r="J1" s="6" t="n"/>
      <c r="K1" s="6" t="n"/>
      <c r="L1" s="51" t="n"/>
      <c r="M1" s="6" t="n"/>
      <c r="N1" s="6" t="n"/>
      <c r="O1" s="6" t="n"/>
      <c r="P1" s="52" t="n"/>
      <c r="Q1" s="54" t="n"/>
      <c r="R1" s="54" t="n"/>
      <c r="S1" s="54" t="n"/>
      <c r="T1" s="54" t="n"/>
      <c r="U1" s="54" t="n"/>
      <c r="V1" s="54" t="n"/>
    </row>
    <row r="2" ht="3" customHeight="1">
      <c r="A2" s="1" t="n"/>
      <c r="B2" s="55" t="n"/>
      <c r="C2" s="56" t="n"/>
      <c r="D2" s="57" t="n"/>
      <c r="E2" s="58" t="n"/>
      <c r="F2" s="58" t="n"/>
      <c r="G2" s="58" t="n"/>
      <c r="H2" s="58" t="n"/>
      <c r="I2" s="58" t="n"/>
      <c r="J2" s="58" t="n"/>
      <c r="K2" s="58" t="n"/>
      <c r="L2" s="58" t="n"/>
      <c r="M2" s="58" t="n"/>
      <c r="N2" s="58" t="n"/>
      <c r="O2" s="6" t="n"/>
      <c r="P2" s="52" t="n"/>
      <c r="Q2" s="54" t="n"/>
      <c r="R2" s="54" t="n"/>
      <c r="S2" s="54" t="n"/>
      <c r="T2" s="54" t="n"/>
      <c r="U2" s="54" t="n"/>
      <c r="V2" s="54" t="n"/>
    </row>
    <row r="3" ht="15.75" customHeight="1">
      <c r="A3" s="1" t="n"/>
      <c r="B3" s="10" t="inlineStr">
        <is>
          <t>Data de Análise:</t>
        </is>
      </c>
      <c r="C3" s="143">
        <f>'Relatório Consolidado'!J3</f>
        <v/>
      </c>
      <c r="D3" s="12" t="n"/>
      <c r="E3" s="43" t="n"/>
      <c r="F3" s="43" t="n"/>
      <c r="G3" s="43" t="n"/>
      <c r="H3" s="43" t="n"/>
      <c r="I3" s="43" t="n"/>
      <c r="J3" s="43" t="n"/>
      <c r="K3" s="43" t="n"/>
      <c r="L3" s="6" t="n"/>
      <c r="M3" s="6" t="n"/>
      <c r="N3" s="6" t="n"/>
      <c r="O3" s="6" t="n"/>
      <c r="P3" s="52" t="n"/>
      <c r="Q3" s="54" t="n"/>
      <c r="R3" s="54" t="n"/>
      <c r="S3" s="54" t="n"/>
      <c r="T3" s="54" t="n"/>
      <c r="U3" s="54" t="n"/>
      <c r="V3" s="54" t="n"/>
    </row>
    <row r="4" ht="15.75" customHeight="1">
      <c r="A4" s="1" t="n"/>
      <c r="B4" s="10" t="inlineStr">
        <is>
          <t>Data do Relatório Mensal:</t>
        </is>
      </c>
      <c r="C4" s="143">
        <f>Recebíveis!K3</f>
        <v/>
      </c>
      <c r="D4" s="12" t="n"/>
      <c r="E4" s="333" t="n">
        <v>44105</v>
      </c>
      <c r="F4" s="43" t="n"/>
      <c r="G4" s="43" t="n"/>
      <c r="H4" s="43" t="n"/>
      <c r="I4" s="43" t="n"/>
      <c r="J4" s="43" t="n"/>
      <c r="K4" s="43" t="n"/>
      <c r="L4" s="6" t="n"/>
      <c r="M4" s="6" t="n"/>
      <c r="N4" s="6" t="n"/>
      <c r="O4" s="6" t="n"/>
      <c r="P4" s="52" t="n"/>
      <c r="Q4" s="54" t="n"/>
      <c r="R4" s="54" t="n"/>
      <c r="S4" s="54" t="n"/>
      <c r="T4" s="54" t="n"/>
      <c r="U4" s="54" t="n"/>
      <c r="V4" s="54" t="n"/>
    </row>
    <row r="5" ht="15.75" customHeight="1">
      <c r="A5" s="1" t="n"/>
      <c r="B5" s="41" t="n"/>
      <c r="C5" s="144">
        <f>DATE(YEAR(C4),MONTH(C4),1)</f>
        <v/>
      </c>
      <c r="D5" s="60" t="n"/>
      <c r="E5" s="6" t="n"/>
      <c r="F5" s="51" t="n"/>
      <c r="G5" s="6" t="n"/>
      <c r="H5" s="6" t="n"/>
      <c r="I5" s="6" t="n"/>
      <c r="J5" s="6" t="n"/>
      <c r="K5" s="6" t="n"/>
      <c r="L5" s="43" t="n"/>
      <c r="M5" s="6" t="n"/>
      <c r="N5" s="6" t="n"/>
      <c r="O5" s="6" t="n"/>
      <c r="P5" s="52" t="n"/>
      <c r="Q5" s="54" t="n"/>
      <c r="R5" s="54" t="n"/>
      <c r="S5" s="54" t="n"/>
      <c r="T5" s="54" t="n"/>
      <c r="U5" s="54" t="n"/>
      <c r="V5" s="54" t="n"/>
    </row>
    <row r="6" ht="22.5" customHeight="1">
      <c r="A6" s="62" t="n"/>
      <c r="B6" s="63" t="inlineStr">
        <is>
          <t>1. Recebimentos mensais da Carteira</t>
        </is>
      </c>
      <c r="C6" s="64" t="n"/>
      <c r="D6" s="65" t="n"/>
      <c r="E6" s="14" t="n"/>
      <c r="F6" s="14" t="n"/>
      <c r="G6" s="14" t="n"/>
      <c r="H6" s="14" t="n"/>
      <c r="I6" s="14" t="n"/>
      <c r="J6" s="14" t="n"/>
      <c r="K6" s="14" t="n"/>
      <c r="L6" s="64" t="n"/>
      <c r="M6" s="14" t="n"/>
      <c r="N6" s="14" t="n"/>
      <c r="O6" s="14" t="n"/>
      <c r="P6" s="66" t="n"/>
      <c r="Q6" s="53" t="inlineStr">
        <is>
          <t>Antecipação</t>
        </is>
      </c>
      <c r="R6" s="334">
        <f>D22</f>
        <v/>
      </c>
      <c r="S6" s="54" t="n"/>
      <c r="T6" s="54" t="n"/>
      <c r="U6" s="54" t="n"/>
      <c r="V6" s="54" t="n"/>
    </row>
    <row r="7" ht="15.75" customHeight="1">
      <c r="A7" s="1" t="n"/>
      <c r="B7" s="41" t="n"/>
      <c r="C7" s="42" t="n"/>
      <c r="D7" s="43" t="n"/>
      <c r="E7" s="6" t="n"/>
      <c r="F7" s="51" t="n"/>
      <c r="G7" s="6" t="n"/>
      <c r="H7" s="6" t="n"/>
      <c r="I7" s="6" t="n"/>
      <c r="J7" s="6" t="n"/>
      <c r="K7" s="6" t="n"/>
      <c r="L7" s="43" t="n"/>
      <c r="M7" s="6" t="n"/>
      <c r="N7" s="6" t="n"/>
      <c r="O7" s="6" t="n"/>
      <c r="P7" s="52" t="n"/>
      <c r="Q7" s="67" t="inlineStr">
        <is>
          <t>Recebimentos em Atraso</t>
        </is>
      </c>
      <c r="R7" s="335">
        <f>D34</f>
        <v/>
      </c>
      <c r="S7" s="54" t="n"/>
      <c r="T7" s="54" t="n"/>
      <c r="U7" s="54" t="n"/>
      <c r="V7" s="54" t="n"/>
    </row>
    <row r="8" ht="18" customHeight="1" thickBot="1">
      <c r="A8" s="1" t="n"/>
      <c r="B8" s="17" t="inlineStr">
        <is>
          <t>Recebimento Regular (em dia)1</t>
        </is>
      </c>
      <c r="C8" s="17" t="n"/>
      <c r="D8" s="69" t="n"/>
      <c r="E8" s="17" t="n"/>
      <c r="F8" s="6" t="n"/>
      <c r="G8" s="6" t="n"/>
      <c r="H8" s="6" t="n"/>
      <c r="I8" s="6" t="n"/>
      <c r="J8" s="6" t="n"/>
      <c r="K8" s="6" t="n"/>
      <c r="L8" s="51" t="n"/>
      <c r="M8" s="6" t="n"/>
      <c r="N8" s="6" t="n"/>
      <c r="O8" s="6" t="n"/>
      <c r="P8" s="52" t="n"/>
      <c r="Q8" s="53" t="inlineStr">
        <is>
          <t>Recebimentos em dia</t>
        </is>
      </c>
      <c r="R8" s="334">
        <f>D10</f>
        <v/>
      </c>
      <c r="S8" s="54" t="n"/>
      <c r="T8" s="54" t="n"/>
      <c r="U8" s="54" t="n"/>
      <c r="V8" s="54" t="n"/>
    </row>
    <row r="9" ht="15.75" customHeight="1">
      <c r="A9" s="1" t="n"/>
      <c r="B9" s="70" t="n"/>
      <c r="C9" s="36" t="inlineStr">
        <is>
          <t>Nº de Boletos</t>
        </is>
      </c>
      <c r="D9" s="336" t="inlineStr">
        <is>
          <t>Soma das Parcelas</t>
        </is>
      </c>
      <c r="E9" s="36" t="inlineStr">
        <is>
          <t>Percentual</t>
        </is>
      </c>
      <c r="F9" s="6" t="n"/>
      <c r="G9" s="6" t="n"/>
      <c r="H9" s="6" t="n"/>
      <c r="I9" s="6" t="n"/>
      <c r="J9" s="6" t="n"/>
      <c r="K9" s="6" t="n"/>
      <c r="L9" s="51" t="n"/>
      <c r="M9" s="6" t="n"/>
      <c r="N9" s="6" t="n"/>
      <c r="O9" s="6" t="n"/>
      <c r="P9" s="52" t="n"/>
      <c r="Q9" s="53" t="n"/>
      <c r="R9" s="334">
        <f>+SUM(R6:R8)</f>
        <v/>
      </c>
      <c r="S9" s="54" t="n"/>
      <c r="T9" s="54" t="n"/>
      <c r="U9" s="54" t="n"/>
      <c r="V9" s="54" t="n"/>
    </row>
    <row r="10" ht="15.75" customHeight="1">
      <c r="A10" s="1" t="n"/>
      <c r="B10" s="37" t="inlineStr">
        <is>
          <t xml:space="preserve">Até 5 </t>
        </is>
      </c>
      <c r="C10" s="80">
        <f>COUNTIFS(Recebimentos!Y:Y,"Recebimento Regular",Recebimentos!U:U,'Relatório Analítico'!C5)</f>
        <v/>
      </c>
      <c r="D10" s="337">
        <f>SUMIFS(Recebimentos!R:R,Recebimentos!U:U,'Relatório Analítico'!C5,Recebimentos!Y:Y,"Recebimento Regular")</f>
        <v/>
      </c>
      <c r="E10" s="72" t="n">
        <v>1</v>
      </c>
      <c r="F10" s="6" t="n"/>
      <c r="G10" s="6" t="n"/>
      <c r="H10" s="6" t="n"/>
      <c r="I10" s="6" t="n"/>
      <c r="J10" s="6" t="n"/>
      <c r="K10" s="6" t="n"/>
      <c r="L10" s="51" t="n"/>
      <c r="M10" s="6" t="n"/>
      <c r="N10" s="6" t="n"/>
      <c r="O10" s="6" t="n"/>
      <c r="P10" s="52" t="n"/>
      <c r="Q10" s="54" t="n"/>
      <c r="R10" s="54" t="n"/>
      <c r="S10" s="54" t="n"/>
      <c r="T10" s="54" t="n"/>
      <c r="U10" s="54" t="n"/>
      <c r="V10" s="54" t="n"/>
    </row>
    <row r="11" ht="18" customHeight="1">
      <c r="A11" s="1" t="n"/>
      <c r="B11" s="49" t="n"/>
      <c r="C11" s="49" t="n"/>
      <c r="D11" s="338" t="n"/>
      <c r="E11" s="6" t="n"/>
      <c r="F11" s="6" t="n"/>
      <c r="G11" s="6" t="n"/>
      <c r="H11" s="6" t="n"/>
      <c r="I11" s="6" t="n"/>
      <c r="J11" s="6" t="n"/>
      <c r="K11" s="6" t="n"/>
      <c r="L11" s="51" t="n"/>
      <c r="M11" s="6" t="n"/>
      <c r="N11" s="21" t="n"/>
      <c r="O11" s="6" t="n"/>
      <c r="P11" s="52" t="n"/>
      <c r="Q11" s="54" t="n"/>
      <c r="R11" s="54" t="n"/>
      <c r="S11" s="54" t="n"/>
      <c r="T11" s="54" t="n"/>
      <c r="U11" s="54" t="n"/>
      <c r="V11" s="54" t="n"/>
    </row>
    <row r="12" ht="15.75" customHeight="1" thickBot="1">
      <c r="A12" s="1" t="n"/>
      <c r="B12" s="17" t="inlineStr">
        <is>
          <t>Antecipação (em dias)²</t>
        </is>
      </c>
      <c r="C12" s="17" t="n"/>
      <c r="D12" s="339" t="n"/>
      <c r="E12" s="17" t="n"/>
      <c r="F12" s="6" t="n"/>
      <c r="G12" s="6" t="n"/>
      <c r="H12" s="6" t="n"/>
      <c r="I12" s="6" t="n"/>
      <c r="J12" s="6" t="n"/>
      <c r="K12" s="6" t="n"/>
      <c r="L12" s="51" t="n"/>
      <c r="M12" s="6" t="n"/>
      <c r="N12" s="6" t="n"/>
      <c r="O12" s="6" t="n"/>
      <c r="P12" s="52" t="n"/>
      <c r="Q12" s="54" t="n"/>
      <c r="R12" s="54" t="n"/>
      <c r="S12" s="54" t="n"/>
      <c r="T12" s="54" t="n"/>
      <c r="U12" s="54" t="n"/>
      <c r="V12" s="54" t="n"/>
    </row>
    <row r="13" ht="15.75" customHeight="1">
      <c r="A13" s="1" t="n"/>
      <c r="B13" s="70" t="n"/>
      <c r="C13" s="36" t="inlineStr">
        <is>
          <t>Nº de Boletos</t>
        </is>
      </c>
      <c r="D13" s="336" t="inlineStr">
        <is>
          <t>Soma das Parcelas</t>
        </is>
      </c>
      <c r="E13" s="36" t="inlineStr">
        <is>
          <t>Percentual</t>
        </is>
      </c>
      <c r="F13" s="6" t="n"/>
      <c r="G13" s="6" t="n"/>
      <c r="H13" s="6" t="n"/>
      <c r="I13" s="6" t="n"/>
      <c r="J13" s="6" t="n"/>
      <c r="K13" s="6" t="n"/>
      <c r="L13" s="51" t="n"/>
      <c r="M13" s="6" t="n"/>
      <c r="N13" s="6" t="n"/>
      <c r="O13" s="6" t="n"/>
      <c r="P13" s="52" t="n"/>
      <c r="Q13" s="54" t="n"/>
      <c r="R13" s="54" t="n"/>
      <c r="S13" s="54" t="n"/>
      <c r="T13" s="54" t="n"/>
      <c r="U13" s="54" t="n"/>
      <c r="V13" s="54" t="n"/>
    </row>
    <row r="14">
      <c r="A14" s="1">
        <f>B$12&amp;$B14&amp;$D$5</f>
        <v/>
      </c>
      <c r="B14" s="37" t="inlineStr">
        <is>
          <t>Até 15</t>
        </is>
      </c>
      <c r="C14" s="29">
        <f>COUNTIFS(Recebimentos!Y:Y,"Antecipação",Recebimentos!Z:Z,'Relatório Analítico'!B14)</f>
        <v/>
      </c>
      <c r="D14" s="340">
        <f>SUMIFS(Recebimentos!R:R,Recebimentos!Y:Y,"Antecipação",Recebimentos!Z:Z,'Relatório Analítico'!B14)</f>
        <v/>
      </c>
      <c r="E14" s="72">
        <f>IFERROR(D14/$D$22,0)</f>
        <v/>
      </c>
      <c r="F14" s="6" t="n"/>
      <c r="G14" s="6" t="n"/>
      <c r="H14" s="6" t="n"/>
      <c r="I14" s="6" t="n"/>
      <c r="J14" s="6" t="n"/>
      <c r="K14" s="6" t="n"/>
      <c r="L14" s="51" t="n"/>
      <c r="M14" s="6" t="n"/>
      <c r="N14" s="6" t="n"/>
      <c r="O14" s="6" t="n"/>
      <c r="P14" s="52" t="n"/>
      <c r="Q14" s="54" t="n"/>
      <c r="R14" s="54" t="n"/>
      <c r="S14" s="54" t="n"/>
      <c r="T14" s="54" t="n"/>
      <c r="U14" s="54" t="n"/>
      <c r="V14" s="54" t="n"/>
    </row>
    <row r="15">
      <c r="A15" s="1">
        <f>B$12&amp;$B15&amp;$D$5</f>
        <v/>
      </c>
      <c r="B15" s="35" t="inlineStr">
        <is>
          <t>Entre 15 e 30</t>
        </is>
      </c>
      <c r="C15" s="76">
        <f>COUNTIFS(Recebimentos!Y:Y,"Antecipação",Recebimentos!Z:Z,'Relatório Analítico'!B15)</f>
        <v/>
      </c>
      <c r="D15" s="341">
        <f>SUMIFS(Recebimentos!R:R,Recebimentos!Y:Y,"Antecipação",Recebimentos!Z:Z,'Relatório Analítico'!B15)</f>
        <v/>
      </c>
      <c r="E15" s="78">
        <f>IFERROR(D15/$D$22,0)</f>
        <v/>
      </c>
      <c r="F15" s="6" t="n"/>
      <c r="G15" s="6" t="n"/>
      <c r="H15" s="6" t="n"/>
      <c r="I15" s="6" t="n"/>
      <c r="J15" s="6" t="n"/>
      <c r="K15" s="6" t="n"/>
      <c r="L15" s="51" t="n"/>
      <c r="M15" s="6" t="n"/>
      <c r="N15" s="6" t="n"/>
      <c r="O15" s="6" t="n"/>
      <c r="P15" s="52" t="n"/>
      <c r="Q15" s="54" t="n"/>
      <c r="R15" s="54" t="n"/>
      <c r="S15" s="54" t="n"/>
      <c r="T15" s="54" t="n"/>
      <c r="U15" s="54" t="n"/>
      <c r="V15" s="54" t="n"/>
    </row>
    <row r="16">
      <c r="A16" s="1">
        <f>B$12&amp;$B16&amp;$D$5</f>
        <v/>
      </c>
      <c r="B16" s="37" t="inlineStr">
        <is>
          <t>Entre 30 e 60</t>
        </is>
      </c>
      <c r="C16" s="29">
        <f>COUNTIFS(Recebimentos!Y:Y,"Antecipação",Recebimentos!Z:Z,'Relatório Analítico'!B16)</f>
        <v/>
      </c>
      <c r="D16" s="340">
        <f>SUMIFS(Recebimentos!R:R,Recebimentos!Y:Y,"Antecipação",Recebimentos!Z:Z,'Relatório Analítico'!B16)</f>
        <v/>
      </c>
      <c r="E16" s="72">
        <f>IFERROR(D16/$D$22,0)</f>
        <v/>
      </c>
      <c r="F16" s="6" t="n"/>
      <c r="G16" s="6" t="n"/>
      <c r="H16" s="6" t="n"/>
      <c r="I16" s="6" t="n"/>
      <c r="J16" s="6" t="n"/>
      <c r="K16" s="6" t="n"/>
      <c r="L16" s="51" t="n"/>
      <c r="M16" s="6" t="n"/>
      <c r="N16" s="6" t="n"/>
      <c r="O16" s="6" t="n"/>
      <c r="P16" s="52" t="n"/>
      <c r="Q16" s="54" t="n"/>
      <c r="R16" s="54" t="n"/>
      <c r="S16" s="54" t="n"/>
      <c r="T16" s="54" t="n"/>
      <c r="U16" s="54" t="n"/>
      <c r="V16" s="54" t="n"/>
    </row>
    <row r="17">
      <c r="A17" s="1">
        <f>B$12&amp;$B17&amp;$D$5</f>
        <v/>
      </c>
      <c r="B17" s="35" t="inlineStr">
        <is>
          <t>Entre 60 e 90</t>
        </is>
      </c>
      <c r="C17" s="76">
        <f>COUNTIFS(Recebimentos!Y:Y,"Antecipação",Recebimentos!Z:Z,'Relatório Analítico'!B17)</f>
        <v/>
      </c>
      <c r="D17" s="341">
        <f>SUMIFS(Recebimentos!R:R,Recebimentos!Y:Y,"Antecipação",Recebimentos!Z:Z,'Relatório Analítico'!B17)</f>
        <v/>
      </c>
      <c r="E17" s="78">
        <f>IFERROR(D17/$D$22,0)</f>
        <v/>
      </c>
      <c r="F17" s="6" t="n"/>
      <c r="G17" s="6" t="n"/>
      <c r="H17" s="6" t="n"/>
      <c r="I17" s="6" t="n"/>
      <c r="J17" s="6" t="n"/>
      <c r="K17" s="6" t="n"/>
      <c r="L17" s="51" t="n"/>
      <c r="M17" s="6" t="n"/>
      <c r="N17" s="6" t="n"/>
      <c r="O17" s="6" t="n"/>
      <c r="P17" s="52" t="n"/>
      <c r="Q17" s="54" t="n"/>
      <c r="R17" s="54" t="n"/>
      <c r="S17" s="54" t="n"/>
      <c r="T17" s="54" t="n"/>
      <c r="U17" s="54" t="n"/>
      <c r="V17" s="54" t="n"/>
    </row>
    <row r="18">
      <c r="A18" s="1">
        <f>B$12&amp;$B18&amp;$D$5</f>
        <v/>
      </c>
      <c r="B18" s="37" t="inlineStr">
        <is>
          <t>Entre 90 e 120</t>
        </is>
      </c>
      <c r="C18" s="29">
        <f>COUNTIFS(Recebimentos!Y:Y,"Antecipação",Recebimentos!Z:Z,'Relatório Analítico'!B18)</f>
        <v/>
      </c>
      <c r="D18" s="340">
        <f>SUMIFS(Recebimentos!R:R,Recebimentos!Y:Y,"Antecipação",Recebimentos!Z:Z,'Relatório Analítico'!B18)</f>
        <v/>
      </c>
      <c r="E18" s="72">
        <f>IFERROR(D18/$D$22,0)</f>
        <v/>
      </c>
      <c r="F18" s="6" t="n"/>
      <c r="G18" s="6" t="n"/>
      <c r="H18" s="6" t="n"/>
      <c r="I18" s="6" t="n"/>
      <c r="J18" s="6" t="n"/>
      <c r="K18" s="6" t="n"/>
      <c r="L18" s="51" t="n"/>
      <c r="M18" s="6" t="n"/>
      <c r="N18" s="6" t="n"/>
      <c r="O18" s="6" t="n"/>
      <c r="P18" s="52" t="n"/>
      <c r="Q18" s="54" t="n"/>
      <c r="R18" s="54" t="n"/>
      <c r="S18" s="54" t="n"/>
      <c r="T18" s="54" t="n"/>
      <c r="U18" s="54" t="n"/>
      <c r="V18" s="54" t="n"/>
    </row>
    <row r="19">
      <c r="A19" s="1">
        <f>B$12&amp;$B19&amp;$D$5</f>
        <v/>
      </c>
      <c r="B19" s="35" t="inlineStr">
        <is>
          <t>Entre 120 e 150</t>
        </is>
      </c>
      <c r="C19" s="76">
        <f>COUNTIFS(Recebimentos!Y:Y,"Antecipação",Recebimentos!Z:Z,'Relatório Analítico'!B19)</f>
        <v/>
      </c>
      <c r="D19" s="341">
        <f>SUMIFS(Recebimentos!R:R,Recebimentos!Y:Y,"Antecipação",Recebimentos!Z:Z,'Relatório Analítico'!B19)</f>
        <v/>
      </c>
      <c r="E19" s="78">
        <f>IFERROR(D19/$D$22,0)</f>
        <v/>
      </c>
      <c r="F19" s="6" t="n"/>
      <c r="G19" s="6" t="n"/>
      <c r="H19" s="6" t="n"/>
      <c r="I19" s="6" t="n"/>
      <c r="J19" s="6" t="n"/>
      <c r="K19" s="6" t="n"/>
      <c r="L19" s="51" t="n"/>
      <c r="M19" s="6" t="n"/>
      <c r="N19" s="6" t="n"/>
      <c r="O19" s="6" t="n"/>
      <c r="P19" s="52" t="n"/>
      <c r="Q19" s="54" t="n"/>
      <c r="R19" s="54" t="n"/>
      <c r="S19" s="54" t="n"/>
      <c r="T19" s="54" t="n"/>
      <c r="U19" s="54" t="n"/>
      <c r="V19" s="54" t="n"/>
    </row>
    <row r="20">
      <c r="A20" s="1">
        <f>B$12&amp;$B20&amp;$D$5</f>
        <v/>
      </c>
      <c r="B20" s="37" t="inlineStr">
        <is>
          <t>Entre 150 e 180</t>
        </is>
      </c>
      <c r="C20" s="29">
        <f>COUNTIFS(Recebimentos!Y:Y,"Antecipação",Recebimentos!Z:Z,'Relatório Analítico'!B20)</f>
        <v/>
      </c>
      <c r="D20" s="340">
        <f>SUMIFS(Recebimentos!R:R,Recebimentos!Y:Y,"Antecipação",Recebimentos!Z:Z,'Relatório Analítico'!B20)</f>
        <v/>
      </c>
      <c r="E20" s="72">
        <f>IFERROR(D20/$D$22,0)</f>
        <v/>
      </c>
      <c r="F20" s="6" t="n"/>
      <c r="G20" s="6" t="n"/>
      <c r="H20" s="6" t="n"/>
      <c r="I20" s="6" t="n"/>
      <c r="J20" s="342" t="n"/>
      <c r="K20" s="6" t="n"/>
      <c r="L20" s="51" t="n"/>
      <c r="M20" s="6" t="n"/>
      <c r="N20" s="6" t="n"/>
      <c r="O20" s="6" t="n"/>
      <c r="P20" s="52" t="n"/>
      <c r="Q20" s="54" t="n"/>
      <c r="R20" s="54" t="n"/>
      <c r="S20" s="54" t="n"/>
      <c r="T20" s="54" t="n"/>
      <c r="U20" s="54" t="n"/>
      <c r="V20" s="54" t="n"/>
    </row>
    <row r="21" ht="15.75" customHeight="1">
      <c r="A21" s="1">
        <f>B$12&amp;$B21&amp;$D$5</f>
        <v/>
      </c>
      <c r="B21" s="35" t="inlineStr">
        <is>
          <t>Superior a 180</t>
        </is>
      </c>
      <c r="C21" s="76">
        <f>COUNTIFS(Recebimentos!Y:Y,"Antecipação",Recebimentos!Z:Z,'Relatório Analítico'!B21)</f>
        <v/>
      </c>
      <c r="D21" s="341">
        <f>SUMIFS(Recebimentos!R:R,Recebimentos!Y:Y,"Antecipação",Recebimentos!Z:Z,'Relatório Analítico'!B21)</f>
        <v/>
      </c>
      <c r="E21" s="78">
        <f>IFERROR(D21/$D$22,0)</f>
        <v/>
      </c>
      <c r="F21" s="6" t="n"/>
      <c r="G21" s="6" t="n"/>
      <c r="H21" s="6" t="n"/>
      <c r="I21" s="6" t="n"/>
      <c r="J21" s="342" t="n"/>
      <c r="K21" s="6" t="n"/>
      <c r="L21" s="51" t="n"/>
      <c r="M21" s="6" t="n"/>
      <c r="N21" s="6" t="n"/>
      <c r="O21" s="6" t="n"/>
      <c r="P21" s="52" t="n"/>
      <c r="Q21" s="54" t="n"/>
      <c r="R21" s="54" t="n"/>
      <c r="S21" s="54" t="n"/>
      <c r="T21" s="54" t="n"/>
      <c r="U21" s="54" t="n"/>
      <c r="V21" s="54" t="n"/>
    </row>
    <row r="22" ht="18" customHeight="1">
      <c r="A22" s="1">
        <f>B$12&amp;$B22&amp;$D$5</f>
        <v/>
      </c>
      <c r="B22" s="38" t="inlineStr">
        <is>
          <t>Total em antecipação</t>
        </is>
      </c>
      <c r="C22" s="80">
        <f>SUM(C14:C21)</f>
        <v/>
      </c>
      <c r="D22" s="343">
        <f>SUM(D14:D21)</f>
        <v/>
      </c>
      <c r="E22" s="82">
        <f>IFERROR(D22/$D$22,0)</f>
        <v/>
      </c>
      <c r="F22" s="6" t="n"/>
      <c r="G22" s="6" t="n"/>
      <c r="H22" s="6" t="n"/>
      <c r="I22" s="6" t="n"/>
      <c r="J22" s="342" t="n"/>
      <c r="K22" s="6" t="n"/>
      <c r="L22" s="51" t="n"/>
      <c r="M22" s="6" t="n"/>
      <c r="N22" s="6" t="n"/>
      <c r="O22" s="6" t="n"/>
      <c r="P22" s="52" t="n"/>
      <c r="Q22" s="54" t="n"/>
      <c r="R22" s="54" t="n"/>
      <c r="S22" s="54" t="n"/>
      <c r="T22" s="54" t="n"/>
      <c r="U22" s="54" t="n"/>
      <c r="V22" s="54" t="n"/>
    </row>
    <row r="23" ht="18" customHeight="1">
      <c r="A23" s="1" t="n"/>
      <c r="B23" s="83" t="n"/>
      <c r="C23" s="84" t="n"/>
      <c r="D23" s="344" t="n"/>
      <c r="E23" s="85" t="n"/>
      <c r="F23" s="6" t="n"/>
      <c r="G23" s="6" t="n"/>
      <c r="H23" s="6" t="n"/>
      <c r="I23" s="6" t="n"/>
      <c r="J23" s="6" t="n"/>
      <c r="K23" s="6" t="n"/>
      <c r="L23" s="51" t="n"/>
      <c r="M23" s="6" t="n"/>
      <c r="N23" s="6" t="n"/>
      <c r="O23" s="6" t="n"/>
      <c r="P23" s="52" t="n"/>
      <c r="Q23" s="54" t="n"/>
      <c r="R23" s="54" t="n"/>
      <c r="S23" s="54" t="n"/>
      <c r="T23" s="54" t="n"/>
      <c r="U23" s="54" t="n"/>
      <c r="V23" s="54" t="n"/>
    </row>
    <row r="24" ht="15.75" customHeight="1" thickBot="1">
      <c r="A24" s="1" t="n"/>
      <c r="B24" s="17" t="inlineStr">
        <is>
          <t>Recebimento em Atraso (em dias)³</t>
        </is>
      </c>
      <c r="C24" s="17" t="n"/>
      <c r="D24" s="339" t="n"/>
      <c r="E24" s="17" t="n"/>
      <c r="F24" s="6" t="n"/>
      <c r="G24" s="6" t="n"/>
      <c r="H24" s="6" t="n"/>
      <c r="I24" s="6" t="n"/>
      <c r="J24" s="6" t="n"/>
      <c r="K24" s="6" t="n"/>
      <c r="L24" s="51" t="n"/>
      <c r="M24" s="6" t="n"/>
      <c r="N24" s="6" t="n"/>
      <c r="O24" s="6" t="n"/>
      <c r="P24" s="52" t="n"/>
      <c r="Q24" s="54" t="n"/>
      <c r="R24" s="54" t="n"/>
      <c r="S24" s="54" t="n"/>
      <c r="T24" s="54" t="n"/>
      <c r="U24" s="54" t="n"/>
      <c r="V24" s="54" t="n"/>
    </row>
    <row r="25" ht="15.75" customHeight="1">
      <c r="A25" s="1" t="n"/>
      <c r="B25" s="70" t="n"/>
      <c r="C25" s="36" t="inlineStr">
        <is>
          <t>Nº de Boletos</t>
        </is>
      </c>
      <c r="D25" s="336" t="inlineStr">
        <is>
          <t>Soma das Parcelas</t>
        </is>
      </c>
      <c r="E25" s="36" t="inlineStr">
        <is>
          <t>Percentual</t>
        </is>
      </c>
      <c r="F25" s="6" t="n"/>
      <c r="G25" s="6" t="n"/>
      <c r="H25" s="6" t="n"/>
      <c r="I25" s="6" t="n"/>
      <c r="J25" s="6" t="n"/>
      <c r="K25" s="6" t="n"/>
      <c r="L25" s="51" t="n"/>
      <c r="M25" s="6" t="n"/>
      <c r="N25" s="6" t="n"/>
      <c r="O25" s="6" t="n"/>
      <c r="P25" s="52" t="n"/>
      <c r="Q25" s="54" t="n"/>
      <c r="R25" s="54" t="n"/>
      <c r="S25" s="54" t="n"/>
      <c r="T25" s="54" t="n"/>
      <c r="U25" s="54" t="n"/>
      <c r="V25" s="54" t="n"/>
    </row>
    <row r="26" ht="15.75" customHeight="1">
      <c r="A26" s="1">
        <f>B$24&amp;$B26&amp;$D$5</f>
        <v/>
      </c>
      <c r="B26" s="37" t="inlineStr">
        <is>
          <t>Até 15</t>
        </is>
      </c>
      <c r="C26" s="29">
        <f>COUNTIFS(Recebimentos!Y:Y,"Recebimento em Atraso",Recebimentos!Z:Z,'Relatório Analítico'!B26)</f>
        <v/>
      </c>
      <c r="D26" s="340">
        <f>SUMIFS(Recebimentos!R:R,Recebimentos!Y:Y,"Recebimento em Atraso",Recebimentos!Z:Z,'Relatório Analítico'!B26)</f>
        <v/>
      </c>
      <c r="E26" s="72">
        <f>IFERROR(D26/$D$34,0)</f>
        <v/>
      </c>
      <c r="F26" s="6" t="n"/>
      <c r="G26" s="6" t="n"/>
      <c r="H26" s="6" t="n"/>
      <c r="I26" s="6" t="n"/>
      <c r="J26" s="6" t="n"/>
      <c r="K26" s="6" t="n"/>
      <c r="L26" s="51" t="n"/>
      <c r="M26" s="6" t="n"/>
      <c r="N26" s="6" t="n"/>
      <c r="O26" s="6" t="n"/>
      <c r="P26" s="52" t="n"/>
      <c r="Q26" s="54" t="n"/>
      <c r="R26" s="54" t="n"/>
      <c r="S26" s="54" t="n"/>
      <c r="T26" s="54" t="n"/>
      <c r="U26" s="54" t="n"/>
      <c r="V26" s="54" t="n"/>
    </row>
    <row r="27" ht="15.75" customHeight="1">
      <c r="A27" s="1">
        <f>B$24&amp;$B27&amp;$D$5</f>
        <v/>
      </c>
      <c r="B27" s="35" t="inlineStr">
        <is>
          <t>Entre 15 e 30</t>
        </is>
      </c>
      <c r="C27" s="76">
        <f>COUNTIFS(Recebimentos!Y:Y,"Recebimento em Atraso",Recebimentos!Z:Z,'Relatório Analítico'!B27)</f>
        <v/>
      </c>
      <c r="D27" s="341">
        <f>SUMIFS(Recebimentos!R:R,Recebimentos!Y:Y,"Recebimento em Atraso",Recebimentos!Z:Z,'Relatório Analítico'!B27)</f>
        <v/>
      </c>
      <c r="E27" s="78">
        <f>IFERROR(D27/$D$34,0)</f>
        <v/>
      </c>
      <c r="F27" s="6" t="n"/>
      <c r="G27" s="6" t="n"/>
      <c r="H27" s="6" t="n"/>
      <c r="I27" s="6" t="n"/>
      <c r="J27" s="6" t="n"/>
      <c r="K27" s="6" t="n"/>
      <c r="L27" s="51" t="n"/>
      <c r="M27" s="6" t="n"/>
      <c r="N27" s="6" t="n"/>
      <c r="O27" s="6" t="n"/>
      <c r="P27" s="52" t="n"/>
      <c r="Q27" s="54" t="n"/>
      <c r="R27" s="54" t="n"/>
      <c r="S27" s="54" t="n"/>
      <c r="T27" s="54" t="n"/>
      <c r="U27" s="54" t="n"/>
      <c r="V27" s="54" t="n"/>
    </row>
    <row r="28" ht="15.75" customHeight="1">
      <c r="A28" s="1">
        <f>B$24&amp;$B28&amp;$D$5</f>
        <v/>
      </c>
      <c r="B28" s="37" t="inlineStr">
        <is>
          <t>Entre 30 e 60</t>
        </is>
      </c>
      <c r="C28" s="29">
        <f>COUNTIFS(Recebimentos!Y:Y,"Recebimento em Atraso",Recebimentos!Z:Z,'Relatório Analítico'!B28)</f>
        <v/>
      </c>
      <c r="D28" s="340">
        <f>SUMIFS(Recebimentos!R:R,Recebimentos!Y:Y,"Recebimento em Atraso",Recebimentos!Z:Z,'Relatório Analítico'!B28)</f>
        <v/>
      </c>
      <c r="E28" s="72">
        <f>IFERROR(D28/$D$34,0)</f>
        <v/>
      </c>
      <c r="F28" s="6" t="n"/>
      <c r="G28" s="6" t="n"/>
      <c r="H28" s="6" t="n"/>
      <c r="I28" s="6" t="n"/>
      <c r="J28" s="6" t="n"/>
      <c r="K28" s="6" t="n"/>
      <c r="L28" s="51" t="n"/>
      <c r="M28" s="6" t="n"/>
      <c r="N28" s="6" t="n"/>
      <c r="O28" s="6" t="n"/>
      <c r="P28" s="52" t="n"/>
      <c r="Q28" s="54" t="n"/>
      <c r="R28" s="54" t="n"/>
      <c r="S28" s="54" t="n"/>
      <c r="T28" s="54" t="n"/>
      <c r="U28" s="54" t="n"/>
      <c r="V28" s="54" t="n"/>
    </row>
    <row r="29" ht="15.75" customHeight="1">
      <c r="A29" s="1">
        <f>B$24&amp;$B29&amp;$D$5</f>
        <v/>
      </c>
      <c r="B29" s="35" t="inlineStr">
        <is>
          <t>Entre 60 e 90</t>
        </is>
      </c>
      <c r="C29" s="76">
        <f>COUNTIFS(Recebimentos!Y:Y,"Recebimento em Atraso",Recebimentos!Z:Z,'Relatório Analítico'!B29)</f>
        <v/>
      </c>
      <c r="D29" s="341">
        <f>SUMIFS(Recebimentos!R:R,Recebimentos!Y:Y,"Recebimento em Atraso",Recebimentos!Z:Z,'Relatório Analítico'!B29)</f>
        <v/>
      </c>
      <c r="E29" s="78">
        <f>IFERROR(D29/$D$34,0)</f>
        <v/>
      </c>
      <c r="F29" s="6" t="n"/>
      <c r="G29" s="6" t="n"/>
      <c r="H29" s="6" t="n"/>
      <c r="I29" s="6" t="n"/>
      <c r="J29" s="6" t="n"/>
      <c r="K29" s="6" t="n"/>
      <c r="L29" s="51" t="n"/>
      <c r="M29" s="6" t="n"/>
      <c r="N29" s="6" t="n"/>
      <c r="O29" s="6" t="n"/>
      <c r="P29" s="52" t="n"/>
      <c r="Q29" s="54" t="n"/>
      <c r="R29" s="54" t="n"/>
      <c r="S29" s="54" t="n"/>
      <c r="T29" s="54" t="n"/>
      <c r="U29" s="54" t="n"/>
      <c r="V29" s="54" t="n"/>
    </row>
    <row r="30" ht="15.75" customHeight="1">
      <c r="A30" s="1">
        <f>B$24&amp;$B30&amp;$D$5</f>
        <v/>
      </c>
      <c r="B30" s="37" t="inlineStr">
        <is>
          <t>Entre 90 e 120</t>
        </is>
      </c>
      <c r="C30" s="29">
        <f>COUNTIFS(Recebimentos!Y:Y,"Recebimento em Atraso",Recebimentos!Z:Z,'Relatório Analítico'!B30)</f>
        <v/>
      </c>
      <c r="D30" s="340">
        <f>SUMIFS(Recebimentos!R:R,Recebimentos!Y:Y,"Recebimento em Atraso",Recebimentos!Z:Z,'Relatório Analítico'!B30)</f>
        <v/>
      </c>
      <c r="E30" s="72">
        <f>IFERROR(D30/$D$34,0)</f>
        <v/>
      </c>
      <c r="F30" s="2" t="n"/>
      <c r="G30" s="15" t="n"/>
      <c r="H30" s="15" t="n"/>
      <c r="I30" s="15" t="n"/>
      <c r="J30" s="15" t="n"/>
      <c r="K30" s="15" t="n"/>
      <c r="L30" s="51" t="n"/>
      <c r="M30" s="6" t="n"/>
      <c r="N30" s="6" t="n"/>
      <c r="O30" s="6" t="n"/>
      <c r="P30" s="52" t="n"/>
      <c r="Q30" s="54" t="n"/>
      <c r="R30" s="54" t="n"/>
      <c r="S30" s="54" t="n"/>
      <c r="T30" s="54" t="n"/>
      <c r="U30" s="54" t="n"/>
      <c r="V30" s="54" t="n"/>
    </row>
    <row r="31" ht="15.75" customHeight="1">
      <c r="A31" s="1">
        <f>B$24&amp;$B31&amp;$D$5</f>
        <v/>
      </c>
      <c r="B31" s="35" t="inlineStr">
        <is>
          <t>Entre 120 e 150</t>
        </is>
      </c>
      <c r="C31" s="76">
        <f>COUNTIFS(Recebimentos!Y:Y,"Recebimento em Atraso",Recebimentos!Z:Z,'Relatório Analítico'!B31)</f>
        <v/>
      </c>
      <c r="D31" s="341">
        <f>SUMIFS(Recebimentos!R:R,Recebimentos!Y:Y,"Recebimento em Atraso",Recebimentos!Z:Z,'Relatório Analítico'!B31)</f>
        <v/>
      </c>
      <c r="E31" s="78">
        <f>IFERROR(D31/$D$34,0)</f>
        <v/>
      </c>
      <c r="F31" s="6" t="n"/>
      <c r="G31" s="15" t="n"/>
      <c r="H31" s="146" t="n"/>
      <c r="I31" s="146" t="n"/>
      <c r="J31" s="146" t="n"/>
      <c r="K31" s="146" t="n"/>
      <c r="L31" s="51" t="n"/>
      <c r="M31" s="6" t="n"/>
      <c r="N31" s="6" t="n"/>
      <c r="O31" s="6" t="n"/>
      <c r="P31" s="52" t="n"/>
      <c r="Q31" s="54" t="n"/>
      <c r="R31" s="54" t="n"/>
      <c r="S31" s="54" t="n"/>
      <c r="T31" s="54" t="n"/>
      <c r="U31" s="54" t="n"/>
      <c r="V31" s="54" t="n"/>
    </row>
    <row r="32" ht="15.75" customHeight="1">
      <c r="A32" s="1" t="n"/>
      <c r="B32" s="37" t="inlineStr">
        <is>
          <t>Entre 150 e 180</t>
        </is>
      </c>
      <c r="C32" s="29">
        <f>COUNTIFS(Recebimentos!Y:Y,"Recebimento em Atraso",Recebimentos!Z:Z,'Relatório Analítico'!B32)</f>
        <v/>
      </c>
      <c r="D32" s="340">
        <f>SUMIFS(Recebimentos!R:R,Recebimentos!Y:Y,"Recebimento em Atraso",Recebimentos!Z:Z,'Relatório Analítico'!B32)</f>
        <v/>
      </c>
      <c r="E32" s="72">
        <f>IFERROR(D32/$D$34,0)</f>
        <v/>
      </c>
      <c r="F32" s="2" t="n"/>
      <c r="G32" s="15" t="n"/>
      <c r="H32" s="15" t="n"/>
      <c r="I32" s="15" t="n"/>
      <c r="J32" s="146" t="n"/>
      <c r="K32" s="146" t="n"/>
      <c r="L32" s="51" t="n"/>
      <c r="M32" s="6" t="n"/>
      <c r="N32" s="6" t="n"/>
      <c r="O32" s="6" t="n"/>
      <c r="P32" s="52" t="n"/>
      <c r="Q32" s="54" t="n"/>
      <c r="R32" s="54" t="n"/>
      <c r="S32" s="54" t="n"/>
      <c r="T32" s="54" t="n"/>
      <c r="U32" s="54" t="n"/>
      <c r="V32" s="54" t="n"/>
    </row>
    <row r="33" ht="15.75" customHeight="1">
      <c r="A33" s="1">
        <f>B$24&amp;$B33&amp;$D$5</f>
        <v/>
      </c>
      <c r="B33" s="35" t="inlineStr">
        <is>
          <t>Superior a 180</t>
        </is>
      </c>
      <c r="C33" s="76">
        <f>COUNTIFS(Recebimentos!Y:Y,"Recebimento em Atraso",Recebimentos!Z:Z,'Relatório Analítico'!B33)</f>
        <v/>
      </c>
      <c r="D33" s="341">
        <f>SUMIFS(Recebimentos!R:R,Recebimentos!Y:Y,"Recebimento em Atraso",Recebimentos!Z:Z,'Relatório Analítico'!B33)</f>
        <v/>
      </c>
      <c r="E33" s="78">
        <f>IFERROR(D33/$D$34,0)</f>
        <v/>
      </c>
      <c r="F33" s="6" t="n"/>
      <c r="G33" s="147" t="n"/>
      <c r="H33" s="148" t="n"/>
      <c r="I33" s="149" t="n"/>
      <c r="J33" s="345" t="n"/>
      <c r="K33" s="148" t="n"/>
      <c r="L33" s="51" t="n"/>
      <c r="M33" s="6" t="n"/>
      <c r="N33" s="6" t="n"/>
      <c r="O33" s="6" t="n"/>
      <c r="P33" s="52" t="n"/>
      <c r="Q33" s="54" t="n"/>
      <c r="R33" s="54" t="n"/>
      <c r="S33" s="54" t="n"/>
      <c r="T33" s="54" t="n"/>
      <c r="U33" s="54" t="n"/>
      <c r="V33" s="54" t="n"/>
    </row>
    <row r="34" ht="15.75" customHeight="1">
      <c r="A34" s="1">
        <f>B$24&amp;$B34&amp;$D$5</f>
        <v/>
      </c>
      <c r="B34" s="38" t="inlineStr">
        <is>
          <t>Total recebido em Atraso</t>
        </is>
      </c>
      <c r="C34" s="80">
        <f>SUM(C26:C33)</f>
        <v/>
      </c>
      <c r="D34" s="343">
        <f>SUM(D26:D33)</f>
        <v/>
      </c>
      <c r="E34" s="82">
        <f>IFERROR(D34/$D$34,0)</f>
        <v/>
      </c>
      <c r="F34" s="6" t="n"/>
      <c r="G34" s="39" t="n"/>
      <c r="H34" s="86" t="n"/>
      <c r="I34" s="87" t="n"/>
      <c r="J34" s="346" t="n"/>
      <c r="K34" s="86" t="n"/>
      <c r="L34" s="51" t="n"/>
      <c r="M34" s="6" t="n"/>
      <c r="N34" s="6" t="n"/>
      <c r="O34" s="6" t="n"/>
      <c r="P34" s="52" t="n"/>
      <c r="Q34" s="54" t="n"/>
      <c r="R34" s="54" t="n"/>
      <c r="S34" s="54" t="n"/>
      <c r="T34" s="54" t="n"/>
      <c r="U34" s="54" t="n"/>
      <c r="V34" s="54" t="n"/>
    </row>
    <row r="35" ht="15.75" customHeight="1">
      <c r="A35" s="1">
        <f>B$24&amp;$B35&amp;$D$5</f>
        <v/>
      </c>
      <c r="B35" s="89" t="n"/>
      <c r="C35" s="89" t="n"/>
      <c r="D35" s="344" t="n"/>
      <c r="E35" s="91" t="n"/>
      <c r="F35" s="92" t="n"/>
      <c r="G35" s="39" t="n"/>
      <c r="H35" s="86" t="n"/>
      <c r="I35" s="87" t="n"/>
      <c r="J35" s="346" t="n"/>
      <c r="K35" s="86" t="n"/>
      <c r="L35" s="51" t="n"/>
      <c r="M35" s="6" t="n"/>
      <c r="N35" s="6" t="n"/>
      <c r="O35" s="6" t="n"/>
      <c r="P35" s="52" t="n"/>
      <c r="Q35" s="54" t="n"/>
      <c r="R35" s="54" t="n"/>
      <c r="S35" s="54" t="n"/>
      <c r="T35" s="54" t="n"/>
      <c r="U35" s="54" t="n"/>
      <c r="V35" s="54" t="n"/>
    </row>
    <row r="36" ht="15.75" customHeight="1">
      <c r="A36" s="1" t="n"/>
      <c r="B36" s="89" t="n"/>
      <c r="C36" s="89" t="n"/>
      <c r="D36" s="344" t="n"/>
      <c r="E36" s="91" t="n"/>
      <c r="F36" s="347" t="n"/>
      <c r="G36" s="39" t="n"/>
      <c r="H36" s="86" t="n"/>
      <c r="I36" s="87" t="n"/>
      <c r="J36" s="346" t="n"/>
      <c r="K36" s="86" t="n"/>
      <c r="L36" s="51" t="n"/>
      <c r="M36" s="6" t="n"/>
      <c r="N36" s="6" t="n"/>
      <c r="O36" s="6" t="n"/>
      <c r="P36" s="52" t="n"/>
      <c r="Q36" s="54" t="n"/>
      <c r="R36" s="54" t="n"/>
      <c r="S36" s="54" t="n"/>
      <c r="T36" s="54" t="n"/>
      <c r="U36" s="54" t="n"/>
      <c r="V36" s="54" t="n"/>
    </row>
    <row r="37" ht="16.5" customHeight="1" thickBot="1">
      <c r="A37" s="1" t="n"/>
      <c r="B37" s="89" t="n"/>
      <c r="C37" s="6" t="n"/>
      <c r="D37" s="348" t="n"/>
      <c r="E37" s="6" t="n"/>
      <c r="F37" s="349" t="n"/>
      <c r="G37" s="39" t="n"/>
      <c r="H37" s="86" t="n"/>
      <c r="I37" s="87" t="n"/>
      <c r="J37" s="346" t="n"/>
      <c r="K37" s="86" t="n"/>
      <c r="L37" s="51" t="n"/>
      <c r="M37" s="6" t="n"/>
      <c r="N37" s="6" t="n"/>
      <c r="O37" s="6" t="n"/>
      <c r="P37" s="52" t="n"/>
      <c r="Q37" s="54" t="n"/>
      <c r="R37" s="54" t="n"/>
      <c r="S37" s="54" t="n"/>
      <c r="T37" s="54" t="n"/>
      <c r="U37" s="54" t="n"/>
      <c r="V37" s="54" t="n"/>
    </row>
    <row r="38" ht="21" customHeight="1" thickTop="1">
      <c r="A38" s="1" t="n"/>
      <c r="B38" s="96" t="inlineStr">
        <is>
          <t>Total Recebido (1+2+3):</t>
        </is>
      </c>
      <c r="C38" s="97" t="n"/>
      <c r="D38" s="350">
        <f>D34+D22+D10</f>
        <v/>
      </c>
      <c r="E38" s="99" t="n"/>
      <c r="F38" s="100" t="n"/>
      <c r="G38" s="39" t="n"/>
      <c r="H38" s="86" t="n"/>
      <c r="I38" s="87" t="n"/>
      <c r="J38" s="346" t="n"/>
      <c r="K38" s="86" t="n"/>
      <c r="L38" s="51" t="n"/>
      <c r="M38" s="6" t="n"/>
      <c r="N38" s="6" t="n"/>
      <c r="O38" s="6" t="n"/>
      <c r="P38" s="52" t="n"/>
      <c r="Q38" s="54" t="n"/>
      <c r="R38" s="54" t="n"/>
      <c r="S38" s="54" t="n"/>
      <c r="T38" s="54" t="n"/>
      <c r="U38" s="54" t="n"/>
      <c r="V38" s="54" t="n"/>
    </row>
    <row r="39" ht="15.75" customHeight="1">
      <c r="A39" s="1" t="n"/>
      <c r="B39" s="101" t="n"/>
      <c r="C39" s="102" t="n"/>
      <c r="D39" s="344" t="n"/>
      <c r="E39" s="102" t="n"/>
      <c r="F39" s="51" t="n"/>
      <c r="G39" s="39" t="n"/>
      <c r="H39" s="86" t="n"/>
      <c r="I39" s="87" t="n"/>
      <c r="J39" s="346" t="n"/>
      <c r="K39" s="86" t="n"/>
      <c r="L39" s="351" t="n"/>
      <c r="M39" s="6" t="n"/>
      <c r="N39" s="6" t="n"/>
      <c r="O39" s="6" t="n"/>
      <c r="P39" s="52" t="n"/>
      <c r="Q39" s="54" t="n"/>
      <c r="R39" s="54" t="n"/>
      <c r="S39" s="54" t="n"/>
      <c r="T39" s="54" t="n"/>
      <c r="U39" s="54" t="n"/>
      <c r="V39" s="54" t="n"/>
    </row>
    <row r="40" ht="15.75" customHeight="1">
      <c r="A40" s="1" t="n"/>
      <c r="B40" s="101" t="n"/>
      <c r="C40" s="102" t="n"/>
      <c r="D40" s="344" t="n"/>
      <c r="E40" s="102" t="n"/>
      <c r="F40" s="51" t="n"/>
      <c r="G40" s="39" t="n"/>
      <c r="H40" s="86" t="n"/>
      <c r="I40" s="87" t="n"/>
      <c r="J40" s="346" t="n"/>
      <c r="K40" s="86" t="n"/>
      <c r="L40" s="351" t="n"/>
      <c r="M40" s="6" t="n"/>
      <c r="N40" s="6" t="n"/>
      <c r="O40" s="6" t="n"/>
      <c r="P40" s="52" t="n"/>
      <c r="Q40" s="54" t="n"/>
      <c r="R40" s="54" t="n"/>
      <c r="S40" s="54" t="n"/>
      <c r="T40" s="54" t="n"/>
      <c r="U40" s="54" t="n"/>
      <c r="V40" s="54" t="n"/>
    </row>
    <row r="41" ht="15.75" customHeight="1">
      <c r="A41" s="1" t="n"/>
      <c r="B41" s="104" t="n"/>
      <c r="C41" s="42" t="n"/>
      <c r="D41" s="352" t="n"/>
      <c r="E41" s="6" t="n"/>
      <c r="F41" s="51" t="n"/>
      <c r="G41" s="39" t="n"/>
      <c r="H41" s="86" t="n"/>
      <c r="I41" s="87" t="n"/>
      <c r="J41" s="346" t="n"/>
      <c r="K41" s="86" t="n"/>
      <c r="L41" s="43" t="n"/>
      <c r="M41" s="6" t="n"/>
      <c r="N41" s="6" t="n"/>
      <c r="O41" s="6" t="n"/>
      <c r="P41" s="52" t="n"/>
      <c r="Q41" s="54" t="n"/>
      <c r="R41" s="54" t="n"/>
      <c r="S41" s="54" t="n"/>
      <c r="T41" s="54" t="n"/>
      <c r="U41" s="54" t="n"/>
      <c r="V41" s="54" t="n"/>
    </row>
    <row r="42" ht="22.5" customHeight="1" thickBot="1">
      <c r="A42" s="1" t="n"/>
      <c r="B42" s="17" t="inlineStr">
        <is>
          <t>2. Saldo devedor (trazido a valor presente pela taxa da Cessão)</t>
        </is>
      </c>
      <c r="C42" s="17" t="n"/>
      <c r="D42" s="339" t="n"/>
      <c r="E42" s="17" t="n"/>
      <c r="F42" s="106" t="n"/>
      <c r="G42" s="6" t="n"/>
      <c r="H42" s="107" t="n"/>
      <c r="I42" s="107" t="n"/>
      <c r="J42" s="107" t="n"/>
      <c r="K42" s="107" t="n"/>
      <c r="L42" s="107" t="n"/>
      <c r="M42" s="107" t="n"/>
      <c r="N42" s="106" t="n"/>
      <c r="O42" s="6" t="n"/>
      <c r="P42" s="52" t="n"/>
      <c r="Q42" s="54" t="n"/>
      <c r="R42" s="54" t="n"/>
      <c r="S42" s="54" t="n"/>
      <c r="T42" s="54" t="n"/>
      <c r="U42" s="54" t="n"/>
      <c r="V42" s="54" t="n"/>
    </row>
    <row r="43" ht="12" customHeight="1">
      <c r="A43" s="1" t="n"/>
      <c r="B43" s="70" t="n"/>
      <c r="C43" s="36" t="inlineStr">
        <is>
          <t>Nº de Créditos</t>
        </is>
      </c>
      <c r="D43" s="336" t="inlineStr">
        <is>
          <t>Saldo devedor</t>
        </is>
      </c>
      <c r="E43" s="36" t="inlineStr">
        <is>
          <t>Percentual</t>
        </is>
      </c>
      <c r="F43" s="6" t="n"/>
      <c r="G43" s="108" t="n"/>
      <c r="H43" s="108" t="n"/>
      <c r="I43" s="109" t="n"/>
      <c r="J43" s="353" t="n"/>
      <c r="K43" s="354" t="n"/>
      <c r="L43" s="108" t="n"/>
      <c r="M43" s="108" t="n"/>
      <c r="N43" s="6" t="n"/>
      <c r="O43" s="6" t="n"/>
      <c r="P43" s="52" t="n"/>
      <c r="Q43" s="54" t="n"/>
      <c r="R43" s="54" t="n"/>
      <c r="S43" s="54" t="n"/>
      <c r="T43" s="54" t="n"/>
      <c r="U43" s="54" t="n"/>
      <c r="V43" s="54" t="n"/>
    </row>
    <row r="44" ht="18.75" customHeight="1">
      <c r="A44" s="1">
        <f>B$42&amp;$B44&amp;$D$5</f>
        <v/>
      </c>
      <c r="B44" s="37" t="inlineStr">
        <is>
          <t>Em Dia</t>
        </is>
      </c>
      <c r="C44" s="29">
        <f>COUNTIFS('Base Contratos'!E:E,'Relatório Analítico'!B44)</f>
        <v/>
      </c>
      <c r="D44" s="340">
        <f>SUMIFS('Base Contratos'!C:C,'Base Contratos'!E:E,'Relatório Analítico'!B44)</f>
        <v/>
      </c>
      <c r="E44" s="72">
        <f>IFERROR(+D44/D$53,0)</f>
        <v/>
      </c>
      <c r="F44" s="6" t="n"/>
      <c r="G44" s="108" t="n"/>
      <c r="H44" s="108" t="n"/>
      <c r="I44" s="109" t="n"/>
      <c r="J44" s="353" t="n"/>
      <c r="K44" s="354" t="n"/>
      <c r="L44" s="108" t="n"/>
      <c r="M44" s="108" t="n"/>
      <c r="N44" s="6" t="n"/>
      <c r="O44" s="6" t="n"/>
      <c r="P44" s="52" t="n"/>
      <c r="Q44" s="54" t="n"/>
      <c r="R44" s="54" t="n"/>
      <c r="S44" s="54" t="n"/>
      <c r="T44" s="54" t="n"/>
      <c r="U44" s="54" t="n"/>
      <c r="V44" s="54" t="n"/>
    </row>
    <row r="45" ht="15.75" customHeight="1">
      <c r="A45" s="1">
        <f>B$42&amp;$B45&amp;$D$5</f>
        <v/>
      </c>
      <c r="B45" s="35" t="inlineStr">
        <is>
          <t>Até 15</t>
        </is>
      </c>
      <c r="C45" s="76">
        <f>COUNTIFS('Base Contratos'!E:E,'Relatório Analítico'!B45)</f>
        <v/>
      </c>
      <c r="D45" s="341">
        <f>SUMIFS('Base Contratos'!C:C,'Base Contratos'!E:E,'Relatório Analítico'!B45)</f>
        <v/>
      </c>
      <c r="E45" s="78">
        <f>IFERROR(+D45/D$53,0)</f>
        <v/>
      </c>
      <c r="F45" s="112" t="n"/>
      <c r="G45" s="108" t="n"/>
      <c r="H45" s="108" t="n"/>
      <c r="I45" s="109" t="n"/>
      <c r="J45" s="353" t="n"/>
      <c r="K45" s="354" t="n"/>
      <c r="L45" s="108" t="n"/>
      <c r="M45" s="108" t="n"/>
      <c r="N45" s="6" t="n"/>
      <c r="O45" s="6" t="n"/>
      <c r="P45" s="52" t="n"/>
      <c r="Q45" s="54" t="n"/>
      <c r="R45" s="54" t="n"/>
      <c r="S45" s="54" t="n"/>
      <c r="T45" s="54" t="n"/>
      <c r="U45" s="54" t="n"/>
      <c r="V45" s="54" t="n"/>
    </row>
    <row r="46" ht="15.75" customHeight="1">
      <c r="A46" s="1">
        <f>B$42&amp;$B46&amp;$D$5</f>
        <v/>
      </c>
      <c r="B46" s="37" t="inlineStr">
        <is>
          <t>Entre 15 e 30</t>
        </is>
      </c>
      <c r="C46" s="29">
        <f>COUNTIFS('Base Contratos'!E:E,'Relatório Analítico'!B46)</f>
        <v/>
      </c>
      <c r="D46" s="340">
        <f>SUMIFS('Base Contratos'!C:C,'Base Contratos'!E:E,'Relatório Analítico'!B46)</f>
        <v/>
      </c>
      <c r="E46" s="72">
        <f>IFERROR(+D46/D$53,0)</f>
        <v/>
      </c>
      <c r="F46" s="6" t="n"/>
      <c r="G46" s="108" t="n"/>
      <c r="H46" s="108" t="n"/>
      <c r="I46" s="109" t="n"/>
      <c r="J46" s="353" t="n"/>
      <c r="K46" s="354" t="n"/>
      <c r="L46" s="108" t="n"/>
      <c r="M46" s="108" t="n"/>
      <c r="N46" s="6" t="n"/>
      <c r="O46" s="6" t="n"/>
      <c r="P46" s="52" t="n"/>
      <c r="Q46" s="54" t="n"/>
      <c r="R46" s="54" t="n"/>
      <c r="S46" s="54" t="n"/>
      <c r="T46" s="54" t="n"/>
      <c r="U46" s="54" t="n"/>
      <c r="V46" s="54" t="n"/>
    </row>
    <row r="47" ht="15.75" customHeight="1">
      <c r="A47" s="1">
        <f>B$42&amp;$B47&amp;$D$5</f>
        <v/>
      </c>
      <c r="B47" s="35" t="inlineStr">
        <is>
          <t>Entre 30 e 60</t>
        </is>
      </c>
      <c r="C47" s="76">
        <f>COUNTIFS('Base Contratos'!E:E,'Relatório Analítico'!B47)</f>
        <v/>
      </c>
      <c r="D47" s="341">
        <f>SUMIFS('Base Contratos'!C:C,'Base Contratos'!E:E,'Relatório Analítico'!B47)</f>
        <v/>
      </c>
      <c r="E47" s="78">
        <f>IFERROR(+D47/D$53,0)</f>
        <v/>
      </c>
      <c r="F47" s="6" t="n"/>
      <c r="G47" s="108" t="n"/>
      <c r="H47" s="108" t="n"/>
      <c r="I47" s="109" t="n"/>
      <c r="J47" s="353" t="n"/>
      <c r="K47" s="354" t="n"/>
      <c r="L47" s="108" t="n"/>
      <c r="M47" s="108" t="n"/>
      <c r="N47" s="6" t="n"/>
      <c r="O47" s="6" t="n"/>
      <c r="P47" s="52" t="n"/>
      <c r="Q47" s="54" t="n"/>
      <c r="R47" s="54" t="n"/>
      <c r="S47" s="54" t="n"/>
      <c r="T47" s="54" t="n"/>
      <c r="U47" s="54" t="n"/>
      <c r="V47" s="54" t="n"/>
    </row>
    <row r="48" ht="15.75" customHeight="1">
      <c r="A48" s="1">
        <f>B$42&amp;$B48&amp;$D$5</f>
        <v/>
      </c>
      <c r="B48" s="37" t="inlineStr">
        <is>
          <t>Entre 60 e 90</t>
        </is>
      </c>
      <c r="C48" s="29">
        <f>COUNTIFS('Base Contratos'!E:E,'Relatório Analítico'!B48)</f>
        <v/>
      </c>
      <c r="D48" s="340">
        <f>SUMIFS('Base Contratos'!C:C,'Base Contratos'!E:E,'Relatório Analítico'!B48)</f>
        <v/>
      </c>
      <c r="E48" s="72">
        <f>IFERROR(+D48/D$53,0)</f>
        <v/>
      </c>
      <c r="F48" s="6" t="n"/>
      <c r="G48" s="108" t="n"/>
      <c r="H48" s="108" t="n"/>
      <c r="I48" s="109" t="n"/>
      <c r="J48" s="353" t="n"/>
      <c r="K48" s="354" t="n"/>
      <c r="L48" s="108" t="n"/>
      <c r="M48" s="108" t="n"/>
      <c r="N48" s="6" t="n"/>
      <c r="O48" s="6" t="n"/>
      <c r="P48" s="52" t="n"/>
      <c r="Q48" s="54" t="n"/>
      <c r="R48" s="54" t="n"/>
      <c r="S48" s="54" t="n"/>
      <c r="T48" s="54" t="n"/>
      <c r="U48" s="54" t="n"/>
      <c r="V48" s="54" t="n"/>
    </row>
    <row r="49" ht="15.75" customHeight="1">
      <c r="A49" s="1">
        <f>B$42&amp;$B49&amp;$D$5</f>
        <v/>
      </c>
      <c r="B49" s="35" t="inlineStr">
        <is>
          <t>Entre 90 e 120</t>
        </is>
      </c>
      <c r="C49" s="76">
        <f>COUNTIFS('Base Contratos'!E:E,'Relatório Analítico'!B49)</f>
        <v/>
      </c>
      <c r="D49" s="341">
        <f>SUMIFS('Base Contratos'!C:C,'Base Contratos'!E:E,'Relatório Analítico'!B49)</f>
        <v/>
      </c>
      <c r="E49" s="78">
        <f>IFERROR(+D49/D$53,0)</f>
        <v/>
      </c>
      <c r="F49" s="6" t="n"/>
      <c r="G49" s="108" t="n"/>
      <c r="H49" s="108" t="n"/>
      <c r="I49" s="109" t="n"/>
      <c r="J49" s="353" t="n"/>
      <c r="K49" s="354" t="n"/>
      <c r="L49" s="108" t="n"/>
      <c r="M49" s="108" t="n"/>
      <c r="N49" s="6" t="n"/>
      <c r="O49" s="6" t="n"/>
      <c r="P49" s="52" t="n"/>
      <c r="Q49" s="54" t="n"/>
      <c r="R49" s="54" t="n"/>
      <c r="S49" s="54" t="n"/>
      <c r="T49" s="54" t="n"/>
      <c r="U49" s="54" t="n"/>
      <c r="V49" s="54" t="n"/>
    </row>
    <row r="50" ht="15.75" customHeight="1">
      <c r="A50" s="1">
        <f>B$42&amp;$B50&amp;$D$5</f>
        <v/>
      </c>
      <c r="B50" s="37" t="inlineStr">
        <is>
          <t>Entre 120 e 150</t>
        </is>
      </c>
      <c r="C50" s="29">
        <f>COUNTIFS('Base Contratos'!E:E,'Relatório Analítico'!B50)</f>
        <v/>
      </c>
      <c r="D50" s="340">
        <f>SUMIFS('Base Contratos'!C:C,'Base Contratos'!E:E,'Relatório Analítico'!B50)</f>
        <v/>
      </c>
      <c r="E50" s="72">
        <f>IFERROR(+D50/D$53,0)</f>
        <v/>
      </c>
      <c r="F50" s="6" t="n"/>
      <c r="G50" s="108" t="n"/>
      <c r="H50" s="108" t="n"/>
      <c r="I50" s="109" t="n"/>
      <c r="J50" s="353" t="n"/>
      <c r="K50" s="354" t="n"/>
      <c r="L50" s="108" t="n"/>
      <c r="M50" s="108" t="n"/>
      <c r="N50" s="6" t="n"/>
      <c r="O50" s="6" t="n"/>
      <c r="P50" s="52" t="n"/>
      <c r="Q50" s="54" t="n"/>
      <c r="R50" s="54" t="n"/>
      <c r="S50" s="54" t="n"/>
      <c r="T50" s="54" t="n"/>
      <c r="U50" s="54" t="n"/>
      <c r="V50" s="54" t="n"/>
    </row>
    <row r="51" ht="15.75" customHeight="1">
      <c r="A51" s="1">
        <f>B$42&amp;$B51&amp;$D$5</f>
        <v/>
      </c>
      <c r="B51" s="35" t="inlineStr">
        <is>
          <t>Entre 150 e 180</t>
        </is>
      </c>
      <c r="C51" s="76">
        <f>COUNTIFS('Base Contratos'!E:E,'Relatório Analítico'!B51)</f>
        <v/>
      </c>
      <c r="D51" s="341">
        <f>SUMIFS('Base Contratos'!C:C,'Base Contratos'!E:E,'Relatório Analítico'!B51)</f>
        <v/>
      </c>
      <c r="E51" s="78">
        <f>IFERROR(+D51/D$53,0)</f>
        <v/>
      </c>
      <c r="F51" s="6" t="n"/>
      <c r="G51" s="6" t="n"/>
      <c r="H51" s="6" t="n"/>
      <c r="I51" s="6" t="n"/>
      <c r="J51" s="6" t="n"/>
      <c r="K51" s="6" t="n"/>
      <c r="L51" s="351" t="n"/>
      <c r="M51" s="6" t="n"/>
      <c r="N51" s="6" t="n"/>
      <c r="O51" s="6" t="n"/>
      <c r="P51" s="52" t="n"/>
      <c r="Q51" s="54" t="n"/>
      <c r="R51" s="54" t="n"/>
      <c r="S51" s="54" t="n"/>
      <c r="T51" s="54" t="n"/>
      <c r="U51" s="54" t="n"/>
      <c r="V51" s="54" t="n"/>
    </row>
    <row r="52" ht="15.75" customHeight="1">
      <c r="A52" s="1">
        <f>B$42&amp;$B52&amp;$D$5</f>
        <v/>
      </c>
      <c r="B52" s="37" t="inlineStr">
        <is>
          <t>Superior a 180</t>
        </is>
      </c>
      <c r="C52" s="29">
        <f>COUNTIFS('Base Contratos'!E:E,'Relatório Analítico'!B52)</f>
        <v/>
      </c>
      <c r="D52" s="340">
        <f>SUMIFS('Base Contratos'!C:C,'Base Contratos'!E:E,'Relatório Analítico'!B52)</f>
        <v/>
      </c>
      <c r="E52" s="72">
        <f>IFERROR(+D52/D$53,0)</f>
        <v/>
      </c>
      <c r="F52" s="6" t="n"/>
      <c r="G52" s="6" t="n"/>
      <c r="H52" s="6" t="n"/>
      <c r="I52" s="6" t="n"/>
      <c r="J52" s="6" t="n"/>
      <c r="K52" s="6" t="n"/>
      <c r="L52" s="351" t="n"/>
      <c r="M52" s="6" t="n"/>
      <c r="N52" s="6" t="n"/>
      <c r="O52" s="6" t="n"/>
      <c r="P52" s="52" t="n"/>
      <c r="Q52" s="54" t="n"/>
      <c r="R52" s="54" t="n"/>
      <c r="S52" s="54" t="n"/>
      <c r="T52" s="54" t="n"/>
      <c r="U52" s="54" t="n"/>
      <c r="V52" s="54" t="n"/>
    </row>
    <row r="53" ht="15.75" customHeight="1">
      <c r="A53" s="1">
        <f>B$42&amp;$B53&amp;$D$5</f>
        <v/>
      </c>
      <c r="B53" s="83" t="inlineStr">
        <is>
          <t>Saldo devedor total:</t>
        </is>
      </c>
      <c r="C53" s="113">
        <f>SUM(C44:C52)</f>
        <v/>
      </c>
      <c r="D53" s="355">
        <f>SUM(D44:D52)</f>
        <v/>
      </c>
      <c r="E53" s="288">
        <f>IFERROR(+D53/D$53,0)</f>
        <v/>
      </c>
      <c r="F53" s="6" t="n"/>
      <c r="G53" s="6" t="n"/>
      <c r="H53" s="6" t="n"/>
      <c r="I53" s="6" t="n"/>
      <c r="J53" s="6" t="n"/>
      <c r="K53" s="6" t="n"/>
      <c r="L53" s="351" t="n"/>
      <c r="M53" s="6" t="n"/>
      <c r="N53" s="6" t="n"/>
      <c r="O53" s="6" t="n"/>
      <c r="P53" s="52" t="n"/>
      <c r="Q53" s="54" t="n"/>
      <c r="R53" s="54" t="n"/>
      <c r="S53" s="54" t="n"/>
      <c r="T53" s="54" t="n"/>
      <c r="U53" s="54" t="n"/>
      <c r="V53" s="54" t="n"/>
    </row>
    <row r="54" ht="15.75" customHeight="1">
      <c r="A54" s="1" t="n"/>
      <c r="B54" s="89" t="n"/>
      <c r="C54" s="6" t="n"/>
      <c r="D54" s="348" t="n"/>
      <c r="E54" s="115" t="n"/>
      <c r="F54" s="6" t="n"/>
      <c r="G54" s="6" t="n"/>
      <c r="H54" s="6" t="n"/>
      <c r="I54" s="6" t="n"/>
      <c r="J54" s="6" t="n"/>
      <c r="K54" s="6" t="n"/>
      <c r="L54" s="351" t="n"/>
      <c r="M54" s="6" t="n"/>
      <c r="N54" s="6" t="n"/>
      <c r="O54" s="6" t="n"/>
      <c r="P54" s="52" t="n"/>
      <c r="Q54" s="54" t="n"/>
      <c r="R54" s="54" t="n"/>
      <c r="S54" s="54" t="n"/>
      <c r="T54" s="54" t="n"/>
      <c r="U54" s="54" t="n"/>
      <c r="V54" s="54" t="n"/>
    </row>
    <row r="55" ht="15.75" customHeight="1">
      <c r="A55" s="1" t="n"/>
      <c r="B55" s="14" t="n"/>
      <c r="C55" s="6" t="n"/>
      <c r="D55" s="348" t="n"/>
      <c r="E55" s="6" t="n"/>
      <c r="F55" s="6" t="n"/>
      <c r="G55" s="6" t="n"/>
      <c r="H55" s="6" t="n"/>
      <c r="I55" s="6" t="n"/>
      <c r="J55" s="6" t="n"/>
      <c r="K55" s="6" t="n"/>
      <c r="L55" s="51" t="n"/>
      <c r="M55" s="6" t="n"/>
      <c r="N55" s="6" t="n"/>
      <c r="O55" s="6" t="n"/>
      <c r="P55" s="52" t="n"/>
      <c r="Q55" s="54" t="n"/>
      <c r="R55" s="54" t="n"/>
      <c r="S55" s="54" t="n"/>
      <c r="T55" s="54" t="n"/>
      <c r="U55" s="54" t="n"/>
      <c r="V55" s="54" t="n"/>
    </row>
    <row r="56" ht="15.75" customHeight="1">
      <c r="A56" s="1" t="n"/>
      <c r="B56" s="14" t="n"/>
      <c r="C56" s="6" t="n"/>
      <c r="D56" s="348" t="n"/>
      <c r="E56" s="6" t="n"/>
      <c r="F56" s="6" t="n"/>
      <c r="G56" s="6" t="n"/>
      <c r="H56" s="6" t="n"/>
      <c r="I56" s="6" t="n"/>
      <c r="J56" s="6" t="n"/>
      <c r="K56" s="6" t="n"/>
      <c r="L56" s="51" t="n"/>
      <c r="M56" s="6" t="n"/>
      <c r="N56" s="6" t="n"/>
      <c r="O56" s="6" t="n"/>
      <c r="P56" s="52" t="n"/>
      <c r="Q56" s="54" t="n"/>
      <c r="R56" s="54" t="n"/>
      <c r="S56" s="54" t="n"/>
      <c r="T56" s="54" t="n"/>
      <c r="U56" s="54" t="n"/>
      <c r="V56" s="54" t="n"/>
    </row>
    <row r="57" ht="15.75" customHeight="1">
      <c r="A57" s="1" t="n"/>
      <c r="B57" s="14" t="n"/>
      <c r="C57" s="6" t="n"/>
      <c r="D57" s="348" t="n"/>
      <c r="E57" s="6" t="n"/>
      <c r="F57" s="6" t="n"/>
      <c r="G57" s="6" t="n"/>
      <c r="H57" s="6" t="n"/>
      <c r="I57" s="6" t="n"/>
      <c r="J57" s="6" t="n"/>
      <c r="K57" s="6" t="n"/>
      <c r="L57" s="51" t="n"/>
      <c r="M57" s="6" t="n"/>
      <c r="N57" s="6" t="n"/>
      <c r="O57" s="6" t="n"/>
      <c r="P57" s="52" t="n"/>
      <c r="Q57" s="54" t="n"/>
      <c r="R57" s="54" t="n"/>
      <c r="S57" s="54" t="n"/>
      <c r="T57" s="54" t="n"/>
      <c r="U57" s="54" t="n"/>
      <c r="V57" s="54" t="n"/>
    </row>
    <row r="58" ht="15.75" customHeight="1">
      <c r="A58" s="1" t="n"/>
      <c r="B58" s="14" t="n"/>
      <c r="C58" s="6" t="n"/>
      <c r="D58" s="348" t="n"/>
      <c r="E58" s="6" t="n"/>
      <c r="F58" s="6" t="n"/>
      <c r="G58" s="6" t="n"/>
      <c r="H58" s="6" t="n"/>
      <c r="I58" s="6" t="n"/>
      <c r="J58" s="6" t="n"/>
      <c r="K58" s="6" t="n"/>
      <c r="L58" s="351" t="n"/>
      <c r="M58" s="6" t="n"/>
      <c r="N58" s="6" t="n"/>
      <c r="O58" s="6" t="n"/>
      <c r="P58" s="52" t="n"/>
      <c r="Q58" s="54" t="n"/>
      <c r="R58" s="54" t="n"/>
      <c r="S58" s="54" t="n"/>
      <c r="T58" s="54" t="n"/>
      <c r="U58" s="54" t="n"/>
      <c r="V58" s="54" t="n"/>
    </row>
    <row r="59" ht="15.75" customHeight="1" thickBot="1">
      <c r="A59" s="1" t="n"/>
      <c r="B59" s="17" t="inlineStr">
        <is>
          <t>3. Inadimplência da Carteira (em dias)</t>
        </is>
      </c>
      <c r="C59" s="17" t="n"/>
      <c r="D59" s="339" t="n"/>
      <c r="E59" s="17" t="n"/>
      <c r="F59" s="106" t="n"/>
      <c r="G59" s="106" t="n"/>
      <c r="H59" s="106" t="n"/>
      <c r="I59" s="106" t="n"/>
      <c r="J59" s="106" t="n"/>
      <c r="K59" s="106" t="n"/>
      <c r="L59" s="106" t="n"/>
      <c r="M59" s="106" t="n"/>
      <c r="N59" s="6" t="n"/>
      <c r="O59" s="6" t="n"/>
      <c r="P59" s="52" t="n"/>
      <c r="Q59" s="54" t="n"/>
      <c r="R59" s="54" t="n"/>
      <c r="S59" s="54" t="n"/>
      <c r="T59" s="54" t="n"/>
      <c r="U59" s="54" t="n"/>
      <c r="V59" s="54" t="n"/>
    </row>
    <row r="60" ht="15.75" customHeight="1">
      <c r="A60" s="1" t="n"/>
      <c r="B60" s="70" t="n"/>
      <c r="C60" s="36" t="inlineStr">
        <is>
          <t>Nº de Parcelas</t>
        </is>
      </c>
      <c r="D60" s="336" t="inlineStr">
        <is>
          <t>Soma das Parcelas</t>
        </is>
      </c>
      <c r="E60" s="36" t="inlineStr">
        <is>
          <t>Percentual</t>
        </is>
      </c>
      <c r="F60" s="6" t="n"/>
      <c r="G60" s="39" t="n"/>
      <c r="H60" s="39" t="n"/>
      <c r="I60" s="39" t="n"/>
      <c r="J60" s="39" t="n"/>
      <c r="K60" s="39" t="n"/>
      <c r="L60" s="39" t="n"/>
      <c r="M60" s="39" t="n"/>
      <c r="N60" s="6" t="n"/>
      <c r="O60" s="6" t="n"/>
      <c r="P60" s="52" t="n"/>
      <c r="Q60" s="54" t="n"/>
      <c r="R60" s="54" t="n"/>
      <c r="S60" s="54" t="n"/>
      <c r="T60" s="54" t="n"/>
      <c r="U60" s="54" t="n"/>
      <c r="V60" s="54" t="n"/>
    </row>
    <row r="61" ht="15.75" customHeight="1">
      <c r="A61" s="1">
        <f>B$59&amp;$B61&amp;$D$5</f>
        <v/>
      </c>
      <c r="B61" s="37" t="inlineStr">
        <is>
          <t>Até 15</t>
        </is>
      </c>
      <c r="C61" s="29">
        <f>COUNTIFS(Recebíveis!O:O,"Atraso",Recebíveis!S:S,'Relatório Analítico'!B61)</f>
        <v/>
      </c>
      <c r="D61" s="340">
        <f>SUMIFS(Recebíveis!L:L,Recebíveis!O:O,"Atraso",Recebíveis!S:S,'Relatório Analítico'!B61)</f>
        <v/>
      </c>
      <c r="E61" s="72">
        <f>IFERROR(+D61/D$69,0)</f>
        <v/>
      </c>
      <c r="F61" s="6" t="n"/>
      <c r="G61" s="39" t="n"/>
      <c r="H61" s="39" t="n"/>
      <c r="I61" s="39" t="n"/>
      <c r="J61" s="39" t="n"/>
      <c r="K61" s="39" t="n"/>
      <c r="L61" s="39" t="n"/>
      <c r="M61" s="39" t="n"/>
      <c r="N61" s="6" t="n"/>
      <c r="O61" s="6" t="n"/>
      <c r="P61" s="52" t="n"/>
      <c r="Q61" s="54" t="n"/>
      <c r="R61" s="54" t="n"/>
      <c r="S61" s="54" t="n"/>
      <c r="T61" s="54" t="n"/>
      <c r="U61" s="54" t="n"/>
      <c r="V61" s="54" t="n"/>
    </row>
    <row r="62" ht="15.75" customHeight="1">
      <c r="A62" s="1">
        <f>B$59&amp;$B62&amp;$D$5</f>
        <v/>
      </c>
      <c r="B62" s="35" t="inlineStr">
        <is>
          <t>Entre 15 e 30</t>
        </is>
      </c>
      <c r="C62" s="76">
        <f>COUNTIFS(Recebíveis!O:O,"Atraso",Recebíveis!S:S,'Relatório Analítico'!B62)</f>
        <v/>
      </c>
      <c r="D62" s="341">
        <f>SUMIFS(Recebíveis!L:L,Recebíveis!O:O,"Atraso",Recebíveis!S:S,'Relatório Analítico'!B62)</f>
        <v/>
      </c>
      <c r="E62" s="78">
        <f>IFERROR(+D62/D$69,0)</f>
        <v/>
      </c>
      <c r="F62" s="6" t="n"/>
      <c r="G62" s="39" t="n"/>
      <c r="H62" s="39" t="n"/>
      <c r="I62" s="39" t="n"/>
      <c r="J62" s="39" t="n"/>
      <c r="K62" s="39" t="n"/>
      <c r="L62" s="39" t="n"/>
      <c r="M62" s="39" t="n"/>
      <c r="N62" s="6" t="n"/>
      <c r="O62" s="6" t="n"/>
      <c r="P62" s="52" t="n"/>
      <c r="Q62" s="54" t="n"/>
      <c r="R62" s="54" t="n"/>
      <c r="S62" s="54" t="n"/>
      <c r="T62" s="54" t="n"/>
      <c r="U62" s="54" t="n"/>
      <c r="V62" s="54" t="n"/>
    </row>
    <row r="63" ht="15.75" customHeight="1">
      <c r="A63" s="1">
        <f>B$59&amp;$B63&amp;$D$5</f>
        <v/>
      </c>
      <c r="B63" s="37" t="inlineStr">
        <is>
          <t>Entre 30 e 60</t>
        </is>
      </c>
      <c r="C63" s="29">
        <f>COUNTIFS(Recebíveis!O:O,"Atraso",Recebíveis!S:S,'Relatório Analítico'!B63)</f>
        <v/>
      </c>
      <c r="D63" s="340">
        <f>SUMIFS(Recebíveis!L:L,Recebíveis!O:O,"Atraso",Recebíveis!S:S,'Relatório Analítico'!B63)</f>
        <v/>
      </c>
      <c r="E63" s="72">
        <f>IFERROR(+D63/D$69,0)</f>
        <v/>
      </c>
      <c r="F63" s="6" t="n"/>
      <c r="G63" s="39" t="n"/>
      <c r="H63" s="39" t="n"/>
      <c r="I63" s="39" t="n"/>
      <c r="J63" s="39" t="n"/>
      <c r="K63" s="39" t="n"/>
      <c r="L63" s="39" t="n"/>
      <c r="M63" s="39" t="n"/>
      <c r="N63" s="6" t="n"/>
      <c r="O63" s="6" t="n"/>
      <c r="P63" s="52" t="n"/>
      <c r="Q63" s="54" t="n"/>
      <c r="R63" s="54" t="n"/>
      <c r="S63" s="54" t="n"/>
      <c r="T63" s="54" t="n"/>
      <c r="U63" s="54" t="n"/>
      <c r="V63" s="54" t="n"/>
    </row>
    <row r="64" ht="15.75" customHeight="1">
      <c r="A64" s="1">
        <f>B$59&amp;$B64&amp;$D$5</f>
        <v/>
      </c>
      <c r="B64" s="35" t="inlineStr">
        <is>
          <t>Entre 60 e 90</t>
        </is>
      </c>
      <c r="C64" s="76">
        <f>COUNTIFS(Recebíveis!O:O,"Atraso",Recebíveis!S:S,'Relatório Analítico'!B64)</f>
        <v/>
      </c>
      <c r="D64" s="341">
        <f>SUMIFS(Recebíveis!L:L,Recebíveis!O:O,"Atraso",Recebíveis!S:S,'Relatório Analítico'!B64)</f>
        <v/>
      </c>
      <c r="E64" s="78">
        <f>IFERROR(+D64/D$69,0)</f>
        <v/>
      </c>
      <c r="F64" s="6" t="n"/>
      <c r="G64" s="39" t="n"/>
      <c r="H64" s="39" t="n"/>
      <c r="I64" s="39" t="n"/>
      <c r="J64" s="39" t="n"/>
      <c r="K64" s="39" t="n"/>
      <c r="L64" s="39" t="n"/>
      <c r="M64" s="39" t="n"/>
      <c r="N64" s="6" t="n"/>
      <c r="O64" s="6" t="n"/>
      <c r="P64" s="52" t="n"/>
      <c r="Q64" s="54" t="n"/>
      <c r="R64" s="54" t="n"/>
      <c r="S64" s="54" t="n"/>
      <c r="T64" s="54" t="n"/>
      <c r="U64" s="54" t="n"/>
      <c r="V64" s="54" t="n"/>
    </row>
    <row r="65" ht="18.75" customHeight="1">
      <c r="A65" s="1">
        <f>B$59&amp;$B65&amp;$D$5</f>
        <v/>
      </c>
      <c r="B65" s="37" t="inlineStr">
        <is>
          <t>Entre 90 e 120</t>
        </is>
      </c>
      <c r="C65" s="29">
        <f>COUNTIFS(Recebíveis!O:O,"Atraso",Recebíveis!S:S,'Relatório Analítico'!B65)</f>
        <v/>
      </c>
      <c r="D65" s="340">
        <f>SUMIFS(Recebíveis!L:L,Recebíveis!O:O,"Atraso",Recebíveis!S:S,'Relatório Analítico'!B65)</f>
        <v/>
      </c>
      <c r="E65" s="72">
        <f>IFERROR(+D65/D$69,0)</f>
        <v/>
      </c>
      <c r="F65" s="6" t="n"/>
      <c r="G65" s="39" t="n"/>
      <c r="H65" s="39" t="n"/>
      <c r="I65" s="39" t="n"/>
      <c r="J65" s="39" t="n"/>
      <c r="K65" s="39" t="n"/>
      <c r="L65" s="39" t="n"/>
      <c r="M65" s="39" t="n"/>
      <c r="N65" s="6" t="n"/>
      <c r="O65" s="6" t="n"/>
      <c r="P65" s="52" t="n"/>
      <c r="Q65" s="54" t="n"/>
      <c r="R65" s="54" t="n"/>
      <c r="S65" s="54" t="n"/>
      <c r="T65" s="54" t="n"/>
      <c r="U65" s="54" t="n"/>
      <c r="V65" s="54" t="n"/>
    </row>
    <row r="66" ht="18.75" customHeight="1">
      <c r="A66" s="1">
        <f>B$59&amp;$B66&amp;$D$5</f>
        <v/>
      </c>
      <c r="B66" s="35" t="inlineStr">
        <is>
          <t>Entre 120 e 150</t>
        </is>
      </c>
      <c r="C66" s="76">
        <f>COUNTIFS(Recebíveis!O:O,"Atraso",Recebíveis!S:S,'Relatório Analítico'!B66)</f>
        <v/>
      </c>
      <c r="D66" s="341">
        <f>SUMIFS(Recebíveis!L:L,Recebíveis!O:O,"Atraso",Recebíveis!S:S,'Relatório Analítico'!B66)</f>
        <v/>
      </c>
      <c r="E66" s="78">
        <f>IFERROR(+D66/D$69,0)</f>
        <v/>
      </c>
      <c r="F66" s="6" t="n"/>
      <c r="G66" s="39" t="n"/>
      <c r="H66" s="39" t="n"/>
      <c r="I66" s="39" t="n"/>
      <c r="J66" s="39" t="n"/>
      <c r="K66" s="39" t="n"/>
      <c r="L66" s="39" t="n"/>
      <c r="M66" s="39" t="n"/>
      <c r="N66" s="6" t="n"/>
      <c r="O66" s="6" t="n"/>
      <c r="P66" s="52" t="n"/>
      <c r="Q66" s="54" t="n"/>
      <c r="R66" s="54" t="n"/>
      <c r="S66" s="54" t="n"/>
      <c r="T66" s="54" t="n"/>
      <c r="U66" s="54" t="n"/>
      <c r="V66" s="54" t="n"/>
    </row>
    <row r="67" ht="18.75" customHeight="1">
      <c r="A67" s="1">
        <f>B$59&amp;$B67&amp;$D$5</f>
        <v/>
      </c>
      <c r="B67" s="37" t="inlineStr">
        <is>
          <t>Entre 150 e 180</t>
        </is>
      </c>
      <c r="C67" s="29">
        <f>COUNTIFS(Recebíveis!O:O,"Atraso",Recebíveis!S:S,'Relatório Analítico'!B67)</f>
        <v/>
      </c>
      <c r="D67" s="340">
        <f>SUMIFS(Recebíveis!L:L,Recebíveis!O:O,"Atraso",Recebíveis!S:S,'Relatório Analítico'!B67)</f>
        <v/>
      </c>
      <c r="E67" s="72">
        <f>IFERROR(+D67/D$69,0)</f>
        <v/>
      </c>
      <c r="F67" s="6" t="n"/>
      <c r="G67" s="39" t="n"/>
      <c r="H67" s="39" t="n"/>
      <c r="I67" s="39" t="n"/>
      <c r="J67" s="39" t="n"/>
      <c r="K67" s="39" t="n"/>
      <c r="L67" s="39" t="n"/>
      <c r="M67" s="39" t="n"/>
      <c r="N67" s="6" t="n"/>
      <c r="O67" s="6" t="n"/>
      <c r="P67" s="52" t="n"/>
      <c r="Q67" s="54" t="n"/>
      <c r="R67" s="54" t="n"/>
      <c r="S67" s="54" t="n"/>
      <c r="T67" s="54" t="n"/>
      <c r="U67" s="54" t="n"/>
      <c r="V67" s="54" t="n"/>
    </row>
    <row r="68" ht="18.75" customHeight="1">
      <c r="A68" s="1">
        <f>B$59&amp;$B68&amp;$D$5</f>
        <v/>
      </c>
      <c r="B68" s="35" t="inlineStr">
        <is>
          <t>Superior a 180</t>
        </is>
      </c>
      <c r="C68" s="76">
        <f>COUNTIFS(Recebíveis!O:O,"Atraso",Recebíveis!S:S,'Relatório Analítico'!B68)</f>
        <v/>
      </c>
      <c r="D68" s="341">
        <f>SUMIFS(Recebíveis!L:L,Recebíveis!O:O,"Atraso",Recebíveis!S:S,'Relatório Analítico'!B68)</f>
        <v/>
      </c>
      <c r="E68" s="78">
        <f>IFERROR(+D68/D$69,0)</f>
        <v/>
      </c>
      <c r="F68" s="115" t="n"/>
      <c r="G68" s="39" t="n"/>
      <c r="H68" s="39" t="n"/>
      <c r="I68" s="39" t="n"/>
      <c r="J68" s="39" t="n"/>
      <c r="K68" s="39" t="n"/>
      <c r="L68" s="39" t="n"/>
      <c r="M68" s="39" t="n"/>
      <c r="N68" s="6" t="n"/>
      <c r="O68" s="6" t="n"/>
      <c r="P68" s="52" t="n"/>
      <c r="Q68" s="54" t="n"/>
      <c r="R68" s="54" t="n"/>
      <c r="S68" s="54" t="n"/>
      <c r="T68" s="54" t="n"/>
      <c r="U68" s="54" t="n"/>
      <c r="V68" s="54" t="n"/>
    </row>
    <row r="69" ht="18.75" customHeight="1">
      <c r="A69" s="1" t="n"/>
      <c r="B69" s="38" t="inlineStr">
        <is>
          <t>Total em Atraso :</t>
        </is>
      </c>
      <c r="C69" s="80">
        <f>SUM(C61:C68)</f>
        <v/>
      </c>
      <c r="D69" s="356">
        <f>SUM(D61:D68)</f>
        <v/>
      </c>
      <c r="E69" s="82">
        <f>IFERROR(+D69/D$69,0)</f>
        <v/>
      </c>
      <c r="F69" s="51" t="n"/>
      <c r="G69" s="39" t="n"/>
      <c r="H69" s="39" t="n"/>
      <c r="I69" s="39" t="n"/>
      <c r="J69" s="39" t="n"/>
      <c r="K69" s="39" t="n"/>
      <c r="L69" s="39" t="n"/>
      <c r="M69" s="39" t="n"/>
      <c r="N69" s="6" t="n"/>
      <c r="O69" s="6" t="n"/>
      <c r="P69" s="52" t="n"/>
      <c r="Q69" s="54" t="n"/>
      <c r="R69" s="54" t="n"/>
      <c r="S69" s="54" t="n"/>
      <c r="T69" s="54" t="n"/>
      <c r="U69" s="54" t="n"/>
      <c r="V69" s="54" t="n"/>
    </row>
    <row r="70" ht="15.75" customHeight="1">
      <c r="A70" s="1" t="n"/>
      <c r="B70" s="101" t="n"/>
      <c r="C70" s="102" t="n"/>
      <c r="D70" s="357" t="n"/>
      <c r="E70" s="102" t="n"/>
      <c r="F70" s="51" t="n"/>
      <c r="G70" s="39" t="n"/>
      <c r="H70" s="39" t="n"/>
      <c r="I70" s="39" t="n"/>
      <c r="J70" s="39" t="n"/>
      <c r="K70" s="39" t="n"/>
      <c r="L70" s="39" t="n"/>
      <c r="M70" s="39" t="n"/>
      <c r="N70" s="6" t="n"/>
      <c r="O70" s="6" t="n"/>
      <c r="P70" s="52" t="n"/>
      <c r="Q70" s="54" t="n"/>
      <c r="R70" s="54" t="n"/>
      <c r="S70" s="54" t="n"/>
      <c r="T70" s="54" t="n"/>
      <c r="U70" s="54" t="n"/>
      <c r="V70" s="54" t="n"/>
    </row>
    <row r="71" ht="15.75" customHeight="1">
      <c r="A71" s="1" t="n"/>
      <c r="B71" s="6" t="n"/>
      <c r="C71" s="6" t="n"/>
      <c r="D71" s="51" t="n"/>
      <c r="E71" s="6" t="n"/>
      <c r="F71" s="6" t="n"/>
      <c r="G71" s="39" t="n"/>
      <c r="H71" s="39" t="n"/>
      <c r="I71" s="39" t="n"/>
      <c r="J71" s="39" t="n"/>
      <c r="K71" s="39" t="n"/>
      <c r="L71" s="39" t="n"/>
      <c r="M71" s="39" t="n"/>
      <c r="N71" s="6" t="n"/>
      <c r="O71" s="6" t="n"/>
      <c r="P71" s="52" t="n"/>
      <c r="Q71" s="54" t="n"/>
      <c r="R71" s="54" t="n"/>
      <c r="S71" s="54" t="n"/>
      <c r="T71" s="54" t="n"/>
      <c r="U71" s="54" t="n"/>
      <c r="V71" s="54" t="n"/>
    </row>
    <row r="72" ht="15.75" customHeight="1">
      <c r="A72" s="1" t="n"/>
      <c r="B72" s="14" t="n"/>
      <c r="C72" s="6" t="n"/>
      <c r="D72" s="51" t="n"/>
      <c r="E72" s="6" t="n"/>
      <c r="F72" s="51" t="n"/>
      <c r="G72" s="6" t="n"/>
      <c r="H72" s="6" t="n"/>
      <c r="I72" s="6" t="n"/>
      <c r="J72" s="6" t="n"/>
      <c r="K72" s="6" t="n"/>
      <c r="L72" s="51" t="n"/>
      <c r="M72" s="6" t="n"/>
      <c r="N72" s="6" t="n"/>
      <c r="O72" s="6" t="n"/>
      <c r="P72" s="52" t="n"/>
      <c r="Q72" s="54" t="n"/>
      <c r="R72" s="54" t="n"/>
      <c r="S72" s="54" t="n"/>
      <c r="T72" s="54" t="n"/>
      <c r="U72" s="54" t="n"/>
      <c r="V72" s="54" t="n"/>
    </row>
    <row r="73" ht="15.75" customHeight="1">
      <c r="A73" s="1" t="n"/>
      <c r="B73" s="14" t="n"/>
      <c r="C73" s="6" t="n"/>
      <c r="D73" s="51" t="n"/>
      <c r="E73" s="6" t="n"/>
      <c r="F73" s="51" t="n"/>
      <c r="G73" s="6" t="n"/>
      <c r="H73" s="6" t="n"/>
      <c r="I73" s="6" t="n"/>
      <c r="J73" s="6" t="n"/>
      <c r="K73" s="6" t="n"/>
      <c r="L73" s="51" t="n"/>
      <c r="M73" s="6" t="n"/>
      <c r="N73" s="6" t="n"/>
      <c r="O73" s="6" t="n"/>
      <c r="P73" s="52" t="n"/>
    </row>
    <row r="74" ht="15.75" customHeight="1">
      <c r="A74" s="1" t="n"/>
      <c r="B74" s="14" t="n"/>
      <c r="C74" s="6" t="n"/>
      <c r="D74" s="51" t="n"/>
      <c r="E74" s="6" t="n"/>
      <c r="F74" s="51" t="n"/>
      <c r="G74" s="6" t="n"/>
      <c r="H74" s="6" t="n"/>
      <c r="I74" s="6" t="n"/>
      <c r="J74" s="6" t="n"/>
      <c r="K74" s="6" t="n"/>
      <c r="L74" s="51" t="n"/>
      <c r="M74" s="6" t="n"/>
      <c r="N74" s="6" t="n"/>
      <c r="O74" s="6" t="n"/>
      <c r="P74" s="52" t="n"/>
    </row>
    <row r="75" ht="15.75" customHeight="1">
      <c r="A75" s="1" t="n"/>
      <c r="B75" s="14" t="n"/>
      <c r="C75" s="6" t="n"/>
      <c r="D75" s="51" t="n"/>
      <c r="E75" s="6" t="n"/>
      <c r="F75" s="51" t="n"/>
      <c r="G75" s="6" t="n"/>
      <c r="H75" s="6" t="n"/>
      <c r="I75" s="6" t="n"/>
      <c r="J75" s="6" t="n"/>
      <c r="K75" s="6" t="n"/>
      <c r="L75" s="51" t="n"/>
      <c r="M75" s="6" t="n"/>
      <c r="N75" s="6" t="n"/>
      <c r="O75" s="6" t="n"/>
      <c r="P75" s="52" t="n"/>
    </row>
    <row r="76" ht="15.75" customHeight="1">
      <c r="A76" s="1" t="n"/>
      <c r="B76" s="14" t="n"/>
      <c r="C76" s="6" t="n"/>
      <c r="D76" s="51" t="n"/>
      <c r="E76" s="6" t="n"/>
      <c r="F76" s="51" t="n"/>
      <c r="G76" s="6" t="n"/>
      <c r="H76" s="6" t="n"/>
      <c r="I76" s="6" t="n"/>
      <c r="J76" s="6" t="n"/>
      <c r="K76" s="6" t="n"/>
      <c r="L76" s="51" t="n"/>
      <c r="M76" s="6" t="n"/>
      <c r="N76" s="6" t="n"/>
      <c r="O76" s="6" t="n"/>
      <c r="P76" s="52" t="n"/>
    </row>
    <row r="77" ht="15.75" customHeight="1">
      <c r="A77" s="1" t="n"/>
      <c r="B77" s="14" t="n"/>
      <c r="C77" s="6" t="n"/>
      <c r="D77" s="51" t="n"/>
      <c r="E77" s="6" t="n"/>
      <c r="F77" s="51" t="n"/>
      <c r="G77" s="6" t="n"/>
      <c r="H77" s="6" t="n"/>
      <c r="I77" s="6" t="n"/>
      <c r="J77" s="6" t="n"/>
      <c r="K77" s="6" t="n"/>
      <c r="L77" s="51" t="n"/>
      <c r="M77" s="6" t="n"/>
      <c r="N77" s="6" t="n"/>
      <c r="O77" s="6" t="n"/>
      <c r="P77" s="52" t="n"/>
    </row>
    <row r="78" ht="15.75" customHeight="1">
      <c r="A78" s="1" t="n"/>
      <c r="B78" s="14" t="n"/>
      <c r="C78" s="6" t="n"/>
      <c r="D78" s="51" t="n"/>
      <c r="E78" s="6" t="n"/>
      <c r="F78" s="51" t="n"/>
      <c r="G78" s="6" t="n"/>
      <c r="H78" s="6" t="n"/>
      <c r="I78" s="6" t="n"/>
      <c r="J78" s="6" t="n"/>
      <c r="K78" s="6" t="n"/>
      <c r="L78" s="51" t="n"/>
      <c r="M78" s="6" t="n"/>
      <c r="N78" s="6" t="n"/>
      <c r="O78" s="6" t="n"/>
      <c r="P78" s="52" t="n"/>
    </row>
    <row r="79" ht="15.75" customHeight="1">
      <c r="A79" s="1" t="n"/>
      <c r="B79" s="14" t="n"/>
      <c r="C79" s="6" t="n"/>
      <c r="D79" s="51" t="n"/>
      <c r="E79" s="6" t="n"/>
      <c r="F79" s="51" t="n"/>
      <c r="G79" s="6" t="n"/>
      <c r="H79" s="6" t="n"/>
      <c r="I79" s="6" t="n"/>
      <c r="J79" s="6" t="n"/>
      <c r="K79" s="6" t="n"/>
      <c r="L79" s="51" t="n"/>
      <c r="M79" s="6" t="n"/>
      <c r="N79" s="6" t="n"/>
      <c r="O79" s="6" t="n"/>
      <c r="P79" s="52" t="n"/>
    </row>
    <row r="80" ht="15.75" customHeight="1">
      <c r="A80" s="1" t="n"/>
      <c r="B80" s="14" t="n"/>
      <c r="C80" s="6" t="n"/>
      <c r="D80" s="51" t="n"/>
      <c r="E80" s="6" t="n"/>
      <c r="F80" s="51" t="n"/>
      <c r="G80" s="6" t="n"/>
      <c r="H80" s="6" t="n"/>
      <c r="I80" s="6" t="n"/>
      <c r="J80" s="6" t="n"/>
      <c r="K80" s="6" t="n"/>
      <c r="L80" s="51" t="n"/>
      <c r="M80" s="6" t="n"/>
      <c r="N80" s="6" t="n"/>
      <c r="O80" s="6" t="n"/>
      <c r="P80" s="52" t="n"/>
    </row>
    <row r="81" ht="15.75" customHeight="1">
      <c r="A81" s="1" t="n"/>
      <c r="B81" s="14" t="n"/>
      <c r="C81" s="6" t="n"/>
      <c r="D81" s="51" t="n"/>
      <c r="E81" s="6" t="n"/>
      <c r="F81" s="51" t="n"/>
      <c r="G81" s="6" t="n"/>
      <c r="H81" s="6" t="n"/>
      <c r="I81" s="6" t="n"/>
      <c r="J81" s="6" t="n"/>
      <c r="K81" s="6" t="n"/>
      <c r="L81" s="51" t="n"/>
      <c r="M81" s="6" t="n"/>
      <c r="N81" s="6" t="n"/>
      <c r="O81" s="6" t="n"/>
      <c r="P81" s="52" t="n"/>
    </row>
    <row r="82" ht="15.75" customHeight="1">
      <c r="A82" s="1" t="n"/>
      <c r="B82" s="14" t="n"/>
      <c r="C82" s="6" t="n"/>
      <c r="D82" s="51" t="n"/>
      <c r="E82" s="6" t="n"/>
      <c r="F82" s="51" t="n"/>
      <c r="G82" s="6" t="n"/>
      <c r="H82" s="6" t="n"/>
      <c r="I82" s="6" t="n"/>
      <c r="J82" s="6" t="n"/>
      <c r="K82" s="6" t="n"/>
      <c r="L82" s="51" t="n"/>
      <c r="M82" s="6" t="n"/>
      <c r="N82" s="6" t="n"/>
      <c r="O82" s="6" t="n"/>
      <c r="P82" s="52" t="n"/>
    </row>
    <row r="83" ht="15.75" customHeight="1">
      <c r="A83" s="1" t="n"/>
      <c r="B83" s="14" t="n"/>
      <c r="C83" s="6" t="n"/>
      <c r="D83" s="51" t="n"/>
      <c r="E83" s="6" t="n"/>
      <c r="F83" s="51" t="n"/>
      <c r="G83" s="6" t="n"/>
      <c r="H83" s="6" t="n"/>
      <c r="I83" s="6" t="n"/>
      <c r="J83" s="6" t="n"/>
      <c r="K83" s="6" t="n"/>
      <c r="L83" s="51" t="n"/>
      <c r="M83" s="6" t="n"/>
      <c r="N83" s="6" t="n"/>
      <c r="O83" s="6" t="n"/>
      <c r="P83" s="52" t="n"/>
    </row>
    <row r="84" ht="15.75" customHeight="1">
      <c r="A84" s="1" t="n"/>
      <c r="B84" s="14" t="n"/>
      <c r="C84" s="6" t="n"/>
      <c r="D84" s="51" t="n"/>
      <c r="E84" s="6" t="n"/>
      <c r="F84" s="51" t="n"/>
      <c r="G84" s="6" t="n"/>
      <c r="H84" s="6" t="n"/>
      <c r="I84" s="6" t="n"/>
      <c r="J84" s="6" t="n"/>
      <c r="K84" s="6" t="n"/>
      <c r="L84" s="51" t="n"/>
      <c r="M84" s="6" t="n"/>
      <c r="N84" s="6" t="n"/>
      <c r="O84" s="6" t="n"/>
      <c r="P84" s="52" t="n"/>
    </row>
    <row r="85" ht="15.75" customHeight="1">
      <c r="A85" s="1" t="n"/>
      <c r="B85" s="14" t="n"/>
      <c r="C85" s="6" t="n"/>
      <c r="D85" s="51" t="n"/>
      <c r="E85" s="6" t="n"/>
      <c r="F85" s="51" t="n"/>
      <c r="G85" s="6" t="n"/>
      <c r="H85" s="6" t="n"/>
      <c r="I85" s="6" t="n"/>
      <c r="J85" s="6" t="n"/>
      <c r="K85" s="6" t="n"/>
      <c r="L85" s="51" t="n"/>
      <c r="M85" s="6" t="n"/>
      <c r="N85" s="6" t="n"/>
      <c r="O85" s="6" t="n"/>
      <c r="P85" s="52" t="n"/>
    </row>
    <row r="86" ht="15.75" customHeight="1">
      <c r="A86" s="1" t="n"/>
      <c r="B86" s="14" t="n"/>
      <c r="C86" s="6" t="n"/>
      <c r="D86" s="51" t="n"/>
      <c r="E86" s="6" t="n"/>
      <c r="F86" s="51" t="n"/>
      <c r="G86" s="6" t="n"/>
      <c r="H86" s="6" t="n"/>
      <c r="I86" s="6" t="n"/>
      <c r="J86" s="6" t="n"/>
      <c r="K86" s="6" t="n"/>
      <c r="L86" s="51" t="n"/>
      <c r="M86" s="6" t="n"/>
      <c r="N86" s="6" t="n"/>
      <c r="O86" s="6" t="n"/>
      <c r="P86" s="52" t="n"/>
    </row>
    <row r="87" ht="15.75" customHeight="1">
      <c r="A87" s="1" t="n"/>
      <c r="B87" s="14" t="n"/>
      <c r="C87" s="6" t="n"/>
      <c r="D87" s="51" t="n"/>
      <c r="E87" s="6" t="n"/>
      <c r="F87" s="51" t="n"/>
      <c r="G87" s="6" t="n"/>
      <c r="H87" s="6" t="n"/>
      <c r="I87" s="6" t="n"/>
      <c r="J87" s="6" t="n"/>
      <c r="K87" s="6" t="n"/>
      <c r="L87" s="51" t="n"/>
      <c r="M87" s="6" t="n"/>
      <c r="N87" s="6" t="n"/>
      <c r="O87" s="6" t="n"/>
      <c r="P87" s="52" t="n"/>
    </row>
    <row r="88" ht="15.75" customHeight="1">
      <c r="A88" s="1" t="n"/>
      <c r="B88" s="14" t="n"/>
      <c r="C88" s="6" t="n"/>
      <c r="D88" s="51" t="n"/>
      <c r="E88" s="6" t="n"/>
      <c r="F88" s="51" t="n"/>
      <c r="G88" s="6" t="n"/>
      <c r="H88" s="6" t="n"/>
      <c r="I88" s="6" t="n"/>
      <c r="J88" s="6" t="n"/>
      <c r="K88" s="6" t="n"/>
      <c r="L88" s="51" t="n"/>
      <c r="M88" s="6" t="n"/>
      <c r="N88" s="6" t="n"/>
      <c r="O88" s="6" t="n"/>
      <c r="P88" s="52" t="n"/>
    </row>
    <row r="89" ht="15.75" customHeight="1">
      <c r="A89" s="1" t="n"/>
      <c r="B89" s="14" t="n"/>
      <c r="C89" s="6" t="n"/>
      <c r="D89" s="51" t="n"/>
      <c r="E89" s="6" t="n"/>
      <c r="F89" s="51" t="n"/>
      <c r="G89" s="6" t="n"/>
      <c r="H89" s="6" t="n"/>
      <c r="I89" s="6" t="n"/>
      <c r="J89" s="6" t="n"/>
      <c r="K89" s="6" t="n"/>
      <c r="L89" s="51" t="n"/>
      <c r="M89" s="6" t="n"/>
      <c r="N89" s="6" t="n"/>
      <c r="O89" s="6" t="n"/>
      <c r="P89" s="52" t="n"/>
    </row>
    <row r="90" ht="15.75" customHeight="1">
      <c r="A90" s="1" t="n"/>
      <c r="B90" s="14" t="n"/>
      <c r="C90" s="6" t="n"/>
      <c r="D90" s="51" t="n"/>
      <c r="E90" s="6" t="n"/>
      <c r="F90" s="51" t="n"/>
      <c r="G90" s="6" t="n"/>
      <c r="H90" s="6" t="n"/>
      <c r="I90" s="6" t="n"/>
      <c r="J90" s="6" t="n"/>
      <c r="K90" s="6" t="n"/>
      <c r="L90" s="51" t="n"/>
      <c r="M90" s="6" t="n"/>
      <c r="N90" s="6" t="n"/>
      <c r="O90" s="6" t="n"/>
      <c r="P90" s="52" t="n"/>
    </row>
    <row r="91" ht="15.75" customHeight="1">
      <c r="A91" s="1" t="n"/>
      <c r="B91" s="14" t="n"/>
      <c r="C91" s="6" t="n"/>
      <c r="D91" s="51" t="n"/>
      <c r="E91" s="6" t="n"/>
      <c r="F91" s="51" t="n"/>
      <c r="G91" s="6" t="n"/>
      <c r="H91" s="6" t="n"/>
      <c r="I91" s="6" t="n"/>
      <c r="J91" s="6" t="n"/>
      <c r="K91" s="6" t="n"/>
      <c r="L91" s="51" t="n"/>
      <c r="M91" s="6" t="n"/>
      <c r="N91" s="6" t="n"/>
      <c r="O91" s="6" t="n"/>
      <c r="P91" s="52" t="n"/>
    </row>
    <row r="92" ht="15.75" customHeight="1">
      <c r="A92" s="1" t="n"/>
      <c r="B92" s="14" t="n"/>
      <c r="C92" s="6" t="n"/>
      <c r="D92" s="51" t="n"/>
      <c r="E92" s="6" t="n"/>
      <c r="F92" s="51" t="n"/>
      <c r="G92" s="6" t="n"/>
      <c r="H92" s="6" t="n"/>
      <c r="I92" s="6" t="n"/>
      <c r="J92" s="6" t="n"/>
      <c r="K92" s="6" t="n"/>
      <c r="L92" s="51" t="n"/>
      <c r="M92" s="6" t="n"/>
      <c r="N92" s="6" t="n"/>
      <c r="O92" s="6" t="n"/>
      <c r="P92" s="52" t="n"/>
    </row>
    <row r="93" ht="15.75" customHeight="1">
      <c r="A93" s="1" t="n"/>
      <c r="B93" s="14" t="n"/>
      <c r="C93" s="6" t="n"/>
      <c r="D93" s="51" t="n"/>
      <c r="E93" s="6" t="n"/>
      <c r="F93" s="51" t="n"/>
      <c r="G93" s="6" t="n"/>
      <c r="H93" s="6" t="n"/>
      <c r="I93" s="6" t="n"/>
      <c r="J93" s="6" t="n"/>
      <c r="K93" s="6" t="n"/>
      <c r="L93" s="51" t="n"/>
      <c r="M93" s="6" t="n"/>
      <c r="N93" s="6" t="n"/>
      <c r="O93" s="6" t="n"/>
      <c r="P93" s="52" t="n"/>
    </row>
    <row r="94" ht="15.75" customHeight="1">
      <c r="A94" s="1" t="n"/>
      <c r="B94" s="14" t="n"/>
      <c r="C94" s="6" t="n"/>
      <c r="D94" s="51" t="n"/>
      <c r="E94" s="6" t="n"/>
      <c r="F94" s="51" t="n"/>
      <c r="G94" s="6" t="n"/>
      <c r="H94" s="6" t="n"/>
      <c r="I94" s="6" t="n"/>
      <c r="J94" s="6" t="n"/>
      <c r="K94" s="6" t="n"/>
      <c r="L94" s="51" t="n"/>
      <c r="M94" s="6" t="n"/>
      <c r="N94" s="6" t="n"/>
      <c r="O94" s="6" t="n"/>
      <c r="P94" s="52" t="n"/>
    </row>
    <row r="95" ht="15.75" customHeight="1">
      <c r="A95" s="1" t="n"/>
      <c r="B95" s="14" t="n"/>
      <c r="C95" s="6" t="n"/>
      <c r="D95" s="51" t="n"/>
      <c r="E95" s="6" t="n"/>
      <c r="F95" s="51" t="n"/>
      <c r="G95" s="6" t="n"/>
      <c r="H95" s="6" t="n"/>
      <c r="I95" s="6" t="n"/>
      <c r="J95" s="6" t="n"/>
      <c r="K95" s="6" t="n"/>
      <c r="L95" s="51" t="n"/>
      <c r="M95" s="6" t="n"/>
      <c r="N95" s="6" t="n"/>
      <c r="O95" s="6" t="n"/>
      <c r="P95" s="52" t="n"/>
    </row>
    <row r="96" ht="15.75" customHeight="1">
      <c r="A96" s="1" t="n"/>
      <c r="B96" s="14" t="n"/>
      <c r="C96" s="6" t="n"/>
      <c r="D96" s="51" t="n"/>
      <c r="E96" s="6" t="n"/>
      <c r="F96" s="51" t="n"/>
      <c r="G96" s="6" t="n"/>
      <c r="H96" s="6" t="n"/>
      <c r="I96" s="6" t="n"/>
      <c r="J96" s="6" t="n"/>
      <c r="K96" s="6" t="n"/>
      <c r="L96" s="51" t="n"/>
      <c r="M96" s="6" t="n"/>
      <c r="N96" s="6" t="n"/>
      <c r="O96" s="6" t="n"/>
      <c r="P96" s="52" t="n"/>
    </row>
    <row r="97" ht="15.75" customHeight="1">
      <c r="A97" s="1" t="n"/>
      <c r="B97" s="14" t="n"/>
      <c r="C97" s="6" t="n"/>
      <c r="D97" s="51" t="n"/>
      <c r="E97" s="6" t="n"/>
      <c r="F97" s="51" t="n"/>
      <c r="G97" s="6" t="n"/>
      <c r="H97" s="6" t="n"/>
      <c r="I97" s="6" t="n"/>
      <c r="J97" s="6" t="n"/>
      <c r="K97" s="6" t="n"/>
      <c r="L97" s="51" t="n"/>
      <c r="M97" s="6" t="n"/>
      <c r="N97" s="6" t="n"/>
      <c r="O97" s="6" t="n"/>
      <c r="P97" s="52" t="n"/>
    </row>
    <row r="98" ht="15.75" customHeight="1">
      <c r="A98" s="1" t="n"/>
      <c r="B98" s="14" t="n"/>
      <c r="C98" s="6" t="n"/>
      <c r="D98" s="51" t="n"/>
      <c r="E98" s="6" t="n"/>
      <c r="F98" s="51" t="n"/>
      <c r="G98" s="6" t="n"/>
      <c r="H98" s="6" t="n"/>
      <c r="I98" s="6" t="n"/>
      <c r="J98" s="6" t="n"/>
      <c r="K98" s="6" t="n"/>
      <c r="L98" s="51" t="n"/>
      <c r="M98" s="6" t="n"/>
      <c r="N98" s="6" t="n"/>
      <c r="O98" s="6" t="n"/>
      <c r="P98" s="52" t="n"/>
    </row>
    <row r="99" ht="15.75" customHeight="1">
      <c r="A99" s="1" t="n"/>
      <c r="B99" s="14" t="n"/>
      <c r="C99" s="6" t="n"/>
      <c r="D99" s="51" t="n"/>
      <c r="E99" s="6" t="n"/>
      <c r="F99" s="51" t="n"/>
      <c r="G99" s="6" t="n"/>
      <c r="H99" s="6" t="n"/>
      <c r="I99" s="6" t="n"/>
      <c r="J99" s="6" t="n"/>
      <c r="K99" s="6" t="n"/>
      <c r="L99" s="51" t="n"/>
      <c r="M99" s="6" t="n"/>
      <c r="N99" s="6" t="n"/>
      <c r="O99" s="6" t="n"/>
      <c r="P99" s="52" t="n"/>
    </row>
    <row r="100" ht="15.75" customHeight="1">
      <c r="A100" s="1" t="n"/>
      <c r="B100" s="14" t="n"/>
      <c r="C100" s="6" t="n"/>
      <c r="D100" s="51" t="n"/>
      <c r="E100" s="6" t="n"/>
      <c r="F100" s="51" t="n"/>
      <c r="G100" s="6" t="n"/>
      <c r="H100" s="6" t="n"/>
      <c r="I100" s="6" t="n"/>
      <c r="J100" s="6" t="n"/>
      <c r="K100" s="6" t="n"/>
      <c r="L100" s="51" t="n"/>
      <c r="M100" s="6" t="n"/>
      <c r="N100" s="6" t="n"/>
      <c r="O100" s="6" t="n"/>
      <c r="P100" s="52" t="n"/>
    </row>
    <row r="101" ht="15.75" customHeight="1">
      <c r="A101" s="1" t="n"/>
      <c r="B101" s="14" t="n"/>
      <c r="C101" s="6" t="n"/>
      <c r="D101" s="51" t="n"/>
      <c r="E101" s="6" t="n"/>
      <c r="F101" s="51" t="n"/>
      <c r="G101" s="6" t="n"/>
      <c r="H101" s="6" t="n"/>
      <c r="I101" s="6" t="n"/>
      <c r="J101" s="6" t="n"/>
      <c r="K101" s="6" t="n"/>
      <c r="L101" s="51" t="n"/>
      <c r="M101" s="6" t="n"/>
      <c r="N101" s="6" t="n"/>
      <c r="O101" s="6" t="n"/>
      <c r="P101" s="52" t="n"/>
    </row>
    <row r="102" ht="15.75" customHeight="1">
      <c r="A102" s="1" t="n"/>
      <c r="B102" s="14" t="n"/>
      <c r="C102" s="6" t="n"/>
      <c r="D102" s="51" t="n"/>
      <c r="E102" s="6" t="n"/>
      <c r="F102" s="51" t="n"/>
      <c r="G102" s="6" t="n"/>
      <c r="H102" s="6" t="n"/>
      <c r="I102" s="6" t="n"/>
      <c r="J102" s="6" t="n"/>
      <c r="K102" s="6" t="n"/>
      <c r="L102" s="51" t="n"/>
      <c r="M102" s="6" t="n"/>
      <c r="N102" s="6" t="n"/>
      <c r="O102" s="6" t="n"/>
      <c r="P102" s="52" t="n"/>
    </row>
    <row r="103" ht="15.75" customHeight="1">
      <c r="A103" s="1" t="n"/>
      <c r="B103" s="14" t="n"/>
      <c r="C103" s="6" t="n"/>
      <c r="D103" s="51" t="n"/>
      <c r="E103" s="6" t="n"/>
      <c r="F103" s="51" t="n"/>
      <c r="G103" s="6" t="n"/>
      <c r="H103" s="6" t="n"/>
      <c r="I103" s="6" t="n"/>
      <c r="J103" s="6" t="n"/>
      <c r="K103" s="6" t="n"/>
      <c r="L103" s="51" t="n"/>
      <c r="M103" s="6" t="n"/>
      <c r="N103" s="6" t="n"/>
      <c r="O103" s="6" t="n"/>
      <c r="P103" s="52" t="n"/>
    </row>
    <row r="104" ht="15.75" customHeight="1">
      <c r="A104" s="1" t="n"/>
      <c r="B104" s="14" t="n"/>
      <c r="C104" s="6" t="n"/>
      <c r="D104" s="51" t="n"/>
      <c r="E104" s="6" t="n"/>
      <c r="F104" s="51" t="n"/>
      <c r="G104" s="6" t="n"/>
      <c r="H104" s="6" t="n"/>
      <c r="I104" s="6" t="n"/>
      <c r="J104" s="6" t="n"/>
      <c r="K104" s="6" t="n"/>
      <c r="L104" s="51" t="n"/>
      <c r="M104" s="6" t="n"/>
      <c r="N104" s="6" t="n"/>
      <c r="O104" s="6" t="n"/>
      <c r="P104" s="52" t="n"/>
    </row>
    <row r="105" ht="15.75" customHeight="1">
      <c r="A105" s="1" t="n"/>
      <c r="B105" s="14" t="n"/>
      <c r="C105" s="6" t="n"/>
      <c r="D105" s="51" t="n"/>
      <c r="E105" s="6" t="n"/>
      <c r="F105" s="51" t="n"/>
      <c r="G105" s="6" t="n"/>
      <c r="H105" s="6" t="n"/>
      <c r="I105" s="6" t="n"/>
      <c r="J105" s="6" t="n"/>
      <c r="K105" s="6" t="n"/>
      <c r="L105" s="51" t="n"/>
      <c r="M105" s="6" t="n"/>
      <c r="N105" s="6" t="n"/>
      <c r="O105" s="6" t="n"/>
      <c r="P105" s="52" t="n"/>
    </row>
    <row r="106" ht="15.75" customHeight="1">
      <c r="A106" s="1" t="n"/>
      <c r="B106" s="14" t="n"/>
      <c r="C106" s="6" t="n"/>
      <c r="D106" s="51" t="n"/>
      <c r="E106" s="6" t="n"/>
      <c r="F106" s="51" t="n"/>
      <c r="G106" s="6" t="n"/>
      <c r="H106" s="6" t="n"/>
      <c r="I106" s="6" t="n"/>
      <c r="J106" s="6" t="n"/>
      <c r="K106" s="6" t="n"/>
      <c r="L106" s="51" t="n"/>
      <c r="M106" s="6" t="n"/>
      <c r="N106" s="6" t="n"/>
      <c r="O106" s="6" t="n"/>
      <c r="P106" s="52" t="n"/>
    </row>
    <row r="107" ht="15.75" customHeight="1">
      <c r="A107" s="1" t="n"/>
      <c r="B107" s="14" t="n"/>
      <c r="C107" s="6" t="n"/>
      <c r="D107" s="51" t="n"/>
      <c r="E107" s="6" t="n"/>
      <c r="F107" s="51" t="n"/>
      <c r="G107" s="6" t="n"/>
      <c r="H107" s="6" t="n"/>
      <c r="I107" s="6" t="n"/>
      <c r="J107" s="6" t="n"/>
      <c r="K107" s="6" t="n"/>
      <c r="L107" s="51" t="n"/>
      <c r="M107" s="6" t="n"/>
      <c r="N107" s="6" t="n"/>
      <c r="O107" s="6" t="n"/>
      <c r="P107" s="52" t="n"/>
    </row>
    <row r="108" ht="15.75" customHeight="1">
      <c r="A108" s="1" t="n"/>
      <c r="B108" s="14" t="n"/>
      <c r="C108" s="6" t="n"/>
      <c r="D108" s="51" t="n"/>
      <c r="E108" s="6" t="n"/>
      <c r="F108" s="51" t="n"/>
      <c r="G108" s="6" t="n"/>
      <c r="H108" s="6" t="n"/>
      <c r="I108" s="6" t="n"/>
      <c r="J108" s="6" t="n"/>
      <c r="K108" s="6" t="n"/>
      <c r="L108" s="51" t="n"/>
      <c r="M108" s="6" t="n"/>
      <c r="N108" s="6" t="n"/>
      <c r="O108" s="6" t="n"/>
      <c r="P108" s="52" t="n"/>
    </row>
    <row r="109" ht="15.75" customHeight="1">
      <c r="A109" s="1" t="n"/>
      <c r="B109" s="14" t="n"/>
      <c r="C109" s="6" t="n"/>
      <c r="D109" s="51" t="n"/>
      <c r="E109" s="6" t="n"/>
      <c r="F109" s="51" t="n"/>
      <c r="G109" s="6" t="n"/>
      <c r="H109" s="6" t="n"/>
      <c r="I109" s="6" t="n"/>
      <c r="J109" s="6" t="n"/>
      <c r="K109" s="6" t="n"/>
      <c r="L109" s="51" t="n"/>
      <c r="M109" s="6" t="n"/>
      <c r="N109" s="6" t="n"/>
      <c r="O109" s="6" t="n"/>
      <c r="P109" s="52" t="n"/>
    </row>
    <row r="110" ht="15.75" customHeight="1">
      <c r="A110" s="1" t="n"/>
      <c r="B110" s="14" t="n"/>
      <c r="C110" s="6" t="n"/>
      <c r="D110" s="51" t="n"/>
      <c r="E110" s="6" t="n"/>
      <c r="F110" s="51" t="n"/>
      <c r="G110" s="6" t="n"/>
      <c r="H110" s="6" t="n"/>
      <c r="I110" s="6" t="n"/>
      <c r="J110" s="6" t="n"/>
      <c r="K110" s="6" t="n"/>
      <c r="L110" s="51" t="n"/>
      <c r="M110" s="6" t="n"/>
      <c r="N110" s="6" t="n"/>
      <c r="O110" s="6" t="n"/>
      <c r="P110" s="52" t="n"/>
    </row>
    <row r="111" ht="15.75" customHeight="1">
      <c r="A111" s="1" t="n"/>
      <c r="B111" s="14" t="n"/>
      <c r="C111" s="6" t="n"/>
      <c r="D111" s="51" t="n"/>
      <c r="E111" s="6" t="n"/>
      <c r="F111" s="51" t="n"/>
      <c r="G111" s="6" t="n"/>
      <c r="H111" s="6" t="n"/>
      <c r="I111" s="6" t="n"/>
      <c r="J111" s="6" t="n"/>
      <c r="K111" s="6" t="n"/>
      <c r="L111" s="51" t="n"/>
      <c r="M111" s="6" t="n"/>
      <c r="N111" s="6" t="n"/>
      <c r="O111" s="6" t="n"/>
      <c r="P111" s="52" t="n"/>
    </row>
    <row r="112" ht="15.75" customHeight="1">
      <c r="A112" s="1" t="n"/>
      <c r="B112" s="14" t="n"/>
      <c r="C112" s="6" t="n"/>
      <c r="D112" s="51" t="n"/>
      <c r="E112" s="6" t="n"/>
      <c r="F112" s="51" t="n"/>
      <c r="G112" s="6" t="n"/>
      <c r="H112" s="6" t="n"/>
      <c r="I112" s="6" t="n"/>
      <c r="J112" s="6" t="n"/>
      <c r="K112" s="6" t="n"/>
      <c r="L112" s="51" t="n"/>
      <c r="M112" s="6" t="n"/>
      <c r="N112" s="6" t="n"/>
      <c r="O112" s="6" t="n"/>
      <c r="P112" s="52" t="n"/>
    </row>
    <row r="113" ht="15.75" customHeight="1">
      <c r="A113" s="1" t="n"/>
      <c r="B113" s="14" t="n"/>
      <c r="C113" s="6" t="n"/>
      <c r="D113" s="51" t="n"/>
      <c r="E113" s="6" t="n"/>
      <c r="F113" s="51" t="n"/>
      <c r="G113" s="6" t="n"/>
      <c r="H113" s="6" t="n"/>
      <c r="I113" s="6" t="n"/>
      <c r="J113" s="6" t="n"/>
      <c r="K113" s="6" t="n"/>
      <c r="L113" s="51" t="n"/>
      <c r="M113" s="6" t="n"/>
      <c r="N113" s="6" t="n"/>
      <c r="O113" s="6" t="n"/>
      <c r="P113" s="52" t="n"/>
    </row>
    <row r="114" ht="15.75" customHeight="1">
      <c r="A114" s="1" t="n"/>
      <c r="B114" s="14" t="n"/>
      <c r="C114" s="6" t="n"/>
      <c r="D114" s="51" t="n"/>
      <c r="E114" s="6" t="n"/>
      <c r="F114" s="51" t="n"/>
      <c r="G114" s="6" t="n"/>
      <c r="H114" s="6" t="n"/>
      <c r="I114" s="6" t="n"/>
      <c r="J114" s="6" t="n"/>
      <c r="K114" s="6" t="n"/>
      <c r="L114" s="51" t="n"/>
      <c r="M114" s="6" t="n"/>
      <c r="N114" s="6" t="n"/>
      <c r="O114" s="6" t="n"/>
      <c r="P114" s="52" t="n"/>
    </row>
    <row r="115" ht="15.75" customHeight="1">
      <c r="A115" s="1" t="n"/>
      <c r="B115" s="14" t="n"/>
      <c r="C115" s="6" t="n"/>
      <c r="D115" s="51" t="n"/>
      <c r="E115" s="6" t="n"/>
      <c r="F115" s="51" t="n"/>
      <c r="G115" s="6" t="n"/>
      <c r="H115" s="6" t="n"/>
      <c r="I115" s="6" t="n"/>
      <c r="J115" s="6" t="n"/>
      <c r="K115" s="6" t="n"/>
      <c r="L115" s="51" t="n"/>
      <c r="M115" s="6" t="n"/>
      <c r="N115" s="6" t="n"/>
      <c r="O115" s="6" t="n"/>
      <c r="P115" s="52" t="n"/>
    </row>
    <row r="116" ht="15.75" customHeight="1">
      <c r="A116" s="1" t="n"/>
      <c r="B116" s="14" t="n"/>
      <c r="C116" s="6" t="n"/>
      <c r="D116" s="51" t="n"/>
      <c r="E116" s="6" t="n"/>
      <c r="F116" s="51" t="n"/>
      <c r="G116" s="6" t="n"/>
      <c r="H116" s="6" t="n"/>
      <c r="I116" s="6" t="n"/>
      <c r="J116" s="6" t="n"/>
      <c r="K116" s="6" t="n"/>
      <c r="L116" s="51" t="n"/>
      <c r="M116" s="6" t="n"/>
      <c r="N116" s="6" t="n"/>
      <c r="O116" s="6" t="n"/>
      <c r="P116" s="52" t="n"/>
    </row>
    <row r="117" ht="15.75" customHeight="1">
      <c r="A117" s="1" t="n"/>
      <c r="B117" s="14" t="n"/>
      <c r="C117" s="6" t="n"/>
      <c r="D117" s="51" t="n"/>
      <c r="E117" s="6" t="n"/>
      <c r="F117" s="51" t="n"/>
      <c r="G117" s="6" t="n"/>
      <c r="H117" s="6" t="n"/>
      <c r="I117" s="6" t="n"/>
      <c r="J117" s="6" t="n"/>
      <c r="K117" s="6" t="n"/>
      <c r="L117" s="51" t="n"/>
      <c r="M117" s="6" t="n"/>
      <c r="N117" s="6" t="n"/>
      <c r="O117" s="6" t="n"/>
      <c r="P117" s="52" t="n"/>
    </row>
    <row r="118" ht="15.75" customHeight="1">
      <c r="A118" s="1" t="n"/>
      <c r="B118" s="14" t="n"/>
      <c r="C118" s="6" t="n"/>
      <c r="D118" s="51" t="n"/>
      <c r="E118" s="6" t="n"/>
      <c r="F118" s="51" t="n"/>
      <c r="G118" s="6" t="n"/>
      <c r="H118" s="6" t="n"/>
      <c r="I118" s="6" t="n"/>
      <c r="J118" s="6" t="n"/>
      <c r="K118" s="6" t="n"/>
      <c r="L118" s="51" t="n"/>
      <c r="M118" s="6" t="n"/>
      <c r="N118" s="6" t="n"/>
      <c r="O118" s="6" t="n"/>
      <c r="P118" s="52" t="n"/>
    </row>
    <row r="119" ht="15.75" customHeight="1">
      <c r="A119" s="1" t="n"/>
      <c r="B119" s="14" t="n"/>
      <c r="C119" s="6" t="n"/>
      <c r="D119" s="51" t="n"/>
      <c r="E119" s="6" t="n"/>
      <c r="F119" s="51" t="n"/>
      <c r="G119" s="6" t="n"/>
      <c r="H119" s="6" t="n"/>
      <c r="I119" s="6" t="n"/>
      <c r="J119" s="6" t="n"/>
      <c r="K119" s="6" t="n"/>
      <c r="L119" s="51" t="n"/>
      <c r="M119" s="6" t="n"/>
      <c r="N119" s="6" t="n"/>
      <c r="O119" s="6" t="n"/>
      <c r="P119" s="52" t="n"/>
    </row>
    <row r="120" ht="15.75" customHeight="1">
      <c r="A120" s="1" t="n"/>
      <c r="B120" s="14" t="n"/>
      <c r="C120" s="6" t="n"/>
      <c r="D120" s="51" t="n"/>
      <c r="E120" s="6" t="n"/>
      <c r="F120" s="51" t="n"/>
      <c r="G120" s="6" t="n"/>
      <c r="H120" s="6" t="n"/>
      <c r="I120" s="6" t="n"/>
      <c r="J120" s="6" t="n"/>
      <c r="K120" s="6" t="n"/>
      <c r="L120" s="51" t="n"/>
      <c r="M120" s="6" t="n"/>
      <c r="N120" s="6" t="n"/>
      <c r="O120" s="6" t="n"/>
      <c r="P120" s="52" t="n"/>
    </row>
    <row r="121" ht="15.75" customHeight="1">
      <c r="A121" s="1" t="n"/>
      <c r="B121" s="14" t="n"/>
      <c r="C121" s="6" t="n"/>
      <c r="D121" s="51" t="n"/>
      <c r="E121" s="6" t="n"/>
      <c r="F121" s="51" t="n"/>
      <c r="G121" s="6" t="n"/>
      <c r="H121" s="6" t="n"/>
      <c r="I121" s="6" t="n"/>
      <c r="J121" s="6" t="n"/>
      <c r="K121" s="6" t="n"/>
      <c r="L121" s="51" t="n"/>
      <c r="M121" s="6" t="n"/>
      <c r="N121" s="6" t="n"/>
      <c r="O121" s="6" t="n"/>
      <c r="P121" s="52" t="n"/>
    </row>
    <row r="122" ht="15.75" customHeight="1">
      <c r="A122" s="1" t="n"/>
      <c r="B122" s="14" t="n"/>
      <c r="C122" s="6" t="n"/>
      <c r="D122" s="51" t="n"/>
      <c r="E122" s="6" t="n"/>
      <c r="F122" s="51" t="n"/>
      <c r="G122" s="6" t="n"/>
      <c r="H122" s="6" t="n"/>
      <c r="I122" s="6" t="n"/>
      <c r="J122" s="6" t="n"/>
      <c r="K122" s="6" t="n"/>
      <c r="L122" s="51" t="n"/>
      <c r="M122" s="6" t="n"/>
      <c r="N122" s="6" t="n"/>
      <c r="O122" s="6" t="n"/>
      <c r="P122" s="52" t="n"/>
    </row>
    <row r="123" ht="15.75" customHeight="1">
      <c r="A123" s="1" t="n"/>
      <c r="B123" s="14" t="n"/>
      <c r="C123" s="6" t="n"/>
      <c r="D123" s="51" t="n"/>
      <c r="E123" s="6" t="n"/>
      <c r="F123" s="51" t="n"/>
      <c r="G123" s="6" t="n"/>
      <c r="H123" s="6" t="n"/>
      <c r="I123" s="6" t="n"/>
      <c r="J123" s="6" t="n"/>
      <c r="K123" s="6" t="n"/>
      <c r="L123" s="51" t="n"/>
      <c r="M123" s="6" t="n"/>
      <c r="N123" s="6" t="n"/>
      <c r="O123" s="6" t="n"/>
      <c r="P123" s="52" t="n"/>
    </row>
    <row r="124" ht="15.75" customHeight="1">
      <c r="A124" s="1" t="n"/>
      <c r="B124" s="14" t="n"/>
      <c r="C124" s="6" t="n"/>
      <c r="D124" s="51" t="n"/>
      <c r="E124" s="6" t="n"/>
      <c r="F124" s="51" t="n"/>
      <c r="G124" s="6" t="n"/>
      <c r="H124" s="6" t="n"/>
      <c r="I124" s="6" t="n"/>
      <c r="J124" s="6" t="n"/>
      <c r="K124" s="6" t="n"/>
      <c r="L124" s="51" t="n"/>
      <c r="M124" s="6" t="n"/>
      <c r="N124" s="6" t="n"/>
      <c r="O124" s="6" t="n"/>
      <c r="P124" s="52" t="n"/>
    </row>
    <row r="125" ht="15.75" customHeight="1">
      <c r="A125" s="1" t="n"/>
      <c r="B125" s="14" t="n"/>
      <c r="C125" s="6" t="n"/>
      <c r="D125" s="51" t="n"/>
      <c r="E125" s="6" t="n"/>
      <c r="F125" s="51" t="n"/>
      <c r="G125" s="6" t="n"/>
      <c r="H125" s="6" t="n"/>
      <c r="I125" s="6" t="n"/>
      <c r="J125" s="6" t="n"/>
      <c r="K125" s="6" t="n"/>
      <c r="L125" s="51" t="n"/>
      <c r="M125" s="6" t="n"/>
      <c r="N125" s="6" t="n"/>
      <c r="O125" s="6" t="n"/>
      <c r="P125" s="52" t="n"/>
    </row>
    <row r="126" ht="15.75" customHeight="1">
      <c r="A126" s="1" t="n"/>
      <c r="B126" s="14" t="n"/>
      <c r="C126" s="6" t="n"/>
      <c r="D126" s="51" t="n"/>
      <c r="E126" s="6" t="n"/>
      <c r="F126" s="51" t="n"/>
      <c r="G126" s="6" t="n"/>
      <c r="H126" s="6" t="n"/>
      <c r="I126" s="6" t="n"/>
      <c r="J126" s="6" t="n"/>
      <c r="K126" s="6" t="n"/>
      <c r="L126" s="51" t="n"/>
      <c r="M126" s="6" t="n"/>
      <c r="N126" s="6" t="n"/>
      <c r="O126" s="6" t="n"/>
      <c r="P126" s="52" t="n"/>
    </row>
    <row r="127" ht="15.75" customHeight="1">
      <c r="A127" s="1" t="n"/>
      <c r="B127" s="14" t="n"/>
      <c r="C127" s="6" t="n"/>
      <c r="D127" s="51" t="n"/>
      <c r="E127" s="6" t="n"/>
      <c r="F127" s="51" t="n"/>
      <c r="G127" s="6" t="n"/>
      <c r="H127" s="6" t="n"/>
      <c r="I127" s="6" t="n"/>
      <c r="J127" s="6" t="n"/>
      <c r="K127" s="6" t="n"/>
      <c r="L127" s="51" t="n"/>
      <c r="M127" s="6" t="n"/>
      <c r="N127" s="6" t="n"/>
      <c r="O127" s="6" t="n"/>
      <c r="P127" s="52" t="n"/>
    </row>
    <row r="128" ht="15.75" customHeight="1">
      <c r="A128" s="1" t="n"/>
      <c r="B128" s="14" t="n"/>
      <c r="C128" s="6" t="n"/>
      <c r="D128" s="51" t="n"/>
      <c r="E128" s="6" t="n"/>
      <c r="F128" s="51" t="n"/>
      <c r="G128" s="6" t="n"/>
      <c r="H128" s="6" t="n"/>
      <c r="I128" s="6" t="n"/>
      <c r="J128" s="6" t="n"/>
      <c r="K128" s="6" t="n"/>
      <c r="L128" s="51" t="n"/>
      <c r="M128" s="6" t="n"/>
      <c r="N128" s="6" t="n"/>
      <c r="O128" s="6" t="n"/>
      <c r="P128" s="52" t="n"/>
    </row>
    <row r="129" ht="15.75" customHeight="1">
      <c r="A129" s="1" t="n"/>
      <c r="B129" s="14" t="n"/>
      <c r="C129" s="6" t="n"/>
      <c r="D129" s="51" t="n"/>
      <c r="E129" s="6" t="n"/>
      <c r="F129" s="51" t="n"/>
      <c r="G129" s="6" t="n"/>
      <c r="H129" s="6" t="n"/>
      <c r="I129" s="6" t="n"/>
      <c r="J129" s="6" t="n"/>
      <c r="K129" s="6" t="n"/>
      <c r="L129" s="51" t="n"/>
      <c r="M129" s="6" t="n"/>
      <c r="N129" s="6" t="n"/>
      <c r="O129" s="6" t="n"/>
      <c r="P129" s="52" t="n"/>
    </row>
    <row r="130" ht="15.75" customHeight="1">
      <c r="A130" s="1" t="n"/>
      <c r="B130" s="14" t="n"/>
      <c r="C130" s="6" t="n"/>
      <c r="D130" s="51" t="n"/>
      <c r="E130" s="6" t="n"/>
      <c r="F130" s="51" t="n"/>
      <c r="G130" s="6" t="n"/>
      <c r="H130" s="6" t="n"/>
      <c r="I130" s="6" t="n"/>
      <c r="J130" s="6" t="n"/>
      <c r="K130" s="6" t="n"/>
      <c r="L130" s="51" t="n"/>
      <c r="M130" s="6" t="n"/>
      <c r="N130" s="6" t="n"/>
      <c r="O130" s="6" t="n"/>
      <c r="P130" s="52" t="n"/>
    </row>
    <row r="131" ht="15.75" customHeight="1">
      <c r="A131" s="1" t="n"/>
      <c r="B131" s="14" t="n"/>
      <c r="C131" s="6" t="n"/>
      <c r="D131" s="51" t="n"/>
      <c r="E131" s="6" t="n"/>
      <c r="F131" s="51" t="n"/>
      <c r="G131" s="6" t="n"/>
      <c r="H131" s="6" t="n"/>
      <c r="I131" s="6" t="n"/>
      <c r="J131" s="6" t="n"/>
      <c r="K131" s="6" t="n"/>
      <c r="L131" s="51" t="n"/>
      <c r="M131" s="6" t="n"/>
      <c r="N131" s="6" t="n"/>
      <c r="O131" s="6" t="n"/>
      <c r="P131" s="52" t="n"/>
    </row>
    <row r="132" ht="15.75" customHeight="1">
      <c r="A132" s="1" t="n"/>
      <c r="B132" s="14" t="n"/>
      <c r="C132" s="6" t="n"/>
      <c r="D132" s="51" t="n"/>
      <c r="E132" s="6" t="n"/>
      <c r="F132" s="51" t="n"/>
      <c r="G132" s="6" t="n"/>
      <c r="H132" s="6" t="n"/>
      <c r="I132" s="6" t="n"/>
      <c r="J132" s="6" t="n"/>
      <c r="K132" s="6" t="n"/>
      <c r="L132" s="51" t="n"/>
      <c r="M132" s="6" t="n"/>
      <c r="N132" s="6" t="n"/>
      <c r="O132" s="6" t="n"/>
      <c r="P132" s="52" t="n"/>
    </row>
    <row r="133" ht="15.75" customHeight="1">
      <c r="A133" s="1" t="n"/>
      <c r="B133" s="14" t="n"/>
      <c r="C133" s="6" t="n"/>
      <c r="D133" s="51" t="n"/>
      <c r="E133" s="6" t="n"/>
      <c r="F133" s="51" t="n"/>
      <c r="G133" s="6" t="n"/>
      <c r="H133" s="6" t="n"/>
      <c r="I133" s="6" t="n"/>
      <c r="J133" s="6" t="n"/>
      <c r="K133" s="6" t="n"/>
      <c r="L133" s="51" t="n"/>
      <c r="M133" s="6" t="n"/>
      <c r="N133" s="6" t="n"/>
      <c r="O133" s="6" t="n"/>
      <c r="P133" s="52" t="n"/>
    </row>
    <row r="134" ht="15.75" customHeight="1">
      <c r="A134" s="1" t="n"/>
      <c r="B134" s="14" t="n"/>
      <c r="C134" s="6" t="n"/>
      <c r="D134" s="51" t="n"/>
      <c r="E134" s="6" t="n"/>
      <c r="F134" s="51" t="n"/>
      <c r="G134" s="6" t="n"/>
      <c r="H134" s="6" t="n"/>
      <c r="I134" s="6" t="n"/>
      <c r="J134" s="6" t="n"/>
      <c r="K134" s="6" t="n"/>
      <c r="L134" s="51" t="n"/>
      <c r="M134" s="6" t="n"/>
      <c r="N134" s="6" t="n"/>
      <c r="O134" s="6" t="n"/>
      <c r="P134" s="52" t="n"/>
    </row>
    <row r="135" ht="15.75" customHeight="1">
      <c r="A135" s="1" t="n"/>
      <c r="B135" s="14" t="n"/>
      <c r="C135" s="6" t="n"/>
      <c r="D135" s="51" t="n"/>
      <c r="E135" s="6" t="n"/>
      <c r="F135" s="51" t="n"/>
      <c r="G135" s="6" t="n"/>
      <c r="H135" s="6" t="n"/>
      <c r="I135" s="6" t="n"/>
      <c r="J135" s="6" t="n"/>
      <c r="K135" s="6" t="n"/>
      <c r="L135" s="51" t="n"/>
      <c r="M135" s="6" t="n"/>
      <c r="N135" s="6" t="n"/>
      <c r="O135" s="6" t="n"/>
      <c r="P135" s="52" t="n"/>
    </row>
    <row r="136" ht="15.75" customHeight="1">
      <c r="A136" s="1" t="n"/>
      <c r="B136" s="14" t="n"/>
      <c r="C136" s="6" t="n"/>
      <c r="D136" s="51" t="n"/>
      <c r="E136" s="6" t="n"/>
      <c r="F136" s="51" t="n"/>
      <c r="G136" s="6" t="n"/>
      <c r="H136" s="6" t="n"/>
      <c r="I136" s="6" t="n"/>
      <c r="J136" s="6" t="n"/>
      <c r="K136" s="6" t="n"/>
      <c r="L136" s="51" t="n"/>
      <c r="M136" s="6" t="n"/>
      <c r="N136" s="6" t="n"/>
      <c r="O136" s="6" t="n"/>
      <c r="P136" s="52" t="n"/>
    </row>
    <row r="137" ht="15.75" customHeight="1">
      <c r="A137" s="1" t="n"/>
      <c r="B137" s="14" t="n"/>
      <c r="C137" s="6" t="n"/>
      <c r="D137" s="51" t="n"/>
      <c r="E137" s="6" t="n"/>
      <c r="F137" s="51" t="n"/>
      <c r="G137" s="6" t="n"/>
      <c r="H137" s="6" t="n"/>
      <c r="I137" s="6" t="n"/>
      <c r="J137" s="6" t="n"/>
      <c r="K137" s="6" t="n"/>
      <c r="L137" s="51" t="n"/>
      <c r="M137" s="6" t="n"/>
      <c r="N137" s="6" t="n"/>
      <c r="O137" s="6" t="n"/>
      <c r="P137" s="52" t="n"/>
    </row>
    <row r="138" ht="15.75" customHeight="1">
      <c r="A138" s="1" t="n"/>
      <c r="B138" s="14" t="n"/>
      <c r="C138" s="6" t="n"/>
      <c r="D138" s="51" t="n"/>
      <c r="E138" s="6" t="n"/>
      <c r="F138" s="51" t="n"/>
      <c r="G138" s="6" t="n"/>
      <c r="H138" s="6" t="n"/>
      <c r="I138" s="6" t="n"/>
      <c r="J138" s="6" t="n"/>
      <c r="K138" s="6" t="n"/>
      <c r="L138" s="51" t="n"/>
      <c r="M138" s="6" t="n"/>
      <c r="N138" s="6" t="n"/>
      <c r="O138" s="6" t="n"/>
      <c r="P138" s="52" t="n"/>
    </row>
    <row r="139" ht="15.75" customHeight="1">
      <c r="A139" s="1" t="n"/>
      <c r="B139" s="14" t="n"/>
      <c r="C139" s="6" t="n"/>
      <c r="D139" s="51" t="n"/>
      <c r="E139" s="6" t="n"/>
      <c r="F139" s="51" t="n"/>
      <c r="G139" s="6" t="n"/>
      <c r="H139" s="6" t="n"/>
      <c r="I139" s="6" t="n"/>
      <c r="J139" s="6" t="n"/>
      <c r="K139" s="6" t="n"/>
      <c r="L139" s="51" t="n"/>
      <c r="M139" s="6" t="n"/>
      <c r="N139" s="6" t="n"/>
      <c r="O139" s="6" t="n"/>
      <c r="P139" s="52" t="n"/>
    </row>
    <row r="140" ht="15.75" customHeight="1">
      <c r="A140" s="1" t="n"/>
      <c r="B140" s="14" t="n"/>
      <c r="C140" s="6" t="n"/>
      <c r="D140" s="51" t="n"/>
      <c r="E140" s="6" t="n"/>
      <c r="F140" s="51" t="n"/>
      <c r="G140" s="6" t="n"/>
      <c r="H140" s="6" t="n"/>
      <c r="I140" s="6" t="n"/>
      <c r="J140" s="6" t="n"/>
      <c r="K140" s="6" t="n"/>
      <c r="L140" s="51" t="n"/>
      <c r="M140" s="6" t="n"/>
      <c r="N140" s="6" t="n"/>
      <c r="O140" s="6" t="n"/>
      <c r="P140" s="52" t="n"/>
    </row>
    <row r="141" ht="15.75" customHeight="1">
      <c r="A141" s="1" t="n"/>
      <c r="B141" s="14" t="n"/>
      <c r="C141" s="6" t="n"/>
      <c r="D141" s="51" t="n"/>
      <c r="E141" s="6" t="n"/>
      <c r="F141" s="51" t="n"/>
      <c r="G141" s="6" t="n"/>
      <c r="H141" s="6" t="n"/>
      <c r="I141" s="6" t="n"/>
      <c r="J141" s="6" t="n"/>
      <c r="K141" s="6" t="n"/>
      <c r="L141" s="51" t="n"/>
      <c r="M141" s="6" t="n"/>
      <c r="N141" s="6" t="n"/>
      <c r="O141" s="6" t="n"/>
      <c r="P141" s="52" t="n"/>
    </row>
    <row r="142" ht="15.75" customHeight="1">
      <c r="A142" s="1" t="n"/>
      <c r="B142" s="14" t="n"/>
      <c r="C142" s="6" t="n"/>
      <c r="D142" s="51" t="n"/>
      <c r="E142" s="6" t="n"/>
      <c r="F142" s="51" t="n"/>
      <c r="G142" s="6" t="n"/>
      <c r="H142" s="6" t="n"/>
      <c r="I142" s="6" t="n"/>
      <c r="J142" s="6" t="n"/>
      <c r="K142" s="6" t="n"/>
      <c r="L142" s="51" t="n"/>
      <c r="M142" s="6" t="n"/>
      <c r="N142" s="6" t="n"/>
      <c r="O142" s="6" t="n"/>
      <c r="P142" s="52" t="n"/>
    </row>
    <row r="143" ht="15.75" customHeight="1">
      <c r="A143" s="1" t="n"/>
      <c r="B143" s="14" t="n"/>
      <c r="C143" s="6" t="n"/>
      <c r="D143" s="51" t="n"/>
      <c r="E143" s="6" t="n"/>
      <c r="F143" s="51" t="n"/>
      <c r="G143" s="6" t="n"/>
      <c r="H143" s="6" t="n"/>
      <c r="I143" s="6" t="n"/>
      <c r="J143" s="6" t="n"/>
      <c r="K143" s="6" t="n"/>
      <c r="L143" s="51" t="n"/>
      <c r="M143" s="6" t="n"/>
      <c r="N143" s="6" t="n"/>
      <c r="O143" s="6" t="n"/>
      <c r="P143" s="52" t="n"/>
    </row>
    <row r="144" ht="15.75" customHeight="1">
      <c r="A144" s="1" t="n"/>
      <c r="B144" s="14" t="n"/>
      <c r="C144" s="6" t="n"/>
      <c r="D144" s="51" t="n"/>
      <c r="E144" s="6" t="n"/>
      <c r="F144" s="51" t="n"/>
      <c r="G144" s="6" t="n"/>
      <c r="H144" s="6" t="n"/>
      <c r="I144" s="6" t="n"/>
      <c r="J144" s="6" t="n"/>
      <c r="K144" s="6" t="n"/>
      <c r="L144" s="51" t="n"/>
      <c r="M144" s="6" t="n"/>
      <c r="N144" s="6" t="n"/>
      <c r="O144" s="6" t="n"/>
      <c r="P144" s="52" t="n"/>
    </row>
    <row r="145" ht="15.75" customHeight="1">
      <c r="A145" s="1" t="n"/>
      <c r="B145" s="14" t="n"/>
      <c r="C145" s="6" t="n"/>
      <c r="D145" s="51" t="n"/>
      <c r="E145" s="6" t="n"/>
      <c r="F145" s="51" t="n"/>
      <c r="G145" s="6" t="n"/>
      <c r="H145" s="6" t="n"/>
      <c r="I145" s="6" t="n"/>
      <c r="J145" s="6" t="n"/>
      <c r="K145" s="6" t="n"/>
      <c r="L145" s="51" t="n"/>
      <c r="M145" s="6" t="n"/>
      <c r="N145" s="6" t="n"/>
      <c r="O145" s="6" t="n"/>
      <c r="P145" s="52" t="n"/>
    </row>
    <row r="146" ht="15.75" customHeight="1">
      <c r="A146" s="1" t="n"/>
      <c r="B146" s="14" t="n"/>
      <c r="C146" s="6" t="n"/>
      <c r="D146" s="51" t="n"/>
      <c r="E146" s="6" t="n"/>
      <c r="F146" s="51" t="n"/>
      <c r="G146" s="6" t="n"/>
      <c r="H146" s="6" t="n"/>
      <c r="I146" s="6" t="n"/>
      <c r="J146" s="6" t="n"/>
      <c r="K146" s="6" t="n"/>
      <c r="L146" s="51" t="n"/>
      <c r="M146" s="6" t="n"/>
      <c r="N146" s="6" t="n"/>
      <c r="O146" s="6" t="n"/>
      <c r="P146" s="52" t="n"/>
    </row>
    <row r="147" ht="15.75" customHeight="1">
      <c r="A147" s="1" t="n"/>
      <c r="B147" s="14" t="n"/>
      <c r="C147" s="6" t="n"/>
      <c r="D147" s="51" t="n"/>
      <c r="E147" s="6" t="n"/>
      <c r="F147" s="51" t="n"/>
      <c r="G147" s="6" t="n"/>
      <c r="H147" s="6" t="n"/>
      <c r="I147" s="6" t="n"/>
      <c r="J147" s="6" t="n"/>
      <c r="K147" s="6" t="n"/>
      <c r="L147" s="51" t="n"/>
      <c r="M147" s="6" t="n"/>
      <c r="N147" s="6" t="n"/>
      <c r="O147" s="6" t="n"/>
      <c r="P147" s="52" t="n"/>
    </row>
    <row r="148" ht="15.75" customHeight="1">
      <c r="A148" s="1" t="n"/>
      <c r="B148" s="14" t="n"/>
      <c r="C148" s="6" t="n"/>
      <c r="D148" s="51" t="n"/>
      <c r="E148" s="6" t="n"/>
      <c r="F148" s="51" t="n"/>
      <c r="G148" s="6" t="n"/>
      <c r="H148" s="6" t="n"/>
      <c r="I148" s="6" t="n"/>
      <c r="J148" s="6" t="n"/>
      <c r="K148" s="6" t="n"/>
      <c r="L148" s="51" t="n"/>
      <c r="M148" s="6" t="n"/>
      <c r="N148" s="6" t="n"/>
      <c r="O148" s="6" t="n"/>
      <c r="P148" s="52" t="n"/>
    </row>
    <row r="149" ht="15.75" customHeight="1">
      <c r="A149" s="1" t="n"/>
      <c r="B149" s="14" t="n"/>
      <c r="C149" s="6" t="n"/>
      <c r="D149" s="51" t="n"/>
      <c r="E149" s="6" t="n"/>
      <c r="F149" s="51" t="n"/>
      <c r="G149" s="6" t="n"/>
      <c r="H149" s="6" t="n"/>
      <c r="I149" s="6" t="n"/>
      <c r="J149" s="6" t="n"/>
      <c r="K149" s="6" t="n"/>
      <c r="L149" s="51" t="n"/>
      <c r="M149" s="6" t="n"/>
      <c r="N149" s="6" t="n"/>
      <c r="O149" s="6" t="n"/>
      <c r="P149" s="52" t="n"/>
    </row>
    <row r="150" ht="15.75" customHeight="1">
      <c r="A150" s="1" t="n"/>
      <c r="B150" s="14" t="n"/>
      <c r="C150" s="6" t="n"/>
      <c r="D150" s="51" t="n"/>
      <c r="E150" s="6" t="n"/>
      <c r="F150" s="51" t="n"/>
      <c r="G150" s="6" t="n"/>
      <c r="H150" s="6" t="n"/>
      <c r="I150" s="6" t="n"/>
      <c r="J150" s="6" t="n"/>
      <c r="K150" s="6" t="n"/>
      <c r="L150" s="51" t="n"/>
      <c r="M150" s="6" t="n"/>
      <c r="N150" s="6" t="n"/>
      <c r="O150" s="6" t="n"/>
      <c r="P150" s="52" t="n"/>
    </row>
    <row r="151" ht="15.75" customHeight="1">
      <c r="A151" s="1" t="n"/>
      <c r="B151" s="14" t="n"/>
      <c r="C151" s="6" t="n"/>
      <c r="D151" s="51" t="n"/>
      <c r="E151" s="6" t="n"/>
      <c r="F151" s="51" t="n"/>
      <c r="G151" s="6" t="n"/>
      <c r="H151" s="6" t="n"/>
      <c r="I151" s="6" t="n"/>
      <c r="J151" s="6" t="n"/>
      <c r="K151" s="6" t="n"/>
      <c r="L151" s="51" t="n"/>
      <c r="M151" s="6" t="n"/>
      <c r="N151" s="6" t="n"/>
      <c r="O151" s="6" t="n"/>
      <c r="P151" s="52" t="n"/>
    </row>
    <row r="152" ht="15.75" customHeight="1">
      <c r="A152" s="1" t="n"/>
      <c r="B152" s="14" t="n"/>
      <c r="C152" s="6" t="n"/>
      <c r="D152" s="51" t="n"/>
      <c r="E152" s="6" t="n"/>
      <c r="F152" s="51" t="n"/>
      <c r="G152" s="6" t="n"/>
      <c r="H152" s="6" t="n"/>
      <c r="I152" s="6" t="n"/>
      <c r="J152" s="6" t="n"/>
      <c r="K152" s="6" t="n"/>
      <c r="L152" s="51" t="n"/>
      <c r="M152" s="6" t="n"/>
      <c r="N152" s="6" t="n"/>
      <c r="O152" s="6" t="n"/>
      <c r="P152" s="52" t="n"/>
    </row>
    <row r="153" ht="15.75" customHeight="1">
      <c r="A153" s="1" t="n"/>
      <c r="B153" s="14" t="n"/>
      <c r="C153" s="6" t="n"/>
      <c r="D153" s="51" t="n"/>
      <c r="E153" s="6" t="n"/>
      <c r="F153" s="51" t="n"/>
      <c r="G153" s="6" t="n"/>
      <c r="H153" s="6" t="n"/>
      <c r="I153" s="6" t="n"/>
      <c r="J153" s="6" t="n"/>
      <c r="K153" s="6" t="n"/>
      <c r="L153" s="51" t="n"/>
      <c r="M153" s="6" t="n"/>
      <c r="N153" s="6" t="n"/>
      <c r="O153" s="6" t="n"/>
      <c r="P153" s="52" t="n"/>
    </row>
    <row r="154" ht="15.75" customHeight="1">
      <c r="A154" s="1" t="n"/>
      <c r="B154" s="14" t="n"/>
      <c r="C154" s="6" t="n"/>
      <c r="D154" s="51" t="n"/>
      <c r="E154" s="6" t="n"/>
      <c r="F154" s="51" t="n"/>
      <c r="G154" s="6" t="n"/>
      <c r="H154" s="6" t="n"/>
      <c r="I154" s="6" t="n"/>
      <c r="J154" s="6" t="n"/>
      <c r="K154" s="6" t="n"/>
      <c r="L154" s="51" t="n"/>
      <c r="M154" s="6" t="n"/>
      <c r="N154" s="6" t="n"/>
      <c r="O154" s="6" t="n"/>
      <c r="P154" s="52" t="n"/>
    </row>
    <row r="155" ht="15.75" customHeight="1">
      <c r="A155" s="1" t="n"/>
      <c r="B155" s="14" t="n"/>
      <c r="C155" s="6" t="n"/>
      <c r="D155" s="51" t="n"/>
      <c r="E155" s="6" t="n"/>
      <c r="F155" s="51" t="n"/>
      <c r="G155" s="6" t="n"/>
      <c r="H155" s="6" t="n"/>
      <c r="I155" s="6" t="n"/>
      <c r="J155" s="6" t="n"/>
      <c r="K155" s="6" t="n"/>
      <c r="L155" s="51" t="n"/>
      <c r="M155" s="6" t="n"/>
      <c r="N155" s="6" t="n"/>
      <c r="O155" s="6" t="n"/>
      <c r="P155" s="52" t="n"/>
    </row>
    <row r="156" ht="15.75" customHeight="1">
      <c r="A156" s="1" t="n"/>
      <c r="B156" s="14" t="n"/>
      <c r="C156" s="6" t="n"/>
      <c r="D156" s="51" t="n"/>
      <c r="E156" s="6" t="n"/>
      <c r="F156" s="51" t="n"/>
      <c r="G156" s="6" t="n"/>
      <c r="H156" s="6" t="n"/>
      <c r="I156" s="6" t="n"/>
      <c r="J156" s="6" t="n"/>
      <c r="K156" s="6" t="n"/>
      <c r="L156" s="51" t="n"/>
      <c r="M156" s="6" t="n"/>
      <c r="N156" s="6" t="n"/>
      <c r="O156" s="6" t="n"/>
      <c r="P156" s="52" t="n"/>
    </row>
    <row r="157" ht="15.75" customHeight="1">
      <c r="A157" s="1" t="n"/>
      <c r="B157" s="14" t="n"/>
      <c r="C157" s="6" t="n"/>
      <c r="D157" s="51" t="n"/>
      <c r="E157" s="6" t="n"/>
      <c r="F157" s="51" t="n"/>
      <c r="G157" s="6" t="n"/>
      <c r="H157" s="6" t="n"/>
      <c r="I157" s="6" t="n"/>
      <c r="J157" s="6" t="n"/>
      <c r="K157" s="6" t="n"/>
      <c r="L157" s="51" t="n"/>
      <c r="M157" s="6" t="n"/>
      <c r="N157" s="6" t="n"/>
      <c r="O157" s="6" t="n"/>
      <c r="P157" s="52" t="n"/>
    </row>
    <row r="158" ht="15.75" customHeight="1">
      <c r="A158" s="1" t="n"/>
      <c r="B158" s="14" t="n"/>
      <c r="C158" s="6" t="n"/>
      <c r="D158" s="51" t="n"/>
      <c r="E158" s="6" t="n"/>
      <c r="F158" s="51" t="n"/>
      <c r="G158" s="6" t="n"/>
      <c r="H158" s="6" t="n"/>
      <c r="I158" s="6" t="n"/>
      <c r="J158" s="6" t="n"/>
      <c r="K158" s="6" t="n"/>
      <c r="L158" s="51" t="n"/>
      <c r="M158" s="6" t="n"/>
      <c r="N158" s="6" t="n"/>
      <c r="O158" s="6" t="n"/>
      <c r="P158" s="52" t="n"/>
    </row>
    <row r="159" ht="15.75" customHeight="1">
      <c r="A159" s="1" t="n"/>
      <c r="B159" s="14" t="n"/>
      <c r="C159" s="6" t="n"/>
      <c r="D159" s="51" t="n"/>
      <c r="E159" s="6" t="n"/>
      <c r="F159" s="51" t="n"/>
      <c r="G159" s="6" t="n"/>
      <c r="H159" s="6" t="n"/>
      <c r="I159" s="6" t="n"/>
      <c r="J159" s="6" t="n"/>
      <c r="K159" s="6" t="n"/>
      <c r="L159" s="51" t="n"/>
      <c r="M159" s="6" t="n"/>
      <c r="N159" s="6" t="n"/>
      <c r="O159" s="6" t="n"/>
      <c r="P159" s="52" t="n"/>
    </row>
    <row r="160" ht="15.75" customHeight="1">
      <c r="A160" s="1" t="n"/>
      <c r="B160" s="14" t="n"/>
      <c r="C160" s="6" t="n"/>
      <c r="D160" s="51" t="n"/>
      <c r="E160" s="6" t="n"/>
      <c r="F160" s="51" t="n"/>
      <c r="G160" s="6" t="n"/>
      <c r="H160" s="6" t="n"/>
      <c r="I160" s="6" t="n"/>
      <c r="J160" s="6" t="n"/>
      <c r="K160" s="6" t="n"/>
      <c r="L160" s="51" t="n"/>
      <c r="M160" s="6" t="n"/>
      <c r="N160" s="6" t="n"/>
      <c r="O160" s="6" t="n"/>
      <c r="P160" s="52" t="n"/>
    </row>
    <row r="161" ht="15.75" customHeight="1">
      <c r="A161" s="1" t="n"/>
      <c r="B161" s="14" t="n"/>
      <c r="C161" s="6" t="n"/>
      <c r="D161" s="51" t="n"/>
      <c r="E161" s="6" t="n"/>
      <c r="F161" s="51" t="n"/>
      <c r="G161" s="6" t="n"/>
      <c r="H161" s="6" t="n"/>
      <c r="I161" s="6" t="n"/>
      <c r="J161" s="6" t="n"/>
      <c r="K161" s="6" t="n"/>
      <c r="L161" s="51" t="n"/>
      <c r="M161" s="6" t="n"/>
      <c r="N161" s="6" t="n"/>
      <c r="O161" s="6" t="n"/>
      <c r="P161" s="52" t="n"/>
    </row>
    <row r="162" ht="15.75" customHeight="1">
      <c r="A162" s="1" t="n"/>
      <c r="B162" s="14" t="n"/>
      <c r="C162" s="6" t="n"/>
      <c r="D162" s="51" t="n"/>
      <c r="E162" s="6" t="n"/>
      <c r="F162" s="51" t="n"/>
      <c r="G162" s="6" t="n"/>
      <c r="H162" s="6" t="n"/>
      <c r="I162" s="6" t="n"/>
      <c r="J162" s="6" t="n"/>
      <c r="K162" s="6" t="n"/>
      <c r="L162" s="51" t="n"/>
      <c r="M162" s="6" t="n"/>
      <c r="N162" s="6" t="n"/>
      <c r="O162" s="6" t="n"/>
      <c r="P162" s="52" t="n"/>
    </row>
    <row r="163" ht="15.75" customHeight="1">
      <c r="A163" s="1" t="n"/>
      <c r="B163" s="14" t="n"/>
      <c r="C163" s="6" t="n"/>
      <c r="D163" s="51" t="n"/>
      <c r="E163" s="6" t="n"/>
      <c r="F163" s="51" t="n"/>
      <c r="G163" s="6" t="n"/>
      <c r="H163" s="6" t="n"/>
      <c r="I163" s="6" t="n"/>
      <c r="J163" s="6" t="n"/>
      <c r="K163" s="6" t="n"/>
      <c r="L163" s="51" t="n"/>
      <c r="M163" s="6" t="n"/>
      <c r="N163" s="6" t="n"/>
      <c r="O163" s="6" t="n"/>
      <c r="P163" s="52" t="n"/>
    </row>
    <row r="164" ht="15.75" customHeight="1">
      <c r="A164" s="1" t="n"/>
      <c r="B164" s="14" t="n"/>
      <c r="C164" s="6" t="n"/>
      <c r="D164" s="51" t="n"/>
      <c r="E164" s="6" t="n"/>
      <c r="F164" s="51" t="n"/>
      <c r="G164" s="6" t="n"/>
      <c r="H164" s="6" t="n"/>
      <c r="I164" s="6" t="n"/>
      <c r="J164" s="6" t="n"/>
      <c r="K164" s="6" t="n"/>
      <c r="L164" s="51" t="n"/>
      <c r="M164" s="6" t="n"/>
      <c r="N164" s="6" t="n"/>
      <c r="O164" s="6" t="n"/>
      <c r="P164" s="52" t="n"/>
    </row>
    <row r="165" ht="15.75" customHeight="1">
      <c r="A165" s="1" t="n"/>
      <c r="B165" s="14" t="n"/>
      <c r="C165" s="6" t="n"/>
      <c r="D165" s="51" t="n"/>
      <c r="E165" s="6" t="n"/>
      <c r="F165" s="51" t="n"/>
      <c r="G165" s="6" t="n"/>
      <c r="H165" s="6" t="n"/>
      <c r="I165" s="6" t="n"/>
      <c r="J165" s="6" t="n"/>
      <c r="K165" s="6" t="n"/>
      <c r="L165" s="51" t="n"/>
      <c r="M165" s="6" t="n"/>
      <c r="N165" s="6" t="n"/>
      <c r="O165" s="6" t="n"/>
      <c r="P165" s="52" t="n"/>
    </row>
    <row r="166" ht="15.75" customHeight="1">
      <c r="A166" s="1" t="n"/>
      <c r="B166" s="14" t="n"/>
      <c r="C166" s="6" t="n"/>
      <c r="D166" s="51" t="n"/>
      <c r="E166" s="6" t="n"/>
      <c r="F166" s="51" t="n"/>
      <c r="G166" s="6" t="n"/>
      <c r="H166" s="6" t="n"/>
      <c r="I166" s="6" t="n"/>
      <c r="J166" s="6" t="n"/>
      <c r="K166" s="6" t="n"/>
      <c r="L166" s="51" t="n"/>
      <c r="M166" s="6" t="n"/>
      <c r="N166" s="6" t="n"/>
      <c r="O166" s="6" t="n"/>
      <c r="P166" s="52" t="n"/>
    </row>
    <row r="167" ht="15.75" customHeight="1">
      <c r="A167" s="1" t="n"/>
      <c r="B167" s="14" t="n"/>
      <c r="C167" s="6" t="n"/>
      <c r="D167" s="51" t="n"/>
      <c r="E167" s="6" t="n"/>
      <c r="F167" s="51" t="n"/>
      <c r="G167" s="6" t="n"/>
      <c r="H167" s="6" t="n"/>
      <c r="I167" s="6" t="n"/>
      <c r="J167" s="6" t="n"/>
      <c r="K167" s="6" t="n"/>
      <c r="L167" s="51" t="n"/>
      <c r="M167" s="6" t="n"/>
      <c r="N167" s="6" t="n"/>
      <c r="O167" s="6" t="n"/>
      <c r="P167" s="52" t="n"/>
    </row>
    <row r="168" ht="15.75" customHeight="1">
      <c r="A168" s="1" t="n"/>
      <c r="B168" s="14" t="n"/>
      <c r="C168" s="6" t="n"/>
      <c r="D168" s="51" t="n"/>
      <c r="E168" s="6" t="n"/>
      <c r="F168" s="51" t="n"/>
      <c r="G168" s="6" t="n"/>
      <c r="H168" s="6" t="n"/>
      <c r="I168" s="6" t="n"/>
      <c r="J168" s="6" t="n"/>
      <c r="K168" s="6" t="n"/>
      <c r="L168" s="51" t="n"/>
      <c r="M168" s="6" t="n"/>
      <c r="N168" s="6" t="n"/>
      <c r="O168" s="6" t="n"/>
      <c r="P168" s="52" t="n"/>
    </row>
    <row r="169" ht="15.75" customHeight="1">
      <c r="A169" s="1" t="n"/>
      <c r="B169" s="14" t="n"/>
      <c r="C169" s="6" t="n"/>
      <c r="D169" s="51" t="n"/>
      <c r="E169" s="6" t="n"/>
      <c r="F169" s="51" t="n"/>
      <c r="G169" s="6" t="n"/>
      <c r="H169" s="6" t="n"/>
      <c r="I169" s="6" t="n"/>
      <c r="J169" s="6" t="n"/>
      <c r="K169" s="6" t="n"/>
      <c r="L169" s="51" t="n"/>
      <c r="M169" s="6" t="n"/>
      <c r="N169" s="6" t="n"/>
      <c r="O169" s="6" t="n"/>
      <c r="P169" s="52" t="n"/>
    </row>
    <row r="170" ht="15.75" customHeight="1">
      <c r="A170" s="1" t="n"/>
      <c r="B170" s="14" t="n"/>
      <c r="C170" s="6" t="n"/>
      <c r="D170" s="51" t="n"/>
      <c r="E170" s="6" t="n"/>
      <c r="F170" s="51" t="n"/>
      <c r="G170" s="6" t="n"/>
      <c r="H170" s="6" t="n"/>
      <c r="I170" s="6" t="n"/>
      <c r="J170" s="6" t="n"/>
      <c r="K170" s="6" t="n"/>
      <c r="L170" s="51" t="n"/>
      <c r="M170" s="6" t="n"/>
      <c r="N170" s="6" t="n"/>
      <c r="O170" s="6" t="n"/>
      <c r="P170" s="52" t="n"/>
    </row>
    <row r="171" ht="15.75" customHeight="1">
      <c r="A171" s="1" t="n"/>
      <c r="B171" s="14" t="n"/>
      <c r="C171" s="6" t="n"/>
      <c r="D171" s="51" t="n"/>
      <c r="E171" s="6" t="n"/>
      <c r="F171" s="51" t="n"/>
      <c r="G171" s="6" t="n"/>
      <c r="H171" s="6" t="n"/>
      <c r="I171" s="6" t="n"/>
      <c r="J171" s="6" t="n"/>
      <c r="K171" s="6" t="n"/>
      <c r="L171" s="51" t="n"/>
      <c r="M171" s="6" t="n"/>
      <c r="N171" s="6" t="n"/>
      <c r="O171" s="6" t="n"/>
      <c r="P171" s="52" t="n"/>
    </row>
    <row r="172" ht="15.75" customHeight="1">
      <c r="A172" s="1" t="n"/>
      <c r="B172" s="14" t="n"/>
      <c r="C172" s="6" t="n"/>
      <c r="D172" s="51" t="n"/>
      <c r="E172" s="6" t="n"/>
      <c r="F172" s="51" t="n"/>
      <c r="G172" s="6" t="n"/>
      <c r="H172" s="6" t="n"/>
      <c r="I172" s="6" t="n"/>
      <c r="J172" s="6" t="n"/>
      <c r="K172" s="6" t="n"/>
      <c r="L172" s="51" t="n"/>
      <c r="M172" s="6" t="n"/>
      <c r="N172" s="6" t="n"/>
      <c r="O172" s="6" t="n"/>
      <c r="P172" s="52" t="n"/>
    </row>
    <row r="173" ht="15.75" customHeight="1">
      <c r="A173" s="1" t="n"/>
      <c r="B173" s="14" t="n"/>
      <c r="C173" s="6" t="n"/>
      <c r="D173" s="51" t="n"/>
      <c r="E173" s="6" t="n"/>
      <c r="F173" s="51" t="n"/>
      <c r="G173" s="6" t="n"/>
      <c r="H173" s="6" t="n"/>
      <c r="I173" s="6" t="n"/>
      <c r="J173" s="6" t="n"/>
      <c r="K173" s="6" t="n"/>
      <c r="L173" s="51" t="n"/>
      <c r="M173" s="6" t="n"/>
      <c r="N173" s="6" t="n"/>
      <c r="O173" s="6" t="n"/>
      <c r="P173" s="52" t="n"/>
    </row>
    <row r="174" ht="15.75" customHeight="1">
      <c r="A174" s="1" t="n"/>
      <c r="B174" s="14" t="n"/>
      <c r="C174" s="6" t="n"/>
      <c r="D174" s="51" t="n"/>
      <c r="E174" s="6" t="n"/>
      <c r="F174" s="51" t="n"/>
      <c r="G174" s="6" t="n"/>
      <c r="H174" s="6" t="n"/>
      <c r="I174" s="6" t="n"/>
      <c r="J174" s="6" t="n"/>
      <c r="K174" s="6" t="n"/>
      <c r="L174" s="51" t="n"/>
      <c r="M174" s="6" t="n"/>
      <c r="N174" s="6" t="n"/>
      <c r="O174" s="6" t="n"/>
      <c r="P174" s="52" t="n"/>
    </row>
    <row r="175" ht="15.75" customHeight="1">
      <c r="A175" s="1" t="n"/>
      <c r="B175" s="14" t="n"/>
      <c r="C175" s="6" t="n"/>
      <c r="D175" s="51" t="n"/>
      <c r="E175" s="6" t="n"/>
      <c r="F175" s="51" t="n"/>
      <c r="G175" s="6" t="n"/>
      <c r="H175" s="6" t="n"/>
      <c r="I175" s="6" t="n"/>
      <c r="J175" s="6" t="n"/>
      <c r="K175" s="6" t="n"/>
      <c r="L175" s="51" t="n"/>
      <c r="M175" s="6" t="n"/>
      <c r="N175" s="6" t="n"/>
      <c r="O175" s="6" t="n"/>
      <c r="P175" s="52" t="n"/>
    </row>
    <row r="176" ht="15.75" customHeight="1">
      <c r="A176" s="1" t="n"/>
      <c r="B176" s="14" t="n"/>
      <c r="C176" s="6" t="n"/>
      <c r="D176" s="51" t="n"/>
      <c r="E176" s="6" t="n"/>
      <c r="F176" s="51" t="n"/>
      <c r="G176" s="6" t="n"/>
      <c r="H176" s="6" t="n"/>
      <c r="I176" s="6" t="n"/>
      <c r="J176" s="6" t="n"/>
      <c r="K176" s="6" t="n"/>
      <c r="L176" s="51" t="n"/>
      <c r="M176" s="6" t="n"/>
      <c r="N176" s="6" t="n"/>
      <c r="O176" s="6" t="n"/>
      <c r="P176" s="52" t="n"/>
    </row>
    <row r="177" ht="15.75" customHeight="1">
      <c r="A177" s="1" t="n"/>
      <c r="B177" s="14" t="n"/>
      <c r="C177" s="6" t="n"/>
      <c r="D177" s="51" t="n"/>
      <c r="E177" s="6" t="n"/>
      <c r="F177" s="51" t="n"/>
      <c r="G177" s="6" t="n"/>
      <c r="H177" s="6" t="n"/>
      <c r="I177" s="6" t="n"/>
      <c r="J177" s="6" t="n"/>
      <c r="K177" s="6" t="n"/>
      <c r="L177" s="51" t="n"/>
      <c r="M177" s="6" t="n"/>
      <c r="N177" s="6" t="n"/>
      <c r="O177" s="6" t="n"/>
      <c r="P177" s="52" t="n"/>
    </row>
    <row r="178" ht="15.75" customHeight="1">
      <c r="A178" s="1" t="n"/>
      <c r="B178" s="14" t="n"/>
      <c r="C178" s="6" t="n"/>
      <c r="D178" s="51" t="n"/>
      <c r="E178" s="6" t="n"/>
      <c r="F178" s="51" t="n"/>
      <c r="G178" s="6" t="n"/>
      <c r="H178" s="6" t="n"/>
      <c r="I178" s="6" t="n"/>
      <c r="J178" s="6" t="n"/>
      <c r="K178" s="6" t="n"/>
      <c r="L178" s="51" t="n"/>
      <c r="M178" s="6" t="n"/>
      <c r="N178" s="6" t="n"/>
      <c r="O178" s="6" t="n"/>
      <c r="P178" s="52" t="n"/>
    </row>
    <row r="179" ht="15.75" customHeight="1">
      <c r="A179" s="1" t="n"/>
      <c r="B179" s="14" t="n"/>
      <c r="C179" s="6" t="n"/>
      <c r="D179" s="51" t="n"/>
      <c r="E179" s="6" t="n"/>
      <c r="F179" s="51" t="n"/>
      <c r="G179" s="6" t="n"/>
      <c r="H179" s="6" t="n"/>
      <c r="I179" s="6" t="n"/>
      <c r="J179" s="6" t="n"/>
      <c r="K179" s="6" t="n"/>
      <c r="L179" s="51" t="n"/>
      <c r="M179" s="6" t="n"/>
      <c r="N179" s="6" t="n"/>
      <c r="O179" s="6" t="n"/>
      <c r="P179" s="52" t="n"/>
    </row>
    <row r="180" ht="15.75" customHeight="1">
      <c r="A180" s="1" t="n"/>
      <c r="B180" s="14" t="n"/>
      <c r="C180" s="6" t="n"/>
      <c r="D180" s="51" t="n"/>
      <c r="E180" s="6" t="n"/>
      <c r="F180" s="51" t="n"/>
      <c r="G180" s="6" t="n"/>
      <c r="H180" s="6" t="n"/>
      <c r="I180" s="6" t="n"/>
      <c r="J180" s="6" t="n"/>
      <c r="K180" s="6" t="n"/>
      <c r="L180" s="51" t="n"/>
      <c r="M180" s="6" t="n"/>
      <c r="N180" s="6" t="n"/>
      <c r="O180" s="6" t="n"/>
      <c r="P180" s="52" t="n"/>
    </row>
    <row r="181" ht="15.75" customHeight="1">
      <c r="A181" s="1" t="n"/>
      <c r="B181" s="14" t="n"/>
      <c r="C181" s="6" t="n"/>
      <c r="D181" s="51" t="n"/>
      <c r="E181" s="6" t="n"/>
      <c r="F181" s="51" t="n"/>
      <c r="G181" s="6" t="n"/>
      <c r="H181" s="6" t="n"/>
      <c r="I181" s="6" t="n"/>
      <c r="J181" s="6" t="n"/>
      <c r="K181" s="6" t="n"/>
      <c r="L181" s="51" t="n"/>
      <c r="M181" s="6" t="n"/>
      <c r="N181" s="6" t="n"/>
      <c r="O181" s="6" t="n"/>
      <c r="P181" s="52" t="n"/>
    </row>
    <row r="182" ht="15.75" customHeight="1">
      <c r="A182" s="1" t="n"/>
      <c r="B182" s="14" t="n"/>
      <c r="C182" s="6" t="n"/>
      <c r="D182" s="51" t="n"/>
      <c r="E182" s="6" t="n"/>
      <c r="F182" s="51" t="n"/>
      <c r="G182" s="6" t="n"/>
      <c r="H182" s="6" t="n"/>
      <c r="I182" s="6" t="n"/>
      <c r="J182" s="6" t="n"/>
      <c r="K182" s="6" t="n"/>
      <c r="L182" s="51" t="n"/>
      <c r="M182" s="6" t="n"/>
      <c r="N182" s="6" t="n"/>
      <c r="O182" s="6" t="n"/>
      <c r="P182" s="52" t="n"/>
    </row>
    <row r="183" ht="15.75" customHeight="1">
      <c r="A183" s="1" t="n"/>
      <c r="B183" s="14" t="n"/>
      <c r="C183" s="6" t="n"/>
      <c r="D183" s="51" t="n"/>
      <c r="E183" s="6" t="n"/>
      <c r="F183" s="51" t="n"/>
      <c r="G183" s="6" t="n"/>
      <c r="H183" s="6" t="n"/>
      <c r="I183" s="6" t="n"/>
      <c r="J183" s="6" t="n"/>
      <c r="K183" s="6" t="n"/>
      <c r="L183" s="51" t="n"/>
      <c r="M183" s="6" t="n"/>
      <c r="N183" s="6" t="n"/>
      <c r="O183" s="6" t="n"/>
      <c r="P183" s="52" t="n"/>
    </row>
    <row r="184" ht="15.75" customHeight="1">
      <c r="A184" s="1" t="n"/>
      <c r="B184" s="14" t="n"/>
      <c r="C184" s="6" t="n"/>
      <c r="D184" s="51" t="n"/>
      <c r="E184" s="6" t="n"/>
      <c r="F184" s="51" t="n"/>
      <c r="G184" s="6" t="n"/>
      <c r="H184" s="6" t="n"/>
      <c r="I184" s="6" t="n"/>
      <c r="J184" s="6" t="n"/>
      <c r="K184" s="6" t="n"/>
      <c r="L184" s="51" t="n"/>
      <c r="M184" s="6" t="n"/>
      <c r="N184" s="6" t="n"/>
      <c r="O184" s="6" t="n"/>
      <c r="P184" s="52" t="n"/>
    </row>
    <row r="185" ht="15.75" customHeight="1">
      <c r="A185" s="1" t="n"/>
      <c r="B185" s="14" t="n"/>
      <c r="C185" s="6" t="n"/>
      <c r="D185" s="51" t="n"/>
      <c r="E185" s="6" t="n"/>
      <c r="F185" s="51" t="n"/>
      <c r="G185" s="6" t="n"/>
      <c r="H185" s="6" t="n"/>
      <c r="I185" s="6" t="n"/>
      <c r="J185" s="6" t="n"/>
      <c r="K185" s="6" t="n"/>
      <c r="L185" s="51" t="n"/>
      <c r="M185" s="6" t="n"/>
      <c r="N185" s="6" t="n"/>
      <c r="O185" s="6" t="n"/>
      <c r="P185" s="52" t="n"/>
    </row>
    <row r="186" ht="15.75" customHeight="1">
      <c r="A186" s="1" t="n"/>
      <c r="B186" s="14" t="n"/>
      <c r="C186" s="6" t="n"/>
      <c r="D186" s="51" t="n"/>
      <c r="E186" s="6" t="n"/>
      <c r="F186" s="51" t="n"/>
      <c r="G186" s="6" t="n"/>
      <c r="H186" s="6" t="n"/>
      <c r="I186" s="6" t="n"/>
      <c r="J186" s="6" t="n"/>
      <c r="K186" s="6" t="n"/>
      <c r="L186" s="51" t="n"/>
      <c r="M186" s="6" t="n"/>
      <c r="N186" s="6" t="n"/>
      <c r="O186" s="6" t="n"/>
      <c r="P186" s="52" t="n"/>
    </row>
    <row r="187" ht="15.75" customHeight="1">
      <c r="A187" s="1" t="n"/>
      <c r="B187" s="14" t="n"/>
      <c r="C187" s="6" t="n"/>
      <c r="D187" s="51" t="n"/>
      <c r="E187" s="6" t="n"/>
      <c r="F187" s="51" t="n"/>
      <c r="G187" s="6" t="n"/>
      <c r="H187" s="6" t="n"/>
      <c r="I187" s="6" t="n"/>
      <c r="J187" s="6" t="n"/>
      <c r="K187" s="6" t="n"/>
      <c r="L187" s="51" t="n"/>
      <c r="M187" s="6" t="n"/>
      <c r="N187" s="6" t="n"/>
      <c r="O187" s="6" t="n"/>
      <c r="P187" s="52" t="n"/>
    </row>
    <row r="188" ht="15.75" customHeight="1">
      <c r="A188" s="1" t="n"/>
      <c r="B188" s="14" t="n"/>
      <c r="C188" s="6" t="n"/>
      <c r="D188" s="51" t="n"/>
      <c r="E188" s="6" t="n"/>
      <c r="F188" s="51" t="n"/>
      <c r="G188" s="6" t="n"/>
      <c r="H188" s="6" t="n"/>
      <c r="I188" s="6" t="n"/>
      <c r="J188" s="6" t="n"/>
      <c r="K188" s="6" t="n"/>
      <c r="L188" s="51" t="n"/>
      <c r="M188" s="6" t="n"/>
      <c r="N188" s="6" t="n"/>
      <c r="O188" s="6" t="n"/>
      <c r="P188" s="52" t="n"/>
    </row>
    <row r="189" ht="15.75" customHeight="1">
      <c r="A189" s="1" t="n"/>
      <c r="B189" s="14" t="n"/>
      <c r="C189" s="6" t="n"/>
      <c r="D189" s="51" t="n"/>
      <c r="E189" s="6" t="n"/>
      <c r="F189" s="51" t="n"/>
      <c r="G189" s="6" t="n"/>
      <c r="H189" s="6" t="n"/>
      <c r="I189" s="6" t="n"/>
      <c r="J189" s="6" t="n"/>
      <c r="K189" s="6" t="n"/>
      <c r="L189" s="51" t="n"/>
      <c r="M189" s="6" t="n"/>
      <c r="N189" s="6" t="n"/>
      <c r="O189" s="6" t="n"/>
      <c r="P189" s="52" t="n"/>
    </row>
    <row r="190" ht="15.75" customHeight="1">
      <c r="A190" s="1" t="n"/>
      <c r="B190" s="14" t="n"/>
      <c r="C190" s="6" t="n"/>
      <c r="D190" s="51" t="n"/>
      <c r="E190" s="6" t="n"/>
      <c r="F190" s="51" t="n"/>
      <c r="G190" s="6" t="n"/>
      <c r="H190" s="6" t="n"/>
      <c r="I190" s="6" t="n"/>
      <c r="J190" s="6" t="n"/>
      <c r="K190" s="6" t="n"/>
      <c r="L190" s="51" t="n"/>
      <c r="M190" s="6" t="n"/>
      <c r="N190" s="6" t="n"/>
      <c r="O190" s="6" t="n"/>
      <c r="P190" s="52" t="n"/>
    </row>
    <row r="191" ht="15.75" customHeight="1">
      <c r="A191" s="1" t="n"/>
      <c r="B191" s="14" t="n"/>
      <c r="C191" s="6" t="n"/>
      <c r="D191" s="51" t="n"/>
      <c r="E191" s="6" t="n"/>
      <c r="F191" s="51" t="n"/>
      <c r="G191" s="6" t="n"/>
      <c r="H191" s="6" t="n"/>
      <c r="I191" s="6" t="n"/>
      <c r="J191" s="6" t="n"/>
      <c r="K191" s="6" t="n"/>
      <c r="L191" s="51" t="n"/>
      <c r="M191" s="6" t="n"/>
      <c r="N191" s="6" t="n"/>
      <c r="O191" s="6" t="n"/>
      <c r="P191" s="52" t="n"/>
    </row>
    <row r="192" ht="15.75" customHeight="1">
      <c r="A192" s="1" t="n"/>
      <c r="B192" s="14" t="n"/>
      <c r="C192" s="6" t="n"/>
      <c r="D192" s="51" t="n"/>
      <c r="E192" s="6" t="n"/>
      <c r="F192" s="51" t="n"/>
      <c r="G192" s="6" t="n"/>
      <c r="H192" s="6" t="n"/>
      <c r="I192" s="6" t="n"/>
      <c r="J192" s="6" t="n"/>
      <c r="K192" s="6" t="n"/>
      <c r="L192" s="51" t="n"/>
      <c r="M192" s="6" t="n"/>
      <c r="N192" s="6" t="n"/>
      <c r="O192" s="6" t="n"/>
      <c r="P192" s="52" t="n"/>
    </row>
    <row r="193" ht="15.75" customHeight="1">
      <c r="A193" s="1" t="n"/>
      <c r="B193" s="14" t="n"/>
      <c r="C193" s="6" t="n"/>
      <c r="D193" s="51" t="n"/>
      <c r="E193" s="6" t="n"/>
      <c r="F193" s="51" t="n"/>
      <c r="G193" s="6" t="n"/>
      <c r="H193" s="6" t="n"/>
      <c r="I193" s="6" t="n"/>
      <c r="J193" s="6" t="n"/>
      <c r="K193" s="6" t="n"/>
      <c r="L193" s="51" t="n"/>
      <c r="M193" s="6" t="n"/>
      <c r="N193" s="6" t="n"/>
      <c r="O193" s="6" t="n"/>
      <c r="P193" s="52" t="n"/>
    </row>
    <row r="194" ht="15.75" customHeight="1">
      <c r="A194" s="1" t="n"/>
      <c r="B194" s="14" t="n"/>
      <c r="C194" s="6" t="n"/>
      <c r="D194" s="51" t="n"/>
      <c r="E194" s="6" t="n"/>
      <c r="F194" s="51" t="n"/>
      <c r="G194" s="6" t="n"/>
      <c r="H194" s="6" t="n"/>
      <c r="I194" s="6" t="n"/>
      <c r="J194" s="6" t="n"/>
      <c r="K194" s="6" t="n"/>
      <c r="L194" s="51" t="n"/>
      <c r="M194" s="6" t="n"/>
      <c r="N194" s="6" t="n"/>
      <c r="O194" s="6" t="n"/>
      <c r="P194" s="52" t="n"/>
    </row>
    <row r="195" ht="15.75" customHeight="1">
      <c r="A195" s="1" t="n"/>
      <c r="B195" s="14" t="n"/>
      <c r="C195" s="6" t="n"/>
      <c r="D195" s="51" t="n"/>
      <c r="E195" s="6" t="n"/>
      <c r="F195" s="51" t="n"/>
      <c r="G195" s="6" t="n"/>
      <c r="H195" s="6" t="n"/>
      <c r="I195" s="6" t="n"/>
      <c r="J195" s="6" t="n"/>
      <c r="K195" s="6" t="n"/>
      <c r="L195" s="51" t="n"/>
      <c r="M195" s="6" t="n"/>
      <c r="N195" s="6" t="n"/>
      <c r="O195" s="6" t="n"/>
      <c r="P195" s="52" t="n"/>
    </row>
    <row r="196" ht="15.75" customHeight="1">
      <c r="A196" s="1" t="n"/>
      <c r="B196" s="14" t="n"/>
      <c r="C196" s="6" t="n"/>
      <c r="D196" s="51" t="n"/>
      <c r="E196" s="6" t="n"/>
      <c r="F196" s="51" t="n"/>
      <c r="G196" s="6" t="n"/>
      <c r="H196" s="6" t="n"/>
      <c r="I196" s="6" t="n"/>
      <c r="J196" s="6" t="n"/>
      <c r="K196" s="6" t="n"/>
      <c r="L196" s="51" t="n"/>
      <c r="M196" s="6" t="n"/>
      <c r="N196" s="6" t="n"/>
      <c r="O196" s="6" t="n"/>
      <c r="P196" s="52" t="n"/>
    </row>
    <row r="197" ht="15.75" customHeight="1">
      <c r="A197" s="1" t="n"/>
      <c r="B197" s="14" t="n"/>
      <c r="C197" s="6" t="n"/>
      <c r="D197" s="51" t="n"/>
      <c r="E197" s="6" t="n"/>
      <c r="F197" s="51" t="n"/>
      <c r="G197" s="6" t="n"/>
      <c r="H197" s="6" t="n"/>
      <c r="I197" s="6" t="n"/>
      <c r="J197" s="6" t="n"/>
      <c r="K197" s="6" t="n"/>
      <c r="L197" s="51" t="n"/>
      <c r="M197" s="6" t="n"/>
      <c r="N197" s="6" t="n"/>
      <c r="O197" s="6" t="n"/>
      <c r="P197" s="52" t="n"/>
    </row>
    <row r="198" ht="15.75" customHeight="1">
      <c r="A198" s="1" t="n"/>
      <c r="B198" s="14" t="n"/>
      <c r="C198" s="6" t="n"/>
      <c r="D198" s="51" t="n"/>
      <c r="E198" s="6" t="n"/>
      <c r="F198" s="51" t="n"/>
      <c r="G198" s="6" t="n"/>
      <c r="H198" s="6" t="n"/>
      <c r="I198" s="6" t="n"/>
      <c r="J198" s="6" t="n"/>
      <c r="K198" s="6" t="n"/>
      <c r="L198" s="51" t="n"/>
      <c r="M198" s="6" t="n"/>
      <c r="N198" s="6" t="n"/>
      <c r="O198" s="6" t="n"/>
      <c r="P198" s="52" t="n"/>
    </row>
    <row r="199" ht="15.75" customHeight="1">
      <c r="A199" s="1" t="n"/>
      <c r="B199" s="14" t="n"/>
      <c r="C199" s="6" t="n"/>
      <c r="D199" s="51" t="n"/>
      <c r="E199" s="6" t="n"/>
      <c r="F199" s="51" t="n"/>
      <c r="G199" s="6" t="n"/>
      <c r="H199" s="6" t="n"/>
      <c r="I199" s="6" t="n"/>
      <c r="J199" s="6" t="n"/>
      <c r="K199" s="6" t="n"/>
      <c r="L199" s="51" t="n"/>
      <c r="M199" s="6" t="n"/>
      <c r="N199" s="6" t="n"/>
      <c r="O199" s="6" t="n"/>
      <c r="P199" s="52" t="n"/>
    </row>
    <row r="200" ht="15.75" customHeight="1">
      <c r="A200" s="1" t="n"/>
      <c r="B200" s="14" t="n"/>
      <c r="C200" s="6" t="n"/>
      <c r="D200" s="51" t="n"/>
      <c r="E200" s="6" t="n"/>
      <c r="F200" s="51" t="n"/>
      <c r="G200" s="6" t="n"/>
      <c r="H200" s="6" t="n"/>
      <c r="I200" s="6" t="n"/>
      <c r="J200" s="6" t="n"/>
      <c r="K200" s="6" t="n"/>
      <c r="L200" s="51" t="n"/>
      <c r="M200" s="6" t="n"/>
      <c r="N200" s="6" t="n"/>
      <c r="O200" s="6" t="n"/>
      <c r="P200" s="52" t="n"/>
    </row>
    <row r="201" ht="15.75" customHeight="1">
      <c r="A201" s="1" t="n"/>
      <c r="B201" s="14" t="n"/>
      <c r="C201" s="6" t="n"/>
      <c r="D201" s="51" t="n"/>
      <c r="E201" s="6" t="n"/>
      <c r="F201" s="51" t="n"/>
      <c r="G201" s="6" t="n"/>
      <c r="H201" s="6" t="n"/>
      <c r="I201" s="6" t="n"/>
      <c r="J201" s="6" t="n"/>
      <c r="K201" s="6" t="n"/>
      <c r="L201" s="51" t="n"/>
      <c r="M201" s="6" t="n"/>
      <c r="N201" s="6" t="n"/>
      <c r="O201" s="6" t="n"/>
      <c r="P201" s="52" t="n"/>
    </row>
    <row r="202" ht="15.75" customHeight="1">
      <c r="A202" s="1" t="n"/>
      <c r="B202" s="14" t="n"/>
      <c r="C202" s="6" t="n"/>
      <c r="D202" s="51" t="n"/>
      <c r="E202" s="6" t="n"/>
      <c r="F202" s="51" t="n"/>
      <c r="G202" s="6" t="n"/>
      <c r="H202" s="6" t="n"/>
      <c r="I202" s="6" t="n"/>
      <c r="J202" s="6" t="n"/>
      <c r="K202" s="6" t="n"/>
      <c r="L202" s="51" t="n"/>
      <c r="M202" s="6" t="n"/>
      <c r="N202" s="6" t="n"/>
      <c r="O202" s="6" t="n"/>
      <c r="P202" s="52" t="n"/>
    </row>
    <row r="203" ht="15.75" customHeight="1">
      <c r="A203" s="1" t="n"/>
      <c r="B203" s="14" t="n"/>
      <c r="C203" s="6" t="n"/>
      <c r="D203" s="51" t="n"/>
      <c r="E203" s="6" t="n"/>
      <c r="F203" s="51" t="n"/>
      <c r="G203" s="6" t="n"/>
      <c r="H203" s="6" t="n"/>
      <c r="I203" s="6" t="n"/>
      <c r="J203" s="6" t="n"/>
      <c r="K203" s="6" t="n"/>
      <c r="L203" s="51" t="n"/>
      <c r="M203" s="6" t="n"/>
      <c r="N203" s="6" t="n"/>
      <c r="O203" s="6" t="n"/>
      <c r="P203" s="52" t="n"/>
    </row>
    <row r="204" ht="15.75" customHeight="1">
      <c r="A204" s="1" t="n"/>
      <c r="B204" s="14" t="n"/>
      <c r="C204" s="6" t="n"/>
      <c r="D204" s="51" t="n"/>
      <c r="E204" s="6" t="n"/>
      <c r="F204" s="51" t="n"/>
      <c r="G204" s="6" t="n"/>
      <c r="H204" s="6" t="n"/>
      <c r="I204" s="6" t="n"/>
      <c r="J204" s="6" t="n"/>
      <c r="K204" s="6" t="n"/>
      <c r="L204" s="51" t="n"/>
      <c r="M204" s="6" t="n"/>
      <c r="N204" s="6" t="n"/>
      <c r="O204" s="6" t="n"/>
      <c r="P204" s="52" t="n"/>
    </row>
    <row r="205" ht="15.75" customHeight="1">
      <c r="A205" s="1" t="n"/>
      <c r="B205" s="14" t="n"/>
      <c r="C205" s="6" t="n"/>
      <c r="D205" s="51" t="n"/>
      <c r="E205" s="6" t="n"/>
      <c r="F205" s="51" t="n"/>
      <c r="G205" s="6" t="n"/>
      <c r="H205" s="6" t="n"/>
      <c r="I205" s="6" t="n"/>
      <c r="J205" s="6" t="n"/>
      <c r="K205" s="6" t="n"/>
      <c r="L205" s="51" t="n"/>
      <c r="M205" s="6" t="n"/>
      <c r="N205" s="6" t="n"/>
      <c r="O205" s="6" t="n"/>
      <c r="P205" s="52" t="n"/>
    </row>
    <row r="206" ht="15.75" customHeight="1">
      <c r="A206" s="1" t="n"/>
      <c r="B206" s="14" t="n"/>
      <c r="C206" s="6" t="n"/>
      <c r="D206" s="51" t="n"/>
      <c r="E206" s="6" t="n"/>
      <c r="F206" s="51" t="n"/>
      <c r="G206" s="6" t="n"/>
      <c r="H206" s="6" t="n"/>
      <c r="I206" s="6" t="n"/>
      <c r="J206" s="6" t="n"/>
      <c r="K206" s="6" t="n"/>
      <c r="L206" s="51" t="n"/>
      <c r="M206" s="6" t="n"/>
      <c r="N206" s="6" t="n"/>
      <c r="O206" s="6" t="n"/>
      <c r="P206" s="52" t="n"/>
    </row>
    <row r="207" ht="15.75" customHeight="1">
      <c r="A207" s="1" t="n"/>
      <c r="B207" s="14" t="n"/>
      <c r="C207" s="6" t="n"/>
      <c r="D207" s="51" t="n"/>
      <c r="E207" s="6" t="n"/>
      <c r="F207" s="51" t="n"/>
      <c r="G207" s="6" t="n"/>
      <c r="H207" s="6" t="n"/>
      <c r="I207" s="6" t="n"/>
      <c r="J207" s="6" t="n"/>
      <c r="K207" s="6" t="n"/>
      <c r="L207" s="51" t="n"/>
      <c r="M207" s="6" t="n"/>
      <c r="N207" s="6" t="n"/>
      <c r="O207" s="6" t="n"/>
      <c r="P207" s="52" t="n"/>
    </row>
    <row r="208" ht="15.75" customHeight="1">
      <c r="A208" s="1" t="n"/>
      <c r="B208" s="14" t="n"/>
      <c r="C208" s="6" t="n"/>
      <c r="D208" s="51" t="n"/>
      <c r="E208" s="6" t="n"/>
      <c r="F208" s="51" t="n"/>
      <c r="G208" s="6" t="n"/>
      <c r="H208" s="6" t="n"/>
      <c r="I208" s="6" t="n"/>
      <c r="J208" s="6" t="n"/>
      <c r="K208" s="6" t="n"/>
      <c r="L208" s="51" t="n"/>
      <c r="M208" s="6" t="n"/>
      <c r="N208" s="6" t="n"/>
      <c r="O208" s="6" t="n"/>
      <c r="P208" s="52" t="n"/>
    </row>
    <row r="209" ht="15.75" customHeight="1">
      <c r="A209" s="1" t="n"/>
      <c r="B209" s="14" t="n"/>
      <c r="C209" s="6" t="n"/>
      <c r="D209" s="51" t="n"/>
      <c r="E209" s="6" t="n"/>
      <c r="F209" s="51" t="n"/>
      <c r="G209" s="6" t="n"/>
      <c r="H209" s="6" t="n"/>
      <c r="I209" s="6" t="n"/>
      <c r="J209" s="6" t="n"/>
      <c r="K209" s="6" t="n"/>
      <c r="L209" s="51" t="n"/>
      <c r="M209" s="6" t="n"/>
      <c r="N209" s="6" t="n"/>
      <c r="O209" s="6" t="n"/>
      <c r="P209" s="52" t="n"/>
    </row>
    <row r="210" ht="15.75" customHeight="1">
      <c r="A210" s="1" t="n"/>
      <c r="B210" s="14" t="n"/>
      <c r="C210" s="6" t="n"/>
      <c r="D210" s="51" t="n"/>
      <c r="E210" s="6" t="n"/>
      <c r="F210" s="51" t="n"/>
      <c r="G210" s="6" t="n"/>
      <c r="H210" s="6" t="n"/>
      <c r="I210" s="6" t="n"/>
      <c r="J210" s="6" t="n"/>
      <c r="K210" s="6" t="n"/>
      <c r="L210" s="51" t="n"/>
      <c r="M210" s="6" t="n"/>
      <c r="N210" s="6" t="n"/>
      <c r="O210" s="6" t="n"/>
      <c r="P210" s="52" t="n"/>
    </row>
    <row r="211" ht="15.75" customHeight="1">
      <c r="A211" s="1" t="n"/>
      <c r="B211" s="14" t="n"/>
      <c r="C211" s="6" t="n"/>
      <c r="D211" s="51" t="n"/>
      <c r="E211" s="6" t="n"/>
      <c r="F211" s="51" t="n"/>
      <c r="G211" s="6" t="n"/>
      <c r="H211" s="6" t="n"/>
      <c r="I211" s="6" t="n"/>
      <c r="J211" s="6" t="n"/>
      <c r="K211" s="6" t="n"/>
      <c r="L211" s="51" t="n"/>
      <c r="M211" s="6" t="n"/>
      <c r="N211" s="6" t="n"/>
      <c r="O211" s="6" t="n"/>
      <c r="P211" s="52" t="n"/>
    </row>
    <row r="212" ht="15.75" customHeight="1">
      <c r="A212" s="1" t="n"/>
      <c r="B212" s="14" t="n"/>
      <c r="C212" s="6" t="n"/>
      <c r="D212" s="51" t="n"/>
      <c r="E212" s="6" t="n"/>
      <c r="F212" s="51" t="n"/>
      <c r="G212" s="6" t="n"/>
      <c r="H212" s="6" t="n"/>
      <c r="I212" s="6" t="n"/>
      <c r="J212" s="6" t="n"/>
      <c r="K212" s="6" t="n"/>
      <c r="L212" s="51" t="n"/>
      <c r="M212" s="6" t="n"/>
      <c r="N212" s="6" t="n"/>
      <c r="O212" s="6" t="n"/>
      <c r="P212" s="52" t="n"/>
    </row>
    <row r="213" ht="15.75" customHeight="1">
      <c r="A213" s="1" t="n"/>
      <c r="B213" s="14" t="n"/>
      <c r="C213" s="6" t="n"/>
      <c r="D213" s="51" t="n"/>
      <c r="E213" s="6" t="n"/>
      <c r="F213" s="51" t="n"/>
      <c r="G213" s="6" t="n"/>
      <c r="H213" s="6" t="n"/>
      <c r="I213" s="6" t="n"/>
      <c r="J213" s="6" t="n"/>
      <c r="K213" s="6" t="n"/>
      <c r="L213" s="51" t="n"/>
      <c r="M213" s="6" t="n"/>
      <c r="N213" s="6" t="n"/>
      <c r="O213" s="6" t="n"/>
      <c r="P213" s="52" t="n"/>
    </row>
    <row r="214" ht="15.75" customHeight="1">
      <c r="A214" s="1" t="n"/>
      <c r="B214" s="14" t="n"/>
      <c r="C214" s="6" t="n"/>
      <c r="D214" s="51" t="n"/>
      <c r="E214" s="6" t="n"/>
      <c r="F214" s="51" t="n"/>
      <c r="G214" s="6" t="n"/>
      <c r="H214" s="6" t="n"/>
      <c r="I214" s="6" t="n"/>
      <c r="J214" s="6" t="n"/>
      <c r="K214" s="6" t="n"/>
      <c r="L214" s="51" t="n"/>
      <c r="M214" s="6" t="n"/>
      <c r="N214" s="6" t="n"/>
      <c r="O214" s="6" t="n"/>
      <c r="P214" s="52" t="n"/>
    </row>
    <row r="215" ht="15.75" customHeight="1">
      <c r="A215" s="1" t="n"/>
      <c r="B215" s="14" t="n"/>
      <c r="C215" s="6" t="n"/>
      <c r="D215" s="51" t="n"/>
      <c r="E215" s="6" t="n"/>
      <c r="F215" s="51" t="n"/>
      <c r="G215" s="6" t="n"/>
      <c r="H215" s="6" t="n"/>
      <c r="I215" s="6" t="n"/>
      <c r="J215" s="6" t="n"/>
      <c r="K215" s="6" t="n"/>
      <c r="L215" s="51" t="n"/>
      <c r="M215" s="6" t="n"/>
      <c r="N215" s="6" t="n"/>
      <c r="O215" s="6" t="n"/>
      <c r="P215" s="52" t="n"/>
    </row>
    <row r="216" ht="15.75" customHeight="1">
      <c r="A216" s="1" t="n"/>
      <c r="B216" s="14" t="n"/>
      <c r="C216" s="6" t="n"/>
      <c r="D216" s="51" t="n"/>
      <c r="E216" s="6" t="n"/>
      <c r="F216" s="51" t="n"/>
      <c r="G216" s="6" t="n"/>
      <c r="H216" s="6" t="n"/>
      <c r="I216" s="6" t="n"/>
      <c r="J216" s="6" t="n"/>
      <c r="K216" s="6" t="n"/>
      <c r="L216" s="51" t="n"/>
      <c r="M216" s="6" t="n"/>
      <c r="N216" s="6" t="n"/>
      <c r="O216" s="6" t="n"/>
      <c r="P216" s="52" t="n"/>
    </row>
    <row r="217" ht="15.75" customHeight="1">
      <c r="A217" s="1" t="n"/>
      <c r="B217" s="14" t="n"/>
      <c r="C217" s="6" t="n"/>
      <c r="D217" s="51" t="n"/>
      <c r="E217" s="6" t="n"/>
      <c r="F217" s="51" t="n"/>
      <c r="G217" s="6" t="n"/>
      <c r="H217" s="6" t="n"/>
      <c r="I217" s="6" t="n"/>
      <c r="J217" s="6" t="n"/>
      <c r="K217" s="6" t="n"/>
      <c r="L217" s="51" t="n"/>
      <c r="M217" s="6" t="n"/>
      <c r="N217" s="6" t="n"/>
      <c r="O217" s="6" t="n"/>
      <c r="P217" s="52" t="n"/>
    </row>
    <row r="218" ht="15.75" customHeight="1">
      <c r="A218" s="1" t="n"/>
      <c r="B218" s="14" t="n"/>
      <c r="C218" s="6" t="n"/>
      <c r="D218" s="51" t="n"/>
      <c r="E218" s="6" t="n"/>
      <c r="F218" s="51" t="n"/>
      <c r="G218" s="6" t="n"/>
      <c r="H218" s="6" t="n"/>
      <c r="I218" s="6" t="n"/>
      <c r="J218" s="6" t="n"/>
      <c r="K218" s="6" t="n"/>
      <c r="L218" s="51" t="n"/>
      <c r="M218" s="6" t="n"/>
      <c r="N218" s="6" t="n"/>
      <c r="O218" s="6" t="n"/>
      <c r="P218" s="52" t="n"/>
    </row>
    <row r="219" ht="15.75" customHeight="1">
      <c r="A219" s="1" t="n"/>
      <c r="B219" s="14" t="n"/>
      <c r="C219" s="6" t="n"/>
      <c r="D219" s="51" t="n"/>
      <c r="E219" s="6" t="n"/>
      <c r="F219" s="51" t="n"/>
      <c r="G219" s="6" t="n"/>
      <c r="H219" s="6" t="n"/>
      <c r="I219" s="6" t="n"/>
      <c r="J219" s="6" t="n"/>
      <c r="K219" s="6" t="n"/>
      <c r="L219" s="51" t="n"/>
      <c r="M219" s="6" t="n"/>
      <c r="N219" s="6" t="n"/>
      <c r="O219" s="6" t="n"/>
      <c r="P219" s="52" t="n"/>
    </row>
    <row r="220" ht="15.75" customHeight="1">
      <c r="A220" s="1" t="n"/>
      <c r="B220" s="14" t="n"/>
      <c r="C220" s="6" t="n"/>
      <c r="D220" s="51" t="n"/>
      <c r="E220" s="6" t="n"/>
      <c r="F220" s="51" t="n"/>
      <c r="G220" s="6" t="n"/>
      <c r="H220" s="6" t="n"/>
      <c r="I220" s="6" t="n"/>
      <c r="J220" s="6" t="n"/>
      <c r="K220" s="6" t="n"/>
      <c r="L220" s="51" t="n"/>
      <c r="M220" s="6" t="n"/>
      <c r="N220" s="6" t="n"/>
      <c r="O220" s="6" t="n"/>
      <c r="P220" s="52" t="n"/>
    </row>
    <row r="221" ht="15.75" customHeight="1">
      <c r="A221" s="1" t="n"/>
      <c r="B221" s="14" t="n"/>
      <c r="C221" s="6" t="n"/>
      <c r="D221" s="51" t="n"/>
      <c r="E221" s="6" t="n"/>
      <c r="F221" s="51" t="n"/>
      <c r="G221" s="6" t="n"/>
      <c r="H221" s="6" t="n"/>
      <c r="I221" s="6" t="n"/>
      <c r="J221" s="6" t="n"/>
      <c r="K221" s="6" t="n"/>
      <c r="L221" s="51" t="n"/>
      <c r="M221" s="6" t="n"/>
      <c r="N221" s="6" t="n"/>
      <c r="O221" s="6" t="n"/>
      <c r="P221" s="52" t="n"/>
    </row>
    <row r="222" ht="15.75" customHeight="1">
      <c r="A222" s="1" t="n"/>
      <c r="B222" s="14" t="n"/>
      <c r="C222" s="6" t="n"/>
      <c r="D222" s="51" t="n"/>
      <c r="E222" s="6" t="n"/>
      <c r="F222" s="51" t="n"/>
      <c r="G222" s="6" t="n"/>
      <c r="H222" s="6" t="n"/>
      <c r="I222" s="6" t="n"/>
      <c r="J222" s="6" t="n"/>
      <c r="K222" s="6" t="n"/>
      <c r="L222" s="51" t="n"/>
      <c r="M222" s="6" t="n"/>
      <c r="N222" s="6" t="n"/>
      <c r="O222" s="6" t="n"/>
      <c r="P222" s="52" t="n"/>
    </row>
    <row r="223" ht="15.75" customHeight="1">
      <c r="A223" s="1" t="n"/>
      <c r="B223" s="14" t="n"/>
      <c r="C223" s="6" t="n"/>
      <c r="D223" s="51" t="n"/>
      <c r="E223" s="6" t="n"/>
      <c r="F223" s="51" t="n"/>
      <c r="G223" s="6" t="n"/>
      <c r="H223" s="6" t="n"/>
      <c r="I223" s="6" t="n"/>
      <c r="J223" s="6" t="n"/>
      <c r="K223" s="6" t="n"/>
      <c r="L223" s="51" t="n"/>
      <c r="M223" s="6" t="n"/>
      <c r="N223" s="6" t="n"/>
      <c r="O223" s="6" t="n"/>
      <c r="P223" s="52" t="n"/>
    </row>
    <row r="224" ht="15.75" customHeight="1">
      <c r="A224" s="1" t="n"/>
      <c r="B224" s="14" t="n"/>
      <c r="C224" s="6" t="n"/>
      <c r="D224" s="51" t="n"/>
      <c r="E224" s="6" t="n"/>
      <c r="F224" s="51" t="n"/>
      <c r="G224" s="6" t="n"/>
      <c r="H224" s="6" t="n"/>
      <c r="I224" s="6" t="n"/>
      <c r="J224" s="6" t="n"/>
      <c r="K224" s="6" t="n"/>
      <c r="L224" s="51" t="n"/>
      <c r="M224" s="6" t="n"/>
      <c r="N224" s="6" t="n"/>
      <c r="O224" s="6" t="n"/>
      <c r="P224" s="52" t="n"/>
    </row>
    <row r="225" ht="15.75" customHeight="1">
      <c r="A225" s="1" t="n"/>
      <c r="B225" s="14" t="n"/>
      <c r="C225" s="6" t="n"/>
      <c r="D225" s="51" t="n"/>
      <c r="E225" s="6" t="n"/>
      <c r="F225" s="51" t="n"/>
      <c r="G225" s="6" t="n"/>
      <c r="H225" s="6" t="n"/>
      <c r="I225" s="6" t="n"/>
      <c r="J225" s="6" t="n"/>
      <c r="K225" s="6" t="n"/>
      <c r="L225" s="51" t="n"/>
      <c r="M225" s="6" t="n"/>
      <c r="N225" s="6" t="n"/>
      <c r="O225" s="6" t="n"/>
      <c r="P225" s="52" t="n"/>
    </row>
    <row r="226" ht="15.75" customHeight="1">
      <c r="A226" s="1" t="n"/>
      <c r="B226" s="14" t="n"/>
      <c r="C226" s="6" t="n"/>
      <c r="D226" s="51" t="n"/>
      <c r="E226" s="6" t="n"/>
      <c r="F226" s="51" t="n"/>
      <c r="G226" s="6" t="n"/>
      <c r="H226" s="6" t="n"/>
      <c r="I226" s="6" t="n"/>
      <c r="J226" s="6" t="n"/>
      <c r="K226" s="6" t="n"/>
      <c r="L226" s="51" t="n"/>
      <c r="M226" s="6" t="n"/>
      <c r="N226" s="6" t="n"/>
      <c r="O226" s="6" t="n"/>
      <c r="P226" s="52" t="n"/>
    </row>
    <row r="227" ht="15.75" customHeight="1">
      <c r="A227" s="1" t="n"/>
      <c r="B227" s="14" t="n"/>
      <c r="C227" s="6" t="n"/>
      <c r="D227" s="51" t="n"/>
      <c r="E227" s="6" t="n"/>
      <c r="F227" s="51" t="n"/>
      <c r="G227" s="6" t="n"/>
      <c r="H227" s="6" t="n"/>
      <c r="I227" s="6" t="n"/>
      <c r="J227" s="6" t="n"/>
      <c r="K227" s="6" t="n"/>
      <c r="L227" s="51" t="n"/>
      <c r="M227" s="6" t="n"/>
      <c r="N227" s="6" t="n"/>
      <c r="O227" s="6" t="n"/>
      <c r="P227" s="52" t="n"/>
    </row>
    <row r="228" ht="15.75" customHeight="1">
      <c r="A228" s="1" t="n"/>
      <c r="B228" s="14" t="n"/>
      <c r="C228" s="6" t="n"/>
      <c r="D228" s="51" t="n"/>
      <c r="E228" s="6" t="n"/>
      <c r="F228" s="51" t="n"/>
      <c r="G228" s="6" t="n"/>
      <c r="H228" s="6" t="n"/>
      <c r="I228" s="6" t="n"/>
      <c r="J228" s="6" t="n"/>
      <c r="K228" s="6" t="n"/>
      <c r="L228" s="51" t="n"/>
      <c r="M228" s="6" t="n"/>
      <c r="N228" s="6" t="n"/>
      <c r="O228" s="6" t="n"/>
      <c r="P228" s="52" t="n"/>
    </row>
    <row r="229" ht="15.75" customHeight="1">
      <c r="A229" s="1" t="n"/>
      <c r="B229" s="14" t="n"/>
      <c r="C229" s="6" t="n"/>
      <c r="D229" s="51" t="n"/>
      <c r="E229" s="6" t="n"/>
      <c r="F229" s="51" t="n"/>
      <c r="G229" s="6" t="n"/>
      <c r="H229" s="6" t="n"/>
      <c r="I229" s="6" t="n"/>
      <c r="J229" s="6" t="n"/>
      <c r="K229" s="6" t="n"/>
      <c r="L229" s="51" t="n"/>
      <c r="M229" s="6" t="n"/>
      <c r="N229" s="6" t="n"/>
      <c r="O229" s="6" t="n"/>
      <c r="P229" s="52" t="n"/>
    </row>
    <row r="230" ht="15.75" customHeight="1">
      <c r="A230" s="1" t="n"/>
      <c r="B230" s="14" t="n"/>
      <c r="C230" s="6" t="n"/>
      <c r="D230" s="51" t="n"/>
      <c r="E230" s="6" t="n"/>
      <c r="F230" s="51" t="n"/>
      <c r="G230" s="6" t="n"/>
      <c r="H230" s="6" t="n"/>
      <c r="I230" s="6" t="n"/>
      <c r="J230" s="6" t="n"/>
      <c r="K230" s="6" t="n"/>
      <c r="L230" s="51" t="n"/>
      <c r="M230" s="6" t="n"/>
      <c r="N230" s="6" t="n"/>
      <c r="O230" s="6" t="n"/>
      <c r="P230" s="52" t="n"/>
    </row>
    <row r="231" ht="15.75" customHeight="1">
      <c r="A231" s="1" t="n"/>
      <c r="B231" s="14" t="n"/>
      <c r="C231" s="6" t="n"/>
      <c r="D231" s="51" t="n"/>
      <c r="E231" s="6" t="n"/>
      <c r="F231" s="51" t="n"/>
      <c r="G231" s="6" t="n"/>
      <c r="H231" s="6" t="n"/>
      <c r="I231" s="6" t="n"/>
      <c r="J231" s="6" t="n"/>
      <c r="K231" s="6" t="n"/>
      <c r="L231" s="51" t="n"/>
      <c r="M231" s="6" t="n"/>
      <c r="N231" s="6" t="n"/>
      <c r="O231" s="6" t="n"/>
      <c r="P231" s="52" t="n"/>
    </row>
    <row r="232" ht="15.75" customHeight="1">
      <c r="A232" s="1" t="n"/>
      <c r="B232" s="14" t="n"/>
      <c r="C232" s="6" t="n"/>
      <c r="D232" s="51" t="n"/>
      <c r="E232" s="6" t="n"/>
      <c r="F232" s="51" t="n"/>
      <c r="G232" s="6" t="n"/>
      <c r="H232" s="6" t="n"/>
      <c r="I232" s="6" t="n"/>
      <c r="J232" s="6" t="n"/>
      <c r="K232" s="6" t="n"/>
      <c r="L232" s="51" t="n"/>
      <c r="M232" s="6" t="n"/>
      <c r="N232" s="6" t="n"/>
      <c r="O232" s="6" t="n"/>
      <c r="P232" s="52" t="n"/>
    </row>
    <row r="233" ht="15.75" customHeight="1">
      <c r="A233" s="1" t="n"/>
      <c r="B233" s="14" t="n"/>
      <c r="C233" s="6" t="n"/>
      <c r="D233" s="51" t="n"/>
      <c r="E233" s="6" t="n"/>
      <c r="F233" s="51" t="n"/>
      <c r="G233" s="6" t="n"/>
      <c r="H233" s="6" t="n"/>
      <c r="I233" s="6" t="n"/>
      <c r="J233" s="6" t="n"/>
      <c r="K233" s="6" t="n"/>
      <c r="L233" s="51" t="n"/>
      <c r="M233" s="6" t="n"/>
      <c r="N233" s="6" t="n"/>
      <c r="O233" s="6" t="n"/>
      <c r="P233" s="52" t="n"/>
    </row>
    <row r="234" ht="15.75" customHeight="1">
      <c r="A234" s="1" t="n"/>
      <c r="B234" s="14" t="n"/>
      <c r="C234" s="6" t="n"/>
      <c r="D234" s="51" t="n"/>
      <c r="E234" s="6" t="n"/>
      <c r="F234" s="51" t="n"/>
      <c r="G234" s="6" t="n"/>
      <c r="H234" s="6" t="n"/>
      <c r="I234" s="6" t="n"/>
      <c r="J234" s="6" t="n"/>
      <c r="K234" s="6" t="n"/>
      <c r="L234" s="51" t="n"/>
      <c r="M234" s="6" t="n"/>
      <c r="N234" s="6" t="n"/>
      <c r="O234" s="6" t="n"/>
      <c r="P234" s="52" t="n"/>
    </row>
    <row r="235" ht="15.75" customHeight="1">
      <c r="A235" s="1" t="n"/>
      <c r="B235" s="14" t="n"/>
      <c r="C235" s="6" t="n"/>
      <c r="D235" s="51" t="n"/>
      <c r="E235" s="6" t="n"/>
      <c r="F235" s="51" t="n"/>
      <c r="G235" s="6" t="n"/>
      <c r="H235" s="6" t="n"/>
      <c r="I235" s="6" t="n"/>
      <c r="J235" s="6" t="n"/>
      <c r="K235" s="6" t="n"/>
      <c r="L235" s="51" t="n"/>
      <c r="M235" s="6" t="n"/>
      <c r="N235" s="6" t="n"/>
      <c r="O235" s="6" t="n"/>
      <c r="P235" s="52" t="n"/>
    </row>
    <row r="236" ht="15.75" customHeight="1">
      <c r="A236" s="1" t="n"/>
      <c r="B236" s="14" t="n"/>
      <c r="C236" s="6" t="n"/>
      <c r="D236" s="51" t="n"/>
      <c r="E236" s="6" t="n"/>
      <c r="F236" s="51" t="n"/>
      <c r="G236" s="6" t="n"/>
      <c r="H236" s="6" t="n"/>
      <c r="I236" s="6" t="n"/>
      <c r="J236" s="6" t="n"/>
      <c r="K236" s="6" t="n"/>
      <c r="L236" s="51" t="n"/>
      <c r="M236" s="6" t="n"/>
      <c r="N236" s="6" t="n"/>
      <c r="O236" s="6" t="n"/>
      <c r="P236" s="52" t="n"/>
    </row>
    <row r="237" ht="15.75" customHeight="1">
      <c r="A237" s="1" t="n"/>
      <c r="B237" s="14" t="n"/>
      <c r="C237" s="6" t="n"/>
      <c r="D237" s="51" t="n"/>
      <c r="E237" s="6" t="n"/>
      <c r="F237" s="51" t="n"/>
      <c r="G237" s="6" t="n"/>
      <c r="H237" s="6" t="n"/>
      <c r="I237" s="6" t="n"/>
      <c r="J237" s="6" t="n"/>
      <c r="K237" s="6" t="n"/>
      <c r="L237" s="51" t="n"/>
      <c r="M237" s="6" t="n"/>
      <c r="N237" s="6" t="n"/>
      <c r="O237" s="6" t="n"/>
      <c r="P237" s="52" t="n"/>
    </row>
    <row r="238" ht="15.75" customHeight="1">
      <c r="A238" s="1" t="n"/>
      <c r="B238" s="14" t="n"/>
      <c r="C238" s="6" t="n"/>
      <c r="D238" s="51" t="n"/>
      <c r="E238" s="6" t="n"/>
      <c r="F238" s="51" t="n"/>
      <c r="G238" s="6" t="n"/>
      <c r="H238" s="6" t="n"/>
      <c r="I238" s="6" t="n"/>
      <c r="J238" s="6" t="n"/>
      <c r="K238" s="6" t="n"/>
      <c r="L238" s="51" t="n"/>
      <c r="M238" s="6" t="n"/>
      <c r="N238" s="6" t="n"/>
      <c r="O238" s="6" t="n"/>
      <c r="P238" s="52" t="n"/>
    </row>
    <row r="239" ht="15.75" customHeight="1">
      <c r="A239" s="1" t="n"/>
      <c r="B239" s="14" t="n"/>
      <c r="C239" s="6" t="n"/>
      <c r="D239" s="51" t="n"/>
      <c r="E239" s="6" t="n"/>
      <c r="F239" s="51" t="n"/>
      <c r="G239" s="6" t="n"/>
      <c r="H239" s="6" t="n"/>
      <c r="I239" s="6" t="n"/>
      <c r="J239" s="6" t="n"/>
      <c r="K239" s="6" t="n"/>
      <c r="L239" s="51" t="n"/>
      <c r="M239" s="6" t="n"/>
      <c r="N239" s="6" t="n"/>
      <c r="O239" s="6" t="n"/>
      <c r="P239" s="52" t="n"/>
    </row>
    <row r="240" ht="15.75" customHeight="1">
      <c r="A240" s="1" t="n"/>
      <c r="B240" s="14" t="n"/>
      <c r="C240" s="6" t="n"/>
      <c r="D240" s="51" t="n"/>
      <c r="E240" s="6" t="n"/>
      <c r="F240" s="51" t="n"/>
      <c r="G240" s="6" t="n"/>
      <c r="H240" s="6" t="n"/>
      <c r="I240" s="6" t="n"/>
      <c r="J240" s="6" t="n"/>
      <c r="K240" s="6" t="n"/>
      <c r="L240" s="51" t="n"/>
      <c r="M240" s="6" t="n"/>
      <c r="N240" s="6" t="n"/>
      <c r="O240" s="6" t="n"/>
      <c r="P240" s="52" t="n"/>
    </row>
    <row r="241" ht="15.75" customHeight="1">
      <c r="A241" s="1" t="n"/>
      <c r="B241" s="14" t="n"/>
      <c r="C241" s="6" t="n"/>
      <c r="D241" s="51" t="n"/>
      <c r="E241" s="6" t="n"/>
      <c r="F241" s="51" t="n"/>
      <c r="G241" s="6" t="n"/>
      <c r="H241" s="6" t="n"/>
      <c r="I241" s="6" t="n"/>
      <c r="J241" s="6" t="n"/>
      <c r="K241" s="6" t="n"/>
      <c r="L241" s="51" t="n"/>
      <c r="M241" s="6" t="n"/>
      <c r="N241" s="6" t="n"/>
      <c r="O241" s="6" t="n"/>
      <c r="P241" s="52" t="n"/>
    </row>
    <row r="242" ht="15.75" customHeight="1">
      <c r="A242" s="1" t="n"/>
      <c r="B242" s="14" t="n"/>
      <c r="C242" s="6" t="n"/>
      <c r="D242" s="51" t="n"/>
      <c r="E242" s="6" t="n"/>
      <c r="F242" s="51" t="n"/>
      <c r="G242" s="6" t="n"/>
      <c r="H242" s="6" t="n"/>
      <c r="I242" s="6" t="n"/>
      <c r="J242" s="6" t="n"/>
      <c r="K242" s="6" t="n"/>
      <c r="L242" s="51" t="n"/>
      <c r="M242" s="6" t="n"/>
      <c r="N242" s="6" t="n"/>
      <c r="O242" s="6" t="n"/>
      <c r="P242" s="52" t="n"/>
    </row>
    <row r="243" ht="15.75" customHeight="1">
      <c r="A243" s="1" t="n"/>
      <c r="B243" s="14" t="n"/>
      <c r="C243" s="6" t="n"/>
      <c r="D243" s="51" t="n"/>
      <c r="E243" s="6" t="n"/>
      <c r="F243" s="51" t="n"/>
      <c r="G243" s="6" t="n"/>
      <c r="H243" s="6" t="n"/>
      <c r="I243" s="6" t="n"/>
      <c r="J243" s="6" t="n"/>
      <c r="K243" s="6" t="n"/>
      <c r="L243" s="51" t="n"/>
      <c r="M243" s="6" t="n"/>
      <c r="N243" s="6" t="n"/>
      <c r="O243" s="6" t="n"/>
      <c r="P243" s="52" t="n"/>
    </row>
    <row r="244" ht="15.75" customHeight="1">
      <c r="A244" s="1" t="n"/>
      <c r="B244" s="14" t="n"/>
      <c r="C244" s="6" t="n"/>
      <c r="D244" s="51" t="n"/>
      <c r="E244" s="6" t="n"/>
      <c r="F244" s="51" t="n"/>
      <c r="G244" s="6" t="n"/>
      <c r="H244" s="6" t="n"/>
      <c r="I244" s="6" t="n"/>
      <c r="J244" s="6" t="n"/>
      <c r="K244" s="6" t="n"/>
      <c r="L244" s="51" t="n"/>
      <c r="M244" s="6" t="n"/>
      <c r="N244" s="6" t="n"/>
      <c r="O244" s="6" t="n"/>
      <c r="P244" s="52" t="n"/>
    </row>
    <row r="245" ht="15.75" customHeight="1">
      <c r="A245" s="1" t="n"/>
      <c r="B245" s="14" t="n"/>
      <c r="C245" s="6" t="n"/>
      <c r="D245" s="51" t="n"/>
      <c r="E245" s="6" t="n"/>
      <c r="F245" s="51" t="n"/>
      <c r="G245" s="6" t="n"/>
      <c r="H245" s="6" t="n"/>
      <c r="I245" s="6" t="n"/>
      <c r="J245" s="6" t="n"/>
      <c r="K245" s="6" t="n"/>
      <c r="L245" s="51" t="n"/>
      <c r="M245" s="6" t="n"/>
      <c r="N245" s="6" t="n"/>
      <c r="O245" s="6" t="n"/>
      <c r="P245" s="52" t="n"/>
    </row>
    <row r="246" ht="15.75" customHeight="1">
      <c r="A246" s="1" t="n"/>
      <c r="B246" s="14" t="n"/>
      <c r="C246" s="6" t="n"/>
      <c r="D246" s="51" t="n"/>
      <c r="E246" s="6" t="n"/>
      <c r="F246" s="51" t="n"/>
      <c r="G246" s="6" t="n"/>
      <c r="H246" s="6" t="n"/>
      <c r="I246" s="6" t="n"/>
      <c r="J246" s="6" t="n"/>
      <c r="K246" s="6" t="n"/>
      <c r="L246" s="51" t="n"/>
      <c r="M246" s="6" t="n"/>
      <c r="N246" s="6" t="n"/>
      <c r="O246" s="6" t="n"/>
      <c r="P246" s="52" t="n"/>
    </row>
    <row r="247" ht="15.75" customHeight="1">
      <c r="A247" s="1" t="n"/>
      <c r="B247" s="14" t="n"/>
      <c r="C247" s="6" t="n"/>
      <c r="D247" s="51" t="n"/>
      <c r="E247" s="6" t="n"/>
      <c r="F247" s="51" t="n"/>
      <c r="G247" s="6" t="n"/>
      <c r="H247" s="6" t="n"/>
      <c r="I247" s="6" t="n"/>
      <c r="J247" s="6" t="n"/>
      <c r="K247" s="6" t="n"/>
      <c r="L247" s="51" t="n"/>
      <c r="M247" s="6" t="n"/>
      <c r="N247" s="6" t="n"/>
      <c r="O247" s="6" t="n"/>
      <c r="P247" s="52" t="n"/>
    </row>
    <row r="248" ht="15.75" customHeight="1">
      <c r="A248" s="1" t="n"/>
      <c r="B248" s="14" t="n"/>
      <c r="C248" s="6" t="n"/>
      <c r="D248" s="51" t="n"/>
      <c r="E248" s="6" t="n"/>
      <c r="F248" s="51" t="n"/>
      <c r="G248" s="6" t="n"/>
      <c r="H248" s="6" t="n"/>
      <c r="I248" s="6" t="n"/>
      <c r="J248" s="6" t="n"/>
      <c r="K248" s="6" t="n"/>
      <c r="L248" s="51" t="n"/>
      <c r="M248" s="6" t="n"/>
      <c r="N248" s="6" t="n"/>
      <c r="O248" s="6" t="n"/>
      <c r="P248" s="52" t="n"/>
    </row>
    <row r="249" ht="15.75" customHeight="1">
      <c r="A249" s="1" t="n"/>
      <c r="B249" s="14" t="n"/>
      <c r="C249" s="6" t="n"/>
      <c r="D249" s="51" t="n"/>
      <c r="E249" s="6" t="n"/>
      <c r="F249" s="51" t="n"/>
      <c r="G249" s="6" t="n"/>
      <c r="H249" s="6" t="n"/>
      <c r="I249" s="6" t="n"/>
      <c r="J249" s="6" t="n"/>
      <c r="K249" s="6" t="n"/>
      <c r="L249" s="51" t="n"/>
      <c r="M249" s="6" t="n"/>
      <c r="N249" s="6" t="n"/>
      <c r="O249" s="6" t="n"/>
      <c r="P249" s="52" t="n"/>
    </row>
    <row r="250" ht="15.75" customHeight="1">
      <c r="A250" s="1" t="n"/>
      <c r="B250" s="14" t="n"/>
      <c r="C250" s="6" t="n"/>
      <c r="D250" s="51" t="n"/>
      <c r="E250" s="6" t="n"/>
      <c r="F250" s="51" t="n"/>
      <c r="G250" s="6" t="n"/>
      <c r="H250" s="6" t="n"/>
      <c r="I250" s="6" t="n"/>
      <c r="J250" s="6" t="n"/>
      <c r="K250" s="6" t="n"/>
      <c r="L250" s="51" t="n"/>
      <c r="M250" s="6" t="n"/>
      <c r="N250" s="6" t="n"/>
      <c r="O250" s="6" t="n"/>
      <c r="P250" s="52" t="n"/>
    </row>
    <row r="251" ht="15.75" customHeight="1">
      <c r="A251" s="1" t="n"/>
      <c r="B251" s="14" t="n"/>
      <c r="C251" s="6" t="n"/>
      <c r="D251" s="51" t="n"/>
      <c r="E251" s="6" t="n"/>
      <c r="F251" s="51" t="n"/>
      <c r="G251" s="6" t="n"/>
      <c r="H251" s="6" t="n"/>
      <c r="I251" s="6" t="n"/>
      <c r="J251" s="6" t="n"/>
      <c r="K251" s="6" t="n"/>
      <c r="L251" s="51" t="n"/>
      <c r="M251" s="6" t="n"/>
      <c r="N251" s="6" t="n"/>
      <c r="O251" s="6" t="n"/>
      <c r="P251" s="52" t="n"/>
    </row>
    <row r="252" ht="15.75" customHeight="1">
      <c r="A252" s="1" t="n"/>
      <c r="B252" s="14" t="n"/>
      <c r="C252" s="6" t="n"/>
      <c r="D252" s="51" t="n"/>
      <c r="E252" s="6" t="n"/>
      <c r="F252" s="51" t="n"/>
      <c r="G252" s="6" t="n"/>
      <c r="H252" s="6" t="n"/>
      <c r="I252" s="6" t="n"/>
      <c r="J252" s="6" t="n"/>
      <c r="K252" s="6" t="n"/>
      <c r="L252" s="51" t="n"/>
      <c r="M252" s="6" t="n"/>
      <c r="N252" s="6" t="n"/>
      <c r="O252" s="6" t="n"/>
      <c r="P252" s="52" t="n"/>
    </row>
    <row r="253" ht="15.75" customHeight="1">
      <c r="A253" s="1" t="n"/>
      <c r="B253" s="14" t="n"/>
      <c r="C253" s="6" t="n"/>
      <c r="D253" s="51" t="n"/>
      <c r="E253" s="6" t="n"/>
      <c r="F253" s="51" t="n"/>
      <c r="G253" s="6" t="n"/>
      <c r="H253" s="6" t="n"/>
      <c r="I253" s="6" t="n"/>
      <c r="J253" s="6" t="n"/>
      <c r="K253" s="6" t="n"/>
      <c r="L253" s="51" t="n"/>
      <c r="M253" s="6" t="n"/>
      <c r="N253" s="6" t="n"/>
      <c r="O253" s="6" t="n"/>
      <c r="P253" s="52" t="n"/>
    </row>
    <row r="254" ht="15.75" customHeight="1">
      <c r="A254" s="1" t="n"/>
      <c r="B254" s="14" t="n"/>
      <c r="C254" s="6" t="n"/>
      <c r="D254" s="51" t="n"/>
      <c r="E254" s="6" t="n"/>
      <c r="F254" s="51" t="n"/>
      <c r="G254" s="6" t="n"/>
      <c r="H254" s="6" t="n"/>
      <c r="I254" s="6" t="n"/>
      <c r="J254" s="6" t="n"/>
      <c r="K254" s="6" t="n"/>
      <c r="L254" s="51" t="n"/>
      <c r="M254" s="6" t="n"/>
      <c r="N254" s="6" t="n"/>
      <c r="O254" s="6" t="n"/>
      <c r="P254" s="52" t="n"/>
    </row>
    <row r="255" ht="15.75" customHeight="1">
      <c r="A255" s="1" t="n"/>
      <c r="B255" s="14" t="n"/>
      <c r="C255" s="6" t="n"/>
      <c r="D255" s="51" t="n"/>
      <c r="E255" s="6" t="n"/>
      <c r="F255" s="51" t="n"/>
      <c r="G255" s="6" t="n"/>
      <c r="H255" s="6" t="n"/>
      <c r="I255" s="6" t="n"/>
      <c r="J255" s="6" t="n"/>
      <c r="K255" s="6" t="n"/>
      <c r="L255" s="51" t="n"/>
      <c r="M255" s="6" t="n"/>
      <c r="N255" s="6" t="n"/>
      <c r="O255" s="6" t="n"/>
      <c r="P255" s="52" t="n"/>
    </row>
    <row r="256" ht="15.75" customHeight="1">
      <c r="A256" s="1" t="n"/>
      <c r="B256" s="14" t="n"/>
      <c r="C256" s="6" t="n"/>
      <c r="D256" s="51" t="n"/>
      <c r="E256" s="6" t="n"/>
      <c r="F256" s="51" t="n"/>
      <c r="G256" s="6" t="n"/>
      <c r="H256" s="6" t="n"/>
      <c r="I256" s="6" t="n"/>
      <c r="J256" s="6" t="n"/>
      <c r="K256" s="6" t="n"/>
      <c r="L256" s="51" t="n"/>
      <c r="M256" s="6" t="n"/>
      <c r="N256" s="6" t="n"/>
      <c r="O256" s="6" t="n"/>
      <c r="P256" s="52" t="n"/>
    </row>
    <row r="257" ht="15.75" customHeight="1">
      <c r="A257" s="1" t="n"/>
      <c r="B257" s="14" t="n"/>
      <c r="C257" s="6" t="n"/>
      <c r="D257" s="51" t="n"/>
      <c r="E257" s="6" t="n"/>
      <c r="F257" s="51" t="n"/>
      <c r="G257" s="6" t="n"/>
      <c r="H257" s="6" t="n"/>
      <c r="I257" s="6" t="n"/>
      <c r="J257" s="6" t="n"/>
      <c r="K257" s="6" t="n"/>
      <c r="L257" s="51" t="n"/>
      <c r="M257" s="6" t="n"/>
      <c r="N257" s="6" t="n"/>
      <c r="O257" s="6" t="n"/>
      <c r="P257" s="52" t="n"/>
    </row>
    <row r="258" ht="15.75" customHeight="1">
      <c r="A258" s="1" t="n"/>
      <c r="B258" s="14" t="n"/>
      <c r="C258" s="6" t="n"/>
      <c r="D258" s="51" t="n"/>
      <c r="E258" s="6" t="n"/>
      <c r="F258" s="51" t="n"/>
      <c r="G258" s="6" t="n"/>
      <c r="H258" s="6" t="n"/>
      <c r="I258" s="6" t="n"/>
      <c r="J258" s="6" t="n"/>
      <c r="K258" s="6" t="n"/>
      <c r="L258" s="51" t="n"/>
      <c r="M258" s="6" t="n"/>
      <c r="N258" s="6" t="n"/>
      <c r="O258" s="6" t="n"/>
      <c r="P258" s="52" t="n"/>
    </row>
    <row r="259" ht="15.75" customHeight="1">
      <c r="A259" s="1" t="n"/>
      <c r="B259" s="14" t="n"/>
      <c r="C259" s="6" t="n"/>
      <c r="D259" s="51" t="n"/>
      <c r="E259" s="6" t="n"/>
      <c r="F259" s="51" t="n"/>
      <c r="G259" s="6" t="n"/>
      <c r="H259" s="6" t="n"/>
      <c r="I259" s="6" t="n"/>
      <c r="J259" s="6" t="n"/>
      <c r="K259" s="6" t="n"/>
      <c r="L259" s="51" t="n"/>
      <c r="M259" s="6" t="n"/>
      <c r="N259" s="6" t="n"/>
      <c r="O259" s="6" t="n"/>
      <c r="P259" s="52" t="n"/>
    </row>
    <row r="260" ht="15.75" customHeight="1">
      <c r="A260" s="1" t="n"/>
      <c r="B260" s="14" t="n"/>
      <c r="C260" s="6" t="n"/>
      <c r="D260" s="51" t="n"/>
      <c r="E260" s="6" t="n"/>
      <c r="F260" s="51" t="n"/>
      <c r="G260" s="6" t="n"/>
      <c r="H260" s="6" t="n"/>
      <c r="I260" s="6" t="n"/>
      <c r="J260" s="6" t="n"/>
      <c r="K260" s="6" t="n"/>
      <c r="L260" s="51" t="n"/>
      <c r="M260" s="6" t="n"/>
      <c r="N260" s="6" t="n"/>
      <c r="O260" s="6" t="n"/>
      <c r="P260" s="52" t="n"/>
    </row>
    <row r="261" ht="15.75" customHeight="1">
      <c r="A261" s="1" t="n"/>
      <c r="B261" s="14" t="n"/>
      <c r="C261" s="6" t="n"/>
      <c r="D261" s="51" t="n"/>
      <c r="E261" s="6" t="n"/>
      <c r="F261" s="51" t="n"/>
      <c r="G261" s="6" t="n"/>
      <c r="H261" s="6" t="n"/>
      <c r="I261" s="6" t="n"/>
      <c r="J261" s="6" t="n"/>
      <c r="K261" s="6" t="n"/>
      <c r="L261" s="51" t="n"/>
      <c r="M261" s="6" t="n"/>
      <c r="N261" s="6" t="n"/>
      <c r="O261" s="6" t="n"/>
      <c r="P261" s="52" t="n"/>
    </row>
    <row r="262" ht="15.75" customHeight="1">
      <c r="A262" s="1" t="n"/>
      <c r="B262" s="14" t="n"/>
      <c r="C262" s="6" t="n"/>
      <c r="D262" s="51" t="n"/>
      <c r="E262" s="6" t="n"/>
      <c r="F262" s="51" t="n"/>
      <c r="G262" s="6" t="n"/>
      <c r="H262" s="6" t="n"/>
      <c r="I262" s="6" t="n"/>
      <c r="J262" s="6" t="n"/>
      <c r="K262" s="6" t="n"/>
      <c r="L262" s="51" t="n"/>
      <c r="M262" s="6" t="n"/>
      <c r="N262" s="6" t="n"/>
      <c r="O262" s="6" t="n"/>
      <c r="P262" s="52" t="n"/>
    </row>
    <row r="263" ht="15.75" customHeight="1">
      <c r="A263" s="1" t="n"/>
      <c r="B263" s="14" t="n"/>
      <c r="C263" s="6" t="n"/>
      <c r="D263" s="51" t="n"/>
      <c r="E263" s="6" t="n"/>
      <c r="F263" s="51" t="n"/>
      <c r="G263" s="6" t="n"/>
      <c r="H263" s="6" t="n"/>
      <c r="I263" s="6" t="n"/>
      <c r="J263" s="6" t="n"/>
      <c r="K263" s="6" t="n"/>
      <c r="L263" s="51" t="n"/>
      <c r="M263" s="6" t="n"/>
      <c r="N263" s="6" t="n"/>
      <c r="O263" s="6" t="n"/>
      <c r="P263" s="52" t="n"/>
    </row>
    <row r="264" ht="15.75" customHeight="1">
      <c r="A264" s="1" t="n"/>
      <c r="B264" s="14" t="n"/>
      <c r="C264" s="6" t="n"/>
      <c r="D264" s="51" t="n"/>
      <c r="E264" s="6" t="n"/>
      <c r="F264" s="51" t="n"/>
      <c r="G264" s="6" t="n"/>
      <c r="H264" s="6" t="n"/>
      <c r="I264" s="6" t="n"/>
      <c r="J264" s="6" t="n"/>
      <c r="K264" s="6" t="n"/>
      <c r="L264" s="51" t="n"/>
      <c r="M264" s="6" t="n"/>
      <c r="N264" s="6" t="n"/>
      <c r="O264" s="6" t="n"/>
      <c r="P264" s="52" t="n"/>
    </row>
    <row r="265" ht="15.75" customHeight="1">
      <c r="A265" s="1" t="n"/>
      <c r="B265" s="14" t="n"/>
      <c r="C265" s="6" t="n"/>
      <c r="D265" s="51" t="n"/>
      <c r="E265" s="6" t="n"/>
      <c r="F265" s="51" t="n"/>
      <c r="G265" s="6" t="n"/>
      <c r="H265" s="6" t="n"/>
      <c r="I265" s="6" t="n"/>
      <c r="J265" s="6" t="n"/>
      <c r="K265" s="6" t="n"/>
      <c r="L265" s="51" t="n"/>
      <c r="M265" s="6" t="n"/>
      <c r="N265" s="6" t="n"/>
      <c r="O265" s="6" t="n"/>
      <c r="P265" s="52" t="n"/>
    </row>
    <row r="266" ht="15.75" customHeight="1">
      <c r="A266" s="1" t="n"/>
      <c r="B266" s="14" t="n"/>
      <c r="C266" s="6" t="n"/>
      <c r="D266" s="51" t="n"/>
      <c r="E266" s="6" t="n"/>
      <c r="F266" s="51" t="n"/>
      <c r="G266" s="6" t="n"/>
      <c r="H266" s="6" t="n"/>
      <c r="I266" s="6" t="n"/>
      <c r="J266" s="6" t="n"/>
      <c r="K266" s="6" t="n"/>
      <c r="L266" s="51" t="n"/>
      <c r="M266" s="6" t="n"/>
      <c r="N266" s="6" t="n"/>
      <c r="O266" s="6" t="n"/>
      <c r="P266" s="52" t="n"/>
    </row>
    <row r="267" ht="15.75" customHeight="1">
      <c r="A267" s="1" t="n"/>
      <c r="B267" s="14" t="n"/>
      <c r="C267" s="6" t="n"/>
      <c r="D267" s="51" t="n"/>
      <c r="E267" s="6" t="n"/>
      <c r="F267" s="51" t="n"/>
      <c r="G267" s="6" t="n"/>
      <c r="H267" s="6" t="n"/>
      <c r="I267" s="6" t="n"/>
      <c r="J267" s="6" t="n"/>
      <c r="K267" s="6" t="n"/>
      <c r="L267" s="51" t="n"/>
      <c r="M267" s="6" t="n"/>
      <c r="N267" s="6" t="n"/>
      <c r="O267" s="6" t="n"/>
      <c r="P267" s="52" t="n"/>
    </row>
    <row r="268" ht="15.75" customHeight="1">
      <c r="A268" s="1" t="n"/>
      <c r="B268" s="14" t="n"/>
      <c r="C268" s="6" t="n"/>
      <c r="D268" s="51" t="n"/>
      <c r="E268" s="6" t="n"/>
      <c r="F268" s="51" t="n"/>
      <c r="G268" s="6" t="n"/>
      <c r="H268" s="6" t="n"/>
      <c r="I268" s="6" t="n"/>
      <c r="J268" s="6" t="n"/>
      <c r="K268" s="6" t="n"/>
      <c r="L268" s="51" t="n"/>
      <c r="M268" s="6" t="n"/>
      <c r="N268" s="6" t="n"/>
      <c r="O268" s="6" t="n"/>
      <c r="P268" s="52" t="n"/>
    </row>
    <row r="269" ht="15.75" customHeight="1">
      <c r="A269" s="1" t="n"/>
      <c r="B269" s="14" t="n"/>
      <c r="C269" s="6" t="n"/>
      <c r="D269" s="51" t="n"/>
      <c r="E269" s="6" t="n"/>
      <c r="F269" s="51" t="n"/>
      <c r="G269" s="6" t="n"/>
      <c r="H269" s="6" t="n"/>
      <c r="I269" s="6" t="n"/>
      <c r="J269" s="6" t="n"/>
      <c r="K269" s="6" t="n"/>
      <c r="L269" s="51" t="n"/>
      <c r="M269" s="6" t="n"/>
      <c r="N269" s="6" t="n"/>
      <c r="O269" s="6" t="n"/>
      <c r="P269" s="52" t="n"/>
    </row>
    <row r="270" ht="15.75" customHeight="1">
      <c r="A270" s="1" t="n"/>
      <c r="B270" s="14" t="n"/>
      <c r="C270" s="6" t="n"/>
      <c r="D270" s="51" t="n"/>
      <c r="E270" s="6" t="n"/>
      <c r="F270" s="51" t="n"/>
      <c r="G270" s="6" t="n"/>
      <c r="H270" s="6" t="n"/>
      <c r="I270" s="6" t="n"/>
      <c r="J270" s="6" t="n"/>
      <c r="K270" s="6" t="n"/>
      <c r="L270" s="51" t="n"/>
      <c r="M270" s="6" t="n"/>
      <c r="N270" s="6" t="n"/>
      <c r="O270" s="6" t="n"/>
      <c r="P270" s="52" t="n"/>
    </row>
    <row r="271" ht="15.75" customHeight="1">
      <c r="A271" s="1" t="n"/>
      <c r="B271" s="14" t="n"/>
      <c r="C271" s="6" t="n"/>
      <c r="D271" s="51" t="n"/>
      <c r="E271" s="6" t="n"/>
      <c r="F271" s="51" t="n"/>
      <c r="G271" s="6" t="n"/>
      <c r="H271" s="6" t="n"/>
      <c r="I271" s="6" t="n"/>
      <c r="J271" s="6" t="n"/>
      <c r="K271" s="6" t="n"/>
      <c r="L271" s="51" t="n"/>
      <c r="M271" s="6" t="n"/>
      <c r="N271" s="6" t="n"/>
      <c r="O271" s="6" t="n"/>
      <c r="P271" s="52" t="n"/>
    </row>
    <row r="272" ht="15.75" customHeight="1">
      <c r="A272" s="1" t="n"/>
      <c r="B272" s="14" t="n"/>
      <c r="C272" s="6" t="n"/>
      <c r="D272" s="51" t="n"/>
      <c r="E272" s="6" t="n"/>
      <c r="F272" s="51" t="n"/>
      <c r="G272" s="6" t="n"/>
      <c r="H272" s="6" t="n"/>
      <c r="I272" s="6" t="n"/>
      <c r="J272" s="6" t="n"/>
      <c r="K272" s="6" t="n"/>
      <c r="L272" s="51" t="n"/>
      <c r="M272" s="6" t="n"/>
      <c r="N272" s="6" t="n"/>
      <c r="O272" s="6" t="n"/>
      <c r="P272" s="52" t="n"/>
    </row>
    <row r="273" ht="15.75" customHeight="1">
      <c r="A273" s="1" t="n"/>
      <c r="B273" s="14" t="n"/>
      <c r="C273" s="6" t="n"/>
      <c r="D273" s="51" t="n"/>
      <c r="E273" s="6" t="n"/>
      <c r="F273" s="51" t="n"/>
      <c r="G273" s="6" t="n"/>
      <c r="H273" s="6" t="n"/>
      <c r="I273" s="6" t="n"/>
      <c r="J273" s="6" t="n"/>
      <c r="K273" s="6" t="n"/>
      <c r="L273" s="51" t="n"/>
      <c r="M273" s="6" t="n"/>
      <c r="N273" s="6" t="n"/>
      <c r="O273" s="6" t="n"/>
      <c r="P273" s="52" t="n"/>
    </row>
    <row r="274" ht="15.75" customHeight="1">
      <c r="A274" s="1" t="n"/>
      <c r="B274" s="14" t="n"/>
      <c r="C274" s="6" t="n"/>
      <c r="D274" s="51" t="n"/>
      <c r="E274" s="6" t="n"/>
      <c r="F274" s="51" t="n"/>
      <c r="G274" s="6" t="n"/>
      <c r="H274" s="6" t="n"/>
      <c r="I274" s="6" t="n"/>
      <c r="J274" s="6" t="n"/>
      <c r="K274" s="6" t="n"/>
      <c r="L274" s="51" t="n"/>
      <c r="M274" s="6" t="n"/>
      <c r="N274" s="6" t="n"/>
      <c r="O274" s="6" t="n"/>
      <c r="P274" s="52" t="n"/>
    </row>
    <row r="275" ht="15.75" customHeight="1">
      <c r="A275" s="1" t="n"/>
      <c r="B275" s="14" t="n"/>
      <c r="C275" s="6" t="n"/>
      <c r="D275" s="51" t="n"/>
      <c r="E275" s="6" t="n"/>
      <c r="F275" s="51" t="n"/>
      <c r="G275" s="6" t="n"/>
      <c r="H275" s="6" t="n"/>
      <c r="I275" s="6" t="n"/>
      <c r="J275" s="6" t="n"/>
      <c r="K275" s="6" t="n"/>
      <c r="L275" s="51" t="n"/>
      <c r="M275" s="6" t="n"/>
      <c r="N275" s="6" t="n"/>
      <c r="O275" s="6" t="n"/>
      <c r="P275" s="52" t="n"/>
    </row>
    <row r="276" ht="15.75" customHeight="1">
      <c r="A276" s="1" t="n"/>
      <c r="B276" s="14" t="n"/>
      <c r="C276" s="6" t="n"/>
      <c r="D276" s="51" t="n"/>
      <c r="E276" s="6" t="n"/>
      <c r="F276" s="51" t="n"/>
      <c r="G276" s="6" t="n"/>
      <c r="H276" s="6" t="n"/>
      <c r="I276" s="6" t="n"/>
      <c r="J276" s="6" t="n"/>
      <c r="K276" s="6" t="n"/>
      <c r="L276" s="51" t="n"/>
      <c r="M276" s="6" t="n"/>
      <c r="N276" s="6" t="n"/>
      <c r="O276" s="6" t="n"/>
      <c r="P276" s="52" t="n"/>
    </row>
    <row r="277" ht="15.75" customHeight="1">
      <c r="A277" s="1" t="n"/>
      <c r="B277" s="14" t="n"/>
      <c r="C277" s="6" t="n"/>
      <c r="D277" s="51" t="n"/>
      <c r="E277" s="6" t="n"/>
      <c r="F277" s="51" t="n"/>
      <c r="G277" s="6" t="n"/>
      <c r="H277" s="6" t="n"/>
      <c r="I277" s="6" t="n"/>
      <c r="J277" s="6" t="n"/>
      <c r="K277" s="6" t="n"/>
      <c r="L277" s="51" t="n"/>
      <c r="M277" s="6" t="n"/>
      <c r="N277" s="6" t="n"/>
      <c r="O277" s="6" t="n"/>
      <c r="P277" s="52" t="n"/>
    </row>
    <row r="278" ht="15.75" customHeight="1">
      <c r="A278" s="1" t="n"/>
      <c r="B278" s="14" t="n"/>
      <c r="C278" s="6" t="n"/>
      <c r="D278" s="51" t="n"/>
      <c r="E278" s="6" t="n"/>
      <c r="F278" s="51" t="n"/>
      <c r="G278" s="6" t="n"/>
      <c r="H278" s="6" t="n"/>
      <c r="I278" s="6" t="n"/>
      <c r="J278" s="6" t="n"/>
      <c r="K278" s="6" t="n"/>
      <c r="L278" s="51" t="n"/>
      <c r="M278" s="6" t="n"/>
      <c r="N278" s="6" t="n"/>
      <c r="O278" s="6" t="n"/>
      <c r="P278" s="52" t="n"/>
    </row>
    <row r="279" ht="15.75" customHeight="1">
      <c r="A279" s="1" t="n"/>
      <c r="B279" s="14" t="n"/>
      <c r="C279" s="6" t="n"/>
      <c r="D279" s="51" t="n"/>
      <c r="E279" s="6" t="n"/>
      <c r="F279" s="51" t="n"/>
      <c r="G279" s="6" t="n"/>
      <c r="H279" s="6" t="n"/>
      <c r="I279" s="6" t="n"/>
      <c r="J279" s="6" t="n"/>
      <c r="K279" s="6" t="n"/>
      <c r="L279" s="51" t="n"/>
      <c r="M279" s="6" t="n"/>
      <c r="N279" s="6" t="n"/>
      <c r="O279" s="6" t="n"/>
      <c r="P279" s="52" t="n"/>
    </row>
    <row r="280" ht="15.75" customHeight="1">
      <c r="A280" s="1" t="n"/>
      <c r="B280" s="14" t="n"/>
      <c r="C280" s="6" t="n"/>
      <c r="D280" s="51" t="n"/>
      <c r="E280" s="6" t="n"/>
      <c r="F280" s="51" t="n"/>
      <c r="G280" s="6" t="n"/>
      <c r="H280" s="6" t="n"/>
      <c r="I280" s="6" t="n"/>
      <c r="J280" s="6" t="n"/>
      <c r="K280" s="6" t="n"/>
      <c r="L280" s="51" t="n"/>
      <c r="M280" s="6" t="n"/>
      <c r="N280" s="6" t="n"/>
      <c r="O280" s="6" t="n"/>
      <c r="P280" s="52" t="n"/>
    </row>
    <row r="281" ht="15.75" customHeight="1">
      <c r="A281" s="1" t="n"/>
      <c r="B281" s="14" t="n"/>
      <c r="C281" s="6" t="n"/>
      <c r="D281" s="51" t="n"/>
      <c r="E281" s="6" t="n"/>
      <c r="F281" s="51" t="n"/>
      <c r="G281" s="6" t="n"/>
      <c r="H281" s="6" t="n"/>
      <c r="I281" s="6" t="n"/>
      <c r="J281" s="6" t="n"/>
      <c r="K281" s="6" t="n"/>
      <c r="L281" s="51" t="n"/>
      <c r="M281" s="6" t="n"/>
      <c r="N281" s="6" t="n"/>
      <c r="O281" s="6" t="n"/>
      <c r="P281" s="52" t="n"/>
    </row>
    <row r="282" ht="15.75" customHeight="1">
      <c r="A282" s="1" t="n"/>
      <c r="B282" s="14" t="n"/>
      <c r="C282" s="6" t="n"/>
      <c r="D282" s="51" t="n"/>
      <c r="E282" s="6" t="n"/>
      <c r="F282" s="51" t="n"/>
      <c r="G282" s="6" t="n"/>
      <c r="H282" s="6" t="n"/>
      <c r="I282" s="6" t="n"/>
      <c r="J282" s="6" t="n"/>
      <c r="K282" s="6" t="n"/>
      <c r="L282" s="51" t="n"/>
      <c r="M282" s="6" t="n"/>
      <c r="N282" s="6" t="n"/>
      <c r="O282" s="6" t="n"/>
      <c r="P282" s="52" t="n"/>
    </row>
    <row r="283" ht="15.75" customHeight="1">
      <c r="A283" s="1" t="n"/>
      <c r="B283" s="14" t="n"/>
      <c r="C283" s="6" t="n"/>
      <c r="D283" s="51" t="n"/>
      <c r="E283" s="6" t="n"/>
      <c r="F283" s="51" t="n"/>
      <c r="G283" s="6" t="n"/>
      <c r="H283" s="6" t="n"/>
      <c r="I283" s="6" t="n"/>
      <c r="J283" s="6" t="n"/>
      <c r="K283" s="6" t="n"/>
      <c r="L283" s="51" t="n"/>
      <c r="M283" s="6" t="n"/>
      <c r="N283" s="6" t="n"/>
      <c r="O283" s="6" t="n"/>
      <c r="P283" s="52" t="n"/>
    </row>
    <row r="284" ht="15.75" customHeight="1">
      <c r="A284" s="1" t="n"/>
      <c r="B284" s="14" t="n"/>
      <c r="C284" s="6" t="n"/>
      <c r="D284" s="51" t="n"/>
      <c r="E284" s="6" t="n"/>
      <c r="F284" s="51" t="n"/>
      <c r="G284" s="6" t="n"/>
      <c r="H284" s="6" t="n"/>
      <c r="I284" s="6" t="n"/>
      <c r="J284" s="6" t="n"/>
      <c r="K284" s="6" t="n"/>
      <c r="L284" s="51" t="n"/>
      <c r="M284" s="6" t="n"/>
      <c r="N284" s="6" t="n"/>
      <c r="O284" s="6" t="n"/>
      <c r="P284" s="52" t="n"/>
    </row>
    <row r="285" ht="15.75" customHeight="1">
      <c r="A285" s="1" t="n"/>
      <c r="B285" s="14" t="n"/>
      <c r="C285" s="6" t="n"/>
      <c r="D285" s="51" t="n"/>
      <c r="E285" s="6" t="n"/>
      <c r="F285" s="51" t="n"/>
      <c r="G285" s="6" t="n"/>
      <c r="H285" s="6" t="n"/>
      <c r="I285" s="6" t="n"/>
      <c r="J285" s="6" t="n"/>
      <c r="K285" s="6" t="n"/>
      <c r="L285" s="51" t="n"/>
      <c r="M285" s="6" t="n"/>
      <c r="N285" s="6" t="n"/>
      <c r="O285" s="6" t="n"/>
      <c r="P285" s="52" t="n"/>
    </row>
    <row r="286" ht="15.75" customHeight="1">
      <c r="A286" s="1" t="n"/>
      <c r="B286" s="14" t="n"/>
      <c r="C286" s="6" t="n"/>
      <c r="D286" s="51" t="n"/>
      <c r="E286" s="6" t="n"/>
      <c r="F286" s="51" t="n"/>
      <c r="G286" s="6" t="n"/>
      <c r="H286" s="6" t="n"/>
      <c r="I286" s="6" t="n"/>
      <c r="J286" s="6" t="n"/>
      <c r="K286" s="6" t="n"/>
      <c r="L286" s="51" t="n"/>
      <c r="M286" s="6" t="n"/>
      <c r="N286" s="6" t="n"/>
      <c r="O286" s="6" t="n"/>
      <c r="P286" s="52" t="n"/>
    </row>
    <row r="287" ht="15.75" customHeight="1">
      <c r="A287" s="1" t="n"/>
      <c r="B287" s="14" t="n"/>
      <c r="C287" s="6" t="n"/>
      <c r="D287" s="51" t="n"/>
      <c r="E287" s="6" t="n"/>
      <c r="F287" s="51" t="n"/>
      <c r="G287" s="6" t="n"/>
      <c r="H287" s="6" t="n"/>
      <c r="I287" s="6" t="n"/>
      <c r="J287" s="6" t="n"/>
      <c r="K287" s="6" t="n"/>
      <c r="L287" s="51" t="n"/>
      <c r="M287" s="6" t="n"/>
      <c r="N287" s="6" t="n"/>
      <c r="O287" s="6" t="n"/>
      <c r="P287" s="52" t="n"/>
    </row>
    <row r="288" ht="15.75" customHeight="1">
      <c r="A288" s="1" t="n"/>
      <c r="B288" s="14" t="n"/>
      <c r="C288" s="6" t="n"/>
      <c r="D288" s="51" t="n"/>
      <c r="E288" s="6" t="n"/>
      <c r="F288" s="51" t="n"/>
      <c r="G288" s="6" t="n"/>
      <c r="H288" s="6" t="n"/>
      <c r="I288" s="6" t="n"/>
      <c r="J288" s="6" t="n"/>
      <c r="K288" s="6" t="n"/>
      <c r="L288" s="51" t="n"/>
      <c r="M288" s="6" t="n"/>
      <c r="N288" s="6" t="n"/>
      <c r="O288" s="6" t="n"/>
      <c r="P288" s="52" t="n"/>
    </row>
    <row r="289" ht="15.75" customHeight="1">
      <c r="A289" s="1" t="n"/>
      <c r="B289" s="14" t="n"/>
      <c r="C289" s="6" t="n"/>
      <c r="D289" s="51" t="n"/>
      <c r="E289" s="6" t="n"/>
      <c r="F289" s="51" t="n"/>
      <c r="G289" s="6" t="n"/>
      <c r="H289" s="6" t="n"/>
      <c r="I289" s="6" t="n"/>
      <c r="J289" s="6" t="n"/>
      <c r="K289" s="6" t="n"/>
      <c r="L289" s="51" t="n"/>
      <c r="M289" s="6" t="n"/>
      <c r="N289" s="6" t="n"/>
      <c r="O289" s="6" t="n"/>
      <c r="P289" s="52" t="n"/>
    </row>
    <row r="290" ht="15.75" customHeight="1">
      <c r="A290" s="1" t="n"/>
      <c r="B290" s="14" t="n"/>
      <c r="C290" s="6" t="n"/>
      <c r="D290" s="51" t="n"/>
      <c r="E290" s="6" t="n"/>
      <c r="F290" s="51" t="n"/>
      <c r="G290" s="6" t="n"/>
      <c r="H290" s="6" t="n"/>
      <c r="I290" s="6" t="n"/>
      <c r="J290" s="6" t="n"/>
      <c r="K290" s="6" t="n"/>
      <c r="L290" s="51" t="n"/>
      <c r="M290" s="6" t="n"/>
      <c r="N290" s="6" t="n"/>
      <c r="O290" s="6" t="n"/>
      <c r="P290" s="52" t="n"/>
    </row>
    <row r="291" ht="15.75" customHeight="1">
      <c r="A291" s="1" t="n"/>
      <c r="B291" s="14" t="n"/>
      <c r="C291" s="6" t="n"/>
      <c r="D291" s="51" t="n"/>
      <c r="E291" s="6" t="n"/>
      <c r="F291" s="51" t="n"/>
      <c r="G291" s="6" t="n"/>
      <c r="H291" s="6" t="n"/>
      <c r="I291" s="6" t="n"/>
      <c r="J291" s="6" t="n"/>
      <c r="K291" s="6" t="n"/>
      <c r="L291" s="51" t="n"/>
      <c r="M291" s="6" t="n"/>
      <c r="N291" s="6" t="n"/>
      <c r="O291" s="6" t="n"/>
      <c r="P291" s="52" t="n"/>
    </row>
    <row r="292" ht="15.75" customHeight="1">
      <c r="A292" s="1" t="n"/>
      <c r="B292" s="14" t="n"/>
      <c r="C292" s="6" t="n"/>
      <c r="D292" s="51" t="n"/>
      <c r="E292" s="6" t="n"/>
      <c r="F292" s="51" t="n"/>
      <c r="G292" s="6" t="n"/>
      <c r="H292" s="6" t="n"/>
      <c r="I292" s="6" t="n"/>
      <c r="J292" s="6" t="n"/>
      <c r="K292" s="6" t="n"/>
      <c r="L292" s="51" t="n"/>
      <c r="M292" s="6" t="n"/>
      <c r="N292" s="6" t="n"/>
      <c r="O292" s="6" t="n"/>
      <c r="P292" s="52" t="n"/>
    </row>
    <row r="293" ht="15.75" customHeight="1">
      <c r="A293" s="1" t="n"/>
      <c r="B293" s="14" t="n"/>
      <c r="C293" s="6" t="n"/>
      <c r="D293" s="51" t="n"/>
      <c r="E293" s="6" t="n"/>
      <c r="F293" s="51" t="n"/>
      <c r="G293" s="6" t="n"/>
      <c r="H293" s="6" t="n"/>
      <c r="I293" s="6" t="n"/>
      <c r="J293" s="6" t="n"/>
      <c r="K293" s="6" t="n"/>
      <c r="L293" s="51" t="n"/>
      <c r="M293" s="6" t="n"/>
      <c r="N293" s="6" t="n"/>
      <c r="O293" s="6" t="n"/>
      <c r="P293" s="52" t="n"/>
    </row>
    <row r="294" ht="15.75" customHeight="1">
      <c r="A294" s="1" t="n"/>
      <c r="B294" s="14" t="n"/>
      <c r="C294" s="6" t="n"/>
      <c r="D294" s="51" t="n"/>
      <c r="E294" s="6" t="n"/>
      <c r="F294" s="51" t="n"/>
      <c r="G294" s="6" t="n"/>
      <c r="H294" s="6" t="n"/>
      <c r="I294" s="6" t="n"/>
      <c r="J294" s="6" t="n"/>
      <c r="K294" s="6" t="n"/>
      <c r="L294" s="51" t="n"/>
      <c r="M294" s="6" t="n"/>
      <c r="N294" s="6" t="n"/>
      <c r="O294" s="6" t="n"/>
      <c r="P294" s="52" t="n"/>
    </row>
    <row r="295" ht="15.75" customHeight="1">
      <c r="A295" s="1" t="n"/>
      <c r="B295" s="14" t="n"/>
      <c r="C295" s="6" t="n"/>
      <c r="D295" s="51" t="n"/>
      <c r="E295" s="6" t="n"/>
      <c r="F295" s="51" t="n"/>
      <c r="G295" s="6" t="n"/>
      <c r="H295" s="6" t="n"/>
      <c r="I295" s="6" t="n"/>
      <c r="J295" s="6" t="n"/>
      <c r="K295" s="6" t="n"/>
      <c r="L295" s="51" t="n"/>
      <c r="M295" s="6" t="n"/>
      <c r="N295" s="6" t="n"/>
      <c r="O295" s="6" t="n"/>
      <c r="P295" s="52" t="n"/>
    </row>
    <row r="296" ht="15.75" customHeight="1">
      <c r="A296" s="1" t="n"/>
      <c r="B296" s="14" t="n"/>
      <c r="C296" s="6" t="n"/>
      <c r="D296" s="51" t="n"/>
      <c r="E296" s="6" t="n"/>
      <c r="F296" s="51" t="n"/>
      <c r="G296" s="6" t="n"/>
      <c r="H296" s="6" t="n"/>
      <c r="I296" s="6" t="n"/>
      <c r="J296" s="6" t="n"/>
      <c r="K296" s="6" t="n"/>
      <c r="L296" s="51" t="n"/>
      <c r="M296" s="6" t="n"/>
      <c r="N296" s="6" t="n"/>
      <c r="O296" s="6" t="n"/>
      <c r="P296" s="52" t="n"/>
    </row>
    <row r="297" ht="15.75" customHeight="1">
      <c r="A297" s="1" t="n"/>
      <c r="B297" s="14" t="n"/>
      <c r="C297" s="6" t="n"/>
      <c r="D297" s="51" t="n"/>
      <c r="E297" s="6" t="n"/>
      <c r="F297" s="51" t="n"/>
      <c r="G297" s="6" t="n"/>
      <c r="H297" s="6" t="n"/>
      <c r="I297" s="6" t="n"/>
      <c r="J297" s="6" t="n"/>
      <c r="K297" s="6" t="n"/>
      <c r="L297" s="51" t="n"/>
      <c r="M297" s="6" t="n"/>
      <c r="N297" s="6" t="n"/>
      <c r="O297" s="6" t="n"/>
      <c r="P297" s="52" t="n"/>
    </row>
    <row r="298" ht="15.75" customHeight="1">
      <c r="A298" s="1" t="n"/>
      <c r="B298" s="14" t="n"/>
      <c r="C298" s="6" t="n"/>
      <c r="D298" s="51" t="n"/>
      <c r="E298" s="6" t="n"/>
      <c r="F298" s="51" t="n"/>
      <c r="G298" s="6" t="n"/>
      <c r="H298" s="6" t="n"/>
      <c r="I298" s="6" t="n"/>
      <c r="J298" s="6" t="n"/>
      <c r="K298" s="6" t="n"/>
      <c r="L298" s="51" t="n"/>
      <c r="M298" s="6" t="n"/>
      <c r="N298" s="6" t="n"/>
      <c r="O298" s="6" t="n"/>
      <c r="P298" s="52" t="n"/>
    </row>
    <row r="299" ht="15.75" customHeight="1">
      <c r="A299" s="1" t="n"/>
      <c r="B299" s="14" t="n"/>
      <c r="C299" s="6" t="n"/>
      <c r="D299" s="51" t="n"/>
      <c r="E299" s="6" t="n"/>
      <c r="F299" s="51" t="n"/>
      <c r="G299" s="6" t="n"/>
      <c r="H299" s="6" t="n"/>
      <c r="I299" s="6" t="n"/>
      <c r="J299" s="6" t="n"/>
      <c r="K299" s="6" t="n"/>
      <c r="L299" s="51" t="n"/>
      <c r="M299" s="6" t="n"/>
      <c r="N299" s="6" t="n"/>
      <c r="O299" s="6" t="n"/>
      <c r="P299" s="52" t="n"/>
    </row>
    <row r="300" ht="15.75" customHeight="1">
      <c r="A300" s="1" t="n"/>
      <c r="B300" s="14" t="n"/>
      <c r="C300" s="6" t="n"/>
      <c r="D300" s="51" t="n"/>
      <c r="E300" s="6" t="n"/>
      <c r="F300" s="51" t="n"/>
      <c r="G300" s="6" t="n"/>
      <c r="H300" s="6" t="n"/>
      <c r="I300" s="6" t="n"/>
      <c r="J300" s="6" t="n"/>
      <c r="K300" s="6" t="n"/>
      <c r="L300" s="51" t="n"/>
      <c r="M300" s="6" t="n"/>
      <c r="N300" s="6" t="n"/>
      <c r="O300" s="6" t="n"/>
      <c r="P300" s="52" t="n"/>
    </row>
    <row r="301" ht="15.75" customHeight="1">
      <c r="A301" s="1" t="n"/>
      <c r="B301" s="14" t="n"/>
      <c r="C301" s="6" t="n"/>
      <c r="D301" s="51" t="n"/>
      <c r="E301" s="6" t="n"/>
      <c r="F301" s="51" t="n"/>
      <c r="G301" s="6" t="n"/>
      <c r="H301" s="6" t="n"/>
      <c r="I301" s="6" t="n"/>
      <c r="J301" s="6" t="n"/>
      <c r="K301" s="6" t="n"/>
      <c r="L301" s="51" t="n"/>
      <c r="M301" s="6" t="n"/>
      <c r="N301" s="6" t="n"/>
      <c r="O301" s="6" t="n"/>
      <c r="P301" s="52" t="n"/>
    </row>
    <row r="302" ht="15.75" customHeight="1">
      <c r="A302" s="1" t="n"/>
      <c r="B302" s="14" t="n"/>
      <c r="C302" s="6" t="n"/>
      <c r="D302" s="51" t="n"/>
      <c r="E302" s="6" t="n"/>
      <c r="F302" s="51" t="n"/>
      <c r="G302" s="6" t="n"/>
      <c r="H302" s="6" t="n"/>
      <c r="I302" s="6" t="n"/>
      <c r="J302" s="6" t="n"/>
      <c r="K302" s="6" t="n"/>
      <c r="L302" s="51" t="n"/>
      <c r="M302" s="6" t="n"/>
      <c r="N302" s="6" t="n"/>
      <c r="O302" s="6" t="n"/>
      <c r="P302" s="52" t="n"/>
    </row>
    <row r="303" ht="15.75" customHeight="1">
      <c r="A303" s="1" t="n"/>
      <c r="B303" s="14" t="n"/>
      <c r="C303" s="6" t="n"/>
      <c r="D303" s="51" t="n"/>
      <c r="E303" s="6" t="n"/>
      <c r="F303" s="51" t="n"/>
      <c r="G303" s="6" t="n"/>
      <c r="H303" s="6" t="n"/>
      <c r="I303" s="6" t="n"/>
      <c r="J303" s="6" t="n"/>
      <c r="K303" s="6" t="n"/>
      <c r="L303" s="51" t="n"/>
      <c r="M303" s="6" t="n"/>
      <c r="N303" s="6" t="n"/>
      <c r="O303" s="6" t="n"/>
      <c r="P303" s="52" t="n"/>
    </row>
    <row r="304" ht="15.75" customHeight="1">
      <c r="A304" s="1" t="n"/>
      <c r="B304" s="14" t="n"/>
      <c r="C304" s="6" t="n"/>
      <c r="D304" s="51" t="n"/>
      <c r="E304" s="6" t="n"/>
      <c r="F304" s="51" t="n"/>
      <c r="G304" s="6" t="n"/>
      <c r="H304" s="6" t="n"/>
      <c r="I304" s="6" t="n"/>
      <c r="J304" s="6" t="n"/>
      <c r="K304" s="6" t="n"/>
      <c r="L304" s="51" t="n"/>
      <c r="M304" s="6" t="n"/>
      <c r="N304" s="6" t="n"/>
      <c r="O304" s="6" t="n"/>
      <c r="P304" s="52" t="n"/>
    </row>
    <row r="305" ht="15.75" customHeight="1">
      <c r="A305" s="1" t="n"/>
      <c r="B305" s="14" t="n"/>
      <c r="C305" s="6" t="n"/>
      <c r="D305" s="51" t="n"/>
      <c r="E305" s="6" t="n"/>
      <c r="F305" s="51" t="n"/>
      <c r="G305" s="6" t="n"/>
      <c r="H305" s="6" t="n"/>
      <c r="I305" s="6" t="n"/>
      <c r="J305" s="6" t="n"/>
      <c r="K305" s="6" t="n"/>
      <c r="L305" s="51" t="n"/>
      <c r="M305" s="6" t="n"/>
      <c r="N305" s="6" t="n"/>
      <c r="O305" s="6" t="n"/>
      <c r="P305" s="52" t="n"/>
    </row>
    <row r="306" ht="15.75" customHeight="1">
      <c r="A306" s="1" t="n"/>
      <c r="B306" s="14" t="n"/>
      <c r="C306" s="6" t="n"/>
      <c r="D306" s="51" t="n"/>
      <c r="E306" s="6" t="n"/>
      <c r="F306" s="51" t="n"/>
      <c r="G306" s="6" t="n"/>
      <c r="H306" s="6" t="n"/>
      <c r="I306" s="6" t="n"/>
      <c r="J306" s="6" t="n"/>
      <c r="K306" s="6" t="n"/>
      <c r="L306" s="51" t="n"/>
      <c r="M306" s="6" t="n"/>
      <c r="N306" s="6" t="n"/>
      <c r="O306" s="6" t="n"/>
      <c r="P306" s="52" t="n"/>
    </row>
    <row r="307" ht="15.75" customHeight="1">
      <c r="A307" s="1" t="n"/>
      <c r="B307" s="14" t="n"/>
      <c r="C307" s="6" t="n"/>
      <c r="D307" s="51" t="n"/>
      <c r="E307" s="6" t="n"/>
      <c r="F307" s="51" t="n"/>
      <c r="G307" s="6" t="n"/>
      <c r="H307" s="6" t="n"/>
      <c r="I307" s="6" t="n"/>
      <c r="J307" s="6" t="n"/>
      <c r="K307" s="6" t="n"/>
      <c r="L307" s="51" t="n"/>
      <c r="M307" s="6" t="n"/>
      <c r="N307" s="6" t="n"/>
      <c r="O307" s="6" t="n"/>
      <c r="P307" s="52" t="n"/>
    </row>
    <row r="308" ht="15.75" customHeight="1">
      <c r="A308" s="1" t="n"/>
      <c r="B308" s="14" t="n"/>
      <c r="C308" s="6" t="n"/>
      <c r="D308" s="51" t="n"/>
      <c r="E308" s="6" t="n"/>
      <c r="F308" s="51" t="n"/>
      <c r="G308" s="6" t="n"/>
      <c r="H308" s="6" t="n"/>
      <c r="I308" s="6" t="n"/>
      <c r="J308" s="6" t="n"/>
      <c r="K308" s="6" t="n"/>
      <c r="L308" s="51" t="n"/>
      <c r="M308" s="6" t="n"/>
      <c r="N308" s="6" t="n"/>
      <c r="O308" s="6" t="n"/>
      <c r="P308" s="52" t="n"/>
    </row>
    <row r="309" ht="15.75" customHeight="1">
      <c r="A309" s="1" t="n"/>
      <c r="B309" s="14" t="n"/>
      <c r="C309" s="6" t="n"/>
      <c r="D309" s="51" t="n"/>
      <c r="E309" s="6" t="n"/>
      <c r="F309" s="51" t="n"/>
      <c r="G309" s="6" t="n"/>
      <c r="H309" s="6" t="n"/>
      <c r="I309" s="6" t="n"/>
      <c r="J309" s="6" t="n"/>
      <c r="K309" s="6" t="n"/>
      <c r="L309" s="51" t="n"/>
      <c r="M309" s="6" t="n"/>
      <c r="N309" s="6" t="n"/>
      <c r="O309" s="6" t="n"/>
      <c r="P309" s="52" t="n"/>
    </row>
    <row r="310" ht="15.75" customHeight="1">
      <c r="A310" s="1" t="n"/>
      <c r="B310" s="14" t="n"/>
      <c r="C310" s="6" t="n"/>
      <c r="D310" s="51" t="n"/>
      <c r="E310" s="6" t="n"/>
      <c r="F310" s="51" t="n"/>
      <c r="G310" s="6" t="n"/>
      <c r="H310" s="6" t="n"/>
      <c r="I310" s="6" t="n"/>
      <c r="J310" s="6" t="n"/>
      <c r="K310" s="6" t="n"/>
      <c r="L310" s="51" t="n"/>
      <c r="M310" s="6" t="n"/>
      <c r="N310" s="6" t="n"/>
      <c r="O310" s="6" t="n"/>
      <c r="P310" s="52" t="n"/>
    </row>
    <row r="311" ht="15.75" customHeight="1">
      <c r="A311" s="1" t="n"/>
      <c r="B311" s="14" t="n"/>
      <c r="C311" s="6" t="n"/>
      <c r="D311" s="51" t="n"/>
      <c r="E311" s="6" t="n"/>
      <c r="F311" s="51" t="n"/>
      <c r="G311" s="6" t="n"/>
      <c r="H311" s="6" t="n"/>
      <c r="I311" s="6" t="n"/>
      <c r="J311" s="6" t="n"/>
      <c r="K311" s="6" t="n"/>
      <c r="L311" s="51" t="n"/>
      <c r="M311" s="6" t="n"/>
      <c r="N311" s="6" t="n"/>
      <c r="O311" s="6" t="n"/>
      <c r="P311" s="52" t="n"/>
    </row>
    <row r="312" ht="15.75" customHeight="1">
      <c r="A312" s="1" t="n"/>
      <c r="B312" s="14" t="n"/>
      <c r="C312" s="6" t="n"/>
      <c r="D312" s="51" t="n"/>
      <c r="E312" s="6" t="n"/>
      <c r="F312" s="51" t="n"/>
      <c r="G312" s="6" t="n"/>
      <c r="H312" s="6" t="n"/>
      <c r="I312" s="6" t="n"/>
      <c r="J312" s="6" t="n"/>
      <c r="K312" s="6" t="n"/>
      <c r="L312" s="51" t="n"/>
      <c r="M312" s="6" t="n"/>
      <c r="N312" s="6" t="n"/>
      <c r="O312" s="6" t="n"/>
      <c r="P312" s="52" t="n"/>
    </row>
    <row r="313" ht="15.75" customHeight="1">
      <c r="A313" s="1" t="n"/>
      <c r="B313" s="14" t="n"/>
      <c r="C313" s="6" t="n"/>
      <c r="D313" s="51" t="n"/>
      <c r="E313" s="6" t="n"/>
      <c r="F313" s="51" t="n"/>
      <c r="G313" s="6" t="n"/>
      <c r="H313" s="6" t="n"/>
      <c r="I313" s="6" t="n"/>
      <c r="J313" s="6" t="n"/>
      <c r="K313" s="6" t="n"/>
      <c r="L313" s="51" t="n"/>
      <c r="M313" s="6" t="n"/>
      <c r="N313" s="6" t="n"/>
      <c r="O313" s="6" t="n"/>
      <c r="P313" s="52" t="n"/>
    </row>
    <row r="314" ht="15.75" customHeight="1">
      <c r="A314" s="1" t="n"/>
      <c r="B314" s="14" t="n"/>
      <c r="C314" s="6" t="n"/>
      <c r="D314" s="51" t="n"/>
      <c r="E314" s="6" t="n"/>
      <c r="F314" s="51" t="n"/>
      <c r="G314" s="6" t="n"/>
      <c r="H314" s="6" t="n"/>
      <c r="I314" s="6" t="n"/>
      <c r="J314" s="6" t="n"/>
      <c r="K314" s="6" t="n"/>
      <c r="L314" s="51" t="n"/>
      <c r="M314" s="6" t="n"/>
      <c r="N314" s="6" t="n"/>
      <c r="O314" s="6" t="n"/>
      <c r="P314" s="52" t="n"/>
    </row>
    <row r="315" ht="15.75" customHeight="1">
      <c r="A315" s="1" t="n"/>
      <c r="B315" s="14" t="n"/>
      <c r="C315" s="6" t="n"/>
      <c r="D315" s="51" t="n"/>
      <c r="E315" s="6" t="n"/>
      <c r="F315" s="51" t="n"/>
      <c r="G315" s="6" t="n"/>
      <c r="H315" s="6" t="n"/>
      <c r="I315" s="6" t="n"/>
      <c r="J315" s="6" t="n"/>
      <c r="K315" s="6" t="n"/>
      <c r="L315" s="51" t="n"/>
      <c r="M315" s="6" t="n"/>
      <c r="N315" s="6" t="n"/>
      <c r="O315" s="6" t="n"/>
      <c r="P315" s="52" t="n"/>
    </row>
    <row r="316" ht="15.75" customHeight="1">
      <c r="A316" s="1" t="n"/>
      <c r="B316" s="14" t="n"/>
      <c r="C316" s="6" t="n"/>
      <c r="D316" s="51" t="n"/>
      <c r="E316" s="6" t="n"/>
      <c r="F316" s="51" t="n"/>
      <c r="G316" s="6" t="n"/>
      <c r="H316" s="6" t="n"/>
      <c r="I316" s="6" t="n"/>
      <c r="J316" s="6" t="n"/>
      <c r="K316" s="6" t="n"/>
      <c r="L316" s="51" t="n"/>
      <c r="M316" s="6" t="n"/>
      <c r="N316" s="6" t="n"/>
      <c r="O316" s="6" t="n"/>
      <c r="P316" s="52" t="n"/>
    </row>
    <row r="317" ht="15.75" customHeight="1">
      <c r="A317" s="1" t="n"/>
      <c r="B317" s="14" t="n"/>
      <c r="C317" s="6" t="n"/>
      <c r="D317" s="51" t="n"/>
      <c r="E317" s="6" t="n"/>
      <c r="F317" s="51" t="n"/>
      <c r="G317" s="6" t="n"/>
      <c r="H317" s="6" t="n"/>
      <c r="I317" s="6" t="n"/>
      <c r="J317" s="6" t="n"/>
      <c r="K317" s="6" t="n"/>
      <c r="L317" s="51" t="n"/>
      <c r="M317" s="6" t="n"/>
      <c r="N317" s="6" t="n"/>
      <c r="O317" s="6" t="n"/>
      <c r="P317" s="52" t="n"/>
    </row>
    <row r="318" ht="15.75" customHeight="1">
      <c r="A318" s="1" t="n"/>
      <c r="B318" s="14" t="n"/>
      <c r="C318" s="6" t="n"/>
      <c r="D318" s="51" t="n"/>
      <c r="E318" s="6" t="n"/>
      <c r="F318" s="51" t="n"/>
      <c r="G318" s="6" t="n"/>
      <c r="H318" s="6" t="n"/>
      <c r="I318" s="6" t="n"/>
      <c r="J318" s="6" t="n"/>
      <c r="K318" s="6" t="n"/>
      <c r="L318" s="51" t="n"/>
      <c r="M318" s="6" t="n"/>
      <c r="N318" s="6" t="n"/>
      <c r="O318" s="6" t="n"/>
      <c r="P318" s="52" t="n"/>
    </row>
    <row r="319" ht="15.75" customHeight="1">
      <c r="A319" s="1" t="n"/>
      <c r="B319" s="14" t="n"/>
      <c r="C319" s="6" t="n"/>
      <c r="D319" s="51" t="n"/>
      <c r="E319" s="6" t="n"/>
      <c r="F319" s="51" t="n"/>
      <c r="G319" s="6" t="n"/>
      <c r="H319" s="6" t="n"/>
      <c r="I319" s="6" t="n"/>
      <c r="J319" s="6" t="n"/>
      <c r="K319" s="6" t="n"/>
      <c r="L319" s="51" t="n"/>
      <c r="M319" s="6" t="n"/>
      <c r="N319" s="6" t="n"/>
      <c r="O319" s="6" t="n"/>
      <c r="P319" s="52" t="n"/>
    </row>
    <row r="320" ht="15.75" customHeight="1">
      <c r="A320" s="1" t="n"/>
      <c r="B320" s="14" t="n"/>
      <c r="C320" s="6" t="n"/>
      <c r="D320" s="51" t="n"/>
      <c r="E320" s="6" t="n"/>
      <c r="F320" s="51" t="n"/>
      <c r="G320" s="6" t="n"/>
      <c r="H320" s="6" t="n"/>
      <c r="I320" s="6" t="n"/>
      <c r="J320" s="6" t="n"/>
      <c r="K320" s="6" t="n"/>
      <c r="L320" s="51" t="n"/>
      <c r="M320" s="6" t="n"/>
      <c r="N320" s="6" t="n"/>
      <c r="O320" s="6" t="n"/>
      <c r="P320" s="52" t="n"/>
    </row>
    <row r="321" ht="15.75" customHeight="1">
      <c r="A321" s="1" t="n"/>
      <c r="B321" s="14" t="n"/>
      <c r="C321" s="6" t="n"/>
      <c r="D321" s="51" t="n"/>
      <c r="E321" s="6" t="n"/>
      <c r="F321" s="51" t="n"/>
      <c r="G321" s="6" t="n"/>
      <c r="H321" s="6" t="n"/>
      <c r="I321" s="6" t="n"/>
      <c r="J321" s="6" t="n"/>
      <c r="K321" s="6" t="n"/>
      <c r="L321" s="51" t="n"/>
      <c r="M321" s="6" t="n"/>
      <c r="N321" s="6" t="n"/>
      <c r="O321" s="6" t="n"/>
      <c r="P321" s="52" t="n"/>
    </row>
    <row r="322" ht="15.75" customHeight="1">
      <c r="A322" s="1" t="n"/>
      <c r="B322" s="14" t="n"/>
      <c r="C322" s="6" t="n"/>
      <c r="D322" s="51" t="n"/>
      <c r="E322" s="6" t="n"/>
      <c r="F322" s="51" t="n"/>
      <c r="G322" s="6" t="n"/>
      <c r="H322" s="6" t="n"/>
      <c r="I322" s="6" t="n"/>
      <c r="J322" s="6" t="n"/>
      <c r="K322" s="6" t="n"/>
      <c r="L322" s="51" t="n"/>
      <c r="M322" s="6" t="n"/>
      <c r="N322" s="6" t="n"/>
      <c r="O322" s="6" t="n"/>
      <c r="P322" s="52" t="n"/>
    </row>
    <row r="323" ht="15.75" customHeight="1">
      <c r="A323" s="1" t="n"/>
      <c r="B323" s="14" t="n"/>
      <c r="C323" s="6" t="n"/>
      <c r="D323" s="51" t="n"/>
      <c r="E323" s="6" t="n"/>
      <c r="F323" s="51" t="n"/>
      <c r="G323" s="6" t="n"/>
      <c r="H323" s="6" t="n"/>
      <c r="I323" s="6" t="n"/>
      <c r="J323" s="6" t="n"/>
      <c r="K323" s="6" t="n"/>
      <c r="L323" s="51" t="n"/>
      <c r="M323" s="6" t="n"/>
      <c r="N323" s="6" t="n"/>
      <c r="O323" s="6" t="n"/>
      <c r="P323" s="52" t="n"/>
    </row>
    <row r="324" ht="15.75" customHeight="1">
      <c r="A324" s="1" t="n"/>
      <c r="B324" s="14" t="n"/>
      <c r="C324" s="6" t="n"/>
      <c r="D324" s="51" t="n"/>
      <c r="E324" s="6" t="n"/>
      <c r="F324" s="51" t="n"/>
      <c r="G324" s="6" t="n"/>
      <c r="H324" s="6" t="n"/>
      <c r="I324" s="6" t="n"/>
      <c r="J324" s="6" t="n"/>
      <c r="K324" s="6" t="n"/>
      <c r="L324" s="51" t="n"/>
      <c r="M324" s="6" t="n"/>
      <c r="N324" s="6" t="n"/>
      <c r="O324" s="6" t="n"/>
      <c r="P324" s="52" t="n"/>
    </row>
    <row r="325" ht="15.75" customHeight="1">
      <c r="A325" s="1" t="n"/>
      <c r="B325" s="14" t="n"/>
      <c r="C325" s="6" t="n"/>
      <c r="D325" s="51" t="n"/>
      <c r="E325" s="6" t="n"/>
      <c r="F325" s="51" t="n"/>
      <c r="G325" s="6" t="n"/>
      <c r="H325" s="6" t="n"/>
      <c r="I325" s="6" t="n"/>
      <c r="J325" s="6" t="n"/>
      <c r="K325" s="6" t="n"/>
      <c r="L325" s="51" t="n"/>
      <c r="M325" s="6" t="n"/>
      <c r="N325" s="6" t="n"/>
      <c r="O325" s="6" t="n"/>
      <c r="P325" s="52" t="n"/>
    </row>
    <row r="326" ht="15.75" customHeight="1">
      <c r="A326" s="1" t="n"/>
      <c r="B326" s="14" t="n"/>
      <c r="C326" s="6" t="n"/>
      <c r="D326" s="51" t="n"/>
      <c r="E326" s="6" t="n"/>
      <c r="F326" s="51" t="n"/>
      <c r="G326" s="6" t="n"/>
      <c r="H326" s="6" t="n"/>
      <c r="I326" s="6" t="n"/>
      <c r="J326" s="6" t="n"/>
      <c r="K326" s="6" t="n"/>
      <c r="L326" s="51" t="n"/>
      <c r="M326" s="6" t="n"/>
      <c r="N326" s="6" t="n"/>
      <c r="O326" s="6" t="n"/>
      <c r="P326" s="52" t="n"/>
    </row>
    <row r="327" ht="15.75" customHeight="1">
      <c r="A327" s="1" t="n"/>
      <c r="B327" s="14" t="n"/>
      <c r="C327" s="6" t="n"/>
      <c r="D327" s="51" t="n"/>
      <c r="E327" s="6" t="n"/>
      <c r="F327" s="51" t="n"/>
      <c r="G327" s="6" t="n"/>
      <c r="H327" s="6" t="n"/>
      <c r="I327" s="6" t="n"/>
      <c r="J327" s="6" t="n"/>
      <c r="K327" s="6" t="n"/>
      <c r="L327" s="51" t="n"/>
      <c r="M327" s="6" t="n"/>
      <c r="N327" s="6" t="n"/>
      <c r="O327" s="6" t="n"/>
      <c r="P327" s="52" t="n"/>
    </row>
    <row r="328" ht="15.75" customHeight="1">
      <c r="A328" s="1" t="n"/>
      <c r="B328" s="14" t="n"/>
      <c r="C328" s="6" t="n"/>
      <c r="D328" s="51" t="n"/>
      <c r="E328" s="6" t="n"/>
      <c r="F328" s="51" t="n"/>
      <c r="G328" s="6" t="n"/>
      <c r="H328" s="6" t="n"/>
      <c r="I328" s="6" t="n"/>
      <c r="J328" s="6" t="n"/>
      <c r="K328" s="6" t="n"/>
      <c r="L328" s="51" t="n"/>
      <c r="M328" s="6" t="n"/>
      <c r="N328" s="6" t="n"/>
      <c r="O328" s="6" t="n"/>
      <c r="P328" s="52" t="n"/>
    </row>
    <row r="329" ht="15.75" customHeight="1">
      <c r="A329" s="1" t="n"/>
      <c r="B329" s="14" t="n"/>
      <c r="C329" s="6" t="n"/>
      <c r="D329" s="51" t="n"/>
      <c r="E329" s="6" t="n"/>
      <c r="F329" s="51" t="n"/>
      <c r="G329" s="6" t="n"/>
      <c r="H329" s="6" t="n"/>
      <c r="I329" s="6" t="n"/>
      <c r="J329" s="6" t="n"/>
      <c r="K329" s="6" t="n"/>
      <c r="L329" s="51" t="n"/>
      <c r="M329" s="6" t="n"/>
      <c r="N329" s="6" t="n"/>
      <c r="O329" s="6" t="n"/>
      <c r="P329" s="52" t="n"/>
    </row>
    <row r="330" ht="15.75" customHeight="1">
      <c r="A330" s="1" t="n"/>
      <c r="B330" s="14" t="n"/>
      <c r="C330" s="6" t="n"/>
      <c r="D330" s="51" t="n"/>
      <c r="E330" s="6" t="n"/>
      <c r="F330" s="51" t="n"/>
      <c r="G330" s="6" t="n"/>
      <c r="H330" s="6" t="n"/>
      <c r="I330" s="6" t="n"/>
      <c r="J330" s="6" t="n"/>
      <c r="K330" s="6" t="n"/>
      <c r="L330" s="51" t="n"/>
      <c r="M330" s="6" t="n"/>
      <c r="N330" s="6" t="n"/>
      <c r="O330" s="6" t="n"/>
      <c r="P330" s="52" t="n"/>
    </row>
    <row r="331" ht="15.75" customHeight="1">
      <c r="A331" s="1" t="n"/>
      <c r="B331" s="14" t="n"/>
      <c r="C331" s="6" t="n"/>
      <c r="D331" s="51" t="n"/>
      <c r="E331" s="6" t="n"/>
      <c r="F331" s="51" t="n"/>
      <c r="G331" s="6" t="n"/>
      <c r="H331" s="6" t="n"/>
      <c r="I331" s="6" t="n"/>
      <c r="J331" s="6" t="n"/>
      <c r="K331" s="6" t="n"/>
      <c r="L331" s="51" t="n"/>
      <c r="M331" s="6" t="n"/>
      <c r="N331" s="6" t="n"/>
      <c r="O331" s="6" t="n"/>
      <c r="P331" s="52" t="n"/>
    </row>
    <row r="332" ht="15.75" customHeight="1">
      <c r="A332" s="1" t="n"/>
      <c r="B332" s="14" t="n"/>
      <c r="C332" s="6" t="n"/>
      <c r="D332" s="51" t="n"/>
      <c r="E332" s="6" t="n"/>
      <c r="F332" s="51" t="n"/>
      <c r="G332" s="6" t="n"/>
      <c r="H332" s="6" t="n"/>
      <c r="I332" s="6" t="n"/>
      <c r="J332" s="6" t="n"/>
      <c r="K332" s="6" t="n"/>
      <c r="L332" s="51" t="n"/>
      <c r="M332" s="6" t="n"/>
      <c r="N332" s="6" t="n"/>
      <c r="O332" s="6" t="n"/>
      <c r="P332" s="52" t="n"/>
    </row>
    <row r="333" ht="15.75" customHeight="1">
      <c r="A333" s="1" t="n"/>
      <c r="B333" s="14" t="n"/>
      <c r="C333" s="6" t="n"/>
      <c r="D333" s="51" t="n"/>
      <c r="E333" s="6" t="n"/>
      <c r="F333" s="51" t="n"/>
      <c r="G333" s="6" t="n"/>
      <c r="H333" s="6" t="n"/>
      <c r="I333" s="6" t="n"/>
      <c r="J333" s="6" t="n"/>
      <c r="K333" s="6" t="n"/>
      <c r="L333" s="51" t="n"/>
      <c r="M333" s="6" t="n"/>
      <c r="N333" s="6" t="n"/>
      <c r="O333" s="6" t="n"/>
      <c r="P333" s="52" t="n"/>
    </row>
    <row r="334" ht="15.75" customHeight="1">
      <c r="A334" s="1" t="n"/>
      <c r="B334" s="14" t="n"/>
      <c r="C334" s="6" t="n"/>
      <c r="D334" s="51" t="n"/>
      <c r="E334" s="6" t="n"/>
      <c r="F334" s="51" t="n"/>
      <c r="G334" s="6" t="n"/>
      <c r="H334" s="6" t="n"/>
      <c r="I334" s="6" t="n"/>
      <c r="J334" s="6" t="n"/>
      <c r="K334" s="6" t="n"/>
      <c r="L334" s="51" t="n"/>
      <c r="M334" s="6" t="n"/>
      <c r="N334" s="6" t="n"/>
      <c r="O334" s="6" t="n"/>
      <c r="P334" s="52" t="n"/>
    </row>
    <row r="335" ht="15.75" customHeight="1">
      <c r="A335" s="1" t="n"/>
      <c r="B335" s="14" t="n"/>
      <c r="C335" s="6" t="n"/>
      <c r="D335" s="51" t="n"/>
      <c r="E335" s="6" t="n"/>
      <c r="F335" s="51" t="n"/>
      <c r="G335" s="6" t="n"/>
      <c r="H335" s="6" t="n"/>
      <c r="I335" s="6" t="n"/>
      <c r="J335" s="6" t="n"/>
      <c r="K335" s="6" t="n"/>
      <c r="L335" s="51" t="n"/>
      <c r="M335" s="6" t="n"/>
      <c r="N335" s="6" t="n"/>
      <c r="O335" s="6" t="n"/>
      <c r="P335" s="52" t="n"/>
    </row>
    <row r="336" ht="15.75" customHeight="1">
      <c r="A336" s="1" t="n"/>
      <c r="B336" s="14" t="n"/>
      <c r="C336" s="6" t="n"/>
      <c r="D336" s="51" t="n"/>
      <c r="E336" s="6" t="n"/>
      <c r="F336" s="51" t="n"/>
      <c r="G336" s="6" t="n"/>
      <c r="H336" s="6" t="n"/>
      <c r="I336" s="6" t="n"/>
      <c r="J336" s="6" t="n"/>
      <c r="K336" s="6" t="n"/>
      <c r="L336" s="51" t="n"/>
      <c r="M336" s="6" t="n"/>
      <c r="N336" s="6" t="n"/>
      <c r="O336" s="6" t="n"/>
      <c r="P336" s="52" t="n"/>
    </row>
    <row r="337" ht="15.75" customHeight="1">
      <c r="A337" s="1" t="n"/>
      <c r="B337" s="14" t="n"/>
      <c r="C337" s="6" t="n"/>
      <c r="D337" s="51" t="n"/>
      <c r="E337" s="6" t="n"/>
      <c r="F337" s="51" t="n"/>
      <c r="G337" s="6" t="n"/>
      <c r="H337" s="6" t="n"/>
      <c r="I337" s="6" t="n"/>
      <c r="J337" s="6" t="n"/>
      <c r="K337" s="6" t="n"/>
      <c r="L337" s="51" t="n"/>
      <c r="M337" s="6" t="n"/>
      <c r="N337" s="6" t="n"/>
      <c r="O337" s="6" t="n"/>
      <c r="P337" s="52" t="n"/>
    </row>
    <row r="338" ht="15.75" customHeight="1">
      <c r="A338" s="1" t="n"/>
      <c r="B338" s="14" t="n"/>
      <c r="C338" s="6" t="n"/>
      <c r="D338" s="51" t="n"/>
      <c r="E338" s="6" t="n"/>
      <c r="F338" s="51" t="n"/>
      <c r="G338" s="6" t="n"/>
      <c r="H338" s="6" t="n"/>
      <c r="I338" s="6" t="n"/>
      <c r="J338" s="6" t="n"/>
      <c r="K338" s="6" t="n"/>
      <c r="L338" s="51" t="n"/>
      <c r="M338" s="6" t="n"/>
      <c r="N338" s="6" t="n"/>
      <c r="O338" s="6" t="n"/>
      <c r="P338" s="52" t="n"/>
    </row>
    <row r="339" ht="15.75" customHeight="1">
      <c r="A339" s="1" t="n"/>
      <c r="B339" s="14" t="n"/>
      <c r="C339" s="6" t="n"/>
      <c r="D339" s="51" t="n"/>
      <c r="E339" s="6" t="n"/>
      <c r="F339" s="51" t="n"/>
      <c r="G339" s="6" t="n"/>
      <c r="H339" s="6" t="n"/>
      <c r="I339" s="6" t="n"/>
      <c r="J339" s="6" t="n"/>
      <c r="K339" s="6" t="n"/>
      <c r="L339" s="51" t="n"/>
      <c r="M339" s="6" t="n"/>
      <c r="N339" s="6" t="n"/>
      <c r="O339" s="6" t="n"/>
      <c r="P339" s="52" t="n"/>
    </row>
    <row r="340" ht="15.75" customHeight="1">
      <c r="A340" s="1" t="n"/>
      <c r="B340" s="14" t="n"/>
      <c r="C340" s="6" t="n"/>
      <c r="D340" s="51" t="n"/>
      <c r="E340" s="6" t="n"/>
      <c r="F340" s="51" t="n"/>
      <c r="G340" s="6" t="n"/>
      <c r="H340" s="6" t="n"/>
      <c r="I340" s="6" t="n"/>
      <c r="J340" s="6" t="n"/>
      <c r="K340" s="6" t="n"/>
      <c r="L340" s="51" t="n"/>
      <c r="M340" s="6" t="n"/>
      <c r="N340" s="6" t="n"/>
      <c r="O340" s="6" t="n"/>
      <c r="P340" s="52" t="n"/>
    </row>
    <row r="341" ht="15.75" customHeight="1">
      <c r="A341" s="1" t="n"/>
      <c r="B341" s="14" t="n"/>
      <c r="C341" s="6" t="n"/>
      <c r="D341" s="51" t="n"/>
      <c r="E341" s="6" t="n"/>
      <c r="F341" s="51" t="n"/>
      <c r="G341" s="6" t="n"/>
      <c r="H341" s="6" t="n"/>
      <c r="I341" s="6" t="n"/>
      <c r="J341" s="6" t="n"/>
      <c r="K341" s="6" t="n"/>
      <c r="L341" s="51" t="n"/>
      <c r="M341" s="6" t="n"/>
      <c r="N341" s="6" t="n"/>
      <c r="O341" s="6" t="n"/>
      <c r="P341" s="52" t="n"/>
    </row>
    <row r="342" ht="15.75" customHeight="1">
      <c r="A342" s="1" t="n"/>
      <c r="B342" s="14" t="n"/>
      <c r="C342" s="6" t="n"/>
      <c r="D342" s="51" t="n"/>
      <c r="E342" s="6" t="n"/>
      <c r="F342" s="51" t="n"/>
      <c r="G342" s="6" t="n"/>
      <c r="H342" s="6" t="n"/>
      <c r="I342" s="6" t="n"/>
      <c r="J342" s="6" t="n"/>
      <c r="K342" s="6" t="n"/>
      <c r="L342" s="51" t="n"/>
      <c r="M342" s="6" t="n"/>
      <c r="N342" s="6" t="n"/>
      <c r="O342" s="6" t="n"/>
      <c r="P342" s="52" t="n"/>
    </row>
    <row r="343" ht="15.75" customHeight="1">
      <c r="A343" s="1" t="n"/>
      <c r="B343" s="14" t="n"/>
      <c r="C343" s="6" t="n"/>
      <c r="D343" s="51" t="n"/>
      <c r="E343" s="6" t="n"/>
      <c r="F343" s="51" t="n"/>
      <c r="G343" s="6" t="n"/>
      <c r="H343" s="6" t="n"/>
      <c r="I343" s="6" t="n"/>
      <c r="J343" s="6" t="n"/>
      <c r="K343" s="6" t="n"/>
      <c r="L343" s="51" t="n"/>
      <c r="M343" s="6" t="n"/>
      <c r="N343" s="6" t="n"/>
      <c r="O343" s="6" t="n"/>
      <c r="P343" s="52" t="n"/>
    </row>
    <row r="344" ht="15.75" customHeight="1">
      <c r="A344" s="1" t="n"/>
      <c r="B344" s="14" t="n"/>
      <c r="C344" s="6" t="n"/>
      <c r="D344" s="51" t="n"/>
      <c r="E344" s="6" t="n"/>
      <c r="F344" s="51" t="n"/>
      <c r="G344" s="6" t="n"/>
      <c r="H344" s="6" t="n"/>
      <c r="I344" s="6" t="n"/>
      <c r="J344" s="6" t="n"/>
      <c r="K344" s="6" t="n"/>
      <c r="L344" s="51" t="n"/>
      <c r="M344" s="6" t="n"/>
      <c r="N344" s="6" t="n"/>
      <c r="O344" s="6" t="n"/>
      <c r="P344" s="52" t="n"/>
    </row>
    <row r="345" ht="15.75" customHeight="1">
      <c r="A345" s="1" t="n"/>
      <c r="B345" s="14" t="n"/>
      <c r="C345" s="6" t="n"/>
      <c r="D345" s="51" t="n"/>
      <c r="E345" s="6" t="n"/>
      <c r="F345" s="51" t="n"/>
      <c r="G345" s="6" t="n"/>
      <c r="H345" s="6" t="n"/>
      <c r="I345" s="6" t="n"/>
      <c r="J345" s="6" t="n"/>
      <c r="K345" s="6" t="n"/>
      <c r="L345" s="51" t="n"/>
      <c r="M345" s="6" t="n"/>
      <c r="N345" s="6" t="n"/>
      <c r="O345" s="6" t="n"/>
      <c r="P345" s="52" t="n"/>
    </row>
    <row r="346" ht="15.75" customHeight="1">
      <c r="A346" s="1" t="n"/>
      <c r="B346" s="14" t="n"/>
      <c r="C346" s="6" t="n"/>
      <c r="D346" s="51" t="n"/>
      <c r="E346" s="6" t="n"/>
      <c r="F346" s="51" t="n"/>
      <c r="G346" s="6" t="n"/>
      <c r="H346" s="6" t="n"/>
      <c r="I346" s="6" t="n"/>
      <c r="J346" s="6" t="n"/>
      <c r="K346" s="6" t="n"/>
      <c r="L346" s="51" t="n"/>
      <c r="M346" s="6" t="n"/>
      <c r="N346" s="6" t="n"/>
      <c r="O346" s="6" t="n"/>
      <c r="P346" s="52" t="n"/>
    </row>
    <row r="347" ht="15.75" customHeight="1">
      <c r="A347" s="1" t="n"/>
      <c r="B347" s="14" t="n"/>
      <c r="C347" s="6" t="n"/>
      <c r="D347" s="51" t="n"/>
      <c r="E347" s="6" t="n"/>
      <c r="F347" s="51" t="n"/>
      <c r="G347" s="6" t="n"/>
      <c r="H347" s="6" t="n"/>
      <c r="I347" s="6" t="n"/>
      <c r="J347" s="6" t="n"/>
      <c r="K347" s="6" t="n"/>
      <c r="L347" s="51" t="n"/>
      <c r="M347" s="6" t="n"/>
      <c r="N347" s="6" t="n"/>
      <c r="O347" s="6" t="n"/>
      <c r="P347" s="52" t="n"/>
    </row>
    <row r="348" ht="15.75" customHeight="1">
      <c r="A348" s="1" t="n"/>
      <c r="B348" s="14" t="n"/>
      <c r="C348" s="6" t="n"/>
      <c r="D348" s="51" t="n"/>
      <c r="E348" s="6" t="n"/>
      <c r="F348" s="51" t="n"/>
      <c r="G348" s="6" t="n"/>
      <c r="H348" s="6" t="n"/>
      <c r="I348" s="6" t="n"/>
      <c r="J348" s="6" t="n"/>
      <c r="K348" s="6" t="n"/>
      <c r="L348" s="51" t="n"/>
      <c r="M348" s="6" t="n"/>
      <c r="N348" s="6" t="n"/>
      <c r="O348" s="6" t="n"/>
      <c r="P348" s="52" t="n"/>
    </row>
    <row r="349" ht="15.75" customHeight="1">
      <c r="A349" s="1" t="n"/>
      <c r="B349" s="14" t="n"/>
      <c r="C349" s="6" t="n"/>
      <c r="D349" s="51" t="n"/>
      <c r="E349" s="6" t="n"/>
      <c r="F349" s="51" t="n"/>
      <c r="G349" s="6" t="n"/>
      <c r="H349" s="6" t="n"/>
      <c r="I349" s="6" t="n"/>
      <c r="J349" s="6" t="n"/>
      <c r="K349" s="6" t="n"/>
      <c r="L349" s="51" t="n"/>
      <c r="M349" s="6" t="n"/>
      <c r="N349" s="6" t="n"/>
      <c r="O349" s="6" t="n"/>
      <c r="P349" s="52" t="n"/>
    </row>
    <row r="350" ht="15.75" customHeight="1">
      <c r="A350" s="1" t="n"/>
      <c r="B350" s="14" t="n"/>
      <c r="C350" s="6" t="n"/>
      <c r="D350" s="51" t="n"/>
      <c r="E350" s="6" t="n"/>
      <c r="F350" s="51" t="n"/>
      <c r="G350" s="6" t="n"/>
      <c r="H350" s="6" t="n"/>
      <c r="I350" s="6" t="n"/>
      <c r="J350" s="6" t="n"/>
      <c r="K350" s="6" t="n"/>
      <c r="L350" s="51" t="n"/>
      <c r="M350" s="6" t="n"/>
      <c r="N350" s="6" t="n"/>
      <c r="O350" s="6" t="n"/>
      <c r="P350" s="52" t="n"/>
    </row>
    <row r="351" ht="15.75" customHeight="1">
      <c r="A351" s="1" t="n"/>
      <c r="B351" s="14" t="n"/>
      <c r="C351" s="6" t="n"/>
      <c r="D351" s="51" t="n"/>
      <c r="E351" s="6" t="n"/>
      <c r="F351" s="51" t="n"/>
      <c r="G351" s="6" t="n"/>
      <c r="H351" s="6" t="n"/>
      <c r="I351" s="6" t="n"/>
      <c r="J351" s="6" t="n"/>
      <c r="K351" s="6" t="n"/>
      <c r="L351" s="51" t="n"/>
      <c r="M351" s="6" t="n"/>
      <c r="N351" s="6" t="n"/>
      <c r="O351" s="6" t="n"/>
      <c r="P351" s="52" t="n"/>
    </row>
    <row r="352" ht="15.75" customHeight="1">
      <c r="A352" s="1" t="n"/>
      <c r="B352" s="14" t="n"/>
      <c r="C352" s="6" t="n"/>
      <c r="D352" s="51" t="n"/>
      <c r="E352" s="6" t="n"/>
      <c r="F352" s="51" t="n"/>
      <c r="G352" s="6" t="n"/>
      <c r="H352" s="6" t="n"/>
      <c r="I352" s="6" t="n"/>
      <c r="J352" s="6" t="n"/>
      <c r="K352" s="6" t="n"/>
      <c r="L352" s="51" t="n"/>
      <c r="M352" s="6" t="n"/>
      <c r="N352" s="6" t="n"/>
      <c r="O352" s="6" t="n"/>
      <c r="P352" s="52" t="n"/>
    </row>
    <row r="353" ht="15.75" customHeight="1">
      <c r="A353" s="1" t="n"/>
      <c r="B353" s="14" t="n"/>
      <c r="C353" s="6" t="n"/>
      <c r="D353" s="51" t="n"/>
      <c r="E353" s="6" t="n"/>
      <c r="F353" s="51" t="n"/>
      <c r="G353" s="6" t="n"/>
      <c r="H353" s="6" t="n"/>
      <c r="I353" s="6" t="n"/>
      <c r="J353" s="6" t="n"/>
      <c r="K353" s="6" t="n"/>
      <c r="L353" s="51" t="n"/>
      <c r="M353" s="6" t="n"/>
      <c r="N353" s="6" t="n"/>
      <c r="O353" s="6" t="n"/>
      <c r="P353" s="52" t="n"/>
    </row>
    <row r="354" ht="15.75" customHeight="1">
      <c r="A354" s="1" t="n"/>
      <c r="B354" s="14" t="n"/>
      <c r="C354" s="6" t="n"/>
      <c r="D354" s="51" t="n"/>
      <c r="E354" s="6" t="n"/>
      <c r="F354" s="51" t="n"/>
      <c r="G354" s="6" t="n"/>
      <c r="H354" s="6" t="n"/>
      <c r="I354" s="6" t="n"/>
      <c r="J354" s="6" t="n"/>
      <c r="K354" s="6" t="n"/>
      <c r="L354" s="51" t="n"/>
      <c r="M354" s="6" t="n"/>
      <c r="N354" s="6" t="n"/>
      <c r="O354" s="6" t="n"/>
      <c r="P354" s="52" t="n"/>
    </row>
    <row r="355" ht="15.75" customHeight="1">
      <c r="A355" s="1" t="n"/>
      <c r="B355" s="14" t="n"/>
      <c r="C355" s="6" t="n"/>
      <c r="D355" s="51" t="n"/>
      <c r="E355" s="6" t="n"/>
      <c r="F355" s="51" t="n"/>
      <c r="G355" s="6" t="n"/>
      <c r="H355" s="6" t="n"/>
      <c r="I355" s="6" t="n"/>
      <c r="J355" s="6" t="n"/>
      <c r="K355" s="6" t="n"/>
      <c r="L355" s="51" t="n"/>
      <c r="M355" s="6" t="n"/>
      <c r="N355" s="6" t="n"/>
      <c r="O355" s="6" t="n"/>
      <c r="P355" s="52" t="n"/>
    </row>
    <row r="356" ht="15.75" customHeight="1">
      <c r="A356" s="1" t="n"/>
      <c r="B356" s="14" t="n"/>
      <c r="C356" s="6" t="n"/>
      <c r="D356" s="51" t="n"/>
      <c r="E356" s="6" t="n"/>
      <c r="F356" s="51" t="n"/>
      <c r="G356" s="6" t="n"/>
      <c r="H356" s="6" t="n"/>
      <c r="I356" s="6" t="n"/>
      <c r="J356" s="6" t="n"/>
      <c r="K356" s="6" t="n"/>
      <c r="L356" s="51" t="n"/>
      <c r="M356" s="6" t="n"/>
      <c r="N356" s="6" t="n"/>
      <c r="O356" s="6" t="n"/>
      <c r="P356" s="52" t="n"/>
    </row>
    <row r="357" ht="15.75" customHeight="1">
      <c r="A357" s="1" t="n"/>
      <c r="B357" s="14" t="n"/>
      <c r="C357" s="6" t="n"/>
      <c r="D357" s="51" t="n"/>
      <c r="E357" s="6" t="n"/>
      <c r="F357" s="51" t="n"/>
      <c r="G357" s="6" t="n"/>
      <c r="H357" s="6" t="n"/>
      <c r="I357" s="6" t="n"/>
      <c r="J357" s="6" t="n"/>
      <c r="K357" s="6" t="n"/>
      <c r="L357" s="51" t="n"/>
      <c r="M357" s="6" t="n"/>
      <c r="N357" s="6" t="n"/>
      <c r="O357" s="6" t="n"/>
      <c r="P357" s="52" t="n"/>
    </row>
    <row r="358" ht="15.75" customHeight="1">
      <c r="A358" s="1" t="n"/>
      <c r="B358" s="14" t="n"/>
      <c r="C358" s="6" t="n"/>
      <c r="D358" s="51" t="n"/>
      <c r="E358" s="6" t="n"/>
      <c r="F358" s="51" t="n"/>
      <c r="G358" s="6" t="n"/>
      <c r="H358" s="6" t="n"/>
      <c r="I358" s="6" t="n"/>
      <c r="J358" s="6" t="n"/>
      <c r="K358" s="6" t="n"/>
      <c r="L358" s="51" t="n"/>
      <c r="M358" s="6" t="n"/>
      <c r="N358" s="6" t="n"/>
      <c r="O358" s="6" t="n"/>
      <c r="P358" s="52" t="n"/>
    </row>
    <row r="359" ht="15.75" customHeight="1">
      <c r="A359" s="1" t="n"/>
      <c r="B359" s="14" t="n"/>
      <c r="C359" s="6" t="n"/>
      <c r="D359" s="51" t="n"/>
      <c r="E359" s="6" t="n"/>
      <c r="F359" s="51" t="n"/>
      <c r="G359" s="6" t="n"/>
      <c r="H359" s="6" t="n"/>
      <c r="I359" s="6" t="n"/>
      <c r="J359" s="6" t="n"/>
      <c r="K359" s="6" t="n"/>
      <c r="L359" s="51" t="n"/>
      <c r="M359" s="6" t="n"/>
      <c r="N359" s="6" t="n"/>
      <c r="O359" s="6" t="n"/>
      <c r="P359" s="52" t="n"/>
    </row>
    <row r="360" ht="15.75" customHeight="1">
      <c r="A360" s="1" t="n"/>
      <c r="B360" s="14" t="n"/>
      <c r="C360" s="6" t="n"/>
      <c r="D360" s="51" t="n"/>
      <c r="E360" s="6" t="n"/>
      <c r="F360" s="51" t="n"/>
      <c r="G360" s="6" t="n"/>
      <c r="H360" s="6" t="n"/>
      <c r="I360" s="6" t="n"/>
      <c r="J360" s="6" t="n"/>
      <c r="K360" s="6" t="n"/>
      <c r="L360" s="51" t="n"/>
      <c r="M360" s="6" t="n"/>
      <c r="N360" s="6" t="n"/>
      <c r="O360" s="6" t="n"/>
      <c r="P360" s="52" t="n"/>
    </row>
    <row r="361" ht="15.75" customHeight="1">
      <c r="A361" s="1" t="n"/>
      <c r="B361" s="14" t="n"/>
      <c r="C361" s="6" t="n"/>
      <c r="D361" s="51" t="n"/>
      <c r="E361" s="6" t="n"/>
      <c r="F361" s="51" t="n"/>
      <c r="G361" s="6" t="n"/>
      <c r="H361" s="6" t="n"/>
      <c r="I361" s="6" t="n"/>
      <c r="J361" s="6" t="n"/>
      <c r="K361" s="6" t="n"/>
      <c r="L361" s="51" t="n"/>
      <c r="M361" s="6" t="n"/>
      <c r="N361" s="6" t="n"/>
      <c r="O361" s="6" t="n"/>
      <c r="P361" s="52" t="n"/>
    </row>
    <row r="362" ht="15.75" customHeight="1">
      <c r="A362" s="1" t="n"/>
      <c r="B362" s="14" t="n"/>
      <c r="C362" s="6" t="n"/>
      <c r="D362" s="51" t="n"/>
      <c r="E362" s="6" t="n"/>
      <c r="F362" s="51" t="n"/>
      <c r="G362" s="6" t="n"/>
      <c r="H362" s="6" t="n"/>
      <c r="I362" s="6" t="n"/>
      <c r="J362" s="6" t="n"/>
      <c r="K362" s="6" t="n"/>
      <c r="L362" s="51" t="n"/>
      <c r="M362" s="6" t="n"/>
      <c r="N362" s="6" t="n"/>
      <c r="O362" s="6" t="n"/>
      <c r="P362" s="52" t="n"/>
    </row>
    <row r="363" ht="15.75" customHeight="1">
      <c r="A363" s="1" t="n"/>
      <c r="B363" s="14" t="n"/>
      <c r="C363" s="6" t="n"/>
      <c r="D363" s="51" t="n"/>
      <c r="E363" s="6" t="n"/>
      <c r="F363" s="51" t="n"/>
      <c r="G363" s="6" t="n"/>
      <c r="H363" s="6" t="n"/>
      <c r="I363" s="6" t="n"/>
      <c r="J363" s="6" t="n"/>
      <c r="K363" s="6" t="n"/>
      <c r="L363" s="51" t="n"/>
      <c r="M363" s="6" t="n"/>
      <c r="N363" s="6" t="n"/>
      <c r="O363" s="6" t="n"/>
      <c r="P363" s="52" t="n"/>
    </row>
    <row r="364" ht="15.75" customHeight="1">
      <c r="A364" s="1" t="n"/>
      <c r="B364" s="14" t="n"/>
      <c r="C364" s="6" t="n"/>
      <c r="D364" s="51" t="n"/>
      <c r="E364" s="6" t="n"/>
      <c r="F364" s="51" t="n"/>
      <c r="G364" s="6" t="n"/>
      <c r="H364" s="6" t="n"/>
      <c r="I364" s="6" t="n"/>
      <c r="J364" s="6" t="n"/>
      <c r="K364" s="6" t="n"/>
      <c r="L364" s="51" t="n"/>
      <c r="M364" s="6" t="n"/>
      <c r="N364" s="6" t="n"/>
      <c r="O364" s="6" t="n"/>
      <c r="P364" s="52" t="n"/>
    </row>
    <row r="365" ht="15.75" customHeight="1">
      <c r="A365" s="1" t="n"/>
      <c r="B365" s="14" t="n"/>
      <c r="C365" s="6" t="n"/>
      <c r="D365" s="51" t="n"/>
      <c r="E365" s="6" t="n"/>
      <c r="F365" s="51" t="n"/>
      <c r="G365" s="6" t="n"/>
      <c r="H365" s="6" t="n"/>
      <c r="I365" s="6" t="n"/>
      <c r="J365" s="6" t="n"/>
      <c r="K365" s="6" t="n"/>
      <c r="L365" s="51" t="n"/>
      <c r="M365" s="6" t="n"/>
      <c r="N365" s="6" t="n"/>
      <c r="O365" s="6" t="n"/>
      <c r="P365" s="52" t="n"/>
    </row>
    <row r="366" ht="15.75" customHeight="1">
      <c r="A366" s="1" t="n"/>
      <c r="B366" s="14" t="n"/>
      <c r="C366" s="6" t="n"/>
      <c r="D366" s="51" t="n"/>
      <c r="E366" s="6" t="n"/>
      <c r="F366" s="51" t="n"/>
      <c r="G366" s="6" t="n"/>
      <c r="H366" s="6" t="n"/>
      <c r="I366" s="6" t="n"/>
      <c r="J366" s="6" t="n"/>
      <c r="K366" s="6" t="n"/>
      <c r="L366" s="51" t="n"/>
      <c r="M366" s="6" t="n"/>
      <c r="N366" s="6" t="n"/>
      <c r="O366" s="6" t="n"/>
      <c r="P366" s="52" t="n"/>
    </row>
    <row r="367" ht="15.75" customHeight="1">
      <c r="A367" s="1" t="n"/>
      <c r="B367" s="14" t="n"/>
      <c r="C367" s="6" t="n"/>
      <c r="D367" s="51" t="n"/>
      <c r="E367" s="6" t="n"/>
      <c r="F367" s="51" t="n"/>
      <c r="G367" s="6" t="n"/>
      <c r="H367" s="6" t="n"/>
      <c r="I367" s="6" t="n"/>
      <c r="J367" s="6" t="n"/>
      <c r="K367" s="6" t="n"/>
      <c r="L367" s="51" t="n"/>
      <c r="M367" s="6" t="n"/>
      <c r="N367" s="6" t="n"/>
      <c r="O367" s="6" t="n"/>
      <c r="P367" s="52" t="n"/>
    </row>
    <row r="368" ht="15.75" customHeight="1">
      <c r="A368" s="1" t="n"/>
      <c r="B368" s="14" t="n"/>
      <c r="C368" s="6" t="n"/>
      <c r="D368" s="51" t="n"/>
      <c r="E368" s="6" t="n"/>
      <c r="F368" s="51" t="n"/>
      <c r="G368" s="6" t="n"/>
      <c r="H368" s="6" t="n"/>
      <c r="I368" s="6" t="n"/>
      <c r="J368" s="6" t="n"/>
      <c r="K368" s="6" t="n"/>
      <c r="L368" s="51" t="n"/>
      <c r="M368" s="6" t="n"/>
      <c r="N368" s="6" t="n"/>
      <c r="O368" s="6" t="n"/>
      <c r="P368" s="52" t="n"/>
    </row>
    <row r="369" ht="15.75" customHeight="1">
      <c r="A369" s="1" t="n"/>
      <c r="B369" s="14" t="n"/>
      <c r="C369" s="6" t="n"/>
      <c r="D369" s="51" t="n"/>
      <c r="E369" s="6" t="n"/>
      <c r="F369" s="51" t="n"/>
      <c r="G369" s="6" t="n"/>
      <c r="H369" s="6" t="n"/>
      <c r="I369" s="6" t="n"/>
      <c r="J369" s="6" t="n"/>
      <c r="K369" s="6" t="n"/>
      <c r="L369" s="51" t="n"/>
      <c r="M369" s="6" t="n"/>
      <c r="N369" s="6" t="n"/>
      <c r="O369" s="6" t="n"/>
      <c r="P369" s="52" t="n"/>
    </row>
    <row r="370" ht="15.75" customHeight="1">
      <c r="A370" s="1" t="n"/>
      <c r="B370" s="14" t="n"/>
      <c r="C370" s="6" t="n"/>
      <c r="D370" s="51" t="n"/>
      <c r="E370" s="6" t="n"/>
      <c r="F370" s="51" t="n"/>
      <c r="G370" s="6" t="n"/>
      <c r="H370" s="6" t="n"/>
      <c r="I370" s="6" t="n"/>
      <c r="J370" s="6" t="n"/>
      <c r="K370" s="6" t="n"/>
      <c r="L370" s="51" t="n"/>
      <c r="M370" s="6" t="n"/>
      <c r="N370" s="6" t="n"/>
      <c r="O370" s="6" t="n"/>
      <c r="P370" s="52" t="n"/>
    </row>
    <row r="371" ht="15.75" customHeight="1">
      <c r="A371" s="1" t="n"/>
      <c r="B371" s="14" t="n"/>
      <c r="C371" s="6" t="n"/>
      <c r="D371" s="51" t="n"/>
      <c r="E371" s="6" t="n"/>
      <c r="F371" s="51" t="n"/>
      <c r="G371" s="6" t="n"/>
      <c r="H371" s="6" t="n"/>
      <c r="I371" s="6" t="n"/>
      <c r="J371" s="6" t="n"/>
      <c r="K371" s="6" t="n"/>
      <c r="L371" s="51" t="n"/>
      <c r="M371" s="6" t="n"/>
      <c r="N371" s="6" t="n"/>
      <c r="O371" s="6" t="n"/>
      <c r="P371" s="52" t="n"/>
    </row>
    <row r="372" ht="15.75" customHeight="1">
      <c r="A372" s="1" t="n"/>
      <c r="B372" s="14" t="n"/>
      <c r="C372" s="6" t="n"/>
      <c r="D372" s="51" t="n"/>
      <c r="E372" s="6" t="n"/>
      <c r="F372" s="51" t="n"/>
      <c r="G372" s="6" t="n"/>
      <c r="H372" s="6" t="n"/>
      <c r="I372" s="6" t="n"/>
      <c r="J372" s="6" t="n"/>
      <c r="K372" s="6" t="n"/>
      <c r="L372" s="51" t="n"/>
      <c r="M372" s="6" t="n"/>
      <c r="N372" s="6" t="n"/>
      <c r="O372" s="6" t="n"/>
      <c r="P372" s="52" t="n"/>
    </row>
    <row r="373" ht="15.75" customHeight="1">
      <c r="A373" s="1" t="n"/>
      <c r="B373" s="14" t="n"/>
      <c r="C373" s="6" t="n"/>
      <c r="D373" s="51" t="n"/>
      <c r="E373" s="6" t="n"/>
      <c r="F373" s="51" t="n"/>
      <c r="G373" s="6" t="n"/>
      <c r="H373" s="6" t="n"/>
      <c r="I373" s="6" t="n"/>
      <c r="J373" s="6" t="n"/>
      <c r="K373" s="6" t="n"/>
      <c r="L373" s="51" t="n"/>
      <c r="M373" s="6" t="n"/>
      <c r="N373" s="6" t="n"/>
      <c r="O373" s="6" t="n"/>
      <c r="P373" s="52" t="n"/>
    </row>
    <row r="374" ht="15.75" customHeight="1">
      <c r="A374" s="1" t="n"/>
      <c r="B374" s="14" t="n"/>
      <c r="C374" s="6" t="n"/>
      <c r="D374" s="51" t="n"/>
      <c r="E374" s="6" t="n"/>
      <c r="F374" s="51" t="n"/>
      <c r="G374" s="6" t="n"/>
      <c r="H374" s="6" t="n"/>
      <c r="I374" s="6" t="n"/>
      <c r="J374" s="6" t="n"/>
      <c r="K374" s="6" t="n"/>
      <c r="L374" s="51" t="n"/>
      <c r="M374" s="6" t="n"/>
      <c r="N374" s="6" t="n"/>
      <c r="O374" s="6" t="n"/>
      <c r="P374" s="52" t="n"/>
    </row>
    <row r="375" ht="15.75" customHeight="1">
      <c r="A375" s="1" t="n"/>
      <c r="B375" s="14" t="n"/>
      <c r="C375" s="6" t="n"/>
      <c r="D375" s="51" t="n"/>
      <c r="E375" s="6" t="n"/>
      <c r="F375" s="51" t="n"/>
      <c r="G375" s="6" t="n"/>
      <c r="H375" s="6" t="n"/>
      <c r="I375" s="6" t="n"/>
      <c r="J375" s="6" t="n"/>
      <c r="K375" s="6" t="n"/>
      <c r="L375" s="51" t="n"/>
      <c r="M375" s="6" t="n"/>
      <c r="N375" s="6" t="n"/>
      <c r="O375" s="6" t="n"/>
      <c r="P375" s="52" t="n"/>
    </row>
    <row r="376" ht="15.75" customHeight="1">
      <c r="A376" s="1" t="n"/>
      <c r="B376" s="14" t="n"/>
      <c r="C376" s="6" t="n"/>
      <c r="D376" s="51" t="n"/>
      <c r="E376" s="6" t="n"/>
      <c r="F376" s="51" t="n"/>
      <c r="G376" s="6" t="n"/>
      <c r="H376" s="6" t="n"/>
      <c r="I376" s="6" t="n"/>
      <c r="J376" s="6" t="n"/>
      <c r="K376" s="6" t="n"/>
      <c r="L376" s="51" t="n"/>
      <c r="M376" s="6" t="n"/>
      <c r="N376" s="6" t="n"/>
      <c r="O376" s="6" t="n"/>
      <c r="P376" s="52" t="n"/>
    </row>
    <row r="377" ht="15.75" customHeight="1">
      <c r="A377" s="1" t="n"/>
      <c r="B377" s="14" t="n"/>
      <c r="C377" s="6" t="n"/>
      <c r="D377" s="51" t="n"/>
      <c r="E377" s="6" t="n"/>
      <c r="F377" s="51" t="n"/>
      <c r="G377" s="6" t="n"/>
      <c r="H377" s="6" t="n"/>
      <c r="I377" s="6" t="n"/>
      <c r="J377" s="6" t="n"/>
      <c r="K377" s="6" t="n"/>
      <c r="L377" s="51" t="n"/>
      <c r="M377" s="6" t="n"/>
      <c r="N377" s="6" t="n"/>
      <c r="O377" s="6" t="n"/>
      <c r="P377" s="52" t="n"/>
    </row>
    <row r="378" ht="15.75" customHeight="1">
      <c r="A378" s="1" t="n"/>
      <c r="B378" s="14" t="n"/>
      <c r="C378" s="6" t="n"/>
      <c r="D378" s="51" t="n"/>
      <c r="E378" s="6" t="n"/>
      <c r="F378" s="51" t="n"/>
      <c r="G378" s="6" t="n"/>
      <c r="H378" s="6" t="n"/>
      <c r="I378" s="6" t="n"/>
      <c r="J378" s="6" t="n"/>
      <c r="K378" s="6" t="n"/>
      <c r="L378" s="51" t="n"/>
      <c r="M378" s="6" t="n"/>
      <c r="N378" s="6" t="n"/>
      <c r="O378" s="6" t="n"/>
      <c r="P378" s="52" t="n"/>
    </row>
    <row r="379" ht="15.75" customHeight="1">
      <c r="A379" s="1" t="n"/>
      <c r="B379" s="14" t="n"/>
      <c r="C379" s="6" t="n"/>
      <c r="D379" s="51" t="n"/>
      <c r="E379" s="6" t="n"/>
      <c r="F379" s="51" t="n"/>
      <c r="G379" s="6" t="n"/>
      <c r="H379" s="6" t="n"/>
      <c r="I379" s="6" t="n"/>
      <c r="J379" s="6" t="n"/>
      <c r="K379" s="6" t="n"/>
      <c r="L379" s="51" t="n"/>
      <c r="M379" s="6" t="n"/>
      <c r="N379" s="6" t="n"/>
      <c r="O379" s="6" t="n"/>
      <c r="P379" s="52" t="n"/>
    </row>
    <row r="380" ht="15.75" customHeight="1">
      <c r="A380" s="1" t="n"/>
      <c r="B380" s="14" t="n"/>
      <c r="C380" s="6" t="n"/>
      <c r="D380" s="51" t="n"/>
      <c r="E380" s="6" t="n"/>
      <c r="F380" s="51" t="n"/>
      <c r="G380" s="6" t="n"/>
      <c r="H380" s="6" t="n"/>
      <c r="I380" s="6" t="n"/>
      <c r="J380" s="6" t="n"/>
      <c r="K380" s="6" t="n"/>
      <c r="L380" s="51" t="n"/>
      <c r="M380" s="6" t="n"/>
      <c r="N380" s="6" t="n"/>
      <c r="O380" s="6" t="n"/>
      <c r="P380" s="52" t="n"/>
    </row>
    <row r="381" ht="15.75" customHeight="1">
      <c r="A381" s="1" t="n"/>
      <c r="B381" s="14" t="n"/>
      <c r="C381" s="6" t="n"/>
      <c r="D381" s="51" t="n"/>
      <c r="E381" s="6" t="n"/>
      <c r="F381" s="51" t="n"/>
      <c r="G381" s="6" t="n"/>
      <c r="H381" s="6" t="n"/>
      <c r="I381" s="6" t="n"/>
      <c r="J381" s="6" t="n"/>
      <c r="K381" s="6" t="n"/>
      <c r="L381" s="51" t="n"/>
      <c r="M381" s="6" t="n"/>
      <c r="N381" s="6" t="n"/>
      <c r="O381" s="6" t="n"/>
      <c r="P381" s="52" t="n"/>
    </row>
    <row r="382" ht="15.75" customHeight="1">
      <c r="A382" s="1" t="n"/>
      <c r="B382" s="14" t="n"/>
      <c r="C382" s="6" t="n"/>
      <c r="D382" s="51" t="n"/>
      <c r="E382" s="6" t="n"/>
      <c r="F382" s="51" t="n"/>
      <c r="G382" s="6" t="n"/>
      <c r="H382" s="6" t="n"/>
      <c r="I382" s="6" t="n"/>
      <c r="J382" s="6" t="n"/>
      <c r="K382" s="6" t="n"/>
      <c r="L382" s="51" t="n"/>
      <c r="M382" s="6" t="n"/>
      <c r="N382" s="6" t="n"/>
      <c r="O382" s="6" t="n"/>
      <c r="P382" s="52" t="n"/>
    </row>
    <row r="383" ht="15.75" customHeight="1">
      <c r="A383" s="1" t="n"/>
      <c r="B383" s="14" t="n"/>
      <c r="C383" s="6" t="n"/>
      <c r="D383" s="51" t="n"/>
      <c r="E383" s="6" t="n"/>
      <c r="F383" s="51" t="n"/>
      <c r="G383" s="6" t="n"/>
      <c r="H383" s="6" t="n"/>
      <c r="I383" s="6" t="n"/>
      <c r="J383" s="6" t="n"/>
      <c r="K383" s="6" t="n"/>
      <c r="L383" s="51" t="n"/>
      <c r="M383" s="6" t="n"/>
      <c r="N383" s="6" t="n"/>
      <c r="O383" s="6" t="n"/>
      <c r="P383" s="52" t="n"/>
    </row>
    <row r="384" ht="15.75" customHeight="1">
      <c r="A384" s="1" t="n"/>
      <c r="B384" s="14" t="n"/>
      <c r="C384" s="6" t="n"/>
      <c r="D384" s="51" t="n"/>
      <c r="E384" s="6" t="n"/>
      <c r="F384" s="51" t="n"/>
      <c r="G384" s="6" t="n"/>
      <c r="H384" s="6" t="n"/>
      <c r="I384" s="6" t="n"/>
      <c r="J384" s="6" t="n"/>
      <c r="K384" s="6" t="n"/>
      <c r="L384" s="51" t="n"/>
      <c r="M384" s="6" t="n"/>
      <c r="N384" s="6" t="n"/>
      <c r="O384" s="6" t="n"/>
      <c r="P384" s="52" t="n"/>
    </row>
    <row r="385" ht="15.75" customHeight="1">
      <c r="A385" s="1" t="n"/>
      <c r="B385" s="14" t="n"/>
      <c r="C385" s="6" t="n"/>
      <c r="D385" s="51" t="n"/>
      <c r="E385" s="6" t="n"/>
      <c r="F385" s="51" t="n"/>
      <c r="G385" s="6" t="n"/>
      <c r="H385" s="6" t="n"/>
      <c r="I385" s="6" t="n"/>
      <c r="J385" s="6" t="n"/>
      <c r="K385" s="6" t="n"/>
      <c r="L385" s="51" t="n"/>
      <c r="M385" s="6" t="n"/>
      <c r="N385" s="6" t="n"/>
      <c r="O385" s="6" t="n"/>
      <c r="P385" s="52" t="n"/>
    </row>
    <row r="386" ht="15.75" customHeight="1">
      <c r="A386" s="1" t="n"/>
      <c r="B386" s="14" t="n"/>
      <c r="C386" s="6" t="n"/>
      <c r="D386" s="51" t="n"/>
      <c r="E386" s="6" t="n"/>
      <c r="F386" s="51" t="n"/>
      <c r="G386" s="6" t="n"/>
      <c r="H386" s="6" t="n"/>
      <c r="I386" s="6" t="n"/>
      <c r="J386" s="6" t="n"/>
      <c r="K386" s="6" t="n"/>
      <c r="L386" s="51" t="n"/>
      <c r="M386" s="6" t="n"/>
      <c r="N386" s="6" t="n"/>
      <c r="O386" s="6" t="n"/>
      <c r="P386" s="52" t="n"/>
    </row>
    <row r="387" ht="15.75" customHeight="1">
      <c r="A387" s="1" t="n"/>
      <c r="B387" s="14" t="n"/>
      <c r="C387" s="6" t="n"/>
      <c r="D387" s="51" t="n"/>
      <c r="E387" s="6" t="n"/>
      <c r="F387" s="51" t="n"/>
      <c r="G387" s="6" t="n"/>
      <c r="H387" s="6" t="n"/>
      <c r="I387" s="6" t="n"/>
      <c r="J387" s="6" t="n"/>
      <c r="K387" s="6" t="n"/>
      <c r="L387" s="51" t="n"/>
      <c r="M387" s="6" t="n"/>
      <c r="N387" s="6" t="n"/>
      <c r="O387" s="6" t="n"/>
      <c r="P387" s="52" t="n"/>
    </row>
    <row r="388" ht="15.75" customHeight="1">
      <c r="A388" s="1" t="n"/>
      <c r="B388" s="14" t="n"/>
      <c r="C388" s="6" t="n"/>
      <c r="D388" s="51" t="n"/>
      <c r="E388" s="6" t="n"/>
      <c r="F388" s="51" t="n"/>
      <c r="G388" s="6" t="n"/>
      <c r="H388" s="6" t="n"/>
      <c r="I388" s="6" t="n"/>
      <c r="J388" s="6" t="n"/>
      <c r="K388" s="6" t="n"/>
      <c r="L388" s="51" t="n"/>
      <c r="M388" s="6" t="n"/>
      <c r="N388" s="6" t="n"/>
      <c r="O388" s="6" t="n"/>
      <c r="P388" s="52" t="n"/>
    </row>
    <row r="389" ht="15.75" customHeight="1">
      <c r="A389" s="1" t="n"/>
      <c r="B389" s="14" t="n"/>
      <c r="C389" s="6" t="n"/>
      <c r="D389" s="51" t="n"/>
      <c r="E389" s="6" t="n"/>
      <c r="F389" s="51" t="n"/>
      <c r="G389" s="6" t="n"/>
      <c r="H389" s="6" t="n"/>
      <c r="I389" s="6" t="n"/>
      <c r="J389" s="6" t="n"/>
      <c r="K389" s="6" t="n"/>
      <c r="L389" s="51" t="n"/>
      <c r="M389" s="6" t="n"/>
      <c r="N389" s="6" t="n"/>
      <c r="O389" s="6" t="n"/>
      <c r="P389" s="52" t="n"/>
    </row>
    <row r="390" ht="15.75" customHeight="1">
      <c r="A390" s="1" t="n"/>
      <c r="B390" s="14" t="n"/>
      <c r="C390" s="6" t="n"/>
      <c r="D390" s="51" t="n"/>
      <c r="E390" s="6" t="n"/>
      <c r="F390" s="51" t="n"/>
      <c r="G390" s="6" t="n"/>
      <c r="H390" s="6" t="n"/>
      <c r="I390" s="6" t="n"/>
      <c r="J390" s="6" t="n"/>
      <c r="K390" s="6" t="n"/>
      <c r="L390" s="51" t="n"/>
      <c r="M390" s="6" t="n"/>
      <c r="N390" s="6" t="n"/>
      <c r="O390" s="6" t="n"/>
      <c r="P390" s="52" t="n"/>
    </row>
    <row r="391" ht="15.75" customHeight="1">
      <c r="A391" s="1" t="n"/>
      <c r="B391" s="14" t="n"/>
      <c r="C391" s="6" t="n"/>
      <c r="D391" s="51" t="n"/>
      <c r="E391" s="6" t="n"/>
      <c r="F391" s="51" t="n"/>
      <c r="G391" s="6" t="n"/>
      <c r="H391" s="6" t="n"/>
      <c r="I391" s="6" t="n"/>
      <c r="J391" s="6" t="n"/>
      <c r="K391" s="6" t="n"/>
      <c r="L391" s="51" t="n"/>
      <c r="M391" s="6" t="n"/>
      <c r="N391" s="6" t="n"/>
      <c r="O391" s="6" t="n"/>
      <c r="P391" s="52" t="n"/>
    </row>
    <row r="392" ht="15.75" customHeight="1">
      <c r="A392" s="1" t="n"/>
      <c r="B392" s="14" t="n"/>
      <c r="C392" s="6" t="n"/>
      <c r="D392" s="51" t="n"/>
      <c r="E392" s="6" t="n"/>
      <c r="F392" s="51" t="n"/>
      <c r="G392" s="6" t="n"/>
      <c r="H392" s="6" t="n"/>
      <c r="I392" s="6" t="n"/>
      <c r="J392" s="6" t="n"/>
      <c r="K392" s="6" t="n"/>
      <c r="L392" s="51" t="n"/>
      <c r="M392" s="6" t="n"/>
      <c r="N392" s="6" t="n"/>
      <c r="O392" s="6" t="n"/>
      <c r="P392" s="52" t="n"/>
    </row>
    <row r="393" ht="15.75" customHeight="1">
      <c r="A393" s="1" t="n"/>
      <c r="B393" s="14" t="n"/>
      <c r="C393" s="6" t="n"/>
      <c r="D393" s="51" t="n"/>
      <c r="E393" s="6" t="n"/>
      <c r="F393" s="51" t="n"/>
      <c r="G393" s="6" t="n"/>
      <c r="H393" s="6" t="n"/>
      <c r="I393" s="6" t="n"/>
      <c r="J393" s="6" t="n"/>
      <c r="K393" s="6" t="n"/>
      <c r="L393" s="51" t="n"/>
      <c r="M393" s="6" t="n"/>
      <c r="N393" s="6" t="n"/>
      <c r="O393" s="6" t="n"/>
      <c r="P393" s="52" t="n"/>
    </row>
    <row r="394" ht="15.75" customHeight="1">
      <c r="A394" s="1" t="n"/>
      <c r="B394" s="14" t="n"/>
      <c r="C394" s="6" t="n"/>
      <c r="D394" s="51" t="n"/>
      <c r="E394" s="6" t="n"/>
      <c r="F394" s="51" t="n"/>
      <c r="G394" s="6" t="n"/>
      <c r="H394" s="6" t="n"/>
      <c r="I394" s="6" t="n"/>
      <c r="J394" s="6" t="n"/>
      <c r="K394" s="6" t="n"/>
      <c r="L394" s="51" t="n"/>
      <c r="M394" s="6" t="n"/>
      <c r="N394" s="6" t="n"/>
      <c r="O394" s="6" t="n"/>
      <c r="P394" s="52" t="n"/>
    </row>
    <row r="395" ht="15.75" customHeight="1">
      <c r="A395" s="1" t="n"/>
      <c r="B395" s="14" t="n"/>
      <c r="C395" s="6" t="n"/>
      <c r="D395" s="51" t="n"/>
      <c r="E395" s="6" t="n"/>
      <c r="F395" s="51" t="n"/>
      <c r="G395" s="6" t="n"/>
      <c r="H395" s="6" t="n"/>
      <c r="I395" s="6" t="n"/>
      <c r="J395" s="6" t="n"/>
      <c r="K395" s="6" t="n"/>
      <c r="L395" s="51" t="n"/>
      <c r="M395" s="6" t="n"/>
      <c r="N395" s="6" t="n"/>
      <c r="O395" s="6" t="n"/>
      <c r="P395" s="52" t="n"/>
    </row>
    <row r="396" ht="15.75" customHeight="1">
      <c r="A396" s="1" t="n"/>
      <c r="B396" s="14" t="n"/>
      <c r="C396" s="6" t="n"/>
      <c r="D396" s="51" t="n"/>
      <c r="E396" s="6" t="n"/>
      <c r="F396" s="51" t="n"/>
      <c r="G396" s="6" t="n"/>
      <c r="H396" s="6" t="n"/>
      <c r="I396" s="6" t="n"/>
      <c r="J396" s="6" t="n"/>
      <c r="K396" s="6" t="n"/>
      <c r="L396" s="51" t="n"/>
      <c r="M396" s="6" t="n"/>
      <c r="N396" s="6" t="n"/>
      <c r="O396" s="6" t="n"/>
      <c r="P396" s="52" t="n"/>
    </row>
    <row r="397" ht="15.75" customHeight="1">
      <c r="A397" s="1" t="n"/>
      <c r="B397" s="14" t="n"/>
      <c r="C397" s="6" t="n"/>
      <c r="D397" s="51" t="n"/>
      <c r="E397" s="6" t="n"/>
      <c r="F397" s="51" t="n"/>
      <c r="G397" s="6" t="n"/>
      <c r="H397" s="6" t="n"/>
      <c r="I397" s="6" t="n"/>
      <c r="J397" s="6" t="n"/>
      <c r="K397" s="6" t="n"/>
      <c r="L397" s="51" t="n"/>
      <c r="M397" s="6" t="n"/>
      <c r="N397" s="6" t="n"/>
      <c r="O397" s="6" t="n"/>
      <c r="P397" s="52" t="n"/>
    </row>
    <row r="398" ht="15.75" customHeight="1">
      <c r="A398" s="1" t="n"/>
      <c r="B398" s="14" t="n"/>
      <c r="C398" s="6" t="n"/>
      <c r="D398" s="51" t="n"/>
      <c r="E398" s="6" t="n"/>
      <c r="F398" s="51" t="n"/>
      <c r="G398" s="6" t="n"/>
      <c r="H398" s="6" t="n"/>
      <c r="I398" s="6" t="n"/>
      <c r="J398" s="6" t="n"/>
      <c r="K398" s="6" t="n"/>
      <c r="L398" s="51" t="n"/>
      <c r="M398" s="6" t="n"/>
      <c r="N398" s="6" t="n"/>
      <c r="O398" s="6" t="n"/>
      <c r="P398" s="52" t="n"/>
    </row>
    <row r="399" ht="15.75" customHeight="1">
      <c r="A399" s="1" t="n"/>
      <c r="B399" s="14" t="n"/>
      <c r="C399" s="6" t="n"/>
      <c r="D399" s="51" t="n"/>
      <c r="E399" s="6" t="n"/>
      <c r="F399" s="51" t="n"/>
      <c r="G399" s="6" t="n"/>
      <c r="H399" s="6" t="n"/>
      <c r="I399" s="6" t="n"/>
      <c r="J399" s="6" t="n"/>
      <c r="K399" s="6" t="n"/>
      <c r="L399" s="51" t="n"/>
      <c r="M399" s="6" t="n"/>
      <c r="N399" s="6" t="n"/>
      <c r="O399" s="6" t="n"/>
      <c r="P399" s="52" t="n"/>
    </row>
    <row r="400" ht="15.75" customHeight="1">
      <c r="A400" s="1" t="n"/>
      <c r="B400" s="14" t="n"/>
      <c r="C400" s="6" t="n"/>
      <c r="D400" s="51" t="n"/>
      <c r="E400" s="6" t="n"/>
      <c r="F400" s="51" t="n"/>
      <c r="G400" s="6" t="n"/>
      <c r="H400" s="6" t="n"/>
      <c r="I400" s="6" t="n"/>
      <c r="J400" s="6" t="n"/>
      <c r="K400" s="6" t="n"/>
      <c r="L400" s="51" t="n"/>
      <c r="M400" s="6" t="n"/>
      <c r="N400" s="6" t="n"/>
      <c r="O400" s="6" t="n"/>
      <c r="P400" s="52" t="n"/>
    </row>
    <row r="401" ht="15.75" customHeight="1">
      <c r="A401" s="1" t="n"/>
      <c r="B401" s="14" t="n"/>
      <c r="C401" s="6" t="n"/>
      <c r="D401" s="51" t="n"/>
      <c r="E401" s="6" t="n"/>
      <c r="F401" s="51" t="n"/>
      <c r="G401" s="6" t="n"/>
      <c r="H401" s="6" t="n"/>
      <c r="I401" s="6" t="n"/>
      <c r="J401" s="6" t="n"/>
      <c r="K401" s="6" t="n"/>
      <c r="L401" s="51" t="n"/>
      <c r="M401" s="6" t="n"/>
      <c r="N401" s="6" t="n"/>
      <c r="O401" s="6" t="n"/>
      <c r="P401" s="52" t="n"/>
    </row>
    <row r="402" ht="15.75" customHeight="1">
      <c r="A402" s="1" t="n"/>
      <c r="B402" s="14" t="n"/>
      <c r="C402" s="6" t="n"/>
      <c r="D402" s="51" t="n"/>
      <c r="E402" s="6" t="n"/>
      <c r="F402" s="51" t="n"/>
      <c r="G402" s="6" t="n"/>
      <c r="H402" s="6" t="n"/>
      <c r="I402" s="6" t="n"/>
      <c r="J402" s="6" t="n"/>
      <c r="K402" s="6" t="n"/>
      <c r="L402" s="51" t="n"/>
      <c r="M402" s="6" t="n"/>
      <c r="N402" s="6" t="n"/>
      <c r="O402" s="6" t="n"/>
      <c r="P402" s="52" t="n"/>
    </row>
    <row r="403" ht="15.75" customHeight="1">
      <c r="A403" s="1" t="n"/>
      <c r="B403" s="14" t="n"/>
      <c r="C403" s="6" t="n"/>
      <c r="D403" s="51" t="n"/>
      <c r="E403" s="6" t="n"/>
      <c r="F403" s="51" t="n"/>
      <c r="G403" s="6" t="n"/>
      <c r="H403" s="6" t="n"/>
      <c r="I403" s="6" t="n"/>
      <c r="J403" s="6" t="n"/>
      <c r="K403" s="6" t="n"/>
      <c r="L403" s="51" t="n"/>
      <c r="M403" s="6" t="n"/>
      <c r="N403" s="6" t="n"/>
      <c r="O403" s="6" t="n"/>
      <c r="P403" s="52" t="n"/>
    </row>
    <row r="404" ht="15.75" customHeight="1">
      <c r="A404" s="1" t="n"/>
      <c r="B404" s="14" t="n"/>
      <c r="C404" s="6" t="n"/>
      <c r="D404" s="51" t="n"/>
      <c r="E404" s="6" t="n"/>
      <c r="F404" s="51" t="n"/>
      <c r="G404" s="6" t="n"/>
      <c r="H404" s="6" t="n"/>
      <c r="I404" s="6" t="n"/>
      <c r="J404" s="6" t="n"/>
      <c r="K404" s="6" t="n"/>
      <c r="L404" s="51" t="n"/>
      <c r="M404" s="6" t="n"/>
      <c r="N404" s="6" t="n"/>
      <c r="O404" s="6" t="n"/>
      <c r="P404" s="52" t="n"/>
    </row>
    <row r="405" ht="15.75" customHeight="1">
      <c r="A405" s="1" t="n"/>
      <c r="B405" s="14" t="n"/>
      <c r="C405" s="6" t="n"/>
      <c r="D405" s="51" t="n"/>
      <c r="E405" s="6" t="n"/>
      <c r="F405" s="51" t="n"/>
      <c r="G405" s="6" t="n"/>
      <c r="H405" s="6" t="n"/>
      <c r="I405" s="6" t="n"/>
      <c r="J405" s="6" t="n"/>
      <c r="K405" s="6" t="n"/>
      <c r="L405" s="51" t="n"/>
      <c r="M405" s="6" t="n"/>
      <c r="N405" s="6" t="n"/>
      <c r="O405" s="6" t="n"/>
      <c r="P405" s="52" t="n"/>
    </row>
    <row r="406" ht="15.75" customHeight="1">
      <c r="A406" s="1" t="n"/>
      <c r="B406" s="14" t="n"/>
      <c r="C406" s="6" t="n"/>
      <c r="D406" s="51" t="n"/>
      <c r="E406" s="6" t="n"/>
      <c r="F406" s="51" t="n"/>
      <c r="G406" s="6" t="n"/>
      <c r="H406" s="6" t="n"/>
      <c r="I406" s="6" t="n"/>
      <c r="J406" s="6" t="n"/>
      <c r="K406" s="6" t="n"/>
      <c r="L406" s="51" t="n"/>
      <c r="M406" s="6" t="n"/>
      <c r="N406" s="6" t="n"/>
      <c r="O406" s="6" t="n"/>
      <c r="P406" s="52" t="n"/>
    </row>
    <row r="407" ht="15.75" customHeight="1">
      <c r="A407" s="1" t="n"/>
      <c r="B407" s="14" t="n"/>
      <c r="C407" s="6" t="n"/>
      <c r="D407" s="51" t="n"/>
      <c r="E407" s="6" t="n"/>
      <c r="F407" s="51" t="n"/>
      <c r="G407" s="6" t="n"/>
      <c r="H407" s="6" t="n"/>
      <c r="I407" s="6" t="n"/>
      <c r="J407" s="6" t="n"/>
      <c r="K407" s="6" t="n"/>
      <c r="L407" s="51" t="n"/>
      <c r="M407" s="6" t="n"/>
      <c r="N407" s="6" t="n"/>
      <c r="O407" s="6" t="n"/>
      <c r="P407" s="52" t="n"/>
    </row>
    <row r="408" ht="15.75" customHeight="1">
      <c r="A408" s="1" t="n"/>
      <c r="B408" s="14" t="n"/>
      <c r="C408" s="6" t="n"/>
      <c r="D408" s="51" t="n"/>
      <c r="E408" s="6" t="n"/>
      <c r="F408" s="51" t="n"/>
      <c r="G408" s="6" t="n"/>
      <c r="H408" s="6" t="n"/>
      <c r="I408" s="6" t="n"/>
      <c r="J408" s="6" t="n"/>
      <c r="K408" s="6" t="n"/>
      <c r="L408" s="51" t="n"/>
      <c r="M408" s="6" t="n"/>
      <c r="N408" s="6" t="n"/>
      <c r="O408" s="6" t="n"/>
      <c r="P408" s="52" t="n"/>
    </row>
    <row r="409" ht="15.75" customHeight="1">
      <c r="A409" s="1" t="n"/>
      <c r="B409" s="14" t="n"/>
      <c r="C409" s="6" t="n"/>
      <c r="D409" s="51" t="n"/>
      <c r="E409" s="6" t="n"/>
      <c r="F409" s="51" t="n"/>
      <c r="G409" s="6" t="n"/>
      <c r="H409" s="6" t="n"/>
      <c r="I409" s="6" t="n"/>
      <c r="J409" s="6" t="n"/>
      <c r="K409" s="6" t="n"/>
      <c r="L409" s="51" t="n"/>
      <c r="M409" s="6" t="n"/>
      <c r="N409" s="6" t="n"/>
      <c r="O409" s="6" t="n"/>
      <c r="P409" s="52" t="n"/>
    </row>
    <row r="410" ht="15.75" customHeight="1">
      <c r="A410" s="1" t="n"/>
      <c r="B410" s="14" t="n"/>
      <c r="C410" s="6" t="n"/>
      <c r="D410" s="51" t="n"/>
      <c r="E410" s="6" t="n"/>
      <c r="F410" s="51" t="n"/>
      <c r="G410" s="6" t="n"/>
      <c r="H410" s="6" t="n"/>
      <c r="I410" s="6" t="n"/>
      <c r="J410" s="6" t="n"/>
      <c r="K410" s="6" t="n"/>
      <c r="L410" s="51" t="n"/>
      <c r="M410" s="6" t="n"/>
      <c r="N410" s="6" t="n"/>
      <c r="O410" s="6" t="n"/>
      <c r="P410" s="52" t="n"/>
    </row>
    <row r="411" ht="15.75" customHeight="1">
      <c r="A411" s="1" t="n"/>
      <c r="B411" s="14" t="n"/>
      <c r="C411" s="6" t="n"/>
      <c r="D411" s="51" t="n"/>
      <c r="E411" s="6" t="n"/>
      <c r="F411" s="51" t="n"/>
      <c r="G411" s="6" t="n"/>
      <c r="H411" s="6" t="n"/>
      <c r="I411" s="6" t="n"/>
      <c r="J411" s="6" t="n"/>
      <c r="K411" s="6" t="n"/>
      <c r="L411" s="51" t="n"/>
      <c r="M411" s="6" t="n"/>
      <c r="N411" s="6" t="n"/>
      <c r="O411" s="6" t="n"/>
      <c r="P411" s="52" t="n"/>
    </row>
    <row r="412" ht="15.75" customHeight="1">
      <c r="A412" s="1" t="n"/>
      <c r="B412" s="14" t="n"/>
      <c r="C412" s="6" t="n"/>
      <c r="D412" s="51" t="n"/>
      <c r="E412" s="6" t="n"/>
      <c r="F412" s="51" t="n"/>
      <c r="G412" s="6" t="n"/>
      <c r="H412" s="6" t="n"/>
      <c r="I412" s="6" t="n"/>
      <c r="J412" s="6" t="n"/>
      <c r="K412" s="6" t="n"/>
      <c r="L412" s="51" t="n"/>
      <c r="M412" s="6" t="n"/>
      <c r="N412" s="6" t="n"/>
      <c r="O412" s="6" t="n"/>
      <c r="P412" s="52" t="n"/>
    </row>
    <row r="413" ht="15.75" customHeight="1">
      <c r="A413" s="1" t="n"/>
      <c r="B413" s="14" t="n"/>
      <c r="C413" s="6" t="n"/>
      <c r="D413" s="51" t="n"/>
      <c r="E413" s="6" t="n"/>
      <c r="F413" s="51" t="n"/>
      <c r="G413" s="6" t="n"/>
      <c r="H413" s="6" t="n"/>
      <c r="I413" s="6" t="n"/>
      <c r="J413" s="6" t="n"/>
      <c r="K413" s="6" t="n"/>
      <c r="L413" s="51" t="n"/>
      <c r="M413" s="6" t="n"/>
      <c r="N413" s="6" t="n"/>
      <c r="O413" s="6" t="n"/>
      <c r="P413" s="52" t="n"/>
    </row>
    <row r="414" ht="15.75" customHeight="1">
      <c r="A414" s="1" t="n"/>
      <c r="B414" s="14" t="n"/>
      <c r="C414" s="6" t="n"/>
      <c r="D414" s="51" t="n"/>
      <c r="E414" s="6" t="n"/>
      <c r="F414" s="51" t="n"/>
      <c r="G414" s="6" t="n"/>
      <c r="H414" s="6" t="n"/>
      <c r="I414" s="6" t="n"/>
      <c r="J414" s="6" t="n"/>
      <c r="K414" s="6" t="n"/>
      <c r="L414" s="51" t="n"/>
      <c r="M414" s="6" t="n"/>
      <c r="N414" s="6" t="n"/>
      <c r="O414" s="6" t="n"/>
      <c r="P414" s="52" t="n"/>
    </row>
    <row r="415" ht="15.75" customHeight="1">
      <c r="A415" s="1" t="n"/>
      <c r="B415" s="14" t="n"/>
      <c r="C415" s="6" t="n"/>
      <c r="D415" s="51" t="n"/>
      <c r="E415" s="6" t="n"/>
      <c r="F415" s="51" t="n"/>
      <c r="G415" s="6" t="n"/>
      <c r="H415" s="6" t="n"/>
      <c r="I415" s="6" t="n"/>
      <c r="J415" s="6" t="n"/>
      <c r="K415" s="6" t="n"/>
      <c r="L415" s="51" t="n"/>
      <c r="M415" s="6" t="n"/>
      <c r="N415" s="6" t="n"/>
      <c r="O415" s="6" t="n"/>
      <c r="P415" s="52" t="n"/>
    </row>
    <row r="416" ht="15.75" customHeight="1">
      <c r="A416" s="1" t="n"/>
      <c r="B416" s="14" t="n"/>
      <c r="C416" s="6" t="n"/>
      <c r="D416" s="51" t="n"/>
      <c r="E416" s="6" t="n"/>
      <c r="F416" s="51" t="n"/>
      <c r="G416" s="6" t="n"/>
      <c r="H416" s="6" t="n"/>
      <c r="I416" s="6" t="n"/>
      <c r="J416" s="6" t="n"/>
      <c r="K416" s="6" t="n"/>
      <c r="L416" s="51" t="n"/>
      <c r="M416" s="6" t="n"/>
      <c r="N416" s="6" t="n"/>
      <c r="O416" s="6" t="n"/>
      <c r="P416" s="52" t="n"/>
    </row>
    <row r="417" ht="15.75" customHeight="1">
      <c r="A417" s="1" t="n"/>
      <c r="B417" s="14" t="n"/>
      <c r="C417" s="6" t="n"/>
      <c r="D417" s="51" t="n"/>
      <c r="E417" s="6" t="n"/>
      <c r="F417" s="51" t="n"/>
      <c r="G417" s="6" t="n"/>
      <c r="H417" s="6" t="n"/>
      <c r="I417" s="6" t="n"/>
      <c r="J417" s="6" t="n"/>
      <c r="K417" s="6" t="n"/>
      <c r="L417" s="51" t="n"/>
      <c r="M417" s="6" t="n"/>
      <c r="N417" s="6" t="n"/>
      <c r="O417" s="6" t="n"/>
      <c r="P417" s="52" t="n"/>
    </row>
    <row r="418" ht="15.75" customHeight="1">
      <c r="A418" s="1" t="n"/>
      <c r="B418" s="14" t="n"/>
      <c r="C418" s="6" t="n"/>
      <c r="D418" s="51" t="n"/>
      <c r="E418" s="6" t="n"/>
      <c r="F418" s="51" t="n"/>
      <c r="G418" s="6" t="n"/>
      <c r="H418" s="6" t="n"/>
      <c r="I418" s="6" t="n"/>
      <c r="J418" s="6" t="n"/>
      <c r="K418" s="6" t="n"/>
      <c r="L418" s="51" t="n"/>
      <c r="M418" s="6" t="n"/>
      <c r="N418" s="6" t="n"/>
      <c r="O418" s="6" t="n"/>
      <c r="P418" s="52" t="n"/>
    </row>
    <row r="419" ht="15.75" customHeight="1">
      <c r="A419" s="1" t="n"/>
      <c r="B419" s="14" t="n"/>
      <c r="C419" s="6" t="n"/>
      <c r="D419" s="51" t="n"/>
      <c r="E419" s="6" t="n"/>
      <c r="F419" s="51" t="n"/>
      <c r="G419" s="6" t="n"/>
      <c r="H419" s="6" t="n"/>
      <c r="I419" s="6" t="n"/>
      <c r="J419" s="6" t="n"/>
      <c r="K419" s="6" t="n"/>
      <c r="L419" s="51" t="n"/>
      <c r="M419" s="6" t="n"/>
      <c r="N419" s="6" t="n"/>
      <c r="O419" s="6" t="n"/>
      <c r="P419" s="52" t="n"/>
    </row>
    <row r="420" ht="15.75" customHeight="1">
      <c r="A420" s="1" t="n"/>
      <c r="B420" s="14" t="n"/>
      <c r="C420" s="6" t="n"/>
      <c r="D420" s="51" t="n"/>
      <c r="E420" s="6" t="n"/>
      <c r="F420" s="51" t="n"/>
      <c r="G420" s="6" t="n"/>
      <c r="H420" s="6" t="n"/>
      <c r="I420" s="6" t="n"/>
      <c r="J420" s="6" t="n"/>
      <c r="K420" s="6" t="n"/>
      <c r="L420" s="51" t="n"/>
      <c r="M420" s="6" t="n"/>
      <c r="N420" s="6" t="n"/>
      <c r="O420" s="6" t="n"/>
      <c r="P420" s="52" t="n"/>
    </row>
    <row r="421" ht="15.75" customHeight="1">
      <c r="A421" s="1" t="n"/>
      <c r="B421" s="14" t="n"/>
      <c r="C421" s="6" t="n"/>
      <c r="D421" s="51" t="n"/>
      <c r="E421" s="6" t="n"/>
      <c r="F421" s="51" t="n"/>
      <c r="G421" s="6" t="n"/>
      <c r="H421" s="6" t="n"/>
      <c r="I421" s="6" t="n"/>
      <c r="J421" s="6" t="n"/>
      <c r="K421" s="6" t="n"/>
      <c r="L421" s="51" t="n"/>
      <c r="M421" s="6" t="n"/>
      <c r="N421" s="6" t="n"/>
      <c r="O421" s="6" t="n"/>
      <c r="P421" s="52" t="n"/>
    </row>
    <row r="422" ht="15.75" customHeight="1">
      <c r="A422" s="1" t="n"/>
      <c r="B422" s="14" t="n"/>
      <c r="C422" s="6" t="n"/>
      <c r="D422" s="51" t="n"/>
      <c r="E422" s="6" t="n"/>
      <c r="F422" s="51" t="n"/>
      <c r="G422" s="6" t="n"/>
      <c r="H422" s="6" t="n"/>
      <c r="I422" s="6" t="n"/>
      <c r="J422" s="6" t="n"/>
      <c r="K422" s="6" t="n"/>
      <c r="L422" s="51" t="n"/>
      <c r="M422" s="6" t="n"/>
      <c r="N422" s="6" t="n"/>
      <c r="O422" s="6" t="n"/>
      <c r="P422" s="52" t="n"/>
    </row>
    <row r="423" ht="15.75" customHeight="1">
      <c r="A423" s="1" t="n"/>
      <c r="B423" s="14" t="n"/>
      <c r="C423" s="6" t="n"/>
      <c r="D423" s="51" t="n"/>
      <c r="E423" s="6" t="n"/>
      <c r="F423" s="51" t="n"/>
      <c r="G423" s="6" t="n"/>
      <c r="H423" s="6" t="n"/>
      <c r="I423" s="6" t="n"/>
      <c r="J423" s="6" t="n"/>
      <c r="K423" s="6" t="n"/>
      <c r="L423" s="51" t="n"/>
      <c r="M423" s="6" t="n"/>
      <c r="N423" s="6" t="n"/>
      <c r="O423" s="6" t="n"/>
      <c r="P423" s="52" t="n"/>
    </row>
    <row r="424" ht="15.75" customHeight="1">
      <c r="A424" s="1" t="n"/>
      <c r="B424" s="14" t="n"/>
      <c r="C424" s="6" t="n"/>
      <c r="D424" s="51" t="n"/>
      <c r="E424" s="6" t="n"/>
      <c r="F424" s="51" t="n"/>
      <c r="G424" s="6" t="n"/>
      <c r="H424" s="6" t="n"/>
      <c r="I424" s="6" t="n"/>
      <c r="J424" s="6" t="n"/>
      <c r="K424" s="6" t="n"/>
      <c r="L424" s="51" t="n"/>
      <c r="M424" s="6" t="n"/>
      <c r="N424" s="6" t="n"/>
      <c r="O424" s="6" t="n"/>
      <c r="P424" s="52" t="n"/>
    </row>
    <row r="425" ht="15.75" customHeight="1">
      <c r="A425" s="1" t="n"/>
      <c r="B425" s="14" t="n"/>
      <c r="C425" s="6" t="n"/>
      <c r="D425" s="51" t="n"/>
      <c r="E425" s="6" t="n"/>
      <c r="F425" s="51" t="n"/>
      <c r="G425" s="6" t="n"/>
      <c r="H425" s="6" t="n"/>
      <c r="I425" s="6" t="n"/>
      <c r="J425" s="6" t="n"/>
      <c r="K425" s="6" t="n"/>
      <c r="L425" s="51" t="n"/>
      <c r="M425" s="6" t="n"/>
      <c r="N425" s="6" t="n"/>
      <c r="O425" s="6" t="n"/>
      <c r="P425" s="52" t="n"/>
    </row>
    <row r="426" ht="15.75" customHeight="1">
      <c r="A426" s="1" t="n"/>
      <c r="B426" s="14" t="n"/>
      <c r="C426" s="6" t="n"/>
      <c r="D426" s="51" t="n"/>
      <c r="E426" s="6" t="n"/>
      <c r="F426" s="51" t="n"/>
      <c r="G426" s="6" t="n"/>
      <c r="H426" s="6" t="n"/>
      <c r="I426" s="6" t="n"/>
      <c r="J426" s="6" t="n"/>
      <c r="K426" s="6" t="n"/>
      <c r="L426" s="51" t="n"/>
      <c r="M426" s="6" t="n"/>
      <c r="N426" s="6" t="n"/>
      <c r="O426" s="6" t="n"/>
      <c r="P426" s="52" t="n"/>
    </row>
    <row r="427" ht="15.75" customHeight="1">
      <c r="A427" s="1" t="n"/>
      <c r="B427" s="14" t="n"/>
      <c r="C427" s="6" t="n"/>
      <c r="D427" s="51" t="n"/>
      <c r="E427" s="6" t="n"/>
      <c r="F427" s="51" t="n"/>
      <c r="G427" s="6" t="n"/>
      <c r="H427" s="6" t="n"/>
      <c r="I427" s="6" t="n"/>
      <c r="J427" s="6" t="n"/>
      <c r="K427" s="6" t="n"/>
      <c r="L427" s="51" t="n"/>
      <c r="M427" s="6" t="n"/>
      <c r="N427" s="6" t="n"/>
      <c r="O427" s="6" t="n"/>
      <c r="P427" s="52" t="n"/>
    </row>
    <row r="428" ht="15.75" customHeight="1">
      <c r="A428" s="1" t="n"/>
      <c r="B428" s="14" t="n"/>
      <c r="C428" s="6" t="n"/>
      <c r="D428" s="51" t="n"/>
      <c r="E428" s="6" t="n"/>
      <c r="F428" s="51" t="n"/>
      <c r="G428" s="6" t="n"/>
      <c r="H428" s="6" t="n"/>
      <c r="I428" s="6" t="n"/>
      <c r="J428" s="6" t="n"/>
      <c r="K428" s="6" t="n"/>
      <c r="L428" s="51" t="n"/>
      <c r="M428" s="6" t="n"/>
      <c r="N428" s="6" t="n"/>
      <c r="O428" s="6" t="n"/>
      <c r="P428" s="52" t="n"/>
    </row>
    <row r="429" ht="15.75" customHeight="1">
      <c r="A429" s="1" t="n"/>
      <c r="B429" s="14" t="n"/>
      <c r="C429" s="6" t="n"/>
      <c r="D429" s="51" t="n"/>
      <c r="E429" s="6" t="n"/>
      <c r="F429" s="51" t="n"/>
      <c r="G429" s="6" t="n"/>
      <c r="H429" s="6" t="n"/>
      <c r="I429" s="6" t="n"/>
      <c r="J429" s="6" t="n"/>
      <c r="K429" s="6" t="n"/>
      <c r="L429" s="51" t="n"/>
      <c r="M429" s="6" t="n"/>
      <c r="N429" s="6" t="n"/>
      <c r="O429" s="6" t="n"/>
      <c r="P429" s="52" t="n"/>
    </row>
    <row r="430" ht="15.75" customHeight="1">
      <c r="A430" s="1" t="n"/>
      <c r="B430" s="14" t="n"/>
      <c r="C430" s="6" t="n"/>
      <c r="D430" s="51" t="n"/>
      <c r="E430" s="6" t="n"/>
      <c r="F430" s="51" t="n"/>
      <c r="G430" s="6" t="n"/>
      <c r="H430" s="6" t="n"/>
      <c r="I430" s="6" t="n"/>
      <c r="J430" s="6" t="n"/>
      <c r="K430" s="6" t="n"/>
      <c r="L430" s="51" t="n"/>
      <c r="M430" s="6" t="n"/>
      <c r="N430" s="6" t="n"/>
      <c r="O430" s="6" t="n"/>
      <c r="P430" s="52" t="n"/>
    </row>
    <row r="431" ht="15.75" customHeight="1">
      <c r="A431" s="1" t="n"/>
      <c r="B431" s="14" t="n"/>
      <c r="C431" s="6" t="n"/>
      <c r="D431" s="51" t="n"/>
      <c r="E431" s="6" t="n"/>
      <c r="F431" s="51" t="n"/>
      <c r="G431" s="6" t="n"/>
      <c r="H431" s="6" t="n"/>
      <c r="I431" s="6" t="n"/>
      <c r="J431" s="6" t="n"/>
      <c r="K431" s="6" t="n"/>
      <c r="L431" s="51" t="n"/>
      <c r="M431" s="6" t="n"/>
      <c r="N431" s="6" t="n"/>
      <c r="O431" s="6" t="n"/>
      <c r="P431" s="52" t="n"/>
    </row>
    <row r="432" ht="15.75" customHeight="1">
      <c r="A432" s="1" t="n"/>
      <c r="B432" s="14" t="n"/>
      <c r="C432" s="6" t="n"/>
      <c r="D432" s="51" t="n"/>
      <c r="E432" s="6" t="n"/>
      <c r="F432" s="51" t="n"/>
      <c r="G432" s="6" t="n"/>
      <c r="H432" s="6" t="n"/>
      <c r="I432" s="6" t="n"/>
      <c r="J432" s="6" t="n"/>
      <c r="K432" s="6" t="n"/>
      <c r="L432" s="51" t="n"/>
      <c r="M432" s="6" t="n"/>
      <c r="N432" s="6" t="n"/>
      <c r="O432" s="6" t="n"/>
      <c r="P432" s="52" t="n"/>
    </row>
    <row r="433" ht="15.75" customHeight="1">
      <c r="A433" s="1" t="n"/>
      <c r="B433" s="14" t="n"/>
      <c r="C433" s="6" t="n"/>
      <c r="D433" s="51" t="n"/>
      <c r="E433" s="6" t="n"/>
      <c r="F433" s="51" t="n"/>
      <c r="G433" s="6" t="n"/>
      <c r="H433" s="6" t="n"/>
      <c r="I433" s="6" t="n"/>
      <c r="J433" s="6" t="n"/>
      <c r="K433" s="6" t="n"/>
      <c r="L433" s="51" t="n"/>
      <c r="M433" s="6" t="n"/>
      <c r="N433" s="6" t="n"/>
      <c r="O433" s="6" t="n"/>
      <c r="P433" s="52" t="n"/>
    </row>
    <row r="434" ht="15.75" customHeight="1">
      <c r="A434" s="1" t="n"/>
      <c r="B434" s="14" t="n"/>
      <c r="C434" s="6" t="n"/>
      <c r="D434" s="51" t="n"/>
      <c r="E434" s="6" t="n"/>
      <c r="F434" s="51" t="n"/>
      <c r="G434" s="6" t="n"/>
      <c r="H434" s="6" t="n"/>
      <c r="I434" s="6" t="n"/>
      <c r="J434" s="6" t="n"/>
      <c r="K434" s="6" t="n"/>
      <c r="L434" s="51" t="n"/>
      <c r="M434" s="6" t="n"/>
      <c r="N434" s="6" t="n"/>
      <c r="O434" s="6" t="n"/>
      <c r="P434" s="52" t="n"/>
    </row>
    <row r="435" ht="15.75" customHeight="1">
      <c r="A435" s="1" t="n"/>
      <c r="B435" s="14" t="n"/>
      <c r="C435" s="6" t="n"/>
      <c r="D435" s="51" t="n"/>
      <c r="E435" s="6" t="n"/>
      <c r="F435" s="51" t="n"/>
      <c r="G435" s="6" t="n"/>
      <c r="H435" s="6" t="n"/>
      <c r="I435" s="6" t="n"/>
      <c r="J435" s="6" t="n"/>
      <c r="K435" s="6" t="n"/>
      <c r="L435" s="51" t="n"/>
      <c r="M435" s="6" t="n"/>
      <c r="N435" s="6" t="n"/>
      <c r="O435" s="6" t="n"/>
      <c r="P435" s="52" t="n"/>
    </row>
    <row r="436" ht="15.75" customHeight="1">
      <c r="A436" s="1" t="n"/>
      <c r="B436" s="14" t="n"/>
      <c r="C436" s="6" t="n"/>
      <c r="D436" s="51" t="n"/>
      <c r="E436" s="6" t="n"/>
      <c r="F436" s="51" t="n"/>
      <c r="G436" s="6" t="n"/>
      <c r="H436" s="6" t="n"/>
      <c r="I436" s="6" t="n"/>
      <c r="J436" s="6" t="n"/>
      <c r="K436" s="6" t="n"/>
      <c r="L436" s="51" t="n"/>
      <c r="M436" s="6" t="n"/>
      <c r="N436" s="6" t="n"/>
      <c r="O436" s="6" t="n"/>
      <c r="P436" s="52" t="n"/>
    </row>
    <row r="437" ht="15.75" customHeight="1">
      <c r="A437" s="1" t="n"/>
      <c r="B437" s="14" t="n"/>
      <c r="C437" s="6" t="n"/>
      <c r="D437" s="51" t="n"/>
      <c r="E437" s="6" t="n"/>
      <c r="F437" s="51" t="n"/>
      <c r="G437" s="6" t="n"/>
      <c r="H437" s="6" t="n"/>
      <c r="I437" s="6" t="n"/>
      <c r="J437" s="6" t="n"/>
      <c r="K437" s="6" t="n"/>
      <c r="L437" s="51" t="n"/>
      <c r="M437" s="6" t="n"/>
      <c r="N437" s="6" t="n"/>
      <c r="O437" s="6" t="n"/>
      <c r="P437" s="52" t="n"/>
    </row>
    <row r="438" ht="15.75" customHeight="1">
      <c r="A438" s="1" t="n"/>
      <c r="B438" s="14" t="n"/>
      <c r="C438" s="6" t="n"/>
      <c r="D438" s="51" t="n"/>
      <c r="E438" s="6" t="n"/>
      <c r="F438" s="51" t="n"/>
      <c r="G438" s="6" t="n"/>
      <c r="H438" s="6" t="n"/>
      <c r="I438" s="6" t="n"/>
      <c r="J438" s="6" t="n"/>
      <c r="K438" s="6" t="n"/>
      <c r="L438" s="51" t="n"/>
      <c r="M438" s="6" t="n"/>
      <c r="N438" s="6" t="n"/>
      <c r="O438" s="6" t="n"/>
      <c r="P438" s="52" t="n"/>
    </row>
    <row r="439" ht="15.75" customHeight="1">
      <c r="A439" s="1" t="n"/>
      <c r="B439" s="14" t="n"/>
      <c r="C439" s="6" t="n"/>
      <c r="D439" s="51" t="n"/>
      <c r="E439" s="6" t="n"/>
      <c r="F439" s="51" t="n"/>
      <c r="G439" s="6" t="n"/>
      <c r="H439" s="6" t="n"/>
      <c r="I439" s="6" t="n"/>
      <c r="J439" s="6" t="n"/>
      <c r="K439" s="6" t="n"/>
      <c r="L439" s="51" t="n"/>
      <c r="M439" s="6" t="n"/>
      <c r="N439" s="6" t="n"/>
      <c r="O439" s="6" t="n"/>
      <c r="P439" s="52" t="n"/>
    </row>
    <row r="440" ht="15.75" customHeight="1">
      <c r="A440" s="1" t="n"/>
      <c r="B440" s="14" t="n"/>
      <c r="C440" s="6" t="n"/>
      <c r="D440" s="51" t="n"/>
      <c r="E440" s="6" t="n"/>
      <c r="F440" s="51" t="n"/>
      <c r="G440" s="6" t="n"/>
      <c r="H440" s="6" t="n"/>
      <c r="I440" s="6" t="n"/>
      <c r="J440" s="6" t="n"/>
      <c r="K440" s="6" t="n"/>
      <c r="L440" s="51" t="n"/>
      <c r="M440" s="6" t="n"/>
      <c r="N440" s="6" t="n"/>
      <c r="O440" s="6" t="n"/>
      <c r="P440" s="52" t="n"/>
    </row>
    <row r="441" ht="15.75" customHeight="1">
      <c r="A441" s="1" t="n"/>
      <c r="B441" s="14" t="n"/>
      <c r="C441" s="6" t="n"/>
      <c r="D441" s="51" t="n"/>
      <c r="E441" s="6" t="n"/>
      <c r="F441" s="51" t="n"/>
      <c r="G441" s="6" t="n"/>
      <c r="H441" s="6" t="n"/>
      <c r="I441" s="6" t="n"/>
      <c r="J441" s="6" t="n"/>
      <c r="K441" s="6" t="n"/>
      <c r="L441" s="51" t="n"/>
      <c r="M441" s="6" t="n"/>
      <c r="N441" s="6" t="n"/>
      <c r="O441" s="6" t="n"/>
      <c r="P441" s="52" t="n"/>
    </row>
    <row r="442" ht="15.75" customHeight="1">
      <c r="A442" s="1" t="n"/>
      <c r="B442" s="14" t="n"/>
      <c r="C442" s="6" t="n"/>
      <c r="D442" s="51" t="n"/>
      <c r="E442" s="6" t="n"/>
      <c r="F442" s="51" t="n"/>
      <c r="G442" s="6" t="n"/>
      <c r="H442" s="6" t="n"/>
      <c r="I442" s="6" t="n"/>
      <c r="J442" s="6" t="n"/>
      <c r="K442" s="6" t="n"/>
      <c r="L442" s="51" t="n"/>
      <c r="M442" s="6" t="n"/>
      <c r="N442" s="6" t="n"/>
      <c r="O442" s="6" t="n"/>
      <c r="P442" s="52" t="n"/>
    </row>
    <row r="443" ht="15.75" customHeight="1">
      <c r="A443" s="1" t="n"/>
      <c r="B443" s="14" t="n"/>
      <c r="C443" s="6" t="n"/>
      <c r="D443" s="51" t="n"/>
      <c r="E443" s="6" t="n"/>
      <c r="F443" s="51" t="n"/>
      <c r="G443" s="6" t="n"/>
      <c r="H443" s="6" t="n"/>
      <c r="I443" s="6" t="n"/>
      <c r="J443" s="6" t="n"/>
      <c r="K443" s="6" t="n"/>
      <c r="L443" s="51" t="n"/>
      <c r="M443" s="6" t="n"/>
      <c r="N443" s="6" t="n"/>
      <c r="O443" s="6" t="n"/>
      <c r="P443" s="52" t="n"/>
    </row>
    <row r="444" ht="15.75" customHeight="1">
      <c r="A444" s="1" t="n"/>
      <c r="B444" s="14" t="n"/>
      <c r="C444" s="6" t="n"/>
      <c r="D444" s="51" t="n"/>
      <c r="E444" s="6" t="n"/>
      <c r="F444" s="51" t="n"/>
      <c r="G444" s="6" t="n"/>
      <c r="H444" s="6" t="n"/>
      <c r="I444" s="6" t="n"/>
      <c r="J444" s="6" t="n"/>
      <c r="K444" s="6" t="n"/>
      <c r="L444" s="51" t="n"/>
      <c r="M444" s="6" t="n"/>
      <c r="N444" s="6" t="n"/>
      <c r="O444" s="6" t="n"/>
      <c r="P444" s="52" t="n"/>
    </row>
    <row r="445" ht="15.75" customHeight="1">
      <c r="A445" s="1" t="n"/>
      <c r="B445" s="14" t="n"/>
      <c r="C445" s="6" t="n"/>
      <c r="D445" s="51" t="n"/>
      <c r="E445" s="6" t="n"/>
      <c r="F445" s="51" t="n"/>
      <c r="G445" s="6" t="n"/>
      <c r="H445" s="6" t="n"/>
      <c r="I445" s="6" t="n"/>
      <c r="J445" s="6" t="n"/>
      <c r="K445" s="6" t="n"/>
      <c r="L445" s="51" t="n"/>
      <c r="M445" s="6" t="n"/>
      <c r="N445" s="6" t="n"/>
      <c r="O445" s="6" t="n"/>
      <c r="P445" s="52" t="n"/>
    </row>
    <row r="446" ht="15.75" customHeight="1">
      <c r="A446" s="1" t="n"/>
      <c r="B446" s="14" t="n"/>
      <c r="C446" s="6" t="n"/>
      <c r="D446" s="51" t="n"/>
      <c r="E446" s="6" t="n"/>
      <c r="F446" s="51" t="n"/>
      <c r="G446" s="6" t="n"/>
      <c r="H446" s="6" t="n"/>
      <c r="I446" s="6" t="n"/>
      <c r="J446" s="6" t="n"/>
      <c r="K446" s="6" t="n"/>
      <c r="L446" s="51" t="n"/>
      <c r="M446" s="6" t="n"/>
      <c r="N446" s="6" t="n"/>
      <c r="O446" s="6" t="n"/>
      <c r="P446" s="52" t="n"/>
    </row>
    <row r="447" ht="15.75" customHeight="1">
      <c r="A447" s="1" t="n"/>
      <c r="B447" s="14" t="n"/>
      <c r="C447" s="6" t="n"/>
      <c r="D447" s="51" t="n"/>
      <c r="E447" s="6" t="n"/>
      <c r="F447" s="51" t="n"/>
      <c r="G447" s="6" t="n"/>
      <c r="H447" s="6" t="n"/>
      <c r="I447" s="6" t="n"/>
      <c r="J447" s="6" t="n"/>
      <c r="K447" s="6" t="n"/>
      <c r="L447" s="51" t="n"/>
      <c r="M447" s="6" t="n"/>
      <c r="N447" s="6" t="n"/>
      <c r="O447" s="6" t="n"/>
      <c r="P447" s="52" t="n"/>
    </row>
    <row r="448" ht="15.75" customHeight="1">
      <c r="A448" s="1" t="n"/>
      <c r="B448" s="14" t="n"/>
      <c r="C448" s="6" t="n"/>
      <c r="D448" s="51" t="n"/>
      <c r="E448" s="6" t="n"/>
      <c r="F448" s="51" t="n"/>
      <c r="G448" s="6" t="n"/>
      <c r="H448" s="6" t="n"/>
      <c r="I448" s="6" t="n"/>
      <c r="J448" s="6" t="n"/>
      <c r="K448" s="6" t="n"/>
      <c r="L448" s="51" t="n"/>
      <c r="M448" s="6" t="n"/>
      <c r="N448" s="6" t="n"/>
      <c r="O448" s="6" t="n"/>
      <c r="P448" s="52" t="n"/>
    </row>
    <row r="449" ht="15.75" customHeight="1">
      <c r="A449" s="1" t="n"/>
      <c r="B449" s="14" t="n"/>
      <c r="C449" s="6" t="n"/>
      <c r="D449" s="51" t="n"/>
      <c r="E449" s="6" t="n"/>
      <c r="F449" s="51" t="n"/>
      <c r="G449" s="6" t="n"/>
      <c r="H449" s="6" t="n"/>
      <c r="I449" s="6" t="n"/>
      <c r="J449" s="6" t="n"/>
      <c r="K449" s="6" t="n"/>
      <c r="L449" s="51" t="n"/>
      <c r="M449" s="6" t="n"/>
      <c r="N449" s="6" t="n"/>
      <c r="O449" s="6" t="n"/>
      <c r="P449" s="52" t="n"/>
    </row>
    <row r="450" ht="15.75" customHeight="1">
      <c r="A450" s="1" t="n"/>
      <c r="B450" s="14" t="n"/>
      <c r="C450" s="6" t="n"/>
      <c r="D450" s="51" t="n"/>
      <c r="E450" s="6" t="n"/>
      <c r="F450" s="51" t="n"/>
      <c r="G450" s="6" t="n"/>
      <c r="H450" s="6" t="n"/>
      <c r="I450" s="6" t="n"/>
      <c r="J450" s="6" t="n"/>
      <c r="K450" s="6" t="n"/>
      <c r="L450" s="51" t="n"/>
      <c r="M450" s="6" t="n"/>
      <c r="N450" s="6" t="n"/>
      <c r="O450" s="6" t="n"/>
      <c r="P450" s="52" t="n"/>
    </row>
    <row r="451" ht="15.75" customHeight="1">
      <c r="A451" s="1" t="n"/>
      <c r="B451" s="14" t="n"/>
      <c r="C451" s="6" t="n"/>
      <c r="D451" s="51" t="n"/>
      <c r="E451" s="6" t="n"/>
      <c r="F451" s="51" t="n"/>
      <c r="G451" s="6" t="n"/>
      <c r="H451" s="6" t="n"/>
      <c r="I451" s="6" t="n"/>
      <c r="J451" s="6" t="n"/>
      <c r="K451" s="6" t="n"/>
      <c r="L451" s="51" t="n"/>
      <c r="M451" s="6" t="n"/>
      <c r="N451" s="6" t="n"/>
      <c r="O451" s="6" t="n"/>
      <c r="P451" s="52" t="n"/>
    </row>
    <row r="452" ht="15.75" customHeight="1">
      <c r="A452" s="1" t="n"/>
      <c r="B452" s="14" t="n"/>
      <c r="C452" s="6" t="n"/>
      <c r="D452" s="51" t="n"/>
      <c r="E452" s="6" t="n"/>
      <c r="F452" s="51" t="n"/>
      <c r="G452" s="6" t="n"/>
      <c r="H452" s="6" t="n"/>
      <c r="I452" s="6" t="n"/>
      <c r="J452" s="6" t="n"/>
      <c r="K452" s="6" t="n"/>
      <c r="L452" s="51" t="n"/>
      <c r="M452" s="6" t="n"/>
      <c r="N452" s="6" t="n"/>
      <c r="O452" s="6" t="n"/>
      <c r="P452" s="52" t="n"/>
    </row>
    <row r="453" ht="15.75" customHeight="1">
      <c r="A453" s="1" t="n"/>
      <c r="B453" s="14" t="n"/>
      <c r="C453" s="6" t="n"/>
      <c r="D453" s="51" t="n"/>
      <c r="E453" s="6" t="n"/>
      <c r="F453" s="51" t="n"/>
      <c r="G453" s="6" t="n"/>
      <c r="H453" s="6" t="n"/>
      <c r="I453" s="6" t="n"/>
      <c r="J453" s="6" t="n"/>
      <c r="K453" s="6" t="n"/>
      <c r="L453" s="51" t="n"/>
      <c r="M453" s="6" t="n"/>
      <c r="N453" s="6" t="n"/>
      <c r="O453" s="6" t="n"/>
      <c r="P453" s="52" t="n"/>
    </row>
    <row r="454" ht="15.75" customHeight="1">
      <c r="A454" s="1" t="n"/>
      <c r="B454" s="14" t="n"/>
      <c r="C454" s="6" t="n"/>
      <c r="D454" s="51" t="n"/>
      <c r="E454" s="6" t="n"/>
      <c r="F454" s="51" t="n"/>
      <c r="G454" s="6" t="n"/>
      <c r="H454" s="6" t="n"/>
      <c r="I454" s="6" t="n"/>
      <c r="J454" s="6" t="n"/>
      <c r="K454" s="6" t="n"/>
      <c r="L454" s="51" t="n"/>
      <c r="M454" s="6" t="n"/>
      <c r="N454" s="6" t="n"/>
      <c r="O454" s="6" t="n"/>
      <c r="P454" s="52" t="n"/>
    </row>
    <row r="455" ht="15.75" customHeight="1">
      <c r="A455" s="1" t="n"/>
      <c r="B455" s="14" t="n"/>
      <c r="C455" s="6" t="n"/>
      <c r="D455" s="51" t="n"/>
      <c r="E455" s="6" t="n"/>
      <c r="F455" s="51" t="n"/>
      <c r="G455" s="6" t="n"/>
      <c r="H455" s="6" t="n"/>
      <c r="I455" s="6" t="n"/>
      <c r="J455" s="6" t="n"/>
      <c r="K455" s="6" t="n"/>
      <c r="L455" s="51" t="n"/>
      <c r="M455" s="6" t="n"/>
      <c r="N455" s="6" t="n"/>
      <c r="O455" s="6" t="n"/>
      <c r="P455" s="52" t="n"/>
    </row>
    <row r="456" ht="15.75" customHeight="1">
      <c r="A456" s="1" t="n"/>
      <c r="B456" s="14" t="n"/>
      <c r="C456" s="6" t="n"/>
      <c r="D456" s="51" t="n"/>
      <c r="E456" s="6" t="n"/>
      <c r="F456" s="51" t="n"/>
      <c r="G456" s="6" t="n"/>
      <c r="H456" s="6" t="n"/>
      <c r="I456" s="6" t="n"/>
      <c r="J456" s="6" t="n"/>
      <c r="K456" s="6" t="n"/>
      <c r="L456" s="51" t="n"/>
      <c r="M456" s="6" t="n"/>
      <c r="N456" s="6" t="n"/>
      <c r="O456" s="6" t="n"/>
      <c r="P456" s="52" t="n"/>
    </row>
    <row r="457" ht="15.75" customHeight="1">
      <c r="A457" s="1" t="n"/>
      <c r="B457" s="14" t="n"/>
      <c r="C457" s="6" t="n"/>
      <c r="D457" s="51" t="n"/>
      <c r="E457" s="6" t="n"/>
      <c r="F457" s="51" t="n"/>
      <c r="G457" s="6" t="n"/>
      <c r="H457" s="6" t="n"/>
      <c r="I457" s="6" t="n"/>
      <c r="J457" s="6" t="n"/>
      <c r="K457" s="6" t="n"/>
      <c r="L457" s="51" t="n"/>
      <c r="M457" s="6" t="n"/>
      <c r="N457" s="6" t="n"/>
      <c r="O457" s="6" t="n"/>
      <c r="P457" s="52" t="n"/>
    </row>
    <row r="458" ht="15.75" customHeight="1">
      <c r="A458" s="1" t="n"/>
      <c r="B458" s="14" t="n"/>
      <c r="C458" s="6" t="n"/>
      <c r="D458" s="51" t="n"/>
      <c r="E458" s="6" t="n"/>
      <c r="F458" s="51" t="n"/>
      <c r="G458" s="6" t="n"/>
      <c r="H458" s="6" t="n"/>
      <c r="I458" s="6" t="n"/>
      <c r="J458" s="6" t="n"/>
      <c r="K458" s="6" t="n"/>
      <c r="L458" s="51" t="n"/>
      <c r="M458" s="6" t="n"/>
      <c r="N458" s="6" t="n"/>
      <c r="O458" s="6" t="n"/>
      <c r="P458" s="52" t="n"/>
    </row>
    <row r="459" ht="15.75" customHeight="1">
      <c r="A459" s="1" t="n"/>
      <c r="B459" s="14" t="n"/>
      <c r="C459" s="6" t="n"/>
      <c r="D459" s="51" t="n"/>
      <c r="E459" s="6" t="n"/>
      <c r="F459" s="51" t="n"/>
      <c r="G459" s="6" t="n"/>
      <c r="H459" s="6" t="n"/>
      <c r="I459" s="6" t="n"/>
      <c r="J459" s="6" t="n"/>
      <c r="K459" s="6" t="n"/>
      <c r="L459" s="51" t="n"/>
      <c r="M459" s="6" t="n"/>
      <c r="N459" s="6" t="n"/>
      <c r="O459" s="6" t="n"/>
      <c r="P459" s="52" t="n"/>
    </row>
    <row r="460" ht="15.75" customHeight="1">
      <c r="A460" s="1" t="n"/>
      <c r="B460" s="14" t="n"/>
      <c r="C460" s="6" t="n"/>
      <c r="D460" s="51" t="n"/>
      <c r="E460" s="6" t="n"/>
      <c r="F460" s="51" t="n"/>
      <c r="G460" s="6" t="n"/>
      <c r="H460" s="6" t="n"/>
      <c r="I460" s="6" t="n"/>
      <c r="J460" s="6" t="n"/>
      <c r="K460" s="6" t="n"/>
      <c r="L460" s="51" t="n"/>
      <c r="M460" s="6" t="n"/>
      <c r="N460" s="6" t="n"/>
      <c r="O460" s="6" t="n"/>
      <c r="P460" s="52" t="n"/>
    </row>
    <row r="461" ht="15.75" customHeight="1">
      <c r="A461" s="1" t="n"/>
      <c r="B461" s="14" t="n"/>
      <c r="C461" s="6" t="n"/>
      <c r="D461" s="51" t="n"/>
      <c r="E461" s="6" t="n"/>
      <c r="F461" s="51" t="n"/>
      <c r="G461" s="6" t="n"/>
      <c r="H461" s="6" t="n"/>
      <c r="I461" s="6" t="n"/>
      <c r="J461" s="6" t="n"/>
      <c r="K461" s="6" t="n"/>
      <c r="L461" s="51" t="n"/>
      <c r="M461" s="6" t="n"/>
      <c r="N461" s="6" t="n"/>
      <c r="O461" s="6" t="n"/>
      <c r="P461" s="52" t="n"/>
    </row>
    <row r="462" ht="15.75" customHeight="1">
      <c r="A462" s="1" t="n"/>
      <c r="B462" s="14" t="n"/>
      <c r="C462" s="6" t="n"/>
      <c r="D462" s="51" t="n"/>
      <c r="E462" s="6" t="n"/>
      <c r="F462" s="51" t="n"/>
      <c r="G462" s="6" t="n"/>
      <c r="H462" s="6" t="n"/>
      <c r="I462" s="6" t="n"/>
      <c r="J462" s="6" t="n"/>
      <c r="K462" s="6" t="n"/>
      <c r="L462" s="51" t="n"/>
      <c r="M462" s="6" t="n"/>
      <c r="N462" s="6" t="n"/>
      <c r="O462" s="6" t="n"/>
      <c r="P462" s="52" t="n"/>
    </row>
    <row r="463" ht="15.75" customHeight="1">
      <c r="A463" s="1" t="n"/>
      <c r="B463" s="14" t="n"/>
      <c r="C463" s="6" t="n"/>
      <c r="D463" s="51" t="n"/>
      <c r="E463" s="6" t="n"/>
      <c r="F463" s="51" t="n"/>
      <c r="G463" s="6" t="n"/>
      <c r="H463" s="6" t="n"/>
      <c r="I463" s="6" t="n"/>
      <c r="J463" s="6" t="n"/>
      <c r="K463" s="6" t="n"/>
      <c r="L463" s="51" t="n"/>
      <c r="M463" s="6" t="n"/>
      <c r="N463" s="6" t="n"/>
      <c r="O463" s="6" t="n"/>
      <c r="P463" s="52" t="n"/>
    </row>
    <row r="464" ht="15.75" customHeight="1">
      <c r="A464" s="1" t="n"/>
      <c r="B464" s="14" t="n"/>
      <c r="C464" s="6" t="n"/>
      <c r="D464" s="51" t="n"/>
      <c r="E464" s="6" t="n"/>
      <c r="F464" s="51" t="n"/>
      <c r="G464" s="6" t="n"/>
      <c r="H464" s="6" t="n"/>
      <c r="I464" s="6" t="n"/>
      <c r="J464" s="6" t="n"/>
      <c r="K464" s="6" t="n"/>
      <c r="L464" s="51" t="n"/>
      <c r="M464" s="6" t="n"/>
      <c r="N464" s="6" t="n"/>
      <c r="O464" s="6" t="n"/>
      <c r="P464" s="52" t="n"/>
    </row>
    <row r="465" ht="15.75" customHeight="1">
      <c r="A465" s="1" t="n"/>
      <c r="B465" s="14" t="n"/>
      <c r="C465" s="6" t="n"/>
      <c r="D465" s="51" t="n"/>
      <c r="E465" s="6" t="n"/>
      <c r="F465" s="51" t="n"/>
      <c r="G465" s="6" t="n"/>
      <c r="H465" s="6" t="n"/>
      <c r="I465" s="6" t="n"/>
      <c r="J465" s="6" t="n"/>
      <c r="K465" s="6" t="n"/>
      <c r="L465" s="51" t="n"/>
      <c r="M465" s="6" t="n"/>
      <c r="N465" s="6" t="n"/>
      <c r="O465" s="6" t="n"/>
      <c r="P465" s="52" t="n"/>
    </row>
    <row r="466" ht="15.75" customHeight="1">
      <c r="A466" s="1" t="n"/>
      <c r="B466" s="14" t="n"/>
      <c r="C466" s="6" t="n"/>
      <c r="D466" s="51" t="n"/>
      <c r="E466" s="6" t="n"/>
      <c r="F466" s="51" t="n"/>
      <c r="G466" s="6" t="n"/>
      <c r="H466" s="6" t="n"/>
      <c r="I466" s="6" t="n"/>
      <c r="J466" s="6" t="n"/>
      <c r="K466" s="6" t="n"/>
      <c r="L466" s="51" t="n"/>
      <c r="M466" s="6" t="n"/>
      <c r="N466" s="6" t="n"/>
      <c r="O466" s="6" t="n"/>
      <c r="P466" s="52" t="n"/>
    </row>
    <row r="467" ht="15.75" customHeight="1">
      <c r="A467" s="1" t="n"/>
      <c r="B467" s="14" t="n"/>
      <c r="C467" s="6" t="n"/>
      <c r="D467" s="51" t="n"/>
      <c r="E467" s="6" t="n"/>
      <c r="F467" s="51" t="n"/>
      <c r="G467" s="6" t="n"/>
      <c r="H467" s="6" t="n"/>
      <c r="I467" s="6" t="n"/>
      <c r="J467" s="6" t="n"/>
      <c r="K467" s="6" t="n"/>
      <c r="L467" s="51" t="n"/>
      <c r="M467" s="6" t="n"/>
      <c r="N467" s="6" t="n"/>
      <c r="O467" s="6" t="n"/>
      <c r="P467" s="52" t="n"/>
    </row>
    <row r="468" ht="15.75" customHeight="1">
      <c r="A468" s="1" t="n"/>
      <c r="B468" s="14" t="n"/>
      <c r="C468" s="6" t="n"/>
      <c r="D468" s="51" t="n"/>
      <c r="E468" s="6" t="n"/>
      <c r="F468" s="51" t="n"/>
      <c r="G468" s="6" t="n"/>
      <c r="H468" s="6" t="n"/>
      <c r="I468" s="6" t="n"/>
      <c r="J468" s="6" t="n"/>
      <c r="K468" s="6" t="n"/>
      <c r="L468" s="51" t="n"/>
      <c r="M468" s="6" t="n"/>
      <c r="N468" s="6" t="n"/>
      <c r="O468" s="6" t="n"/>
      <c r="P468" s="52" t="n"/>
    </row>
    <row r="469" ht="15.75" customHeight="1">
      <c r="A469" s="1" t="n"/>
      <c r="B469" s="14" t="n"/>
      <c r="C469" s="6" t="n"/>
      <c r="D469" s="51" t="n"/>
      <c r="E469" s="6" t="n"/>
      <c r="F469" s="51" t="n"/>
      <c r="G469" s="6" t="n"/>
      <c r="H469" s="6" t="n"/>
      <c r="I469" s="6" t="n"/>
      <c r="J469" s="6" t="n"/>
      <c r="K469" s="6" t="n"/>
      <c r="L469" s="51" t="n"/>
      <c r="M469" s="6" t="n"/>
      <c r="N469" s="6" t="n"/>
      <c r="O469" s="6" t="n"/>
      <c r="P469" s="52" t="n"/>
    </row>
    <row r="470" ht="15.75" customHeight="1">
      <c r="A470" s="1" t="n"/>
      <c r="B470" s="14" t="n"/>
      <c r="C470" s="6" t="n"/>
      <c r="D470" s="51" t="n"/>
      <c r="E470" s="6" t="n"/>
      <c r="F470" s="51" t="n"/>
      <c r="G470" s="6" t="n"/>
      <c r="H470" s="6" t="n"/>
      <c r="I470" s="6" t="n"/>
      <c r="J470" s="6" t="n"/>
      <c r="K470" s="6" t="n"/>
      <c r="L470" s="51" t="n"/>
      <c r="M470" s="6" t="n"/>
      <c r="N470" s="6" t="n"/>
      <c r="O470" s="6" t="n"/>
      <c r="P470" s="52" t="n"/>
    </row>
    <row r="471" ht="15.75" customHeight="1">
      <c r="A471" s="1" t="n"/>
      <c r="B471" s="14" t="n"/>
      <c r="C471" s="6" t="n"/>
      <c r="D471" s="51" t="n"/>
      <c r="E471" s="6" t="n"/>
      <c r="F471" s="51" t="n"/>
      <c r="G471" s="6" t="n"/>
      <c r="H471" s="6" t="n"/>
      <c r="I471" s="6" t="n"/>
      <c r="J471" s="6" t="n"/>
      <c r="K471" s="6" t="n"/>
      <c r="L471" s="51" t="n"/>
      <c r="M471" s="6" t="n"/>
      <c r="N471" s="6" t="n"/>
      <c r="O471" s="6" t="n"/>
      <c r="P471" s="52" t="n"/>
    </row>
    <row r="472" ht="15.75" customHeight="1">
      <c r="A472" s="1" t="n"/>
      <c r="B472" s="14" t="n"/>
      <c r="C472" s="6" t="n"/>
      <c r="D472" s="51" t="n"/>
      <c r="E472" s="6" t="n"/>
      <c r="F472" s="51" t="n"/>
      <c r="G472" s="6" t="n"/>
      <c r="H472" s="6" t="n"/>
      <c r="I472" s="6" t="n"/>
      <c r="J472" s="6" t="n"/>
      <c r="K472" s="6" t="n"/>
      <c r="L472" s="51" t="n"/>
      <c r="M472" s="6" t="n"/>
      <c r="N472" s="6" t="n"/>
      <c r="O472" s="6" t="n"/>
      <c r="P472" s="52" t="n"/>
    </row>
    <row r="473" ht="15.75" customHeight="1">
      <c r="A473" s="1" t="n"/>
      <c r="B473" s="14" t="n"/>
      <c r="C473" s="6" t="n"/>
      <c r="D473" s="51" t="n"/>
      <c r="E473" s="6" t="n"/>
      <c r="F473" s="51" t="n"/>
      <c r="G473" s="6" t="n"/>
      <c r="H473" s="6" t="n"/>
      <c r="I473" s="6" t="n"/>
      <c r="J473" s="6" t="n"/>
      <c r="K473" s="6" t="n"/>
      <c r="L473" s="51" t="n"/>
      <c r="M473" s="6" t="n"/>
      <c r="N473" s="6" t="n"/>
      <c r="O473" s="6" t="n"/>
      <c r="P473" s="52" t="n"/>
    </row>
    <row r="474" ht="15.75" customHeight="1">
      <c r="A474" s="1" t="n"/>
      <c r="B474" s="14" t="n"/>
      <c r="C474" s="6" t="n"/>
      <c r="D474" s="51" t="n"/>
      <c r="E474" s="6" t="n"/>
      <c r="F474" s="51" t="n"/>
      <c r="G474" s="6" t="n"/>
      <c r="H474" s="6" t="n"/>
      <c r="I474" s="6" t="n"/>
      <c r="J474" s="6" t="n"/>
      <c r="K474" s="6" t="n"/>
      <c r="L474" s="51" t="n"/>
      <c r="M474" s="6" t="n"/>
      <c r="N474" s="6" t="n"/>
      <c r="O474" s="6" t="n"/>
      <c r="P474" s="52" t="n"/>
    </row>
    <row r="475" ht="15.75" customHeight="1">
      <c r="A475" s="1" t="n"/>
      <c r="B475" s="14" t="n"/>
      <c r="C475" s="6" t="n"/>
      <c r="D475" s="51" t="n"/>
      <c r="E475" s="6" t="n"/>
      <c r="F475" s="51" t="n"/>
      <c r="G475" s="6" t="n"/>
      <c r="H475" s="6" t="n"/>
      <c r="I475" s="6" t="n"/>
      <c r="J475" s="6" t="n"/>
      <c r="K475" s="6" t="n"/>
      <c r="L475" s="51" t="n"/>
      <c r="M475" s="6" t="n"/>
      <c r="N475" s="6" t="n"/>
      <c r="O475" s="6" t="n"/>
      <c r="P475" s="52" t="n"/>
    </row>
    <row r="476" ht="15.75" customHeight="1">
      <c r="A476" s="1" t="n"/>
      <c r="B476" s="14" t="n"/>
      <c r="C476" s="6" t="n"/>
      <c r="D476" s="51" t="n"/>
      <c r="E476" s="6" t="n"/>
      <c r="F476" s="51" t="n"/>
      <c r="G476" s="6" t="n"/>
      <c r="H476" s="6" t="n"/>
      <c r="I476" s="6" t="n"/>
      <c r="J476" s="6" t="n"/>
      <c r="K476" s="6" t="n"/>
      <c r="L476" s="51" t="n"/>
      <c r="M476" s="6" t="n"/>
      <c r="N476" s="6" t="n"/>
      <c r="O476" s="6" t="n"/>
      <c r="P476" s="52" t="n"/>
    </row>
    <row r="477" ht="15.75" customHeight="1">
      <c r="A477" s="1" t="n"/>
      <c r="B477" s="14" t="n"/>
      <c r="C477" s="6" t="n"/>
      <c r="D477" s="51" t="n"/>
      <c r="E477" s="6" t="n"/>
      <c r="F477" s="51" t="n"/>
      <c r="G477" s="6" t="n"/>
      <c r="H477" s="6" t="n"/>
      <c r="I477" s="6" t="n"/>
      <c r="J477" s="6" t="n"/>
      <c r="K477" s="6" t="n"/>
      <c r="L477" s="51" t="n"/>
      <c r="M477" s="6" t="n"/>
      <c r="N477" s="6" t="n"/>
      <c r="O477" s="6" t="n"/>
      <c r="P477" s="52" t="n"/>
    </row>
    <row r="478" ht="15.75" customHeight="1">
      <c r="A478" s="1" t="n"/>
      <c r="B478" s="14" t="n"/>
      <c r="C478" s="6" t="n"/>
      <c r="D478" s="51" t="n"/>
      <c r="E478" s="6" t="n"/>
      <c r="F478" s="51" t="n"/>
      <c r="G478" s="6" t="n"/>
      <c r="H478" s="6" t="n"/>
      <c r="I478" s="6" t="n"/>
      <c r="J478" s="6" t="n"/>
      <c r="K478" s="6" t="n"/>
      <c r="L478" s="51" t="n"/>
      <c r="M478" s="6" t="n"/>
      <c r="N478" s="6" t="n"/>
      <c r="O478" s="6" t="n"/>
      <c r="P478" s="52" t="n"/>
    </row>
    <row r="479" ht="15.75" customHeight="1">
      <c r="A479" s="1" t="n"/>
      <c r="B479" s="14" t="n"/>
      <c r="C479" s="6" t="n"/>
      <c r="D479" s="51" t="n"/>
      <c r="E479" s="6" t="n"/>
      <c r="F479" s="51" t="n"/>
      <c r="G479" s="6" t="n"/>
      <c r="H479" s="6" t="n"/>
      <c r="I479" s="6" t="n"/>
      <c r="J479" s="6" t="n"/>
      <c r="K479" s="6" t="n"/>
      <c r="L479" s="51" t="n"/>
      <c r="M479" s="6" t="n"/>
      <c r="N479" s="6" t="n"/>
      <c r="O479" s="6" t="n"/>
      <c r="P479" s="52" t="n"/>
    </row>
    <row r="480" ht="15.75" customHeight="1">
      <c r="A480" s="1" t="n"/>
      <c r="B480" s="14" t="n"/>
      <c r="C480" s="6" t="n"/>
      <c r="D480" s="51" t="n"/>
      <c r="E480" s="6" t="n"/>
      <c r="F480" s="51" t="n"/>
      <c r="G480" s="6" t="n"/>
      <c r="H480" s="6" t="n"/>
      <c r="I480" s="6" t="n"/>
      <c r="J480" s="6" t="n"/>
      <c r="K480" s="6" t="n"/>
      <c r="L480" s="51" t="n"/>
      <c r="M480" s="6" t="n"/>
      <c r="N480" s="6" t="n"/>
      <c r="O480" s="6" t="n"/>
      <c r="P480" s="52" t="n"/>
    </row>
    <row r="481" ht="15.75" customHeight="1">
      <c r="A481" s="1" t="n"/>
      <c r="B481" s="14" t="n"/>
      <c r="C481" s="6" t="n"/>
      <c r="D481" s="51" t="n"/>
      <c r="E481" s="6" t="n"/>
      <c r="F481" s="51" t="n"/>
      <c r="G481" s="6" t="n"/>
      <c r="H481" s="6" t="n"/>
      <c r="I481" s="6" t="n"/>
      <c r="J481" s="6" t="n"/>
      <c r="K481" s="6" t="n"/>
      <c r="L481" s="51" t="n"/>
      <c r="M481" s="6" t="n"/>
      <c r="N481" s="6" t="n"/>
      <c r="O481" s="6" t="n"/>
      <c r="P481" s="52" t="n"/>
    </row>
    <row r="482" ht="15.75" customHeight="1">
      <c r="A482" s="1" t="n"/>
      <c r="B482" s="14" t="n"/>
      <c r="C482" s="6" t="n"/>
      <c r="D482" s="51" t="n"/>
      <c r="E482" s="6" t="n"/>
      <c r="F482" s="51" t="n"/>
      <c r="G482" s="6" t="n"/>
      <c r="H482" s="6" t="n"/>
      <c r="I482" s="6" t="n"/>
      <c r="J482" s="6" t="n"/>
      <c r="K482" s="6" t="n"/>
      <c r="L482" s="51" t="n"/>
      <c r="M482" s="6" t="n"/>
      <c r="N482" s="6" t="n"/>
      <c r="O482" s="6" t="n"/>
      <c r="P482" s="52" t="n"/>
    </row>
    <row r="483" ht="15.75" customHeight="1">
      <c r="A483" s="1" t="n"/>
      <c r="B483" s="14" t="n"/>
      <c r="C483" s="6" t="n"/>
      <c r="D483" s="51" t="n"/>
      <c r="E483" s="6" t="n"/>
      <c r="F483" s="51" t="n"/>
      <c r="G483" s="6" t="n"/>
      <c r="H483" s="6" t="n"/>
      <c r="I483" s="6" t="n"/>
      <c r="J483" s="6" t="n"/>
      <c r="K483" s="6" t="n"/>
      <c r="L483" s="51" t="n"/>
      <c r="M483" s="6" t="n"/>
      <c r="N483" s="6" t="n"/>
      <c r="O483" s="6" t="n"/>
      <c r="P483" s="52" t="n"/>
    </row>
    <row r="484" ht="15.75" customHeight="1">
      <c r="A484" s="1" t="n"/>
      <c r="B484" s="14" t="n"/>
      <c r="C484" s="6" t="n"/>
      <c r="D484" s="51" t="n"/>
      <c r="E484" s="6" t="n"/>
      <c r="F484" s="51" t="n"/>
      <c r="G484" s="6" t="n"/>
      <c r="H484" s="6" t="n"/>
      <c r="I484" s="6" t="n"/>
      <c r="J484" s="6" t="n"/>
      <c r="K484" s="6" t="n"/>
      <c r="L484" s="51" t="n"/>
      <c r="M484" s="6" t="n"/>
      <c r="N484" s="6" t="n"/>
      <c r="O484" s="6" t="n"/>
      <c r="P484" s="52" t="n"/>
    </row>
    <row r="485" ht="15.75" customHeight="1">
      <c r="A485" s="1" t="n"/>
      <c r="B485" s="14" t="n"/>
      <c r="C485" s="6" t="n"/>
      <c r="D485" s="51" t="n"/>
      <c r="E485" s="6" t="n"/>
      <c r="F485" s="51" t="n"/>
      <c r="G485" s="6" t="n"/>
      <c r="H485" s="6" t="n"/>
      <c r="I485" s="6" t="n"/>
      <c r="J485" s="6" t="n"/>
      <c r="K485" s="6" t="n"/>
      <c r="L485" s="51" t="n"/>
      <c r="M485" s="6" t="n"/>
      <c r="N485" s="6" t="n"/>
      <c r="O485" s="6" t="n"/>
      <c r="P485" s="52" t="n"/>
    </row>
    <row r="486" ht="15.75" customHeight="1">
      <c r="A486" s="1" t="n"/>
      <c r="B486" s="14" t="n"/>
      <c r="C486" s="6" t="n"/>
      <c r="D486" s="51" t="n"/>
      <c r="E486" s="6" t="n"/>
      <c r="F486" s="51" t="n"/>
      <c r="G486" s="6" t="n"/>
      <c r="H486" s="6" t="n"/>
      <c r="I486" s="6" t="n"/>
      <c r="J486" s="6" t="n"/>
      <c r="K486" s="6" t="n"/>
      <c r="L486" s="51" t="n"/>
      <c r="M486" s="6" t="n"/>
      <c r="N486" s="6" t="n"/>
      <c r="O486" s="6" t="n"/>
      <c r="P486" s="52" t="n"/>
    </row>
    <row r="487" ht="15.75" customHeight="1">
      <c r="A487" s="1" t="n"/>
      <c r="B487" s="14" t="n"/>
      <c r="C487" s="6" t="n"/>
      <c r="D487" s="51" t="n"/>
      <c r="E487" s="6" t="n"/>
      <c r="F487" s="51" t="n"/>
      <c r="G487" s="6" t="n"/>
      <c r="H487" s="6" t="n"/>
      <c r="I487" s="6" t="n"/>
      <c r="J487" s="6" t="n"/>
      <c r="K487" s="6" t="n"/>
      <c r="L487" s="51" t="n"/>
      <c r="M487" s="6" t="n"/>
      <c r="N487" s="6" t="n"/>
      <c r="O487" s="6" t="n"/>
      <c r="P487" s="52" t="n"/>
    </row>
    <row r="488" ht="15.75" customHeight="1">
      <c r="A488" s="1" t="n"/>
      <c r="B488" s="14" t="n"/>
      <c r="C488" s="6" t="n"/>
      <c r="D488" s="51" t="n"/>
      <c r="E488" s="6" t="n"/>
      <c r="F488" s="51" t="n"/>
      <c r="G488" s="6" t="n"/>
      <c r="H488" s="6" t="n"/>
      <c r="I488" s="6" t="n"/>
      <c r="J488" s="6" t="n"/>
      <c r="K488" s="6" t="n"/>
      <c r="L488" s="51" t="n"/>
      <c r="M488" s="6" t="n"/>
      <c r="N488" s="6" t="n"/>
      <c r="O488" s="6" t="n"/>
      <c r="P488" s="52" t="n"/>
    </row>
    <row r="489" ht="15.75" customHeight="1">
      <c r="A489" s="1" t="n"/>
      <c r="B489" s="14" t="n"/>
      <c r="C489" s="6" t="n"/>
      <c r="D489" s="51" t="n"/>
      <c r="E489" s="6" t="n"/>
      <c r="F489" s="51" t="n"/>
      <c r="G489" s="6" t="n"/>
      <c r="H489" s="6" t="n"/>
      <c r="I489" s="6" t="n"/>
      <c r="J489" s="6" t="n"/>
      <c r="K489" s="6" t="n"/>
      <c r="L489" s="51" t="n"/>
      <c r="M489" s="6" t="n"/>
      <c r="N489" s="6" t="n"/>
      <c r="O489" s="6" t="n"/>
      <c r="P489" s="52" t="n"/>
    </row>
    <row r="490" ht="15.75" customHeight="1">
      <c r="A490" s="1" t="n"/>
      <c r="B490" s="14" t="n"/>
      <c r="C490" s="6" t="n"/>
      <c r="D490" s="51" t="n"/>
      <c r="E490" s="6" t="n"/>
      <c r="F490" s="51" t="n"/>
      <c r="G490" s="6" t="n"/>
      <c r="H490" s="6" t="n"/>
      <c r="I490" s="6" t="n"/>
      <c r="J490" s="6" t="n"/>
      <c r="K490" s="6" t="n"/>
      <c r="L490" s="51" t="n"/>
      <c r="M490" s="6" t="n"/>
      <c r="N490" s="6" t="n"/>
      <c r="O490" s="6" t="n"/>
      <c r="P490" s="52" t="n"/>
    </row>
    <row r="491" ht="15.75" customHeight="1">
      <c r="A491" s="1" t="n"/>
      <c r="B491" s="14" t="n"/>
      <c r="C491" s="6" t="n"/>
      <c r="D491" s="51" t="n"/>
      <c r="E491" s="6" t="n"/>
      <c r="F491" s="51" t="n"/>
      <c r="G491" s="6" t="n"/>
      <c r="H491" s="6" t="n"/>
      <c r="I491" s="6" t="n"/>
      <c r="J491" s="6" t="n"/>
      <c r="K491" s="6" t="n"/>
      <c r="L491" s="51" t="n"/>
      <c r="M491" s="6" t="n"/>
      <c r="N491" s="6" t="n"/>
      <c r="O491" s="6" t="n"/>
      <c r="P491" s="52" t="n"/>
    </row>
    <row r="492" ht="15.75" customHeight="1">
      <c r="A492" s="1" t="n"/>
      <c r="B492" s="14" t="n"/>
      <c r="C492" s="6" t="n"/>
      <c r="D492" s="51" t="n"/>
      <c r="E492" s="6" t="n"/>
      <c r="F492" s="51" t="n"/>
      <c r="G492" s="6" t="n"/>
      <c r="H492" s="6" t="n"/>
      <c r="I492" s="6" t="n"/>
      <c r="J492" s="6" t="n"/>
      <c r="K492" s="6" t="n"/>
      <c r="L492" s="51" t="n"/>
      <c r="M492" s="6" t="n"/>
      <c r="N492" s="6" t="n"/>
      <c r="O492" s="6" t="n"/>
      <c r="P492" s="52" t="n"/>
    </row>
    <row r="493" ht="15.75" customHeight="1">
      <c r="A493" s="1" t="n"/>
      <c r="B493" s="14" t="n"/>
      <c r="C493" s="6" t="n"/>
      <c r="D493" s="51" t="n"/>
      <c r="E493" s="6" t="n"/>
      <c r="F493" s="51" t="n"/>
      <c r="G493" s="6" t="n"/>
      <c r="H493" s="6" t="n"/>
      <c r="I493" s="6" t="n"/>
      <c r="J493" s="6" t="n"/>
      <c r="K493" s="6" t="n"/>
      <c r="L493" s="51" t="n"/>
      <c r="M493" s="6" t="n"/>
      <c r="N493" s="6" t="n"/>
      <c r="O493" s="6" t="n"/>
      <c r="P493" s="52" t="n"/>
    </row>
    <row r="494" ht="15.75" customHeight="1">
      <c r="A494" s="1" t="n"/>
      <c r="B494" s="14" t="n"/>
      <c r="C494" s="6" t="n"/>
      <c r="D494" s="51" t="n"/>
      <c r="E494" s="6" t="n"/>
      <c r="F494" s="51" t="n"/>
      <c r="G494" s="6" t="n"/>
      <c r="H494" s="6" t="n"/>
      <c r="I494" s="6" t="n"/>
      <c r="J494" s="6" t="n"/>
      <c r="K494" s="6" t="n"/>
      <c r="L494" s="51" t="n"/>
      <c r="M494" s="6" t="n"/>
      <c r="N494" s="6" t="n"/>
      <c r="O494" s="6" t="n"/>
      <c r="P494" s="52" t="n"/>
    </row>
    <row r="495" ht="15.75" customHeight="1">
      <c r="A495" s="1" t="n"/>
      <c r="B495" s="14" t="n"/>
      <c r="C495" s="6" t="n"/>
      <c r="D495" s="51" t="n"/>
      <c r="E495" s="6" t="n"/>
      <c r="F495" s="51" t="n"/>
      <c r="G495" s="6" t="n"/>
      <c r="H495" s="6" t="n"/>
      <c r="I495" s="6" t="n"/>
      <c r="J495" s="6" t="n"/>
      <c r="K495" s="6" t="n"/>
      <c r="L495" s="51" t="n"/>
      <c r="M495" s="6" t="n"/>
      <c r="N495" s="6" t="n"/>
      <c r="O495" s="6" t="n"/>
      <c r="P495" s="52" t="n"/>
    </row>
    <row r="496" ht="15.75" customHeight="1">
      <c r="A496" s="1" t="n"/>
      <c r="B496" s="14" t="n"/>
      <c r="C496" s="6" t="n"/>
      <c r="D496" s="51" t="n"/>
      <c r="E496" s="6" t="n"/>
      <c r="F496" s="51" t="n"/>
      <c r="G496" s="6" t="n"/>
      <c r="H496" s="6" t="n"/>
      <c r="I496" s="6" t="n"/>
      <c r="J496" s="6" t="n"/>
      <c r="K496" s="6" t="n"/>
      <c r="L496" s="51" t="n"/>
      <c r="M496" s="6" t="n"/>
      <c r="N496" s="6" t="n"/>
      <c r="O496" s="6" t="n"/>
      <c r="P496" s="52" t="n"/>
    </row>
    <row r="497" ht="15.75" customHeight="1">
      <c r="A497" s="1" t="n"/>
      <c r="B497" s="14" t="n"/>
      <c r="C497" s="6" t="n"/>
      <c r="D497" s="51" t="n"/>
      <c r="E497" s="6" t="n"/>
      <c r="F497" s="51" t="n"/>
      <c r="G497" s="6" t="n"/>
      <c r="H497" s="6" t="n"/>
      <c r="I497" s="6" t="n"/>
      <c r="J497" s="6" t="n"/>
      <c r="K497" s="6" t="n"/>
      <c r="L497" s="51" t="n"/>
      <c r="M497" s="6" t="n"/>
      <c r="N497" s="6" t="n"/>
      <c r="O497" s="6" t="n"/>
      <c r="P497" s="52" t="n"/>
    </row>
    <row r="498" ht="15.75" customHeight="1">
      <c r="A498" s="1" t="n"/>
      <c r="B498" s="14" t="n"/>
      <c r="C498" s="6" t="n"/>
      <c r="D498" s="51" t="n"/>
      <c r="E498" s="6" t="n"/>
      <c r="F498" s="51" t="n"/>
      <c r="G498" s="6" t="n"/>
      <c r="H498" s="6" t="n"/>
      <c r="I498" s="6" t="n"/>
      <c r="J498" s="6" t="n"/>
      <c r="K498" s="6" t="n"/>
      <c r="L498" s="51" t="n"/>
      <c r="M498" s="6" t="n"/>
      <c r="N498" s="6" t="n"/>
      <c r="O498" s="6" t="n"/>
      <c r="P498" s="52" t="n"/>
    </row>
    <row r="499" ht="15.75" customHeight="1">
      <c r="A499" s="1" t="n"/>
      <c r="B499" s="14" t="n"/>
      <c r="C499" s="6" t="n"/>
      <c r="D499" s="51" t="n"/>
      <c r="E499" s="6" t="n"/>
      <c r="F499" s="51" t="n"/>
      <c r="G499" s="6" t="n"/>
      <c r="H499" s="6" t="n"/>
      <c r="I499" s="6" t="n"/>
      <c r="J499" s="6" t="n"/>
      <c r="K499" s="6" t="n"/>
      <c r="L499" s="51" t="n"/>
      <c r="M499" s="6" t="n"/>
      <c r="N499" s="6" t="n"/>
      <c r="O499" s="6" t="n"/>
      <c r="P499" s="52" t="n"/>
    </row>
    <row r="500" ht="15.75" customHeight="1">
      <c r="A500" s="1" t="n"/>
      <c r="B500" s="14" t="n"/>
      <c r="C500" s="6" t="n"/>
      <c r="D500" s="51" t="n"/>
      <c r="E500" s="6" t="n"/>
      <c r="F500" s="51" t="n"/>
      <c r="G500" s="6" t="n"/>
      <c r="H500" s="6" t="n"/>
      <c r="I500" s="6" t="n"/>
      <c r="J500" s="6" t="n"/>
      <c r="K500" s="6" t="n"/>
      <c r="L500" s="51" t="n"/>
      <c r="M500" s="6" t="n"/>
      <c r="N500" s="6" t="n"/>
      <c r="O500" s="6" t="n"/>
      <c r="P500" s="52" t="n"/>
    </row>
    <row r="501" ht="15.75" customHeight="1">
      <c r="A501" s="1" t="n"/>
      <c r="B501" s="14" t="n"/>
      <c r="C501" s="6" t="n"/>
      <c r="D501" s="51" t="n"/>
      <c r="E501" s="6" t="n"/>
      <c r="F501" s="51" t="n"/>
      <c r="G501" s="6" t="n"/>
      <c r="H501" s="6" t="n"/>
      <c r="I501" s="6" t="n"/>
      <c r="J501" s="6" t="n"/>
      <c r="K501" s="6" t="n"/>
      <c r="L501" s="51" t="n"/>
      <c r="M501" s="6" t="n"/>
      <c r="N501" s="6" t="n"/>
      <c r="O501" s="6" t="n"/>
      <c r="P501" s="52" t="n"/>
    </row>
    <row r="502" ht="15.75" customHeight="1">
      <c r="A502" s="1" t="n"/>
      <c r="B502" s="14" t="n"/>
      <c r="C502" s="6" t="n"/>
      <c r="D502" s="51" t="n"/>
      <c r="E502" s="6" t="n"/>
      <c r="F502" s="51" t="n"/>
      <c r="G502" s="6" t="n"/>
      <c r="H502" s="6" t="n"/>
      <c r="I502" s="6" t="n"/>
      <c r="J502" s="6" t="n"/>
      <c r="K502" s="6" t="n"/>
      <c r="L502" s="51" t="n"/>
      <c r="M502" s="6" t="n"/>
      <c r="N502" s="6" t="n"/>
      <c r="O502" s="6" t="n"/>
      <c r="P502" s="52" t="n"/>
    </row>
    <row r="503" ht="15.75" customHeight="1">
      <c r="A503" s="1" t="n"/>
      <c r="B503" s="14" t="n"/>
      <c r="C503" s="6" t="n"/>
      <c r="D503" s="51" t="n"/>
      <c r="E503" s="6" t="n"/>
      <c r="F503" s="51" t="n"/>
      <c r="G503" s="6" t="n"/>
      <c r="H503" s="6" t="n"/>
      <c r="I503" s="6" t="n"/>
      <c r="J503" s="6" t="n"/>
      <c r="K503" s="6" t="n"/>
      <c r="L503" s="51" t="n"/>
      <c r="M503" s="6" t="n"/>
      <c r="N503" s="6" t="n"/>
      <c r="O503" s="6" t="n"/>
      <c r="P503" s="52" t="n"/>
    </row>
    <row r="504" ht="15.75" customHeight="1">
      <c r="A504" s="1" t="n"/>
      <c r="B504" s="14" t="n"/>
      <c r="C504" s="6" t="n"/>
      <c r="D504" s="51" t="n"/>
      <c r="E504" s="6" t="n"/>
      <c r="F504" s="51" t="n"/>
      <c r="G504" s="6" t="n"/>
      <c r="H504" s="6" t="n"/>
      <c r="I504" s="6" t="n"/>
      <c r="J504" s="6" t="n"/>
      <c r="K504" s="6" t="n"/>
      <c r="L504" s="51" t="n"/>
      <c r="M504" s="6" t="n"/>
      <c r="N504" s="6" t="n"/>
      <c r="O504" s="6" t="n"/>
      <c r="P504" s="52" t="n"/>
    </row>
    <row r="505" ht="15.75" customHeight="1">
      <c r="A505" s="1" t="n"/>
      <c r="B505" s="14" t="n"/>
      <c r="C505" s="6" t="n"/>
      <c r="D505" s="51" t="n"/>
      <c r="E505" s="6" t="n"/>
      <c r="F505" s="51" t="n"/>
      <c r="G505" s="6" t="n"/>
      <c r="H505" s="6" t="n"/>
      <c r="I505" s="6" t="n"/>
      <c r="J505" s="6" t="n"/>
      <c r="K505" s="6" t="n"/>
      <c r="L505" s="51" t="n"/>
      <c r="M505" s="6" t="n"/>
      <c r="N505" s="6" t="n"/>
      <c r="O505" s="6" t="n"/>
      <c r="P505" s="52" t="n"/>
    </row>
    <row r="506" ht="15.75" customHeight="1">
      <c r="A506" s="1" t="n"/>
      <c r="B506" s="14" t="n"/>
      <c r="C506" s="6" t="n"/>
      <c r="D506" s="51" t="n"/>
      <c r="E506" s="6" t="n"/>
      <c r="F506" s="51" t="n"/>
      <c r="G506" s="6" t="n"/>
      <c r="H506" s="6" t="n"/>
      <c r="I506" s="6" t="n"/>
      <c r="J506" s="6" t="n"/>
      <c r="K506" s="6" t="n"/>
      <c r="L506" s="51" t="n"/>
      <c r="M506" s="6" t="n"/>
      <c r="N506" s="6" t="n"/>
      <c r="O506" s="6" t="n"/>
      <c r="P506" s="52" t="n"/>
    </row>
    <row r="507" ht="15.75" customHeight="1">
      <c r="A507" s="1" t="n"/>
      <c r="B507" s="14" t="n"/>
      <c r="C507" s="6" t="n"/>
      <c r="D507" s="51" t="n"/>
      <c r="E507" s="6" t="n"/>
      <c r="F507" s="51" t="n"/>
      <c r="G507" s="6" t="n"/>
      <c r="H507" s="6" t="n"/>
      <c r="I507" s="6" t="n"/>
      <c r="J507" s="6" t="n"/>
      <c r="K507" s="6" t="n"/>
      <c r="L507" s="51" t="n"/>
      <c r="M507" s="6" t="n"/>
      <c r="N507" s="6" t="n"/>
      <c r="O507" s="6" t="n"/>
      <c r="P507" s="52" t="n"/>
    </row>
    <row r="508" ht="15.75" customHeight="1">
      <c r="A508" s="1" t="n"/>
      <c r="B508" s="14" t="n"/>
      <c r="C508" s="6" t="n"/>
      <c r="D508" s="51" t="n"/>
      <c r="E508" s="6" t="n"/>
      <c r="F508" s="51" t="n"/>
      <c r="G508" s="6" t="n"/>
      <c r="H508" s="6" t="n"/>
      <c r="I508" s="6" t="n"/>
      <c r="J508" s="6" t="n"/>
      <c r="K508" s="6" t="n"/>
      <c r="L508" s="51" t="n"/>
      <c r="M508" s="6" t="n"/>
      <c r="N508" s="6" t="n"/>
      <c r="O508" s="6" t="n"/>
      <c r="P508" s="52" t="n"/>
    </row>
    <row r="509" ht="15.75" customHeight="1">
      <c r="A509" s="1" t="n"/>
      <c r="B509" s="14" t="n"/>
      <c r="C509" s="6" t="n"/>
      <c r="D509" s="51" t="n"/>
      <c r="E509" s="6" t="n"/>
      <c r="F509" s="51" t="n"/>
      <c r="G509" s="6" t="n"/>
      <c r="H509" s="6" t="n"/>
      <c r="I509" s="6" t="n"/>
      <c r="J509" s="6" t="n"/>
      <c r="K509" s="6" t="n"/>
      <c r="L509" s="51" t="n"/>
      <c r="M509" s="6" t="n"/>
      <c r="N509" s="6" t="n"/>
      <c r="O509" s="6" t="n"/>
      <c r="P509" s="52" t="n"/>
    </row>
    <row r="510" ht="15.75" customHeight="1">
      <c r="A510" s="1" t="n"/>
      <c r="B510" s="14" t="n"/>
      <c r="C510" s="6" t="n"/>
      <c r="D510" s="51" t="n"/>
      <c r="E510" s="6" t="n"/>
      <c r="F510" s="51" t="n"/>
      <c r="G510" s="6" t="n"/>
      <c r="H510" s="6" t="n"/>
      <c r="I510" s="6" t="n"/>
      <c r="J510" s="6" t="n"/>
      <c r="K510" s="6" t="n"/>
      <c r="L510" s="51" t="n"/>
      <c r="M510" s="6" t="n"/>
      <c r="N510" s="6" t="n"/>
      <c r="O510" s="6" t="n"/>
      <c r="P510" s="52" t="n"/>
    </row>
    <row r="511" ht="15.75" customHeight="1">
      <c r="A511" s="1" t="n"/>
      <c r="B511" s="14" t="n"/>
      <c r="C511" s="6" t="n"/>
      <c r="D511" s="51" t="n"/>
      <c r="E511" s="6" t="n"/>
      <c r="F511" s="51" t="n"/>
      <c r="G511" s="6" t="n"/>
      <c r="H511" s="6" t="n"/>
      <c r="I511" s="6" t="n"/>
      <c r="J511" s="6" t="n"/>
      <c r="K511" s="6" t="n"/>
      <c r="L511" s="51" t="n"/>
      <c r="M511" s="6" t="n"/>
      <c r="N511" s="6" t="n"/>
      <c r="O511" s="6" t="n"/>
      <c r="P511" s="52" t="n"/>
    </row>
    <row r="512" ht="15.75" customHeight="1">
      <c r="A512" s="1" t="n"/>
      <c r="B512" s="14" t="n"/>
      <c r="C512" s="6" t="n"/>
      <c r="D512" s="51" t="n"/>
      <c r="E512" s="6" t="n"/>
      <c r="F512" s="51" t="n"/>
      <c r="G512" s="6" t="n"/>
      <c r="H512" s="6" t="n"/>
      <c r="I512" s="6" t="n"/>
      <c r="J512" s="6" t="n"/>
      <c r="K512" s="6" t="n"/>
      <c r="L512" s="51" t="n"/>
      <c r="M512" s="6" t="n"/>
      <c r="N512" s="6" t="n"/>
      <c r="O512" s="6" t="n"/>
      <c r="P512" s="52" t="n"/>
    </row>
    <row r="513" ht="15.75" customHeight="1">
      <c r="A513" s="1" t="n"/>
      <c r="B513" s="14" t="n"/>
      <c r="C513" s="6" t="n"/>
      <c r="D513" s="51" t="n"/>
      <c r="E513" s="6" t="n"/>
      <c r="F513" s="51" t="n"/>
      <c r="G513" s="6" t="n"/>
      <c r="H513" s="6" t="n"/>
      <c r="I513" s="6" t="n"/>
      <c r="J513" s="6" t="n"/>
      <c r="K513" s="6" t="n"/>
      <c r="L513" s="51" t="n"/>
      <c r="M513" s="6" t="n"/>
      <c r="N513" s="6" t="n"/>
      <c r="O513" s="6" t="n"/>
      <c r="P513" s="52" t="n"/>
    </row>
    <row r="514" ht="15.75" customHeight="1">
      <c r="A514" s="1" t="n"/>
      <c r="B514" s="14" t="n"/>
      <c r="C514" s="6" t="n"/>
      <c r="D514" s="51" t="n"/>
      <c r="E514" s="6" t="n"/>
      <c r="F514" s="51" t="n"/>
      <c r="G514" s="6" t="n"/>
      <c r="H514" s="6" t="n"/>
      <c r="I514" s="6" t="n"/>
      <c r="J514" s="6" t="n"/>
      <c r="K514" s="6" t="n"/>
      <c r="L514" s="51" t="n"/>
      <c r="M514" s="6" t="n"/>
      <c r="N514" s="6" t="n"/>
      <c r="O514" s="6" t="n"/>
      <c r="P514" s="52" t="n"/>
    </row>
    <row r="515" ht="15.75" customHeight="1">
      <c r="A515" s="1" t="n"/>
      <c r="B515" s="14" t="n"/>
      <c r="C515" s="6" t="n"/>
      <c r="D515" s="51" t="n"/>
      <c r="E515" s="6" t="n"/>
      <c r="F515" s="51" t="n"/>
      <c r="G515" s="6" t="n"/>
      <c r="H515" s="6" t="n"/>
      <c r="I515" s="6" t="n"/>
      <c r="J515" s="6" t="n"/>
      <c r="K515" s="6" t="n"/>
      <c r="L515" s="51" t="n"/>
      <c r="M515" s="6" t="n"/>
      <c r="N515" s="6" t="n"/>
      <c r="O515" s="6" t="n"/>
      <c r="P515" s="52" t="n"/>
    </row>
    <row r="516" ht="15.75" customHeight="1">
      <c r="A516" s="1" t="n"/>
      <c r="B516" s="14" t="n"/>
      <c r="C516" s="6" t="n"/>
      <c r="D516" s="51" t="n"/>
      <c r="E516" s="6" t="n"/>
      <c r="F516" s="51" t="n"/>
      <c r="G516" s="6" t="n"/>
      <c r="H516" s="6" t="n"/>
      <c r="I516" s="6" t="n"/>
      <c r="J516" s="6" t="n"/>
      <c r="K516" s="6" t="n"/>
      <c r="L516" s="51" t="n"/>
      <c r="M516" s="6" t="n"/>
      <c r="N516" s="6" t="n"/>
      <c r="O516" s="6" t="n"/>
      <c r="P516" s="52" t="n"/>
    </row>
    <row r="517" ht="15.75" customHeight="1">
      <c r="A517" s="1" t="n"/>
      <c r="B517" s="14" t="n"/>
      <c r="C517" s="6" t="n"/>
      <c r="D517" s="51" t="n"/>
      <c r="E517" s="6" t="n"/>
      <c r="F517" s="51" t="n"/>
      <c r="G517" s="6" t="n"/>
      <c r="H517" s="6" t="n"/>
      <c r="I517" s="6" t="n"/>
      <c r="J517" s="6" t="n"/>
      <c r="K517" s="6" t="n"/>
      <c r="L517" s="51" t="n"/>
      <c r="M517" s="6" t="n"/>
      <c r="N517" s="6" t="n"/>
      <c r="O517" s="6" t="n"/>
      <c r="P517" s="52" t="n"/>
    </row>
    <row r="518" ht="15.75" customHeight="1">
      <c r="A518" s="1" t="n"/>
      <c r="B518" s="14" t="n"/>
      <c r="C518" s="6" t="n"/>
      <c r="D518" s="51" t="n"/>
      <c r="E518" s="6" t="n"/>
      <c r="F518" s="51" t="n"/>
      <c r="G518" s="6" t="n"/>
      <c r="H518" s="6" t="n"/>
      <c r="I518" s="6" t="n"/>
      <c r="J518" s="6" t="n"/>
      <c r="K518" s="6" t="n"/>
      <c r="L518" s="51" t="n"/>
      <c r="M518" s="6" t="n"/>
      <c r="N518" s="6" t="n"/>
      <c r="O518" s="6" t="n"/>
      <c r="P518" s="52" t="n"/>
    </row>
    <row r="519" ht="15.75" customHeight="1">
      <c r="A519" s="1" t="n"/>
      <c r="B519" s="14" t="n"/>
      <c r="C519" s="6" t="n"/>
      <c r="D519" s="51" t="n"/>
      <c r="E519" s="6" t="n"/>
      <c r="F519" s="51" t="n"/>
      <c r="G519" s="6" t="n"/>
      <c r="H519" s="6" t="n"/>
      <c r="I519" s="6" t="n"/>
      <c r="J519" s="6" t="n"/>
      <c r="K519" s="6" t="n"/>
      <c r="L519" s="51" t="n"/>
      <c r="M519" s="6" t="n"/>
      <c r="N519" s="6" t="n"/>
      <c r="O519" s="6" t="n"/>
      <c r="P519" s="52" t="n"/>
    </row>
    <row r="520" ht="15.75" customHeight="1">
      <c r="A520" s="1" t="n"/>
      <c r="B520" s="14" t="n"/>
      <c r="C520" s="6" t="n"/>
      <c r="D520" s="51" t="n"/>
      <c r="E520" s="6" t="n"/>
      <c r="F520" s="51" t="n"/>
      <c r="G520" s="6" t="n"/>
      <c r="H520" s="6" t="n"/>
      <c r="I520" s="6" t="n"/>
      <c r="J520" s="6" t="n"/>
      <c r="K520" s="6" t="n"/>
      <c r="L520" s="51" t="n"/>
      <c r="M520" s="6" t="n"/>
      <c r="N520" s="6" t="n"/>
      <c r="O520" s="6" t="n"/>
      <c r="P520" s="52" t="n"/>
    </row>
    <row r="521" ht="15.75" customHeight="1">
      <c r="A521" s="1" t="n"/>
      <c r="B521" s="14" t="n"/>
      <c r="C521" s="6" t="n"/>
      <c r="D521" s="51" t="n"/>
      <c r="E521" s="6" t="n"/>
      <c r="F521" s="51" t="n"/>
      <c r="G521" s="6" t="n"/>
      <c r="H521" s="6" t="n"/>
      <c r="I521" s="6" t="n"/>
      <c r="J521" s="6" t="n"/>
      <c r="K521" s="6" t="n"/>
      <c r="L521" s="51" t="n"/>
      <c r="M521" s="6" t="n"/>
      <c r="N521" s="6" t="n"/>
      <c r="O521" s="6" t="n"/>
      <c r="P521" s="52" t="n"/>
    </row>
    <row r="522" ht="15.75" customHeight="1">
      <c r="A522" s="1" t="n"/>
      <c r="B522" s="14" t="n"/>
      <c r="C522" s="6" t="n"/>
      <c r="D522" s="51" t="n"/>
      <c r="E522" s="6" t="n"/>
      <c r="F522" s="51" t="n"/>
      <c r="G522" s="6" t="n"/>
      <c r="H522" s="6" t="n"/>
      <c r="I522" s="6" t="n"/>
      <c r="J522" s="6" t="n"/>
      <c r="K522" s="6" t="n"/>
      <c r="L522" s="51" t="n"/>
      <c r="M522" s="6" t="n"/>
      <c r="N522" s="6" t="n"/>
      <c r="O522" s="6" t="n"/>
      <c r="P522" s="52" t="n"/>
    </row>
    <row r="523" ht="15.75" customHeight="1">
      <c r="A523" s="1" t="n"/>
      <c r="B523" s="14" t="n"/>
      <c r="C523" s="6" t="n"/>
      <c r="D523" s="51" t="n"/>
      <c r="E523" s="6" t="n"/>
      <c r="F523" s="51" t="n"/>
      <c r="G523" s="6" t="n"/>
      <c r="H523" s="6" t="n"/>
      <c r="I523" s="6" t="n"/>
      <c r="J523" s="6" t="n"/>
      <c r="K523" s="6" t="n"/>
      <c r="L523" s="51" t="n"/>
      <c r="M523" s="6" t="n"/>
      <c r="N523" s="6" t="n"/>
      <c r="O523" s="6" t="n"/>
      <c r="P523" s="52" t="n"/>
    </row>
    <row r="524" ht="15.75" customHeight="1">
      <c r="A524" s="1" t="n"/>
      <c r="B524" s="14" t="n"/>
      <c r="C524" s="6" t="n"/>
      <c r="D524" s="51" t="n"/>
      <c r="E524" s="6" t="n"/>
      <c r="F524" s="51" t="n"/>
      <c r="G524" s="6" t="n"/>
      <c r="H524" s="6" t="n"/>
      <c r="I524" s="6" t="n"/>
      <c r="J524" s="6" t="n"/>
      <c r="K524" s="6" t="n"/>
      <c r="L524" s="51" t="n"/>
      <c r="M524" s="6" t="n"/>
      <c r="N524" s="6" t="n"/>
      <c r="O524" s="6" t="n"/>
      <c r="P524" s="52" t="n"/>
    </row>
    <row r="525" ht="15.75" customHeight="1">
      <c r="A525" s="1" t="n"/>
      <c r="B525" s="14" t="n"/>
      <c r="C525" s="6" t="n"/>
      <c r="D525" s="51" t="n"/>
      <c r="E525" s="6" t="n"/>
      <c r="F525" s="51" t="n"/>
      <c r="G525" s="6" t="n"/>
      <c r="H525" s="6" t="n"/>
      <c r="I525" s="6" t="n"/>
      <c r="J525" s="6" t="n"/>
      <c r="K525" s="6" t="n"/>
      <c r="L525" s="51" t="n"/>
      <c r="M525" s="6" t="n"/>
      <c r="N525" s="6" t="n"/>
      <c r="O525" s="6" t="n"/>
      <c r="P525" s="52" t="n"/>
    </row>
    <row r="526" ht="15.75" customHeight="1">
      <c r="A526" s="1" t="n"/>
      <c r="B526" s="14" t="n"/>
      <c r="C526" s="6" t="n"/>
      <c r="D526" s="51" t="n"/>
      <c r="E526" s="6" t="n"/>
      <c r="F526" s="51" t="n"/>
      <c r="G526" s="6" t="n"/>
      <c r="H526" s="6" t="n"/>
      <c r="I526" s="6" t="n"/>
      <c r="J526" s="6" t="n"/>
      <c r="K526" s="6" t="n"/>
      <c r="L526" s="51" t="n"/>
      <c r="M526" s="6" t="n"/>
      <c r="N526" s="6" t="n"/>
      <c r="O526" s="6" t="n"/>
      <c r="P526" s="52" t="n"/>
    </row>
    <row r="527" ht="15.75" customHeight="1">
      <c r="A527" s="1" t="n"/>
      <c r="B527" s="14" t="n"/>
      <c r="C527" s="6" t="n"/>
      <c r="D527" s="51" t="n"/>
      <c r="E527" s="6" t="n"/>
      <c r="F527" s="51" t="n"/>
      <c r="G527" s="6" t="n"/>
      <c r="H527" s="6" t="n"/>
      <c r="I527" s="6" t="n"/>
      <c r="J527" s="6" t="n"/>
      <c r="K527" s="6" t="n"/>
      <c r="L527" s="51" t="n"/>
      <c r="M527" s="6" t="n"/>
      <c r="N527" s="6" t="n"/>
      <c r="O527" s="6" t="n"/>
      <c r="P527" s="52" t="n"/>
    </row>
    <row r="528" ht="15.75" customHeight="1">
      <c r="A528" s="1" t="n"/>
      <c r="B528" s="14" t="n"/>
      <c r="C528" s="6" t="n"/>
      <c r="D528" s="51" t="n"/>
      <c r="E528" s="6" t="n"/>
      <c r="F528" s="51" t="n"/>
      <c r="G528" s="6" t="n"/>
      <c r="H528" s="6" t="n"/>
      <c r="I528" s="6" t="n"/>
      <c r="J528" s="6" t="n"/>
      <c r="K528" s="6" t="n"/>
      <c r="L528" s="51" t="n"/>
      <c r="M528" s="6" t="n"/>
      <c r="N528" s="6" t="n"/>
      <c r="O528" s="6" t="n"/>
      <c r="P528" s="52" t="n"/>
    </row>
    <row r="529" ht="15.75" customHeight="1">
      <c r="A529" s="1" t="n"/>
      <c r="B529" s="14" t="n"/>
      <c r="C529" s="6" t="n"/>
      <c r="D529" s="51" t="n"/>
      <c r="E529" s="6" t="n"/>
      <c r="F529" s="51" t="n"/>
      <c r="G529" s="6" t="n"/>
      <c r="H529" s="6" t="n"/>
      <c r="I529" s="6" t="n"/>
      <c r="J529" s="6" t="n"/>
      <c r="K529" s="6" t="n"/>
      <c r="L529" s="51" t="n"/>
      <c r="M529" s="6" t="n"/>
      <c r="N529" s="6" t="n"/>
      <c r="O529" s="6" t="n"/>
      <c r="P529" s="52" t="n"/>
    </row>
    <row r="530" ht="15.75" customHeight="1">
      <c r="A530" s="1" t="n"/>
      <c r="B530" s="14" t="n"/>
      <c r="C530" s="6" t="n"/>
      <c r="D530" s="51" t="n"/>
      <c r="E530" s="6" t="n"/>
      <c r="F530" s="51" t="n"/>
      <c r="G530" s="6" t="n"/>
      <c r="H530" s="6" t="n"/>
      <c r="I530" s="6" t="n"/>
      <c r="J530" s="6" t="n"/>
      <c r="K530" s="6" t="n"/>
      <c r="L530" s="51" t="n"/>
      <c r="M530" s="6" t="n"/>
      <c r="N530" s="6" t="n"/>
      <c r="O530" s="6" t="n"/>
      <c r="P530" s="52" t="n"/>
    </row>
    <row r="531" ht="15.75" customHeight="1">
      <c r="A531" s="1" t="n"/>
      <c r="B531" s="14" t="n"/>
      <c r="C531" s="6" t="n"/>
      <c r="D531" s="51" t="n"/>
      <c r="E531" s="6" t="n"/>
      <c r="F531" s="51" t="n"/>
      <c r="G531" s="6" t="n"/>
      <c r="H531" s="6" t="n"/>
      <c r="I531" s="6" t="n"/>
      <c r="J531" s="6" t="n"/>
      <c r="K531" s="6" t="n"/>
      <c r="L531" s="51" t="n"/>
      <c r="M531" s="6" t="n"/>
      <c r="N531" s="6" t="n"/>
      <c r="O531" s="6" t="n"/>
      <c r="P531" s="52" t="n"/>
    </row>
    <row r="532" ht="15.75" customHeight="1">
      <c r="A532" s="1" t="n"/>
      <c r="B532" s="14" t="n"/>
      <c r="C532" s="6" t="n"/>
      <c r="D532" s="51" t="n"/>
      <c r="E532" s="6" t="n"/>
      <c r="F532" s="51" t="n"/>
      <c r="G532" s="6" t="n"/>
      <c r="H532" s="6" t="n"/>
      <c r="I532" s="6" t="n"/>
      <c r="J532" s="6" t="n"/>
      <c r="K532" s="6" t="n"/>
      <c r="L532" s="51" t="n"/>
      <c r="M532" s="6" t="n"/>
      <c r="N532" s="6" t="n"/>
      <c r="O532" s="6" t="n"/>
      <c r="P532" s="52" t="n"/>
    </row>
    <row r="533" ht="15.75" customHeight="1">
      <c r="A533" s="1" t="n"/>
      <c r="B533" s="14" t="n"/>
      <c r="C533" s="6" t="n"/>
      <c r="D533" s="51" t="n"/>
      <c r="E533" s="6" t="n"/>
      <c r="F533" s="51" t="n"/>
      <c r="G533" s="6" t="n"/>
      <c r="H533" s="6" t="n"/>
      <c r="I533" s="6" t="n"/>
      <c r="J533" s="6" t="n"/>
      <c r="K533" s="6" t="n"/>
      <c r="L533" s="51" t="n"/>
      <c r="M533" s="6" t="n"/>
      <c r="N533" s="6" t="n"/>
      <c r="O533" s="6" t="n"/>
      <c r="P533" s="52" t="n"/>
    </row>
    <row r="534" ht="15.75" customHeight="1">
      <c r="A534" s="1" t="n"/>
      <c r="B534" s="14" t="n"/>
      <c r="C534" s="6" t="n"/>
      <c r="D534" s="51" t="n"/>
      <c r="E534" s="6" t="n"/>
      <c r="F534" s="51" t="n"/>
      <c r="G534" s="6" t="n"/>
      <c r="H534" s="6" t="n"/>
      <c r="I534" s="6" t="n"/>
      <c r="J534" s="6" t="n"/>
      <c r="K534" s="6" t="n"/>
      <c r="L534" s="51" t="n"/>
      <c r="M534" s="6" t="n"/>
      <c r="N534" s="6" t="n"/>
      <c r="O534" s="6" t="n"/>
      <c r="P534" s="52" t="n"/>
    </row>
    <row r="535" ht="15.75" customHeight="1">
      <c r="A535" s="1" t="n"/>
      <c r="B535" s="14" t="n"/>
      <c r="C535" s="6" t="n"/>
      <c r="D535" s="51" t="n"/>
      <c r="E535" s="6" t="n"/>
      <c r="F535" s="51" t="n"/>
      <c r="G535" s="6" t="n"/>
      <c r="H535" s="6" t="n"/>
      <c r="I535" s="6" t="n"/>
      <c r="J535" s="6" t="n"/>
      <c r="K535" s="6" t="n"/>
      <c r="L535" s="51" t="n"/>
      <c r="M535" s="6" t="n"/>
      <c r="N535" s="6" t="n"/>
      <c r="O535" s="6" t="n"/>
      <c r="P535" s="52" t="n"/>
    </row>
    <row r="536" ht="15.75" customHeight="1">
      <c r="A536" s="1" t="n"/>
      <c r="B536" s="14" t="n"/>
      <c r="C536" s="6" t="n"/>
      <c r="D536" s="51" t="n"/>
      <c r="E536" s="6" t="n"/>
      <c r="F536" s="51" t="n"/>
      <c r="G536" s="6" t="n"/>
      <c r="H536" s="6" t="n"/>
      <c r="I536" s="6" t="n"/>
      <c r="J536" s="6" t="n"/>
      <c r="K536" s="6" t="n"/>
      <c r="L536" s="51" t="n"/>
      <c r="M536" s="6" t="n"/>
      <c r="N536" s="6" t="n"/>
      <c r="O536" s="6" t="n"/>
      <c r="P536" s="52" t="n"/>
    </row>
    <row r="537" ht="15.75" customHeight="1">
      <c r="A537" s="1" t="n"/>
      <c r="B537" s="14" t="n"/>
      <c r="C537" s="6" t="n"/>
      <c r="D537" s="51" t="n"/>
      <c r="E537" s="6" t="n"/>
      <c r="F537" s="51" t="n"/>
      <c r="G537" s="6" t="n"/>
      <c r="H537" s="6" t="n"/>
      <c r="I537" s="6" t="n"/>
      <c r="J537" s="6" t="n"/>
      <c r="K537" s="6" t="n"/>
      <c r="L537" s="51" t="n"/>
      <c r="M537" s="6" t="n"/>
      <c r="N537" s="6" t="n"/>
      <c r="O537" s="6" t="n"/>
      <c r="P537" s="52" t="n"/>
    </row>
    <row r="538" ht="15.75" customHeight="1">
      <c r="A538" s="1" t="n"/>
      <c r="B538" s="14" t="n"/>
      <c r="C538" s="6" t="n"/>
      <c r="D538" s="51" t="n"/>
      <c r="E538" s="6" t="n"/>
      <c r="F538" s="51" t="n"/>
      <c r="G538" s="6" t="n"/>
      <c r="H538" s="6" t="n"/>
      <c r="I538" s="6" t="n"/>
      <c r="J538" s="6" t="n"/>
      <c r="K538" s="6" t="n"/>
      <c r="L538" s="51" t="n"/>
      <c r="M538" s="6" t="n"/>
      <c r="N538" s="6" t="n"/>
      <c r="O538" s="6" t="n"/>
      <c r="P538" s="52" t="n"/>
    </row>
    <row r="539" ht="15.75" customHeight="1">
      <c r="A539" s="1" t="n"/>
      <c r="B539" s="14" t="n"/>
      <c r="C539" s="6" t="n"/>
      <c r="D539" s="51" t="n"/>
      <c r="E539" s="6" t="n"/>
      <c r="F539" s="51" t="n"/>
      <c r="G539" s="6" t="n"/>
      <c r="H539" s="6" t="n"/>
      <c r="I539" s="6" t="n"/>
      <c r="J539" s="6" t="n"/>
      <c r="K539" s="6" t="n"/>
      <c r="L539" s="51" t="n"/>
      <c r="M539" s="6" t="n"/>
      <c r="N539" s="6" t="n"/>
      <c r="O539" s="6" t="n"/>
      <c r="P539" s="52" t="n"/>
    </row>
    <row r="540" ht="15.75" customHeight="1">
      <c r="A540" s="1" t="n"/>
      <c r="B540" s="14" t="n"/>
      <c r="C540" s="6" t="n"/>
      <c r="D540" s="51" t="n"/>
      <c r="E540" s="6" t="n"/>
      <c r="F540" s="51" t="n"/>
      <c r="G540" s="6" t="n"/>
      <c r="H540" s="6" t="n"/>
      <c r="I540" s="6" t="n"/>
      <c r="J540" s="6" t="n"/>
      <c r="K540" s="6" t="n"/>
      <c r="L540" s="51" t="n"/>
      <c r="M540" s="6" t="n"/>
      <c r="N540" s="6" t="n"/>
      <c r="O540" s="6" t="n"/>
      <c r="P540" s="52" t="n"/>
    </row>
    <row r="541" ht="15.75" customHeight="1">
      <c r="A541" s="1" t="n"/>
      <c r="B541" s="14" t="n"/>
      <c r="C541" s="6" t="n"/>
      <c r="D541" s="51" t="n"/>
      <c r="E541" s="6" t="n"/>
      <c r="F541" s="51" t="n"/>
      <c r="G541" s="6" t="n"/>
      <c r="H541" s="6" t="n"/>
      <c r="I541" s="6" t="n"/>
      <c r="J541" s="6" t="n"/>
      <c r="K541" s="6" t="n"/>
      <c r="L541" s="51" t="n"/>
      <c r="M541" s="6" t="n"/>
      <c r="N541" s="6" t="n"/>
      <c r="O541" s="6" t="n"/>
      <c r="P541" s="52" t="n"/>
    </row>
    <row r="542" ht="15.75" customHeight="1">
      <c r="A542" s="1" t="n"/>
      <c r="B542" s="14" t="n"/>
      <c r="C542" s="6" t="n"/>
      <c r="D542" s="51" t="n"/>
      <c r="E542" s="6" t="n"/>
      <c r="F542" s="51" t="n"/>
      <c r="G542" s="6" t="n"/>
      <c r="H542" s="6" t="n"/>
      <c r="I542" s="6" t="n"/>
      <c r="J542" s="6" t="n"/>
      <c r="K542" s="6" t="n"/>
      <c r="L542" s="51" t="n"/>
      <c r="M542" s="6" t="n"/>
      <c r="N542" s="6" t="n"/>
      <c r="O542" s="6" t="n"/>
      <c r="P542" s="52" t="n"/>
    </row>
    <row r="543" ht="15.75" customHeight="1">
      <c r="A543" s="1" t="n"/>
      <c r="B543" s="14" t="n"/>
      <c r="C543" s="6" t="n"/>
      <c r="D543" s="51" t="n"/>
      <c r="E543" s="6" t="n"/>
      <c r="F543" s="51" t="n"/>
      <c r="G543" s="6" t="n"/>
      <c r="H543" s="6" t="n"/>
      <c r="I543" s="6" t="n"/>
      <c r="J543" s="6" t="n"/>
      <c r="K543" s="6" t="n"/>
      <c r="L543" s="51" t="n"/>
      <c r="M543" s="6" t="n"/>
      <c r="N543" s="6" t="n"/>
      <c r="O543" s="6" t="n"/>
      <c r="P543" s="52" t="n"/>
    </row>
    <row r="544" ht="15.75" customHeight="1">
      <c r="A544" s="1" t="n"/>
      <c r="B544" s="14" t="n"/>
      <c r="C544" s="6" t="n"/>
      <c r="D544" s="51" t="n"/>
      <c r="E544" s="6" t="n"/>
      <c r="F544" s="51" t="n"/>
      <c r="G544" s="6" t="n"/>
      <c r="H544" s="6" t="n"/>
      <c r="I544" s="6" t="n"/>
      <c r="J544" s="6" t="n"/>
      <c r="K544" s="6" t="n"/>
      <c r="L544" s="51" t="n"/>
      <c r="M544" s="6" t="n"/>
      <c r="N544" s="6" t="n"/>
      <c r="O544" s="6" t="n"/>
      <c r="P544" s="52" t="n"/>
    </row>
    <row r="545" ht="15.75" customHeight="1">
      <c r="A545" s="1" t="n"/>
      <c r="B545" s="14" t="n"/>
      <c r="C545" s="6" t="n"/>
      <c r="D545" s="51" t="n"/>
      <c r="E545" s="6" t="n"/>
      <c r="F545" s="51" t="n"/>
      <c r="G545" s="6" t="n"/>
      <c r="H545" s="6" t="n"/>
      <c r="I545" s="6" t="n"/>
      <c r="J545" s="6" t="n"/>
      <c r="K545" s="6" t="n"/>
      <c r="L545" s="51" t="n"/>
      <c r="M545" s="6" t="n"/>
      <c r="N545" s="6" t="n"/>
      <c r="O545" s="6" t="n"/>
      <c r="P545" s="52" t="n"/>
    </row>
    <row r="546" ht="15.75" customHeight="1">
      <c r="A546" s="1" t="n"/>
      <c r="B546" s="14" t="n"/>
      <c r="C546" s="6" t="n"/>
      <c r="D546" s="51" t="n"/>
      <c r="E546" s="6" t="n"/>
      <c r="F546" s="51" t="n"/>
      <c r="G546" s="6" t="n"/>
      <c r="H546" s="6" t="n"/>
      <c r="I546" s="6" t="n"/>
      <c r="J546" s="6" t="n"/>
      <c r="K546" s="6" t="n"/>
      <c r="L546" s="51" t="n"/>
      <c r="M546" s="6" t="n"/>
      <c r="N546" s="6" t="n"/>
      <c r="O546" s="6" t="n"/>
      <c r="P546" s="52" t="n"/>
    </row>
    <row r="547" ht="15.75" customHeight="1">
      <c r="A547" s="1" t="n"/>
      <c r="B547" s="14" t="n"/>
      <c r="C547" s="6" t="n"/>
      <c r="D547" s="51" t="n"/>
      <c r="E547" s="6" t="n"/>
      <c r="F547" s="51" t="n"/>
      <c r="G547" s="6" t="n"/>
      <c r="H547" s="6" t="n"/>
      <c r="I547" s="6" t="n"/>
      <c r="J547" s="6" t="n"/>
      <c r="K547" s="6" t="n"/>
      <c r="L547" s="51" t="n"/>
      <c r="M547" s="6" t="n"/>
      <c r="N547" s="6" t="n"/>
      <c r="O547" s="6" t="n"/>
      <c r="P547" s="52" t="n"/>
    </row>
    <row r="548" ht="15.75" customHeight="1">
      <c r="A548" s="1" t="n"/>
      <c r="B548" s="14" t="n"/>
      <c r="C548" s="6" t="n"/>
      <c r="D548" s="51" t="n"/>
      <c r="E548" s="6" t="n"/>
      <c r="F548" s="51" t="n"/>
      <c r="G548" s="6" t="n"/>
      <c r="H548" s="6" t="n"/>
      <c r="I548" s="6" t="n"/>
      <c r="J548" s="6" t="n"/>
      <c r="K548" s="6" t="n"/>
      <c r="L548" s="51" t="n"/>
      <c r="M548" s="6" t="n"/>
      <c r="N548" s="6" t="n"/>
      <c r="O548" s="6" t="n"/>
      <c r="P548" s="52" t="n"/>
    </row>
    <row r="549" ht="15.75" customHeight="1">
      <c r="A549" s="1" t="n"/>
      <c r="B549" s="14" t="n"/>
      <c r="C549" s="6" t="n"/>
      <c r="D549" s="51" t="n"/>
      <c r="E549" s="6" t="n"/>
      <c r="F549" s="51" t="n"/>
      <c r="G549" s="6" t="n"/>
      <c r="H549" s="6" t="n"/>
      <c r="I549" s="6" t="n"/>
      <c r="J549" s="6" t="n"/>
      <c r="K549" s="6" t="n"/>
      <c r="L549" s="51" t="n"/>
      <c r="M549" s="6" t="n"/>
      <c r="N549" s="6" t="n"/>
      <c r="O549" s="6" t="n"/>
      <c r="P549" s="52" t="n"/>
    </row>
    <row r="550" ht="15.75" customHeight="1">
      <c r="A550" s="1" t="n"/>
      <c r="B550" s="14" t="n"/>
      <c r="C550" s="6" t="n"/>
      <c r="D550" s="51" t="n"/>
      <c r="E550" s="6" t="n"/>
      <c r="F550" s="51" t="n"/>
      <c r="G550" s="6" t="n"/>
      <c r="H550" s="6" t="n"/>
      <c r="I550" s="6" t="n"/>
      <c r="J550" s="6" t="n"/>
      <c r="K550" s="6" t="n"/>
      <c r="L550" s="51" t="n"/>
      <c r="M550" s="6" t="n"/>
      <c r="N550" s="6" t="n"/>
      <c r="O550" s="6" t="n"/>
      <c r="P550" s="52" t="n"/>
    </row>
    <row r="551" ht="15.75" customHeight="1">
      <c r="A551" s="1" t="n"/>
      <c r="B551" s="14" t="n"/>
      <c r="C551" s="6" t="n"/>
      <c r="D551" s="51" t="n"/>
      <c r="E551" s="6" t="n"/>
      <c r="F551" s="51" t="n"/>
      <c r="G551" s="6" t="n"/>
      <c r="H551" s="6" t="n"/>
      <c r="I551" s="6" t="n"/>
      <c r="J551" s="6" t="n"/>
      <c r="K551" s="6" t="n"/>
      <c r="L551" s="51" t="n"/>
      <c r="M551" s="6" t="n"/>
      <c r="N551" s="6" t="n"/>
      <c r="O551" s="6" t="n"/>
      <c r="P551" s="52" t="n"/>
    </row>
    <row r="552" ht="15.75" customHeight="1">
      <c r="A552" s="1" t="n"/>
      <c r="B552" s="14" t="n"/>
      <c r="C552" s="6" t="n"/>
      <c r="D552" s="51" t="n"/>
      <c r="E552" s="6" t="n"/>
      <c r="F552" s="51" t="n"/>
      <c r="G552" s="6" t="n"/>
      <c r="H552" s="6" t="n"/>
      <c r="I552" s="6" t="n"/>
      <c r="J552" s="6" t="n"/>
      <c r="K552" s="6" t="n"/>
      <c r="L552" s="51" t="n"/>
      <c r="M552" s="6" t="n"/>
      <c r="N552" s="6" t="n"/>
      <c r="O552" s="6" t="n"/>
      <c r="P552" s="52" t="n"/>
    </row>
    <row r="553" ht="15.75" customHeight="1">
      <c r="A553" s="1" t="n"/>
      <c r="B553" s="14" t="n"/>
      <c r="C553" s="6" t="n"/>
      <c r="D553" s="51" t="n"/>
      <c r="E553" s="6" t="n"/>
      <c r="F553" s="51" t="n"/>
      <c r="G553" s="6" t="n"/>
      <c r="H553" s="6" t="n"/>
      <c r="I553" s="6" t="n"/>
      <c r="J553" s="6" t="n"/>
      <c r="K553" s="6" t="n"/>
      <c r="L553" s="51" t="n"/>
      <c r="M553" s="6" t="n"/>
      <c r="N553" s="6" t="n"/>
      <c r="O553" s="6" t="n"/>
      <c r="P553" s="52" t="n"/>
    </row>
    <row r="554" ht="15.75" customHeight="1">
      <c r="A554" s="1" t="n"/>
      <c r="B554" s="14" t="n"/>
      <c r="C554" s="6" t="n"/>
      <c r="D554" s="51" t="n"/>
      <c r="E554" s="6" t="n"/>
      <c r="F554" s="51" t="n"/>
      <c r="G554" s="6" t="n"/>
      <c r="H554" s="6" t="n"/>
      <c r="I554" s="6" t="n"/>
      <c r="J554" s="6" t="n"/>
      <c r="K554" s="6" t="n"/>
      <c r="L554" s="51" t="n"/>
      <c r="M554" s="6" t="n"/>
      <c r="N554" s="6" t="n"/>
      <c r="O554" s="6" t="n"/>
      <c r="P554" s="52" t="n"/>
    </row>
    <row r="555" ht="15.75" customHeight="1">
      <c r="A555" s="1" t="n"/>
      <c r="B555" s="14" t="n"/>
      <c r="C555" s="6" t="n"/>
      <c r="D555" s="51" t="n"/>
      <c r="E555" s="6" t="n"/>
      <c r="F555" s="51" t="n"/>
      <c r="G555" s="6" t="n"/>
      <c r="H555" s="6" t="n"/>
      <c r="I555" s="6" t="n"/>
      <c r="J555" s="6" t="n"/>
      <c r="K555" s="6" t="n"/>
      <c r="L555" s="51" t="n"/>
      <c r="M555" s="6" t="n"/>
      <c r="N555" s="6" t="n"/>
      <c r="O555" s="6" t="n"/>
      <c r="P555" s="52" t="n"/>
    </row>
    <row r="556" ht="15.75" customHeight="1">
      <c r="A556" s="1" t="n"/>
      <c r="B556" s="14" t="n"/>
      <c r="C556" s="6" t="n"/>
      <c r="D556" s="51" t="n"/>
      <c r="E556" s="6" t="n"/>
      <c r="F556" s="51" t="n"/>
      <c r="G556" s="6" t="n"/>
      <c r="H556" s="6" t="n"/>
      <c r="I556" s="6" t="n"/>
      <c r="J556" s="6" t="n"/>
      <c r="K556" s="6" t="n"/>
      <c r="L556" s="51" t="n"/>
      <c r="M556" s="6" t="n"/>
      <c r="N556" s="6" t="n"/>
      <c r="O556" s="6" t="n"/>
      <c r="P556" s="52" t="n"/>
    </row>
    <row r="557" ht="15.75" customHeight="1">
      <c r="A557" s="1" t="n"/>
      <c r="B557" s="14" t="n"/>
      <c r="C557" s="6" t="n"/>
      <c r="D557" s="51" t="n"/>
      <c r="E557" s="6" t="n"/>
      <c r="F557" s="51" t="n"/>
      <c r="G557" s="6" t="n"/>
      <c r="H557" s="6" t="n"/>
      <c r="I557" s="6" t="n"/>
      <c r="J557" s="6" t="n"/>
      <c r="K557" s="6" t="n"/>
      <c r="L557" s="51" t="n"/>
      <c r="M557" s="6" t="n"/>
      <c r="N557" s="6" t="n"/>
      <c r="O557" s="6" t="n"/>
      <c r="P557" s="52" t="n"/>
    </row>
    <row r="558" ht="15.75" customHeight="1">
      <c r="A558" s="1" t="n"/>
      <c r="B558" s="14" t="n"/>
      <c r="C558" s="6" t="n"/>
      <c r="D558" s="51" t="n"/>
      <c r="E558" s="6" t="n"/>
      <c r="F558" s="51" t="n"/>
      <c r="G558" s="6" t="n"/>
      <c r="H558" s="6" t="n"/>
      <c r="I558" s="6" t="n"/>
      <c r="J558" s="6" t="n"/>
      <c r="K558" s="6" t="n"/>
      <c r="L558" s="51" t="n"/>
      <c r="M558" s="6" t="n"/>
      <c r="N558" s="6" t="n"/>
      <c r="O558" s="6" t="n"/>
      <c r="P558" s="52" t="n"/>
    </row>
    <row r="559" ht="15.75" customHeight="1">
      <c r="A559" s="1" t="n"/>
      <c r="B559" s="14" t="n"/>
      <c r="C559" s="6" t="n"/>
      <c r="D559" s="51" t="n"/>
      <c r="E559" s="6" t="n"/>
      <c r="F559" s="51" t="n"/>
      <c r="G559" s="6" t="n"/>
      <c r="H559" s="6" t="n"/>
      <c r="I559" s="6" t="n"/>
      <c r="J559" s="6" t="n"/>
      <c r="K559" s="6" t="n"/>
      <c r="L559" s="51" t="n"/>
      <c r="M559" s="6" t="n"/>
      <c r="N559" s="6" t="n"/>
      <c r="O559" s="6" t="n"/>
      <c r="P559" s="52" t="n"/>
    </row>
    <row r="560" ht="15.75" customHeight="1">
      <c r="A560" s="1" t="n"/>
      <c r="B560" s="14" t="n"/>
      <c r="C560" s="6" t="n"/>
      <c r="D560" s="51" t="n"/>
      <c r="E560" s="6" t="n"/>
      <c r="F560" s="51" t="n"/>
      <c r="G560" s="6" t="n"/>
      <c r="H560" s="6" t="n"/>
      <c r="I560" s="6" t="n"/>
      <c r="J560" s="6" t="n"/>
      <c r="K560" s="6" t="n"/>
      <c r="L560" s="51" t="n"/>
      <c r="M560" s="6" t="n"/>
      <c r="N560" s="6" t="n"/>
      <c r="O560" s="6" t="n"/>
      <c r="P560" s="52" t="n"/>
    </row>
    <row r="561" ht="15.75" customHeight="1">
      <c r="A561" s="1" t="n"/>
      <c r="B561" s="14" t="n"/>
      <c r="C561" s="6" t="n"/>
      <c r="D561" s="51" t="n"/>
      <c r="E561" s="6" t="n"/>
      <c r="F561" s="51" t="n"/>
      <c r="G561" s="6" t="n"/>
      <c r="H561" s="6" t="n"/>
      <c r="I561" s="6" t="n"/>
      <c r="J561" s="6" t="n"/>
      <c r="K561" s="6" t="n"/>
      <c r="L561" s="51" t="n"/>
      <c r="M561" s="6" t="n"/>
      <c r="N561" s="6" t="n"/>
      <c r="O561" s="6" t="n"/>
      <c r="P561" s="52" t="n"/>
    </row>
    <row r="562" ht="15.75" customHeight="1">
      <c r="A562" s="1" t="n"/>
      <c r="B562" s="14" t="n"/>
      <c r="C562" s="6" t="n"/>
      <c r="D562" s="51" t="n"/>
      <c r="E562" s="6" t="n"/>
      <c r="F562" s="51" t="n"/>
      <c r="G562" s="6" t="n"/>
      <c r="H562" s="6" t="n"/>
      <c r="I562" s="6" t="n"/>
      <c r="J562" s="6" t="n"/>
      <c r="K562" s="6" t="n"/>
      <c r="L562" s="51" t="n"/>
      <c r="M562" s="6" t="n"/>
      <c r="N562" s="6" t="n"/>
      <c r="O562" s="6" t="n"/>
      <c r="P562" s="52" t="n"/>
    </row>
    <row r="563" ht="15.75" customHeight="1">
      <c r="A563" s="1" t="n"/>
      <c r="B563" s="14" t="n"/>
      <c r="C563" s="6" t="n"/>
      <c r="D563" s="51" t="n"/>
      <c r="E563" s="6" t="n"/>
      <c r="F563" s="51" t="n"/>
      <c r="G563" s="6" t="n"/>
      <c r="H563" s="6" t="n"/>
      <c r="I563" s="6" t="n"/>
      <c r="J563" s="6" t="n"/>
      <c r="K563" s="6" t="n"/>
      <c r="L563" s="51" t="n"/>
      <c r="M563" s="6" t="n"/>
      <c r="N563" s="6" t="n"/>
      <c r="O563" s="6" t="n"/>
      <c r="P563" s="52" t="n"/>
    </row>
    <row r="564" ht="15.75" customHeight="1">
      <c r="A564" s="1" t="n"/>
      <c r="B564" s="14" t="n"/>
      <c r="C564" s="6" t="n"/>
      <c r="D564" s="51" t="n"/>
      <c r="E564" s="6" t="n"/>
      <c r="F564" s="51" t="n"/>
      <c r="G564" s="6" t="n"/>
      <c r="H564" s="6" t="n"/>
      <c r="I564" s="6" t="n"/>
      <c r="J564" s="6" t="n"/>
      <c r="K564" s="6" t="n"/>
      <c r="L564" s="51" t="n"/>
      <c r="M564" s="6" t="n"/>
      <c r="N564" s="6" t="n"/>
      <c r="O564" s="6" t="n"/>
      <c r="P564" s="52" t="n"/>
    </row>
    <row r="565" ht="15.75" customHeight="1">
      <c r="A565" s="1" t="n"/>
      <c r="B565" s="14" t="n"/>
      <c r="C565" s="6" t="n"/>
      <c r="D565" s="51" t="n"/>
      <c r="E565" s="6" t="n"/>
      <c r="F565" s="51" t="n"/>
      <c r="G565" s="6" t="n"/>
      <c r="H565" s="6" t="n"/>
      <c r="I565" s="6" t="n"/>
      <c r="J565" s="6" t="n"/>
      <c r="K565" s="6" t="n"/>
      <c r="L565" s="51" t="n"/>
      <c r="M565" s="6" t="n"/>
      <c r="N565" s="6" t="n"/>
      <c r="O565" s="6" t="n"/>
      <c r="P565" s="52" t="n"/>
    </row>
    <row r="566" ht="15.75" customHeight="1">
      <c r="A566" s="1" t="n"/>
      <c r="B566" s="14" t="n"/>
      <c r="C566" s="6" t="n"/>
      <c r="D566" s="51" t="n"/>
      <c r="E566" s="6" t="n"/>
      <c r="F566" s="51" t="n"/>
      <c r="G566" s="6" t="n"/>
      <c r="H566" s="6" t="n"/>
      <c r="I566" s="6" t="n"/>
      <c r="J566" s="6" t="n"/>
      <c r="K566" s="6" t="n"/>
      <c r="L566" s="51" t="n"/>
      <c r="M566" s="6" t="n"/>
      <c r="N566" s="6" t="n"/>
      <c r="O566" s="6" t="n"/>
      <c r="P566" s="52" t="n"/>
    </row>
    <row r="567" ht="15.75" customHeight="1">
      <c r="A567" s="1" t="n"/>
      <c r="B567" s="14" t="n"/>
      <c r="C567" s="6" t="n"/>
      <c r="D567" s="51" t="n"/>
      <c r="E567" s="6" t="n"/>
      <c r="F567" s="51" t="n"/>
      <c r="G567" s="6" t="n"/>
      <c r="H567" s="6" t="n"/>
      <c r="I567" s="6" t="n"/>
      <c r="J567" s="6" t="n"/>
      <c r="K567" s="6" t="n"/>
      <c r="L567" s="51" t="n"/>
      <c r="M567" s="6" t="n"/>
      <c r="N567" s="6" t="n"/>
      <c r="O567" s="6" t="n"/>
      <c r="P567" s="52" t="n"/>
    </row>
    <row r="568" ht="15.75" customHeight="1">
      <c r="A568" s="1" t="n"/>
      <c r="B568" s="14" t="n"/>
      <c r="C568" s="6" t="n"/>
      <c r="D568" s="51" t="n"/>
      <c r="E568" s="6" t="n"/>
      <c r="F568" s="51" t="n"/>
      <c r="G568" s="6" t="n"/>
      <c r="H568" s="6" t="n"/>
      <c r="I568" s="6" t="n"/>
      <c r="J568" s="6" t="n"/>
      <c r="K568" s="6" t="n"/>
      <c r="L568" s="51" t="n"/>
      <c r="M568" s="6" t="n"/>
      <c r="N568" s="6" t="n"/>
      <c r="O568" s="6" t="n"/>
      <c r="P568" s="52" t="n"/>
    </row>
    <row r="569" ht="15.75" customHeight="1">
      <c r="A569" s="1" t="n"/>
      <c r="B569" s="14" t="n"/>
      <c r="C569" s="6" t="n"/>
      <c r="D569" s="51" t="n"/>
      <c r="E569" s="6" t="n"/>
      <c r="F569" s="51" t="n"/>
      <c r="G569" s="6" t="n"/>
      <c r="H569" s="6" t="n"/>
      <c r="I569" s="6" t="n"/>
      <c r="J569" s="6" t="n"/>
      <c r="K569" s="6" t="n"/>
      <c r="L569" s="51" t="n"/>
      <c r="M569" s="6" t="n"/>
      <c r="N569" s="6" t="n"/>
      <c r="O569" s="6" t="n"/>
      <c r="P569" s="52" t="n"/>
    </row>
    <row r="570" ht="15.75" customHeight="1">
      <c r="A570" s="1" t="n"/>
      <c r="B570" s="14" t="n"/>
      <c r="C570" s="6" t="n"/>
      <c r="D570" s="51" t="n"/>
      <c r="E570" s="6" t="n"/>
      <c r="F570" s="51" t="n"/>
      <c r="G570" s="6" t="n"/>
      <c r="H570" s="6" t="n"/>
      <c r="I570" s="6" t="n"/>
      <c r="J570" s="6" t="n"/>
      <c r="K570" s="6" t="n"/>
      <c r="L570" s="51" t="n"/>
      <c r="M570" s="6" t="n"/>
      <c r="N570" s="6" t="n"/>
      <c r="O570" s="6" t="n"/>
      <c r="P570" s="52" t="n"/>
    </row>
    <row r="571" ht="15.75" customHeight="1">
      <c r="A571" s="1" t="n"/>
      <c r="B571" s="14" t="n"/>
      <c r="C571" s="6" t="n"/>
      <c r="D571" s="51" t="n"/>
      <c r="E571" s="6" t="n"/>
      <c r="F571" s="51" t="n"/>
      <c r="G571" s="6" t="n"/>
      <c r="H571" s="6" t="n"/>
      <c r="I571" s="6" t="n"/>
      <c r="J571" s="6" t="n"/>
      <c r="K571" s="6" t="n"/>
      <c r="L571" s="51" t="n"/>
      <c r="M571" s="6" t="n"/>
      <c r="N571" s="6" t="n"/>
      <c r="O571" s="6" t="n"/>
      <c r="P571" s="52" t="n"/>
    </row>
    <row r="572" ht="15.75" customHeight="1">
      <c r="A572" s="1" t="n"/>
      <c r="B572" s="14" t="n"/>
      <c r="C572" s="6" t="n"/>
      <c r="D572" s="51" t="n"/>
      <c r="E572" s="6" t="n"/>
      <c r="F572" s="51" t="n"/>
      <c r="G572" s="6" t="n"/>
      <c r="H572" s="6" t="n"/>
      <c r="I572" s="6" t="n"/>
      <c r="J572" s="6" t="n"/>
      <c r="K572" s="6" t="n"/>
      <c r="L572" s="51" t="n"/>
      <c r="M572" s="6" t="n"/>
      <c r="N572" s="6" t="n"/>
      <c r="O572" s="6" t="n"/>
      <c r="P572" s="52" t="n"/>
    </row>
    <row r="573" ht="15.75" customHeight="1">
      <c r="A573" s="1" t="n"/>
      <c r="B573" s="14" t="n"/>
      <c r="C573" s="6" t="n"/>
      <c r="D573" s="51" t="n"/>
      <c r="E573" s="6" t="n"/>
      <c r="F573" s="51" t="n"/>
      <c r="G573" s="6" t="n"/>
      <c r="H573" s="6" t="n"/>
      <c r="I573" s="6" t="n"/>
      <c r="J573" s="6" t="n"/>
      <c r="K573" s="6" t="n"/>
      <c r="L573" s="51" t="n"/>
      <c r="M573" s="6" t="n"/>
      <c r="N573" s="6" t="n"/>
      <c r="O573" s="6" t="n"/>
      <c r="P573" s="52" t="n"/>
    </row>
    <row r="574" ht="15.75" customHeight="1">
      <c r="A574" s="1" t="n"/>
      <c r="B574" s="14" t="n"/>
      <c r="C574" s="6" t="n"/>
      <c r="D574" s="51" t="n"/>
      <c r="E574" s="6" t="n"/>
      <c r="F574" s="51" t="n"/>
      <c r="G574" s="6" t="n"/>
      <c r="H574" s="6" t="n"/>
      <c r="I574" s="6" t="n"/>
      <c r="J574" s="6" t="n"/>
      <c r="K574" s="6" t="n"/>
      <c r="L574" s="51" t="n"/>
      <c r="M574" s="6" t="n"/>
      <c r="N574" s="6" t="n"/>
      <c r="O574" s="6" t="n"/>
      <c r="P574" s="52" t="n"/>
    </row>
    <row r="575" ht="15.75" customHeight="1">
      <c r="A575" s="1" t="n"/>
      <c r="B575" s="14" t="n"/>
      <c r="C575" s="6" t="n"/>
      <c r="D575" s="51" t="n"/>
      <c r="E575" s="6" t="n"/>
      <c r="F575" s="51" t="n"/>
      <c r="G575" s="6" t="n"/>
      <c r="H575" s="6" t="n"/>
      <c r="I575" s="6" t="n"/>
      <c r="J575" s="6" t="n"/>
      <c r="K575" s="6" t="n"/>
      <c r="L575" s="51" t="n"/>
      <c r="M575" s="6" t="n"/>
      <c r="N575" s="6" t="n"/>
      <c r="O575" s="6" t="n"/>
      <c r="P575" s="52" t="n"/>
    </row>
    <row r="576" ht="15.75" customHeight="1">
      <c r="A576" s="1" t="n"/>
      <c r="B576" s="14" t="n"/>
      <c r="C576" s="6" t="n"/>
      <c r="D576" s="51" t="n"/>
      <c r="E576" s="6" t="n"/>
      <c r="F576" s="51" t="n"/>
      <c r="G576" s="6" t="n"/>
      <c r="H576" s="6" t="n"/>
      <c r="I576" s="6" t="n"/>
      <c r="J576" s="6" t="n"/>
      <c r="K576" s="6" t="n"/>
      <c r="L576" s="51" t="n"/>
      <c r="M576" s="6" t="n"/>
      <c r="N576" s="6" t="n"/>
      <c r="O576" s="6" t="n"/>
      <c r="P576" s="52" t="n"/>
    </row>
    <row r="577" ht="15.75" customHeight="1">
      <c r="A577" s="1" t="n"/>
      <c r="B577" s="14" t="n"/>
      <c r="C577" s="6" t="n"/>
      <c r="D577" s="51" t="n"/>
      <c r="E577" s="6" t="n"/>
      <c r="F577" s="51" t="n"/>
      <c r="G577" s="6" t="n"/>
      <c r="H577" s="6" t="n"/>
      <c r="I577" s="6" t="n"/>
      <c r="J577" s="6" t="n"/>
      <c r="K577" s="6" t="n"/>
      <c r="L577" s="51" t="n"/>
      <c r="M577" s="6" t="n"/>
      <c r="N577" s="6" t="n"/>
      <c r="O577" s="6" t="n"/>
      <c r="P577" s="52" t="n"/>
    </row>
    <row r="578" ht="15.75" customHeight="1">
      <c r="A578" s="1" t="n"/>
      <c r="B578" s="14" t="n"/>
      <c r="C578" s="6" t="n"/>
      <c r="D578" s="51" t="n"/>
      <c r="E578" s="6" t="n"/>
      <c r="F578" s="51" t="n"/>
      <c r="G578" s="6" t="n"/>
      <c r="H578" s="6" t="n"/>
      <c r="I578" s="6" t="n"/>
      <c r="J578" s="6" t="n"/>
      <c r="K578" s="6" t="n"/>
      <c r="L578" s="51" t="n"/>
      <c r="M578" s="6" t="n"/>
      <c r="N578" s="6" t="n"/>
      <c r="O578" s="6" t="n"/>
      <c r="P578" s="52" t="n"/>
    </row>
    <row r="579" ht="15.75" customHeight="1">
      <c r="A579" s="1" t="n"/>
      <c r="B579" s="14" t="n"/>
      <c r="C579" s="6" t="n"/>
      <c r="D579" s="51" t="n"/>
      <c r="E579" s="6" t="n"/>
      <c r="F579" s="51" t="n"/>
      <c r="G579" s="6" t="n"/>
      <c r="H579" s="6" t="n"/>
      <c r="I579" s="6" t="n"/>
      <c r="J579" s="6" t="n"/>
      <c r="K579" s="6" t="n"/>
      <c r="L579" s="51" t="n"/>
      <c r="M579" s="6" t="n"/>
      <c r="N579" s="6" t="n"/>
      <c r="O579" s="6" t="n"/>
      <c r="P579" s="52" t="n"/>
    </row>
    <row r="580" ht="15.75" customHeight="1">
      <c r="A580" s="1" t="n"/>
      <c r="B580" s="14" t="n"/>
      <c r="C580" s="6" t="n"/>
      <c r="D580" s="51" t="n"/>
      <c r="E580" s="6" t="n"/>
      <c r="F580" s="51" t="n"/>
      <c r="G580" s="6" t="n"/>
      <c r="H580" s="6" t="n"/>
      <c r="I580" s="6" t="n"/>
      <c r="J580" s="6" t="n"/>
      <c r="K580" s="6" t="n"/>
      <c r="L580" s="51" t="n"/>
      <c r="M580" s="6" t="n"/>
      <c r="N580" s="6" t="n"/>
      <c r="O580" s="6" t="n"/>
      <c r="P580" s="52" t="n"/>
    </row>
    <row r="581" ht="15.75" customHeight="1">
      <c r="A581" s="1" t="n"/>
      <c r="B581" s="14" t="n"/>
      <c r="C581" s="6" t="n"/>
      <c r="D581" s="51" t="n"/>
      <c r="E581" s="6" t="n"/>
      <c r="F581" s="51" t="n"/>
      <c r="G581" s="6" t="n"/>
      <c r="H581" s="6" t="n"/>
      <c r="I581" s="6" t="n"/>
      <c r="J581" s="6" t="n"/>
      <c r="K581" s="6" t="n"/>
      <c r="L581" s="51" t="n"/>
      <c r="M581" s="6" t="n"/>
      <c r="N581" s="6" t="n"/>
      <c r="O581" s="6" t="n"/>
      <c r="P581" s="52" t="n"/>
    </row>
    <row r="582" ht="15.75" customHeight="1">
      <c r="A582" s="1" t="n"/>
      <c r="B582" s="14" t="n"/>
      <c r="C582" s="6" t="n"/>
      <c r="D582" s="51" t="n"/>
      <c r="E582" s="6" t="n"/>
      <c r="F582" s="51" t="n"/>
      <c r="G582" s="6" t="n"/>
      <c r="H582" s="6" t="n"/>
      <c r="I582" s="6" t="n"/>
      <c r="J582" s="6" t="n"/>
      <c r="K582" s="6" t="n"/>
      <c r="L582" s="51" t="n"/>
      <c r="M582" s="6" t="n"/>
      <c r="N582" s="6" t="n"/>
      <c r="O582" s="6" t="n"/>
      <c r="P582" s="52" t="n"/>
    </row>
    <row r="583" ht="15.75" customHeight="1">
      <c r="A583" s="1" t="n"/>
      <c r="B583" s="14" t="n"/>
      <c r="C583" s="6" t="n"/>
      <c r="D583" s="51" t="n"/>
      <c r="E583" s="6" t="n"/>
      <c r="F583" s="51" t="n"/>
      <c r="G583" s="6" t="n"/>
      <c r="H583" s="6" t="n"/>
      <c r="I583" s="6" t="n"/>
      <c r="J583" s="6" t="n"/>
      <c r="K583" s="6" t="n"/>
      <c r="L583" s="51" t="n"/>
      <c r="M583" s="6" t="n"/>
      <c r="N583" s="6" t="n"/>
      <c r="O583" s="6" t="n"/>
      <c r="P583" s="52" t="n"/>
    </row>
    <row r="584" ht="15.75" customHeight="1">
      <c r="A584" s="1" t="n"/>
      <c r="B584" s="14" t="n"/>
      <c r="C584" s="6" t="n"/>
      <c r="D584" s="51" t="n"/>
      <c r="E584" s="6" t="n"/>
      <c r="F584" s="51" t="n"/>
      <c r="G584" s="6" t="n"/>
      <c r="H584" s="6" t="n"/>
      <c r="I584" s="6" t="n"/>
      <c r="J584" s="6" t="n"/>
      <c r="K584" s="6" t="n"/>
      <c r="L584" s="51" t="n"/>
      <c r="M584" s="6" t="n"/>
      <c r="N584" s="6" t="n"/>
      <c r="O584" s="6" t="n"/>
      <c r="P584" s="52" t="n"/>
    </row>
    <row r="585" ht="15.75" customHeight="1">
      <c r="A585" s="1" t="n"/>
      <c r="B585" s="14" t="n"/>
      <c r="C585" s="6" t="n"/>
      <c r="D585" s="51" t="n"/>
      <c r="E585" s="6" t="n"/>
      <c r="F585" s="51" t="n"/>
      <c r="G585" s="6" t="n"/>
      <c r="H585" s="6" t="n"/>
      <c r="I585" s="6" t="n"/>
      <c r="J585" s="6" t="n"/>
      <c r="K585" s="6" t="n"/>
      <c r="L585" s="51" t="n"/>
      <c r="M585" s="6" t="n"/>
      <c r="N585" s="6" t="n"/>
      <c r="O585" s="6" t="n"/>
      <c r="P585" s="52" t="n"/>
    </row>
    <row r="586" ht="15.75" customHeight="1">
      <c r="A586" s="1" t="n"/>
      <c r="B586" s="14" t="n"/>
      <c r="C586" s="6" t="n"/>
      <c r="D586" s="51" t="n"/>
      <c r="E586" s="6" t="n"/>
      <c r="F586" s="51" t="n"/>
      <c r="G586" s="6" t="n"/>
      <c r="H586" s="6" t="n"/>
      <c r="I586" s="6" t="n"/>
      <c r="J586" s="6" t="n"/>
      <c r="K586" s="6" t="n"/>
      <c r="L586" s="51" t="n"/>
      <c r="M586" s="6" t="n"/>
      <c r="N586" s="6" t="n"/>
      <c r="O586" s="6" t="n"/>
      <c r="P586" s="52" t="n"/>
    </row>
    <row r="587" ht="15.75" customHeight="1">
      <c r="A587" s="1" t="n"/>
      <c r="B587" s="14" t="n"/>
      <c r="C587" s="6" t="n"/>
      <c r="D587" s="51" t="n"/>
      <c r="E587" s="6" t="n"/>
      <c r="F587" s="51" t="n"/>
      <c r="G587" s="6" t="n"/>
      <c r="H587" s="6" t="n"/>
      <c r="I587" s="6" t="n"/>
      <c r="J587" s="6" t="n"/>
      <c r="K587" s="6" t="n"/>
      <c r="L587" s="51" t="n"/>
      <c r="M587" s="6" t="n"/>
      <c r="N587" s="6" t="n"/>
      <c r="O587" s="6" t="n"/>
      <c r="P587" s="52" t="n"/>
    </row>
    <row r="588" ht="15.75" customHeight="1">
      <c r="A588" s="1" t="n"/>
      <c r="B588" s="14" t="n"/>
      <c r="C588" s="6" t="n"/>
      <c r="D588" s="51" t="n"/>
      <c r="E588" s="6" t="n"/>
      <c r="F588" s="51" t="n"/>
      <c r="G588" s="6" t="n"/>
      <c r="H588" s="6" t="n"/>
      <c r="I588" s="6" t="n"/>
      <c r="J588" s="6" t="n"/>
      <c r="K588" s="6" t="n"/>
      <c r="L588" s="51" t="n"/>
      <c r="M588" s="6" t="n"/>
      <c r="N588" s="6" t="n"/>
      <c r="O588" s="6" t="n"/>
      <c r="P588" s="52" t="n"/>
    </row>
    <row r="589" ht="15.75" customHeight="1">
      <c r="A589" s="1" t="n"/>
      <c r="B589" s="14" t="n"/>
      <c r="C589" s="6" t="n"/>
      <c r="D589" s="51" t="n"/>
      <c r="E589" s="6" t="n"/>
      <c r="F589" s="51" t="n"/>
      <c r="G589" s="6" t="n"/>
      <c r="H589" s="6" t="n"/>
      <c r="I589" s="6" t="n"/>
      <c r="J589" s="6" t="n"/>
      <c r="K589" s="6" t="n"/>
      <c r="L589" s="51" t="n"/>
      <c r="M589" s="6" t="n"/>
      <c r="N589" s="6" t="n"/>
      <c r="O589" s="6" t="n"/>
      <c r="P589" s="52" t="n"/>
    </row>
    <row r="590" ht="15.75" customHeight="1">
      <c r="A590" s="1" t="n"/>
      <c r="B590" s="14" t="n"/>
      <c r="C590" s="6" t="n"/>
      <c r="D590" s="51" t="n"/>
      <c r="E590" s="6" t="n"/>
      <c r="F590" s="51" t="n"/>
      <c r="G590" s="6" t="n"/>
      <c r="H590" s="6" t="n"/>
      <c r="I590" s="6" t="n"/>
      <c r="J590" s="6" t="n"/>
      <c r="K590" s="6" t="n"/>
      <c r="L590" s="51" t="n"/>
      <c r="M590" s="6" t="n"/>
      <c r="N590" s="6" t="n"/>
      <c r="O590" s="6" t="n"/>
      <c r="P590" s="52" t="n"/>
    </row>
    <row r="591" ht="15.75" customHeight="1">
      <c r="A591" s="1" t="n"/>
      <c r="B591" s="14" t="n"/>
      <c r="C591" s="6" t="n"/>
      <c r="D591" s="51" t="n"/>
      <c r="E591" s="6" t="n"/>
      <c r="F591" s="51" t="n"/>
      <c r="G591" s="6" t="n"/>
      <c r="H591" s="6" t="n"/>
      <c r="I591" s="6" t="n"/>
      <c r="J591" s="6" t="n"/>
      <c r="K591" s="6" t="n"/>
      <c r="L591" s="51" t="n"/>
      <c r="M591" s="6" t="n"/>
      <c r="N591" s="6" t="n"/>
      <c r="O591" s="6" t="n"/>
      <c r="P591" s="52" t="n"/>
    </row>
    <row r="592" ht="15.75" customHeight="1">
      <c r="A592" s="1" t="n"/>
      <c r="B592" s="14" t="n"/>
      <c r="C592" s="6" t="n"/>
      <c r="D592" s="51" t="n"/>
      <c r="E592" s="6" t="n"/>
      <c r="F592" s="51" t="n"/>
      <c r="G592" s="6" t="n"/>
      <c r="H592" s="6" t="n"/>
      <c r="I592" s="6" t="n"/>
      <c r="J592" s="6" t="n"/>
      <c r="K592" s="6" t="n"/>
      <c r="L592" s="51" t="n"/>
      <c r="M592" s="6" t="n"/>
      <c r="N592" s="6" t="n"/>
      <c r="O592" s="6" t="n"/>
      <c r="P592" s="52" t="n"/>
    </row>
    <row r="593" ht="15.75" customHeight="1">
      <c r="A593" s="1" t="n"/>
      <c r="B593" s="14" t="n"/>
      <c r="C593" s="6" t="n"/>
      <c r="D593" s="51" t="n"/>
      <c r="E593" s="6" t="n"/>
      <c r="F593" s="51" t="n"/>
      <c r="G593" s="6" t="n"/>
      <c r="H593" s="6" t="n"/>
      <c r="I593" s="6" t="n"/>
      <c r="J593" s="6" t="n"/>
      <c r="K593" s="6" t="n"/>
      <c r="L593" s="51" t="n"/>
      <c r="M593" s="6" t="n"/>
      <c r="N593" s="6" t="n"/>
      <c r="O593" s="6" t="n"/>
      <c r="P593" s="52" t="n"/>
    </row>
    <row r="594" ht="15.75" customHeight="1">
      <c r="A594" s="1" t="n"/>
      <c r="B594" s="14" t="n"/>
      <c r="C594" s="6" t="n"/>
      <c r="D594" s="51" t="n"/>
      <c r="E594" s="6" t="n"/>
      <c r="F594" s="51" t="n"/>
      <c r="G594" s="6" t="n"/>
      <c r="H594" s="6" t="n"/>
      <c r="I594" s="6" t="n"/>
      <c r="J594" s="6" t="n"/>
      <c r="K594" s="6" t="n"/>
      <c r="L594" s="51" t="n"/>
      <c r="M594" s="6" t="n"/>
      <c r="N594" s="6" t="n"/>
      <c r="O594" s="6" t="n"/>
      <c r="P594" s="52" t="n"/>
    </row>
    <row r="595" ht="15.75" customHeight="1">
      <c r="A595" s="1" t="n"/>
      <c r="B595" s="14" t="n"/>
      <c r="C595" s="6" t="n"/>
      <c r="D595" s="51" t="n"/>
      <c r="E595" s="6" t="n"/>
      <c r="F595" s="51" t="n"/>
      <c r="G595" s="6" t="n"/>
      <c r="H595" s="6" t="n"/>
      <c r="I595" s="6" t="n"/>
      <c r="J595" s="6" t="n"/>
      <c r="K595" s="6" t="n"/>
      <c r="L595" s="51" t="n"/>
      <c r="M595" s="6" t="n"/>
      <c r="N595" s="6" t="n"/>
      <c r="O595" s="6" t="n"/>
      <c r="P595" s="52" t="n"/>
    </row>
    <row r="596" ht="15.75" customHeight="1">
      <c r="A596" s="1" t="n"/>
      <c r="B596" s="14" t="n"/>
      <c r="C596" s="6" t="n"/>
      <c r="D596" s="51" t="n"/>
      <c r="E596" s="6" t="n"/>
      <c r="F596" s="51" t="n"/>
      <c r="G596" s="6" t="n"/>
      <c r="H596" s="6" t="n"/>
      <c r="I596" s="6" t="n"/>
      <c r="J596" s="6" t="n"/>
      <c r="K596" s="6" t="n"/>
      <c r="L596" s="51" t="n"/>
      <c r="M596" s="6" t="n"/>
      <c r="N596" s="6" t="n"/>
      <c r="O596" s="6" t="n"/>
      <c r="P596" s="52" t="n"/>
    </row>
    <row r="597" ht="15.75" customHeight="1">
      <c r="A597" s="1" t="n"/>
      <c r="B597" s="14" t="n"/>
      <c r="C597" s="6" t="n"/>
      <c r="D597" s="51" t="n"/>
      <c r="E597" s="6" t="n"/>
      <c r="F597" s="51" t="n"/>
      <c r="G597" s="6" t="n"/>
      <c r="H597" s="6" t="n"/>
      <c r="I597" s="6" t="n"/>
      <c r="J597" s="6" t="n"/>
      <c r="K597" s="6" t="n"/>
      <c r="L597" s="51" t="n"/>
      <c r="M597" s="6" t="n"/>
      <c r="N597" s="6" t="n"/>
      <c r="O597" s="6" t="n"/>
      <c r="P597" s="52" t="n"/>
    </row>
    <row r="598" ht="15.75" customHeight="1">
      <c r="A598" s="1" t="n"/>
      <c r="B598" s="14" t="n"/>
      <c r="C598" s="6" t="n"/>
      <c r="D598" s="51" t="n"/>
      <c r="E598" s="6" t="n"/>
      <c r="F598" s="51" t="n"/>
      <c r="G598" s="6" t="n"/>
      <c r="H598" s="6" t="n"/>
      <c r="I598" s="6" t="n"/>
      <c r="J598" s="6" t="n"/>
      <c r="K598" s="6" t="n"/>
      <c r="L598" s="51" t="n"/>
      <c r="M598" s="6" t="n"/>
      <c r="N598" s="6" t="n"/>
      <c r="O598" s="6" t="n"/>
      <c r="P598" s="52" t="n"/>
    </row>
    <row r="599" ht="15.75" customHeight="1">
      <c r="A599" s="1" t="n"/>
      <c r="B599" s="14" t="n"/>
      <c r="C599" s="6" t="n"/>
      <c r="D599" s="51" t="n"/>
      <c r="E599" s="6" t="n"/>
      <c r="F599" s="51" t="n"/>
      <c r="G599" s="6" t="n"/>
      <c r="H599" s="6" t="n"/>
      <c r="I599" s="6" t="n"/>
      <c r="J599" s="6" t="n"/>
      <c r="K599" s="6" t="n"/>
      <c r="L599" s="51" t="n"/>
      <c r="M599" s="6" t="n"/>
      <c r="N599" s="6" t="n"/>
      <c r="O599" s="6" t="n"/>
      <c r="P599" s="52" t="n"/>
    </row>
    <row r="600" ht="15.75" customHeight="1">
      <c r="A600" s="1" t="n"/>
      <c r="B600" s="14" t="n"/>
      <c r="C600" s="6" t="n"/>
      <c r="D600" s="51" t="n"/>
      <c r="E600" s="6" t="n"/>
      <c r="F600" s="51" t="n"/>
      <c r="G600" s="6" t="n"/>
      <c r="H600" s="6" t="n"/>
      <c r="I600" s="6" t="n"/>
      <c r="J600" s="6" t="n"/>
      <c r="K600" s="6" t="n"/>
      <c r="L600" s="51" t="n"/>
      <c r="M600" s="6" t="n"/>
      <c r="N600" s="6" t="n"/>
      <c r="O600" s="6" t="n"/>
      <c r="P600" s="52" t="n"/>
    </row>
    <row r="601" ht="15.75" customHeight="1">
      <c r="A601" s="1" t="n"/>
      <c r="B601" s="14" t="n"/>
      <c r="C601" s="6" t="n"/>
      <c r="D601" s="51" t="n"/>
      <c r="E601" s="6" t="n"/>
      <c r="F601" s="51" t="n"/>
      <c r="G601" s="6" t="n"/>
      <c r="H601" s="6" t="n"/>
      <c r="I601" s="6" t="n"/>
      <c r="J601" s="6" t="n"/>
      <c r="K601" s="6" t="n"/>
      <c r="L601" s="51" t="n"/>
      <c r="M601" s="6" t="n"/>
      <c r="N601" s="6" t="n"/>
      <c r="O601" s="6" t="n"/>
      <c r="P601" s="52" t="n"/>
    </row>
    <row r="602" ht="15.75" customHeight="1">
      <c r="A602" s="1" t="n"/>
      <c r="B602" s="14" t="n"/>
      <c r="C602" s="6" t="n"/>
      <c r="D602" s="51" t="n"/>
      <c r="E602" s="6" t="n"/>
      <c r="F602" s="51" t="n"/>
      <c r="G602" s="6" t="n"/>
      <c r="H602" s="6" t="n"/>
      <c r="I602" s="6" t="n"/>
      <c r="J602" s="6" t="n"/>
      <c r="K602" s="6" t="n"/>
      <c r="L602" s="51" t="n"/>
      <c r="M602" s="6" t="n"/>
      <c r="N602" s="6" t="n"/>
      <c r="O602" s="6" t="n"/>
      <c r="P602" s="52" t="n"/>
    </row>
    <row r="603" ht="15.75" customHeight="1">
      <c r="A603" s="1" t="n"/>
      <c r="B603" s="14" t="n"/>
      <c r="C603" s="6" t="n"/>
      <c r="D603" s="51" t="n"/>
      <c r="E603" s="6" t="n"/>
      <c r="F603" s="51" t="n"/>
      <c r="G603" s="6" t="n"/>
      <c r="H603" s="6" t="n"/>
      <c r="I603" s="6" t="n"/>
      <c r="J603" s="6" t="n"/>
      <c r="K603" s="6" t="n"/>
      <c r="L603" s="51" t="n"/>
      <c r="M603" s="6" t="n"/>
      <c r="N603" s="6" t="n"/>
      <c r="O603" s="6" t="n"/>
      <c r="P603" s="52" t="n"/>
    </row>
    <row r="604" ht="15.75" customHeight="1">
      <c r="A604" s="1" t="n"/>
      <c r="B604" s="14" t="n"/>
      <c r="C604" s="6" t="n"/>
      <c r="D604" s="51" t="n"/>
      <c r="E604" s="6" t="n"/>
      <c r="F604" s="51" t="n"/>
      <c r="G604" s="6" t="n"/>
      <c r="H604" s="6" t="n"/>
      <c r="I604" s="6" t="n"/>
      <c r="J604" s="6" t="n"/>
      <c r="K604" s="6" t="n"/>
      <c r="L604" s="51" t="n"/>
      <c r="M604" s="6" t="n"/>
      <c r="N604" s="6" t="n"/>
      <c r="O604" s="6" t="n"/>
      <c r="P604" s="52" t="n"/>
    </row>
    <row r="605" ht="15.75" customHeight="1">
      <c r="A605" s="1" t="n"/>
      <c r="B605" s="14" t="n"/>
      <c r="C605" s="6" t="n"/>
      <c r="D605" s="51" t="n"/>
      <c r="E605" s="6" t="n"/>
      <c r="F605" s="51" t="n"/>
      <c r="G605" s="6" t="n"/>
      <c r="H605" s="6" t="n"/>
      <c r="I605" s="6" t="n"/>
      <c r="J605" s="6" t="n"/>
      <c r="K605" s="6" t="n"/>
      <c r="L605" s="51" t="n"/>
      <c r="M605" s="6" t="n"/>
      <c r="N605" s="6" t="n"/>
      <c r="O605" s="6" t="n"/>
      <c r="P605" s="52" t="n"/>
    </row>
    <row r="606" ht="15.75" customHeight="1">
      <c r="A606" s="1" t="n"/>
      <c r="B606" s="14" t="n"/>
      <c r="C606" s="6" t="n"/>
      <c r="D606" s="51" t="n"/>
      <c r="E606" s="6" t="n"/>
      <c r="F606" s="51" t="n"/>
      <c r="G606" s="6" t="n"/>
      <c r="H606" s="6" t="n"/>
      <c r="I606" s="6" t="n"/>
      <c r="J606" s="6" t="n"/>
      <c r="K606" s="6" t="n"/>
      <c r="L606" s="51" t="n"/>
      <c r="M606" s="6" t="n"/>
      <c r="N606" s="6" t="n"/>
      <c r="O606" s="6" t="n"/>
      <c r="P606" s="52" t="n"/>
    </row>
    <row r="607" ht="15.75" customHeight="1">
      <c r="A607" s="1" t="n"/>
      <c r="B607" s="14" t="n"/>
      <c r="C607" s="6" t="n"/>
      <c r="D607" s="51" t="n"/>
      <c r="E607" s="6" t="n"/>
      <c r="F607" s="51" t="n"/>
      <c r="G607" s="6" t="n"/>
      <c r="H607" s="6" t="n"/>
      <c r="I607" s="6" t="n"/>
      <c r="J607" s="6" t="n"/>
      <c r="K607" s="6" t="n"/>
      <c r="L607" s="51" t="n"/>
      <c r="M607" s="6" t="n"/>
      <c r="N607" s="6" t="n"/>
      <c r="O607" s="6" t="n"/>
      <c r="P607" s="52" t="n"/>
    </row>
    <row r="608" ht="15.75" customHeight="1">
      <c r="A608" s="1" t="n"/>
      <c r="B608" s="14" t="n"/>
      <c r="C608" s="6" t="n"/>
      <c r="D608" s="51" t="n"/>
      <c r="E608" s="6" t="n"/>
      <c r="F608" s="51" t="n"/>
      <c r="G608" s="6" t="n"/>
      <c r="H608" s="6" t="n"/>
      <c r="I608" s="6" t="n"/>
      <c r="J608" s="6" t="n"/>
      <c r="K608" s="6" t="n"/>
      <c r="L608" s="51" t="n"/>
      <c r="M608" s="6" t="n"/>
      <c r="N608" s="6" t="n"/>
      <c r="O608" s="6" t="n"/>
      <c r="P608" s="52" t="n"/>
    </row>
    <row r="609" ht="15.75" customHeight="1">
      <c r="A609" s="1" t="n"/>
      <c r="B609" s="14" t="n"/>
      <c r="C609" s="6" t="n"/>
      <c r="D609" s="51" t="n"/>
      <c r="E609" s="6" t="n"/>
      <c r="F609" s="51" t="n"/>
      <c r="G609" s="6" t="n"/>
      <c r="H609" s="6" t="n"/>
      <c r="I609" s="6" t="n"/>
      <c r="J609" s="6" t="n"/>
      <c r="K609" s="6" t="n"/>
      <c r="L609" s="51" t="n"/>
      <c r="M609" s="6" t="n"/>
      <c r="N609" s="6" t="n"/>
      <c r="O609" s="6" t="n"/>
      <c r="P609" s="52" t="n"/>
    </row>
    <row r="610" ht="15.75" customHeight="1">
      <c r="A610" s="1" t="n"/>
      <c r="B610" s="14" t="n"/>
      <c r="C610" s="6" t="n"/>
      <c r="D610" s="51" t="n"/>
      <c r="E610" s="6" t="n"/>
      <c r="F610" s="51" t="n"/>
      <c r="G610" s="6" t="n"/>
      <c r="H610" s="6" t="n"/>
      <c r="I610" s="6" t="n"/>
      <c r="J610" s="6" t="n"/>
      <c r="K610" s="6" t="n"/>
      <c r="L610" s="51" t="n"/>
      <c r="M610" s="6" t="n"/>
      <c r="N610" s="6" t="n"/>
      <c r="O610" s="6" t="n"/>
      <c r="P610" s="52" t="n"/>
    </row>
    <row r="611" ht="15.75" customHeight="1">
      <c r="A611" s="1" t="n"/>
      <c r="B611" s="14" t="n"/>
      <c r="C611" s="6" t="n"/>
      <c r="D611" s="51" t="n"/>
      <c r="E611" s="6" t="n"/>
      <c r="F611" s="51" t="n"/>
      <c r="G611" s="6" t="n"/>
      <c r="H611" s="6" t="n"/>
      <c r="I611" s="6" t="n"/>
      <c r="J611" s="6" t="n"/>
      <c r="K611" s="6" t="n"/>
      <c r="L611" s="51" t="n"/>
      <c r="M611" s="6" t="n"/>
      <c r="N611" s="6" t="n"/>
      <c r="O611" s="6" t="n"/>
      <c r="P611" s="52" t="n"/>
    </row>
    <row r="612" ht="15.75" customHeight="1">
      <c r="A612" s="1" t="n"/>
      <c r="B612" s="14" t="n"/>
      <c r="C612" s="6" t="n"/>
      <c r="D612" s="51" t="n"/>
      <c r="E612" s="6" t="n"/>
      <c r="F612" s="51" t="n"/>
      <c r="G612" s="6" t="n"/>
      <c r="H612" s="6" t="n"/>
      <c r="I612" s="6" t="n"/>
      <c r="J612" s="6" t="n"/>
      <c r="K612" s="6" t="n"/>
      <c r="L612" s="51" t="n"/>
      <c r="M612" s="6" t="n"/>
      <c r="N612" s="6" t="n"/>
      <c r="O612" s="6" t="n"/>
      <c r="P612" s="52" t="n"/>
    </row>
    <row r="613" ht="15.75" customHeight="1">
      <c r="A613" s="1" t="n"/>
      <c r="B613" s="14" t="n"/>
      <c r="C613" s="6" t="n"/>
      <c r="D613" s="51" t="n"/>
      <c r="E613" s="6" t="n"/>
      <c r="F613" s="51" t="n"/>
      <c r="G613" s="6" t="n"/>
      <c r="H613" s="6" t="n"/>
      <c r="I613" s="6" t="n"/>
      <c r="J613" s="6" t="n"/>
      <c r="K613" s="6" t="n"/>
      <c r="L613" s="51" t="n"/>
      <c r="M613" s="6" t="n"/>
      <c r="N613" s="6" t="n"/>
      <c r="O613" s="6" t="n"/>
      <c r="P613" s="52" t="n"/>
    </row>
    <row r="614" ht="15.75" customHeight="1">
      <c r="A614" s="1" t="n"/>
      <c r="B614" s="14" t="n"/>
      <c r="C614" s="6" t="n"/>
      <c r="D614" s="51" t="n"/>
      <c r="E614" s="6" t="n"/>
      <c r="F614" s="51" t="n"/>
      <c r="G614" s="6" t="n"/>
      <c r="H614" s="6" t="n"/>
      <c r="I614" s="6" t="n"/>
      <c r="J614" s="6" t="n"/>
      <c r="K614" s="6" t="n"/>
      <c r="L614" s="51" t="n"/>
      <c r="M614" s="6" t="n"/>
      <c r="N614" s="6" t="n"/>
      <c r="O614" s="6" t="n"/>
      <c r="P614" s="52" t="n"/>
    </row>
    <row r="615" ht="15.75" customHeight="1">
      <c r="A615" s="1" t="n"/>
      <c r="B615" s="14" t="n"/>
      <c r="C615" s="6" t="n"/>
      <c r="D615" s="51" t="n"/>
      <c r="E615" s="6" t="n"/>
      <c r="F615" s="51" t="n"/>
      <c r="G615" s="6" t="n"/>
      <c r="H615" s="6" t="n"/>
      <c r="I615" s="6" t="n"/>
      <c r="J615" s="6" t="n"/>
      <c r="K615" s="6" t="n"/>
      <c r="L615" s="51" t="n"/>
      <c r="M615" s="6" t="n"/>
      <c r="N615" s="6" t="n"/>
      <c r="O615" s="6" t="n"/>
      <c r="P615" s="52" t="n"/>
    </row>
    <row r="616" ht="15.75" customHeight="1">
      <c r="A616" s="1" t="n"/>
      <c r="B616" s="14" t="n"/>
      <c r="C616" s="6" t="n"/>
      <c r="D616" s="51" t="n"/>
      <c r="E616" s="6" t="n"/>
      <c r="F616" s="51" t="n"/>
      <c r="G616" s="6" t="n"/>
      <c r="H616" s="6" t="n"/>
      <c r="I616" s="6" t="n"/>
      <c r="J616" s="6" t="n"/>
      <c r="K616" s="6" t="n"/>
      <c r="L616" s="51" t="n"/>
      <c r="M616" s="6" t="n"/>
      <c r="N616" s="6" t="n"/>
      <c r="O616" s="6" t="n"/>
      <c r="P616" s="52" t="n"/>
    </row>
    <row r="617" ht="15.75" customHeight="1">
      <c r="A617" s="1" t="n"/>
      <c r="B617" s="14" t="n"/>
      <c r="C617" s="6" t="n"/>
      <c r="D617" s="51" t="n"/>
      <c r="E617" s="6" t="n"/>
      <c r="F617" s="51" t="n"/>
      <c r="G617" s="6" t="n"/>
      <c r="H617" s="6" t="n"/>
      <c r="I617" s="6" t="n"/>
      <c r="J617" s="6" t="n"/>
      <c r="K617" s="6" t="n"/>
      <c r="L617" s="51" t="n"/>
      <c r="M617" s="6" t="n"/>
      <c r="N617" s="6" t="n"/>
      <c r="O617" s="6" t="n"/>
      <c r="P617" s="52" t="n"/>
    </row>
    <row r="618" ht="15.75" customHeight="1">
      <c r="A618" s="1" t="n"/>
      <c r="B618" s="14" t="n"/>
      <c r="C618" s="6" t="n"/>
      <c r="D618" s="51" t="n"/>
      <c r="E618" s="6" t="n"/>
      <c r="F618" s="51" t="n"/>
      <c r="G618" s="6" t="n"/>
      <c r="H618" s="6" t="n"/>
      <c r="I618" s="6" t="n"/>
      <c r="J618" s="6" t="n"/>
      <c r="K618" s="6" t="n"/>
      <c r="L618" s="51" t="n"/>
      <c r="M618" s="6" t="n"/>
      <c r="N618" s="6" t="n"/>
      <c r="O618" s="6" t="n"/>
      <c r="P618" s="52" t="n"/>
    </row>
    <row r="619" ht="15.75" customHeight="1">
      <c r="A619" s="1" t="n"/>
      <c r="B619" s="14" t="n"/>
      <c r="C619" s="6" t="n"/>
      <c r="D619" s="51" t="n"/>
      <c r="E619" s="6" t="n"/>
      <c r="F619" s="51" t="n"/>
      <c r="G619" s="6" t="n"/>
      <c r="H619" s="6" t="n"/>
      <c r="I619" s="6" t="n"/>
      <c r="J619" s="6" t="n"/>
      <c r="K619" s="6" t="n"/>
      <c r="L619" s="51" t="n"/>
      <c r="M619" s="6" t="n"/>
      <c r="N619" s="6" t="n"/>
      <c r="O619" s="6" t="n"/>
      <c r="P619" s="52" t="n"/>
    </row>
    <row r="620" ht="15.75" customHeight="1">
      <c r="A620" s="1" t="n"/>
      <c r="B620" s="14" t="n"/>
      <c r="C620" s="6" t="n"/>
      <c r="D620" s="51" t="n"/>
      <c r="E620" s="6" t="n"/>
      <c r="F620" s="51" t="n"/>
      <c r="G620" s="6" t="n"/>
      <c r="H620" s="6" t="n"/>
      <c r="I620" s="6" t="n"/>
      <c r="J620" s="6" t="n"/>
      <c r="K620" s="6" t="n"/>
      <c r="L620" s="51" t="n"/>
      <c r="M620" s="6" t="n"/>
      <c r="N620" s="6" t="n"/>
      <c r="O620" s="6" t="n"/>
      <c r="P620" s="52" t="n"/>
    </row>
    <row r="621" ht="15.75" customHeight="1">
      <c r="A621" s="1" t="n"/>
      <c r="B621" s="14" t="n"/>
      <c r="C621" s="6" t="n"/>
      <c r="D621" s="51" t="n"/>
      <c r="E621" s="6" t="n"/>
      <c r="F621" s="51" t="n"/>
      <c r="G621" s="6" t="n"/>
      <c r="H621" s="6" t="n"/>
      <c r="I621" s="6" t="n"/>
      <c r="J621" s="6" t="n"/>
      <c r="K621" s="6" t="n"/>
      <c r="L621" s="51" t="n"/>
      <c r="M621" s="6" t="n"/>
      <c r="N621" s="6" t="n"/>
      <c r="O621" s="6" t="n"/>
      <c r="P621" s="52" t="n"/>
    </row>
    <row r="622" ht="15.75" customHeight="1">
      <c r="A622" s="1" t="n"/>
      <c r="B622" s="14" t="n"/>
      <c r="C622" s="6" t="n"/>
      <c r="D622" s="51" t="n"/>
      <c r="E622" s="6" t="n"/>
      <c r="F622" s="51" t="n"/>
      <c r="G622" s="6" t="n"/>
      <c r="H622" s="6" t="n"/>
      <c r="I622" s="6" t="n"/>
      <c r="J622" s="6" t="n"/>
      <c r="K622" s="6" t="n"/>
      <c r="L622" s="51" t="n"/>
      <c r="M622" s="6" t="n"/>
      <c r="N622" s="6" t="n"/>
      <c r="O622" s="6" t="n"/>
      <c r="P622" s="52" t="n"/>
    </row>
    <row r="623" ht="15.75" customHeight="1">
      <c r="A623" s="1" t="n"/>
      <c r="B623" s="14" t="n"/>
      <c r="C623" s="6" t="n"/>
      <c r="D623" s="51" t="n"/>
      <c r="E623" s="6" t="n"/>
      <c r="F623" s="51" t="n"/>
      <c r="G623" s="6" t="n"/>
      <c r="H623" s="6" t="n"/>
      <c r="I623" s="6" t="n"/>
      <c r="J623" s="6" t="n"/>
      <c r="K623" s="6" t="n"/>
      <c r="L623" s="51" t="n"/>
      <c r="M623" s="6" t="n"/>
      <c r="N623" s="6" t="n"/>
      <c r="O623" s="6" t="n"/>
      <c r="P623" s="52" t="n"/>
    </row>
    <row r="624" ht="15.75" customHeight="1">
      <c r="A624" s="1" t="n"/>
      <c r="B624" s="14" t="n"/>
      <c r="C624" s="6" t="n"/>
      <c r="D624" s="51" t="n"/>
      <c r="E624" s="6" t="n"/>
      <c r="F624" s="51" t="n"/>
      <c r="G624" s="6" t="n"/>
      <c r="H624" s="6" t="n"/>
      <c r="I624" s="6" t="n"/>
      <c r="J624" s="6" t="n"/>
      <c r="K624" s="6" t="n"/>
      <c r="L624" s="51" t="n"/>
      <c r="M624" s="6" t="n"/>
      <c r="N624" s="6" t="n"/>
      <c r="O624" s="6" t="n"/>
      <c r="P624" s="52" t="n"/>
    </row>
    <row r="625" ht="15.75" customHeight="1">
      <c r="A625" s="1" t="n"/>
      <c r="B625" s="14" t="n"/>
      <c r="C625" s="6" t="n"/>
      <c r="D625" s="51" t="n"/>
      <c r="E625" s="6" t="n"/>
      <c r="F625" s="51" t="n"/>
      <c r="G625" s="6" t="n"/>
      <c r="H625" s="6" t="n"/>
      <c r="I625" s="6" t="n"/>
      <c r="J625" s="6" t="n"/>
      <c r="K625" s="6" t="n"/>
      <c r="L625" s="51" t="n"/>
      <c r="M625" s="6" t="n"/>
      <c r="N625" s="6" t="n"/>
      <c r="O625" s="6" t="n"/>
      <c r="P625" s="52" t="n"/>
    </row>
    <row r="626" ht="15.75" customHeight="1">
      <c r="A626" s="1" t="n"/>
      <c r="B626" s="14" t="n"/>
      <c r="C626" s="6" t="n"/>
      <c r="D626" s="51" t="n"/>
      <c r="E626" s="6" t="n"/>
      <c r="F626" s="51" t="n"/>
      <c r="G626" s="6" t="n"/>
      <c r="H626" s="6" t="n"/>
      <c r="I626" s="6" t="n"/>
      <c r="J626" s="6" t="n"/>
      <c r="K626" s="6" t="n"/>
      <c r="L626" s="51" t="n"/>
      <c r="M626" s="6" t="n"/>
      <c r="N626" s="6" t="n"/>
      <c r="O626" s="6" t="n"/>
      <c r="P626" s="52" t="n"/>
    </row>
    <row r="627" ht="15.75" customHeight="1">
      <c r="A627" s="1" t="n"/>
      <c r="B627" s="14" t="n"/>
      <c r="C627" s="6" t="n"/>
      <c r="D627" s="51" t="n"/>
      <c r="E627" s="6" t="n"/>
      <c r="F627" s="51" t="n"/>
      <c r="G627" s="6" t="n"/>
      <c r="H627" s="6" t="n"/>
      <c r="I627" s="6" t="n"/>
      <c r="J627" s="6" t="n"/>
      <c r="K627" s="6" t="n"/>
      <c r="L627" s="51" t="n"/>
      <c r="M627" s="6" t="n"/>
      <c r="N627" s="6" t="n"/>
      <c r="O627" s="6" t="n"/>
      <c r="P627" s="52" t="n"/>
    </row>
    <row r="628" ht="15.75" customHeight="1">
      <c r="A628" s="1" t="n"/>
      <c r="B628" s="14" t="n"/>
      <c r="C628" s="6" t="n"/>
      <c r="D628" s="51" t="n"/>
      <c r="E628" s="6" t="n"/>
      <c r="F628" s="51" t="n"/>
      <c r="G628" s="6" t="n"/>
      <c r="H628" s="6" t="n"/>
      <c r="I628" s="6" t="n"/>
      <c r="J628" s="6" t="n"/>
      <c r="K628" s="6" t="n"/>
      <c r="L628" s="51" t="n"/>
      <c r="M628" s="6" t="n"/>
      <c r="N628" s="6" t="n"/>
      <c r="O628" s="6" t="n"/>
      <c r="P628" s="52" t="n"/>
    </row>
    <row r="629" ht="15.75" customHeight="1">
      <c r="A629" s="1" t="n"/>
      <c r="B629" s="14" t="n"/>
      <c r="C629" s="6" t="n"/>
      <c r="D629" s="51" t="n"/>
      <c r="E629" s="6" t="n"/>
      <c r="F629" s="51" t="n"/>
      <c r="G629" s="6" t="n"/>
      <c r="H629" s="6" t="n"/>
      <c r="I629" s="6" t="n"/>
      <c r="J629" s="6" t="n"/>
      <c r="K629" s="6" t="n"/>
      <c r="L629" s="51" t="n"/>
      <c r="M629" s="6" t="n"/>
      <c r="N629" s="6" t="n"/>
      <c r="O629" s="6" t="n"/>
      <c r="P629" s="52" t="n"/>
    </row>
    <row r="630" ht="15.75" customHeight="1">
      <c r="A630" s="1" t="n"/>
      <c r="B630" s="14" t="n"/>
      <c r="C630" s="6" t="n"/>
      <c r="D630" s="51" t="n"/>
      <c r="E630" s="6" t="n"/>
      <c r="F630" s="51" t="n"/>
      <c r="G630" s="6" t="n"/>
      <c r="H630" s="6" t="n"/>
      <c r="I630" s="6" t="n"/>
      <c r="J630" s="6" t="n"/>
      <c r="K630" s="6" t="n"/>
      <c r="L630" s="51" t="n"/>
      <c r="M630" s="6" t="n"/>
      <c r="N630" s="6" t="n"/>
      <c r="O630" s="6" t="n"/>
      <c r="P630" s="52" t="n"/>
    </row>
    <row r="631" ht="15.75" customHeight="1">
      <c r="A631" s="1" t="n"/>
      <c r="B631" s="14" t="n"/>
      <c r="C631" s="6" t="n"/>
      <c r="D631" s="51" t="n"/>
      <c r="E631" s="6" t="n"/>
      <c r="F631" s="51" t="n"/>
      <c r="G631" s="6" t="n"/>
      <c r="H631" s="6" t="n"/>
      <c r="I631" s="6" t="n"/>
      <c r="J631" s="6" t="n"/>
      <c r="K631" s="6" t="n"/>
      <c r="L631" s="51" t="n"/>
      <c r="M631" s="6" t="n"/>
      <c r="N631" s="6" t="n"/>
      <c r="O631" s="6" t="n"/>
      <c r="P631" s="52" t="n"/>
    </row>
    <row r="632" ht="15.75" customHeight="1">
      <c r="A632" s="1" t="n"/>
      <c r="B632" s="14" t="n"/>
      <c r="C632" s="6" t="n"/>
      <c r="D632" s="51" t="n"/>
      <c r="E632" s="6" t="n"/>
      <c r="F632" s="51" t="n"/>
      <c r="G632" s="6" t="n"/>
      <c r="H632" s="6" t="n"/>
      <c r="I632" s="6" t="n"/>
      <c r="J632" s="6" t="n"/>
      <c r="K632" s="6" t="n"/>
      <c r="L632" s="51" t="n"/>
      <c r="M632" s="6" t="n"/>
      <c r="N632" s="6" t="n"/>
      <c r="O632" s="6" t="n"/>
      <c r="P632" s="52" t="n"/>
    </row>
    <row r="633" ht="15.75" customHeight="1">
      <c r="A633" s="1" t="n"/>
      <c r="B633" s="14" t="n"/>
      <c r="C633" s="6" t="n"/>
      <c r="D633" s="51" t="n"/>
      <c r="E633" s="6" t="n"/>
      <c r="F633" s="51" t="n"/>
      <c r="G633" s="6" t="n"/>
      <c r="H633" s="6" t="n"/>
      <c r="I633" s="6" t="n"/>
      <c r="J633" s="6" t="n"/>
      <c r="K633" s="6" t="n"/>
      <c r="L633" s="51" t="n"/>
      <c r="M633" s="6" t="n"/>
      <c r="N633" s="6" t="n"/>
      <c r="O633" s="6" t="n"/>
      <c r="P633" s="52" t="n"/>
    </row>
    <row r="634" ht="15.75" customHeight="1">
      <c r="A634" s="1" t="n"/>
      <c r="B634" s="14" t="n"/>
      <c r="C634" s="6" t="n"/>
      <c r="D634" s="51" t="n"/>
      <c r="E634" s="6" t="n"/>
      <c r="F634" s="51" t="n"/>
      <c r="G634" s="6" t="n"/>
      <c r="H634" s="6" t="n"/>
      <c r="I634" s="6" t="n"/>
      <c r="J634" s="6" t="n"/>
      <c r="K634" s="6" t="n"/>
      <c r="L634" s="51" t="n"/>
      <c r="M634" s="6" t="n"/>
      <c r="N634" s="6" t="n"/>
      <c r="O634" s="6" t="n"/>
      <c r="P634" s="52" t="n"/>
    </row>
    <row r="635" ht="15.75" customHeight="1">
      <c r="A635" s="1" t="n"/>
      <c r="B635" s="14" t="n"/>
      <c r="C635" s="6" t="n"/>
      <c r="D635" s="51" t="n"/>
      <c r="E635" s="6" t="n"/>
      <c r="F635" s="51" t="n"/>
      <c r="G635" s="6" t="n"/>
      <c r="H635" s="6" t="n"/>
      <c r="I635" s="6" t="n"/>
      <c r="J635" s="6" t="n"/>
      <c r="K635" s="6" t="n"/>
      <c r="L635" s="51" t="n"/>
      <c r="M635" s="6" t="n"/>
      <c r="N635" s="6" t="n"/>
      <c r="O635" s="6" t="n"/>
      <c r="P635" s="52" t="n"/>
    </row>
    <row r="636" ht="15.75" customHeight="1">
      <c r="A636" s="1" t="n"/>
      <c r="B636" s="14" t="n"/>
      <c r="C636" s="6" t="n"/>
      <c r="D636" s="51" t="n"/>
      <c r="E636" s="6" t="n"/>
      <c r="F636" s="51" t="n"/>
      <c r="G636" s="6" t="n"/>
      <c r="H636" s="6" t="n"/>
      <c r="I636" s="6" t="n"/>
      <c r="J636" s="6" t="n"/>
      <c r="K636" s="6" t="n"/>
      <c r="L636" s="51" t="n"/>
      <c r="M636" s="6" t="n"/>
      <c r="N636" s="6" t="n"/>
      <c r="O636" s="6" t="n"/>
      <c r="P636" s="52" t="n"/>
    </row>
    <row r="637" ht="15.75" customHeight="1">
      <c r="A637" s="1" t="n"/>
      <c r="B637" s="14" t="n"/>
      <c r="C637" s="6" t="n"/>
      <c r="D637" s="51" t="n"/>
      <c r="E637" s="6" t="n"/>
      <c r="F637" s="51" t="n"/>
      <c r="G637" s="6" t="n"/>
      <c r="H637" s="6" t="n"/>
      <c r="I637" s="6" t="n"/>
      <c r="J637" s="6" t="n"/>
      <c r="K637" s="6" t="n"/>
      <c r="L637" s="51" t="n"/>
      <c r="M637" s="6" t="n"/>
      <c r="N637" s="6" t="n"/>
      <c r="O637" s="6" t="n"/>
      <c r="P637" s="52" t="n"/>
    </row>
    <row r="638" ht="15.75" customHeight="1">
      <c r="A638" s="1" t="n"/>
      <c r="B638" s="14" t="n"/>
      <c r="C638" s="6" t="n"/>
      <c r="D638" s="51" t="n"/>
      <c r="E638" s="6" t="n"/>
      <c r="F638" s="51" t="n"/>
      <c r="G638" s="6" t="n"/>
      <c r="H638" s="6" t="n"/>
      <c r="I638" s="6" t="n"/>
      <c r="J638" s="6" t="n"/>
      <c r="K638" s="6" t="n"/>
      <c r="L638" s="51" t="n"/>
      <c r="M638" s="6" t="n"/>
      <c r="N638" s="6" t="n"/>
      <c r="O638" s="6" t="n"/>
      <c r="P638" s="52" t="n"/>
    </row>
    <row r="639" ht="15.75" customHeight="1">
      <c r="A639" s="1" t="n"/>
      <c r="B639" s="14" t="n"/>
      <c r="C639" s="6" t="n"/>
      <c r="D639" s="51" t="n"/>
      <c r="E639" s="6" t="n"/>
      <c r="F639" s="51" t="n"/>
      <c r="G639" s="6" t="n"/>
      <c r="H639" s="6" t="n"/>
      <c r="I639" s="6" t="n"/>
      <c r="J639" s="6" t="n"/>
      <c r="K639" s="6" t="n"/>
      <c r="L639" s="51" t="n"/>
      <c r="M639" s="6" t="n"/>
      <c r="N639" s="6" t="n"/>
      <c r="O639" s="6" t="n"/>
      <c r="P639" s="52" t="n"/>
    </row>
    <row r="640" ht="15.75" customHeight="1">
      <c r="A640" s="1" t="n"/>
      <c r="B640" s="14" t="n"/>
      <c r="C640" s="6" t="n"/>
      <c r="D640" s="51" t="n"/>
      <c r="E640" s="6" t="n"/>
      <c r="F640" s="51" t="n"/>
      <c r="G640" s="6" t="n"/>
      <c r="H640" s="6" t="n"/>
      <c r="I640" s="6" t="n"/>
      <c r="J640" s="6" t="n"/>
      <c r="K640" s="6" t="n"/>
      <c r="L640" s="51" t="n"/>
      <c r="M640" s="6" t="n"/>
      <c r="N640" s="6" t="n"/>
      <c r="O640" s="6" t="n"/>
      <c r="P640" s="52" t="n"/>
    </row>
    <row r="641" ht="15.75" customHeight="1">
      <c r="A641" s="1" t="n"/>
      <c r="B641" s="14" t="n"/>
      <c r="C641" s="6" t="n"/>
      <c r="D641" s="51" t="n"/>
      <c r="E641" s="6" t="n"/>
      <c r="F641" s="51" t="n"/>
      <c r="G641" s="6" t="n"/>
      <c r="H641" s="6" t="n"/>
      <c r="I641" s="6" t="n"/>
      <c r="J641" s="6" t="n"/>
      <c r="K641" s="6" t="n"/>
      <c r="L641" s="51" t="n"/>
      <c r="M641" s="6" t="n"/>
      <c r="N641" s="6" t="n"/>
      <c r="O641" s="6" t="n"/>
      <c r="P641" s="52" t="n"/>
    </row>
    <row r="642" ht="15.75" customHeight="1">
      <c r="A642" s="1" t="n"/>
      <c r="B642" s="14" t="n"/>
      <c r="C642" s="6" t="n"/>
      <c r="D642" s="51" t="n"/>
      <c r="E642" s="6" t="n"/>
      <c r="F642" s="51" t="n"/>
      <c r="G642" s="6" t="n"/>
      <c r="H642" s="6" t="n"/>
      <c r="I642" s="6" t="n"/>
      <c r="J642" s="6" t="n"/>
      <c r="K642" s="6" t="n"/>
      <c r="L642" s="51" t="n"/>
      <c r="M642" s="6" t="n"/>
      <c r="N642" s="6" t="n"/>
      <c r="O642" s="6" t="n"/>
      <c r="P642" s="52" t="n"/>
    </row>
    <row r="643" ht="15.75" customHeight="1">
      <c r="A643" s="1" t="n"/>
      <c r="B643" s="14" t="n"/>
      <c r="C643" s="6" t="n"/>
      <c r="D643" s="51" t="n"/>
      <c r="E643" s="6" t="n"/>
      <c r="F643" s="51" t="n"/>
      <c r="G643" s="6" t="n"/>
      <c r="H643" s="6" t="n"/>
      <c r="I643" s="6" t="n"/>
      <c r="J643" s="6" t="n"/>
      <c r="K643" s="6" t="n"/>
      <c r="L643" s="51" t="n"/>
      <c r="M643" s="6" t="n"/>
      <c r="N643" s="6" t="n"/>
      <c r="O643" s="6" t="n"/>
      <c r="P643" s="52" t="n"/>
    </row>
    <row r="644" ht="15.75" customHeight="1">
      <c r="A644" s="1" t="n"/>
      <c r="B644" s="14" t="n"/>
      <c r="C644" s="6" t="n"/>
      <c r="D644" s="51" t="n"/>
      <c r="E644" s="6" t="n"/>
      <c r="F644" s="51" t="n"/>
      <c r="G644" s="6" t="n"/>
      <c r="H644" s="6" t="n"/>
      <c r="I644" s="6" t="n"/>
      <c r="J644" s="6" t="n"/>
      <c r="K644" s="6" t="n"/>
      <c r="L644" s="51" t="n"/>
      <c r="M644" s="6" t="n"/>
      <c r="N644" s="6" t="n"/>
      <c r="O644" s="6" t="n"/>
      <c r="P644" s="52" t="n"/>
    </row>
    <row r="645" ht="15.75" customHeight="1">
      <c r="A645" s="1" t="n"/>
      <c r="B645" s="14" t="n"/>
      <c r="C645" s="6" t="n"/>
      <c r="D645" s="51" t="n"/>
      <c r="E645" s="6" t="n"/>
      <c r="F645" s="51" t="n"/>
      <c r="G645" s="6" t="n"/>
      <c r="H645" s="6" t="n"/>
      <c r="I645" s="6" t="n"/>
      <c r="J645" s="6" t="n"/>
      <c r="K645" s="6" t="n"/>
      <c r="L645" s="51" t="n"/>
      <c r="M645" s="6" t="n"/>
      <c r="N645" s="6" t="n"/>
      <c r="O645" s="6" t="n"/>
      <c r="P645" s="52" t="n"/>
    </row>
    <row r="646" ht="15.75" customHeight="1">
      <c r="A646" s="1" t="n"/>
      <c r="B646" s="14" t="n"/>
      <c r="C646" s="6" t="n"/>
      <c r="D646" s="51" t="n"/>
      <c r="E646" s="6" t="n"/>
      <c r="F646" s="51" t="n"/>
      <c r="G646" s="6" t="n"/>
      <c r="H646" s="6" t="n"/>
      <c r="I646" s="6" t="n"/>
      <c r="J646" s="6" t="n"/>
      <c r="K646" s="6" t="n"/>
      <c r="L646" s="51" t="n"/>
      <c r="M646" s="6" t="n"/>
      <c r="N646" s="6" t="n"/>
      <c r="O646" s="6" t="n"/>
      <c r="P646" s="52" t="n"/>
    </row>
    <row r="647" ht="15.75" customHeight="1">
      <c r="A647" s="1" t="n"/>
      <c r="B647" s="14" t="n"/>
      <c r="C647" s="6" t="n"/>
      <c r="D647" s="51" t="n"/>
      <c r="E647" s="6" t="n"/>
      <c r="F647" s="51" t="n"/>
      <c r="G647" s="6" t="n"/>
      <c r="H647" s="6" t="n"/>
      <c r="I647" s="6" t="n"/>
      <c r="J647" s="6" t="n"/>
      <c r="K647" s="6" t="n"/>
      <c r="L647" s="51" t="n"/>
      <c r="M647" s="6" t="n"/>
      <c r="N647" s="6" t="n"/>
      <c r="O647" s="6" t="n"/>
      <c r="P647" s="52" t="n"/>
    </row>
    <row r="648" ht="15.75" customHeight="1">
      <c r="A648" s="1" t="n"/>
      <c r="B648" s="14" t="n"/>
      <c r="C648" s="6" t="n"/>
      <c r="D648" s="51" t="n"/>
      <c r="E648" s="6" t="n"/>
      <c r="F648" s="51" t="n"/>
      <c r="G648" s="6" t="n"/>
      <c r="H648" s="6" t="n"/>
      <c r="I648" s="6" t="n"/>
      <c r="J648" s="6" t="n"/>
      <c r="K648" s="6" t="n"/>
      <c r="L648" s="51" t="n"/>
      <c r="M648" s="6" t="n"/>
      <c r="N648" s="6" t="n"/>
      <c r="O648" s="6" t="n"/>
      <c r="P648" s="52" t="n"/>
    </row>
    <row r="649" ht="15.75" customHeight="1">
      <c r="A649" s="1" t="n"/>
      <c r="B649" s="14" t="n"/>
      <c r="C649" s="6" t="n"/>
      <c r="D649" s="51" t="n"/>
      <c r="E649" s="6" t="n"/>
      <c r="F649" s="51" t="n"/>
      <c r="G649" s="6" t="n"/>
      <c r="H649" s="6" t="n"/>
      <c r="I649" s="6" t="n"/>
      <c r="J649" s="6" t="n"/>
      <c r="K649" s="6" t="n"/>
      <c r="L649" s="51" t="n"/>
      <c r="M649" s="6" t="n"/>
      <c r="N649" s="6" t="n"/>
      <c r="O649" s="6" t="n"/>
      <c r="P649" s="52" t="n"/>
    </row>
    <row r="650" ht="15.75" customHeight="1">
      <c r="A650" s="1" t="n"/>
      <c r="B650" s="14" t="n"/>
      <c r="C650" s="6" t="n"/>
      <c r="D650" s="51" t="n"/>
      <c r="E650" s="6" t="n"/>
      <c r="F650" s="51" t="n"/>
      <c r="G650" s="6" t="n"/>
      <c r="H650" s="6" t="n"/>
      <c r="I650" s="6" t="n"/>
      <c r="J650" s="6" t="n"/>
      <c r="K650" s="6" t="n"/>
      <c r="L650" s="51" t="n"/>
      <c r="M650" s="6" t="n"/>
      <c r="N650" s="6" t="n"/>
      <c r="O650" s="6" t="n"/>
      <c r="P650" s="52" t="n"/>
    </row>
    <row r="651" ht="15.75" customHeight="1">
      <c r="A651" s="1" t="n"/>
      <c r="B651" s="14" t="n"/>
      <c r="C651" s="6" t="n"/>
      <c r="D651" s="51" t="n"/>
      <c r="E651" s="6" t="n"/>
      <c r="F651" s="51" t="n"/>
      <c r="G651" s="6" t="n"/>
      <c r="H651" s="6" t="n"/>
      <c r="I651" s="6" t="n"/>
      <c r="J651" s="6" t="n"/>
      <c r="K651" s="6" t="n"/>
      <c r="L651" s="51" t="n"/>
      <c r="M651" s="6" t="n"/>
      <c r="N651" s="6" t="n"/>
      <c r="O651" s="6" t="n"/>
      <c r="P651" s="52" t="n"/>
    </row>
    <row r="652" ht="15.75" customHeight="1">
      <c r="A652" s="1" t="n"/>
      <c r="B652" s="14" t="n"/>
      <c r="C652" s="6" t="n"/>
      <c r="D652" s="51" t="n"/>
      <c r="E652" s="6" t="n"/>
      <c r="F652" s="51" t="n"/>
      <c r="G652" s="6" t="n"/>
      <c r="H652" s="6" t="n"/>
      <c r="I652" s="6" t="n"/>
      <c r="J652" s="6" t="n"/>
      <c r="K652" s="6" t="n"/>
      <c r="L652" s="51" t="n"/>
      <c r="M652" s="6" t="n"/>
      <c r="N652" s="6" t="n"/>
      <c r="O652" s="6" t="n"/>
      <c r="P652" s="52" t="n"/>
    </row>
    <row r="653" ht="15.75" customHeight="1">
      <c r="A653" s="1" t="n"/>
      <c r="B653" s="14" t="n"/>
      <c r="C653" s="6" t="n"/>
      <c r="D653" s="51" t="n"/>
      <c r="E653" s="6" t="n"/>
      <c r="F653" s="51" t="n"/>
      <c r="G653" s="6" t="n"/>
      <c r="H653" s="6" t="n"/>
      <c r="I653" s="6" t="n"/>
      <c r="J653" s="6" t="n"/>
      <c r="K653" s="6" t="n"/>
      <c r="L653" s="51" t="n"/>
      <c r="M653" s="6" t="n"/>
      <c r="N653" s="6" t="n"/>
      <c r="O653" s="6" t="n"/>
      <c r="P653" s="52" t="n"/>
    </row>
    <row r="654" ht="15.75" customHeight="1">
      <c r="A654" s="1" t="n"/>
      <c r="B654" s="14" t="n"/>
      <c r="C654" s="6" t="n"/>
      <c r="D654" s="51" t="n"/>
      <c r="E654" s="6" t="n"/>
      <c r="F654" s="51" t="n"/>
      <c r="G654" s="6" t="n"/>
      <c r="H654" s="6" t="n"/>
      <c r="I654" s="6" t="n"/>
      <c r="J654" s="6" t="n"/>
      <c r="K654" s="6" t="n"/>
      <c r="L654" s="51" t="n"/>
      <c r="M654" s="6" t="n"/>
      <c r="N654" s="6" t="n"/>
      <c r="O654" s="6" t="n"/>
      <c r="P654" s="52" t="n"/>
    </row>
    <row r="655" ht="15.75" customHeight="1">
      <c r="A655" s="1" t="n"/>
      <c r="B655" s="14" t="n"/>
      <c r="C655" s="6" t="n"/>
      <c r="D655" s="51" t="n"/>
      <c r="E655" s="6" t="n"/>
      <c r="F655" s="51" t="n"/>
      <c r="G655" s="6" t="n"/>
      <c r="H655" s="6" t="n"/>
      <c r="I655" s="6" t="n"/>
      <c r="J655" s="6" t="n"/>
      <c r="K655" s="6" t="n"/>
      <c r="L655" s="51" t="n"/>
      <c r="M655" s="6" t="n"/>
      <c r="N655" s="6" t="n"/>
      <c r="O655" s="6" t="n"/>
      <c r="P655" s="52" t="n"/>
    </row>
    <row r="656" ht="15.75" customHeight="1">
      <c r="A656" s="1" t="n"/>
      <c r="B656" s="14" t="n"/>
      <c r="C656" s="6" t="n"/>
      <c r="D656" s="51" t="n"/>
      <c r="E656" s="6" t="n"/>
      <c r="F656" s="51" t="n"/>
      <c r="G656" s="6" t="n"/>
      <c r="H656" s="6" t="n"/>
      <c r="I656" s="6" t="n"/>
      <c r="J656" s="6" t="n"/>
      <c r="K656" s="6" t="n"/>
      <c r="L656" s="51" t="n"/>
      <c r="M656" s="6" t="n"/>
      <c r="N656" s="6" t="n"/>
      <c r="O656" s="6" t="n"/>
      <c r="P656" s="52" t="n"/>
    </row>
    <row r="657" ht="15.75" customHeight="1">
      <c r="A657" s="1" t="n"/>
      <c r="B657" s="14" t="n"/>
      <c r="C657" s="6" t="n"/>
      <c r="D657" s="51" t="n"/>
      <c r="E657" s="6" t="n"/>
      <c r="F657" s="51" t="n"/>
      <c r="G657" s="6" t="n"/>
      <c r="H657" s="6" t="n"/>
      <c r="I657" s="6" t="n"/>
      <c r="J657" s="6" t="n"/>
      <c r="K657" s="6" t="n"/>
      <c r="L657" s="51" t="n"/>
      <c r="M657" s="6" t="n"/>
      <c r="N657" s="6" t="n"/>
      <c r="O657" s="6" t="n"/>
      <c r="P657" s="52" t="n"/>
    </row>
    <row r="658" ht="15.75" customHeight="1">
      <c r="A658" s="1" t="n"/>
      <c r="B658" s="14" t="n"/>
      <c r="C658" s="6" t="n"/>
      <c r="D658" s="51" t="n"/>
      <c r="E658" s="6" t="n"/>
      <c r="F658" s="51" t="n"/>
      <c r="G658" s="6" t="n"/>
      <c r="H658" s="6" t="n"/>
      <c r="I658" s="6" t="n"/>
      <c r="J658" s="6" t="n"/>
      <c r="K658" s="6" t="n"/>
      <c r="L658" s="51" t="n"/>
      <c r="M658" s="6" t="n"/>
      <c r="N658" s="6" t="n"/>
      <c r="O658" s="6" t="n"/>
      <c r="P658" s="52" t="n"/>
    </row>
    <row r="659" ht="15.75" customHeight="1">
      <c r="A659" s="1" t="n"/>
      <c r="B659" s="14" t="n"/>
      <c r="C659" s="6" t="n"/>
      <c r="D659" s="51" t="n"/>
      <c r="E659" s="6" t="n"/>
      <c r="F659" s="51" t="n"/>
      <c r="G659" s="6" t="n"/>
      <c r="H659" s="6" t="n"/>
      <c r="I659" s="6" t="n"/>
      <c r="J659" s="6" t="n"/>
      <c r="K659" s="6" t="n"/>
      <c r="L659" s="51" t="n"/>
      <c r="M659" s="6" t="n"/>
      <c r="N659" s="6" t="n"/>
      <c r="O659" s="6" t="n"/>
      <c r="P659" s="52" t="n"/>
    </row>
    <row r="660" ht="15.75" customHeight="1">
      <c r="A660" s="1" t="n"/>
      <c r="B660" s="14" t="n"/>
      <c r="C660" s="6" t="n"/>
      <c r="D660" s="51" t="n"/>
      <c r="E660" s="6" t="n"/>
      <c r="F660" s="51" t="n"/>
      <c r="G660" s="6" t="n"/>
      <c r="H660" s="6" t="n"/>
      <c r="I660" s="6" t="n"/>
      <c r="J660" s="6" t="n"/>
      <c r="K660" s="6" t="n"/>
      <c r="L660" s="51" t="n"/>
      <c r="M660" s="6" t="n"/>
      <c r="N660" s="6" t="n"/>
      <c r="O660" s="6" t="n"/>
      <c r="P660" s="52" t="n"/>
    </row>
    <row r="661" ht="15.75" customHeight="1">
      <c r="A661" s="1" t="n"/>
      <c r="B661" s="14" t="n"/>
      <c r="C661" s="6" t="n"/>
      <c r="D661" s="51" t="n"/>
      <c r="E661" s="6" t="n"/>
      <c r="F661" s="51" t="n"/>
      <c r="G661" s="6" t="n"/>
      <c r="H661" s="6" t="n"/>
      <c r="I661" s="6" t="n"/>
      <c r="J661" s="6" t="n"/>
      <c r="K661" s="6" t="n"/>
      <c r="L661" s="51" t="n"/>
      <c r="M661" s="6" t="n"/>
      <c r="N661" s="6" t="n"/>
      <c r="O661" s="6" t="n"/>
      <c r="P661" s="52" t="n"/>
    </row>
    <row r="662" ht="15.75" customHeight="1">
      <c r="A662" s="1" t="n"/>
      <c r="B662" s="14" t="n"/>
      <c r="C662" s="6" t="n"/>
      <c r="D662" s="51" t="n"/>
      <c r="E662" s="6" t="n"/>
      <c r="F662" s="51" t="n"/>
      <c r="G662" s="6" t="n"/>
      <c r="H662" s="6" t="n"/>
      <c r="I662" s="6" t="n"/>
      <c r="J662" s="6" t="n"/>
      <c r="K662" s="6" t="n"/>
      <c r="L662" s="51" t="n"/>
      <c r="M662" s="6" t="n"/>
      <c r="N662" s="6" t="n"/>
      <c r="O662" s="6" t="n"/>
      <c r="P662" s="52" t="n"/>
    </row>
    <row r="663" ht="15.75" customHeight="1">
      <c r="A663" s="1" t="n"/>
      <c r="B663" s="14" t="n"/>
      <c r="C663" s="6" t="n"/>
      <c r="D663" s="51" t="n"/>
      <c r="E663" s="6" t="n"/>
      <c r="F663" s="51" t="n"/>
      <c r="G663" s="6" t="n"/>
      <c r="H663" s="6" t="n"/>
      <c r="I663" s="6" t="n"/>
      <c r="J663" s="6" t="n"/>
      <c r="K663" s="6" t="n"/>
      <c r="L663" s="51" t="n"/>
      <c r="M663" s="6" t="n"/>
      <c r="N663" s="6" t="n"/>
      <c r="O663" s="6" t="n"/>
      <c r="P663" s="52" t="n"/>
    </row>
    <row r="664" ht="15.75" customHeight="1">
      <c r="A664" s="1" t="n"/>
      <c r="B664" s="14" t="n"/>
      <c r="C664" s="6" t="n"/>
      <c r="D664" s="51" t="n"/>
      <c r="E664" s="6" t="n"/>
      <c r="F664" s="51" t="n"/>
      <c r="G664" s="6" t="n"/>
      <c r="H664" s="6" t="n"/>
      <c r="I664" s="6" t="n"/>
      <c r="J664" s="6" t="n"/>
      <c r="K664" s="6" t="n"/>
      <c r="L664" s="51" t="n"/>
      <c r="M664" s="6" t="n"/>
      <c r="N664" s="6" t="n"/>
      <c r="O664" s="6" t="n"/>
      <c r="P664" s="52" t="n"/>
    </row>
    <row r="665" ht="15.75" customHeight="1">
      <c r="A665" s="1" t="n"/>
      <c r="B665" s="14" t="n"/>
      <c r="C665" s="6" t="n"/>
      <c r="D665" s="51" t="n"/>
      <c r="E665" s="6" t="n"/>
      <c r="F665" s="51" t="n"/>
      <c r="G665" s="6" t="n"/>
      <c r="H665" s="6" t="n"/>
      <c r="I665" s="6" t="n"/>
      <c r="J665" s="6" t="n"/>
      <c r="K665" s="6" t="n"/>
      <c r="L665" s="51" t="n"/>
      <c r="M665" s="6" t="n"/>
      <c r="N665" s="6" t="n"/>
      <c r="O665" s="6" t="n"/>
      <c r="P665" s="52" t="n"/>
    </row>
    <row r="666" ht="15.75" customHeight="1">
      <c r="A666" s="1" t="n"/>
      <c r="B666" s="14" t="n"/>
      <c r="C666" s="6" t="n"/>
      <c r="D666" s="51" t="n"/>
      <c r="E666" s="6" t="n"/>
      <c r="F666" s="51" t="n"/>
      <c r="G666" s="6" t="n"/>
      <c r="H666" s="6" t="n"/>
      <c r="I666" s="6" t="n"/>
      <c r="J666" s="6" t="n"/>
      <c r="K666" s="6" t="n"/>
      <c r="L666" s="51" t="n"/>
      <c r="M666" s="6" t="n"/>
      <c r="N666" s="6" t="n"/>
      <c r="O666" s="6" t="n"/>
      <c r="P666" s="52" t="n"/>
    </row>
    <row r="667" ht="15.75" customHeight="1">
      <c r="A667" s="1" t="n"/>
      <c r="B667" s="14" t="n"/>
      <c r="C667" s="6" t="n"/>
      <c r="D667" s="51" t="n"/>
      <c r="E667" s="6" t="n"/>
      <c r="F667" s="51" t="n"/>
      <c r="G667" s="6" t="n"/>
      <c r="H667" s="6" t="n"/>
      <c r="I667" s="6" t="n"/>
      <c r="J667" s="6" t="n"/>
      <c r="K667" s="6" t="n"/>
      <c r="L667" s="51" t="n"/>
      <c r="M667" s="6" t="n"/>
      <c r="N667" s="6" t="n"/>
      <c r="O667" s="6" t="n"/>
      <c r="P667" s="52" t="n"/>
    </row>
    <row r="668" ht="15.75" customHeight="1">
      <c r="A668" s="1" t="n"/>
      <c r="B668" s="14" t="n"/>
      <c r="C668" s="6" t="n"/>
      <c r="D668" s="51" t="n"/>
      <c r="E668" s="6" t="n"/>
      <c r="F668" s="51" t="n"/>
      <c r="G668" s="6" t="n"/>
      <c r="H668" s="6" t="n"/>
      <c r="I668" s="6" t="n"/>
      <c r="J668" s="6" t="n"/>
      <c r="K668" s="6" t="n"/>
      <c r="L668" s="51" t="n"/>
      <c r="M668" s="6" t="n"/>
      <c r="N668" s="6" t="n"/>
      <c r="O668" s="6" t="n"/>
      <c r="P668" s="52" t="n"/>
    </row>
    <row r="669" ht="15.75" customHeight="1">
      <c r="A669" s="1" t="n"/>
      <c r="B669" s="14" t="n"/>
      <c r="C669" s="6" t="n"/>
      <c r="D669" s="51" t="n"/>
      <c r="E669" s="6" t="n"/>
      <c r="F669" s="51" t="n"/>
      <c r="G669" s="6" t="n"/>
      <c r="H669" s="6" t="n"/>
      <c r="I669" s="6" t="n"/>
      <c r="J669" s="6" t="n"/>
      <c r="K669" s="6" t="n"/>
      <c r="L669" s="51" t="n"/>
      <c r="M669" s="6" t="n"/>
      <c r="N669" s="6" t="n"/>
      <c r="O669" s="6" t="n"/>
      <c r="P669" s="52" t="n"/>
    </row>
    <row r="670" ht="15.75" customHeight="1">
      <c r="A670" s="1" t="n"/>
      <c r="B670" s="14" t="n"/>
      <c r="C670" s="6" t="n"/>
      <c r="D670" s="51" t="n"/>
      <c r="E670" s="6" t="n"/>
      <c r="F670" s="51" t="n"/>
      <c r="G670" s="6" t="n"/>
      <c r="H670" s="6" t="n"/>
      <c r="I670" s="6" t="n"/>
      <c r="J670" s="6" t="n"/>
      <c r="K670" s="6" t="n"/>
      <c r="L670" s="51" t="n"/>
      <c r="M670" s="6" t="n"/>
      <c r="N670" s="6" t="n"/>
      <c r="O670" s="6" t="n"/>
      <c r="P670" s="52" t="n"/>
    </row>
    <row r="671" ht="15.75" customHeight="1">
      <c r="A671" s="1" t="n"/>
      <c r="B671" s="14" t="n"/>
      <c r="C671" s="6" t="n"/>
      <c r="D671" s="51" t="n"/>
      <c r="E671" s="6" t="n"/>
      <c r="F671" s="51" t="n"/>
      <c r="G671" s="6" t="n"/>
      <c r="H671" s="6" t="n"/>
      <c r="I671" s="6" t="n"/>
      <c r="J671" s="6" t="n"/>
      <c r="K671" s="6" t="n"/>
      <c r="L671" s="51" t="n"/>
      <c r="M671" s="6" t="n"/>
      <c r="N671" s="6" t="n"/>
      <c r="O671" s="6" t="n"/>
      <c r="P671" s="52" t="n"/>
    </row>
    <row r="672" ht="15.75" customHeight="1">
      <c r="A672" s="1" t="n"/>
      <c r="B672" s="14" t="n"/>
      <c r="C672" s="6" t="n"/>
      <c r="D672" s="51" t="n"/>
      <c r="E672" s="6" t="n"/>
      <c r="F672" s="51" t="n"/>
      <c r="G672" s="6" t="n"/>
      <c r="H672" s="6" t="n"/>
      <c r="I672" s="6" t="n"/>
      <c r="J672" s="6" t="n"/>
      <c r="K672" s="6" t="n"/>
      <c r="L672" s="51" t="n"/>
      <c r="M672" s="6" t="n"/>
      <c r="N672" s="6" t="n"/>
      <c r="O672" s="6" t="n"/>
      <c r="P672" s="52" t="n"/>
    </row>
    <row r="673" ht="15.75" customHeight="1">
      <c r="A673" s="1" t="n"/>
      <c r="B673" s="14" t="n"/>
      <c r="C673" s="6" t="n"/>
      <c r="D673" s="51" t="n"/>
      <c r="E673" s="6" t="n"/>
      <c r="F673" s="51" t="n"/>
      <c r="G673" s="6" t="n"/>
      <c r="H673" s="6" t="n"/>
      <c r="I673" s="6" t="n"/>
      <c r="J673" s="6" t="n"/>
      <c r="K673" s="6" t="n"/>
      <c r="L673" s="51" t="n"/>
      <c r="M673" s="6" t="n"/>
      <c r="N673" s="6" t="n"/>
      <c r="O673" s="6" t="n"/>
      <c r="P673" s="52" t="n"/>
    </row>
    <row r="674" ht="15.75" customHeight="1">
      <c r="A674" s="1" t="n"/>
      <c r="B674" s="14" t="n"/>
      <c r="C674" s="6" t="n"/>
      <c r="D674" s="51" t="n"/>
      <c r="E674" s="6" t="n"/>
      <c r="F674" s="51" t="n"/>
      <c r="G674" s="6" t="n"/>
      <c r="H674" s="6" t="n"/>
      <c r="I674" s="6" t="n"/>
      <c r="J674" s="6" t="n"/>
      <c r="K674" s="6" t="n"/>
      <c r="L674" s="51" t="n"/>
      <c r="M674" s="6" t="n"/>
      <c r="N674" s="6" t="n"/>
      <c r="O674" s="6" t="n"/>
      <c r="P674" s="52" t="n"/>
    </row>
    <row r="675" ht="15.75" customHeight="1">
      <c r="A675" s="1" t="n"/>
      <c r="B675" s="14" t="n"/>
      <c r="C675" s="6" t="n"/>
      <c r="D675" s="51" t="n"/>
      <c r="E675" s="6" t="n"/>
      <c r="F675" s="51" t="n"/>
      <c r="G675" s="6" t="n"/>
      <c r="H675" s="6" t="n"/>
      <c r="I675" s="6" t="n"/>
      <c r="J675" s="6" t="n"/>
      <c r="K675" s="6" t="n"/>
      <c r="L675" s="51" t="n"/>
      <c r="M675" s="6" t="n"/>
      <c r="N675" s="6" t="n"/>
      <c r="O675" s="6" t="n"/>
      <c r="P675" s="52" t="n"/>
    </row>
    <row r="676" ht="15.75" customHeight="1">
      <c r="A676" s="1" t="n"/>
      <c r="B676" s="14" t="n"/>
      <c r="C676" s="6" t="n"/>
      <c r="D676" s="51" t="n"/>
      <c r="E676" s="6" t="n"/>
      <c r="F676" s="51" t="n"/>
      <c r="G676" s="6" t="n"/>
      <c r="H676" s="6" t="n"/>
      <c r="I676" s="6" t="n"/>
      <c r="J676" s="6" t="n"/>
      <c r="K676" s="6" t="n"/>
      <c r="L676" s="51" t="n"/>
      <c r="M676" s="6" t="n"/>
      <c r="N676" s="6" t="n"/>
      <c r="O676" s="6" t="n"/>
      <c r="P676" s="52" t="n"/>
    </row>
    <row r="677" ht="15.75" customHeight="1">
      <c r="A677" s="1" t="n"/>
      <c r="B677" s="14" t="n"/>
      <c r="C677" s="6" t="n"/>
      <c r="D677" s="51" t="n"/>
      <c r="E677" s="6" t="n"/>
      <c r="F677" s="51" t="n"/>
      <c r="G677" s="6" t="n"/>
      <c r="H677" s="6" t="n"/>
      <c r="I677" s="6" t="n"/>
      <c r="J677" s="6" t="n"/>
      <c r="K677" s="6" t="n"/>
      <c r="L677" s="51" t="n"/>
      <c r="M677" s="6" t="n"/>
      <c r="N677" s="6" t="n"/>
      <c r="O677" s="6" t="n"/>
      <c r="P677" s="52" t="n"/>
    </row>
    <row r="678" ht="15.75" customHeight="1">
      <c r="A678" s="1" t="n"/>
      <c r="B678" s="14" t="n"/>
      <c r="C678" s="6" t="n"/>
      <c r="D678" s="51" t="n"/>
      <c r="E678" s="6" t="n"/>
      <c r="F678" s="51" t="n"/>
      <c r="G678" s="6" t="n"/>
      <c r="H678" s="6" t="n"/>
      <c r="I678" s="6" t="n"/>
      <c r="J678" s="6" t="n"/>
      <c r="K678" s="6" t="n"/>
      <c r="L678" s="51" t="n"/>
      <c r="M678" s="6" t="n"/>
      <c r="N678" s="6" t="n"/>
      <c r="O678" s="6" t="n"/>
      <c r="P678" s="52" t="n"/>
    </row>
    <row r="679" ht="15.75" customHeight="1">
      <c r="A679" s="1" t="n"/>
      <c r="B679" s="14" t="n"/>
      <c r="C679" s="6" t="n"/>
      <c r="D679" s="51" t="n"/>
      <c r="E679" s="6" t="n"/>
      <c r="F679" s="51" t="n"/>
      <c r="G679" s="6" t="n"/>
      <c r="H679" s="6" t="n"/>
      <c r="I679" s="6" t="n"/>
      <c r="J679" s="6" t="n"/>
      <c r="K679" s="6" t="n"/>
      <c r="L679" s="51" t="n"/>
      <c r="M679" s="6" t="n"/>
      <c r="N679" s="6" t="n"/>
      <c r="O679" s="6" t="n"/>
      <c r="P679" s="52" t="n"/>
    </row>
    <row r="680" ht="15.75" customHeight="1">
      <c r="A680" s="1" t="n"/>
      <c r="B680" s="14" t="n"/>
      <c r="C680" s="6" t="n"/>
      <c r="D680" s="51" t="n"/>
      <c r="E680" s="6" t="n"/>
      <c r="F680" s="51" t="n"/>
      <c r="G680" s="6" t="n"/>
      <c r="H680" s="6" t="n"/>
      <c r="I680" s="6" t="n"/>
      <c r="J680" s="6" t="n"/>
      <c r="K680" s="6" t="n"/>
      <c r="L680" s="51" t="n"/>
      <c r="M680" s="6" t="n"/>
      <c r="N680" s="6" t="n"/>
      <c r="O680" s="6" t="n"/>
      <c r="P680" s="52" t="n"/>
    </row>
    <row r="681" ht="15.75" customHeight="1">
      <c r="A681" s="1" t="n"/>
      <c r="B681" s="14" t="n"/>
      <c r="C681" s="6" t="n"/>
      <c r="D681" s="51" t="n"/>
      <c r="E681" s="6" t="n"/>
      <c r="F681" s="51" t="n"/>
      <c r="G681" s="6" t="n"/>
      <c r="H681" s="6" t="n"/>
      <c r="I681" s="6" t="n"/>
      <c r="J681" s="6" t="n"/>
      <c r="K681" s="6" t="n"/>
      <c r="L681" s="51" t="n"/>
      <c r="M681" s="6" t="n"/>
      <c r="N681" s="6" t="n"/>
      <c r="O681" s="6" t="n"/>
      <c r="P681" s="52" t="n"/>
    </row>
    <row r="682" ht="15.75" customHeight="1">
      <c r="A682" s="1" t="n"/>
      <c r="B682" s="14" t="n"/>
      <c r="C682" s="6" t="n"/>
      <c r="D682" s="51" t="n"/>
      <c r="E682" s="6" t="n"/>
      <c r="F682" s="51" t="n"/>
      <c r="G682" s="6" t="n"/>
      <c r="H682" s="6" t="n"/>
      <c r="I682" s="6" t="n"/>
      <c r="J682" s="6" t="n"/>
      <c r="K682" s="6" t="n"/>
      <c r="L682" s="51" t="n"/>
      <c r="M682" s="6" t="n"/>
      <c r="N682" s="6" t="n"/>
      <c r="O682" s="6" t="n"/>
      <c r="P682" s="52" t="n"/>
    </row>
    <row r="683" ht="15.75" customHeight="1">
      <c r="A683" s="1" t="n"/>
      <c r="B683" s="14" t="n"/>
      <c r="C683" s="6" t="n"/>
      <c r="D683" s="51" t="n"/>
      <c r="E683" s="6" t="n"/>
      <c r="F683" s="51" t="n"/>
      <c r="G683" s="6" t="n"/>
      <c r="H683" s="6" t="n"/>
      <c r="I683" s="6" t="n"/>
      <c r="J683" s="6" t="n"/>
      <c r="K683" s="6" t="n"/>
      <c r="L683" s="51" t="n"/>
      <c r="M683" s="6" t="n"/>
      <c r="N683" s="6" t="n"/>
      <c r="O683" s="6" t="n"/>
      <c r="P683" s="52" t="n"/>
    </row>
    <row r="684" ht="15.75" customHeight="1">
      <c r="A684" s="1" t="n"/>
      <c r="B684" s="14" t="n"/>
      <c r="C684" s="6" t="n"/>
      <c r="D684" s="51" t="n"/>
      <c r="E684" s="6" t="n"/>
      <c r="F684" s="51" t="n"/>
      <c r="G684" s="6" t="n"/>
      <c r="H684" s="6" t="n"/>
      <c r="I684" s="6" t="n"/>
      <c r="J684" s="6" t="n"/>
      <c r="K684" s="6" t="n"/>
      <c r="L684" s="51" t="n"/>
      <c r="M684" s="6" t="n"/>
      <c r="N684" s="6" t="n"/>
      <c r="O684" s="6" t="n"/>
      <c r="P684" s="52" t="n"/>
    </row>
    <row r="685" ht="15.75" customHeight="1">
      <c r="A685" s="1" t="n"/>
      <c r="B685" s="14" t="n"/>
      <c r="C685" s="6" t="n"/>
      <c r="D685" s="51" t="n"/>
      <c r="E685" s="6" t="n"/>
      <c r="F685" s="51" t="n"/>
      <c r="G685" s="6" t="n"/>
      <c r="H685" s="6" t="n"/>
      <c r="I685" s="6" t="n"/>
      <c r="J685" s="6" t="n"/>
      <c r="K685" s="6" t="n"/>
      <c r="L685" s="51" t="n"/>
      <c r="M685" s="6" t="n"/>
      <c r="N685" s="6" t="n"/>
      <c r="O685" s="6" t="n"/>
      <c r="P685" s="52" t="n"/>
    </row>
    <row r="686" ht="15.75" customHeight="1">
      <c r="A686" s="1" t="n"/>
      <c r="B686" s="14" t="n"/>
      <c r="C686" s="6" t="n"/>
      <c r="D686" s="51" t="n"/>
      <c r="E686" s="6" t="n"/>
      <c r="F686" s="51" t="n"/>
      <c r="G686" s="6" t="n"/>
      <c r="H686" s="6" t="n"/>
      <c r="I686" s="6" t="n"/>
      <c r="J686" s="6" t="n"/>
      <c r="K686" s="6" t="n"/>
      <c r="L686" s="51" t="n"/>
      <c r="M686" s="6" t="n"/>
      <c r="N686" s="6" t="n"/>
      <c r="O686" s="6" t="n"/>
      <c r="P686" s="52" t="n"/>
    </row>
    <row r="687" ht="15.75" customHeight="1">
      <c r="A687" s="1" t="n"/>
      <c r="B687" s="14" t="n"/>
      <c r="C687" s="6" t="n"/>
      <c r="D687" s="51" t="n"/>
      <c r="E687" s="6" t="n"/>
      <c r="F687" s="51" t="n"/>
      <c r="G687" s="6" t="n"/>
      <c r="H687" s="6" t="n"/>
      <c r="I687" s="6" t="n"/>
      <c r="J687" s="6" t="n"/>
      <c r="K687" s="6" t="n"/>
      <c r="L687" s="51" t="n"/>
      <c r="M687" s="6" t="n"/>
      <c r="N687" s="6" t="n"/>
      <c r="O687" s="6" t="n"/>
      <c r="P687" s="52" t="n"/>
    </row>
    <row r="688" ht="15.75" customHeight="1">
      <c r="A688" s="1" t="n"/>
      <c r="B688" s="14" t="n"/>
      <c r="C688" s="6" t="n"/>
      <c r="D688" s="51" t="n"/>
      <c r="E688" s="6" t="n"/>
      <c r="F688" s="51" t="n"/>
      <c r="G688" s="6" t="n"/>
      <c r="H688" s="6" t="n"/>
      <c r="I688" s="6" t="n"/>
      <c r="J688" s="6" t="n"/>
      <c r="K688" s="6" t="n"/>
      <c r="L688" s="51" t="n"/>
      <c r="M688" s="6" t="n"/>
      <c r="N688" s="6" t="n"/>
      <c r="O688" s="6" t="n"/>
      <c r="P688" s="52" t="n"/>
    </row>
    <row r="689" ht="15.75" customHeight="1">
      <c r="A689" s="1" t="n"/>
      <c r="B689" s="14" t="n"/>
      <c r="C689" s="6" t="n"/>
      <c r="D689" s="51" t="n"/>
      <c r="E689" s="6" t="n"/>
      <c r="F689" s="51" t="n"/>
      <c r="G689" s="6" t="n"/>
      <c r="H689" s="6" t="n"/>
      <c r="I689" s="6" t="n"/>
      <c r="J689" s="6" t="n"/>
      <c r="K689" s="6" t="n"/>
      <c r="L689" s="51" t="n"/>
      <c r="M689" s="6" t="n"/>
      <c r="N689" s="6" t="n"/>
      <c r="O689" s="6" t="n"/>
      <c r="P689" s="52" t="n"/>
    </row>
    <row r="690" ht="15.75" customHeight="1">
      <c r="A690" s="1" t="n"/>
      <c r="B690" s="14" t="n"/>
      <c r="C690" s="6" t="n"/>
      <c r="D690" s="51" t="n"/>
      <c r="E690" s="6" t="n"/>
      <c r="F690" s="51" t="n"/>
      <c r="G690" s="6" t="n"/>
      <c r="H690" s="6" t="n"/>
      <c r="I690" s="6" t="n"/>
      <c r="J690" s="6" t="n"/>
      <c r="K690" s="6" t="n"/>
      <c r="L690" s="51" t="n"/>
      <c r="M690" s="6" t="n"/>
      <c r="N690" s="6" t="n"/>
      <c r="O690" s="6" t="n"/>
      <c r="P690" s="52" t="n"/>
    </row>
    <row r="691" ht="15.75" customHeight="1">
      <c r="A691" s="1" t="n"/>
      <c r="B691" s="14" t="n"/>
      <c r="C691" s="6" t="n"/>
      <c r="D691" s="51" t="n"/>
      <c r="E691" s="6" t="n"/>
      <c r="F691" s="51" t="n"/>
      <c r="G691" s="6" t="n"/>
      <c r="H691" s="6" t="n"/>
      <c r="I691" s="6" t="n"/>
      <c r="J691" s="6" t="n"/>
      <c r="K691" s="6" t="n"/>
      <c r="L691" s="51" t="n"/>
      <c r="M691" s="6" t="n"/>
      <c r="N691" s="6" t="n"/>
      <c r="O691" s="6" t="n"/>
      <c r="P691" s="52" t="n"/>
    </row>
    <row r="692" ht="15.75" customHeight="1">
      <c r="A692" s="1" t="n"/>
      <c r="B692" s="14" t="n"/>
      <c r="C692" s="6" t="n"/>
      <c r="D692" s="51" t="n"/>
      <c r="E692" s="6" t="n"/>
      <c r="F692" s="51" t="n"/>
      <c r="G692" s="6" t="n"/>
      <c r="H692" s="6" t="n"/>
      <c r="I692" s="6" t="n"/>
      <c r="J692" s="6" t="n"/>
      <c r="K692" s="6" t="n"/>
      <c r="L692" s="51" t="n"/>
      <c r="M692" s="6" t="n"/>
      <c r="N692" s="6" t="n"/>
      <c r="O692" s="6" t="n"/>
      <c r="P692" s="52" t="n"/>
    </row>
    <row r="693" ht="15.75" customHeight="1">
      <c r="A693" s="1" t="n"/>
      <c r="B693" s="14" t="n"/>
      <c r="C693" s="6" t="n"/>
      <c r="D693" s="51" t="n"/>
      <c r="E693" s="6" t="n"/>
      <c r="F693" s="51" t="n"/>
      <c r="G693" s="6" t="n"/>
      <c r="H693" s="6" t="n"/>
      <c r="I693" s="6" t="n"/>
      <c r="J693" s="6" t="n"/>
      <c r="K693" s="6" t="n"/>
      <c r="L693" s="51" t="n"/>
      <c r="M693" s="6" t="n"/>
      <c r="N693" s="6" t="n"/>
      <c r="O693" s="6" t="n"/>
      <c r="P693" s="52" t="n"/>
    </row>
    <row r="694" ht="15.75" customHeight="1">
      <c r="A694" s="1" t="n"/>
      <c r="B694" s="14" t="n"/>
      <c r="C694" s="6" t="n"/>
      <c r="D694" s="51" t="n"/>
      <c r="E694" s="6" t="n"/>
      <c r="F694" s="51" t="n"/>
      <c r="G694" s="6" t="n"/>
      <c r="H694" s="6" t="n"/>
      <c r="I694" s="6" t="n"/>
      <c r="J694" s="6" t="n"/>
      <c r="K694" s="6" t="n"/>
      <c r="L694" s="51" t="n"/>
      <c r="M694" s="6" t="n"/>
      <c r="N694" s="6" t="n"/>
      <c r="O694" s="6" t="n"/>
      <c r="P694" s="52" t="n"/>
    </row>
    <row r="695" ht="15.75" customHeight="1">
      <c r="A695" s="1" t="n"/>
      <c r="B695" s="14" t="n"/>
      <c r="C695" s="6" t="n"/>
      <c r="D695" s="51" t="n"/>
      <c r="E695" s="6" t="n"/>
      <c r="F695" s="51" t="n"/>
      <c r="G695" s="6" t="n"/>
      <c r="H695" s="6" t="n"/>
      <c r="I695" s="6" t="n"/>
      <c r="J695" s="6" t="n"/>
      <c r="K695" s="6" t="n"/>
      <c r="L695" s="51" t="n"/>
      <c r="M695" s="6" t="n"/>
      <c r="N695" s="6" t="n"/>
      <c r="O695" s="6" t="n"/>
      <c r="P695" s="52" t="n"/>
    </row>
    <row r="696" ht="15.75" customHeight="1">
      <c r="A696" s="1" t="n"/>
      <c r="B696" s="14" t="n"/>
      <c r="C696" s="6" t="n"/>
      <c r="D696" s="51" t="n"/>
      <c r="E696" s="6" t="n"/>
      <c r="F696" s="51" t="n"/>
      <c r="G696" s="6" t="n"/>
      <c r="H696" s="6" t="n"/>
      <c r="I696" s="6" t="n"/>
      <c r="J696" s="6" t="n"/>
      <c r="K696" s="6" t="n"/>
      <c r="L696" s="51" t="n"/>
      <c r="M696" s="6" t="n"/>
      <c r="N696" s="6" t="n"/>
      <c r="O696" s="6" t="n"/>
      <c r="P696" s="52" t="n"/>
    </row>
    <row r="697" ht="15.75" customHeight="1">
      <c r="A697" s="1" t="n"/>
      <c r="B697" s="14" t="n"/>
      <c r="C697" s="6" t="n"/>
      <c r="D697" s="51" t="n"/>
      <c r="E697" s="6" t="n"/>
      <c r="F697" s="51" t="n"/>
      <c r="G697" s="6" t="n"/>
      <c r="H697" s="6" t="n"/>
      <c r="I697" s="6" t="n"/>
      <c r="J697" s="6" t="n"/>
      <c r="K697" s="6" t="n"/>
      <c r="L697" s="51" t="n"/>
      <c r="M697" s="6" t="n"/>
      <c r="N697" s="6" t="n"/>
      <c r="O697" s="6" t="n"/>
      <c r="P697" s="52" t="n"/>
    </row>
    <row r="698" ht="15.75" customHeight="1">
      <c r="A698" s="1" t="n"/>
      <c r="B698" s="14" t="n"/>
      <c r="C698" s="6" t="n"/>
      <c r="D698" s="51" t="n"/>
      <c r="E698" s="6" t="n"/>
      <c r="F698" s="51" t="n"/>
      <c r="G698" s="6" t="n"/>
      <c r="H698" s="6" t="n"/>
      <c r="I698" s="6" t="n"/>
      <c r="J698" s="6" t="n"/>
      <c r="K698" s="6" t="n"/>
      <c r="L698" s="51" t="n"/>
      <c r="M698" s="6" t="n"/>
      <c r="N698" s="6" t="n"/>
      <c r="O698" s="6" t="n"/>
      <c r="P698" s="52" t="n"/>
    </row>
    <row r="699" ht="15.75" customHeight="1">
      <c r="A699" s="1" t="n"/>
      <c r="B699" s="14" t="n"/>
      <c r="C699" s="6" t="n"/>
      <c r="D699" s="51" t="n"/>
      <c r="E699" s="6" t="n"/>
      <c r="F699" s="51" t="n"/>
      <c r="G699" s="6" t="n"/>
      <c r="H699" s="6" t="n"/>
      <c r="I699" s="6" t="n"/>
      <c r="J699" s="6" t="n"/>
      <c r="K699" s="6" t="n"/>
      <c r="L699" s="51" t="n"/>
      <c r="M699" s="6" t="n"/>
      <c r="N699" s="6" t="n"/>
      <c r="O699" s="6" t="n"/>
      <c r="P699" s="52" t="n"/>
    </row>
    <row r="700" ht="15.75" customHeight="1">
      <c r="A700" s="1" t="n"/>
      <c r="B700" s="14" t="n"/>
      <c r="C700" s="6" t="n"/>
      <c r="D700" s="51" t="n"/>
      <c r="E700" s="6" t="n"/>
      <c r="F700" s="51" t="n"/>
      <c r="G700" s="6" t="n"/>
      <c r="H700" s="6" t="n"/>
      <c r="I700" s="6" t="n"/>
      <c r="J700" s="6" t="n"/>
      <c r="K700" s="6" t="n"/>
      <c r="L700" s="51" t="n"/>
      <c r="M700" s="6" t="n"/>
      <c r="N700" s="6" t="n"/>
      <c r="O700" s="6" t="n"/>
      <c r="P700" s="52" t="n"/>
    </row>
    <row r="701" ht="15.75" customHeight="1">
      <c r="A701" s="1" t="n"/>
      <c r="B701" s="14" t="n"/>
      <c r="C701" s="6" t="n"/>
      <c r="D701" s="51" t="n"/>
      <c r="E701" s="6" t="n"/>
      <c r="F701" s="51" t="n"/>
      <c r="G701" s="6" t="n"/>
      <c r="H701" s="6" t="n"/>
      <c r="I701" s="6" t="n"/>
      <c r="J701" s="6" t="n"/>
      <c r="K701" s="6" t="n"/>
      <c r="L701" s="51" t="n"/>
      <c r="M701" s="6" t="n"/>
      <c r="N701" s="6" t="n"/>
      <c r="O701" s="6" t="n"/>
      <c r="P701" s="52" t="n"/>
    </row>
    <row r="702" ht="15.75" customHeight="1">
      <c r="A702" s="1" t="n"/>
      <c r="B702" s="14" t="n"/>
      <c r="C702" s="6" t="n"/>
      <c r="D702" s="51" t="n"/>
      <c r="E702" s="6" t="n"/>
      <c r="F702" s="51" t="n"/>
      <c r="G702" s="6" t="n"/>
      <c r="H702" s="6" t="n"/>
      <c r="I702" s="6" t="n"/>
      <c r="J702" s="6" t="n"/>
      <c r="K702" s="6" t="n"/>
      <c r="L702" s="51" t="n"/>
      <c r="M702" s="6" t="n"/>
      <c r="N702" s="6" t="n"/>
      <c r="O702" s="6" t="n"/>
      <c r="P702" s="52" t="n"/>
    </row>
    <row r="703" ht="15.75" customHeight="1">
      <c r="A703" s="1" t="n"/>
      <c r="B703" s="14" t="n"/>
      <c r="C703" s="6" t="n"/>
      <c r="D703" s="51" t="n"/>
      <c r="E703" s="6" t="n"/>
      <c r="F703" s="51" t="n"/>
      <c r="G703" s="6" t="n"/>
      <c r="H703" s="6" t="n"/>
      <c r="I703" s="6" t="n"/>
      <c r="J703" s="6" t="n"/>
      <c r="K703" s="6" t="n"/>
      <c r="L703" s="51" t="n"/>
      <c r="M703" s="6" t="n"/>
      <c r="N703" s="6" t="n"/>
      <c r="O703" s="6" t="n"/>
      <c r="P703" s="52" t="n"/>
    </row>
    <row r="704" ht="15.75" customHeight="1">
      <c r="A704" s="1" t="n"/>
      <c r="B704" s="14" t="n"/>
      <c r="C704" s="6" t="n"/>
      <c r="D704" s="51" t="n"/>
      <c r="E704" s="6" t="n"/>
      <c r="F704" s="51" t="n"/>
      <c r="G704" s="6" t="n"/>
      <c r="H704" s="6" t="n"/>
      <c r="I704" s="6" t="n"/>
      <c r="J704" s="6" t="n"/>
      <c r="K704" s="6" t="n"/>
      <c r="L704" s="51" t="n"/>
      <c r="M704" s="6" t="n"/>
      <c r="N704" s="6" t="n"/>
      <c r="O704" s="6" t="n"/>
      <c r="P704" s="52" t="n"/>
    </row>
    <row r="705" ht="15.75" customHeight="1">
      <c r="A705" s="1" t="n"/>
      <c r="B705" s="14" t="n"/>
      <c r="C705" s="6" t="n"/>
      <c r="D705" s="51" t="n"/>
      <c r="E705" s="6" t="n"/>
      <c r="F705" s="51" t="n"/>
      <c r="G705" s="6" t="n"/>
      <c r="H705" s="6" t="n"/>
      <c r="I705" s="6" t="n"/>
      <c r="J705" s="6" t="n"/>
      <c r="K705" s="6" t="n"/>
      <c r="L705" s="51" t="n"/>
      <c r="M705" s="6" t="n"/>
      <c r="N705" s="6" t="n"/>
      <c r="O705" s="6" t="n"/>
      <c r="P705" s="52" t="n"/>
    </row>
    <row r="706" ht="15.75" customHeight="1">
      <c r="A706" s="1" t="n"/>
      <c r="B706" s="14" t="n"/>
      <c r="C706" s="6" t="n"/>
      <c r="D706" s="51" t="n"/>
      <c r="E706" s="6" t="n"/>
      <c r="F706" s="51" t="n"/>
      <c r="G706" s="6" t="n"/>
      <c r="H706" s="6" t="n"/>
      <c r="I706" s="6" t="n"/>
      <c r="J706" s="6" t="n"/>
      <c r="K706" s="6" t="n"/>
      <c r="L706" s="51" t="n"/>
      <c r="M706" s="6" t="n"/>
      <c r="N706" s="6" t="n"/>
      <c r="O706" s="6" t="n"/>
      <c r="P706" s="52" t="n"/>
    </row>
    <row r="707" ht="15.75" customHeight="1">
      <c r="A707" s="1" t="n"/>
      <c r="B707" s="14" t="n"/>
      <c r="C707" s="6" t="n"/>
      <c r="D707" s="51" t="n"/>
      <c r="E707" s="6" t="n"/>
      <c r="F707" s="51" t="n"/>
      <c r="G707" s="6" t="n"/>
      <c r="H707" s="6" t="n"/>
      <c r="I707" s="6" t="n"/>
      <c r="J707" s="6" t="n"/>
      <c r="K707" s="6" t="n"/>
      <c r="L707" s="51" t="n"/>
      <c r="M707" s="6" t="n"/>
      <c r="N707" s="6" t="n"/>
      <c r="O707" s="6" t="n"/>
      <c r="P707" s="52" t="n"/>
    </row>
    <row r="708" ht="15.75" customHeight="1">
      <c r="A708" s="1" t="n"/>
      <c r="B708" s="14" t="n"/>
      <c r="C708" s="6" t="n"/>
      <c r="D708" s="51" t="n"/>
      <c r="E708" s="6" t="n"/>
      <c r="F708" s="51" t="n"/>
      <c r="G708" s="6" t="n"/>
      <c r="H708" s="6" t="n"/>
      <c r="I708" s="6" t="n"/>
      <c r="J708" s="6" t="n"/>
      <c r="K708" s="6" t="n"/>
      <c r="L708" s="51" t="n"/>
      <c r="M708" s="6" t="n"/>
      <c r="N708" s="6" t="n"/>
      <c r="O708" s="6" t="n"/>
      <c r="P708" s="52" t="n"/>
    </row>
    <row r="709" ht="15.75" customHeight="1">
      <c r="A709" s="1" t="n"/>
      <c r="B709" s="14" t="n"/>
      <c r="C709" s="6" t="n"/>
      <c r="D709" s="51" t="n"/>
      <c r="E709" s="6" t="n"/>
      <c r="F709" s="51" t="n"/>
      <c r="G709" s="6" t="n"/>
      <c r="H709" s="6" t="n"/>
      <c r="I709" s="6" t="n"/>
      <c r="J709" s="6" t="n"/>
      <c r="K709" s="6" t="n"/>
      <c r="L709" s="51" t="n"/>
      <c r="M709" s="6" t="n"/>
      <c r="N709" s="6" t="n"/>
      <c r="O709" s="6" t="n"/>
      <c r="P709" s="52" t="n"/>
    </row>
    <row r="710" ht="15.75" customHeight="1">
      <c r="A710" s="1" t="n"/>
      <c r="B710" s="14" t="n"/>
      <c r="C710" s="6" t="n"/>
      <c r="D710" s="51" t="n"/>
      <c r="E710" s="6" t="n"/>
      <c r="F710" s="51" t="n"/>
      <c r="G710" s="6" t="n"/>
      <c r="H710" s="6" t="n"/>
      <c r="I710" s="6" t="n"/>
      <c r="J710" s="6" t="n"/>
      <c r="K710" s="6" t="n"/>
      <c r="L710" s="51" t="n"/>
      <c r="M710" s="6" t="n"/>
      <c r="N710" s="6" t="n"/>
      <c r="O710" s="6" t="n"/>
      <c r="P710" s="52" t="n"/>
    </row>
    <row r="711" ht="15.75" customHeight="1">
      <c r="A711" s="1" t="n"/>
      <c r="B711" s="14" t="n"/>
      <c r="C711" s="6" t="n"/>
      <c r="D711" s="51" t="n"/>
      <c r="E711" s="6" t="n"/>
      <c r="F711" s="51" t="n"/>
      <c r="G711" s="6" t="n"/>
      <c r="H711" s="6" t="n"/>
      <c r="I711" s="6" t="n"/>
      <c r="J711" s="6" t="n"/>
      <c r="K711" s="6" t="n"/>
      <c r="L711" s="51" t="n"/>
      <c r="M711" s="6" t="n"/>
      <c r="N711" s="6" t="n"/>
      <c r="O711" s="6" t="n"/>
      <c r="P711" s="52" t="n"/>
    </row>
    <row r="712" ht="15.75" customHeight="1">
      <c r="A712" s="1" t="n"/>
      <c r="B712" s="14" t="n"/>
      <c r="C712" s="6" t="n"/>
      <c r="D712" s="51" t="n"/>
      <c r="E712" s="6" t="n"/>
      <c r="F712" s="51" t="n"/>
      <c r="G712" s="6" t="n"/>
      <c r="H712" s="6" t="n"/>
      <c r="I712" s="6" t="n"/>
      <c r="J712" s="6" t="n"/>
      <c r="K712" s="6" t="n"/>
      <c r="L712" s="51" t="n"/>
      <c r="M712" s="6" t="n"/>
      <c r="N712" s="6" t="n"/>
      <c r="O712" s="6" t="n"/>
      <c r="P712" s="52" t="n"/>
    </row>
    <row r="713" ht="15.75" customHeight="1">
      <c r="A713" s="1" t="n"/>
      <c r="B713" s="14" t="n"/>
      <c r="C713" s="6" t="n"/>
      <c r="D713" s="51" t="n"/>
      <c r="E713" s="6" t="n"/>
      <c r="F713" s="51" t="n"/>
      <c r="G713" s="6" t="n"/>
      <c r="H713" s="6" t="n"/>
      <c r="I713" s="6" t="n"/>
      <c r="J713" s="6" t="n"/>
      <c r="K713" s="6" t="n"/>
      <c r="L713" s="51" t="n"/>
      <c r="M713" s="6" t="n"/>
      <c r="N713" s="6" t="n"/>
      <c r="O713" s="6" t="n"/>
      <c r="P713" s="52" t="n"/>
    </row>
    <row r="714" ht="15.75" customHeight="1">
      <c r="A714" s="1" t="n"/>
      <c r="B714" s="14" t="n"/>
      <c r="C714" s="6" t="n"/>
      <c r="D714" s="51" t="n"/>
      <c r="E714" s="6" t="n"/>
      <c r="F714" s="51" t="n"/>
      <c r="G714" s="6" t="n"/>
      <c r="H714" s="6" t="n"/>
      <c r="I714" s="6" t="n"/>
      <c r="J714" s="6" t="n"/>
      <c r="K714" s="6" t="n"/>
      <c r="L714" s="51" t="n"/>
      <c r="M714" s="6" t="n"/>
      <c r="N714" s="6" t="n"/>
      <c r="O714" s="6" t="n"/>
      <c r="P714" s="52" t="n"/>
    </row>
    <row r="715" ht="15.75" customHeight="1">
      <c r="A715" s="1" t="n"/>
      <c r="B715" s="14" t="n"/>
      <c r="C715" s="6" t="n"/>
      <c r="D715" s="51" t="n"/>
      <c r="E715" s="6" t="n"/>
      <c r="F715" s="51" t="n"/>
      <c r="G715" s="6" t="n"/>
      <c r="H715" s="6" t="n"/>
      <c r="I715" s="6" t="n"/>
      <c r="J715" s="6" t="n"/>
      <c r="K715" s="6" t="n"/>
      <c r="L715" s="51" t="n"/>
      <c r="M715" s="6" t="n"/>
      <c r="N715" s="6" t="n"/>
      <c r="O715" s="6" t="n"/>
      <c r="P715" s="52" t="n"/>
    </row>
    <row r="716" ht="15.75" customHeight="1">
      <c r="A716" s="1" t="n"/>
      <c r="B716" s="14" t="n"/>
      <c r="C716" s="6" t="n"/>
      <c r="D716" s="51" t="n"/>
      <c r="E716" s="6" t="n"/>
      <c r="F716" s="51" t="n"/>
      <c r="G716" s="6" t="n"/>
      <c r="H716" s="6" t="n"/>
      <c r="I716" s="6" t="n"/>
      <c r="J716" s="6" t="n"/>
      <c r="K716" s="6" t="n"/>
      <c r="L716" s="51" t="n"/>
      <c r="M716" s="6" t="n"/>
      <c r="N716" s="6" t="n"/>
      <c r="O716" s="6" t="n"/>
      <c r="P716" s="52" t="n"/>
    </row>
    <row r="717" ht="15.75" customHeight="1">
      <c r="A717" s="1" t="n"/>
      <c r="B717" s="14" t="n"/>
      <c r="C717" s="6" t="n"/>
      <c r="D717" s="51" t="n"/>
      <c r="E717" s="6" t="n"/>
      <c r="F717" s="51" t="n"/>
      <c r="G717" s="6" t="n"/>
      <c r="H717" s="6" t="n"/>
      <c r="I717" s="6" t="n"/>
      <c r="J717" s="6" t="n"/>
      <c r="K717" s="6" t="n"/>
      <c r="L717" s="51" t="n"/>
      <c r="M717" s="6" t="n"/>
      <c r="N717" s="6" t="n"/>
      <c r="O717" s="6" t="n"/>
      <c r="P717" s="52" t="n"/>
    </row>
    <row r="718" ht="15.75" customHeight="1">
      <c r="A718" s="1" t="n"/>
      <c r="B718" s="14" t="n"/>
      <c r="C718" s="6" t="n"/>
      <c r="D718" s="51" t="n"/>
      <c r="E718" s="6" t="n"/>
      <c r="F718" s="51" t="n"/>
      <c r="G718" s="6" t="n"/>
      <c r="H718" s="6" t="n"/>
      <c r="I718" s="6" t="n"/>
      <c r="J718" s="6" t="n"/>
      <c r="K718" s="6" t="n"/>
      <c r="L718" s="51" t="n"/>
      <c r="M718" s="6" t="n"/>
      <c r="N718" s="6" t="n"/>
      <c r="O718" s="6" t="n"/>
      <c r="P718" s="52" t="n"/>
    </row>
    <row r="719" ht="15.75" customHeight="1">
      <c r="A719" s="1" t="n"/>
      <c r="B719" s="14" t="n"/>
      <c r="C719" s="6" t="n"/>
      <c r="D719" s="51" t="n"/>
      <c r="E719" s="6" t="n"/>
      <c r="F719" s="51" t="n"/>
      <c r="G719" s="6" t="n"/>
      <c r="H719" s="6" t="n"/>
      <c r="I719" s="6" t="n"/>
      <c r="J719" s="6" t="n"/>
      <c r="K719" s="6" t="n"/>
      <c r="L719" s="51" t="n"/>
      <c r="M719" s="6" t="n"/>
      <c r="N719" s="6" t="n"/>
      <c r="O719" s="6" t="n"/>
      <c r="P719" s="52" t="n"/>
    </row>
    <row r="720" ht="15.75" customHeight="1">
      <c r="A720" s="1" t="n"/>
      <c r="B720" s="14" t="n"/>
      <c r="C720" s="6" t="n"/>
      <c r="D720" s="51" t="n"/>
      <c r="E720" s="6" t="n"/>
      <c r="F720" s="51" t="n"/>
      <c r="G720" s="6" t="n"/>
      <c r="H720" s="6" t="n"/>
      <c r="I720" s="6" t="n"/>
      <c r="J720" s="6" t="n"/>
      <c r="K720" s="6" t="n"/>
      <c r="L720" s="51" t="n"/>
      <c r="M720" s="6" t="n"/>
      <c r="N720" s="6" t="n"/>
      <c r="O720" s="6" t="n"/>
      <c r="P720" s="52" t="n"/>
    </row>
    <row r="721" ht="15.75" customHeight="1">
      <c r="A721" s="1" t="n"/>
      <c r="B721" s="14" t="n"/>
      <c r="C721" s="6" t="n"/>
      <c r="D721" s="51" t="n"/>
      <c r="E721" s="6" t="n"/>
      <c r="F721" s="51" t="n"/>
      <c r="G721" s="6" t="n"/>
      <c r="H721" s="6" t="n"/>
      <c r="I721" s="6" t="n"/>
      <c r="J721" s="6" t="n"/>
      <c r="K721" s="6" t="n"/>
      <c r="L721" s="51" t="n"/>
      <c r="M721" s="6" t="n"/>
      <c r="N721" s="6" t="n"/>
      <c r="O721" s="6" t="n"/>
      <c r="P721" s="52" t="n"/>
    </row>
    <row r="722" ht="15.75" customHeight="1">
      <c r="A722" s="1" t="n"/>
      <c r="B722" s="14" t="n"/>
      <c r="C722" s="6" t="n"/>
      <c r="D722" s="51" t="n"/>
      <c r="E722" s="6" t="n"/>
      <c r="F722" s="51" t="n"/>
      <c r="G722" s="6" t="n"/>
      <c r="H722" s="6" t="n"/>
      <c r="I722" s="6" t="n"/>
      <c r="J722" s="6" t="n"/>
      <c r="K722" s="6" t="n"/>
      <c r="L722" s="51" t="n"/>
      <c r="M722" s="6" t="n"/>
      <c r="N722" s="6" t="n"/>
      <c r="O722" s="6" t="n"/>
      <c r="P722" s="52" t="n"/>
    </row>
    <row r="723" ht="15.75" customHeight="1">
      <c r="A723" s="1" t="n"/>
      <c r="B723" s="14" t="n"/>
      <c r="C723" s="6" t="n"/>
      <c r="D723" s="51" t="n"/>
      <c r="E723" s="6" t="n"/>
      <c r="F723" s="51" t="n"/>
      <c r="G723" s="6" t="n"/>
      <c r="H723" s="6" t="n"/>
      <c r="I723" s="6" t="n"/>
      <c r="J723" s="6" t="n"/>
      <c r="K723" s="6" t="n"/>
      <c r="L723" s="51" t="n"/>
      <c r="M723" s="6" t="n"/>
      <c r="N723" s="6" t="n"/>
      <c r="O723" s="6" t="n"/>
      <c r="P723" s="52" t="n"/>
    </row>
    <row r="724" ht="15.75" customHeight="1">
      <c r="A724" s="1" t="n"/>
      <c r="B724" s="14" t="n"/>
      <c r="C724" s="6" t="n"/>
      <c r="D724" s="51" t="n"/>
      <c r="E724" s="6" t="n"/>
      <c r="F724" s="51" t="n"/>
      <c r="G724" s="6" t="n"/>
      <c r="H724" s="6" t="n"/>
      <c r="I724" s="6" t="n"/>
      <c r="J724" s="6" t="n"/>
      <c r="K724" s="6" t="n"/>
      <c r="L724" s="51" t="n"/>
      <c r="M724" s="6" t="n"/>
      <c r="N724" s="6" t="n"/>
      <c r="O724" s="6" t="n"/>
      <c r="P724" s="52" t="n"/>
    </row>
    <row r="725" ht="15.75" customHeight="1">
      <c r="A725" s="1" t="n"/>
      <c r="B725" s="14" t="n"/>
      <c r="C725" s="6" t="n"/>
      <c r="D725" s="51" t="n"/>
      <c r="E725" s="6" t="n"/>
      <c r="F725" s="51" t="n"/>
      <c r="G725" s="6" t="n"/>
      <c r="H725" s="6" t="n"/>
      <c r="I725" s="6" t="n"/>
      <c r="J725" s="6" t="n"/>
      <c r="K725" s="6" t="n"/>
      <c r="L725" s="51" t="n"/>
      <c r="M725" s="6" t="n"/>
      <c r="N725" s="6" t="n"/>
      <c r="O725" s="6" t="n"/>
      <c r="P725" s="52" t="n"/>
    </row>
    <row r="726" ht="15.75" customHeight="1">
      <c r="A726" s="1" t="n"/>
      <c r="B726" s="14" t="n"/>
      <c r="C726" s="6" t="n"/>
      <c r="D726" s="51" t="n"/>
      <c r="E726" s="6" t="n"/>
      <c r="F726" s="51" t="n"/>
      <c r="G726" s="6" t="n"/>
      <c r="H726" s="6" t="n"/>
      <c r="I726" s="6" t="n"/>
      <c r="J726" s="6" t="n"/>
      <c r="K726" s="6" t="n"/>
      <c r="L726" s="51" t="n"/>
      <c r="M726" s="6" t="n"/>
      <c r="N726" s="6" t="n"/>
      <c r="O726" s="6" t="n"/>
      <c r="P726" s="52" t="n"/>
    </row>
    <row r="727" ht="15.75" customHeight="1">
      <c r="A727" s="1" t="n"/>
      <c r="B727" s="14" t="n"/>
      <c r="C727" s="6" t="n"/>
      <c r="D727" s="51" t="n"/>
      <c r="E727" s="6" t="n"/>
      <c r="F727" s="51" t="n"/>
      <c r="G727" s="6" t="n"/>
      <c r="H727" s="6" t="n"/>
      <c r="I727" s="6" t="n"/>
      <c r="J727" s="6" t="n"/>
      <c r="K727" s="6" t="n"/>
      <c r="L727" s="51" t="n"/>
      <c r="M727" s="6" t="n"/>
      <c r="N727" s="6" t="n"/>
      <c r="O727" s="6" t="n"/>
      <c r="P727" s="52" t="n"/>
    </row>
    <row r="728" ht="15.75" customHeight="1">
      <c r="A728" s="1" t="n"/>
      <c r="B728" s="14" t="n"/>
      <c r="C728" s="6" t="n"/>
      <c r="D728" s="51" t="n"/>
      <c r="E728" s="6" t="n"/>
      <c r="F728" s="51" t="n"/>
      <c r="G728" s="6" t="n"/>
      <c r="H728" s="6" t="n"/>
      <c r="I728" s="6" t="n"/>
      <c r="J728" s="6" t="n"/>
      <c r="K728" s="6" t="n"/>
      <c r="L728" s="51" t="n"/>
      <c r="M728" s="6" t="n"/>
      <c r="N728" s="6" t="n"/>
      <c r="O728" s="6" t="n"/>
      <c r="P728" s="52" t="n"/>
    </row>
    <row r="729" ht="15.75" customHeight="1">
      <c r="A729" s="1" t="n"/>
      <c r="B729" s="14" t="n"/>
      <c r="C729" s="6" t="n"/>
      <c r="D729" s="51" t="n"/>
      <c r="E729" s="6" t="n"/>
      <c r="F729" s="51" t="n"/>
      <c r="G729" s="6" t="n"/>
      <c r="H729" s="6" t="n"/>
      <c r="I729" s="6" t="n"/>
      <c r="J729" s="6" t="n"/>
      <c r="K729" s="6" t="n"/>
      <c r="L729" s="51" t="n"/>
      <c r="M729" s="6" t="n"/>
      <c r="N729" s="6" t="n"/>
      <c r="O729" s="6" t="n"/>
      <c r="P729" s="52" t="n"/>
    </row>
    <row r="730" ht="15.75" customHeight="1">
      <c r="A730" s="1" t="n"/>
      <c r="B730" s="14" t="n"/>
      <c r="C730" s="6" t="n"/>
      <c r="D730" s="51" t="n"/>
      <c r="E730" s="6" t="n"/>
      <c r="F730" s="51" t="n"/>
      <c r="G730" s="6" t="n"/>
      <c r="H730" s="6" t="n"/>
      <c r="I730" s="6" t="n"/>
      <c r="J730" s="6" t="n"/>
      <c r="K730" s="6" t="n"/>
      <c r="L730" s="51" t="n"/>
      <c r="M730" s="6" t="n"/>
      <c r="N730" s="6" t="n"/>
      <c r="O730" s="6" t="n"/>
      <c r="P730" s="52" t="n"/>
    </row>
    <row r="731" ht="15.75" customHeight="1">
      <c r="A731" s="1" t="n"/>
      <c r="B731" s="14" t="n"/>
      <c r="C731" s="6" t="n"/>
      <c r="D731" s="51" t="n"/>
      <c r="E731" s="6" t="n"/>
      <c r="F731" s="51" t="n"/>
      <c r="G731" s="6" t="n"/>
      <c r="H731" s="6" t="n"/>
      <c r="I731" s="6" t="n"/>
      <c r="J731" s="6" t="n"/>
      <c r="K731" s="6" t="n"/>
      <c r="L731" s="51" t="n"/>
      <c r="M731" s="6" t="n"/>
      <c r="N731" s="6" t="n"/>
      <c r="O731" s="6" t="n"/>
      <c r="P731" s="52" t="n"/>
    </row>
    <row r="732" ht="15.75" customHeight="1">
      <c r="A732" s="1" t="n"/>
      <c r="B732" s="14" t="n"/>
      <c r="C732" s="6" t="n"/>
      <c r="D732" s="51" t="n"/>
      <c r="E732" s="6" t="n"/>
      <c r="F732" s="51" t="n"/>
      <c r="G732" s="6" t="n"/>
      <c r="H732" s="6" t="n"/>
      <c r="I732" s="6" t="n"/>
      <c r="J732" s="6" t="n"/>
      <c r="K732" s="6" t="n"/>
      <c r="L732" s="51" t="n"/>
      <c r="M732" s="6" t="n"/>
      <c r="N732" s="6" t="n"/>
      <c r="O732" s="6" t="n"/>
      <c r="P732" s="52" t="n"/>
    </row>
    <row r="733" ht="15.75" customHeight="1">
      <c r="A733" s="1" t="n"/>
      <c r="B733" s="14" t="n"/>
      <c r="C733" s="6" t="n"/>
      <c r="D733" s="51" t="n"/>
      <c r="E733" s="6" t="n"/>
      <c r="F733" s="51" t="n"/>
      <c r="G733" s="6" t="n"/>
      <c r="H733" s="6" t="n"/>
      <c r="I733" s="6" t="n"/>
      <c r="J733" s="6" t="n"/>
      <c r="K733" s="6" t="n"/>
      <c r="L733" s="51" t="n"/>
      <c r="M733" s="6" t="n"/>
      <c r="N733" s="6" t="n"/>
      <c r="O733" s="6" t="n"/>
      <c r="P733" s="52" t="n"/>
    </row>
    <row r="734" ht="15.75" customHeight="1">
      <c r="A734" s="1" t="n"/>
      <c r="B734" s="14" t="n"/>
      <c r="C734" s="6" t="n"/>
      <c r="D734" s="51" t="n"/>
      <c r="E734" s="6" t="n"/>
      <c r="F734" s="51" t="n"/>
      <c r="G734" s="6" t="n"/>
      <c r="H734" s="6" t="n"/>
      <c r="I734" s="6" t="n"/>
      <c r="J734" s="6" t="n"/>
      <c r="K734" s="6" t="n"/>
      <c r="L734" s="51" t="n"/>
      <c r="M734" s="6" t="n"/>
      <c r="N734" s="6" t="n"/>
      <c r="O734" s="6" t="n"/>
      <c r="P734" s="52" t="n"/>
    </row>
    <row r="735" ht="15.75" customHeight="1">
      <c r="A735" s="1" t="n"/>
      <c r="B735" s="14" t="n"/>
      <c r="C735" s="6" t="n"/>
      <c r="D735" s="51" t="n"/>
      <c r="E735" s="6" t="n"/>
      <c r="F735" s="51" t="n"/>
      <c r="G735" s="6" t="n"/>
      <c r="H735" s="6" t="n"/>
      <c r="I735" s="6" t="n"/>
      <c r="J735" s="6" t="n"/>
      <c r="K735" s="6" t="n"/>
      <c r="L735" s="51" t="n"/>
      <c r="M735" s="6" t="n"/>
      <c r="N735" s="6" t="n"/>
      <c r="O735" s="6" t="n"/>
      <c r="P735" s="52" t="n"/>
    </row>
    <row r="736" ht="15.75" customHeight="1">
      <c r="A736" s="1" t="n"/>
      <c r="B736" s="14" t="n"/>
      <c r="C736" s="6" t="n"/>
      <c r="D736" s="51" t="n"/>
      <c r="E736" s="6" t="n"/>
      <c r="F736" s="51" t="n"/>
      <c r="G736" s="6" t="n"/>
      <c r="H736" s="6" t="n"/>
      <c r="I736" s="6" t="n"/>
      <c r="J736" s="6" t="n"/>
      <c r="K736" s="6" t="n"/>
      <c r="L736" s="51" t="n"/>
      <c r="M736" s="6" t="n"/>
      <c r="N736" s="6" t="n"/>
      <c r="O736" s="6" t="n"/>
      <c r="P736" s="52" t="n"/>
    </row>
    <row r="737" ht="15.75" customHeight="1">
      <c r="A737" s="1" t="n"/>
      <c r="B737" s="14" t="n"/>
      <c r="C737" s="6" t="n"/>
      <c r="D737" s="51" t="n"/>
      <c r="E737" s="6" t="n"/>
      <c r="F737" s="51" t="n"/>
      <c r="G737" s="6" t="n"/>
      <c r="H737" s="6" t="n"/>
      <c r="I737" s="6" t="n"/>
      <c r="J737" s="6" t="n"/>
      <c r="K737" s="6" t="n"/>
      <c r="L737" s="51" t="n"/>
      <c r="M737" s="6" t="n"/>
      <c r="N737" s="6" t="n"/>
      <c r="O737" s="6" t="n"/>
      <c r="P737" s="52" t="n"/>
    </row>
    <row r="738" ht="15.75" customHeight="1">
      <c r="A738" s="1" t="n"/>
      <c r="B738" s="14" t="n"/>
      <c r="C738" s="6" t="n"/>
      <c r="D738" s="51" t="n"/>
      <c r="E738" s="6" t="n"/>
      <c r="F738" s="51" t="n"/>
      <c r="G738" s="6" t="n"/>
      <c r="H738" s="6" t="n"/>
      <c r="I738" s="6" t="n"/>
      <c r="J738" s="6" t="n"/>
      <c r="K738" s="6" t="n"/>
      <c r="L738" s="51" t="n"/>
      <c r="M738" s="6" t="n"/>
      <c r="N738" s="6" t="n"/>
      <c r="O738" s="6" t="n"/>
      <c r="P738" s="52" t="n"/>
    </row>
    <row r="739" ht="15.75" customHeight="1">
      <c r="A739" s="1" t="n"/>
      <c r="B739" s="14" t="n"/>
      <c r="C739" s="6" t="n"/>
      <c r="D739" s="51" t="n"/>
      <c r="E739" s="6" t="n"/>
      <c r="F739" s="51" t="n"/>
      <c r="G739" s="6" t="n"/>
      <c r="H739" s="6" t="n"/>
      <c r="I739" s="6" t="n"/>
      <c r="J739" s="6" t="n"/>
      <c r="K739" s="6" t="n"/>
      <c r="L739" s="51" t="n"/>
      <c r="M739" s="6" t="n"/>
      <c r="N739" s="6" t="n"/>
      <c r="O739" s="6" t="n"/>
      <c r="P739" s="52" t="n"/>
    </row>
    <row r="740" ht="15.75" customHeight="1">
      <c r="A740" s="1" t="n"/>
      <c r="B740" s="14" t="n"/>
      <c r="C740" s="6" t="n"/>
      <c r="D740" s="51" t="n"/>
      <c r="E740" s="6" t="n"/>
      <c r="F740" s="51" t="n"/>
      <c r="G740" s="6" t="n"/>
      <c r="H740" s="6" t="n"/>
      <c r="I740" s="6" t="n"/>
      <c r="J740" s="6" t="n"/>
      <c r="K740" s="6" t="n"/>
      <c r="L740" s="51" t="n"/>
      <c r="M740" s="6" t="n"/>
      <c r="N740" s="6" t="n"/>
      <c r="O740" s="6" t="n"/>
      <c r="P740" s="52" t="n"/>
    </row>
    <row r="741" ht="15.75" customHeight="1">
      <c r="A741" s="1" t="n"/>
      <c r="B741" s="14" t="n"/>
      <c r="C741" s="6" t="n"/>
      <c r="D741" s="51" t="n"/>
      <c r="E741" s="6" t="n"/>
      <c r="F741" s="51" t="n"/>
      <c r="G741" s="6" t="n"/>
      <c r="H741" s="6" t="n"/>
      <c r="I741" s="6" t="n"/>
      <c r="J741" s="6" t="n"/>
      <c r="K741" s="6" t="n"/>
      <c r="L741" s="51" t="n"/>
      <c r="M741" s="6" t="n"/>
      <c r="N741" s="6" t="n"/>
      <c r="O741" s="6" t="n"/>
      <c r="P741" s="52" t="n"/>
    </row>
    <row r="742" ht="15.75" customHeight="1">
      <c r="A742" s="1" t="n"/>
      <c r="B742" s="14" t="n"/>
      <c r="C742" s="6" t="n"/>
      <c r="D742" s="51" t="n"/>
      <c r="E742" s="6" t="n"/>
      <c r="F742" s="51" t="n"/>
      <c r="G742" s="6" t="n"/>
      <c r="H742" s="6" t="n"/>
      <c r="I742" s="6" t="n"/>
      <c r="J742" s="6" t="n"/>
      <c r="K742" s="6" t="n"/>
      <c r="L742" s="51" t="n"/>
      <c r="M742" s="6" t="n"/>
      <c r="N742" s="6" t="n"/>
      <c r="O742" s="6" t="n"/>
      <c r="P742" s="52" t="n"/>
    </row>
    <row r="743" ht="15.75" customHeight="1">
      <c r="A743" s="1" t="n"/>
      <c r="B743" s="14" t="n"/>
      <c r="C743" s="6" t="n"/>
      <c r="D743" s="51" t="n"/>
      <c r="E743" s="6" t="n"/>
      <c r="F743" s="51" t="n"/>
      <c r="G743" s="6" t="n"/>
      <c r="H743" s="6" t="n"/>
      <c r="I743" s="6" t="n"/>
      <c r="J743" s="6" t="n"/>
      <c r="K743" s="6" t="n"/>
      <c r="L743" s="51" t="n"/>
      <c r="M743" s="6" t="n"/>
      <c r="N743" s="6" t="n"/>
      <c r="O743" s="6" t="n"/>
      <c r="P743" s="52" t="n"/>
    </row>
    <row r="744" ht="15.75" customHeight="1">
      <c r="A744" s="1" t="n"/>
      <c r="B744" s="14" t="n"/>
      <c r="C744" s="6" t="n"/>
      <c r="D744" s="51" t="n"/>
      <c r="E744" s="6" t="n"/>
      <c r="F744" s="51" t="n"/>
      <c r="G744" s="6" t="n"/>
      <c r="H744" s="6" t="n"/>
      <c r="I744" s="6" t="n"/>
      <c r="J744" s="6" t="n"/>
      <c r="K744" s="6" t="n"/>
      <c r="L744" s="51" t="n"/>
      <c r="M744" s="6" t="n"/>
      <c r="N744" s="6" t="n"/>
      <c r="O744" s="6" t="n"/>
      <c r="P744" s="52" t="n"/>
    </row>
    <row r="745" ht="15.75" customHeight="1">
      <c r="A745" s="1" t="n"/>
      <c r="B745" s="14" t="n"/>
      <c r="C745" s="6" t="n"/>
      <c r="D745" s="51" t="n"/>
      <c r="E745" s="6" t="n"/>
      <c r="F745" s="51" t="n"/>
      <c r="G745" s="6" t="n"/>
      <c r="H745" s="6" t="n"/>
      <c r="I745" s="6" t="n"/>
      <c r="J745" s="6" t="n"/>
      <c r="K745" s="6" t="n"/>
      <c r="L745" s="51" t="n"/>
      <c r="M745" s="6" t="n"/>
      <c r="N745" s="6" t="n"/>
      <c r="O745" s="6" t="n"/>
      <c r="P745" s="52" t="n"/>
    </row>
    <row r="746" ht="15.75" customHeight="1">
      <c r="A746" s="1" t="n"/>
      <c r="B746" s="14" t="n"/>
      <c r="C746" s="6" t="n"/>
      <c r="D746" s="51" t="n"/>
      <c r="E746" s="6" t="n"/>
      <c r="F746" s="51" t="n"/>
      <c r="G746" s="6" t="n"/>
      <c r="H746" s="6" t="n"/>
      <c r="I746" s="6" t="n"/>
      <c r="J746" s="6" t="n"/>
      <c r="K746" s="6" t="n"/>
      <c r="L746" s="51" t="n"/>
      <c r="M746" s="6" t="n"/>
      <c r="N746" s="6" t="n"/>
      <c r="O746" s="6" t="n"/>
      <c r="P746" s="52" t="n"/>
    </row>
    <row r="747" ht="15.75" customHeight="1">
      <c r="A747" s="1" t="n"/>
      <c r="B747" s="14" t="n"/>
      <c r="C747" s="6" t="n"/>
      <c r="D747" s="51" t="n"/>
      <c r="E747" s="6" t="n"/>
      <c r="F747" s="51" t="n"/>
      <c r="G747" s="6" t="n"/>
      <c r="H747" s="6" t="n"/>
      <c r="I747" s="6" t="n"/>
      <c r="J747" s="6" t="n"/>
      <c r="K747" s="6" t="n"/>
      <c r="L747" s="51" t="n"/>
      <c r="M747" s="6" t="n"/>
      <c r="N747" s="6" t="n"/>
      <c r="O747" s="6" t="n"/>
      <c r="P747" s="52" t="n"/>
    </row>
    <row r="748" ht="15.75" customHeight="1">
      <c r="A748" s="1" t="n"/>
      <c r="B748" s="14" t="n"/>
      <c r="C748" s="6" t="n"/>
      <c r="D748" s="51" t="n"/>
      <c r="E748" s="6" t="n"/>
      <c r="F748" s="51" t="n"/>
      <c r="G748" s="6" t="n"/>
      <c r="H748" s="6" t="n"/>
      <c r="I748" s="6" t="n"/>
      <c r="J748" s="6" t="n"/>
      <c r="K748" s="6" t="n"/>
      <c r="L748" s="51" t="n"/>
      <c r="M748" s="6" t="n"/>
      <c r="N748" s="6" t="n"/>
      <c r="O748" s="6" t="n"/>
      <c r="P748" s="52" t="n"/>
    </row>
    <row r="749" ht="15.75" customHeight="1">
      <c r="A749" s="1" t="n"/>
      <c r="B749" s="14" t="n"/>
      <c r="C749" s="6" t="n"/>
      <c r="D749" s="51" t="n"/>
      <c r="E749" s="6" t="n"/>
      <c r="F749" s="51" t="n"/>
      <c r="G749" s="6" t="n"/>
      <c r="H749" s="6" t="n"/>
      <c r="I749" s="6" t="n"/>
      <c r="J749" s="6" t="n"/>
      <c r="K749" s="6" t="n"/>
      <c r="L749" s="51" t="n"/>
      <c r="M749" s="6" t="n"/>
      <c r="N749" s="6" t="n"/>
      <c r="O749" s="6" t="n"/>
      <c r="P749" s="52" t="n"/>
    </row>
    <row r="750" ht="15.75" customHeight="1">
      <c r="A750" s="1" t="n"/>
      <c r="B750" s="14" t="n"/>
      <c r="C750" s="6" t="n"/>
      <c r="D750" s="51" t="n"/>
      <c r="E750" s="6" t="n"/>
      <c r="F750" s="51" t="n"/>
      <c r="G750" s="6" t="n"/>
      <c r="H750" s="6" t="n"/>
      <c r="I750" s="6" t="n"/>
      <c r="J750" s="6" t="n"/>
      <c r="K750" s="6" t="n"/>
      <c r="L750" s="51" t="n"/>
      <c r="M750" s="6" t="n"/>
      <c r="N750" s="6" t="n"/>
      <c r="O750" s="6" t="n"/>
      <c r="P750" s="52" t="n"/>
    </row>
    <row r="751" ht="15.75" customHeight="1">
      <c r="A751" s="1" t="n"/>
      <c r="B751" s="14" t="n"/>
      <c r="C751" s="6" t="n"/>
      <c r="D751" s="51" t="n"/>
      <c r="E751" s="6" t="n"/>
      <c r="F751" s="51" t="n"/>
      <c r="G751" s="6" t="n"/>
      <c r="H751" s="6" t="n"/>
      <c r="I751" s="6" t="n"/>
      <c r="J751" s="6" t="n"/>
      <c r="K751" s="6" t="n"/>
      <c r="L751" s="51" t="n"/>
      <c r="M751" s="6" t="n"/>
      <c r="N751" s="6" t="n"/>
      <c r="O751" s="6" t="n"/>
      <c r="P751" s="52" t="n"/>
    </row>
    <row r="752" ht="15.75" customHeight="1">
      <c r="A752" s="1" t="n"/>
      <c r="B752" s="14" t="n"/>
      <c r="C752" s="6" t="n"/>
      <c r="D752" s="51" t="n"/>
      <c r="E752" s="6" t="n"/>
      <c r="F752" s="51" t="n"/>
      <c r="G752" s="6" t="n"/>
      <c r="H752" s="6" t="n"/>
      <c r="I752" s="6" t="n"/>
      <c r="J752" s="6" t="n"/>
      <c r="K752" s="6" t="n"/>
      <c r="L752" s="51" t="n"/>
      <c r="M752" s="6" t="n"/>
      <c r="N752" s="6" t="n"/>
      <c r="O752" s="6" t="n"/>
      <c r="P752" s="52" t="n"/>
    </row>
    <row r="753" ht="15.75" customHeight="1">
      <c r="A753" s="1" t="n"/>
      <c r="B753" s="14" t="n"/>
      <c r="C753" s="6" t="n"/>
      <c r="D753" s="51" t="n"/>
      <c r="E753" s="6" t="n"/>
      <c r="F753" s="51" t="n"/>
      <c r="G753" s="6" t="n"/>
      <c r="H753" s="6" t="n"/>
      <c r="I753" s="6" t="n"/>
      <c r="J753" s="6" t="n"/>
      <c r="K753" s="6" t="n"/>
      <c r="L753" s="51" t="n"/>
      <c r="M753" s="6" t="n"/>
      <c r="N753" s="6" t="n"/>
      <c r="O753" s="6" t="n"/>
      <c r="P753" s="52" t="n"/>
    </row>
    <row r="754" ht="15.75" customHeight="1">
      <c r="A754" s="1" t="n"/>
      <c r="B754" s="14" t="n"/>
      <c r="C754" s="6" t="n"/>
      <c r="D754" s="51" t="n"/>
      <c r="E754" s="6" t="n"/>
      <c r="F754" s="51" t="n"/>
      <c r="G754" s="6" t="n"/>
      <c r="H754" s="6" t="n"/>
      <c r="I754" s="6" t="n"/>
      <c r="J754" s="6" t="n"/>
      <c r="K754" s="6" t="n"/>
      <c r="L754" s="51" t="n"/>
      <c r="M754" s="6" t="n"/>
      <c r="N754" s="6" t="n"/>
      <c r="O754" s="6" t="n"/>
      <c r="P754" s="52" t="n"/>
    </row>
    <row r="755" ht="15.75" customHeight="1">
      <c r="A755" s="1" t="n"/>
      <c r="B755" s="14" t="n"/>
      <c r="C755" s="6" t="n"/>
      <c r="D755" s="51" t="n"/>
      <c r="E755" s="6" t="n"/>
      <c r="F755" s="51" t="n"/>
      <c r="G755" s="6" t="n"/>
      <c r="H755" s="6" t="n"/>
      <c r="I755" s="6" t="n"/>
      <c r="J755" s="6" t="n"/>
      <c r="K755" s="6" t="n"/>
      <c r="L755" s="51" t="n"/>
      <c r="M755" s="6" t="n"/>
      <c r="N755" s="6" t="n"/>
      <c r="O755" s="6" t="n"/>
      <c r="P755" s="52" t="n"/>
    </row>
    <row r="756" ht="15.75" customHeight="1">
      <c r="A756" s="1" t="n"/>
      <c r="B756" s="14" t="n"/>
      <c r="C756" s="6" t="n"/>
      <c r="D756" s="51" t="n"/>
      <c r="E756" s="6" t="n"/>
      <c r="F756" s="51" t="n"/>
      <c r="G756" s="6" t="n"/>
      <c r="H756" s="6" t="n"/>
      <c r="I756" s="6" t="n"/>
      <c r="J756" s="6" t="n"/>
      <c r="K756" s="6" t="n"/>
      <c r="L756" s="51" t="n"/>
      <c r="M756" s="6" t="n"/>
      <c r="N756" s="6" t="n"/>
      <c r="O756" s="6" t="n"/>
      <c r="P756" s="52" t="n"/>
    </row>
    <row r="757" ht="15.75" customHeight="1">
      <c r="A757" s="1" t="n"/>
      <c r="B757" s="14" t="n"/>
      <c r="C757" s="6" t="n"/>
      <c r="D757" s="51" t="n"/>
      <c r="E757" s="6" t="n"/>
      <c r="F757" s="51" t="n"/>
      <c r="G757" s="6" t="n"/>
      <c r="H757" s="6" t="n"/>
      <c r="I757" s="6" t="n"/>
      <c r="J757" s="6" t="n"/>
      <c r="K757" s="6" t="n"/>
      <c r="L757" s="51" t="n"/>
      <c r="M757" s="6" t="n"/>
      <c r="N757" s="6" t="n"/>
      <c r="O757" s="6" t="n"/>
      <c r="P757" s="52" t="n"/>
    </row>
    <row r="758" ht="15.75" customHeight="1">
      <c r="A758" s="1" t="n"/>
      <c r="B758" s="14" t="n"/>
      <c r="C758" s="6" t="n"/>
      <c r="D758" s="51" t="n"/>
      <c r="E758" s="6" t="n"/>
      <c r="F758" s="51" t="n"/>
      <c r="G758" s="6" t="n"/>
      <c r="H758" s="6" t="n"/>
      <c r="I758" s="6" t="n"/>
      <c r="J758" s="6" t="n"/>
      <c r="K758" s="6" t="n"/>
      <c r="L758" s="51" t="n"/>
      <c r="M758" s="6" t="n"/>
      <c r="N758" s="6" t="n"/>
      <c r="O758" s="6" t="n"/>
      <c r="P758" s="52" t="n"/>
    </row>
    <row r="759" ht="15.75" customHeight="1">
      <c r="A759" s="1" t="n"/>
      <c r="B759" s="14" t="n"/>
      <c r="C759" s="6" t="n"/>
      <c r="D759" s="51" t="n"/>
      <c r="E759" s="6" t="n"/>
      <c r="F759" s="51" t="n"/>
      <c r="G759" s="6" t="n"/>
      <c r="H759" s="6" t="n"/>
      <c r="I759" s="6" t="n"/>
      <c r="J759" s="6" t="n"/>
      <c r="K759" s="6" t="n"/>
      <c r="L759" s="51" t="n"/>
      <c r="M759" s="6" t="n"/>
      <c r="N759" s="6" t="n"/>
      <c r="O759" s="6" t="n"/>
      <c r="P759" s="52" t="n"/>
    </row>
    <row r="760" ht="15.75" customHeight="1">
      <c r="A760" s="1" t="n"/>
      <c r="B760" s="14" t="n"/>
      <c r="C760" s="6" t="n"/>
      <c r="D760" s="51" t="n"/>
      <c r="E760" s="6" t="n"/>
      <c r="F760" s="51" t="n"/>
      <c r="G760" s="6" t="n"/>
      <c r="H760" s="6" t="n"/>
      <c r="I760" s="6" t="n"/>
      <c r="J760" s="6" t="n"/>
      <c r="K760" s="6" t="n"/>
      <c r="L760" s="51" t="n"/>
      <c r="M760" s="6" t="n"/>
      <c r="N760" s="6" t="n"/>
      <c r="O760" s="6" t="n"/>
      <c r="P760" s="52" t="n"/>
    </row>
    <row r="761" ht="15.75" customHeight="1">
      <c r="A761" s="1" t="n"/>
      <c r="B761" s="14" t="n"/>
      <c r="C761" s="6" t="n"/>
      <c r="D761" s="51" t="n"/>
      <c r="E761" s="6" t="n"/>
      <c r="F761" s="51" t="n"/>
      <c r="G761" s="6" t="n"/>
      <c r="H761" s="6" t="n"/>
      <c r="I761" s="6" t="n"/>
      <c r="J761" s="6" t="n"/>
      <c r="K761" s="6" t="n"/>
      <c r="L761" s="51" t="n"/>
      <c r="M761" s="6" t="n"/>
      <c r="N761" s="6" t="n"/>
      <c r="O761" s="6" t="n"/>
      <c r="P761" s="52" t="n"/>
    </row>
    <row r="762" ht="15.75" customHeight="1">
      <c r="A762" s="1" t="n"/>
      <c r="B762" s="14" t="n"/>
      <c r="C762" s="6" t="n"/>
      <c r="D762" s="51" t="n"/>
      <c r="E762" s="6" t="n"/>
      <c r="F762" s="51" t="n"/>
      <c r="G762" s="6" t="n"/>
      <c r="H762" s="6" t="n"/>
      <c r="I762" s="6" t="n"/>
      <c r="J762" s="6" t="n"/>
      <c r="K762" s="6" t="n"/>
      <c r="L762" s="51" t="n"/>
      <c r="M762" s="6" t="n"/>
      <c r="N762" s="6" t="n"/>
      <c r="O762" s="6" t="n"/>
      <c r="P762" s="52" t="n"/>
    </row>
    <row r="763" ht="15.75" customHeight="1">
      <c r="A763" s="1" t="n"/>
      <c r="B763" s="14" t="n"/>
      <c r="C763" s="6" t="n"/>
      <c r="D763" s="51" t="n"/>
      <c r="E763" s="6" t="n"/>
      <c r="F763" s="51" t="n"/>
      <c r="G763" s="6" t="n"/>
      <c r="H763" s="6" t="n"/>
      <c r="I763" s="6" t="n"/>
      <c r="J763" s="6" t="n"/>
      <c r="K763" s="6" t="n"/>
      <c r="L763" s="51" t="n"/>
      <c r="M763" s="6" t="n"/>
      <c r="N763" s="6" t="n"/>
      <c r="O763" s="6" t="n"/>
      <c r="P763" s="52" t="n"/>
    </row>
    <row r="764" ht="15.75" customHeight="1">
      <c r="A764" s="1" t="n"/>
      <c r="B764" s="14" t="n"/>
      <c r="C764" s="6" t="n"/>
      <c r="D764" s="51" t="n"/>
      <c r="E764" s="6" t="n"/>
      <c r="F764" s="51" t="n"/>
      <c r="G764" s="6" t="n"/>
      <c r="H764" s="6" t="n"/>
      <c r="I764" s="6" t="n"/>
      <c r="J764" s="6" t="n"/>
      <c r="K764" s="6" t="n"/>
      <c r="L764" s="51" t="n"/>
      <c r="M764" s="6" t="n"/>
      <c r="N764" s="6" t="n"/>
      <c r="O764" s="6" t="n"/>
      <c r="P764" s="52" t="n"/>
    </row>
    <row r="765" ht="15.75" customHeight="1">
      <c r="A765" s="1" t="n"/>
      <c r="B765" s="14" t="n"/>
      <c r="C765" s="6" t="n"/>
      <c r="D765" s="51" t="n"/>
      <c r="E765" s="6" t="n"/>
      <c r="F765" s="51" t="n"/>
      <c r="G765" s="6" t="n"/>
      <c r="H765" s="6" t="n"/>
      <c r="I765" s="6" t="n"/>
      <c r="J765" s="6" t="n"/>
      <c r="K765" s="6" t="n"/>
      <c r="L765" s="51" t="n"/>
      <c r="M765" s="6" t="n"/>
      <c r="N765" s="6" t="n"/>
      <c r="O765" s="6" t="n"/>
      <c r="P765" s="52" t="n"/>
    </row>
    <row r="766" ht="15.75" customHeight="1">
      <c r="A766" s="1" t="n"/>
      <c r="B766" s="14" t="n"/>
      <c r="C766" s="6" t="n"/>
      <c r="D766" s="51" t="n"/>
      <c r="E766" s="6" t="n"/>
      <c r="F766" s="51" t="n"/>
      <c r="G766" s="6" t="n"/>
      <c r="H766" s="6" t="n"/>
      <c r="I766" s="6" t="n"/>
      <c r="J766" s="6" t="n"/>
      <c r="K766" s="6" t="n"/>
      <c r="L766" s="51" t="n"/>
      <c r="M766" s="6" t="n"/>
      <c r="N766" s="6" t="n"/>
      <c r="O766" s="6" t="n"/>
      <c r="P766" s="52" t="n"/>
    </row>
    <row r="767" ht="15.75" customHeight="1">
      <c r="A767" s="1" t="n"/>
      <c r="B767" s="14" t="n"/>
      <c r="C767" s="6" t="n"/>
      <c r="D767" s="51" t="n"/>
      <c r="E767" s="6" t="n"/>
      <c r="F767" s="51" t="n"/>
      <c r="G767" s="6" t="n"/>
      <c r="H767" s="6" t="n"/>
      <c r="I767" s="6" t="n"/>
      <c r="J767" s="6" t="n"/>
      <c r="K767" s="6" t="n"/>
      <c r="L767" s="51" t="n"/>
      <c r="M767" s="6" t="n"/>
      <c r="N767" s="6" t="n"/>
      <c r="O767" s="6" t="n"/>
      <c r="P767" s="52" t="n"/>
    </row>
    <row r="768" ht="15.75" customHeight="1">
      <c r="A768" s="1" t="n"/>
      <c r="B768" s="14" t="n"/>
      <c r="C768" s="6" t="n"/>
      <c r="D768" s="51" t="n"/>
      <c r="E768" s="6" t="n"/>
      <c r="F768" s="51" t="n"/>
      <c r="G768" s="6" t="n"/>
      <c r="H768" s="6" t="n"/>
      <c r="I768" s="6" t="n"/>
      <c r="J768" s="6" t="n"/>
      <c r="K768" s="6" t="n"/>
      <c r="L768" s="51" t="n"/>
      <c r="M768" s="6" t="n"/>
      <c r="N768" s="6" t="n"/>
      <c r="O768" s="6" t="n"/>
      <c r="P768" s="52" t="n"/>
    </row>
    <row r="769" ht="15.75" customHeight="1">
      <c r="A769" s="1" t="n"/>
      <c r="B769" s="14" t="n"/>
      <c r="C769" s="6" t="n"/>
      <c r="D769" s="51" t="n"/>
      <c r="E769" s="6" t="n"/>
      <c r="F769" s="51" t="n"/>
      <c r="G769" s="6" t="n"/>
      <c r="H769" s="6" t="n"/>
      <c r="I769" s="6" t="n"/>
      <c r="J769" s="6" t="n"/>
      <c r="K769" s="6" t="n"/>
      <c r="L769" s="51" t="n"/>
      <c r="M769" s="6" t="n"/>
      <c r="N769" s="6" t="n"/>
      <c r="O769" s="6" t="n"/>
      <c r="P769" s="52" t="n"/>
    </row>
    <row r="770" ht="15.75" customHeight="1">
      <c r="A770" s="1" t="n"/>
      <c r="B770" s="14" t="n"/>
      <c r="C770" s="6" t="n"/>
      <c r="D770" s="51" t="n"/>
      <c r="E770" s="6" t="n"/>
      <c r="F770" s="51" t="n"/>
      <c r="G770" s="6" t="n"/>
      <c r="H770" s="6" t="n"/>
      <c r="I770" s="6" t="n"/>
      <c r="J770" s="6" t="n"/>
      <c r="K770" s="6" t="n"/>
      <c r="L770" s="51" t="n"/>
      <c r="M770" s="6" t="n"/>
      <c r="N770" s="6" t="n"/>
      <c r="O770" s="6" t="n"/>
      <c r="P770" s="52" t="n"/>
    </row>
    <row r="771" ht="15.75" customHeight="1">
      <c r="A771" s="1" t="n"/>
      <c r="B771" s="14" t="n"/>
      <c r="C771" s="6" t="n"/>
      <c r="D771" s="51" t="n"/>
      <c r="E771" s="6" t="n"/>
      <c r="F771" s="51" t="n"/>
      <c r="G771" s="6" t="n"/>
      <c r="H771" s="6" t="n"/>
      <c r="I771" s="6" t="n"/>
      <c r="J771" s="6" t="n"/>
      <c r="K771" s="6" t="n"/>
      <c r="L771" s="51" t="n"/>
      <c r="M771" s="6" t="n"/>
      <c r="N771" s="6" t="n"/>
      <c r="O771" s="6" t="n"/>
      <c r="P771" s="52" t="n"/>
    </row>
    <row r="772" ht="15.75" customHeight="1">
      <c r="A772" s="1" t="n"/>
      <c r="B772" s="14" t="n"/>
      <c r="C772" s="6" t="n"/>
      <c r="D772" s="51" t="n"/>
      <c r="E772" s="6" t="n"/>
      <c r="F772" s="51" t="n"/>
      <c r="G772" s="6" t="n"/>
      <c r="H772" s="6" t="n"/>
      <c r="I772" s="6" t="n"/>
      <c r="J772" s="6" t="n"/>
      <c r="K772" s="6" t="n"/>
      <c r="L772" s="51" t="n"/>
      <c r="M772" s="6" t="n"/>
      <c r="N772" s="6" t="n"/>
      <c r="O772" s="6" t="n"/>
      <c r="P772" s="52" t="n"/>
    </row>
    <row r="773" ht="15.75" customHeight="1">
      <c r="A773" s="1" t="n"/>
      <c r="B773" s="14" t="n"/>
      <c r="C773" s="6" t="n"/>
      <c r="D773" s="51" t="n"/>
      <c r="E773" s="6" t="n"/>
      <c r="F773" s="51" t="n"/>
      <c r="G773" s="6" t="n"/>
      <c r="H773" s="6" t="n"/>
      <c r="I773" s="6" t="n"/>
      <c r="J773" s="6" t="n"/>
      <c r="K773" s="6" t="n"/>
      <c r="L773" s="51" t="n"/>
      <c r="M773" s="6" t="n"/>
      <c r="N773" s="6" t="n"/>
      <c r="O773" s="6" t="n"/>
      <c r="P773" s="52" t="n"/>
    </row>
    <row r="774" ht="15.75" customHeight="1">
      <c r="A774" s="1" t="n"/>
      <c r="B774" s="14" t="n"/>
      <c r="C774" s="6" t="n"/>
      <c r="D774" s="51" t="n"/>
      <c r="E774" s="6" t="n"/>
      <c r="F774" s="51" t="n"/>
      <c r="G774" s="6" t="n"/>
      <c r="H774" s="6" t="n"/>
      <c r="I774" s="6" t="n"/>
      <c r="J774" s="6" t="n"/>
      <c r="K774" s="6" t="n"/>
      <c r="L774" s="51" t="n"/>
      <c r="M774" s="6" t="n"/>
      <c r="N774" s="6" t="n"/>
      <c r="O774" s="6" t="n"/>
      <c r="P774" s="52" t="n"/>
    </row>
    <row r="775" ht="15.75" customHeight="1">
      <c r="A775" s="1" t="n"/>
      <c r="B775" s="14" t="n"/>
      <c r="C775" s="6" t="n"/>
      <c r="D775" s="51" t="n"/>
      <c r="E775" s="6" t="n"/>
      <c r="F775" s="51" t="n"/>
      <c r="G775" s="6" t="n"/>
      <c r="H775" s="6" t="n"/>
      <c r="I775" s="6" t="n"/>
      <c r="J775" s="6" t="n"/>
      <c r="K775" s="6" t="n"/>
      <c r="L775" s="51" t="n"/>
      <c r="M775" s="6" t="n"/>
      <c r="N775" s="6" t="n"/>
      <c r="O775" s="6" t="n"/>
      <c r="P775" s="52" t="n"/>
    </row>
    <row r="776" ht="15.75" customHeight="1">
      <c r="A776" s="1" t="n"/>
      <c r="B776" s="14" t="n"/>
      <c r="C776" s="6" t="n"/>
      <c r="D776" s="51" t="n"/>
      <c r="E776" s="6" t="n"/>
      <c r="F776" s="51" t="n"/>
      <c r="G776" s="6" t="n"/>
      <c r="H776" s="6" t="n"/>
      <c r="I776" s="6" t="n"/>
      <c r="J776" s="6" t="n"/>
      <c r="K776" s="6" t="n"/>
      <c r="L776" s="51" t="n"/>
      <c r="M776" s="6" t="n"/>
      <c r="N776" s="6" t="n"/>
      <c r="O776" s="6" t="n"/>
      <c r="P776" s="52" t="n"/>
    </row>
    <row r="777" ht="15.75" customHeight="1">
      <c r="A777" s="1" t="n"/>
      <c r="B777" s="14" t="n"/>
      <c r="C777" s="6" t="n"/>
      <c r="D777" s="51" t="n"/>
      <c r="E777" s="6" t="n"/>
      <c r="F777" s="51" t="n"/>
      <c r="G777" s="6" t="n"/>
      <c r="H777" s="6" t="n"/>
      <c r="I777" s="6" t="n"/>
      <c r="J777" s="6" t="n"/>
      <c r="K777" s="6" t="n"/>
      <c r="L777" s="51" t="n"/>
      <c r="M777" s="6" t="n"/>
      <c r="N777" s="6" t="n"/>
      <c r="O777" s="6" t="n"/>
      <c r="P777" s="52" t="n"/>
    </row>
    <row r="778" ht="15.75" customHeight="1">
      <c r="A778" s="1" t="n"/>
      <c r="B778" s="14" t="n"/>
      <c r="C778" s="6" t="n"/>
      <c r="D778" s="51" t="n"/>
      <c r="E778" s="6" t="n"/>
      <c r="F778" s="51" t="n"/>
      <c r="G778" s="6" t="n"/>
      <c r="H778" s="6" t="n"/>
      <c r="I778" s="6" t="n"/>
      <c r="J778" s="6" t="n"/>
      <c r="K778" s="6" t="n"/>
      <c r="L778" s="51" t="n"/>
      <c r="M778" s="6" t="n"/>
      <c r="N778" s="6" t="n"/>
      <c r="O778" s="6" t="n"/>
      <c r="P778" s="52" t="n"/>
    </row>
    <row r="779" ht="15.75" customHeight="1">
      <c r="A779" s="1" t="n"/>
      <c r="B779" s="14" t="n"/>
      <c r="C779" s="6" t="n"/>
      <c r="D779" s="51" t="n"/>
      <c r="E779" s="6" t="n"/>
      <c r="F779" s="51" t="n"/>
      <c r="G779" s="6" t="n"/>
      <c r="H779" s="6" t="n"/>
      <c r="I779" s="6" t="n"/>
      <c r="J779" s="6" t="n"/>
      <c r="K779" s="6" t="n"/>
      <c r="L779" s="51" t="n"/>
      <c r="M779" s="6" t="n"/>
      <c r="N779" s="6" t="n"/>
      <c r="O779" s="6" t="n"/>
      <c r="P779" s="52" t="n"/>
    </row>
    <row r="780" ht="15.75" customHeight="1">
      <c r="A780" s="1" t="n"/>
      <c r="B780" s="14" t="n"/>
      <c r="C780" s="6" t="n"/>
      <c r="D780" s="51" t="n"/>
      <c r="E780" s="6" t="n"/>
      <c r="F780" s="51" t="n"/>
      <c r="G780" s="6" t="n"/>
      <c r="H780" s="6" t="n"/>
      <c r="I780" s="6" t="n"/>
      <c r="J780" s="6" t="n"/>
      <c r="K780" s="6" t="n"/>
      <c r="L780" s="51" t="n"/>
      <c r="M780" s="6" t="n"/>
      <c r="N780" s="6" t="n"/>
      <c r="O780" s="6" t="n"/>
      <c r="P780" s="52" t="n"/>
    </row>
    <row r="781" ht="15.75" customHeight="1">
      <c r="A781" s="1" t="n"/>
      <c r="B781" s="14" t="n"/>
      <c r="C781" s="6" t="n"/>
      <c r="D781" s="51" t="n"/>
      <c r="E781" s="6" t="n"/>
      <c r="F781" s="51" t="n"/>
      <c r="G781" s="6" t="n"/>
      <c r="H781" s="6" t="n"/>
      <c r="I781" s="6" t="n"/>
      <c r="J781" s="6" t="n"/>
      <c r="K781" s="6" t="n"/>
      <c r="L781" s="51" t="n"/>
      <c r="M781" s="6" t="n"/>
      <c r="N781" s="6" t="n"/>
      <c r="O781" s="6" t="n"/>
      <c r="P781" s="52" t="n"/>
    </row>
    <row r="782" ht="15.75" customHeight="1">
      <c r="A782" s="1" t="n"/>
      <c r="B782" s="14" t="n"/>
      <c r="C782" s="6" t="n"/>
      <c r="D782" s="51" t="n"/>
      <c r="E782" s="6" t="n"/>
      <c r="F782" s="51" t="n"/>
      <c r="G782" s="6" t="n"/>
      <c r="H782" s="6" t="n"/>
      <c r="I782" s="6" t="n"/>
      <c r="J782" s="6" t="n"/>
      <c r="K782" s="6" t="n"/>
      <c r="L782" s="51" t="n"/>
      <c r="M782" s="6" t="n"/>
      <c r="N782" s="6" t="n"/>
      <c r="O782" s="6" t="n"/>
      <c r="P782" s="52" t="n"/>
    </row>
    <row r="783" ht="15.75" customHeight="1">
      <c r="A783" s="1" t="n"/>
      <c r="B783" s="14" t="n"/>
      <c r="C783" s="6" t="n"/>
      <c r="D783" s="51" t="n"/>
      <c r="E783" s="6" t="n"/>
      <c r="F783" s="51" t="n"/>
      <c r="G783" s="6" t="n"/>
      <c r="H783" s="6" t="n"/>
      <c r="I783" s="6" t="n"/>
      <c r="J783" s="6" t="n"/>
      <c r="K783" s="6" t="n"/>
      <c r="L783" s="51" t="n"/>
      <c r="M783" s="6" t="n"/>
      <c r="N783" s="6" t="n"/>
      <c r="O783" s="6" t="n"/>
      <c r="P783" s="52" t="n"/>
    </row>
    <row r="784" ht="15.75" customHeight="1">
      <c r="A784" s="1" t="n"/>
      <c r="B784" s="14" t="n"/>
      <c r="C784" s="6" t="n"/>
      <c r="D784" s="51" t="n"/>
      <c r="E784" s="6" t="n"/>
      <c r="F784" s="51" t="n"/>
      <c r="G784" s="6" t="n"/>
      <c r="H784" s="6" t="n"/>
      <c r="I784" s="6" t="n"/>
      <c r="J784" s="6" t="n"/>
      <c r="K784" s="6" t="n"/>
      <c r="L784" s="51" t="n"/>
      <c r="M784" s="6" t="n"/>
      <c r="N784" s="6" t="n"/>
      <c r="O784" s="6" t="n"/>
      <c r="P784" s="52" t="n"/>
    </row>
    <row r="785" ht="15.75" customHeight="1">
      <c r="A785" s="1" t="n"/>
      <c r="B785" s="14" t="n"/>
      <c r="C785" s="6" t="n"/>
      <c r="D785" s="51" t="n"/>
      <c r="E785" s="6" t="n"/>
      <c r="F785" s="51" t="n"/>
      <c r="G785" s="6" t="n"/>
      <c r="H785" s="6" t="n"/>
      <c r="I785" s="6" t="n"/>
      <c r="J785" s="6" t="n"/>
      <c r="K785" s="6" t="n"/>
      <c r="L785" s="51" t="n"/>
      <c r="M785" s="6" t="n"/>
      <c r="N785" s="6" t="n"/>
      <c r="O785" s="6" t="n"/>
      <c r="P785" s="52" t="n"/>
    </row>
    <row r="786" ht="15.75" customHeight="1">
      <c r="A786" s="1" t="n"/>
      <c r="B786" s="14" t="n"/>
      <c r="C786" s="6" t="n"/>
      <c r="D786" s="51" t="n"/>
      <c r="E786" s="6" t="n"/>
      <c r="F786" s="51" t="n"/>
      <c r="G786" s="6" t="n"/>
      <c r="H786" s="6" t="n"/>
      <c r="I786" s="6" t="n"/>
      <c r="J786" s="6" t="n"/>
      <c r="K786" s="6" t="n"/>
      <c r="L786" s="51" t="n"/>
      <c r="M786" s="6" t="n"/>
      <c r="N786" s="6" t="n"/>
      <c r="O786" s="6" t="n"/>
      <c r="P786" s="52" t="n"/>
    </row>
    <row r="787" ht="15.75" customHeight="1">
      <c r="A787" s="1" t="n"/>
      <c r="B787" s="14" t="n"/>
      <c r="C787" s="6" t="n"/>
      <c r="D787" s="51" t="n"/>
      <c r="E787" s="6" t="n"/>
      <c r="F787" s="51" t="n"/>
      <c r="G787" s="6" t="n"/>
      <c r="H787" s="6" t="n"/>
      <c r="I787" s="6" t="n"/>
      <c r="J787" s="6" t="n"/>
      <c r="K787" s="6" t="n"/>
      <c r="L787" s="51" t="n"/>
      <c r="M787" s="6" t="n"/>
      <c r="N787" s="6" t="n"/>
      <c r="O787" s="6" t="n"/>
      <c r="P787" s="52" t="n"/>
    </row>
    <row r="788" ht="15.75" customHeight="1">
      <c r="A788" s="1" t="n"/>
      <c r="B788" s="14" t="n"/>
      <c r="C788" s="6" t="n"/>
      <c r="D788" s="51" t="n"/>
      <c r="E788" s="6" t="n"/>
      <c r="F788" s="51" t="n"/>
      <c r="G788" s="6" t="n"/>
      <c r="H788" s="6" t="n"/>
      <c r="I788" s="6" t="n"/>
      <c r="J788" s="6" t="n"/>
      <c r="K788" s="6" t="n"/>
      <c r="L788" s="51" t="n"/>
      <c r="M788" s="6" t="n"/>
      <c r="N788" s="6" t="n"/>
      <c r="O788" s="6" t="n"/>
      <c r="P788" s="52" t="n"/>
    </row>
    <row r="789" ht="15.75" customHeight="1">
      <c r="A789" s="1" t="n"/>
      <c r="B789" s="14" t="n"/>
      <c r="C789" s="6" t="n"/>
      <c r="D789" s="51" t="n"/>
      <c r="E789" s="6" t="n"/>
      <c r="F789" s="51" t="n"/>
      <c r="G789" s="6" t="n"/>
      <c r="H789" s="6" t="n"/>
      <c r="I789" s="6" t="n"/>
      <c r="J789" s="6" t="n"/>
      <c r="K789" s="6" t="n"/>
      <c r="L789" s="51" t="n"/>
      <c r="M789" s="6" t="n"/>
      <c r="N789" s="6" t="n"/>
      <c r="O789" s="6" t="n"/>
      <c r="P789" s="52" t="n"/>
    </row>
    <row r="790" ht="15.75" customHeight="1">
      <c r="A790" s="1" t="n"/>
      <c r="B790" s="14" t="n"/>
      <c r="C790" s="6" t="n"/>
      <c r="D790" s="51" t="n"/>
      <c r="E790" s="6" t="n"/>
      <c r="F790" s="51" t="n"/>
      <c r="G790" s="6" t="n"/>
      <c r="H790" s="6" t="n"/>
      <c r="I790" s="6" t="n"/>
      <c r="J790" s="6" t="n"/>
      <c r="K790" s="6" t="n"/>
      <c r="L790" s="51" t="n"/>
      <c r="M790" s="6" t="n"/>
      <c r="N790" s="6" t="n"/>
      <c r="O790" s="6" t="n"/>
      <c r="P790" s="52" t="n"/>
    </row>
    <row r="791" ht="15.75" customHeight="1">
      <c r="A791" s="1" t="n"/>
      <c r="B791" s="14" t="n"/>
      <c r="C791" s="6" t="n"/>
      <c r="D791" s="51" t="n"/>
      <c r="E791" s="6" t="n"/>
      <c r="F791" s="51" t="n"/>
      <c r="G791" s="6" t="n"/>
      <c r="H791" s="6" t="n"/>
      <c r="I791" s="6" t="n"/>
      <c r="J791" s="6" t="n"/>
      <c r="K791" s="6" t="n"/>
      <c r="L791" s="51" t="n"/>
      <c r="M791" s="6" t="n"/>
      <c r="N791" s="6" t="n"/>
      <c r="O791" s="6" t="n"/>
      <c r="P791" s="52" t="n"/>
    </row>
    <row r="792" ht="15.75" customHeight="1">
      <c r="A792" s="1" t="n"/>
      <c r="B792" s="14" t="n"/>
      <c r="C792" s="6" t="n"/>
      <c r="D792" s="51" t="n"/>
      <c r="E792" s="6" t="n"/>
      <c r="F792" s="51" t="n"/>
      <c r="G792" s="6" t="n"/>
      <c r="H792" s="6" t="n"/>
      <c r="I792" s="6" t="n"/>
      <c r="J792" s="6" t="n"/>
      <c r="K792" s="6" t="n"/>
      <c r="L792" s="51" t="n"/>
      <c r="M792" s="6" t="n"/>
      <c r="N792" s="6" t="n"/>
      <c r="O792" s="6" t="n"/>
      <c r="P792" s="52" t="n"/>
    </row>
    <row r="793" ht="15.75" customHeight="1">
      <c r="A793" s="1" t="n"/>
      <c r="B793" s="14" t="n"/>
      <c r="C793" s="6" t="n"/>
      <c r="D793" s="51" t="n"/>
      <c r="E793" s="6" t="n"/>
      <c r="F793" s="51" t="n"/>
      <c r="G793" s="6" t="n"/>
      <c r="H793" s="6" t="n"/>
      <c r="I793" s="6" t="n"/>
      <c r="J793" s="6" t="n"/>
      <c r="K793" s="6" t="n"/>
      <c r="L793" s="51" t="n"/>
      <c r="M793" s="6" t="n"/>
      <c r="N793" s="6" t="n"/>
      <c r="O793" s="6" t="n"/>
      <c r="P793" s="52" t="n"/>
    </row>
    <row r="794" ht="15.75" customHeight="1">
      <c r="A794" s="1" t="n"/>
      <c r="B794" s="14" t="n"/>
      <c r="C794" s="6" t="n"/>
      <c r="D794" s="51" t="n"/>
      <c r="E794" s="6" t="n"/>
      <c r="F794" s="51" t="n"/>
      <c r="G794" s="6" t="n"/>
      <c r="H794" s="6" t="n"/>
      <c r="I794" s="6" t="n"/>
      <c r="J794" s="6" t="n"/>
      <c r="K794" s="6" t="n"/>
      <c r="L794" s="51" t="n"/>
      <c r="M794" s="6" t="n"/>
      <c r="N794" s="6" t="n"/>
      <c r="O794" s="6" t="n"/>
      <c r="P794" s="52" t="n"/>
    </row>
    <row r="795" ht="15.75" customHeight="1">
      <c r="A795" s="1" t="n"/>
      <c r="B795" s="14" t="n"/>
      <c r="C795" s="6" t="n"/>
      <c r="D795" s="51" t="n"/>
      <c r="E795" s="6" t="n"/>
      <c r="F795" s="51" t="n"/>
      <c r="G795" s="6" t="n"/>
      <c r="H795" s="6" t="n"/>
      <c r="I795" s="6" t="n"/>
      <c r="J795" s="6" t="n"/>
      <c r="K795" s="6" t="n"/>
      <c r="L795" s="51" t="n"/>
      <c r="M795" s="6" t="n"/>
      <c r="N795" s="6" t="n"/>
      <c r="O795" s="6" t="n"/>
      <c r="P795" s="52" t="n"/>
    </row>
    <row r="796" ht="15.75" customHeight="1">
      <c r="A796" s="1" t="n"/>
      <c r="B796" s="14" t="n"/>
      <c r="C796" s="6" t="n"/>
      <c r="D796" s="51" t="n"/>
      <c r="E796" s="6" t="n"/>
      <c r="F796" s="51" t="n"/>
      <c r="G796" s="6" t="n"/>
      <c r="H796" s="6" t="n"/>
      <c r="I796" s="6" t="n"/>
      <c r="J796" s="6" t="n"/>
      <c r="K796" s="6" t="n"/>
      <c r="L796" s="51" t="n"/>
      <c r="M796" s="6" t="n"/>
      <c r="N796" s="6" t="n"/>
      <c r="O796" s="6" t="n"/>
      <c r="P796" s="52" t="n"/>
    </row>
    <row r="797" ht="15.75" customHeight="1">
      <c r="A797" s="1" t="n"/>
      <c r="B797" s="14" t="n"/>
      <c r="C797" s="6" t="n"/>
      <c r="D797" s="51" t="n"/>
      <c r="E797" s="6" t="n"/>
      <c r="F797" s="51" t="n"/>
      <c r="G797" s="6" t="n"/>
      <c r="H797" s="6" t="n"/>
      <c r="I797" s="6" t="n"/>
      <c r="J797" s="6" t="n"/>
      <c r="K797" s="6" t="n"/>
      <c r="L797" s="51" t="n"/>
      <c r="M797" s="6" t="n"/>
      <c r="N797" s="6" t="n"/>
      <c r="O797" s="6" t="n"/>
      <c r="P797" s="52" t="n"/>
    </row>
    <row r="798" ht="15.75" customHeight="1">
      <c r="A798" s="1" t="n"/>
      <c r="B798" s="14" t="n"/>
      <c r="C798" s="6" t="n"/>
      <c r="D798" s="51" t="n"/>
      <c r="E798" s="6" t="n"/>
      <c r="F798" s="51" t="n"/>
      <c r="G798" s="6" t="n"/>
      <c r="H798" s="6" t="n"/>
      <c r="I798" s="6" t="n"/>
      <c r="J798" s="6" t="n"/>
      <c r="K798" s="6" t="n"/>
      <c r="L798" s="51" t="n"/>
      <c r="M798" s="6" t="n"/>
      <c r="N798" s="6" t="n"/>
      <c r="O798" s="6" t="n"/>
      <c r="P798" s="52" t="n"/>
    </row>
    <row r="799" ht="15.75" customHeight="1">
      <c r="A799" s="1" t="n"/>
      <c r="B799" s="14" t="n"/>
      <c r="C799" s="6" t="n"/>
      <c r="D799" s="51" t="n"/>
      <c r="E799" s="6" t="n"/>
      <c r="F799" s="51" t="n"/>
      <c r="G799" s="6" t="n"/>
      <c r="H799" s="6" t="n"/>
      <c r="I799" s="6" t="n"/>
      <c r="J799" s="6" t="n"/>
      <c r="K799" s="6" t="n"/>
      <c r="L799" s="51" t="n"/>
      <c r="M799" s="6" t="n"/>
      <c r="N799" s="6" t="n"/>
      <c r="O799" s="6" t="n"/>
      <c r="P799" s="52" t="n"/>
    </row>
    <row r="800" ht="15.75" customHeight="1">
      <c r="A800" s="1" t="n"/>
      <c r="B800" s="14" t="n"/>
      <c r="C800" s="6" t="n"/>
      <c r="D800" s="51" t="n"/>
      <c r="E800" s="6" t="n"/>
      <c r="F800" s="51" t="n"/>
      <c r="G800" s="6" t="n"/>
      <c r="H800" s="6" t="n"/>
      <c r="I800" s="6" t="n"/>
      <c r="J800" s="6" t="n"/>
      <c r="K800" s="6" t="n"/>
      <c r="L800" s="51" t="n"/>
      <c r="M800" s="6" t="n"/>
      <c r="N800" s="6" t="n"/>
      <c r="O800" s="6" t="n"/>
      <c r="P800" s="52" t="n"/>
    </row>
    <row r="801" ht="15.75" customHeight="1">
      <c r="A801" s="1" t="n"/>
      <c r="B801" s="14" t="n"/>
      <c r="C801" s="6" t="n"/>
      <c r="D801" s="51" t="n"/>
      <c r="E801" s="6" t="n"/>
      <c r="F801" s="51" t="n"/>
      <c r="G801" s="6" t="n"/>
      <c r="H801" s="6" t="n"/>
      <c r="I801" s="6" t="n"/>
      <c r="J801" s="6" t="n"/>
      <c r="K801" s="6" t="n"/>
      <c r="L801" s="51" t="n"/>
      <c r="M801" s="6" t="n"/>
      <c r="N801" s="6" t="n"/>
      <c r="O801" s="6" t="n"/>
      <c r="P801" s="52" t="n"/>
    </row>
    <row r="802" ht="15.75" customHeight="1">
      <c r="A802" s="1" t="n"/>
      <c r="B802" s="14" t="n"/>
      <c r="C802" s="6" t="n"/>
      <c r="D802" s="51" t="n"/>
      <c r="E802" s="6" t="n"/>
      <c r="F802" s="51" t="n"/>
      <c r="G802" s="6" t="n"/>
      <c r="H802" s="6" t="n"/>
      <c r="I802" s="6" t="n"/>
      <c r="J802" s="6" t="n"/>
      <c r="K802" s="6" t="n"/>
      <c r="L802" s="51" t="n"/>
      <c r="M802" s="6" t="n"/>
      <c r="N802" s="6" t="n"/>
      <c r="O802" s="6" t="n"/>
      <c r="P802" s="52" t="n"/>
    </row>
    <row r="803" ht="15.75" customHeight="1">
      <c r="A803" s="1" t="n"/>
      <c r="B803" s="14" t="n"/>
      <c r="C803" s="6" t="n"/>
      <c r="D803" s="51" t="n"/>
      <c r="E803" s="6" t="n"/>
      <c r="F803" s="51" t="n"/>
      <c r="G803" s="6" t="n"/>
      <c r="H803" s="6" t="n"/>
      <c r="I803" s="6" t="n"/>
      <c r="J803" s="6" t="n"/>
      <c r="K803" s="6" t="n"/>
      <c r="L803" s="51" t="n"/>
      <c r="M803" s="6" t="n"/>
      <c r="N803" s="6" t="n"/>
      <c r="O803" s="6" t="n"/>
      <c r="P803" s="52" t="n"/>
    </row>
    <row r="804" ht="15.75" customHeight="1">
      <c r="A804" s="1" t="n"/>
      <c r="B804" s="14" t="n"/>
      <c r="C804" s="6" t="n"/>
      <c r="D804" s="51" t="n"/>
      <c r="E804" s="6" t="n"/>
      <c r="F804" s="51" t="n"/>
      <c r="G804" s="6" t="n"/>
      <c r="H804" s="6" t="n"/>
      <c r="I804" s="6" t="n"/>
      <c r="J804" s="6" t="n"/>
      <c r="K804" s="6" t="n"/>
      <c r="L804" s="51" t="n"/>
      <c r="M804" s="6" t="n"/>
      <c r="N804" s="6" t="n"/>
      <c r="O804" s="6" t="n"/>
      <c r="P804" s="52" t="n"/>
    </row>
    <row r="805" ht="15.75" customHeight="1">
      <c r="A805" s="1" t="n"/>
      <c r="B805" s="14" t="n"/>
      <c r="C805" s="6" t="n"/>
      <c r="D805" s="51" t="n"/>
      <c r="E805" s="6" t="n"/>
      <c r="F805" s="51" t="n"/>
      <c r="G805" s="6" t="n"/>
      <c r="H805" s="6" t="n"/>
      <c r="I805" s="6" t="n"/>
      <c r="J805" s="6" t="n"/>
      <c r="K805" s="6" t="n"/>
      <c r="L805" s="51" t="n"/>
      <c r="M805" s="6" t="n"/>
      <c r="N805" s="6" t="n"/>
      <c r="O805" s="6" t="n"/>
      <c r="P805" s="52" t="n"/>
    </row>
    <row r="806" ht="15.75" customHeight="1">
      <c r="A806" s="1" t="n"/>
      <c r="B806" s="14" t="n"/>
      <c r="C806" s="6" t="n"/>
      <c r="D806" s="51" t="n"/>
      <c r="E806" s="6" t="n"/>
      <c r="F806" s="51" t="n"/>
      <c r="G806" s="6" t="n"/>
      <c r="H806" s="6" t="n"/>
      <c r="I806" s="6" t="n"/>
      <c r="J806" s="6" t="n"/>
      <c r="K806" s="6" t="n"/>
      <c r="L806" s="51" t="n"/>
      <c r="M806" s="6" t="n"/>
      <c r="N806" s="6" t="n"/>
      <c r="O806" s="6" t="n"/>
      <c r="P806" s="52" t="n"/>
    </row>
    <row r="807" ht="15.75" customHeight="1">
      <c r="A807" s="1" t="n"/>
      <c r="B807" s="14" t="n"/>
      <c r="C807" s="6" t="n"/>
      <c r="D807" s="51" t="n"/>
      <c r="E807" s="6" t="n"/>
      <c r="F807" s="51" t="n"/>
      <c r="G807" s="6" t="n"/>
      <c r="H807" s="6" t="n"/>
      <c r="I807" s="6" t="n"/>
      <c r="J807" s="6" t="n"/>
      <c r="K807" s="6" t="n"/>
      <c r="L807" s="51" t="n"/>
      <c r="M807" s="6" t="n"/>
      <c r="N807" s="6" t="n"/>
      <c r="O807" s="6" t="n"/>
      <c r="P807" s="52" t="n"/>
    </row>
    <row r="808" ht="15.75" customHeight="1">
      <c r="A808" s="1" t="n"/>
      <c r="B808" s="14" t="n"/>
      <c r="C808" s="6" t="n"/>
      <c r="D808" s="51" t="n"/>
      <c r="E808" s="6" t="n"/>
      <c r="F808" s="51" t="n"/>
      <c r="G808" s="6" t="n"/>
      <c r="H808" s="6" t="n"/>
      <c r="I808" s="6" t="n"/>
      <c r="J808" s="6" t="n"/>
      <c r="K808" s="6" t="n"/>
      <c r="L808" s="51" t="n"/>
      <c r="M808" s="6" t="n"/>
      <c r="N808" s="6" t="n"/>
      <c r="O808" s="6" t="n"/>
      <c r="P808" s="52" t="n"/>
    </row>
    <row r="809" ht="15.75" customHeight="1">
      <c r="A809" s="1" t="n"/>
      <c r="B809" s="14" t="n"/>
      <c r="C809" s="6" t="n"/>
      <c r="D809" s="51" t="n"/>
      <c r="E809" s="6" t="n"/>
      <c r="F809" s="51" t="n"/>
      <c r="G809" s="6" t="n"/>
      <c r="H809" s="6" t="n"/>
      <c r="I809" s="6" t="n"/>
      <c r="J809" s="6" t="n"/>
      <c r="K809" s="6" t="n"/>
      <c r="L809" s="51" t="n"/>
      <c r="M809" s="6" t="n"/>
      <c r="N809" s="6" t="n"/>
      <c r="O809" s="6" t="n"/>
      <c r="P809" s="52" t="n"/>
    </row>
    <row r="810" ht="15.75" customHeight="1">
      <c r="A810" s="1" t="n"/>
      <c r="B810" s="14" t="n"/>
      <c r="C810" s="6" t="n"/>
      <c r="D810" s="51" t="n"/>
      <c r="E810" s="6" t="n"/>
      <c r="F810" s="51" t="n"/>
      <c r="G810" s="6" t="n"/>
      <c r="H810" s="6" t="n"/>
      <c r="I810" s="6" t="n"/>
      <c r="J810" s="6" t="n"/>
      <c r="K810" s="6" t="n"/>
      <c r="L810" s="51" t="n"/>
      <c r="M810" s="6" t="n"/>
      <c r="N810" s="6" t="n"/>
      <c r="O810" s="6" t="n"/>
      <c r="P810" s="52" t="n"/>
    </row>
    <row r="811" ht="15.75" customHeight="1">
      <c r="A811" s="1" t="n"/>
      <c r="B811" s="14" t="n"/>
      <c r="C811" s="6" t="n"/>
      <c r="D811" s="51" t="n"/>
      <c r="E811" s="6" t="n"/>
      <c r="F811" s="51" t="n"/>
      <c r="G811" s="6" t="n"/>
      <c r="H811" s="6" t="n"/>
      <c r="I811" s="6" t="n"/>
      <c r="J811" s="6" t="n"/>
      <c r="K811" s="6" t="n"/>
      <c r="L811" s="51" t="n"/>
      <c r="M811" s="6" t="n"/>
      <c r="N811" s="6" t="n"/>
      <c r="O811" s="6" t="n"/>
      <c r="P811" s="52" t="n"/>
    </row>
    <row r="812" ht="15.75" customHeight="1">
      <c r="A812" s="1" t="n"/>
      <c r="B812" s="14" t="n"/>
      <c r="C812" s="6" t="n"/>
      <c r="D812" s="51" t="n"/>
      <c r="E812" s="6" t="n"/>
      <c r="F812" s="51" t="n"/>
      <c r="G812" s="6" t="n"/>
      <c r="H812" s="6" t="n"/>
      <c r="I812" s="6" t="n"/>
      <c r="J812" s="6" t="n"/>
      <c r="K812" s="6" t="n"/>
      <c r="L812" s="51" t="n"/>
      <c r="M812" s="6" t="n"/>
      <c r="N812" s="6" t="n"/>
      <c r="O812" s="6" t="n"/>
      <c r="P812" s="52" t="n"/>
    </row>
    <row r="813" ht="15.75" customHeight="1">
      <c r="A813" s="1" t="n"/>
      <c r="B813" s="14" t="n"/>
      <c r="C813" s="6" t="n"/>
      <c r="D813" s="51" t="n"/>
      <c r="E813" s="6" t="n"/>
      <c r="F813" s="51" t="n"/>
      <c r="G813" s="6" t="n"/>
      <c r="H813" s="6" t="n"/>
      <c r="I813" s="6" t="n"/>
      <c r="J813" s="6" t="n"/>
      <c r="K813" s="6" t="n"/>
      <c r="L813" s="51" t="n"/>
      <c r="M813" s="6" t="n"/>
      <c r="N813" s="6" t="n"/>
      <c r="O813" s="6" t="n"/>
      <c r="P813" s="52" t="n"/>
    </row>
    <row r="814" ht="15.75" customHeight="1">
      <c r="A814" s="1" t="n"/>
      <c r="B814" s="14" t="n"/>
      <c r="C814" s="6" t="n"/>
      <c r="D814" s="51" t="n"/>
      <c r="E814" s="6" t="n"/>
      <c r="F814" s="51" t="n"/>
      <c r="G814" s="6" t="n"/>
      <c r="H814" s="6" t="n"/>
      <c r="I814" s="6" t="n"/>
      <c r="J814" s="6" t="n"/>
      <c r="K814" s="6" t="n"/>
      <c r="L814" s="51" t="n"/>
      <c r="M814" s="6" t="n"/>
      <c r="N814" s="6" t="n"/>
      <c r="O814" s="6" t="n"/>
      <c r="P814" s="52" t="n"/>
    </row>
    <row r="815" ht="15.75" customHeight="1">
      <c r="A815" s="1" t="n"/>
      <c r="B815" s="14" t="n"/>
      <c r="C815" s="6" t="n"/>
      <c r="D815" s="51" t="n"/>
      <c r="E815" s="6" t="n"/>
      <c r="F815" s="51" t="n"/>
      <c r="G815" s="6" t="n"/>
      <c r="H815" s="6" t="n"/>
      <c r="I815" s="6" t="n"/>
      <c r="J815" s="6" t="n"/>
      <c r="K815" s="6" t="n"/>
      <c r="L815" s="51" t="n"/>
      <c r="M815" s="6" t="n"/>
      <c r="N815" s="6" t="n"/>
      <c r="O815" s="6" t="n"/>
      <c r="P815" s="52" t="n"/>
    </row>
    <row r="816" ht="15.75" customHeight="1">
      <c r="A816" s="1" t="n"/>
      <c r="B816" s="14" t="n"/>
      <c r="C816" s="6" t="n"/>
      <c r="D816" s="51" t="n"/>
      <c r="E816" s="6" t="n"/>
      <c r="F816" s="51" t="n"/>
      <c r="G816" s="6" t="n"/>
      <c r="H816" s="6" t="n"/>
      <c r="I816" s="6" t="n"/>
      <c r="J816" s="6" t="n"/>
      <c r="K816" s="6" t="n"/>
      <c r="L816" s="51" t="n"/>
      <c r="M816" s="6" t="n"/>
      <c r="N816" s="6" t="n"/>
      <c r="O816" s="6" t="n"/>
      <c r="P816" s="52" t="n"/>
    </row>
    <row r="817" ht="15.75" customHeight="1">
      <c r="A817" s="1" t="n"/>
      <c r="B817" s="14" t="n"/>
      <c r="C817" s="6" t="n"/>
      <c r="D817" s="51" t="n"/>
      <c r="E817" s="6" t="n"/>
      <c r="F817" s="51" t="n"/>
      <c r="G817" s="6" t="n"/>
      <c r="H817" s="6" t="n"/>
      <c r="I817" s="6" t="n"/>
      <c r="J817" s="6" t="n"/>
      <c r="K817" s="6" t="n"/>
      <c r="L817" s="51" t="n"/>
      <c r="M817" s="6" t="n"/>
      <c r="N817" s="6" t="n"/>
      <c r="O817" s="6" t="n"/>
      <c r="P817" s="52" t="n"/>
    </row>
    <row r="818" ht="15.75" customHeight="1">
      <c r="A818" s="1" t="n"/>
      <c r="B818" s="14" t="n"/>
      <c r="C818" s="6" t="n"/>
      <c r="D818" s="51" t="n"/>
      <c r="E818" s="6" t="n"/>
      <c r="F818" s="51" t="n"/>
      <c r="G818" s="6" t="n"/>
      <c r="H818" s="6" t="n"/>
      <c r="I818" s="6" t="n"/>
      <c r="J818" s="6" t="n"/>
      <c r="K818" s="6" t="n"/>
      <c r="L818" s="51" t="n"/>
      <c r="M818" s="6" t="n"/>
      <c r="N818" s="6" t="n"/>
      <c r="O818" s="6" t="n"/>
      <c r="P818" s="52" t="n"/>
    </row>
    <row r="819" ht="15.75" customHeight="1">
      <c r="A819" s="1" t="n"/>
      <c r="B819" s="14" t="n"/>
      <c r="C819" s="6" t="n"/>
      <c r="D819" s="51" t="n"/>
      <c r="E819" s="6" t="n"/>
      <c r="F819" s="51" t="n"/>
      <c r="G819" s="6" t="n"/>
      <c r="H819" s="6" t="n"/>
      <c r="I819" s="6" t="n"/>
      <c r="J819" s="6" t="n"/>
      <c r="K819" s="6" t="n"/>
      <c r="L819" s="51" t="n"/>
      <c r="M819" s="6" t="n"/>
      <c r="N819" s="6" t="n"/>
      <c r="O819" s="6" t="n"/>
      <c r="P819" s="52" t="n"/>
    </row>
    <row r="820" ht="15.75" customHeight="1">
      <c r="A820" s="1" t="n"/>
      <c r="B820" s="14" t="n"/>
      <c r="C820" s="6" t="n"/>
      <c r="D820" s="51" t="n"/>
      <c r="E820" s="6" t="n"/>
      <c r="F820" s="51" t="n"/>
      <c r="G820" s="6" t="n"/>
      <c r="H820" s="6" t="n"/>
      <c r="I820" s="6" t="n"/>
      <c r="J820" s="6" t="n"/>
      <c r="K820" s="6" t="n"/>
      <c r="L820" s="51" t="n"/>
      <c r="M820" s="6" t="n"/>
      <c r="N820" s="6" t="n"/>
      <c r="O820" s="6" t="n"/>
      <c r="P820" s="52" t="n"/>
    </row>
    <row r="821" ht="15.75" customHeight="1">
      <c r="A821" s="1" t="n"/>
      <c r="B821" s="14" t="n"/>
      <c r="C821" s="6" t="n"/>
      <c r="D821" s="51" t="n"/>
      <c r="E821" s="6" t="n"/>
      <c r="F821" s="51" t="n"/>
      <c r="G821" s="6" t="n"/>
      <c r="H821" s="6" t="n"/>
      <c r="I821" s="6" t="n"/>
      <c r="J821" s="6" t="n"/>
      <c r="K821" s="6" t="n"/>
      <c r="L821" s="51" t="n"/>
      <c r="M821" s="6" t="n"/>
      <c r="N821" s="6" t="n"/>
      <c r="O821" s="6" t="n"/>
      <c r="P821" s="52" t="n"/>
    </row>
    <row r="822" ht="15.75" customHeight="1">
      <c r="A822" s="1" t="n"/>
      <c r="B822" s="14" t="n"/>
      <c r="C822" s="6" t="n"/>
      <c r="D822" s="51" t="n"/>
      <c r="E822" s="6" t="n"/>
      <c r="F822" s="51" t="n"/>
      <c r="G822" s="6" t="n"/>
      <c r="H822" s="6" t="n"/>
      <c r="I822" s="6" t="n"/>
      <c r="J822" s="6" t="n"/>
      <c r="K822" s="6" t="n"/>
      <c r="L822" s="51" t="n"/>
      <c r="M822" s="6" t="n"/>
      <c r="N822" s="6" t="n"/>
      <c r="O822" s="6" t="n"/>
      <c r="P822" s="52" t="n"/>
    </row>
    <row r="823" ht="15.75" customHeight="1">
      <c r="A823" s="1" t="n"/>
      <c r="B823" s="14" t="n"/>
      <c r="C823" s="6" t="n"/>
      <c r="D823" s="51" t="n"/>
      <c r="E823" s="6" t="n"/>
      <c r="F823" s="51" t="n"/>
      <c r="G823" s="6" t="n"/>
      <c r="H823" s="6" t="n"/>
      <c r="I823" s="6" t="n"/>
      <c r="J823" s="6" t="n"/>
      <c r="K823" s="6" t="n"/>
      <c r="L823" s="51" t="n"/>
      <c r="M823" s="6" t="n"/>
      <c r="N823" s="6" t="n"/>
      <c r="O823" s="6" t="n"/>
      <c r="P823" s="52" t="n"/>
    </row>
    <row r="824" ht="15.75" customHeight="1">
      <c r="A824" s="1" t="n"/>
      <c r="B824" s="14" t="n"/>
      <c r="C824" s="6" t="n"/>
      <c r="D824" s="51" t="n"/>
      <c r="E824" s="6" t="n"/>
      <c r="F824" s="51" t="n"/>
      <c r="G824" s="6" t="n"/>
      <c r="H824" s="6" t="n"/>
      <c r="I824" s="6" t="n"/>
      <c r="J824" s="6" t="n"/>
      <c r="K824" s="6" t="n"/>
      <c r="L824" s="51" t="n"/>
      <c r="M824" s="6" t="n"/>
      <c r="N824" s="6" t="n"/>
      <c r="O824" s="6" t="n"/>
      <c r="P824" s="52" t="n"/>
    </row>
    <row r="825" ht="15.75" customHeight="1">
      <c r="A825" s="1" t="n"/>
      <c r="B825" s="14" t="n"/>
      <c r="C825" s="6" t="n"/>
      <c r="D825" s="51" t="n"/>
      <c r="E825" s="6" t="n"/>
      <c r="F825" s="51" t="n"/>
      <c r="G825" s="6" t="n"/>
      <c r="H825" s="6" t="n"/>
      <c r="I825" s="6" t="n"/>
      <c r="J825" s="6" t="n"/>
      <c r="K825" s="6" t="n"/>
      <c r="L825" s="51" t="n"/>
      <c r="M825" s="6" t="n"/>
      <c r="N825" s="6" t="n"/>
      <c r="O825" s="6" t="n"/>
      <c r="P825" s="52" t="n"/>
    </row>
    <row r="826" ht="15.75" customHeight="1">
      <c r="A826" s="1" t="n"/>
      <c r="B826" s="14" t="n"/>
      <c r="C826" s="6" t="n"/>
      <c r="D826" s="51" t="n"/>
      <c r="E826" s="6" t="n"/>
      <c r="F826" s="51" t="n"/>
      <c r="G826" s="6" t="n"/>
      <c r="H826" s="6" t="n"/>
      <c r="I826" s="6" t="n"/>
      <c r="J826" s="6" t="n"/>
      <c r="K826" s="6" t="n"/>
      <c r="L826" s="51" t="n"/>
      <c r="M826" s="6" t="n"/>
      <c r="N826" s="6" t="n"/>
      <c r="O826" s="6" t="n"/>
      <c r="P826" s="52" t="n"/>
    </row>
    <row r="827" ht="15.75" customHeight="1">
      <c r="A827" s="1" t="n"/>
      <c r="B827" s="14" t="n"/>
      <c r="C827" s="6" t="n"/>
      <c r="D827" s="51" t="n"/>
      <c r="E827" s="6" t="n"/>
      <c r="F827" s="51" t="n"/>
      <c r="G827" s="6" t="n"/>
      <c r="H827" s="6" t="n"/>
      <c r="I827" s="6" t="n"/>
      <c r="J827" s="6" t="n"/>
      <c r="K827" s="6" t="n"/>
      <c r="L827" s="51" t="n"/>
      <c r="M827" s="6" t="n"/>
      <c r="N827" s="6" t="n"/>
      <c r="O827" s="6" t="n"/>
      <c r="P827" s="52" t="n"/>
    </row>
    <row r="828" ht="15.75" customHeight="1">
      <c r="A828" s="1" t="n"/>
      <c r="B828" s="14" t="n"/>
      <c r="C828" s="6" t="n"/>
      <c r="D828" s="51" t="n"/>
      <c r="E828" s="6" t="n"/>
      <c r="F828" s="51" t="n"/>
      <c r="G828" s="6" t="n"/>
      <c r="H828" s="6" t="n"/>
      <c r="I828" s="6" t="n"/>
      <c r="J828" s="6" t="n"/>
      <c r="K828" s="6" t="n"/>
      <c r="L828" s="51" t="n"/>
      <c r="M828" s="6" t="n"/>
      <c r="N828" s="6" t="n"/>
      <c r="O828" s="6" t="n"/>
      <c r="P828" s="52" t="n"/>
    </row>
    <row r="829" ht="15.75" customHeight="1">
      <c r="A829" s="1" t="n"/>
      <c r="B829" s="14" t="n"/>
      <c r="C829" s="6" t="n"/>
      <c r="D829" s="51" t="n"/>
      <c r="E829" s="6" t="n"/>
      <c r="F829" s="51" t="n"/>
      <c r="G829" s="6" t="n"/>
      <c r="H829" s="6" t="n"/>
      <c r="I829" s="6" t="n"/>
      <c r="J829" s="6" t="n"/>
      <c r="K829" s="6" t="n"/>
      <c r="L829" s="51" t="n"/>
      <c r="M829" s="6" t="n"/>
      <c r="N829" s="6" t="n"/>
      <c r="O829" s="6" t="n"/>
      <c r="P829" s="52" t="n"/>
    </row>
    <row r="830" ht="15.75" customHeight="1">
      <c r="A830" s="1" t="n"/>
      <c r="B830" s="14" t="n"/>
      <c r="C830" s="6" t="n"/>
      <c r="D830" s="51" t="n"/>
      <c r="E830" s="6" t="n"/>
      <c r="F830" s="51" t="n"/>
      <c r="G830" s="6" t="n"/>
      <c r="H830" s="6" t="n"/>
      <c r="I830" s="6" t="n"/>
      <c r="J830" s="6" t="n"/>
      <c r="K830" s="6" t="n"/>
      <c r="L830" s="51" t="n"/>
      <c r="M830" s="6" t="n"/>
      <c r="N830" s="6" t="n"/>
      <c r="O830" s="6" t="n"/>
      <c r="P830" s="52" t="n"/>
    </row>
    <row r="831" ht="15.75" customHeight="1">
      <c r="A831" s="1" t="n"/>
      <c r="B831" s="14" t="n"/>
      <c r="C831" s="6" t="n"/>
      <c r="D831" s="51" t="n"/>
      <c r="E831" s="6" t="n"/>
      <c r="F831" s="51" t="n"/>
      <c r="G831" s="6" t="n"/>
      <c r="H831" s="6" t="n"/>
      <c r="I831" s="6" t="n"/>
      <c r="J831" s="6" t="n"/>
      <c r="K831" s="6" t="n"/>
      <c r="L831" s="51" t="n"/>
      <c r="M831" s="6" t="n"/>
      <c r="N831" s="6" t="n"/>
      <c r="O831" s="6" t="n"/>
      <c r="P831" s="52" t="n"/>
    </row>
    <row r="832" ht="15.75" customHeight="1">
      <c r="A832" s="1" t="n"/>
      <c r="B832" s="14" t="n"/>
      <c r="C832" s="6" t="n"/>
      <c r="D832" s="51" t="n"/>
      <c r="E832" s="6" t="n"/>
      <c r="F832" s="51" t="n"/>
      <c r="G832" s="6" t="n"/>
      <c r="H832" s="6" t="n"/>
      <c r="I832" s="6" t="n"/>
      <c r="J832" s="6" t="n"/>
      <c r="K832" s="6" t="n"/>
      <c r="L832" s="51" t="n"/>
      <c r="M832" s="6" t="n"/>
      <c r="N832" s="6" t="n"/>
      <c r="O832" s="6" t="n"/>
      <c r="P832" s="52" t="n"/>
    </row>
    <row r="833" ht="15.75" customHeight="1">
      <c r="A833" s="1" t="n"/>
      <c r="B833" s="14" t="n"/>
      <c r="C833" s="6" t="n"/>
      <c r="D833" s="51" t="n"/>
      <c r="E833" s="6" t="n"/>
      <c r="F833" s="51" t="n"/>
      <c r="G833" s="6" t="n"/>
      <c r="H833" s="6" t="n"/>
      <c r="I833" s="6" t="n"/>
      <c r="J833" s="6" t="n"/>
      <c r="K833" s="6" t="n"/>
      <c r="L833" s="51" t="n"/>
      <c r="M833" s="6" t="n"/>
      <c r="N833" s="6" t="n"/>
      <c r="O833" s="6" t="n"/>
      <c r="P833" s="52" t="n"/>
    </row>
    <row r="834" ht="15.75" customHeight="1">
      <c r="A834" s="1" t="n"/>
      <c r="B834" s="14" t="n"/>
      <c r="C834" s="6" t="n"/>
      <c r="D834" s="51" t="n"/>
      <c r="E834" s="6" t="n"/>
      <c r="F834" s="51" t="n"/>
      <c r="G834" s="6" t="n"/>
      <c r="H834" s="6" t="n"/>
      <c r="I834" s="6" t="n"/>
      <c r="J834" s="6" t="n"/>
      <c r="K834" s="6" t="n"/>
      <c r="L834" s="51" t="n"/>
      <c r="M834" s="6" t="n"/>
      <c r="N834" s="6" t="n"/>
      <c r="O834" s="6" t="n"/>
      <c r="P834" s="52" t="n"/>
    </row>
    <row r="835" ht="15.75" customHeight="1">
      <c r="A835" s="1" t="n"/>
      <c r="B835" s="14" t="n"/>
      <c r="C835" s="6" t="n"/>
      <c r="D835" s="51" t="n"/>
      <c r="E835" s="6" t="n"/>
      <c r="F835" s="51" t="n"/>
      <c r="G835" s="6" t="n"/>
      <c r="H835" s="6" t="n"/>
      <c r="I835" s="6" t="n"/>
      <c r="J835" s="6" t="n"/>
      <c r="K835" s="6" t="n"/>
      <c r="L835" s="51" t="n"/>
      <c r="M835" s="6" t="n"/>
      <c r="N835" s="6" t="n"/>
      <c r="O835" s="6" t="n"/>
      <c r="P835" s="52" t="n"/>
    </row>
    <row r="836" ht="15.75" customHeight="1">
      <c r="A836" s="1" t="n"/>
      <c r="B836" s="14" t="n"/>
      <c r="C836" s="6" t="n"/>
      <c r="D836" s="51" t="n"/>
      <c r="E836" s="6" t="n"/>
      <c r="F836" s="51" t="n"/>
      <c r="G836" s="6" t="n"/>
      <c r="H836" s="6" t="n"/>
      <c r="I836" s="6" t="n"/>
      <c r="J836" s="6" t="n"/>
      <c r="K836" s="6" t="n"/>
      <c r="L836" s="51" t="n"/>
      <c r="M836" s="6" t="n"/>
      <c r="N836" s="6" t="n"/>
      <c r="O836" s="6" t="n"/>
      <c r="P836" s="52" t="n"/>
    </row>
    <row r="837" ht="15.75" customHeight="1">
      <c r="A837" s="1" t="n"/>
      <c r="B837" s="14" t="n"/>
      <c r="C837" s="6" t="n"/>
      <c r="D837" s="51" t="n"/>
      <c r="E837" s="6" t="n"/>
      <c r="F837" s="51" t="n"/>
      <c r="G837" s="6" t="n"/>
      <c r="H837" s="6" t="n"/>
      <c r="I837" s="6" t="n"/>
      <c r="J837" s="6" t="n"/>
      <c r="K837" s="6" t="n"/>
      <c r="L837" s="51" t="n"/>
      <c r="M837" s="6" t="n"/>
      <c r="N837" s="6" t="n"/>
      <c r="O837" s="6" t="n"/>
      <c r="P837" s="52" t="n"/>
    </row>
    <row r="838" ht="15.75" customHeight="1">
      <c r="A838" s="1" t="n"/>
      <c r="B838" s="14" t="n"/>
      <c r="C838" s="6" t="n"/>
      <c r="D838" s="51" t="n"/>
      <c r="E838" s="6" t="n"/>
      <c r="F838" s="51" t="n"/>
      <c r="G838" s="6" t="n"/>
      <c r="H838" s="6" t="n"/>
      <c r="I838" s="6" t="n"/>
      <c r="J838" s="6" t="n"/>
      <c r="K838" s="6" t="n"/>
      <c r="L838" s="51" t="n"/>
      <c r="M838" s="6" t="n"/>
      <c r="N838" s="6" t="n"/>
      <c r="O838" s="6" t="n"/>
      <c r="P838" s="52" t="n"/>
    </row>
    <row r="839" ht="15.75" customHeight="1">
      <c r="A839" s="1" t="n"/>
      <c r="B839" s="14" t="n"/>
      <c r="C839" s="6" t="n"/>
      <c r="D839" s="51" t="n"/>
      <c r="E839" s="6" t="n"/>
      <c r="F839" s="51" t="n"/>
      <c r="G839" s="6" t="n"/>
      <c r="H839" s="6" t="n"/>
      <c r="I839" s="6" t="n"/>
      <c r="J839" s="6" t="n"/>
      <c r="K839" s="6" t="n"/>
      <c r="L839" s="51" t="n"/>
      <c r="M839" s="6" t="n"/>
      <c r="N839" s="6" t="n"/>
      <c r="O839" s="6" t="n"/>
      <c r="P839" s="52" t="n"/>
    </row>
    <row r="840" ht="15.75" customHeight="1">
      <c r="A840" s="1" t="n"/>
      <c r="B840" s="14" t="n"/>
      <c r="C840" s="6" t="n"/>
      <c r="D840" s="51" t="n"/>
      <c r="E840" s="6" t="n"/>
      <c r="F840" s="51" t="n"/>
      <c r="G840" s="6" t="n"/>
      <c r="H840" s="6" t="n"/>
      <c r="I840" s="6" t="n"/>
      <c r="J840" s="6" t="n"/>
      <c r="K840" s="6" t="n"/>
      <c r="L840" s="51" t="n"/>
      <c r="M840" s="6" t="n"/>
      <c r="N840" s="6" t="n"/>
      <c r="O840" s="6" t="n"/>
      <c r="P840" s="52" t="n"/>
    </row>
    <row r="841" ht="15.75" customHeight="1">
      <c r="A841" s="1" t="n"/>
      <c r="B841" s="14" t="n"/>
      <c r="C841" s="6" t="n"/>
      <c r="D841" s="51" t="n"/>
      <c r="E841" s="6" t="n"/>
      <c r="F841" s="51" t="n"/>
      <c r="G841" s="6" t="n"/>
      <c r="H841" s="6" t="n"/>
      <c r="I841" s="6" t="n"/>
      <c r="J841" s="6" t="n"/>
      <c r="K841" s="6" t="n"/>
      <c r="L841" s="51" t="n"/>
      <c r="M841" s="6" t="n"/>
      <c r="N841" s="6" t="n"/>
      <c r="O841" s="6" t="n"/>
      <c r="P841" s="52" t="n"/>
    </row>
    <row r="842" ht="15.75" customHeight="1">
      <c r="A842" s="1" t="n"/>
      <c r="B842" s="14" t="n"/>
      <c r="C842" s="6" t="n"/>
      <c r="D842" s="51" t="n"/>
      <c r="E842" s="6" t="n"/>
      <c r="F842" s="51" t="n"/>
      <c r="G842" s="6" t="n"/>
      <c r="H842" s="6" t="n"/>
      <c r="I842" s="6" t="n"/>
      <c r="J842" s="6" t="n"/>
      <c r="K842" s="6" t="n"/>
      <c r="L842" s="51" t="n"/>
      <c r="M842" s="6" t="n"/>
      <c r="N842" s="6" t="n"/>
      <c r="O842" s="6" t="n"/>
      <c r="P842" s="52" t="n"/>
    </row>
    <row r="843" ht="15.75" customHeight="1">
      <c r="A843" s="1" t="n"/>
      <c r="B843" s="14" t="n"/>
      <c r="C843" s="6" t="n"/>
      <c r="D843" s="51" t="n"/>
      <c r="E843" s="6" t="n"/>
      <c r="F843" s="51" t="n"/>
      <c r="G843" s="6" t="n"/>
      <c r="H843" s="6" t="n"/>
      <c r="I843" s="6" t="n"/>
      <c r="J843" s="6" t="n"/>
      <c r="K843" s="6" t="n"/>
      <c r="L843" s="51" t="n"/>
      <c r="M843" s="6" t="n"/>
      <c r="N843" s="6" t="n"/>
      <c r="O843" s="6" t="n"/>
      <c r="P843" s="52" t="n"/>
    </row>
    <row r="844" ht="15.75" customHeight="1">
      <c r="A844" s="1" t="n"/>
      <c r="B844" s="14" t="n"/>
      <c r="C844" s="6" t="n"/>
      <c r="D844" s="51" t="n"/>
      <c r="E844" s="6" t="n"/>
      <c r="F844" s="51" t="n"/>
      <c r="G844" s="6" t="n"/>
      <c r="H844" s="6" t="n"/>
      <c r="I844" s="6" t="n"/>
      <c r="J844" s="6" t="n"/>
      <c r="K844" s="6" t="n"/>
      <c r="L844" s="51" t="n"/>
      <c r="M844" s="6" t="n"/>
      <c r="N844" s="6" t="n"/>
      <c r="O844" s="6" t="n"/>
      <c r="P844" s="52" t="n"/>
    </row>
    <row r="845" ht="15.75" customHeight="1">
      <c r="A845" s="1" t="n"/>
      <c r="B845" s="14" t="n"/>
      <c r="C845" s="6" t="n"/>
      <c r="D845" s="51" t="n"/>
      <c r="E845" s="6" t="n"/>
      <c r="F845" s="51" t="n"/>
      <c r="G845" s="6" t="n"/>
      <c r="H845" s="6" t="n"/>
      <c r="I845" s="6" t="n"/>
      <c r="J845" s="6" t="n"/>
      <c r="K845" s="6" t="n"/>
      <c r="L845" s="51" t="n"/>
      <c r="M845" s="6" t="n"/>
      <c r="N845" s="6" t="n"/>
      <c r="O845" s="6" t="n"/>
      <c r="P845" s="52" t="n"/>
    </row>
    <row r="846" ht="15.75" customHeight="1">
      <c r="A846" s="1" t="n"/>
      <c r="B846" s="14" t="n"/>
      <c r="C846" s="6" t="n"/>
      <c r="D846" s="51" t="n"/>
      <c r="E846" s="6" t="n"/>
      <c r="F846" s="51" t="n"/>
      <c r="G846" s="6" t="n"/>
      <c r="H846" s="6" t="n"/>
      <c r="I846" s="6" t="n"/>
      <c r="J846" s="6" t="n"/>
      <c r="K846" s="6" t="n"/>
      <c r="L846" s="51" t="n"/>
      <c r="M846" s="6" t="n"/>
      <c r="N846" s="6" t="n"/>
      <c r="O846" s="6" t="n"/>
      <c r="P846" s="52" t="n"/>
    </row>
    <row r="847" ht="15.75" customHeight="1">
      <c r="A847" s="1" t="n"/>
      <c r="B847" s="14" t="n"/>
      <c r="C847" s="6" t="n"/>
      <c r="D847" s="51" t="n"/>
      <c r="E847" s="6" t="n"/>
      <c r="F847" s="51" t="n"/>
      <c r="G847" s="6" t="n"/>
      <c r="H847" s="6" t="n"/>
      <c r="I847" s="6" t="n"/>
      <c r="J847" s="6" t="n"/>
      <c r="K847" s="6" t="n"/>
      <c r="L847" s="51" t="n"/>
      <c r="M847" s="6" t="n"/>
      <c r="N847" s="6" t="n"/>
      <c r="O847" s="6" t="n"/>
      <c r="P847" s="52" t="n"/>
    </row>
    <row r="848" ht="15.75" customHeight="1">
      <c r="A848" s="1" t="n"/>
      <c r="B848" s="14" t="n"/>
      <c r="C848" s="6" t="n"/>
      <c r="D848" s="51" t="n"/>
      <c r="E848" s="6" t="n"/>
      <c r="F848" s="51" t="n"/>
      <c r="G848" s="6" t="n"/>
      <c r="H848" s="6" t="n"/>
      <c r="I848" s="6" t="n"/>
      <c r="J848" s="6" t="n"/>
      <c r="K848" s="6" t="n"/>
      <c r="L848" s="51" t="n"/>
      <c r="M848" s="6" t="n"/>
      <c r="N848" s="6" t="n"/>
      <c r="O848" s="6" t="n"/>
      <c r="P848" s="52" t="n"/>
    </row>
    <row r="849" ht="15.75" customHeight="1">
      <c r="A849" s="1" t="n"/>
      <c r="B849" s="14" t="n"/>
      <c r="C849" s="6" t="n"/>
      <c r="D849" s="51" t="n"/>
      <c r="E849" s="6" t="n"/>
      <c r="F849" s="51" t="n"/>
      <c r="G849" s="6" t="n"/>
      <c r="H849" s="6" t="n"/>
      <c r="I849" s="6" t="n"/>
      <c r="J849" s="6" t="n"/>
      <c r="K849" s="6" t="n"/>
      <c r="L849" s="51" t="n"/>
      <c r="M849" s="6" t="n"/>
      <c r="N849" s="6" t="n"/>
      <c r="O849" s="6" t="n"/>
      <c r="P849" s="52" t="n"/>
    </row>
    <row r="850" ht="15.75" customHeight="1">
      <c r="A850" s="1" t="n"/>
      <c r="B850" s="14" t="n"/>
      <c r="C850" s="6" t="n"/>
      <c r="D850" s="51" t="n"/>
      <c r="E850" s="6" t="n"/>
      <c r="F850" s="51" t="n"/>
      <c r="G850" s="6" t="n"/>
      <c r="H850" s="6" t="n"/>
      <c r="I850" s="6" t="n"/>
      <c r="J850" s="6" t="n"/>
      <c r="K850" s="6" t="n"/>
      <c r="L850" s="51" t="n"/>
      <c r="M850" s="6" t="n"/>
      <c r="N850" s="6" t="n"/>
      <c r="O850" s="6" t="n"/>
      <c r="P850" s="52" t="n"/>
    </row>
    <row r="851" ht="15.75" customHeight="1">
      <c r="A851" s="1" t="n"/>
      <c r="B851" s="14" t="n"/>
      <c r="C851" s="6" t="n"/>
      <c r="D851" s="51" t="n"/>
      <c r="E851" s="6" t="n"/>
      <c r="F851" s="51" t="n"/>
      <c r="G851" s="6" t="n"/>
      <c r="H851" s="6" t="n"/>
      <c r="I851" s="6" t="n"/>
      <c r="J851" s="6" t="n"/>
      <c r="K851" s="6" t="n"/>
      <c r="L851" s="51" t="n"/>
      <c r="M851" s="6" t="n"/>
      <c r="N851" s="6" t="n"/>
      <c r="O851" s="6" t="n"/>
      <c r="P851" s="52" t="n"/>
    </row>
    <row r="852" ht="15.75" customHeight="1">
      <c r="A852" s="1" t="n"/>
      <c r="B852" s="14" t="n"/>
      <c r="C852" s="6" t="n"/>
      <c r="D852" s="51" t="n"/>
      <c r="E852" s="6" t="n"/>
      <c r="F852" s="51" t="n"/>
      <c r="G852" s="6" t="n"/>
      <c r="H852" s="6" t="n"/>
      <c r="I852" s="6" t="n"/>
      <c r="J852" s="6" t="n"/>
      <c r="K852" s="6" t="n"/>
      <c r="L852" s="51" t="n"/>
      <c r="M852" s="6" t="n"/>
      <c r="N852" s="6" t="n"/>
      <c r="O852" s="6" t="n"/>
      <c r="P852" s="52" t="n"/>
    </row>
    <row r="853" ht="15.75" customHeight="1">
      <c r="A853" s="1" t="n"/>
      <c r="B853" s="14" t="n"/>
      <c r="C853" s="6" t="n"/>
      <c r="D853" s="51" t="n"/>
      <c r="E853" s="6" t="n"/>
      <c r="F853" s="51" t="n"/>
      <c r="G853" s="6" t="n"/>
      <c r="H853" s="6" t="n"/>
      <c r="I853" s="6" t="n"/>
      <c r="J853" s="6" t="n"/>
      <c r="K853" s="6" t="n"/>
      <c r="L853" s="51" t="n"/>
      <c r="M853" s="6" t="n"/>
      <c r="N853" s="6" t="n"/>
      <c r="O853" s="6" t="n"/>
      <c r="P853" s="52" t="n"/>
    </row>
    <row r="854" ht="15.75" customHeight="1">
      <c r="A854" s="1" t="n"/>
      <c r="B854" s="14" t="n"/>
      <c r="C854" s="6" t="n"/>
      <c r="D854" s="51" t="n"/>
      <c r="E854" s="6" t="n"/>
      <c r="F854" s="51" t="n"/>
      <c r="G854" s="6" t="n"/>
      <c r="H854" s="6" t="n"/>
      <c r="I854" s="6" t="n"/>
      <c r="J854" s="6" t="n"/>
      <c r="K854" s="6" t="n"/>
      <c r="L854" s="51" t="n"/>
      <c r="M854" s="6" t="n"/>
      <c r="N854" s="6" t="n"/>
      <c r="O854" s="6" t="n"/>
      <c r="P854" s="52" t="n"/>
    </row>
    <row r="855" ht="15.75" customHeight="1">
      <c r="A855" s="1" t="n"/>
      <c r="B855" s="14" t="n"/>
      <c r="C855" s="6" t="n"/>
      <c r="D855" s="51" t="n"/>
      <c r="E855" s="6" t="n"/>
      <c r="F855" s="51" t="n"/>
      <c r="G855" s="6" t="n"/>
      <c r="H855" s="6" t="n"/>
      <c r="I855" s="6" t="n"/>
      <c r="J855" s="6" t="n"/>
      <c r="K855" s="6" t="n"/>
      <c r="L855" s="51" t="n"/>
      <c r="M855" s="6" t="n"/>
      <c r="N855" s="6" t="n"/>
      <c r="O855" s="6" t="n"/>
      <c r="P855" s="52" t="n"/>
    </row>
    <row r="856" ht="15.75" customHeight="1">
      <c r="A856" s="1" t="n"/>
      <c r="B856" s="14" t="n"/>
      <c r="C856" s="6" t="n"/>
      <c r="D856" s="51" t="n"/>
      <c r="E856" s="6" t="n"/>
      <c r="F856" s="51" t="n"/>
      <c r="G856" s="6" t="n"/>
      <c r="H856" s="6" t="n"/>
      <c r="I856" s="6" t="n"/>
      <c r="J856" s="6" t="n"/>
      <c r="K856" s="6" t="n"/>
      <c r="L856" s="51" t="n"/>
      <c r="M856" s="6" t="n"/>
      <c r="N856" s="6" t="n"/>
      <c r="O856" s="6" t="n"/>
      <c r="P856" s="52" t="n"/>
    </row>
    <row r="857" ht="15.75" customHeight="1">
      <c r="A857" s="1" t="n"/>
      <c r="B857" s="14" t="n"/>
      <c r="C857" s="6" t="n"/>
      <c r="D857" s="51" t="n"/>
      <c r="E857" s="6" t="n"/>
      <c r="F857" s="51" t="n"/>
      <c r="G857" s="6" t="n"/>
      <c r="H857" s="6" t="n"/>
      <c r="I857" s="6" t="n"/>
      <c r="J857" s="6" t="n"/>
      <c r="K857" s="6" t="n"/>
      <c r="L857" s="51" t="n"/>
      <c r="M857" s="6" t="n"/>
      <c r="N857" s="6" t="n"/>
      <c r="O857" s="6" t="n"/>
      <c r="P857" s="52" t="n"/>
    </row>
    <row r="858" ht="15.75" customHeight="1">
      <c r="A858" s="1" t="n"/>
      <c r="B858" s="14" t="n"/>
      <c r="C858" s="6" t="n"/>
      <c r="D858" s="51" t="n"/>
      <c r="E858" s="6" t="n"/>
      <c r="F858" s="51" t="n"/>
      <c r="G858" s="6" t="n"/>
      <c r="H858" s="6" t="n"/>
      <c r="I858" s="6" t="n"/>
      <c r="J858" s="6" t="n"/>
      <c r="K858" s="6" t="n"/>
      <c r="L858" s="51" t="n"/>
      <c r="M858" s="6" t="n"/>
      <c r="N858" s="6" t="n"/>
      <c r="O858" s="6" t="n"/>
      <c r="P858" s="52" t="n"/>
    </row>
    <row r="859" ht="15.75" customHeight="1">
      <c r="A859" s="1" t="n"/>
      <c r="B859" s="14" t="n"/>
      <c r="C859" s="6" t="n"/>
      <c r="D859" s="51" t="n"/>
      <c r="E859" s="6" t="n"/>
      <c r="F859" s="51" t="n"/>
      <c r="G859" s="6" t="n"/>
      <c r="H859" s="6" t="n"/>
      <c r="I859" s="6" t="n"/>
      <c r="J859" s="6" t="n"/>
      <c r="K859" s="6" t="n"/>
      <c r="L859" s="51" t="n"/>
      <c r="M859" s="6" t="n"/>
      <c r="N859" s="6" t="n"/>
      <c r="O859" s="6" t="n"/>
      <c r="P859" s="52" t="n"/>
    </row>
    <row r="860" ht="15.75" customHeight="1">
      <c r="A860" s="1" t="n"/>
      <c r="B860" s="14" t="n"/>
      <c r="C860" s="6" t="n"/>
      <c r="D860" s="51" t="n"/>
      <c r="E860" s="6" t="n"/>
      <c r="F860" s="51" t="n"/>
      <c r="G860" s="6" t="n"/>
      <c r="H860" s="6" t="n"/>
      <c r="I860" s="6" t="n"/>
      <c r="J860" s="6" t="n"/>
      <c r="K860" s="6" t="n"/>
      <c r="L860" s="51" t="n"/>
      <c r="M860" s="6" t="n"/>
      <c r="N860" s="6" t="n"/>
      <c r="O860" s="6" t="n"/>
      <c r="P860" s="52" t="n"/>
    </row>
    <row r="861" ht="15.75" customHeight="1">
      <c r="A861" s="1" t="n"/>
      <c r="B861" s="14" t="n"/>
      <c r="C861" s="6" t="n"/>
      <c r="D861" s="51" t="n"/>
      <c r="E861" s="6" t="n"/>
      <c r="F861" s="51" t="n"/>
      <c r="G861" s="6" t="n"/>
      <c r="H861" s="6" t="n"/>
      <c r="I861" s="6" t="n"/>
      <c r="J861" s="6" t="n"/>
      <c r="K861" s="6" t="n"/>
      <c r="L861" s="51" t="n"/>
      <c r="M861" s="6" t="n"/>
      <c r="N861" s="6" t="n"/>
      <c r="O861" s="6" t="n"/>
      <c r="P861" s="52" t="n"/>
    </row>
    <row r="862" ht="15.75" customHeight="1">
      <c r="A862" s="1" t="n"/>
      <c r="B862" s="14" t="n"/>
      <c r="C862" s="6" t="n"/>
      <c r="D862" s="51" t="n"/>
      <c r="E862" s="6" t="n"/>
      <c r="F862" s="51" t="n"/>
      <c r="G862" s="6" t="n"/>
      <c r="H862" s="6" t="n"/>
      <c r="I862" s="6" t="n"/>
      <c r="J862" s="6" t="n"/>
      <c r="K862" s="6" t="n"/>
      <c r="L862" s="51" t="n"/>
      <c r="M862" s="6" t="n"/>
      <c r="N862" s="6" t="n"/>
      <c r="O862" s="6" t="n"/>
      <c r="P862" s="52" t="n"/>
    </row>
    <row r="863" ht="15.75" customHeight="1">
      <c r="A863" s="1" t="n"/>
      <c r="B863" s="14" t="n"/>
      <c r="C863" s="6" t="n"/>
      <c r="D863" s="51" t="n"/>
      <c r="E863" s="6" t="n"/>
      <c r="F863" s="51" t="n"/>
      <c r="G863" s="6" t="n"/>
      <c r="H863" s="6" t="n"/>
      <c r="I863" s="6" t="n"/>
      <c r="J863" s="6" t="n"/>
      <c r="K863" s="6" t="n"/>
      <c r="L863" s="51" t="n"/>
      <c r="M863" s="6" t="n"/>
      <c r="N863" s="6" t="n"/>
      <c r="O863" s="6" t="n"/>
      <c r="P863" s="52" t="n"/>
    </row>
    <row r="864" ht="15.75" customHeight="1">
      <c r="A864" s="1" t="n"/>
      <c r="B864" s="14" t="n"/>
      <c r="C864" s="6" t="n"/>
      <c r="D864" s="51" t="n"/>
      <c r="E864" s="6" t="n"/>
      <c r="F864" s="51" t="n"/>
      <c r="G864" s="6" t="n"/>
      <c r="H864" s="6" t="n"/>
      <c r="I864" s="6" t="n"/>
      <c r="J864" s="6" t="n"/>
      <c r="K864" s="6" t="n"/>
      <c r="L864" s="51" t="n"/>
      <c r="M864" s="6" t="n"/>
      <c r="N864" s="6" t="n"/>
      <c r="O864" s="6" t="n"/>
      <c r="P864" s="52" t="n"/>
    </row>
    <row r="865" ht="15.75" customHeight="1">
      <c r="A865" s="1" t="n"/>
      <c r="B865" s="14" t="n"/>
      <c r="C865" s="6" t="n"/>
      <c r="D865" s="51" t="n"/>
      <c r="E865" s="6" t="n"/>
      <c r="F865" s="51" t="n"/>
      <c r="G865" s="6" t="n"/>
      <c r="H865" s="6" t="n"/>
      <c r="I865" s="6" t="n"/>
      <c r="J865" s="6" t="n"/>
      <c r="K865" s="6" t="n"/>
      <c r="L865" s="51" t="n"/>
      <c r="M865" s="6" t="n"/>
      <c r="N865" s="6" t="n"/>
      <c r="O865" s="6" t="n"/>
      <c r="P865" s="52" t="n"/>
    </row>
    <row r="866" ht="15.75" customHeight="1">
      <c r="A866" s="1" t="n"/>
      <c r="B866" s="14" t="n"/>
      <c r="C866" s="6" t="n"/>
      <c r="D866" s="51" t="n"/>
      <c r="E866" s="6" t="n"/>
      <c r="F866" s="51" t="n"/>
      <c r="G866" s="6" t="n"/>
      <c r="H866" s="6" t="n"/>
      <c r="I866" s="6" t="n"/>
      <c r="J866" s="6" t="n"/>
      <c r="K866" s="6" t="n"/>
      <c r="L866" s="51" t="n"/>
      <c r="M866" s="6" t="n"/>
      <c r="N866" s="6" t="n"/>
      <c r="O866" s="6" t="n"/>
      <c r="P866" s="52" t="n"/>
    </row>
    <row r="867" ht="15.75" customHeight="1">
      <c r="A867" s="1" t="n"/>
      <c r="B867" s="14" t="n"/>
      <c r="C867" s="6" t="n"/>
      <c r="D867" s="51" t="n"/>
      <c r="E867" s="6" t="n"/>
      <c r="F867" s="51" t="n"/>
      <c r="G867" s="6" t="n"/>
      <c r="H867" s="6" t="n"/>
      <c r="I867" s="6" t="n"/>
      <c r="J867" s="6" t="n"/>
      <c r="K867" s="6" t="n"/>
      <c r="L867" s="51" t="n"/>
      <c r="M867" s="6" t="n"/>
      <c r="N867" s="6" t="n"/>
      <c r="O867" s="6" t="n"/>
      <c r="P867" s="52" t="n"/>
    </row>
    <row r="868" ht="15.75" customHeight="1">
      <c r="A868" s="1" t="n"/>
      <c r="B868" s="14" t="n"/>
      <c r="C868" s="6" t="n"/>
      <c r="D868" s="51" t="n"/>
      <c r="E868" s="6" t="n"/>
      <c r="F868" s="51" t="n"/>
      <c r="G868" s="6" t="n"/>
      <c r="H868" s="6" t="n"/>
      <c r="I868" s="6" t="n"/>
      <c r="J868" s="6" t="n"/>
      <c r="K868" s="6" t="n"/>
      <c r="L868" s="51" t="n"/>
      <c r="M868" s="6" t="n"/>
      <c r="N868" s="6" t="n"/>
      <c r="O868" s="6" t="n"/>
      <c r="P868" s="52" t="n"/>
    </row>
    <row r="869" ht="15.75" customHeight="1">
      <c r="A869" s="1" t="n"/>
      <c r="B869" s="14" t="n"/>
      <c r="C869" s="6" t="n"/>
      <c r="D869" s="51" t="n"/>
      <c r="E869" s="6" t="n"/>
      <c r="F869" s="51" t="n"/>
      <c r="G869" s="6" t="n"/>
      <c r="H869" s="6" t="n"/>
      <c r="I869" s="6" t="n"/>
      <c r="J869" s="6" t="n"/>
      <c r="K869" s="6" t="n"/>
      <c r="L869" s="51" t="n"/>
      <c r="M869" s="6" t="n"/>
      <c r="N869" s="6" t="n"/>
      <c r="O869" s="6" t="n"/>
      <c r="P869" s="52" t="n"/>
    </row>
    <row r="870" ht="15.75" customHeight="1">
      <c r="A870" s="1" t="n"/>
      <c r="B870" s="14" t="n"/>
      <c r="C870" s="6" t="n"/>
      <c r="D870" s="51" t="n"/>
      <c r="E870" s="6" t="n"/>
      <c r="F870" s="51" t="n"/>
      <c r="G870" s="6" t="n"/>
      <c r="H870" s="6" t="n"/>
      <c r="I870" s="6" t="n"/>
      <c r="J870" s="6" t="n"/>
      <c r="K870" s="6" t="n"/>
      <c r="L870" s="51" t="n"/>
      <c r="M870" s="6" t="n"/>
      <c r="N870" s="6" t="n"/>
      <c r="O870" s="6" t="n"/>
      <c r="P870" s="52" t="n"/>
    </row>
    <row r="871" ht="15.75" customHeight="1">
      <c r="A871" s="1" t="n"/>
      <c r="B871" s="14" t="n"/>
      <c r="C871" s="6" t="n"/>
      <c r="D871" s="51" t="n"/>
      <c r="E871" s="6" t="n"/>
      <c r="F871" s="51" t="n"/>
      <c r="G871" s="6" t="n"/>
      <c r="H871" s="6" t="n"/>
      <c r="I871" s="6" t="n"/>
      <c r="J871" s="6" t="n"/>
      <c r="K871" s="6" t="n"/>
      <c r="L871" s="51" t="n"/>
      <c r="M871" s="6" t="n"/>
      <c r="N871" s="6" t="n"/>
      <c r="O871" s="6" t="n"/>
      <c r="P871" s="52" t="n"/>
    </row>
    <row r="872" ht="15.75" customHeight="1">
      <c r="A872" s="1" t="n"/>
      <c r="B872" s="14" t="n"/>
      <c r="C872" s="6" t="n"/>
      <c r="D872" s="51" t="n"/>
      <c r="E872" s="6" t="n"/>
      <c r="F872" s="51" t="n"/>
      <c r="G872" s="6" t="n"/>
      <c r="H872" s="6" t="n"/>
      <c r="I872" s="6" t="n"/>
      <c r="J872" s="6" t="n"/>
      <c r="K872" s="6" t="n"/>
      <c r="L872" s="51" t="n"/>
      <c r="M872" s="6" t="n"/>
      <c r="N872" s="6" t="n"/>
      <c r="O872" s="6" t="n"/>
      <c r="P872" s="52" t="n"/>
    </row>
    <row r="873" ht="15.75" customHeight="1">
      <c r="A873" s="1" t="n"/>
      <c r="B873" s="14" t="n"/>
      <c r="C873" s="6" t="n"/>
      <c r="D873" s="51" t="n"/>
      <c r="E873" s="6" t="n"/>
      <c r="F873" s="51" t="n"/>
      <c r="G873" s="6" t="n"/>
      <c r="H873" s="6" t="n"/>
      <c r="I873" s="6" t="n"/>
      <c r="J873" s="6" t="n"/>
      <c r="K873" s="6" t="n"/>
      <c r="L873" s="51" t="n"/>
      <c r="M873" s="6" t="n"/>
      <c r="N873" s="6" t="n"/>
      <c r="O873" s="6" t="n"/>
      <c r="P873" s="52" t="n"/>
    </row>
    <row r="874" ht="15.75" customHeight="1">
      <c r="A874" s="1" t="n"/>
      <c r="B874" s="14" t="n"/>
      <c r="C874" s="6" t="n"/>
      <c r="D874" s="51" t="n"/>
      <c r="E874" s="6" t="n"/>
      <c r="F874" s="51" t="n"/>
      <c r="G874" s="6" t="n"/>
      <c r="H874" s="6" t="n"/>
      <c r="I874" s="6" t="n"/>
      <c r="J874" s="6" t="n"/>
      <c r="K874" s="6" t="n"/>
      <c r="L874" s="51" t="n"/>
      <c r="M874" s="6" t="n"/>
      <c r="N874" s="6" t="n"/>
      <c r="O874" s="6" t="n"/>
      <c r="P874" s="52" t="n"/>
    </row>
    <row r="875" ht="15.75" customHeight="1">
      <c r="A875" s="1" t="n"/>
      <c r="B875" s="14" t="n"/>
      <c r="C875" s="6" t="n"/>
      <c r="D875" s="51" t="n"/>
      <c r="E875" s="6" t="n"/>
      <c r="F875" s="51" t="n"/>
      <c r="G875" s="6" t="n"/>
      <c r="H875" s="6" t="n"/>
      <c r="I875" s="6" t="n"/>
      <c r="J875" s="6" t="n"/>
      <c r="K875" s="6" t="n"/>
      <c r="L875" s="51" t="n"/>
      <c r="M875" s="6" t="n"/>
      <c r="N875" s="6" t="n"/>
      <c r="O875" s="6" t="n"/>
      <c r="P875" s="52" t="n"/>
    </row>
    <row r="876" ht="15.75" customHeight="1">
      <c r="A876" s="1" t="n"/>
      <c r="B876" s="14" t="n"/>
      <c r="C876" s="6" t="n"/>
      <c r="D876" s="51" t="n"/>
      <c r="E876" s="6" t="n"/>
      <c r="F876" s="51" t="n"/>
      <c r="G876" s="6" t="n"/>
      <c r="H876" s="6" t="n"/>
      <c r="I876" s="6" t="n"/>
      <c r="J876" s="6" t="n"/>
      <c r="K876" s="6" t="n"/>
      <c r="L876" s="51" t="n"/>
      <c r="M876" s="6" t="n"/>
      <c r="N876" s="6" t="n"/>
      <c r="O876" s="6" t="n"/>
      <c r="P876" s="52" t="n"/>
    </row>
    <row r="877" ht="15.75" customHeight="1">
      <c r="A877" s="1" t="n"/>
      <c r="B877" s="14" t="n"/>
      <c r="C877" s="6" t="n"/>
      <c r="D877" s="51" t="n"/>
      <c r="E877" s="6" t="n"/>
      <c r="F877" s="51" t="n"/>
      <c r="G877" s="6" t="n"/>
      <c r="H877" s="6" t="n"/>
      <c r="I877" s="6" t="n"/>
      <c r="J877" s="6" t="n"/>
      <c r="K877" s="6" t="n"/>
      <c r="L877" s="51" t="n"/>
      <c r="M877" s="6" t="n"/>
      <c r="N877" s="6" t="n"/>
      <c r="O877" s="6" t="n"/>
      <c r="P877" s="52" t="n"/>
    </row>
    <row r="878" ht="15.75" customHeight="1">
      <c r="A878" s="1" t="n"/>
      <c r="B878" s="14" t="n"/>
      <c r="C878" s="6" t="n"/>
      <c r="D878" s="51" t="n"/>
      <c r="E878" s="6" t="n"/>
      <c r="F878" s="51" t="n"/>
      <c r="G878" s="6" t="n"/>
      <c r="H878" s="6" t="n"/>
      <c r="I878" s="6" t="n"/>
      <c r="J878" s="6" t="n"/>
      <c r="K878" s="6" t="n"/>
      <c r="L878" s="51" t="n"/>
      <c r="M878" s="6" t="n"/>
      <c r="N878" s="6" t="n"/>
      <c r="O878" s="6" t="n"/>
      <c r="P878" s="52" t="n"/>
    </row>
    <row r="879" ht="15.75" customHeight="1">
      <c r="A879" s="1" t="n"/>
      <c r="B879" s="14" t="n"/>
      <c r="C879" s="6" t="n"/>
      <c r="D879" s="51" t="n"/>
      <c r="E879" s="6" t="n"/>
      <c r="F879" s="51" t="n"/>
      <c r="G879" s="6" t="n"/>
      <c r="H879" s="6" t="n"/>
      <c r="I879" s="6" t="n"/>
      <c r="J879" s="6" t="n"/>
      <c r="K879" s="6" t="n"/>
      <c r="L879" s="51" t="n"/>
      <c r="M879" s="6" t="n"/>
      <c r="N879" s="6" t="n"/>
      <c r="O879" s="6" t="n"/>
      <c r="P879" s="52" t="n"/>
    </row>
    <row r="880" ht="15.75" customHeight="1">
      <c r="A880" s="1" t="n"/>
      <c r="B880" s="14" t="n"/>
      <c r="C880" s="6" t="n"/>
      <c r="D880" s="51" t="n"/>
      <c r="E880" s="6" t="n"/>
      <c r="F880" s="51" t="n"/>
      <c r="G880" s="6" t="n"/>
      <c r="H880" s="6" t="n"/>
      <c r="I880" s="6" t="n"/>
      <c r="J880" s="6" t="n"/>
      <c r="K880" s="6" t="n"/>
      <c r="L880" s="51" t="n"/>
      <c r="M880" s="6" t="n"/>
      <c r="N880" s="6" t="n"/>
      <c r="O880" s="6" t="n"/>
      <c r="P880" s="52" t="n"/>
    </row>
    <row r="881" ht="15.75" customHeight="1">
      <c r="A881" s="1" t="n"/>
      <c r="B881" s="14" t="n"/>
      <c r="C881" s="6" t="n"/>
      <c r="D881" s="51" t="n"/>
      <c r="E881" s="6" t="n"/>
      <c r="F881" s="51" t="n"/>
      <c r="G881" s="6" t="n"/>
      <c r="H881" s="6" t="n"/>
      <c r="I881" s="6" t="n"/>
      <c r="J881" s="6" t="n"/>
      <c r="K881" s="6" t="n"/>
      <c r="L881" s="51" t="n"/>
      <c r="M881" s="6" t="n"/>
      <c r="N881" s="6" t="n"/>
      <c r="O881" s="6" t="n"/>
      <c r="P881" s="52" t="n"/>
    </row>
    <row r="882" ht="15.75" customHeight="1">
      <c r="A882" s="1" t="n"/>
      <c r="B882" s="14" t="n"/>
      <c r="C882" s="6" t="n"/>
      <c r="D882" s="51" t="n"/>
      <c r="E882" s="6" t="n"/>
      <c r="F882" s="51" t="n"/>
      <c r="G882" s="6" t="n"/>
      <c r="H882" s="6" t="n"/>
      <c r="I882" s="6" t="n"/>
      <c r="J882" s="6" t="n"/>
      <c r="K882" s="6" t="n"/>
      <c r="L882" s="51" t="n"/>
      <c r="M882" s="6" t="n"/>
      <c r="N882" s="6" t="n"/>
      <c r="O882" s="6" t="n"/>
      <c r="P882" s="52" t="n"/>
    </row>
    <row r="883" ht="15.75" customHeight="1">
      <c r="A883" s="1" t="n"/>
      <c r="B883" s="14" t="n"/>
      <c r="C883" s="6" t="n"/>
      <c r="D883" s="51" t="n"/>
      <c r="E883" s="6" t="n"/>
      <c r="F883" s="51" t="n"/>
      <c r="G883" s="6" t="n"/>
      <c r="H883" s="6" t="n"/>
      <c r="I883" s="6" t="n"/>
      <c r="J883" s="6" t="n"/>
      <c r="K883" s="6" t="n"/>
      <c r="L883" s="51" t="n"/>
      <c r="M883" s="6" t="n"/>
      <c r="N883" s="6" t="n"/>
      <c r="O883" s="6" t="n"/>
      <c r="P883" s="52" t="n"/>
    </row>
    <row r="884" ht="15.75" customHeight="1">
      <c r="A884" s="1" t="n"/>
      <c r="B884" s="14" t="n"/>
      <c r="C884" s="6" t="n"/>
      <c r="D884" s="51" t="n"/>
      <c r="E884" s="6" t="n"/>
      <c r="F884" s="51" t="n"/>
      <c r="G884" s="6" t="n"/>
      <c r="H884" s="6" t="n"/>
      <c r="I884" s="6" t="n"/>
      <c r="J884" s="6" t="n"/>
      <c r="K884" s="6" t="n"/>
      <c r="L884" s="51" t="n"/>
      <c r="M884" s="6" t="n"/>
      <c r="N884" s="6" t="n"/>
      <c r="O884" s="6" t="n"/>
      <c r="P884" s="52" t="n"/>
    </row>
    <row r="885" ht="15.75" customHeight="1">
      <c r="A885" s="1" t="n"/>
      <c r="B885" s="14" t="n"/>
      <c r="C885" s="6" t="n"/>
      <c r="D885" s="51" t="n"/>
      <c r="E885" s="6" t="n"/>
      <c r="F885" s="51" t="n"/>
      <c r="G885" s="6" t="n"/>
      <c r="H885" s="6" t="n"/>
      <c r="I885" s="6" t="n"/>
      <c r="J885" s="6" t="n"/>
      <c r="K885" s="6" t="n"/>
      <c r="L885" s="51" t="n"/>
      <c r="M885" s="6" t="n"/>
      <c r="N885" s="6" t="n"/>
      <c r="O885" s="6" t="n"/>
      <c r="P885" s="52" t="n"/>
    </row>
    <row r="886" ht="15.75" customHeight="1">
      <c r="A886" s="1" t="n"/>
      <c r="B886" s="14" t="n"/>
      <c r="C886" s="6" t="n"/>
      <c r="D886" s="51" t="n"/>
      <c r="E886" s="6" t="n"/>
      <c r="F886" s="51" t="n"/>
      <c r="G886" s="6" t="n"/>
      <c r="H886" s="6" t="n"/>
      <c r="I886" s="6" t="n"/>
      <c r="J886" s="6" t="n"/>
      <c r="K886" s="6" t="n"/>
      <c r="L886" s="51" t="n"/>
      <c r="M886" s="6" t="n"/>
      <c r="N886" s="6" t="n"/>
      <c r="O886" s="6" t="n"/>
      <c r="P886" s="52" t="n"/>
    </row>
    <row r="887" ht="15.75" customHeight="1">
      <c r="A887" s="1" t="n"/>
      <c r="B887" s="14" t="n"/>
      <c r="C887" s="6" t="n"/>
      <c r="D887" s="51" t="n"/>
      <c r="E887" s="6" t="n"/>
      <c r="F887" s="51" t="n"/>
      <c r="G887" s="6" t="n"/>
      <c r="H887" s="6" t="n"/>
      <c r="I887" s="6" t="n"/>
      <c r="J887" s="6" t="n"/>
      <c r="K887" s="6" t="n"/>
      <c r="L887" s="51" t="n"/>
      <c r="M887" s="6" t="n"/>
      <c r="N887" s="6" t="n"/>
      <c r="O887" s="6" t="n"/>
      <c r="P887" s="52" t="n"/>
    </row>
    <row r="888" ht="15.75" customHeight="1">
      <c r="A888" s="1" t="n"/>
      <c r="B888" s="14" t="n"/>
      <c r="C888" s="6" t="n"/>
      <c r="D888" s="51" t="n"/>
      <c r="E888" s="6" t="n"/>
      <c r="F888" s="51" t="n"/>
      <c r="G888" s="6" t="n"/>
      <c r="H888" s="6" t="n"/>
      <c r="I888" s="6" t="n"/>
      <c r="J888" s="6" t="n"/>
      <c r="K888" s="6" t="n"/>
      <c r="L888" s="51" t="n"/>
      <c r="M888" s="6" t="n"/>
      <c r="N888" s="6" t="n"/>
      <c r="O888" s="6" t="n"/>
      <c r="P888" s="52" t="n"/>
    </row>
    <row r="889" ht="15.75" customHeight="1">
      <c r="A889" s="1" t="n"/>
      <c r="B889" s="14" t="n"/>
      <c r="C889" s="6" t="n"/>
      <c r="D889" s="51" t="n"/>
      <c r="E889" s="6" t="n"/>
      <c r="F889" s="51" t="n"/>
      <c r="G889" s="6" t="n"/>
      <c r="H889" s="6" t="n"/>
      <c r="I889" s="6" t="n"/>
      <c r="J889" s="6" t="n"/>
      <c r="K889" s="6" t="n"/>
      <c r="L889" s="51" t="n"/>
      <c r="M889" s="6" t="n"/>
      <c r="N889" s="6" t="n"/>
      <c r="O889" s="6" t="n"/>
      <c r="P889" s="52" t="n"/>
    </row>
    <row r="890" ht="15.75" customHeight="1">
      <c r="A890" s="1" t="n"/>
      <c r="B890" s="14" t="n"/>
      <c r="C890" s="6" t="n"/>
      <c r="D890" s="51" t="n"/>
      <c r="E890" s="6" t="n"/>
      <c r="F890" s="51" t="n"/>
      <c r="G890" s="6" t="n"/>
      <c r="H890" s="6" t="n"/>
      <c r="I890" s="6" t="n"/>
      <c r="J890" s="6" t="n"/>
      <c r="K890" s="6" t="n"/>
      <c r="L890" s="51" t="n"/>
      <c r="M890" s="6" t="n"/>
      <c r="N890" s="6" t="n"/>
      <c r="O890" s="6" t="n"/>
      <c r="P890" s="52" t="n"/>
    </row>
    <row r="891" ht="15.75" customHeight="1">
      <c r="A891" s="1" t="n"/>
      <c r="B891" s="14" t="n"/>
      <c r="C891" s="6" t="n"/>
      <c r="D891" s="51" t="n"/>
      <c r="E891" s="6" t="n"/>
      <c r="F891" s="51" t="n"/>
      <c r="G891" s="6" t="n"/>
      <c r="H891" s="6" t="n"/>
      <c r="I891" s="6" t="n"/>
      <c r="J891" s="6" t="n"/>
      <c r="K891" s="6" t="n"/>
      <c r="L891" s="51" t="n"/>
      <c r="M891" s="6" t="n"/>
      <c r="N891" s="6" t="n"/>
      <c r="O891" s="6" t="n"/>
      <c r="P891" s="52" t="n"/>
    </row>
    <row r="892" ht="15.75" customHeight="1">
      <c r="A892" s="1" t="n"/>
      <c r="B892" s="14" t="n"/>
      <c r="C892" s="6" t="n"/>
      <c r="D892" s="51" t="n"/>
      <c r="E892" s="6" t="n"/>
      <c r="F892" s="51" t="n"/>
      <c r="G892" s="6" t="n"/>
      <c r="H892" s="6" t="n"/>
      <c r="I892" s="6" t="n"/>
      <c r="J892" s="6" t="n"/>
      <c r="K892" s="6" t="n"/>
      <c r="L892" s="51" t="n"/>
      <c r="M892" s="6" t="n"/>
      <c r="N892" s="6" t="n"/>
      <c r="O892" s="6" t="n"/>
      <c r="P892" s="52" t="n"/>
    </row>
    <row r="893" ht="15.75" customHeight="1">
      <c r="A893" s="1" t="n"/>
      <c r="B893" s="14" t="n"/>
      <c r="C893" s="6" t="n"/>
      <c r="D893" s="51" t="n"/>
      <c r="E893" s="6" t="n"/>
      <c r="F893" s="51" t="n"/>
      <c r="G893" s="6" t="n"/>
      <c r="H893" s="6" t="n"/>
      <c r="I893" s="6" t="n"/>
      <c r="J893" s="6" t="n"/>
      <c r="K893" s="6" t="n"/>
      <c r="L893" s="51" t="n"/>
      <c r="M893" s="6" t="n"/>
      <c r="N893" s="6" t="n"/>
      <c r="O893" s="6" t="n"/>
      <c r="P893" s="52" t="n"/>
    </row>
    <row r="894" ht="15.75" customHeight="1">
      <c r="A894" s="1" t="n"/>
      <c r="B894" s="14" t="n"/>
      <c r="C894" s="6" t="n"/>
      <c r="D894" s="51" t="n"/>
      <c r="E894" s="6" t="n"/>
      <c r="F894" s="51" t="n"/>
      <c r="G894" s="6" t="n"/>
      <c r="H894" s="6" t="n"/>
      <c r="I894" s="6" t="n"/>
      <c r="J894" s="6" t="n"/>
      <c r="K894" s="6" t="n"/>
      <c r="L894" s="51" t="n"/>
      <c r="M894" s="6" t="n"/>
      <c r="N894" s="6" t="n"/>
      <c r="O894" s="6" t="n"/>
      <c r="P894" s="52" t="n"/>
    </row>
    <row r="895" ht="15.75" customHeight="1">
      <c r="A895" s="1" t="n"/>
      <c r="B895" s="14" t="n"/>
      <c r="C895" s="6" t="n"/>
      <c r="D895" s="51" t="n"/>
      <c r="E895" s="6" t="n"/>
      <c r="F895" s="51" t="n"/>
      <c r="G895" s="6" t="n"/>
      <c r="H895" s="6" t="n"/>
      <c r="I895" s="6" t="n"/>
      <c r="J895" s="6" t="n"/>
      <c r="K895" s="6" t="n"/>
      <c r="L895" s="51" t="n"/>
      <c r="M895" s="6" t="n"/>
      <c r="N895" s="6" t="n"/>
      <c r="O895" s="6" t="n"/>
      <c r="P895" s="52" t="n"/>
    </row>
    <row r="896" ht="15.75" customHeight="1">
      <c r="A896" s="1" t="n"/>
      <c r="B896" s="14" t="n"/>
      <c r="C896" s="6" t="n"/>
      <c r="D896" s="51" t="n"/>
      <c r="E896" s="6" t="n"/>
      <c r="F896" s="51" t="n"/>
      <c r="G896" s="6" t="n"/>
      <c r="H896" s="6" t="n"/>
      <c r="I896" s="6" t="n"/>
      <c r="J896" s="6" t="n"/>
      <c r="K896" s="6" t="n"/>
      <c r="L896" s="51" t="n"/>
      <c r="M896" s="6" t="n"/>
      <c r="N896" s="6" t="n"/>
      <c r="O896" s="6" t="n"/>
      <c r="P896" s="52" t="n"/>
    </row>
    <row r="897" ht="15.75" customHeight="1">
      <c r="A897" s="1" t="n"/>
      <c r="B897" s="14" t="n"/>
      <c r="C897" s="6" t="n"/>
      <c r="D897" s="51" t="n"/>
      <c r="E897" s="6" t="n"/>
      <c r="F897" s="51" t="n"/>
      <c r="G897" s="6" t="n"/>
      <c r="H897" s="6" t="n"/>
      <c r="I897" s="6" t="n"/>
      <c r="J897" s="6" t="n"/>
      <c r="K897" s="6" t="n"/>
      <c r="L897" s="51" t="n"/>
      <c r="M897" s="6" t="n"/>
      <c r="N897" s="6" t="n"/>
      <c r="O897" s="6" t="n"/>
      <c r="P897" s="52" t="n"/>
    </row>
    <row r="898" ht="15.75" customHeight="1">
      <c r="A898" s="1" t="n"/>
      <c r="B898" s="14" t="n"/>
      <c r="C898" s="6" t="n"/>
      <c r="D898" s="51" t="n"/>
      <c r="E898" s="6" t="n"/>
      <c r="F898" s="51" t="n"/>
      <c r="G898" s="6" t="n"/>
      <c r="H898" s="6" t="n"/>
      <c r="I898" s="6" t="n"/>
      <c r="J898" s="6" t="n"/>
      <c r="K898" s="6" t="n"/>
      <c r="L898" s="51" t="n"/>
      <c r="M898" s="6" t="n"/>
      <c r="N898" s="6" t="n"/>
      <c r="O898" s="6" t="n"/>
      <c r="P898" s="52" t="n"/>
    </row>
    <row r="899" ht="15.75" customHeight="1">
      <c r="A899" s="1" t="n"/>
      <c r="B899" s="14" t="n"/>
      <c r="C899" s="6" t="n"/>
      <c r="D899" s="51" t="n"/>
      <c r="E899" s="6" t="n"/>
      <c r="F899" s="51" t="n"/>
      <c r="G899" s="6" t="n"/>
      <c r="H899" s="6" t="n"/>
      <c r="I899" s="6" t="n"/>
      <c r="J899" s="6" t="n"/>
      <c r="K899" s="6" t="n"/>
      <c r="L899" s="51" t="n"/>
      <c r="M899" s="6" t="n"/>
      <c r="N899" s="6" t="n"/>
      <c r="O899" s="6" t="n"/>
      <c r="P899" s="52" t="n"/>
    </row>
    <row r="900" ht="15.75" customHeight="1">
      <c r="A900" s="1" t="n"/>
      <c r="B900" s="14" t="n"/>
      <c r="C900" s="6" t="n"/>
      <c r="D900" s="51" t="n"/>
      <c r="E900" s="6" t="n"/>
      <c r="F900" s="51" t="n"/>
      <c r="G900" s="6" t="n"/>
      <c r="H900" s="6" t="n"/>
      <c r="I900" s="6" t="n"/>
      <c r="J900" s="6" t="n"/>
      <c r="K900" s="6" t="n"/>
      <c r="L900" s="51" t="n"/>
      <c r="M900" s="6" t="n"/>
      <c r="N900" s="6" t="n"/>
      <c r="O900" s="6" t="n"/>
      <c r="P900" s="52" t="n"/>
    </row>
    <row r="901" ht="15.75" customHeight="1">
      <c r="A901" s="1" t="n"/>
      <c r="B901" s="14" t="n"/>
      <c r="C901" s="6" t="n"/>
      <c r="D901" s="51" t="n"/>
      <c r="E901" s="6" t="n"/>
      <c r="F901" s="51" t="n"/>
      <c r="G901" s="6" t="n"/>
      <c r="H901" s="6" t="n"/>
      <c r="I901" s="6" t="n"/>
      <c r="J901" s="6" t="n"/>
      <c r="K901" s="6" t="n"/>
      <c r="L901" s="51" t="n"/>
      <c r="M901" s="6" t="n"/>
      <c r="N901" s="6" t="n"/>
      <c r="O901" s="6" t="n"/>
      <c r="P901" s="52" t="n"/>
    </row>
    <row r="902" ht="15.75" customHeight="1">
      <c r="A902" s="1" t="n"/>
      <c r="B902" s="14" t="n"/>
      <c r="C902" s="6" t="n"/>
      <c r="D902" s="51" t="n"/>
      <c r="E902" s="6" t="n"/>
      <c r="F902" s="51" t="n"/>
      <c r="G902" s="6" t="n"/>
      <c r="H902" s="6" t="n"/>
      <c r="I902" s="6" t="n"/>
      <c r="J902" s="6" t="n"/>
      <c r="K902" s="6" t="n"/>
      <c r="L902" s="51" t="n"/>
      <c r="M902" s="6" t="n"/>
      <c r="N902" s="6" t="n"/>
      <c r="O902" s="6" t="n"/>
      <c r="P902" s="52" t="n"/>
    </row>
    <row r="903" ht="15.75" customHeight="1">
      <c r="A903" s="1" t="n"/>
      <c r="B903" s="14" t="n"/>
      <c r="C903" s="6" t="n"/>
      <c r="D903" s="51" t="n"/>
      <c r="E903" s="6" t="n"/>
      <c r="F903" s="51" t="n"/>
      <c r="G903" s="6" t="n"/>
      <c r="H903" s="6" t="n"/>
      <c r="I903" s="6" t="n"/>
      <c r="J903" s="6" t="n"/>
      <c r="K903" s="6" t="n"/>
      <c r="L903" s="51" t="n"/>
      <c r="M903" s="6" t="n"/>
      <c r="N903" s="6" t="n"/>
      <c r="O903" s="6" t="n"/>
      <c r="P903" s="52" t="n"/>
    </row>
    <row r="904" ht="15.75" customHeight="1">
      <c r="A904" s="1" t="n"/>
      <c r="B904" s="14" t="n"/>
      <c r="C904" s="6" t="n"/>
      <c r="D904" s="51" t="n"/>
      <c r="E904" s="6" t="n"/>
      <c r="F904" s="51" t="n"/>
      <c r="G904" s="6" t="n"/>
      <c r="H904" s="6" t="n"/>
      <c r="I904" s="6" t="n"/>
      <c r="J904" s="6" t="n"/>
      <c r="K904" s="6" t="n"/>
      <c r="L904" s="51" t="n"/>
      <c r="M904" s="6" t="n"/>
      <c r="N904" s="6" t="n"/>
      <c r="O904" s="6" t="n"/>
      <c r="P904" s="52" t="n"/>
    </row>
    <row r="905" ht="15.75" customHeight="1">
      <c r="A905" s="1" t="n"/>
      <c r="B905" s="14" t="n"/>
      <c r="C905" s="6" t="n"/>
      <c r="D905" s="51" t="n"/>
      <c r="E905" s="6" t="n"/>
      <c r="F905" s="51" t="n"/>
      <c r="G905" s="6" t="n"/>
      <c r="H905" s="6" t="n"/>
      <c r="I905" s="6" t="n"/>
      <c r="J905" s="6" t="n"/>
      <c r="K905" s="6" t="n"/>
      <c r="L905" s="51" t="n"/>
      <c r="M905" s="6" t="n"/>
      <c r="N905" s="6" t="n"/>
      <c r="O905" s="6" t="n"/>
      <c r="P905" s="52" t="n"/>
    </row>
    <row r="906" ht="15.75" customHeight="1">
      <c r="A906" s="1" t="n"/>
      <c r="B906" s="14" t="n"/>
      <c r="C906" s="6" t="n"/>
      <c r="D906" s="51" t="n"/>
      <c r="E906" s="6" t="n"/>
      <c r="F906" s="51" t="n"/>
      <c r="G906" s="6" t="n"/>
      <c r="H906" s="6" t="n"/>
      <c r="I906" s="6" t="n"/>
      <c r="J906" s="6" t="n"/>
      <c r="K906" s="6" t="n"/>
      <c r="L906" s="51" t="n"/>
      <c r="M906" s="6" t="n"/>
      <c r="N906" s="6" t="n"/>
      <c r="O906" s="6" t="n"/>
      <c r="P906" s="52" t="n"/>
    </row>
    <row r="907" ht="15.75" customHeight="1">
      <c r="A907" s="1" t="n"/>
      <c r="B907" s="14" t="n"/>
      <c r="C907" s="6" t="n"/>
      <c r="D907" s="51" t="n"/>
      <c r="E907" s="6" t="n"/>
      <c r="F907" s="51" t="n"/>
      <c r="G907" s="6" t="n"/>
      <c r="H907" s="6" t="n"/>
      <c r="I907" s="6" t="n"/>
      <c r="J907" s="6" t="n"/>
      <c r="K907" s="6" t="n"/>
      <c r="L907" s="51" t="n"/>
      <c r="M907" s="6" t="n"/>
      <c r="N907" s="6" t="n"/>
      <c r="O907" s="6" t="n"/>
      <c r="P907" s="52" t="n"/>
    </row>
    <row r="908" ht="15.75" customHeight="1">
      <c r="A908" s="1" t="n"/>
      <c r="B908" s="14" t="n"/>
      <c r="C908" s="6" t="n"/>
      <c r="D908" s="51" t="n"/>
      <c r="E908" s="6" t="n"/>
      <c r="F908" s="51" t="n"/>
      <c r="G908" s="6" t="n"/>
      <c r="H908" s="6" t="n"/>
      <c r="I908" s="6" t="n"/>
      <c r="J908" s="6" t="n"/>
      <c r="K908" s="6" t="n"/>
      <c r="L908" s="51" t="n"/>
      <c r="M908" s="6" t="n"/>
      <c r="N908" s="6" t="n"/>
      <c r="O908" s="6" t="n"/>
      <c r="P908" s="52" t="n"/>
    </row>
    <row r="909" ht="15.75" customHeight="1">
      <c r="A909" s="1" t="n"/>
      <c r="B909" s="14" t="n"/>
      <c r="C909" s="6" t="n"/>
      <c r="D909" s="51" t="n"/>
      <c r="E909" s="6" t="n"/>
      <c r="F909" s="51" t="n"/>
      <c r="G909" s="6" t="n"/>
      <c r="H909" s="6" t="n"/>
      <c r="I909" s="6" t="n"/>
      <c r="J909" s="6" t="n"/>
      <c r="K909" s="6" t="n"/>
      <c r="L909" s="51" t="n"/>
      <c r="M909" s="6" t="n"/>
      <c r="N909" s="6" t="n"/>
      <c r="O909" s="6" t="n"/>
      <c r="P909" s="52" t="n"/>
    </row>
    <row r="910" ht="15.75" customHeight="1">
      <c r="A910" s="1" t="n"/>
      <c r="B910" s="14" t="n"/>
      <c r="C910" s="6" t="n"/>
      <c r="D910" s="51" t="n"/>
      <c r="E910" s="6" t="n"/>
      <c r="F910" s="51" t="n"/>
      <c r="G910" s="6" t="n"/>
      <c r="H910" s="6" t="n"/>
      <c r="I910" s="6" t="n"/>
      <c r="J910" s="6" t="n"/>
      <c r="K910" s="6" t="n"/>
      <c r="L910" s="51" t="n"/>
      <c r="M910" s="6" t="n"/>
      <c r="N910" s="6" t="n"/>
      <c r="O910" s="6" t="n"/>
      <c r="P910" s="52" t="n"/>
    </row>
    <row r="911" ht="15.75" customHeight="1">
      <c r="A911" s="1" t="n"/>
      <c r="B911" s="14" t="n"/>
      <c r="C911" s="6" t="n"/>
      <c r="D911" s="51" t="n"/>
      <c r="E911" s="6" t="n"/>
      <c r="F911" s="51" t="n"/>
      <c r="G911" s="6" t="n"/>
      <c r="H911" s="6" t="n"/>
      <c r="I911" s="6" t="n"/>
      <c r="J911" s="6" t="n"/>
      <c r="K911" s="6" t="n"/>
      <c r="L911" s="51" t="n"/>
      <c r="M911" s="6" t="n"/>
      <c r="N911" s="6" t="n"/>
      <c r="O911" s="6" t="n"/>
      <c r="P911" s="52" t="n"/>
    </row>
    <row r="912" ht="15.75" customHeight="1">
      <c r="A912" s="1" t="n"/>
      <c r="B912" s="14" t="n"/>
      <c r="C912" s="6" t="n"/>
      <c r="D912" s="51" t="n"/>
      <c r="E912" s="6" t="n"/>
      <c r="F912" s="51" t="n"/>
      <c r="G912" s="6" t="n"/>
      <c r="H912" s="6" t="n"/>
      <c r="I912" s="6" t="n"/>
      <c r="J912" s="6" t="n"/>
      <c r="K912" s="6" t="n"/>
      <c r="L912" s="51" t="n"/>
      <c r="M912" s="6" t="n"/>
      <c r="N912" s="6" t="n"/>
      <c r="O912" s="6" t="n"/>
      <c r="P912" s="52" t="n"/>
    </row>
    <row r="913" ht="15.75" customHeight="1">
      <c r="A913" s="1" t="n"/>
      <c r="B913" s="14" t="n"/>
      <c r="C913" s="6" t="n"/>
      <c r="D913" s="51" t="n"/>
      <c r="E913" s="6" t="n"/>
      <c r="F913" s="51" t="n"/>
      <c r="G913" s="6" t="n"/>
      <c r="H913" s="6" t="n"/>
      <c r="I913" s="6" t="n"/>
      <c r="J913" s="6" t="n"/>
      <c r="K913" s="6" t="n"/>
      <c r="L913" s="51" t="n"/>
      <c r="M913" s="6" t="n"/>
      <c r="N913" s="6" t="n"/>
      <c r="O913" s="6" t="n"/>
      <c r="P913" s="52" t="n"/>
    </row>
    <row r="914" ht="15.75" customHeight="1">
      <c r="A914" s="1" t="n"/>
      <c r="B914" s="14" t="n"/>
      <c r="C914" s="6" t="n"/>
      <c r="D914" s="51" t="n"/>
      <c r="E914" s="6" t="n"/>
      <c r="F914" s="51" t="n"/>
      <c r="G914" s="6" t="n"/>
      <c r="H914" s="6" t="n"/>
      <c r="I914" s="6" t="n"/>
      <c r="J914" s="6" t="n"/>
      <c r="K914" s="6" t="n"/>
      <c r="L914" s="51" t="n"/>
      <c r="M914" s="6" t="n"/>
      <c r="N914" s="6" t="n"/>
      <c r="O914" s="6" t="n"/>
      <c r="P914" s="52" t="n"/>
    </row>
    <row r="915" ht="15.75" customHeight="1">
      <c r="A915" s="1" t="n"/>
      <c r="B915" s="14" t="n"/>
      <c r="C915" s="6" t="n"/>
      <c r="D915" s="51" t="n"/>
      <c r="E915" s="6" t="n"/>
      <c r="F915" s="51" t="n"/>
      <c r="G915" s="6" t="n"/>
      <c r="H915" s="6" t="n"/>
      <c r="I915" s="6" t="n"/>
      <c r="J915" s="6" t="n"/>
      <c r="K915" s="6" t="n"/>
      <c r="L915" s="51" t="n"/>
      <c r="M915" s="6" t="n"/>
      <c r="N915" s="6" t="n"/>
      <c r="O915" s="6" t="n"/>
      <c r="P915" s="52" t="n"/>
    </row>
    <row r="916" ht="15.75" customHeight="1">
      <c r="A916" s="1" t="n"/>
      <c r="B916" s="14" t="n"/>
      <c r="C916" s="6" t="n"/>
      <c r="D916" s="51" t="n"/>
      <c r="E916" s="6" t="n"/>
      <c r="F916" s="51" t="n"/>
      <c r="G916" s="6" t="n"/>
      <c r="H916" s="6" t="n"/>
      <c r="I916" s="6" t="n"/>
      <c r="J916" s="6" t="n"/>
      <c r="K916" s="6" t="n"/>
      <c r="L916" s="51" t="n"/>
      <c r="M916" s="6" t="n"/>
      <c r="N916" s="6" t="n"/>
      <c r="O916" s="6" t="n"/>
      <c r="P916" s="52" t="n"/>
    </row>
    <row r="917" ht="15.75" customHeight="1">
      <c r="A917" s="1" t="n"/>
      <c r="B917" s="14" t="n"/>
      <c r="C917" s="6" t="n"/>
      <c r="D917" s="51" t="n"/>
      <c r="E917" s="6" t="n"/>
      <c r="F917" s="51" t="n"/>
      <c r="G917" s="6" t="n"/>
      <c r="H917" s="6" t="n"/>
      <c r="I917" s="6" t="n"/>
      <c r="J917" s="6" t="n"/>
      <c r="K917" s="6" t="n"/>
      <c r="L917" s="51" t="n"/>
      <c r="M917" s="6" t="n"/>
      <c r="N917" s="6" t="n"/>
      <c r="O917" s="6" t="n"/>
      <c r="P917" s="52" t="n"/>
    </row>
    <row r="918" ht="15.75" customHeight="1">
      <c r="A918" s="1" t="n"/>
      <c r="B918" s="14" t="n"/>
      <c r="C918" s="6" t="n"/>
      <c r="D918" s="51" t="n"/>
      <c r="E918" s="6" t="n"/>
      <c r="F918" s="51" t="n"/>
      <c r="G918" s="6" t="n"/>
      <c r="H918" s="6" t="n"/>
      <c r="I918" s="6" t="n"/>
      <c r="J918" s="6" t="n"/>
      <c r="K918" s="6" t="n"/>
      <c r="L918" s="51" t="n"/>
      <c r="M918" s="6" t="n"/>
      <c r="N918" s="6" t="n"/>
      <c r="O918" s="6" t="n"/>
      <c r="P918" s="52" t="n"/>
    </row>
    <row r="919" ht="15.75" customHeight="1">
      <c r="A919" s="1" t="n"/>
      <c r="B919" s="14" t="n"/>
      <c r="C919" s="6" t="n"/>
      <c r="D919" s="51" t="n"/>
      <c r="E919" s="6" t="n"/>
      <c r="F919" s="51" t="n"/>
      <c r="G919" s="6" t="n"/>
      <c r="H919" s="6" t="n"/>
      <c r="I919" s="6" t="n"/>
      <c r="J919" s="6" t="n"/>
      <c r="K919" s="6" t="n"/>
      <c r="L919" s="51" t="n"/>
      <c r="M919" s="6" t="n"/>
      <c r="N919" s="6" t="n"/>
      <c r="O919" s="6" t="n"/>
      <c r="P919" s="52" t="n"/>
    </row>
    <row r="920" ht="15.75" customHeight="1">
      <c r="A920" s="1" t="n"/>
      <c r="B920" s="14" t="n"/>
      <c r="C920" s="6" t="n"/>
      <c r="D920" s="51" t="n"/>
      <c r="E920" s="6" t="n"/>
      <c r="F920" s="51" t="n"/>
      <c r="G920" s="6" t="n"/>
      <c r="H920" s="6" t="n"/>
      <c r="I920" s="6" t="n"/>
      <c r="J920" s="6" t="n"/>
      <c r="K920" s="6" t="n"/>
      <c r="L920" s="51" t="n"/>
      <c r="M920" s="6" t="n"/>
      <c r="N920" s="6" t="n"/>
      <c r="O920" s="6" t="n"/>
      <c r="P920" s="52" t="n"/>
    </row>
    <row r="921" ht="15.75" customHeight="1">
      <c r="A921" s="1" t="n"/>
      <c r="B921" s="14" t="n"/>
      <c r="C921" s="6" t="n"/>
      <c r="D921" s="51" t="n"/>
      <c r="E921" s="6" t="n"/>
      <c r="F921" s="51" t="n"/>
      <c r="G921" s="6" t="n"/>
      <c r="H921" s="6" t="n"/>
      <c r="I921" s="6" t="n"/>
      <c r="J921" s="6" t="n"/>
      <c r="K921" s="6" t="n"/>
      <c r="L921" s="51" t="n"/>
      <c r="M921" s="6" t="n"/>
      <c r="N921" s="6" t="n"/>
      <c r="O921" s="6" t="n"/>
      <c r="P921" s="52" t="n"/>
    </row>
    <row r="922" ht="15.75" customHeight="1">
      <c r="A922" s="1" t="n"/>
      <c r="B922" s="14" t="n"/>
      <c r="C922" s="6" t="n"/>
      <c r="D922" s="51" t="n"/>
      <c r="E922" s="6" t="n"/>
      <c r="F922" s="51" t="n"/>
      <c r="G922" s="6" t="n"/>
      <c r="H922" s="6" t="n"/>
      <c r="I922" s="6" t="n"/>
      <c r="J922" s="6" t="n"/>
      <c r="K922" s="6" t="n"/>
      <c r="L922" s="51" t="n"/>
      <c r="M922" s="6" t="n"/>
      <c r="N922" s="6" t="n"/>
      <c r="O922" s="6" t="n"/>
      <c r="P922" s="52" t="n"/>
    </row>
    <row r="923" ht="15.75" customHeight="1">
      <c r="A923" s="1" t="n"/>
      <c r="B923" s="14" t="n"/>
      <c r="C923" s="6" t="n"/>
      <c r="D923" s="51" t="n"/>
      <c r="E923" s="6" t="n"/>
      <c r="F923" s="51" t="n"/>
      <c r="G923" s="6" t="n"/>
      <c r="H923" s="6" t="n"/>
      <c r="I923" s="6" t="n"/>
      <c r="J923" s="6" t="n"/>
      <c r="K923" s="6" t="n"/>
      <c r="L923" s="51" t="n"/>
      <c r="M923" s="6" t="n"/>
      <c r="N923" s="6" t="n"/>
      <c r="O923" s="6" t="n"/>
      <c r="P923" s="52" t="n"/>
    </row>
    <row r="924" ht="15.75" customHeight="1">
      <c r="A924" s="1" t="n"/>
      <c r="B924" s="14" t="n"/>
      <c r="C924" s="6" t="n"/>
      <c r="D924" s="51" t="n"/>
      <c r="E924" s="6" t="n"/>
      <c r="F924" s="51" t="n"/>
      <c r="G924" s="6" t="n"/>
      <c r="H924" s="6" t="n"/>
      <c r="I924" s="6" t="n"/>
      <c r="J924" s="6" t="n"/>
      <c r="K924" s="6" t="n"/>
      <c r="L924" s="51" t="n"/>
      <c r="M924" s="6" t="n"/>
      <c r="N924" s="6" t="n"/>
      <c r="O924" s="6" t="n"/>
      <c r="P924" s="52" t="n"/>
    </row>
    <row r="925" ht="15.75" customHeight="1">
      <c r="A925" s="1" t="n"/>
      <c r="B925" s="14" t="n"/>
      <c r="C925" s="6" t="n"/>
      <c r="D925" s="51" t="n"/>
      <c r="E925" s="6" t="n"/>
      <c r="F925" s="51" t="n"/>
      <c r="G925" s="6" t="n"/>
      <c r="H925" s="6" t="n"/>
      <c r="I925" s="6" t="n"/>
      <c r="J925" s="6" t="n"/>
      <c r="K925" s="6" t="n"/>
      <c r="L925" s="51" t="n"/>
      <c r="M925" s="6" t="n"/>
      <c r="N925" s="6" t="n"/>
      <c r="O925" s="6" t="n"/>
      <c r="P925" s="52" t="n"/>
    </row>
    <row r="926" ht="15.75" customHeight="1">
      <c r="A926" s="1" t="n"/>
      <c r="B926" s="14" t="n"/>
      <c r="C926" s="6" t="n"/>
      <c r="D926" s="51" t="n"/>
      <c r="E926" s="6" t="n"/>
      <c r="F926" s="51" t="n"/>
      <c r="G926" s="6" t="n"/>
      <c r="H926" s="6" t="n"/>
      <c r="I926" s="6" t="n"/>
      <c r="J926" s="6" t="n"/>
      <c r="K926" s="6" t="n"/>
      <c r="L926" s="51" t="n"/>
      <c r="M926" s="6" t="n"/>
      <c r="N926" s="6" t="n"/>
      <c r="O926" s="6" t="n"/>
      <c r="P926" s="52" t="n"/>
    </row>
    <row r="927" ht="15.75" customHeight="1">
      <c r="A927" s="1" t="n"/>
      <c r="B927" s="14" t="n"/>
      <c r="C927" s="6" t="n"/>
      <c r="D927" s="51" t="n"/>
      <c r="E927" s="6" t="n"/>
      <c r="F927" s="51" t="n"/>
      <c r="G927" s="6" t="n"/>
      <c r="H927" s="6" t="n"/>
      <c r="I927" s="6" t="n"/>
      <c r="J927" s="6" t="n"/>
      <c r="K927" s="6" t="n"/>
      <c r="L927" s="51" t="n"/>
      <c r="M927" s="6" t="n"/>
      <c r="N927" s="6" t="n"/>
      <c r="O927" s="6" t="n"/>
      <c r="P927" s="52" t="n"/>
    </row>
    <row r="928" ht="15.75" customHeight="1">
      <c r="A928" s="1" t="n"/>
      <c r="B928" s="14" t="n"/>
      <c r="C928" s="6" t="n"/>
      <c r="D928" s="51" t="n"/>
      <c r="E928" s="6" t="n"/>
      <c r="F928" s="51" t="n"/>
      <c r="G928" s="6" t="n"/>
      <c r="H928" s="6" t="n"/>
      <c r="I928" s="6" t="n"/>
      <c r="J928" s="6" t="n"/>
      <c r="K928" s="6" t="n"/>
      <c r="L928" s="51" t="n"/>
      <c r="M928" s="6" t="n"/>
      <c r="N928" s="6" t="n"/>
      <c r="O928" s="6" t="n"/>
      <c r="P928" s="52" t="n"/>
    </row>
    <row r="929" ht="15.75" customHeight="1">
      <c r="A929" s="1" t="n"/>
      <c r="B929" s="14" t="n"/>
      <c r="C929" s="6" t="n"/>
      <c r="D929" s="51" t="n"/>
      <c r="E929" s="6" t="n"/>
      <c r="F929" s="51" t="n"/>
      <c r="G929" s="6" t="n"/>
      <c r="H929" s="6" t="n"/>
      <c r="I929" s="6" t="n"/>
      <c r="J929" s="6" t="n"/>
      <c r="K929" s="6" t="n"/>
      <c r="L929" s="51" t="n"/>
      <c r="M929" s="6" t="n"/>
      <c r="N929" s="6" t="n"/>
      <c r="O929" s="6" t="n"/>
      <c r="P929" s="52" t="n"/>
    </row>
    <row r="930" ht="15.75" customHeight="1">
      <c r="A930" s="1" t="n"/>
      <c r="B930" s="14" t="n"/>
      <c r="C930" s="6" t="n"/>
      <c r="D930" s="51" t="n"/>
      <c r="E930" s="6" t="n"/>
      <c r="F930" s="51" t="n"/>
      <c r="G930" s="6" t="n"/>
      <c r="H930" s="6" t="n"/>
      <c r="I930" s="6" t="n"/>
      <c r="J930" s="6" t="n"/>
      <c r="K930" s="6" t="n"/>
      <c r="L930" s="51" t="n"/>
      <c r="M930" s="6" t="n"/>
      <c r="N930" s="6" t="n"/>
      <c r="O930" s="6" t="n"/>
      <c r="P930" s="52" t="n"/>
    </row>
    <row r="931" ht="15.75" customHeight="1">
      <c r="A931" s="1" t="n"/>
      <c r="B931" s="14" t="n"/>
      <c r="C931" s="6" t="n"/>
      <c r="D931" s="51" t="n"/>
      <c r="E931" s="6" t="n"/>
      <c r="F931" s="51" t="n"/>
      <c r="G931" s="6" t="n"/>
      <c r="H931" s="6" t="n"/>
      <c r="I931" s="6" t="n"/>
      <c r="J931" s="6" t="n"/>
      <c r="K931" s="6" t="n"/>
      <c r="L931" s="51" t="n"/>
      <c r="M931" s="6" t="n"/>
      <c r="N931" s="6" t="n"/>
      <c r="O931" s="6" t="n"/>
      <c r="P931" s="52" t="n"/>
    </row>
    <row r="932" ht="15.75" customHeight="1">
      <c r="A932" s="1" t="n"/>
      <c r="B932" s="14" t="n"/>
      <c r="C932" s="6" t="n"/>
      <c r="D932" s="51" t="n"/>
      <c r="E932" s="6" t="n"/>
      <c r="F932" s="51" t="n"/>
      <c r="G932" s="6" t="n"/>
      <c r="H932" s="6" t="n"/>
      <c r="I932" s="6" t="n"/>
      <c r="J932" s="6" t="n"/>
      <c r="K932" s="6" t="n"/>
      <c r="L932" s="51" t="n"/>
      <c r="M932" s="6" t="n"/>
      <c r="N932" s="6" t="n"/>
      <c r="O932" s="6" t="n"/>
      <c r="P932" s="52" t="n"/>
    </row>
    <row r="933" ht="15.75" customHeight="1">
      <c r="A933" s="1" t="n"/>
      <c r="B933" s="14" t="n"/>
      <c r="C933" s="6" t="n"/>
      <c r="D933" s="51" t="n"/>
      <c r="E933" s="6" t="n"/>
      <c r="F933" s="51" t="n"/>
      <c r="G933" s="6" t="n"/>
      <c r="H933" s="6" t="n"/>
      <c r="I933" s="6" t="n"/>
      <c r="J933" s="6" t="n"/>
      <c r="K933" s="6" t="n"/>
      <c r="L933" s="51" t="n"/>
      <c r="M933" s="6" t="n"/>
      <c r="N933" s="6" t="n"/>
      <c r="O933" s="6" t="n"/>
      <c r="P933" s="52" t="n"/>
    </row>
    <row r="934" ht="15.75" customHeight="1">
      <c r="A934" s="1" t="n"/>
      <c r="B934" s="14" t="n"/>
      <c r="C934" s="6" t="n"/>
      <c r="D934" s="51" t="n"/>
      <c r="E934" s="6" t="n"/>
      <c r="F934" s="51" t="n"/>
      <c r="G934" s="6" t="n"/>
      <c r="H934" s="6" t="n"/>
      <c r="I934" s="6" t="n"/>
      <c r="J934" s="6" t="n"/>
      <c r="K934" s="6" t="n"/>
      <c r="L934" s="51" t="n"/>
      <c r="M934" s="6" t="n"/>
      <c r="N934" s="6" t="n"/>
      <c r="O934" s="6" t="n"/>
      <c r="P934" s="52" t="n"/>
    </row>
    <row r="935" ht="15.75" customHeight="1">
      <c r="A935" s="1" t="n"/>
      <c r="B935" s="14" t="n"/>
      <c r="C935" s="6" t="n"/>
      <c r="D935" s="51" t="n"/>
      <c r="E935" s="6" t="n"/>
      <c r="F935" s="51" t="n"/>
      <c r="G935" s="6" t="n"/>
      <c r="H935" s="6" t="n"/>
      <c r="I935" s="6" t="n"/>
      <c r="J935" s="6" t="n"/>
      <c r="K935" s="6" t="n"/>
      <c r="L935" s="51" t="n"/>
      <c r="M935" s="6" t="n"/>
      <c r="N935" s="6" t="n"/>
      <c r="O935" s="6" t="n"/>
      <c r="P935" s="52" t="n"/>
    </row>
    <row r="936" ht="15.75" customHeight="1">
      <c r="A936" s="1" t="n"/>
      <c r="B936" s="14" t="n"/>
      <c r="C936" s="6" t="n"/>
      <c r="D936" s="51" t="n"/>
      <c r="E936" s="6" t="n"/>
      <c r="F936" s="51" t="n"/>
      <c r="G936" s="6" t="n"/>
      <c r="H936" s="6" t="n"/>
      <c r="I936" s="6" t="n"/>
      <c r="J936" s="6" t="n"/>
      <c r="K936" s="6" t="n"/>
      <c r="L936" s="51" t="n"/>
      <c r="M936" s="6" t="n"/>
      <c r="N936" s="6" t="n"/>
      <c r="O936" s="6" t="n"/>
      <c r="P936" s="52" t="n"/>
    </row>
    <row r="937" ht="15.75" customHeight="1">
      <c r="A937" s="1" t="n"/>
      <c r="B937" s="14" t="n"/>
      <c r="C937" s="6" t="n"/>
      <c r="D937" s="51" t="n"/>
      <c r="E937" s="6" t="n"/>
      <c r="F937" s="51" t="n"/>
      <c r="G937" s="6" t="n"/>
      <c r="H937" s="6" t="n"/>
      <c r="I937" s="6" t="n"/>
      <c r="J937" s="6" t="n"/>
      <c r="K937" s="6" t="n"/>
      <c r="L937" s="51" t="n"/>
      <c r="M937" s="6" t="n"/>
      <c r="N937" s="6" t="n"/>
      <c r="O937" s="6" t="n"/>
      <c r="P937" s="52" t="n"/>
    </row>
    <row r="938" ht="15.75" customHeight="1">
      <c r="A938" s="1" t="n"/>
      <c r="B938" s="14" t="n"/>
      <c r="C938" s="6" t="n"/>
      <c r="D938" s="51" t="n"/>
      <c r="E938" s="6" t="n"/>
      <c r="F938" s="51" t="n"/>
      <c r="G938" s="6" t="n"/>
      <c r="H938" s="6" t="n"/>
      <c r="I938" s="6" t="n"/>
      <c r="J938" s="6" t="n"/>
      <c r="K938" s="6" t="n"/>
      <c r="L938" s="51" t="n"/>
      <c r="M938" s="6" t="n"/>
      <c r="N938" s="6" t="n"/>
      <c r="O938" s="6" t="n"/>
      <c r="P938" s="52" t="n"/>
    </row>
    <row r="939" ht="15.75" customHeight="1">
      <c r="A939" s="1" t="n"/>
      <c r="B939" s="14" t="n"/>
      <c r="C939" s="6" t="n"/>
      <c r="D939" s="51" t="n"/>
      <c r="E939" s="6" t="n"/>
      <c r="F939" s="51" t="n"/>
      <c r="G939" s="6" t="n"/>
      <c r="H939" s="6" t="n"/>
      <c r="I939" s="6" t="n"/>
      <c r="J939" s="6" t="n"/>
      <c r="K939" s="6" t="n"/>
      <c r="L939" s="51" t="n"/>
      <c r="M939" s="6" t="n"/>
      <c r="N939" s="6" t="n"/>
      <c r="O939" s="6" t="n"/>
      <c r="P939" s="52" t="n"/>
    </row>
    <row r="940" ht="15.75" customHeight="1">
      <c r="A940" s="1" t="n"/>
      <c r="B940" s="14" t="n"/>
      <c r="C940" s="6" t="n"/>
      <c r="D940" s="51" t="n"/>
      <c r="E940" s="6" t="n"/>
      <c r="F940" s="51" t="n"/>
      <c r="G940" s="6" t="n"/>
      <c r="H940" s="6" t="n"/>
      <c r="I940" s="6" t="n"/>
      <c r="J940" s="6" t="n"/>
      <c r="K940" s="6" t="n"/>
      <c r="L940" s="51" t="n"/>
      <c r="M940" s="6" t="n"/>
      <c r="N940" s="6" t="n"/>
      <c r="O940" s="6" t="n"/>
      <c r="P940" s="52" t="n"/>
    </row>
    <row r="941" ht="15.75" customHeight="1">
      <c r="A941" s="1" t="n"/>
      <c r="B941" s="14" t="n"/>
      <c r="C941" s="6" t="n"/>
      <c r="D941" s="51" t="n"/>
      <c r="E941" s="6" t="n"/>
      <c r="F941" s="51" t="n"/>
      <c r="G941" s="6" t="n"/>
      <c r="H941" s="6" t="n"/>
      <c r="I941" s="6" t="n"/>
      <c r="J941" s="6" t="n"/>
      <c r="K941" s="6" t="n"/>
      <c r="L941" s="51" t="n"/>
      <c r="M941" s="6" t="n"/>
      <c r="N941" s="6" t="n"/>
      <c r="O941" s="6" t="n"/>
      <c r="P941" s="52" t="n"/>
    </row>
    <row r="942" ht="15.75" customHeight="1">
      <c r="A942" s="1" t="n"/>
      <c r="B942" s="14" t="n"/>
      <c r="C942" s="6" t="n"/>
      <c r="D942" s="51" t="n"/>
      <c r="E942" s="6" t="n"/>
      <c r="F942" s="51" t="n"/>
      <c r="G942" s="6" t="n"/>
      <c r="H942" s="6" t="n"/>
      <c r="I942" s="6" t="n"/>
      <c r="J942" s="6" t="n"/>
      <c r="K942" s="6" t="n"/>
      <c r="L942" s="51" t="n"/>
      <c r="M942" s="6" t="n"/>
      <c r="N942" s="6" t="n"/>
      <c r="O942" s="6" t="n"/>
      <c r="P942" s="52" t="n"/>
    </row>
    <row r="943" ht="15.75" customHeight="1">
      <c r="A943" s="1" t="n"/>
      <c r="B943" s="14" t="n"/>
      <c r="C943" s="6" t="n"/>
      <c r="D943" s="51" t="n"/>
      <c r="E943" s="6" t="n"/>
      <c r="F943" s="51" t="n"/>
      <c r="G943" s="6" t="n"/>
      <c r="H943" s="6" t="n"/>
      <c r="I943" s="6" t="n"/>
      <c r="J943" s="6" t="n"/>
      <c r="K943" s="6" t="n"/>
      <c r="L943" s="51" t="n"/>
      <c r="M943" s="6" t="n"/>
      <c r="N943" s="6" t="n"/>
      <c r="O943" s="6" t="n"/>
      <c r="P943" s="52" t="n"/>
    </row>
    <row r="944" ht="15.75" customHeight="1">
      <c r="A944" s="1" t="n"/>
      <c r="B944" s="14" t="n"/>
      <c r="C944" s="6" t="n"/>
      <c r="D944" s="51" t="n"/>
      <c r="E944" s="6" t="n"/>
      <c r="F944" s="51" t="n"/>
      <c r="G944" s="6" t="n"/>
      <c r="H944" s="6" t="n"/>
      <c r="I944" s="6" t="n"/>
      <c r="J944" s="6" t="n"/>
      <c r="K944" s="6" t="n"/>
      <c r="L944" s="51" t="n"/>
      <c r="M944" s="6" t="n"/>
      <c r="N944" s="6" t="n"/>
      <c r="O944" s="6" t="n"/>
      <c r="P944" s="52" t="n"/>
    </row>
    <row r="945" ht="15.75" customHeight="1">
      <c r="A945" s="1" t="n"/>
      <c r="B945" s="14" t="n"/>
      <c r="C945" s="6" t="n"/>
      <c r="D945" s="51" t="n"/>
      <c r="E945" s="6" t="n"/>
      <c r="F945" s="51" t="n"/>
      <c r="G945" s="6" t="n"/>
      <c r="H945" s="6" t="n"/>
      <c r="I945" s="6" t="n"/>
      <c r="J945" s="6" t="n"/>
      <c r="K945" s="6" t="n"/>
      <c r="L945" s="51" t="n"/>
      <c r="M945" s="6" t="n"/>
      <c r="N945" s="6" t="n"/>
      <c r="O945" s="6" t="n"/>
      <c r="P945" s="52" t="n"/>
    </row>
    <row r="946" ht="15.75" customHeight="1">
      <c r="A946" s="1" t="n"/>
      <c r="B946" s="14" t="n"/>
      <c r="C946" s="6" t="n"/>
      <c r="D946" s="51" t="n"/>
      <c r="E946" s="6" t="n"/>
      <c r="F946" s="51" t="n"/>
      <c r="G946" s="6" t="n"/>
      <c r="H946" s="6" t="n"/>
      <c r="I946" s="6" t="n"/>
      <c r="J946" s="6" t="n"/>
      <c r="K946" s="6" t="n"/>
      <c r="L946" s="51" t="n"/>
      <c r="M946" s="6" t="n"/>
      <c r="N946" s="6" t="n"/>
      <c r="O946" s="6" t="n"/>
      <c r="P946" s="52" t="n"/>
    </row>
    <row r="947" ht="15.75" customHeight="1">
      <c r="A947" s="1" t="n"/>
      <c r="B947" s="14" t="n"/>
      <c r="C947" s="6" t="n"/>
      <c r="D947" s="51" t="n"/>
      <c r="E947" s="6" t="n"/>
      <c r="F947" s="51" t="n"/>
      <c r="G947" s="6" t="n"/>
      <c r="H947" s="6" t="n"/>
      <c r="I947" s="6" t="n"/>
      <c r="J947" s="6" t="n"/>
      <c r="K947" s="6" t="n"/>
      <c r="L947" s="51" t="n"/>
      <c r="M947" s="6" t="n"/>
      <c r="N947" s="6" t="n"/>
      <c r="O947" s="6" t="n"/>
      <c r="P947" s="52" t="n"/>
    </row>
    <row r="948" ht="15.75" customHeight="1">
      <c r="A948" s="1" t="n"/>
      <c r="B948" s="14" t="n"/>
      <c r="C948" s="6" t="n"/>
      <c r="D948" s="51" t="n"/>
      <c r="E948" s="6" t="n"/>
      <c r="F948" s="51" t="n"/>
      <c r="G948" s="6" t="n"/>
      <c r="H948" s="6" t="n"/>
      <c r="I948" s="6" t="n"/>
      <c r="J948" s="6" t="n"/>
      <c r="K948" s="6" t="n"/>
      <c r="L948" s="51" t="n"/>
      <c r="M948" s="6" t="n"/>
      <c r="N948" s="6" t="n"/>
      <c r="O948" s="6" t="n"/>
      <c r="P948" s="52" t="n"/>
    </row>
    <row r="949" ht="15.75" customHeight="1">
      <c r="A949" s="1" t="n"/>
      <c r="B949" s="14" t="n"/>
      <c r="C949" s="6" t="n"/>
      <c r="D949" s="51" t="n"/>
      <c r="E949" s="6" t="n"/>
      <c r="F949" s="51" t="n"/>
      <c r="G949" s="6" t="n"/>
      <c r="H949" s="6" t="n"/>
      <c r="I949" s="6" t="n"/>
      <c r="J949" s="6" t="n"/>
      <c r="K949" s="6" t="n"/>
      <c r="L949" s="51" t="n"/>
      <c r="M949" s="6" t="n"/>
      <c r="N949" s="6" t="n"/>
      <c r="O949" s="6" t="n"/>
      <c r="P949" s="52" t="n"/>
    </row>
    <row r="950" ht="15.75" customHeight="1">
      <c r="A950" s="1" t="n"/>
      <c r="B950" s="14" t="n"/>
      <c r="C950" s="6" t="n"/>
      <c r="D950" s="51" t="n"/>
      <c r="E950" s="6" t="n"/>
      <c r="F950" s="51" t="n"/>
      <c r="G950" s="6" t="n"/>
      <c r="H950" s="6" t="n"/>
      <c r="I950" s="6" t="n"/>
      <c r="J950" s="6" t="n"/>
      <c r="K950" s="6" t="n"/>
      <c r="L950" s="51" t="n"/>
      <c r="M950" s="6" t="n"/>
      <c r="N950" s="6" t="n"/>
      <c r="O950" s="6" t="n"/>
      <c r="P950" s="52" t="n"/>
    </row>
    <row r="951" ht="15.75" customHeight="1">
      <c r="A951" s="1" t="n"/>
      <c r="B951" s="14" t="n"/>
      <c r="C951" s="6" t="n"/>
      <c r="D951" s="51" t="n"/>
      <c r="E951" s="6" t="n"/>
      <c r="F951" s="51" t="n"/>
      <c r="G951" s="6" t="n"/>
      <c r="H951" s="6" t="n"/>
      <c r="I951" s="6" t="n"/>
      <c r="J951" s="6" t="n"/>
      <c r="K951" s="6" t="n"/>
      <c r="L951" s="51" t="n"/>
      <c r="M951" s="6" t="n"/>
      <c r="N951" s="6" t="n"/>
      <c r="O951" s="6" t="n"/>
      <c r="P951" s="52" t="n"/>
    </row>
    <row r="952" ht="15.75" customHeight="1">
      <c r="A952" s="1" t="n"/>
      <c r="B952" s="14" t="n"/>
      <c r="C952" s="6" t="n"/>
      <c r="D952" s="51" t="n"/>
      <c r="E952" s="6" t="n"/>
      <c r="F952" s="51" t="n"/>
      <c r="G952" s="6" t="n"/>
      <c r="H952" s="6" t="n"/>
      <c r="I952" s="6" t="n"/>
      <c r="J952" s="6" t="n"/>
      <c r="K952" s="6" t="n"/>
      <c r="L952" s="51" t="n"/>
      <c r="M952" s="6" t="n"/>
      <c r="N952" s="6" t="n"/>
      <c r="O952" s="6" t="n"/>
      <c r="P952" s="52" t="n"/>
    </row>
    <row r="953" ht="15.75" customHeight="1">
      <c r="A953" s="1" t="n"/>
      <c r="B953" s="14" t="n"/>
      <c r="C953" s="6" t="n"/>
      <c r="D953" s="51" t="n"/>
      <c r="E953" s="6" t="n"/>
      <c r="F953" s="51" t="n"/>
      <c r="G953" s="6" t="n"/>
      <c r="H953" s="6" t="n"/>
      <c r="I953" s="6" t="n"/>
      <c r="J953" s="6" t="n"/>
      <c r="K953" s="6" t="n"/>
      <c r="L953" s="51" t="n"/>
      <c r="M953" s="6" t="n"/>
      <c r="N953" s="6" t="n"/>
      <c r="O953" s="6" t="n"/>
      <c r="P953" s="52" t="n"/>
    </row>
    <row r="954" ht="15.75" customHeight="1">
      <c r="A954" s="1" t="n"/>
      <c r="B954" s="14" t="n"/>
      <c r="C954" s="6" t="n"/>
      <c r="D954" s="51" t="n"/>
      <c r="E954" s="6" t="n"/>
      <c r="F954" s="51" t="n"/>
      <c r="G954" s="6" t="n"/>
      <c r="H954" s="6" t="n"/>
      <c r="I954" s="6" t="n"/>
      <c r="J954" s="6" t="n"/>
      <c r="K954" s="6" t="n"/>
      <c r="L954" s="51" t="n"/>
      <c r="M954" s="6" t="n"/>
      <c r="N954" s="6" t="n"/>
      <c r="O954" s="6" t="n"/>
      <c r="P954" s="52" t="n"/>
    </row>
    <row r="955" ht="15.75" customHeight="1">
      <c r="A955" s="1" t="n"/>
      <c r="B955" s="14" t="n"/>
      <c r="C955" s="6" t="n"/>
      <c r="D955" s="51" t="n"/>
      <c r="E955" s="6" t="n"/>
      <c r="F955" s="51" t="n"/>
      <c r="G955" s="6" t="n"/>
      <c r="H955" s="6" t="n"/>
      <c r="I955" s="6" t="n"/>
      <c r="J955" s="6" t="n"/>
      <c r="K955" s="6" t="n"/>
      <c r="L955" s="51" t="n"/>
      <c r="M955" s="6" t="n"/>
      <c r="N955" s="6" t="n"/>
      <c r="O955" s="6" t="n"/>
      <c r="P955" s="52" t="n"/>
    </row>
    <row r="956" ht="15.75" customHeight="1">
      <c r="A956" s="1" t="n"/>
      <c r="B956" s="14" t="n"/>
      <c r="C956" s="6" t="n"/>
      <c r="D956" s="51" t="n"/>
      <c r="E956" s="6" t="n"/>
      <c r="F956" s="51" t="n"/>
      <c r="G956" s="6" t="n"/>
      <c r="H956" s="6" t="n"/>
      <c r="I956" s="6" t="n"/>
      <c r="J956" s="6" t="n"/>
      <c r="K956" s="6" t="n"/>
      <c r="L956" s="51" t="n"/>
      <c r="M956" s="6" t="n"/>
      <c r="N956" s="6" t="n"/>
      <c r="O956" s="6" t="n"/>
      <c r="P956" s="52" t="n"/>
    </row>
    <row r="957" ht="15.75" customHeight="1">
      <c r="A957" s="1" t="n"/>
      <c r="B957" s="14" t="n"/>
      <c r="C957" s="6" t="n"/>
      <c r="D957" s="51" t="n"/>
      <c r="E957" s="6" t="n"/>
      <c r="F957" s="51" t="n"/>
      <c r="G957" s="6" t="n"/>
      <c r="H957" s="6" t="n"/>
      <c r="I957" s="6" t="n"/>
      <c r="J957" s="6" t="n"/>
      <c r="K957" s="6" t="n"/>
      <c r="L957" s="51" t="n"/>
      <c r="M957" s="6" t="n"/>
      <c r="N957" s="6" t="n"/>
      <c r="O957" s="6" t="n"/>
      <c r="P957" s="52" t="n"/>
    </row>
    <row r="958" ht="15.75" customHeight="1">
      <c r="A958" s="1" t="n"/>
      <c r="B958" s="14" t="n"/>
      <c r="C958" s="6" t="n"/>
      <c r="D958" s="51" t="n"/>
      <c r="E958" s="6" t="n"/>
      <c r="F958" s="51" t="n"/>
      <c r="G958" s="6" t="n"/>
      <c r="H958" s="6" t="n"/>
      <c r="I958" s="6" t="n"/>
      <c r="J958" s="6" t="n"/>
      <c r="K958" s="6" t="n"/>
      <c r="L958" s="51" t="n"/>
      <c r="M958" s="6" t="n"/>
      <c r="N958" s="6" t="n"/>
      <c r="O958" s="6" t="n"/>
      <c r="P958" s="52" t="n"/>
    </row>
    <row r="959" ht="15.75" customHeight="1">
      <c r="A959" s="1" t="n"/>
      <c r="B959" s="14" t="n"/>
      <c r="C959" s="6" t="n"/>
      <c r="D959" s="51" t="n"/>
      <c r="E959" s="6" t="n"/>
      <c r="F959" s="51" t="n"/>
      <c r="G959" s="6" t="n"/>
      <c r="H959" s="6" t="n"/>
      <c r="I959" s="6" t="n"/>
      <c r="J959" s="6" t="n"/>
      <c r="K959" s="6" t="n"/>
      <c r="L959" s="51" t="n"/>
      <c r="M959" s="6" t="n"/>
      <c r="N959" s="6" t="n"/>
      <c r="O959" s="6" t="n"/>
      <c r="P959" s="52" t="n"/>
    </row>
    <row r="960" ht="15.75" customHeight="1">
      <c r="A960" s="1" t="n"/>
      <c r="B960" s="14" t="n"/>
      <c r="C960" s="6" t="n"/>
      <c r="D960" s="51" t="n"/>
      <c r="E960" s="6" t="n"/>
      <c r="F960" s="51" t="n"/>
      <c r="G960" s="6" t="n"/>
      <c r="H960" s="6" t="n"/>
      <c r="I960" s="6" t="n"/>
      <c r="J960" s="6" t="n"/>
      <c r="K960" s="6" t="n"/>
      <c r="L960" s="51" t="n"/>
      <c r="M960" s="6" t="n"/>
      <c r="N960" s="6" t="n"/>
      <c r="O960" s="6" t="n"/>
      <c r="P960" s="52" t="n"/>
    </row>
    <row r="961" ht="15.75" customHeight="1">
      <c r="A961" s="1" t="n"/>
      <c r="B961" s="14" t="n"/>
      <c r="C961" s="6" t="n"/>
      <c r="D961" s="51" t="n"/>
      <c r="E961" s="6" t="n"/>
      <c r="F961" s="51" t="n"/>
      <c r="G961" s="6" t="n"/>
      <c r="H961" s="6" t="n"/>
      <c r="I961" s="6" t="n"/>
      <c r="J961" s="6" t="n"/>
      <c r="K961" s="6" t="n"/>
      <c r="L961" s="51" t="n"/>
      <c r="M961" s="6" t="n"/>
      <c r="N961" s="6" t="n"/>
      <c r="O961" s="6" t="n"/>
      <c r="P961" s="52" t="n"/>
    </row>
    <row r="962" ht="15.75" customHeight="1">
      <c r="A962" s="1" t="n"/>
      <c r="B962" s="14" t="n"/>
      <c r="C962" s="6" t="n"/>
      <c r="D962" s="51" t="n"/>
      <c r="E962" s="6" t="n"/>
      <c r="F962" s="51" t="n"/>
      <c r="G962" s="6" t="n"/>
      <c r="H962" s="6" t="n"/>
      <c r="I962" s="6" t="n"/>
      <c r="J962" s="6" t="n"/>
      <c r="K962" s="6" t="n"/>
      <c r="L962" s="51" t="n"/>
      <c r="M962" s="6" t="n"/>
      <c r="N962" s="6" t="n"/>
      <c r="O962" s="6" t="n"/>
      <c r="P962" s="52" t="n"/>
    </row>
    <row r="963" ht="15.75" customHeight="1">
      <c r="A963" s="1" t="n"/>
      <c r="B963" s="14" t="n"/>
      <c r="C963" s="6" t="n"/>
      <c r="D963" s="51" t="n"/>
      <c r="E963" s="6" t="n"/>
      <c r="F963" s="51" t="n"/>
      <c r="G963" s="6" t="n"/>
      <c r="H963" s="6" t="n"/>
      <c r="I963" s="6" t="n"/>
      <c r="J963" s="6" t="n"/>
      <c r="K963" s="6" t="n"/>
      <c r="L963" s="51" t="n"/>
      <c r="M963" s="6" t="n"/>
      <c r="N963" s="6" t="n"/>
      <c r="O963" s="6" t="n"/>
      <c r="P963" s="52" t="n"/>
    </row>
    <row r="964" ht="15.75" customHeight="1">
      <c r="A964" s="1" t="n"/>
      <c r="B964" s="14" t="n"/>
      <c r="C964" s="6" t="n"/>
      <c r="D964" s="51" t="n"/>
      <c r="E964" s="6" t="n"/>
      <c r="F964" s="51" t="n"/>
      <c r="G964" s="6" t="n"/>
      <c r="H964" s="6" t="n"/>
      <c r="I964" s="6" t="n"/>
      <c r="J964" s="6" t="n"/>
      <c r="K964" s="6" t="n"/>
      <c r="L964" s="51" t="n"/>
      <c r="M964" s="6" t="n"/>
      <c r="N964" s="6" t="n"/>
      <c r="O964" s="6" t="n"/>
      <c r="P964" s="52" t="n"/>
    </row>
    <row r="965" ht="15.75" customHeight="1">
      <c r="A965" s="1" t="n"/>
      <c r="B965" s="14" t="n"/>
      <c r="C965" s="6" t="n"/>
      <c r="D965" s="51" t="n"/>
      <c r="E965" s="6" t="n"/>
      <c r="F965" s="51" t="n"/>
      <c r="G965" s="6" t="n"/>
      <c r="H965" s="6" t="n"/>
      <c r="I965" s="6" t="n"/>
      <c r="J965" s="6" t="n"/>
      <c r="K965" s="6" t="n"/>
      <c r="L965" s="51" t="n"/>
      <c r="M965" s="6" t="n"/>
      <c r="N965" s="6" t="n"/>
      <c r="O965" s="6" t="n"/>
      <c r="P965" s="52" t="n"/>
    </row>
    <row r="966" ht="15.75" customHeight="1">
      <c r="A966" s="1" t="n"/>
      <c r="B966" s="14" t="n"/>
      <c r="C966" s="6" t="n"/>
      <c r="D966" s="51" t="n"/>
      <c r="E966" s="6" t="n"/>
      <c r="F966" s="51" t="n"/>
      <c r="G966" s="6" t="n"/>
      <c r="H966" s="6" t="n"/>
      <c r="I966" s="6" t="n"/>
      <c r="J966" s="6" t="n"/>
      <c r="K966" s="6" t="n"/>
      <c r="L966" s="51" t="n"/>
      <c r="M966" s="6" t="n"/>
      <c r="N966" s="6" t="n"/>
      <c r="O966" s="6" t="n"/>
      <c r="P966" s="52" t="n"/>
    </row>
    <row r="967" ht="15.75" customHeight="1">
      <c r="A967" s="1" t="n"/>
      <c r="B967" s="14" t="n"/>
      <c r="C967" s="6" t="n"/>
      <c r="D967" s="51" t="n"/>
      <c r="E967" s="6" t="n"/>
      <c r="F967" s="51" t="n"/>
      <c r="G967" s="6" t="n"/>
      <c r="H967" s="6" t="n"/>
      <c r="I967" s="6" t="n"/>
      <c r="J967" s="6" t="n"/>
      <c r="K967" s="6" t="n"/>
      <c r="L967" s="51" t="n"/>
      <c r="M967" s="6" t="n"/>
      <c r="N967" s="6" t="n"/>
      <c r="O967" s="6" t="n"/>
      <c r="P967" s="52" t="n"/>
    </row>
    <row r="968" ht="15.75" customHeight="1">
      <c r="A968" s="1" t="n"/>
      <c r="B968" s="14" t="n"/>
      <c r="C968" s="6" t="n"/>
      <c r="D968" s="51" t="n"/>
      <c r="E968" s="6" t="n"/>
      <c r="F968" s="51" t="n"/>
      <c r="G968" s="6" t="n"/>
      <c r="H968" s="6" t="n"/>
      <c r="I968" s="6" t="n"/>
      <c r="J968" s="6" t="n"/>
      <c r="K968" s="6" t="n"/>
      <c r="L968" s="51" t="n"/>
      <c r="M968" s="6" t="n"/>
      <c r="N968" s="6" t="n"/>
      <c r="O968" s="6" t="n"/>
      <c r="P968" s="52" t="n"/>
    </row>
    <row r="969" ht="15.75" customHeight="1">
      <c r="A969" s="1" t="n"/>
      <c r="B969" s="14" t="n"/>
      <c r="C969" s="6" t="n"/>
      <c r="D969" s="51" t="n"/>
      <c r="E969" s="6" t="n"/>
      <c r="F969" s="51" t="n"/>
      <c r="G969" s="6" t="n"/>
      <c r="H969" s="6" t="n"/>
      <c r="I969" s="6" t="n"/>
      <c r="J969" s="6" t="n"/>
      <c r="K969" s="6" t="n"/>
      <c r="L969" s="51" t="n"/>
      <c r="M969" s="6" t="n"/>
      <c r="N969" s="6" t="n"/>
      <c r="O969" s="6" t="n"/>
      <c r="P969" s="52" t="n"/>
    </row>
    <row r="970" ht="15.75" customHeight="1">
      <c r="A970" s="1" t="n"/>
      <c r="B970" s="14" t="n"/>
      <c r="C970" s="6" t="n"/>
      <c r="D970" s="51" t="n"/>
      <c r="E970" s="6" t="n"/>
      <c r="F970" s="51" t="n"/>
      <c r="G970" s="6" t="n"/>
      <c r="H970" s="6" t="n"/>
      <c r="I970" s="6" t="n"/>
      <c r="J970" s="6" t="n"/>
      <c r="K970" s="6" t="n"/>
      <c r="L970" s="51" t="n"/>
      <c r="M970" s="6" t="n"/>
      <c r="N970" s="6" t="n"/>
      <c r="O970" s="6" t="n"/>
      <c r="P970" s="52" t="n"/>
    </row>
    <row r="971" ht="15.75" customHeight="1">
      <c r="A971" s="1" t="n"/>
      <c r="B971" s="14" t="n"/>
      <c r="C971" s="6" t="n"/>
      <c r="D971" s="51" t="n"/>
      <c r="E971" s="6" t="n"/>
      <c r="F971" s="51" t="n"/>
      <c r="G971" s="6" t="n"/>
      <c r="H971" s="6" t="n"/>
      <c r="I971" s="6" t="n"/>
      <c r="J971" s="6" t="n"/>
      <c r="K971" s="6" t="n"/>
      <c r="L971" s="51" t="n"/>
      <c r="M971" s="6" t="n"/>
      <c r="N971" s="6" t="n"/>
      <c r="O971" s="6" t="n"/>
      <c r="P971" s="52" t="n"/>
    </row>
    <row r="972" ht="15.75" customHeight="1">
      <c r="A972" s="1" t="n"/>
      <c r="B972" s="14" t="n"/>
      <c r="C972" s="6" t="n"/>
      <c r="D972" s="51" t="n"/>
      <c r="E972" s="6" t="n"/>
      <c r="F972" s="51" t="n"/>
      <c r="G972" s="6" t="n"/>
      <c r="H972" s="6" t="n"/>
      <c r="I972" s="6" t="n"/>
      <c r="J972" s="6" t="n"/>
      <c r="K972" s="6" t="n"/>
      <c r="L972" s="51" t="n"/>
      <c r="M972" s="6" t="n"/>
      <c r="N972" s="6" t="n"/>
      <c r="O972" s="6" t="n"/>
      <c r="P972" s="52" t="n"/>
    </row>
    <row r="973" ht="15.75" customHeight="1">
      <c r="A973" s="1" t="n"/>
      <c r="B973" s="14" t="n"/>
      <c r="C973" s="6" t="n"/>
      <c r="D973" s="51" t="n"/>
      <c r="E973" s="6" t="n"/>
      <c r="F973" s="51" t="n"/>
      <c r="G973" s="6" t="n"/>
      <c r="H973" s="6" t="n"/>
      <c r="I973" s="6" t="n"/>
      <c r="J973" s="6" t="n"/>
      <c r="K973" s="6" t="n"/>
      <c r="L973" s="51" t="n"/>
      <c r="M973" s="6" t="n"/>
      <c r="N973" s="6" t="n"/>
      <c r="O973" s="6" t="n"/>
      <c r="P973" s="52" t="n"/>
    </row>
    <row r="974" ht="15.75" customHeight="1">
      <c r="A974" s="1" t="n"/>
      <c r="B974" s="14" t="n"/>
      <c r="C974" s="6" t="n"/>
      <c r="D974" s="51" t="n"/>
      <c r="E974" s="6" t="n"/>
      <c r="F974" s="51" t="n"/>
      <c r="G974" s="6" t="n"/>
      <c r="H974" s="6" t="n"/>
      <c r="I974" s="6" t="n"/>
      <c r="J974" s="6" t="n"/>
      <c r="K974" s="6" t="n"/>
      <c r="L974" s="51" t="n"/>
      <c r="M974" s="6" t="n"/>
      <c r="N974" s="6" t="n"/>
      <c r="O974" s="6" t="n"/>
      <c r="P974" s="52" t="n"/>
    </row>
    <row r="975" ht="15.75" customHeight="1">
      <c r="A975" s="1" t="n"/>
      <c r="B975" s="14" t="n"/>
      <c r="C975" s="6" t="n"/>
      <c r="D975" s="51" t="n"/>
      <c r="E975" s="6" t="n"/>
      <c r="F975" s="51" t="n"/>
      <c r="G975" s="6" t="n"/>
      <c r="H975" s="6" t="n"/>
      <c r="I975" s="6" t="n"/>
      <c r="J975" s="6" t="n"/>
      <c r="K975" s="6" t="n"/>
      <c r="L975" s="51" t="n"/>
      <c r="M975" s="6" t="n"/>
      <c r="N975" s="6" t="n"/>
      <c r="O975" s="6" t="n"/>
      <c r="P975" s="52" t="n"/>
    </row>
    <row r="976" ht="15.75" customHeight="1">
      <c r="A976" s="1" t="n"/>
      <c r="B976" s="14" t="n"/>
      <c r="C976" s="6" t="n"/>
      <c r="D976" s="51" t="n"/>
      <c r="E976" s="6" t="n"/>
      <c r="F976" s="51" t="n"/>
      <c r="G976" s="6" t="n"/>
      <c r="H976" s="6" t="n"/>
      <c r="I976" s="6" t="n"/>
      <c r="J976" s="6" t="n"/>
      <c r="K976" s="6" t="n"/>
      <c r="L976" s="51" t="n"/>
      <c r="M976" s="6" t="n"/>
      <c r="N976" s="6" t="n"/>
      <c r="O976" s="6" t="n"/>
      <c r="P976" s="52" t="n"/>
    </row>
    <row r="977" ht="15.75" customHeight="1">
      <c r="A977" s="1" t="n"/>
      <c r="B977" s="14" t="n"/>
      <c r="C977" s="6" t="n"/>
      <c r="D977" s="51" t="n"/>
      <c r="E977" s="6" t="n"/>
      <c r="F977" s="51" t="n"/>
      <c r="G977" s="6" t="n"/>
      <c r="H977" s="6" t="n"/>
      <c r="I977" s="6" t="n"/>
      <c r="J977" s="6" t="n"/>
      <c r="K977" s="6" t="n"/>
      <c r="L977" s="51" t="n"/>
      <c r="M977" s="6" t="n"/>
      <c r="N977" s="6" t="n"/>
      <c r="O977" s="6" t="n"/>
      <c r="P977" s="52" t="n"/>
    </row>
    <row r="978" ht="15.75" customHeight="1">
      <c r="A978" s="1" t="n"/>
      <c r="B978" s="14" t="n"/>
      <c r="C978" s="6" t="n"/>
      <c r="D978" s="51" t="n"/>
      <c r="E978" s="6" t="n"/>
      <c r="F978" s="51" t="n"/>
      <c r="G978" s="6" t="n"/>
      <c r="H978" s="6" t="n"/>
      <c r="I978" s="6" t="n"/>
      <c r="J978" s="6" t="n"/>
      <c r="K978" s="6" t="n"/>
      <c r="L978" s="51" t="n"/>
      <c r="M978" s="6" t="n"/>
      <c r="N978" s="6" t="n"/>
      <c r="O978" s="6" t="n"/>
      <c r="P978" s="52" t="n"/>
    </row>
    <row r="979" ht="15.75" customHeight="1">
      <c r="A979" s="1" t="n"/>
      <c r="B979" s="14" t="n"/>
      <c r="C979" s="6" t="n"/>
      <c r="D979" s="51" t="n"/>
      <c r="E979" s="6" t="n"/>
      <c r="F979" s="51" t="n"/>
      <c r="G979" s="6" t="n"/>
      <c r="H979" s="6" t="n"/>
      <c r="I979" s="6" t="n"/>
      <c r="J979" s="6" t="n"/>
      <c r="K979" s="6" t="n"/>
      <c r="L979" s="51" t="n"/>
      <c r="M979" s="6" t="n"/>
      <c r="N979" s="6" t="n"/>
      <c r="O979" s="6" t="n"/>
      <c r="P979" s="52" t="n"/>
    </row>
    <row r="980" ht="15.75" customHeight="1">
      <c r="A980" s="1" t="n"/>
      <c r="B980" s="14" t="n"/>
      <c r="C980" s="6" t="n"/>
      <c r="D980" s="51" t="n"/>
      <c r="E980" s="6" t="n"/>
      <c r="F980" s="51" t="n"/>
      <c r="G980" s="6" t="n"/>
      <c r="H980" s="6" t="n"/>
      <c r="I980" s="6" t="n"/>
      <c r="J980" s="6" t="n"/>
      <c r="K980" s="6" t="n"/>
      <c r="L980" s="51" t="n"/>
      <c r="M980" s="6" t="n"/>
      <c r="N980" s="6" t="n"/>
      <c r="O980" s="6" t="n"/>
      <c r="P980" s="52" t="n"/>
    </row>
    <row r="981" ht="15.75" customHeight="1">
      <c r="A981" s="1" t="n"/>
      <c r="B981" s="14" t="n"/>
      <c r="C981" s="6" t="n"/>
      <c r="D981" s="51" t="n"/>
      <c r="E981" s="6" t="n"/>
      <c r="F981" s="51" t="n"/>
      <c r="G981" s="6" t="n"/>
      <c r="H981" s="6" t="n"/>
      <c r="I981" s="6" t="n"/>
      <c r="J981" s="6" t="n"/>
      <c r="K981" s="6" t="n"/>
      <c r="L981" s="51" t="n"/>
      <c r="M981" s="6" t="n"/>
      <c r="N981" s="6" t="n"/>
      <c r="O981" s="6" t="n"/>
      <c r="P981" s="52" t="n"/>
    </row>
    <row r="982" ht="15.75" customHeight="1">
      <c r="A982" s="1" t="n"/>
      <c r="B982" s="14" t="n"/>
      <c r="C982" s="6" t="n"/>
      <c r="D982" s="51" t="n"/>
      <c r="E982" s="6" t="n"/>
      <c r="F982" s="51" t="n"/>
      <c r="G982" s="6" t="n"/>
      <c r="H982" s="6" t="n"/>
      <c r="I982" s="6" t="n"/>
      <c r="J982" s="6" t="n"/>
      <c r="K982" s="6" t="n"/>
      <c r="L982" s="51" t="n"/>
      <c r="M982" s="6" t="n"/>
      <c r="N982" s="6" t="n"/>
      <c r="O982" s="6" t="n"/>
      <c r="P982" s="52" t="n"/>
    </row>
    <row r="983" ht="15.75" customHeight="1">
      <c r="A983" s="1" t="n"/>
      <c r="B983" s="14" t="n"/>
      <c r="C983" s="6" t="n"/>
      <c r="D983" s="51" t="n"/>
      <c r="E983" s="6" t="n"/>
      <c r="F983" s="51" t="n"/>
      <c r="G983" s="6" t="n"/>
      <c r="H983" s="6" t="n"/>
      <c r="I983" s="6" t="n"/>
      <c r="J983" s="6" t="n"/>
      <c r="K983" s="6" t="n"/>
      <c r="L983" s="51" t="n"/>
      <c r="M983" s="6" t="n"/>
      <c r="N983" s="6" t="n"/>
      <c r="O983" s="6" t="n"/>
      <c r="P983" s="52" t="n"/>
    </row>
    <row r="984" ht="15.75" customHeight="1">
      <c r="A984" s="1" t="n"/>
      <c r="B984" s="14" t="n"/>
      <c r="C984" s="6" t="n"/>
      <c r="D984" s="51" t="n"/>
      <c r="E984" s="6" t="n"/>
      <c r="F984" s="51" t="n"/>
      <c r="G984" s="6" t="n"/>
      <c r="H984" s="6" t="n"/>
      <c r="I984" s="6" t="n"/>
      <c r="J984" s="6" t="n"/>
      <c r="K984" s="6" t="n"/>
      <c r="L984" s="51" t="n"/>
      <c r="M984" s="6" t="n"/>
      <c r="N984" s="6" t="n"/>
      <c r="O984" s="6" t="n"/>
      <c r="P984" s="52" t="n"/>
    </row>
    <row r="985" ht="15.75" customHeight="1">
      <c r="A985" s="1" t="n"/>
      <c r="B985" s="14" t="n"/>
      <c r="C985" s="6" t="n"/>
      <c r="D985" s="51" t="n"/>
      <c r="E985" s="6" t="n"/>
      <c r="F985" s="51" t="n"/>
      <c r="G985" s="6" t="n"/>
      <c r="H985" s="6" t="n"/>
      <c r="I985" s="6" t="n"/>
      <c r="J985" s="6" t="n"/>
      <c r="K985" s="6" t="n"/>
      <c r="L985" s="51" t="n"/>
      <c r="M985" s="6" t="n"/>
      <c r="N985" s="6" t="n"/>
      <c r="O985" s="6" t="n"/>
      <c r="P985" s="52" t="n"/>
    </row>
    <row r="986" ht="15.75" customHeight="1">
      <c r="A986" s="1" t="n"/>
      <c r="B986" s="14" t="n"/>
      <c r="C986" s="6" t="n"/>
      <c r="D986" s="51" t="n"/>
      <c r="E986" s="6" t="n"/>
      <c r="F986" s="51" t="n"/>
      <c r="G986" s="6" t="n"/>
      <c r="H986" s="6" t="n"/>
      <c r="I986" s="6" t="n"/>
      <c r="J986" s="6" t="n"/>
      <c r="K986" s="6" t="n"/>
      <c r="L986" s="51" t="n"/>
      <c r="M986" s="6" t="n"/>
      <c r="N986" s="6" t="n"/>
      <c r="O986" s="6" t="n"/>
      <c r="P986" s="52" t="n"/>
    </row>
    <row r="987" ht="15.75" customHeight="1">
      <c r="A987" s="1" t="n"/>
      <c r="B987" s="14" t="n"/>
      <c r="C987" s="6" t="n"/>
      <c r="D987" s="51" t="n"/>
      <c r="E987" s="6" t="n"/>
      <c r="F987" s="51" t="n"/>
      <c r="G987" s="6" t="n"/>
      <c r="H987" s="6" t="n"/>
      <c r="I987" s="6" t="n"/>
      <c r="J987" s="6" t="n"/>
      <c r="K987" s="6" t="n"/>
      <c r="L987" s="51" t="n"/>
      <c r="M987" s="6" t="n"/>
      <c r="N987" s="6" t="n"/>
      <c r="O987" s="6" t="n"/>
      <c r="P987" s="52" t="n"/>
    </row>
    <row r="988" ht="15.75" customHeight="1">
      <c r="A988" s="1" t="n"/>
      <c r="B988" s="14" t="n"/>
      <c r="C988" s="6" t="n"/>
      <c r="D988" s="51" t="n"/>
      <c r="E988" s="6" t="n"/>
      <c r="F988" s="51" t="n"/>
      <c r="G988" s="6" t="n"/>
      <c r="H988" s="6" t="n"/>
      <c r="I988" s="6" t="n"/>
      <c r="J988" s="6" t="n"/>
      <c r="K988" s="6" t="n"/>
      <c r="L988" s="51" t="n"/>
      <c r="M988" s="6" t="n"/>
      <c r="N988" s="6" t="n"/>
      <c r="O988" s="6" t="n"/>
      <c r="P988" s="52" t="n"/>
    </row>
    <row r="989" ht="15.75" customHeight="1">
      <c r="A989" s="1" t="n"/>
      <c r="B989" s="14" t="n"/>
      <c r="C989" s="6" t="n"/>
      <c r="D989" s="51" t="n"/>
      <c r="E989" s="6" t="n"/>
      <c r="F989" s="51" t="n"/>
      <c r="G989" s="6" t="n"/>
      <c r="H989" s="6" t="n"/>
      <c r="I989" s="6" t="n"/>
      <c r="J989" s="6" t="n"/>
      <c r="K989" s="6" t="n"/>
      <c r="L989" s="51" t="n"/>
      <c r="M989" s="6" t="n"/>
      <c r="N989" s="6" t="n"/>
      <c r="O989" s="6" t="n"/>
      <c r="P989" s="52" t="n"/>
    </row>
    <row r="990" ht="15.75" customHeight="1">
      <c r="A990" s="1" t="n"/>
      <c r="B990" s="14" t="n"/>
      <c r="C990" s="6" t="n"/>
      <c r="D990" s="51" t="n"/>
      <c r="E990" s="6" t="n"/>
      <c r="F990" s="51" t="n"/>
      <c r="G990" s="6" t="n"/>
      <c r="H990" s="6" t="n"/>
      <c r="I990" s="6" t="n"/>
      <c r="J990" s="6" t="n"/>
      <c r="K990" s="6" t="n"/>
      <c r="L990" s="51" t="n"/>
      <c r="M990" s="6" t="n"/>
      <c r="N990" s="6" t="n"/>
      <c r="O990" s="6" t="n"/>
      <c r="P990" s="52" t="n"/>
    </row>
    <row r="991" ht="15.75" customHeight="1">
      <c r="A991" s="1" t="n"/>
      <c r="B991" s="14" t="n"/>
      <c r="C991" s="6" t="n"/>
      <c r="D991" s="51" t="n"/>
      <c r="E991" s="6" t="n"/>
      <c r="F991" s="51" t="n"/>
      <c r="G991" s="6" t="n"/>
      <c r="H991" s="6" t="n"/>
      <c r="I991" s="6" t="n"/>
      <c r="J991" s="6" t="n"/>
      <c r="K991" s="6" t="n"/>
      <c r="L991" s="51" t="n"/>
      <c r="M991" s="6" t="n"/>
      <c r="N991" s="6" t="n"/>
      <c r="O991" s="6" t="n"/>
      <c r="P991" s="52" t="n"/>
    </row>
    <row r="992" ht="15.75" customHeight="1">
      <c r="A992" s="1" t="n"/>
      <c r="B992" s="14" t="n"/>
      <c r="C992" s="6" t="n"/>
      <c r="D992" s="51" t="n"/>
      <c r="E992" s="6" t="n"/>
      <c r="F992" s="51" t="n"/>
      <c r="G992" s="6" t="n"/>
      <c r="H992" s="6" t="n"/>
      <c r="I992" s="6" t="n"/>
      <c r="J992" s="6" t="n"/>
      <c r="K992" s="6" t="n"/>
      <c r="L992" s="51" t="n"/>
      <c r="M992" s="6" t="n"/>
      <c r="N992" s="6" t="n"/>
      <c r="O992" s="6" t="n"/>
      <c r="P992" s="52" t="n"/>
    </row>
    <row r="993" ht="15.75" customHeight="1">
      <c r="A993" s="1" t="n"/>
      <c r="B993" s="14" t="n"/>
      <c r="C993" s="6" t="n"/>
      <c r="D993" s="51" t="n"/>
      <c r="E993" s="6" t="n"/>
      <c r="F993" s="51" t="n"/>
      <c r="G993" s="6" t="n"/>
      <c r="H993" s="6" t="n"/>
      <c r="I993" s="6" t="n"/>
      <c r="J993" s="6" t="n"/>
      <c r="K993" s="6" t="n"/>
      <c r="L993" s="51" t="n"/>
      <c r="M993" s="6" t="n"/>
      <c r="N993" s="6" t="n"/>
      <c r="O993" s="6" t="n"/>
      <c r="P993" s="52" t="n"/>
    </row>
    <row r="994" ht="15.75" customHeight="1">
      <c r="A994" s="1" t="n"/>
      <c r="B994" s="14" t="n"/>
      <c r="C994" s="6" t="n"/>
      <c r="D994" s="51" t="n"/>
      <c r="E994" s="6" t="n"/>
      <c r="F994" s="51" t="n"/>
      <c r="G994" s="6" t="n"/>
      <c r="H994" s="6" t="n"/>
      <c r="I994" s="6" t="n"/>
      <c r="J994" s="6" t="n"/>
      <c r="K994" s="6" t="n"/>
      <c r="L994" s="51" t="n"/>
      <c r="M994" s="6" t="n"/>
      <c r="N994" s="6" t="n"/>
      <c r="O994" s="6" t="n"/>
      <c r="P994" s="52" t="n"/>
    </row>
    <row r="995" ht="15.75" customHeight="1">
      <c r="A995" s="1" t="n"/>
      <c r="B995" s="14" t="n"/>
      <c r="C995" s="6" t="n"/>
      <c r="D995" s="51" t="n"/>
      <c r="E995" s="6" t="n"/>
      <c r="F995" s="51" t="n"/>
      <c r="G995" s="6" t="n"/>
      <c r="H995" s="6" t="n"/>
      <c r="I995" s="6" t="n"/>
      <c r="J995" s="6" t="n"/>
      <c r="K995" s="6" t="n"/>
      <c r="L995" s="51" t="n"/>
      <c r="M995" s="6" t="n"/>
      <c r="N995" s="6" t="n"/>
      <c r="O995" s="6" t="n"/>
      <c r="P995" s="52" t="n"/>
    </row>
    <row r="996" ht="15.75" customHeight="1">
      <c r="A996" s="1" t="n"/>
      <c r="B996" s="14" t="n"/>
      <c r="C996" s="6" t="n"/>
      <c r="D996" s="51" t="n"/>
      <c r="E996" s="6" t="n"/>
      <c r="F996" s="51" t="n"/>
      <c r="G996" s="6" t="n"/>
      <c r="H996" s="6" t="n"/>
      <c r="I996" s="6" t="n"/>
      <c r="J996" s="6" t="n"/>
      <c r="K996" s="6" t="n"/>
      <c r="L996" s="51" t="n"/>
      <c r="M996" s="6" t="n"/>
      <c r="N996" s="6" t="n"/>
      <c r="O996" s="6" t="n"/>
      <c r="P996" s="52" t="n"/>
    </row>
    <row r="997" ht="15.75" customHeight="1">
      <c r="A997" s="1" t="n"/>
      <c r="B997" s="14" t="n"/>
      <c r="C997" s="6" t="n"/>
      <c r="D997" s="51" t="n"/>
      <c r="E997" s="6" t="n"/>
      <c r="F997" s="51" t="n"/>
      <c r="G997" s="6" t="n"/>
      <c r="H997" s="6" t="n"/>
      <c r="I997" s="6" t="n"/>
      <c r="J997" s="6" t="n"/>
      <c r="K997" s="6" t="n"/>
      <c r="L997" s="51" t="n"/>
      <c r="M997" s="6" t="n"/>
      <c r="N997" s="6" t="n"/>
      <c r="O997" s="6" t="n"/>
      <c r="P997" s="52" t="n"/>
    </row>
    <row r="998" ht="15.75" customHeight="1">
      <c r="A998" s="1" t="n"/>
      <c r="B998" s="14" t="n"/>
      <c r="C998" s="6" t="n"/>
      <c r="D998" s="51" t="n"/>
      <c r="E998" s="6" t="n"/>
      <c r="F998" s="51" t="n"/>
      <c r="G998" s="6" t="n"/>
      <c r="H998" s="6" t="n"/>
      <c r="I998" s="6" t="n"/>
      <c r="J998" s="6" t="n"/>
      <c r="K998" s="6" t="n"/>
      <c r="L998" s="51" t="n"/>
      <c r="M998" s="6" t="n"/>
      <c r="N998" s="6" t="n"/>
      <c r="O998" s="6" t="n"/>
      <c r="P998" s="52" t="n"/>
    </row>
    <row r="999" ht="15.75" customHeight="1">
      <c r="A999" s="1" t="n"/>
      <c r="B999" s="14" t="n"/>
      <c r="C999" s="6" t="n"/>
      <c r="D999" s="51" t="n"/>
      <c r="E999" s="6" t="n"/>
      <c r="F999" s="51" t="n"/>
      <c r="G999" s="6" t="n"/>
      <c r="H999" s="6" t="n"/>
      <c r="I999" s="6" t="n"/>
      <c r="J999" s="6" t="n"/>
      <c r="K999" s="6" t="n"/>
      <c r="L999" s="51" t="n"/>
      <c r="M999" s="6" t="n"/>
      <c r="N999" s="6" t="n"/>
      <c r="O999" s="6" t="n"/>
      <c r="P999" s="52" t="n"/>
    </row>
    <row r="1000" ht="15.75" customHeight="1">
      <c r="A1000" s="1" t="n"/>
      <c r="B1000" s="14" t="n"/>
      <c r="C1000" s="6" t="n"/>
      <c r="D1000" s="51" t="n"/>
      <c r="E1000" s="6" t="n"/>
      <c r="F1000" s="51" t="n"/>
      <c r="G1000" s="6" t="n"/>
      <c r="H1000" s="6" t="n"/>
      <c r="I1000" s="6" t="n"/>
      <c r="J1000" s="6" t="n"/>
      <c r="K1000" s="6" t="n"/>
      <c r="L1000" s="51" t="n"/>
      <c r="M1000" s="6" t="n"/>
      <c r="N1000" s="6" t="n"/>
      <c r="O1000" s="6" t="n"/>
      <c r="P1000" s="52" t="n"/>
    </row>
    <row r="1001" ht="15.75" customHeight="1">
      <c r="A1001" s="1" t="n"/>
      <c r="B1001" s="14" t="n"/>
      <c r="C1001" s="6" t="n"/>
      <c r="D1001" s="51" t="n"/>
      <c r="E1001" s="6" t="n"/>
      <c r="F1001" s="51" t="n"/>
      <c r="G1001" s="6" t="n"/>
      <c r="H1001" s="6" t="n"/>
      <c r="I1001" s="6" t="n"/>
      <c r="J1001" s="6" t="n"/>
      <c r="K1001" s="6" t="n"/>
      <c r="L1001" s="51" t="n"/>
      <c r="M1001" s="6" t="n"/>
      <c r="N1001" s="6" t="n"/>
      <c r="O1001" s="6" t="n"/>
      <c r="P1001" s="52" t="n"/>
    </row>
  </sheetData>
  <printOptions horizontalCentered="1" verticalCentered="1"/>
  <pageMargins left="0.7" right="0.7" top="0.75" bottom="0.75" header="0.3" footer="0.3"/>
  <pageSetup orientation="portrait" paperSize="9" scale="39" fitToHeight="0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W48"/>
  <sheetViews>
    <sheetView showGridLines="0" view="pageBreakPreview" topLeftCell="A6" zoomScaleNormal="85" zoomScaleSheetLayoutView="100" workbookViewId="0">
      <selection activeCell="F52" sqref="F52"/>
    </sheetView>
  </sheetViews>
  <sheetFormatPr baseColWidth="8" defaultColWidth="20.7109375" defaultRowHeight="15"/>
  <cols>
    <col width="3.140625" customWidth="1" style="221" min="1" max="1"/>
    <col width="20.7109375" customWidth="1" style="221" min="2" max="4"/>
    <col width="25.85546875" customWidth="1" style="221" min="5" max="5"/>
    <col width="25.42578125" customWidth="1" style="221" min="6" max="6"/>
    <col width="26.28515625" customWidth="1" style="221" min="7" max="7"/>
    <col width="23.7109375" customWidth="1" style="221" min="8" max="8"/>
    <col width="25.42578125" customWidth="1" style="221" min="9" max="9"/>
    <col width="20.7109375" customWidth="1" style="221" min="10" max="12"/>
    <col width="20.7109375" customWidth="1" style="221" min="13" max="16384"/>
  </cols>
  <sheetData>
    <row r="1" ht="40.9" customFormat="1" customHeight="1" s="216">
      <c r="B1" s="212" t="inlineStr">
        <is>
          <t>Acompanhamento Vendas</t>
        </is>
      </c>
      <c r="C1" s="213" t="n"/>
      <c r="D1" s="214" t="n"/>
      <c r="E1" s="214" t="n"/>
      <c r="F1" s="214" t="n"/>
      <c r="G1" s="215" t="n"/>
      <c r="V1" s="216" t="n">
        <v>60000</v>
      </c>
    </row>
    <row r="2" ht="3.6" customFormat="1" customHeight="1" s="220">
      <c r="B2" s="217" t="n"/>
      <c r="C2" s="218" t="n"/>
      <c r="D2" s="217" t="n"/>
      <c r="E2" s="217" t="n"/>
      <c r="F2" s="219" t="n"/>
      <c r="G2" s="219" t="n"/>
      <c r="H2" s="219" t="n"/>
      <c r="I2" s="219" t="n"/>
      <c r="J2" s="219" t="n"/>
    </row>
    <row r="22">
      <c r="B22" s="216" t="n"/>
      <c r="C22" s="216" t="n"/>
      <c r="D22" s="216" t="n"/>
      <c r="F22" s="216" t="n"/>
      <c r="G22" s="216" t="n"/>
      <c r="H22" s="216" t="n"/>
      <c r="I22" s="216" t="n"/>
      <c r="J22" s="216" t="n"/>
      <c r="K22" s="216" t="n"/>
      <c r="L22" s="216" t="n"/>
      <c r="M22" s="216" t="n"/>
      <c r="N22" s="216" t="n"/>
      <c r="O22" s="216" t="n"/>
      <c r="P22" s="216" t="n"/>
      <c r="Q22" s="216" t="n"/>
      <c r="R22" s="216" t="n"/>
      <c r="S22" s="216" t="n"/>
      <c r="T22" s="216" t="n"/>
      <c r="U22" s="216" t="n"/>
      <c r="V22" s="216" t="n"/>
      <c r="W22" s="216" t="n"/>
    </row>
    <row r="23">
      <c r="B23" s="216" t="n"/>
      <c r="C23" s="216" t="n"/>
      <c r="D23" s="216" t="n"/>
      <c r="E23" s="216" t="n"/>
      <c r="F23" s="216" t="n"/>
      <c r="G23" s="216" t="n"/>
      <c r="H23" s="216" t="n"/>
      <c r="I23" s="216" t="n"/>
      <c r="J23" s="216" t="n"/>
      <c r="K23" s="216" t="n"/>
      <c r="L23" s="216" t="n"/>
      <c r="M23" s="216" t="n"/>
      <c r="N23" s="216" t="n"/>
      <c r="O23" s="216" t="n"/>
      <c r="P23" s="216" t="n"/>
      <c r="Q23" s="216" t="n"/>
      <c r="R23" s="216" t="n"/>
      <c r="S23" s="216" t="n"/>
      <c r="T23" s="216" t="n"/>
      <c r="U23" s="216" t="n"/>
      <c r="V23" s="216" t="n"/>
      <c r="W23" s="216" t="n"/>
    </row>
    <row r="24" ht="15.75" customHeight="1" thickBot="1">
      <c r="B24" s="222" t="inlineStr">
        <is>
          <t xml:space="preserve"> Venda de Unidades por mês</t>
        </is>
      </c>
      <c r="C24" s="222" t="n"/>
      <c r="D24" s="222" t="n"/>
      <c r="E24" s="222" t="n"/>
      <c r="F24" s="222" t="n"/>
      <c r="G24" s="222" t="n"/>
      <c r="H24" s="222" t="n"/>
      <c r="I24" s="222" t="n"/>
      <c r="J24" s="216" t="n"/>
      <c r="K24" s="216" t="n"/>
      <c r="L24" s="216" t="n"/>
      <c r="M24" s="216" t="n"/>
      <c r="N24" s="216" t="n"/>
      <c r="O24" s="216" t="n"/>
      <c r="P24" s="216" t="n"/>
      <c r="Q24" s="216" t="n"/>
      <c r="R24" s="216" t="n"/>
      <c r="S24" s="216" t="n"/>
      <c r="T24" s="216" t="n"/>
      <c r="U24" s="216" t="n"/>
      <c r="V24" s="216" t="n"/>
      <c r="W24" s="216" t="n"/>
    </row>
    <row r="25">
      <c r="B25" s="223" t="n"/>
      <c r="C25" s="223" t="n"/>
      <c r="D25" s="224" t="inlineStr">
        <is>
          <t>Unidas vendidas</t>
        </is>
      </c>
      <c r="E25" s="224" t="inlineStr">
        <is>
          <t>Valor  vendido</t>
        </is>
      </c>
      <c r="F25" s="224" t="inlineStr">
        <is>
          <t>Unidas de distrato</t>
        </is>
      </c>
      <c r="G25" s="224" t="inlineStr">
        <is>
          <t>Valor de distrato</t>
        </is>
      </c>
      <c r="H25" s="224" t="inlineStr">
        <is>
          <t>Estoque</t>
        </is>
      </c>
      <c r="I25" s="224" t="inlineStr">
        <is>
          <t>Valor do estoque</t>
        </is>
      </c>
      <c r="J25" s="216" t="n"/>
      <c r="K25" s="216" t="n"/>
      <c r="L25" s="216" t="n"/>
      <c r="M25" s="216" t="n"/>
      <c r="N25" s="216" t="n"/>
      <c r="O25" s="216" t="n"/>
      <c r="P25" s="216" t="n"/>
      <c r="Q25" s="216" t="n"/>
      <c r="R25" s="216" t="n"/>
      <c r="S25" s="216" t="n"/>
      <c r="T25" s="216" t="n"/>
      <c r="U25" s="216" t="n"/>
      <c r="V25" s="216" t="n"/>
      <c r="W25" s="216" t="n"/>
    </row>
    <row r="26">
      <c r="A26" s="225" t="n">
        <v>5</v>
      </c>
      <c r="B26" s="358" t="n">
        <v>44593</v>
      </c>
      <c r="C26" s="358" t="n"/>
      <c r="D26" s="227" t="n">
        <v>1</v>
      </c>
      <c r="E26" s="359" t="n">
        <v>94860.14999999999</v>
      </c>
      <c r="F26" s="227" t="n">
        <v>1</v>
      </c>
      <c r="G26" s="359" t="n">
        <v>152319.92</v>
      </c>
      <c r="H26" s="227" t="n">
        <v>114</v>
      </c>
      <c r="I26" s="359" t="n">
        <v>0</v>
      </c>
      <c r="J26" s="216" t="n"/>
      <c r="K26" s="216" t="n"/>
      <c r="L26" s="216" t="n"/>
      <c r="M26" s="216" t="n"/>
      <c r="N26" s="216" t="n"/>
      <c r="O26" s="216" t="n"/>
      <c r="P26" s="216" t="n"/>
      <c r="Q26" s="216" t="n"/>
      <c r="R26" s="216" t="n"/>
      <c r="S26" s="216" t="n"/>
      <c r="T26" s="216" t="n"/>
      <c r="U26" s="216" t="n"/>
      <c r="V26" s="216" t="n"/>
      <c r="W26" s="216" t="n"/>
    </row>
    <row r="27">
      <c r="A27" s="225" t="n">
        <v>6</v>
      </c>
      <c r="B27" s="360" t="n">
        <v>44622</v>
      </c>
      <c r="C27" s="360" t="n"/>
      <c r="D27" s="230" t="n">
        <v>1</v>
      </c>
      <c r="E27" s="361" t="n">
        <v>327469.23</v>
      </c>
      <c r="F27" s="230" t="n">
        <v>0</v>
      </c>
      <c r="G27" s="361" t="n">
        <v>0</v>
      </c>
      <c r="H27" s="230" t="n">
        <v>113</v>
      </c>
      <c r="I27" s="361" t="n">
        <v>0</v>
      </c>
      <c r="J27" s="216" t="n"/>
      <c r="K27" s="216" t="n"/>
      <c r="L27" s="216" t="n"/>
      <c r="M27" s="216" t="n"/>
      <c r="N27" s="216" t="n"/>
      <c r="O27" s="216" t="n"/>
      <c r="P27" s="216" t="n"/>
      <c r="Q27" s="216" t="n"/>
      <c r="R27" s="216" t="n"/>
      <c r="S27" s="216" t="n"/>
      <c r="T27" s="216" t="n"/>
      <c r="U27" s="216" t="n"/>
      <c r="V27" s="216" t="n"/>
      <c r="W27" s="216" t="n"/>
    </row>
    <row r="28">
      <c r="A28" s="225" t="n">
        <v>7</v>
      </c>
      <c r="B28" s="358" t="n">
        <v>44654</v>
      </c>
      <c r="C28" s="358" t="n"/>
      <c r="D28" s="227" t="n">
        <v>1</v>
      </c>
      <c r="E28" s="359" t="n">
        <v>344730.47</v>
      </c>
      <c r="F28" s="227" t="n">
        <v>0</v>
      </c>
      <c r="G28" s="359" t="n">
        <v>0</v>
      </c>
      <c r="H28" s="227" t="n">
        <v>112</v>
      </c>
      <c r="I28" s="359" t="n">
        <v>0</v>
      </c>
      <c r="J28" s="216" t="n"/>
      <c r="K28" s="216" t="n"/>
      <c r="L28" s="216" t="n"/>
      <c r="M28" s="216" t="n"/>
      <c r="N28" s="216" t="n"/>
      <c r="O28" s="216" t="n"/>
      <c r="P28" s="216" t="n"/>
      <c r="Q28" s="216" t="n"/>
      <c r="R28" s="216" t="n"/>
      <c r="S28" s="216" t="n"/>
      <c r="T28" s="216" t="n"/>
      <c r="U28" s="216" t="n"/>
      <c r="V28" s="216" t="n"/>
      <c r="W28" s="216" t="n"/>
    </row>
    <row r="29">
      <c r="A29" s="225" t="n">
        <v>8</v>
      </c>
      <c r="B29" s="360" t="n">
        <v>44685</v>
      </c>
      <c r="C29" s="360" t="n"/>
      <c r="D29" s="230" t="n">
        <v>3</v>
      </c>
      <c r="E29" s="361" t="n">
        <v>496209.3</v>
      </c>
      <c r="F29" s="230" t="n">
        <v>1</v>
      </c>
      <c r="G29" s="361" t="n">
        <v>20886.92</v>
      </c>
      <c r="H29" s="230" t="n">
        <v>110</v>
      </c>
      <c r="I29" s="361" t="n">
        <v>0</v>
      </c>
      <c r="J29" s="216" t="n"/>
      <c r="K29" s="216" t="n"/>
      <c r="L29" s="216" t="n"/>
      <c r="M29" s="216" t="n"/>
      <c r="N29" s="216" t="n"/>
      <c r="O29" s="216" t="n"/>
      <c r="P29" s="216" t="n"/>
      <c r="Q29" s="216" t="n"/>
      <c r="R29" s="216" t="n"/>
      <c r="S29" s="216" t="n"/>
      <c r="T29" s="216" t="n"/>
      <c r="U29" s="216" t="n"/>
      <c r="V29" s="216" t="n"/>
      <c r="W29" s="216" t="n"/>
    </row>
    <row r="30">
      <c r="A30" s="225" t="n">
        <v>9</v>
      </c>
      <c r="B30" s="358" t="n">
        <v>44717</v>
      </c>
      <c r="C30" s="358" t="n"/>
      <c r="D30" s="227" t="n">
        <v>2</v>
      </c>
      <c r="E30" s="359" t="n">
        <v>205954</v>
      </c>
      <c r="F30" s="227" t="n">
        <v>0</v>
      </c>
      <c r="G30" s="359" t="n">
        <v>0</v>
      </c>
      <c r="H30" s="227" t="n">
        <v>107</v>
      </c>
      <c r="I30" s="359" t="n">
        <v>16902461.29240688</v>
      </c>
      <c r="J30" s="216" t="n"/>
      <c r="K30" s="216" t="n"/>
      <c r="L30" s="216" t="n"/>
      <c r="M30" s="216" t="n"/>
      <c r="N30" s="216" t="n"/>
      <c r="O30" s="216" t="n"/>
      <c r="P30" s="216" t="n"/>
      <c r="Q30" s="216" t="n"/>
      <c r="R30" s="216" t="n"/>
      <c r="S30" s="216" t="n"/>
      <c r="T30" s="216" t="n"/>
      <c r="U30" s="216" t="n"/>
      <c r="V30" s="216" t="n"/>
      <c r="W30" s="216" t="n"/>
    </row>
    <row r="31">
      <c r="A31" s="225" t="n">
        <v>10</v>
      </c>
      <c r="B31" s="360" t="n">
        <v>44748</v>
      </c>
      <c r="C31" s="360" t="n"/>
      <c r="D31" s="230" t="n">
        <v>3</v>
      </c>
      <c r="E31" s="361" t="n">
        <v>671263.24</v>
      </c>
      <c r="F31" s="230" t="n">
        <v>2</v>
      </c>
      <c r="G31" s="361" t="n">
        <v>0</v>
      </c>
      <c r="H31" s="230" t="n">
        <v>106</v>
      </c>
      <c r="I31" s="361" t="n">
        <v>16591801.74267688</v>
      </c>
      <c r="J31" s="216" t="n"/>
      <c r="K31" s="216" t="n"/>
      <c r="L31" s="216" t="n"/>
      <c r="M31" s="216" t="n"/>
      <c r="N31" s="216" t="n"/>
      <c r="O31" s="216" t="n"/>
      <c r="P31" s="216" t="n"/>
      <c r="Q31" s="216" t="n"/>
      <c r="R31" s="216" t="n"/>
      <c r="S31" s="216" t="n"/>
      <c r="T31" s="216" t="n"/>
      <c r="U31" s="216" t="n"/>
      <c r="V31" s="216" t="n"/>
      <c r="W31" s="216" t="n"/>
    </row>
    <row r="32">
      <c r="A32" s="225" t="n">
        <v>11</v>
      </c>
      <c r="B32" s="358" t="n">
        <v>44780</v>
      </c>
      <c r="C32" s="358" t="n"/>
      <c r="D32" s="227" t="n">
        <v>5</v>
      </c>
      <c r="E32" s="359" t="n">
        <v>1406296.18</v>
      </c>
      <c r="F32" s="227" t="n">
        <v>0</v>
      </c>
      <c r="G32" s="359" t="n">
        <v>0</v>
      </c>
      <c r="H32" s="227" t="n">
        <v>101</v>
      </c>
      <c r="I32" s="359" t="n">
        <v>15196110.11882788</v>
      </c>
      <c r="J32" s="216" t="n"/>
      <c r="K32" s="216" t="n"/>
      <c r="L32" s="216" t="n"/>
      <c r="M32" s="216" t="n"/>
      <c r="N32" s="216" t="n"/>
      <c r="O32" s="216" t="n"/>
      <c r="P32" s="216" t="n"/>
      <c r="Q32" s="216" t="n"/>
      <c r="R32" s="216" t="n"/>
      <c r="S32" s="216" t="n"/>
      <c r="T32" s="216" t="n"/>
      <c r="U32" s="216" t="n"/>
      <c r="V32" s="216" t="n"/>
      <c r="W32" s="216" t="n"/>
    </row>
    <row r="33">
      <c r="A33" s="225" t="n">
        <v>12</v>
      </c>
      <c r="B33" s="360" t="n">
        <v>44811</v>
      </c>
      <c r="C33" s="360" t="n"/>
      <c r="D33" s="230" t="n">
        <v>4</v>
      </c>
      <c r="E33" s="361" t="n">
        <v>442791.25</v>
      </c>
      <c r="F33" s="230" t="n">
        <v>0</v>
      </c>
      <c r="G33" s="361" t="n">
        <v>0</v>
      </c>
      <c r="H33" s="230" t="n">
        <v>97</v>
      </c>
      <c r="I33" s="361" t="n">
        <v>14735981.70257788</v>
      </c>
      <c r="J33" s="216" t="n"/>
      <c r="K33" s="216" t="n"/>
      <c r="L33" s="216" t="n"/>
      <c r="M33" s="216" t="n"/>
      <c r="N33" s="216" t="n"/>
      <c r="O33" s="216" t="n"/>
      <c r="P33" s="216" t="n"/>
      <c r="Q33" s="216" t="n"/>
      <c r="R33" s="216" t="n"/>
      <c r="S33" s="216" t="n"/>
      <c r="T33" s="216" t="n"/>
      <c r="U33" s="216" t="n"/>
      <c r="V33" s="216" t="n"/>
      <c r="W33" s="216" t="n"/>
    </row>
    <row r="34">
      <c r="A34" s="225" t="n"/>
      <c r="B34" s="358" t="n">
        <v>44842</v>
      </c>
      <c r="C34" s="358" t="n"/>
      <c r="D34" s="227" t="n">
        <v>0</v>
      </c>
      <c r="E34" s="359" t="n">
        <v>0</v>
      </c>
      <c r="F34" s="227" t="n">
        <v>0</v>
      </c>
      <c r="G34" s="359" t="n">
        <v>0</v>
      </c>
      <c r="H34" s="227" t="n">
        <v>97</v>
      </c>
      <c r="I34" s="359" t="n">
        <v>14735981.70257788</v>
      </c>
      <c r="J34" s="216" t="n"/>
      <c r="K34" s="216" t="n"/>
      <c r="L34" s="216" t="n"/>
      <c r="M34" s="216" t="n"/>
      <c r="N34" s="216" t="n"/>
      <c r="O34" s="216" t="n"/>
      <c r="P34" s="216" t="n"/>
      <c r="Q34" s="216" t="n"/>
      <c r="R34" s="216" t="n"/>
      <c r="S34" s="216" t="n"/>
      <c r="T34" s="216" t="n"/>
      <c r="U34" s="216" t="n"/>
      <c r="V34" s="216" t="n"/>
      <c r="W34" s="216" t="n"/>
    </row>
    <row r="35">
      <c r="A35" s="225" t="n"/>
      <c r="B35" s="360" t="n">
        <v>44873</v>
      </c>
      <c r="C35" s="360" t="n"/>
      <c r="D35" s="230" t="n">
        <v>2</v>
      </c>
      <c r="E35" s="361" t="n">
        <v>586022.25</v>
      </c>
      <c r="F35" s="230" t="n">
        <v>0</v>
      </c>
      <c r="G35" s="361" t="n">
        <v>0</v>
      </c>
      <c r="H35" s="230" t="n">
        <v>95</v>
      </c>
      <c r="I35" s="361" t="n">
        <v>13921152.2</v>
      </c>
      <c r="J35" s="216" t="n"/>
      <c r="K35" s="216" t="n"/>
      <c r="L35" s="216" t="n"/>
      <c r="M35" s="216" t="n"/>
      <c r="N35" s="216" t="n"/>
      <c r="O35" s="216" t="n"/>
      <c r="P35" s="216" t="n"/>
      <c r="Q35" s="216" t="n"/>
      <c r="R35" s="216" t="n"/>
      <c r="S35" s="216" t="n"/>
      <c r="T35" s="216" t="n"/>
      <c r="U35" s="216" t="n"/>
      <c r="V35" s="216" t="n"/>
      <c r="W35" s="216" t="n"/>
    </row>
    <row r="36">
      <c r="A36" s="225" t="n"/>
      <c r="B36" s="358" t="n">
        <v>44903</v>
      </c>
      <c r="C36" s="358" t="n"/>
      <c r="D36" s="227" t="n">
        <v>1</v>
      </c>
      <c r="E36" s="359" t="n">
        <v>325388.01</v>
      </c>
      <c r="F36" s="227" t="n">
        <v>0</v>
      </c>
      <c r="G36" s="359" t="n">
        <v>0</v>
      </c>
      <c r="H36" s="227" t="n">
        <v>94</v>
      </c>
      <c r="I36" s="359" t="n">
        <v>13508197.05</v>
      </c>
      <c r="J36" s="216" t="n"/>
      <c r="K36" s="216" t="n"/>
      <c r="L36" s="216" t="n"/>
      <c r="M36" s="216" t="n"/>
      <c r="N36" s="216" t="n"/>
      <c r="O36" s="216" t="n"/>
      <c r="P36" s="216" t="n"/>
      <c r="Q36" s="216" t="n"/>
      <c r="R36" s="216" t="n"/>
      <c r="S36" s="216" t="n"/>
      <c r="T36" s="216" t="n"/>
      <c r="U36" s="216" t="n"/>
      <c r="V36" s="216" t="n"/>
      <c r="W36" s="216" t="n"/>
    </row>
    <row r="37">
      <c r="A37" s="225" t="n"/>
      <c r="B37" s="360" t="n">
        <v>44927</v>
      </c>
      <c r="C37" s="360" t="n"/>
      <c r="D37" s="230" t="n">
        <v>1</v>
      </c>
      <c r="E37" s="361" t="n">
        <v>98330.66</v>
      </c>
      <c r="F37" s="230" t="n">
        <v>1</v>
      </c>
      <c r="G37" s="361" t="n">
        <v>8270.540000000001</v>
      </c>
      <c r="H37" s="230" t="n">
        <v>94</v>
      </c>
      <c r="I37" s="361" t="n">
        <v>13678781.11</v>
      </c>
      <c r="J37" s="216" t="n"/>
      <c r="K37" s="216" t="n"/>
      <c r="L37" s="216" t="n"/>
      <c r="M37" s="216" t="n"/>
      <c r="N37" s="216" t="n"/>
      <c r="O37" s="216" t="n"/>
      <c r="P37" s="216" t="n"/>
      <c r="Q37" s="216" t="n"/>
      <c r="R37" s="216" t="n"/>
      <c r="S37" s="216" t="n"/>
      <c r="T37" s="216" t="n"/>
      <c r="U37" s="216" t="n"/>
      <c r="V37" s="216" t="n"/>
      <c r="W37" s="216" t="n"/>
    </row>
    <row r="38">
      <c r="A38" s="225" t="n"/>
      <c r="B38" s="358" t="n">
        <v>44958</v>
      </c>
      <c r="C38" s="358" t="n"/>
      <c r="D38" s="227" t="n">
        <v>1</v>
      </c>
      <c r="E38" s="359" t="n">
        <v>115667</v>
      </c>
      <c r="F38" s="227" t="n">
        <v>0</v>
      </c>
      <c r="G38" s="359" t="n">
        <v>0</v>
      </c>
      <c r="H38" s="227" t="n">
        <v>93</v>
      </c>
      <c r="I38" s="359" t="n">
        <v>13564535.86</v>
      </c>
      <c r="J38" s="216" t="n"/>
      <c r="K38" s="362" t="n"/>
      <c r="L38" s="216" t="n"/>
      <c r="M38" s="216" t="n"/>
      <c r="N38" s="216" t="n"/>
      <c r="O38" s="216" t="n"/>
      <c r="P38" s="216" t="n"/>
      <c r="Q38" s="216" t="n"/>
      <c r="R38" s="216" t="n"/>
      <c r="S38" s="216" t="n"/>
      <c r="T38" s="216" t="n"/>
      <c r="U38" s="216" t="n"/>
      <c r="V38" s="216" t="n"/>
      <c r="W38" s="216" t="n"/>
    </row>
    <row r="39">
      <c r="A39" s="225" t="n"/>
      <c r="B39" s="360" t="n">
        <v>44986</v>
      </c>
      <c r="C39" s="360" t="n"/>
      <c r="D39" s="230" t="n">
        <v>2</v>
      </c>
      <c r="E39" s="361" t="n">
        <v>547200</v>
      </c>
      <c r="F39" s="230" t="n">
        <v>2</v>
      </c>
      <c r="G39" s="361" t="n">
        <v>41714.61</v>
      </c>
      <c r="H39" s="230" t="n">
        <v>93</v>
      </c>
      <c r="I39" s="361" t="n">
        <v>13561530.23</v>
      </c>
      <c r="J39" s="216" t="n"/>
      <c r="K39" s="216" t="n"/>
      <c r="L39" s="216" t="n"/>
      <c r="M39" s="216" t="n"/>
      <c r="N39" s="216" t="n"/>
      <c r="O39" s="216" t="n"/>
      <c r="P39" s="216" t="n"/>
      <c r="Q39" s="216" t="n"/>
      <c r="R39" s="216" t="n"/>
      <c r="S39" s="216" t="n"/>
      <c r="T39" s="216" t="n"/>
      <c r="U39" s="216" t="n"/>
      <c r="V39" s="216" t="n"/>
      <c r="W39" s="216" t="n"/>
    </row>
    <row r="40">
      <c r="A40" s="225" t="n"/>
      <c r="B40" s="358" t="n">
        <v>45017</v>
      </c>
      <c r="C40" s="358" t="n"/>
      <c r="D40" s="227" t="n">
        <v>0</v>
      </c>
      <c r="E40" s="359" t="n">
        <v>0</v>
      </c>
      <c r="F40" s="227" t="n">
        <v>0</v>
      </c>
      <c r="G40" s="359" t="n">
        <v>0</v>
      </c>
      <c r="H40" s="227" t="n">
        <v>93</v>
      </c>
      <c r="I40" s="359" t="n">
        <v>13561530.23</v>
      </c>
      <c r="J40" s="216" t="n"/>
      <c r="K40" s="216" t="n"/>
      <c r="L40" s="216" t="n"/>
      <c r="M40" s="216" t="n"/>
      <c r="N40" s="216" t="n"/>
      <c r="O40" s="216" t="n"/>
      <c r="P40" s="216" t="n"/>
      <c r="Q40" s="216" t="n"/>
      <c r="R40" s="216" t="n"/>
      <c r="S40" s="216" t="n"/>
      <c r="T40" s="216" t="n"/>
      <c r="U40" s="216" t="n"/>
      <c r="V40" s="216" t="n"/>
      <c r="W40" s="216" t="n"/>
    </row>
    <row r="41">
      <c r="A41" s="225" t="n"/>
      <c r="B41" s="360" t="n">
        <v>45047</v>
      </c>
      <c r="C41" s="360" t="n"/>
      <c r="D41" s="230" t="n">
        <v>4</v>
      </c>
      <c r="E41" s="361" t="n">
        <v>600607.9399999999</v>
      </c>
      <c r="F41" s="230" t="n">
        <v>1</v>
      </c>
      <c r="G41" s="361" t="n">
        <v>29529.44</v>
      </c>
      <c r="H41" s="230" t="n">
        <v>90</v>
      </c>
      <c r="I41" s="361" t="n">
        <v>13240800.7</v>
      </c>
      <c r="J41" s="216" t="n"/>
      <c r="K41" s="216" t="n"/>
      <c r="L41" s="216" t="n"/>
      <c r="M41" s="216" t="n"/>
      <c r="N41" s="216" t="n"/>
      <c r="O41" s="216" t="n"/>
      <c r="P41" s="216" t="n"/>
      <c r="Q41" s="216" t="n"/>
      <c r="R41" s="216" t="n"/>
      <c r="S41" s="216" t="n"/>
      <c r="T41" s="216" t="n"/>
      <c r="U41" s="216" t="n"/>
      <c r="V41" s="216" t="n"/>
      <c r="W41" s="216" t="n"/>
    </row>
    <row r="42" ht="15" customHeight="1">
      <c r="A42" s="225" t="n"/>
      <c r="B42" s="358" t="n">
        <v>45078</v>
      </c>
      <c r="C42" s="358" t="n"/>
      <c r="D42" s="227" t="n">
        <v>11</v>
      </c>
      <c r="E42" s="359" t="n">
        <v>1523448</v>
      </c>
      <c r="F42" s="227" t="n">
        <v>1</v>
      </c>
      <c r="G42" s="359" t="n">
        <v>81814.36</v>
      </c>
      <c r="H42" s="227" t="n">
        <v>80</v>
      </c>
      <c r="I42" s="363" t="n">
        <v>6964231.1</v>
      </c>
      <c r="J42" s="216" t="n"/>
      <c r="K42" s="216" t="n"/>
      <c r="L42" s="216" t="n"/>
      <c r="M42" s="216" t="n"/>
      <c r="N42" s="216" t="n"/>
      <c r="O42" s="216" t="n"/>
      <c r="P42" s="216" t="n"/>
      <c r="Q42" s="216" t="n"/>
      <c r="R42" s="216" t="n"/>
      <c r="S42" s="216" t="n"/>
      <c r="T42" s="216" t="n"/>
      <c r="U42" s="216" t="n"/>
      <c r="V42" s="216" t="n"/>
      <c r="W42" s="216" t="n"/>
    </row>
    <row r="43" ht="15" customHeight="1">
      <c r="A43" s="225" t="n"/>
      <c r="B43" s="360" t="n">
        <v>45108</v>
      </c>
      <c r="C43" s="360" t="n"/>
      <c r="D43" s="230" t="n">
        <v>3</v>
      </c>
      <c r="E43" s="361" t="n">
        <v>552960</v>
      </c>
      <c r="F43" s="230" t="n">
        <v>0</v>
      </c>
      <c r="G43" s="361" t="n">
        <v>0</v>
      </c>
      <c r="H43" s="230" t="n">
        <v>77</v>
      </c>
      <c r="I43" s="361" t="n">
        <v>6475185.13</v>
      </c>
      <c r="J43" s="216" t="n"/>
      <c r="K43" s="216" t="n"/>
      <c r="L43" s="216" t="n"/>
      <c r="M43" s="216" t="n"/>
      <c r="N43" s="216" t="n"/>
      <c r="O43" s="216" t="n"/>
      <c r="P43" s="216" t="n"/>
      <c r="Q43" s="216" t="n"/>
      <c r="R43" s="216" t="n"/>
      <c r="S43" s="216" t="n"/>
      <c r="T43" s="216" t="n"/>
      <c r="U43" s="216" t="n"/>
      <c r="V43" s="216" t="n"/>
      <c r="W43" s="216" t="n"/>
    </row>
    <row r="44" ht="15" customHeight="1">
      <c r="A44" s="225" t="n"/>
      <c r="B44" s="358" t="n">
        <v>45139</v>
      </c>
      <c r="C44" s="358" t="n"/>
      <c r="D44" s="227" t="n">
        <v>3</v>
      </c>
      <c r="E44" s="359" t="n">
        <v>309895.15</v>
      </c>
      <c r="F44" s="227" t="n">
        <v>0</v>
      </c>
      <c r="G44" s="359" t="n">
        <v>0</v>
      </c>
      <c r="H44" s="227" t="n">
        <v>74</v>
      </c>
      <c r="I44" s="359" t="n">
        <v>6257145.76</v>
      </c>
      <c r="J44" s="216" t="n"/>
      <c r="K44" s="216" t="n"/>
      <c r="L44" s="216" t="n"/>
      <c r="M44" s="216" t="n"/>
      <c r="N44" s="216" t="n"/>
      <c r="O44" s="216" t="n"/>
      <c r="P44" s="216" t="n"/>
      <c r="Q44" s="216" t="n"/>
      <c r="R44" s="216" t="n"/>
      <c r="S44" s="216" t="n"/>
      <c r="T44" s="216" t="n"/>
      <c r="U44" s="216" t="n"/>
      <c r="V44" s="216" t="n"/>
      <c r="W44" s="216" t="n"/>
    </row>
    <row r="45" ht="15" customHeight="1">
      <c r="A45" s="225" t="n"/>
      <c r="B45" s="360" t="n">
        <v>45170</v>
      </c>
      <c r="C45" s="360" t="n"/>
      <c r="D45" s="230" t="n">
        <v>1</v>
      </c>
      <c r="E45" s="361" t="n">
        <v>346500</v>
      </c>
      <c r="F45" s="230" t="n">
        <v>2</v>
      </c>
      <c r="G45" s="361" t="n">
        <v>31046.74</v>
      </c>
      <c r="H45" s="230" t="n">
        <v>75</v>
      </c>
      <c r="I45" s="361" t="n">
        <v>6471632.53</v>
      </c>
      <c r="J45" s="216" t="n"/>
      <c r="K45" s="216" t="n"/>
      <c r="L45" s="216" t="n"/>
      <c r="M45" s="216" t="n"/>
      <c r="N45" s="216" t="n"/>
      <c r="O45" s="216" t="n"/>
      <c r="P45" s="216" t="n"/>
      <c r="Q45" s="216" t="n"/>
      <c r="R45" s="216" t="n"/>
      <c r="S45" s="216" t="n"/>
      <c r="T45" s="216" t="n"/>
      <c r="U45" s="216" t="n"/>
      <c r="V45" s="216" t="n"/>
      <c r="W45" s="216" t="n"/>
    </row>
    <row r="46">
      <c r="B46" s="364" t="inlineStr">
        <is>
          <t>Total</t>
        </is>
      </c>
      <c r="C46" s="364" t="n"/>
      <c r="D46" s="235">
        <f>+SUM(D26:D45)</f>
        <v/>
      </c>
      <c r="E46" s="365">
        <f>+SUM(E26:E45)</f>
        <v/>
      </c>
      <c r="F46" s="235">
        <f>+SUM(F26:F45)</f>
        <v/>
      </c>
      <c r="G46" s="365">
        <f>+SUM(G26:G45)</f>
        <v/>
      </c>
      <c r="H46" s="235">
        <f>H45</f>
        <v/>
      </c>
      <c r="I46" s="365">
        <f>I45</f>
        <v/>
      </c>
      <c r="J46" s="216" t="n"/>
      <c r="K46" s="216" t="n"/>
      <c r="L46" s="216" t="n"/>
      <c r="M46" s="216" t="n"/>
      <c r="N46" s="216" t="n"/>
      <c r="O46" s="216" t="n"/>
      <c r="P46" s="216" t="n"/>
      <c r="Q46" s="216" t="n"/>
      <c r="R46" s="216" t="n"/>
      <c r="S46" s="216" t="n"/>
      <c r="T46" s="216" t="n"/>
      <c r="U46" s="216" t="n"/>
      <c r="V46" s="216" t="n"/>
      <c r="W46" s="216" t="n"/>
    </row>
    <row r="47">
      <c r="F47" s="285" t="n"/>
    </row>
    <row r="48">
      <c r="F48" s="285" t="n"/>
    </row>
  </sheetData>
  <pageMargins left="0.511811024" right="0.511811024" top="0.787401575" bottom="0.787401575" header="0.31496062" footer="0.31496062"/>
  <pageSetup orientation="landscape" scale="66"/>
  <drawing r:id="rId1"/>
</worksheet>
</file>

<file path=xl/worksheets/sheet6.xml><?xml version="1.0" encoding="utf-8"?>
<worksheet xmlns="http://schemas.openxmlformats.org/spreadsheetml/2006/main">
  <sheetPr>
    <tabColor rgb="FFFFFF00"/>
    <outlinePr summaryBelow="1" summaryRight="1"/>
    <pageSetUpPr/>
  </sheetPr>
  <dimension ref="B2:L167"/>
  <sheetViews>
    <sheetView workbookViewId="0">
      <selection activeCell="C15" sqref="C15"/>
    </sheetView>
  </sheetViews>
  <sheetFormatPr baseColWidth="8" defaultRowHeight="15"/>
  <cols>
    <col width="27.28515625" bestFit="1" customWidth="1" min="2" max="2"/>
    <col width="14" bestFit="1" customWidth="1" min="3" max="3"/>
    <col width="13.5703125" bestFit="1" customWidth="1" min="4" max="4"/>
    <col width="15.7109375" bestFit="1" customWidth="1" min="5" max="6"/>
    <col width="13.85546875" customWidth="1" min="7" max="7"/>
    <col width="16.7109375" bestFit="1" customWidth="1" min="8" max="8"/>
  </cols>
  <sheetData>
    <row r="2">
      <c r="B2" s="137" t="inlineStr">
        <is>
          <t>Quadra/Lote</t>
        </is>
      </c>
      <c r="C2" s="137" t="inlineStr">
        <is>
          <t>Saldo Devedor</t>
        </is>
      </c>
      <c r="D2" s="137" t="inlineStr">
        <is>
          <t>Dias em Atraso</t>
        </is>
      </c>
      <c r="E2" s="137" t="inlineStr">
        <is>
          <t>Faixa de Atraso</t>
        </is>
      </c>
      <c r="F2" s="137" t="inlineStr">
        <is>
          <t>Valor de Venda</t>
        </is>
      </c>
      <c r="G2" s="137" t="inlineStr">
        <is>
          <t>LTV</t>
        </is>
      </c>
      <c r="H2" s="137" t="inlineStr">
        <is>
          <t>Empreendimento</t>
        </is>
      </c>
    </row>
    <row r="3">
      <c r="B3" t="inlineStr">
        <is>
          <t>Q01L02</t>
        </is>
      </c>
      <c r="C3" s="366">
        <f>SUMIFS(Recebíveis!Q:Q,Recebíveis!A:A,'Base Contratos'!B3)</f>
        <v/>
      </c>
      <c r="D3">
        <f>_xlfn.MAXIFS(Recebíveis!R:R,Recebíveis!A:A,'Base Contratos'!B3)</f>
        <v/>
      </c>
      <c r="E3">
        <f>IF(D3=0,"Em dia",IF(D3&lt;=15,"Até 15",IF(D3&lt;=30,"Entre 15 e 30",IF(D3&lt;=60,"Entre 30 e 60",IF(D3&lt;=90,"Entre 60 e 90",IF(D3&lt;=120,"Entre 90 e 120",IF(D3&lt;=150,"Entre 120 e 150",IF(D3&lt;=180,"Entre 150 e 180","Superior a 180"))))))))</f>
        <v/>
      </c>
      <c r="F3" s="366">
        <f>_xlfn.XLOOKUP(B3,'Relação de Contratos'!A:A,'Relação de Contratos'!G:G)</f>
        <v/>
      </c>
      <c r="G3" s="139">
        <f>IFERROR(C3/F3,"")</f>
        <v/>
      </c>
      <c r="H3">
        <f>_xlfn.XLOOKUP(B3,'Relação de Contratos'!A:A,'Relação de Contratos'!L:L)</f>
        <v/>
      </c>
    </row>
    <row r="4">
      <c r="B4" t="inlineStr">
        <is>
          <t>Q023L04</t>
        </is>
      </c>
      <c r="C4" s="366">
        <f>SUMIFS(Recebíveis!Q:Q,Recebíveis!A:A,'Base Contratos'!B4)</f>
        <v/>
      </c>
      <c r="D4">
        <f>_xlfn.MAXIFS(Recebíveis!R:R,Recebíveis!A:A,'Base Contratos'!B4)</f>
        <v/>
      </c>
      <c r="E4">
        <f>IF(D4=0,"Em dia",IF(D4&lt;=15,"Até 15",IF(D4&lt;=30,"Entre 15 e 30",IF(D4&lt;=60,"Entre 30 e 60",IF(D4&lt;=90,"Entre 60 e 90",IF(D4&lt;=120,"Entre 90 e 120",IF(D4&lt;=150,"Entre 120 e 150",IF(D4&lt;=180,"Entre 150 e 180","Superior a 180"))))))))</f>
        <v/>
      </c>
      <c r="F4" s="366">
        <f>_xlfn.XLOOKUP(B4,'Relação de Contratos'!A:A,'Relação de Contratos'!G:G)</f>
        <v/>
      </c>
      <c r="G4" s="139">
        <f>IFERROR(C4/F4,"")</f>
        <v/>
      </c>
      <c r="H4">
        <f>_xlfn.XLOOKUP(B4,'Relação de Contratos'!A:A,'Relação de Contratos'!L:L)</f>
        <v/>
      </c>
      <c r="I4" t="inlineStr"/>
      <c r="J4" t="inlineStr"/>
      <c r="K4" t="inlineStr"/>
      <c r="L4" t="inlineStr"/>
    </row>
    <row r="5">
      <c r="B5" t="inlineStr">
        <is>
          <t>Q020L03</t>
        </is>
      </c>
      <c r="C5" s="366">
        <f>SUMIFS(Recebíveis!Q:Q,Recebíveis!A:A,'Base Contratos'!B5)</f>
        <v/>
      </c>
      <c r="D5">
        <f>_xlfn.MAXIFS(Recebíveis!R:R,Recebíveis!A:A,'Base Contratos'!B5)</f>
        <v/>
      </c>
      <c r="E5">
        <f>IF(D5=0,"Em dia",IF(D5&lt;=15,"Até 15",IF(D5&lt;=30,"Entre 15 e 30",IF(D5&lt;=60,"Entre 30 e 60",IF(D5&lt;=90,"Entre 60 e 90",IF(D5&lt;=120,"Entre 90 e 120",IF(D5&lt;=150,"Entre 120 e 150",IF(D5&lt;=180,"Entre 150 e 180","Superior a 180"))))))))</f>
        <v/>
      </c>
      <c r="F5" s="366">
        <f>_xlfn.XLOOKUP(B5,'Relação de Contratos'!A:A,'Relação de Contratos'!G:G)</f>
        <v/>
      </c>
      <c r="G5" s="139">
        <f>IFERROR(C5/F5,"")</f>
        <v/>
      </c>
      <c r="H5">
        <f>_xlfn.XLOOKUP(B5,'Relação de Contratos'!A:A,'Relação de Contratos'!L:L)</f>
        <v/>
      </c>
      <c r="I5" t="inlineStr"/>
      <c r="J5" t="inlineStr"/>
      <c r="K5" t="inlineStr"/>
      <c r="L5" t="inlineStr"/>
    </row>
    <row r="6">
      <c r="B6" t="inlineStr">
        <is>
          <t>Q05L03</t>
        </is>
      </c>
      <c r="C6" s="366">
        <f>SUMIFS(Recebíveis!Q:Q,Recebíveis!A:A,'Base Contratos'!B6)</f>
        <v/>
      </c>
      <c r="D6">
        <f>_xlfn.MAXIFS(Recebíveis!R:R,Recebíveis!A:A,'Base Contratos'!B6)</f>
        <v/>
      </c>
      <c r="E6">
        <f>IF(D6=0,"Em dia",IF(D6&lt;=15,"Até 15",IF(D6&lt;=30,"Entre 15 e 30",IF(D6&lt;=60,"Entre 30 e 60",IF(D6&lt;=90,"Entre 60 e 90",IF(D6&lt;=120,"Entre 90 e 120",IF(D6&lt;=150,"Entre 120 e 150",IF(D6&lt;=180,"Entre 150 e 180","Superior a 180"))))))))</f>
        <v/>
      </c>
      <c r="F6" s="366">
        <f>_xlfn.XLOOKUP(B6,'Relação de Contratos'!A:A,'Relação de Contratos'!G:G)</f>
        <v/>
      </c>
      <c r="G6" s="139">
        <f>IFERROR(C6/F6,"")</f>
        <v/>
      </c>
      <c r="H6">
        <f>_xlfn.XLOOKUP(B6,'Relação de Contratos'!A:A,'Relação de Contratos'!L:L)</f>
        <v/>
      </c>
      <c r="I6" t="inlineStr"/>
      <c r="J6" t="inlineStr"/>
      <c r="K6" t="inlineStr"/>
      <c r="L6" t="inlineStr"/>
    </row>
    <row r="7">
      <c r="B7" t="inlineStr">
        <is>
          <t>Q025L04</t>
        </is>
      </c>
      <c r="C7" s="366">
        <f>SUMIFS(Recebíveis!Q:Q,Recebíveis!A:A,'Base Contratos'!B7)</f>
        <v/>
      </c>
      <c r="D7">
        <f>_xlfn.MAXIFS(Recebíveis!R:R,Recebíveis!A:A,'Base Contratos'!B7)</f>
        <v/>
      </c>
      <c r="E7">
        <f>IF(D7=0,"Em dia",IF(D7&lt;=15,"Até 15",IF(D7&lt;=30,"Entre 15 e 30",IF(D7&lt;=60,"Entre 30 e 60",IF(D7&lt;=90,"Entre 60 e 90",IF(D7&lt;=120,"Entre 90 e 120",IF(D7&lt;=150,"Entre 120 e 150",IF(D7&lt;=180,"Entre 150 e 180","Superior a 180"))))))))</f>
        <v/>
      </c>
      <c r="F7" s="366">
        <f>_xlfn.XLOOKUP(B7,'Relação de Contratos'!A:A,'Relação de Contratos'!G:G)</f>
        <v/>
      </c>
      <c r="G7" s="139">
        <f>IFERROR(C7/F7,"")</f>
        <v/>
      </c>
      <c r="H7">
        <f>_xlfn.XLOOKUP(B7,'Relação de Contratos'!A:A,'Relação de Contratos'!L:L)</f>
        <v/>
      </c>
      <c r="I7" t="inlineStr"/>
      <c r="J7" t="inlineStr"/>
      <c r="K7" t="inlineStr"/>
      <c r="L7" t="inlineStr"/>
    </row>
    <row r="8">
      <c r="B8" t="inlineStr">
        <is>
          <t>Q026L01</t>
        </is>
      </c>
      <c r="C8" s="366">
        <f>SUMIFS(Recebíveis!Q:Q,Recebíveis!A:A,'Base Contratos'!B8)</f>
        <v/>
      </c>
      <c r="D8">
        <f>_xlfn.MAXIFS(Recebíveis!R:R,Recebíveis!A:A,'Base Contratos'!B8)</f>
        <v/>
      </c>
      <c r="E8">
        <f>IF(D8=0,"Em dia",IF(D8&lt;=15,"Até 15",IF(D8&lt;=30,"Entre 15 e 30",IF(D8&lt;=60,"Entre 30 e 60",IF(D8&lt;=90,"Entre 60 e 90",IF(D8&lt;=120,"Entre 90 e 120",IF(D8&lt;=150,"Entre 120 e 150",IF(D8&lt;=180,"Entre 150 e 180","Superior a 180"))))))))</f>
        <v/>
      </c>
      <c r="F8" s="366">
        <f>_xlfn.XLOOKUP(B8,'Relação de Contratos'!A:A,'Relação de Contratos'!G:G)</f>
        <v/>
      </c>
      <c r="G8" s="139">
        <f>IFERROR(C8/F8,"")</f>
        <v/>
      </c>
      <c r="H8">
        <f>_xlfn.XLOOKUP(B8,'Relação de Contratos'!A:A,'Relação de Contratos'!L:L)</f>
        <v/>
      </c>
      <c r="I8" t="inlineStr"/>
      <c r="J8" t="inlineStr"/>
      <c r="K8" t="inlineStr"/>
      <c r="L8" t="inlineStr"/>
    </row>
    <row r="9">
      <c r="B9" t="inlineStr">
        <is>
          <t>Q014L01</t>
        </is>
      </c>
      <c r="C9" s="366">
        <f>SUMIFS(Recebíveis!Q:Q,Recebíveis!A:A,'Base Contratos'!B9)</f>
        <v/>
      </c>
      <c r="D9">
        <f>_xlfn.MAXIFS(Recebíveis!R:R,Recebíveis!A:A,'Base Contratos'!B9)</f>
        <v/>
      </c>
      <c r="E9">
        <f>IF(D9=0,"Em dia",IF(D9&lt;=15,"Até 15",IF(D9&lt;=30,"Entre 15 e 30",IF(D9&lt;=60,"Entre 30 e 60",IF(D9&lt;=90,"Entre 60 e 90",IF(D9&lt;=120,"Entre 90 e 120",IF(D9&lt;=150,"Entre 120 e 150",IF(D9&lt;=180,"Entre 150 e 180","Superior a 180"))))))))</f>
        <v/>
      </c>
      <c r="F9" s="366">
        <f>_xlfn.XLOOKUP(B9,'Relação de Contratos'!A:A,'Relação de Contratos'!G:G)</f>
        <v/>
      </c>
      <c r="G9" s="139">
        <f>IFERROR(C9/F9,"")</f>
        <v/>
      </c>
      <c r="H9">
        <f>_xlfn.XLOOKUP(B9,'Relação de Contratos'!A:A,'Relação de Contratos'!L:L)</f>
        <v/>
      </c>
      <c r="I9" t="inlineStr"/>
      <c r="J9" t="inlineStr"/>
      <c r="K9" t="inlineStr"/>
      <c r="L9" t="inlineStr"/>
    </row>
    <row r="10">
      <c r="B10" t="inlineStr">
        <is>
          <t>Q023L05</t>
        </is>
      </c>
      <c r="C10" s="366">
        <f>SUMIFS(Recebíveis!Q:Q,Recebíveis!A:A,'Base Contratos'!B10)</f>
        <v/>
      </c>
      <c r="D10">
        <f>_xlfn.MAXIFS(Recebíveis!R:R,Recebíveis!A:A,'Base Contratos'!B10)</f>
        <v/>
      </c>
      <c r="E10">
        <f>IF(D10=0,"Em dia",IF(D10&lt;=15,"Até 15",IF(D10&lt;=30,"Entre 15 e 30",IF(D10&lt;=60,"Entre 30 e 60",IF(D10&lt;=90,"Entre 60 e 90",IF(D10&lt;=120,"Entre 90 e 120",IF(D10&lt;=150,"Entre 120 e 150",IF(D10&lt;=180,"Entre 150 e 180","Superior a 180"))))))))</f>
        <v/>
      </c>
      <c r="F10" s="366">
        <f>_xlfn.XLOOKUP(B10,'Relação de Contratos'!A:A,'Relação de Contratos'!G:G)</f>
        <v/>
      </c>
      <c r="G10" s="139">
        <f>IFERROR(C10/F10,"")</f>
        <v/>
      </c>
      <c r="H10">
        <f>_xlfn.XLOOKUP(B10,'Relação de Contratos'!A:A,'Relação de Contratos'!L:L)</f>
        <v/>
      </c>
      <c r="I10" t="inlineStr"/>
      <c r="J10" t="inlineStr"/>
      <c r="K10" t="inlineStr"/>
      <c r="L10" t="inlineStr"/>
    </row>
    <row r="11">
      <c r="B11" t="inlineStr">
        <is>
          <t>Q020L011</t>
        </is>
      </c>
      <c r="C11" s="366">
        <f>SUMIFS(Recebíveis!Q:Q,Recebíveis!A:A,'Base Contratos'!B11)</f>
        <v/>
      </c>
      <c r="D11">
        <f>_xlfn.MAXIFS(Recebíveis!R:R,Recebíveis!A:A,'Base Contratos'!B11)</f>
        <v/>
      </c>
      <c r="E11">
        <f>IF(D11=0,"Em dia",IF(D11&lt;=15,"Até 15",IF(D11&lt;=30,"Entre 15 e 30",IF(D11&lt;=60,"Entre 30 e 60",IF(D11&lt;=90,"Entre 60 e 90",IF(D11&lt;=120,"Entre 90 e 120",IF(D11&lt;=150,"Entre 120 e 150",IF(D11&lt;=180,"Entre 150 e 180","Superior a 180"))))))))</f>
        <v/>
      </c>
      <c r="F11" s="366">
        <f>_xlfn.XLOOKUP(B11,'Relação de Contratos'!A:A,'Relação de Contratos'!G:G)</f>
        <v/>
      </c>
      <c r="G11" s="139">
        <f>IFERROR(C11/F11,"")</f>
        <v/>
      </c>
      <c r="H11">
        <f>_xlfn.XLOOKUP(B11,'Relação de Contratos'!A:A,'Relação de Contratos'!L:L)</f>
        <v/>
      </c>
      <c r="I11" t="inlineStr"/>
      <c r="J11" t="inlineStr"/>
      <c r="K11" t="inlineStr"/>
      <c r="L11" t="inlineStr"/>
    </row>
    <row r="12">
      <c r="B12" t="inlineStr">
        <is>
          <t>Q028L06</t>
        </is>
      </c>
      <c r="C12" s="366">
        <f>SUMIFS(Recebíveis!Q:Q,Recebíveis!A:A,'Base Contratos'!B12)</f>
        <v/>
      </c>
      <c r="D12">
        <f>_xlfn.MAXIFS(Recebíveis!R:R,Recebíveis!A:A,'Base Contratos'!B12)</f>
        <v/>
      </c>
      <c r="E12">
        <f>IF(D12=0,"Em dia",IF(D12&lt;=15,"Até 15",IF(D12&lt;=30,"Entre 15 e 30",IF(D12&lt;=60,"Entre 30 e 60",IF(D12&lt;=90,"Entre 60 e 90",IF(D12&lt;=120,"Entre 90 e 120",IF(D12&lt;=150,"Entre 120 e 150",IF(D12&lt;=180,"Entre 150 e 180","Superior a 180"))))))))</f>
        <v/>
      </c>
      <c r="F12" s="366">
        <f>_xlfn.XLOOKUP(B12,'Relação de Contratos'!A:A,'Relação de Contratos'!G:G)</f>
        <v/>
      </c>
      <c r="G12" s="139">
        <f>IFERROR(C12/F12,"")</f>
        <v/>
      </c>
      <c r="H12">
        <f>_xlfn.XLOOKUP(B12,'Relação de Contratos'!A:A,'Relação de Contratos'!L:L)</f>
        <v/>
      </c>
      <c r="I12" t="inlineStr"/>
      <c r="J12" t="inlineStr"/>
      <c r="K12" t="inlineStr"/>
      <c r="L12" t="inlineStr"/>
    </row>
    <row r="13">
      <c r="B13" t="inlineStr">
        <is>
          <t>Q06L07</t>
        </is>
      </c>
      <c r="C13" s="366">
        <f>SUMIFS(Recebíveis!Q:Q,Recebíveis!A:A,'Base Contratos'!B13)</f>
        <v/>
      </c>
      <c r="D13">
        <f>_xlfn.MAXIFS(Recebíveis!R:R,Recebíveis!A:A,'Base Contratos'!B13)</f>
        <v/>
      </c>
      <c r="E13">
        <f>IF(D13=0,"Em dia",IF(D13&lt;=15,"Até 15",IF(D13&lt;=30,"Entre 15 e 30",IF(D13&lt;=60,"Entre 30 e 60",IF(D13&lt;=90,"Entre 60 e 90",IF(D13&lt;=120,"Entre 90 e 120",IF(D13&lt;=150,"Entre 120 e 150",IF(D13&lt;=180,"Entre 150 e 180","Superior a 180"))))))))</f>
        <v/>
      </c>
      <c r="F13" s="366">
        <f>_xlfn.XLOOKUP(B13,'Relação de Contratos'!A:A,'Relação de Contratos'!G:G)</f>
        <v/>
      </c>
      <c r="G13" s="139">
        <f>IFERROR(C13/F13,"")</f>
        <v/>
      </c>
      <c r="H13">
        <f>_xlfn.XLOOKUP(B13,'Relação de Contratos'!A:A,'Relação de Contratos'!L:L)</f>
        <v/>
      </c>
      <c r="I13" t="inlineStr"/>
      <c r="J13" t="inlineStr"/>
      <c r="K13" t="inlineStr"/>
      <c r="L13" t="inlineStr"/>
    </row>
    <row r="14">
      <c r="B14" t="inlineStr">
        <is>
          <t>Q03L020</t>
        </is>
      </c>
      <c r="C14" s="366">
        <f>SUMIFS(Recebíveis!Q:Q,Recebíveis!A:A,'Base Contratos'!B14)</f>
        <v/>
      </c>
      <c r="D14">
        <f>_xlfn.MAXIFS(Recebíveis!R:R,Recebíveis!A:A,'Base Contratos'!B14)</f>
        <v/>
      </c>
      <c r="E14">
        <f>IF(D14=0,"Em dia",IF(D14&lt;=15,"Até 15",IF(D14&lt;=30,"Entre 15 e 30",IF(D14&lt;=60,"Entre 30 e 60",IF(D14&lt;=90,"Entre 60 e 90",IF(D14&lt;=120,"Entre 90 e 120",IF(D14&lt;=150,"Entre 120 e 150",IF(D14&lt;=180,"Entre 150 e 180","Superior a 180"))))))))</f>
        <v/>
      </c>
      <c r="F14" s="366">
        <f>_xlfn.XLOOKUP(B14,'Relação de Contratos'!A:A,'Relação de Contratos'!G:G)</f>
        <v/>
      </c>
      <c r="G14" s="139">
        <f>IFERROR(C14/F14,"")</f>
        <v/>
      </c>
      <c r="H14">
        <f>_xlfn.XLOOKUP(B14,'Relação de Contratos'!A:A,'Relação de Contratos'!L:L)</f>
        <v/>
      </c>
      <c r="I14" t="inlineStr"/>
      <c r="J14" t="inlineStr"/>
      <c r="K14" t="inlineStr"/>
      <c r="L14" t="inlineStr"/>
    </row>
    <row r="15">
      <c r="B15" t="inlineStr">
        <is>
          <t>Q09L012</t>
        </is>
      </c>
      <c r="C15" s="366">
        <f>SUMIFS(Recebíveis!Q:Q,Recebíveis!A:A,'Base Contratos'!B15)</f>
        <v/>
      </c>
      <c r="D15">
        <f>_xlfn.MAXIFS(Recebíveis!R:R,Recebíveis!A:A,'Base Contratos'!B15)</f>
        <v/>
      </c>
      <c r="E15">
        <f>IF(D15=0,"Em dia",IF(D15&lt;=15,"Até 15",IF(D15&lt;=30,"Entre 15 e 30",IF(D15&lt;=60,"Entre 30 e 60",IF(D15&lt;=90,"Entre 60 e 90",IF(D15&lt;=120,"Entre 90 e 120",IF(D15&lt;=150,"Entre 120 e 150",IF(D15&lt;=180,"Entre 150 e 180","Superior a 180"))))))))</f>
        <v/>
      </c>
      <c r="F15" s="366">
        <f>_xlfn.XLOOKUP(B15,'Relação de Contratos'!A:A,'Relação de Contratos'!G:G)</f>
        <v/>
      </c>
      <c r="G15" s="139">
        <f>IFERROR(C15/F15,"")</f>
        <v/>
      </c>
      <c r="H15">
        <f>_xlfn.XLOOKUP(B15,'Relação de Contratos'!A:A,'Relação de Contratos'!L:L)</f>
        <v/>
      </c>
      <c r="I15" t="inlineStr"/>
      <c r="J15" t="inlineStr"/>
      <c r="K15" t="inlineStr"/>
      <c r="L15" t="inlineStr"/>
    </row>
    <row r="16">
      <c r="B16" t="inlineStr">
        <is>
          <t>Q025L020</t>
        </is>
      </c>
      <c r="C16" s="366">
        <f>SUMIFS(Recebíveis!Q:Q,Recebíveis!A:A,'Base Contratos'!B16)</f>
        <v/>
      </c>
      <c r="D16">
        <f>_xlfn.MAXIFS(Recebíveis!R:R,Recebíveis!A:A,'Base Contratos'!B16)</f>
        <v/>
      </c>
      <c r="E16">
        <f>IF(D16=0,"Em dia",IF(D16&lt;=15,"Até 15",IF(D16&lt;=30,"Entre 15 e 30",IF(D16&lt;=60,"Entre 30 e 60",IF(D16&lt;=90,"Entre 60 e 90",IF(D16&lt;=120,"Entre 90 e 120",IF(D16&lt;=150,"Entre 120 e 150",IF(D16&lt;=180,"Entre 150 e 180","Superior a 180"))))))))</f>
        <v/>
      </c>
      <c r="F16" s="366">
        <f>_xlfn.XLOOKUP(B16,'Relação de Contratos'!A:A,'Relação de Contratos'!G:G)</f>
        <v/>
      </c>
      <c r="G16" s="139">
        <f>IFERROR(C16/F16,"")</f>
        <v/>
      </c>
      <c r="H16">
        <f>_xlfn.XLOOKUP(B16,'Relação de Contratos'!A:A,'Relação de Contratos'!L:L)</f>
        <v/>
      </c>
      <c r="I16" t="inlineStr"/>
      <c r="J16" t="inlineStr"/>
      <c r="K16" t="inlineStr"/>
      <c r="L16" t="inlineStr"/>
    </row>
    <row r="17">
      <c r="B17" t="inlineStr">
        <is>
          <t>Q017L02</t>
        </is>
      </c>
      <c r="C17" s="366">
        <f>SUMIFS(Recebíveis!Q:Q,Recebíveis!A:A,'Base Contratos'!B17)</f>
        <v/>
      </c>
      <c r="D17">
        <f>_xlfn.MAXIFS(Recebíveis!R:R,Recebíveis!A:A,'Base Contratos'!B17)</f>
        <v/>
      </c>
      <c r="E17">
        <f>IF(D17=0,"Em dia",IF(D17&lt;=15,"Até 15",IF(D17&lt;=30,"Entre 15 e 30",IF(D17&lt;=60,"Entre 30 e 60",IF(D17&lt;=90,"Entre 60 e 90",IF(D17&lt;=120,"Entre 90 e 120",IF(D17&lt;=150,"Entre 120 e 150",IF(D17&lt;=180,"Entre 150 e 180","Superior a 180"))))))))</f>
        <v/>
      </c>
      <c r="F17" s="366">
        <f>_xlfn.XLOOKUP(B17,'Relação de Contratos'!A:A,'Relação de Contratos'!G:G)</f>
        <v/>
      </c>
      <c r="G17" s="139">
        <f>IFERROR(C17/F17,"")</f>
        <v/>
      </c>
      <c r="H17">
        <f>_xlfn.XLOOKUP(B17,'Relação de Contratos'!A:A,'Relação de Contratos'!L:L)</f>
        <v/>
      </c>
      <c r="I17" t="inlineStr"/>
      <c r="J17" t="inlineStr"/>
      <c r="K17" t="inlineStr"/>
      <c r="L17" t="inlineStr"/>
    </row>
    <row r="18">
      <c r="B18" t="inlineStr">
        <is>
          <t>Q03L07</t>
        </is>
      </c>
      <c r="C18" s="366">
        <f>SUMIFS(Recebíveis!Q:Q,Recebíveis!A:A,'Base Contratos'!B18)</f>
        <v/>
      </c>
      <c r="D18">
        <f>_xlfn.MAXIFS(Recebíveis!R:R,Recebíveis!A:A,'Base Contratos'!B18)</f>
        <v/>
      </c>
      <c r="E18">
        <f>IF(D18=0,"Em dia",IF(D18&lt;=15,"Até 15",IF(D18&lt;=30,"Entre 15 e 30",IF(D18&lt;=60,"Entre 30 e 60",IF(D18&lt;=90,"Entre 60 e 90",IF(D18&lt;=120,"Entre 90 e 120",IF(D18&lt;=150,"Entre 120 e 150",IF(D18&lt;=180,"Entre 150 e 180","Superior a 180"))))))))</f>
        <v/>
      </c>
      <c r="F18" s="366">
        <f>_xlfn.XLOOKUP(B18,'Relação de Contratos'!A:A,'Relação de Contratos'!G:G)</f>
        <v/>
      </c>
      <c r="G18" s="139">
        <f>IFERROR(C18/F18,"")</f>
        <v/>
      </c>
      <c r="H18">
        <f>_xlfn.XLOOKUP(B18,'Relação de Contratos'!A:A,'Relação de Contratos'!L:L)</f>
        <v/>
      </c>
      <c r="I18" t="inlineStr"/>
      <c r="J18" t="inlineStr"/>
      <c r="K18" t="inlineStr"/>
      <c r="L18" t="inlineStr"/>
    </row>
    <row r="19">
      <c r="B19" t="inlineStr">
        <is>
          <t>Q015L02</t>
        </is>
      </c>
      <c r="C19" s="366">
        <f>SUMIFS(Recebíveis!Q:Q,Recebíveis!A:A,'Base Contratos'!B19)</f>
        <v/>
      </c>
      <c r="D19">
        <f>_xlfn.MAXIFS(Recebíveis!R:R,Recebíveis!A:A,'Base Contratos'!B19)</f>
        <v/>
      </c>
      <c r="E19">
        <f>IF(D19=0,"Em dia",IF(D19&lt;=15,"Até 15",IF(D19&lt;=30,"Entre 15 e 30",IF(D19&lt;=60,"Entre 30 e 60",IF(D19&lt;=90,"Entre 60 e 90",IF(D19&lt;=120,"Entre 90 e 120",IF(D19&lt;=150,"Entre 120 e 150",IF(D19&lt;=180,"Entre 150 e 180","Superior a 180"))))))))</f>
        <v/>
      </c>
      <c r="F19" s="366">
        <f>_xlfn.XLOOKUP(B19,'Relação de Contratos'!A:A,'Relação de Contratos'!G:G)</f>
        <v/>
      </c>
      <c r="G19" s="139">
        <f>IFERROR(C19/F19,"")</f>
        <v/>
      </c>
      <c r="H19">
        <f>_xlfn.XLOOKUP(B19,'Relação de Contratos'!A:A,'Relação de Contratos'!L:L)</f>
        <v/>
      </c>
      <c r="I19" t="inlineStr"/>
      <c r="J19" t="inlineStr"/>
      <c r="K19" t="inlineStr"/>
      <c r="L19" t="inlineStr"/>
    </row>
    <row r="20">
      <c r="B20" t="inlineStr">
        <is>
          <t>Q07L027</t>
        </is>
      </c>
      <c r="C20" s="366">
        <f>SUMIFS(Recebíveis!Q:Q,Recebíveis!A:A,'Base Contratos'!B20)</f>
        <v/>
      </c>
      <c r="D20">
        <f>_xlfn.MAXIFS(Recebíveis!R:R,Recebíveis!A:A,'Base Contratos'!B20)</f>
        <v/>
      </c>
      <c r="E20">
        <f>IF(D20=0,"Em dia",IF(D20&lt;=15,"Até 15",IF(D20&lt;=30,"Entre 15 e 30",IF(D20&lt;=60,"Entre 30 e 60",IF(D20&lt;=90,"Entre 60 e 90",IF(D20&lt;=120,"Entre 90 e 120",IF(D20&lt;=150,"Entre 120 e 150",IF(D20&lt;=180,"Entre 150 e 180","Superior a 180"))))))))</f>
        <v/>
      </c>
      <c r="F20" s="366">
        <f>_xlfn.XLOOKUP(B20,'Relação de Contratos'!A:A,'Relação de Contratos'!G:G)</f>
        <v/>
      </c>
      <c r="G20" s="139">
        <f>IFERROR(C20/F20,"")</f>
        <v/>
      </c>
      <c r="H20">
        <f>_xlfn.XLOOKUP(B20,'Relação de Contratos'!A:A,'Relação de Contratos'!L:L)</f>
        <v/>
      </c>
      <c r="I20" t="inlineStr"/>
      <c r="J20" t="inlineStr"/>
      <c r="K20" t="inlineStr"/>
      <c r="L20" t="inlineStr"/>
    </row>
    <row r="21">
      <c r="B21" t="inlineStr">
        <is>
          <t>Q014L08</t>
        </is>
      </c>
      <c r="C21" s="366">
        <f>SUMIFS(Recebíveis!Q:Q,Recebíveis!A:A,'Base Contratos'!B21)</f>
        <v/>
      </c>
      <c r="D21">
        <f>_xlfn.MAXIFS(Recebíveis!R:R,Recebíveis!A:A,'Base Contratos'!B21)</f>
        <v/>
      </c>
      <c r="E21">
        <f>IF(D21=0,"Em dia",IF(D21&lt;=15,"Até 15",IF(D21&lt;=30,"Entre 15 e 30",IF(D21&lt;=60,"Entre 30 e 60",IF(D21&lt;=90,"Entre 60 e 90",IF(D21&lt;=120,"Entre 90 e 120",IF(D21&lt;=150,"Entre 120 e 150",IF(D21&lt;=180,"Entre 150 e 180","Superior a 180"))))))))</f>
        <v/>
      </c>
      <c r="F21" s="366">
        <f>_xlfn.XLOOKUP(B21,'Relação de Contratos'!A:A,'Relação de Contratos'!G:G)</f>
        <v/>
      </c>
      <c r="G21" s="139">
        <f>IFERROR(C21/F21,"")</f>
        <v/>
      </c>
      <c r="H21">
        <f>_xlfn.XLOOKUP(B21,'Relação de Contratos'!A:A,'Relação de Contratos'!L:L)</f>
        <v/>
      </c>
      <c r="I21" t="inlineStr"/>
      <c r="J21" t="inlineStr"/>
      <c r="K21" t="inlineStr"/>
      <c r="L21" t="inlineStr"/>
    </row>
    <row r="22">
      <c r="B22" t="inlineStr">
        <is>
          <t>Q02L013</t>
        </is>
      </c>
      <c r="C22" s="366">
        <f>SUMIFS(Recebíveis!Q:Q,Recebíveis!A:A,'Base Contratos'!B22)</f>
        <v/>
      </c>
      <c r="D22">
        <f>_xlfn.MAXIFS(Recebíveis!R:R,Recebíveis!A:A,'Base Contratos'!B22)</f>
        <v/>
      </c>
      <c r="E22">
        <f>IF(D22=0,"Em dia",IF(D22&lt;=15,"Até 15",IF(D22&lt;=30,"Entre 15 e 30",IF(D22&lt;=60,"Entre 30 e 60",IF(D22&lt;=90,"Entre 60 e 90",IF(D22&lt;=120,"Entre 90 e 120",IF(D22&lt;=150,"Entre 120 e 150",IF(D22&lt;=180,"Entre 150 e 180","Superior a 180"))))))))</f>
        <v/>
      </c>
      <c r="F22" s="366">
        <f>_xlfn.XLOOKUP(B22,'Relação de Contratos'!A:A,'Relação de Contratos'!G:G)</f>
        <v/>
      </c>
      <c r="G22" s="139">
        <f>IFERROR(C22/F22,"")</f>
        <v/>
      </c>
      <c r="H22">
        <f>_xlfn.XLOOKUP(B22,'Relação de Contratos'!A:A,'Relação de Contratos'!L:L)</f>
        <v/>
      </c>
      <c r="I22" t="inlineStr"/>
      <c r="J22" t="inlineStr"/>
      <c r="K22" t="inlineStr"/>
      <c r="L22" t="inlineStr"/>
    </row>
    <row r="23">
      <c r="B23" t="inlineStr">
        <is>
          <t>Q023L07</t>
        </is>
      </c>
      <c r="C23" s="366">
        <f>SUMIFS(Recebíveis!Q:Q,Recebíveis!A:A,'Base Contratos'!B23)</f>
        <v/>
      </c>
      <c r="D23">
        <f>_xlfn.MAXIFS(Recebíveis!R:R,Recebíveis!A:A,'Base Contratos'!B23)</f>
        <v/>
      </c>
      <c r="E23">
        <f>IF(D23=0,"Em dia",IF(D23&lt;=15,"Até 15",IF(D23&lt;=30,"Entre 15 e 30",IF(D23&lt;=60,"Entre 30 e 60",IF(D23&lt;=90,"Entre 60 e 90",IF(D23&lt;=120,"Entre 90 e 120",IF(D23&lt;=150,"Entre 120 e 150",IF(D23&lt;=180,"Entre 150 e 180","Superior a 180"))))))))</f>
        <v/>
      </c>
      <c r="F23" s="366">
        <f>_xlfn.XLOOKUP(B23,'Relação de Contratos'!A:A,'Relação de Contratos'!G:G)</f>
        <v/>
      </c>
      <c r="G23" s="139">
        <f>IFERROR(C23/F23,"")</f>
        <v/>
      </c>
      <c r="H23">
        <f>_xlfn.XLOOKUP(B23,'Relação de Contratos'!A:A,'Relação de Contratos'!L:L)</f>
        <v/>
      </c>
      <c r="I23" t="inlineStr"/>
      <c r="J23" t="inlineStr"/>
      <c r="K23" t="inlineStr"/>
      <c r="L23" t="inlineStr"/>
    </row>
    <row r="24">
      <c r="B24" t="inlineStr">
        <is>
          <t>Q018L04</t>
        </is>
      </c>
      <c r="C24" s="366">
        <f>SUMIFS(Recebíveis!Q:Q,Recebíveis!A:A,'Base Contratos'!B24)</f>
        <v/>
      </c>
      <c r="D24">
        <f>_xlfn.MAXIFS(Recebíveis!R:R,Recebíveis!A:A,'Base Contratos'!B24)</f>
        <v/>
      </c>
      <c r="E24">
        <f>IF(D24=0,"Em dia",IF(D24&lt;=15,"Até 15",IF(D24&lt;=30,"Entre 15 e 30",IF(D24&lt;=60,"Entre 30 e 60",IF(D24&lt;=90,"Entre 60 e 90",IF(D24&lt;=120,"Entre 90 e 120",IF(D24&lt;=150,"Entre 120 e 150",IF(D24&lt;=180,"Entre 150 e 180","Superior a 180"))))))))</f>
        <v/>
      </c>
      <c r="F24" s="366">
        <f>_xlfn.XLOOKUP(B24,'Relação de Contratos'!A:A,'Relação de Contratos'!G:G)</f>
        <v/>
      </c>
      <c r="G24" s="139">
        <f>IFERROR(C24/F24,"")</f>
        <v/>
      </c>
      <c r="H24">
        <f>_xlfn.XLOOKUP(B24,'Relação de Contratos'!A:A,'Relação de Contratos'!L:L)</f>
        <v/>
      </c>
      <c r="I24" t="inlineStr"/>
      <c r="J24" t="inlineStr"/>
      <c r="K24" t="inlineStr"/>
      <c r="L24" t="inlineStr"/>
    </row>
    <row r="25">
      <c r="B25" t="inlineStr">
        <is>
          <t>Q02L012</t>
        </is>
      </c>
      <c r="C25" s="366">
        <f>SUMIFS(Recebíveis!Q:Q,Recebíveis!A:A,'Base Contratos'!B25)</f>
        <v/>
      </c>
      <c r="D25">
        <f>_xlfn.MAXIFS(Recebíveis!R:R,Recebíveis!A:A,'Base Contratos'!B25)</f>
        <v/>
      </c>
      <c r="E25">
        <f>IF(D25=0,"Em dia",IF(D25&lt;=15,"Até 15",IF(D25&lt;=30,"Entre 15 e 30",IF(D25&lt;=60,"Entre 30 e 60",IF(D25&lt;=90,"Entre 60 e 90",IF(D25&lt;=120,"Entre 90 e 120",IF(D25&lt;=150,"Entre 120 e 150",IF(D25&lt;=180,"Entre 150 e 180","Superior a 180"))))))))</f>
        <v/>
      </c>
      <c r="F25" s="366">
        <f>_xlfn.XLOOKUP(B25,'Relação de Contratos'!A:A,'Relação de Contratos'!G:G)</f>
        <v/>
      </c>
      <c r="G25" s="139">
        <f>IFERROR(C25/F25,"")</f>
        <v/>
      </c>
      <c r="H25">
        <f>_xlfn.XLOOKUP(B25,'Relação de Contratos'!A:A,'Relação de Contratos'!L:L)</f>
        <v/>
      </c>
      <c r="I25" t="inlineStr"/>
      <c r="J25" t="inlineStr"/>
      <c r="K25" t="inlineStr"/>
      <c r="L25" t="inlineStr"/>
    </row>
    <row r="26">
      <c r="B26" t="inlineStr">
        <is>
          <t>Q08L05</t>
        </is>
      </c>
      <c r="C26" s="366">
        <f>SUMIFS(Recebíveis!Q:Q,Recebíveis!A:A,'Base Contratos'!B26)</f>
        <v/>
      </c>
      <c r="D26">
        <f>_xlfn.MAXIFS(Recebíveis!R:R,Recebíveis!A:A,'Base Contratos'!B26)</f>
        <v/>
      </c>
      <c r="E26">
        <f>IF(D26=0,"Em dia",IF(D26&lt;=15,"Até 15",IF(D26&lt;=30,"Entre 15 e 30",IF(D26&lt;=60,"Entre 30 e 60",IF(D26&lt;=90,"Entre 60 e 90",IF(D26&lt;=120,"Entre 90 e 120",IF(D26&lt;=150,"Entre 120 e 150",IF(D26&lt;=180,"Entre 150 e 180","Superior a 180"))))))))</f>
        <v/>
      </c>
      <c r="F26" s="366">
        <f>_xlfn.XLOOKUP(B26,'Relação de Contratos'!A:A,'Relação de Contratos'!G:G)</f>
        <v/>
      </c>
      <c r="G26" s="139">
        <f>IFERROR(C26/F26,"")</f>
        <v/>
      </c>
      <c r="H26">
        <f>_xlfn.XLOOKUP(B26,'Relação de Contratos'!A:A,'Relação de Contratos'!L:L)</f>
        <v/>
      </c>
      <c r="I26" t="inlineStr"/>
      <c r="J26" t="inlineStr"/>
      <c r="K26" t="inlineStr"/>
      <c r="L26" t="inlineStr"/>
    </row>
    <row r="27">
      <c r="B27" t="inlineStr">
        <is>
          <t>Q020L07</t>
        </is>
      </c>
      <c r="C27" s="366">
        <f>SUMIFS(Recebíveis!Q:Q,Recebíveis!A:A,'Base Contratos'!B27)</f>
        <v/>
      </c>
      <c r="D27">
        <f>_xlfn.MAXIFS(Recebíveis!R:R,Recebíveis!A:A,'Base Contratos'!B27)</f>
        <v/>
      </c>
      <c r="E27">
        <f>IF(D27=0,"Em dia",IF(D27&lt;=15,"Até 15",IF(D27&lt;=30,"Entre 15 e 30",IF(D27&lt;=60,"Entre 30 e 60",IF(D27&lt;=90,"Entre 60 e 90",IF(D27&lt;=120,"Entre 90 e 120",IF(D27&lt;=150,"Entre 120 e 150",IF(D27&lt;=180,"Entre 150 e 180","Superior a 180"))))))))</f>
        <v/>
      </c>
      <c r="F27" s="366">
        <f>_xlfn.XLOOKUP(B27,'Relação de Contratos'!A:A,'Relação de Contratos'!G:G)</f>
        <v/>
      </c>
      <c r="G27" s="139">
        <f>IFERROR(C27/F27,"")</f>
        <v/>
      </c>
      <c r="H27">
        <f>_xlfn.XLOOKUP(B27,'Relação de Contratos'!A:A,'Relação de Contratos'!L:L)</f>
        <v/>
      </c>
      <c r="I27" t="inlineStr"/>
      <c r="J27" t="inlineStr"/>
      <c r="K27" t="inlineStr"/>
      <c r="L27" t="inlineStr"/>
    </row>
    <row r="28">
      <c r="B28" t="inlineStr">
        <is>
          <t>Q07L026</t>
        </is>
      </c>
      <c r="C28" s="366">
        <f>SUMIFS(Recebíveis!Q:Q,Recebíveis!A:A,'Base Contratos'!B28)</f>
        <v/>
      </c>
      <c r="D28">
        <f>_xlfn.MAXIFS(Recebíveis!R:R,Recebíveis!A:A,'Base Contratos'!B28)</f>
        <v/>
      </c>
      <c r="E28">
        <f>IF(D28=0,"Em dia",IF(D28&lt;=15,"Até 15",IF(D28&lt;=30,"Entre 15 e 30",IF(D28&lt;=60,"Entre 30 e 60",IF(D28&lt;=90,"Entre 60 e 90",IF(D28&lt;=120,"Entre 90 e 120",IF(D28&lt;=150,"Entre 120 e 150",IF(D28&lt;=180,"Entre 150 e 180","Superior a 180"))))))))</f>
        <v/>
      </c>
      <c r="F28" s="366">
        <f>_xlfn.XLOOKUP(B28,'Relação de Contratos'!A:A,'Relação de Contratos'!G:G)</f>
        <v/>
      </c>
      <c r="G28" s="139">
        <f>IFERROR(C28/F28,"")</f>
        <v/>
      </c>
      <c r="H28">
        <f>_xlfn.XLOOKUP(B28,'Relação de Contratos'!A:A,'Relação de Contratos'!L:L)</f>
        <v/>
      </c>
      <c r="I28" t="inlineStr"/>
      <c r="J28" t="inlineStr"/>
      <c r="K28" t="inlineStr"/>
      <c r="L28" t="inlineStr"/>
    </row>
    <row r="29">
      <c r="B29" t="inlineStr">
        <is>
          <t>Q06L021</t>
        </is>
      </c>
      <c r="C29" s="366">
        <f>SUMIFS(Recebíveis!Q:Q,Recebíveis!A:A,'Base Contratos'!B29)</f>
        <v/>
      </c>
      <c r="D29">
        <f>_xlfn.MAXIFS(Recebíveis!R:R,Recebíveis!A:A,'Base Contratos'!B29)</f>
        <v/>
      </c>
      <c r="E29">
        <f>IF(D29=0,"Em dia",IF(D29&lt;=15,"Até 15",IF(D29&lt;=30,"Entre 15 e 30",IF(D29&lt;=60,"Entre 30 e 60",IF(D29&lt;=90,"Entre 60 e 90",IF(D29&lt;=120,"Entre 90 e 120",IF(D29&lt;=150,"Entre 120 e 150",IF(D29&lt;=180,"Entre 150 e 180","Superior a 180"))))))))</f>
        <v/>
      </c>
      <c r="F29" s="366">
        <f>_xlfn.XLOOKUP(B29,'Relação de Contratos'!A:A,'Relação de Contratos'!G:G)</f>
        <v/>
      </c>
      <c r="G29" s="139">
        <f>IFERROR(C29/F29,"")</f>
        <v/>
      </c>
      <c r="H29">
        <f>_xlfn.XLOOKUP(B29,'Relação de Contratos'!A:A,'Relação de Contratos'!L:L)</f>
        <v/>
      </c>
      <c r="I29" t="inlineStr"/>
      <c r="J29" t="inlineStr"/>
      <c r="K29" t="inlineStr"/>
      <c r="L29" t="inlineStr"/>
    </row>
    <row r="30">
      <c r="B30" t="inlineStr">
        <is>
          <t>Q020L012</t>
        </is>
      </c>
      <c r="C30" s="366">
        <f>SUMIFS(Recebíveis!Q:Q,Recebíveis!A:A,'Base Contratos'!B30)</f>
        <v/>
      </c>
      <c r="D30">
        <f>_xlfn.MAXIFS(Recebíveis!R:R,Recebíveis!A:A,'Base Contratos'!B30)</f>
        <v/>
      </c>
      <c r="E30">
        <f>IF(D30=0,"Em dia",IF(D30&lt;=15,"Até 15",IF(D30&lt;=30,"Entre 15 e 30",IF(D30&lt;=60,"Entre 30 e 60",IF(D30&lt;=90,"Entre 60 e 90",IF(D30&lt;=120,"Entre 90 e 120",IF(D30&lt;=150,"Entre 120 e 150",IF(D30&lt;=180,"Entre 150 e 180","Superior a 180"))))))))</f>
        <v/>
      </c>
      <c r="F30" s="366">
        <f>_xlfn.XLOOKUP(B30,'Relação de Contratos'!A:A,'Relação de Contratos'!G:G)</f>
        <v/>
      </c>
      <c r="G30" s="139">
        <f>IFERROR(C30/F30,"")</f>
        <v/>
      </c>
      <c r="H30">
        <f>_xlfn.XLOOKUP(B30,'Relação de Contratos'!A:A,'Relação de Contratos'!L:L)</f>
        <v/>
      </c>
      <c r="I30" t="inlineStr"/>
      <c r="J30" t="inlineStr"/>
      <c r="K30" t="inlineStr"/>
      <c r="L30" t="inlineStr"/>
    </row>
    <row r="31">
      <c r="B31" t="inlineStr">
        <is>
          <t>Q024L06</t>
        </is>
      </c>
      <c r="C31" s="366">
        <f>SUMIFS(Recebíveis!Q:Q,Recebíveis!A:A,'Base Contratos'!B31)</f>
        <v/>
      </c>
      <c r="D31">
        <f>_xlfn.MAXIFS(Recebíveis!R:R,Recebíveis!A:A,'Base Contratos'!B31)</f>
        <v/>
      </c>
      <c r="E31">
        <f>IF(D31=0,"Em dia",IF(D31&lt;=15,"Até 15",IF(D31&lt;=30,"Entre 15 e 30",IF(D31&lt;=60,"Entre 30 e 60",IF(D31&lt;=90,"Entre 60 e 90",IF(D31&lt;=120,"Entre 90 e 120",IF(D31&lt;=150,"Entre 120 e 150",IF(D31&lt;=180,"Entre 150 e 180","Superior a 180"))))))))</f>
        <v/>
      </c>
      <c r="F31" s="366">
        <f>_xlfn.XLOOKUP(B31,'Relação de Contratos'!A:A,'Relação de Contratos'!G:G)</f>
        <v/>
      </c>
      <c r="G31" s="139">
        <f>IFERROR(C31/F31,"")</f>
        <v/>
      </c>
      <c r="H31">
        <f>_xlfn.XLOOKUP(B31,'Relação de Contratos'!A:A,'Relação de Contratos'!L:L)</f>
        <v/>
      </c>
      <c r="I31" t="inlineStr"/>
      <c r="J31" t="inlineStr"/>
      <c r="K31" t="inlineStr"/>
      <c r="L31" t="inlineStr"/>
    </row>
    <row r="32">
      <c r="B32" t="inlineStr">
        <is>
          <t>Q07L02</t>
        </is>
      </c>
      <c r="C32" s="366">
        <f>SUMIFS(Recebíveis!Q:Q,Recebíveis!A:A,'Base Contratos'!B32)</f>
        <v/>
      </c>
      <c r="D32">
        <f>_xlfn.MAXIFS(Recebíveis!R:R,Recebíveis!A:A,'Base Contratos'!B32)</f>
        <v/>
      </c>
      <c r="E32">
        <f>IF(D32=0,"Em dia",IF(D32&lt;=15,"Até 15",IF(D32&lt;=30,"Entre 15 e 30",IF(D32&lt;=60,"Entre 30 e 60",IF(D32&lt;=90,"Entre 60 e 90",IF(D32&lt;=120,"Entre 90 e 120",IF(D32&lt;=150,"Entre 120 e 150",IF(D32&lt;=180,"Entre 150 e 180","Superior a 180"))))))))</f>
        <v/>
      </c>
      <c r="F32" s="366">
        <f>_xlfn.XLOOKUP(B32,'Relação de Contratos'!A:A,'Relação de Contratos'!G:G)</f>
        <v/>
      </c>
      <c r="G32" s="139">
        <f>IFERROR(C32/F32,"")</f>
        <v/>
      </c>
      <c r="H32">
        <f>_xlfn.XLOOKUP(B32,'Relação de Contratos'!A:A,'Relação de Contratos'!L:L)</f>
        <v/>
      </c>
      <c r="I32" t="inlineStr"/>
      <c r="J32" t="inlineStr"/>
      <c r="K32" t="inlineStr"/>
      <c r="L32" t="inlineStr"/>
    </row>
    <row r="33">
      <c r="B33" t="inlineStr">
        <is>
          <t>Q03L09</t>
        </is>
      </c>
      <c r="C33" s="366">
        <f>SUMIFS(Recebíveis!Q:Q,Recebíveis!A:A,'Base Contratos'!B33)</f>
        <v/>
      </c>
      <c r="D33">
        <f>_xlfn.MAXIFS(Recebíveis!R:R,Recebíveis!A:A,'Base Contratos'!B33)</f>
        <v/>
      </c>
      <c r="E33">
        <f>IF(D33=0,"Em dia",IF(D33&lt;=15,"Até 15",IF(D33&lt;=30,"Entre 15 e 30",IF(D33&lt;=60,"Entre 30 e 60",IF(D33&lt;=90,"Entre 60 e 90",IF(D33&lt;=120,"Entre 90 e 120",IF(D33&lt;=150,"Entre 120 e 150",IF(D33&lt;=180,"Entre 150 e 180","Superior a 180"))))))))</f>
        <v/>
      </c>
      <c r="F33" s="366">
        <f>_xlfn.XLOOKUP(B33,'Relação de Contratos'!A:A,'Relação de Contratos'!G:G)</f>
        <v/>
      </c>
      <c r="G33" s="139">
        <f>IFERROR(C33/F33,"")</f>
        <v/>
      </c>
      <c r="H33">
        <f>_xlfn.XLOOKUP(B33,'Relação de Contratos'!A:A,'Relação de Contratos'!L:L)</f>
        <v/>
      </c>
      <c r="I33" t="inlineStr"/>
      <c r="J33" t="inlineStr"/>
      <c r="K33" t="inlineStr"/>
      <c r="L33" t="inlineStr"/>
    </row>
    <row r="34">
      <c r="B34" t="inlineStr">
        <is>
          <t>Q021L04</t>
        </is>
      </c>
      <c r="C34" s="366">
        <f>SUMIFS(Recebíveis!Q:Q,Recebíveis!A:A,'Base Contratos'!B34)</f>
        <v/>
      </c>
      <c r="D34">
        <f>_xlfn.MAXIFS(Recebíveis!R:R,Recebíveis!A:A,'Base Contratos'!B34)</f>
        <v/>
      </c>
      <c r="E34">
        <f>IF(D34=0,"Em dia",IF(D34&lt;=15,"Até 15",IF(D34&lt;=30,"Entre 15 e 30",IF(D34&lt;=60,"Entre 30 e 60",IF(D34&lt;=90,"Entre 60 e 90",IF(D34&lt;=120,"Entre 90 e 120",IF(D34&lt;=150,"Entre 120 e 150",IF(D34&lt;=180,"Entre 150 e 180","Superior a 180"))))))))</f>
        <v/>
      </c>
      <c r="F34" s="366">
        <f>_xlfn.XLOOKUP(B34,'Relação de Contratos'!A:A,'Relação de Contratos'!G:G)</f>
        <v/>
      </c>
      <c r="G34" s="139">
        <f>IFERROR(C34/F34,"")</f>
        <v/>
      </c>
      <c r="H34">
        <f>_xlfn.XLOOKUP(B34,'Relação de Contratos'!A:A,'Relação de Contratos'!L:L)</f>
        <v/>
      </c>
      <c r="I34" t="inlineStr"/>
      <c r="J34" t="inlineStr"/>
      <c r="K34" t="inlineStr"/>
      <c r="L34" t="inlineStr"/>
    </row>
    <row r="35">
      <c r="B35" t="inlineStr">
        <is>
          <t>Q021L013</t>
        </is>
      </c>
      <c r="C35" s="366">
        <f>SUMIFS(Recebíveis!Q:Q,Recebíveis!A:A,'Base Contratos'!B35)</f>
        <v/>
      </c>
      <c r="D35">
        <f>_xlfn.MAXIFS(Recebíveis!R:R,Recebíveis!A:A,'Base Contratos'!B35)</f>
        <v/>
      </c>
      <c r="E35">
        <f>IF(D35=0,"Em dia",IF(D35&lt;=15,"Até 15",IF(D35&lt;=30,"Entre 15 e 30",IF(D35&lt;=60,"Entre 30 e 60",IF(D35&lt;=90,"Entre 60 e 90",IF(D35&lt;=120,"Entre 90 e 120",IF(D35&lt;=150,"Entre 120 e 150",IF(D35&lt;=180,"Entre 150 e 180","Superior a 180"))))))))</f>
        <v/>
      </c>
      <c r="F35" s="366">
        <f>_xlfn.XLOOKUP(B35,'Relação de Contratos'!A:A,'Relação de Contratos'!G:G)</f>
        <v/>
      </c>
      <c r="G35" s="139">
        <f>IFERROR(C35/F35,"")</f>
        <v/>
      </c>
      <c r="H35">
        <f>_xlfn.XLOOKUP(B35,'Relação de Contratos'!A:A,'Relação de Contratos'!L:L)</f>
        <v/>
      </c>
      <c r="I35" t="inlineStr"/>
      <c r="J35" t="inlineStr"/>
      <c r="K35" t="inlineStr"/>
      <c r="L35" t="inlineStr"/>
    </row>
    <row r="36">
      <c r="B36" t="inlineStr">
        <is>
          <t>Q04L09</t>
        </is>
      </c>
      <c r="C36" s="366">
        <f>SUMIFS(Recebíveis!Q:Q,Recebíveis!A:A,'Base Contratos'!B36)</f>
        <v/>
      </c>
      <c r="D36">
        <f>_xlfn.MAXIFS(Recebíveis!R:R,Recebíveis!A:A,'Base Contratos'!B36)</f>
        <v/>
      </c>
      <c r="E36">
        <f>IF(D36=0,"Em dia",IF(D36&lt;=15,"Até 15",IF(D36&lt;=30,"Entre 15 e 30",IF(D36&lt;=60,"Entre 30 e 60",IF(D36&lt;=90,"Entre 60 e 90",IF(D36&lt;=120,"Entre 90 e 120",IF(D36&lt;=150,"Entre 120 e 150",IF(D36&lt;=180,"Entre 150 e 180","Superior a 180"))))))))</f>
        <v/>
      </c>
      <c r="F36" s="366">
        <f>_xlfn.XLOOKUP(B36,'Relação de Contratos'!A:A,'Relação de Contratos'!G:G)</f>
        <v/>
      </c>
      <c r="G36" s="139">
        <f>IFERROR(C36/F36,"")</f>
        <v/>
      </c>
      <c r="H36">
        <f>_xlfn.XLOOKUP(B36,'Relação de Contratos'!A:A,'Relação de Contratos'!L:L)</f>
        <v/>
      </c>
      <c r="I36" t="inlineStr"/>
      <c r="J36" t="inlineStr"/>
      <c r="K36" t="inlineStr"/>
      <c r="L36" t="inlineStr"/>
    </row>
    <row r="37">
      <c r="B37" t="inlineStr">
        <is>
          <t>Q06L026</t>
        </is>
      </c>
      <c r="C37" s="366">
        <f>SUMIFS(Recebíveis!Q:Q,Recebíveis!A:A,'Base Contratos'!B37)</f>
        <v/>
      </c>
      <c r="D37">
        <f>_xlfn.MAXIFS(Recebíveis!R:R,Recebíveis!A:A,'Base Contratos'!B37)</f>
        <v/>
      </c>
      <c r="E37">
        <f>IF(D37=0,"Em dia",IF(D37&lt;=15,"Até 15",IF(D37&lt;=30,"Entre 15 e 30",IF(D37&lt;=60,"Entre 30 e 60",IF(D37&lt;=90,"Entre 60 e 90",IF(D37&lt;=120,"Entre 90 e 120",IF(D37&lt;=150,"Entre 120 e 150",IF(D37&lt;=180,"Entre 150 e 180","Superior a 180"))))))))</f>
        <v/>
      </c>
      <c r="F37" s="366">
        <f>_xlfn.XLOOKUP(B37,'Relação de Contratos'!A:A,'Relação de Contratos'!G:G)</f>
        <v/>
      </c>
      <c r="G37" s="139">
        <f>IFERROR(C37/F37,"")</f>
        <v/>
      </c>
      <c r="H37">
        <f>_xlfn.XLOOKUP(B37,'Relação de Contratos'!A:A,'Relação de Contratos'!L:L)</f>
        <v/>
      </c>
      <c r="I37" t="inlineStr"/>
      <c r="J37" t="inlineStr"/>
      <c r="K37" t="inlineStr"/>
      <c r="L37" t="inlineStr"/>
    </row>
    <row r="38">
      <c r="B38" t="inlineStr">
        <is>
          <t>Q012L01</t>
        </is>
      </c>
      <c r="C38" s="366">
        <f>SUMIFS(Recebíveis!Q:Q,Recebíveis!A:A,'Base Contratos'!B38)</f>
        <v/>
      </c>
      <c r="D38">
        <f>_xlfn.MAXIFS(Recebíveis!R:R,Recebíveis!A:A,'Base Contratos'!B38)</f>
        <v/>
      </c>
      <c r="E38">
        <f>IF(D38=0,"Em dia",IF(D38&lt;=15,"Até 15",IF(D38&lt;=30,"Entre 15 e 30",IF(D38&lt;=60,"Entre 30 e 60",IF(D38&lt;=90,"Entre 60 e 90",IF(D38&lt;=120,"Entre 90 e 120",IF(D38&lt;=150,"Entre 120 e 150",IF(D38&lt;=180,"Entre 150 e 180","Superior a 180"))))))))</f>
        <v/>
      </c>
      <c r="F38" s="366">
        <f>_xlfn.XLOOKUP(B38,'Relação de Contratos'!A:A,'Relação de Contratos'!G:G)</f>
        <v/>
      </c>
      <c r="G38" s="139">
        <f>IFERROR(C38/F38,"")</f>
        <v/>
      </c>
      <c r="H38">
        <f>_xlfn.XLOOKUP(B38,'Relação de Contratos'!A:A,'Relação de Contratos'!L:L)</f>
        <v/>
      </c>
      <c r="I38" t="inlineStr"/>
      <c r="J38" t="inlineStr"/>
      <c r="K38" t="inlineStr"/>
      <c r="L38" t="inlineStr"/>
    </row>
    <row r="39">
      <c r="B39" t="inlineStr">
        <is>
          <t>Q016L04</t>
        </is>
      </c>
      <c r="C39" s="366">
        <f>SUMIFS(Recebíveis!Q:Q,Recebíveis!A:A,'Base Contratos'!B39)</f>
        <v/>
      </c>
      <c r="D39">
        <f>_xlfn.MAXIFS(Recebíveis!R:R,Recebíveis!A:A,'Base Contratos'!B39)</f>
        <v/>
      </c>
      <c r="E39">
        <f>IF(D39=0,"Em dia",IF(D39&lt;=15,"Até 15",IF(D39&lt;=30,"Entre 15 e 30",IF(D39&lt;=60,"Entre 30 e 60",IF(D39&lt;=90,"Entre 60 e 90",IF(D39&lt;=120,"Entre 90 e 120",IF(D39&lt;=150,"Entre 120 e 150",IF(D39&lt;=180,"Entre 150 e 180","Superior a 180"))))))))</f>
        <v/>
      </c>
      <c r="F39" s="366">
        <f>_xlfn.XLOOKUP(B39,'Relação de Contratos'!A:A,'Relação de Contratos'!G:G)</f>
        <v/>
      </c>
      <c r="G39" s="139">
        <f>IFERROR(C39/F39,"")</f>
        <v/>
      </c>
      <c r="H39">
        <f>_xlfn.XLOOKUP(B39,'Relação de Contratos'!A:A,'Relação de Contratos'!L:L)</f>
        <v/>
      </c>
      <c r="I39" t="inlineStr"/>
      <c r="J39" t="inlineStr"/>
      <c r="K39" t="inlineStr"/>
      <c r="L39" t="inlineStr"/>
    </row>
    <row r="40">
      <c r="B40" t="inlineStr">
        <is>
          <t>Q02L09</t>
        </is>
      </c>
      <c r="C40" s="366">
        <f>SUMIFS(Recebíveis!Q:Q,Recebíveis!A:A,'Base Contratos'!B40)</f>
        <v/>
      </c>
      <c r="D40">
        <f>_xlfn.MAXIFS(Recebíveis!R:R,Recebíveis!A:A,'Base Contratos'!B40)</f>
        <v/>
      </c>
      <c r="E40">
        <f>IF(D40=0,"Em dia",IF(D40&lt;=15,"Até 15",IF(D40&lt;=30,"Entre 15 e 30",IF(D40&lt;=60,"Entre 30 e 60",IF(D40&lt;=90,"Entre 60 e 90",IF(D40&lt;=120,"Entre 90 e 120",IF(D40&lt;=150,"Entre 120 e 150",IF(D40&lt;=180,"Entre 150 e 180","Superior a 180"))))))))</f>
        <v/>
      </c>
      <c r="F40" s="366">
        <f>_xlfn.XLOOKUP(B40,'Relação de Contratos'!A:A,'Relação de Contratos'!G:G)</f>
        <v/>
      </c>
      <c r="G40" s="139">
        <f>IFERROR(C40/F40,"")</f>
        <v/>
      </c>
      <c r="H40">
        <f>_xlfn.XLOOKUP(B40,'Relação de Contratos'!A:A,'Relação de Contratos'!L:L)</f>
        <v/>
      </c>
      <c r="I40" t="inlineStr"/>
      <c r="J40" t="inlineStr"/>
      <c r="K40" t="inlineStr"/>
      <c r="L40" t="inlineStr"/>
    </row>
    <row r="41">
      <c r="B41" t="inlineStr">
        <is>
          <t>Q025L03</t>
        </is>
      </c>
      <c r="C41" s="366">
        <f>SUMIFS(Recebíveis!Q:Q,Recebíveis!A:A,'Base Contratos'!B41)</f>
        <v/>
      </c>
      <c r="D41">
        <f>_xlfn.MAXIFS(Recebíveis!R:R,Recebíveis!A:A,'Base Contratos'!B41)</f>
        <v/>
      </c>
      <c r="E41">
        <f>IF(D41=0,"Em dia",IF(D41&lt;=15,"Até 15",IF(D41&lt;=30,"Entre 15 e 30",IF(D41&lt;=60,"Entre 30 e 60",IF(D41&lt;=90,"Entre 60 e 90",IF(D41&lt;=120,"Entre 90 e 120",IF(D41&lt;=150,"Entre 120 e 150",IF(D41&lt;=180,"Entre 150 e 180","Superior a 180"))))))))</f>
        <v/>
      </c>
      <c r="F41" s="366">
        <f>_xlfn.XLOOKUP(B41,'Relação de Contratos'!A:A,'Relação de Contratos'!G:G)</f>
        <v/>
      </c>
      <c r="G41" s="139">
        <f>IFERROR(C41/F41,"")</f>
        <v/>
      </c>
      <c r="H41">
        <f>_xlfn.XLOOKUP(B41,'Relação de Contratos'!A:A,'Relação de Contratos'!L:L)</f>
        <v/>
      </c>
      <c r="I41" t="inlineStr"/>
      <c r="J41" t="inlineStr"/>
      <c r="K41" t="inlineStr"/>
      <c r="L41" t="inlineStr"/>
    </row>
    <row r="42">
      <c r="B42" t="inlineStr">
        <is>
          <t>Q05L04</t>
        </is>
      </c>
      <c r="C42" s="366">
        <f>SUMIFS(Recebíveis!Q:Q,Recebíveis!A:A,'Base Contratos'!B42)</f>
        <v/>
      </c>
      <c r="D42">
        <f>_xlfn.MAXIFS(Recebíveis!R:R,Recebíveis!A:A,'Base Contratos'!B42)</f>
        <v/>
      </c>
      <c r="E42">
        <f>IF(D42=0,"Em dia",IF(D42&lt;=15,"Até 15",IF(D42&lt;=30,"Entre 15 e 30",IF(D42&lt;=60,"Entre 30 e 60",IF(D42&lt;=90,"Entre 60 e 90",IF(D42&lt;=120,"Entre 90 e 120",IF(D42&lt;=150,"Entre 120 e 150",IF(D42&lt;=180,"Entre 150 e 180","Superior a 180"))))))))</f>
        <v/>
      </c>
      <c r="F42" s="366">
        <f>_xlfn.XLOOKUP(B42,'Relação de Contratos'!A:A,'Relação de Contratos'!G:G)</f>
        <v/>
      </c>
      <c r="G42" s="139">
        <f>IFERROR(C42/F42,"")</f>
        <v/>
      </c>
      <c r="H42">
        <f>_xlfn.XLOOKUP(B42,'Relação de Contratos'!A:A,'Relação de Contratos'!L:L)</f>
        <v/>
      </c>
      <c r="I42" t="inlineStr"/>
      <c r="J42" t="inlineStr"/>
      <c r="K42" t="inlineStr"/>
      <c r="L42" t="inlineStr"/>
    </row>
    <row r="43">
      <c r="B43" t="inlineStr">
        <is>
          <t>Q025L01</t>
        </is>
      </c>
      <c r="C43" s="366">
        <f>SUMIFS(Recebíveis!Q:Q,Recebíveis!A:A,'Base Contratos'!B43)</f>
        <v/>
      </c>
      <c r="D43">
        <f>_xlfn.MAXIFS(Recebíveis!R:R,Recebíveis!A:A,'Base Contratos'!B43)</f>
        <v/>
      </c>
      <c r="E43">
        <f>IF(D43=0,"Em dia",IF(D43&lt;=15,"Até 15",IF(D43&lt;=30,"Entre 15 e 30",IF(D43&lt;=60,"Entre 30 e 60",IF(D43&lt;=90,"Entre 60 e 90",IF(D43&lt;=120,"Entre 90 e 120",IF(D43&lt;=150,"Entre 120 e 150",IF(D43&lt;=180,"Entre 150 e 180","Superior a 180"))))))))</f>
        <v/>
      </c>
      <c r="F43" s="366">
        <f>_xlfn.XLOOKUP(B43,'Relação de Contratos'!A:A,'Relação de Contratos'!G:G)</f>
        <v/>
      </c>
      <c r="G43" s="139">
        <f>IFERROR(C43/F43,"")</f>
        <v/>
      </c>
      <c r="H43">
        <f>_xlfn.XLOOKUP(B43,'Relação de Contratos'!A:A,'Relação de Contratos'!L:L)</f>
        <v/>
      </c>
      <c r="I43" t="inlineStr"/>
      <c r="J43" t="inlineStr"/>
      <c r="K43" t="inlineStr"/>
      <c r="L43" t="inlineStr"/>
    </row>
    <row r="44">
      <c r="B44" t="inlineStr">
        <is>
          <t>Q013L06</t>
        </is>
      </c>
      <c r="C44" s="366">
        <f>SUMIFS(Recebíveis!Q:Q,Recebíveis!A:A,'Base Contratos'!B44)</f>
        <v/>
      </c>
      <c r="D44">
        <f>_xlfn.MAXIFS(Recebíveis!R:R,Recebíveis!A:A,'Base Contratos'!B44)</f>
        <v/>
      </c>
      <c r="E44">
        <f>IF(D44=0,"Em dia",IF(D44&lt;=15,"Até 15",IF(D44&lt;=30,"Entre 15 e 30",IF(D44&lt;=60,"Entre 30 e 60",IF(D44&lt;=90,"Entre 60 e 90",IF(D44&lt;=120,"Entre 90 e 120",IF(D44&lt;=150,"Entre 120 e 150",IF(D44&lt;=180,"Entre 150 e 180","Superior a 180"))))))))</f>
        <v/>
      </c>
      <c r="F44" s="366">
        <f>_xlfn.XLOOKUP(B44,'Relação de Contratos'!A:A,'Relação de Contratos'!G:G)</f>
        <v/>
      </c>
      <c r="G44" s="139">
        <f>IFERROR(C44/F44,"")</f>
        <v/>
      </c>
      <c r="H44">
        <f>_xlfn.XLOOKUP(B44,'Relação de Contratos'!A:A,'Relação de Contratos'!L:L)</f>
        <v/>
      </c>
      <c r="I44" t="inlineStr"/>
      <c r="J44" t="inlineStr"/>
      <c r="K44" t="inlineStr"/>
      <c r="L44" t="inlineStr"/>
    </row>
    <row r="45">
      <c r="B45" t="inlineStr">
        <is>
          <t>Q021L01</t>
        </is>
      </c>
      <c r="C45" s="366">
        <f>SUMIFS(Recebíveis!Q:Q,Recebíveis!A:A,'Base Contratos'!B45)</f>
        <v/>
      </c>
      <c r="D45">
        <f>_xlfn.MAXIFS(Recebíveis!R:R,Recebíveis!A:A,'Base Contratos'!B45)</f>
        <v/>
      </c>
      <c r="E45">
        <f>IF(D45=0,"Em dia",IF(D45&lt;=15,"Até 15",IF(D45&lt;=30,"Entre 15 e 30",IF(D45&lt;=60,"Entre 30 e 60",IF(D45&lt;=90,"Entre 60 e 90",IF(D45&lt;=120,"Entre 90 e 120",IF(D45&lt;=150,"Entre 120 e 150",IF(D45&lt;=180,"Entre 150 e 180","Superior a 180"))))))))</f>
        <v/>
      </c>
      <c r="F45" s="366">
        <f>_xlfn.XLOOKUP(B45,'Relação de Contratos'!A:A,'Relação de Contratos'!G:G)</f>
        <v/>
      </c>
      <c r="G45" s="139">
        <f>IFERROR(C45/F45,"")</f>
        <v/>
      </c>
      <c r="H45">
        <f>_xlfn.XLOOKUP(B45,'Relação de Contratos'!A:A,'Relação de Contratos'!L:L)</f>
        <v/>
      </c>
      <c r="I45" t="inlineStr"/>
      <c r="J45" t="inlineStr"/>
      <c r="K45" t="inlineStr"/>
      <c r="L45" t="inlineStr"/>
    </row>
    <row r="46">
      <c r="B46" t="inlineStr">
        <is>
          <t>Q024L05</t>
        </is>
      </c>
      <c r="C46" s="366">
        <f>SUMIFS(Recebíveis!Q:Q,Recebíveis!A:A,'Base Contratos'!B46)</f>
        <v/>
      </c>
      <c r="D46">
        <f>_xlfn.MAXIFS(Recebíveis!R:R,Recebíveis!A:A,'Base Contratos'!B46)</f>
        <v/>
      </c>
      <c r="E46">
        <f>IF(D46=0,"Em dia",IF(D46&lt;=15,"Até 15",IF(D46&lt;=30,"Entre 15 e 30",IF(D46&lt;=60,"Entre 30 e 60",IF(D46&lt;=90,"Entre 60 e 90",IF(D46&lt;=120,"Entre 90 e 120",IF(D46&lt;=150,"Entre 120 e 150",IF(D46&lt;=180,"Entre 150 e 180","Superior a 180"))))))))</f>
        <v/>
      </c>
      <c r="F46" s="366">
        <f>_xlfn.XLOOKUP(B46,'Relação de Contratos'!A:A,'Relação de Contratos'!G:G)</f>
        <v/>
      </c>
      <c r="G46" s="139">
        <f>IFERROR(C46/F46,"")</f>
        <v/>
      </c>
      <c r="H46">
        <f>_xlfn.XLOOKUP(B46,'Relação de Contratos'!A:A,'Relação de Contratos'!L:L)</f>
        <v/>
      </c>
      <c r="I46" t="inlineStr"/>
      <c r="J46" t="inlineStr"/>
      <c r="K46" t="inlineStr"/>
      <c r="L46" t="inlineStr"/>
    </row>
    <row r="47">
      <c r="B47" t="inlineStr">
        <is>
          <t>Q025L017</t>
        </is>
      </c>
      <c r="C47" s="366">
        <f>SUMIFS(Recebíveis!Q:Q,Recebíveis!A:A,'Base Contratos'!B47)</f>
        <v/>
      </c>
      <c r="D47">
        <f>_xlfn.MAXIFS(Recebíveis!R:R,Recebíveis!A:A,'Base Contratos'!B47)</f>
        <v/>
      </c>
      <c r="E47">
        <f>IF(D47=0,"Em dia",IF(D47&lt;=15,"Até 15",IF(D47&lt;=30,"Entre 15 e 30",IF(D47&lt;=60,"Entre 30 e 60",IF(D47&lt;=90,"Entre 60 e 90",IF(D47&lt;=120,"Entre 90 e 120",IF(D47&lt;=150,"Entre 120 e 150",IF(D47&lt;=180,"Entre 150 e 180","Superior a 180"))))))))</f>
        <v/>
      </c>
      <c r="F47" s="366">
        <f>_xlfn.XLOOKUP(B47,'Relação de Contratos'!A:A,'Relação de Contratos'!G:G)</f>
        <v/>
      </c>
      <c r="G47" s="139">
        <f>IFERROR(C47/F47,"")</f>
        <v/>
      </c>
      <c r="H47">
        <f>_xlfn.XLOOKUP(B47,'Relação de Contratos'!A:A,'Relação de Contratos'!L:L)</f>
        <v/>
      </c>
      <c r="I47" t="inlineStr"/>
      <c r="J47" t="inlineStr"/>
      <c r="K47" t="inlineStr"/>
      <c r="L47" t="inlineStr"/>
    </row>
    <row r="48">
      <c r="B48" t="inlineStr">
        <is>
          <t>Q04L02</t>
        </is>
      </c>
      <c r="C48" s="366">
        <f>SUMIFS(Recebíveis!Q:Q,Recebíveis!A:A,'Base Contratos'!B48)</f>
        <v/>
      </c>
      <c r="D48">
        <f>_xlfn.MAXIFS(Recebíveis!R:R,Recebíveis!A:A,'Base Contratos'!B48)</f>
        <v/>
      </c>
      <c r="E48">
        <f>IF(D48=0,"Em dia",IF(D48&lt;=15,"Até 15",IF(D48&lt;=30,"Entre 15 e 30",IF(D48&lt;=60,"Entre 30 e 60",IF(D48&lt;=90,"Entre 60 e 90",IF(D48&lt;=120,"Entre 90 e 120",IF(D48&lt;=150,"Entre 120 e 150",IF(D48&lt;=180,"Entre 150 e 180","Superior a 180"))))))))</f>
        <v/>
      </c>
      <c r="F48" s="366">
        <f>_xlfn.XLOOKUP(B48,'Relação de Contratos'!A:A,'Relação de Contratos'!G:G)</f>
        <v/>
      </c>
      <c r="G48" s="139">
        <f>IFERROR(C48/F48,"")</f>
        <v/>
      </c>
      <c r="H48">
        <f>_xlfn.XLOOKUP(B48,'Relação de Contratos'!A:A,'Relação de Contratos'!L:L)</f>
        <v/>
      </c>
      <c r="I48" t="inlineStr"/>
      <c r="J48" t="inlineStr"/>
      <c r="K48" t="inlineStr"/>
      <c r="L48" t="inlineStr"/>
    </row>
    <row r="49">
      <c r="B49" t="inlineStr">
        <is>
          <t>Q025L05</t>
        </is>
      </c>
      <c r="C49" s="366">
        <f>SUMIFS(Recebíveis!Q:Q,Recebíveis!A:A,'Base Contratos'!B49)</f>
        <v/>
      </c>
      <c r="D49">
        <f>_xlfn.MAXIFS(Recebíveis!R:R,Recebíveis!A:A,'Base Contratos'!B49)</f>
        <v/>
      </c>
      <c r="E49">
        <f>IF(D49=0,"Em dia",IF(D49&lt;=15,"Até 15",IF(D49&lt;=30,"Entre 15 e 30",IF(D49&lt;=60,"Entre 30 e 60",IF(D49&lt;=90,"Entre 60 e 90",IF(D49&lt;=120,"Entre 90 e 120",IF(D49&lt;=150,"Entre 120 e 150",IF(D49&lt;=180,"Entre 150 e 180","Superior a 180"))))))))</f>
        <v/>
      </c>
      <c r="F49" s="366">
        <f>_xlfn.XLOOKUP(B49,'Relação de Contratos'!A:A,'Relação de Contratos'!G:G)</f>
        <v/>
      </c>
      <c r="G49" s="139">
        <f>IFERROR(C49/F49,"")</f>
        <v/>
      </c>
      <c r="H49">
        <f>_xlfn.XLOOKUP(B49,'Relação de Contratos'!A:A,'Relação de Contratos'!L:L)</f>
        <v/>
      </c>
      <c r="I49" t="inlineStr"/>
      <c r="J49" t="inlineStr"/>
      <c r="K49" t="inlineStr"/>
      <c r="L49" t="inlineStr"/>
    </row>
    <row r="50">
      <c r="B50" t="inlineStr">
        <is>
          <t>Q021L08</t>
        </is>
      </c>
      <c r="C50" s="366">
        <f>SUMIFS(Recebíveis!Q:Q,Recebíveis!A:A,'Base Contratos'!B50)</f>
        <v/>
      </c>
      <c r="D50">
        <f>_xlfn.MAXIFS(Recebíveis!R:R,Recebíveis!A:A,'Base Contratos'!B50)</f>
        <v/>
      </c>
      <c r="E50">
        <f>IF(D50=0,"Em dia",IF(D50&lt;=15,"Até 15",IF(D50&lt;=30,"Entre 15 e 30",IF(D50&lt;=60,"Entre 30 e 60",IF(D50&lt;=90,"Entre 60 e 90",IF(D50&lt;=120,"Entre 90 e 120",IF(D50&lt;=150,"Entre 120 e 150",IF(D50&lt;=180,"Entre 150 e 180","Superior a 180"))))))))</f>
        <v/>
      </c>
      <c r="F50" s="366">
        <f>_xlfn.XLOOKUP(B50,'Relação de Contratos'!A:A,'Relação de Contratos'!G:G)</f>
        <v/>
      </c>
      <c r="G50" s="139">
        <f>IFERROR(C50/F50,"")</f>
        <v/>
      </c>
      <c r="H50">
        <f>_xlfn.XLOOKUP(B50,'Relação de Contratos'!A:A,'Relação de Contratos'!L:L)</f>
        <v/>
      </c>
      <c r="I50" t="inlineStr"/>
      <c r="J50" t="inlineStr"/>
      <c r="K50" t="inlineStr"/>
      <c r="L50" t="inlineStr"/>
    </row>
    <row r="51">
      <c r="B51" t="inlineStr">
        <is>
          <t>Q024L015</t>
        </is>
      </c>
      <c r="C51" s="366">
        <f>SUMIFS(Recebíveis!Q:Q,Recebíveis!A:A,'Base Contratos'!B51)</f>
        <v/>
      </c>
      <c r="D51">
        <f>_xlfn.MAXIFS(Recebíveis!R:R,Recebíveis!A:A,'Base Contratos'!B51)</f>
        <v/>
      </c>
      <c r="E51">
        <f>IF(D51=0,"Em dia",IF(D51&lt;=15,"Até 15",IF(D51&lt;=30,"Entre 15 e 30",IF(D51&lt;=60,"Entre 30 e 60",IF(D51&lt;=90,"Entre 60 e 90",IF(D51&lt;=120,"Entre 90 e 120",IF(D51&lt;=150,"Entre 120 e 150",IF(D51&lt;=180,"Entre 150 e 180","Superior a 180"))))))))</f>
        <v/>
      </c>
      <c r="F51" s="366">
        <f>_xlfn.XLOOKUP(B51,'Relação de Contratos'!A:A,'Relação de Contratos'!G:G)</f>
        <v/>
      </c>
      <c r="G51" s="139">
        <f>IFERROR(C51/F51,"")</f>
        <v/>
      </c>
      <c r="H51">
        <f>_xlfn.XLOOKUP(B51,'Relação de Contratos'!A:A,'Relação de Contratos'!L:L)</f>
        <v/>
      </c>
      <c r="I51" t="inlineStr"/>
      <c r="J51" t="inlineStr"/>
      <c r="K51" t="inlineStr"/>
      <c r="L51" t="inlineStr"/>
    </row>
    <row r="52">
      <c r="B52" t="inlineStr">
        <is>
          <t>Q08L017</t>
        </is>
      </c>
      <c r="C52" s="366">
        <f>SUMIFS(Recebíveis!Q:Q,Recebíveis!A:A,'Base Contratos'!B52)</f>
        <v/>
      </c>
      <c r="D52">
        <f>_xlfn.MAXIFS(Recebíveis!R:R,Recebíveis!A:A,'Base Contratos'!B52)</f>
        <v/>
      </c>
      <c r="E52">
        <f>IF(D52=0,"Em dia",IF(D52&lt;=15,"Até 15",IF(D52&lt;=30,"Entre 15 e 30",IF(D52&lt;=60,"Entre 30 e 60",IF(D52&lt;=90,"Entre 60 e 90",IF(D52&lt;=120,"Entre 90 e 120",IF(D52&lt;=150,"Entre 120 e 150",IF(D52&lt;=180,"Entre 150 e 180","Superior a 180"))))))))</f>
        <v/>
      </c>
      <c r="F52" s="366">
        <f>_xlfn.XLOOKUP(B52,'Relação de Contratos'!A:A,'Relação de Contratos'!G:G)</f>
        <v/>
      </c>
      <c r="G52" s="139">
        <f>IFERROR(C52/F52,"")</f>
        <v/>
      </c>
      <c r="H52">
        <f>_xlfn.XLOOKUP(B52,'Relação de Contratos'!A:A,'Relação de Contratos'!L:L)</f>
        <v/>
      </c>
      <c r="I52" t="inlineStr"/>
      <c r="J52" t="inlineStr"/>
      <c r="K52" t="inlineStr"/>
      <c r="L52" t="inlineStr"/>
    </row>
    <row r="53">
      <c r="B53" t="inlineStr">
        <is>
          <t>Q027L05</t>
        </is>
      </c>
      <c r="C53" s="366">
        <f>SUMIFS(Recebíveis!Q:Q,Recebíveis!A:A,'Base Contratos'!B53)</f>
        <v/>
      </c>
      <c r="D53">
        <f>_xlfn.MAXIFS(Recebíveis!R:R,Recebíveis!A:A,'Base Contratos'!B53)</f>
        <v/>
      </c>
      <c r="E53">
        <f>IF(D53=0,"Em dia",IF(D53&lt;=15,"Até 15",IF(D53&lt;=30,"Entre 15 e 30",IF(D53&lt;=60,"Entre 30 e 60",IF(D53&lt;=90,"Entre 60 e 90",IF(D53&lt;=120,"Entre 90 e 120",IF(D53&lt;=150,"Entre 120 e 150",IF(D53&lt;=180,"Entre 150 e 180","Superior a 180"))))))))</f>
        <v/>
      </c>
      <c r="F53" s="366">
        <f>_xlfn.XLOOKUP(B53,'Relação de Contratos'!A:A,'Relação de Contratos'!G:G)</f>
        <v/>
      </c>
      <c r="G53" s="139">
        <f>IFERROR(C53/F53,"")</f>
        <v/>
      </c>
      <c r="H53">
        <f>_xlfn.XLOOKUP(B53,'Relação de Contratos'!A:A,'Relação de Contratos'!L:L)</f>
        <v/>
      </c>
      <c r="I53" t="inlineStr"/>
      <c r="J53" t="inlineStr"/>
      <c r="K53" t="inlineStr"/>
      <c r="L53" t="inlineStr"/>
    </row>
    <row r="54">
      <c r="B54" t="inlineStr">
        <is>
          <t>Q06L04</t>
        </is>
      </c>
      <c r="C54" s="366">
        <f>SUMIFS(Recebíveis!Q:Q,Recebíveis!A:A,'Base Contratos'!B54)</f>
        <v/>
      </c>
      <c r="D54">
        <f>_xlfn.MAXIFS(Recebíveis!R:R,Recebíveis!A:A,'Base Contratos'!B54)</f>
        <v/>
      </c>
      <c r="E54">
        <f>IF(D54=0,"Em dia",IF(D54&lt;=15,"Até 15",IF(D54&lt;=30,"Entre 15 e 30",IF(D54&lt;=60,"Entre 30 e 60",IF(D54&lt;=90,"Entre 60 e 90",IF(D54&lt;=120,"Entre 90 e 120",IF(D54&lt;=150,"Entre 120 e 150",IF(D54&lt;=180,"Entre 150 e 180","Superior a 180"))))))))</f>
        <v/>
      </c>
      <c r="F54" s="366">
        <f>_xlfn.XLOOKUP(B54,'Relação de Contratos'!A:A,'Relação de Contratos'!G:G)</f>
        <v/>
      </c>
      <c r="G54" s="139">
        <f>IFERROR(C54/F54,"")</f>
        <v/>
      </c>
      <c r="H54">
        <f>_xlfn.XLOOKUP(B54,'Relação de Contratos'!A:A,'Relação de Contratos'!L:L)</f>
        <v/>
      </c>
      <c r="I54" t="inlineStr"/>
      <c r="J54" t="inlineStr"/>
      <c r="K54" t="inlineStr"/>
      <c r="L54" t="inlineStr"/>
    </row>
    <row r="55">
      <c r="B55" t="inlineStr">
        <is>
          <t>Q06L025</t>
        </is>
      </c>
      <c r="C55" s="366">
        <f>SUMIFS(Recebíveis!Q:Q,Recebíveis!A:A,'Base Contratos'!B55)</f>
        <v/>
      </c>
      <c r="D55">
        <f>_xlfn.MAXIFS(Recebíveis!R:R,Recebíveis!A:A,'Base Contratos'!B55)</f>
        <v/>
      </c>
      <c r="E55">
        <f>IF(D55=0,"Em dia",IF(D55&lt;=15,"Até 15",IF(D55&lt;=30,"Entre 15 e 30",IF(D55&lt;=60,"Entre 30 e 60",IF(D55&lt;=90,"Entre 60 e 90",IF(D55&lt;=120,"Entre 90 e 120",IF(D55&lt;=150,"Entre 120 e 150",IF(D55&lt;=180,"Entre 150 e 180","Superior a 180"))))))))</f>
        <v/>
      </c>
      <c r="F55" s="366">
        <f>_xlfn.XLOOKUP(B55,'Relação de Contratos'!A:A,'Relação de Contratos'!G:G)</f>
        <v/>
      </c>
      <c r="G55" s="139">
        <f>IFERROR(C55/F55,"")</f>
        <v/>
      </c>
      <c r="H55">
        <f>_xlfn.XLOOKUP(B55,'Relação de Contratos'!A:A,'Relação de Contratos'!L:L)</f>
        <v/>
      </c>
      <c r="I55" t="inlineStr"/>
      <c r="J55" t="inlineStr"/>
      <c r="K55" t="inlineStr"/>
      <c r="L55" t="inlineStr"/>
    </row>
    <row r="56">
      <c r="B56" t="inlineStr">
        <is>
          <t>Q013L05</t>
        </is>
      </c>
      <c r="C56" s="366">
        <f>SUMIFS(Recebíveis!Q:Q,Recebíveis!A:A,'Base Contratos'!B56)</f>
        <v/>
      </c>
      <c r="D56">
        <f>_xlfn.MAXIFS(Recebíveis!R:R,Recebíveis!A:A,'Base Contratos'!B56)</f>
        <v/>
      </c>
      <c r="E56">
        <f>IF(D56=0,"Em dia",IF(D56&lt;=15,"Até 15",IF(D56&lt;=30,"Entre 15 e 30",IF(D56&lt;=60,"Entre 30 e 60",IF(D56&lt;=90,"Entre 60 e 90",IF(D56&lt;=120,"Entre 90 e 120",IF(D56&lt;=150,"Entre 120 e 150",IF(D56&lt;=180,"Entre 150 e 180","Superior a 180"))))))))</f>
        <v/>
      </c>
      <c r="F56" s="366">
        <f>_xlfn.XLOOKUP(B56,'Relação de Contratos'!A:A,'Relação de Contratos'!G:G)</f>
        <v/>
      </c>
      <c r="G56" s="139">
        <f>IFERROR(C56/F56,"")</f>
        <v/>
      </c>
      <c r="H56">
        <f>_xlfn.XLOOKUP(B56,'Relação de Contratos'!A:A,'Relação de Contratos'!L:L)</f>
        <v/>
      </c>
      <c r="I56" t="inlineStr"/>
      <c r="J56" t="inlineStr"/>
      <c r="K56" t="inlineStr"/>
      <c r="L56" t="inlineStr"/>
    </row>
    <row r="57">
      <c r="B57" t="inlineStr">
        <is>
          <t>Q02L011</t>
        </is>
      </c>
      <c r="C57" s="366">
        <f>SUMIFS(Recebíveis!Q:Q,Recebíveis!A:A,'Base Contratos'!B57)</f>
        <v/>
      </c>
      <c r="D57">
        <f>_xlfn.MAXIFS(Recebíveis!R:R,Recebíveis!A:A,'Base Contratos'!B57)</f>
        <v/>
      </c>
      <c r="E57">
        <f>IF(D57=0,"Em dia",IF(D57&lt;=15,"Até 15",IF(D57&lt;=30,"Entre 15 e 30",IF(D57&lt;=60,"Entre 30 e 60",IF(D57&lt;=90,"Entre 60 e 90",IF(D57&lt;=120,"Entre 90 e 120",IF(D57&lt;=150,"Entre 120 e 150",IF(D57&lt;=180,"Entre 150 e 180","Superior a 180"))))))))</f>
        <v/>
      </c>
      <c r="F57" s="366">
        <f>_xlfn.XLOOKUP(B57,'Relação de Contratos'!A:A,'Relação de Contratos'!G:G)</f>
        <v/>
      </c>
      <c r="G57" s="139">
        <f>IFERROR(C57/F57,"")</f>
        <v/>
      </c>
      <c r="H57">
        <f>_xlfn.XLOOKUP(B57,'Relação de Contratos'!A:A,'Relação de Contratos'!L:L)</f>
        <v/>
      </c>
      <c r="I57" t="inlineStr"/>
      <c r="J57" t="inlineStr"/>
      <c r="K57" t="inlineStr"/>
      <c r="L57" t="inlineStr"/>
    </row>
    <row r="58">
      <c r="B58" t="inlineStr">
        <is>
          <t>Q018L05</t>
        </is>
      </c>
      <c r="C58" s="366">
        <f>SUMIFS(Recebíveis!Q:Q,Recebíveis!A:A,'Base Contratos'!B58)</f>
        <v/>
      </c>
      <c r="D58">
        <f>_xlfn.MAXIFS(Recebíveis!R:R,Recebíveis!A:A,'Base Contratos'!B58)</f>
        <v/>
      </c>
      <c r="E58">
        <f>IF(D58=0,"Em dia",IF(D58&lt;=15,"Até 15",IF(D58&lt;=30,"Entre 15 e 30",IF(D58&lt;=60,"Entre 30 e 60",IF(D58&lt;=90,"Entre 60 e 90",IF(D58&lt;=120,"Entre 90 e 120",IF(D58&lt;=150,"Entre 120 e 150",IF(D58&lt;=180,"Entre 150 e 180","Superior a 180"))))))))</f>
        <v/>
      </c>
      <c r="F58" s="366">
        <f>_xlfn.XLOOKUP(B58,'Relação de Contratos'!A:A,'Relação de Contratos'!G:G)</f>
        <v/>
      </c>
      <c r="G58" s="139">
        <f>IFERROR(C58/F58,"")</f>
        <v/>
      </c>
      <c r="H58">
        <f>_xlfn.XLOOKUP(B58,'Relação de Contratos'!A:A,'Relação de Contratos'!L:L)</f>
        <v/>
      </c>
      <c r="I58" t="inlineStr"/>
      <c r="J58" t="inlineStr"/>
      <c r="K58" t="inlineStr"/>
      <c r="L58" t="inlineStr"/>
    </row>
    <row r="59">
      <c r="B59" t="inlineStr">
        <is>
          <t>Q026L03</t>
        </is>
      </c>
      <c r="C59" s="366">
        <f>SUMIFS(Recebíveis!Q:Q,Recebíveis!A:A,'Base Contratos'!B59)</f>
        <v/>
      </c>
      <c r="D59">
        <f>_xlfn.MAXIFS(Recebíveis!R:R,Recebíveis!A:A,'Base Contratos'!B59)</f>
        <v/>
      </c>
      <c r="E59">
        <f>IF(D59=0,"Em dia",IF(D59&lt;=15,"Até 15",IF(D59&lt;=30,"Entre 15 e 30",IF(D59&lt;=60,"Entre 30 e 60",IF(D59&lt;=90,"Entre 60 e 90",IF(D59&lt;=120,"Entre 90 e 120",IF(D59&lt;=150,"Entre 120 e 150",IF(D59&lt;=180,"Entre 150 e 180","Superior a 180"))))))))</f>
        <v/>
      </c>
      <c r="F59" s="366">
        <f>_xlfn.XLOOKUP(B59,'Relação de Contratos'!A:A,'Relação de Contratos'!G:G)</f>
        <v/>
      </c>
      <c r="G59" s="139">
        <f>IFERROR(C59/F59,"")</f>
        <v/>
      </c>
      <c r="H59">
        <f>_xlfn.XLOOKUP(B59,'Relação de Contratos'!A:A,'Relação de Contratos'!L:L)</f>
        <v/>
      </c>
      <c r="I59" t="inlineStr"/>
      <c r="J59" t="inlineStr"/>
      <c r="K59" t="inlineStr"/>
      <c r="L59" t="inlineStr"/>
    </row>
    <row r="60">
      <c r="B60" t="inlineStr">
        <is>
          <t>Q010L01</t>
        </is>
      </c>
      <c r="C60" s="366">
        <f>SUMIFS(Recebíveis!Q:Q,Recebíveis!A:A,'Base Contratos'!B60)</f>
        <v/>
      </c>
      <c r="D60">
        <f>_xlfn.MAXIFS(Recebíveis!R:R,Recebíveis!A:A,'Base Contratos'!B60)</f>
        <v/>
      </c>
      <c r="E60">
        <f>IF(D60=0,"Em dia",IF(D60&lt;=15,"Até 15",IF(D60&lt;=30,"Entre 15 e 30",IF(D60&lt;=60,"Entre 30 e 60",IF(D60&lt;=90,"Entre 60 e 90",IF(D60&lt;=120,"Entre 90 e 120",IF(D60&lt;=150,"Entre 120 e 150",IF(D60&lt;=180,"Entre 150 e 180","Superior a 180"))))))))</f>
        <v/>
      </c>
      <c r="F60" s="366">
        <f>_xlfn.XLOOKUP(B60,'Relação de Contratos'!A:A,'Relação de Contratos'!G:G)</f>
        <v/>
      </c>
      <c r="G60" s="139">
        <f>IFERROR(C60/F60,"")</f>
        <v/>
      </c>
      <c r="H60">
        <f>_xlfn.XLOOKUP(B60,'Relação de Contratos'!A:A,'Relação de Contratos'!L:L)</f>
        <v/>
      </c>
      <c r="I60" t="inlineStr"/>
      <c r="J60" t="inlineStr"/>
      <c r="K60" t="inlineStr"/>
      <c r="L60" t="inlineStr"/>
    </row>
    <row r="61">
      <c r="B61" t="inlineStr">
        <is>
          <t>Q020L05</t>
        </is>
      </c>
      <c r="C61" s="366">
        <f>SUMIFS(Recebíveis!Q:Q,Recebíveis!A:A,'Base Contratos'!B61)</f>
        <v/>
      </c>
      <c r="D61">
        <f>_xlfn.MAXIFS(Recebíveis!R:R,Recebíveis!A:A,'Base Contratos'!B61)</f>
        <v/>
      </c>
      <c r="E61">
        <f>IF(D61=0,"Em dia",IF(D61&lt;=15,"Até 15",IF(D61&lt;=30,"Entre 15 e 30",IF(D61&lt;=60,"Entre 30 e 60",IF(D61&lt;=90,"Entre 60 e 90",IF(D61&lt;=120,"Entre 90 e 120",IF(D61&lt;=150,"Entre 120 e 150",IF(D61&lt;=180,"Entre 150 e 180","Superior a 180"))))))))</f>
        <v/>
      </c>
      <c r="F61" s="366">
        <f>_xlfn.XLOOKUP(B61,'Relação de Contratos'!A:A,'Relação de Contratos'!G:G)</f>
        <v/>
      </c>
      <c r="G61" s="139">
        <f>IFERROR(C61/F61,"")</f>
        <v/>
      </c>
      <c r="H61">
        <f>_xlfn.XLOOKUP(B61,'Relação de Contratos'!A:A,'Relação de Contratos'!L:L)</f>
        <v/>
      </c>
      <c r="I61" t="inlineStr"/>
      <c r="J61" t="inlineStr"/>
      <c r="K61" t="inlineStr"/>
      <c r="L61" t="inlineStr"/>
    </row>
    <row r="62">
      <c r="B62" t="inlineStr">
        <is>
          <t>Q024L07</t>
        </is>
      </c>
      <c r="C62" s="366">
        <f>SUMIFS(Recebíveis!Q:Q,Recebíveis!A:A,'Base Contratos'!B62)</f>
        <v/>
      </c>
      <c r="D62">
        <f>_xlfn.MAXIFS(Recebíveis!R:R,Recebíveis!A:A,'Base Contratos'!B62)</f>
        <v/>
      </c>
      <c r="E62">
        <f>IF(D62=0,"Em dia",IF(D62&lt;=15,"Até 15",IF(D62&lt;=30,"Entre 15 e 30",IF(D62&lt;=60,"Entre 30 e 60",IF(D62&lt;=90,"Entre 60 e 90",IF(D62&lt;=120,"Entre 90 e 120",IF(D62&lt;=150,"Entre 120 e 150",IF(D62&lt;=180,"Entre 150 e 180","Superior a 180"))))))))</f>
        <v/>
      </c>
      <c r="F62" s="366">
        <f>_xlfn.XLOOKUP(B62,'Relação de Contratos'!A:A,'Relação de Contratos'!G:G)</f>
        <v/>
      </c>
      <c r="G62" s="139">
        <f>IFERROR(C62/F62,"")</f>
        <v/>
      </c>
      <c r="H62">
        <f>_xlfn.XLOOKUP(B62,'Relação de Contratos'!A:A,'Relação de Contratos'!L:L)</f>
        <v/>
      </c>
      <c r="I62" t="inlineStr"/>
      <c r="J62" t="inlineStr"/>
      <c r="K62" t="inlineStr"/>
      <c r="L62" t="inlineStr"/>
    </row>
    <row r="63">
      <c r="B63" t="inlineStr">
        <is>
          <t>Q016L02</t>
        </is>
      </c>
      <c r="C63" s="366">
        <f>SUMIFS(Recebíveis!Q:Q,Recebíveis!A:A,'Base Contratos'!B63)</f>
        <v/>
      </c>
      <c r="D63">
        <f>_xlfn.MAXIFS(Recebíveis!R:R,Recebíveis!A:A,'Base Contratos'!B63)</f>
        <v/>
      </c>
      <c r="E63">
        <f>IF(D63=0,"Em dia",IF(D63&lt;=15,"Até 15",IF(D63&lt;=30,"Entre 15 e 30",IF(D63&lt;=60,"Entre 30 e 60",IF(D63&lt;=90,"Entre 60 e 90",IF(D63&lt;=120,"Entre 90 e 120",IF(D63&lt;=150,"Entre 120 e 150",IF(D63&lt;=180,"Entre 150 e 180","Superior a 180"))))))))</f>
        <v/>
      </c>
      <c r="F63" s="366">
        <f>_xlfn.XLOOKUP(B63,'Relação de Contratos'!A:A,'Relação de Contratos'!G:G)</f>
        <v/>
      </c>
      <c r="G63" s="139">
        <f>IFERROR(C63/F63,"")</f>
        <v/>
      </c>
      <c r="H63">
        <f>_xlfn.XLOOKUP(B63,'Relação de Contratos'!A:A,'Relação de Contratos'!L:L)</f>
        <v/>
      </c>
      <c r="I63" t="inlineStr"/>
      <c r="J63" t="inlineStr"/>
      <c r="K63" t="inlineStr"/>
      <c r="L63" t="inlineStr"/>
    </row>
    <row r="64">
      <c r="B64" t="inlineStr">
        <is>
          <t>Q05L012</t>
        </is>
      </c>
      <c r="C64" s="366">
        <f>SUMIFS(Recebíveis!Q:Q,Recebíveis!A:A,'Base Contratos'!B64)</f>
        <v/>
      </c>
      <c r="D64">
        <f>_xlfn.MAXIFS(Recebíveis!R:R,Recebíveis!A:A,'Base Contratos'!B64)</f>
        <v/>
      </c>
      <c r="E64">
        <f>IF(D64=0,"Em dia",IF(D64&lt;=15,"Até 15",IF(D64&lt;=30,"Entre 15 e 30",IF(D64&lt;=60,"Entre 30 e 60",IF(D64&lt;=90,"Entre 60 e 90",IF(D64&lt;=120,"Entre 90 e 120",IF(D64&lt;=150,"Entre 120 e 150",IF(D64&lt;=180,"Entre 150 e 180","Superior a 180"))))))))</f>
        <v/>
      </c>
      <c r="F64" s="366">
        <f>_xlfn.XLOOKUP(B64,'Relação de Contratos'!A:A,'Relação de Contratos'!G:G)</f>
        <v/>
      </c>
      <c r="G64" s="139">
        <f>IFERROR(C64/F64,"")</f>
        <v/>
      </c>
      <c r="H64">
        <f>_xlfn.XLOOKUP(B64,'Relação de Contratos'!A:A,'Relação de Contratos'!L:L)</f>
        <v/>
      </c>
      <c r="I64" t="inlineStr"/>
      <c r="J64" t="inlineStr"/>
      <c r="K64" t="inlineStr"/>
      <c r="L64" t="inlineStr"/>
    </row>
    <row r="65">
      <c r="B65" t="inlineStr">
        <is>
          <t>Q02L010</t>
        </is>
      </c>
      <c r="C65" s="366">
        <f>SUMIFS(Recebíveis!Q:Q,Recebíveis!A:A,'Base Contratos'!B65)</f>
        <v/>
      </c>
      <c r="D65">
        <f>_xlfn.MAXIFS(Recebíveis!R:R,Recebíveis!A:A,'Base Contratos'!B65)</f>
        <v/>
      </c>
      <c r="E65">
        <f>IF(D65=0,"Em dia",IF(D65&lt;=15,"Até 15",IF(D65&lt;=30,"Entre 15 e 30",IF(D65&lt;=60,"Entre 30 e 60",IF(D65&lt;=90,"Entre 60 e 90",IF(D65&lt;=120,"Entre 90 e 120",IF(D65&lt;=150,"Entre 120 e 150",IF(D65&lt;=180,"Entre 150 e 180","Superior a 180"))))))))</f>
        <v/>
      </c>
      <c r="F65" s="366">
        <f>_xlfn.XLOOKUP(B65,'Relação de Contratos'!A:A,'Relação de Contratos'!G:G)</f>
        <v/>
      </c>
      <c r="G65" s="139">
        <f>IFERROR(C65/F65,"")</f>
        <v/>
      </c>
      <c r="H65">
        <f>_xlfn.XLOOKUP(B65,'Relação de Contratos'!A:A,'Relação de Contratos'!L:L)</f>
        <v/>
      </c>
      <c r="I65" t="inlineStr"/>
      <c r="J65" t="inlineStr"/>
      <c r="K65" t="inlineStr"/>
      <c r="L65" t="inlineStr"/>
    </row>
    <row r="66">
      <c r="B66" t="inlineStr">
        <is>
          <t>Q06L015</t>
        </is>
      </c>
      <c r="C66" s="366">
        <f>SUMIFS(Recebíveis!Q:Q,Recebíveis!A:A,'Base Contratos'!B66)</f>
        <v/>
      </c>
      <c r="D66">
        <f>_xlfn.MAXIFS(Recebíveis!R:R,Recebíveis!A:A,'Base Contratos'!B66)</f>
        <v/>
      </c>
      <c r="E66">
        <f>IF(D66=0,"Em dia",IF(D66&lt;=15,"Até 15",IF(D66&lt;=30,"Entre 15 e 30",IF(D66&lt;=60,"Entre 30 e 60",IF(D66&lt;=90,"Entre 60 e 90",IF(D66&lt;=120,"Entre 90 e 120",IF(D66&lt;=150,"Entre 120 e 150",IF(D66&lt;=180,"Entre 150 e 180","Superior a 180"))))))))</f>
        <v/>
      </c>
      <c r="F66" s="366">
        <f>_xlfn.XLOOKUP(B66,'Relação de Contratos'!A:A,'Relação de Contratos'!G:G)</f>
        <v/>
      </c>
      <c r="G66" s="139">
        <f>IFERROR(C66/F66,"")</f>
        <v/>
      </c>
      <c r="H66">
        <f>_xlfn.XLOOKUP(B66,'Relação de Contratos'!A:A,'Relação de Contratos'!L:L)</f>
        <v/>
      </c>
      <c r="I66" t="inlineStr"/>
      <c r="J66" t="inlineStr"/>
      <c r="K66" t="inlineStr"/>
      <c r="L66" t="inlineStr"/>
    </row>
    <row r="67">
      <c r="B67" t="inlineStr">
        <is>
          <t>Q022L07</t>
        </is>
      </c>
      <c r="C67" s="366">
        <f>SUMIFS(Recebíveis!Q:Q,Recebíveis!A:A,'Base Contratos'!B67)</f>
        <v/>
      </c>
      <c r="D67">
        <f>_xlfn.MAXIFS(Recebíveis!R:R,Recebíveis!A:A,'Base Contratos'!B67)</f>
        <v/>
      </c>
      <c r="E67">
        <f>IF(D67=0,"Em dia",IF(D67&lt;=15,"Até 15",IF(D67&lt;=30,"Entre 15 e 30",IF(D67&lt;=60,"Entre 30 e 60",IF(D67&lt;=90,"Entre 60 e 90",IF(D67&lt;=120,"Entre 90 e 120",IF(D67&lt;=150,"Entre 120 e 150",IF(D67&lt;=180,"Entre 150 e 180","Superior a 180"))))))))</f>
        <v/>
      </c>
      <c r="F67" s="366">
        <f>_xlfn.XLOOKUP(B67,'Relação de Contratos'!A:A,'Relação de Contratos'!G:G)</f>
        <v/>
      </c>
      <c r="G67" s="139">
        <f>IFERROR(C67/F67,"")</f>
        <v/>
      </c>
      <c r="H67">
        <f>_xlfn.XLOOKUP(B67,'Relação de Contratos'!A:A,'Relação de Contratos'!L:L)</f>
        <v/>
      </c>
      <c r="I67" t="inlineStr"/>
      <c r="J67" t="inlineStr"/>
      <c r="K67" t="inlineStr"/>
      <c r="L67" t="inlineStr"/>
    </row>
    <row r="68">
      <c r="B68" t="inlineStr">
        <is>
          <t>Q011L05</t>
        </is>
      </c>
      <c r="C68" s="366">
        <f>SUMIFS(Recebíveis!Q:Q,Recebíveis!A:A,'Base Contratos'!B68)</f>
        <v/>
      </c>
      <c r="D68">
        <f>_xlfn.MAXIFS(Recebíveis!R:R,Recebíveis!A:A,'Base Contratos'!B68)</f>
        <v/>
      </c>
      <c r="E68">
        <f>IF(D68=0,"Em dia",IF(D68&lt;=15,"Até 15",IF(D68&lt;=30,"Entre 15 e 30",IF(D68&lt;=60,"Entre 30 e 60",IF(D68&lt;=90,"Entre 60 e 90",IF(D68&lt;=120,"Entre 90 e 120",IF(D68&lt;=150,"Entre 120 e 150",IF(D68&lt;=180,"Entre 150 e 180","Superior a 180"))))))))</f>
        <v/>
      </c>
      <c r="F68" s="366">
        <f>_xlfn.XLOOKUP(B68,'Relação de Contratos'!A:A,'Relação de Contratos'!G:G)</f>
        <v/>
      </c>
      <c r="G68" s="139">
        <f>IFERROR(C68/F68,"")</f>
        <v/>
      </c>
      <c r="H68">
        <f>_xlfn.XLOOKUP(B68,'Relação de Contratos'!A:A,'Relação de Contratos'!L:L)</f>
        <v/>
      </c>
      <c r="I68" t="inlineStr"/>
      <c r="J68" t="inlineStr"/>
      <c r="K68" t="inlineStr"/>
      <c r="L68" t="inlineStr"/>
    </row>
    <row r="69">
      <c r="B69" t="inlineStr">
        <is>
          <t>Q08L08</t>
        </is>
      </c>
      <c r="C69" s="366">
        <f>SUMIFS(Recebíveis!Q:Q,Recebíveis!A:A,'Base Contratos'!B69)</f>
        <v/>
      </c>
      <c r="D69">
        <f>_xlfn.MAXIFS(Recebíveis!R:R,Recebíveis!A:A,'Base Contratos'!B69)</f>
        <v/>
      </c>
      <c r="E69">
        <f>IF(D69=0,"Em dia",IF(D69&lt;=15,"Até 15",IF(D69&lt;=30,"Entre 15 e 30",IF(D69&lt;=60,"Entre 30 e 60",IF(D69&lt;=90,"Entre 60 e 90",IF(D69&lt;=120,"Entre 90 e 120",IF(D69&lt;=150,"Entre 120 e 150",IF(D69&lt;=180,"Entre 150 e 180","Superior a 180"))))))))</f>
        <v/>
      </c>
      <c r="F69" s="366">
        <f>_xlfn.XLOOKUP(B69,'Relação de Contratos'!A:A,'Relação de Contratos'!G:G)</f>
        <v/>
      </c>
      <c r="G69" s="139">
        <f>IFERROR(C69/F69,"")</f>
        <v/>
      </c>
      <c r="H69">
        <f>_xlfn.XLOOKUP(B69,'Relação de Contratos'!A:A,'Relação de Contratos'!L:L)</f>
        <v/>
      </c>
      <c r="I69" t="inlineStr"/>
      <c r="J69" t="inlineStr"/>
      <c r="K69" t="inlineStr"/>
      <c r="L69" t="inlineStr"/>
    </row>
    <row r="70">
      <c r="B70" t="inlineStr">
        <is>
          <t>Q07L025</t>
        </is>
      </c>
      <c r="C70" s="366">
        <f>SUMIFS(Recebíveis!Q:Q,Recebíveis!A:A,'Base Contratos'!B70)</f>
        <v/>
      </c>
      <c r="D70">
        <f>_xlfn.MAXIFS(Recebíveis!R:R,Recebíveis!A:A,'Base Contratos'!B70)</f>
        <v/>
      </c>
      <c r="E70">
        <f>IF(D70=0,"Em dia",IF(D70&lt;=15,"Até 15",IF(D70&lt;=30,"Entre 15 e 30",IF(D70&lt;=60,"Entre 30 e 60",IF(D70&lt;=90,"Entre 60 e 90",IF(D70&lt;=120,"Entre 90 e 120",IF(D70&lt;=150,"Entre 120 e 150",IF(D70&lt;=180,"Entre 150 e 180","Superior a 180"))))))))</f>
        <v/>
      </c>
      <c r="F70" s="366">
        <f>_xlfn.XLOOKUP(B70,'Relação de Contratos'!A:A,'Relação de Contratos'!G:G)</f>
        <v/>
      </c>
      <c r="G70" s="139">
        <f>IFERROR(C70/F70,"")</f>
        <v/>
      </c>
      <c r="H70">
        <f>_xlfn.XLOOKUP(B70,'Relação de Contratos'!A:A,'Relação de Contratos'!L:L)</f>
        <v/>
      </c>
      <c r="I70" t="inlineStr"/>
      <c r="J70" t="inlineStr"/>
      <c r="K70" t="inlineStr"/>
      <c r="L70" t="inlineStr"/>
    </row>
    <row r="71">
      <c r="B71" t="inlineStr">
        <is>
          <t>Q06L024</t>
        </is>
      </c>
      <c r="C71" s="366">
        <f>SUMIFS(Recebíveis!Q:Q,Recebíveis!A:A,'Base Contratos'!B71)</f>
        <v/>
      </c>
      <c r="D71">
        <f>_xlfn.MAXIFS(Recebíveis!R:R,Recebíveis!A:A,'Base Contratos'!B71)</f>
        <v/>
      </c>
      <c r="E71">
        <f>IF(D71=0,"Em dia",IF(D71&lt;=15,"Até 15",IF(D71&lt;=30,"Entre 15 e 30",IF(D71&lt;=60,"Entre 30 e 60",IF(D71&lt;=90,"Entre 60 e 90",IF(D71&lt;=120,"Entre 90 e 120",IF(D71&lt;=150,"Entre 120 e 150",IF(D71&lt;=180,"Entre 150 e 180","Superior a 180"))))))))</f>
        <v/>
      </c>
      <c r="F71" s="366">
        <f>_xlfn.XLOOKUP(B71,'Relação de Contratos'!A:A,'Relação de Contratos'!G:G)</f>
        <v/>
      </c>
      <c r="G71" s="139">
        <f>IFERROR(C71/F71,"")</f>
        <v/>
      </c>
      <c r="H71">
        <f>_xlfn.XLOOKUP(B71,'Relação de Contratos'!A:A,'Relação de Contratos'!L:L)</f>
        <v/>
      </c>
      <c r="I71" t="inlineStr"/>
      <c r="J71" t="inlineStr"/>
      <c r="K71" t="inlineStr"/>
      <c r="L71" t="inlineStr"/>
    </row>
    <row r="72">
      <c r="B72" t="inlineStr">
        <is>
          <t>Q05L014</t>
        </is>
      </c>
      <c r="C72" s="366">
        <f>SUMIFS(Recebíveis!Q:Q,Recebíveis!A:A,'Base Contratos'!B72)</f>
        <v/>
      </c>
      <c r="D72">
        <f>_xlfn.MAXIFS(Recebíveis!R:R,Recebíveis!A:A,'Base Contratos'!B72)</f>
        <v/>
      </c>
      <c r="E72">
        <f>IF(D72=0,"Em dia",IF(D72&lt;=15,"Até 15",IF(D72&lt;=30,"Entre 15 e 30",IF(D72&lt;=60,"Entre 30 e 60",IF(D72&lt;=90,"Entre 60 e 90",IF(D72&lt;=120,"Entre 90 e 120",IF(D72&lt;=150,"Entre 120 e 150",IF(D72&lt;=180,"Entre 150 e 180","Superior a 180"))))))))</f>
        <v/>
      </c>
      <c r="F72" s="366">
        <f>_xlfn.XLOOKUP(B72,'Relação de Contratos'!A:A,'Relação de Contratos'!G:G)</f>
        <v/>
      </c>
      <c r="G72" s="139">
        <f>IFERROR(C72/F72,"")</f>
        <v/>
      </c>
      <c r="H72">
        <f>_xlfn.XLOOKUP(B72,'Relação de Contratos'!A:A,'Relação de Contratos'!L:L)</f>
        <v/>
      </c>
      <c r="I72" t="inlineStr"/>
      <c r="J72" t="inlineStr"/>
      <c r="K72" t="inlineStr"/>
      <c r="L72" t="inlineStr"/>
    </row>
    <row r="73">
      <c r="B73" t="inlineStr">
        <is>
          <t>Q022L01</t>
        </is>
      </c>
      <c r="C73" s="366">
        <f>SUMIFS(Recebíveis!Q:Q,Recebíveis!A:A,'Base Contratos'!B73)</f>
        <v/>
      </c>
      <c r="D73">
        <f>_xlfn.MAXIFS(Recebíveis!R:R,Recebíveis!A:A,'Base Contratos'!B73)</f>
        <v/>
      </c>
      <c r="E73">
        <f>IF(D73=0,"Em dia",IF(D73&lt;=15,"Até 15",IF(D73&lt;=30,"Entre 15 e 30",IF(D73&lt;=60,"Entre 30 e 60",IF(D73&lt;=90,"Entre 60 e 90",IF(D73&lt;=120,"Entre 90 e 120",IF(D73&lt;=150,"Entre 120 e 150",IF(D73&lt;=180,"Entre 150 e 180","Superior a 180"))))))))</f>
        <v/>
      </c>
      <c r="F73" s="366">
        <f>_xlfn.XLOOKUP(B73,'Relação de Contratos'!A:A,'Relação de Contratos'!G:G)</f>
        <v/>
      </c>
      <c r="G73" s="139">
        <f>IFERROR(C73/F73,"")</f>
        <v/>
      </c>
      <c r="H73">
        <f>_xlfn.XLOOKUP(B73,'Relação de Contratos'!A:A,'Relação de Contratos'!L:L)</f>
        <v/>
      </c>
      <c r="I73" t="inlineStr"/>
      <c r="J73" t="inlineStr"/>
      <c r="K73" t="inlineStr"/>
      <c r="L73" t="inlineStr"/>
    </row>
    <row r="74">
      <c r="B74" t="inlineStr">
        <is>
          <t>Q015L010</t>
        </is>
      </c>
      <c r="C74" s="366">
        <f>SUMIFS(Recebíveis!Q:Q,Recebíveis!A:A,'Base Contratos'!B74)</f>
        <v/>
      </c>
      <c r="D74">
        <f>_xlfn.MAXIFS(Recebíveis!R:R,Recebíveis!A:A,'Base Contratos'!B74)</f>
        <v/>
      </c>
      <c r="E74">
        <f>IF(D74=0,"Em dia",IF(D74&lt;=15,"Até 15",IF(D74&lt;=30,"Entre 15 e 30",IF(D74&lt;=60,"Entre 30 e 60",IF(D74&lt;=90,"Entre 60 e 90",IF(D74&lt;=120,"Entre 90 e 120",IF(D74&lt;=150,"Entre 120 e 150",IF(D74&lt;=180,"Entre 150 e 180","Superior a 180"))))))))</f>
        <v/>
      </c>
      <c r="F74" s="366">
        <f>_xlfn.XLOOKUP(B74,'Relação de Contratos'!A:A,'Relação de Contratos'!G:G)</f>
        <v/>
      </c>
      <c r="G74" s="139">
        <f>IFERROR(C74/F74,"")</f>
        <v/>
      </c>
      <c r="H74">
        <f>_xlfn.XLOOKUP(B74,'Relação de Contratos'!A:A,'Relação de Contratos'!L:L)</f>
        <v/>
      </c>
      <c r="I74" t="inlineStr"/>
      <c r="J74" t="inlineStr"/>
      <c r="K74" t="inlineStr"/>
      <c r="L74" t="inlineStr"/>
    </row>
    <row r="75">
      <c r="B75" t="inlineStr">
        <is>
          <t>Q022L08</t>
        </is>
      </c>
      <c r="C75" s="366">
        <f>SUMIFS(Recebíveis!Q:Q,Recebíveis!A:A,'Base Contratos'!B75)</f>
        <v/>
      </c>
      <c r="D75">
        <f>_xlfn.MAXIFS(Recebíveis!R:R,Recebíveis!A:A,'Base Contratos'!B75)</f>
        <v/>
      </c>
      <c r="E75">
        <f>IF(D75=0,"Em dia",IF(D75&lt;=15,"Até 15",IF(D75&lt;=30,"Entre 15 e 30",IF(D75&lt;=60,"Entre 30 e 60",IF(D75&lt;=90,"Entre 60 e 90",IF(D75&lt;=120,"Entre 90 e 120",IF(D75&lt;=150,"Entre 120 e 150",IF(D75&lt;=180,"Entre 150 e 180","Superior a 180"))))))))</f>
        <v/>
      </c>
      <c r="F75" s="366">
        <f>_xlfn.XLOOKUP(B75,'Relação de Contratos'!A:A,'Relação de Contratos'!G:G)</f>
        <v/>
      </c>
      <c r="G75" s="139">
        <f>IFERROR(C75/F75,"")</f>
        <v/>
      </c>
      <c r="H75">
        <f>_xlfn.XLOOKUP(B75,'Relação de Contratos'!A:A,'Relação de Contratos'!L:L)</f>
        <v/>
      </c>
      <c r="I75" t="inlineStr"/>
      <c r="J75" t="inlineStr"/>
      <c r="K75" t="inlineStr"/>
      <c r="L75" t="inlineStr"/>
    </row>
    <row r="76">
      <c r="B76" t="inlineStr">
        <is>
          <t>Q06L022</t>
        </is>
      </c>
      <c r="C76" s="366">
        <f>SUMIFS(Recebíveis!Q:Q,Recebíveis!A:A,'Base Contratos'!B76)</f>
        <v/>
      </c>
      <c r="D76">
        <f>_xlfn.MAXIFS(Recebíveis!R:R,Recebíveis!A:A,'Base Contratos'!B76)</f>
        <v/>
      </c>
      <c r="E76">
        <f>IF(D76=0,"Em dia",IF(D76&lt;=15,"Até 15",IF(D76&lt;=30,"Entre 15 e 30",IF(D76&lt;=60,"Entre 30 e 60",IF(D76&lt;=90,"Entre 60 e 90",IF(D76&lt;=120,"Entre 90 e 120",IF(D76&lt;=150,"Entre 120 e 150",IF(D76&lt;=180,"Entre 150 e 180","Superior a 180"))))))))</f>
        <v/>
      </c>
      <c r="F76" s="366">
        <f>_xlfn.XLOOKUP(B76,'Relação de Contratos'!A:A,'Relação de Contratos'!G:G)</f>
        <v/>
      </c>
      <c r="G76" s="139">
        <f>IFERROR(C76/F76,"")</f>
        <v/>
      </c>
      <c r="H76">
        <f>_xlfn.XLOOKUP(B76,'Relação de Contratos'!A:A,'Relação de Contratos'!L:L)</f>
        <v/>
      </c>
      <c r="I76" t="inlineStr"/>
      <c r="J76" t="inlineStr"/>
      <c r="K76" t="inlineStr"/>
      <c r="L76" t="inlineStr"/>
    </row>
    <row r="77">
      <c r="B77" t="inlineStr">
        <is>
          <t>Q08L010</t>
        </is>
      </c>
      <c r="C77" s="366">
        <f>SUMIFS(Recebíveis!Q:Q,Recebíveis!A:A,'Base Contratos'!B77)</f>
        <v/>
      </c>
      <c r="D77">
        <f>_xlfn.MAXIFS(Recebíveis!R:R,Recebíveis!A:A,'Base Contratos'!B77)</f>
        <v/>
      </c>
      <c r="E77">
        <f>IF(D77=0,"Em dia",IF(D77&lt;=15,"Até 15",IF(D77&lt;=30,"Entre 15 e 30",IF(D77&lt;=60,"Entre 30 e 60",IF(D77&lt;=90,"Entre 60 e 90",IF(D77&lt;=120,"Entre 90 e 120",IF(D77&lt;=150,"Entre 120 e 150",IF(D77&lt;=180,"Entre 150 e 180","Superior a 180"))))))))</f>
        <v/>
      </c>
      <c r="F77" s="366">
        <f>_xlfn.XLOOKUP(B77,'Relação de Contratos'!A:A,'Relação de Contratos'!G:G)</f>
        <v/>
      </c>
      <c r="G77" s="139">
        <f>IFERROR(C77/F77,"")</f>
        <v/>
      </c>
      <c r="H77">
        <f>_xlfn.XLOOKUP(B77,'Relação de Contratos'!A:A,'Relação de Contratos'!L:L)</f>
        <v/>
      </c>
      <c r="I77" t="inlineStr"/>
      <c r="J77" t="inlineStr"/>
      <c r="K77" t="inlineStr"/>
      <c r="L77" t="inlineStr"/>
    </row>
    <row r="78">
      <c r="B78" t="inlineStr">
        <is>
          <t>Q019L08</t>
        </is>
      </c>
      <c r="C78" s="366">
        <f>SUMIFS(Recebíveis!Q:Q,Recebíveis!A:A,'Base Contratos'!B78)</f>
        <v/>
      </c>
      <c r="D78">
        <f>_xlfn.MAXIFS(Recebíveis!R:R,Recebíveis!A:A,'Base Contratos'!B78)</f>
        <v/>
      </c>
      <c r="E78">
        <f>IF(D78=0,"Em dia",IF(D78&lt;=15,"Até 15",IF(D78&lt;=30,"Entre 15 e 30",IF(D78&lt;=60,"Entre 30 e 60",IF(D78&lt;=90,"Entre 60 e 90",IF(D78&lt;=120,"Entre 90 e 120",IF(D78&lt;=150,"Entre 120 e 150",IF(D78&lt;=180,"Entre 150 e 180","Superior a 180"))))))))</f>
        <v/>
      </c>
      <c r="F78" s="366">
        <f>_xlfn.XLOOKUP(B78,'Relação de Contratos'!A:A,'Relação de Contratos'!G:G)</f>
        <v/>
      </c>
      <c r="G78" s="139">
        <f>IFERROR(C78/F78,"")</f>
        <v/>
      </c>
      <c r="H78">
        <f>_xlfn.XLOOKUP(B78,'Relação de Contratos'!A:A,'Relação de Contratos'!L:L)</f>
        <v/>
      </c>
      <c r="I78" t="inlineStr"/>
      <c r="J78" t="inlineStr"/>
      <c r="K78" t="inlineStr"/>
      <c r="L78" t="inlineStr"/>
    </row>
    <row r="79">
      <c r="B79" t="inlineStr">
        <is>
          <t>Q022L05</t>
        </is>
      </c>
      <c r="C79" s="366">
        <f>SUMIFS(Recebíveis!Q:Q,Recebíveis!A:A,'Base Contratos'!B79)</f>
        <v/>
      </c>
      <c r="D79">
        <f>_xlfn.MAXIFS(Recebíveis!R:R,Recebíveis!A:A,'Base Contratos'!B79)</f>
        <v/>
      </c>
      <c r="E79">
        <f>IF(D79=0,"Em dia",IF(D79&lt;=15,"Até 15",IF(D79&lt;=30,"Entre 15 e 30",IF(D79&lt;=60,"Entre 30 e 60",IF(D79&lt;=90,"Entre 60 e 90",IF(D79&lt;=120,"Entre 90 e 120",IF(D79&lt;=150,"Entre 120 e 150",IF(D79&lt;=180,"Entre 150 e 180","Superior a 180"))))))))</f>
        <v/>
      </c>
      <c r="F79" s="366">
        <f>_xlfn.XLOOKUP(B79,'Relação de Contratos'!A:A,'Relação de Contratos'!G:G)</f>
        <v/>
      </c>
      <c r="G79" s="139">
        <f>IFERROR(C79/F79,"")</f>
        <v/>
      </c>
      <c r="H79">
        <f>_xlfn.XLOOKUP(B79,'Relação de Contratos'!A:A,'Relação de Contratos'!L:L)</f>
        <v/>
      </c>
      <c r="I79" t="inlineStr"/>
      <c r="J79" t="inlineStr"/>
      <c r="K79" t="inlineStr"/>
      <c r="L79" t="inlineStr"/>
    </row>
    <row r="80">
      <c r="B80" t="inlineStr">
        <is>
          <t>Q03L015</t>
        </is>
      </c>
      <c r="C80" s="366">
        <f>SUMIFS(Recebíveis!Q:Q,Recebíveis!A:A,'Base Contratos'!B80)</f>
        <v/>
      </c>
      <c r="D80">
        <f>_xlfn.MAXIFS(Recebíveis!R:R,Recebíveis!A:A,'Base Contratos'!B80)</f>
        <v/>
      </c>
      <c r="E80">
        <f>IF(D80=0,"Em dia",IF(D80&lt;=15,"Até 15",IF(D80&lt;=30,"Entre 15 e 30",IF(D80&lt;=60,"Entre 30 e 60",IF(D80&lt;=90,"Entre 60 e 90",IF(D80&lt;=120,"Entre 90 e 120",IF(D80&lt;=150,"Entre 120 e 150",IF(D80&lt;=180,"Entre 150 e 180","Superior a 180"))))))))</f>
        <v/>
      </c>
      <c r="F80" s="366">
        <f>_xlfn.XLOOKUP(B80,'Relação de Contratos'!A:A,'Relação de Contratos'!G:G)</f>
        <v/>
      </c>
      <c r="G80" s="139">
        <f>IFERROR(C80/F80,"")</f>
        <v/>
      </c>
      <c r="H80">
        <f>_xlfn.XLOOKUP(B80,'Relação de Contratos'!A:A,'Relação de Contratos'!L:L)</f>
        <v/>
      </c>
      <c r="I80" t="inlineStr"/>
      <c r="J80" t="inlineStr"/>
      <c r="K80" t="inlineStr"/>
      <c r="L80" t="inlineStr"/>
    </row>
    <row r="81">
      <c r="B81" t="inlineStr">
        <is>
          <t>Q022L04</t>
        </is>
      </c>
      <c r="C81" s="366">
        <f>SUMIFS(Recebíveis!Q:Q,Recebíveis!A:A,'Base Contratos'!B81)</f>
        <v/>
      </c>
      <c r="D81">
        <f>_xlfn.MAXIFS(Recebíveis!R:R,Recebíveis!A:A,'Base Contratos'!B81)</f>
        <v/>
      </c>
      <c r="E81">
        <f>IF(D81=0,"Em dia",IF(D81&lt;=15,"Até 15",IF(D81&lt;=30,"Entre 15 e 30",IF(D81&lt;=60,"Entre 30 e 60",IF(D81&lt;=90,"Entre 60 e 90",IF(D81&lt;=120,"Entre 90 e 120",IF(D81&lt;=150,"Entre 120 e 150",IF(D81&lt;=180,"Entre 150 e 180","Superior a 180"))))))))</f>
        <v/>
      </c>
      <c r="F81" s="366">
        <f>_xlfn.XLOOKUP(B81,'Relação de Contratos'!A:A,'Relação de Contratos'!G:G)</f>
        <v/>
      </c>
      <c r="G81" s="139">
        <f>IFERROR(C81/F81,"")</f>
        <v/>
      </c>
      <c r="H81">
        <f>_xlfn.XLOOKUP(B81,'Relação de Contratos'!A:A,'Relação de Contratos'!L:L)</f>
        <v/>
      </c>
      <c r="I81" t="inlineStr"/>
      <c r="J81" t="inlineStr"/>
      <c r="K81" t="inlineStr"/>
      <c r="L81" t="inlineStr"/>
    </row>
    <row r="82">
      <c r="B82" t="inlineStr">
        <is>
          <t>Q024L04</t>
        </is>
      </c>
      <c r="C82" s="366">
        <f>SUMIFS(Recebíveis!Q:Q,Recebíveis!A:A,'Base Contratos'!B82)</f>
        <v/>
      </c>
      <c r="D82">
        <f>_xlfn.MAXIFS(Recebíveis!R:R,Recebíveis!A:A,'Base Contratos'!B82)</f>
        <v/>
      </c>
      <c r="E82">
        <f>IF(D82=0,"Em dia",IF(D82&lt;=15,"Até 15",IF(D82&lt;=30,"Entre 15 e 30",IF(D82&lt;=60,"Entre 30 e 60",IF(D82&lt;=90,"Entre 60 e 90",IF(D82&lt;=120,"Entre 90 e 120",IF(D82&lt;=150,"Entre 120 e 150",IF(D82&lt;=180,"Entre 150 e 180","Superior a 180"))))))))</f>
        <v/>
      </c>
      <c r="F82" s="366">
        <f>_xlfn.XLOOKUP(B82,'Relação de Contratos'!A:A,'Relação de Contratos'!G:G)</f>
        <v/>
      </c>
      <c r="G82" s="139">
        <f>IFERROR(C82/F82,"")</f>
        <v/>
      </c>
      <c r="H82">
        <f>_xlfn.XLOOKUP(B82,'Relação de Contratos'!A:A,'Relação de Contratos'!L:L)</f>
        <v/>
      </c>
      <c r="I82" t="inlineStr"/>
      <c r="J82" t="inlineStr"/>
      <c r="K82" t="inlineStr"/>
      <c r="L82" t="inlineStr"/>
    </row>
    <row r="83">
      <c r="B83" t="inlineStr">
        <is>
          <t>Q018L02</t>
        </is>
      </c>
      <c r="C83" s="366">
        <f>SUMIFS(Recebíveis!Q:Q,Recebíveis!A:A,'Base Contratos'!B83)</f>
        <v/>
      </c>
      <c r="D83">
        <f>_xlfn.MAXIFS(Recebíveis!R:R,Recebíveis!A:A,'Base Contratos'!B83)</f>
        <v/>
      </c>
      <c r="E83">
        <f>IF(D83=0,"Em dia",IF(D83&lt;=15,"Até 15",IF(D83&lt;=30,"Entre 15 e 30",IF(D83&lt;=60,"Entre 30 e 60",IF(D83&lt;=90,"Entre 60 e 90",IF(D83&lt;=120,"Entre 90 e 120",IF(D83&lt;=150,"Entre 120 e 150",IF(D83&lt;=180,"Entre 150 e 180","Superior a 180"))))))))</f>
        <v/>
      </c>
      <c r="F83" s="366">
        <f>_xlfn.XLOOKUP(B83,'Relação de Contratos'!A:A,'Relação de Contratos'!G:G)</f>
        <v/>
      </c>
      <c r="G83" s="139">
        <f>IFERROR(C83/F83,"")</f>
        <v/>
      </c>
      <c r="H83">
        <f>_xlfn.XLOOKUP(B83,'Relação de Contratos'!A:A,'Relação de Contratos'!L:L)</f>
        <v/>
      </c>
      <c r="I83" t="inlineStr"/>
      <c r="J83" t="inlineStr"/>
      <c r="K83" t="inlineStr"/>
      <c r="L83" t="inlineStr"/>
    </row>
    <row r="84">
      <c r="B84" t="inlineStr">
        <is>
          <t>Q06L03</t>
        </is>
      </c>
      <c r="C84" s="366">
        <f>SUMIFS(Recebíveis!Q:Q,Recebíveis!A:A,'Base Contratos'!B84)</f>
        <v/>
      </c>
      <c r="D84">
        <f>_xlfn.MAXIFS(Recebíveis!R:R,Recebíveis!A:A,'Base Contratos'!B84)</f>
        <v/>
      </c>
      <c r="E84">
        <f>IF(D84=0,"Em dia",IF(D84&lt;=15,"Até 15",IF(D84&lt;=30,"Entre 15 e 30",IF(D84&lt;=60,"Entre 30 e 60",IF(D84&lt;=90,"Entre 60 e 90",IF(D84&lt;=120,"Entre 90 e 120",IF(D84&lt;=150,"Entre 120 e 150",IF(D84&lt;=180,"Entre 150 e 180","Superior a 180"))))))))</f>
        <v/>
      </c>
      <c r="F84" s="366">
        <f>_xlfn.XLOOKUP(B84,'Relação de Contratos'!A:A,'Relação de Contratos'!G:G)</f>
        <v/>
      </c>
      <c r="G84" s="139">
        <f>IFERROR(C84/F84,"")</f>
        <v/>
      </c>
      <c r="H84">
        <f>_xlfn.XLOOKUP(B84,'Relação de Contratos'!A:A,'Relação de Contratos'!L:L)</f>
        <v/>
      </c>
      <c r="I84" t="inlineStr"/>
      <c r="J84" t="inlineStr"/>
      <c r="K84" t="inlineStr"/>
      <c r="L84" t="inlineStr"/>
    </row>
    <row r="85">
      <c r="B85" t="inlineStr">
        <is>
          <t>Q025L010</t>
        </is>
      </c>
      <c r="C85" s="366">
        <f>SUMIFS(Recebíveis!Q:Q,Recebíveis!A:A,'Base Contratos'!B85)</f>
        <v/>
      </c>
      <c r="D85">
        <f>_xlfn.MAXIFS(Recebíveis!R:R,Recebíveis!A:A,'Base Contratos'!B85)</f>
        <v/>
      </c>
      <c r="E85">
        <f>IF(D85=0,"Em dia",IF(D85&lt;=15,"Até 15",IF(D85&lt;=30,"Entre 15 e 30",IF(D85&lt;=60,"Entre 30 e 60",IF(D85&lt;=90,"Entre 60 e 90",IF(D85&lt;=120,"Entre 90 e 120",IF(D85&lt;=150,"Entre 120 e 150",IF(D85&lt;=180,"Entre 150 e 180","Superior a 180"))))))))</f>
        <v/>
      </c>
      <c r="F85" s="366">
        <f>_xlfn.XLOOKUP(B85,'Relação de Contratos'!A:A,'Relação de Contratos'!G:G)</f>
        <v/>
      </c>
      <c r="G85" s="139">
        <f>IFERROR(C85/F85,"")</f>
        <v/>
      </c>
      <c r="H85">
        <f>_xlfn.XLOOKUP(B85,'Relação de Contratos'!A:A,'Relação de Contratos'!L:L)</f>
        <v/>
      </c>
      <c r="I85" t="inlineStr"/>
      <c r="J85" t="inlineStr"/>
      <c r="K85" t="inlineStr"/>
      <c r="L85" t="inlineStr"/>
    </row>
    <row r="86">
      <c r="B86" t="inlineStr">
        <is>
          <t>Q028L03</t>
        </is>
      </c>
      <c r="C86" s="366">
        <f>SUMIFS(Recebíveis!Q:Q,Recebíveis!A:A,'Base Contratos'!B86)</f>
        <v/>
      </c>
      <c r="D86">
        <f>_xlfn.MAXIFS(Recebíveis!R:R,Recebíveis!A:A,'Base Contratos'!B86)</f>
        <v/>
      </c>
      <c r="E86">
        <f>IF(D86=0,"Em dia",IF(D86&lt;=15,"Até 15",IF(D86&lt;=30,"Entre 15 e 30",IF(D86&lt;=60,"Entre 30 e 60",IF(D86&lt;=90,"Entre 60 e 90",IF(D86&lt;=120,"Entre 90 e 120",IF(D86&lt;=150,"Entre 120 e 150",IF(D86&lt;=180,"Entre 150 e 180","Superior a 180"))))))))</f>
        <v/>
      </c>
      <c r="F86" s="366">
        <f>_xlfn.XLOOKUP(B86,'Relação de Contratos'!A:A,'Relação de Contratos'!G:G)</f>
        <v/>
      </c>
      <c r="G86" s="139">
        <f>IFERROR(C86/F86,"")</f>
        <v/>
      </c>
      <c r="H86">
        <f>_xlfn.XLOOKUP(B86,'Relação de Contratos'!A:A,'Relação de Contratos'!L:L)</f>
        <v/>
      </c>
      <c r="I86" t="inlineStr"/>
      <c r="J86" t="inlineStr"/>
      <c r="K86" t="inlineStr"/>
      <c r="L86" t="inlineStr"/>
    </row>
    <row r="87">
      <c r="B87" t="inlineStr">
        <is>
          <t>Q010L02</t>
        </is>
      </c>
      <c r="C87" s="366">
        <f>SUMIFS(Recebíveis!Q:Q,Recebíveis!A:A,'Base Contratos'!B87)</f>
        <v/>
      </c>
      <c r="D87">
        <f>_xlfn.MAXIFS(Recebíveis!R:R,Recebíveis!A:A,'Base Contratos'!B87)</f>
        <v/>
      </c>
      <c r="E87">
        <f>IF(D87=0,"Em dia",IF(D87&lt;=15,"Até 15",IF(D87&lt;=30,"Entre 15 e 30",IF(D87&lt;=60,"Entre 30 e 60",IF(D87&lt;=90,"Entre 60 e 90",IF(D87&lt;=120,"Entre 90 e 120",IF(D87&lt;=150,"Entre 120 e 150",IF(D87&lt;=180,"Entre 150 e 180","Superior a 180"))))))))</f>
        <v/>
      </c>
      <c r="F87" s="366">
        <f>_xlfn.XLOOKUP(B87,'Relação de Contratos'!A:A,'Relação de Contratos'!G:G)</f>
        <v/>
      </c>
      <c r="G87" s="139">
        <f>IFERROR(C87/F87,"")</f>
        <v/>
      </c>
      <c r="H87">
        <f>_xlfn.XLOOKUP(B87,'Relação de Contratos'!A:A,'Relação de Contratos'!L:L)</f>
        <v/>
      </c>
      <c r="I87" t="inlineStr"/>
      <c r="J87" t="inlineStr"/>
      <c r="K87" t="inlineStr"/>
      <c r="L87" t="inlineStr"/>
    </row>
    <row r="88">
      <c r="B88" t="inlineStr">
        <is>
          <t>Q012L05</t>
        </is>
      </c>
      <c r="C88" s="366">
        <f>SUMIFS(Recebíveis!Q:Q,Recebíveis!A:A,'Base Contratos'!B88)</f>
        <v/>
      </c>
      <c r="D88">
        <f>_xlfn.MAXIFS(Recebíveis!R:R,Recebíveis!A:A,'Base Contratos'!B88)</f>
        <v/>
      </c>
      <c r="E88">
        <f>IF(D88=0,"Em dia",IF(D88&lt;=15,"Até 15",IF(D88&lt;=30,"Entre 15 e 30",IF(D88&lt;=60,"Entre 30 e 60",IF(D88&lt;=90,"Entre 60 e 90",IF(D88&lt;=120,"Entre 90 e 120",IF(D88&lt;=150,"Entre 120 e 150",IF(D88&lt;=180,"Entre 150 e 180","Superior a 180"))))))))</f>
        <v/>
      </c>
      <c r="F88" s="366">
        <f>_xlfn.XLOOKUP(B88,'Relação de Contratos'!A:A,'Relação de Contratos'!G:G)</f>
        <v/>
      </c>
      <c r="G88" s="139">
        <f>IFERROR(C88/F88,"")</f>
        <v/>
      </c>
      <c r="H88">
        <f>_xlfn.XLOOKUP(B88,'Relação de Contratos'!A:A,'Relação de Contratos'!L:L)</f>
        <v/>
      </c>
      <c r="I88" t="inlineStr"/>
      <c r="J88" t="inlineStr"/>
      <c r="K88" t="inlineStr"/>
      <c r="L88" t="inlineStr"/>
    </row>
    <row r="89">
      <c r="B89" t="inlineStr">
        <is>
          <t>Q07L04</t>
        </is>
      </c>
      <c r="C89" s="366">
        <f>SUMIFS(Recebíveis!Q:Q,Recebíveis!A:A,'Base Contratos'!B89)</f>
        <v/>
      </c>
      <c r="D89">
        <f>_xlfn.MAXIFS(Recebíveis!R:R,Recebíveis!A:A,'Base Contratos'!B89)</f>
        <v/>
      </c>
      <c r="E89">
        <f>IF(D89=0,"Em dia",IF(D89&lt;=15,"Até 15",IF(D89&lt;=30,"Entre 15 e 30",IF(D89&lt;=60,"Entre 30 e 60",IF(D89&lt;=90,"Entre 60 e 90",IF(D89&lt;=120,"Entre 90 e 120",IF(D89&lt;=150,"Entre 120 e 150",IF(D89&lt;=180,"Entre 150 e 180","Superior a 180"))))))))</f>
        <v/>
      </c>
      <c r="F89" s="366">
        <f>_xlfn.XLOOKUP(B89,'Relação de Contratos'!A:A,'Relação de Contratos'!G:G)</f>
        <v/>
      </c>
      <c r="G89" s="139">
        <f>IFERROR(C89/F89,"")</f>
        <v/>
      </c>
      <c r="H89">
        <f>_xlfn.XLOOKUP(B89,'Relação de Contratos'!A:A,'Relação de Contratos'!L:L)</f>
        <v/>
      </c>
      <c r="I89" t="inlineStr"/>
      <c r="J89" t="inlineStr"/>
      <c r="K89" t="inlineStr"/>
      <c r="L89" t="inlineStr"/>
    </row>
    <row r="90">
      <c r="B90" t="inlineStr">
        <is>
          <t>Q021L014</t>
        </is>
      </c>
      <c r="C90" s="366">
        <f>SUMIFS(Recebíveis!Q:Q,Recebíveis!A:A,'Base Contratos'!B90)</f>
        <v/>
      </c>
      <c r="D90">
        <f>_xlfn.MAXIFS(Recebíveis!R:R,Recebíveis!A:A,'Base Contratos'!B90)</f>
        <v/>
      </c>
      <c r="E90">
        <f>IF(D90=0,"Em dia",IF(D90&lt;=15,"Até 15",IF(D90&lt;=30,"Entre 15 e 30",IF(D90&lt;=60,"Entre 30 e 60",IF(D90&lt;=90,"Entre 60 e 90",IF(D90&lt;=120,"Entre 90 e 120",IF(D90&lt;=150,"Entre 120 e 150",IF(D90&lt;=180,"Entre 150 e 180","Superior a 180"))))))))</f>
        <v/>
      </c>
      <c r="F90" s="366">
        <f>_xlfn.XLOOKUP(B90,'Relação de Contratos'!A:A,'Relação de Contratos'!G:G)</f>
        <v/>
      </c>
      <c r="G90" s="139">
        <f>IFERROR(C90/F90,"")</f>
        <v/>
      </c>
      <c r="H90">
        <f>_xlfn.XLOOKUP(B90,'Relação de Contratos'!A:A,'Relação de Contratos'!L:L)</f>
        <v/>
      </c>
      <c r="I90" t="inlineStr"/>
      <c r="J90" t="inlineStr"/>
      <c r="K90" t="inlineStr"/>
      <c r="L90" t="inlineStr"/>
    </row>
    <row r="91">
      <c r="B91" t="inlineStr">
        <is>
          <t>Q021L011</t>
        </is>
      </c>
      <c r="C91" s="366">
        <f>SUMIFS(Recebíveis!Q:Q,Recebíveis!A:A,'Base Contratos'!B91)</f>
        <v/>
      </c>
      <c r="D91">
        <f>_xlfn.MAXIFS(Recebíveis!R:R,Recebíveis!A:A,'Base Contratos'!B91)</f>
        <v/>
      </c>
      <c r="E91">
        <f>IF(D91=0,"Em dia",IF(D91&lt;=15,"Até 15",IF(D91&lt;=30,"Entre 15 e 30",IF(D91&lt;=60,"Entre 30 e 60",IF(D91&lt;=90,"Entre 60 e 90",IF(D91&lt;=120,"Entre 90 e 120",IF(D91&lt;=150,"Entre 120 e 150",IF(D91&lt;=180,"Entre 150 e 180","Superior a 180"))))))))</f>
        <v/>
      </c>
      <c r="F91" s="366">
        <f>_xlfn.XLOOKUP(B91,'Relação de Contratos'!A:A,'Relação de Contratos'!G:G)</f>
        <v/>
      </c>
      <c r="G91" s="139">
        <f>IFERROR(C91/F91,"")</f>
        <v/>
      </c>
      <c r="H91">
        <f>_xlfn.XLOOKUP(B91,'Relação de Contratos'!A:A,'Relação de Contratos'!L:L)</f>
        <v/>
      </c>
      <c r="I91" t="inlineStr"/>
      <c r="J91" t="inlineStr"/>
      <c r="K91" t="inlineStr"/>
      <c r="L91" t="inlineStr"/>
    </row>
    <row r="92">
      <c r="B92" t="inlineStr">
        <is>
          <t>Q03L05</t>
        </is>
      </c>
      <c r="C92" s="366">
        <f>SUMIFS(Recebíveis!Q:Q,Recebíveis!A:A,'Base Contratos'!B92)</f>
        <v/>
      </c>
      <c r="D92">
        <f>_xlfn.MAXIFS(Recebíveis!R:R,Recebíveis!A:A,'Base Contratos'!B92)</f>
        <v/>
      </c>
      <c r="E92">
        <f>IF(D92=0,"Em dia",IF(D92&lt;=15,"Até 15",IF(D92&lt;=30,"Entre 15 e 30",IF(D92&lt;=60,"Entre 30 e 60",IF(D92&lt;=90,"Entre 60 e 90",IF(D92&lt;=120,"Entre 90 e 120",IF(D92&lt;=150,"Entre 120 e 150",IF(D92&lt;=180,"Entre 150 e 180","Superior a 180"))))))))</f>
        <v/>
      </c>
      <c r="F92" s="366">
        <f>_xlfn.XLOOKUP(B92,'Relação de Contratos'!A:A,'Relação de Contratos'!G:G)</f>
        <v/>
      </c>
      <c r="G92" s="139">
        <f>IFERROR(C92/F92,"")</f>
        <v/>
      </c>
      <c r="H92">
        <f>_xlfn.XLOOKUP(B92,'Relação de Contratos'!A:A,'Relação de Contratos'!L:L)</f>
        <v/>
      </c>
      <c r="I92" t="inlineStr"/>
      <c r="J92" t="inlineStr"/>
      <c r="K92" t="inlineStr"/>
      <c r="L92" t="inlineStr"/>
    </row>
    <row r="93">
      <c r="B93" t="inlineStr">
        <is>
          <t>Q020L08</t>
        </is>
      </c>
      <c r="C93" s="366">
        <f>SUMIFS(Recebíveis!Q:Q,Recebíveis!A:A,'Base Contratos'!B93)</f>
        <v/>
      </c>
      <c r="D93">
        <f>_xlfn.MAXIFS(Recebíveis!R:R,Recebíveis!A:A,'Base Contratos'!B93)</f>
        <v/>
      </c>
      <c r="E93">
        <f>IF(D93=0,"Em dia",IF(D93&lt;=15,"Até 15",IF(D93&lt;=30,"Entre 15 e 30",IF(D93&lt;=60,"Entre 30 e 60",IF(D93&lt;=90,"Entre 60 e 90",IF(D93&lt;=120,"Entre 90 e 120",IF(D93&lt;=150,"Entre 120 e 150",IF(D93&lt;=180,"Entre 150 e 180","Superior a 180"))))))))</f>
        <v/>
      </c>
      <c r="F93" s="366">
        <f>_xlfn.XLOOKUP(B93,'Relação de Contratos'!A:A,'Relação de Contratos'!G:G)</f>
        <v/>
      </c>
      <c r="G93" s="139">
        <f>IFERROR(C93/F93,"")</f>
        <v/>
      </c>
      <c r="H93">
        <f>_xlfn.XLOOKUP(B93,'Relação de Contratos'!A:A,'Relação de Contratos'!L:L)</f>
        <v/>
      </c>
      <c r="I93" t="inlineStr"/>
      <c r="J93" t="inlineStr"/>
      <c r="K93" t="inlineStr"/>
      <c r="L93" t="inlineStr"/>
    </row>
    <row r="94">
      <c r="B94" t="inlineStr">
        <is>
          <t>Q024L014</t>
        </is>
      </c>
      <c r="C94" s="366">
        <f>SUMIFS(Recebíveis!Q:Q,Recebíveis!A:A,'Base Contratos'!B94)</f>
        <v/>
      </c>
      <c r="D94">
        <f>_xlfn.MAXIFS(Recebíveis!R:R,Recebíveis!A:A,'Base Contratos'!B94)</f>
        <v/>
      </c>
      <c r="E94">
        <f>IF(D94=0,"Em dia",IF(D94&lt;=15,"Até 15",IF(D94&lt;=30,"Entre 15 e 30",IF(D94&lt;=60,"Entre 30 e 60",IF(D94&lt;=90,"Entre 60 e 90",IF(D94&lt;=120,"Entre 90 e 120",IF(D94&lt;=150,"Entre 120 e 150",IF(D94&lt;=180,"Entre 150 e 180","Superior a 180"))))))))</f>
        <v/>
      </c>
      <c r="F94" s="366">
        <f>_xlfn.XLOOKUP(B94,'Relação de Contratos'!A:A,'Relação de Contratos'!G:G)</f>
        <v/>
      </c>
      <c r="G94" s="139">
        <f>IFERROR(C94/F94,"")</f>
        <v/>
      </c>
      <c r="H94">
        <f>_xlfn.XLOOKUP(B94,'Relação de Contratos'!A:A,'Relação de Contratos'!L:L)</f>
        <v/>
      </c>
      <c r="I94" t="inlineStr"/>
      <c r="J94" t="inlineStr"/>
      <c r="K94" t="inlineStr"/>
      <c r="L94" t="inlineStr"/>
    </row>
    <row r="95">
      <c r="B95" t="inlineStr">
        <is>
          <t>Q025L09</t>
        </is>
      </c>
      <c r="C95" s="366">
        <f>SUMIFS(Recebíveis!Q:Q,Recebíveis!A:A,'Base Contratos'!B95)</f>
        <v/>
      </c>
      <c r="D95">
        <f>_xlfn.MAXIFS(Recebíveis!R:R,Recebíveis!A:A,'Base Contratos'!B95)</f>
        <v/>
      </c>
      <c r="E95">
        <f>IF(D95=0,"Em dia",IF(D95&lt;=15,"Até 15",IF(D95&lt;=30,"Entre 15 e 30",IF(D95&lt;=60,"Entre 30 e 60",IF(D95&lt;=90,"Entre 60 e 90",IF(D95&lt;=120,"Entre 90 e 120",IF(D95&lt;=150,"Entre 120 e 150",IF(D95&lt;=180,"Entre 150 e 180","Superior a 180"))))))))</f>
        <v/>
      </c>
      <c r="F95" s="366">
        <f>_xlfn.XLOOKUP(B95,'Relação de Contratos'!A:A,'Relação de Contratos'!G:G)</f>
        <v/>
      </c>
      <c r="G95" s="139">
        <f>IFERROR(C95/F95,"")</f>
        <v/>
      </c>
      <c r="H95">
        <f>_xlfn.XLOOKUP(B95,'Relação de Contratos'!A:A,'Relação de Contratos'!L:L)</f>
        <v/>
      </c>
      <c r="I95" t="inlineStr"/>
      <c r="J95" t="inlineStr"/>
      <c r="K95" t="inlineStr"/>
      <c r="L95" t="inlineStr"/>
    </row>
    <row r="96">
      <c r="B96" t="inlineStr">
        <is>
          <t>Q03L06</t>
        </is>
      </c>
      <c r="C96" s="366">
        <f>SUMIFS(Recebíveis!Q:Q,Recebíveis!A:A,'Base Contratos'!B96)</f>
        <v/>
      </c>
      <c r="D96">
        <f>_xlfn.MAXIFS(Recebíveis!R:R,Recebíveis!A:A,'Base Contratos'!B96)</f>
        <v/>
      </c>
      <c r="E96">
        <f>IF(D96=0,"Em dia",IF(D96&lt;=15,"Até 15",IF(D96&lt;=30,"Entre 15 e 30",IF(D96&lt;=60,"Entre 30 e 60",IF(D96&lt;=90,"Entre 60 e 90",IF(D96&lt;=120,"Entre 90 e 120",IF(D96&lt;=150,"Entre 120 e 150",IF(D96&lt;=180,"Entre 150 e 180","Superior a 180"))))))))</f>
        <v/>
      </c>
      <c r="F96" s="366">
        <f>_xlfn.XLOOKUP(B96,'Relação de Contratos'!A:A,'Relação de Contratos'!G:G)</f>
        <v/>
      </c>
      <c r="G96" s="139">
        <f>IFERROR(C96/F96,"")</f>
        <v/>
      </c>
      <c r="H96">
        <f>_xlfn.XLOOKUP(B96,'Relação de Contratos'!A:A,'Relação de Contratos'!L:L)</f>
        <v/>
      </c>
      <c r="I96" t="inlineStr"/>
      <c r="J96" t="inlineStr"/>
      <c r="K96" t="inlineStr"/>
      <c r="L96" t="inlineStr"/>
    </row>
    <row r="97">
      <c r="B97" t="inlineStr">
        <is>
          <t>Q020L04</t>
        </is>
      </c>
      <c r="C97" s="366">
        <f>SUMIFS(Recebíveis!Q:Q,Recebíveis!A:A,'Base Contratos'!B97)</f>
        <v/>
      </c>
      <c r="D97">
        <f>_xlfn.MAXIFS(Recebíveis!R:R,Recebíveis!A:A,'Base Contratos'!B97)</f>
        <v/>
      </c>
      <c r="E97">
        <f>IF(D97=0,"Em dia",IF(D97&lt;=15,"Até 15",IF(D97&lt;=30,"Entre 15 e 30",IF(D97&lt;=60,"Entre 30 e 60",IF(D97&lt;=90,"Entre 60 e 90",IF(D97&lt;=120,"Entre 90 e 120",IF(D97&lt;=150,"Entre 120 e 150",IF(D97&lt;=180,"Entre 150 e 180","Superior a 180"))))))))</f>
        <v/>
      </c>
      <c r="F97" s="366">
        <f>_xlfn.XLOOKUP(B97,'Relação de Contratos'!A:A,'Relação de Contratos'!G:G)</f>
        <v/>
      </c>
      <c r="G97" s="139">
        <f>IFERROR(C97/F97,"")</f>
        <v/>
      </c>
      <c r="H97">
        <f>_xlfn.XLOOKUP(B97,'Relação de Contratos'!A:A,'Relação de Contratos'!L:L)</f>
        <v/>
      </c>
      <c r="I97" t="inlineStr"/>
      <c r="J97" t="inlineStr"/>
      <c r="K97" t="inlineStr"/>
      <c r="L97" t="inlineStr"/>
    </row>
    <row r="98">
      <c r="B98" t="inlineStr">
        <is>
          <t>Q03L04</t>
        </is>
      </c>
      <c r="C98" s="366">
        <f>SUMIFS(Recebíveis!Q:Q,Recebíveis!A:A,'Base Contratos'!B98)</f>
        <v/>
      </c>
      <c r="D98">
        <f>_xlfn.MAXIFS(Recebíveis!R:R,Recebíveis!A:A,'Base Contratos'!B98)</f>
        <v/>
      </c>
      <c r="E98">
        <f>IF(D98=0,"Em dia",IF(D98&lt;=15,"Até 15",IF(D98&lt;=30,"Entre 15 e 30",IF(D98&lt;=60,"Entre 30 e 60",IF(D98&lt;=90,"Entre 60 e 90",IF(D98&lt;=120,"Entre 90 e 120",IF(D98&lt;=150,"Entre 120 e 150",IF(D98&lt;=180,"Entre 150 e 180","Superior a 180"))))))))</f>
        <v/>
      </c>
      <c r="F98" s="366">
        <f>_xlfn.XLOOKUP(B98,'Relação de Contratos'!A:A,'Relação de Contratos'!G:G)</f>
        <v/>
      </c>
      <c r="G98" s="139">
        <f>IFERROR(C98/F98,"")</f>
        <v/>
      </c>
      <c r="H98">
        <f>_xlfn.XLOOKUP(B98,'Relação de Contratos'!A:A,'Relação de Contratos'!L:L)</f>
        <v/>
      </c>
      <c r="I98" t="inlineStr"/>
      <c r="J98" t="inlineStr"/>
      <c r="K98" t="inlineStr"/>
      <c r="L98" t="inlineStr"/>
    </row>
    <row r="99">
      <c r="B99" t="inlineStr">
        <is>
          <t>Q06L017</t>
        </is>
      </c>
      <c r="C99" s="366">
        <f>SUMIFS(Recebíveis!Q:Q,Recebíveis!A:A,'Base Contratos'!B99)</f>
        <v/>
      </c>
      <c r="D99">
        <f>_xlfn.MAXIFS(Recebíveis!R:R,Recebíveis!A:A,'Base Contratos'!B99)</f>
        <v/>
      </c>
      <c r="E99">
        <f>IF(D99=0,"Em dia",IF(D99&lt;=15,"Até 15",IF(D99&lt;=30,"Entre 15 e 30",IF(D99&lt;=60,"Entre 30 e 60",IF(D99&lt;=90,"Entre 60 e 90",IF(D99&lt;=120,"Entre 90 e 120",IF(D99&lt;=150,"Entre 120 e 150",IF(D99&lt;=180,"Entre 150 e 180","Superior a 180"))))))))</f>
        <v/>
      </c>
      <c r="F99" s="366">
        <f>_xlfn.XLOOKUP(B99,'Relação de Contratos'!A:A,'Relação de Contratos'!G:G)</f>
        <v/>
      </c>
      <c r="G99" s="139">
        <f>IFERROR(C99/F99,"")</f>
        <v/>
      </c>
      <c r="H99">
        <f>_xlfn.XLOOKUP(B99,'Relação de Contratos'!A:A,'Relação de Contratos'!L:L)</f>
        <v/>
      </c>
      <c r="I99" t="inlineStr"/>
      <c r="J99" t="inlineStr"/>
      <c r="K99" t="inlineStr"/>
      <c r="L99" t="inlineStr"/>
    </row>
    <row r="100">
      <c r="B100" t="inlineStr">
        <is>
          <t>Q01L01</t>
        </is>
      </c>
      <c r="C100" s="366">
        <f>SUMIFS(Recebíveis!Q:Q,Recebíveis!A:A,'Base Contratos'!B100)</f>
        <v/>
      </c>
      <c r="D100">
        <f>_xlfn.MAXIFS(Recebíveis!R:R,Recebíveis!A:A,'Base Contratos'!B100)</f>
        <v/>
      </c>
      <c r="E100">
        <f>IF(D100=0,"Em dia",IF(D100&lt;=15,"Até 15",IF(D100&lt;=30,"Entre 15 e 30",IF(D100&lt;=60,"Entre 30 e 60",IF(D100&lt;=90,"Entre 60 e 90",IF(D100&lt;=120,"Entre 90 e 120",IF(D100&lt;=150,"Entre 120 e 150",IF(D100&lt;=180,"Entre 150 e 180","Superior a 180"))))))))</f>
        <v/>
      </c>
      <c r="F100" s="366">
        <f>_xlfn.XLOOKUP(B100,'Relação de Contratos'!A:A,'Relação de Contratos'!G:G)</f>
        <v/>
      </c>
      <c r="G100" s="139">
        <f>IFERROR(C100/F100,"")</f>
        <v/>
      </c>
      <c r="H100">
        <f>_xlfn.XLOOKUP(B100,'Relação de Contratos'!A:A,'Relação de Contratos'!L:L)</f>
        <v/>
      </c>
      <c r="I100" t="inlineStr"/>
      <c r="J100" t="inlineStr"/>
      <c r="K100" t="inlineStr"/>
      <c r="L100" t="inlineStr"/>
    </row>
    <row r="101">
      <c r="B101" t="inlineStr">
        <is>
          <t>Q014L010</t>
        </is>
      </c>
      <c r="C101" s="366">
        <f>SUMIFS(Recebíveis!Q:Q,Recebíveis!A:A,'Base Contratos'!B101)</f>
        <v/>
      </c>
      <c r="D101">
        <f>_xlfn.MAXIFS(Recebíveis!R:R,Recebíveis!A:A,'Base Contratos'!B101)</f>
        <v/>
      </c>
      <c r="E101">
        <f>IF(D101=0,"Em dia",IF(D101&lt;=15,"Até 15",IF(D101&lt;=30,"Entre 15 e 30",IF(D101&lt;=60,"Entre 30 e 60",IF(D101&lt;=90,"Entre 60 e 90",IF(D101&lt;=120,"Entre 90 e 120",IF(D101&lt;=150,"Entre 120 e 150",IF(D101&lt;=180,"Entre 150 e 180","Superior a 180"))))))))</f>
        <v/>
      </c>
      <c r="F101" s="366">
        <f>_xlfn.XLOOKUP(B101,'Relação de Contratos'!A:A,'Relação de Contratos'!G:G)</f>
        <v/>
      </c>
      <c r="G101" s="139">
        <f>IFERROR(C101/F101,"")</f>
        <v/>
      </c>
      <c r="H101">
        <f>_xlfn.XLOOKUP(B101,'Relação de Contratos'!A:A,'Relação de Contratos'!L:L)</f>
        <v/>
      </c>
      <c r="I101" t="inlineStr"/>
      <c r="J101" t="inlineStr"/>
      <c r="K101" t="inlineStr"/>
      <c r="L101" t="inlineStr"/>
    </row>
    <row r="102">
      <c r="B102" t="inlineStr">
        <is>
          <t>Q08L04</t>
        </is>
      </c>
      <c r="C102" s="366">
        <f>SUMIFS(Recebíveis!Q:Q,Recebíveis!A:A,'Base Contratos'!B102)</f>
        <v/>
      </c>
      <c r="D102">
        <f>_xlfn.MAXIFS(Recebíveis!R:R,Recebíveis!A:A,'Base Contratos'!B102)</f>
        <v/>
      </c>
      <c r="E102">
        <f>IF(D102=0,"Em dia",IF(D102&lt;=15,"Até 15",IF(D102&lt;=30,"Entre 15 e 30",IF(D102&lt;=60,"Entre 30 e 60",IF(D102&lt;=90,"Entre 60 e 90",IF(D102&lt;=120,"Entre 90 e 120",IF(D102&lt;=150,"Entre 120 e 150",IF(D102&lt;=180,"Entre 150 e 180","Superior a 180"))))))))</f>
        <v/>
      </c>
      <c r="F102" s="366">
        <f>_xlfn.XLOOKUP(B102,'Relação de Contratos'!A:A,'Relação de Contratos'!G:G)</f>
        <v/>
      </c>
      <c r="G102" s="139">
        <f>IFERROR(C102/F102,"")</f>
        <v/>
      </c>
      <c r="H102">
        <f>_xlfn.XLOOKUP(B102,'Relação de Contratos'!A:A,'Relação de Contratos'!L:L)</f>
        <v/>
      </c>
      <c r="I102" t="inlineStr"/>
      <c r="J102" t="inlineStr"/>
      <c r="K102" t="inlineStr"/>
      <c r="L102" t="inlineStr"/>
    </row>
    <row r="103">
      <c r="B103" t="inlineStr">
        <is>
          <t>Q08L011</t>
        </is>
      </c>
      <c r="C103" s="366">
        <f>SUMIFS(Recebíveis!Q:Q,Recebíveis!A:A,'Base Contratos'!B103)</f>
        <v/>
      </c>
      <c r="D103">
        <f>_xlfn.MAXIFS(Recebíveis!R:R,Recebíveis!A:A,'Base Contratos'!B103)</f>
        <v/>
      </c>
      <c r="E103">
        <f>IF(D103=0,"Em dia",IF(D103&lt;=15,"Até 15",IF(D103&lt;=30,"Entre 15 e 30",IF(D103&lt;=60,"Entre 30 e 60",IF(D103&lt;=90,"Entre 60 e 90",IF(D103&lt;=120,"Entre 90 e 120",IF(D103&lt;=150,"Entre 120 e 150",IF(D103&lt;=180,"Entre 150 e 180","Superior a 180"))))))))</f>
        <v/>
      </c>
      <c r="F103" s="366">
        <f>_xlfn.XLOOKUP(B103,'Relação de Contratos'!A:A,'Relação de Contratos'!G:G)</f>
        <v/>
      </c>
      <c r="G103" s="139">
        <f>IFERROR(C103/F103,"")</f>
        <v/>
      </c>
      <c r="H103">
        <f>_xlfn.XLOOKUP(B103,'Relação de Contratos'!A:A,'Relação de Contratos'!L:L)</f>
        <v/>
      </c>
      <c r="I103" t="inlineStr"/>
      <c r="J103" t="inlineStr"/>
      <c r="K103" t="inlineStr"/>
      <c r="L103" t="inlineStr"/>
    </row>
    <row r="104">
      <c r="B104" t="inlineStr">
        <is>
          <t>Q024L013</t>
        </is>
      </c>
      <c r="C104" s="366">
        <f>SUMIFS(Recebíveis!Q:Q,Recebíveis!A:A,'Base Contratos'!B104)</f>
        <v/>
      </c>
      <c r="D104">
        <f>_xlfn.MAXIFS(Recebíveis!R:R,Recebíveis!A:A,'Base Contratos'!B104)</f>
        <v/>
      </c>
      <c r="E104">
        <f>IF(D104=0,"Em dia",IF(D104&lt;=15,"Até 15",IF(D104&lt;=30,"Entre 15 e 30",IF(D104&lt;=60,"Entre 30 e 60",IF(D104&lt;=90,"Entre 60 e 90",IF(D104&lt;=120,"Entre 90 e 120",IF(D104&lt;=150,"Entre 120 e 150",IF(D104&lt;=180,"Entre 150 e 180","Superior a 180"))))))))</f>
        <v/>
      </c>
      <c r="F104" s="366">
        <f>_xlfn.XLOOKUP(B104,'Relação de Contratos'!A:A,'Relação de Contratos'!G:G)</f>
        <v/>
      </c>
      <c r="G104" s="139">
        <f>IFERROR(C104/F104,"")</f>
        <v/>
      </c>
      <c r="H104">
        <f>_xlfn.XLOOKUP(B104,'Relação de Contratos'!A:A,'Relação de Contratos'!L:L)</f>
        <v/>
      </c>
      <c r="I104" t="inlineStr"/>
      <c r="J104" t="inlineStr"/>
      <c r="K104" t="inlineStr"/>
      <c r="L104" t="inlineStr"/>
    </row>
    <row r="105">
      <c r="B105" t="inlineStr">
        <is>
          <t>Q025L015</t>
        </is>
      </c>
      <c r="C105" s="366">
        <f>SUMIFS(Recebíveis!Q:Q,Recebíveis!A:A,'Base Contratos'!B105)</f>
        <v/>
      </c>
      <c r="D105">
        <f>_xlfn.MAXIFS(Recebíveis!R:R,Recebíveis!A:A,'Base Contratos'!B105)</f>
        <v/>
      </c>
      <c r="E105">
        <f>IF(D105=0,"Em dia",IF(D105&lt;=15,"Até 15",IF(D105&lt;=30,"Entre 15 e 30",IF(D105&lt;=60,"Entre 30 e 60",IF(D105&lt;=90,"Entre 60 e 90",IF(D105&lt;=120,"Entre 90 e 120",IF(D105&lt;=150,"Entre 120 e 150",IF(D105&lt;=180,"Entre 150 e 180","Superior a 180"))))))))</f>
        <v/>
      </c>
      <c r="F105" s="366">
        <f>_xlfn.XLOOKUP(B105,'Relação de Contratos'!A:A,'Relação de Contratos'!G:G)</f>
        <v/>
      </c>
      <c r="G105" s="139">
        <f>IFERROR(C105/F105,"")</f>
        <v/>
      </c>
      <c r="H105">
        <f>_xlfn.XLOOKUP(B105,'Relação de Contratos'!A:A,'Relação de Contratos'!L:L)</f>
        <v/>
      </c>
      <c r="I105" t="inlineStr"/>
      <c r="J105" t="inlineStr"/>
      <c r="K105" t="inlineStr"/>
      <c r="L105" t="inlineStr"/>
    </row>
    <row r="106">
      <c r="B106" t="inlineStr">
        <is>
          <t>Q08L013</t>
        </is>
      </c>
      <c r="C106" s="366">
        <f>SUMIFS(Recebíveis!Q:Q,Recebíveis!A:A,'Base Contratos'!B106)</f>
        <v/>
      </c>
      <c r="D106">
        <f>_xlfn.MAXIFS(Recebíveis!R:R,Recebíveis!A:A,'Base Contratos'!B106)</f>
        <v/>
      </c>
      <c r="E106">
        <f>IF(D106=0,"Em dia",IF(D106&lt;=15,"Até 15",IF(D106&lt;=30,"Entre 15 e 30",IF(D106&lt;=60,"Entre 30 e 60",IF(D106&lt;=90,"Entre 60 e 90",IF(D106&lt;=120,"Entre 90 e 120",IF(D106&lt;=150,"Entre 120 e 150",IF(D106&lt;=180,"Entre 150 e 180","Superior a 180"))))))))</f>
        <v/>
      </c>
      <c r="F106" s="366">
        <f>_xlfn.XLOOKUP(B106,'Relação de Contratos'!A:A,'Relação de Contratos'!G:G)</f>
        <v/>
      </c>
      <c r="G106" s="139">
        <f>IFERROR(C106/F106,"")</f>
        <v/>
      </c>
      <c r="H106">
        <f>_xlfn.XLOOKUP(B106,'Relação de Contratos'!A:A,'Relação de Contratos'!L:L)</f>
        <v/>
      </c>
      <c r="I106" t="inlineStr"/>
      <c r="J106" t="inlineStr"/>
      <c r="K106" t="inlineStr"/>
      <c r="L106" t="inlineStr"/>
    </row>
    <row r="107">
      <c r="B107" t="inlineStr">
        <is>
          <t>Q025L06</t>
        </is>
      </c>
      <c r="C107" s="366">
        <f>SUMIFS(Recebíveis!Q:Q,Recebíveis!A:A,'Base Contratos'!B107)</f>
        <v/>
      </c>
      <c r="D107">
        <f>_xlfn.MAXIFS(Recebíveis!R:R,Recebíveis!A:A,'Base Contratos'!B107)</f>
        <v/>
      </c>
      <c r="E107">
        <f>IF(D107=0,"Em dia",IF(D107&lt;=15,"Até 15",IF(D107&lt;=30,"Entre 15 e 30",IF(D107&lt;=60,"Entre 30 e 60",IF(D107&lt;=90,"Entre 60 e 90",IF(D107&lt;=120,"Entre 90 e 120",IF(D107&lt;=150,"Entre 120 e 150",IF(D107&lt;=180,"Entre 150 e 180","Superior a 180"))))))))</f>
        <v/>
      </c>
      <c r="F107" s="366">
        <f>_xlfn.XLOOKUP(B107,'Relação de Contratos'!A:A,'Relação de Contratos'!G:G)</f>
        <v/>
      </c>
      <c r="G107" s="139">
        <f>IFERROR(C107/F107,"")</f>
        <v/>
      </c>
      <c r="H107">
        <f>_xlfn.XLOOKUP(B107,'Relação de Contratos'!A:A,'Relação de Contratos'!L:L)</f>
        <v/>
      </c>
      <c r="I107" t="inlineStr"/>
      <c r="J107" t="inlineStr"/>
      <c r="K107" t="inlineStr"/>
      <c r="L107" t="inlineStr"/>
    </row>
    <row r="108">
      <c r="B108" t="inlineStr">
        <is>
          <t>Q09L02</t>
        </is>
      </c>
      <c r="C108" s="366">
        <f>SUMIFS(Recebíveis!Q:Q,Recebíveis!A:A,'Base Contratos'!B108)</f>
        <v/>
      </c>
      <c r="D108">
        <f>_xlfn.MAXIFS(Recebíveis!R:R,Recebíveis!A:A,'Base Contratos'!B108)</f>
        <v/>
      </c>
      <c r="E108">
        <f>IF(D108=0,"Em dia",IF(D108&lt;=15,"Até 15",IF(D108&lt;=30,"Entre 15 e 30",IF(D108&lt;=60,"Entre 30 e 60",IF(D108&lt;=90,"Entre 60 e 90",IF(D108&lt;=120,"Entre 90 e 120",IF(D108&lt;=150,"Entre 120 e 150",IF(D108&lt;=180,"Entre 150 e 180","Superior a 180"))))))))</f>
        <v/>
      </c>
      <c r="F108" s="366">
        <f>_xlfn.XLOOKUP(B108,'Relação de Contratos'!A:A,'Relação de Contratos'!G:G)</f>
        <v/>
      </c>
      <c r="G108" s="139">
        <f>IFERROR(C108/F108,"")</f>
        <v/>
      </c>
      <c r="H108">
        <f>_xlfn.XLOOKUP(B108,'Relação de Contratos'!A:A,'Relação de Contratos'!L:L)</f>
        <v/>
      </c>
      <c r="I108" t="inlineStr"/>
      <c r="J108" t="inlineStr"/>
      <c r="K108" t="inlineStr"/>
      <c r="L108" t="inlineStr"/>
    </row>
    <row r="109">
      <c r="B109" t="inlineStr">
        <is>
          <t>Q023L08</t>
        </is>
      </c>
      <c r="C109" s="366">
        <f>SUMIFS(Recebíveis!Q:Q,Recebíveis!A:A,'Base Contratos'!B109)</f>
        <v/>
      </c>
      <c r="D109">
        <f>_xlfn.MAXIFS(Recebíveis!R:R,Recebíveis!A:A,'Base Contratos'!B109)</f>
        <v/>
      </c>
      <c r="E109">
        <f>IF(D109=0,"Em dia",IF(D109&lt;=15,"Até 15",IF(D109&lt;=30,"Entre 15 e 30",IF(D109&lt;=60,"Entre 30 e 60",IF(D109&lt;=90,"Entre 60 e 90",IF(D109&lt;=120,"Entre 90 e 120",IF(D109&lt;=150,"Entre 120 e 150",IF(D109&lt;=180,"Entre 150 e 180","Superior a 180"))))))))</f>
        <v/>
      </c>
      <c r="F109" s="366">
        <f>_xlfn.XLOOKUP(B109,'Relação de Contratos'!A:A,'Relação de Contratos'!G:G)</f>
        <v/>
      </c>
      <c r="G109" s="139">
        <f>IFERROR(C109/F109,"")</f>
        <v/>
      </c>
      <c r="H109">
        <f>_xlfn.XLOOKUP(B109,'Relação de Contratos'!A:A,'Relação de Contratos'!L:L)</f>
        <v/>
      </c>
      <c r="I109" t="inlineStr"/>
      <c r="J109" t="inlineStr"/>
      <c r="K109" t="inlineStr"/>
      <c r="L109" t="inlineStr"/>
    </row>
    <row r="110">
      <c r="B110" t="inlineStr">
        <is>
          <t>Q024L01</t>
        </is>
      </c>
      <c r="C110" s="366">
        <f>SUMIFS(Recebíveis!Q:Q,Recebíveis!A:A,'Base Contratos'!B110)</f>
        <v/>
      </c>
      <c r="D110">
        <f>_xlfn.MAXIFS(Recebíveis!R:R,Recebíveis!A:A,'Base Contratos'!B110)</f>
        <v/>
      </c>
      <c r="E110">
        <f>IF(D110=0,"Em dia",IF(D110&lt;=15,"Até 15",IF(D110&lt;=30,"Entre 15 e 30",IF(D110&lt;=60,"Entre 30 e 60",IF(D110&lt;=90,"Entre 60 e 90",IF(D110&lt;=120,"Entre 90 e 120",IF(D110&lt;=150,"Entre 120 e 150",IF(D110&lt;=180,"Entre 150 e 180","Superior a 180"))))))))</f>
        <v/>
      </c>
      <c r="F110" s="366">
        <f>_xlfn.XLOOKUP(B110,'Relação de Contratos'!A:A,'Relação de Contratos'!G:G)</f>
        <v/>
      </c>
      <c r="G110" s="139">
        <f>IFERROR(C110/F110,"")</f>
        <v/>
      </c>
      <c r="H110">
        <f>_xlfn.XLOOKUP(B110,'Relação de Contratos'!A:A,'Relação de Contratos'!L:L)</f>
        <v/>
      </c>
      <c r="I110" t="inlineStr"/>
      <c r="J110" t="inlineStr"/>
      <c r="K110" t="inlineStr"/>
      <c r="L110" t="inlineStr"/>
    </row>
    <row r="111">
      <c r="B111" t="inlineStr">
        <is>
          <t>Q06L012</t>
        </is>
      </c>
      <c r="C111" s="366">
        <f>SUMIFS(Recebíveis!Q:Q,Recebíveis!A:A,'Base Contratos'!B111)</f>
        <v/>
      </c>
      <c r="D111">
        <f>_xlfn.MAXIFS(Recebíveis!R:R,Recebíveis!A:A,'Base Contratos'!B111)</f>
        <v/>
      </c>
      <c r="E111">
        <f>IF(D111=0,"Em dia",IF(D111&lt;=15,"Até 15",IF(D111&lt;=30,"Entre 15 e 30",IF(D111&lt;=60,"Entre 30 e 60",IF(D111&lt;=90,"Entre 60 e 90",IF(D111&lt;=120,"Entre 90 e 120",IF(D111&lt;=150,"Entre 120 e 150",IF(D111&lt;=180,"Entre 150 e 180","Superior a 180"))))))))</f>
        <v/>
      </c>
      <c r="F111" s="366">
        <f>_xlfn.XLOOKUP(B111,'Relação de Contratos'!A:A,'Relação de Contratos'!G:G)</f>
        <v/>
      </c>
      <c r="G111" s="139">
        <f>IFERROR(C111/F111,"")</f>
        <v/>
      </c>
      <c r="H111">
        <f>_xlfn.XLOOKUP(B111,'Relação de Contratos'!A:A,'Relação de Contratos'!L:L)</f>
        <v/>
      </c>
      <c r="I111" t="inlineStr"/>
      <c r="J111" t="inlineStr"/>
      <c r="K111" t="inlineStr"/>
      <c r="L111" t="inlineStr"/>
    </row>
    <row r="112">
      <c r="B112" t="inlineStr">
        <is>
          <t>Q014L02</t>
        </is>
      </c>
      <c r="C112" s="366">
        <f>SUMIFS(Recebíveis!Q:Q,Recebíveis!A:A,'Base Contratos'!B112)</f>
        <v/>
      </c>
      <c r="D112">
        <f>_xlfn.MAXIFS(Recebíveis!R:R,Recebíveis!A:A,'Base Contratos'!B112)</f>
        <v/>
      </c>
      <c r="E112">
        <f>IF(D112=0,"Em dia",IF(D112&lt;=15,"Até 15",IF(D112&lt;=30,"Entre 15 e 30",IF(D112&lt;=60,"Entre 30 e 60",IF(D112&lt;=90,"Entre 60 e 90",IF(D112&lt;=120,"Entre 90 e 120",IF(D112&lt;=150,"Entre 120 e 150",IF(D112&lt;=180,"Entre 150 e 180","Superior a 180"))))))))</f>
        <v/>
      </c>
      <c r="F112" s="366">
        <f>_xlfn.XLOOKUP(B112,'Relação de Contratos'!A:A,'Relação de Contratos'!G:G)</f>
        <v/>
      </c>
      <c r="G112" s="139">
        <f>IFERROR(C112/F112,"")</f>
        <v/>
      </c>
      <c r="H112">
        <f>_xlfn.XLOOKUP(B112,'Relação de Contratos'!A:A,'Relação de Contratos'!L:L)</f>
        <v/>
      </c>
      <c r="I112" t="inlineStr"/>
      <c r="J112" t="inlineStr"/>
      <c r="K112" t="inlineStr"/>
      <c r="L112" t="inlineStr"/>
    </row>
    <row r="113">
      <c r="B113" t="inlineStr">
        <is>
          <t>Q06L06</t>
        </is>
      </c>
      <c r="C113" s="366">
        <f>SUMIFS(Recebíveis!Q:Q,Recebíveis!A:A,'Base Contratos'!B113)</f>
        <v/>
      </c>
      <c r="D113">
        <f>_xlfn.MAXIFS(Recebíveis!R:R,Recebíveis!A:A,'Base Contratos'!B113)</f>
        <v/>
      </c>
      <c r="E113">
        <f>IF(D113=0,"Em dia",IF(D113&lt;=15,"Até 15",IF(D113&lt;=30,"Entre 15 e 30",IF(D113&lt;=60,"Entre 30 e 60",IF(D113&lt;=90,"Entre 60 e 90",IF(D113&lt;=120,"Entre 90 e 120",IF(D113&lt;=150,"Entre 120 e 150",IF(D113&lt;=180,"Entre 150 e 180","Superior a 180"))))))))</f>
        <v/>
      </c>
      <c r="F113" s="366">
        <f>_xlfn.XLOOKUP(B113,'Relação de Contratos'!A:A,'Relação de Contratos'!G:G)</f>
        <v/>
      </c>
      <c r="G113" s="139">
        <f>IFERROR(C113/F113,"")</f>
        <v/>
      </c>
      <c r="H113">
        <f>_xlfn.XLOOKUP(B113,'Relação de Contratos'!A:A,'Relação de Contratos'!L:L)</f>
        <v/>
      </c>
      <c r="I113" t="inlineStr"/>
      <c r="J113" t="inlineStr"/>
      <c r="K113" t="inlineStr"/>
      <c r="L113" t="inlineStr"/>
    </row>
    <row r="114">
      <c r="B114" t="inlineStr">
        <is>
          <t>Q021L03</t>
        </is>
      </c>
      <c r="C114" s="366">
        <f>SUMIFS(Recebíveis!Q:Q,Recebíveis!A:A,'Base Contratos'!B114)</f>
        <v/>
      </c>
      <c r="D114">
        <f>_xlfn.MAXIFS(Recebíveis!R:R,Recebíveis!A:A,'Base Contratos'!B114)</f>
        <v/>
      </c>
      <c r="E114">
        <f>IF(D114=0,"Em dia",IF(D114&lt;=15,"Até 15",IF(D114&lt;=30,"Entre 15 e 30",IF(D114&lt;=60,"Entre 30 e 60",IF(D114&lt;=90,"Entre 60 e 90",IF(D114&lt;=120,"Entre 90 e 120",IF(D114&lt;=150,"Entre 120 e 150",IF(D114&lt;=180,"Entre 150 e 180","Superior a 180"))))))))</f>
        <v/>
      </c>
      <c r="F114" s="366">
        <f>_xlfn.XLOOKUP(B114,'Relação de Contratos'!A:A,'Relação de Contratos'!G:G)</f>
        <v/>
      </c>
      <c r="G114" s="139">
        <f>IFERROR(C114/F114,"")</f>
        <v/>
      </c>
      <c r="H114">
        <f>_xlfn.XLOOKUP(B114,'Relação de Contratos'!A:A,'Relação de Contratos'!L:L)</f>
        <v/>
      </c>
      <c r="I114" t="inlineStr"/>
      <c r="J114" t="inlineStr"/>
      <c r="K114" t="inlineStr"/>
      <c r="L114" t="inlineStr"/>
    </row>
    <row r="115">
      <c r="B115" t="inlineStr">
        <is>
          <t>Q023L06</t>
        </is>
      </c>
      <c r="C115" s="366">
        <f>SUMIFS(Recebíveis!Q:Q,Recebíveis!A:A,'Base Contratos'!B115)</f>
        <v/>
      </c>
      <c r="D115">
        <f>_xlfn.MAXIFS(Recebíveis!R:R,Recebíveis!A:A,'Base Contratos'!B115)</f>
        <v/>
      </c>
      <c r="E115">
        <f>IF(D115=0,"Em dia",IF(D115&lt;=15,"Até 15",IF(D115&lt;=30,"Entre 15 e 30",IF(D115&lt;=60,"Entre 30 e 60",IF(D115&lt;=90,"Entre 60 e 90",IF(D115&lt;=120,"Entre 90 e 120",IF(D115&lt;=150,"Entre 120 e 150",IF(D115&lt;=180,"Entre 150 e 180","Superior a 180"))))))))</f>
        <v/>
      </c>
      <c r="F115" s="366">
        <f>_xlfn.XLOOKUP(B115,'Relação de Contratos'!A:A,'Relação de Contratos'!G:G)</f>
        <v/>
      </c>
      <c r="G115" s="139">
        <f>IFERROR(C115/F115,"")</f>
        <v/>
      </c>
      <c r="H115">
        <f>_xlfn.XLOOKUP(B115,'Relação de Contratos'!A:A,'Relação de Contratos'!L:L)</f>
        <v/>
      </c>
      <c r="I115" t="inlineStr"/>
      <c r="J115" t="inlineStr"/>
      <c r="K115" t="inlineStr"/>
      <c r="L115" t="inlineStr"/>
    </row>
    <row r="116">
      <c r="B116" t="inlineStr">
        <is>
          <t>Q021L010</t>
        </is>
      </c>
      <c r="C116" s="366">
        <f>SUMIFS(Recebíveis!Q:Q,Recebíveis!A:A,'Base Contratos'!B116)</f>
        <v/>
      </c>
      <c r="D116">
        <f>_xlfn.MAXIFS(Recebíveis!R:R,Recebíveis!A:A,'Base Contratos'!B116)</f>
        <v/>
      </c>
      <c r="E116">
        <f>IF(D116=0,"Em dia",IF(D116&lt;=15,"Até 15",IF(D116&lt;=30,"Entre 15 e 30",IF(D116&lt;=60,"Entre 30 e 60",IF(D116&lt;=90,"Entre 60 e 90",IF(D116&lt;=120,"Entre 90 e 120",IF(D116&lt;=150,"Entre 120 e 150",IF(D116&lt;=180,"Entre 150 e 180","Superior a 180"))))))))</f>
        <v/>
      </c>
      <c r="F116" s="366">
        <f>_xlfn.XLOOKUP(B116,'Relação de Contratos'!A:A,'Relação de Contratos'!G:G)</f>
        <v/>
      </c>
      <c r="G116" s="139">
        <f>IFERROR(C116/F116,"")</f>
        <v/>
      </c>
      <c r="H116">
        <f>_xlfn.XLOOKUP(B116,'Relação de Contratos'!A:A,'Relação de Contratos'!L:L)</f>
        <v/>
      </c>
      <c r="I116" t="inlineStr"/>
      <c r="J116" t="inlineStr"/>
      <c r="K116" t="inlineStr"/>
      <c r="L116" t="inlineStr"/>
    </row>
    <row r="117">
      <c r="B117" t="inlineStr">
        <is>
          <t>Q025L08</t>
        </is>
      </c>
      <c r="C117" s="366">
        <f>SUMIFS(Recebíveis!Q:Q,Recebíveis!A:A,'Base Contratos'!B117)</f>
        <v/>
      </c>
      <c r="D117">
        <f>_xlfn.MAXIFS(Recebíveis!R:R,Recebíveis!A:A,'Base Contratos'!B117)</f>
        <v/>
      </c>
      <c r="E117">
        <f>IF(D117=0,"Em dia",IF(D117&lt;=15,"Até 15",IF(D117&lt;=30,"Entre 15 e 30",IF(D117&lt;=60,"Entre 30 e 60",IF(D117&lt;=90,"Entre 60 e 90",IF(D117&lt;=120,"Entre 90 e 120",IF(D117&lt;=150,"Entre 120 e 150",IF(D117&lt;=180,"Entre 150 e 180","Superior a 180"))))))))</f>
        <v/>
      </c>
      <c r="F117" s="366">
        <f>_xlfn.XLOOKUP(B117,'Relação de Contratos'!A:A,'Relação de Contratos'!G:G)</f>
        <v/>
      </c>
      <c r="G117" s="139">
        <f>IFERROR(C117/F117,"")</f>
        <v/>
      </c>
      <c r="H117">
        <f>_xlfn.XLOOKUP(B117,'Relação de Contratos'!A:A,'Relação de Contratos'!L:L)</f>
        <v/>
      </c>
      <c r="I117" t="inlineStr"/>
      <c r="J117" t="inlineStr"/>
      <c r="K117" t="inlineStr"/>
      <c r="L117" t="inlineStr"/>
    </row>
    <row r="118">
      <c r="B118" t="inlineStr">
        <is>
          <t>Q015L06</t>
        </is>
      </c>
      <c r="C118" s="366">
        <f>SUMIFS(Recebíveis!Q:Q,Recebíveis!A:A,'Base Contratos'!B118)</f>
        <v/>
      </c>
      <c r="D118">
        <f>_xlfn.MAXIFS(Recebíveis!R:R,Recebíveis!A:A,'Base Contratos'!B118)</f>
        <v/>
      </c>
      <c r="E118">
        <f>IF(D118=0,"Em dia",IF(D118&lt;=15,"Até 15",IF(D118&lt;=30,"Entre 15 e 30",IF(D118&lt;=60,"Entre 30 e 60",IF(D118&lt;=90,"Entre 60 e 90",IF(D118&lt;=120,"Entre 90 e 120",IF(D118&lt;=150,"Entre 120 e 150",IF(D118&lt;=180,"Entre 150 e 180","Superior a 180"))))))))</f>
        <v/>
      </c>
      <c r="F118" s="366">
        <f>_xlfn.XLOOKUP(B118,'Relação de Contratos'!A:A,'Relação de Contratos'!G:G)</f>
        <v/>
      </c>
      <c r="G118" s="139">
        <f>IFERROR(C118/F118,"")</f>
        <v/>
      </c>
      <c r="H118">
        <f>_xlfn.XLOOKUP(B118,'Relação de Contratos'!A:A,'Relação de Contratos'!L:L)</f>
        <v/>
      </c>
      <c r="I118" t="inlineStr"/>
      <c r="J118" t="inlineStr"/>
      <c r="K118" t="inlineStr"/>
      <c r="L118" t="inlineStr"/>
    </row>
    <row r="119">
      <c r="B119" t="inlineStr">
        <is>
          <t>Q018L03</t>
        </is>
      </c>
      <c r="C119" s="366">
        <f>SUMIFS(Recebíveis!Q:Q,Recebíveis!A:A,'Base Contratos'!B119)</f>
        <v/>
      </c>
      <c r="D119">
        <f>_xlfn.MAXIFS(Recebíveis!R:R,Recebíveis!A:A,'Base Contratos'!B119)</f>
        <v/>
      </c>
      <c r="E119">
        <f>IF(D119=0,"Em dia",IF(D119&lt;=15,"Até 15",IF(D119&lt;=30,"Entre 15 e 30",IF(D119&lt;=60,"Entre 30 e 60",IF(D119&lt;=90,"Entre 60 e 90",IF(D119&lt;=120,"Entre 90 e 120",IF(D119&lt;=150,"Entre 120 e 150",IF(D119&lt;=180,"Entre 150 e 180","Superior a 180"))))))))</f>
        <v/>
      </c>
      <c r="F119" s="366">
        <f>_xlfn.XLOOKUP(B119,'Relação de Contratos'!A:A,'Relação de Contratos'!G:G)</f>
        <v/>
      </c>
      <c r="G119" s="139">
        <f>IFERROR(C119/F119,"")</f>
        <v/>
      </c>
      <c r="H119">
        <f>_xlfn.XLOOKUP(B119,'Relação de Contratos'!A:A,'Relação de Contratos'!L:L)</f>
        <v/>
      </c>
      <c r="I119" t="inlineStr"/>
      <c r="J119" t="inlineStr"/>
      <c r="K119" t="inlineStr"/>
      <c r="L119" t="inlineStr"/>
    </row>
    <row r="120">
      <c r="B120" t="inlineStr">
        <is>
          <t>Q025L016</t>
        </is>
      </c>
      <c r="C120" s="366">
        <f>SUMIFS(Recebíveis!Q:Q,Recebíveis!A:A,'Base Contratos'!B120)</f>
        <v/>
      </c>
      <c r="D120">
        <f>_xlfn.MAXIFS(Recebíveis!R:R,Recebíveis!A:A,'Base Contratos'!B120)</f>
        <v/>
      </c>
      <c r="E120">
        <f>IF(D120=0,"Em dia",IF(D120&lt;=15,"Até 15",IF(D120&lt;=30,"Entre 15 e 30",IF(D120&lt;=60,"Entre 30 e 60",IF(D120&lt;=90,"Entre 60 e 90",IF(D120&lt;=120,"Entre 90 e 120",IF(D120&lt;=150,"Entre 120 e 150",IF(D120&lt;=180,"Entre 150 e 180","Superior a 180"))))))))</f>
        <v/>
      </c>
      <c r="F120" s="366">
        <f>_xlfn.XLOOKUP(B120,'Relação de Contratos'!A:A,'Relação de Contratos'!G:G)</f>
        <v/>
      </c>
      <c r="G120" s="139">
        <f>IFERROR(C120/F120,"")</f>
        <v/>
      </c>
      <c r="H120">
        <f>_xlfn.XLOOKUP(B120,'Relação de Contratos'!A:A,'Relação de Contratos'!L:L)</f>
        <v/>
      </c>
      <c r="I120" t="inlineStr"/>
      <c r="J120" t="inlineStr"/>
      <c r="K120" t="inlineStr"/>
      <c r="L120" t="inlineStr"/>
    </row>
    <row r="121">
      <c r="B121" t="inlineStr">
        <is>
          <t>Q06L01</t>
        </is>
      </c>
      <c r="C121" s="366">
        <f>SUMIFS(Recebíveis!Q:Q,Recebíveis!A:A,'Base Contratos'!B121)</f>
        <v/>
      </c>
      <c r="D121">
        <f>_xlfn.MAXIFS(Recebíveis!R:R,Recebíveis!A:A,'Base Contratos'!B121)</f>
        <v/>
      </c>
      <c r="E121">
        <f>IF(D121=0,"Em dia",IF(D121&lt;=15,"Até 15",IF(D121&lt;=30,"Entre 15 e 30",IF(D121&lt;=60,"Entre 30 e 60",IF(D121&lt;=90,"Entre 60 e 90",IF(D121&lt;=120,"Entre 90 e 120",IF(D121&lt;=150,"Entre 120 e 150",IF(D121&lt;=180,"Entre 150 e 180","Superior a 180"))))))))</f>
        <v/>
      </c>
      <c r="F121" s="366">
        <f>_xlfn.XLOOKUP(B121,'Relação de Contratos'!A:A,'Relação de Contratos'!G:G)</f>
        <v/>
      </c>
      <c r="G121" s="139">
        <f>IFERROR(C121/F121,"")</f>
        <v/>
      </c>
      <c r="H121">
        <f>_xlfn.XLOOKUP(B121,'Relação de Contratos'!A:A,'Relação de Contratos'!L:L)</f>
        <v/>
      </c>
      <c r="I121" t="inlineStr"/>
      <c r="J121" t="inlineStr"/>
      <c r="K121" t="inlineStr"/>
      <c r="L121" t="inlineStr"/>
    </row>
    <row r="122">
      <c r="B122" t="inlineStr">
        <is>
          <t>Q06L018</t>
        </is>
      </c>
      <c r="C122" s="366">
        <f>SUMIFS(Recebíveis!Q:Q,Recebíveis!A:A,'Base Contratos'!B122)</f>
        <v/>
      </c>
      <c r="D122">
        <f>_xlfn.MAXIFS(Recebíveis!R:R,Recebíveis!A:A,'Base Contratos'!B122)</f>
        <v/>
      </c>
      <c r="E122">
        <f>IF(D122=0,"Em dia",IF(D122&lt;=15,"Até 15",IF(D122&lt;=30,"Entre 15 e 30",IF(D122&lt;=60,"Entre 30 e 60",IF(D122&lt;=90,"Entre 60 e 90",IF(D122&lt;=120,"Entre 90 e 120",IF(D122&lt;=150,"Entre 120 e 150",IF(D122&lt;=180,"Entre 150 e 180","Superior a 180"))))))))</f>
        <v/>
      </c>
      <c r="F122" s="366">
        <f>_xlfn.XLOOKUP(B122,'Relação de Contratos'!A:A,'Relação de Contratos'!G:G)</f>
        <v/>
      </c>
      <c r="G122" s="139">
        <f>IFERROR(C122/F122,"")</f>
        <v/>
      </c>
      <c r="H122">
        <f>_xlfn.XLOOKUP(B122,'Relação de Contratos'!A:A,'Relação de Contratos'!L:L)</f>
        <v/>
      </c>
      <c r="I122" t="inlineStr"/>
      <c r="J122" t="inlineStr"/>
      <c r="K122" t="inlineStr"/>
      <c r="L122" t="inlineStr"/>
    </row>
    <row r="123">
      <c r="B123" t="inlineStr">
        <is>
          <t>Q028L07</t>
        </is>
      </c>
      <c r="C123" s="366">
        <f>SUMIFS(Recebíveis!Q:Q,Recebíveis!A:A,'Base Contratos'!B123)</f>
        <v/>
      </c>
      <c r="D123">
        <f>_xlfn.MAXIFS(Recebíveis!R:R,Recebíveis!A:A,'Base Contratos'!B123)</f>
        <v/>
      </c>
      <c r="E123">
        <f>IF(D123=0,"Em dia",IF(D123&lt;=15,"Até 15",IF(D123&lt;=30,"Entre 15 e 30",IF(D123&lt;=60,"Entre 30 e 60",IF(D123&lt;=90,"Entre 60 e 90",IF(D123&lt;=120,"Entre 90 e 120",IF(D123&lt;=150,"Entre 120 e 150",IF(D123&lt;=180,"Entre 150 e 180","Superior a 180"))))))))</f>
        <v/>
      </c>
      <c r="F123" s="366">
        <f>_xlfn.XLOOKUP(B123,'Relação de Contratos'!A:A,'Relação de Contratos'!G:G)</f>
        <v/>
      </c>
      <c r="G123" s="139">
        <f>IFERROR(C123/F123,"")</f>
        <v/>
      </c>
      <c r="H123">
        <f>_xlfn.XLOOKUP(B123,'Relação de Contratos'!A:A,'Relação de Contratos'!L:L)</f>
        <v/>
      </c>
      <c r="I123" t="inlineStr"/>
      <c r="J123" t="inlineStr"/>
      <c r="K123" t="inlineStr"/>
      <c r="L123" t="inlineStr"/>
    </row>
    <row r="124">
      <c r="B124" t="inlineStr">
        <is>
          <t>Q04L03</t>
        </is>
      </c>
      <c r="C124" s="366">
        <f>SUMIFS(Recebíveis!Q:Q,Recebíveis!A:A,'Base Contratos'!B124)</f>
        <v/>
      </c>
      <c r="D124">
        <f>_xlfn.MAXIFS(Recebíveis!R:R,Recebíveis!A:A,'Base Contratos'!B124)</f>
        <v/>
      </c>
      <c r="E124">
        <f>IF(D124=0,"Em dia",IF(D124&lt;=15,"Até 15",IF(D124&lt;=30,"Entre 15 e 30",IF(D124&lt;=60,"Entre 30 e 60",IF(D124&lt;=90,"Entre 60 e 90",IF(D124&lt;=120,"Entre 90 e 120",IF(D124&lt;=150,"Entre 120 e 150",IF(D124&lt;=180,"Entre 150 e 180","Superior a 180"))))))))</f>
        <v/>
      </c>
      <c r="F124" s="366">
        <f>_xlfn.XLOOKUP(B124,'Relação de Contratos'!A:A,'Relação de Contratos'!G:G)</f>
        <v/>
      </c>
      <c r="G124" s="139">
        <f>IFERROR(C124/F124,"")</f>
        <v/>
      </c>
      <c r="H124">
        <f>_xlfn.XLOOKUP(B124,'Relação de Contratos'!A:A,'Relação de Contratos'!L:L)</f>
        <v/>
      </c>
      <c r="I124" t="inlineStr"/>
      <c r="J124" t="inlineStr"/>
      <c r="K124" t="inlineStr"/>
      <c r="L124" t="inlineStr"/>
    </row>
    <row r="125">
      <c r="B125" t="inlineStr">
        <is>
          <t>Q03L02</t>
        </is>
      </c>
      <c r="C125" s="366">
        <f>SUMIFS(Recebíveis!Q:Q,Recebíveis!A:A,'Base Contratos'!B125)</f>
        <v/>
      </c>
      <c r="D125">
        <f>_xlfn.MAXIFS(Recebíveis!R:R,Recebíveis!A:A,'Base Contratos'!B125)</f>
        <v/>
      </c>
      <c r="E125">
        <f>IF(D125=0,"Em dia",IF(D125&lt;=15,"Até 15",IF(D125&lt;=30,"Entre 15 e 30",IF(D125&lt;=60,"Entre 30 e 60",IF(D125&lt;=90,"Entre 60 e 90",IF(D125&lt;=120,"Entre 90 e 120",IF(D125&lt;=150,"Entre 120 e 150",IF(D125&lt;=180,"Entre 150 e 180","Superior a 180"))))))))</f>
        <v/>
      </c>
      <c r="F125" s="366">
        <f>_xlfn.XLOOKUP(B125,'Relação de Contratos'!A:A,'Relação de Contratos'!G:G)</f>
        <v/>
      </c>
      <c r="G125" s="139">
        <f>IFERROR(C125/F125,"")</f>
        <v/>
      </c>
      <c r="H125">
        <f>_xlfn.XLOOKUP(B125,'Relação de Contratos'!A:A,'Relação de Contratos'!L:L)</f>
        <v/>
      </c>
      <c r="I125" t="inlineStr"/>
      <c r="J125" t="inlineStr"/>
      <c r="K125" t="inlineStr"/>
      <c r="L125" t="inlineStr"/>
    </row>
    <row r="126">
      <c r="B126" t="inlineStr">
        <is>
          <t>Q020L09</t>
        </is>
      </c>
      <c r="C126" s="366">
        <f>SUMIFS(Recebíveis!Q:Q,Recebíveis!A:A,'Base Contratos'!B126)</f>
        <v/>
      </c>
      <c r="D126">
        <f>_xlfn.MAXIFS(Recebíveis!R:R,Recebíveis!A:A,'Base Contratos'!B126)</f>
        <v/>
      </c>
      <c r="E126">
        <f>IF(D126=0,"Em dia",IF(D126&lt;=15,"Até 15",IF(D126&lt;=30,"Entre 15 e 30",IF(D126&lt;=60,"Entre 30 e 60",IF(D126&lt;=90,"Entre 60 e 90",IF(D126&lt;=120,"Entre 90 e 120",IF(D126&lt;=150,"Entre 120 e 150",IF(D126&lt;=180,"Entre 150 e 180","Superior a 180"))))))))</f>
        <v/>
      </c>
      <c r="F126" s="366">
        <f>_xlfn.XLOOKUP(B126,'Relação de Contratos'!A:A,'Relação de Contratos'!G:G)</f>
        <v/>
      </c>
      <c r="G126" s="139">
        <f>IFERROR(C126/F126,"")</f>
        <v/>
      </c>
      <c r="H126">
        <f>_xlfn.XLOOKUP(B126,'Relação de Contratos'!A:A,'Relação de Contratos'!L:L)</f>
        <v/>
      </c>
      <c r="I126" t="inlineStr"/>
      <c r="J126" t="inlineStr"/>
      <c r="K126" t="inlineStr"/>
      <c r="L126" t="inlineStr"/>
    </row>
    <row r="127">
      <c r="B127" t="inlineStr">
        <is>
          <t>Q024L010</t>
        </is>
      </c>
      <c r="C127" s="366">
        <f>SUMIFS(Recebíveis!Q:Q,Recebíveis!A:A,'Base Contratos'!B127)</f>
        <v/>
      </c>
      <c r="D127">
        <f>_xlfn.MAXIFS(Recebíveis!R:R,Recebíveis!A:A,'Base Contratos'!B127)</f>
        <v/>
      </c>
      <c r="E127">
        <f>IF(D127=0,"Em dia",IF(D127&lt;=15,"Até 15",IF(D127&lt;=30,"Entre 15 e 30",IF(D127&lt;=60,"Entre 30 e 60",IF(D127&lt;=90,"Entre 60 e 90",IF(D127&lt;=120,"Entre 90 e 120",IF(D127&lt;=150,"Entre 120 e 150",IF(D127&lt;=180,"Entre 150 e 180","Superior a 180"))))))))</f>
        <v/>
      </c>
      <c r="F127" s="366">
        <f>_xlfn.XLOOKUP(B127,'Relação de Contratos'!A:A,'Relação de Contratos'!G:G)</f>
        <v/>
      </c>
      <c r="G127" s="139">
        <f>IFERROR(C127/F127,"")</f>
        <v/>
      </c>
      <c r="H127">
        <f>_xlfn.XLOOKUP(B127,'Relação de Contratos'!A:A,'Relação de Contratos'!L:L)</f>
        <v/>
      </c>
      <c r="I127" t="inlineStr"/>
      <c r="J127" t="inlineStr"/>
      <c r="K127" t="inlineStr"/>
      <c r="L127" t="inlineStr"/>
    </row>
    <row r="128">
      <c r="B128" t="inlineStr">
        <is>
          <t>Q022L06</t>
        </is>
      </c>
      <c r="C128" s="366">
        <f>SUMIFS(Recebíveis!Q:Q,Recebíveis!A:A,'Base Contratos'!B128)</f>
        <v/>
      </c>
      <c r="D128">
        <f>_xlfn.MAXIFS(Recebíveis!R:R,Recebíveis!A:A,'Base Contratos'!B128)</f>
        <v/>
      </c>
      <c r="E128">
        <f>IF(D128=0,"Em dia",IF(D128&lt;=15,"Até 15",IF(D128&lt;=30,"Entre 15 e 30",IF(D128&lt;=60,"Entre 30 e 60",IF(D128&lt;=90,"Entre 60 e 90",IF(D128&lt;=120,"Entre 90 e 120",IF(D128&lt;=150,"Entre 120 e 150",IF(D128&lt;=180,"Entre 150 e 180","Superior a 180"))))))))</f>
        <v/>
      </c>
      <c r="F128" s="366">
        <f>_xlfn.XLOOKUP(B128,'Relação de Contratos'!A:A,'Relação de Contratos'!G:G)</f>
        <v/>
      </c>
      <c r="G128" s="139">
        <f>IFERROR(C128/F128,"")</f>
        <v/>
      </c>
      <c r="H128">
        <f>_xlfn.XLOOKUP(B128,'Relação de Contratos'!A:A,'Relação de Contratos'!L:L)</f>
        <v/>
      </c>
      <c r="I128" t="inlineStr"/>
      <c r="J128" t="inlineStr"/>
      <c r="K128" t="inlineStr"/>
      <c r="L128" t="inlineStr"/>
    </row>
    <row r="129">
      <c r="B129" t="inlineStr">
        <is>
          <t>Q015L012</t>
        </is>
      </c>
      <c r="C129" s="366">
        <f>SUMIFS(Recebíveis!Q:Q,Recebíveis!A:A,'Base Contratos'!B129)</f>
        <v/>
      </c>
      <c r="D129">
        <f>_xlfn.MAXIFS(Recebíveis!R:R,Recebíveis!A:A,'Base Contratos'!B129)</f>
        <v/>
      </c>
      <c r="E129">
        <f>IF(D129=0,"Em dia",IF(D129&lt;=15,"Até 15",IF(D129&lt;=30,"Entre 15 e 30",IF(D129&lt;=60,"Entre 30 e 60",IF(D129&lt;=90,"Entre 60 e 90",IF(D129&lt;=120,"Entre 90 e 120",IF(D129&lt;=150,"Entre 120 e 150",IF(D129&lt;=180,"Entre 150 e 180","Superior a 180"))))))))</f>
        <v/>
      </c>
      <c r="F129" s="366">
        <f>_xlfn.XLOOKUP(B129,'Relação de Contratos'!A:A,'Relação de Contratos'!G:G)</f>
        <v/>
      </c>
      <c r="G129" s="139">
        <f>IFERROR(C129/F129,"")</f>
        <v/>
      </c>
      <c r="H129">
        <f>_xlfn.XLOOKUP(B129,'Relação de Contratos'!A:A,'Relação de Contratos'!L:L)</f>
        <v/>
      </c>
      <c r="I129" t="inlineStr"/>
      <c r="J129" t="inlineStr"/>
      <c r="K129" t="inlineStr"/>
      <c r="L129" t="inlineStr"/>
    </row>
    <row r="130">
      <c r="B130" t="inlineStr">
        <is>
          <t>Q020L02</t>
        </is>
      </c>
      <c r="C130" s="366">
        <f>SUMIFS(Recebíveis!Q:Q,Recebíveis!A:A,'Base Contratos'!B130)</f>
        <v/>
      </c>
      <c r="D130">
        <f>_xlfn.MAXIFS(Recebíveis!R:R,Recebíveis!A:A,'Base Contratos'!B130)</f>
        <v/>
      </c>
      <c r="E130">
        <f>IF(D130=0,"Em dia",IF(D130&lt;=15,"Até 15",IF(D130&lt;=30,"Entre 15 e 30",IF(D130&lt;=60,"Entre 30 e 60",IF(D130&lt;=90,"Entre 60 e 90",IF(D130&lt;=120,"Entre 90 e 120",IF(D130&lt;=150,"Entre 120 e 150",IF(D130&lt;=180,"Entre 150 e 180","Superior a 180"))))))))</f>
        <v/>
      </c>
      <c r="F130" s="366">
        <f>_xlfn.XLOOKUP(B130,'Relação de Contratos'!A:A,'Relação de Contratos'!G:G)</f>
        <v/>
      </c>
      <c r="G130" s="139">
        <f>IFERROR(C130/F130,"")</f>
        <v/>
      </c>
      <c r="H130">
        <f>_xlfn.XLOOKUP(B130,'Relação de Contratos'!A:A,'Relação de Contratos'!L:L)</f>
        <v/>
      </c>
      <c r="I130" t="inlineStr"/>
      <c r="J130" t="inlineStr"/>
      <c r="K130" t="inlineStr"/>
      <c r="L130" t="inlineStr"/>
    </row>
    <row r="131">
      <c r="B131" t="inlineStr">
        <is>
          <t>Q03L013</t>
        </is>
      </c>
      <c r="C131" s="366">
        <f>SUMIFS(Recebíveis!Q:Q,Recebíveis!A:A,'Base Contratos'!B131)</f>
        <v/>
      </c>
      <c r="D131">
        <f>_xlfn.MAXIFS(Recebíveis!R:R,Recebíveis!A:A,'Base Contratos'!B131)</f>
        <v/>
      </c>
      <c r="E131">
        <f>IF(D131=0,"Em dia",IF(D131&lt;=15,"Até 15",IF(D131&lt;=30,"Entre 15 e 30",IF(D131&lt;=60,"Entre 30 e 60",IF(D131&lt;=90,"Entre 60 e 90",IF(D131&lt;=120,"Entre 90 e 120",IF(D131&lt;=150,"Entre 120 e 150",IF(D131&lt;=180,"Entre 150 e 180","Superior a 180"))))))))</f>
        <v/>
      </c>
      <c r="F131" s="366">
        <f>_xlfn.XLOOKUP(B131,'Relação de Contratos'!A:A,'Relação de Contratos'!G:G)</f>
        <v/>
      </c>
      <c r="G131" s="139">
        <f>IFERROR(C131/F131,"")</f>
        <v/>
      </c>
      <c r="H131">
        <f>_xlfn.XLOOKUP(B131,'Relação de Contratos'!A:A,'Relação de Contratos'!L:L)</f>
        <v/>
      </c>
      <c r="I131" t="inlineStr"/>
      <c r="J131" t="inlineStr"/>
      <c r="K131" t="inlineStr"/>
      <c r="L131" t="inlineStr"/>
    </row>
    <row r="132">
      <c r="B132" t="inlineStr">
        <is>
          <t>Q024L03</t>
        </is>
      </c>
      <c r="C132" s="366">
        <f>SUMIFS(Recebíveis!Q:Q,Recebíveis!A:A,'Base Contratos'!B132)</f>
        <v/>
      </c>
      <c r="D132">
        <f>_xlfn.MAXIFS(Recebíveis!R:R,Recebíveis!A:A,'Base Contratos'!B132)</f>
        <v/>
      </c>
      <c r="E132">
        <f>IF(D132=0,"Em dia",IF(D132&lt;=15,"Até 15",IF(D132&lt;=30,"Entre 15 e 30",IF(D132&lt;=60,"Entre 30 e 60",IF(D132&lt;=90,"Entre 60 e 90",IF(D132&lt;=120,"Entre 90 e 120",IF(D132&lt;=150,"Entre 120 e 150",IF(D132&lt;=180,"Entre 150 e 180","Superior a 180"))))))))</f>
        <v/>
      </c>
      <c r="F132" s="366">
        <f>_xlfn.XLOOKUP(B132,'Relação de Contratos'!A:A,'Relação de Contratos'!G:G)</f>
        <v/>
      </c>
      <c r="G132" s="139">
        <f>IFERROR(C132/F132,"")</f>
        <v/>
      </c>
      <c r="H132">
        <f>_xlfn.XLOOKUP(B132,'Relação de Contratos'!A:A,'Relação de Contratos'!L:L)</f>
        <v/>
      </c>
      <c r="I132" t="inlineStr"/>
      <c r="J132" t="inlineStr"/>
      <c r="K132" t="inlineStr"/>
      <c r="L132" t="inlineStr"/>
    </row>
    <row r="133">
      <c r="B133" t="inlineStr">
        <is>
          <t>Q025L07</t>
        </is>
      </c>
      <c r="C133" s="366">
        <f>SUMIFS(Recebíveis!Q:Q,Recebíveis!A:A,'Base Contratos'!B133)</f>
        <v/>
      </c>
      <c r="D133">
        <f>_xlfn.MAXIFS(Recebíveis!R:R,Recebíveis!A:A,'Base Contratos'!B133)</f>
        <v/>
      </c>
      <c r="E133">
        <f>IF(D133=0,"Em dia",IF(D133&lt;=15,"Até 15",IF(D133&lt;=30,"Entre 15 e 30",IF(D133&lt;=60,"Entre 30 e 60",IF(D133&lt;=90,"Entre 60 e 90",IF(D133&lt;=120,"Entre 90 e 120",IF(D133&lt;=150,"Entre 120 e 150",IF(D133&lt;=180,"Entre 150 e 180","Superior a 180"))))))))</f>
        <v/>
      </c>
      <c r="F133" s="366">
        <f>_xlfn.XLOOKUP(B133,'Relação de Contratos'!A:A,'Relação de Contratos'!G:G)</f>
        <v/>
      </c>
      <c r="G133" s="139">
        <f>IFERROR(C133/F133,"")</f>
        <v/>
      </c>
      <c r="H133">
        <f>_xlfn.XLOOKUP(B133,'Relação de Contratos'!A:A,'Relação de Contratos'!L:L)</f>
        <v/>
      </c>
      <c r="I133" t="inlineStr"/>
      <c r="J133" t="inlineStr"/>
      <c r="K133" t="inlineStr"/>
      <c r="L133" t="inlineStr"/>
    </row>
    <row r="134">
      <c r="B134" t="inlineStr">
        <is>
          <t>Q07L017</t>
        </is>
      </c>
      <c r="C134" s="366">
        <f>SUMIFS(Recebíveis!Q:Q,Recebíveis!A:A,'Base Contratos'!B134)</f>
        <v/>
      </c>
      <c r="D134">
        <f>_xlfn.MAXIFS(Recebíveis!R:R,Recebíveis!A:A,'Base Contratos'!B134)</f>
        <v/>
      </c>
      <c r="E134">
        <f>IF(D134=0,"Em dia",IF(D134&lt;=15,"Até 15",IF(D134&lt;=30,"Entre 15 e 30",IF(D134&lt;=60,"Entre 30 e 60",IF(D134&lt;=90,"Entre 60 e 90",IF(D134&lt;=120,"Entre 90 e 120",IF(D134&lt;=150,"Entre 120 e 150",IF(D134&lt;=180,"Entre 150 e 180","Superior a 180"))))))))</f>
        <v/>
      </c>
      <c r="F134" s="366">
        <f>_xlfn.XLOOKUP(B134,'Relação de Contratos'!A:A,'Relação de Contratos'!G:G)</f>
        <v/>
      </c>
      <c r="G134" s="139">
        <f>IFERROR(C134/F134,"")</f>
        <v/>
      </c>
      <c r="H134">
        <f>_xlfn.XLOOKUP(B134,'Relação de Contratos'!A:A,'Relação de Contratos'!L:L)</f>
        <v/>
      </c>
      <c r="I134" t="inlineStr"/>
      <c r="J134" t="inlineStr"/>
      <c r="K134" t="inlineStr"/>
      <c r="L134" t="inlineStr"/>
    </row>
    <row r="135">
      <c r="B135" t="inlineStr">
        <is>
          <t>Q025L011</t>
        </is>
      </c>
      <c r="C135" s="366">
        <f>SUMIFS(Recebíveis!Q:Q,Recebíveis!A:A,'Base Contratos'!B135)</f>
        <v/>
      </c>
      <c r="D135">
        <f>_xlfn.MAXIFS(Recebíveis!R:R,Recebíveis!A:A,'Base Contratos'!B135)</f>
        <v/>
      </c>
      <c r="E135">
        <f>IF(D135=0,"Em dia",IF(D135&lt;=15,"Até 15",IF(D135&lt;=30,"Entre 15 e 30",IF(D135&lt;=60,"Entre 30 e 60",IF(D135&lt;=90,"Entre 60 e 90",IF(D135&lt;=120,"Entre 90 e 120",IF(D135&lt;=150,"Entre 120 e 150",IF(D135&lt;=180,"Entre 150 e 180","Superior a 180"))))))))</f>
        <v/>
      </c>
      <c r="F135" s="366">
        <f>_xlfn.XLOOKUP(B135,'Relação de Contratos'!A:A,'Relação de Contratos'!G:G)</f>
        <v/>
      </c>
      <c r="G135" s="139">
        <f>IFERROR(C135/F135,"")</f>
        <v/>
      </c>
      <c r="H135">
        <f>_xlfn.XLOOKUP(B135,'Relação de Contratos'!A:A,'Relação de Contratos'!L:L)</f>
        <v/>
      </c>
      <c r="I135" t="inlineStr"/>
      <c r="J135" t="inlineStr"/>
      <c r="K135" t="inlineStr"/>
      <c r="L135" t="inlineStr"/>
    </row>
    <row r="136">
      <c r="B136" t="inlineStr">
        <is>
          <t>Q02L08</t>
        </is>
      </c>
      <c r="C136" s="366">
        <f>SUMIFS(Recebíveis!Q:Q,Recebíveis!A:A,'Base Contratos'!B136)</f>
        <v/>
      </c>
      <c r="D136">
        <f>_xlfn.MAXIFS(Recebíveis!R:R,Recebíveis!A:A,'Base Contratos'!B136)</f>
        <v/>
      </c>
      <c r="E136">
        <f>IF(D136=0,"Em dia",IF(D136&lt;=15,"Até 15",IF(D136&lt;=30,"Entre 15 e 30",IF(D136&lt;=60,"Entre 30 e 60",IF(D136&lt;=90,"Entre 60 e 90",IF(D136&lt;=120,"Entre 90 e 120",IF(D136&lt;=150,"Entre 120 e 150",IF(D136&lt;=180,"Entre 150 e 180","Superior a 180"))))))))</f>
        <v/>
      </c>
      <c r="F136" s="366">
        <f>_xlfn.XLOOKUP(B136,'Relação de Contratos'!A:A,'Relação de Contratos'!G:G)</f>
        <v/>
      </c>
      <c r="G136" s="139">
        <f>IFERROR(C136/F136,"")</f>
        <v/>
      </c>
      <c r="H136">
        <f>_xlfn.XLOOKUP(B136,'Relação de Contratos'!A:A,'Relação de Contratos'!L:L)</f>
        <v/>
      </c>
      <c r="I136" t="inlineStr"/>
      <c r="J136" t="inlineStr"/>
      <c r="K136" t="inlineStr"/>
      <c r="L136" t="inlineStr"/>
    </row>
    <row r="137">
      <c r="B137" t="inlineStr">
        <is>
          <t>Q04L05</t>
        </is>
      </c>
      <c r="C137" s="366">
        <f>SUMIFS(Recebíveis!Q:Q,Recebíveis!A:A,'Base Contratos'!B137)</f>
        <v/>
      </c>
      <c r="D137">
        <f>_xlfn.MAXIFS(Recebíveis!R:R,Recebíveis!A:A,'Base Contratos'!B137)</f>
        <v/>
      </c>
      <c r="E137">
        <f>IF(D137=0,"Em dia",IF(D137&lt;=15,"Até 15",IF(D137&lt;=30,"Entre 15 e 30",IF(D137&lt;=60,"Entre 30 e 60",IF(D137&lt;=90,"Entre 60 e 90",IF(D137&lt;=120,"Entre 90 e 120",IF(D137&lt;=150,"Entre 120 e 150",IF(D137&lt;=180,"Entre 150 e 180","Superior a 180"))))))))</f>
        <v/>
      </c>
      <c r="F137" s="366">
        <f>_xlfn.XLOOKUP(B137,'Relação de Contratos'!A:A,'Relação de Contratos'!G:G)</f>
        <v/>
      </c>
      <c r="G137" s="139">
        <f>IFERROR(C137/F137,"")</f>
        <v/>
      </c>
      <c r="H137">
        <f>_xlfn.XLOOKUP(B137,'Relação de Contratos'!A:A,'Relação de Contratos'!L:L)</f>
        <v/>
      </c>
      <c r="I137" t="inlineStr"/>
      <c r="J137" t="inlineStr"/>
      <c r="K137" t="inlineStr"/>
      <c r="L137" t="inlineStr"/>
    </row>
    <row r="138">
      <c r="B138" t="inlineStr">
        <is>
          <t>Q022L03</t>
        </is>
      </c>
      <c r="C138" s="366">
        <f>SUMIFS(Recebíveis!Q:Q,Recebíveis!A:A,'Base Contratos'!B138)</f>
        <v/>
      </c>
      <c r="D138">
        <f>_xlfn.MAXIFS(Recebíveis!R:R,Recebíveis!A:A,'Base Contratos'!B138)</f>
        <v/>
      </c>
      <c r="E138">
        <f>IF(D138=0,"Em dia",IF(D138&lt;=15,"Até 15",IF(D138&lt;=30,"Entre 15 e 30",IF(D138&lt;=60,"Entre 30 e 60",IF(D138&lt;=90,"Entre 60 e 90",IF(D138&lt;=120,"Entre 90 e 120",IF(D138&lt;=150,"Entre 120 e 150",IF(D138&lt;=180,"Entre 150 e 180","Superior a 180"))))))))</f>
        <v/>
      </c>
      <c r="F138" s="366">
        <f>_xlfn.XLOOKUP(B138,'Relação de Contratos'!A:A,'Relação de Contratos'!G:G)</f>
        <v/>
      </c>
      <c r="G138" s="139">
        <f>IFERROR(C138/F138,"")</f>
        <v/>
      </c>
      <c r="H138">
        <f>_xlfn.XLOOKUP(B138,'Relação de Contratos'!A:A,'Relação de Contratos'!L:L)</f>
        <v/>
      </c>
      <c r="I138" t="inlineStr"/>
      <c r="J138" t="inlineStr"/>
      <c r="K138" t="inlineStr"/>
      <c r="L138" t="inlineStr"/>
    </row>
    <row r="139">
      <c r="B139" t="inlineStr">
        <is>
          <t>Q07L024</t>
        </is>
      </c>
      <c r="C139" s="366">
        <f>SUMIFS(Recebíveis!Q:Q,Recebíveis!A:A,'Base Contratos'!B139)</f>
        <v/>
      </c>
      <c r="D139">
        <f>_xlfn.MAXIFS(Recebíveis!R:R,Recebíveis!A:A,'Base Contratos'!B139)</f>
        <v/>
      </c>
      <c r="E139">
        <f>IF(D139=0,"Em dia",IF(D139&lt;=15,"Até 15",IF(D139&lt;=30,"Entre 15 e 30",IF(D139&lt;=60,"Entre 30 e 60",IF(D139&lt;=90,"Entre 60 e 90",IF(D139&lt;=120,"Entre 90 e 120",IF(D139&lt;=150,"Entre 120 e 150",IF(D139&lt;=180,"Entre 150 e 180","Superior a 180"))))))))</f>
        <v/>
      </c>
      <c r="F139" s="366">
        <f>_xlfn.XLOOKUP(B139,'Relação de Contratos'!A:A,'Relação de Contratos'!G:G)</f>
        <v/>
      </c>
      <c r="G139" s="139">
        <f>IFERROR(C139/F139,"")</f>
        <v/>
      </c>
      <c r="H139">
        <f>_xlfn.XLOOKUP(B139,'Relação de Contratos'!A:A,'Relação de Contratos'!L:L)</f>
        <v/>
      </c>
      <c r="I139" t="inlineStr"/>
      <c r="J139" t="inlineStr"/>
      <c r="K139" t="inlineStr"/>
      <c r="L139" t="inlineStr"/>
    </row>
    <row r="140">
      <c r="B140" t="inlineStr">
        <is>
          <t>Q06L09</t>
        </is>
      </c>
      <c r="C140" s="366">
        <f>SUMIFS(Recebíveis!Q:Q,Recebíveis!A:A,'Base Contratos'!B140)</f>
        <v/>
      </c>
      <c r="D140">
        <f>_xlfn.MAXIFS(Recebíveis!R:R,Recebíveis!A:A,'Base Contratos'!B140)</f>
        <v/>
      </c>
      <c r="E140">
        <f>IF(D140=0,"Em dia",IF(D140&lt;=15,"Até 15",IF(D140&lt;=30,"Entre 15 e 30",IF(D140&lt;=60,"Entre 30 e 60",IF(D140&lt;=90,"Entre 60 e 90",IF(D140&lt;=120,"Entre 90 e 120",IF(D140&lt;=150,"Entre 120 e 150",IF(D140&lt;=180,"Entre 150 e 180","Superior a 180"))))))))</f>
        <v/>
      </c>
      <c r="F140" s="366">
        <f>_xlfn.XLOOKUP(B140,'Relação de Contratos'!A:A,'Relação de Contratos'!G:G)</f>
        <v/>
      </c>
      <c r="G140" s="139">
        <f>IFERROR(C140/F140,"")</f>
        <v/>
      </c>
      <c r="H140">
        <f>_xlfn.XLOOKUP(B140,'Relação de Contratos'!A:A,'Relação de Contratos'!L:L)</f>
        <v/>
      </c>
      <c r="I140" t="inlineStr"/>
      <c r="J140" t="inlineStr"/>
      <c r="K140" t="inlineStr"/>
      <c r="L140" t="inlineStr"/>
    </row>
    <row r="141">
      <c r="B141" t="inlineStr">
        <is>
          <t>Q013L03</t>
        </is>
      </c>
      <c r="C141" s="366">
        <f>SUMIFS(Recebíveis!Q:Q,Recebíveis!A:A,'Base Contratos'!B141)</f>
        <v/>
      </c>
      <c r="D141">
        <f>_xlfn.MAXIFS(Recebíveis!R:R,Recebíveis!A:A,'Base Contratos'!B141)</f>
        <v/>
      </c>
      <c r="E141">
        <f>IF(D141=0,"Em dia",IF(D141&lt;=15,"Até 15",IF(D141&lt;=30,"Entre 15 e 30",IF(D141&lt;=60,"Entre 30 e 60",IF(D141&lt;=90,"Entre 60 e 90",IF(D141&lt;=120,"Entre 90 e 120",IF(D141&lt;=150,"Entre 120 e 150",IF(D141&lt;=180,"Entre 150 e 180","Superior a 180"))))))))</f>
        <v/>
      </c>
      <c r="F141" s="366">
        <f>_xlfn.XLOOKUP(B141,'Relação de Contratos'!A:A,'Relação de Contratos'!G:G)</f>
        <v/>
      </c>
      <c r="G141" s="139">
        <f>IFERROR(C141/F141,"")</f>
        <v/>
      </c>
      <c r="H141">
        <f>_xlfn.XLOOKUP(B141,'Relação de Contratos'!A:A,'Relação de Contratos'!L:L)</f>
        <v/>
      </c>
      <c r="I141" t="inlineStr"/>
      <c r="J141" t="inlineStr"/>
      <c r="K141" t="inlineStr"/>
      <c r="L141" t="inlineStr"/>
    </row>
    <row r="142">
      <c r="B142" t="inlineStr">
        <is>
          <t>Q03L08</t>
        </is>
      </c>
      <c r="C142" s="366">
        <f>SUMIFS(Recebíveis!Q:Q,Recebíveis!A:A,'Base Contratos'!B142)</f>
        <v/>
      </c>
      <c r="D142">
        <f>_xlfn.MAXIFS(Recebíveis!R:R,Recebíveis!A:A,'Base Contratos'!B142)</f>
        <v/>
      </c>
      <c r="E142">
        <f>IF(D142=0,"Em dia",IF(D142&lt;=15,"Até 15",IF(D142&lt;=30,"Entre 15 e 30",IF(D142&lt;=60,"Entre 30 e 60",IF(D142&lt;=90,"Entre 60 e 90",IF(D142&lt;=120,"Entre 90 e 120",IF(D142&lt;=150,"Entre 120 e 150",IF(D142&lt;=180,"Entre 150 e 180","Superior a 180"))))))))</f>
        <v/>
      </c>
      <c r="F142" s="366">
        <f>_xlfn.XLOOKUP(B142,'Relação de Contratos'!A:A,'Relação de Contratos'!G:G)</f>
        <v/>
      </c>
      <c r="G142" s="139">
        <f>IFERROR(C142/F142,"")</f>
        <v/>
      </c>
      <c r="H142">
        <f>_xlfn.XLOOKUP(B142,'Relação de Contratos'!A:A,'Relação de Contratos'!L:L)</f>
        <v/>
      </c>
      <c r="I142" t="inlineStr"/>
      <c r="J142" t="inlineStr"/>
      <c r="K142" t="inlineStr"/>
      <c r="L142" t="inlineStr"/>
    </row>
    <row r="143">
      <c r="B143" t="inlineStr">
        <is>
          <t>Q019L06</t>
        </is>
      </c>
      <c r="C143" s="366">
        <f>SUMIFS(Recebíveis!Q:Q,Recebíveis!A:A,'Base Contratos'!B143)</f>
        <v/>
      </c>
      <c r="D143">
        <f>_xlfn.MAXIFS(Recebíveis!R:R,Recebíveis!A:A,'Base Contratos'!B143)</f>
        <v/>
      </c>
      <c r="E143">
        <f>IF(D143=0,"Em dia",IF(D143&lt;=15,"Até 15",IF(D143&lt;=30,"Entre 15 e 30",IF(D143&lt;=60,"Entre 30 e 60",IF(D143&lt;=90,"Entre 60 e 90",IF(D143&lt;=120,"Entre 90 e 120",IF(D143&lt;=150,"Entre 120 e 150",IF(D143&lt;=180,"Entre 150 e 180","Superior a 180"))))))))</f>
        <v/>
      </c>
      <c r="F143" s="366">
        <f>_xlfn.XLOOKUP(B143,'Relação de Contratos'!A:A,'Relação de Contratos'!G:G)</f>
        <v/>
      </c>
      <c r="G143" s="139">
        <f>IFERROR(C143/F143,"")</f>
        <v/>
      </c>
      <c r="H143">
        <f>_xlfn.XLOOKUP(B143,'Relação de Contratos'!A:A,'Relação de Contratos'!L:L)</f>
        <v/>
      </c>
      <c r="I143" t="inlineStr"/>
      <c r="J143" t="inlineStr"/>
      <c r="K143" t="inlineStr"/>
      <c r="L143" t="inlineStr"/>
    </row>
    <row r="144">
      <c r="B144" t="inlineStr">
        <is>
          <t>Q024L02</t>
        </is>
      </c>
      <c r="C144" s="366">
        <f>SUMIFS(Recebíveis!Q:Q,Recebíveis!A:A,'Base Contratos'!B144)</f>
        <v/>
      </c>
      <c r="D144">
        <f>_xlfn.MAXIFS(Recebíveis!R:R,Recebíveis!A:A,'Base Contratos'!B144)</f>
        <v/>
      </c>
      <c r="E144">
        <f>IF(D144=0,"Em dia",IF(D144&lt;=15,"Até 15",IF(D144&lt;=30,"Entre 15 e 30",IF(D144&lt;=60,"Entre 30 e 60",IF(D144&lt;=90,"Entre 60 e 90",IF(D144&lt;=120,"Entre 90 e 120",IF(D144&lt;=150,"Entre 120 e 150",IF(D144&lt;=180,"Entre 150 e 180","Superior a 180"))))))))</f>
        <v/>
      </c>
      <c r="F144" s="366">
        <f>_xlfn.XLOOKUP(B144,'Relação de Contratos'!A:A,'Relação de Contratos'!G:G)</f>
        <v/>
      </c>
      <c r="G144" s="139">
        <f>IFERROR(C144/F144,"")</f>
        <v/>
      </c>
      <c r="H144">
        <f>_xlfn.XLOOKUP(B144,'Relação de Contratos'!A:A,'Relação de Contratos'!L:L)</f>
        <v/>
      </c>
      <c r="I144" t="inlineStr"/>
      <c r="J144" t="inlineStr"/>
      <c r="K144" t="inlineStr"/>
      <c r="L144" t="inlineStr"/>
    </row>
    <row r="145">
      <c r="B145" t="inlineStr">
        <is>
          <t>Q07L07</t>
        </is>
      </c>
      <c r="C145" s="366">
        <f>SUMIFS(Recebíveis!Q:Q,Recebíveis!A:A,'Base Contratos'!B145)</f>
        <v/>
      </c>
      <c r="D145">
        <f>_xlfn.MAXIFS(Recebíveis!R:R,Recebíveis!A:A,'Base Contratos'!B145)</f>
        <v/>
      </c>
      <c r="E145">
        <f>IF(D145=0,"Em dia",IF(D145&lt;=15,"Até 15",IF(D145&lt;=30,"Entre 15 e 30",IF(D145&lt;=60,"Entre 30 e 60",IF(D145&lt;=90,"Entre 60 e 90",IF(D145&lt;=120,"Entre 90 e 120",IF(D145&lt;=150,"Entre 120 e 150",IF(D145&lt;=180,"Entre 150 e 180","Superior a 180"))))))))</f>
        <v/>
      </c>
      <c r="F145" s="366">
        <f>_xlfn.XLOOKUP(B145,'Relação de Contratos'!A:A,'Relação de Contratos'!G:G)</f>
        <v/>
      </c>
      <c r="G145" s="139">
        <f>IFERROR(C145/F145,"")</f>
        <v/>
      </c>
      <c r="H145">
        <f>_xlfn.XLOOKUP(B145,'Relação de Contratos'!A:A,'Relação de Contratos'!L:L)</f>
        <v/>
      </c>
      <c r="I145" t="inlineStr"/>
      <c r="J145" t="inlineStr"/>
      <c r="K145" t="inlineStr"/>
      <c r="L145" t="inlineStr"/>
    </row>
    <row r="146">
      <c r="B146" t="inlineStr">
        <is>
          <t>Q013L04</t>
        </is>
      </c>
      <c r="C146" s="366">
        <f>SUMIFS(Recebíveis!Q:Q,Recebíveis!A:A,'Base Contratos'!B146)</f>
        <v/>
      </c>
      <c r="D146">
        <f>_xlfn.MAXIFS(Recebíveis!R:R,Recebíveis!A:A,'Base Contratos'!B146)</f>
        <v/>
      </c>
      <c r="E146">
        <f>IF(D146=0,"Em dia",IF(D146&lt;=15,"Até 15",IF(D146&lt;=30,"Entre 15 e 30",IF(D146&lt;=60,"Entre 30 e 60",IF(D146&lt;=90,"Entre 60 e 90",IF(D146&lt;=120,"Entre 90 e 120",IF(D146&lt;=150,"Entre 120 e 150",IF(D146&lt;=180,"Entre 150 e 180","Superior a 180"))))))))</f>
        <v/>
      </c>
      <c r="F146" s="366">
        <f>_xlfn.XLOOKUP(B146,'Relação de Contratos'!A:A,'Relação de Contratos'!G:G)</f>
        <v/>
      </c>
      <c r="G146" s="139">
        <f>IFERROR(C146/F146,"")</f>
        <v/>
      </c>
      <c r="H146">
        <f>_xlfn.XLOOKUP(B146,'Relação de Contratos'!A:A,'Relação de Contratos'!L:L)</f>
        <v/>
      </c>
      <c r="I146" t="inlineStr"/>
      <c r="J146" t="inlineStr"/>
      <c r="K146" t="inlineStr"/>
      <c r="L146" t="inlineStr"/>
    </row>
    <row r="147">
      <c r="B147" t="inlineStr">
        <is>
          <t>Q019L05</t>
        </is>
      </c>
      <c r="C147" s="366">
        <f>SUMIFS(Recebíveis!Q:Q,Recebíveis!A:A,'Base Contratos'!B147)</f>
        <v/>
      </c>
      <c r="D147">
        <f>_xlfn.MAXIFS(Recebíveis!R:R,Recebíveis!A:A,'Base Contratos'!B147)</f>
        <v/>
      </c>
      <c r="E147">
        <f>IF(D147=0,"Em dia",IF(D147&lt;=15,"Até 15",IF(D147&lt;=30,"Entre 15 e 30",IF(D147&lt;=60,"Entre 30 e 60",IF(D147&lt;=90,"Entre 60 e 90",IF(D147&lt;=120,"Entre 90 e 120",IF(D147&lt;=150,"Entre 120 e 150",IF(D147&lt;=180,"Entre 150 e 180","Superior a 180"))))))))</f>
        <v/>
      </c>
      <c r="F147" s="366">
        <f>_xlfn.XLOOKUP(B147,'Relação de Contratos'!A:A,'Relação de Contratos'!G:G)</f>
        <v/>
      </c>
      <c r="G147" s="139">
        <f>IFERROR(C147/F147,"")</f>
        <v/>
      </c>
      <c r="H147">
        <f>_xlfn.XLOOKUP(B147,'Relação de Contratos'!A:A,'Relação de Contratos'!L:L)</f>
        <v/>
      </c>
      <c r="I147" t="inlineStr"/>
      <c r="J147" t="inlineStr"/>
      <c r="K147" t="inlineStr"/>
      <c r="L147" t="inlineStr"/>
    </row>
    <row r="148">
      <c r="B148" t="inlineStr">
        <is>
          <t>Q06L019</t>
        </is>
      </c>
      <c r="C148" s="366">
        <f>SUMIFS(Recebíveis!Q:Q,Recebíveis!A:A,'Base Contratos'!B148)</f>
        <v/>
      </c>
      <c r="D148">
        <f>_xlfn.MAXIFS(Recebíveis!R:R,Recebíveis!A:A,'Base Contratos'!B148)</f>
        <v/>
      </c>
      <c r="E148">
        <f>IF(D148=0,"Em dia",IF(D148&lt;=15,"Até 15",IF(D148&lt;=30,"Entre 15 e 30",IF(D148&lt;=60,"Entre 30 e 60",IF(D148&lt;=90,"Entre 60 e 90",IF(D148&lt;=120,"Entre 90 e 120",IF(D148&lt;=150,"Entre 120 e 150",IF(D148&lt;=180,"Entre 150 e 180","Superior a 180"))))))))</f>
        <v/>
      </c>
      <c r="F148" s="366">
        <f>_xlfn.XLOOKUP(B148,'Relação de Contratos'!A:A,'Relação de Contratos'!G:G)</f>
        <v/>
      </c>
      <c r="G148" s="139">
        <f>IFERROR(C148/F148,"")</f>
        <v/>
      </c>
      <c r="H148">
        <f>_xlfn.XLOOKUP(B148,'Relação de Contratos'!A:A,'Relação de Contratos'!L:L)</f>
        <v/>
      </c>
      <c r="I148" t="inlineStr"/>
      <c r="J148" t="inlineStr"/>
      <c r="K148" t="inlineStr"/>
      <c r="L148" t="inlineStr"/>
    </row>
    <row r="149">
      <c r="B149" t="inlineStr">
        <is>
          <t>Q015L01</t>
        </is>
      </c>
      <c r="C149" s="366">
        <f>SUMIFS(Recebíveis!Q:Q,Recebíveis!A:A,'Base Contratos'!B149)</f>
        <v/>
      </c>
      <c r="D149">
        <f>_xlfn.MAXIFS(Recebíveis!R:R,Recebíveis!A:A,'Base Contratos'!B149)</f>
        <v/>
      </c>
      <c r="E149">
        <f>IF(D149=0,"Em dia",IF(D149&lt;=15,"Até 15",IF(D149&lt;=30,"Entre 15 e 30",IF(D149&lt;=60,"Entre 30 e 60",IF(D149&lt;=90,"Entre 60 e 90",IF(D149&lt;=120,"Entre 90 e 120",IF(D149&lt;=150,"Entre 120 e 150",IF(D149&lt;=180,"Entre 150 e 180","Superior a 180"))))))))</f>
        <v/>
      </c>
      <c r="F149" s="366">
        <f>_xlfn.XLOOKUP(B149,'Relação de Contratos'!A:A,'Relação de Contratos'!G:G)</f>
        <v/>
      </c>
      <c r="G149" s="139">
        <f>IFERROR(C149/F149,"")</f>
        <v/>
      </c>
      <c r="H149">
        <f>_xlfn.XLOOKUP(B149,'Relação de Contratos'!A:A,'Relação de Contratos'!L:L)</f>
        <v/>
      </c>
      <c r="I149" t="inlineStr"/>
      <c r="J149" t="inlineStr"/>
      <c r="K149" t="inlineStr"/>
      <c r="L149" t="inlineStr"/>
    </row>
    <row r="150">
      <c r="B150" t="inlineStr">
        <is>
          <t>Q026L04</t>
        </is>
      </c>
      <c r="C150" s="366">
        <f>SUMIFS(Recebíveis!Q:Q,Recebíveis!A:A,'Base Contratos'!B150)</f>
        <v/>
      </c>
      <c r="D150">
        <f>_xlfn.MAXIFS(Recebíveis!R:R,Recebíveis!A:A,'Base Contratos'!B150)</f>
        <v/>
      </c>
      <c r="E150">
        <f>IF(D150=0,"Em dia",IF(D150&lt;=15,"Até 15",IF(D150&lt;=30,"Entre 15 e 30",IF(D150&lt;=60,"Entre 30 e 60",IF(D150&lt;=90,"Entre 60 e 90",IF(D150&lt;=120,"Entre 90 e 120",IF(D150&lt;=150,"Entre 120 e 150",IF(D150&lt;=180,"Entre 150 e 180","Superior a 180"))))))))</f>
        <v/>
      </c>
      <c r="F150" s="366">
        <f>_xlfn.XLOOKUP(B150,'Relação de Contratos'!A:A,'Relação de Contratos'!G:G)</f>
        <v/>
      </c>
      <c r="G150" s="139">
        <f>IFERROR(C150/F150,"")</f>
        <v/>
      </c>
      <c r="H150">
        <f>_xlfn.XLOOKUP(B150,'Relação de Contratos'!A:A,'Relação de Contratos'!L:L)</f>
        <v/>
      </c>
      <c r="I150" t="inlineStr"/>
      <c r="J150" t="inlineStr"/>
      <c r="K150" t="inlineStr"/>
      <c r="L150" t="inlineStr"/>
    </row>
    <row r="151">
      <c r="B151" t="inlineStr">
        <is>
          <t>Q021L012</t>
        </is>
      </c>
      <c r="C151" s="366">
        <f>SUMIFS(Recebíveis!Q:Q,Recebíveis!A:A,'Base Contratos'!B151)</f>
        <v/>
      </c>
      <c r="D151">
        <f>_xlfn.MAXIFS(Recebíveis!R:R,Recebíveis!A:A,'Base Contratos'!B151)</f>
        <v/>
      </c>
      <c r="E151">
        <f>IF(D151=0,"Em dia",IF(D151&lt;=15,"Até 15",IF(D151&lt;=30,"Entre 15 e 30",IF(D151&lt;=60,"Entre 30 e 60",IF(D151&lt;=90,"Entre 60 e 90",IF(D151&lt;=120,"Entre 90 e 120",IF(D151&lt;=150,"Entre 120 e 150",IF(D151&lt;=180,"Entre 150 e 180","Superior a 180"))))))))</f>
        <v/>
      </c>
      <c r="F151" s="366">
        <f>_xlfn.XLOOKUP(B151,'Relação de Contratos'!A:A,'Relação de Contratos'!G:G)</f>
        <v/>
      </c>
      <c r="G151" s="139">
        <f>IFERROR(C151/F151,"")</f>
        <v/>
      </c>
      <c r="H151">
        <f>_xlfn.XLOOKUP(B151,'Relação de Contratos'!A:A,'Relação de Contratos'!L:L)</f>
        <v/>
      </c>
      <c r="I151" t="inlineStr"/>
      <c r="J151" t="inlineStr"/>
      <c r="K151" t="inlineStr"/>
      <c r="L151" t="inlineStr"/>
    </row>
    <row r="152">
      <c r="B152" t="inlineStr">
        <is>
          <t>Q021L06</t>
        </is>
      </c>
      <c r="C152" s="366">
        <f>SUMIFS(Recebíveis!Q:Q,Recebíveis!A:A,'Base Contratos'!B152)</f>
        <v/>
      </c>
      <c r="D152">
        <f>_xlfn.MAXIFS(Recebíveis!R:R,Recebíveis!A:A,'Base Contratos'!B152)</f>
        <v/>
      </c>
      <c r="E152">
        <f>IF(D152=0,"Em dia",IF(D152&lt;=15,"Até 15",IF(D152&lt;=30,"Entre 15 e 30",IF(D152&lt;=60,"Entre 30 e 60",IF(D152&lt;=90,"Entre 60 e 90",IF(D152&lt;=120,"Entre 90 e 120",IF(D152&lt;=150,"Entre 120 e 150",IF(D152&lt;=180,"Entre 150 e 180","Superior a 180"))))))))</f>
        <v/>
      </c>
      <c r="F152" s="366">
        <f>_xlfn.XLOOKUP(B152,'Relação de Contratos'!A:A,'Relação de Contratos'!G:G)</f>
        <v/>
      </c>
      <c r="G152" s="139">
        <f>IFERROR(C152/F152,"")</f>
        <v/>
      </c>
      <c r="H152">
        <f>_xlfn.XLOOKUP(B152,'Relação de Contratos'!A:A,'Relação de Contratos'!L:L)</f>
        <v/>
      </c>
      <c r="I152" t="inlineStr"/>
      <c r="J152" t="inlineStr"/>
      <c r="K152" t="inlineStr"/>
      <c r="L152" t="inlineStr"/>
    </row>
    <row r="153">
      <c r="B153" t="inlineStr">
        <is>
          <t>Q020L014</t>
        </is>
      </c>
      <c r="C153" s="366">
        <f>SUMIFS(Recebíveis!Q:Q,Recebíveis!A:A,'Base Contratos'!B153)</f>
        <v/>
      </c>
      <c r="D153">
        <f>_xlfn.MAXIFS(Recebíveis!R:R,Recebíveis!A:A,'Base Contratos'!B153)</f>
        <v/>
      </c>
      <c r="E153">
        <f>IF(D153=0,"Em dia",IF(D153&lt;=15,"Até 15",IF(D153&lt;=30,"Entre 15 e 30",IF(D153&lt;=60,"Entre 30 e 60",IF(D153&lt;=90,"Entre 60 e 90",IF(D153&lt;=120,"Entre 90 e 120",IF(D153&lt;=150,"Entre 120 e 150",IF(D153&lt;=180,"Entre 150 e 180","Superior a 180"))))))))</f>
        <v/>
      </c>
      <c r="F153" s="366">
        <f>_xlfn.XLOOKUP(B153,'Relação de Contratos'!A:A,'Relação de Contratos'!G:G)</f>
        <v/>
      </c>
      <c r="G153" s="139">
        <f>IFERROR(C153/F153,"")</f>
        <v/>
      </c>
      <c r="H153">
        <f>_xlfn.XLOOKUP(B153,'Relação de Contratos'!A:A,'Relação de Contratos'!L:L)</f>
        <v/>
      </c>
      <c r="I153" t="inlineStr"/>
      <c r="J153" t="inlineStr"/>
      <c r="K153" t="inlineStr"/>
      <c r="L153" t="inlineStr"/>
    </row>
    <row r="154">
      <c r="B154" t="inlineStr">
        <is>
          <t>Q05L05</t>
        </is>
      </c>
      <c r="C154" s="366">
        <f>SUMIFS(Recebíveis!Q:Q,Recebíveis!A:A,'Base Contratos'!B154)</f>
        <v/>
      </c>
      <c r="D154">
        <f>_xlfn.MAXIFS(Recebíveis!R:R,Recebíveis!A:A,'Base Contratos'!B154)</f>
        <v/>
      </c>
      <c r="E154">
        <f>IF(D154=0,"Em dia",IF(D154&lt;=15,"Até 15",IF(D154&lt;=30,"Entre 15 e 30",IF(D154&lt;=60,"Entre 30 e 60",IF(D154&lt;=90,"Entre 60 e 90",IF(D154&lt;=120,"Entre 90 e 120",IF(D154&lt;=150,"Entre 120 e 150",IF(D154&lt;=180,"Entre 150 e 180","Superior a 180"))))))))</f>
        <v/>
      </c>
      <c r="F154" s="366">
        <f>_xlfn.XLOOKUP(B154,'Relação de Contratos'!A:A,'Relação de Contratos'!G:G)</f>
        <v/>
      </c>
      <c r="G154" s="139">
        <f>IFERROR(C154/F154,"")</f>
        <v/>
      </c>
      <c r="H154">
        <f>_xlfn.XLOOKUP(B154,'Relação de Contratos'!A:A,'Relação de Contratos'!L:L)</f>
        <v/>
      </c>
      <c r="I154" t="inlineStr"/>
      <c r="J154" t="inlineStr"/>
      <c r="K154" t="inlineStr"/>
      <c r="L154" t="inlineStr"/>
    </row>
    <row r="155">
      <c r="B155" t="inlineStr">
        <is>
          <t>Q07L09</t>
        </is>
      </c>
      <c r="C155" s="366">
        <f>SUMIFS(Recebíveis!Q:Q,Recebíveis!A:A,'Base Contratos'!B155)</f>
        <v/>
      </c>
      <c r="D155">
        <f>_xlfn.MAXIFS(Recebíveis!R:R,Recebíveis!A:A,'Base Contratos'!B155)</f>
        <v/>
      </c>
      <c r="E155">
        <f>IF(D155=0,"Em dia",IF(D155&lt;=15,"Até 15",IF(D155&lt;=30,"Entre 15 e 30",IF(D155&lt;=60,"Entre 30 e 60",IF(D155&lt;=90,"Entre 60 e 90",IF(D155&lt;=120,"Entre 90 e 120",IF(D155&lt;=150,"Entre 120 e 150",IF(D155&lt;=180,"Entre 150 e 180","Superior a 180"))))))))</f>
        <v/>
      </c>
      <c r="F155" s="366">
        <f>_xlfn.XLOOKUP(B155,'Relação de Contratos'!A:A,'Relação de Contratos'!G:G)</f>
        <v/>
      </c>
      <c r="G155" s="139">
        <f>IFERROR(C155/F155,"")</f>
        <v/>
      </c>
      <c r="H155">
        <f>_xlfn.XLOOKUP(B155,'Relação de Contratos'!A:A,'Relação de Contratos'!L:L)</f>
        <v/>
      </c>
      <c r="I155" t="inlineStr"/>
      <c r="J155" t="inlineStr"/>
      <c r="K155" t="inlineStr"/>
      <c r="L155" t="inlineStr"/>
    </row>
    <row r="156">
      <c r="B156" t="inlineStr">
        <is>
          <t>Q05L02</t>
        </is>
      </c>
      <c r="C156" s="366">
        <f>SUMIFS(Recebíveis!Q:Q,Recebíveis!A:A,'Base Contratos'!B156)</f>
        <v/>
      </c>
      <c r="D156">
        <f>_xlfn.MAXIFS(Recebíveis!R:R,Recebíveis!A:A,'Base Contratos'!B156)</f>
        <v/>
      </c>
      <c r="E156">
        <f>IF(D156=0,"Em dia",IF(D156&lt;=15,"Até 15",IF(D156&lt;=30,"Entre 15 e 30",IF(D156&lt;=60,"Entre 30 e 60",IF(D156&lt;=90,"Entre 60 e 90",IF(D156&lt;=120,"Entre 90 e 120",IF(D156&lt;=150,"Entre 120 e 150",IF(D156&lt;=180,"Entre 150 e 180","Superior a 180"))))))))</f>
        <v/>
      </c>
      <c r="F156" s="366">
        <f>_xlfn.XLOOKUP(B156,'Relação de Contratos'!A:A,'Relação de Contratos'!G:G)</f>
        <v/>
      </c>
      <c r="G156" s="139">
        <f>IFERROR(C156/F156,"")</f>
        <v/>
      </c>
      <c r="H156">
        <f>_xlfn.XLOOKUP(B156,'Relação de Contratos'!A:A,'Relação de Contratos'!L:L)</f>
        <v/>
      </c>
      <c r="I156" t="inlineStr"/>
      <c r="J156" t="inlineStr"/>
      <c r="K156" t="inlineStr"/>
      <c r="L156" t="inlineStr"/>
    </row>
    <row r="157">
      <c r="B157" t="inlineStr">
        <is>
          <t>Q010L09</t>
        </is>
      </c>
      <c r="C157" s="366">
        <f>SUMIFS(Recebíveis!Q:Q,Recebíveis!A:A,'Base Contratos'!B157)</f>
        <v/>
      </c>
      <c r="D157">
        <f>_xlfn.MAXIFS(Recebíveis!R:R,Recebíveis!A:A,'Base Contratos'!B157)</f>
        <v/>
      </c>
      <c r="E157">
        <f>IF(D157=0,"Em dia",IF(D157&lt;=15,"Até 15",IF(D157&lt;=30,"Entre 15 e 30",IF(D157&lt;=60,"Entre 30 e 60",IF(D157&lt;=90,"Entre 60 e 90",IF(D157&lt;=120,"Entre 90 e 120",IF(D157&lt;=150,"Entre 120 e 150",IF(D157&lt;=180,"Entre 150 e 180","Superior a 180"))))))))</f>
        <v/>
      </c>
      <c r="F157" s="366">
        <f>_xlfn.XLOOKUP(B157,'Relação de Contratos'!A:A,'Relação de Contratos'!G:G)</f>
        <v/>
      </c>
      <c r="G157" s="139">
        <f>IFERROR(C157/F157,"")</f>
        <v/>
      </c>
      <c r="H157">
        <f>_xlfn.XLOOKUP(B157,'Relação de Contratos'!A:A,'Relação de Contratos'!L:L)</f>
        <v/>
      </c>
      <c r="I157" t="inlineStr"/>
      <c r="J157" t="inlineStr"/>
      <c r="K157" t="inlineStr"/>
      <c r="L157" t="inlineStr"/>
    </row>
    <row r="158">
      <c r="B158" t="inlineStr">
        <is>
          <t>Q07L019</t>
        </is>
      </c>
      <c r="C158" s="366">
        <f>SUMIFS(Recebíveis!Q:Q,Recebíveis!A:A,'Base Contratos'!B158)</f>
        <v/>
      </c>
      <c r="D158">
        <f>_xlfn.MAXIFS(Recebíveis!R:R,Recebíveis!A:A,'Base Contratos'!B158)</f>
        <v/>
      </c>
      <c r="E158">
        <f>IF(D158=0,"Em dia",IF(D158&lt;=15,"Até 15",IF(D158&lt;=30,"Entre 15 e 30",IF(D158&lt;=60,"Entre 30 e 60",IF(D158&lt;=90,"Entre 60 e 90",IF(D158&lt;=120,"Entre 90 e 120",IF(D158&lt;=150,"Entre 120 e 150",IF(D158&lt;=180,"Entre 150 e 180","Superior a 180"))))))))</f>
        <v/>
      </c>
      <c r="F158" s="366">
        <f>_xlfn.XLOOKUP(B158,'Relação de Contratos'!A:A,'Relação de Contratos'!G:G)</f>
        <v/>
      </c>
      <c r="G158" s="139">
        <f>IFERROR(C158/F158,"")</f>
        <v/>
      </c>
      <c r="H158">
        <f>_xlfn.XLOOKUP(B158,'Relação de Contratos'!A:A,'Relação de Contratos'!L:L)</f>
        <v/>
      </c>
      <c r="I158" t="inlineStr"/>
      <c r="J158" t="inlineStr"/>
      <c r="K158" t="inlineStr"/>
      <c r="L158" t="inlineStr"/>
    </row>
    <row r="159">
      <c r="B159" t="inlineStr">
        <is>
          <t>Q020L01</t>
        </is>
      </c>
      <c r="C159" s="366">
        <f>SUMIFS(Recebíveis!Q:Q,Recebíveis!A:A,'Base Contratos'!B159)</f>
        <v/>
      </c>
      <c r="D159">
        <f>_xlfn.MAXIFS(Recebíveis!R:R,Recebíveis!A:A,'Base Contratos'!B159)</f>
        <v/>
      </c>
      <c r="E159">
        <f>IF(D159=0,"Em dia",IF(D159&lt;=15,"Até 15",IF(D159&lt;=30,"Entre 15 e 30",IF(D159&lt;=60,"Entre 30 e 60",IF(D159&lt;=90,"Entre 60 e 90",IF(D159&lt;=120,"Entre 90 e 120",IF(D159&lt;=150,"Entre 120 e 150",IF(D159&lt;=180,"Entre 150 e 180","Superior a 180"))))))))</f>
        <v/>
      </c>
      <c r="F159" s="366">
        <f>_xlfn.XLOOKUP(B159,'Relação de Contratos'!A:A,'Relação de Contratos'!G:G)</f>
        <v/>
      </c>
      <c r="G159" s="139">
        <f>IFERROR(C159/F159,"")</f>
        <v/>
      </c>
      <c r="H159">
        <f>_xlfn.XLOOKUP(B159,'Relação de Contratos'!A:A,'Relação de Contratos'!L:L)</f>
        <v/>
      </c>
      <c r="I159" t="inlineStr"/>
      <c r="J159" t="inlineStr"/>
      <c r="K159" t="inlineStr"/>
      <c r="L159" t="inlineStr"/>
    </row>
    <row r="160">
      <c r="B160" t="inlineStr">
        <is>
          <t>Q017L05</t>
        </is>
      </c>
      <c r="C160" s="366">
        <f>SUMIFS(Recebíveis!Q:Q,Recebíveis!A:A,'Base Contratos'!B160)</f>
        <v/>
      </c>
      <c r="D160">
        <f>_xlfn.MAXIFS(Recebíveis!R:R,Recebíveis!A:A,'Base Contratos'!B160)</f>
        <v/>
      </c>
      <c r="E160">
        <f>IF(D160=0,"Em dia",IF(D160&lt;=15,"Até 15",IF(D160&lt;=30,"Entre 15 e 30",IF(D160&lt;=60,"Entre 30 e 60",IF(D160&lt;=90,"Entre 60 e 90",IF(D160&lt;=120,"Entre 90 e 120",IF(D160&lt;=150,"Entre 120 e 150",IF(D160&lt;=180,"Entre 150 e 180","Superior a 180"))))))))</f>
        <v/>
      </c>
      <c r="F160" s="366">
        <f>_xlfn.XLOOKUP(B160,'Relação de Contratos'!A:A,'Relação de Contratos'!G:G)</f>
        <v/>
      </c>
      <c r="G160" s="139">
        <f>IFERROR(C160/F160,"")</f>
        <v/>
      </c>
      <c r="H160">
        <f>_xlfn.XLOOKUP(B160,'Relação de Contratos'!A:A,'Relação de Contratos'!L:L)</f>
        <v/>
      </c>
      <c r="I160" t="inlineStr"/>
      <c r="J160" t="inlineStr"/>
      <c r="K160" t="inlineStr"/>
      <c r="L160" t="inlineStr"/>
    </row>
    <row r="161">
      <c r="B161" t="inlineStr">
        <is>
          <t>Q08L02</t>
        </is>
      </c>
      <c r="C161" s="366">
        <f>SUMIFS(Recebíveis!Q:Q,Recebíveis!A:A,'Base Contratos'!B161)</f>
        <v/>
      </c>
      <c r="D161">
        <f>_xlfn.MAXIFS(Recebíveis!R:R,Recebíveis!A:A,'Base Contratos'!B161)</f>
        <v/>
      </c>
      <c r="E161">
        <f>IF(D161=0,"Em dia",IF(D161&lt;=15,"Até 15",IF(D161&lt;=30,"Entre 15 e 30",IF(D161&lt;=60,"Entre 30 e 60",IF(D161&lt;=90,"Entre 60 e 90",IF(D161&lt;=120,"Entre 90 e 120",IF(D161&lt;=150,"Entre 120 e 150",IF(D161&lt;=180,"Entre 150 e 180","Superior a 180"))))))))</f>
        <v/>
      </c>
      <c r="F161" s="366">
        <f>_xlfn.XLOOKUP(B161,'Relação de Contratos'!A:A,'Relação de Contratos'!G:G)</f>
        <v/>
      </c>
      <c r="G161" s="139">
        <f>IFERROR(C161/F161,"")</f>
        <v/>
      </c>
      <c r="H161">
        <f>_xlfn.XLOOKUP(B161,'Relação de Contratos'!A:A,'Relação de Contratos'!L:L)</f>
        <v/>
      </c>
      <c r="I161" t="inlineStr"/>
      <c r="J161" t="inlineStr"/>
      <c r="K161" t="inlineStr"/>
      <c r="L161" t="inlineStr"/>
    </row>
    <row r="162">
      <c r="C162" s="366" t="n"/>
      <c r="F162" s="366" t="n"/>
      <c r="G162" s="139" t="n"/>
    </row>
    <row r="163">
      <c r="C163" s="366" t="n"/>
      <c r="F163" s="366" t="n"/>
      <c r="G163" s="139" t="n"/>
    </row>
    <row r="164">
      <c r="C164" s="366" t="n"/>
      <c r="F164" s="366" t="n"/>
      <c r="G164" s="139" t="n"/>
    </row>
    <row r="165">
      <c r="C165" s="366" t="n"/>
      <c r="F165" s="366" t="n"/>
      <c r="G165" s="139" t="n"/>
    </row>
    <row r="166">
      <c r="C166" s="366" t="n"/>
      <c r="F166" s="366" t="n"/>
      <c r="G166" s="139" t="n"/>
    </row>
    <row r="167">
      <c r="C167" s="366" t="n"/>
      <c r="F167" s="366" t="n"/>
      <c r="G167" s="139" t="n"/>
    </row>
  </sheetData>
  <autoFilter ref="B2:G2"/>
  <pageMargins left="0.511811024" right="0.511811024" top="0.787401575" bottom="0.787401575" header="0.31496062" footer="0.31496062"/>
</worksheet>
</file>

<file path=xl/worksheets/sheet7.xml><?xml version="1.0" encoding="utf-8"?>
<worksheet xmlns="http://schemas.openxmlformats.org/spreadsheetml/2006/main">
  <sheetPr>
    <tabColor rgb="FFFFFF00"/>
    <outlinePr summaryBelow="1" summaryRight="1"/>
    <pageSetUpPr/>
  </sheetPr>
  <dimension ref="A1:Z179"/>
  <sheetViews>
    <sheetView topLeftCell="E1" zoomScale="85" zoomScaleNormal="85" workbookViewId="0">
      <selection activeCell="T3" sqref="T3"/>
    </sheetView>
  </sheetViews>
  <sheetFormatPr baseColWidth="8" defaultRowHeight="15"/>
  <cols>
    <col width="10.5703125" bestFit="1" customWidth="1" min="1" max="1"/>
    <col width="53.7109375" bestFit="1" customWidth="1" min="2" max="2"/>
    <col width="7.42578125" bestFit="1" customWidth="1" min="3" max="3"/>
    <col width="11.85546875" bestFit="1" customWidth="1" style="118" min="4" max="4"/>
    <col width="12.7109375" bestFit="1" customWidth="1" style="118" min="5" max="5"/>
    <col width="11.28515625" bestFit="1" customWidth="1" style="118" min="6" max="6"/>
    <col width="15.28515625" bestFit="1" customWidth="1" style="366" min="7" max="7"/>
    <col width="15.5703125" bestFit="1" customWidth="1" style="366" min="8" max="8"/>
    <col width="10.7109375" bestFit="1" customWidth="1" min="9" max="9"/>
    <col width="10.28515625" bestFit="1" customWidth="1" min="10" max="10"/>
    <col width="8.7109375" bestFit="1" customWidth="1" min="11" max="11"/>
    <col width="15.5703125" bestFit="1" customWidth="1" min="12" max="12"/>
    <col width="6.140625" bestFit="1" customWidth="1" min="13" max="13"/>
    <col width="5.5703125" bestFit="1" customWidth="1" min="14" max="14"/>
    <col width="9.28515625" bestFit="1" customWidth="1" min="15" max="15"/>
    <col width="5.5703125" bestFit="1" customWidth="1" min="16" max="16"/>
    <col width="9" bestFit="1" customWidth="1" min="17" max="17"/>
    <col width="11.85546875" bestFit="1" customWidth="1" style="366" min="18" max="18"/>
    <col width="20.7109375" bestFit="1" customWidth="1" style="366" min="19" max="19"/>
    <col width="20.140625" bestFit="1" customWidth="1" style="366" min="20" max="20"/>
    <col width="19.5703125" bestFit="1" customWidth="1" style="366" min="21" max="21"/>
    <col width="19.28515625" bestFit="1" customWidth="1" min="22" max="22"/>
    <col width="18.42578125" bestFit="1" customWidth="1" min="23" max="23"/>
    <col width="17" customWidth="1" min="24" max="24"/>
    <col width="22.28515625" customWidth="1" min="25" max="25"/>
    <col width="20.28515625" bestFit="1" customWidth="1" min="26" max="26"/>
  </cols>
  <sheetData>
    <row r="1">
      <c r="A1" s="129" t="inlineStr">
        <is>
          <t>Unidade</t>
        </is>
      </c>
      <c r="B1" s="129" t="inlineStr">
        <is>
          <t>Identificação</t>
        </is>
      </c>
      <c r="C1" s="129" t="inlineStr">
        <is>
          <t>Parcela</t>
        </is>
      </c>
      <c r="D1" s="130" t="inlineStr">
        <is>
          <t>Vencimento</t>
        </is>
      </c>
      <c r="E1" s="130" t="inlineStr">
        <is>
          <t>Data da Baixa</t>
        </is>
      </c>
      <c r="F1" s="130" t="inlineStr">
        <is>
          <t>Movimento</t>
        </is>
      </c>
      <c r="G1" s="367" t="inlineStr">
        <is>
          <t>Valor Nominal</t>
        </is>
      </c>
      <c r="H1" s="367" t="inlineStr">
        <is>
          <t>Valor Correção</t>
        </is>
      </c>
      <c r="I1" s="129" t="inlineStr">
        <is>
          <t>Valor Juros</t>
        </is>
      </c>
      <c r="J1" s="129" t="inlineStr">
        <is>
          <t>Valor Base</t>
        </is>
      </c>
      <c r="K1" s="129" t="inlineStr">
        <is>
          <t>Valor Dif</t>
        </is>
      </c>
      <c r="L1" s="129" t="inlineStr">
        <is>
          <t>Taxas Adicionais</t>
        </is>
      </c>
      <c r="M1" s="129" t="inlineStr">
        <is>
          <t>Multa</t>
        </is>
      </c>
      <c r="N1" s="129" t="inlineStr">
        <is>
          <t>Mora</t>
        </is>
      </c>
      <c r="O1" s="129" t="inlineStr">
        <is>
          <t>Desconto</t>
        </is>
      </c>
      <c r="P1" s="129" t="inlineStr">
        <is>
          <t>Juros</t>
        </is>
      </c>
      <c r="Q1" s="129" t="inlineStr">
        <is>
          <t>VM Juros</t>
        </is>
      </c>
      <c r="R1" s="367" t="inlineStr">
        <is>
          <t>Valor Pago</t>
        </is>
      </c>
      <c r="S1" s="367" t="inlineStr">
        <is>
          <t>Empreendimento</t>
        </is>
      </c>
      <c r="T1" s="368" t="inlineStr">
        <is>
          <t>Mês de vencimento</t>
        </is>
      </c>
      <c r="U1" s="368" t="inlineStr">
        <is>
          <t>Mês de Pagamento</t>
        </is>
      </c>
      <c r="V1" s="120" t="inlineStr">
        <is>
          <t>Data de Vencimento</t>
        </is>
      </c>
      <c r="W1" s="120" t="inlineStr">
        <is>
          <t>Data de Pagamento</t>
        </is>
      </c>
      <c r="X1" s="120" t="inlineStr">
        <is>
          <t>Dias em Atraso</t>
        </is>
      </c>
      <c r="Y1" s="120" t="inlineStr">
        <is>
          <t>Tipo de Recebimento</t>
        </is>
      </c>
      <c r="Z1" s="120" t="inlineStr">
        <is>
          <t>Faixa de Atraso</t>
        </is>
      </c>
    </row>
    <row r="2">
      <c r="A2" t="inlineStr">
        <is>
          <t>Q03L05</t>
        </is>
      </c>
      <c r="B2" t="inlineStr">
        <is>
          <t>FELIPE RUBBO AGUILERA</t>
        </is>
      </c>
      <c r="C2" t="inlineStr">
        <is>
          <t>022/180</t>
        </is>
      </c>
      <c r="D2" t="n">
        <v>45158</v>
      </c>
      <c r="E2" t="n">
        <v>45198</v>
      </c>
      <c r="F2" t="n">
        <v>45201</v>
      </c>
      <c r="G2" t="n">
        <v>2650.71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2650.71</v>
      </c>
      <c r="S2" t="inlineStr">
        <is>
          <t>IBIRAPITANGA FASE 3</t>
        </is>
      </c>
      <c r="T2" s="118">
        <f>DATE(YEAR(V2),MONTH(V2),1)</f>
        <v/>
      </c>
      <c r="U2" s="118">
        <f>DATE(YEAR(W2),MONTH(W2),1)</f>
        <v/>
      </c>
      <c r="V2" s="118">
        <f>D2</f>
        <v/>
      </c>
      <c r="W2" s="118">
        <f>E2</f>
        <v/>
      </c>
      <c r="X2">
        <f>V2-W2</f>
        <v/>
      </c>
      <c r="Y2">
        <f>IF(T2&gt;U2,"Antecipação",IF(X2&lt;-5,"Recebimento em Atraso","Recebimento Regular"))</f>
        <v/>
      </c>
      <c r="Z2">
        <f>IF(Y2="Recebimento Regular","Recebimento Regular",IF(ABS(X2)&lt;=15,"Até 15",IF(ABS(X2)&lt;=30,"Entre 15 e 30",IF(ABS(X2)&lt;=60,"Entre 30 e 60",IF(ABS(X2)&lt;=60,"Entre 60 e 90",IF(ABS(X2)&lt;=90,"Entre 90 e 120",IF(ABS(X2)&lt;=120,"Entre 90 e 120",IF(ABS(X2)&lt;=150,"Entre 120 e 150",IF(ABS(X2)&lt;=180,"Entre 150 e 180","Superior a 180")))))))))</f>
        <v/>
      </c>
    </row>
    <row r="3">
      <c r="A3" t="inlineStr">
        <is>
          <t>Q026L03</t>
        </is>
      </c>
      <c r="B3" t="inlineStr">
        <is>
          <t>MARCO ANTONIO GUEDES GOUVEA</t>
        </is>
      </c>
      <c r="C3" t="inlineStr">
        <is>
          <t>009/057</t>
        </is>
      </c>
      <c r="D3" t="n">
        <v>45189</v>
      </c>
      <c r="E3" t="n">
        <v>45198</v>
      </c>
      <c r="F3" t="n">
        <v>45201</v>
      </c>
      <c r="G3" t="n">
        <v>2649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2649</v>
      </c>
      <c r="S3" t="inlineStr">
        <is>
          <t>IBIRAPITANGA FASE 3</t>
        </is>
      </c>
      <c r="T3" s="118">
        <f>DATE(YEAR(V3),MONTH(V3),1)</f>
        <v/>
      </c>
      <c r="U3" s="118">
        <f>DATE(YEAR(W3),MONTH(W3),1)</f>
        <v/>
      </c>
      <c r="V3" s="118">
        <f>D3</f>
        <v/>
      </c>
      <c r="W3" s="118">
        <f>E3</f>
        <v/>
      </c>
      <c r="X3">
        <f>V3-W3</f>
        <v/>
      </c>
      <c r="Y3">
        <f>IF(T3&gt;U3,"Antecipação",IF(X3&lt;-5,"Recebimento em Atraso","Recebimento Regular"))</f>
        <v/>
      </c>
      <c r="Z3">
        <f>IF(Y3="Recebimento Regular","Recebimento Regular",IF(ABS(X3)&lt;=15,"Até 15",IF(ABS(X3)&lt;=30,"Entre 15 e 30",IF(ABS(X3)&lt;=60,"Entre 30 e 60",IF(ABS(X3)&lt;=60,"Entre 60 e 90",IF(ABS(X3)&lt;=90,"Entre 90 e 120",IF(ABS(X3)&lt;=120,"Entre 90 e 120",IF(ABS(X3)&lt;=150,"Entre 120 e 150",IF(ABS(X3)&lt;=180,"Entre 150 e 180","Superior a 180")))))))))</f>
        <v/>
      </c>
    </row>
    <row r="4">
      <c r="A4" t="inlineStr">
        <is>
          <t>Q06L018</t>
        </is>
      </c>
      <c r="B4" t="inlineStr">
        <is>
          <t>ADRIANA FERREIRA DOS SANTOS</t>
        </is>
      </c>
      <c r="C4" t="inlineStr">
        <is>
          <t>060/096</t>
        </is>
      </c>
      <c r="D4" t="n">
        <v>45137</v>
      </c>
      <c r="E4" t="n">
        <v>45202</v>
      </c>
      <c r="F4" t="n">
        <v>45203</v>
      </c>
      <c r="G4" t="n">
        <v>2736.78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2736.78</v>
      </c>
      <c r="S4" t="inlineStr">
        <is>
          <t>IBIRAPITANGA FASE 3</t>
        </is>
      </c>
      <c r="T4" s="118">
        <f>DATE(YEAR(V4),MONTH(V4),1)</f>
        <v/>
      </c>
      <c r="U4" s="118">
        <f>DATE(YEAR(W4),MONTH(W4),1)</f>
        <v/>
      </c>
      <c r="V4" s="118">
        <f>D4</f>
        <v/>
      </c>
      <c r="W4" s="118">
        <f>E4</f>
        <v/>
      </c>
      <c r="X4">
        <f>V4-W4</f>
        <v/>
      </c>
      <c r="Y4">
        <f>IF(T4&gt;U4,"Antecipação",IF(X4&lt;-5,"Recebimento em Atraso","Recebimento Regular"))</f>
        <v/>
      </c>
      <c r="Z4">
        <f>IF(Y4="Recebimento Regular","Recebimento Regular",IF(ABS(X4)&lt;=15,"Até 15",IF(ABS(X4)&lt;=30,"Entre 15 e 30",IF(ABS(X4)&lt;=60,"Entre 30 e 60",IF(ABS(X4)&lt;=60,"Entre 60 e 90",IF(ABS(X4)&lt;=90,"Entre 90 e 120",IF(ABS(X4)&lt;=120,"Entre 90 e 120",IF(ABS(X4)&lt;=150,"Entre 120 e 150",IF(ABS(X4)&lt;=180,"Entre 150 e 180","Superior a 180")))))))))</f>
        <v/>
      </c>
    </row>
    <row r="5">
      <c r="A5" t="inlineStr">
        <is>
          <t>Q020L011</t>
        </is>
      </c>
      <c r="B5" t="inlineStr">
        <is>
          <t>CARLOS ALBERTO PEREIRA BENTO</t>
        </is>
      </c>
      <c r="C5" t="inlineStr">
        <is>
          <t>005/037</t>
        </is>
      </c>
      <c r="D5" t="n">
        <v>45163</v>
      </c>
      <c r="E5" t="n">
        <v>45204</v>
      </c>
      <c r="F5" t="n">
        <v>45205</v>
      </c>
      <c r="G5" t="n">
        <v>4528.53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4528.53</v>
      </c>
      <c r="S5" t="inlineStr">
        <is>
          <t>IBIRAPITANGA FASE 3</t>
        </is>
      </c>
      <c r="T5" s="118">
        <f>DATE(YEAR(V5),MONTH(V5),1)</f>
        <v/>
      </c>
      <c r="U5" s="118">
        <f>DATE(YEAR(W5),MONTH(W5),1)</f>
        <v/>
      </c>
      <c r="V5" s="118">
        <f>D5</f>
        <v/>
      </c>
      <c r="W5" s="118">
        <f>E5</f>
        <v/>
      </c>
      <c r="X5">
        <f>V5-W5</f>
        <v/>
      </c>
      <c r="Y5">
        <f>IF(T5&gt;U5,"Antecipação",IF(X5&lt;-5,"Recebimento em Atraso","Recebimento Regular"))</f>
        <v/>
      </c>
      <c r="Z5">
        <f>IF(Y5="Recebimento Regular","Recebimento Regular",IF(ABS(X5)&lt;=15,"Até 15",IF(ABS(X5)&lt;=30,"Entre 15 e 30",IF(ABS(X5)&lt;=60,"Entre 30 e 60",IF(ABS(X5)&lt;=60,"Entre 60 e 90",IF(ABS(X5)&lt;=90,"Entre 90 e 120",IF(ABS(X5)&lt;=120,"Entre 90 e 120",IF(ABS(X5)&lt;=150,"Entre 120 e 150",IF(ABS(X5)&lt;=180,"Entre 150 e 180","Superior a 180")))))))))</f>
        <v/>
      </c>
    </row>
    <row r="6">
      <c r="A6" t="inlineStr">
        <is>
          <t>Q021L011</t>
        </is>
      </c>
      <c r="B6" t="inlineStr">
        <is>
          <t>ANTONIA COSTA SOCCI</t>
        </is>
      </c>
      <c r="C6" t="inlineStr">
        <is>
          <t>030/180</t>
        </is>
      </c>
      <c r="D6" t="n">
        <v>45158</v>
      </c>
      <c r="E6" t="n">
        <v>45205</v>
      </c>
      <c r="F6" t="n">
        <v>45208</v>
      </c>
      <c r="G6" t="n">
        <v>3121.13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3121.13</v>
      </c>
      <c r="S6" t="inlineStr">
        <is>
          <t>IBIRAPITANGA FASE 3</t>
        </is>
      </c>
      <c r="T6" s="118">
        <f>DATE(YEAR(V6),MONTH(V6),1)</f>
        <v/>
      </c>
      <c r="U6" s="118">
        <f>DATE(YEAR(W6),MONTH(W6),1)</f>
        <v/>
      </c>
      <c r="V6" s="118">
        <f>D6</f>
        <v/>
      </c>
      <c r="W6" s="118">
        <f>E6</f>
        <v/>
      </c>
      <c r="X6">
        <f>V6-W6</f>
        <v/>
      </c>
      <c r="Y6">
        <f>IF(T6&gt;U6,"Antecipação",IF(X6&lt;-5,"Recebimento em Atraso","Recebimento Regular"))</f>
        <v/>
      </c>
      <c r="Z6">
        <f>IF(Y6="Recebimento Regular","Recebimento Regular",IF(ABS(X6)&lt;=15,"Até 15",IF(ABS(X6)&lt;=30,"Entre 15 e 30",IF(ABS(X6)&lt;=60,"Entre 30 e 60",IF(ABS(X6)&lt;=60,"Entre 60 e 90",IF(ABS(X6)&lt;=90,"Entre 90 e 120",IF(ABS(X6)&lt;=120,"Entre 90 e 120",IF(ABS(X6)&lt;=150,"Entre 120 e 150",IF(ABS(X6)&lt;=180,"Entre 150 e 180","Superior a 180")))))))))</f>
        <v/>
      </c>
    </row>
    <row r="7">
      <c r="A7" t="inlineStr">
        <is>
          <t>Q015L012</t>
        </is>
      </c>
      <c r="B7" t="inlineStr">
        <is>
          <t>CARLOS CESAR MORICONE</t>
        </is>
      </c>
      <c r="C7" t="inlineStr">
        <is>
          <t>063/096</t>
        </is>
      </c>
      <c r="D7" t="n">
        <v>45199</v>
      </c>
      <c r="E7" t="n">
        <v>45209</v>
      </c>
      <c r="F7" t="n">
        <v>45210</v>
      </c>
      <c r="G7" t="n">
        <v>3487.19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3487.19</v>
      </c>
      <c r="S7" t="inlineStr">
        <is>
          <t>IBIRAPITANGA FASE 3</t>
        </is>
      </c>
      <c r="T7" s="118">
        <f>DATE(YEAR(V7),MONTH(V7),1)</f>
        <v/>
      </c>
      <c r="U7" s="118">
        <f>DATE(YEAR(W7),MONTH(W7),1)</f>
        <v/>
      </c>
      <c r="V7" s="118">
        <f>D7</f>
        <v/>
      </c>
      <c r="W7" s="118">
        <f>E7</f>
        <v/>
      </c>
      <c r="X7">
        <f>V7-W7</f>
        <v/>
      </c>
      <c r="Y7">
        <f>IF(T7&gt;U7,"Antecipação",IF(X7&lt;-5,"Recebimento em Atraso","Recebimento Regular"))</f>
        <v/>
      </c>
      <c r="Z7">
        <f>IF(Y7="Recebimento Regular","Recebimento Regular",IF(ABS(X7)&lt;=15,"Até 15",IF(ABS(X7)&lt;=30,"Entre 15 e 30",IF(ABS(X7)&lt;=60,"Entre 30 e 60",IF(ABS(X7)&lt;=60,"Entre 60 e 90",IF(ABS(X7)&lt;=90,"Entre 90 e 120",IF(ABS(X7)&lt;=120,"Entre 90 e 120",IF(ABS(X7)&lt;=150,"Entre 120 e 150",IF(ABS(X7)&lt;=180,"Entre 150 e 180","Superior a 180")))))))))</f>
        <v/>
      </c>
    </row>
    <row r="8">
      <c r="A8" t="inlineStr">
        <is>
          <t>Q018L03</t>
        </is>
      </c>
      <c r="B8" t="inlineStr">
        <is>
          <t>IVETE SIQUEIRA FERNANDES</t>
        </is>
      </c>
      <c r="C8" t="inlineStr">
        <is>
          <t>051/096</t>
        </is>
      </c>
      <c r="D8" t="n">
        <v>45122</v>
      </c>
      <c r="E8" t="n">
        <v>45209</v>
      </c>
      <c r="F8" t="n">
        <v>45210</v>
      </c>
      <c r="G8" t="n">
        <v>3614.73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3614.73</v>
      </c>
      <c r="S8" t="inlineStr">
        <is>
          <t>IBIRAPITANGA FASE 3</t>
        </is>
      </c>
      <c r="T8" s="118">
        <f>DATE(YEAR(V8),MONTH(V8),1)</f>
        <v/>
      </c>
      <c r="U8" s="118">
        <f>DATE(YEAR(W8),MONTH(W8),1)</f>
        <v/>
      </c>
      <c r="V8" s="118">
        <f>D8</f>
        <v/>
      </c>
      <c r="W8" s="118">
        <f>E8</f>
        <v/>
      </c>
      <c r="X8">
        <f>V8-W8</f>
        <v/>
      </c>
      <c r="Y8">
        <f>IF(T8&gt;U8,"Antecipação",IF(X8&lt;-5,"Recebimento em Atraso","Recebimento Regular"))</f>
        <v/>
      </c>
      <c r="Z8">
        <f>IF(Y8="Recebimento Regular","Recebimento Regular",IF(ABS(X8)&lt;=15,"Até 15",IF(ABS(X8)&lt;=30,"Entre 15 e 30",IF(ABS(X8)&lt;=60,"Entre 30 e 60",IF(ABS(X8)&lt;=60,"Entre 60 e 90",IF(ABS(X8)&lt;=90,"Entre 90 e 120",IF(ABS(X8)&lt;=120,"Entre 90 e 120",IF(ABS(X8)&lt;=150,"Entre 120 e 150",IF(ABS(X8)&lt;=180,"Entre 150 e 180","Superior a 180")))))))))</f>
        <v/>
      </c>
    </row>
    <row r="9">
      <c r="A9" t="inlineStr">
        <is>
          <t>Q018L03</t>
        </is>
      </c>
      <c r="B9" t="inlineStr">
        <is>
          <t>IVETE SIQUEIRA FERNANDES</t>
        </is>
      </c>
      <c r="C9" t="inlineStr">
        <is>
          <t>052/096</t>
        </is>
      </c>
      <c r="D9" t="n">
        <v>45153</v>
      </c>
      <c r="E9" t="n">
        <v>45209</v>
      </c>
      <c r="F9" t="n">
        <v>45210</v>
      </c>
      <c r="G9" t="n">
        <v>3546.48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3546.48</v>
      </c>
      <c r="S9" t="inlineStr">
        <is>
          <t>IBIRAPITANGA FASE 3</t>
        </is>
      </c>
      <c r="T9" s="118">
        <f>DATE(YEAR(V9),MONTH(V9),1)</f>
        <v/>
      </c>
      <c r="U9" s="118">
        <f>DATE(YEAR(W9),MONTH(W9),1)</f>
        <v/>
      </c>
      <c r="V9" s="118">
        <f>D9</f>
        <v/>
      </c>
      <c r="W9" s="118">
        <f>E9</f>
        <v/>
      </c>
      <c r="X9">
        <f>V9-W9</f>
        <v/>
      </c>
      <c r="Y9">
        <f>IF(T9&gt;U9,"Antecipação",IF(X9&lt;-5,"Recebimento em Atraso","Recebimento Regular"))</f>
        <v/>
      </c>
      <c r="Z9">
        <f>IF(Y9="Recebimento Regular","Recebimento Regular",IF(ABS(X9)&lt;=15,"Até 15",IF(ABS(X9)&lt;=30,"Entre 15 e 30",IF(ABS(X9)&lt;=60,"Entre 30 e 60",IF(ABS(X9)&lt;=60,"Entre 60 e 90",IF(ABS(X9)&lt;=90,"Entre 90 e 120",IF(ABS(X9)&lt;=120,"Entre 90 e 120",IF(ABS(X9)&lt;=150,"Entre 120 e 150",IF(ABS(X9)&lt;=180,"Entre 150 e 180","Superior a 180")))))))))</f>
        <v/>
      </c>
    </row>
    <row r="10">
      <c r="A10" t="inlineStr">
        <is>
          <t>Q021L014</t>
        </is>
      </c>
      <c r="B10" t="inlineStr">
        <is>
          <t>TAINA ALVES DE AQUINO</t>
        </is>
      </c>
      <c r="C10" t="inlineStr">
        <is>
          <t>025/180</t>
        </is>
      </c>
      <c r="D10" t="n">
        <v>45199</v>
      </c>
      <c r="E10" t="n">
        <v>45209</v>
      </c>
      <c r="F10" t="n">
        <v>45210</v>
      </c>
      <c r="G10" t="n">
        <v>2891.61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2891.61</v>
      </c>
      <c r="S10" t="inlineStr">
        <is>
          <t>IBIRAPITANGA FASE 3</t>
        </is>
      </c>
      <c r="T10" s="118">
        <f>DATE(YEAR(V10),MONTH(V10),1)</f>
        <v/>
      </c>
      <c r="U10" s="118">
        <f>DATE(YEAR(W10),MONTH(W10),1)</f>
        <v/>
      </c>
      <c r="V10" s="118">
        <f>D10</f>
        <v/>
      </c>
      <c r="W10" s="118">
        <f>E10</f>
        <v/>
      </c>
      <c r="X10">
        <f>V10-W10</f>
        <v/>
      </c>
      <c r="Y10">
        <f>IF(T10&gt;U10,"Antecipação",IF(X10&lt;-5,"Recebimento em Atraso","Recebimento Regular"))</f>
        <v/>
      </c>
      <c r="Z10">
        <f>IF(Y10="Recebimento Regular","Recebimento Regular",IF(ABS(X10)&lt;=15,"Até 15",IF(ABS(X10)&lt;=30,"Entre 15 e 30",IF(ABS(X10)&lt;=60,"Entre 30 e 60",IF(ABS(X10)&lt;=60,"Entre 60 e 90",IF(ABS(X10)&lt;=90,"Entre 90 e 120",IF(ABS(X10)&lt;=120,"Entre 90 e 120",IF(ABS(X10)&lt;=150,"Entre 120 e 150",IF(ABS(X10)&lt;=180,"Entre 150 e 180","Superior a 180")))))))))</f>
        <v/>
      </c>
    </row>
    <row r="11">
      <c r="A11" t="inlineStr">
        <is>
          <t>Q025L016</t>
        </is>
      </c>
      <c r="B11" t="inlineStr">
        <is>
          <t>PAULO VIEIRA DA SILVA FILHO</t>
        </is>
      </c>
      <c r="C11" t="inlineStr">
        <is>
          <t>047/096</t>
        </is>
      </c>
      <c r="D11" t="n">
        <v>45179</v>
      </c>
      <c r="E11" t="n">
        <v>45210</v>
      </c>
      <c r="F11" t="n">
        <v>45211</v>
      </c>
      <c r="G11" t="n">
        <v>2749.17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2749.17</v>
      </c>
      <c r="S11" t="inlineStr">
        <is>
          <t>IBIRAPITANGA FASE 3</t>
        </is>
      </c>
      <c r="T11" s="118">
        <f>DATE(YEAR(V11),MONTH(V11),1)</f>
        <v/>
      </c>
      <c r="U11" s="118">
        <f>DATE(YEAR(W11),MONTH(W11),1)</f>
        <v/>
      </c>
      <c r="V11" s="118">
        <f>D11</f>
        <v/>
      </c>
      <c r="W11" s="118">
        <f>E11</f>
        <v/>
      </c>
      <c r="X11">
        <f>V11-W11</f>
        <v/>
      </c>
      <c r="Y11">
        <f>IF(T11&gt;U11,"Antecipação",IF(X11&lt;-5,"Recebimento em Atraso","Recebimento Regular"))</f>
        <v/>
      </c>
      <c r="Z11">
        <f>IF(Y11="Recebimento Regular","Recebimento Regular",IF(ABS(X11)&lt;=15,"Até 15",IF(ABS(X11)&lt;=30,"Entre 15 e 30",IF(ABS(X11)&lt;=60,"Entre 30 e 60",IF(ABS(X11)&lt;=60,"Entre 60 e 90",IF(ABS(X11)&lt;=90,"Entre 90 e 120",IF(ABS(X11)&lt;=120,"Entre 90 e 120",IF(ABS(X11)&lt;=150,"Entre 120 e 150",IF(ABS(X11)&lt;=180,"Entre 150 e 180","Superior a 180")))))))))</f>
        <v/>
      </c>
    </row>
    <row r="12">
      <c r="A12" t="inlineStr">
        <is>
          <t>Q018L03</t>
        </is>
      </c>
      <c r="B12" t="inlineStr">
        <is>
          <t>IVETE SIQUEIRA FERNANDES</t>
        </is>
      </c>
      <c r="C12" t="inlineStr">
        <is>
          <t>053/096</t>
        </is>
      </c>
      <c r="D12" t="n">
        <v>45184</v>
      </c>
      <c r="E12" t="n">
        <v>45212</v>
      </c>
      <c r="F12" t="n">
        <v>45215</v>
      </c>
      <c r="G12" t="n">
        <v>3480.79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3480.79</v>
      </c>
      <c r="S12" t="inlineStr">
        <is>
          <t>IBIRAPITANGA FASE 3</t>
        </is>
      </c>
      <c r="T12" s="118">
        <f>DATE(YEAR(V12),MONTH(V12),1)</f>
        <v/>
      </c>
      <c r="U12" s="118">
        <f>DATE(YEAR(W12),MONTH(W12),1)</f>
        <v/>
      </c>
      <c r="V12" s="118">
        <f>D12</f>
        <v/>
      </c>
      <c r="W12" s="118">
        <f>E12</f>
        <v/>
      </c>
      <c r="X12">
        <f>V12-W12</f>
        <v/>
      </c>
      <c r="Y12">
        <f>IF(T12&gt;U12,"Antecipação",IF(X12&lt;-5,"Recebimento em Atraso","Recebimento Regular"))</f>
        <v/>
      </c>
      <c r="Z12">
        <f>IF(Y12="Recebimento Regular","Recebimento Regular",IF(ABS(X12)&lt;=15,"Até 15",IF(ABS(X12)&lt;=30,"Entre 15 e 30",IF(ABS(X12)&lt;=60,"Entre 30 e 60",IF(ABS(X12)&lt;=60,"Entre 60 e 90",IF(ABS(X12)&lt;=90,"Entre 90 e 120",IF(ABS(X12)&lt;=120,"Entre 90 e 120",IF(ABS(X12)&lt;=150,"Entre 120 e 150",IF(ABS(X12)&lt;=180,"Entre 150 e 180","Superior a 180")))))))))</f>
        <v/>
      </c>
    </row>
    <row r="13">
      <c r="A13" t="inlineStr">
        <is>
          <t>Q019L05</t>
        </is>
      </c>
      <c r="B13" t="inlineStr">
        <is>
          <t>ARLEN FERREIRA DO NASCIMENTO</t>
        </is>
      </c>
      <c r="C13" t="inlineStr">
        <is>
          <t>043/048</t>
        </is>
      </c>
      <c r="D13" t="n">
        <v>45179</v>
      </c>
      <c r="E13" t="n">
        <v>45212</v>
      </c>
      <c r="F13" t="n">
        <v>45215</v>
      </c>
      <c r="G13" t="n">
        <v>2356.19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2356.19</v>
      </c>
      <c r="S13" t="inlineStr">
        <is>
          <t>IBIRAPITANGA FASE 3</t>
        </is>
      </c>
      <c r="T13" s="118">
        <f>DATE(YEAR(V13),MONTH(V13),1)</f>
        <v/>
      </c>
      <c r="U13" s="118">
        <f>DATE(YEAR(W13),MONTH(W13),1)</f>
        <v/>
      </c>
      <c r="V13" s="118">
        <f>D13</f>
        <v/>
      </c>
      <c r="W13" s="118">
        <f>E13</f>
        <v/>
      </c>
      <c r="X13">
        <f>V13-W13</f>
        <v/>
      </c>
      <c r="Y13">
        <f>IF(T13&gt;U13,"Antecipação",IF(X13&lt;-5,"Recebimento em Atraso","Recebimento Regular"))</f>
        <v/>
      </c>
      <c r="Z13">
        <f>IF(Y13="Recebimento Regular","Recebimento Regular",IF(ABS(X13)&lt;=15,"Até 15",IF(ABS(X13)&lt;=30,"Entre 15 e 30",IF(ABS(X13)&lt;=60,"Entre 30 e 60",IF(ABS(X13)&lt;=60,"Entre 60 e 90",IF(ABS(X13)&lt;=90,"Entre 90 e 120",IF(ABS(X13)&lt;=120,"Entre 90 e 120",IF(ABS(X13)&lt;=150,"Entre 120 e 150",IF(ABS(X13)&lt;=180,"Entre 150 e 180","Superior a 180")))))))))</f>
        <v/>
      </c>
    </row>
    <row r="14">
      <c r="A14" t="inlineStr">
        <is>
          <t>Q02L09</t>
        </is>
      </c>
      <c r="B14" t="inlineStr">
        <is>
          <t>DESTAK BENEFICIOS ADM E CORRETORA DE SEGUROS LTDA</t>
        </is>
      </c>
      <c r="C14" t="inlineStr">
        <is>
          <t>027/048</t>
        </is>
      </c>
      <c r="D14" t="n">
        <v>45199</v>
      </c>
      <c r="E14" t="n">
        <v>45215</v>
      </c>
      <c r="F14" t="n">
        <v>45216</v>
      </c>
      <c r="G14" t="n">
        <v>3690.82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3690.82</v>
      </c>
      <c r="S14" t="inlineStr">
        <is>
          <t>IBIRAPITANGA FASE 3</t>
        </is>
      </c>
      <c r="T14" s="118">
        <f>DATE(YEAR(V14),MONTH(V14),1)</f>
        <v/>
      </c>
      <c r="U14" s="118">
        <f>DATE(YEAR(W14),MONTH(W14),1)</f>
        <v/>
      </c>
      <c r="V14" s="118">
        <f>D14</f>
        <v/>
      </c>
      <c r="W14" s="118">
        <f>E14</f>
        <v/>
      </c>
      <c r="X14">
        <f>V14-W14</f>
        <v/>
      </c>
      <c r="Y14">
        <f>IF(T14&gt;U14,"Antecipação",IF(X14&lt;-5,"Recebimento em Atraso","Recebimento Regular"))</f>
        <v/>
      </c>
      <c r="Z14">
        <f>IF(Y14="Recebimento Regular","Recebimento Regular",IF(ABS(X14)&lt;=15,"Até 15",IF(ABS(X14)&lt;=30,"Entre 15 e 30",IF(ABS(X14)&lt;=60,"Entre 30 e 60",IF(ABS(X14)&lt;=60,"Entre 60 e 90",IF(ABS(X14)&lt;=90,"Entre 90 e 120",IF(ABS(X14)&lt;=120,"Entre 90 e 120",IF(ABS(X14)&lt;=150,"Entre 120 e 150",IF(ABS(X14)&lt;=180,"Entre 150 e 180","Superior a 180")))))))))</f>
        <v/>
      </c>
    </row>
    <row r="15">
      <c r="A15" t="inlineStr">
        <is>
          <t>Q020L09</t>
        </is>
      </c>
      <c r="B15" t="inlineStr">
        <is>
          <t>FERNANDO JOSEA HERAS ALEGRI</t>
        </is>
      </c>
      <c r="C15" t="inlineStr">
        <is>
          <t>004/024</t>
        </is>
      </c>
      <c r="D15" t="n">
        <v>45135</v>
      </c>
      <c r="E15" t="n">
        <v>45216</v>
      </c>
      <c r="F15" t="n">
        <v>45217</v>
      </c>
      <c r="G15" t="n">
        <v>4620.43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4620.43</v>
      </c>
      <c r="S15" t="inlineStr">
        <is>
          <t>IBIRAPITANGA FASE 3</t>
        </is>
      </c>
      <c r="T15" s="118">
        <f>DATE(YEAR(V15),MONTH(V15),1)</f>
        <v/>
      </c>
      <c r="U15" s="118">
        <f>DATE(YEAR(W15),MONTH(W15),1)</f>
        <v/>
      </c>
      <c r="V15" s="118">
        <f>D15</f>
        <v/>
      </c>
      <c r="W15" s="118">
        <f>E15</f>
        <v/>
      </c>
      <c r="X15">
        <f>V15-W15</f>
        <v/>
      </c>
      <c r="Y15">
        <f>IF(T15&gt;U15,"Antecipação",IF(X15&lt;-5,"Recebimento em Atraso","Recebimento Regular"))</f>
        <v/>
      </c>
      <c r="Z15">
        <f>IF(Y15="Recebimento Regular","Recebimento Regular",IF(ABS(X15)&lt;=15,"Até 15",IF(ABS(X15)&lt;=30,"Entre 15 e 30",IF(ABS(X15)&lt;=60,"Entre 30 e 60",IF(ABS(X15)&lt;=60,"Entre 60 e 90",IF(ABS(X15)&lt;=90,"Entre 90 e 120",IF(ABS(X15)&lt;=120,"Entre 90 e 120",IF(ABS(X15)&lt;=150,"Entre 120 e 150",IF(ABS(X15)&lt;=180,"Entre 150 e 180","Superior a 180")))))))))</f>
        <v/>
      </c>
    </row>
    <row r="16">
      <c r="A16" t="inlineStr">
        <is>
          <t>Q06L06</t>
        </is>
      </c>
      <c r="B16" t="inlineStr">
        <is>
          <t>WELLINGTON ALVES DE SOUZA</t>
        </is>
      </c>
      <c r="C16" t="inlineStr">
        <is>
          <t>033/180</t>
        </is>
      </c>
      <c r="D16" t="n">
        <v>45189</v>
      </c>
      <c r="E16" t="n">
        <v>45218</v>
      </c>
      <c r="F16" t="n">
        <v>45219</v>
      </c>
      <c r="G16" t="n">
        <v>2072.2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2072.2</v>
      </c>
      <c r="S16" t="inlineStr">
        <is>
          <t>IBIRAPITANGA FASE 3</t>
        </is>
      </c>
      <c r="T16" s="118">
        <f>DATE(YEAR(V16),MONTH(V16),1)</f>
        <v/>
      </c>
      <c r="U16" s="118">
        <f>DATE(YEAR(W16),MONTH(W16),1)</f>
        <v/>
      </c>
      <c r="V16" s="118">
        <f>D16</f>
        <v/>
      </c>
      <c r="W16" s="118">
        <f>E16</f>
        <v/>
      </c>
      <c r="X16">
        <f>V16-W16</f>
        <v/>
      </c>
      <c r="Y16">
        <f>IF(T16&gt;U16,"Antecipação",IF(X16&lt;-5,"Recebimento em Atraso","Recebimento Regular"))</f>
        <v/>
      </c>
      <c r="Z16">
        <f>IF(Y16="Recebimento Regular","Recebimento Regular",IF(ABS(X16)&lt;=15,"Até 15",IF(ABS(X16)&lt;=30,"Entre 15 e 30",IF(ABS(X16)&lt;=60,"Entre 30 e 60",IF(ABS(X16)&lt;=60,"Entre 60 e 90",IF(ABS(X16)&lt;=90,"Entre 90 e 120",IF(ABS(X16)&lt;=120,"Entre 90 e 120",IF(ABS(X16)&lt;=150,"Entre 120 e 150",IF(ABS(X16)&lt;=180,"Entre 150 e 180","Superior a 180")))))))))</f>
        <v/>
      </c>
    </row>
    <row r="17">
      <c r="A17" t="inlineStr">
        <is>
          <t>Q019L06</t>
        </is>
      </c>
      <c r="B17" t="inlineStr">
        <is>
          <t>LUCIANO MOURAO</t>
        </is>
      </c>
      <c r="C17" t="inlineStr">
        <is>
          <t>007/010</t>
        </is>
      </c>
      <c r="D17" t="n">
        <v>46456</v>
      </c>
      <c r="E17" t="n">
        <v>45218</v>
      </c>
      <c r="F17" t="n">
        <v>45219</v>
      </c>
      <c r="G17" t="n">
        <v>6581.610000000001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6581.610000000001</v>
      </c>
      <c r="S17" t="inlineStr">
        <is>
          <t>IBIRAPITANGA FASE 3</t>
        </is>
      </c>
      <c r="T17" s="118">
        <f>DATE(YEAR(V17),MONTH(V17),1)</f>
        <v/>
      </c>
      <c r="U17" s="118">
        <f>DATE(YEAR(W17),MONTH(W17),1)</f>
        <v/>
      </c>
      <c r="V17" s="118">
        <f>D17</f>
        <v/>
      </c>
      <c r="W17" s="118">
        <f>E17</f>
        <v/>
      </c>
      <c r="X17">
        <f>V17-W17</f>
        <v/>
      </c>
      <c r="Y17">
        <f>IF(T17&gt;U17,"Antecipação",IF(X17&lt;-5,"Recebimento em Atraso","Recebimento Regular"))</f>
        <v/>
      </c>
      <c r="Z17">
        <f>IF(Y17="Recebimento Regular","Recebimento Regular",IF(ABS(X17)&lt;=15,"Até 15",IF(ABS(X17)&lt;=30,"Entre 15 e 30",IF(ABS(X17)&lt;=60,"Entre 30 e 60",IF(ABS(X17)&lt;=60,"Entre 60 e 90",IF(ABS(X17)&lt;=90,"Entre 90 e 120",IF(ABS(X17)&lt;=120,"Entre 90 e 120",IF(ABS(X17)&lt;=150,"Entre 120 e 150",IF(ABS(X17)&lt;=180,"Entre 150 e 180","Superior a 180")))))))))</f>
        <v/>
      </c>
    </row>
    <row r="18">
      <c r="A18" t="inlineStr">
        <is>
          <t>Q019L06</t>
        </is>
      </c>
      <c r="B18" t="inlineStr">
        <is>
          <t>LUCIANO MOURAO</t>
        </is>
      </c>
      <c r="C18" t="inlineStr">
        <is>
          <t>008/010</t>
        </is>
      </c>
      <c r="D18" t="n">
        <v>46822</v>
      </c>
      <c r="E18" t="n">
        <v>45218</v>
      </c>
      <c r="F18" t="n">
        <v>45219</v>
      </c>
      <c r="G18" t="n">
        <v>5865.35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5865.35</v>
      </c>
      <c r="S18" t="inlineStr">
        <is>
          <t>IBIRAPITANGA FASE 3</t>
        </is>
      </c>
      <c r="T18" s="118">
        <f>DATE(YEAR(V18),MONTH(V18),1)</f>
        <v/>
      </c>
      <c r="U18" s="118">
        <f>DATE(YEAR(W18),MONTH(W18),1)</f>
        <v/>
      </c>
      <c r="V18" s="118">
        <f>D18</f>
        <v/>
      </c>
      <c r="W18" s="118">
        <f>E18</f>
        <v/>
      </c>
      <c r="X18">
        <f>V18-W18</f>
        <v/>
      </c>
      <c r="Y18">
        <f>IF(T18&gt;U18,"Antecipação",IF(X18&lt;-5,"Recebimento em Atraso","Recebimento Regular"))</f>
        <v/>
      </c>
      <c r="Z18">
        <f>IF(Y18="Recebimento Regular","Recebimento Regular",IF(ABS(X18)&lt;=15,"Até 15",IF(ABS(X18)&lt;=30,"Entre 15 e 30",IF(ABS(X18)&lt;=60,"Entre 30 e 60",IF(ABS(X18)&lt;=60,"Entre 60 e 90",IF(ABS(X18)&lt;=90,"Entre 90 e 120",IF(ABS(X18)&lt;=120,"Entre 90 e 120",IF(ABS(X18)&lt;=150,"Entre 120 e 150",IF(ABS(X18)&lt;=180,"Entre 150 e 180","Superior a 180")))))))))</f>
        <v/>
      </c>
    </row>
    <row r="19">
      <c r="A19" t="inlineStr">
        <is>
          <t>Q019L06</t>
        </is>
      </c>
      <c r="B19" t="inlineStr">
        <is>
          <t>LUCIANO MOURAO</t>
        </is>
      </c>
      <c r="C19" t="inlineStr">
        <is>
          <t>009/010</t>
        </is>
      </c>
      <c r="D19" t="n">
        <v>47187</v>
      </c>
      <c r="E19" t="n">
        <v>45218</v>
      </c>
      <c r="F19" t="n">
        <v>45219</v>
      </c>
      <c r="G19" t="n">
        <v>5228.68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5228.68</v>
      </c>
      <c r="S19" t="inlineStr">
        <is>
          <t>IBIRAPITANGA FASE 3</t>
        </is>
      </c>
      <c r="T19" s="118">
        <f>DATE(YEAR(V19),MONTH(V19),1)</f>
        <v/>
      </c>
      <c r="U19" s="118">
        <f>DATE(YEAR(W19),MONTH(W19),1)</f>
        <v/>
      </c>
      <c r="V19" s="118">
        <f>D19</f>
        <v/>
      </c>
      <c r="W19" s="118">
        <f>E19</f>
        <v/>
      </c>
      <c r="X19">
        <f>V19-W19</f>
        <v/>
      </c>
      <c r="Y19">
        <f>IF(T19&gt;U19,"Antecipação",IF(X19&lt;-5,"Recebimento em Atraso","Recebimento Regular"))</f>
        <v/>
      </c>
      <c r="Z19">
        <f>IF(Y19="Recebimento Regular","Recebimento Regular",IF(ABS(X19)&lt;=15,"Até 15",IF(ABS(X19)&lt;=30,"Entre 15 e 30",IF(ABS(X19)&lt;=60,"Entre 30 e 60",IF(ABS(X19)&lt;=60,"Entre 60 e 90",IF(ABS(X19)&lt;=90,"Entre 90 e 120",IF(ABS(X19)&lt;=120,"Entre 90 e 120",IF(ABS(X19)&lt;=150,"Entre 120 e 150",IF(ABS(X19)&lt;=180,"Entre 150 e 180","Superior a 180")))))))))</f>
        <v/>
      </c>
    </row>
    <row r="20">
      <c r="A20" t="inlineStr">
        <is>
          <t>Q019L06</t>
        </is>
      </c>
      <c r="B20" t="inlineStr">
        <is>
          <t>LUCIANO MOURAO</t>
        </is>
      </c>
      <c r="C20" t="inlineStr">
        <is>
          <t>010/010</t>
        </is>
      </c>
      <c r="D20" t="n">
        <v>47552</v>
      </c>
      <c r="E20" t="n">
        <v>45218</v>
      </c>
      <c r="F20" t="n">
        <v>45219</v>
      </c>
      <c r="G20" t="n">
        <v>4661.12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4661.12</v>
      </c>
      <c r="S20" t="inlineStr">
        <is>
          <t>IBIRAPITANGA FASE 3</t>
        </is>
      </c>
      <c r="T20" s="118">
        <f>DATE(YEAR(V20),MONTH(V20),1)</f>
        <v/>
      </c>
      <c r="U20" s="118">
        <f>DATE(YEAR(W20),MONTH(W20),1)</f>
        <v/>
      </c>
      <c r="V20" s="118">
        <f>D20</f>
        <v/>
      </c>
      <c r="W20" s="118">
        <f>E20</f>
        <v/>
      </c>
      <c r="X20">
        <f>V20-W20</f>
        <v/>
      </c>
      <c r="Y20">
        <f>IF(T20&gt;U20,"Antecipação",IF(X20&lt;-5,"Recebimento em Atraso","Recebimento Regular"))</f>
        <v/>
      </c>
      <c r="Z20">
        <f>IF(Y20="Recebimento Regular","Recebimento Regular",IF(ABS(X20)&lt;=15,"Até 15",IF(ABS(X20)&lt;=30,"Entre 15 e 30",IF(ABS(X20)&lt;=60,"Entre 30 e 60",IF(ABS(X20)&lt;=60,"Entre 60 e 90",IF(ABS(X20)&lt;=90,"Entre 90 e 120",IF(ABS(X20)&lt;=120,"Entre 90 e 120",IF(ABS(X20)&lt;=150,"Entre 120 e 150",IF(ABS(X20)&lt;=180,"Entre 150 e 180","Superior a 180")))))))))</f>
        <v/>
      </c>
    </row>
    <row r="21">
      <c r="A21" t="inlineStr">
        <is>
          <t>Q021L04</t>
        </is>
      </c>
      <c r="B21" t="inlineStr">
        <is>
          <t>ALBERTO SOARES BEZERRA</t>
        </is>
      </c>
      <c r="C21" t="inlineStr">
        <is>
          <t>024/042</t>
        </is>
      </c>
      <c r="D21" t="n">
        <v>45194</v>
      </c>
      <c r="E21" t="n">
        <v>45218</v>
      </c>
      <c r="F21" t="n">
        <v>45219</v>
      </c>
      <c r="G21" t="n">
        <v>4711.66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4711.66</v>
      </c>
      <c r="S21" t="inlineStr">
        <is>
          <t>IBIRAPITANGA FASE 3</t>
        </is>
      </c>
      <c r="T21" s="118">
        <f>DATE(YEAR(V21),MONTH(V21),1)</f>
        <v/>
      </c>
      <c r="U21" s="118">
        <f>DATE(YEAR(W21),MONTH(W21),1)</f>
        <v/>
      </c>
      <c r="V21" s="118">
        <f>D21</f>
        <v/>
      </c>
      <c r="W21" s="118">
        <f>E21</f>
        <v/>
      </c>
      <c r="X21">
        <f>V21-W21</f>
        <v/>
      </c>
      <c r="Y21">
        <f>IF(T21&gt;U21,"Antecipação",IF(X21&lt;-5,"Recebimento em Atraso","Recebimento Regular"))</f>
        <v/>
      </c>
      <c r="Z21">
        <f>IF(Y21="Recebimento Regular","Recebimento Regular",IF(ABS(X21)&lt;=15,"Até 15",IF(ABS(X21)&lt;=30,"Entre 15 e 30",IF(ABS(X21)&lt;=60,"Entre 30 e 60",IF(ABS(X21)&lt;=60,"Entre 60 e 90",IF(ABS(X21)&lt;=90,"Entre 90 e 120",IF(ABS(X21)&lt;=120,"Entre 90 e 120",IF(ABS(X21)&lt;=150,"Entre 120 e 150",IF(ABS(X21)&lt;=180,"Entre 150 e 180","Superior a 180")))))))))</f>
        <v/>
      </c>
    </row>
    <row r="22">
      <c r="A22" t="inlineStr">
        <is>
          <t>Q025L08</t>
        </is>
      </c>
      <c r="B22" t="inlineStr">
        <is>
          <t>JORGE VALDO DOS SANTOS</t>
        </is>
      </c>
      <c r="C22" t="inlineStr">
        <is>
          <t>022/048</t>
        </is>
      </c>
      <c r="D22" t="n">
        <v>45209</v>
      </c>
      <c r="E22" t="n">
        <v>45218</v>
      </c>
      <c r="F22" t="n">
        <v>45219</v>
      </c>
      <c r="G22" t="n">
        <v>5632.89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5632.89</v>
      </c>
      <c r="S22" t="inlineStr">
        <is>
          <t>IBIRAPITANGA FASE 3</t>
        </is>
      </c>
      <c r="T22" s="118">
        <f>DATE(YEAR(V22),MONTH(V22),1)</f>
        <v/>
      </c>
      <c r="U22" s="118">
        <f>DATE(YEAR(W22),MONTH(W22),1)</f>
        <v/>
      </c>
      <c r="V22" s="118">
        <f>D22</f>
        <v/>
      </c>
      <c r="W22" s="118">
        <f>E22</f>
        <v/>
      </c>
      <c r="X22">
        <f>V22-W22</f>
        <v/>
      </c>
      <c r="Y22">
        <f>IF(T22&gt;U22,"Antecipação",IF(X22&lt;-5,"Recebimento em Atraso","Recebimento Regular"))</f>
        <v/>
      </c>
      <c r="Z22">
        <f>IF(Y22="Recebimento Regular","Recebimento Regular",IF(ABS(X22)&lt;=15,"Até 15",IF(ABS(X22)&lt;=30,"Entre 15 e 30",IF(ABS(X22)&lt;=60,"Entre 30 e 60",IF(ABS(X22)&lt;=60,"Entre 60 e 90",IF(ABS(X22)&lt;=90,"Entre 90 e 120",IF(ABS(X22)&lt;=120,"Entre 90 e 120",IF(ABS(X22)&lt;=150,"Entre 120 e 150",IF(ABS(X22)&lt;=180,"Entre 150 e 180","Superior a 180")))))))))</f>
        <v/>
      </c>
    </row>
    <row r="23">
      <c r="A23" t="inlineStr">
        <is>
          <t>Q04L05</t>
        </is>
      </c>
      <c r="B23" t="inlineStr">
        <is>
          <t>ADRIANA FERREIRA DOS SANTOS</t>
        </is>
      </c>
      <c r="C23" t="inlineStr">
        <is>
          <t>067/096</t>
        </is>
      </c>
      <c r="D23" t="n">
        <v>45158</v>
      </c>
      <c r="E23" t="n">
        <v>45219</v>
      </c>
      <c r="F23" t="n">
        <v>45222</v>
      </c>
      <c r="G23" t="n">
        <v>3341.11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3341.11</v>
      </c>
      <c r="S23" t="inlineStr">
        <is>
          <t>IBIRAPITANGA FASE 3</t>
        </is>
      </c>
      <c r="T23" s="118">
        <f>DATE(YEAR(V23),MONTH(V23),1)</f>
        <v/>
      </c>
      <c r="U23" s="118">
        <f>DATE(YEAR(W23),MONTH(W23),1)</f>
        <v/>
      </c>
      <c r="V23" s="118">
        <f>D23</f>
        <v/>
      </c>
      <c r="W23" s="118">
        <f>E23</f>
        <v/>
      </c>
      <c r="X23">
        <f>V23-W23</f>
        <v/>
      </c>
      <c r="Y23">
        <f>IF(T23&gt;U23,"Antecipação",IF(X23&lt;-5,"Recebimento em Atraso","Recebimento Regular"))</f>
        <v/>
      </c>
      <c r="Z23">
        <f>IF(Y23="Recebimento Regular","Recebimento Regular",IF(ABS(X23)&lt;=15,"Até 15",IF(ABS(X23)&lt;=30,"Entre 15 e 30",IF(ABS(X23)&lt;=60,"Entre 30 e 60",IF(ABS(X23)&lt;=60,"Entre 60 e 90",IF(ABS(X23)&lt;=90,"Entre 90 e 120",IF(ABS(X23)&lt;=120,"Entre 90 e 120",IF(ABS(X23)&lt;=150,"Entre 120 e 150",IF(ABS(X23)&lt;=180,"Entre 150 e 180","Superior a 180")))))))))</f>
        <v/>
      </c>
    </row>
    <row r="24">
      <c r="A24" t="inlineStr">
        <is>
          <t>Q06L026</t>
        </is>
      </c>
      <c r="B24" t="inlineStr">
        <is>
          <t>WELLINGTON DOS REIS GALDINO FLORES COSTA</t>
        </is>
      </c>
      <c r="C24" t="inlineStr">
        <is>
          <t>028/048</t>
        </is>
      </c>
      <c r="D24" t="n">
        <v>45311</v>
      </c>
      <c r="E24" t="n">
        <v>45219</v>
      </c>
      <c r="F24" t="n">
        <v>45222</v>
      </c>
      <c r="G24" t="n">
        <v>5335.31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5335.31</v>
      </c>
      <c r="S24" t="inlineStr">
        <is>
          <t>IBIRAPITANGA FASE 3</t>
        </is>
      </c>
      <c r="T24" s="118">
        <f>DATE(YEAR(V24),MONTH(V24),1)</f>
        <v/>
      </c>
      <c r="U24" s="118">
        <f>DATE(YEAR(W24),MONTH(W24),1)</f>
        <v/>
      </c>
      <c r="V24" s="118">
        <f>D24</f>
        <v/>
      </c>
      <c r="W24" s="118">
        <f>E24</f>
        <v/>
      </c>
      <c r="X24">
        <f>V24-W24</f>
        <v/>
      </c>
      <c r="Y24">
        <f>IF(T24&gt;U24,"Antecipação",IF(X24&lt;-5,"Recebimento em Atraso","Recebimento Regular"))</f>
        <v/>
      </c>
      <c r="Z24">
        <f>IF(Y24="Recebimento Regular","Recebimento Regular",IF(ABS(X24)&lt;=15,"Até 15",IF(ABS(X24)&lt;=30,"Entre 15 e 30",IF(ABS(X24)&lt;=60,"Entre 30 e 60",IF(ABS(X24)&lt;=60,"Entre 60 e 90",IF(ABS(X24)&lt;=90,"Entre 90 e 120",IF(ABS(X24)&lt;=120,"Entre 90 e 120",IF(ABS(X24)&lt;=150,"Entre 120 e 150",IF(ABS(X24)&lt;=180,"Entre 150 e 180","Superior a 180")))))))))</f>
        <v/>
      </c>
    </row>
    <row r="25">
      <c r="A25" t="inlineStr">
        <is>
          <t>Q018L02</t>
        </is>
      </c>
      <c r="B25" t="inlineStr">
        <is>
          <t>IVONICE SOUZA OLIVEIRA RIBEIRO</t>
        </is>
      </c>
      <c r="C25" t="inlineStr">
        <is>
          <t>030/120</t>
        </is>
      </c>
      <c r="D25" t="n">
        <v>45163</v>
      </c>
      <c r="E25" t="n">
        <v>45219</v>
      </c>
      <c r="F25" t="n">
        <v>45222</v>
      </c>
      <c r="G25" t="n">
        <v>5226.190000000001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5226.190000000001</v>
      </c>
      <c r="S25" t="inlineStr">
        <is>
          <t>IBIRAPITANGA FASE 3</t>
        </is>
      </c>
      <c r="T25" s="118">
        <f>DATE(YEAR(V25),MONTH(V25),1)</f>
        <v/>
      </c>
      <c r="U25" s="118">
        <f>DATE(YEAR(W25),MONTH(W25),1)</f>
        <v/>
      </c>
      <c r="V25" s="118">
        <f>D25</f>
        <v/>
      </c>
      <c r="W25" s="118">
        <f>E25</f>
        <v/>
      </c>
      <c r="X25">
        <f>V25-W25</f>
        <v/>
      </c>
      <c r="Y25">
        <f>IF(T25&gt;U25,"Antecipação",IF(X25&lt;-5,"Recebimento em Atraso","Recebimento Regular"))</f>
        <v/>
      </c>
      <c r="Z25">
        <f>IF(Y25="Recebimento Regular","Recebimento Regular",IF(ABS(X25)&lt;=15,"Até 15",IF(ABS(X25)&lt;=30,"Entre 15 e 30",IF(ABS(X25)&lt;=60,"Entre 30 e 60",IF(ABS(X25)&lt;=60,"Entre 60 e 90",IF(ABS(X25)&lt;=90,"Entre 90 e 120",IF(ABS(X25)&lt;=120,"Entre 90 e 120",IF(ABS(X25)&lt;=150,"Entre 120 e 150",IF(ABS(X25)&lt;=180,"Entre 150 e 180","Superior a 180")))))))))</f>
        <v/>
      </c>
    </row>
    <row r="26">
      <c r="A26" t="inlineStr">
        <is>
          <t>Q018L02</t>
        </is>
      </c>
      <c r="B26" t="inlineStr">
        <is>
          <t>IVONICE SOUZA OLIVEIRA RIBEIRO</t>
        </is>
      </c>
      <c r="C26" t="inlineStr">
        <is>
          <t>031/120</t>
        </is>
      </c>
      <c r="D26" t="n">
        <v>45194</v>
      </c>
      <c r="E26" t="n">
        <v>45219</v>
      </c>
      <c r="F26" t="n">
        <v>45222</v>
      </c>
      <c r="G26" t="n">
        <v>5122.27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5122.27</v>
      </c>
      <c r="S26" t="inlineStr">
        <is>
          <t>IBIRAPITANGA FASE 3</t>
        </is>
      </c>
      <c r="T26" s="118">
        <f>DATE(YEAR(V26),MONTH(V26),1)</f>
        <v/>
      </c>
      <c r="U26" s="118">
        <f>DATE(YEAR(W26),MONTH(W26),1)</f>
        <v/>
      </c>
      <c r="V26" s="118">
        <f>D26</f>
        <v/>
      </c>
      <c r="W26" s="118">
        <f>E26</f>
        <v/>
      </c>
      <c r="X26">
        <f>V26-W26</f>
        <v/>
      </c>
      <c r="Y26">
        <f>IF(T26&gt;U26,"Antecipação",IF(X26&lt;-5,"Recebimento em Atraso","Recebimento Regular"))</f>
        <v/>
      </c>
      <c r="Z26">
        <f>IF(Y26="Recebimento Regular","Recebimento Regular",IF(ABS(X26)&lt;=15,"Até 15",IF(ABS(X26)&lt;=30,"Entre 15 e 30",IF(ABS(X26)&lt;=60,"Entre 30 e 60",IF(ABS(X26)&lt;=60,"Entre 60 e 90",IF(ABS(X26)&lt;=90,"Entre 90 e 120",IF(ABS(X26)&lt;=120,"Entre 90 e 120",IF(ABS(X26)&lt;=150,"Entre 120 e 150",IF(ABS(X26)&lt;=180,"Entre 150 e 180","Superior a 180")))))))))</f>
        <v/>
      </c>
    </row>
    <row r="27">
      <c r="A27" t="inlineStr">
        <is>
          <t>Q018L03</t>
        </is>
      </c>
      <c r="B27" t="inlineStr">
        <is>
          <t>IVETE SIQUEIRA FERNANDES</t>
        </is>
      </c>
      <c r="C27" t="inlineStr">
        <is>
          <t>054/096</t>
        </is>
      </c>
      <c r="D27" t="n">
        <v>45214</v>
      </c>
      <c r="E27" t="n">
        <v>45219</v>
      </c>
      <c r="F27" t="n">
        <v>45222</v>
      </c>
      <c r="G27" t="n">
        <v>3350.71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3350.71</v>
      </c>
      <c r="S27" t="inlineStr">
        <is>
          <t>IBIRAPITANGA FASE 3</t>
        </is>
      </c>
      <c r="T27" s="118">
        <f>DATE(YEAR(V27),MONTH(V27),1)</f>
        <v/>
      </c>
      <c r="U27" s="118">
        <f>DATE(YEAR(W27),MONTH(W27),1)</f>
        <v/>
      </c>
      <c r="V27" s="118">
        <f>D27</f>
        <v/>
      </c>
      <c r="W27" s="118">
        <f>E27</f>
        <v/>
      </c>
      <c r="X27">
        <f>V27-W27</f>
        <v/>
      </c>
      <c r="Y27">
        <f>IF(T27&gt;U27,"Antecipação",IF(X27&lt;-5,"Recebimento em Atraso","Recebimento Regular"))</f>
        <v/>
      </c>
      <c r="Z27">
        <f>IF(Y27="Recebimento Regular","Recebimento Regular",IF(ABS(X27)&lt;=15,"Até 15",IF(ABS(X27)&lt;=30,"Entre 15 e 30",IF(ABS(X27)&lt;=60,"Entre 30 e 60",IF(ABS(X27)&lt;=60,"Entre 60 e 90",IF(ABS(X27)&lt;=90,"Entre 90 e 120",IF(ABS(X27)&lt;=120,"Entre 90 e 120",IF(ABS(X27)&lt;=150,"Entre 120 e 150",IF(ABS(X27)&lt;=180,"Entre 150 e 180","Superior a 180")))))))))</f>
        <v/>
      </c>
    </row>
    <row r="28">
      <c r="A28" t="inlineStr">
        <is>
          <t>Q011L05</t>
        </is>
      </c>
      <c r="B28" t="inlineStr">
        <is>
          <t>JULIANA TELES TAVARES</t>
        </is>
      </c>
      <c r="C28" t="inlineStr">
        <is>
          <t>001/048</t>
        </is>
      </c>
      <c r="D28" t="n">
        <v>45222</v>
      </c>
      <c r="E28" t="n">
        <v>45222</v>
      </c>
      <c r="F28" t="n">
        <v>45223</v>
      </c>
      <c r="G28" t="n">
        <v>2817.25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2817.25</v>
      </c>
      <c r="S28" t="inlineStr">
        <is>
          <t>IBIRAPITANGA FASE 3</t>
        </is>
      </c>
      <c r="T28" s="118">
        <f>DATE(YEAR(V28),MONTH(V28),1)</f>
        <v/>
      </c>
      <c r="U28" s="118">
        <f>DATE(YEAR(W28),MONTH(W28),1)</f>
        <v/>
      </c>
      <c r="V28" s="118">
        <f>D28</f>
        <v/>
      </c>
      <c r="W28" s="118">
        <f>E28</f>
        <v/>
      </c>
      <c r="X28">
        <f>V28-W28</f>
        <v/>
      </c>
      <c r="Y28">
        <f>IF(T28&gt;U28,"Antecipação",IF(X28&lt;-5,"Recebimento em Atraso","Recebimento Regular"))</f>
        <v/>
      </c>
      <c r="Z28">
        <f>IF(Y28="Recebimento Regular","Recebimento Regular",IF(ABS(X28)&lt;=15,"Até 15",IF(ABS(X28)&lt;=30,"Entre 15 e 30",IF(ABS(X28)&lt;=60,"Entre 30 e 60",IF(ABS(X28)&lt;=60,"Entre 60 e 90",IF(ABS(X28)&lt;=90,"Entre 90 e 120",IF(ABS(X28)&lt;=120,"Entre 90 e 120",IF(ABS(X28)&lt;=150,"Entre 120 e 150",IF(ABS(X28)&lt;=180,"Entre 150 e 180","Superior a 180")))))))))</f>
        <v/>
      </c>
    </row>
    <row r="29">
      <c r="A29" t="inlineStr">
        <is>
          <t>Q026L04</t>
        </is>
      </c>
      <c r="B29" t="inlineStr">
        <is>
          <t>AMANDA OLIVEIRA DE ALMEIDA ARAUJO</t>
        </is>
      </c>
      <c r="C29" t="inlineStr">
        <is>
          <t>081/096</t>
        </is>
      </c>
      <c r="D29" t="n">
        <v>45955</v>
      </c>
      <c r="E29" t="n">
        <v>45222</v>
      </c>
      <c r="F29" t="n">
        <v>45223</v>
      </c>
      <c r="G29" t="n">
        <v>1866.91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1866.91</v>
      </c>
      <c r="S29" t="inlineStr">
        <is>
          <t>IBIRAPITANGA FASE 3</t>
        </is>
      </c>
      <c r="T29" s="118">
        <f>DATE(YEAR(V29),MONTH(V29),1)</f>
        <v/>
      </c>
      <c r="U29" s="118">
        <f>DATE(YEAR(W29),MONTH(W29),1)</f>
        <v/>
      </c>
      <c r="V29" s="118">
        <f>D29</f>
        <v/>
      </c>
      <c r="W29" s="118">
        <f>E29</f>
        <v/>
      </c>
      <c r="X29">
        <f>V29-W29</f>
        <v/>
      </c>
      <c r="Y29">
        <f>IF(T29&gt;U29,"Antecipação",IF(X29&lt;-5,"Recebimento em Atraso","Recebimento Regular"))</f>
        <v/>
      </c>
      <c r="Z29">
        <f>IF(Y29="Recebimento Regular","Recebimento Regular",IF(ABS(X29)&lt;=15,"Até 15",IF(ABS(X29)&lt;=30,"Entre 15 e 30",IF(ABS(X29)&lt;=60,"Entre 30 e 60",IF(ABS(X29)&lt;=60,"Entre 60 e 90",IF(ABS(X29)&lt;=90,"Entre 90 e 120",IF(ABS(X29)&lt;=120,"Entre 90 e 120",IF(ABS(X29)&lt;=150,"Entre 120 e 150",IF(ABS(X29)&lt;=180,"Entre 150 e 180","Superior a 180")))))))))</f>
        <v/>
      </c>
    </row>
    <row r="30">
      <c r="A30" t="inlineStr">
        <is>
          <t>Q05L02</t>
        </is>
      </c>
      <c r="B30" t="inlineStr">
        <is>
          <t>FLAVIA DE OLIVEIRA ALMEIDA SOUZA</t>
        </is>
      </c>
      <c r="C30" t="inlineStr">
        <is>
          <t>001/048</t>
        </is>
      </c>
      <c r="D30" t="n">
        <v>45224</v>
      </c>
      <c r="E30" t="n">
        <v>45223</v>
      </c>
      <c r="F30" t="n">
        <v>45224</v>
      </c>
      <c r="G30" t="n">
        <v>5226.43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5226.43</v>
      </c>
      <c r="S30" t="inlineStr">
        <is>
          <t>IBIRAPITANGA FASE 3</t>
        </is>
      </c>
      <c r="T30" s="118">
        <f>DATE(YEAR(V30),MONTH(V30),1)</f>
        <v/>
      </c>
      <c r="U30" s="118">
        <f>DATE(YEAR(W30),MONTH(W30),1)</f>
        <v/>
      </c>
      <c r="V30" s="118">
        <f>D30</f>
        <v/>
      </c>
      <c r="W30" s="118">
        <f>E30</f>
        <v/>
      </c>
      <c r="X30">
        <f>V30-W30</f>
        <v/>
      </c>
      <c r="Y30">
        <f>IF(T30&gt;U30,"Antecipação",IF(X30&lt;-5,"Recebimento em Atraso","Recebimento Regular"))</f>
        <v/>
      </c>
      <c r="Z30">
        <f>IF(Y30="Recebimento Regular","Recebimento Regular",IF(ABS(X30)&lt;=15,"Até 15",IF(ABS(X30)&lt;=30,"Entre 15 e 30",IF(ABS(X30)&lt;=60,"Entre 30 e 60",IF(ABS(X30)&lt;=60,"Entre 60 e 90",IF(ABS(X30)&lt;=90,"Entre 90 e 120",IF(ABS(X30)&lt;=120,"Entre 90 e 120",IF(ABS(X30)&lt;=150,"Entre 120 e 150",IF(ABS(X30)&lt;=180,"Entre 150 e 180","Superior a 180")))))))))</f>
        <v/>
      </c>
    </row>
    <row r="31">
      <c r="A31" t="inlineStr">
        <is>
          <t>Q016L04</t>
        </is>
      </c>
      <c r="B31" t="inlineStr">
        <is>
          <t>MARIA DO AMPARO ALVES DA SILVA MAIA</t>
        </is>
      </c>
      <c r="C31" t="inlineStr">
        <is>
          <t>005/044</t>
        </is>
      </c>
      <c r="D31" t="n">
        <v>45194</v>
      </c>
      <c r="E31" t="n">
        <v>45223</v>
      </c>
      <c r="F31" t="n">
        <v>45224</v>
      </c>
      <c r="G31" t="n">
        <v>1457.58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1457.58</v>
      </c>
      <c r="S31" t="inlineStr">
        <is>
          <t>IBIRAPITANGA FASE 3</t>
        </is>
      </c>
      <c r="T31" s="118">
        <f>DATE(YEAR(V31),MONTH(V31),1)</f>
        <v/>
      </c>
      <c r="U31" s="118">
        <f>DATE(YEAR(W31),MONTH(W31),1)</f>
        <v/>
      </c>
      <c r="V31" s="118">
        <f>D31</f>
        <v/>
      </c>
      <c r="W31" s="118">
        <f>E31</f>
        <v/>
      </c>
      <c r="X31">
        <f>V31-W31</f>
        <v/>
      </c>
      <c r="Y31">
        <f>IF(T31&gt;U31,"Antecipação",IF(X31&lt;-5,"Recebimento em Atraso","Recebimento Regular"))</f>
        <v/>
      </c>
      <c r="Z31">
        <f>IF(Y31="Recebimento Regular","Recebimento Regular",IF(ABS(X31)&lt;=15,"Até 15",IF(ABS(X31)&lt;=30,"Entre 15 e 30",IF(ABS(X31)&lt;=60,"Entre 30 e 60",IF(ABS(X31)&lt;=60,"Entre 60 e 90",IF(ABS(X31)&lt;=90,"Entre 90 e 120",IF(ABS(X31)&lt;=120,"Entre 90 e 120",IF(ABS(X31)&lt;=150,"Entre 120 e 150",IF(ABS(X31)&lt;=180,"Entre 150 e 180","Superior a 180")))))))))</f>
        <v/>
      </c>
    </row>
    <row r="32">
      <c r="A32" t="inlineStr">
        <is>
          <t>Q015L06</t>
        </is>
      </c>
      <c r="B32" t="inlineStr">
        <is>
          <t>ROSANA DE MARTINI NABOR</t>
        </is>
      </c>
      <c r="C32" t="inlineStr">
        <is>
          <t>065/096</t>
        </is>
      </c>
      <c r="D32" t="n">
        <v>45224</v>
      </c>
      <c r="E32" t="n">
        <v>45226</v>
      </c>
      <c r="F32" t="n">
        <v>45229</v>
      </c>
      <c r="G32" t="n">
        <v>3182.66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3182.66</v>
      </c>
      <c r="S32" t="inlineStr">
        <is>
          <t>IBIRAPITANGA FASE 3</t>
        </is>
      </c>
      <c r="T32" s="118">
        <f>DATE(YEAR(V32),MONTH(V32),1)</f>
        <v/>
      </c>
      <c r="U32" s="118">
        <f>DATE(YEAR(W32),MONTH(W32),1)</f>
        <v/>
      </c>
      <c r="V32" s="118">
        <f>D32</f>
        <v/>
      </c>
      <c r="W32" s="118">
        <f>E32</f>
        <v/>
      </c>
      <c r="X32">
        <f>V32-W32</f>
        <v/>
      </c>
      <c r="Y32">
        <f>IF(T32&gt;U32,"Antecipação",IF(X32&lt;-5,"Recebimento em Atraso","Recebimento Regular"))</f>
        <v/>
      </c>
      <c r="Z32">
        <f>IF(Y32="Recebimento Regular","Recebimento Regular",IF(ABS(X32)&lt;=15,"Até 15",IF(ABS(X32)&lt;=30,"Entre 15 e 30",IF(ABS(X32)&lt;=60,"Entre 30 e 60",IF(ABS(X32)&lt;=60,"Entre 60 e 90",IF(ABS(X32)&lt;=90,"Entre 90 e 120",IF(ABS(X32)&lt;=120,"Entre 90 e 120",IF(ABS(X32)&lt;=150,"Entre 120 e 150",IF(ABS(X32)&lt;=180,"Entre 150 e 180","Superior a 180")))))))))</f>
        <v/>
      </c>
    </row>
    <row r="33">
      <c r="A33" t="inlineStr">
        <is>
          <t>Q024L01</t>
        </is>
      </c>
      <c r="B33" t="inlineStr">
        <is>
          <t>RICARDO FERNANDES DAS CHAGAS</t>
        </is>
      </c>
      <c r="C33" t="inlineStr">
        <is>
          <t>021/180</t>
        </is>
      </c>
      <c r="D33" t="n">
        <v>45194</v>
      </c>
      <c r="E33" t="n">
        <v>45226</v>
      </c>
      <c r="F33" t="n">
        <v>45229</v>
      </c>
      <c r="G33" t="n">
        <v>2087.48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2087.48</v>
      </c>
      <c r="S33" t="inlineStr">
        <is>
          <t>IBIRAPITANGA FASE 3</t>
        </is>
      </c>
      <c r="T33" s="118">
        <f>DATE(YEAR(V33),MONTH(V33),1)</f>
        <v/>
      </c>
      <c r="U33" s="118">
        <f>DATE(YEAR(W33),MONTH(W33),1)</f>
        <v/>
      </c>
      <c r="V33" s="118">
        <f>D33</f>
        <v/>
      </c>
      <c r="W33" s="118">
        <f>E33</f>
        <v/>
      </c>
      <c r="X33">
        <f>V33-W33</f>
        <v/>
      </c>
      <c r="Y33">
        <f>IF(T33&gt;U33,"Antecipação",IF(X33&lt;-5,"Recebimento em Atraso","Recebimento Regular"))</f>
        <v/>
      </c>
      <c r="Z33">
        <f>IF(Y33="Recebimento Regular","Recebimento Regular",IF(ABS(X33)&lt;=15,"Até 15",IF(ABS(X33)&lt;=30,"Entre 15 e 30",IF(ABS(X33)&lt;=60,"Entre 30 e 60",IF(ABS(X33)&lt;=60,"Entre 60 e 90",IF(ABS(X33)&lt;=90,"Entre 90 e 120",IF(ABS(X33)&lt;=120,"Entre 90 e 120",IF(ABS(X33)&lt;=150,"Entre 120 e 150",IF(ABS(X33)&lt;=180,"Entre 150 e 180","Superior a 180")))))))))</f>
        <v/>
      </c>
    </row>
    <row r="34">
      <c r="A34" t="inlineStr">
        <is>
          <t>Q028L06</t>
        </is>
      </c>
      <c r="B34" t="inlineStr">
        <is>
          <t>LUIZ CLAUDIO FRANCO</t>
        </is>
      </c>
      <c r="C34" t="inlineStr">
        <is>
          <t>001/001</t>
        </is>
      </c>
      <c r="D34" t="n">
        <v>45219</v>
      </c>
      <c r="E34" t="n">
        <v>45219</v>
      </c>
      <c r="F34" t="n">
        <v>45230</v>
      </c>
      <c r="G34" t="n">
        <v>6805.610000000001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6805.610000000001</v>
      </c>
      <c r="S34" t="inlineStr">
        <is>
          <t>IBIRAPITANGA FASE 3</t>
        </is>
      </c>
      <c r="T34" s="118">
        <f>DATE(YEAR(V34),MONTH(V34),1)</f>
        <v/>
      </c>
      <c r="U34" s="118">
        <f>DATE(YEAR(W34),MONTH(W34),1)</f>
        <v/>
      </c>
      <c r="V34" s="118">
        <f>D34</f>
        <v/>
      </c>
      <c r="W34" s="118">
        <f>E34</f>
        <v/>
      </c>
      <c r="X34">
        <f>V34-W34</f>
        <v/>
      </c>
      <c r="Y34">
        <f>IF(T34&gt;U34,"Antecipação",IF(X34&lt;-5,"Recebimento em Atraso","Recebimento Regular"))</f>
        <v/>
      </c>
      <c r="Z34">
        <f>IF(Y34="Recebimento Regular","Recebimento Regular",IF(ABS(X34)&lt;=15,"Até 15",IF(ABS(X34)&lt;=30,"Entre 15 e 30",IF(ABS(X34)&lt;=60,"Entre 30 e 60",IF(ABS(X34)&lt;=60,"Entre 60 e 90",IF(ABS(X34)&lt;=90,"Entre 90 e 120",IF(ABS(X34)&lt;=120,"Entre 90 e 120",IF(ABS(X34)&lt;=150,"Entre 120 e 150",IF(ABS(X34)&lt;=180,"Entre 150 e 180","Superior a 180")))))))))</f>
        <v/>
      </c>
    </row>
    <row r="35">
      <c r="A35" t="inlineStr">
        <is>
          <t>Q015L06</t>
        </is>
      </c>
      <c r="B35" t="inlineStr">
        <is>
          <t>ROSANA DE MARTINI NABOR</t>
        </is>
      </c>
      <c r="C35" t="inlineStr">
        <is>
          <t>086/096</t>
        </is>
      </c>
      <c r="D35" t="n">
        <v>45863</v>
      </c>
      <c r="E35" t="n">
        <v>45229</v>
      </c>
      <c r="F35" t="n">
        <v>45230</v>
      </c>
      <c r="G35" t="n">
        <v>2567.64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2567.64</v>
      </c>
      <c r="S35" t="inlineStr">
        <is>
          <t>IBIRAPITANGA FASE 3</t>
        </is>
      </c>
      <c r="T35" s="118">
        <f>DATE(YEAR(V35),MONTH(V35),1)</f>
        <v/>
      </c>
      <c r="U35" s="118">
        <f>DATE(YEAR(W35),MONTH(W35),1)</f>
        <v/>
      </c>
      <c r="V35" s="118">
        <f>D35</f>
        <v/>
      </c>
      <c r="W35" s="118">
        <f>E35</f>
        <v/>
      </c>
      <c r="X35">
        <f>V35-W35</f>
        <v/>
      </c>
      <c r="Y35">
        <f>IF(T35&gt;U35,"Antecipação",IF(X35&lt;-5,"Recebimento em Atraso","Recebimento Regular"))</f>
        <v/>
      </c>
      <c r="Z35">
        <f>IF(Y35="Recebimento Regular","Recebimento Regular",IF(ABS(X35)&lt;=15,"Até 15",IF(ABS(X35)&lt;=30,"Entre 15 e 30",IF(ABS(X35)&lt;=60,"Entre 30 e 60",IF(ABS(X35)&lt;=60,"Entre 60 e 90",IF(ABS(X35)&lt;=90,"Entre 90 e 120",IF(ABS(X35)&lt;=120,"Entre 90 e 120",IF(ABS(X35)&lt;=150,"Entre 120 e 150",IF(ABS(X35)&lt;=180,"Entre 150 e 180","Superior a 180")))))))))</f>
        <v/>
      </c>
    </row>
    <row r="36">
      <c r="A36" t="inlineStr">
        <is>
          <t>Q08L08</t>
        </is>
      </c>
      <c r="B36" t="inlineStr">
        <is>
          <t>RENATA DOS SANTOS PEREIRA</t>
        </is>
      </c>
      <c r="C36" t="inlineStr">
        <is>
          <t>067/096</t>
        </is>
      </c>
      <c r="D36" t="n">
        <v>45194</v>
      </c>
      <c r="E36" t="n">
        <v>45198</v>
      </c>
      <c r="F36" t="n">
        <v>45201</v>
      </c>
      <c r="G36" t="n">
        <v>2568.54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2568.54</v>
      </c>
      <c r="S36" t="inlineStr">
        <is>
          <t>IBIRAPITANGA FASE 3</t>
        </is>
      </c>
      <c r="T36" s="118">
        <f>DATE(YEAR(V36),MONTH(V36),1)</f>
        <v/>
      </c>
      <c r="U36" s="118">
        <f>DATE(YEAR(W36),MONTH(W36),1)</f>
        <v/>
      </c>
      <c r="V36" s="118">
        <f>D36</f>
        <v/>
      </c>
      <c r="W36" s="118">
        <f>E36</f>
        <v/>
      </c>
      <c r="X36">
        <f>V36-W36</f>
        <v/>
      </c>
      <c r="Y36">
        <f>IF(T36&gt;U36,"Antecipação",IF(X36&lt;-5,"Recebimento em Atraso","Recebimento Regular"))</f>
        <v/>
      </c>
      <c r="Z36">
        <f>IF(Y36="Recebimento Regular","Recebimento Regular",IF(ABS(X36)&lt;=15,"Até 15",IF(ABS(X36)&lt;=30,"Entre 15 e 30",IF(ABS(X36)&lt;=60,"Entre 30 e 60",IF(ABS(X36)&lt;=60,"Entre 60 e 90",IF(ABS(X36)&lt;=90,"Entre 90 e 120",IF(ABS(X36)&lt;=120,"Entre 90 e 120",IF(ABS(X36)&lt;=150,"Entre 120 e 150",IF(ABS(X36)&lt;=180,"Entre 150 e 180","Superior a 180")))))))))</f>
        <v/>
      </c>
    </row>
    <row r="37">
      <c r="A37" t="inlineStr">
        <is>
          <t>Q025L07</t>
        </is>
      </c>
      <c r="B37" t="inlineStr">
        <is>
          <t>CARLOS ROBERTO TAVARES JUNIOR</t>
        </is>
      </c>
      <c r="C37" t="inlineStr">
        <is>
          <t>018/047</t>
        </is>
      </c>
      <c r="D37" t="n">
        <v>45199</v>
      </c>
      <c r="E37" t="n">
        <v>45198</v>
      </c>
      <c r="F37" t="n">
        <v>45201</v>
      </c>
      <c r="G37" t="n">
        <v>6868.45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6868.45</v>
      </c>
      <c r="S37" t="inlineStr">
        <is>
          <t>IBIRAPITANGA FASE 3</t>
        </is>
      </c>
      <c r="T37" s="118">
        <f>DATE(YEAR(V37),MONTH(V37),1)</f>
        <v/>
      </c>
      <c r="U37" s="118">
        <f>DATE(YEAR(W37),MONTH(W37),1)</f>
        <v/>
      </c>
      <c r="V37" s="118">
        <f>D37</f>
        <v/>
      </c>
      <c r="W37" s="118">
        <f>E37</f>
        <v/>
      </c>
      <c r="X37">
        <f>V37-W37</f>
        <v/>
      </c>
      <c r="Y37">
        <f>IF(T37&gt;U37,"Antecipação",IF(X37&lt;-5,"Recebimento em Atraso","Recebimento Regular"))</f>
        <v/>
      </c>
      <c r="Z37">
        <f>IF(Y37="Recebimento Regular","Recebimento Regular",IF(ABS(X37)&lt;=15,"Até 15",IF(ABS(X37)&lt;=30,"Entre 15 e 30",IF(ABS(X37)&lt;=60,"Entre 30 e 60",IF(ABS(X37)&lt;=60,"Entre 60 e 90",IF(ABS(X37)&lt;=90,"Entre 90 e 120",IF(ABS(X37)&lt;=120,"Entre 90 e 120",IF(ABS(X37)&lt;=150,"Entre 120 e 150",IF(ABS(X37)&lt;=180,"Entre 150 e 180","Superior a 180")))))))))</f>
        <v/>
      </c>
    </row>
    <row r="38">
      <c r="A38" t="inlineStr">
        <is>
          <t>Q06L021</t>
        </is>
      </c>
      <c r="B38" t="inlineStr">
        <is>
          <t>BRUNA ALVES DE CAMPOS</t>
        </is>
      </c>
      <c r="C38" t="inlineStr">
        <is>
          <t>054/096</t>
        </is>
      </c>
      <c r="D38" t="n">
        <v>45204</v>
      </c>
      <c r="E38" t="n">
        <v>45198</v>
      </c>
      <c r="F38" t="n">
        <v>45201</v>
      </c>
      <c r="G38" t="n">
        <v>1915.72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1915.72</v>
      </c>
      <c r="S38" t="inlineStr">
        <is>
          <t>IBIRAPITANGA FASE 3</t>
        </is>
      </c>
      <c r="T38" s="118">
        <f>DATE(YEAR(V38),MONTH(V38),1)</f>
        <v/>
      </c>
      <c r="U38" s="118">
        <f>DATE(YEAR(W38),MONTH(W38),1)</f>
        <v/>
      </c>
      <c r="V38" s="118">
        <f>D38</f>
        <v/>
      </c>
      <c r="W38" s="118">
        <f>E38</f>
        <v/>
      </c>
      <c r="X38">
        <f>V38-W38</f>
        <v/>
      </c>
      <c r="Y38">
        <f>IF(T38&gt;U38,"Antecipação",IF(X38&lt;-5,"Recebimento em Atraso","Recebimento Regular"))</f>
        <v/>
      </c>
      <c r="Z38">
        <f>IF(Y38="Recebimento Regular","Recebimento Regular",IF(ABS(X38)&lt;=15,"Até 15",IF(ABS(X38)&lt;=30,"Entre 15 e 30",IF(ABS(X38)&lt;=60,"Entre 30 e 60",IF(ABS(X38)&lt;=60,"Entre 60 e 90",IF(ABS(X38)&lt;=90,"Entre 90 e 120",IF(ABS(X38)&lt;=120,"Entre 90 e 120",IF(ABS(X38)&lt;=150,"Entre 120 e 150",IF(ABS(X38)&lt;=180,"Entre 150 e 180","Superior a 180")))))))))</f>
        <v/>
      </c>
    </row>
    <row r="39">
      <c r="A39" t="inlineStr">
        <is>
          <t>Q022L01</t>
        </is>
      </c>
      <c r="B39" t="inlineStr">
        <is>
          <t>FABIANO  DE OLIVEIRA BORTOLATO</t>
        </is>
      </c>
      <c r="C39" t="inlineStr">
        <is>
          <t>018/180</t>
        </is>
      </c>
      <c r="D39" t="n">
        <v>45209</v>
      </c>
      <c r="E39" t="n">
        <v>45201</v>
      </c>
      <c r="F39" t="n">
        <v>45202</v>
      </c>
      <c r="G39" t="n">
        <v>2807.64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2807.64</v>
      </c>
      <c r="S39" t="inlineStr">
        <is>
          <t>IBIRAPITANGA FASE 3</t>
        </is>
      </c>
      <c r="T39" s="118">
        <f>DATE(YEAR(V39),MONTH(V39),1)</f>
        <v/>
      </c>
      <c r="U39" s="118">
        <f>DATE(YEAR(W39),MONTH(W39),1)</f>
        <v/>
      </c>
      <c r="V39" s="118">
        <f>D39</f>
        <v/>
      </c>
      <c r="W39" s="118">
        <f>E39</f>
        <v/>
      </c>
      <c r="X39">
        <f>V39-W39</f>
        <v/>
      </c>
      <c r="Y39">
        <f>IF(T39&gt;U39,"Antecipação",IF(X39&lt;-5,"Recebimento em Atraso","Recebimento Regular"))</f>
        <v/>
      </c>
      <c r="Z39">
        <f>IF(Y39="Recebimento Regular","Recebimento Regular",IF(ABS(X39)&lt;=15,"Até 15",IF(ABS(X39)&lt;=30,"Entre 15 e 30",IF(ABS(X39)&lt;=60,"Entre 30 e 60",IF(ABS(X39)&lt;=60,"Entre 60 e 90",IF(ABS(X39)&lt;=90,"Entre 90 e 120",IF(ABS(X39)&lt;=120,"Entre 90 e 120",IF(ABS(X39)&lt;=150,"Entre 120 e 150",IF(ABS(X39)&lt;=180,"Entre 150 e 180","Superior a 180")))))))))</f>
        <v/>
      </c>
    </row>
    <row r="40">
      <c r="A40" t="inlineStr">
        <is>
          <t>Q022L01</t>
        </is>
      </c>
      <c r="B40" t="inlineStr">
        <is>
          <t>FABIANO  DE OLIVEIRA BORTOLATO</t>
        </is>
      </c>
      <c r="C40" t="inlineStr">
        <is>
          <t>002/015</t>
        </is>
      </c>
      <c r="D40" t="n">
        <v>45209</v>
      </c>
      <c r="E40" t="n">
        <v>45201</v>
      </c>
      <c r="F40" t="n">
        <v>45202</v>
      </c>
      <c r="G40" t="n">
        <v>22711.21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22711.21</v>
      </c>
      <c r="S40" t="inlineStr">
        <is>
          <t>IBIRAPITANGA FASE 3</t>
        </is>
      </c>
      <c r="T40" s="118">
        <f>DATE(YEAR(V40),MONTH(V40),1)</f>
        <v/>
      </c>
      <c r="U40" s="118">
        <f>DATE(YEAR(W40),MONTH(W40),1)</f>
        <v/>
      </c>
      <c r="V40" s="118">
        <f>D40</f>
        <v/>
      </c>
      <c r="W40" s="118">
        <f>E40</f>
        <v/>
      </c>
      <c r="X40">
        <f>V40-W40</f>
        <v/>
      </c>
      <c r="Y40">
        <f>IF(T40&gt;U40,"Antecipação",IF(X40&lt;-5,"Recebimento em Atraso","Recebimento Regular"))</f>
        <v/>
      </c>
      <c r="Z40">
        <f>IF(Y40="Recebimento Regular","Recebimento Regular",IF(ABS(X40)&lt;=15,"Até 15",IF(ABS(X40)&lt;=30,"Entre 15 e 30",IF(ABS(X40)&lt;=60,"Entre 30 e 60",IF(ABS(X40)&lt;=60,"Entre 60 e 90",IF(ABS(X40)&lt;=90,"Entre 90 e 120",IF(ABS(X40)&lt;=120,"Entre 90 e 120",IF(ABS(X40)&lt;=150,"Entre 120 e 150",IF(ABS(X40)&lt;=180,"Entre 150 e 180","Superior a 180")))))))))</f>
        <v/>
      </c>
    </row>
    <row r="41">
      <c r="A41" t="inlineStr">
        <is>
          <t>Q03L013</t>
        </is>
      </c>
      <c r="B41" t="inlineStr">
        <is>
          <t>AMANDA  XAVIER ANTUNES</t>
        </is>
      </c>
      <c r="C41" t="inlineStr">
        <is>
          <t>025/042</t>
        </is>
      </c>
      <c r="D41" t="n">
        <v>45199</v>
      </c>
      <c r="E41" t="n">
        <v>45201</v>
      </c>
      <c r="F41" t="n">
        <v>45202</v>
      </c>
      <c r="G41" t="n">
        <v>8538.16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8538.16</v>
      </c>
      <c r="S41" t="inlineStr">
        <is>
          <t>IBIRAPITANGA FASE 3</t>
        </is>
      </c>
      <c r="T41" s="118">
        <f>DATE(YEAR(V41),MONTH(V41),1)</f>
        <v/>
      </c>
      <c r="U41" s="118">
        <f>DATE(YEAR(W41),MONTH(W41),1)</f>
        <v/>
      </c>
      <c r="V41" s="118">
        <f>D41</f>
        <v/>
      </c>
      <c r="W41" s="118">
        <f>E41</f>
        <v/>
      </c>
      <c r="X41">
        <f>V41-W41</f>
        <v/>
      </c>
      <c r="Y41">
        <f>IF(T41&gt;U41,"Antecipação",IF(X41&lt;-5,"Recebimento em Atraso","Recebimento Regular"))</f>
        <v/>
      </c>
      <c r="Z41">
        <f>IF(Y41="Recebimento Regular","Recebimento Regular",IF(ABS(X41)&lt;=15,"Até 15",IF(ABS(X41)&lt;=30,"Entre 15 e 30",IF(ABS(X41)&lt;=60,"Entre 30 e 60",IF(ABS(X41)&lt;=60,"Entre 60 e 90",IF(ABS(X41)&lt;=90,"Entre 90 e 120",IF(ABS(X41)&lt;=120,"Entre 90 e 120",IF(ABS(X41)&lt;=150,"Entre 120 e 150",IF(ABS(X41)&lt;=180,"Entre 150 e 180","Superior a 180")))))))))</f>
        <v/>
      </c>
    </row>
    <row r="42">
      <c r="A42" t="inlineStr">
        <is>
          <t>Q06L017</t>
        </is>
      </c>
      <c r="B42" t="inlineStr">
        <is>
          <t>ITALO TARSITANO</t>
        </is>
      </c>
      <c r="C42" t="inlineStr">
        <is>
          <t>062/096</t>
        </is>
      </c>
      <c r="D42" t="n">
        <v>45199</v>
      </c>
      <c r="E42" t="n">
        <v>45201</v>
      </c>
      <c r="F42" t="n">
        <v>45202</v>
      </c>
      <c r="G42" t="n">
        <v>2547.62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2547.62</v>
      </c>
      <c r="S42" t="inlineStr">
        <is>
          <t>IBIRAPITANGA FASE 3</t>
        </is>
      </c>
      <c r="T42" s="118">
        <f>DATE(YEAR(V42),MONTH(V42),1)</f>
        <v/>
      </c>
      <c r="U42" s="118">
        <f>DATE(YEAR(W42),MONTH(W42),1)</f>
        <v/>
      </c>
      <c r="V42" s="118">
        <f>D42</f>
        <v/>
      </c>
      <c r="W42" s="118">
        <f>E42</f>
        <v/>
      </c>
      <c r="X42">
        <f>V42-W42</f>
        <v/>
      </c>
      <c r="Y42">
        <f>IF(T42&gt;U42,"Antecipação",IF(X42&lt;-5,"Recebimento em Atraso","Recebimento Regular"))</f>
        <v/>
      </c>
      <c r="Z42">
        <f>IF(Y42="Recebimento Regular","Recebimento Regular",IF(ABS(X42)&lt;=15,"Até 15",IF(ABS(X42)&lt;=30,"Entre 15 e 30",IF(ABS(X42)&lt;=60,"Entre 30 e 60",IF(ABS(X42)&lt;=60,"Entre 60 e 90",IF(ABS(X42)&lt;=90,"Entre 90 e 120",IF(ABS(X42)&lt;=120,"Entre 90 e 120",IF(ABS(X42)&lt;=150,"Entre 120 e 150",IF(ABS(X42)&lt;=180,"Entre 150 e 180","Superior a 180")))))))))</f>
        <v/>
      </c>
    </row>
    <row r="43">
      <c r="A43" t="inlineStr">
        <is>
          <t>Q06L025</t>
        </is>
      </c>
      <c r="B43" t="inlineStr">
        <is>
          <t>ISRAEL DAMASCENO BEZERRA</t>
        </is>
      </c>
      <c r="C43" t="inlineStr">
        <is>
          <t>023/048</t>
        </is>
      </c>
      <c r="D43" t="n">
        <v>45199</v>
      </c>
      <c r="E43" t="n">
        <v>45201</v>
      </c>
      <c r="F43" t="n">
        <v>45202</v>
      </c>
      <c r="G43" t="n">
        <v>4093.93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4093.93</v>
      </c>
      <c r="S43" t="inlineStr">
        <is>
          <t>IBIRAPITANGA FASE 3</t>
        </is>
      </c>
      <c r="T43" s="118">
        <f>DATE(YEAR(V43),MONTH(V43),1)</f>
        <v/>
      </c>
      <c r="U43" s="118">
        <f>DATE(YEAR(W43),MONTH(W43),1)</f>
        <v/>
      </c>
      <c r="V43" s="118">
        <f>D43</f>
        <v/>
      </c>
      <c r="W43" s="118">
        <f>E43</f>
        <v/>
      </c>
      <c r="X43">
        <f>V43-W43</f>
        <v/>
      </c>
      <c r="Y43">
        <f>IF(T43&gt;U43,"Antecipação",IF(X43&lt;-5,"Recebimento em Atraso","Recebimento Regular"))</f>
        <v/>
      </c>
      <c r="Z43">
        <f>IF(Y43="Recebimento Regular","Recebimento Regular",IF(ABS(X43)&lt;=15,"Até 15",IF(ABS(X43)&lt;=30,"Entre 15 e 30",IF(ABS(X43)&lt;=60,"Entre 30 e 60",IF(ABS(X43)&lt;=60,"Entre 60 e 90",IF(ABS(X43)&lt;=90,"Entre 90 e 120",IF(ABS(X43)&lt;=120,"Entre 90 e 120",IF(ABS(X43)&lt;=150,"Entre 120 e 150",IF(ABS(X43)&lt;=180,"Entre 150 e 180","Superior a 180")))))))))</f>
        <v/>
      </c>
    </row>
    <row r="44">
      <c r="A44" t="inlineStr">
        <is>
          <t>Q012L01</t>
        </is>
      </c>
      <c r="B44" t="inlineStr">
        <is>
          <t>PAULO SERGIO MARSON</t>
        </is>
      </c>
      <c r="C44" t="inlineStr">
        <is>
          <t>052/096</t>
        </is>
      </c>
      <c r="D44" t="n">
        <v>45199</v>
      </c>
      <c r="E44" t="n">
        <v>45201</v>
      </c>
      <c r="F44" t="n">
        <v>45202</v>
      </c>
      <c r="G44" t="n">
        <v>2599.06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2599.06</v>
      </c>
      <c r="S44" t="inlineStr">
        <is>
          <t>IBIRAPITANGA FASE 3</t>
        </is>
      </c>
      <c r="T44" s="118">
        <f>DATE(YEAR(V44),MONTH(V44),1)</f>
        <v/>
      </c>
      <c r="U44" s="118">
        <f>DATE(YEAR(W44),MONTH(W44),1)</f>
        <v/>
      </c>
      <c r="V44" s="118">
        <f>D44</f>
        <v/>
      </c>
      <c r="W44" s="118">
        <f>E44</f>
        <v/>
      </c>
      <c r="X44">
        <f>V44-W44</f>
        <v/>
      </c>
      <c r="Y44">
        <f>IF(T44&gt;U44,"Antecipação",IF(X44&lt;-5,"Recebimento em Atraso","Recebimento Regular"))</f>
        <v/>
      </c>
      <c r="Z44">
        <f>IF(Y44="Recebimento Regular","Recebimento Regular",IF(ABS(X44)&lt;=15,"Até 15",IF(ABS(X44)&lt;=30,"Entre 15 e 30",IF(ABS(X44)&lt;=60,"Entre 30 e 60",IF(ABS(X44)&lt;=60,"Entre 60 e 90",IF(ABS(X44)&lt;=90,"Entre 90 e 120",IF(ABS(X44)&lt;=120,"Entre 90 e 120",IF(ABS(X44)&lt;=150,"Entre 120 e 150",IF(ABS(X44)&lt;=180,"Entre 150 e 180","Superior a 180")))))))))</f>
        <v/>
      </c>
    </row>
    <row r="45">
      <c r="A45" t="inlineStr">
        <is>
          <t>Q016L02</t>
        </is>
      </c>
      <c r="B45" t="inlineStr">
        <is>
          <t>VALMIR JOSE DE SOUZA</t>
        </is>
      </c>
      <c r="C45" t="inlineStr">
        <is>
          <t>063/096</t>
        </is>
      </c>
      <c r="D45" t="n">
        <v>45199</v>
      </c>
      <c r="E45" t="n">
        <v>45201</v>
      </c>
      <c r="F45" t="n">
        <v>45202</v>
      </c>
      <c r="G45" t="n">
        <v>1779.9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1779.9</v>
      </c>
      <c r="S45" t="inlineStr">
        <is>
          <t>IBIRAPITANGA FASE 3</t>
        </is>
      </c>
      <c r="T45" s="118">
        <f>DATE(YEAR(V45),MONTH(V45),1)</f>
        <v/>
      </c>
      <c r="U45" s="118">
        <f>DATE(YEAR(W45),MONTH(W45),1)</f>
        <v/>
      </c>
      <c r="V45" s="118">
        <f>D45</f>
        <v/>
      </c>
      <c r="W45" s="118">
        <f>E45</f>
        <v/>
      </c>
      <c r="X45">
        <f>V45-W45</f>
        <v/>
      </c>
      <c r="Y45">
        <f>IF(T45&gt;U45,"Antecipação",IF(X45&lt;-5,"Recebimento em Atraso","Recebimento Regular"))</f>
        <v/>
      </c>
      <c r="Z45">
        <f>IF(Y45="Recebimento Regular","Recebimento Regular",IF(ABS(X45)&lt;=15,"Até 15",IF(ABS(X45)&lt;=30,"Entre 15 e 30",IF(ABS(X45)&lt;=60,"Entre 30 e 60",IF(ABS(X45)&lt;=60,"Entre 60 e 90",IF(ABS(X45)&lt;=90,"Entre 90 e 120",IF(ABS(X45)&lt;=120,"Entre 90 e 120",IF(ABS(X45)&lt;=150,"Entre 120 e 150",IF(ABS(X45)&lt;=180,"Entre 150 e 180","Superior a 180")))))))))</f>
        <v/>
      </c>
    </row>
    <row r="46">
      <c r="A46" t="inlineStr">
        <is>
          <t>Q018L04</t>
        </is>
      </c>
      <c r="B46" t="inlineStr">
        <is>
          <t>ELIZABETH CRISTINA WAKAI ZOMPERO</t>
        </is>
      </c>
      <c r="C46" t="inlineStr">
        <is>
          <t>054/096</t>
        </is>
      </c>
      <c r="D46" t="n">
        <v>45199</v>
      </c>
      <c r="E46" t="n">
        <v>45201</v>
      </c>
      <c r="F46" t="n">
        <v>45202</v>
      </c>
      <c r="G46" t="n">
        <v>2605.64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2605.64</v>
      </c>
      <c r="S46" t="inlineStr">
        <is>
          <t>IBIRAPITANGA FASE 3</t>
        </is>
      </c>
      <c r="T46" s="118">
        <f>DATE(YEAR(V46),MONTH(V46),1)</f>
        <v/>
      </c>
      <c r="U46" s="118">
        <f>DATE(YEAR(W46),MONTH(W46),1)</f>
        <v/>
      </c>
      <c r="V46" s="118">
        <f>D46</f>
        <v/>
      </c>
      <c r="W46" s="118">
        <f>E46</f>
        <v/>
      </c>
      <c r="X46">
        <f>V46-W46</f>
        <v/>
      </c>
      <c r="Y46">
        <f>IF(T46&gt;U46,"Antecipação",IF(X46&lt;-5,"Recebimento em Atraso","Recebimento Regular"))</f>
        <v/>
      </c>
      <c r="Z46">
        <f>IF(Y46="Recebimento Regular","Recebimento Regular",IF(ABS(X46)&lt;=15,"Até 15",IF(ABS(X46)&lt;=30,"Entre 15 e 30",IF(ABS(X46)&lt;=60,"Entre 30 e 60",IF(ABS(X46)&lt;=60,"Entre 60 e 90",IF(ABS(X46)&lt;=90,"Entre 90 e 120",IF(ABS(X46)&lt;=120,"Entre 90 e 120",IF(ABS(X46)&lt;=150,"Entre 120 e 150",IF(ABS(X46)&lt;=180,"Entre 150 e 180","Superior a 180")))))))))</f>
        <v/>
      </c>
    </row>
    <row r="47">
      <c r="A47" t="inlineStr">
        <is>
          <t>Q018L05</t>
        </is>
      </c>
      <c r="B47" t="inlineStr">
        <is>
          <t>GUSTAVO SOUSA DE MELLO</t>
        </is>
      </c>
      <c r="C47" t="inlineStr">
        <is>
          <t>054/096</t>
        </is>
      </c>
      <c r="D47" t="n">
        <v>45199</v>
      </c>
      <c r="E47" t="n">
        <v>45201</v>
      </c>
      <c r="F47" t="n">
        <v>45202</v>
      </c>
      <c r="G47" t="n">
        <v>2605.64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2605.64</v>
      </c>
      <c r="S47" t="inlineStr">
        <is>
          <t>IBIRAPITANGA FASE 3</t>
        </is>
      </c>
      <c r="T47" s="118">
        <f>DATE(YEAR(V47),MONTH(V47),1)</f>
        <v/>
      </c>
      <c r="U47" s="118">
        <f>DATE(YEAR(W47),MONTH(W47),1)</f>
        <v/>
      </c>
      <c r="V47" s="118">
        <f>D47</f>
        <v/>
      </c>
      <c r="W47" s="118">
        <f>E47</f>
        <v/>
      </c>
      <c r="X47">
        <f>V47-W47</f>
        <v/>
      </c>
      <c r="Y47">
        <f>IF(T47&gt;U47,"Antecipação",IF(X47&lt;-5,"Recebimento em Atraso","Recebimento Regular"))</f>
        <v/>
      </c>
      <c r="Z47">
        <f>IF(Y47="Recebimento Regular","Recebimento Regular",IF(ABS(X47)&lt;=15,"Até 15",IF(ABS(X47)&lt;=30,"Entre 15 e 30",IF(ABS(X47)&lt;=60,"Entre 30 e 60",IF(ABS(X47)&lt;=60,"Entre 60 e 90",IF(ABS(X47)&lt;=90,"Entre 90 e 120",IF(ABS(X47)&lt;=120,"Entre 90 e 120",IF(ABS(X47)&lt;=150,"Entre 120 e 150",IF(ABS(X47)&lt;=180,"Entre 150 e 180","Superior a 180")))))))))</f>
        <v/>
      </c>
    </row>
    <row r="48">
      <c r="A48" t="inlineStr">
        <is>
          <t>Q021L012</t>
        </is>
      </c>
      <c r="B48" t="inlineStr">
        <is>
          <t>CHRISTIAN ASCENSAO FLOHR</t>
        </is>
      </c>
      <c r="C48" t="inlineStr">
        <is>
          <t>036/048</t>
        </is>
      </c>
      <c r="D48" t="n">
        <v>45199</v>
      </c>
      <c r="E48" t="n">
        <v>45201</v>
      </c>
      <c r="F48" t="n">
        <v>45202</v>
      </c>
      <c r="G48" t="n">
        <v>2134.69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2134.69</v>
      </c>
      <c r="S48" t="inlineStr">
        <is>
          <t>IBIRAPITANGA FASE 3</t>
        </is>
      </c>
      <c r="T48" s="118">
        <f>DATE(YEAR(V48),MONTH(V48),1)</f>
        <v/>
      </c>
      <c r="U48" s="118">
        <f>DATE(YEAR(W48),MONTH(W48),1)</f>
        <v/>
      </c>
      <c r="V48" s="118">
        <f>D48</f>
        <v/>
      </c>
      <c r="W48" s="118">
        <f>E48</f>
        <v/>
      </c>
      <c r="X48">
        <f>V48-W48</f>
        <v/>
      </c>
      <c r="Y48">
        <f>IF(T48&gt;U48,"Antecipação",IF(X48&lt;-5,"Recebimento em Atraso","Recebimento Regular"))</f>
        <v/>
      </c>
      <c r="Z48">
        <f>IF(Y48="Recebimento Regular","Recebimento Regular",IF(ABS(X48)&lt;=15,"Até 15",IF(ABS(X48)&lt;=30,"Entre 15 e 30",IF(ABS(X48)&lt;=60,"Entre 30 e 60",IF(ABS(X48)&lt;=60,"Entre 60 e 90",IF(ABS(X48)&lt;=90,"Entre 90 e 120",IF(ABS(X48)&lt;=120,"Entre 90 e 120",IF(ABS(X48)&lt;=150,"Entre 120 e 150",IF(ABS(X48)&lt;=180,"Entre 150 e 180","Superior a 180")))))))))</f>
        <v/>
      </c>
    </row>
    <row r="49">
      <c r="A49" t="inlineStr">
        <is>
          <t>Q021L012</t>
        </is>
      </c>
      <c r="B49" t="inlineStr">
        <is>
          <t>CHRISTIAN ASCENSAO FLOHR</t>
        </is>
      </c>
      <c r="C49" t="inlineStr">
        <is>
          <t>003/004</t>
        </is>
      </c>
      <c r="D49" t="n">
        <v>45199</v>
      </c>
      <c r="E49" t="n">
        <v>45201</v>
      </c>
      <c r="F49" t="n">
        <v>45202</v>
      </c>
      <c r="G49" t="n">
        <v>10760.49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10760.49</v>
      </c>
      <c r="S49" t="inlineStr">
        <is>
          <t>IBIRAPITANGA FASE 3</t>
        </is>
      </c>
      <c r="T49" s="118">
        <f>DATE(YEAR(V49),MONTH(V49),1)</f>
        <v/>
      </c>
      <c r="U49" s="118">
        <f>DATE(YEAR(W49),MONTH(W49),1)</f>
        <v/>
      </c>
      <c r="V49" s="118">
        <f>D49</f>
        <v/>
      </c>
      <c r="W49" s="118">
        <f>E49</f>
        <v/>
      </c>
      <c r="X49">
        <f>V49-W49</f>
        <v/>
      </c>
      <c r="Y49">
        <f>IF(T49&gt;U49,"Antecipação",IF(X49&lt;-5,"Recebimento em Atraso","Recebimento Regular"))</f>
        <v/>
      </c>
      <c r="Z49">
        <f>IF(Y49="Recebimento Regular","Recebimento Regular",IF(ABS(X49)&lt;=15,"Até 15",IF(ABS(X49)&lt;=30,"Entre 15 e 30",IF(ABS(X49)&lt;=60,"Entre 30 e 60",IF(ABS(X49)&lt;=60,"Entre 60 e 90",IF(ABS(X49)&lt;=90,"Entre 90 e 120",IF(ABS(X49)&lt;=120,"Entre 90 e 120",IF(ABS(X49)&lt;=150,"Entre 120 e 150",IF(ABS(X49)&lt;=180,"Entre 150 e 180","Superior a 180")))))))))</f>
        <v/>
      </c>
    </row>
    <row r="50">
      <c r="A50" t="inlineStr">
        <is>
          <t>Q023L05</t>
        </is>
      </c>
      <c r="B50" t="inlineStr">
        <is>
          <t>SERGIO MELLACI</t>
        </is>
      </c>
      <c r="C50" t="inlineStr">
        <is>
          <t>040/048</t>
        </is>
      </c>
      <c r="D50" t="n">
        <v>45199</v>
      </c>
      <c r="E50" t="n">
        <v>45201</v>
      </c>
      <c r="F50" t="n">
        <v>45202</v>
      </c>
      <c r="G50" t="n">
        <v>3092.33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3092.33</v>
      </c>
      <c r="S50" t="inlineStr">
        <is>
          <t>IBIRAPITANGA FASE 3</t>
        </is>
      </c>
      <c r="T50" s="118">
        <f>DATE(YEAR(V50),MONTH(V50),1)</f>
        <v/>
      </c>
      <c r="U50" s="118">
        <f>DATE(YEAR(W50),MONTH(W50),1)</f>
        <v/>
      </c>
      <c r="V50" s="118">
        <f>D50</f>
        <v/>
      </c>
      <c r="W50" s="118">
        <f>E50</f>
        <v/>
      </c>
      <c r="X50">
        <f>V50-W50</f>
        <v/>
      </c>
      <c r="Y50">
        <f>IF(T50&gt;U50,"Antecipação",IF(X50&lt;-5,"Recebimento em Atraso","Recebimento Regular"))</f>
        <v/>
      </c>
      <c r="Z50">
        <f>IF(Y50="Recebimento Regular","Recebimento Regular",IF(ABS(X50)&lt;=15,"Até 15",IF(ABS(X50)&lt;=30,"Entre 15 e 30",IF(ABS(X50)&lt;=60,"Entre 30 e 60",IF(ABS(X50)&lt;=60,"Entre 60 e 90",IF(ABS(X50)&lt;=90,"Entre 90 e 120",IF(ABS(X50)&lt;=120,"Entre 90 e 120",IF(ABS(X50)&lt;=150,"Entre 120 e 150",IF(ABS(X50)&lt;=180,"Entre 150 e 180","Superior a 180")))))))))</f>
        <v/>
      </c>
    </row>
    <row r="51">
      <c r="A51" t="inlineStr">
        <is>
          <t>Q025L06</t>
        </is>
      </c>
      <c r="B51" t="inlineStr">
        <is>
          <t>FELIPE ALVAREZ DAMASO</t>
        </is>
      </c>
      <c r="C51" t="inlineStr">
        <is>
          <t>018/047</t>
        </is>
      </c>
      <c r="D51" t="n">
        <v>45199</v>
      </c>
      <c r="E51" t="n">
        <v>45201</v>
      </c>
      <c r="F51" t="n">
        <v>45202</v>
      </c>
      <c r="G51" t="n">
        <v>6586.03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6586.03</v>
      </c>
      <c r="S51" t="inlineStr">
        <is>
          <t>IBIRAPITANGA FASE 3</t>
        </is>
      </c>
      <c r="T51" s="118">
        <f>DATE(YEAR(V51),MONTH(V51),1)</f>
        <v/>
      </c>
      <c r="U51" s="118">
        <f>DATE(YEAR(W51),MONTH(W51),1)</f>
        <v/>
      </c>
      <c r="V51" s="118">
        <f>D51</f>
        <v/>
      </c>
      <c r="W51" s="118">
        <f>E51</f>
        <v/>
      </c>
      <c r="X51">
        <f>V51-W51</f>
        <v/>
      </c>
      <c r="Y51">
        <f>IF(T51&gt;U51,"Antecipação",IF(X51&lt;-5,"Recebimento em Atraso","Recebimento Regular"))</f>
        <v/>
      </c>
      <c r="Z51">
        <f>IF(Y51="Recebimento Regular","Recebimento Regular",IF(ABS(X51)&lt;=15,"Até 15",IF(ABS(X51)&lt;=30,"Entre 15 e 30",IF(ABS(X51)&lt;=60,"Entre 30 e 60",IF(ABS(X51)&lt;=60,"Entre 60 e 90",IF(ABS(X51)&lt;=90,"Entre 90 e 120",IF(ABS(X51)&lt;=120,"Entre 90 e 120",IF(ABS(X51)&lt;=150,"Entre 120 e 150",IF(ABS(X51)&lt;=180,"Entre 150 e 180","Superior a 180")))))))))</f>
        <v/>
      </c>
    </row>
    <row r="52">
      <c r="A52" t="inlineStr">
        <is>
          <t>Q02L013</t>
        </is>
      </c>
      <c r="B52" t="inlineStr">
        <is>
          <t>ANTONIA MARIA TEIXEIRA</t>
        </is>
      </c>
      <c r="C52" t="inlineStr">
        <is>
          <t>021/180</t>
        </is>
      </c>
      <c r="D52" t="n">
        <v>45209</v>
      </c>
      <c r="E52" t="n">
        <v>45201</v>
      </c>
      <c r="F52" t="n">
        <v>45202</v>
      </c>
      <c r="G52" t="n">
        <v>3735.73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3735.73</v>
      </c>
      <c r="S52" t="inlineStr">
        <is>
          <t>IBIRAPITANGA FASE 3</t>
        </is>
      </c>
      <c r="T52" s="118">
        <f>DATE(YEAR(V52),MONTH(V52),1)</f>
        <v/>
      </c>
      <c r="U52" s="118">
        <f>DATE(YEAR(W52),MONTH(W52),1)</f>
        <v/>
      </c>
      <c r="V52" s="118">
        <f>D52</f>
        <v/>
      </c>
      <c r="W52" s="118">
        <f>E52</f>
        <v/>
      </c>
      <c r="X52">
        <f>V52-W52</f>
        <v/>
      </c>
      <c r="Y52">
        <f>IF(T52&gt;U52,"Antecipação",IF(X52&lt;-5,"Recebimento em Atraso","Recebimento Regular"))</f>
        <v/>
      </c>
      <c r="Z52">
        <f>IF(Y52="Recebimento Regular","Recebimento Regular",IF(ABS(X52)&lt;=15,"Até 15",IF(ABS(X52)&lt;=30,"Entre 15 e 30",IF(ABS(X52)&lt;=60,"Entre 30 e 60",IF(ABS(X52)&lt;=60,"Entre 60 e 90",IF(ABS(X52)&lt;=90,"Entre 90 e 120",IF(ABS(X52)&lt;=120,"Entre 90 e 120",IF(ABS(X52)&lt;=150,"Entre 120 e 150",IF(ABS(X52)&lt;=180,"Entre 150 e 180","Superior a 180")))))))))</f>
        <v/>
      </c>
    </row>
    <row r="53">
      <c r="A53" t="inlineStr">
        <is>
          <t>Q025L011</t>
        </is>
      </c>
      <c r="B53" t="inlineStr">
        <is>
          <t>FLAVIO BAPTISTA NISHIYAMAMOTO</t>
        </is>
      </c>
      <c r="C53" t="inlineStr">
        <is>
          <t>030/046</t>
        </is>
      </c>
      <c r="D53" t="n">
        <v>45199</v>
      </c>
      <c r="E53" t="n">
        <v>45201</v>
      </c>
      <c r="F53" t="n">
        <v>45202</v>
      </c>
      <c r="G53" t="n">
        <v>5133.45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5133.45</v>
      </c>
      <c r="S53" t="inlineStr">
        <is>
          <t>IBIRAPITANGA FASE 3</t>
        </is>
      </c>
      <c r="T53" s="118">
        <f>DATE(YEAR(V53),MONTH(V53),1)</f>
        <v/>
      </c>
      <c r="U53" s="118">
        <f>DATE(YEAR(W53),MONTH(W53),1)</f>
        <v/>
      </c>
      <c r="V53" s="118">
        <f>D53</f>
        <v/>
      </c>
      <c r="W53" s="118">
        <f>E53</f>
        <v/>
      </c>
      <c r="X53">
        <f>V53-W53</f>
        <v/>
      </c>
      <c r="Y53">
        <f>IF(T53&gt;U53,"Antecipação",IF(X53&lt;-5,"Recebimento em Atraso","Recebimento Regular"))</f>
        <v/>
      </c>
      <c r="Z53">
        <f>IF(Y53="Recebimento Regular","Recebimento Regular",IF(ABS(X53)&lt;=15,"Até 15",IF(ABS(X53)&lt;=30,"Entre 15 e 30",IF(ABS(X53)&lt;=60,"Entre 30 e 60",IF(ABS(X53)&lt;=60,"Entre 60 e 90",IF(ABS(X53)&lt;=90,"Entre 90 e 120",IF(ABS(X53)&lt;=120,"Entre 90 e 120",IF(ABS(X53)&lt;=150,"Entre 120 e 150",IF(ABS(X53)&lt;=180,"Entre 150 e 180","Superior a 180")))))))))</f>
        <v/>
      </c>
    </row>
    <row r="54">
      <c r="A54" t="inlineStr">
        <is>
          <t>Q023L08</t>
        </is>
      </c>
      <c r="B54" t="inlineStr">
        <is>
          <t>BRUNO SAID DA CUNHA</t>
        </is>
      </c>
      <c r="C54" t="inlineStr">
        <is>
          <t>029/048</t>
        </is>
      </c>
      <c r="D54" t="n">
        <v>45204</v>
      </c>
      <c r="E54" t="n">
        <v>45204</v>
      </c>
      <c r="F54" t="n">
        <v>45205</v>
      </c>
      <c r="G54" t="n">
        <v>3991.43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3991.43</v>
      </c>
      <c r="S54" t="inlineStr">
        <is>
          <t>IBIRAPITANGA FASE 3</t>
        </is>
      </c>
      <c r="T54" s="118">
        <f>DATE(YEAR(V54),MONTH(V54),1)</f>
        <v/>
      </c>
      <c r="U54" s="118">
        <f>DATE(YEAR(W54),MONTH(W54),1)</f>
        <v/>
      </c>
      <c r="V54" s="118">
        <f>D54</f>
        <v/>
      </c>
      <c r="W54" s="118">
        <f>E54</f>
        <v/>
      </c>
      <c r="X54">
        <f>V54-W54</f>
        <v/>
      </c>
      <c r="Y54">
        <f>IF(T54&gt;U54,"Antecipação",IF(X54&lt;-5,"Recebimento em Atraso","Recebimento Regular"))</f>
        <v/>
      </c>
      <c r="Z54">
        <f>IF(Y54="Recebimento Regular","Recebimento Regular",IF(ABS(X54)&lt;=15,"Até 15",IF(ABS(X54)&lt;=30,"Entre 15 e 30",IF(ABS(X54)&lt;=60,"Entre 30 e 60",IF(ABS(X54)&lt;=60,"Entre 60 e 90",IF(ABS(X54)&lt;=90,"Entre 90 e 120",IF(ABS(X54)&lt;=120,"Entre 90 e 120",IF(ABS(X54)&lt;=150,"Entre 120 e 150",IF(ABS(X54)&lt;=180,"Entre 150 e 180","Superior a 180")))))))))</f>
        <v/>
      </c>
    </row>
    <row r="55">
      <c r="A55" t="inlineStr">
        <is>
          <t>Q020L07</t>
        </is>
      </c>
      <c r="B55" t="inlineStr">
        <is>
          <t>WILLIAM ALVES DOS SANTOS</t>
        </is>
      </c>
      <c r="C55" t="inlineStr">
        <is>
          <t>029/048</t>
        </is>
      </c>
      <c r="D55" t="n">
        <v>45204</v>
      </c>
      <c r="E55" t="n">
        <v>45204</v>
      </c>
      <c r="F55" t="n">
        <v>45205</v>
      </c>
      <c r="G55" t="n">
        <v>3113.13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3113.13</v>
      </c>
      <c r="S55" t="inlineStr">
        <is>
          <t>IBIRAPITANGA FASE 3</t>
        </is>
      </c>
      <c r="T55" s="118">
        <f>DATE(YEAR(V55),MONTH(V55),1)</f>
        <v/>
      </c>
      <c r="U55" s="118">
        <f>DATE(YEAR(W55),MONTH(W55),1)</f>
        <v/>
      </c>
      <c r="V55" s="118">
        <f>D55</f>
        <v/>
      </c>
      <c r="W55" s="118">
        <f>E55</f>
        <v/>
      </c>
      <c r="X55">
        <f>V55-W55</f>
        <v/>
      </c>
      <c r="Y55">
        <f>IF(T55&gt;U55,"Antecipação",IF(X55&lt;-5,"Recebimento em Atraso","Recebimento Regular"))</f>
        <v/>
      </c>
      <c r="Z55">
        <f>IF(Y55="Recebimento Regular","Recebimento Regular",IF(ABS(X55)&lt;=15,"Até 15",IF(ABS(X55)&lt;=30,"Entre 15 e 30",IF(ABS(X55)&lt;=60,"Entre 30 e 60",IF(ABS(X55)&lt;=60,"Entre 60 e 90",IF(ABS(X55)&lt;=90,"Entre 90 e 120",IF(ABS(X55)&lt;=120,"Entre 90 e 120",IF(ABS(X55)&lt;=150,"Entre 120 e 150",IF(ABS(X55)&lt;=180,"Entre 150 e 180","Superior a 180")))))))))</f>
        <v/>
      </c>
    </row>
    <row r="56">
      <c r="A56" t="inlineStr">
        <is>
          <t>Q01L01</t>
        </is>
      </c>
      <c r="B56" t="inlineStr">
        <is>
          <t>VAGNER LUIS SANCHES DA SILVA</t>
        </is>
      </c>
      <c r="C56" t="inlineStr">
        <is>
          <t>020/180</t>
        </is>
      </c>
      <c r="D56" t="n">
        <v>45204</v>
      </c>
      <c r="E56" t="n">
        <v>45204</v>
      </c>
      <c r="F56" t="n">
        <v>45205</v>
      </c>
      <c r="G56" t="n">
        <v>4455.86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4455.86</v>
      </c>
      <c r="S56" t="inlineStr">
        <is>
          <t>IBIRAPITANGA FASE 3</t>
        </is>
      </c>
      <c r="T56" s="118">
        <f>DATE(YEAR(V56),MONTH(V56),1)</f>
        <v/>
      </c>
      <c r="U56" s="118">
        <f>DATE(YEAR(W56),MONTH(W56),1)</f>
        <v/>
      </c>
      <c r="V56" s="118">
        <f>D56</f>
        <v/>
      </c>
      <c r="W56" s="118">
        <f>E56</f>
        <v/>
      </c>
      <c r="X56">
        <f>V56-W56</f>
        <v/>
      </c>
      <c r="Y56">
        <f>IF(T56&gt;U56,"Antecipação",IF(X56&lt;-5,"Recebimento em Atraso","Recebimento Regular"))</f>
        <v/>
      </c>
      <c r="Z56">
        <f>IF(Y56="Recebimento Regular","Recebimento Regular",IF(ABS(X56)&lt;=15,"Até 15",IF(ABS(X56)&lt;=30,"Entre 15 e 30",IF(ABS(X56)&lt;=60,"Entre 30 e 60",IF(ABS(X56)&lt;=60,"Entre 60 e 90",IF(ABS(X56)&lt;=90,"Entre 90 e 120",IF(ABS(X56)&lt;=120,"Entre 90 e 120",IF(ABS(X56)&lt;=150,"Entre 120 e 150",IF(ABS(X56)&lt;=180,"Entre 150 e 180","Superior a 180")))))))))</f>
        <v/>
      </c>
    </row>
    <row r="57">
      <c r="A57" t="inlineStr">
        <is>
          <t>Q06L022</t>
        </is>
      </c>
      <c r="B57" t="inlineStr">
        <is>
          <t>MARIO ALVES DE CAMPOS SOBRINHO</t>
        </is>
      </c>
      <c r="C57" t="inlineStr">
        <is>
          <t>054/096</t>
        </is>
      </c>
      <c r="D57" t="n">
        <v>45204</v>
      </c>
      <c r="E57" t="n">
        <v>45204</v>
      </c>
      <c r="F57" t="n">
        <v>45205</v>
      </c>
      <c r="G57" t="n">
        <v>1907.7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1907.7</v>
      </c>
      <c r="S57" t="inlineStr">
        <is>
          <t>IBIRAPITANGA FASE 3</t>
        </is>
      </c>
      <c r="T57" s="118">
        <f>DATE(YEAR(V57),MONTH(V57),1)</f>
        <v/>
      </c>
      <c r="U57" s="118">
        <f>DATE(YEAR(W57),MONTH(W57),1)</f>
        <v/>
      </c>
      <c r="V57" s="118">
        <f>D57</f>
        <v/>
      </c>
      <c r="W57" s="118">
        <f>E57</f>
        <v/>
      </c>
      <c r="X57">
        <f>V57-W57</f>
        <v/>
      </c>
      <c r="Y57">
        <f>IF(T57&gt;U57,"Antecipação",IF(X57&lt;-5,"Recebimento em Atraso","Recebimento Regular"))</f>
        <v/>
      </c>
      <c r="Z57">
        <f>IF(Y57="Recebimento Regular","Recebimento Regular",IF(ABS(X57)&lt;=15,"Até 15",IF(ABS(X57)&lt;=30,"Entre 15 e 30",IF(ABS(X57)&lt;=60,"Entre 30 e 60",IF(ABS(X57)&lt;=60,"Entre 60 e 90",IF(ABS(X57)&lt;=90,"Entre 90 e 120",IF(ABS(X57)&lt;=120,"Entre 90 e 120",IF(ABS(X57)&lt;=150,"Entre 120 e 150",IF(ABS(X57)&lt;=180,"Entre 150 e 180","Superior a 180")))))))))</f>
        <v/>
      </c>
    </row>
    <row r="58">
      <c r="A58" t="inlineStr">
        <is>
          <t>Q012L05</t>
        </is>
      </c>
      <c r="B58" t="inlineStr">
        <is>
          <t>FABIO HENRIQUE BERNARDES</t>
        </is>
      </c>
      <c r="C58" t="inlineStr">
        <is>
          <t>049/096</t>
        </is>
      </c>
      <c r="D58" t="n">
        <v>45209</v>
      </c>
      <c r="E58" t="n">
        <v>45204</v>
      </c>
      <c r="F58" t="n">
        <v>45205</v>
      </c>
      <c r="G58" t="n">
        <v>2064.45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2064.45</v>
      </c>
      <c r="S58" t="inlineStr">
        <is>
          <t>IBIRAPITANGA FASE 3</t>
        </is>
      </c>
      <c r="T58" s="118">
        <f>DATE(YEAR(V58),MONTH(V58),1)</f>
        <v/>
      </c>
      <c r="U58" s="118">
        <f>DATE(YEAR(W58),MONTH(W58),1)</f>
        <v/>
      </c>
      <c r="V58" s="118">
        <f>D58</f>
        <v/>
      </c>
      <c r="W58" s="118">
        <f>E58</f>
        <v/>
      </c>
      <c r="X58">
        <f>V58-W58</f>
        <v/>
      </c>
      <c r="Y58">
        <f>IF(T58&gt;U58,"Antecipação",IF(X58&lt;-5,"Recebimento em Atraso","Recebimento Regular"))</f>
        <v/>
      </c>
      <c r="Z58">
        <f>IF(Y58="Recebimento Regular","Recebimento Regular",IF(ABS(X58)&lt;=15,"Até 15",IF(ABS(X58)&lt;=30,"Entre 15 e 30",IF(ABS(X58)&lt;=60,"Entre 30 e 60",IF(ABS(X58)&lt;=60,"Entre 60 e 90",IF(ABS(X58)&lt;=90,"Entre 90 e 120",IF(ABS(X58)&lt;=120,"Entre 90 e 120",IF(ABS(X58)&lt;=150,"Entre 120 e 150",IF(ABS(X58)&lt;=180,"Entre 150 e 180","Superior a 180")))))))))</f>
        <v/>
      </c>
    </row>
    <row r="59">
      <c r="A59" t="inlineStr">
        <is>
          <t>Q019L06</t>
        </is>
      </c>
      <c r="B59" t="inlineStr">
        <is>
          <t>LUCIANO MOURAO</t>
        </is>
      </c>
      <c r="C59" t="inlineStr">
        <is>
          <t>044/120</t>
        </is>
      </c>
      <c r="D59" t="n">
        <v>45209</v>
      </c>
      <c r="E59" t="n">
        <v>45204</v>
      </c>
      <c r="F59" t="n">
        <v>45205</v>
      </c>
      <c r="G59" t="n">
        <v>1851.83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1851.83</v>
      </c>
      <c r="S59" t="inlineStr">
        <is>
          <t>IBIRAPITANGA FASE 3</t>
        </is>
      </c>
      <c r="T59" s="118">
        <f>DATE(YEAR(V59),MONTH(V59),1)</f>
        <v/>
      </c>
      <c r="U59" s="118">
        <f>DATE(YEAR(W59),MONTH(W59),1)</f>
        <v/>
      </c>
      <c r="V59" s="118">
        <f>D59</f>
        <v/>
      </c>
      <c r="W59" s="118">
        <f>E59</f>
        <v/>
      </c>
      <c r="X59">
        <f>V59-W59</f>
        <v/>
      </c>
      <c r="Y59">
        <f>IF(T59&gt;U59,"Antecipação",IF(X59&lt;-5,"Recebimento em Atraso","Recebimento Regular"))</f>
        <v/>
      </c>
      <c r="Z59">
        <f>IF(Y59="Recebimento Regular","Recebimento Regular",IF(ABS(X59)&lt;=15,"Até 15",IF(ABS(X59)&lt;=30,"Entre 15 e 30",IF(ABS(X59)&lt;=60,"Entre 30 e 60",IF(ABS(X59)&lt;=60,"Entre 60 e 90",IF(ABS(X59)&lt;=90,"Entre 90 e 120",IF(ABS(X59)&lt;=120,"Entre 90 e 120",IF(ABS(X59)&lt;=150,"Entre 120 e 150",IF(ABS(X59)&lt;=180,"Entre 150 e 180","Superior a 180")))))))))</f>
        <v/>
      </c>
    </row>
    <row r="60">
      <c r="A60" t="inlineStr">
        <is>
          <t>Q021L013</t>
        </is>
      </c>
      <c r="B60" t="inlineStr">
        <is>
          <t>SANDRO FRANCA  DE LIMA</t>
        </is>
      </c>
      <c r="C60" t="inlineStr">
        <is>
          <t>036/048</t>
        </is>
      </c>
      <c r="D60" t="n">
        <v>45219</v>
      </c>
      <c r="E60" t="n">
        <v>45208</v>
      </c>
      <c r="F60" t="n">
        <v>45209</v>
      </c>
      <c r="G60" t="n">
        <v>3763.43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3763.43</v>
      </c>
      <c r="S60" t="inlineStr">
        <is>
          <t>IBIRAPITANGA FASE 3</t>
        </is>
      </c>
      <c r="T60" s="118">
        <f>DATE(YEAR(V60),MONTH(V60),1)</f>
        <v/>
      </c>
      <c r="U60" s="118">
        <f>DATE(YEAR(W60),MONTH(W60),1)</f>
        <v/>
      </c>
      <c r="V60" s="118">
        <f>D60</f>
        <v/>
      </c>
      <c r="W60" s="118">
        <f>E60</f>
        <v/>
      </c>
      <c r="X60">
        <f>V60-W60</f>
        <v/>
      </c>
      <c r="Y60">
        <f>IF(T60&gt;U60,"Antecipação",IF(X60&lt;-5,"Recebimento em Atraso","Recebimento Regular"))</f>
        <v/>
      </c>
      <c r="Z60">
        <f>IF(Y60="Recebimento Regular","Recebimento Regular",IF(ABS(X60)&lt;=15,"Até 15",IF(ABS(X60)&lt;=30,"Entre 15 e 30",IF(ABS(X60)&lt;=60,"Entre 30 e 60",IF(ABS(X60)&lt;=60,"Entre 60 e 90",IF(ABS(X60)&lt;=90,"Entre 90 e 120",IF(ABS(X60)&lt;=120,"Entre 90 e 120",IF(ABS(X60)&lt;=150,"Entre 120 e 150",IF(ABS(X60)&lt;=180,"Entre 150 e 180","Superior a 180")))))))))</f>
        <v/>
      </c>
    </row>
    <row r="61">
      <c r="A61" t="inlineStr">
        <is>
          <t>Q028L03</t>
        </is>
      </c>
      <c r="B61" t="inlineStr">
        <is>
          <t>ENIO ROBERTO YAMAMOTO</t>
        </is>
      </c>
      <c r="C61" t="inlineStr">
        <is>
          <t>027/048</t>
        </is>
      </c>
      <c r="D61" t="n">
        <v>45209</v>
      </c>
      <c r="E61" t="n">
        <v>45208</v>
      </c>
      <c r="F61" t="n">
        <v>45209</v>
      </c>
      <c r="G61" t="n">
        <v>4790.1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4790.1</v>
      </c>
      <c r="S61" t="inlineStr">
        <is>
          <t>IBIRAPITANGA FASE 3</t>
        </is>
      </c>
      <c r="T61" s="118">
        <f>DATE(YEAR(V61),MONTH(V61),1)</f>
        <v/>
      </c>
      <c r="U61" s="118">
        <f>DATE(YEAR(W61),MONTH(W61),1)</f>
        <v/>
      </c>
      <c r="V61" s="118">
        <f>D61</f>
        <v/>
      </c>
      <c r="W61" s="118">
        <f>E61</f>
        <v/>
      </c>
      <c r="X61">
        <f>V61-W61</f>
        <v/>
      </c>
      <c r="Y61">
        <f>IF(T61&gt;U61,"Antecipação",IF(X61&lt;-5,"Recebimento em Atraso","Recebimento Regular"))</f>
        <v/>
      </c>
      <c r="Z61">
        <f>IF(Y61="Recebimento Regular","Recebimento Regular",IF(ABS(X61)&lt;=15,"Até 15",IF(ABS(X61)&lt;=30,"Entre 15 e 30",IF(ABS(X61)&lt;=60,"Entre 30 e 60",IF(ABS(X61)&lt;=60,"Entre 60 e 90",IF(ABS(X61)&lt;=90,"Entre 90 e 120",IF(ABS(X61)&lt;=120,"Entre 90 e 120",IF(ABS(X61)&lt;=150,"Entre 120 e 150",IF(ABS(X61)&lt;=180,"Entre 150 e 180","Superior a 180")))))))))</f>
        <v/>
      </c>
    </row>
    <row r="62">
      <c r="A62" t="inlineStr">
        <is>
          <t>Q025L010</t>
        </is>
      </c>
      <c r="B62" t="inlineStr">
        <is>
          <t>EDUARDO BOLOGNESI ROQUE</t>
        </is>
      </c>
      <c r="C62" t="inlineStr">
        <is>
          <t>050/120</t>
        </is>
      </c>
      <c r="D62" t="n">
        <v>45209</v>
      </c>
      <c r="E62" t="n">
        <v>45208</v>
      </c>
      <c r="F62" t="n">
        <v>45209</v>
      </c>
      <c r="G62" t="n">
        <v>1405.39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1405.39</v>
      </c>
      <c r="S62" t="inlineStr">
        <is>
          <t>IBIRAPITANGA FASE 3</t>
        </is>
      </c>
      <c r="T62" s="118">
        <f>DATE(YEAR(V62),MONTH(V62),1)</f>
        <v/>
      </c>
      <c r="U62" s="118">
        <f>DATE(YEAR(W62),MONTH(W62),1)</f>
        <v/>
      </c>
      <c r="V62" s="118">
        <f>D62</f>
        <v/>
      </c>
      <c r="W62" s="118">
        <f>E62</f>
        <v/>
      </c>
      <c r="X62">
        <f>V62-W62</f>
        <v/>
      </c>
      <c r="Y62">
        <f>IF(T62&gt;U62,"Antecipação",IF(X62&lt;-5,"Recebimento em Atraso","Recebimento Regular"))</f>
        <v/>
      </c>
      <c r="Z62">
        <f>IF(Y62="Recebimento Regular","Recebimento Regular",IF(ABS(X62)&lt;=15,"Até 15",IF(ABS(X62)&lt;=30,"Entre 15 e 30",IF(ABS(X62)&lt;=60,"Entre 30 e 60",IF(ABS(X62)&lt;=60,"Entre 60 e 90",IF(ABS(X62)&lt;=90,"Entre 90 e 120",IF(ABS(X62)&lt;=120,"Entre 90 e 120",IF(ABS(X62)&lt;=150,"Entre 120 e 150",IF(ABS(X62)&lt;=180,"Entre 150 e 180","Superior a 180")))))))))</f>
        <v/>
      </c>
    </row>
    <row r="63">
      <c r="A63" t="inlineStr">
        <is>
          <t>Q022L05</t>
        </is>
      </c>
      <c r="B63" t="inlineStr">
        <is>
          <t>DAIANE DIAS DE SOUZA</t>
        </is>
      </c>
      <c r="C63" t="inlineStr">
        <is>
          <t>005/048</t>
        </is>
      </c>
      <c r="D63" t="n">
        <v>45209</v>
      </c>
      <c r="E63" t="n">
        <v>45208</v>
      </c>
      <c r="F63" t="n">
        <v>45209</v>
      </c>
      <c r="G63" t="n">
        <v>5629.85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5629.85</v>
      </c>
      <c r="S63" t="inlineStr">
        <is>
          <t>IBIRAPITANGA FASE 3</t>
        </is>
      </c>
      <c r="T63" s="118">
        <f>DATE(YEAR(V63),MONTH(V63),1)</f>
        <v/>
      </c>
      <c r="U63" s="118">
        <f>DATE(YEAR(W63),MONTH(W63),1)</f>
        <v/>
      </c>
      <c r="V63" s="118">
        <f>D63</f>
        <v/>
      </c>
      <c r="W63" s="118">
        <f>E63</f>
        <v/>
      </c>
      <c r="X63">
        <f>V63-W63</f>
        <v/>
      </c>
      <c r="Y63">
        <f>IF(T63&gt;U63,"Antecipação",IF(X63&lt;-5,"Recebimento em Atraso","Recebimento Regular"))</f>
        <v/>
      </c>
      <c r="Z63">
        <f>IF(Y63="Recebimento Regular","Recebimento Regular",IF(ABS(X63)&lt;=15,"Até 15",IF(ABS(X63)&lt;=30,"Entre 15 e 30",IF(ABS(X63)&lt;=60,"Entre 30 e 60",IF(ABS(X63)&lt;=60,"Entre 60 e 90",IF(ABS(X63)&lt;=90,"Entre 90 e 120",IF(ABS(X63)&lt;=120,"Entre 90 e 120",IF(ABS(X63)&lt;=150,"Entre 120 e 150",IF(ABS(X63)&lt;=180,"Entre 150 e 180","Superior a 180")))))))))</f>
        <v/>
      </c>
    </row>
    <row r="64">
      <c r="A64" t="inlineStr">
        <is>
          <t>Q024L02</t>
        </is>
      </c>
      <c r="B64" t="inlineStr">
        <is>
          <t>JOSE MEIRA FERNANDES</t>
        </is>
      </c>
      <c r="C64" t="inlineStr">
        <is>
          <t>026/180</t>
        </is>
      </c>
      <c r="D64" t="n">
        <v>45209</v>
      </c>
      <c r="E64" t="n">
        <v>45208</v>
      </c>
      <c r="F64" t="n">
        <v>45209</v>
      </c>
      <c r="G64" t="n">
        <v>2991.19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2991.19</v>
      </c>
      <c r="S64" t="inlineStr">
        <is>
          <t>IBIRAPITANGA FASE 3</t>
        </is>
      </c>
      <c r="T64" s="118">
        <f>DATE(YEAR(V64),MONTH(V64),1)</f>
        <v/>
      </c>
      <c r="U64" s="118">
        <f>DATE(YEAR(W64),MONTH(W64),1)</f>
        <v/>
      </c>
      <c r="V64" s="118">
        <f>D64</f>
        <v/>
      </c>
      <c r="W64" s="118">
        <f>E64</f>
        <v/>
      </c>
      <c r="X64">
        <f>V64-W64</f>
        <v/>
      </c>
      <c r="Y64">
        <f>IF(T64&gt;U64,"Antecipação",IF(X64&lt;-5,"Recebimento em Atraso","Recebimento Regular"))</f>
        <v/>
      </c>
      <c r="Z64">
        <f>IF(Y64="Recebimento Regular","Recebimento Regular",IF(ABS(X64)&lt;=15,"Até 15",IF(ABS(X64)&lt;=30,"Entre 15 e 30",IF(ABS(X64)&lt;=60,"Entre 30 e 60",IF(ABS(X64)&lt;=60,"Entre 60 e 90",IF(ABS(X64)&lt;=90,"Entre 90 e 120",IF(ABS(X64)&lt;=120,"Entre 90 e 120",IF(ABS(X64)&lt;=150,"Entre 120 e 150",IF(ABS(X64)&lt;=180,"Entre 150 e 180","Superior a 180")))))))))</f>
        <v/>
      </c>
    </row>
    <row r="65">
      <c r="A65" t="inlineStr">
        <is>
          <t>Q06L024</t>
        </is>
      </c>
      <c r="B65" t="inlineStr">
        <is>
          <t>JUVENAL BRAZ DA SILVA</t>
        </is>
      </c>
      <c r="C65" t="inlineStr">
        <is>
          <t>047/048</t>
        </is>
      </c>
      <c r="D65" t="n">
        <v>45209</v>
      </c>
      <c r="E65" t="n">
        <v>45208</v>
      </c>
      <c r="F65" t="n">
        <v>45209</v>
      </c>
      <c r="G65" t="n">
        <v>5209.75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5209.75</v>
      </c>
      <c r="S65" t="inlineStr">
        <is>
          <t>IBIRAPITANGA FASE 3</t>
        </is>
      </c>
      <c r="T65" s="118">
        <f>DATE(YEAR(V65),MONTH(V65),1)</f>
        <v/>
      </c>
      <c r="U65" s="118">
        <f>DATE(YEAR(W65),MONTH(W65),1)</f>
        <v/>
      </c>
      <c r="V65" s="118">
        <f>D65</f>
        <v/>
      </c>
      <c r="W65" s="118">
        <f>E65</f>
        <v/>
      </c>
      <c r="X65">
        <f>V65-W65</f>
        <v/>
      </c>
      <c r="Y65">
        <f>IF(T65&gt;U65,"Antecipação",IF(X65&lt;-5,"Recebimento em Atraso","Recebimento Regular"))</f>
        <v/>
      </c>
      <c r="Z65">
        <f>IF(Y65="Recebimento Regular","Recebimento Regular",IF(ABS(X65)&lt;=15,"Até 15",IF(ABS(X65)&lt;=30,"Entre 15 e 30",IF(ABS(X65)&lt;=60,"Entre 30 e 60",IF(ABS(X65)&lt;=60,"Entre 60 e 90",IF(ABS(X65)&lt;=90,"Entre 90 e 120",IF(ABS(X65)&lt;=120,"Entre 90 e 120",IF(ABS(X65)&lt;=150,"Entre 120 e 150",IF(ABS(X65)&lt;=180,"Entre 150 e 180","Superior a 180")))))))))</f>
        <v/>
      </c>
    </row>
    <row r="66">
      <c r="A66" t="inlineStr">
        <is>
          <t>Q013L05</t>
        </is>
      </c>
      <c r="B66" t="inlineStr">
        <is>
          <t>RONALDO  JUNIOR LOPES DE SOUSA</t>
        </is>
      </c>
      <c r="C66" t="inlineStr">
        <is>
          <t>014/180</t>
        </is>
      </c>
      <c r="D66" t="n">
        <v>45209</v>
      </c>
      <c r="E66" t="n">
        <v>45208</v>
      </c>
      <c r="F66" t="n">
        <v>45209</v>
      </c>
      <c r="G66" t="n">
        <v>3782.23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3782.23</v>
      </c>
      <c r="S66" t="inlineStr">
        <is>
          <t>IBIRAPITANGA FASE 3</t>
        </is>
      </c>
      <c r="T66" s="118">
        <f>DATE(YEAR(V66),MONTH(V66),1)</f>
        <v/>
      </c>
      <c r="U66" s="118">
        <f>DATE(YEAR(W66),MONTH(W66),1)</f>
        <v/>
      </c>
      <c r="V66" s="118">
        <f>D66</f>
        <v/>
      </c>
      <c r="W66" s="118">
        <f>E66</f>
        <v/>
      </c>
      <c r="X66">
        <f>V66-W66</f>
        <v/>
      </c>
      <c r="Y66">
        <f>IF(T66&gt;U66,"Antecipação",IF(X66&lt;-5,"Recebimento em Atraso","Recebimento Regular"))</f>
        <v/>
      </c>
      <c r="Z66">
        <f>IF(Y66="Recebimento Regular","Recebimento Regular",IF(ABS(X66)&lt;=15,"Até 15",IF(ABS(X66)&lt;=30,"Entre 15 e 30",IF(ABS(X66)&lt;=60,"Entre 30 e 60",IF(ABS(X66)&lt;=60,"Entre 60 e 90",IF(ABS(X66)&lt;=90,"Entre 90 e 120",IF(ABS(X66)&lt;=120,"Entre 90 e 120",IF(ABS(X66)&lt;=150,"Entre 120 e 150",IF(ABS(X66)&lt;=180,"Entre 150 e 180","Superior a 180")))))))))</f>
        <v/>
      </c>
    </row>
    <row r="67">
      <c r="A67" t="inlineStr">
        <is>
          <t>Q025L017</t>
        </is>
      </c>
      <c r="B67" t="inlineStr">
        <is>
          <t>ANTONIO BAZILIO NETO</t>
        </is>
      </c>
      <c r="C67" t="inlineStr">
        <is>
          <t>039/048</t>
        </is>
      </c>
      <c r="D67" t="n">
        <v>45209</v>
      </c>
      <c r="E67" t="n">
        <v>45209</v>
      </c>
      <c r="F67" t="n">
        <v>45210</v>
      </c>
      <c r="G67" t="n">
        <v>3299.29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3299.29</v>
      </c>
      <c r="S67" t="inlineStr">
        <is>
          <t>IBIRAPITANGA FASE 3</t>
        </is>
      </c>
      <c r="T67" s="118">
        <f>DATE(YEAR(V67),MONTH(V67),1)</f>
        <v/>
      </c>
      <c r="U67" s="118">
        <f>DATE(YEAR(W67),MONTH(W67),1)</f>
        <v/>
      </c>
      <c r="V67" s="118">
        <f>D67</f>
        <v/>
      </c>
      <c r="W67" s="118">
        <f>E67</f>
        <v/>
      </c>
      <c r="X67">
        <f>V67-W67</f>
        <v/>
      </c>
      <c r="Y67">
        <f>IF(T67&gt;U67,"Antecipação",IF(X67&lt;-5,"Recebimento em Atraso","Recebimento Regular"))</f>
        <v/>
      </c>
      <c r="Z67">
        <f>IF(Y67="Recebimento Regular","Recebimento Regular",IF(ABS(X67)&lt;=15,"Até 15",IF(ABS(X67)&lt;=30,"Entre 15 e 30",IF(ABS(X67)&lt;=60,"Entre 30 e 60",IF(ABS(X67)&lt;=60,"Entre 60 e 90",IF(ABS(X67)&lt;=90,"Entre 90 e 120",IF(ABS(X67)&lt;=120,"Entre 90 e 120",IF(ABS(X67)&lt;=150,"Entre 120 e 150",IF(ABS(X67)&lt;=180,"Entre 150 e 180","Superior a 180")))))))))</f>
        <v/>
      </c>
    </row>
    <row r="68">
      <c r="A68" t="inlineStr">
        <is>
          <t>Q026L01</t>
        </is>
      </c>
      <c r="B68" t="inlineStr">
        <is>
          <t>JOSE FERREIRA CARDOSO JUNIOR</t>
        </is>
      </c>
      <c r="C68" t="inlineStr">
        <is>
          <t>060/096</t>
        </is>
      </c>
      <c r="D68" t="n">
        <v>45209</v>
      </c>
      <c r="E68" t="n">
        <v>45209</v>
      </c>
      <c r="F68" t="n">
        <v>45210</v>
      </c>
      <c r="G68" t="n">
        <v>2850.1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2850.1</v>
      </c>
      <c r="S68" t="inlineStr">
        <is>
          <t>IBIRAPITANGA FASE 3</t>
        </is>
      </c>
      <c r="T68" s="118">
        <f>DATE(YEAR(V68),MONTH(V68),1)</f>
        <v/>
      </c>
      <c r="U68" s="118">
        <f>DATE(YEAR(W68),MONTH(W68),1)</f>
        <v/>
      </c>
      <c r="V68" s="118">
        <f>D68</f>
        <v/>
      </c>
      <c r="W68" s="118">
        <f>E68</f>
        <v/>
      </c>
      <c r="X68">
        <f>V68-W68</f>
        <v/>
      </c>
      <c r="Y68">
        <f>IF(T68&gt;U68,"Antecipação",IF(X68&lt;-5,"Recebimento em Atraso","Recebimento Regular"))</f>
        <v/>
      </c>
      <c r="Z68">
        <f>IF(Y68="Recebimento Regular","Recebimento Regular",IF(ABS(X68)&lt;=15,"Até 15",IF(ABS(X68)&lt;=30,"Entre 15 e 30",IF(ABS(X68)&lt;=60,"Entre 30 e 60",IF(ABS(X68)&lt;=60,"Entre 60 e 90",IF(ABS(X68)&lt;=90,"Entre 90 e 120",IF(ABS(X68)&lt;=120,"Entre 90 e 120",IF(ABS(X68)&lt;=150,"Entre 120 e 150",IF(ABS(X68)&lt;=180,"Entre 150 e 180","Superior a 180")))))))))</f>
        <v/>
      </c>
    </row>
    <row r="69">
      <c r="A69" t="inlineStr">
        <is>
          <t>Q021L08</t>
        </is>
      </c>
      <c r="B69" t="inlineStr">
        <is>
          <t>AUGUSTO SERGIO ALCANTARA DE ALMEIDA</t>
        </is>
      </c>
      <c r="C69" t="inlineStr">
        <is>
          <t>035/044</t>
        </is>
      </c>
      <c r="D69" t="n">
        <v>45209</v>
      </c>
      <c r="E69" t="n">
        <v>45209</v>
      </c>
      <c r="F69" t="n">
        <v>45210</v>
      </c>
      <c r="G69" t="n">
        <v>4220.55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4220.55</v>
      </c>
      <c r="S69" t="inlineStr">
        <is>
          <t>IBIRAPITANGA FASE 3</t>
        </is>
      </c>
      <c r="T69" s="118">
        <f>DATE(YEAR(V69),MONTH(V69),1)</f>
        <v/>
      </c>
      <c r="U69" s="118">
        <f>DATE(YEAR(W69),MONTH(W69),1)</f>
        <v/>
      </c>
      <c r="V69" s="118">
        <f>D69</f>
        <v/>
      </c>
      <c r="W69" s="118">
        <f>E69</f>
        <v/>
      </c>
      <c r="X69">
        <f>V69-W69</f>
        <v/>
      </c>
      <c r="Y69">
        <f>IF(T69&gt;U69,"Antecipação",IF(X69&lt;-5,"Recebimento em Atraso","Recebimento Regular"))</f>
        <v/>
      </c>
      <c r="Z69">
        <f>IF(Y69="Recebimento Regular","Recebimento Regular",IF(ABS(X69)&lt;=15,"Até 15",IF(ABS(X69)&lt;=30,"Entre 15 e 30",IF(ABS(X69)&lt;=60,"Entre 30 e 60",IF(ABS(X69)&lt;=60,"Entre 60 e 90",IF(ABS(X69)&lt;=90,"Entre 90 e 120",IF(ABS(X69)&lt;=120,"Entre 90 e 120",IF(ABS(X69)&lt;=150,"Entre 120 e 150",IF(ABS(X69)&lt;=180,"Entre 150 e 180","Superior a 180")))))))))</f>
        <v/>
      </c>
    </row>
    <row r="70">
      <c r="A70" t="inlineStr">
        <is>
          <t>Q022L04</t>
        </is>
      </c>
      <c r="B70" t="inlineStr">
        <is>
          <t>DARIO JULIANO</t>
        </is>
      </c>
      <c r="C70" t="inlineStr">
        <is>
          <t>030/180</t>
        </is>
      </c>
      <c r="D70" t="n">
        <v>45209</v>
      </c>
      <c r="E70" t="n">
        <v>45209</v>
      </c>
      <c r="F70" t="n">
        <v>45210</v>
      </c>
      <c r="G70" t="n">
        <v>2678.52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2678.52</v>
      </c>
      <c r="S70" t="inlineStr">
        <is>
          <t>IBIRAPITANGA FASE 3</t>
        </is>
      </c>
      <c r="T70" s="118">
        <f>DATE(YEAR(V70),MONTH(V70),1)</f>
        <v/>
      </c>
      <c r="U70" s="118">
        <f>DATE(YEAR(W70),MONTH(W70),1)</f>
        <v/>
      </c>
      <c r="V70" s="118">
        <f>D70</f>
        <v/>
      </c>
      <c r="W70" s="118">
        <f>E70</f>
        <v/>
      </c>
      <c r="X70">
        <f>V70-W70</f>
        <v/>
      </c>
      <c r="Y70">
        <f>IF(T70&gt;U70,"Antecipação",IF(X70&lt;-5,"Recebimento em Atraso","Recebimento Regular"))</f>
        <v/>
      </c>
      <c r="Z70">
        <f>IF(Y70="Recebimento Regular","Recebimento Regular",IF(ABS(X70)&lt;=15,"Até 15",IF(ABS(X70)&lt;=30,"Entre 15 e 30",IF(ABS(X70)&lt;=60,"Entre 30 e 60",IF(ABS(X70)&lt;=60,"Entre 60 e 90",IF(ABS(X70)&lt;=90,"Entre 90 e 120",IF(ABS(X70)&lt;=120,"Entre 90 e 120",IF(ABS(X70)&lt;=150,"Entre 120 e 150",IF(ABS(X70)&lt;=180,"Entre 150 e 180","Superior a 180")))))))))</f>
        <v/>
      </c>
    </row>
    <row r="71">
      <c r="A71" t="inlineStr">
        <is>
          <t>Q023L07</t>
        </is>
      </c>
      <c r="B71" t="inlineStr">
        <is>
          <t>STELLA MANFRIN ROSS</t>
        </is>
      </c>
      <c r="C71" t="inlineStr">
        <is>
          <t>013/032</t>
        </is>
      </c>
      <c r="D71" t="n">
        <v>45209</v>
      </c>
      <c r="E71" t="n">
        <v>45209</v>
      </c>
      <c r="F71" t="n">
        <v>45210</v>
      </c>
      <c r="G71" t="n">
        <v>6866.32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6866.32</v>
      </c>
      <c r="S71" t="inlineStr">
        <is>
          <t>IBIRAPITANGA FASE 3</t>
        </is>
      </c>
      <c r="T71" s="118">
        <f>DATE(YEAR(V71),MONTH(V71),1)</f>
        <v/>
      </c>
      <c r="U71" s="118">
        <f>DATE(YEAR(W71),MONTH(W71),1)</f>
        <v/>
      </c>
      <c r="V71" s="118">
        <f>D71</f>
        <v/>
      </c>
      <c r="W71" s="118">
        <f>E71</f>
        <v/>
      </c>
      <c r="X71">
        <f>V71-W71</f>
        <v/>
      </c>
      <c r="Y71">
        <f>IF(T71&gt;U71,"Antecipação",IF(X71&lt;-5,"Recebimento em Atraso","Recebimento Regular"))</f>
        <v/>
      </c>
      <c r="Z71">
        <f>IF(Y71="Recebimento Regular","Recebimento Regular",IF(ABS(X71)&lt;=15,"Até 15",IF(ABS(X71)&lt;=30,"Entre 15 e 30",IF(ABS(X71)&lt;=60,"Entre 30 e 60",IF(ABS(X71)&lt;=60,"Entre 60 e 90",IF(ABS(X71)&lt;=90,"Entre 90 e 120",IF(ABS(X71)&lt;=120,"Entre 90 e 120",IF(ABS(X71)&lt;=150,"Entre 120 e 150",IF(ABS(X71)&lt;=180,"Entre 150 e 180","Superior a 180")))))))))</f>
        <v/>
      </c>
    </row>
    <row r="72">
      <c r="A72" t="inlineStr">
        <is>
          <t>Q025L05</t>
        </is>
      </c>
      <c r="B72" t="inlineStr">
        <is>
          <t>GABRIEL SOUFIA</t>
        </is>
      </c>
      <c r="C72" t="inlineStr">
        <is>
          <t>027/047</t>
        </is>
      </c>
      <c r="D72" t="n">
        <v>45209</v>
      </c>
      <c r="E72" t="n">
        <v>45209</v>
      </c>
      <c r="F72" t="n">
        <v>45210</v>
      </c>
      <c r="G72" t="n">
        <v>3906.5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3906.5</v>
      </c>
      <c r="S72" t="inlineStr">
        <is>
          <t>IBIRAPITANGA FASE 3</t>
        </is>
      </c>
      <c r="T72" s="118">
        <f>DATE(YEAR(V72),MONTH(V72),1)</f>
        <v/>
      </c>
      <c r="U72" s="118">
        <f>DATE(YEAR(W72),MONTH(W72),1)</f>
        <v/>
      </c>
      <c r="V72" s="118">
        <f>D72</f>
        <v/>
      </c>
      <c r="W72" s="118">
        <f>E72</f>
        <v/>
      </c>
      <c r="X72">
        <f>V72-W72</f>
        <v/>
      </c>
      <c r="Y72">
        <f>IF(T72&gt;U72,"Antecipação",IF(X72&lt;-5,"Recebimento em Atraso","Recebimento Regular"))</f>
        <v/>
      </c>
      <c r="Z72">
        <f>IF(Y72="Recebimento Regular","Recebimento Regular",IF(ABS(X72)&lt;=15,"Até 15",IF(ABS(X72)&lt;=30,"Entre 15 e 30",IF(ABS(X72)&lt;=60,"Entre 30 e 60",IF(ABS(X72)&lt;=60,"Entre 60 e 90",IF(ABS(X72)&lt;=90,"Entre 90 e 120",IF(ABS(X72)&lt;=120,"Entre 90 e 120",IF(ABS(X72)&lt;=150,"Entre 120 e 150",IF(ABS(X72)&lt;=180,"Entre 150 e 180","Superior a 180")))))))))</f>
        <v/>
      </c>
    </row>
    <row r="73">
      <c r="A73" t="inlineStr">
        <is>
          <t>Q020L08</t>
        </is>
      </c>
      <c r="B73" t="inlineStr">
        <is>
          <t>CLAUDIA JIAMELARO WALDER</t>
        </is>
      </c>
      <c r="C73" t="inlineStr">
        <is>
          <t>023/035</t>
        </is>
      </c>
      <c r="D73" t="n">
        <v>45209</v>
      </c>
      <c r="E73" t="n">
        <v>45209</v>
      </c>
      <c r="F73" t="n">
        <v>45210</v>
      </c>
      <c r="G73" t="n">
        <v>1968.74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1968.74</v>
      </c>
      <c r="S73" t="inlineStr">
        <is>
          <t>IBIRAPITANGA FASE 3</t>
        </is>
      </c>
      <c r="T73" s="118">
        <f>DATE(YEAR(V73),MONTH(V73),1)</f>
        <v/>
      </c>
      <c r="U73" s="118">
        <f>DATE(YEAR(W73),MONTH(W73),1)</f>
        <v/>
      </c>
      <c r="V73" s="118">
        <f>D73</f>
        <v/>
      </c>
      <c r="W73" s="118">
        <f>E73</f>
        <v/>
      </c>
      <c r="X73">
        <f>V73-W73</f>
        <v/>
      </c>
      <c r="Y73">
        <f>IF(T73&gt;U73,"Antecipação",IF(X73&lt;-5,"Recebimento em Atraso","Recebimento Regular"))</f>
        <v/>
      </c>
      <c r="Z73">
        <f>IF(Y73="Recebimento Regular","Recebimento Regular",IF(ABS(X73)&lt;=15,"Até 15",IF(ABS(X73)&lt;=30,"Entre 15 e 30",IF(ABS(X73)&lt;=60,"Entre 30 e 60",IF(ABS(X73)&lt;=60,"Entre 60 e 90",IF(ABS(X73)&lt;=90,"Entre 90 e 120",IF(ABS(X73)&lt;=120,"Entre 90 e 120",IF(ABS(X73)&lt;=150,"Entre 120 e 150",IF(ABS(X73)&lt;=180,"Entre 150 e 180","Superior a 180")))))))))</f>
        <v/>
      </c>
    </row>
    <row r="74">
      <c r="A74" t="inlineStr">
        <is>
          <t>Q02L012</t>
        </is>
      </c>
      <c r="B74" t="inlineStr">
        <is>
          <t>ARMANDO ALCAYDE</t>
        </is>
      </c>
      <c r="C74" t="inlineStr">
        <is>
          <t>005/080</t>
        </is>
      </c>
      <c r="D74" t="n">
        <v>45209</v>
      </c>
      <c r="E74" t="n">
        <v>45209</v>
      </c>
      <c r="F74" t="n">
        <v>45210</v>
      </c>
      <c r="G74" t="n">
        <v>3186.26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3186.26</v>
      </c>
      <c r="S74" t="inlineStr">
        <is>
          <t>IBIRAPITANGA FASE 3</t>
        </is>
      </c>
      <c r="T74" s="118">
        <f>DATE(YEAR(V74),MONTH(V74),1)</f>
        <v/>
      </c>
      <c r="U74" s="118">
        <f>DATE(YEAR(W74),MONTH(W74),1)</f>
        <v/>
      </c>
      <c r="V74" s="118">
        <f>D74</f>
        <v/>
      </c>
      <c r="W74" s="118">
        <f>E74</f>
        <v/>
      </c>
      <c r="X74">
        <f>V74-W74</f>
        <v/>
      </c>
      <c r="Y74">
        <f>IF(T74&gt;U74,"Antecipação",IF(X74&lt;-5,"Recebimento em Atraso","Recebimento Regular"))</f>
        <v/>
      </c>
      <c r="Z74">
        <f>IF(Y74="Recebimento Regular","Recebimento Regular",IF(ABS(X74)&lt;=15,"Até 15",IF(ABS(X74)&lt;=30,"Entre 15 e 30",IF(ABS(X74)&lt;=60,"Entre 30 e 60",IF(ABS(X74)&lt;=60,"Entre 60 e 90",IF(ABS(X74)&lt;=90,"Entre 90 e 120",IF(ABS(X74)&lt;=120,"Entre 90 e 120",IF(ABS(X74)&lt;=150,"Entre 120 e 150",IF(ABS(X74)&lt;=180,"Entre 150 e 180","Superior a 180")))))))))</f>
        <v/>
      </c>
    </row>
    <row r="75">
      <c r="A75" t="inlineStr">
        <is>
          <t>Q05L04</t>
        </is>
      </c>
      <c r="B75" t="inlineStr">
        <is>
          <t>JORGE GUEDES DE SOUSA</t>
        </is>
      </c>
      <c r="C75" t="inlineStr">
        <is>
          <t>038/048</t>
        </is>
      </c>
      <c r="D75" t="n">
        <v>45209</v>
      </c>
      <c r="E75" t="n">
        <v>45209</v>
      </c>
      <c r="F75" t="n">
        <v>45210</v>
      </c>
      <c r="G75" t="n">
        <v>5770.76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5770.76</v>
      </c>
      <c r="S75" t="inlineStr">
        <is>
          <t>IBIRAPITANGA FASE 3</t>
        </is>
      </c>
      <c r="T75" s="118">
        <f>DATE(YEAR(V75),MONTH(V75),1)</f>
        <v/>
      </c>
      <c r="U75" s="118">
        <f>DATE(YEAR(W75),MONTH(W75),1)</f>
        <v/>
      </c>
      <c r="V75" s="118">
        <f>D75</f>
        <v/>
      </c>
      <c r="W75" s="118">
        <f>E75</f>
        <v/>
      </c>
      <c r="X75">
        <f>V75-W75</f>
        <v/>
      </c>
      <c r="Y75">
        <f>IF(T75&gt;U75,"Antecipação",IF(X75&lt;-5,"Recebimento em Atraso","Recebimento Regular"))</f>
        <v/>
      </c>
      <c r="Z75">
        <f>IF(Y75="Recebimento Regular","Recebimento Regular",IF(ABS(X75)&lt;=15,"Até 15",IF(ABS(X75)&lt;=30,"Entre 15 e 30",IF(ABS(X75)&lt;=60,"Entre 30 e 60",IF(ABS(X75)&lt;=60,"Entre 60 e 90",IF(ABS(X75)&lt;=90,"Entre 90 e 120",IF(ABS(X75)&lt;=120,"Entre 90 e 120",IF(ABS(X75)&lt;=150,"Entre 120 e 150",IF(ABS(X75)&lt;=180,"Entre 150 e 180","Superior a 180")))))))))</f>
        <v/>
      </c>
    </row>
    <row r="76">
      <c r="A76" t="inlineStr">
        <is>
          <t>Q06L03</t>
        </is>
      </c>
      <c r="B76" t="inlineStr">
        <is>
          <t>FLAVIO ROBERTO PEREIRA</t>
        </is>
      </c>
      <c r="C76" t="inlineStr">
        <is>
          <t>030/048</t>
        </is>
      </c>
      <c r="D76" t="n">
        <v>45209</v>
      </c>
      <c r="E76" t="n">
        <v>45209</v>
      </c>
      <c r="F76" t="n">
        <v>45210</v>
      </c>
      <c r="G76" t="n">
        <v>4646.73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4646.73</v>
      </c>
      <c r="S76" t="inlineStr">
        <is>
          <t>IBIRAPITANGA FASE 3</t>
        </is>
      </c>
      <c r="T76" s="118">
        <f>DATE(YEAR(V76),MONTH(V76),1)</f>
        <v/>
      </c>
      <c r="U76" s="118">
        <f>DATE(YEAR(W76),MONTH(W76),1)</f>
        <v/>
      </c>
      <c r="V76" s="118">
        <f>D76</f>
        <v/>
      </c>
      <c r="W76" s="118">
        <f>E76</f>
        <v/>
      </c>
      <c r="X76">
        <f>V76-W76</f>
        <v/>
      </c>
      <c r="Y76">
        <f>IF(T76&gt;U76,"Antecipação",IF(X76&lt;-5,"Recebimento em Atraso","Recebimento Regular"))</f>
        <v/>
      </c>
      <c r="Z76">
        <f>IF(Y76="Recebimento Regular","Recebimento Regular",IF(ABS(X76)&lt;=15,"Até 15",IF(ABS(X76)&lt;=30,"Entre 15 e 30",IF(ABS(X76)&lt;=60,"Entre 30 e 60",IF(ABS(X76)&lt;=60,"Entre 60 e 90",IF(ABS(X76)&lt;=90,"Entre 90 e 120",IF(ABS(X76)&lt;=120,"Entre 90 e 120",IF(ABS(X76)&lt;=150,"Entre 120 e 150",IF(ABS(X76)&lt;=180,"Entre 150 e 180","Superior a 180")))))))))</f>
        <v/>
      </c>
    </row>
    <row r="77">
      <c r="A77" t="inlineStr">
        <is>
          <t>Q09L02</t>
        </is>
      </c>
      <c r="B77" t="inlineStr">
        <is>
          <t>MAURICIO TADEU SOBRINHO</t>
        </is>
      </c>
      <c r="C77" t="inlineStr">
        <is>
          <t>065/096</t>
        </is>
      </c>
      <c r="D77" t="n">
        <v>45209</v>
      </c>
      <c r="E77" t="n">
        <v>45209</v>
      </c>
      <c r="F77" t="n">
        <v>45210</v>
      </c>
      <c r="G77" t="n">
        <v>2665.35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2665.35</v>
      </c>
      <c r="S77" t="inlineStr">
        <is>
          <t>IBIRAPITANGA FASE 3</t>
        </is>
      </c>
      <c r="T77" s="118">
        <f>DATE(YEAR(V77),MONTH(V77),1)</f>
        <v/>
      </c>
      <c r="U77" s="118">
        <f>DATE(YEAR(W77),MONTH(W77),1)</f>
        <v/>
      </c>
      <c r="V77" s="118">
        <f>D77</f>
        <v/>
      </c>
      <c r="W77" s="118">
        <f>E77</f>
        <v/>
      </c>
      <c r="X77">
        <f>V77-W77</f>
        <v/>
      </c>
      <c r="Y77">
        <f>IF(T77&gt;U77,"Antecipação",IF(X77&lt;-5,"Recebimento em Atraso","Recebimento Regular"))</f>
        <v/>
      </c>
      <c r="Z77">
        <f>IF(Y77="Recebimento Regular","Recebimento Regular",IF(ABS(X77)&lt;=15,"Até 15",IF(ABS(X77)&lt;=30,"Entre 15 e 30",IF(ABS(X77)&lt;=60,"Entre 30 e 60",IF(ABS(X77)&lt;=60,"Entre 60 e 90",IF(ABS(X77)&lt;=90,"Entre 90 e 120",IF(ABS(X77)&lt;=120,"Entre 90 e 120",IF(ABS(X77)&lt;=150,"Entre 120 e 150",IF(ABS(X77)&lt;=180,"Entre 150 e 180","Superior a 180")))))))))</f>
        <v/>
      </c>
    </row>
    <row r="78">
      <c r="A78" t="inlineStr">
        <is>
          <t>Q010L02</t>
        </is>
      </c>
      <c r="B78" t="inlineStr">
        <is>
          <t>ANTONIO FRANCISCO PEREIRA</t>
        </is>
      </c>
      <c r="C78" t="inlineStr">
        <is>
          <t>052/144</t>
        </is>
      </c>
      <c r="D78" t="n">
        <v>45209</v>
      </c>
      <c r="E78" t="n">
        <v>45209</v>
      </c>
      <c r="F78" t="n">
        <v>45210</v>
      </c>
      <c r="G78" t="n">
        <v>1959.95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1959.95</v>
      </c>
      <c r="S78" t="inlineStr">
        <is>
          <t>IBIRAPITANGA FASE 3</t>
        </is>
      </c>
      <c r="T78" s="118">
        <f>DATE(YEAR(V78),MONTH(V78),1)</f>
        <v/>
      </c>
      <c r="U78" s="118">
        <f>DATE(YEAR(W78),MONTH(W78),1)</f>
        <v/>
      </c>
      <c r="V78" s="118">
        <f>D78</f>
        <v/>
      </c>
      <c r="W78" s="118">
        <f>E78</f>
        <v/>
      </c>
      <c r="X78">
        <f>V78-W78</f>
        <v/>
      </c>
      <c r="Y78">
        <f>IF(T78&gt;U78,"Antecipação",IF(X78&lt;-5,"Recebimento em Atraso","Recebimento Regular"))</f>
        <v/>
      </c>
      <c r="Z78">
        <f>IF(Y78="Recebimento Regular","Recebimento Regular",IF(ABS(X78)&lt;=15,"Até 15",IF(ABS(X78)&lt;=30,"Entre 15 e 30",IF(ABS(X78)&lt;=60,"Entre 30 e 60",IF(ABS(X78)&lt;=60,"Entre 60 e 90",IF(ABS(X78)&lt;=90,"Entre 90 e 120",IF(ABS(X78)&lt;=120,"Entre 90 e 120",IF(ABS(X78)&lt;=150,"Entre 120 e 150",IF(ABS(X78)&lt;=180,"Entre 150 e 180","Superior a 180")))))))))</f>
        <v/>
      </c>
    </row>
    <row r="79">
      <c r="A79" t="inlineStr">
        <is>
          <t>Q020L02</t>
        </is>
      </c>
      <c r="B79" t="inlineStr">
        <is>
          <t>ANDERSON FERNANDO DE CAMPOS</t>
        </is>
      </c>
      <c r="C79" t="inlineStr">
        <is>
          <t>040/048</t>
        </is>
      </c>
      <c r="D79" t="n">
        <v>45209</v>
      </c>
      <c r="E79" t="n">
        <v>45209</v>
      </c>
      <c r="F79" t="n">
        <v>45210</v>
      </c>
      <c r="G79" t="n">
        <v>3870.79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3870.79</v>
      </c>
      <c r="S79" t="inlineStr">
        <is>
          <t>IBIRAPITANGA FASE 3</t>
        </is>
      </c>
      <c r="T79" s="118">
        <f>DATE(YEAR(V79),MONTH(V79),1)</f>
        <v/>
      </c>
      <c r="U79" s="118">
        <f>DATE(YEAR(W79),MONTH(W79),1)</f>
        <v/>
      </c>
      <c r="V79" s="118">
        <f>D79</f>
        <v/>
      </c>
      <c r="W79" s="118">
        <f>E79</f>
        <v/>
      </c>
      <c r="X79">
        <f>V79-W79</f>
        <v/>
      </c>
      <c r="Y79">
        <f>IF(T79&gt;U79,"Antecipação",IF(X79&lt;-5,"Recebimento em Atraso","Recebimento Regular"))</f>
        <v/>
      </c>
      <c r="Z79">
        <f>IF(Y79="Recebimento Regular","Recebimento Regular",IF(ABS(X79)&lt;=15,"Até 15",IF(ABS(X79)&lt;=30,"Entre 15 e 30",IF(ABS(X79)&lt;=60,"Entre 30 e 60",IF(ABS(X79)&lt;=60,"Entre 60 e 90",IF(ABS(X79)&lt;=90,"Entre 90 e 120",IF(ABS(X79)&lt;=120,"Entre 90 e 120",IF(ABS(X79)&lt;=150,"Entre 120 e 150",IF(ABS(X79)&lt;=180,"Entre 150 e 180","Superior a 180")))))))))</f>
        <v/>
      </c>
    </row>
    <row r="80">
      <c r="A80" t="inlineStr">
        <is>
          <t>Q07L04</t>
        </is>
      </c>
      <c r="B80" t="inlineStr">
        <is>
          <t>MARCIO DE LIMA CRUZATO</t>
        </is>
      </c>
      <c r="C80" t="inlineStr">
        <is>
          <t>067/096</t>
        </is>
      </c>
      <c r="D80" t="n">
        <v>45219</v>
      </c>
      <c r="E80" t="n">
        <v>45210</v>
      </c>
      <c r="F80" t="n">
        <v>45211</v>
      </c>
      <c r="G80" t="n">
        <v>2461.9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2461.9</v>
      </c>
      <c r="S80" t="inlineStr">
        <is>
          <t>IBIRAPITANGA FASE 3</t>
        </is>
      </c>
      <c r="T80" s="118">
        <f>DATE(YEAR(V80),MONTH(V80),1)</f>
        <v/>
      </c>
      <c r="U80" s="118">
        <f>DATE(YEAR(W80),MONTH(W80),1)</f>
        <v/>
      </c>
      <c r="V80" s="118">
        <f>D80</f>
        <v/>
      </c>
      <c r="W80" s="118">
        <f>E80</f>
        <v/>
      </c>
      <c r="X80">
        <f>V80-W80</f>
        <v/>
      </c>
      <c r="Y80">
        <f>IF(T80&gt;U80,"Antecipação",IF(X80&lt;-5,"Recebimento em Atraso","Recebimento Regular"))</f>
        <v/>
      </c>
      <c r="Z80">
        <f>IF(Y80="Recebimento Regular","Recebimento Regular",IF(ABS(X80)&lt;=15,"Até 15",IF(ABS(X80)&lt;=30,"Entre 15 e 30",IF(ABS(X80)&lt;=60,"Entre 30 e 60",IF(ABS(X80)&lt;=60,"Entre 60 e 90",IF(ABS(X80)&lt;=90,"Entre 90 e 120",IF(ABS(X80)&lt;=120,"Entre 90 e 120",IF(ABS(X80)&lt;=150,"Entre 120 e 150",IF(ABS(X80)&lt;=180,"Entre 150 e 180","Superior a 180")))))))))</f>
        <v/>
      </c>
    </row>
    <row r="81">
      <c r="A81" t="inlineStr">
        <is>
          <t>Q021L03</t>
        </is>
      </c>
      <c r="B81" t="inlineStr">
        <is>
          <t>EDUARDO BOLOGNESI ROQUE</t>
        </is>
      </c>
      <c r="C81" t="inlineStr">
        <is>
          <t>034/048</t>
        </is>
      </c>
      <c r="D81" t="n">
        <v>45214</v>
      </c>
      <c r="E81" t="n">
        <v>45212</v>
      </c>
      <c r="F81" t="n">
        <v>45215</v>
      </c>
      <c r="G81" t="n">
        <v>5168.29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5168.29</v>
      </c>
      <c r="S81" t="inlineStr">
        <is>
          <t>IBIRAPITANGA FASE 3</t>
        </is>
      </c>
      <c r="T81" s="118">
        <f>DATE(YEAR(V81),MONTH(V81),1)</f>
        <v/>
      </c>
      <c r="U81" s="118">
        <f>DATE(YEAR(W81),MONTH(W81),1)</f>
        <v/>
      </c>
      <c r="V81" s="118">
        <f>D81</f>
        <v/>
      </c>
      <c r="W81" s="118">
        <f>E81</f>
        <v/>
      </c>
      <c r="X81">
        <f>V81-W81</f>
        <v/>
      </c>
      <c r="Y81">
        <f>IF(T81&gt;U81,"Antecipação",IF(X81&lt;-5,"Recebimento em Atraso","Recebimento Regular"))</f>
        <v/>
      </c>
      <c r="Z81">
        <f>IF(Y81="Recebimento Regular","Recebimento Regular",IF(ABS(X81)&lt;=15,"Até 15",IF(ABS(X81)&lt;=30,"Entre 15 e 30",IF(ABS(X81)&lt;=60,"Entre 30 e 60",IF(ABS(X81)&lt;=60,"Entre 60 e 90",IF(ABS(X81)&lt;=90,"Entre 90 e 120",IF(ABS(X81)&lt;=120,"Entre 90 e 120",IF(ABS(X81)&lt;=150,"Entre 120 e 150",IF(ABS(X81)&lt;=180,"Entre 150 e 180","Superior a 180")))))))))</f>
        <v/>
      </c>
    </row>
    <row r="82">
      <c r="A82" t="inlineStr">
        <is>
          <t>Q024L05</t>
        </is>
      </c>
      <c r="B82" t="inlineStr">
        <is>
          <t>MATHEUS RIQUETTO DE SOUZA</t>
        </is>
      </c>
      <c r="C82" t="inlineStr">
        <is>
          <t>018/174</t>
        </is>
      </c>
      <c r="D82" t="n">
        <v>45214</v>
      </c>
      <c r="E82" t="n">
        <v>45212</v>
      </c>
      <c r="F82" t="n">
        <v>45215</v>
      </c>
      <c r="G82" t="n">
        <v>3264.59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3264.59</v>
      </c>
      <c r="S82" t="inlineStr">
        <is>
          <t>IBIRAPITANGA FASE 3</t>
        </is>
      </c>
      <c r="T82" s="118">
        <f>DATE(YEAR(V82),MONTH(V82),1)</f>
        <v/>
      </c>
      <c r="U82" s="118">
        <f>DATE(YEAR(W82),MONTH(W82),1)</f>
        <v/>
      </c>
      <c r="V82" s="118">
        <f>D82</f>
        <v/>
      </c>
      <c r="W82" s="118">
        <f>E82</f>
        <v/>
      </c>
      <c r="X82">
        <f>V82-W82</f>
        <v/>
      </c>
      <c r="Y82">
        <f>IF(T82&gt;U82,"Antecipação",IF(X82&lt;-5,"Recebimento em Atraso","Recebimento Regular"))</f>
        <v/>
      </c>
      <c r="Z82">
        <f>IF(Y82="Recebimento Regular","Recebimento Regular",IF(ABS(X82)&lt;=15,"Até 15",IF(ABS(X82)&lt;=30,"Entre 15 e 30",IF(ABS(X82)&lt;=60,"Entre 30 e 60",IF(ABS(X82)&lt;=60,"Entre 60 e 90",IF(ABS(X82)&lt;=90,"Entre 90 e 120",IF(ABS(X82)&lt;=120,"Entre 90 e 120",IF(ABS(X82)&lt;=150,"Entre 120 e 150",IF(ABS(X82)&lt;=180,"Entre 150 e 180","Superior a 180")))))))))</f>
        <v/>
      </c>
    </row>
    <row r="83">
      <c r="A83" t="inlineStr">
        <is>
          <t>Q08L011</t>
        </is>
      </c>
      <c r="B83" t="inlineStr">
        <is>
          <t>PAULO HENRIQUE DEBBELLIS ARAUJO</t>
        </is>
      </c>
      <c r="C83" t="inlineStr">
        <is>
          <t>017/048</t>
        </is>
      </c>
      <c r="D83" t="n">
        <v>45214</v>
      </c>
      <c r="E83" t="n">
        <v>45212</v>
      </c>
      <c r="F83" t="n">
        <v>45215</v>
      </c>
      <c r="G83" t="n">
        <v>3618.32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3618.32</v>
      </c>
      <c r="S83" t="inlineStr">
        <is>
          <t>IBIRAPITANGA FASE 3</t>
        </is>
      </c>
      <c r="T83" s="118">
        <f>DATE(YEAR(V83),MONTH(V83),1)</f>
        <v/>
      </c>
      <c r="U83" s="118">
        <f>DATE(YEAR(W83),MONTH(W83),1)</f>
        <v/>
      </c>
      <c r="V83" s="118">
        <f>D83</f>
        <v/>
      </c>
      <c r="W83" s="118">
        <f>E83</f>
        <v/>
      </c>
      <c r="X83">
        <f>V83-W83</f>
        <v/>
      </c>
      <c r="Y83">
        <f>IF(T83&gt;U83,"Antecipação",IF(X83&lt;-5,"Recebimento em Atraso","Recebimento Regular"))</f>
        <v/>
      </c>
      <c r="Z83">
        <f>IF(Y83="Recebimento Regular","Recebimento Regular",IF(ABS(X83)&lt;=15,"Até 15",IF(ABS(X83)&lt;=30,"Entre 15 e 30",IF(ABS(X83)&lt;=60,"Entre 30 e 60",IF(ABS(X83)&lt;=60,"Entre 60 e 90",IF(ABS(X83)&lt;=90,"Entre 90 e 120",IF(ABS(X83)&lt;=120,"Entre 90 e 120",IF(ABS(X83)&lt;=150,"Entre 120 e 150",IF(ABS(X83)&lt;=180,"Entre 150 e 180","Superior a 180")))))))))</f>
        <v/>
      </c>
    </row>
    <row r="84">
      <c r="A84" t="inlineStr">
        <is>
          <t>Q020L01</t>
        </is>
      </c>
      <c r="B84" t="inlineStr">
        <is>
          <t>GABRIEL  DE OLIVEIRA ALENCAR</t>
        </is>
      </c>
      <c r="C84" t="inlineStr">
        <is>
          <t>014/048</t>
        </is>
      </c>
      <c r="D84" t="n">
        <v>45214</v>
      </c>
      <c r="E84" t="n">
        <v>45212</v>
      </c>
      <c r="F84" t="n">
        <v>45215</v>
      </c>
      <c r="G84" t="n">
        <v>6001.79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6001.79</v>
      </c>
      <c r="S84" t="inlineStr">
        <is>
          <t>IBIRAPITANGA FASE 3</t>
        </is>
      </c>
      <c r="T84" s="118">
        <f>DATE(YEAR(V84),MONTH(V84),1)</f>
        <v/>
      </c>
      <c r="U84" s="118">
        <f>DATE(YEAR(W84),MONTH(W84),1)</f>
        <v/>
      </c>
      <c r="V84" s="118">
        <f>D84</f>
        <v/>
      </c>
      <c r="W84" s="118">
        <f>E84</f>
        <v/>
      </c>
      <c r="X84">
        <f>V84-W84</f>
        <v/>
      </c>
      <c r="Y84">
        <f>IF(T84&gt;U84,"Antecipação",IF(X84&lt;-5,"Recebimento em Atraso","Recebimento Regular"))</f>
        <v/>
      </c>
      <c r="Z84">
        <f>IF(Y84="Recebimento Regular","Recebimento Regular",IF(ABS(X84)&lt;=15,"Até 15",IF(ABS(X84)&lt;=30,"Entre 15 e 30",IF(ABS(X84)&lt;=60,"Entre 30 e 60",IF(ABS(X84)&lt;=60,"Entre 60 e 90",IF(ABS(X84)&lt;=90,"Entre 90 e 120",IF(ABS(X84)&lt;=120,"Entre 90 e 120",IF(ABS(X84)&lt;=150,"Entre 120 e 150",IF(ABS(X84)&lt;=180,"Entre 150 e 180","Superior a 180")))))))))</f>
        <v/>
      </c>
    </row>
    <row r="85">
      <c r="A85" t="inlineStr">
        <is>
          <t>Q025L020</t>
        </is>
      </c>
      <c r="B85" t="inlineStr">
        <is>
          <t>RICHARD MCNAUGHT</t>
        </is>
      </c>
      <c r="C85" t="inlineStr">
        <is>
          <t>030/048</t>
        </is>
      </c>
      <c r="D85" t="n">
        <v>45214</v>
      </c>
      <c r="E85" t="n">
        <v>45215</v>
      </c>
      <c r="F85" t="n">
        <v>45216</v>
      </c>
      <c r="G85" t="n">
        <v>4920.83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4920.83</v>
      </c>
      <c r="S85" t="inlineStr">
        <is>
          <t>IBIRAPITANGA FASE 3</t>
        </is>
      </c>
      <c r="T85" s="118">
        <f>DATE(YEAR(V85),MONTH(V85),1)</f>
        <v/>
      </c>
      <c r="U85" s="118">
        <f>DATE(YEAR(W85),MONTH(W85),1)</f>
        <v/>
      </c>
      <c r="V85" s="118">
        <f>D85</f>
        <v/>
      </c>
      <c r="W85" s="118">
        <f>E85</f>
        <v/>
      </c>
      <c r="X85">
        <f>V85-W85</f>
        <v/>
      </c>
      <c r="Y85">
        <f>IF(T85&gt;U85,"Antecipação",IF(X85&lt;-5,"Recebimento em Atraso","Recebimento Regular"))</f>
        <v/>
      </c>
      <c r="Z85">
        <f>IF(Y85="Recebimento Regular","Recebimento Regular",IF(ABS(X85)&lt;=15,"Até 15",IF(ABS(X85)&lt;=30,"Entre 15 e 30",IF(ABS(X85)&lt;=60,"Entre 30 e 60",IF(ABS(X85)&lt;=60,"Entre 60 e 90",IF(ABS(X85)&lt;=90,"Entre 90 e 120",IF(ABS(X85)&lt;=120,"Entre 90 e 120",IF(ABS(X85)&lt;=150,"Entre 120 e 150",IF(ABS(X85)&lt;=180,"Entre 150 e 180","Superior a 180")))))))))</f>
        <v/>
      </c>
    </row>
    <row r="86">
      <c r="A86" t="inlineStr">
        <is>
          <t>Q025L09</t>
        </is>
      </c>
      <c r="B86" t="inlineStr">
        <is>
          <t>UELINTON MATOS SOUZA DE OLIVEIRA</t>
        </is>
      </c>
      <c r="C86" t="inlineStr">
        <is>
          <t>023/048</t>
        </is>
      </c>
      <c r="D86" t="n">
        <v>45214</v>
      </c>
      <c r="E86" t="n">
        <v>45215</v>
      </c>
      <c r="F86" t="n">
        <v>45216</v>
      </c>
      <c r="G86" t="n">
        <v>5193.07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5193.07</v>
      </c>
      <c r="S86" t="inlineStr">
        <is>
          <t>IBIRAPITANGA FASE 3</t>
        </is>
      </c>
      <c r="T86" s="118">
        <f>DATE(YEAR(V86),MONTH(V86),1)</f>
        <v/>
      </c>
      <c r="U86" s="118">
        <f>DATE(YEAR(W86),MONTH(W86),1)</f>
        <v/>
      </c>
      <c r="V86" s="118">
        <f>D86</f>
        <v/>
      </c>
      <c r="W86" s="118">
        <f>E86</f>
        <v/>
      </c>
      <c r="X86">
        <f>V86-W86</f>
        <v/>
      </c>
      <c r="Y86">
        <f>IF(T86&gt;U86,"Antecipação",IF(X86&lt;-5,"Recebimento em Atraso","Recebimento Regular"))</f>
        <v/>
      </c>
      <c r="Z86">
        <f>IF(Y86="Recebimento Regular","Recebimento Regular",IF(ABS(X86)&lt;=15,"Até 15",IF(ABS(X86)&lt;=30,"Entre 15 e 30",IF(ABS(X86)&lt;=60,"Entre 30 e 60",IF(ABS(X86)&lt;=60,"Entre 60 e 90",IF(ABS(X86)&lt;=90,"Entre 90 e 120",IF(ABS(X86)&lt;=120,"Entre 90 e 120",IF(ABS(X86)&lt;=150,"Entre 120 e 150",IF(ABS(X86)&lt;=180,"Entre 150 e 180","Superior a 180")))))))))</f>
        <v/>
      </c>
    </row>
    <row r="87">
      <c r="A87" t="inlineStr">
        <is>
          <t>Q022L07</t>
        </is>
      </c>
      <c r="B87" t="inlineStr">
        <is>
          <t>RICARDO RIBEIRO  DA SILVA</t>
        </is>
      </c>
      <c r="C87" t="inlineStr">
        <is>
          <t>004/048</t>
        </is>
      </c>
      <c r="D87" t="n">
        <v>45214</v>
      </c>
      <c r="E87" t="n">
        <v>45215</v>
      </c>
      <c r="F87" t="n">
        <v>45216</v>
      </c>
      <c r="G87" t="n">
        <v>6836.82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6836.82</v>
      </c>
      <c r="S87" t="inlineStr">
        <is>
          <t>IBIRAPITANGA FASE 3</t>
        </is>
      </c>
      <c r="T87" s="118">
        <f>DATE(YEAR(V87),MONTH(V87),1)</f>
        <v/>
      </c>
      <c r="U87" s="118">
        <f>DATE(YEAR(W87),MONTH(W87),1)</f>
        <v/>
      </c>
      <c r="V87" s="118">
        <f>D87</f>
        <v/>
      </c>
      <c r="W87" s="118">
        <f>E87</f>
        <v/>
      </c>
      <c r="X87">
        <f>V87-W87</f>
        <v/>
      </c>
      <c r="Y87">
        <f>IF(T87&gt;U87,"Antecipação",IF(X87&lt;-5,"Recebimento em Atraso","Recebimento Regular"))</f>
        <v/>
      </c>
      <c r="Z87">
        <f>IF(Y87="Recebimento Regular","Recebimento Regular",IF(ABS(X87)&lt;=15,"Até 15",IF(ABS(X87)&lt;=30,"Entre 15 e 30",IF(ABS(X87)&lt;=60,"Entre 30 e 60",IF(ABS(X87)&lt;=60,"Entre 60 e 90",IF(ABS(X87)&lt;=90,"Entre 90 e 120",IF(ABS(X87)&lt;=120,"Entre 90 e 120",IF(ABS(X87)&lt;=150,"Entre 120 e 150",IF(ABS(X87)&lt;=180,"Entre 150 e 180","Superior a 180")))))))))</f>
        <v/>
      </c>
    </row>
    <row r="88">
      <c r="A88" t="inlineStr">
        <is>
          <t>Q023L06</t>
        </is>
      </c>
      <c r="B88" t="inlineStr">
        <is>
          <t>GABRIELA DOS SANTOS BARROS</t>
        </is>
      </c>
      <c r="C88" t="inlineStr">
        <is>
          <t>014/048</t>
        </is>
      </c>
      <c r="D88" t="n">
        <v>45214</v>
      </c>
      <c r="E88" t="n">
        <v>45215</v>
      </c>
      <c r="F88" t="n">
        <v>45216</v>
      </c>
      <c r="G88" t="n">
        <v>5512.3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5512.3</v>
      </c>
      <c r="S88" t="inlineStr">
        <is>
          <t>IBIRAPITANGA FASE 3</t>
        </is>
      </c>
      <c r="T88" s="118">
        <f>DATE(YEAR(V88),MONTH(V88),1)</f>
        <v/>
      </c>
      <c r="U88" s="118">
        <f>DATE(YEAR(W88),MONTH(W88),1)</f>
        <v/>
      </c>
      <c r="V88" s="118">
        <f>D88</f>
        <v/>
      </c>
      <c r="W88" s="118">
        <f>E88</f>
        <v/>
      </c>
      <c r="X88">
        <f>V88-W88</f>
        <v/>
      </c>
      <c r="Y88">
        <f>IF(T88&gt;U88,"Antecipação",IF(X88&lt;-5,"Recebimento em Atraso","Recebimento Regular"))</f>
        <v/>
      </c>
      <c r="Z88">
        <f>IF(Y88="Recebimento Regular","Recebimento Regular",IF(ABS(X88)&lt;=15,"Até 15",IF(ABS(X88)&lt;=30,"Entre 15 e 30",IF(ABS(X88)&lt;=60,"Entre 30 e 60",IF(ABS(X88)&lt;=60,"Entre 60 e 90",IF(ABS(X88)&lt;=90,"Entre 90 e 120",IF(ABS(X88)&lt;=120,"Entre 90 e 120",IF(ABS(X88)&lt;=150,"Entre 120 e 150",IF(ABS(X88)&lt;=180,"Entre 150 e 180","Superior a 180")))))))))</f>
        <v/>
      </c>
    </row>
    <row r="89">
      <c r="A89" t="inlineStr">
        <is>
          <t>Q024L013</t>
        </is>
      </c>
      <c r="B89" t="inlineStr">
        <is>
          <t>RICHARD MCNAUGHT</t>
        </is>
      </c>
      <c r="C89" t="inlineStr">
        <is>
          <t>030/048</t>
        </is>
      </c>
      <c r="D89" t="n">
        <v>45214</v>
      </c>
      <c r="E89" t="n">
        <v>45215</v>
      </c>
      <c r="F89" t="n">
        <v>45216</v>
      </c>
      <c r="G89" t="n">
        <v>4795.42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4795.42</v>
      </c>
      <c r="S89" t="inlineStr">
        <is>
          <t>IBIRAPITANGA FASE 3</t>
        </is>
      </c>
      <c r="T89" s="118">
        <f>DATE(YEAR(V89),MONTH(V89),1)</f>
        <v/>
      </c>
      <c r="U89" s="118">
        <f>DATE(YEAR(W89),MONTH(W89),1)</f>
        <v/>
      </c>
      <c r="V89" s="118">
        <f>D89</f>
        <v/>
      </c>
      <c r="W89" s="118">
        <f>E89</f>
        <v/>
      </c>
      <c r="X89">
        <f>V89-W89</f>
        <v/>
      </c>
      <c r="Y89">
        <f>IF(T89&gt;U89,"Antecipação",IF(X89&lt;-5,"Recebimento em Atraso","Recebimento Regular"))</f>
        <v/>
      </c>
      <c r="Z89">
        <f>IF(Y89="Recebimento Regular","Recebimento Regular",IF(ABS(X89)&lt;=15,"Até 15",IF(ABS(X89)&lt;=30,"Entre 15 e 30",IF(ABS(X89)&lt;=60,"Entre 30 e 60",IF(ABS(X89)&lt;=60,"Entre 60 e 90",IF(ABS(X89)&lt;=90,"Entre 90 e 120",IF(ABS(X89)&lt;=120,"Entre 90 e 120",IF(ABS(X89)&lt;=150,"Entre 120 e 150",IF(ABS(X89)&lt;=180,"Entre 150 e 180","Superior a 180")))))))))</f>
        <v/>
      </c>
    </row>
    <row r="90">
      <c r="A90" t="inlineStr">
        <is>
          <t>Q025L03</t>
        </is>
      </c>
      <c r="B90" t="inlineStr">
        <is>
          <t>NOVA VISAO SERVICOS TEMPORARIOS LTDA</t>
        </is>
      </c>
      <c r="C90" t="inlineStr">
        <is>
          <t>031/120</t>
        </is>
      </c>
      <c r="D90" t="n">
        <v>45229</v>
      </c>
      <c r="E90" t="n">
        <v>45215</v>
      </c>
      <c r="F90" t="n">
        <v>45216</v>
      </c>
      <c r="G90" t="n">
        <v>2603.04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2603.04</v>
      </c>
      <c r="S90" t="inlineStr">
        <is>
          <t>IBIRAPITANGA FASE 3</t>
        </is>
      </c>
      <c r="T90" s="118">
        <f>DATE(YEAR(V90),MONTH(V90),1)</f>
        <v/>
      </c>
      <c r="U90" s="118">
        <f>DATE(YEAR(W90),MONTH(W90),1)</f>
        <v/>
      </c>
      <c r="V90" s="118">
        <f>D90</f>
        <v/>
      </c>
      <c r="W90" s="118">
        <f>E90</f>
        <v/>
      </c>
      <c r="X90">
        <f>V90-W90</f>
        <v/>
      </c>
      <c r="Y90">
        <f>IF(T90&gt;U90,"Antecipação",IF(X90&lt;-5,"Recebimento em Atraso","Recebimento Regular"))</f>
        <v/>
      </c>
      <c r="Z90">
        <f>IF(Y90="Recebimento Regular","Recebimento Regular",IF(ABS(X90)&lt;=15,"Até 15",IF(ABS(X90)&lt;=30,"Entre 15 e 30",IF(ABS(X90)&lt;=60,"Entre 30 e 60",IF(ABS(X90)&lt;=60,"Entre 60 e 90",IF(ABS(X90)&lt;=90,"Entre 90 e 120",IF(ABS(X90)&lt;=120,"Entre 90 e 120",IF(ABS(X90)&lt;=150,"Entre 120 e 150",IF(ABS(X90)&lt;=180,"Entre 150 e 180","Superior a 180")))))))))</f>
        <v/>
      </c>
    </row>
    <row r="91">
      <c r="A91" t="inlineStr">
        <is>
          <t>Q025L04</t>
        </is>
      </c>
      <c r="B91" t="inlineStr">
        <is>
          <t>NOVA VISAO SERVICOS TEMPORARIOS LTDA</t>
        </is>
      </c>
      <c r="C91" t="inlineStr">
        <is>
          <t>035/048</t>
        </is>
      </c>
      <c r="D91" t="n">
        <v>45224</v>
      </c>
      <c r="E91" t="n">
        <v>45215</v>
      </c>
      <c r="F91" t="n">
        <v>45216</v>
      </c>
      <c r="G91" t="n">
        <v>5768.92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5768.92</v>
      </c>
      <c r="S91" t="inlineStr">
        <is>
          <t>IBIRAPITANGA FASE 3</t>
        </is>
      </c>
      <c r="T91" s="118">
        <f>DATE(YEAR(V91),MONTH(V91),1)</f>
        <v/>
      </c>
      <c r="U91" s="118">
        <f>DATE(YEAR(W91),MONTH(W91),1)</f>
        <v/>
      </c>
      <c r="V91" s="118">
        <f>D91</f>
        <v/>
      </c>
      <c r="W91" s="118">
        <f>E91</f>
        <v/>
      </c>
      <c r="X91">
        <f>V91-W91</f>
        <v/>
      </c>
      <c r="Y91">
        <f>IF(T91&gt;U91,"Antecipação",IF(X91&lt;-5,"Recebimento em Atraso","Recebimento Regular"))</f>
        <v/>
      </c>
      <c r="Z91">
        <f>IF(Y91="Recebimento Regular","Recebimento Regular",IF(ABS(X91)&lt;=15,"Até 15",IF(ABS(X91)&lt;=30,"Entre 15 e 30",IF(ABS(X91)&lt;=60,"Entre 30 e 60",IF(ABS(X91)&lt;=60,"Entre 60 e 90",IF(ABS(X91)&lt;=90,"Entre 90 e 120",IF(ABS(X91)&lt;=120,"Entre 90 e 120",IF(ABS(X91)&lt;=150,"Entre 120 e 150",IF(ABS(X91)&lt;=180,"Entre 150 e 180","Superior a 180")))))))))</f>
        <v/>
      </c>
    </row>
    <row r="92">
      <c r="A92" t="inlineStr">
        <is>
          <t>Q022L03</t>
        </is>
      </c>
      <c r="B92" t="inlineStr">
        <is>
          <t>KELLY RODRIGUES DE SANTANA</t>
        </is>
      </c>
      <c r="C92" t="inlineStr">
        <is>
          <t>030/048</t>
        </is>
      </c>
      <c r="D92" t="n">
        <v>45194</v>
      </c>
      <c r="E92" t="n">
        <v>45215</v>
      </c>
      <c r="F92" t="n">
        <v>45216</v>
      </c>
      <c r="G92" t="n">
        <v>4750.89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4750.89</v>
      </c>
      <c r="S92" t="inlineStr">
        <is>
          <t>IBIRAPITANGA FASE 3</t>
        </is>
      </c>
      <c r="T92" s="118">
        <f>DATE(YEAR(V92),MONTH(V92),1)</f>
        <v/>
      </c>
      <c r="U92" s="118">
        <f>DATE(YEAR(W92),MONTH(W92),1)</f>
        <v/>
      </c>
      <c r="V92" s="118">
        <f>D92</f>
        <v/>
      </c>
      <c r="W92" s="118">
        <f>E92</f>
        <v/>
      </c>
      <c r="X92">
        <f>V92-W92</f>
        <v/>
      </c>
      <c r="Y92">
        <f>IF(T92&gt;U92,"Antecipação",IF(X92&lt;-5,"Recebimento em Atraso","Recebimento Regular"))</f>
        <v/>
      </c>
      <c r="Z92">
        <f>IF(Y92="Recebimento Regular","Recebimento Regular",IF(ABS(X92)&lt;=15,"Até 15",IF(ABS(X92)&lt;=30,"Entre 15 e 30",IF(ABS(X92)&lt;=60,"Entre 30 e 60",IF(ABS(X92)&lt;=60,"Entre 60 e 90",IF(ABS(X92)&lt;=90,"Entre 90 e 120",IF(ABS(X92)&lt;=120,"Entre 90 e 120",IF(ABS(X92)&lt;=150,"Entre 120 e 150",IF(ABS(X92)&lt;=180,"Entre 150 e 180","Superior a 180")))))))))</f>
        <v/>
      </c>
    </row>
    <row r="93">
      <c r="A93" t="inlineStr">
        <is>
          <t>Q05L03</t>
        </is>
      </c>
      <c r="B93" t="inlineStr">
        <is>
          <t>EDUARDO GOYA</t>
        </is>
      </c>
      <c r="C93" t="inlineStr">
        <is>
          <t>035/048</t>
        </is>
      </c>
      <c r="D93" t="n">
        <v>45214</v>
      </c>
      <c r="E93" t="n">
        <v>45215</v>
      </c>
      <c r="F93" t="n">
        <v>45216</v>
      </c>
      <c r="G93" t="n">
        <v>5036.67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5036.67</v>
      </c>
      <c r="S93" t="inlineStr">
        <is>
          <t>IBIRAPITANGA FASE 3</t>
        </is>
      </c>
      <c r="T93" s="118">
        <f>DATE(YEAR(V93),MONTH(V93),1)</f>
        <v/>
      </c>
      <c r="U93" s="118">
        <f>DATE(YEAR(W93),MONTH(W93),1)</f>
        <v/>
      </c>
      <c r="V93" s="118">
        <f>D93</f>
        <v/>
      </c>
      <c r="W93" s="118">
        <f>E93</f>
        <v/>
      </c>
      <c r="X93">
        <f>V93-W93</f>
        <v/>
      </c>
      <c r="Y93">
        <f>IF(T93&gt;U93,"Antecipação",IF(X93&lt;-5,"Recebimento em Atraso","Recebimento Regular"))</f>
        <v/>
      </c>
      <c r="Z93">
        <f>IF(Y93="Recebimento Regular","Recebimento Regular",IF(ABS(X93)&lt;=15,"Até 15",IF(ABS(X93)&lt;=30,"Entre 15 e 30",IF(ABS(X93)&lt;=60,"Entre 30 e 60",IF(ABS(X93)&lt;=60,"Entre 60 e 90",IF(ABS(X93)&lt;=90,"Entre 90 e 120",IF(ABS(X93)&lt;=120,"Entre 90 e 120",IF(ABS(X93)&lt;=150,"Entre 120 e 150",IF(ABS(X93)&lt;=180,"Entre 150 e 180","Superior a 180")))))))))</f>
        <v/>
      </c>
    </row>
    <row r="94">
      <c r="A94" t="inlineStr">
        <is>
          <t>Q06L08</t>
        </is>
      </c>
      <c r="B94" t="inlineStr">
        <is>
          <t>VANIA FONSECA LONGHI MACARRAO</t>
        </is>
      </c>
      <c r="C94" t="inlineStr">
        <is>
          <t>048/048</t>
        </is>
      </c>
      <c r="D94" t="n">
        <v>45214</v>
      </c>
      <c r="E94" t="n">
        <v>45215</v>
      </c>
      <c r="F94" t="n">
        <v>45216</v>
      </c>
      <c r="G94" t="n">
        <v>3706.26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3706.26</v>
      </c>
      <c r="S94" t="inlineStr">
        <is>
          <t>IBIRAPITANGA FASE 3</t>
        </is>
      </c>
      <c r="T94" s="118">
        <f>DATE(YEAR(V94),MONTH(V94),1)</f>
        <v/>
      </c>
      <c r="U94" s="118">
        <f>DATE(YEAR(W94),MONTH(W94),1)</f>
        <v/>
      </c>
      <c r="V94" s="118">
        <f>D94</f>
        <v/>
      </c>
      <c r="W94" s="118">
        <f>E94</f>
        <v/>
      </c>
      <c r="X94">
        <f>V94-W94</f>
        <v/>
      </c>
      <c r="Y94">
        <f>IF(T94&gt;U94,"Antecipação",IF(X94&lt;-5,"Recebimento em Atraso","Recebimento Regular"))</f>
        <v/>
      </c>
      <c r="Z94">
        <f>IF(Y94="Recebimento Regular","Recebimento Regular",IF(ABS(X94)&lt;=15,"Até 15",IF(ABS(X94)&lt;=30,"Entre 15 e 30",IF(ABS(X94)&lt;=60,"Entre 30 e 60",IF(ABS(X94)&lt;=60,"Entre 60 e 90",IF(ABS(X94)&lt;=90,"Entre 90 e 120",IF(ABS(X94)&lt;=120,"Entre 90 e 120",IF(ABS(X94)&lt;=150,"Entre 120 e 150",IF(ABS(X94)&lt;=180,"Entre 150 e 180","Superior a 180")))))))))</f>
        <v/>
      </c>
    </row>
    <row r="95">
      <c r="A95" t="inlineStr">
        <is>
          <t>Q013L06</t>
        </is>
      </c>
      <c r="B95" t="inlineStr">
        <is>
          <t>MARIO LIMA MORAIS</t>
        </is>
      </c>
      <c r="C95" t="inlineStr">
        <is>
          <t>073/096</t>
        </is>
      </c>
      <c r="D95" t="n">
        <v>45214</v>
      </c>
      <c r="E95" t="n">
        <v>45215</v>
      </c>
      <c r="F95" t="n">
        <v>45216</v>
      </c>
      <c r="G95" t="n">
        <v>3035.42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3035.42</v>
      </c>
      <c r="S95" t="inlineStr">
        <is>
          <t>IBIRAPITANGA FASE 3</t>
        </is>
      </c>
      <c r="T95" s="118">
        <f>DATE(YEAR(V95),MONTH(V95),1)</f>
        <v/>
      </c>
      <c r="U95" s="118">
        <f>DATE(YEAR(W95),MONTH(W95),1)</f>
        <v/>
      </c>
      <c r="V95" s="118">
        <f>D95</f>
        <v/>
      </c>
      <c r="W95" s="118">
        <f>E95</f>
        <v/>
      </c>
      <c r="X95">
        <f>V95-W95</f>
        <v/>
      </c>
      <c r="Y95">
        <f>IF(T95&gt;U95,"Antecipação",IF(X95&lt;-5,"Recebimento em Atraso","Recebimento Regular"))</f>
        <v/>
      </c>
      <c r="Z95">
        <f>IF(Y95="Recebimento Regular","Recebimento Regular",IF(ABS(X95)&lt;=15,"Até 15",IF(ABS(X95)&lt;=30,"Entre 15 e 30",IF(ABS(X95)&lt;=60,"Entre 30 e 60",IF(ABS(X95)&lt;=60,"Entre 60 e 90",IF(ABS(X95)&lt;=90,"Entre 90 e 120",IF(ABS(X95)&lt;=120,"Entre 90 e 120",IF(ABS(X95)&lt;=150,"Entre 120 e 150",IF(ABS(X95)&lt;=180,"Entre 150 e 180","Superior a 180")))))))))</f>
        <v/>
      </c>
    </row>
    <row r="96">
      <c r="A96" t="inlineStr">
        <is>
          <t>Q014L01</t>
        </is>
      </c>
      <c r="B96" t="inlineStr">
        <is>
          <t>NELSON BERTONI JUNIOR</t>
        </is>
      </c>
      <c r="C96" t="inlineStr">
        <is>
          <t>028/042</t>
        </is>
      </c>
      <c r="D96" t="n">
        <v>45214</v>
      </c>
      <c r="E96" t="n">
        <v>45215</v>
      </c>
      <c r="F96" t="n">
        <v>45216</v>
      </c>
      <c r="G96" t="n">
        <v>3415.03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3415.03</v>
      </c>
      <c r="S96" t="inlineStr">
        <is>
          <t>IBIRAPITANGA FASE 3</t>
        </is>
      </c>
      <c r="T96" s="118">
        <f>DATE(YEAR(V96),MONTH(V96),1)</f>
        <v/>
      </c>
      <c r="U96" s="118">
        <f>DATE(YEAR(W96),MONTH(W96),1)</f>
        <v/>
      </c>
      <c r="V96" s="118">
        <f>D96</f>
        <v/>
      </c>
      <c r="W96" s="118">
        <f>E96</f>
        <v/>
      </c>
      <c r="X96">
        <f>V96-W96</f>
        <v/>
      </c>
      <c r="Y96">
        <f>IF(T96&gt;U96,"Antecipação",IF(X96&lt;-5,"Recebimento em Atraso","Recebimento Regular"))</f>
        <v/>
      </c>
      <c r="Z96">
        <f>IF(Y96="Recebimento Regular","Recebimento Regular",IF(ABS(X96)&lt;=15,"Até 15",IF(ABS(X96)&lt;=30,"Entre 15 e 30",IF(ABS(X96)&lt;=60,"Entre 30 e 60",IF(ABS(X96)&lt;=60,"Entre 60 e 90",IF(ABS(X96)&lt;=90,"Entre 90 e 120",IF(ABS(X96)&lt;=120,"Entre 90 e 120",IF(ABS(X96)&lt;=150,"Entre 120 e 150",IF(ABS(X96)&lt;=180,"Entre 150 e 180","Superior a 180")))))))))</f>
        <v/>
      </c>
    </row>
    <row r="97">
      <c r="A97" t="inlineStr">
        <is>
          <t>Q014L010</t>
        </is>
      </c>
      <c r="B97" t="inlineStr">
        <is>
          <t>IGOR FREDEGOTO</t>
        </is>
      </c>
      <c r="C97" t="inlineStr">
        <is>
          <t>047/048</t>
        </is>
      </c>
      <c r="D97" t="n">
        <v>45214</v>
      </c>
      <c r="E97" t="n">
        <v>45215</v>
      </c>
      <c r="F97" t="n">
        <v>45216</v>
      </c>
      <c r="G97" t="n">
        <v>4559.79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4559.79</v>
      </c>
      <c r="S97" t="inlineStr">
        <is>
          <t>IBIRAPITANGA FASE 3</t>
        </is>
      </c>
      <c r="T97" s="118">
        <f>DATE(YEAR(V97),MONTH(V97),1)</f>
        <v/>
      </c>
      <c r="U97" s="118">
        <f>DATE(YEAR(W97),MONTH(W97),1)</f>
        <v/>
      </c>
      <c r="V97" s="118">
        <f>D97</f>
        <v/>
      </c>
      <c r="W97" s="118">
        <f>E97</f>
        <v/>
      </c>
      <c r="X97">
        <f>V97-W97</f>
        <v/>
      </c>
      <c r="Y97">
        <f>IF(T97&gt;U97,"Antecipação",IF(X97&lt;-5,"Recebimento em Atraso","Recebimento Regular"))</f>
        <v/>
      </c>
      <c r="Z97">
        <f>IF(Y97="Recebimento Regular","Recebimento Regular",IF(ABS(X97)&lt;=15,"Até 15",IF(ABS(X97)&lt;=30,"Entre 15 e 30",IF(ABS(X97)&lt;=60,"Entre 30 e 60",IF(ABS(X97)&lt;=60,"Entre 60 e 90",IF(ABS(X97)&lt;=90,"Entre 90 e 120",IF(ABS(X97)&lt;=120,"Entre 90 e 120",IF(ABS(X97)&lt;=150,"Entre 120 e 150",IF(ABS(X97)&lt;=180,"Entre 150 e 180","Superior a 180")))))))))</f>
        <v/>
      </c>
    </row>
    <row r="98">
      <c r="A98" t="inlineStr">
        <is>
          <t>Q015L01</t>
        </is>
      </c>
      <c r="B98" t="inlineStr">
        <is>
          <t>MEIRE APARECIDA RODRIGUES PICCO</t>
        </is>
      </c>
      <c r="C98" t="inlineStr">
        <is>
          <t>070/096</t>
        </is>
      </c>
      <c r="D98" t="n">
        <v>45214</v>
      </c>
      <c r="E98" t="n">
        <v>45215</v>
      </c>
      <c r="F98" t="n">
        <v>45216</v>
      </c>
      <c r="G98" t="n">
        <v>3109.49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3109.49</v>
      </c>
      <c r="S98" t="inlineStr">
        <is>
          <t>IBIRAPITANGA FASE 3</t>
        </is>
      </c>
      <c r="T98" s="118">
        <f>DATE(YEAR(V98),MONTH(V98),1)</f>
        <v/>
      </c>
      <c r="U98" s="118">
        <f>DATE(YEAR(W98),MONTH(W98),1)</f>
        <v/>
      </c>
      <c r="V98" s="118">
        <f>D98</f>
        <v/>
      </c>
      <c r="W98" s="118">
        <f>E98</f>
        <v/>
      </c>
      <c r="X98">
        <f>V98-W98</f>
        <v/>
      </c>
      <c r="Y98">
        <f>IF(T98&gt;U98,"Antecipação",IF(X98&lt;-5,"Recebimento em Atraso","Recebimento Regular"))</f>
        <v/>
      </c>
      <c r="Z98">
        <f>IF(Y98="Recebimento Regular","Recebimento Regular",IF(ABS(X98)&lt;=15,"Até 15",IF(ABS(X98)&lt;=30,"Entre 15 e 30",IF(ABS(X98)&lt;=60,"Entre 30 e 60",IF(ABS(X98)&lt;=60,"Entre 60 e 90",IF(ABS(X98)&lt;=90,"Entre 90 e 120",IF(ABS(X98)&lt;=120,"Entre 90 e 120",IF(ABS(X98)&lt;=150,"Entre 120 e 150",IF(ABS(X98)&lt;=180,"Entre 150 e 180","Superior a 180")))))))))</f>
        <v/>
      </c>
    </row>
    <row r="99">
      <c r="A99" t="inlineStr">
        <is>
          <t>Q019L05</t>
        </is>
      </c>
      <c r="B99" t="inlineStr">
        <is>
          <t>ARLEN FERREIRA DO NASCIMENTO</t>
        </is>
      </c>
      <c r="C99" t="inlineStr">
        <is>
          <t>044/048</t>
        </is>
      </c>
      <c r="D99" t="n">
        <v>45209</v>
      </c>
      <c r="E99" t="n">
        <v>45215</v>
      </c>
      <c r="F99" t="n">
        <v>45216</v>
      </c>
      <c r="G99" t="n">
        <v>2335.11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2335.11</v>
      </c>
      <c r="S99" t="inlineStr">
        <is>
          <t>IBIRAPITANGA FASE 3</t>
        </is>
      </c>
      <c r="T99" s="118">
        <f>DATE(YEAR(V99),MONTH(V99),1)</f>
        <v/>
      </c>
      <c r="U99" s="118">
        <f>DATE(YEAR(W99),MONTH(W99),1)</f>
        <v/>
      </c>
      <c r="V99" s="118">
        <f>D99</f>
        <v/>
      </c>
      <c r="W99" s="118">
        <f>E99</f>
        <v/>
      </c>
      <c r="X99">
        <f>V99-W99</f>
        <v/>
      </c>
      <c r="Y99">
        <f>IF(T99&gt;U99,"Antecipação",IF(X99&lt;-5,"Recebimento em Atraso","Recebimento Regular"))</f>
        <v/>
      </c>
      <c r="Z99">
        <f>IF(Y99="Recebimento Regular","Recebimento Regular",IF(ABS(X99)&lt;=15,"Até 15",IF(ABS(X99)&lt;=30,"Entre 15 e 30",IF(ABS(X99)&lt;=60,"Entre 30 e 60",IF(ABS(X99)&lt;=60,"Entre 60 e 90",IF(ABS(X99)&lt;=90,"Entre 90 e 120",IF(ABS(X99)&lt;=120,"Entre 90 e 120",IF(ABS(X99)&lt;=150,"Entre 120 e 150",IF(ABS(X99)&lt;=180,"Entre 150 e 180","Superior a 180")))))))))</f>
        <v/>
      </c>
    </row>
    <row r="100">
      <c r="A100" t="inlineStr">
        <is>
          <t>Q019L08</t>
        </is>
      </c>
      <c r="B100" t="inlineStr">
        <is>
          <t>STHEFANY DIAS RODRIGUES</t>
        </is>
      </c>
      <c r="C100" t="inlineStr">
        <is>
          <t>038/048</t>
        </is>
      </c>
      <c r="D100" t="n">
        <v>45214</v>
      </c>
      <c r="E100" t="n">
        <v>45215</v>
      </c>
      <c r="F100" t="n">
        <v>45216</v>
      </c>
      <c r="G100" t="n">
        <v>7107.59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7107.59</v>
      </c>
      <c r="S100" t="inlineStr">
        <is>
          <t>IBIRAPITANGA FASE 3</t>
        </is>
      </c>
      <c r="T100" s="118">
        <f>DATE(YEAR(V100),MONTH(V100),1)</f>
        <v/>
      </c>
      <c r="U100" s="118">
        <f>DATE(YEAR(W100),MONTH(W100),1)</f>
        <v/>
      </c>
      <c r="V100" s="118">
        <f>D100</f>
        <v/>
      </c>
      <c r="W100" s="118">
        <f>E100</f>
        <v/>
      </c>
      <c r="X100">
        <f>V100-W100</f>
        <v/>
      </c>
      <c r="Y100">
        <f>IF(T100&gt;U100,"Antecipação",IF(X100&lt;-5,"Recebimento em Atraso","Recebimento Regular"))</f>
        <v/>
      </c>
      <c r="Z100">
        <f>IF(Y100="Recebimento Regular","Recebimento Regular",IF(ABS(X100)&lt;=15,"Até 15",IF(ABS(X100)&lt;=30,"Entre 15 e 30",IF(ABS(X100)&lt;=60,"Entre 30 e 60",IF(ABS(X100)&lt;=60,"Entre 60 e 90",IF(ABS(X100)&lt;=90,"Entre 90 e 120",IF(ABS(X100)&lt;=120,"Entre 90 e 120",IF(ABS(X100)&lt;=150,"Entre 120 e 150",IF(ABS(X100)&lt;=180,"Entre 150 e 180","Superior a 180")))))))))</f>
        <v/>
      </c>
    </row>
    <row r="101">
      <c r="A101" t="inlineStr">
        <is>
          <t>Q021L011</t>
        </is>
      </c>
      <c r="B101" t="inlineStr">
        <is>
          <t>ANTONIA COSTA SOCCI</t>
        </is>
      </c>
      <c r="C101" t="inlineStr">
        <is>
          <t>031/180</t>
        </is>
      </c>
      <c r="D101" t="n">
        <v>45189</v>
      </c>
      <c r="E101" t="n">
        <v>45216</v>
      </c>
      <c r="F101" t="n">
        <v>45217</v>
      </c>
      <c r="G101" t="n">
        <v>2970.08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2970.08</v>
      </c>
      <c r="S101" t="inlineStr">
        <is>
          <t>IBIRAPITANGA FASE 3</t>
        </is>
      </c>
      <c r="T101" s="118">
        <f>DATE(YEAR(V101),MONTH(V101),1)</f>
        <v/>
      </c>
      <c r="U101" s="118">
        <f>DATE(YEAR(W101),MONTH(W101),1)</f>
        <v/>
      </c>
      <c r="V101" s="118">
        <f>D101</f>
        <v/>
      </c>
      <c r="W101" s="118">
        <f>E101</f>
        <v/>
      </c>
      <c r="X101">
        <f>V101-W101</f>
        <v/>
      </c>
      <c r="Y101">
        <f>IF(T101&gt;U101,"Antecipação",IF(X101&lt;-5,"Recebimento em Atraso","Recebimento Regular"))</f>
        <v/>
      </c>
      <c r="Z101">
        <f>IF(Y101="Recebimento Regular","Recebimento Regular",IF(ABS(X101)&lt;=15,"Até 15",IF(ABS(X101)&lt;=30,"Entre 15 e 30",IF(ABS(X101)&lt;=60,"Entre 30 e 60",IF(ABS(X101)&lt;=60,"Entre 60 e 90",IF(ABS(X101)&lt;=90,"Entre 90 e 120",IF(ABS(X101)&lt;=120,"Entre 90 e 120",IF(ABS(X101)&lt;=150,"Entre 120 e 150",IF(ABS(X101)&lt;=180,"Entre 150 e 180","Superior a 180")))))))))</f>
        <v/>
      </c>
    </row>
    <row r="102">
      <c r="A102" t="inlineStr">
        <is>
          <t>Q06L01</t>
        </is>
      </c>
      <c r="B102" t="inlineStr">
        <is>
          <t>VAGNER LUIS SANCHES DA SILVA</t>
        </is>
      </c>
      <c r="C102" t="inlineStr">
        <is>
          <t>020/180</t>
        </is>
      </c>
      <c r="D102" t="n">
        <v>45214</v>
      </c>
      <c r="E102" t="n">
        <v>45216</v>
      </c>
      <c r="F102" t="n">
        <v>45217</v>
      </c>
      <c r="G102" t="n">
        <v>3856.63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3856.63</v>
      </c>
      <c r="S102" t="inlineStr">
        <is>
          <t>IBIRAPITANGA FASE 3</t>
        </is>
      </c>
      <c r="T102" s="118">
        <f>DATE(YEAR(V102),MONTH(V102),1)</f>
        <v/>
      </c>
      <c r="U102" s="118">
        <f>DATE(YEAR(W102),MONTH(W102),1)</f>
        <v/>
      </c>
      <c r="V102" s="118">
        <f>D102</f>
        <v/>
      </c>
      <c r="W102" s="118">
        <f>E102</f>
        <v/>
      </c>
      <c r="X102">
        <f>V102-W102</f>
        <v/>
      </c>
      <c r="Y102">
        <f>IF(T102&gt;U102,"Antecipação",IF(X102&lt;-5,"Recebimento em Atraso","Recebimento Regular"))</f>
        <v/>
      </c>
      <c r="Z102">
        <f>IF(Y102="Recebimento Regular","Recebimento Regular",IF(ABS(X102)&lt;=15,"Até 15",IF(ABS(X102)&lt;=30,"Entre 15 e 30",IF(ABS(X102)&lt;=60,"Entre 30 e 60",IF(ABS(X102)&lt;=60,"Entre 60 e 90",IF(ABS(X102)&lt;=90,"Entre 90 e 120",IF(ABS(X102)&lt;=120,"Entre 90 e 120",IF(ABS(X102)&lt;=150,"Entre 120 e 150",IF(ABS(X102)&lt;=180,"Entre 150 e 180","Superior a 180")))))))))</f>
        <v/>
      </c>
    </row>
    <row r="103">
      <c r="A103" t="inlineStr">
        <is>
          <t>Q020L014</t>
        </is>
      </c>
      <c r="B103" t="inlineStr">
        <is>
          <t>RODRIGO ALVES NAVARRO</t>
        </is>
      </c>
      <c r="C103" t="inlineStr">
        <is>
          <t>027/042</t>
        </is>
      </c>
      <c r="D103" t="n">
        <v>45219</v>
      </c>
      <c r="E103" t="n">
        <v>45217</v>
      </c>
      <c r="F103" t="n">
        <v>45218</v>
      </c>
      <c r="G103" t="n">
        <v>8308.540000000001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8308.540000000001</v>
      </c>
      <c r="S103" t="inlineStr">
        <is>
          <t>IBIRAPITANGA FASE 3</t>
        </is>
      </c>
      <c r="T103" s="118">
        <f>DATE(YEAR(V103),MONTH(V103),1)</f>
        <v/>
      </c>
      <c r="U103" s="118">
        <f>DATE(YEAR(W103),MONTH(W103),1)</f>
        <v/>
      </c>
      <c r="V103" s="118">
        <f>D103</f>
        <v/>
      </c>
      <c r="W103" s="118">
        <f>E103</f>
        <v/>
      </c>
      <c r="X103">
        <f>V103-W103</f>
        <v/>
      </c>
      <c r="Y103">
        <f>IF(T103&gt;U103,"Antecipação",IF(X103&lt;-5,"Recebimento em Atraso","Recebimento Regular"))</f>
        <v/>
      </c>
      <c r="Z103">
        <f>IF(Y103="Recebimento Regular","Recebimento Regular",IF(ABS(X103)&lt;=15,"Até 15",IF(ABS(X103)&lt;=30,"Entre 15 e 30",IF(ABS(X103)&lt;=60,"Entre 30 e 60",IF(ABS(X103)&lt;=60,"Entre 60 e 90",IF(ABS(X103)&lt;=90,"Entre 90 e 120",IF(ABS(X103)&lt;=120,"Entre 90 e 120",IF(ABS(X103)&lt;=150,"Entre 120 e 150",IF(ABS(X103)&lt;=180,"Entre 150 e 180","Superior a 180")))))))))</f>
        <v/>
      </c>
    </row>
    <row r="104">
      <c r="A104" t="inlineStr">
        <is>
          <t>Q024L015</t>
        </is>
      </c>
      <c r="B104" t="inlineStr">
        <is>
          <t>ANA PAULA OLIVEIRA DA SILVA</t>
        </is>
      </c>
      <c r="C104" t="inlineStr">
        <is>
          <t>034/044</t>
        </is>
      </c>
      <c r="D104" t="n">
        <v>45219</v>
      </c>
      <c r="E104" t="n">
        <v>45218</v>
      </c>
      <c r="F104" t="n">
        <v>45219</v>
      </c>
      <c r="G104" t="n">
        <v>5988.14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5988.14</v>
      </c>
      <c r="S104" t="inlineStr">
        <is>
          <t>IBIRAPITANGA FASE 3</t>
        </is>
      </c>
      <c r="T104" s="118">
        <f>DATE(YEAR(V104),MONTH(V104),1)</f>
        <v/>
      </c>
      <c r="U104" s="118">
        <f>DATE(YEAR(W104),MONTH(W104),1)</f>
        <v/>
      </c>
      <c r="V104" s="118">
        <f>D104</f>
        <v/>
      </c>
      <c r="W104" s="118">
        <f>E104</f>
        <v/>
      </c>
      <c r="X104">
        <f>V104-W104</f>
        <v/>
      </c>
      <c r="Y104">
        <f>IF(T104&gt;U104,"Antecipação",IF(X104&lt;-5,"Recebimento em Atraso","Recebimento Regular"))</f>
        <v/>
      </c>
      <c r="Z104">
        <f>IF(Y104="Recebimento Regular","Recebimento Regular",IF(ABS(X104)&lt;=15,"Até 15",IF(ABS(X104)&lt;=30,"Entre 15 e 30",IF(ABS(X104)&lt;=60,"Entre 30 e 60",IF(ABS(X104)&lt;=60,"Entre 60 e 90",IF(ABS(X104)&lt;=90,"Entre 90 e 120",IF(ABS(X104)&lt;=120,"Entre 90 e 120",IF(ABS(X104)&lt;=150,"Entre 120 e 150",IF(ABS(X104)&lt;=180,"Entre 150 e 180","Superior a 180")))))))))</f>
        <v/>
      </c>
    </row>
    <row r="105">
      <c r="A105" t="inlineStr">
        <is>
          <t>Q027L05</t>
        </is>
      </c>
      <c r="B105" t="inlineStr">
        <is>
          <t>SIMONE CRISTINA MACERA PALMOS</t>
        </is>
      </c>
      <c r="C105" t="inlineStr">
        <is>
          <t>047/060</t>
        </is>
      </c>
      <c r="D105" t="n">
        <v>45219</v>
      </c>
      <c r="E105" t="n">
        <v>45219</v>
      </c>
      <c r="F105" t="n">
        <v>45222</v>
      </c>
      <c r="G105" t="n">
        <v>3780.59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3780.59</v>
      </c>
      <c r="S105" t="inlineStr">
        <is>
          <t>IBIRAPITANGA FASE 3</t>
        </is>
      </c>
      <c r="T105" s="118">
        <f>DATE(YEAR(V105),MONTH(V105),1)</f>
        <v/>
      </c>
      <c r="U105" s="118">
        <f>DATE(YEAR(W105),MONTH(W105),1)</f>
        <v/>
      </c>
      <c r="V105" s="118">
        <f>D105</f>
        <v/>
      </c>
      <c r="W105" s="118">
        <f>E105</f>
        <v/>
      </c>
      <c r="X105">
        <f>V105-W105</f>
        <v/>
      </c>
      <c r="Y105">
        <f>IF(T105&gt;U105,"Antecipação",IF(X105&lt;-5,"Recebimento em Atraso","Recebimento Regular"))</f>
        <v/>
      </c>
      <c r="Z105">
        <f>IF(Y105="Recebimento Regular","Recebimento Regular",IF(ABS(X105)&lt;=15,"Até 15",IF(ABS(X105)&lt;=30,"Entre 15 e 30",IF(ABS(X105)&lt;=60,"Entre 30 e 60",IF(ABS(X105)&lt;=60,"Entre 60 e 90",IF(ABS(X105)&lt;=90,"Entre 90 e 120",IF(ABS(X105)&lt;=120,"Entre 90 e 120",IF(ABS(X105)&lt;=150,"Entre 120 e 150",IF(ABS(X105)&lt;=180,"Entre 150 e 180","Superior a 180")))))))))</f>
        <v/>
      </c>
    </row>
    <row r="106">
      <c r="A106" t="inlineStr">
        <is>
          <t>Q028L07</t>
        </is>
      </c>
      <c r="B106" t="inlineStr">
        <is>
          <t>RENAN RACANELI PACHU</t>
        </is>
      </c>
      <c r="C106" t="inlineStr">
        <is>
          <t>004/048</t>
        </is>
      </c>
      <c r="D106" t="n">
        <v>45219</v>
      </c>
      <c r="E106" t="n">
        <v>45219</v>
      </c>
      <c r="F106" t="n">
        <v>45222</v>
      </c>
      <c r="G106" t="n">
        <v>5232.82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5232.82</v>
      </c>
      <c r="S106" t="inlineStr">
        <is>
          <t>IBIRAPITANGA FASE 3</t>
        </is>
      </c>
      <c r="T106" s="118">
        <f>DATE(YEAR(V106),MONTH(V106),1)</f>
        <v/>
      </c>
      <c r="U106" s="118">
        <f>DATE(YEAR(W106),MONTH(W106),1)</f>
        <v/>
      </c>
      <c r="V106" s="118">
        <f>D106</f>
        <v/>
      </c>
      <c r="W106" s="118">
        <f>E106</f>
        <v/>
      </c>
      <c r="X106">
        <f>V106-W106</f>
        <v/>
      </c>
      <c r="Y106">
        <f>IF(T106&gt;U106,"Antecipação",IF(X106&lt;-5,"Recebimento em Atraso","Recebimento Regular"))</f>
        <v/>
      </c>
      <c r="Z106">
        <f>IF(Y106="Recebimento Regular","Recebimento Regular",IF(ABS(X106)&lt;=15,"Até 15",IF(ABS(X106)&lt;=30,"Entre 15 e 30",IF(ABS(X106)&lt;=60,"Entre 30 e 60",IF(ABS(X106)&lt;=60,"Entre 60 e 90",IF(ABS(X106)&lt;=90,"Entre 90 e 120",IF(ABS(X106)&lt;=120,"Entre 90 e 120",IF(ABS(X106)&lt;=150,"Entre 120 e 150",IF(ABS(X106)&lt;=180,"Entre 150 e 180","Superior a 180")))))))))</f>
        <v/>
      </c>
    </row>
    <row r="107">
      <c r="A107" t="inlineStr">
        <is>
          <t>Q025L015</t>
        </is>
      </c>
      <c r="B107" t="inlineStr">
        <is>
          <t>REGIS CORTEZ BUENO</t>
        </is>
      </c>
      <c r="C107" t="inlineStr">
        <is>
          <t>037/180</t>
        </is>
      </c>
      <c r="D107" t="n">
        <v>45219</v>
      </c>
      <c r="E107" t="n">
        <v>45219</v>
      </c>
      <c r="F107" t="n">
        <v>45222</v>
      </c>
      <c r="G107" t="n">
        <v>2107.2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2107.2</v>
      </c>
      <c r="S107" t="inlineStr">
        <is>
          <t>IBIRAPITANGA FASE 3</t>
        </is>
      </c>
      <c r="T107" s="118">
        <f>DATE(YEAR(V107),MONTH(V107),1)</f>
        <v/>
      </c>
      <c r="U107" s="118">
        <f>DATE(YEAR(W107),MONTH(W107),1)</f>
        <v/>
      </c>
      <c r="V107" s="118">
        <f>D107</f>
        <v/>
      </c>
      <c r="W107" s="118">
        <f>E107</f>
        <v/>
      </c>
      <c r="X107">
        <f>V107-W107</f>
        <v/>
      </c>
      <c r="Y107">
        <f>IF(T107&gt;U107,"Antecipação",IF(X107&lt;-5,"Recebimento em Atraso","Recebimento Regular"))</f>
        <v/>
      </c>
      <c r="Z107">
        <f>IF(Y107="Recebimento Regular","Recebimento Regular",IF(ABS(X107)&lt;=15,"Até 15",IF(ABS(X107)&lt;=30,"Entre 15 e 30",IF(ABS(X107)&lt;=60,"Entre 30 e 60",IF(ABS(X107)&lt;=60,"Entre 60 e 90",IF(ABS(X107)&lt;=90,"Entre 90 e 120",IF(ABS(X107)&lt;=120,"Entre 90 e 120",IF(ABS(X107)&lt;=150,"Entre 120 e 150",IF(ABS(X107)&lt;=180,"Entre 150 e 180","Superior a 180")))))))))</f>
        <v/>
      </c>
    </row>
    <row r="108">
      <c r="A108" t="inlineStr">
        <is>
          <t>Q021L010</t>
        </is>
      </c>
      <c r="B108" t="inlineStr">
        <is>
          <t>HENRIQUE CESAR ULBRICH</t>
        </is>
      </c>
      <c r="C108" t="inlineStr">
        <is>
          <t>035/042</t>
        </is>
      </c>
      <c r="D108" t="n">
        <v>45219</v>
      </c>
      <c r="E108" t="n">
        <v>45219</v>
      </c>
      <c r="F108" t="n">
        <v>45222</v>
      </c>
      <c r="G108" t="n">
        <v>4478.43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4478.43</v>
      </c>
      <c r="S108" t="inlineStr">
        <is>
          <t>IBIRAPITANGA FASE 3</t>
        </is>
      </c>
      <c r="T108" s="118">
        <f>DATE(YEAR(V108),MONTH(V108),1)</f>
        <v/>
      </c>
      <c r="U108" s="118">
        <f>DATE(YEAR(W108),MONTH(W108),1)</f>
        <v/>
      </c>
      <c r="V108" s="118">
        <f>D108</f>
        <v/>
      </c>
      <c r="W108" s="118">
        <f>E108</f>
        <v/>
      </c>
      <c r="X108">
        <f>V108-W108</f>
        <v/>
      </c>
      <c r="Y108">
        <f>IF(T108&gt;U108,"Antecipação",IF(X108&lt;-5,"Recebimento em Atraso","Recebimento Regular"))</f>
        <v/>
      </c>
      <c r="Z108">
        <f>IF(Y108="Recebimento Regular","Recebimento Regular",IF(ABS(X108)&lt;=15,"Até 15",IF(ABS(X108)&lt;=30,"Entre 15 e 30",IF(ABS(X108)&lt;=60,"Entre 30 e 60",IF(ABS(X108)&lt;=60,"Entre 60 e 90",IF(ABS(X108)&lt;=90,"Entre 90 e 120",IF(ABS(X108)&lt;=120,"Entre 90 e 120",IF(ABS(X108)&lt;=150,"Entre 120 e 150",IF(ABS(X108)&lt;=180,"Entre 150 e 180","Superior a 180")))))))))</f>
        <v/>
      </c>
    </row>
    <row r="109">
      <c r="A109" t="inlineStr">
        <is>
          <t>Q020L03</t>
        </is>
      </c>
      <c r="B109" t="inlineStr">
        <is>
          <t>LUCAS SOUZA MARQUES</t>
        </is>
      </c>
      <c r="C109" t="inlineStr">
        <is>
          <t>034/120</t>
        </is>
      </c>
      <c r="D109" t="n">
        <v>45219</v>
      </c>
      <c r="E109" t="n">
        <v>45219</v>
      </c>
      <c r="F109" t="n">
        <v>45222</v>
      </c>
      <c r="G109" t="n">
        <v>2572.73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2572.73</v>
      </c>
      <c r="S109" t="inlineStr">
        <is>
          <t>IBIRAPITANGA FASE 3</t>
        </is>
      </c>
      <c r="T109" s="118">
        <f>DATE(YEAR(V109),MONTH(V109),1)</f>
        <v/>
      </c>
      <c r="U109" s="118">
        <f>DATE(YEAR(W109),MONTH(W109),1)</f>
        <v/>
      </c>
      <c r="V109" s="118">
        <f>D109</f>
        <v/>
      </c>
      <c r="W109" s="118">
        <f>E109</f>
        <v/>
      </c>
      <c r="X109">
        <f>V109-W109</f>
        <v/>
      </c>
      <c r="Y109">
        <f>IF(T109&gt;U109,"Antecipação",IF(X109&lt;-5,"Recebimento em Atraso","Recebimento Regular"))</f>
        <v/>
      </c>
      <c r="Z109">
        <f>IF(Y109="Recebimento Regular","Recebimento Regular",IF(ABS(X109)&lt;=15,"Até 15",IF(ABS(X109)&lt;=30,"Entre 15 e 30",IF(ABS(X109)&lt;=60,"Entre 30 e 60",IF(ABS(X109)&lt;=60,"Entre 60 e 90",IF(ABS(X109)&lt;=90,"Entre 90 e 120",IF(ABS(X109)&lt;=120,"Entre 90 e 120",IF(ABS(X109)&lt;=150,"Entre 120 e 150",IF(ABS(X109)&lt;=180,"Entre 150 e 180","Superior a 180")))))))))</f>
        <v/>
      </c>
    </row>
    <row r="110">
      <c r="A110" t="inlineStr">
        <is>
          <t>Q02L011</t>
        </is>
      </c>
      <c r="B110" t="inlineStr">
        <is>
          <t>MARIANA RAGOSTA  SERRÃO</t>
        </is>
      </c>
      <c r="C110" t="inlineStr">
        <is>
          <t>038/045</t>
        </is>
      </c>
      <c r="D110" t="n">
        <v>45219</v>
      </c>
      <c r="E110" t="n">
        <v>45219</v>
      </c>
      <c r="F110" t="n">
        <v>45222</v>
      </c>
      <c r="G110" t="n">
        <v>5167.66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5167.66</v>
      </c>
      <c r="S110" t="inlineStr">
        <is>
          <t>IBIRAPITANGA FASE 3</t>
        </is>
      </c>
      <c r="T110" s="118">
        <f>DATE(YEAR(V110),MONTH(V110),1)</f>
        <v/>
      </c>
      <c r="U110" s="118">
        <f>DATE(YEAR(W110),MONTH(W110),1)</f>
        <v/>
      </c>
      <c r="V110" s="118">
        <f>D110</f>
        <v/>
      </c>
      <c r="W110" s="118">
        <f>E110</f>
        <v/>
      </c>
      <c r="X110">
        <f>V110-W110</f>
        <v/>
      </c>
      <c r="Y110">
        <f>IF(T110&gt;U110,"Antecipação",IF(X110&lt;-5,"Recebimento em Atraso","Recebimento Regular"))</f>
        <v/>
      </c>
      <c r="Z110">
        <f>IF(Y110="Recebimento Regular","Recebimento Regular",IF(ABS(X110)&lt;=15,"Até 15",IF(ABS(X110)&lt;=30,"Entre 15 e 30",IF(ABS(X110)&lt;=60,"Entre 30 e 60",IF(ABS(X110)&lt;=60,"Entre 60 e 90",IF(ABS(X110)&lt;=90,"Entre 90 e 120",IF(ABS(X110)&lt;=120,"Entre 90 e 120",IF(ABS(X110)&lt;=150,"Entre 120 e 150",IF(ABS(X110)&lt;=180,"Entre 150 e 180","Superior a 180")))))))))</f>
        <v/>
      </c>
    </row>
    <row r="111">
      <c r="A111" t="inlineStr">
        <is>
          <t>Q07L02</t>
        </is>
      </c>
      <c r="B111" t="inlineStr">
        <is>
          <t>EDUARDO BOLOGNESI ROQUE</t>
        </is>
      </c>
      <c r="C111" t="inlineStr">
        <is>
          <t>035/042</t>
        </is>
      </c>
      <c r="D111" t="n">
        <v>45219</v>
      </c>
      <c r="E111" t="n">
        <v>45219</v>
      </c>
      <c r="F111" t="n">
        <v>45222</v>
      </c>
      <c r="G111" t="n">
        <v>4591.21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4591.21</v>
      </c>
      <c r="S111" t="inlineStr">
        <is>
          <t>IBIRAPITANGA FASE 3</t>
        </is>
      </c>
      <c r="T111" s="118">
        <f>DATE(YEAR(V111),MONTH(V111),1)</f>
        <v/>
      </c>
      <c r="U111" s="118">
        <f>DATE(YEAR(W111),MONTH(W111),1)</f>
        <v/>
      </c>
      <c r="V111" s="118">
        <f>D111</f>
        <v/>
      </c>
      <c r="W111" s="118">
        <f>E111</f>
        <v/>
      </c>
      <c r="X111">
        <f>V111-W111</f>
        <v/>
      </c>
      <c r="Y111">
        <f>IF(T111&gt;U111,"Antecipação",IF(X111&lt;-5,"Recebimento em Atraso","Recebimento Regular"))</f>
        <v/>
      </c>
      <c r="Z111">
        <f>IF(Y111="Recebimento Regular","Recebimento Regular",IF(ABS(X111)&lt;=15,"Até 15",IF(ABS(X111)&lt;=30,"Entre 15 e 30",IF(ABS(X111)&lt;=60,"Entre 30 e 60",IF(ABS(X111)&lt;=60,"Entre 60 e 90",IF(ABS(X111)&lt;=90,"Entre 90 e 120",IF(ABS(X111)&lt;=120,"Entre 90 e 120",IF(ABS(X111)&lt;=150,"Entre 120 e 150",IF(ABS(X111)&lt;=180,"Entre 150 e 180","Superior a 180")))))))))</f>
        <v/>
      </c>
    </row>
    <row r="112">
      <c r="A112" t="inlineStr">
        <is>
          <t>Q013L04</t>
        </is>
      </c>
      <c r="B112" t="inlineStr">
        <is>
          <t>RAQUEL DOS PASSOS DOS SANTOS</t>
        </is>
      </c>
      <c r="C112" t="inlineStr">
        <is>
          <t>021/048</t>
        </is>
      </c>
      <c r="D112" t="n">
        <v>45219</v>
      </c>
      <c r="E112" t="n">
        <v>45219</v>
      </c>
      <c r="F112" t="n">
        <v>45222</v>
      </c>
      <c r="G112" t="n">
        <v>7084.59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7084.59</v>
      </c>
      <c r="S112" t="inlineStr">
        <is>
          <t>IBIRAPITANGA FASE 3</t>
        </is>
      </c>
      <c r="T112" s="118">
        <f>DATE(YEAR(V112),MONTH(V112),1)</f>
        <v/>
      </c>
      <c r="U112" s="118">
        <f>DATE(YEAR(W112),MONTH(W112),1)</f>
        <v/>
      </c>
      <c r="V112" s="118">
        <f>D112</f>
        <v/>
      </c>
      <c r="W112" s="118">
        <f>E112</f>
        <v/>
      </c>
      <c r="X112">
        <f>V112-W112</f>
        <v/>
      </c>
      <c r="Y112">
        <f>IF(T112&gt;U112,"Antecipação",IF(X112&lt;-5,"Recebimento em Atraso","Recebimento Regular"))</f>
        <v/>
      </c>
      <c r="Z112">
        <f>IF(Y112="Recebimento Regular","Recebimento Regular",IF(ABS(X112)&lt;=15,"Até 15",IF(ABS(X112)&lt;=30,"Entre 15 e 30",IF(ABS(X112)&lt;=60,"Entre 30 e 60",IF(ABS(X112)&lt;=60,"Entre 60 e 90",IF(ABS(X112)&lt;=90,"Entre 90 e 120",IF(ABS(X112)&lt;=120,"Entre 90 e 120",IF(ABS(X112)&lt;=150,"Entre 120 e 150",IF(ABS(X112)&lt;=180,"Entre 150 e 180","Superior a 180")))))))))</f>
        <v/>
      </c>
    </row>
    <row r="113">
      <c r="A113" t="inlineStr">
        <is>
          <t>Q017L05</t>
        </is>
      </c>
      <c r="B113" t="inlineStr">
        <is>
          <t>ANTONIO LUCIANO VIEIRA</t>
        </is>
      </c>
      <c r="C113" t="inlineStr">
        <is>
          <t>007/048</t>
        </is>
      </c>
      <c r="D113" t="n">
        <v>45219</v>
      </c>
      <c r="E113" t="n">
        <v>45219</v>
      </c>
      <c r="F113" t="n">
        <v>45222</v>
      </c>
      <c r="G113" t="n">
        <v>2227.95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2227.95</v>
      </c>
      <c r="S113" t="inlineStr">
        <is>
          <t>IBIRAPITANGA FASE 3</t>
        </is>
      </c>
      <c r="T113" s="118">
        <f>DATE(YEAR(V113),MONTH(V113),1)</f>
        <v/>
      </c>
      <c r="U113" s="118">
        <f>DATE(YEAR(W113),MONTH(W113),1)</f>
        <v/>
      </c>
      <c r="V113" s="118">
        <f>D113</f>
        <v/>
      </c>
      <c r="W113" s="118">
        <f>E113</f>
        <v/>
      </c>
      <c r="X113">
        <f>V113-W113</f>
        <v/>
      </c>
      <c r="Y113">
        <f>IF(T113&gt;U113,"Antecipação",IF(X113&lt;-5,"Recebimento em Atraso","Recebimento Regular"))</f>
        <v/>
      </c>
      <c r="Z113">
        <f>IF(Y113="Recebimento Regular","Recebimento Regular",IF(ABS(X113)&lt;=15,"Até 15",IF(ABS(X113)&lt;=30,"Entre 15 e 30",IF(ABS(X113)&lt;=60,"Entre 30 e 60",IF(ABS(X113)&lt;=60,"Entre 60 e 90",IF(ABS(X113)&lt;=90,"Entre 90 e 120",IF(ABS(X113)&lt;=120,"Entre 90 e 120",IF(ABS(X113)&lt;=150,"Entre 120 e 150",IF(ABS(X113)&lt;=180,"Entre 150 e 180","Superior a 180")))))))))</f>
        <v/>
      </c>
    </row>
    <row r="114">
      <c r="A114" t="inlineStr">
        <is>
          <t>Q015L02</t>
        </is>
      </c>
      <c r="B114" t="inlineStr">
        <is>
          <t>DANIEL DE SOUZA PACHECO</t>
        </is>
      </c>
      <c r="C114" t="inlineStr">
        <is>
          <t>037/048</t>
        </is>
      </c>
      <c r="D114" t="n">
        <v>45224</v>
      </c>
      <c r="E114" t="n">
        <v>45222</v>
      </c>
      <c r="F114" t="n">
        <v>45223</v>
      </c>
      <c r="G114" t="n">
        <v>3946.65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3946.65</v>
      </c>
      <c r="S114" t="inlineStr">
        <is>
          <t>IBIRAPITANGA FASE 3</t>
        </is>
      </c>
      <c r="T114" s="118">
        <f>DATE(YEAR(V114),MONTH(V114),1)</f>
        <v/>
      </c>
      <c r="U114" s="118">
        <f>DATE(YEAR(W114),MONTH(W114),1)</f>
        <v/>
      </c>
      <c r="V114" s="118">
        <f>D114</f>
        <v/>
      </c>
      <c r="W114" s="118">
        <f>E114</f>
        <v/>
      </c>
      <c r="X114">
        <f>V114-W114</f>
        <v/>
      </c>
      <c r="Y114">
        <f>IF(T114&gt;U114,"Antecipação",IF(X114&lt;-5,"Recebimento em Atraso","Recebimento Regular"))</f>
        <v/>
      </c>
      <c r="Z114">
        <f>IF(Y114="Recebimento Regular","Recebimento Regular",IF(ABS(X114)&lt;=15,"Até 15",IF(ABS(X114)&lt;=30,"Entre 15 e 30",IF(ABS(X114)&lt;=60,"Entre 30 e 60",IF(ABS(X114)&lt;=60,"Entre 60 e 90",IF(ABS(X114)&lt;=90,"Entre 90 e 120",IF(ABS(X114)&lt;=120,"Entre 90 e 120",IF(ABS(X114)&lt;=150,"Entre 120 e 150",IF(ABS(X114)&lt;=180,"Entre 150 e 180","Superior a 180")))))))))</f>
        <v/>
      </c>
    </row>
    <row r="115">
      <c r="A115" t="inlineStr">
        <is>
          <t>Q015L02</t>
        </is>
      </c>
      <c r="B115" t="inlineStr">
        <is>
          <t>DANIEL DE SOUZA PACHECO</t>
        </is>
      </c>
      <c r="C115" t="inlineStr">
        <is>
          <t>003/004</t>
        </is>
      </c>
      <c r="D115" t="n">
        <v>45224</v>
      </c>
      <c r="E115" t="n">
        <v>45222</v>
      </c>
      <c r="F115" t="n">
        <v>45223</v>
      </c>
      <c r="G115" t="n">
        <v>15593.36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15593.36</v>
      </c>
      <c r="S115" t="inlineStr">
        <is>
          <t>IBIRAPITANGA FASE 3</t>
        </is>
      </c>
      <c r="T115" s="118">
        <f>DATE(YEAR(V115),MONTH(V115),1)</f>
        <v/>
      </c>
      <c r="U115" s="118">
        <f>DATE(YEAR(W115),MONTH(W115),1)</f>
        <v/>
      </c>
      <c r="V115" s="118">
        <f>D115</f>
        <v/>
      </c>
      <c r="W115" s="118">
        <f>E115</f>
        <v/>
      </c>
      <c r="X115">
        <f>V115-W115</f>
        <v/>
      </c>
      <c r="Y115">
        <f>IF(T115&gt;U115,"Antecipação",IF(X115&lt;-5,"Recebimento em Atraso","Recebimento Regular"))</f>
        <v/>
      </c>
      <c r="Z115">
        <f>IF(Y115="Recebimento Regular","Recebimento Regular",IF(ABS(X115)&lt;=15,"Até 15",IF(ABS(X115)&lt;=30,"Entre 15 e 30",IF(ABS(X115)&lt;=60,"Entre 30 e 60",IF(ABS(X115)&lt;=60,"Entre 60 e 90",IF(ABS(X115)&lt;=90,"Entre 90 e 120",IF(ABS(X115)&lt;=120,"Entre 90 e 120",IF(ABS(X115)&lt;=150,"Entre 120 e 150",IF(ABS(X115)&lt;=180,"Entre 150 e 180","Superior a 180")))))))))</f>
        <v/>
      </c>
    </row>
    <row r="116">
      <c r="A116" t="inlineStr">
        <is>
          <t>Q026L04</t>
        </is>
      </c>
      <c r="B116" t="inlineStr">
        <is>
          <t>AMANDA OLIVEIRA DE ALMEIDA ARAUJO</t>
        </is>
      </c>
      <c r="C116" t="inlineStr">
        <is>
          <t>057/096</t>
        </is>
      </c>
      <c r="D116" t="n">
        <v>45224</v>
      </c>
      <c r="E116" t="n">
        <v>45224</v>
      </c>
      <c r="F116" t="n">
        <v>45225</v>
      </c>
      <c r="G116" t="n">
        <v>2349.22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2349.22</v>
      </c>
      <c r="S116" t="inlineStr">
        <is>
          <t>IBIRAPITANGA FASE 3</t>
        </is>
      </c>
      <c r="T116" s="118">
        <f>DATE(YEAR(V116),MONTH(V116),1)</f>
        <v/>
      </c>
      <c r="U116" s="118">
        <f>DATE(YEAR(W116),MONTH(W116),1)</f>
        <v/>
      </c>
      <c r="V116" s="118">
        <f>D116</f>
        <v/>
      </c>
      <c r="W116" s="118">
        <f>E116</f>
        <v/>
      </c>
      <c r="X116">
        <f>V116-W116</f>
        <v/>
      </c>
      <c r="Y116">
        <f>IF(T116&gt;U116,"Antecipação",IF(X116&lt;-5,"Recebimento em Atraso","Recebimento Regular"))</f>
        <v/>
      </c>
      <c r="Z116">
        <f>IF(Y116="Recebimento Regular","Recebimento Regular",IF(ABS(X116)&lt;=15,"Até 15",IF(ABS(X116)&lt;=30,"Entre 15 e 30",IF(ABS(X116)&lt;=60,"Entre 30 e 60",IF(ABS(X116)&lt;=60,"Entre 60 e 90",IF(ABS(X116)&lt;=90,"Entre 90 e 120",IF(ABS(X116)&lt;=120,"Entre 90 e 120",IF(ABS(X116)&lt;=150,"Entre 120 e 150",IF(ABS(X116)&lt;=180,"Entre 150 e 180","Superior a 180")))))))))</f>
        <v/>
      </c>
    </row>
    <row r="117">
      <c r="A117" t="inlineStr">
        <is>
          <t>Q021L01</t>
        </is>
      </c>
      <c r="B117" t="inlineStr">
        <is>
          <t>GUILHERME DE PAULA DA SILVA</t>
        </is>
      </c>
      <c r="C117" t="inlineStr">
        <is>
          <t>014/048</t>
        </is>
      </c>
      <c r="D117" t="n">
        <v>45224</v>
      </c>
      <c r="E117" t="n">
        <v>45224</v>
      </c>
      <c r="F117" t="n">
        <v>45225</v>
      </c>
      <c r="G117" t="n">
        <v>6007.17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6007.17</v>
      </c>
      <c r="S117" t="inlineStr">
        <is>
          <t>IBIRAPITANGA FASE 3</t>
        </is>
      </c>
      <c r="T117" s="118">
        <f>DATE(YEAR(V117),MONTH(V117),1)</f>
        <v/>
      </c>
      <c r="U117" s="118">
        <f>DATE(YEAR(W117),MONTH(W117),1)</f>
        <v/>
      </c>
      <c r="V117" s="118">
        <f>D117</f>
        <v/>
      </c>
      <c r="W117" s="118">
        <f>E117</f>
        <v/>
      </c>
      <c r="X117">
        <f>V117-W117</f>
        <v/>
      </c>
      <c r="Y117">
        <f>IF(T117&gt;U117,"Antecipação",IF(X117&lt;-5,"Recebimento em Atraso","Recebimento Regular"))</f>
        <v/>
      </c>
      <c r="Z117">
        <f>IF(Y117="Recebimento Regular","Recebimento Regular",IF(ABS(X117)&lt;=15,"Até 15",IF(ABS(X117)&lt;=30,"Entre 15 e 30",IF(ABS(X117)&lt;=60,"Entre 30 e 60",IF(ABS(X117)&lt;=60,"Entre 60 e 90",IF(ABS(X117)&lt;=90,"Entre 90 e 120",IF(ABS(X117)&lt;=120,"Entre 90 e 120",IF(ABS(X117)&lt;=150,"Entre 120 e 150",IF(ABS(X117)&lt;=180,"Entre 150 e 180","Superior a 180")))))))))</f>
        <v/>
      </c>
    </row>
    <row r="118">
      <c r="A118" t="inlineStr">
        <is>
          <t>Q022L06</t>
        </is>
      </c>
      <c r="B118" t="inlineStr">
        <is>
          <t>VALMIR JOSE DE SOUZA</t>
        </is>
      </c>
      <c r="C118" t="inlineStr">
        <is>
          <t>009/045</t>
        </is>
      </c>
      <c r="D118" t="n">
        <v>45224</v>
      </c>
      <c r="E118" t="n">
        <v>45224</v>
      </c>
      <c r="F118" t="n">
        <v>45225</v>
      </c>
      <c r="G118" t="n">
        <v>5323.73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5323.73</v>
      </c>
      <c r="S118" t="inlineStr">
        <is>
          <t>IBIRAPITANGA FASE 3</t>
        </is>
      </c>
      <c r="T118" s="118">
        <f>DATE(YEAR(V118),MONTH(V118),1)</f>
        <v/>
      </c>
      <c r="U118" s="118">
        <f>DATE(YEAR(W118),MONTH(W118),1)</f>
        <v/>
      </c>
      <c r="V118" s="118">
        <f>D118</f>
        <v/>
      </c>
      <c r="W118" s="118">
        <f>E118</f>
        <v/>
      </c>
      <c r="X118">
        <f>V118-W118</f>
        <v/>
      </c>
      <c r="Y118">
        <f>IF(T118&gt;U118,"Antecipação",IF(X118&lt;-5,"Recebimento em Atraso","Recebimento Regular"))</f>
        <v/>
      </c>
      <c r="Z118">
        <f>IF(Y118="Recebimento Regular","Recebimento Regular",IF(ABS(X118)&lt;=15,"Até 15",IF(ABS(X118)&lt;=30,"Entre 15 e 30",IF(ABS(X118)&lt;=60,"Entre 30 e 60",IF(ABS(X118)&lt;=60,"Entre 60 e 90",IF(ABS(X118)&lt;=90,"Entre 90 e 120",IF(ABS(X118)&lt;=120,"Entre 90 e 120",IF(ABS(X118)&lt;=150,"Entre 120 e 150",IF(ABS(X118)&lt;=180,"Entre 150 e 180","Superior a 180")))))))))</f>
        <v/>
      </c>
    </row>
    <row r="119">
      <c r="A119" t="inlineStr">
        <is>
          <t>Q022L08</t>
        </is>
      </c>
      <c r="B119" t="inlineStr">
        <is>
          <t>ANGELICA  ORTIGOZA</t>
        </is>
      </c>
      <c r="C119" t="inlineStr">
        <is>
          <t>003/048</t>
        </is>
      </c>
      <c r="D119" t="n">
        <v>45224</v>
      </c>
      <c r="E119" t="n">
        <v>45224</v>
      </c>
      <c r="F119" t="n">
        <v>45225</v>
      </c>
      <c r="G119" t="n">
        <v>5019.46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5019.46</v>
      </c>
      <c r="S119" t="inlineStr">
        <is>
          <t>IBIRAPITANGA FASE 3</t>
        </is>
      </c>
      <c r="T119" s="118">
        <f>DATE(YEAR(V119),MONTH(V119),1)</f>
        <v/>
      </c>
      <c r="U119" s="118">
        <f>DATE(YEAR(W119),MONTH(W119),1)</f>
        <v/>
      </c>
      <c r="V119" s="118">
        <f>D119</f>
        <v/>
      </c>
      <c r="W119" s="118">
        <f>E119</f>
        <v/>
      </c>
      <c r="X119">
        <f>V119-W119</f>
        <v/>
      </c>
      <c r="Y119">
        <f>IF(T119&gt;U119,"Antecipação",IF(X119&lt;-5,"Recebimento em Atraso","Recebimento Regular"))</f>
        <v/>
      </c>
      <c r="Z119">
        <f>IF(Y119="Recebimento Regular","Recebimento Regular",IF(ABS(X119)&lt;=15,"Até 15",IF(ABS(X119)&lt;=30,"Entre 15 e 30",IF(ABS(X119)&lt;=60,"Entre 30 e 60",IF(ABS(X119)&lt;=60,"Entre 60 e 90",IF(ABS(X119)&lt;=90,"Entre 90 e 120",IF(ABS(X119)&lt;=120,"Entre 90 e 120",IF(ABS(X119)&lt;=150,"Entre 120 e 150",IF(ABS(X119)&lt;=180,"Entre 150 e 180","Superior a 180")))))))))</f>
        <v/>
      </c>
    </row>
    <row r="120">
      <c r="A120" t="inlineStr">
        <is>
          <t>Q024L03</t>
        </is>
      </c>
      <c r="B120" t="inlineStr">
        <is>
          <t>MOISES YOSHIFUMI KOMATSU</t>
        </is>
      </c>
      <c r="C120" t="inlineStr">
        <is>
          <t>022/048</t>
        </is>
      </c>
      <c r="D120" t="n">
        <v>45224</v>
      </c>
      <c r="E120" t="n">
        <v>45224</v>
      </c>
      <c r="F120" t="n">
        <v>45225</v>
      </c>
      <c r="G120" t="n">
        <v>6060.900000000001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6060.900000000001</v>
      </c>
      <c r="S120" t="inlineStr">
        <is>
          <t>IBIRAPITANGA FASE 3</t>
        </is>
      </c>
      <c r="T120" s="118">
        <f>DATE(YEAR(V120),MONTH(V120),1)</f>
        <v/>
      </c>
      <c r="U120" s="118">
        <f>DATE(YEAR(W120),MONTH(W120),1)</f>
        <v/>
      </c>
      <c r="V120" s="118">
        <f>D120</f>
        <v/>
      </c>
      <c r="W120" s="118">
        <f>E120</f>
        <v/>
      </c>
      <c r="X120">
        <f>V120-W120</f>
        <v/>
      </c>
      <c r="Y120">
        <f>IF(T120&gt;U120,"Antecipação",IF(X120&lt;-5,"Recebimento em Atraso","Recebimento Regular"))</f>
        <v/>
      </c>
      <c r="Z120">
        <f>IF(Y120="Recebimento Regular","Recebimento Regular",IF(ABS(X120)&lt;=15,"Até 15",IF(ABS(X120)&lt;=30,"Entre 15 e 30",IF(ABS(X120)&lt;=60,"Entre 30 e 60",IF(ABS(X120)&lt;=60,"Entre 60 e 90",IF(ABS(X120)&lt;=90,"Entre 90 e 120",IF(ABS(X120)&lt;=120,"Entre 90 e 120",IF(ABS(X120)&lt;=150,"Entre 120 e 150",IF(ABS(X120)&lt;=180,"Entre 150 e 180","Superior a 180")))))))))</f>
        <v/>
      </c>
    </row>
    <row r="121">
      <c r="A121" t="inlineStr">
        <is>
          <t>Q024L010</t>
        </is>
      </c>
      <c r="B121" t="inlineStr">
        <is>
          <t>LUCAS DE SOUSA SANTOS</t>
        </is>
      </c>
      <c r="C121" t="inlineStr">
        <is>
          <t>039/044</t>
        </is>
      </c>
      <c r="D121" t="n">
        <v>45224</v>
      </c>
      <c r="E121" t="n">
        <v>45224</v>
      </c>
      <c r="F121" t="n">
        <v>45225</v>
      </c>
      <c r="G121" t="n">
        <v>4093.85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4093.85</v>
      </c>
      <c r="S121" t="inlineStr">
        <is>
          <t>IBIRAPITANGA FASE 3</t>
        </is>
      </c>
      <c r="T121" s="118">
        <f>DATE(YEAR(V121),MONTH(V121),1)</f>
        <v/>
      </c>
      <c r="U121" s="118">
        <f>DATE(YEAR(W121),MONTH(W121),1)</f>
        <v/>
      </c>
      <c r="V121" s="118">
        <f>D121</f>
        <v/>
      </c>
      <c r="W121" s="118">
        <f>E121</f>
        <v/>
      </c>
      <c r="X121">
        <f>V121-W121</f>
        <v/>
      </c>
      <c r="Y121">
        <f>IF(T121&gt;U121,"Antecipação",IF(X121&lt;-5,"Recebimento em Atraso","Recebimento Regular"))</f>
        <v/>
      </c>
      <c r="Z121">
        <f>IF(Y121="Recebimento Regular","Recebimento Regular",IF(ABS(X121)&lt;=15,"Até 15",IF(ABS(X121)&lt;=30,"Entre 15 e 30",IF(ABS(X121)&lt;=60,"Entre 30 e 60",IF(ABS(X121)&lt;=60,"Entre 60 e 90",IF(ABS(X121)&lt;=90,"Entre 90 e 120",IF(ABS(X121)&lt;=120,"Entre 90 e 120",IF(ABS(X121)&lt;=150,"Entre 120 e 150",IF(ABS(X121)&lt;=180,"Entre 150 e 180","Superior a 180")))))))))</f>
        <v/>
      </c>
    </row>
    <row r="122">
      <c r="A122" t="inlineStr">
        <is>
          <t>Q03L02</t>
        </is>
      </c>
      <c r="B122" t="inlineStr">
        <is>
          <t>MARIO ROBERTO SALTINI</t>
        </is>
      </c>
      <c r="C122" t="inlineStr">
        <is>
          <t>016/176</t>
        </is>
      </c>
      <c r="D122" t="n">
        <v>45224</v>
      </c>
      <c r="E122" t="n">
        <v>45224</v>
      </c>
      <c r="F122" t="n">
        <v>45225</v>
      </c>
      <c r="G122" t="n">
        <v>2852.95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2852.95</v>
      </c>
      <c r="S122" t="inlineStr">
        <is>
          <t>IBIRAPITANGA FASE 3</t>
        </is>
      </c>
      <c r="T122" s="118">
        <f>DATE(YEAR(V122),MONTH(V122),1)</f>
        <v/>
      </c>
      <c r="U122" s="118">
        <f>DATE(YEAR(W122),MONTH(W122),1)</f>
        <v/>
      </c>
      <c r="V122" s="118">
        <f>D122</f>
        <v/>
      </c>
      <c r="W122" s="118">
        <f>E122</f>
        <v/>
      </c>
      <c r="X122">
        <f>V122-W122</f>
        <v/>
      </c>
      <c r="Y122">
        <f>IF(T122&gt;U122,"Antecipação",IF(X122&lt;-5,"Recebimento em Atraso","Recebimento Regular"))</f>
        <v/>
      </c>
      <c r="Z122">
        <f>IF(Y122="Recebimento Regular","Recebimento Regular",IF(ABS(X122)&lt;=15,"Até 15",IF(ABS(X122)&lt;=30,"Entre 15 e 30",IF(ABS(X122)&lt;=60,"Entre 30 e 60",IF(ABS(X122)&lt;=60,"Entre 60 e 90",IF(ABS(X122)&lt;=90,"Entre 90 e 120",IF(ABS(X122)&lt;=120,"Entre 90 e 120",IF(ABS(X122)&lt;=150,"Entre 120 e 150",IF(ABS(X122)&lt;=180,"Entre 150 e 180","Superior a 180")))))))))</f>
        <v/>
      </c>
    </row>
    <row r="123">
      <c r="A123" t="inlineStr">
        <is>
          <t>Q010L01</t>
        </is>
      </c>
      <c r="B123" t="inlineStr">
        <is>
          <t>VALDECI JOAO LIMA</t>
        </is>
      </c>
      <c r="C123" t="inlineStr">
        <is>
          <t>069/096</t>
        </is>
      </c>
      <c r="D123" t="n">
        <v>45224</v>
      </c>
      <c r="E123" t="n">
        <v>45224</v>
      </c>
      <c r="F123" t="n">
        <v>45225</v>
      </c>
      <c r="G123" t="n">
        <v>3295.2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3295.2</v>
      </c>
      <c r="S123" t="inlineStr">
        <is>
          <t>IBIRAPITANGA FASE 3</t>
        </is>
      </c>
      <c r="T123" s="118">
        <f>DATE(YEAR(V123),MONTH(V123),1)</f>
        <v/>
      </c>
      <c r="U123" s="118">
        <f>DATE(YEAR(W123),MONTH(W123),1)</f>
        <v/>
      </c>
      <c r="V123" s="118">
        <f>D123</f>
        <v/>
      </c>
      <c r="W123" s="118">
        <f>E123</f>
        <v/>
      </c>
      <c r="X123">
        <f>V123-W123</f>
        <v/>
      </c>
      <c r="Y123">
        <f>IF(T123&gt;U123,"Antecipação",IF(X123&lt;-5,"Recebimento em Atraso","Recebimento Regular"))</f>
        <v/>
      </c>
      <c r="Z123">
        <f>IF(Y123="Recebimento Regular","Recebimento Regular",IF(ABS(X123)&lt;=15,"Até 15",IF(ABS(X123)&lt;=30,"Entre 15 e 30",IF(ABS(X123)&lt;=60,"Entre 30 e 60",IF(ABS(X123)&lt;=60,"Entre 60 e 90",IF(ABS(X123)&lt;=90,"Entre 90 e 120",IF(ABS(X123)&lt;=120,"Entre 90 e 120",IF(ABS(X123)&lt;=150,"Entre 120 e 150",IF(ABS(X123)&lt;=180,"Entre 150 e 180","Superior a 180")))))))))</f>
        <v/>
      </c>
    </row>
    <row r="124">
      <c r="A124" t="inlineStr">
        <is>
          <t>Q013L03</t>
        </is>
      </c>
      <c r="B124" t="inlineStr">
        <is>
          <t>TEMISTOCLES PEREIRA DE CARVALHO</t>
        </is>
      </c>
      <c r="C124" t="inlineStr">
        <is>
          <t>007/048</t>
        </is>
      </c>
      <c r="D124" t="n">
        <v>45224</v>
      </c>
      <c r="E124" t="n">
        <v>45224</v>
      </c>
      <c r="F124" t="n">
        <v>45225</v>
      </c>
      <c r="G124" t="n">
        <v>4737.05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4737.05</v>
      </c>
      <c r="S124" t="inlineStr">
        <is>
          <t>IBIRAPITANGA FASE 3</t>
        </is>
      </c>
      <c r="T124" s="118">
        <f>DATE(YEAR(V124),MONTH(V124),1)</f>
        <v/>
      </c>
      <c r="U124" s="118">
        <f>DATE(YEAR(W124),MONTH(W124),1)</f>
        <v/>
      </c>
      <c r="V124" s="118">
        <f>D124</f>
        <v/>
      </c>
      <c r="W124" s="118">
        <f>E124</f>
        <v/>
      </c>
      <c r="X124">
        <f>V124-W124</f>
        <v/>
      </c>
      <c r="Y124">
        <f>IF(T124&gt;U124,"Antecipação",IF(X124&lt;-5,"Recebimento em Atraso","Recebimento Regular"))</f>
        <v/>
      </c>
      <c r="Z124">
        <f>IF(Y124="Recebimento Regular","Recebimento Regular",IF(ABS(X124)&lt;=15,"Até 15",IF(ABS(X124)&lt;=30,"Entre 15 e 30",IF(ABS(X124)&lt;=60,"Entre 30 e 60",IF(ABS(X124)&lt;=60,"Entre 60 e 90",IF(ABS(X124)&lt;=90,"Entre 90 e 120",IF(ABS(X124)&lt;=120,"Entre 90 e 120",IF(ABS(X124)&lt;=150,"Entre 120 e 150",IF(ABS(X124)&lt;=180,"Entre 150 e 180","Superior a 180")))))))))</f>
        <v/>
      </c>
    </row>
    <row r="125">
      <c r="A125" t="inlineStr">
        <is>
          <t>Q08L04</t>
        </is>
      </c>
      <c r="B125" t="inlineStr">
        <is>
          <t>HERBERT FIGUEIREDO DE LIMA HELDT</t>
        </is>
      </c>
      <c r="C125" t="inlineStr">
        <is>
          <t>026/042</t>
        </is>
      </c>
      <c r="D125" t="n">
        <v>45224</v>
      </c>
      <c r="E125" t="n">
        <v>45225</v>
      </c>
      <c r="F125" t="n">
        <v>45226</v>
      </c>
      <c r="G125" t="n">
        <v>3689.9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3689.9</v>
      </c>
      <c r="S125" t="inlineStr">
        <is>
          <t>IBIRAPITANGA FASE 3</t>
        </is>
      </c>
      <c r="T125" s="118">
        <f>DATE(YEAR(V125),MONTH(V125),1)</f>
        <v/>
      </c>
      <c r="U125" s="118">
        <f>DATE(YEAR(W125),MONTH(W125),1)</f>
        <v/>
      </c>
      <c r="V125" s="118">
        <f>D125</f>
        <v/>
      </c>
      <c r="W125" s="118">
        <f>E125</f>
        <v/>
      </c>
      <c r="X125">
        <f>V125-W125</f>
        <v/>
      </c>
      <c r="Y125">
        <f>IF(T125&gt;U125,"Antecipação",IF(X125&lt;-5,"Recebimento em Atraso","Recebimento Regular"))</f>
        <v/>
      </c>
      <c r="Z125">
        <f>IF(Y125="Recebimento Regular","Recebimento Regular",IF(ABS(X125)&lt;=15,"Até 15",IF(ABS(X125)&lt;=30,"Entre 15 e 30",IF(ABS(X125)&lt;=60,"Entre 30 e 60",IF(ABS(X125)&lt;=60,"Entre 60 e 90",IF(ABS(X125)&lt;=90,"Entre 90 e 120",IF(ABS(X125)&lt;=120,"Entre 90 e 120",IF(ABS(X125)&lt;=150,"Entre 120 e 150",IF(ABS(X125)&lt;=180,"Entre 150 e 180","Superior a 180")))))))))</f>
        <v/>
      </c>
    </row>
    <row r="126">
      <c r="A126" t="inlineStr">
        <is>
          <t>Q021L06</t>
        </is>
      </c>
      <c r="B126" t="inlineStr">
        <is>
          <t>NATALIA PASCOALOTTO DA SILVA</t>
        </is>
      </c>
      <c r="C126" t="inlineStr">
        <is>
          <t>033/042</t>
        </is>
      </c>
      <c r="D126" t="n">
        <v>45227</v>
      </c>
      <c r="E126" t="n">
        <v>45226</v>
      </c>
      <c r="F126" t="n">
        <v>45229</v>
      </c>
      <c r="G126" t="n">
        <v>5632.48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5632.48</v>
      </c>
      <c r="S126" t="inlineStr">
        <is>
          <t>IBIRAPITANGA FASE 3</t>
        </is>
      </c>
      <c r="T126" s="118">
        <f>DATE(YEAR(V126),MONTH(V126),1)</f>
        <v/>
      </c>
      <c r="U126" s="118">
        <f>DATE(YEAR(W126),MONTH(W126),1)</f>
        <v/>
      </c>
      <c r="V126" s="118">
        <f>D126</f>
        <v/>
      </c>
      <c r="W126" s="118">
        <f>E126</f>
        <v/>
      </c>
      <c r="X126">
        <f>V126-W126</f>
        <v/>
      </c>
      <c r="Y126">
        <f>IF(T126&gt;U126,"Antecipação",IF(X126&lt;-5,"Recebimento em Atraso","Recebimento Regular"))</f>
        <v/>
      </c>
      <c r="Z126">
        <f>IF(Y126="Recebimento Regular","Recebimento Regular",IF(ABS(X126)&lt;=15,"Até 15",IF(ABS(X126)&lt;=30,"Entre 15 e 30",IF(ABS(X126)&lt;=60,"Entre 30 e 60",IF(ABS(X126)&lt;=60,"Entre 60 e 90",IF(ABS(X126)&lt;=90,"Entre 90 e 120",IF(ABS(X126)&lt;=120,"Entre 90 e 120",IF(ABS(X126)&lt;=150,"Entre 120 e 150",IF(ABS(X126)&lt;=180,"Entre 150 e 180","Superior a 180")))))))))</f>
        <v/>
      </c>
    </row>
    <row r="127">
      <c r="A127" t="inlineStr">
        <is>
          <t>Q021L012</t>
        </is>
      </c>
      <c r="B127" t="inlineStr">
        <is>
          <t>CHRISTIAN ASCENSAO FLOHR</t>
        </is>
      </c>
      <c r="C127" t="inlineStr">
        <is>
          <t>037/048</t>
        </is>
      </c>
      <c r="D127" t="n">
        <v>45229</v>
      </c>
      <c r="E127" t="n">
        <v>45229</v>
      </c>
      <c r="F127" t="n">
        <v>45230</v>
      </c>
      <c r="G127" t="n">
        <v>2139.12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2139.12</v>
      </c>
      <c r="S127" t="inlineStr">
        <is>
          <t>IBIRAPITANGA FASE 3</t>
        </is>
      </c>
      <c r="T127" s="118">
        <f>DATE(YEAR(V127),MONTH(V127),1)</f>
        <v/>
      </c>
      <c r="U127" s="118">
        <f>DATE(YEAR(W127),MONTH(W127),1)</f>
        <v/>
      </c>
      <c r="V127" s="118">
        <f>D127</f>
        <v/>
      </c>
      <c r="W127" s="118">
        <f>E127</f>
        <v/>
      </c>
      <c r="X127">
        <f>V127-W127</f>
        <v/>
      </c>
      <c r="Y127">
        <f>IF(T127&gt;U127,"Antecipação",IF(X127&lt;-5,"Recebimento em Atraso","Recebimento Regular"))</f>
        <v/>
      </c>
      <c r="Z127">
        <f>IF(Y127="Recebimento Regular","Recebimento Regular",IF(ABS(X127)&lt;=15,"Até 15",IF(ABS(X127)&lt;=30,"Entre 15 e 30",IF(ABS(X127)&lt;=60,"Entre 30 e 60",IF(ABS(X127)&lt;=60,"Entre 60 e 90",IF(ABS(X127)&lt;=90,"Entre 90 e 120",IF(ABS(X127)&lt;=120,"Entre 90 e 120",IF(ABS(X127)&lt;=150,"Entre 120 e 150",IF(ABS(X127)&lt;=180,"Entre 150 e 180","Superior a 180")))))))))</f>
        <v/>
      </c>
    </row>
    <row r="128">
      <c r="A128" t="inlineStr">
        <is>
          <t>Q025L011</t>
        </is>
      </c>
      <c r="B128" t="inlineStr">
        <is>
          <t>FLAVIO BAPTISTA NISHIYAMAMOTO</t>
        </is>
      </c>
      <c r="C128" t="inlineStr">
        <is>
          <t>031/046</t>
        </is>
      </c>
      <c r="D128" t="n">
        <v>45229</v>
      </c>
      <c r="E128" t="n">
        <v>45229</v>
      </c>
      <c r="F128" t="n">
        <v>45230</v>
      </c>
      <c r="G128" t="n">
        <v>5144.09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5144.09</v>
      </c>
      <c r="S128" t="inlineStr">
        <is>
          <t>IBIRAPITANGA FASE 3</t>
        </is>
      </c>
      <c r="T128" s="118">
        <f>DATE(YEAR(V128),MONTH(V128),1)</f>
        <v/>
      </c>
      <c r="U128" s="118">
        <f>DATE(YEAR(W128),MONTH(W128),1)</f>
        <v/>
      </c>
      <c r="V128" s="118">
        <f>D128</f>
        <v/>
      </c>
      <c r="W128" s="118">
        <f>E128</f>
        <v/>
      </c>
      <c r="X128">
        <f>V128-W128</f>
        <v/>
      </c>
      <c r="Y128">
        <f>IF(T128&gt;U128,"Antecipação",IF(X128&lt;-5,"Recebimento em Atraso","Recebimento Regular"))</f>
        <v/>
      </c>
      <c r="Z128">
        <f>IF(Y128="Recebimento Regular","Recebimento Regular",IF(ABS(X128)&lt;=15,"Até 15",IF(ABS(X128)&lt;=30,"Entre 15 e 30",IF(ABS(X128)&lt;=60,"Entre 30 e 60",IF(ABS(X128)&lt;=60,"Entre 60 e 90",IF(ABS(X128)&lt;=90,"Entre 90 e 120",IF(ABS(X128)&lt;=120,"Entre 90 e 120",IF(ABS(X128)&lt;=150,"Entre 120 e 150",IF(ABS(X128)&lt;=180,"Entre 150 e 180","Superior a 180")))))))))</f>
        <v/>
      </c>
    </row>
    <row r="129">
      <c r="A129" t="inlineStr">
        <is>
          <t>Q023L05</t>
        </is>
      </c>
      <c r="B129" t="inlineStr">
        <is>
          <t>SERGIO MELLACI</t>
        </is>
      </c>
      <c r="C129" t="inlineStr">
        <is>
          <t>041/048</t>
        </is>
      </c>
      <c r="D129" t="n">
        <v>45229</v>
      </c>
      <c r="E129" t="n">
        <v>45229</v>
      </c>
      <c r="F129" t="n">
        <v>45230</v>
      </c>
      <c r="G129" t="n">
        <v>3098.72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3098.72</v>
      </c>
      <c r="S129" t="inlineStr">
        <is>
          <t>IBIRAPITANGA FASE 3</t>
        </is>
      </c>
      <c r="T129" s="118">
        <f>DATE(YEAR(V129),MONTH(V129),1)</f>
        <v/>
      </c>
      <c r="U129" s="118">
        <f>DATE(YEAR(W129),MONTH(W129),1)</f>
        <v/>
      </c>
      <c r="V129" s="118">
        <f>D129</f>
        <v/>
      </c>
      <c r="W129" s="118">
        <f>E129</f>
        <v/>
      </c>
      <c r="X129">
        <f>V129-W129</f>
        <v/>
      </c>
      <c r="Y129">
        <f>IF(T129&gt;U129,"Antecipação",IF(X129&lt;-5,"Recebimento em Atraso","Recebimento Regular"))</f>
        <v/>
      </c>
      <c r="Z129">
        <f>IF(Y129="Recebimento Regular","Recebimento Regular",IF(ABS(X129)&lt;=15,"Até 15",IF(ABS(X129)&lt;=30,"Entre 15 e 30",IF(ABS(X129)&lt;=60,"Entre 30 e 60",IF(ABS(X129)&lt;=60,"Entre 60 e 90",IF(ABS(X129)&lt;=90,"Entre 90 e 120",IF(ABS(X129)&lt;=120,"Entre 90 e 120",IF(ABS(X129)&lt;=150,"Entre 120 e 150",IF(ABS(X129)&lt;=180,"Entre 150 e 180","Superior a 180")))))))))</f>
        <v/>
      </c>
    </row>
    <row r="130">
      <c r="A130" t="inlineStr">
        <is>
          <t>Q025L06</t>
        </is>
      </c>
      <c r="B130" t="inlineStr">
        <is>
          <t>FELIPE ALVAREZ DAMASO</t>
        </is>
      </c>
      <c r="C130" t="inlineStr">
        <is>
          <t>019/047</t>
        </is>
      </c>
      <c r="D130" t="n">
        <v>45229</v>
      </c>
      <c r="E130" t="n">
        <v>45229</v>
      </c>
      <c r="F130" t="n">
        <v>45230</v>
      </c>
      <c r="G130" t="n">
        <v>6599.66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6599.66</v>
      </c>
      <c r="S130" t="inlineStr">
        <is>
          <t>IBIRAPITANGA FASE 3</t>
        </is>
      </c>
      <c r="T130" s="118">
        <f>DATE(YEAR(V130),MONTH(V130),1)</f>
        <v/>
      </c>
      <c r="U130" s="118">
        <f>DATE(YEAR(W130),MONTH(W130),1)</f>
        <v/>
      </c>
      <c r="V130" s="118">
        <f>D130</f>
        <v/>
      </c>
      <c r="W130" s="118">
        <f>E130</f>
        <v/>
      </c>
      <c r="X130">
        <f>V130-W130</f>
        <v/>
      </c>
      <c r="Y130">
        <f>IF(T130&gt;U130,"Antecipação",IF(X130&lt;-5,"Recebimento em Atraso","Recebimento Regular"))</f>
        <v/>
      </c>
      <c r="Z130">
        <f>IF(Y130="Recebimento Regular","Recebimento Regular",IF(ABS(X130)&lt;=15,"Até 15",IF(ABS(X130)&lt;=30,"Entre 15 e 30",IF(ABS(X130)&lt;=60,"Entre 30 e 60",IF(ABS(X130)&lt;=60,"Entre 60 e 90",IF(ABS(X130)&lt;=90,"Entre 90 e 120",IF(ABS(X130)&lt;=120,"Entre 90 e 120",IF(ABS(X130)&lt;=150,"Entre 120 e 150",IF(ABS(X130)&lt;=180,"Entre 150 e 180","Superior a 180")))))))))</f>
        <v/>
      </c>
    </row>
    <row r="131">
      <c r="A131" t="inlineStr">
        <is>
          <t>Q02L09</t>
        </is>
      </c>
      <c r="B131" t="inlineStr">
        <is>
          <t>DESTAK BENEFICIOS ADM E CORRETORA DE SEGUROS LTDA</t>
        </is>
      </c>
      <c r="C131" t="inlineStr">
        <is>
          <t>028/048</t>
        </is>
      </c>
      <c r="D131" t="n">
        <v>45229</v>
      </c>
      <c r="E131" t="n">
        <v>45229</v>
      </c>
      <c r="F131" t="n">
        <v>45230</v>
      </c>
      <c r="G131" t="n">
        <v>3670.65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3670.65</v>
      </c>
      <c r="S131" t="inlineStr">
        <is>
          <t>IBIRAPITANGA FASE 3</t>
        </is>
      </c>
      <c r="T131" s="118">
        <f>DATE(YEAR(V131),MONTH(V131),1)</f>
        <v/>
      </c>
      <c r="U131" s="118">
        <f>DATE(YEAR(W131),MONTH(W131),1)</f>
        <v/>
      </c>
      <c r="V131" s="118">
        <f>D131</f>
        <v/>
      </c>
      <c r="W131" s="118">
        <f>E131</f>
        <v/>
      </c>
      <c r="X131">
        <f>V131-W131</f>
        <v/>
      </c>
      <c r="Y131">
        <f>IF(T131&gt;U131,"Antecipação",IF(X131&lt;-5,"Recebimento em Atraso","Recebimento Regular"))</f>
        <v/>
      </c>
      <c r="Z131">
        <f>IF(Y131="Recebimento Regular","Recebimento Regular",IF(ABS(X131)&lt;=15,"Até 15",IF(ABS(X131)&lt;=30,"Entre 15 e 30",IF(ABS(X131)&lt;=60,"Entre 30 e 60",IF(ABS(X131)&lt;=60,"Entre 60 e 90",IF(ABS(X131)&lt;=90,"Entre 90 e 120",IF(ABS(X131)&lt;=120,"Entre 90 e 120",IF(ABS(X131)&lt;=150,"Entre 120 e 150",IF(ABS(X131)&lt;=180,"Entre 150 e 180","Superior a 180")))))))))</f>
        <v/>
      </c>
    </row>
    <row r="132">
      <c r="A132" t="inlineStr">
        <is>
          <t>Q02L09</t>
        </is>
      </c>
      <c r="B132" t="inlineStr">
        <is>
          <t>DESTAK BENEFICIOS ADM E CORRETORA DE SEGUROS LTDA</t>
        </is>
      </c>
      <c r="C132" t="inlineStr">
        <is>
          <t>004/008</t>
        </is>
      </c>
      <c r="D132" t="n">
        <v>45229</v>
      </c>
      <c r="E132" t="n">
        <v>45229</v>
      </c>
      <c r="F132" t="n">
        <v>45230</v>
      </c>
      <c r="G132" t="n">
        <v>21176.82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21176.82</v>
      </c>
      <c r="S132" t="inlineStr">
        <is>
          <t>IBIRAPITANGA FASE 3</t>
        </is>
      </c>
      <c r="T132" s="118">
        <f>DATE(YEAR(V132),MONTH(V132),1)</f>
        <v/>
      </c>
      <c r="U132" s="118">
        <f>DATE(YEAR(W132),MONTH(W132),1)</f>
        <v/>
      </c>
      <c r="V132" s="118">
        <f>D132</f>
        <v/>
      </c>
      <c r="W132" s="118">
        <f>E132</f>
        <v/>
      </c>
      <c r="X132">
        <f>V132-W132</f>
        <v/>
      </c>
      <c r="Y132">
        <f>IF(T132&gt;U132,"Antecipação",IF(X132&lt;-5,"Recebimento em Atraso","Recebimento Regular"))</f>
        <v/>
      </c>
      <c r="Z132">
        <f>IF(Y132="Recebimento Regular","Recebimento Regular",IF(ABS(X132)&lt;=15,"Até 15",IF(ABS(X132)&lt;=30,"Entre 15 e 30",IF(ABS(X132)&lt;=60,"Entre 30 e 60",IF(ABS(X132)&lt;=60,"Entre 60 e 90",IF(ABS(X132)&lt;=90,"Entre 90 e 120",IF(ABS(X132)&lt;=120,"Entre 90 e 120",IF(ABS(X132)&lt;=150,"Entre 120 e 150",IF(ABS(X132)&lt;=180,"Entre 150 e 180","Superior a 180")))))))))</f>
        <v/>
      </c>
    </row>
    <row r="133">
      <c r="A133" t="inlineStr">
        <is>
          <t>Q03L013</t>
        </is>
      </c>
      <c r="B133" t="inlineStr">
        <is>
          <t>AMANDA  XAVIER ANTUNES</t>
        </is>
      </c>
      <c r="C133" t="inlineStr">
        <is>
          <t>026/042</t>
        </is>
      </c>
      <c r="D133" t="n">
        <v>45229</v>
      </c>
      <c r="E133" t="n">
        <v>45229</v>
      </c>
      <c r="F133" t="n">
        <v>45230</v>
      </c>
      <c r="G133" t="n">
        <v>8555.76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8555.76</v>
      </c>
      <c r="S133" t="inlineStr">
        <is>
          <t>IBIRAPITANGA FASE 3</t>
        </is>
      </c>
      <c r="T133" s="118">
        <f>DATE(YEAR(V133),MONTH(V133),1)</f>
        <v/>
      </c>
      <c r="U133" s="118">
        <f>DATE(YEAR(W133),MONTH(W133),1)</f>
        <v/>
      </c>
      <c r="V133" s="118">
        <f>D133</f>
        <v/>
      </c>
      <c r="W133" s="118">
        <f>E133</f>
        <v/>
      </c>
      <c r="X133">
        <f>V133-W133</f>
        <v/>
      </c>
      <c r="Y133">
        <f>IF(T133&gt;U133,"Antecipação",IF(X133&lt;-5,"Recebimento em Atraso","Recebimento Regular"))</f>
        <v/>
      </c>
      <c r="Z133">
        <f>IF(Y133="Recebimento Regular","Recebimento Regular",IF(ABS(X133)&lt;=15,"Até 15",IF(ABS(X133)&lt;=30,"Entre 15 e 30",IF(ABS(X133)&lt;=60,"Entre 30 e 60",IF(ABS(X133)&lt;=60,"Entre 60 e 90",IF(ABS(X133)&lt;=90,"Entre 90 e 120",IF(ABS(X133)&lt;=120,"Entre 90 e 120",IF(ABS(X133)&lt;=150,"Entre 120 e 150",IF(ABS(X133)&lt;=180,"Entre 150 e 180","Superior a 180")))))))))</f>
        <v/>
      </c>
    </row>
    <row r="134">
      <c r="A134" t="inlineStr">
        <is>
          <t>Q06L017</t>
        </is>
      </c>
      <c r="B134" t="inlineStr">
        <is>
          <t>ITALO TARSITANO</t>
        </is>
      </c>
      <c r="C134" t="inlineStr">
        <is>
          <t>063/096</t>
        </is>
      </c>
      <c r="D134" t="n">
        <v>45229</v>
      </c>
      <c r="E134" t="n">
        <v>45229</v>
      </c>
      <c r="F134" t="n">
        <v>45230</v>
      </c>
      <c r="G134" t="n">
        <v>2553.06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2553.06</v>
      </c>
      <c r="S134" t="inlineStr">
        <is>
          <t>IBIRAPITANGA FASE 3</t>
        </is>
      </c>
      <c r="T134" s="118">
        <f>DATE(YEAR(V134),MONTH(V134),1)</f>
        <v/>
      </c>
      <c r="U134" s="118">
        <f>DATE(YEAR(W134),MONTH(W134),1)</f>
        <v/>
      </c>
      <c r="V134" s="118">
        <f>D134</f>
        <v/>
      </c>
      <c r="W134" s="118">
        <f>E134</f>
        <v/>
      </c>
      <c r="X134">
        <f>V134-W134</f>
        <v/>
      </c>
      <c r="Y134">
        <f>IF(T134&gt;U134,"Antecipação",IF(X134&lt;-5,"Recebimento em Atraso","Recebimento Regular"))</f>
        <v/>
      </c>
      <c r="Z134">
        <f>IF(Y134="Recebimento Regular","Recebimento Regular",IF(ABS(X134)&lt;=15,"Até 15",IF(ABS(X134)&lt;=30,"Entre 15 e 30",IF(ABS(X134)&lt;=60,"Entre 30 e 60",IF(ABS(X134)&lt;=60,"Entre 60 e 90",IF(ABS(X134)&lt;=90,"Entre 90 e 120",IF(ABS(X134)&lt;=120,"Entre 90 e 120",IF(ABS(X134)&lt;=150,"Entre 120 e 150",IF(ABS(X134)&lt;=180,"Entre 150 e 180","Superior a 180")))))))))</f>
        <v/>
      </c>
    </row>
    <row r="135">
      <c r="A135" t="inlineStr">
        <is>
          <t>Q08L08</t>
        </is>
      </c>
      <c r="B135" t="inlineStr">
        <is>
          <t>RENATA DOS SANTOS PEREIRA</t>
        </is>
      </c>
      <c r="C135" t="inlineStr">
        <is>
          <t>068/096</t>
        </is>
      </c>
      <c r="D135" t="n">
        <v>45224</v>
      </c>
      <c r="E135" t="n">
        <v>45229</v>
      </c>
      <c r="F135" t="n">
        <v>45230</v>
      </c>
      <c r="G135" t="n">
        <v>2627.81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2627.81</v>
      </c>
      <c r="S135" t="inlineStr">
        <is>
          <t>IBIRAPITANGA FASE 3</t>
        </is>
      </c>
      <c r="T135" s="118">
        <f>DATE(YEAR(V135),MONTH(V135),1)</f>
        <v/>
      </c>
      <c r="U135" s="118">
        <f>DATE(YEAR(W135),MONTH(W135),1)</f>
        <v/>
      </c>
      <c r="V135" s="118">
        <f>D135</f>
        <v/>
      </c>
      <c r="W135" s="118">
        <f>E135</f>
        <v/>
      </c>
      <c r="X135">
        <f>V135-W135</f>
        <v/>
      </c>
      <c r="Y135">
        <f>IF(T135&gt;U135,"Antecipação",IF(X135&lt;-5,"Recebimento em Atraso","Recebimento Regular"))</f>
        <v/>
      </c>
      <c r="Z135">
        <f>IF(Y135="Recebimento Regular","Recebimento Regular",IF(ABS(X135)&lt;=15,"Até 15",IF(ABS(X135)&lt;=30,"Entre 15 e 30",IF(ABS(X135)&lt;=60,"Entre 30 e 60",IF(ABS(X135)&lt;=60,"Entre 60 e 90",IF(ABS(X135)&lt;=90,"Entre 90 e 120",IF(ABS(X135)&lt;=120,"Entre 90 e 120",IF(ABS(X135)&lt;=150,"Entre 120 e 150",IF(ABS(X135)&lt;=180,"Entre 150 e 180","Superior a 180")))))))))</f>
        <v/>
      </c>
    </row>
    <row r="136">
      <c r="A136" t="inlineStr">
        <is>
          <t>Q012L01</t>
        </is>
      </c>
      <c r="B136" t="inlineStr">
        <is>
          <t>PAULO SERGIO MARSON</t>
        </is>
      </c>
      <c r="C136" t="inlineStr">
        <is>
          <t>053/096</t>
        </is>
      </c>
      <c r="D136" t="n">
        <v>45229</v>
      </c>
      <c r="E136" t="n">
        <v>45229</v>
      </c>
      <c r="F136" t="n">
        <v>45230</v>
      </c>
      <c r="G136" t="n">
        <v>2604.65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2604.65</v>
      </c>
      <c r="S136" t="inlineStr">
        <is>
          <t>IBIRAPITANGA FASE 3</t>
        </is>
      </c>
      <c r="T136" s="118">
        <f>DATE(YEAR(V136),MONTH(V136),1)</f>
        <v/>
      </c>
      <c r="U136" s="118">
        <f>DATE(YEAR(W136),MONTH(W136),1)</f>
        <v/>
      </c>
      <c r="V136" s="118">
        <f>D136</f>
        <v/>
      </c>
      <c r="W136" s="118">
        <f>E136</f>
        <v/>
      </c>
      <c r="X136">
        <f>V136-W136</f>
        <v/>
      </c>
      <c r="Y136">
        <f>IF(T136&gt;U136,"Antecipação",IF(X136&lt;-5,"Recebimento em Atraso","Recebimento Regular"))</f>
        <v/>
      </c>
      <c r="Z136">
        <f>IF(Y136="Recebimento Regular","Recebimento Regular",IF(ABS(X136)&lt;=15,"Até 15",IF(ABS(X136)&lt;=30,"Entre 15 e 30",IF(ABS(X136)&lt;=60,"Entre 30 e 60",IF(ABS(X136)&lt;=60,"Entre 60 e 90",IF(ABS(X136)&lt;=90,"Entre 90 e 120",IF(ABS(X136)&lt;=120,"Entre 90 e 120",IF(ABS(X136)&lt;=150,"Entre 120 e 150",IF(ABS(X136)&lt;=180,"Entre 150 e 180","Superior a 180")))))))))</f>
        <v/>
      </c>
    </row>
    <row r="137">
      <c r="A137" t="inlineStr">
        <is>
          <t>Q016L02</t>
        </is>
      </c>
      <c r="B137" t="inlineStr">
        <is>
          <t>VALMIR JOSE DE SOUZA</t>
        </is>
      </c>
      <c r="C137" t="inlineStr">
        <is>
          <t>064/096</t>
        </is>
      </c>
      <c r="D137" t="n">
        <v>45229</v>
      </c>
      <c r="E137" t="n">
        <v>45229</v>
      </c>
      <c r="F137" t="n">
        <v>45230</v>
      </c>
      <c r="G137" t="n">
        <v>1783.73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1783.73</v>
      </c>
      <c r="S137" t="inlineStr">
        <is>
          <t>IBIRAPITANGA FASE 3</t>
        </is>
      </c>
      <c r="T137" s="118">
        <f>DATE(YEAR(V137),MONTH(V137),1)</f>
        <v/>
      </c>
      <c r="U137" s="118">
        <f>DATE(YEAR(W137),MONTH(W137),1)</f>
        <v/>
      </c>
      <c r="V137" s="118">
        <f>D137</f>
        <v/>
      </c>
      <c r="W137" s="118">
        <f>E137</f>
        <v/>
      </c>
      <c r="X137">
        <f>V137-W137</f>
        <v/>
      </c>
      <c r="Y137">
        <f>IF(T137&gt;U137,"Antecipação",IF(X137&lt;-5,"Recebimento em Atraso","Recebimento Regular"))</f>
        <v/>
      </c>
      <c r="Z137">
        <f>IF(Y137="Recebimento Regular","Recebimento Regular",IF(ABS(X137)&lt;=15,"Até 15",IF(ABS(X137)&lt;=30,"Entre 15 e 30",IF(ABS(X137)&lt;=60,"Entre 30 e 60",IF(ABS(X137)&lt;=60,"Entre 60 e 90",IF(ABS(X137)&lt;=90,"Entre 90 e 120",IF(ABS(X137)&lt;=120,"Entre 90 e 120",IF(ABS(X137)&lt;=150,"Entre 120 e 150",IF(ABS(X137)&lt;=180,"Entre 150 e 180","Superior a 180")))))))))</f>
        <v/>
      </c>
    </row>
    <row r="138">
      <c r="A138" t="inlineStr">
        <is>
          <t>Q018L04</t>
        </is>
      </c>
      <c r="B138" t="inlineStr">
        <is>
          <t>ELIZABETH CRISTINA WAKAI ZOMPERO</t>
        </is>
      </c>
      <c r="C138" t="inlineStr">
        <is>
          <t>055/096</t>
        </is>
      </c>
      <c r="D138" t="n">
        <v>45229</v>
      </c>
      <c r="E138" t="n">
        <v>45229</v>
      </c>
      <c r="F138" t="n">
        <v>45230</v>
      </c>
      <c r="G138" t="n">
        <v>2611.21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2611.21</v>
      </c>
      <c r="S138" t="inlineStr">
        <is>
          <t>IBIRAPITANGA FASE 3</t>
        </is>
      </c>
      <c r="T138" s="118">
        <f>DATE(YEAR(V138),MONTH(V138),1)</f>
        <v/>
      </c>
      <c r="U138" s="118">
        <f>DATE(YEAR(W138),MONTH(W138),1)</f>
        <v/>
      </c>
      <c r="V138" s="118">
        <f>D138</f>
        <v/>
      </c>
      <c r="W138" s="118">
        <f>E138</f>
        <v/>
      </c>
      <c r="X138">
        <f>V138-W138</f>
        <v/>
      </c>
      <c r="Y138">
        <f>IF(T138&gt;U138,"Antecipação",IF(X138&lt;-5,"Recebimento em Atraso","Recebimento Regular"))</f>
        <v/>
      </c>
      <c r="Z138">
        <f>IF(Y138="Recebimento Regular","Recebimento Regular",IF(ABS(X138)&lt;=15,"Até 15",IF(ABS(X138)&lt;=30,"Entre 15 e 30",IF(ABS(X138)&lt;=60,"Entre 30 e 60",IF(ABS(X138)&lt;=60,"Entre 60 e 90",IF(ABS(X138)&lt;=90,"Entre 90 e 120",IF(ABS(X138)&lt;=120,"Entre 90 e 120",IF(ABS(X138)&lt;=150,"Entre 120 e 150",IF(ABS(X138)&lt;=180,"Entre 150 e 180","Superior a 180")))))))))</f>
        <v/>
      </c>
    </row>
    <row r="139">
      <c r="A139" t="inlineStr">
        <is>
          <t>Q04L09</t>
        </is>
      </c>
      <c r="B139" t="inlineStr">
        <is>
          <t>ROBERTO TOLEDO HUMMEL</t>
        </is>
      </c>
      <c r="C139" t="inlineStr">
        <is>
          <t>001/002</t>
        </is>
      </c>
      <c r="D139" t="n">
        <v>45199</v>
      </c>
      <c r="E139" t="n">
        <v>45198</v>
      </c>
      <c r="F139" t="n">
        <v>45201</v>
      </c>
      <c r="G139" t="n">
        <v>439.409658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439.409658</v>
      </c>
      <c r="S139" t="inlineStr">
        <is>
          <t>Terra Luz Residencial</t>
        </is>
      </c>
      <c r="T139" s="118">
        <f>DATE(YEAR(V139),MONTH(V139),1)</f>
        <v/>
      </c>
      <c r="U139" s="118">
        <f>DATE(YEAR(W139),MONTH(W139),1)</f>
        <v/>
      </c>
      <c r="V139" s="118">
        <f>D139</f>
        <v/>
      </c>
      <c r="W139" s="118">
        <f>E139</f>
        <v/>
      </c>
      <c r="X139">
        <f>V139-W139</f>
        <v/>
      </c>
      <c r="Y139">
        <f>IF(T139&gt;U139,"Antecipação",IF(X139&lt;-5,"Recebimento em Atraso","Recebimento Regular"))</f>
        <v/>
      </c>
      <c r="Z139">
        <f>IF(Y139="Recebimento Regular","Recebimento Regular",IF(ABS(X139)&lt;=15,"Até 15",IF(ABS(X139)&lt;=30,"Entre 15 e 30",IF(ABS(X139)&lt;=60,"Entre 30 e 60",IF(ABS(X139)&lt;=60,"Entre 60 e 90",IF(ABS(X139)&lt;=90,"Entre 90 e 120",IF(ABS(X139)&lt;=120,"Entre 90 e 120",IF(ABS(X139)&lt;=150,"Entre 120 e 150",IF(ABS(X139)&lt;=180,"Entre 150 e 180","Superior a 180")))))))))</f>
        <v/>
      </c>
    </row>
    <row r="140">
      <c r="A140" t="inlineStr">
        <is>
          <t>Q03L05</t>
        </is>
      </c>
      <c r="B140" t="inlineStr">
        <is>
          <t>ATILA BERNARDES NUNES</t>
        </is>
      </c>
      <c r="C140" t="inlineStr">
        <is>
          <t>001/001</t>
        </is>
      </c>
      <c r="D140" t="n">
        <v>45219</v>
      </c>
      <c r="E140" t="n">
        <v>45219</v>
      </c>
      <c r="F140" t="n">
        <v>45236</v>
      </c>
      <c r="G140" t="n">
        <v>1821.3234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1821.3234</v>
      </c>
      <c r="S140" t="inlineStr">
        <is>
          <t>Terra Luz Residencial</t>
        </is>
      </c>
      <c r="T140" s="118">
        <f>DATE(YEAR(V140),MONTH(V140),1)</f>
        <v/>
      </c>
      <c r="U140" s="118">
        <f>DATE(YEAR(W140),MONTH(W140),1)</f>
        <v/>
      </c>
      <c r="V140" s="118">
        <f>D140</f>
        <v/>
      </c>
      <c r="W140" s="118">
        <f>E140</f>
        <v/>
      </c>
      <c r="X140">
        <f>V140-W140</f>
        <v/>
      </c>
      <c r="Y140">
        <f>IF(T140&gt;U140,"Antecipação",IF(X140&lt;-5,"Recebimento em Atraso","Recebimento Regular"))</f>
        <v/>
      </c>
      <c r="Z140">
        <f>IF(Y140="Recebimento Regular","Recebimento Regular",IF(ABS(X140)&lt;=15,"Até 15",IF(ABS(X140)&lt;=30,"Entre 15 e 30",IF(ABS(X140)&lt;=60,"Entre 30 e 60",IF(ABS(X140)&lt;=60,"Entre 60 e 90",IF(ABS(X140)&lt;=90,"Entre 90 e 120",IF(ABS(X140)&lt;=120,"Entre 90 e 120",IF(ABS(X140)&lt;=150,"Entre 120 e 150",IF(ABS(X140)&lt;=180,"Entre 150 e 180","Superior a 180")))))))))</f>
        <v/>
      </c>
    </row>
    <row r="141">
      <c r="A141" t="inlineStr">
        <is>
          <t>Q03L04</t>
        </is>
      </c>
      <c r="B141" t="inlineStr">
        <is>
          <t>ATILA BERNARDES NUNES</t>
        </is>
      </c>
      <c r="C141" t="inlineStr">
        <is>
          <t>001/001</t>
        </is>
      </c>
      <c r="D141" t="n">
        <v>45219</v>
      </c>
      <c r="E141" t="n">
        <v>45219</v>
      </c>
      <c r="F141" t="n">
        <v>45236</v>
      </c>
      <c r="G141" t="n">
        <v>3107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3107</v>
      </c>
      <c r="S141" t="inlineStr">
        <is>
          <t>Terra Luz Residencial</t>
        </is>
      </c>
      <c r="T141" s="118">
        <f>DATE(YEAR(V141),MONTH(V141),1)</f>
        <v/>
      </c>
      <c r="U141" s="118">
        <f>DATE(YEAR(W141),MONTH(W141),1)</f>
        <v/>
      </c>
      <c r="V141" s="118">
        <f>D141</f>
        <v/>
      </c>
      <c r="W141" s="118">
        <f>E141</f>
        <v/>
      </c>
      <c r="X141">
        <f>V141-W141</f>
        <v/>
      </c>
      <c r="Y141">
        <f>IF(T141&gt;U141,"Antecipação",IF(X141&lt;-5,"Recebimento em Atraso","Recebimento Regular"))</f>
        <v/>
      </c>
      <c r="Z141">
        <f>IF(Y141="Recebimento Regular","Recebimento Regular",IF(ABS(X141)&lt;=15,"Até 15",IF(ABS(X141)&lt;=30,"Entre 15 e 30",IF(ABS(X141)&lt;=60,"Entre 30 e 60",IF(ABS(X141)&lt;=60,"Entre 60 e 90",IF(ABS(X141)&lt;=90,"Entre 90 e 120",IF(ABS(X141)&lt;=120,"Entre 90 e 120",IF(ABS(X141)&lt;=150,"Entre 120 e 150",IF(ABS(X141)&lt;=180,"Entre 150 e 180","Superior a 180")))))))))</f>
        <v/>
      </c>
    </row>
    <row r="142">
      <c r="A142" t="inlineStr">
        <is>
          <t>Q07L019</t>
        </is>
      </c>
      <c r="B142" t="inlineStr">
        <is>
          <t>CARLOS AUGUSTO DE OLIVEIRA ARAUJO</t>
        </is>
      </c>
      <c r="C142" t="inlineStr">
        <is>
          <t>001/002</t>
        </is>
      </c>
      <c r="D142" t="n">
        <v>45219</v>
      </c>
      <c r="E142" t="n">
        <v>45219</v>
      </c>
      <c r="F142" t="n">
        <v>45222</v>
      </c>
      <c r="G142" t="n">
        <v>510.1405500000001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510.1405500000001</v>
      </c>
      <c r="S142" t="inlineStr">
        <is>
          <t>Terra Luz Residencial</t>
        </is>
      </c>
      <c r="T142" s="118">
        <f>DATE(YEAR(V142),MONTH(V142),1)</f>
        <v/>
      </c>
      <c r="U142" s="118">
        <f>DATE(YEAR(W142),MONTH(W142),1)</f>
        <v/>
      </c>
      <c r="V142" s="118">
        <f>D142</f>
        <v/>
      </c>
      <c r="W142" s="118">
        <f>E142</f>
        <v/>
      </c>
      <c r="X142">
        <f>V142-W142</f>
        <v/>
      </c>
      <c r="Y142">
        <f>IF(T142&gt;U142,"Antecipação",IF(X142&lt;-5,"Recebimento em Atraso","Recebimento Regular"))</f>
        <v/>
      </c>
      <c r="Z142">
        <f>IF(Y142="Recebimento Regular","Recebimento Regular",IF(ABS(X142)&lt;=15,"Até 15",IF(ABS(X142)&lt;=30,"Entre 15 e 30",IF(ABS(X142)&lt;=60,"Entre 30 e 60",IF(ABS(X142)&lt;=60,"Entre 60 e 90",IF(ABS(X142)&lt;=90,"Entre 90 e 120",IF(ABS(X142)&lt;=120,"Entre 90 e 120",IF(ABS(X142)&lt;=150,"Entre 120 e 150",IF(ABS(X142)&lt;=180,"Entre 150 e 180","Superior a 180")))))))))</f>
        <v/>
      </c>
    </row>
    <row r="143">
      <c r="A143" t="inlineStr">
        <is>
          <t>Q05L014</t>
        </is>
      </c>
      <c r="B143" t="inlineStr">
        <is>
          <t>LUIZ  HENRIQUE VIDOTTE</t>
        </is>
      </c>
      <c r="C143" t="inlineStr">
        <is>
          <t>001/002</t>
        </is>
      </c>
      <c r="D143" t="n">
        <v>45199</v>
      </c>
      <c r="E143" t="n">
        <v>45209</v>
      </c>
      <c r="F143" t="n">
        <v>45210</v>
      </c>
      <c r="G143" t="n">
        <v>458.859774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458.859774</v>
      </c>
      <c r="S143" t="inlineStr">
        <is>
          <t>Terra Luz Residencial</t>
        </is>
      </c>
      <c r="T143" s="118">
        <f>DATE(YEAR(V143),MONTH(V143),1)</f>
        <v/>
      </c>
      <c r="U143" s="118">
        <f>DATE(YEAR(W143),MONTH(W143),1)</f>
        <v/>
      </c>
      <c r="V143" s="118">
        <f>D143</f>
        <v/>
      </c>
      <c r="W143" s="118">
        <f>E143</f>
        <v/>
      </c>
      <c r="X143">
        <f>V143-W143</f>
        <v/>
      </c>
      <c r="Y143">
        <f>IF(T143&gt;U143,"Antecipação",IF(X143&lt;-5,"Recebimento em Atraso","Recebimento Regular"))</f>
        <v/>
      </c>
      <c r="Z143">
        <f>IF(Y143="Recebimento Regular","Recebimento Regular",IF(ABS(X143)&lt;=15,"Até 15",IF(ABS(X143)&lt;=30,"Entre 15 e 30",IF(ABS(X143)&lt;=60,"Entre 30 e 60",IF(ABS(X143)&lt;=60,"Entre 60 e 90",IF(ABS(X143)&lt;=90,"Entre 90 e 120",IF(ABS(X143)&lt;=120,"Entre 90 e 120",IF(ABS(X143)&lt;=150,"Entre 120 e 150",IF(ABS(X143)&lt;=180,"Entre 150 e 180","Superior a 180")))))))))</f>
        <v/>
      </c>
    </row>
    <row r="144">
      <c r="A144" t="inlineStr">
        <is>
          <t>Q03L05</t>
        </is>
      </c>
      <c r="B144" t="inlineStr">
        <is>
          <t>ATILA BERNARDES NUNES</t>
        </is>
      </c>
      <c r="C144" t="inlineStr">
        <is>
          <t>001/048</t>
        </is>
      </c>
      <c r="D144" t="n">
        <v>45219</v>
      </c>
      <c r="E144" t="n">
        <v>45225</v>
      </c>
      <c r="F144" t="n">
        <v>45226</v>
      </c>
      <c r="G144" t="n">
        <v>1130.152566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1130.152566</v>
      </c>
      <c r="S144" t="inlineStr">
        <is>
          <t>Terra Luz Residencial</t>
        </is>
      </c>
      <c r="T144" s="118">
        <f>DATE(YEAR(V144),MONTH(V144),1)</f>
        <v/>
      </c>
      <c r="U144" s="118">
        <f>DATE(YEAR(W144),MONTH(W144),1)</f>
        <v/>
      </c>
      <c r="V144" s="118">
        <f>D144</f>
        <v/>
      </c>
      <c r="W144" s="118">
        <f>E144</f>
        <v/>
      </c>
      <c r="X144">
        <f>V144-W144</f>
        <v/>
      </c>
      <c r="Y144">
        <f>IF(T144&gt;U144,"Antecipação",IF(X144&lt;-5,"Recebimento em Atraso","Recebimento Regular"))</f>
        <v/>
      </c>
      <c r="Z144">
        <f>IF(Y144="Recebimento Regular","Recebimento Regular",IF(ABS(X144)&lt;=15,"Até 15",IF(ABS(X144)&lt;=30,"Entre 15 e 30",IF(ABS(X144)&lt;=60,"Entre 30 e 60",IF(ABS(X144)&lt;=60,"Entre 60 e 90",IF(ABS(X144)&lt;=90,"Entre 90 e 120",IF(ABS(X144)&lt;=120,"Entre 90 e 120",IF(ABS(X144)&lt;=150,"Entre 120 e 150",IF(ABS(X144)&lt;=180,"Entre 150 e 180","Superior a 180")))))))))</f>
        <v/>
      </c>
    </row>
    <row r="145">
      <c r="A145" t="inlineStr">
        <is>
          <t>Q03L04</t>
        </is>
      </c>
      <c r="B145" t="inlineStr">
        <is>
          <t>ATILA BERNARDES NUNES</t>
        </is>
      </c>
      <c r="C145" t="inlineStr">
        <is>
          <t>001/048</t>
        </is>
      </c>
      <c r="D145" t="n">
        <v>45219</v>
      </c>
      <c r="E145" t="n">
        <v>45225</v>
      </c>
      <c r="F145" t="n">
        <v>45226</v>
      </c>
      <c r="G145" t="n">
        <v>1927.93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1927.93</v>
      </c>
      <c r="S145" t="inlineStr">
        <is>
          <t>Terra Luz Residencial</t>
        </is>
      </c>
      <c r="T145" s="118">
        <f>DATE(YEAR(V145),MONTH(V145),1)</f>
        <v/>
      </c>
      <c r="U145" s="118">
        <f>DATE(YEAR(W145),MONTH(W145),1)</f>
        <v/>
      </c>
      <c r="V145" s="118">
        <f>D145</f>
        <v/>
      </c>
      <c r="W145" s="118">
        <f>E145</f>
        <v/>
      </c>
      <c r="X145">
        <f>V145-W145</f>
        <v/>
      </c>
      <c r="Y145">
        <f>IF(T145&gt;U145,"Antecipação",IF(X145&lt;-5,"Recebimento em Atraso","Recebimento Regular"))</f>
        <v/>
      </c>
      <c r="Z145">
        <f>IF(Y145="Recebimento Regular","Recebimento Regular",IF(ABS(X145)&lt;=15,"Até 15",IF(ABS(X145)&lt;=30,"Entre 15 e 30",IF(ABS(X145)&lt;=60,"Entre 30 e 60",IF(ABS(X145)&lt;=60,"Entre 60 e 90",IF(ABS(X145)&lt;=90,"Entre 90 e 120",IF(ABS(X145)&lt;=120,"Entre 90 e 120",IF(ABS(X145)&lt;=150,"Entre 120 e 150",IF(ABS(X145)&lt;=180,"Entre 150 e 180","Superior a 180")))))))))</f>
        <v/>
      </c>
    </row>
    <row r="146">
      <c r="A146" t="inlineStr">
        <is>
          <t>Q04L09</t>
        </is>
      </c>
      <c r="B146" t="inlineStr">
        <is>
          <t>ROBERTO TOLEDO HUMMEL</t>
        </is>
      </c>
      <c r="C146" t="inlineStr">
        <is>
          <t>002/002</t>
        </is>
      </c>
      <c r="D146" t="n">
        <v>45229</v>
      </c>
      <c r="E146" t="n">
        <v>45229</v>
      </c>
      <c r="F146" t="n">
        <v>45230</v>
      </c>
      <c r="G146" t="n">
        <v>439.345176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439.345176</v>
      </c>
      <c r="S146" t="inlineStr">
        <is>
          <t>Terra Luz Residencial</t>
        </is>
      </c>
      <c r="T146" s="118">
        <f>DATE(YEAR(V146),MONTH(V146),1)</f>
        <v/>
      </c>
      <c r="U146" s="118">
        <f>DATE(YEAR(W146),MONTH(W146),1)</f>
        <v/>
      </c>
      <c r="V146" s="118">
        <f>D146</f>
        <v/>
      </c>
      <c r="W146" s="118">
        <f>E146</f>
        <v/>
      </c>
      <c r="X146">
        <f>V146-W146</f>
        <v/>
      </c>
      <c r="Y146">
        <f>IF(T146&gt;U146,"Antecipação",IF(X146&lt;-5,"Recebimento em Atraso","Recebimento Regular"))</f>
        <v/>
      </c>
      <c r="Z146">
        <f>IF(Y146="Recebimento Regular","Recebimento Regular",IF(ABS(X146)&lt;=15,"Até 15",IF(ABS(X146)&lt;=30,"Entre 15 e 30",IF(ABS(X146)&lt;=60,"Entre 30 e 60",IF(ABS(X146)&lt;=60,"Entre 60 e 90",IF(ABS(X146)&lt;=90,"Entre 90 e 120",IF(ABS(X146)&lt;=120,"Entre 90 e 120",IF(ABS(X146)&lt;=150,"Entre 120 e 150",IF(ABS(X146)&lt;=180,"Entre 150 e 180","Superior a 180")))))))))</f>
        <v/>
      </c>
    </row>
    <row r="147">
      <c r="A147" t="inlineStr">
        <is>
          <t>Q06L015</t>
        </is>
      </c>
      <c r="B147" t="inlineStr">
        <is>
          <t>SALATIEL LUZ MARINHO</t>
        </is>
      </c>
      <c r="C147" t="inlineStr">
        <is>
          <t>023/180</t>
        </is>
      </c>
      <c r="D147" t="n">
        <v>45199</v>
      </c>
      <c r="E147" t="n">
        <v>45198</v>
      </c>
      <c r="F147" t="n">
        <v>45201</v>
      </c>
      <c r="G147" t="n">
        <v>1227.59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1227.59</v>
      </c>
      <c r="S147" t="inlineStr">
        <is>
          <t>Terra Luz Residencial</t>
        </is>
      </c>
      <c r="T147" s="118">
        <f>DATE(YEAR(V147),MONTH(V147),1)</f>
        <v/>
      </c>
      <c r="U147" s="118">
        <f>DATE(YEAR(W147),MONTH(W147),1)</f>
        <v/>
      </c>
      <c r="V147" s="118">
        <f>D147</f>
        <v/>
      </c>
      <c r="W147" s="118">
        <f>E147</f>
        <v/>
      </c>
      <c r="X147">
        <f>V147-W147</f>
        <v/>
      </c>
      <c r="Y147">
        <f>IF(T147&gt;U147,"Antecipação",IF(X147&lt;-5,"Recebimento em Atraso","Recebimento Regular"))</f>
        <v/>
      </c>
      <c r="Z147">
        <f>IF(Y147="Recebimento Regular","Recebimento Regular",IF(ABS(X147)&lt;=15,"Até 15",IF(ABS(X147)&lt;=30,"Entre 15 e 30",IF(ABS(X147)&lt;=60,"Entre 30 e 60",IF(ABS(X147)&lt;=60,"Entre 60 e 90",IF(ABS(X147)&lt;=90,"Entre 90 e 120",IF(ABS(X147)&lt;=120,"Entre 90 e 120",IF(ABS(X147)&lt;=150,"Entre 120 e 150",IF(ABS(X147)&lt;=180,"Entre 150 e 180","Superior a 180")))))))))</f>
        <v/>
      </c>
    </row>
    <row r="148">
      <c r="A148" t="inlineStr">
        <is>
          <t>Q05L05</t>
        </is>
      </c>
      <c r="B148" t="inlineStr">
        <is>
          <t>CAMILA DA FROTA GUERRA</t>
        </is>
      </c>
      <c r="C148" t="inlineStr">
        <is>
          <t>001/002</t>
        </is>
      </c>
      <c r="D148" t="n">
        <v>45199</v>
      </c>
      <c r="E148" t="n">
        <v>45201</v>
      </c>
      <c r="F148" t="n">
        <v>45202</v>
      </c>
      <c r="G148" t="n">
        <v>439.4624160000001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439.4624160000001</v>
      </c>
      <c r="S148" t="inlineStr">
        <is>
          <t>Terra Luz Residencial</t>
        </is>
      </c>
      <c r="T148" s="118">
        <f>DATE(YEAR(V148),MONTH(V148),1)</f>
        <v/>
      </c>
      <c r="U148" s="118">
        <f>DATE(YEAR(W148),MONTH(W148),1)</f>
        <v/>
      </c>
      <c r="V148" s="118">
        <f>D148</f>
        <v/>
      </c>
      <c r="W148" s="118">
        <f>E148</f>
        <v/>
      </c>
      <c r="X148">
        <f>V148-W148</f>
        <v/>
      </c>
      <c r="Y148">
        <f>IF(T148&gt;U148,"Antecipação",IF(X148&lt;-5,"Recebimento em Atraso","Recebimento Regular"))</f>
        <v/>
      </c>
      <c r="Z148">
        <f>IF(Y148="Recebimento Regular","Recebimento Regular",IF(ABS(X148)&lt;=15,"Até 15",IF(ABS(X148)&lt;=30,"Entre 15 e 30",IF(ABS(X148)&lt;=60,"Entre 30 e 60",IF(ABS(X148)&lt;=60,"Entre 60 e 90",IF(ABS(X148)&lt;=90,"Entre 90 e 120",IF(ABS(X148)&lt;=120,"Entre 90 e 120",IF(ABS(X148)&lt;=150,"Entre 120 e 150",IF(ABS(X148)&lt;=180,"Entre 150 e 180","Superior a 180")))))))))</f>
        <v/>
      </c>
    </row>
    <row r="149">
      <c r="A149" t="inlineStr">
        <is>
          <t>Q05L012</t>
        </is>
      </c>
      <c r="B149" t="inlineStr">
        <is>
          <t>SANDERSON SANTOS</t>
        </is>
      </c>
      <c r="C149" t="inlineStr">
        <is>
          <t>002/048</t>
        </is>
      </c>
      <c r="D149" t="n">
        <v>45209</v>
      </c>
      <c r="E149" t="n">
        <v>45201</v>
      </c>
      <c r="F149" t="n">
        <v>45202</v>
      </c>
      <c r="G149" t="n">
        <v>1100.672568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1100.672568</v>
      </c>
      <c r="S149" t="inlineStr">
        <is>
          <t>Terra Luz Residencial</t>
        </is>
      </c>
      <c r="T149" s="118">
        <f>DATE(YEAR(V149),MONTH(V149),1)</f>
        <v/>
      </c>
      <c r="U149" s="118">
        <f>DATE(YEAR(W149),MONTH(W149),1)</f>
        <v/>
      </c>
      <c r="V149" s="118">
        <f>D149</f>
        <v/>
      </c>
      <c r="W149" s="118">
        <f>E149</f>
        <v/>
      </c>
      <c r="X149">
        <f>V149-W149</f>
        <v/>
      </c>
      <c r="Y149">
        <f>IF(T149&gt;U149,"Antecipação",IF(X149&lt;-5,"Recebimento em Atraso","Recebimento Regular"))</f>
        <v/>
      </c>
      <c r="Z149">
        <f>IF(Y149="Recebimento Regular","Recebimento Regular",IF(ABS(X149)&lt;=15,"Até 15",IF(ABS(X149)&lt;=30,"Entre 15 e 30",IF(ABS(X149)&lt;=60,"Entre 30 e 60",IF(ABS(X149)&lt;=60,"Entre 60 e 90",IF(ABS(X149)&lt;=90,"Entre 90 e 120",IF(ABS(X149)&lt;=120,"Entre 90 e 120",IF(ABS(X149)&lt;=150,"Entre 120 e 150",IF(ABS(X149)&lt;=180,"Entre 150 e 180","Superior a 180")))))))))</f>
        <v/>
      </c>
    </row>
    <row r="150">
      <c r="A150" t="inlineStr">
        <is>
          <t>Q05L014</t>
        </is>
      </c>
      <c r="B150" t="inlineStr">
        <is>
          <t>LUIZ  HENRIQUE VIDOTTE</t>
        </is>
      </c>
      <c r="C150" t="inlineStr">
        <is>
          <t>002/002</t>
        </is>
      </c>
      <c r="D150" t="n">
        <v>45229</v>
      </c>
      <c r="E150" t="n">
        <v>45201</v>
      </c>
      <c r="F150" t="n">
        <v>45202</v>
      </c>
      <c r="G150" t="n">
        <v>439.380348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439.380348</v>
      </c>
      <c r="S150" t="inlineStr">
        <is>
          <t>Terra Luz Residencial</t>
        </is>
      </c>
      <c r="T150" s="118">
        <f>DATE(YEAR(V150),MONTH(V150),1)</f>
        <v/>
      </c>
      <c r="U150" s="118">
        <f>DATE(YEAR(W150),MONTH(W150),1)</f>
        <v/>
      </c>
      <c r="V150" s="118">
        <f>D150</f>
        <v/>
      </c>
      <c r="W150" s="118">
        <f>E150</f>
        <v/>
      </c>
      <c r="X150">
        <f>V150-W150</f>
        <v/>
      </c>
      <c r="Y150">
        <f>IF(T150&gt;U150,"Antecipação",IF(X150&lt;-5,"Recebimento em Atraso","Recebimento Regular"))</f>
        <v/>
      </c>
      <c r="Z150">
        <f>IF(Y150="Recebimento Regular","Recebimento Regular",IF(ABS(X150)&lt;=15,"Até 15",IF(ABS(X150)&lt;=30,"Entre 15 e 30",IF(ABS(X150)&lt;=60,"Entre 30 e 60",IF(ABS(X150)&lt;=60,"Entre 60 e 90",IF(ABS(X150)&lt;=90,"Entre 90 e 120",IF(ABS(X150)&lt;=120,"Entre 90 e 120",IF(ABS(X150)&lt;=150,"Entre 120 e 150",IF(ABS(X150)&lt;=180,"Entre 150 e 180","Superior a 180")))))))))</f>
        <v/>
      </c>
    </row>
    <row r="151">
      <c r="A151" t="inlineStr">
        <is>
          <t>Q04L05</t>
        </is>
      </c>
      <c r="B151" t="inlineStr">
        <is>
          <t>CAIO CESAR MENDES BARBOSA</t>
        </is>
      </c>
      <c r="C151" t="inlineStr">
        <is>
          <t>001/002</t>
        </is>
      </c>
      <c r="D151" t="n">
        <v>45199</v>
      </c>
      <c r="E151" t="n">
        <v>45201</v>
      </c>
      <c r="F151" t="n">
        <v>45202</v>
      </c>
      <c r="G151" t="n">
        <v>439.3217280000001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439.3217280000001</v>
      </c>
      <c r="S151" t="inlineStr">
        <is>
          <t>Terra Luz Residencial</t>
        </is>
      </c>
      <c r="T151" s="118">
        <f>DATE(YEAR(V151),MONTH(V151),1)</f>
        <v/>
      </c>
      <c r="U151" s="118">
        <f>DATE(YEAR(W151),MONTH(W151),1)</f>
        <v/>
      </c>
      <c r="V151" s="118">
        <f>D151</f>
        <v/>
      </c>
      <c r="W151" s="118">
        <f>E151</f>
        <v/>
      </c>
      <c r="X151">
        <f>V151-W151</f>
        <v/>
      </c>
      <c r="Y151">
        <f>IF(T151&gt;U151,"Antecipação",IF(X151&lt;-5,"Recebimento em Atraso","Recebimento Regular"))</f>
        <v/>
      </c>
      <c r="Z151">
        <f>IF(Y151="Recebimento Regular","Recebimento Regular",IF(ABS(X151)&lt;=15,"Até 15",IF(ABS(X151)&lt;=30,"Entre 15 e 30",IF(ABS(X151)&lt;=60,"Entre 30 e 60",IF(ABS(X151)&lt;=60,"Entre 60 e 90",IF(ABS(X151)&lt;=90,"Entre 90 e 120",IF(ABS(X151)&lt;=120,"Entre 90 e 120",IF(ABS(X151)&lt;=150,"Entre 120 e 150",IF(ABS(X151)&lt;=180,"Entre 150 e 180","Superior a 180")))))))))</f>
        <v/>
      </c>
    </row>
    <row r="152">
      <c r="A152" t="inlineStr">
        <is>
          <t>Q08L013</t>
        </is>
      </c>
      <c r="B152" t="inlineStr">
        <is>
          <t>CARLOS AUGUSTO LOURENCO SILVA</t>
        </is>
      </c>
      <c r="C152" t="inlineStr">
        <is>
          <t>009/043</t>
        </is>
      </c>
      <c r="D152" t="n">
        <v>45209</v>
      </c>
      <c r="E152" t="n">
        <v>45202</v>
      </c>
      <c r="F152" t="n">
        <v>45203</v>
      </c>
      <c r="G152" t="n">
        <v>2133.21111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2133.21111</v>
      </c>
      <c r="S152" t="inlineStr">
        <is>
          <t>Terra Luz Residencial</t>
        </is>
      </c>
      <c r="T152" s="118">
        <f>DATE(YEAR(V152),MONTH(V152),1)</f>
        <v/>
      </c>
      <c r="U152" s="118">
        <f>DATE(YEAR(W152),MONTH(W152),1)</f>
        <v/>
      </c>
      <c r="V152" s="118">
        <f>D152</f>
        <v/>
      </c>
      <c r="W152" s="118">
        <f>E152</f>
        <v/>
      </c>
      <c r="X152">
        <f>V152-W152</f>
        <v/>
      </c>
      <c r="Y152">
        <f>IF(T152&gt;U152,"Antecipação",IF(X152&lt;-5,"Recebimento em Atraso","Recebimento Regular"))</f>
        <v/>
      </c>
      <c r="Z152">
        <f>IF(Y152="Recebimento Regular","Recebimento Regular",IF(ABS(X152)&lt;=15,"Até 15",IF(ABS(X152)&lt;=30,"Entre 15 e 30",IF(ABS(X152)&lt;=60,"Entre 30 e 60",IF(ABS(X152)&lt;=60,"Entre 60 e 90",IF(ABS(X152)&lt;=90,"Entre 90 e 120",IF(ABS(X152)&lt;=120,"Entre 90 e 120",IF(ABS(X152)&lt;=150,"Entre 120 e 150",IF(ABS(X152)&lt;=180,"Entre 150 e 180","Superior a 180")))))))))</f>
        <v/>
      </c>
    </row>
    <row r="153">
      <c r="A153" t="inlineStr">
        <is>
          <t>Q03L07</t>
        </is>
      </c>
      <c r="B153" t="inlineStr">
        <is>
          <t>CASSIO HANDER NOGUEIRA</t>
        </is>
      </c>
      <c r="C153" t="inlineStr">
        <is>
          <t>001/004</t>
        </is>
      </c>
      <c r="D153" t="n">
        <v>45229</v>
      </c>
      <c r="E153" t="n">
        <v>45202</v>
      </c>
      <c r="F153" t="n">
        <v>45203</v>
      </c>
      <c r="G153" t="n">
        <v>529.8954900000001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529.8954900000001</v>
      </c>
      <c r="S153" t="inlineStr">
        <is>
          <t>Terra Luz Residencial</t>
        </is>
      </c>
      <c r="T153" s="118">
        <f>DATE(YEAR(V153),MONTH(V153),1)</f>
        <v/>
      </c>
      <c r="U153" s="118">
        <f>DATE(YEAR(W153),MONTH(W153),1)</f>
        <v/>
      </c>
      <c r="V153" s="118">
        <f>D153</f>
        <v/>
      </c>
      <c r="W153" s="118">
        <f>E153</f>
        <v/>
      </c>
      <c r="X153">
        <f>V153-W153</f>
        <v/>
      </c>
      <c r="Y153">
        <f>IF(T153&gt;U153,"Antecipação",IF(X153&lt;-5,"Recebimento em Atraso","Recebimento Regular"))</f>
        <v/>
      </c>
      <c r="Z153">
        <f>IF(Y153="Recebimento Regular","Recebimento Regular",IF(ABS(X153)&lt;=15,"Até 15",IF(ABS(X153)&lt;=30,"Entre 15 e 30",IF(ABS(X153)&lt;=60,"Entre 30 e 60",IF(ABS(X153)&lt;=60,"Entre 60 e 90",IF(ABS(X153)&lt;=90,"Entre 90 e 120",IF(ABS(X153)&lt;=120,"Entre 90 e 120",IF(ABS(X153)&lt;=150,"Entre 120 e 150",IF(ABS(X153)&lt;=180,"Entre 150 e 180","Superior a 180")))))))))</f>
        <v/>
      </c>
    </row>
    <row r="154">
      <c r="A154" t="inlineStr">
        <is>
          <t>Q03L09</t>
        </is>
      </c>
      <c r="B154" t="inlineStr">
        <is>
          <t>MACAU IMOVEIS LTDA ME</t>
        </is>
      </c>
      <c r="C154" t="inlineStr">
        <is>
          <t>004/006</t>
        </is>
      </c>
      <c r="D154" t="n">
        <v>45199</v>
      </c>
      <c r="E154" t="n">
        <v>45202</v>
      </c>
      <c r="F154" t="n">
        <v>45203</v>
      </c>
      <c r="G154" t="n">
        <v>1016.945622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1016.945622</v>
      </c>
      <c r="S154" t="inlineStr">
        <is>
          <t>Terra Luz Residencial</t>
        </is>
      </c>
      <c r="T154" s="118">
        <f>DATE(YEAR(V154),MONTH(V154),1)</f>
        <v/>
      </c>
      <c r="U154" s="118">
        <f>DATE(YEAR(W154),MONTH(W154),1)</f>
        <v/>
      </c>
      <c r="V154" s="118">
        <f>D154</f>
        <v/>
      </c>
      <c r="W154" s="118">
        <f>E154</f>
        <v/>
      </c>
      <c r="X154">
        <f>V154-W154</f>
        <v/>
      </c>
      <c r="Y154">
        <f>IF(T154&gt;U154,"Antecipação",IF(X154&lt;-5,"Recebimento em Atraso","Recebimento Regular"))</f>
        <v/>
      </c>
      <c r="Z154">
        <f>IF(Y154="Recebimento Regular","Recebimento Regular",IF(ABS(X154)&lt;=15,"Até 15",IF(ABS(X154)&lt;=30,"Entre 15 e 30",IF(ABS(X154)&lt;=60,"Entre 30 e 60",IF(ABS(X154)&lt;=60,"Entre 60 e 90",IF(ABS(X154)&lt;=90,"Entre 90 e 120",IF(ABS(X154)&lt;=120,"Entre 90 e 120",IF(ABS(X154)&lt;=150,"Entre 120 e 150",IF(ABS(X154)&lt;=180,"Entre 150 e 180","Superior a 180")))))))))</f>
        <v/>
      </c>
    </row>
    <row r="155">
      <c r="A155" t="inlineStr">
        <is>
          <t>Q08L010</t>
        </is>
      </c>
      <c r="B155" t="inlineStr">
        <is>
          <t>MARCELO PACHECO OLIVEIRA</t>
        </is>
      </c>
      <c r="C155" t="inlineStr">
        <is>
          <t>016/180</t>
        </is>
      </c>
      <c r="D155" t="n">
        <v>45204</v>
      </c>
      <c r="E155" t="n">
        <v>45204</v>
      </c>
      <c r="F155" t="n">
        <v>45205</v>
      </c>
      <c r="G155" t="n">
        <v>630.7043040000001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630.7043040000001</v>
      </c>
      <c r="S155" t="inlineStr">
        <is>
          <t>Terra Luz Residencial</t>
        </is>
      </c>
      <c r="T155">
        <f>DATE(YEAR(V155),MONTH(V155),1)</f>
        <v/>
      </c>
      <c r="U155">
        <f>DATE(YEAR(W155),MONTH(W155),1)</f>
        <v/>
      </c>
      <c r="V155">
        <f>D155</f>
        <v/>
      </c>
      <c r="W155">
        <f>E155</f>
        <v/>
      </c>
      <c r="X155">
        <f>V155-W155</f>
        <v/>
      </c>
      <c r="Y155">
        <f>IF(T155&gt;U155,"Antecipação",IF(X155&lt;-5,"Recebimento em Atraso","Recebimento Regular"))</f>
        <v/>
      </c>
      <c r="Z155">
        <f>IF(Y155="Recebimento Regular","Recebimento Regular",IF(ABS(X155)&lt;=15,"Até 15",IF(ABS(X155)&lt;=30,"Entre 15 e 30",IF(ABS(X155)&lt;=60,"Entre 30 e 60",IF(ABS(X155)&lt;=60,"Entre 60 e 90",IF(ABS(X155)&lt;=90,"Entre 90 e 120",IF(ABS(X155)&lt;=120,"Entre 90 e 120",IF(ABS(X155)&lt;=150,"Entre 120 e 150",IF(ABS(X155)&lt;=180,"Entre 150 e 180","Superior a 180")))))))))</f>
        <v/>
      </c>
    </row>
    <row r="156">
      <c r="A156" t="inlineStr">
        <is>
          <t>Q04L03</t>
        </is>
      </c>
      <c r="B156" t="inlineStr">
        <is>
          <t>REINALDO ALMEIDA VIEIRA</t>
        </is>
      </c>
      <c r="C156" t="inlineStr">
        <is>
          <t>016/180</t>
        </is>
      </c>
      <c r="D156" t="n">
        <v>45209</v>
      </c>
      <c r="E156" t="n">
        <v>45205</v>
      </c>
      <c r="F156" t="n">
        <v>45208</v>
      </c>
      <c r="G156" t="n">
        <v>480.5022780000001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480.5022780000001</v>
      </c>
      <c r="S156" t="inlineStr">
        <is>
          <t>Terra Luz Residencial</t>
        </is>
      </c>
      <c r="T156">
        <f>DATE(YEAR(V156),MONTH(V156),1)</f>
        <v/>
      </c>
      <c r="U156">
        <f>DATE(YEAR(W156),MONTH(W156),1)</f>
        <v/>
      </c>
      <c r="V156">
        <f>D156</f>
        <v/>
      </c>
      <c r="W156">
        <f>E156</f>
        <v/>
      </c>
      <c r="X156">
        <f>V156-W156</f>
        <v/>
      </c>
      <c r="Y156">
        <f>IF(T156&gt;U156,"Antecipação",IF(X156&lt;-5,"Recebimento em Atraso","Recebimento Regular"))</f>
        <v/>
      </c>
      <c r="Z156">
        <f>IF(Y156="Recebimento Regular","Recebimento Regular",IF(ABS(X156)&lt;=15,"Até 15",IF(ABS(X156)&lt;=30,"Entre 15 e 30",IF(ABS(X156)&lt;=60,"Entre 30 e 60",IF(ABS(X156)&lt;=60,"Entre 60 e 90",IF(ABS(X156)&lt;=90,"Entre 90 e 120",IF(ABS(X156)&lt;=120,"Entre 90 e 120",IF(ABS(X156)&lt;=150,"Entre 120 e 150",IF(ABS(X156)&lt;=180,"Entre 150 e 180","Superior a 180")))))))))</f>
        <v/>
      </c>
    </row>
    <row r="157">
      <c r="A157" t="inlineStr">
        <is>
          <t>Q07L025</t>
        </is>
      </c>
      <c r="B157" t="inlineStr">
        <is>
          <t>ANTONIO CARLOS ALDEBARAN RIBEIRO PINTO</t>
        </is>
      </c>
      <c r="C157" t="inlineStr">
        <is>
          <t>015/048</t>
        </is>
      </c>
      <c r="D157" t="n">
        <v>45214</v>
      </c>
      <c r="E157" t="n">
        <v>45209</v>
      </c>
      <c r="F157" t="n">
        <v>45210</v>
      </c>
      <c r="G157" t="n">
        <v>1052.615892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1052.615892</v>
      </c>
      <c r="S157" t="inlineStr">
        <is>
          <t>Terra Luz Residencial</t>
        </is>
      </c>
      <c r="T157">
        <f>DATE(YEAR(V157),MONTH(V157),1)</f>
        <v/>
      </c>
      <c r="U157">
        <f>DATE(YEAR(W157),MONTH(W157),1)</f>
        <v/>
      </c>
      <c r="V157">
        <f>D157</f>
        <v/>
      </c>
      <c r="W157">
        <f>E157</f>
        <v/>
      </c>
      <c r="X157">
        <f>V157-W157</f>
        <v/>
      </c>
      <c r="Y157">
        <f>IF(T157&gt;U157,"Antecipação",IF(X157&lt;-5,"Recebimento em Atraso","Recebimento Regular"))</f>
        <v/>
      </c>
      <c r="Z157">
        <f>IF(Y157="Recebimento Regular","Recebimento Regular",IF(ABS(X157)&lt;=15,"Até 15",IF(ABS(X157)&lt;=30,"Entre 15 e 30",IF(ABS(X157)&lt;=60,"Entre 30 e 60",IF(ABS(X157)&lt;=60,"Entre 60 e 90",IF(ABS(X157)&lt;=90,"Entre 90 e 120",IF(ABS(X157)&lt;=120,"Entre 90 e 120",IF(ABS(X157)&lt;=150,"Entre 120 e 150",IF(ABS(X157)&lt;=180,"Entre 150 e 180","Superior a 180")))))))))</f>
        <v/>
      </c>
    </row>
    <row r="158">
      <c r="A158" t="inlineStr">
        <is>
          <t>Q08L02</t>
        </is>
      </c>
      <c r="B158" t="inlineStr">
        <is>
          <t>ALEXANDRE RODRIGUES DA CUNHA</t>
        </is>
      </c>
      <c r="C158" t="inlineStr">
        <is>
          <t>005/048</t>
        </is>
      </c>
      <c r="D158" t="n">
        <v>45209</v>
      </c>
      <c r="E158" t="n">
        <v>45209</v>
      </c>
      <c r="F158" t="n">
        <v>45210</v>
      </c>
      <c r="G158" t="n">
        <v>1133.763558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1133.763558</v>
      </c>
      <c r="S158" t="inlineStr">
        <is>
          <t>Terra Luz Residencial</t>
        </is>
      </c>
      <c r="T158">
        <f>DATE(YEAR(V158),MONTH(V158),1)</f>
        <v/>
      </c>
      <c r="U158">
        <f>DATE(YEAR(W158),MONTH(W158),1)</f>
        <v/>
      </c>
      <c r="V158">
        <f>D158</f>
        <v/>
      </c>
      <c r="W158">
        <f>E158</f>
        <v/>
      </c>
      <c r="X158">
        <f>V158-W158</f>
        <v/>
      </c>
      <c r="Y158">
        <f>IF(T158&gt;U158,"Antecipação",IF(X158&lt;-5,"Recebimento em Atraso","Recebimento Regular"))</f>
        <v/>
      </c>
      <c r="Z158">
        <f>IF(Y158="Recebimento Regular","Recebimento Regular",IF(ABS(X158)&lt;=15,"Até 15",IF(ABS(X158)&lt;=30,"Entre 15 e 30",IF(ABS(X158)&lt;=60,"Entre 30 e 60",IF(ABS(X158)&lt;=60,"Entre 60 e 90",IF(ABS(X158)&lt;=90,"Entre 90 e 120",IF(ABS(X158)&lt;=120,"Entre 90 e 120",IF(ABS(X158)&lt;=150,"Entre 120 e 150",IF(ABS(X158)&lt;=180,"Entre 150 e 180","Superior a 180")))))))))</f>
        <v/>
      </c>
    </row>
    <row r="159">
      <c r="A159" t="inlineStr">
        <is>
          <t>Q08L011</t>
        </is>
      </c>
      <c r="B159" t="inlineStr">
        <is>
          <t>PEDRO HENRIQUE GUEDES BUENO</t>
        </is>
      </c>
      <c r="C159" t="inlineStr">
        <is>
          <t>013/048</t>
        </is>
      </c>
      <c r="D159" t="n">
        <v>45209</v>
      </c>
      <c r="E159" t="n">
        <v>45209</v>
      </c>
      <c r="F159" t="n">
        <v>45210</v>
      </c>
      <c r="G159" t="n">
        <v>1430.638686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1430.638686</v>
      </c>
      <c r="S159" t="inlineStr">
        <is>
          <t>Terra Luz Residencial</t>
        </is>
      </c>
      <c r="T159">
        <f>DATE(YEAR(V159),MONTH(V159),1)</f>
        <v/>
      </c>
      <c r="U159">
        <f>DATE(YEAR(W159),MONTH(W159),1)</f>
        <v/>
      </c>
      <c r="V159">
        <f>D159</f>
        <v/>
      </c>
      <c r="W159">
        <f>E159</f>
        <v/>
      </c>
      <c r="X159">
        <f>V159-W159</f>
        <v/>
      </c>
      <c r="Y159">
        <f>IF(T159&gt;U159,"Antecipação",IF(X159&lt;-5,"Recebimento em Atraso","Recebimento Regular"))</f>
        <v/>
      </c>
      <c r="Z159">
        <f>IF(Y159="Recebimento Regular","Recebimento Regular",IF(ABS(X159)&lt;=15,"Até 15",IF(ABS(X159)&lt;=30,"Entre 15 e 30",IF(ABS(X159)&lt;=60,"Entre 30 e 60",IF(ABS(X159)&lt;=60,"Entre 60 e 90",IF(ABS(X159)&lt;=90,"Entre 90 e 120",IF(ABS(X159)&lt;=120,"Entre 90 e 120",IF(ABS(X159)&lt;=150,"Entre 120 e 150",IF(ABS(X159)&lt;=180,"Entre 150 e 180","Superior a 180")))))))))</f>
        <v/>
      </c>
    </row>
    <row r="160">
      <c r="A160" t="inlineStr">
        <is>
          <t>Q03L06</t>
        </is>
      </c>
      <c r="B160" t="inlineStr">
        <is>
          <t>MARCEL NOGUEIRA MAGALHÃES</t>
        </is>
      </c>
      <c r="C160" t="inlineStr">
        <is>
          <t>001/001</t>
        </is>
      </c>
      <c r="D160" t="n">
        <v>45209</v>
      </c>
      <c r="E160" t="n">
        <v>45209</v>
      </c>
      <c r="F160" t="n">
        <v>45210</v>
      </c>
      <c r="G160" t="n">
        <v>472.4361660000001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472.4361660000001</v>
      </c>
      <c r="S160" t="inlineStr">
        <is>
          <t>Terra Luz Residencial</t>
        </is>
      </c>
      <c r="T160">
        <f>DATE(YEAR(V160),MONTH(V160),1)</f>
        <v/>
      </c>
      <c r="U160">
        <f>DATE(YEAR(W160),MONTH(W160),1)</f>
        <v/>
      </c>
      <c r="V160">
        <f>D160</f>
        <v/>
      </c>
      <c r="W160">
        <f>E160</f>
        <v/>
      </c>
      <c r="X160">
        <f>V160-W160</f>
        <v/>
      </c>
      <c r="Y160">
        <f>IF(T160&gt;U160,"Antecipação",IF(X160&lt;-5,"Recebimento em Atraso","Recebimento Regular"))</f>
        <v/>
      </c>
      <c r="Z160">
        <f>IF(Y160="Recebimento Regular","Recebimento Regular",IF(ABS(X160)&lt;=15,"Até 15",IF(ABS(X160)&lt;=30,"Entre 15 e 30",IF(ABS(X160)&lt;=60,"Entre 30 e 60",IF(ABS(X160)&lt;=60,"Entre 60 e 90",IF(ABS(X160)&lt;=90,"Entre 90 e 120",IF(ABS(X160)&lt;=120,"Entre 90 e 120",IF(ABS(X160)&lt;=150,"Entre 120 e 150",IF(ABS(X160)&lt;=180,"Entre 150 e 180","Superior a 180")))))))))</f>
        <v/>
      </c>
    </row>
    <row r="161">
      <c r="A161" t="inlineStr">
        <is>
          <t>Q01L02</t>
        </is>
      </c>
      <c r="B161" t="inlineStr">
        <is>
          <t>MATHEUS ANTONIO BANDIM MARIANO</t>
        </is>
      </c>
      <c r="C161" t="inlineStr">
        <is>
          <t>006/048</t>
        </is>
      </c>
      <c r="D161" t="n">
        <v>45224</v>
      </c>
      <c r="E161" t="n">
        <v>45209</v>
      </c>
      <c r="F161" t="n">
        <v>45210</v>
      </c>
      <c r="G161" t="n">
        <v>1692.928014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1692.928014</v>
      </c>
      <c r="S161" t="inlineStr">
        <is>
          <t>Terra Luz Residencial</t>
        </is>
      </c>
      <c r="T161">
        <f>DATE(YEAR(V161),MONTH(V161),1)</f>
        <v/>
      </c>
      <c r="U161">
        <f>DATE(YEAR(W161),MONTH(W161),1)</f>
        <v/>
      </c>
      <c r="V161">
        <f>D161</f>
        <v/>
      </c>
      <c r="W161">
        <f>E161</f>
        <v/>
      </c>
      <c r="X161">
        <f>V161-W161</f>
        <v/>
      </c>
      <c r="Y161">
        <f>IF(T161&gt;U161,"Antecipação",IF(X161&lt;-5,"Recebimento em Atraso","Recebimento Regular"))</f>
        <v/>
      </c>
      <c r="Z161">
        <f>IF(Y161="Recebimento Regular","Recebimento Regular",IF(ABS(X161)&lt;=15,"Até 15",IF(ABS(X161)&lt;=30,"Entre 15 e 30",IF(ABS(X161)&lt;=60,"Entre 30 e 60",IF(ABS(X161)&lt;=60,"Entre 60 e 90",IF(ABS(X161)&lt;=90,"Entre 90 e 120",IF(ABS(X161)&lt;=120,"Entre 90 e 120",IF(ABS(X161)&lt;=150,"Entre 120 e 150",IF(ABS(X161)&lt;=180,"Entre 150 e 180","Superior a 180")))))))))</f>
        <v/>
      </c>
    </row>
    <row r="162">
      <c r="A162" t="inlineStr">
        <is>
          <t>Q07L026</t>
        </is>
      </c>
      <c r="B162" t="inlineStr">
        <is>
          <t>MARCO AURELIO DE OLIVEIRA  GARCIA</t>
        </is>
      </c>
      <c r="C162" t="inlineStr">
        <is>
          <t>017/180</t>
        </is>
      </c>
      <c r="D162" t="n">
        <v>45209</v>
      </c>
      <c r="E162" t="n">
        <v>45212</v>
      </c>
      <c r="F162" t="n">
        <v>45215</v>
      </c>
      <c r="G162" t="n">
        <v>742.3929900000001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742.3929900000001</v>
      </c>
      <c r="S162" t="inlineStr">
        <is>
          <t>Terra Luz Residencial</t>
        </is>
      </c>
      <c r="T162">
        <f>DATE(YEAR(V162),MONTH(V162),1)</f>
        <v/>
      </c>
      <c r="U162">
        <f>DATE(YEAR(W162),MONTH(W162),1)</f>
        <v/>
      </c>
      <c r="V162">
        <f>D162</f>
        <v/>
      </c>
      <c r="W162">
        <f>E162</f>
        <v/>
      </c>
      <c r="X162">
        <f>V162-W162</f>
        <v/>
      </c>
      <c r="Y162">
        <f>IF(T162&gt;U162,"Antecipação",IF(X162&lt;-5,"Recebimento em Atraso","Recebimento Regular"))</f>
        <v/>
      </c>
      <c r="Z162">
        <f>IF(Y162="Recebimento Regular","Recebimento Regular",IF(ABS(X162)&lt;=15,"Até 15",IF(ABS(X162)&lt;=30,"Entre 15 e 30",IF(ABS(X162)&lt;=60,"Entre 30 e 60",IF(ABS(X162)&lt;=60,"Entre 60 e 90",IF(ABS(X162)&lt;=90,"Entre 90 e 120",IF(ABS(X162)&lt;=120,"Entre 90 e 120",IF(ABS(X162)&lt;=150,"Entre 120 e 150",IF(ABS(X162)&lt;=180,"Entre 150 e 180","Superior a 180")))))))))</f>
        <v/>
      </c>
    </row>
    <row r="163">
      <c r="A163" t="inlineStr">
        <is>
          <t>Q07L02</t>
        </is>
      </c>
      <c r="B163" t="inlineStr">
        <is>
          <t>HILTON CHARLES MASCARENHAS JUNIOR</t>
        </is>
      </c>
      <c r="C163" t="inlineStr">
        <is>
          <t>004/048</t>
        </is>
      </c>
      <c r="D163" t="n">
        <v>45214</v>
      </c>
      <c r="E163" t="n">
        <v>45215</v>
      </c>
      <c r="F163" t="n">
        <v>45216</v>
      </c>
      <c r="G163" t="n">
        <v>880.9765320000001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880.9765320000001</v>
      </c>
      <c r="S163" t="inlineStr">
        <is>
          <t>Terra Luz Residencial</t>
        </is>
      </c>
      <c r="T163">
        <f>DATE(YEAR(V163),MONTH(V163),1)</f>
        <v/>
      </c>
      <c r="U163">
        <f>DATE(YEAR(W163),MONTH(W163),1)</f>
        <v/>
      </c>
      <c r="V163">
        <f>D163</f>
        <v/>
      </c>
      <c r="W163">
        <f>E163</f>
        <v/>
      </c>
      <c r="X163">
        <f>V163-W163</f>
        <v/>
      </c>
      <c r="Y163">
        <f>IF(T163&gt;U163,"Antecipação",IF(X163&lt;-5,"Recebimento em Atraso","Recebimento Regular"))</f>
        <v/>
      </c>
      <c r="Z163">
        <f>IF(Y163="Recebimento Regular","Recebimento Regular",IF(ABS(X163)&lt;=15,"Até 15",IF(ABS(X163)&lt;=30,"Entre 15 e 30",IF(ABS(X163)&lt;=60,"Entre 30 e 60",IF(ABS(X163)&lt;=60,"Entre 60 e 90",IF(ABS(X163)&lt;=90,"Entre 90 e 120",IF(ABS(X163)&lt;=120,"Entre 90 e 120",IF(ABS(X163)&lt;=150,"Entre 120 e 150",IF(ABS(X163)&lt;=180,"Entre 150 e 180","Superior a 180")))))))))</f>
        <v/>
      </c>
    </row>
    <row r="164">
      <c r="A164" t="inlineStr">
        <is>
          <t>Q010L09</t>
        </is>
      </c>
      <c r="B164" t="inlineStr">
        <is>
          <t>CRISTIANO EDSON DOS SANTOS</t>
        </is>
      </c>
      <c r="C164" t="inlineStr">
        <is>
          <t>004/180</t>
        </is>
      </c>
      <c r="D164" t="n">
        <v>45224</v>
      </c>
      <c r="E164" t="n">
        <v>45215</v>
      </c>
      <c r="F164" t="n">
        <v>45216</v>
      </c>
      <c r="G164" t="n">
        <v>700.2862440000001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700.2862440000001</v>
      </c>
      <c r="S164" t="inlineStr">
        <is>
          <t>Terra Luz Residencial</t>
        </is>
      </c>
      <c r="T164">
        <f>DATE(YEAR(V164),MONTH(V164),1)</f>
        <v/>
      </c>
      <c r="U164">
        <f>DATE(YEAR(W164),MONTH(W164),1)</f>
        <v/>
      </c>
      <c r="V164">
        <f>D164</f>
        <v/>
      </c>
      <c r="W164">
        <f>E164</f>
        <v/>
      </c>
      <c r="X164">
        <f>V164-W164</f>
        <v/>
      </c>
      <c r="Y164">
        <f>IF(T164&gt;U164,"Antecipação",IF(X164&lt;-5,"Recebimento em Atraso","Recebimento Regular"))</f>
        <v/>
      </c>
      <c r="Z164">
        <f>IF(Y164="Recebimento Regular","Recebimento Regular",IF(ABS(X164)&lt;=15,"Até 15",IF(ABS(X164)&lt;=30,"Entre 15 e 30",IF(ABS(X164)&lt;=60,"Entre 30 e 60",IF(ABS(X164)&lt;=60,"Entre 60 e 90",IF(ABS(X164)&lt;=90,"Entre 90 e 120",IF(ABS(X164)&lt;=120,"Entre 90 e 120",IF(ABS(X164)&lt;=150,"Entre 120 e 150",IF(ABS(X164)&lt;=180,"Entre 150 e 180","Superior a 180")))))))))</f>
        <v/>
      </c>
    </row>
    <row r="165">
      <c r="A165" t="inlineStr">
        <is>
          <t>Q04L02</t>
        </is>
      </c>
      <c r="B165" t="inlineStr">
        <is>
          <t>JOSE ROBERTO INACIO DA SILVA</t>
        </is>
      </c>
      <c r="C165" t="inlineStr">
        <is>
          <t>011/120</t>
        </is>
      </c>
      <c r="D165" t="n">
        <v>45219</v>
      </c>
      <c r="E165" t="n">
        <v>45215</v>
      </c>
      <c r="F165" t="n">
        <v>45216</v>
      </c>
      <c r="G165" t="n">
        <v>860.7115980000001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860.7115980000001</v>
      </c>
      <c r="S165" t="inlineStr">
        <is>
          <t>Terra Luz Residencial</t>
        </is>
      </c>
      <c r="T165">
        <f>DATE(YEAR(V165),MONTH(V165),1)</f>
        <v/>
      </c>
      <c r="U165">
        <f>DATE(YEAR(W165),MONTH(W165),1)</f>
        <v/>
      </c>
      <c r="V165">
        <f>D165</f>
        <v/>
      </c>
      <c r="W165">
        <f>E165</f>
        <v/>
      </c>
      <c r="X165">
        <f>V165-W165</f>
        <v/>
      </c>
      <c r="Y165">
        <f>IF(T165&gt;U165,"Antecipação",IF(X165&lt;-5,"Recebimento em Atraso","Recebimento Regular"))</f>
        <v/>
      </c>
      <c r="Z165">
        <f>IF(Y165="Recebimento Regular","Recebimento Regular",IF(ABS(X165)&lt;=15,"Até 15",IF(ABS(X165)&lt;=30,"Entre 15 e 30",IF(ABS(X165)&lt;=60,"Entre 30 e 60",IF(ABS(X165)&lt;=60,"Entre 60 e 90",IF(ABS(X165)&lt;=90,"Entre 90 e 120",IF(ABS(X165)&lt;=120,"Entre 90 e 120",IF(ABS(X165)&lt;=150,"Entre 120 e 150",IF(ABS(X165)&lt;=180,"Entre 150 e 180","Superior a 180")))))))))</f>
        <v/>
      </c>
    </row>
    <row r="166">
      <c r="A166" t="inlineStr">
        <is>
          <t>Q08L017</t>
        </is>
      </c>
      <c r="B166" t="inlineStr">
        <is>
          <t>THIAGO IZAIAS DA MOTTA</t>
        </is>
      </c>
      <c r="C166" t="inlineStr">
        <is>
          <t>023/048</t>
        </is>
      </c>
      <c r="D166" t="n">
        <v>45224</v>
      </c>
      <c r="E166" t="n">
        <v>45216</v>
      </c>
      <c r="F166" t="n">
        <v>45217</v>
      </c>
      <c r="G166" t="n">
        <v>1293.942708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1293.942708</v>
      </c>
      <c r="S166" t="inlineStr">
        <is>
          <t>Terra Luz Residencial</t>
        </is>
      </c>
      <c r="T166">
        <f>DATE(YEAR(V166),MONTH(V166),1)</f>
        <v/>
      </c>
      <c r="U166">
        <f>DATE(YEAR(W166),MONTH(W166),1)</f>
        <v/>
      </c>
      <c r="V166">
        <f>D166</f>
        <v/>
      </c>
      <c r="W166">
        <f>E166</f>
        <v/>
      </c>
      <c r="X166">
        <f>V166-W166</f>
        <v/>
      </c>
      <c r="Y166">
        <f>IF(T166&gt;U166,"Antecipação",IF(X166&lt;-5,"Recebimento em Atraso","Recebimento Regular"))</f>
        <v/>
      </c>
      <c r="Z166">
        <f>IF(Y166="Recebimento Regular","Recebimento Regular",IF(ABS(X166)&lt;=15,"Até 15",IF(ABS(X166)&lt;=30,"Entre 15 e 30",IF(ABS(X166)&lt;=60,"Entre 30 e 60",IF(ABS(X166)&lt;=60,"Entre 60 e 90",IF(ABS(X166)&lt;=90,"Entre 90 e 120",IF(ABS(X166)&lt;=120,"Entre 90 e 120",IF(ABS(X166)&lt;=150,"Entre 120 e 150",IF(ABS(X166)&lt;=180,"Entre 150 e 180","Superior a 180")))))))))</f>
        <v/>
      </c>
    </row>
    <row r="167">
      <c r="A167" t="inlineStr">
        <is>
          <t>Q03L08</t>
        </is>
      </c>
      <c r="B167" t="inlineStr">
        <is>
          <t>RENATO PONTES MAGALHAES</t>
        </is>
      </c>
      <c r="C167" t="inlineStr">
        <is>
          <t>002/002</t>
        </is>
      </c>
      <c r="D167" t="n">
        <v>45229</v>
      </c>
      <c r="E167" t="n">
        <v>45216</v>
      </c>
      <c r="F167" t="n">
        <v>45217</v>
      </c>
      <c r="G167" t="n">
        <v>439.2748320000001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439.2748320000001</v>
      </c>
      <c r="S167" t="inlineStr">
        <is>
          <t>Terra Luz Residencial</t>
        </is>
      </c>
      <c r="T167">
        <f>DATE(YEAR(V167),MONTH(V167),1)</f>
        <v/>
      </c>
      <c r="U167">
        <f>DATE(YEAR(W167),MONTH(W167),1)</f>
        <v/>
      </c>
      <c r="V167">
        <f>D167</f>
        <v/>
      </c>
      <c r="W167">
        <f>E167</f>
        <v/>
      </c>
      <c r="X167">
        <f>V167-W167</f>
        <v/>
      </c>
      <c r="Y167">
        <f>IF(T167&gt;U167,"Antecipação",IF(X167&lt;-5,"Recebimento em Atraso","Recebimento Regular"))</f>
        <v/>
      </c>
      <c r="Z167">
        <f>IF(Y167="Recebimento Regular","Recebimento Regular",IF(ABS(X167)&lt;=15,"Até 15",IF(ABS(X167)&lt;=30,"Entre 15 e 30",IF(ABS(X167)&lt;=60,"Entre 30 e 60",IF(ABS(X167)&lt;=60,"Entre 60 e 90",IF(ABS(X167)&lt;=90,"Entre 90 e 120",IF(ABS(X167)&lt;=120,"Entre 90 e 120",IF(ABS(X167)&lt;=150,"Entre 120 e 150",IF(ABS(X167)&lt;=180,"Entre 150 e 180","Superior a 180")))))))))</f>
        <v/>
      </c>
    </row>
    <row r="168">
      <c r="A168" t="inlineStr">
        <is>
          <t>Q07L027</t>
        </is>
      </c>
      <c r="B168" t="inlineStr">
        <is>
          <t>LILIANE RODRIGUES RIBEIRO</t>
        </is>
      </c>
      <c r="C168" t="inlineStr">
        <is>
          <t>015/180</t>
        </is>
      </c>
      <c r="D168" t="n">
        <v>45219</v>
      </c>
      <c r="E168" t="n">
        <v>45219</v>
      </c>
      <c r="F168" t="n">
        <v>45222</v>
      </c>
      <c r="G168" t="n">
        <v>567.4884960000001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567.4884960000001</v>
      </c>
      <c r="S168" t="inlineStr">
        <is>
          <t>Terra Luz Residencial</t>
        </is>
      </c>
      <c r="T168">
        <f>DATE(YEAR(V168),MONTH(V168),1)</f>
        <v/>
      </c>
      <c r="U168">
        <f>DATE(YEAR(W168),MONTH(W168),1)</f>
        <v/>
      </c>
      <c r="V168">
        <f>D168</f>
        <v/>
      </c>
      <c r="W168">
        <f>E168</f>
        <v/>
      </c>
      <c r="X168">
        <f>V168-W168</f>
        <v/>
      </c>
      <c r="Y168">
        <f>IF(T168&gt;U168,"Antecipação",IF(X168&lt;-5,"Recebimento em Atraso","Recebimento Regular"))</f>
        <v/>
      </c>
      <c r="Z168">
        <f>IF(Y168="Recebimento Regular","Recebimento Regular",IF(ABS(X168)&lt;=15,"Até 15",IF(ABS(X168)&lt;=30,"Entre 15 e 30",IF(ABS(X168)&lt;=60,"Entre 30 e 60",IF(ABS(X168)&lt;=60,"Entre 60 e 90",IF(ABS(X168)&lt;=90,"Entre 90 e 120",IF(ABS(X168)&lt;=120,"Entre 90 e 120",IF(ABS(X168)&lt;=150,"Entre 120 e 150",IF(ABS(X168)&lt;=180,"Entre 150 e 180","Superior a 180")))))))))</f>
        <v/>
      </c>
    </row>
    <row r="169">
      <c r="A169" t="inlineStr">
        <is>
          <t>Q03L015</t>
        </is>
      </c>
      <c r="B169" t="inlineStr">
        <is>
          <t>THAMYRIS NUNES SUGAHARA</t>
        </is>
      </c>
      <c r="C169" t="inlineStr">
        <is>
          <t>022/180</t>
        </is>
      </c>
      <c r="D169" t="n">
        <v>45194</v>
      </c>
      <c r="E169" t="n">
        <v>45222</v>
      </c>
      <c r="F169" t="n">
        <v>45223</v>
      </c>
      <c r="G169" t="n">
        <v>946.2616260000001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946.2616260000001</v>
      </c>
      <c r="S169" t="inlineStr">
        <is>
          <t>Terra Luz Residencial</t>
        </is>
      </c>
      <c r="T169">
        <f>DATE(YEAR(V169),MONTH(V169),1)</f>
        <v/>
      </c>
      <c r="U169">
        <f>DATE(YEAR(W169),MONTH(W169),1)</f>
        <v/>
      </c>
      <c r="V169">
        <f>D169</f>
        <v/>
      </c>
      <c r="W169">
        <f>E169</f>
        <v/>
      </c>
      <c r="X169">
        <f>V169-W169</f>
        <v/>
      </c>
      <c r="Y169">
        <f>IF(T169&gt;U169,"Antecipação",IF(X169&lt;-5,"Recebimento em Atraso","Recebimento Regular"))</f>
        <v/>
      </c>
      <c r="Z169">
        <f>IF(Y169="Recebimento Regular","Recebimento Regular",IF(ABS(X169)&lt;=15,"Até 15",IF(ABS(X169)&lt;=30,"Entre 15 e 30",IF(ABS(X169)&lt;=60,"Entre 30 e 60",IF(ABS(X169)&lt;=60,"Entre 60 e 90",IF(ABS(X169)&lt;=90,"Entre 90 e 120",IF(ABS(X169)&lt;=120,"Entre 90 e 120",IF(ABS(X169)&lt;=150,"Entre 120 e 150",IF(ABS(X169)&lt;=180,"Entre 150 e 180","Superior a 180")))))))))</f>
        <v/>
      </c>
    </row>
    <row r="170">
      <c r="A170" t="inlineStr">
        <is>
          <t>Q03L09</t>
        </is>
      </c>
      <c r="B170" t="inlineStr">
        <is>
          <t>MACAU IMOVEIS LTDA ME</t>
        </is>
      </c>
      <c r="C170" t="inlineStr">
        <is>
          <t>005/006</t>
        </is>
      </c>
      <c r="D170" t="n">
        <v>45229</v>
      </c>
      <c r="E170" t="n">
        <v>45226</v>
      </c>
      <c r="F170" t="n">
        <v>45229</v>
      </c>
      <c r="G170" t="n">
        <v>1016.605626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1016.605626</v>
      </c>
      <c r="S170" t="inlineStr">
        <is>
          <t>Terra Luz Residencial</t>
        </is>
      </c>
      <c r="T170">
        <f>DATE(YEAR(V170),MONTH(V170),1)</f>
        <v/>
      </c>
      <c r="U170">
        <f>DATE(YEAR(W170),MONTH(W170),1)</f>
        <v/>
      </c>
      <c r="V170">
        <f>D170</f>
        <v/>
      </c>
      <c r="W170">
        <f>E170</f>
        <v/>
      </c>
      <c r="X170">
        <f>V170-W170</f>
        <v/>
      </c>
      <c r="Y170">
        <f>IF(T170&gt;U170,"Antecipação",IF(X170&lt;-5,"Recebimento em Atraso","Recebimento Regular"))</f>
        <v/>
      </c>
      <c r="Z170">
        <f>IF(Y170="Recebimento Regular","Recebimento Regular",IF(ABS(X170)&lt;=15,"Até 15",IF(ABS(X170)&lt;=30,"Entre 15 e 30",IF(ABS(X170)&lt;=60,"Entre 30 e 60",IF(ABS(X170)&lt;=60,"Entre 60 e 90",IF(ABS(X170)&lt;=90,"Entre 90 e 120",IF(ABS(X170)&lt;=120,"Entre 90 e 120",IF(ABS(X170)&lt;=150,"Entre 120 e 150",IF(ABS(X170)&lt;=180,"Entre 150 e 180","Superior a 180")))))))))</f>
        <v/>
      </c>
    </row>
    <row r="171">
      <c r="A171" t="inlineStr">
        <is>
          <t>Q03L020</t>
        </is>
      </c>
      <c r="B171" t="inlineStr">
        <is>
          <t>VILMA MENDES DA SILVA</t>
        </is>
      </c>
      <c r="C171" t="inlineStr">
        <is>
          <t>021/072</t>
        </is>
      </c>
      <c r="D171" t="n">
        <v>45227</v>
      </c>
      <c r="E171" t="n">
        <v>45226</v>
      </c>
      <c r="F171" t="n">
        <v>45229</v>
      </c>
      <c r="G171" t="n">
        <v>1472.880258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1472.880258</v>
      </c>
      <c r="S171" t="inlineStr">
        <is>
          <t>Terra Luz Residencial</t>
        </is>
      </c>
      <c r="T171">
        <f>DATE(YEAR(V171),MONTH(V171),1)</f>
        <v/>
      </c>
      <c r="U171">
        <f>DATE(YEAR(W171),MONTH(W171),1)</f>
        <v/>
      </c>
      <c r="V171">
        <f>D171</f>
        <v/>
      </c>
      <c r="W171">
        <f>E171</f>
        <v/>
      </c>
      <c r="X171">
        <f>V171-W171</f>
        <v/>
      </c>
      <c r="Y171">
        <f>IF(T171&gt;U171,"Antecipação",IF(X171&lt;-5,"Recebimento em Atraso","Recebimento Regular"))</f>
        <v/>
      </c>
      <c r="Z171">
        <f>IF(Y171="Recebimento Regular","Recebimento Regular",IF(ABS(X171)&lt;=15,"Até 15",IF(ABS(X171)&lt;=30,"Entre 15 e 30",IF(ABS(X171)&lt;=60,"Entre 30 e 60",IF(ABS(X171)&lt;=60,"Entre 60 e 90",IF(ABS(X171)&lt;=90,"Entre 90 e 120",IF(ABS(X171)&lt;=120,"Entre 90 e 120",IF(ABS(X171)&lt;=150,"Entre 120 e 150",IF(ABS(X171)&lt;=180,"Entre 150 e 180","Superior a 180")))))))))</f>
        <v/>
      </c>
    </row>
    <row r="172">
      <c r="A172" t="inlineStr">
        <is>
          <t>Q07L09</t>
        </is>
      </c>
      <c r="B172" t="inlineStr">
        <is>
          <t>CAMILA DA FROTA GUERRA</t>
        </is>
      </c>
      <c r="C172" t="inlineStr">
        <is>
          <t>002/002</t>
        </is>
      </c>
      <c r="D172" t="n">
        <v>45229</v>
      </c>
      <c r="E172" t="n">
        <v>45229</v>
      </c>
      <c r="F172" t="n">
        <v>45230</v>
      </c>
      <c r="G172" t="n">
        <v>439.380348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439.380348</v>
      </c>
      <c r="S172" t="inlineStr">
        <is>
          <t>Terra Luz Residencial</t>
        </is>
      </c>
      <c r="T172">
        <f>DATE(YEAR(V172),MONTH(V172),1)</f>
        <v/>
      </c>
      <c r="U172">
        <f>DATE(YEAR(W172),MONTH(W172),1)</f>
        <v/>
      </c>
      <c r="V172">
        <f>D172</f>
        <v/>
      </c>
      <c r="W172">
        <f>E172</f>
        <v/>
      </c>
      <c r="X172">
        <f>V172-W172</f>
        <v/>
      </c>
      <c r="Y172">
        <f>IF(T172&gt;U172,"Antecipação",IF(X172&lt;-5,"Recebimento em Atraso","Recebimento Regular"))</f>
        <v/>
      </c>
      <c r="Z172">
        <f>IF(Y172="Recebimento Regular","Recebimento Regular",IF(ABS(X172)&lt;=15,"Até 15",IF(ABS(X172)&lt;=30,"Entre 15 e 30",IF(ABS(X172)&lt;=60,"Entre 30 e 60",IF(ABS(X172)&lt;=60,"Entre 60 e 90",IF(ABS(X172)&lt;=90,"Entre 90 e 120",IF(ABS(X172)&lt;=120,"Entre 90 e 120",IF(ABS(X172)&lt;=150,"Entre 120 e 150",IF(ABS(X172)&lt;=180,"Entre 150 e 180","Superior a 180")))))))))</f>
        <v/>
      </c>
    </row>
    <row r="173">
      <c r="A173" t="inlineStr">
        <is>
          <t>Q07L017</t>
        </is>
      </c>
      <c r="B173" t="inlineStr">
        <is>
          <t>CAMILA DA FROTA GUERRA</t>
        </is>
      </c>
      <c r="C173" t="inlineStr">
        <is>
          <t>002/002</t>
        </is>
      </c>
      <c r="D173" t="n">
        <v>45229</v>
      </c>
      <c r="E173" t="n">
        <v>45229</v>
      </c>
      <c r="F173" t="n">
        <v>45230</v>
      </c>
      <c r="G173" t="n">
        <v>439.380348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439.380348</v>
      </c>
      <c r="S173" t="inlineStr">
        <is>
          <t>Terra Luz Residencial</t>
        </is>
      </c>
      <c r="T173">
        <f>DATE(YEAR(V173),MONTH(V173),1)</f>
        <v/>
      </c>
      <c r="U173">
        <f>DATE(YEAR(W173),MONTH(W173),1)</f>
        <v/>
      </c>
      <c r="V173">
        <f>D173</f>
        <v/>
      </c>
      <c r="W173">
        <f>E173</f>
        <v/>
      </c>
      <c r="X173">
        <f>V173-W173</f>
        <v/>
      </c>
      <c r="Y173">
        <f>IF(T173&gt;U173,"Antecipação",IF(X173&lt;-5,"Recebimento em Atraso","Recebimento Regular"))</f>
        <v/>
      </c>
      <c r="Z173">
        <f>IF(Y173="Recebimento Regular","Recebimento Regular",IF(ABS(X173)&lt;=15,"Até 15",IF(ABS(X173)&lt;=30,"Entre 15 e 30",IF(ABS(X173)&lt;=60,"Entre 30 e 60",IF(ABS(X173)&lt;=60,"Entre 60 e 90",IF(ABS(X173)&lt;=90,"Entre 90 e 120",IF(ABS(X173)&lt;=120,"Entre 90 e 120",IF(ABS(X173)&lt;=150,"Entre 120 e 150",IF(ABS(X173)&lt;=180,"Entre 150 e 180","Superior a 180")))))))))</f>
        <v/>
      </c>
    </row>
    <row r="174">
      <c r="A174" t="inlineStr">
        <is>
          <t>Q05L05</t>
        </is>
      </c>
      <c r="B174" t="inlineStr">
        <is>
          <t>CAMILA DA FROTA GUERRA</t>
        </is>
      </c>
      <c r="C174" t="inlineStr">
        <is>
          <t>002/002</t>
        </is>
      </c>
      <c r="D174" t="n">
        <v>45229</v>
      </c>
      <c r="E174" t="n">
        <v>45229</v>
      </c>
      <c r="F174" t="n">
        <v>45230</v>
      </c>
      <c r="G174" t="n">
        <v>439.409658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439.409658</v>
      </c>
      <c r="S174" t="inlineStr">
        <is>
          <t>Terra Luz Residencial</t>
        </is>
      </c>
      <c r="T174">
        <f>DATE(YEAR(V174),MONTH(V174),1)</f>
        <v/>
      </c>
      <c r="U174">
        <f>DATE(YEAR(W174),MONTH(W174),1)</f>
        <v/>
      </c>
      <c r="V174">
        <f>D174</f>
        <v/>
      </c>
      <c r="W174">
        <f>E174</f>
        <v/>
      </c>
      <c r="X174">
        <f>V174-W174</f>
        <v/>
      </c>
      <c r="Y174">
        <f>IF(T174&gt;U174,"Antecipação",IF(X174&lt;-5,"Recebimento em Atraso","Recebimento Regular"))</f>
        <v/>
      </c>
      <c r="Z174">
        <f>IF(Y174="Recebimento Regular","Recebimento Regular",IF(ABS(X174)&lt;=15,"Até 15",IF(ABS(X174)&lt;=30,"Entre 15 e 30",IF(ABS(X174)&lt;=60,"Entre 30 e 60",IF(ABS(X174)&lt;=60,"Entre 60 e 90",IF(ABS(X174)&lt;=90,"Entre 90 e 120",IF(ABS(X174)&lt;=120,"Entre 90 e 120",IF(ABS(X174)&lt;=150,"Entre 120 e 150",IF(ABS(X174)&lt;=180,"Entre 150 e 180","Superior a 180")))))))))</f>
        <v/>
      </c>
    </row>
    <row r="175"/>
    <row r="176"/>
    <row r="177"/>
    <row r="178"/>
    <row r="179"/>
  </sheetData>
  <autoFilter ref="A1:Z1"/>
  <pageMargins left="0.511811024" right="0.511811024" top="0.787401575" bottom="0.787401575" header="0.31496062" footer="0.31496062"/>
</worksheet>
</file>

<file path=xl/worksheets/sheet8.xml><?xml version="1.0" encoding="utf-8"?>
<worksheet xmlns="http://schemas.openxmlformats.org/spreadsheetml/2006/main">
  <sheetPr>
    <tabColor rgb="FFFFFF00"/>
    <outlinePr summaryBelow="1" summaryRight="1"/>
    <pageSetUpPr/>
  </sheetPr>
  <dimension ref="A1:S8970"/>
  <sheetViews>
    <sheetView zoomScale="85" zoomScaleNormal="85" workbookViewId="0">
      <selection activeCell="H35" sqref="H35"/>
    </sheetView>
  </sheetViews>
  <sheetFormatPr baseColWidth="8" defaultColWidth="9.140625" defaultRowHeight="15"/>
  <cols>
    <col width="12.140625" bestFit="1" customWidth="1" min="1" max="1"/>
    <col width="37.28515625" bestFit="1" customWidth="1" min="2" max="2"/>
    <col width="9" bestFit="1" customWidth="1" min="3" max="3"/>
    <col width="9.42578125" bestFit="1" customWidth="1" min="4" max="4"/>
    <col width="9.5703125" customWidth="1" min="5" max="5"/>
    <col width="8.85546875" bestFit="1" customWidth="1" min="6" max="6"/>
    <col width="11.85546875" bestFit="1" customWidth="1" min="7" max="7"/>
    <col width="36.42578125" bestFit="1" customWidth="1" style="118" min="8" max="8"/>
    <col width="13.85546875" customWidth="1" style="118" min="9" max="9"/>
    <col width="28" customWidth="1" min="10" max="10"/>
    <col width="35" bestFit="1" customWidth="1" min="11" max="11"/>
    <col width="32.28515625" customWidth="1" min="12" max="14"/>
    <col width="25" bestFit="1" customWidth="1" min="15" max="15"/>
    <col width="18" bestFit="1" customWidth="1" min="16" max="16"/>
    <col width="17.28515625" customWidth="1" min="17" max="17"/>
    <col width="14.28515625" bestFit="1" customWidth="1" min="18" max="18"/>
    <col width="14.5703125" bestFit="1" customWidth="1" min="19" max="19"/>
  </cols>
  <sheetData>
    <row r="1">
      <c r="A1" s="287" t="inlineStr">
        <is>
          <t>31/10/2023</t>
        </is>
      </c>
      <c r="H1" s="135" t="inlineStr">
        <is>
          <t>Taxa da Operação Terra Luz (ao mês)</t>
        </is>
      </c>
      <c r="I1" s="134">
        <f>(1+K1)^(1/12)-1</f>
        <v/>
      </c>
      <c r="J1" s="135" t="inlineStr">
        <is>
          <t>Taxa da Operação Terra Luz</t>
        </is>
      </c>
      <c r="K1" s="266" t="n">
        <v>0.15</v>
      </c>
    </row>
    <row r="2">
      <c r="H2" s="135" t="inlineStr">
        <is>
          <t>Taxa da Operação Ibirapitanga (ao mês)</t>
        </is>
      </c>
      <c r="I2" s="134">
        <f>(1+K2)^(1/12)-1</f>
        <v/>
      </c>
      <c r="J2" s="135" t="inlineStr">
        <is>
          <t>Taxa da Operação Ibira</t>
        </is>
      </c>
      <c r="K2" s="134" t="n">
        <v>0.12</v>
      </c>
      <c r="M2" s="139" t="n"/>
    </row>
    <row r="3">
      <c r="J3" s="135" t="inlineStr">
        <is>
          <t>Data de Fechamento</t>
        </is>
      </c>
      <c r="K3" s="136">
        <f>DATE(YEAR(A1),MONTH(A1),DAY(A1))</f>
        <v/>
      </c>
      <c r="M3" s="265" t="n"/>
      <c r="P3" s="139" t="n"/>
    </row>
    <row r="4">
      <c r="M4" s="139" t="n"/>
      <c r="P4" s="139" t="n"/>
    </row>
    <row r="5">
      <c r="M5" s="140" t="n"/>
      <c r="N5" s="140" t="n"/>
      <c r="P5" s="139" t="n"/>
    </row>
    <row r="6">
      <c r="A6" s="267" t="inlineStr">
        <is>
          <t>Quadra/Lote</t>
        </is>
      </c>
      <c r="B6" s="267" t="inlineStr">
        <is>
          <t>Cliente</t>
        </is>
      </c>
      <c r="C6" s="267" t="inlineStr">
        <is>
          <t>Intervalo</t>
        </is>
      </c>
      <c r="D6" s="267" t="inlineStr">
        <is>
          <t>Índice</t>
        </is>
      </c>
      <c r="E6" s="267" t="inlineStr">
        <is>
          <t>Juros</t>
        </is>
      </c>
      <c r="F6" s="267" t="inlineStr">
        <is>
          <t>Correção</t>
        </is>
      </c>
      <c r="G6" s="267" t="inlineStr">
        <is>
          <t>Vencimento</t>
        </is>
      </c>
      <c r="H6" s="268" t="inlineStr">
        <is>
          <t>Mês / Ano</t>
        </is>
      </c>
      <c r="I6" s="268" t="inlineStr">
        <is>
          <t>Sequência</t>
        </is>
      </c>
      <c r="J6" s="267" t="inlineStr">
        <is>
          <t>Tipo Receita</t>
        </is>
      </c>
      <c r="K6" s="267" t="inlineStr">
        <is>
          <t>Origem</t>
        </is>
      </c>
      <c r="L6" s="369" t="inlineStr">
        <is>
          <t>Valor</t>
        </is>
      </c>
      <c r="M6" s="369" t="inlineStr">
        <is>
          <t>Empreendimento</t>
        </is>
      </c>
      <c r="N6" s="368" t="inlineStr">
        <is>
          <t>Mês de Vencimento</t>
        </is>
      </c>
      <c r="O6" s="120" t="inlineStr">
        <is>
          <t>Classificação</t>
        </is>
      </c>
      <c r="P6" s="120" t="inlineStr">
        <is>
          <t>Meses para Vencer</t>
        </is>
      </c>
      <c r="Q6" s="120" t="inlineStr">
        <is>
          <t>VP</t>
        </is>
      </c>
      <c r="R6" s="120" t="inlineStr">
        <is>
          <t>Dias em Atraso</t>
        </is>
      </c>
      <c r="S6" s="120" t="inlineStr">
        <is>
          <t>Faixa de Atraso</t>
        </is>
      </c>
    </row>
    <row r="7">
      <c r="A7" t="inlineStr">
        <is>
          <t>Q01L01</t>
        </is>
      </c>
      <c r="B7" t="inlineStr">
        <is>
          <t>VAGNER LUIS SANCHES DA SILVA</t>
        </is>
      </c>
      <c r="C7" t="n">
        <v>1</v>
      </c>
      <c r="D7" t="inlineStr">
        <is>
          <t>IPCA</t>
        </is>
      </c>
      <c r="E7" t="n">
        <v>0.009488792934583046</v>
      </c>
      <c r="F7" t="inlineStr">
        <is>
          <t>MENSAL</t>
        </is>
      </c>
      <c r="G7" s="118" t="n">
        <v>45235</v>
      </c>
      <c r="H7" t="n">
        <v>45235</v>
      </c>
      <c r="I7" s="370" t="n">
        <v>21</v>
      </c>
      <c r="J7" t="inlineStr">
        <is>
          <t>CARTEIRA</t>
        </is>
      </c>
      <c r="K7" t="inlineStr">
        <is>
          <t>CONTRATO</t>
        </is>
      </c>
      <c r="L7" s="366" t="n">
        <v>4359.92</v>
      </c>
      <c r="M7" s="366" t="inlineStr">
        <is>
          <t>IBIRAPITANGA FASE 3</t>
        </is>
      </c>
      <c r="N7" s="142">
        <f>DATE(YEAR(G7),MONTH(G7),1)</f>
        <v/>
      </c>
      <c r="O7" s="132">
        <f>IF(G7&gt;$K$3,"Futuro","Atraso")</f>
        <v/>
      </c>
      <c r="P7">
        <f>12*(YEAR(G7)-YEAR($K$3))+(MONTH(G7)-MONTH($K$3))</f>
        <v/>
      </c>
      <c r="Q7" s="366">
        <f>IF(M7="IBIRAPITANGA FASE 3",IF(O7="Atraso",L7,L7/(1+$I$2)^P7),IF(O7="Atraso",L7,L7/(1+$I$1)^P7))</f>
        <v/>
      </c>
      <c r="R7">
        <f>IF(O7="Atraso",$K$3-G7,0)</f>
        <v/>
      </c>
      <c r="S7">
        <f>IF(R7&lt;=15,"Até 15",IF(R7&lt;=30,"Entre 15 e 30",IF(R7&lt;=60,"Entre 30 e 60",IF(R7&lt;=90,"Entre 60 e 90",IF(R7&lt;=120,"Entre 90 e 120",IF(R7&lt;=150,"Entre 120 e 150",IF(R7&lt;=180,"Entre 150 e 180","Superior a 180")))))))</f>
        <v/>
      </c>
    </row>
    <row r="8">
      <c r="A8" t="inlineStr">
        <is>
          <t>Q01L01</t>
        </is>
      </c>
      <c r="B8" t="inlineStr">
        <is>
          <t>VAGNER LUIS SANCHES DA SILVA</t>
        </is>
      </c>
      <c r="C8" t="n">
        <v>1</v>
      </c>
      <c r="D8" t="inlineStr">
        <is>
          <t>IPCA</t>
        </is>
      </c>
      <c r="E8" t="n">
        <v>0.009488792934583046</v>
      </c>
      <c r="F8" t="inlineStr">
        <is>
          <t>MENSAL</t>
        </is>
      </c>
      <c r="G8" s="118" t="n">
        <v>45265</v>
      </c>
      <c r="H8" t="n">
        <v>45265</v>
      </c>
      <c r="I8" s="370" t="n">
        <v>22</v>
      </c>
      <c r="J8" t="inlineStr">
        <is>
          <t>CARTEIRA</t>
        </is>
      </c>
      <c r="K8" t="inlineStr">
        <is>
          <t>CONTRATO</t>
        </is>
      </c>
      <c r="L8" s="366" t="n">
        <v>4359.92</v>
      </c>
      <c r="M8" s="366" t="inlineStr">
        <is>
          <t>IBIRAPITANGA FASE 3</t>
        </is>
      </c>
      <c r="N8" s="142">
        <f>DATE(YEAR(G8),MONTH(G8),1)</f>
        <v/>
      </c>
      <c r="O8" s="132">
        <f>IF(G8&gt;$K$3,"Futuro","Atraso")</f>
        <v/>
      </c>
      <c r="P8">
        <f>12*(YEAR(G8)-YEAR($K$3))+(MONTH(G8)-MONTH($K$3))</f>
        <v/>
      </c>
      <c r="Q8" s="366">
        <f>IF(M8="IBIRAPITANGA FASE 3",IF(O8="Atraso",L8,L8/(1+$I$2)^P8),IF(O8="Atraso",L8,L8/(1+$I$1)^P8))</f>
        <v/>
      </c>
      <c r="R8">
        <f>IF(O8="Atraso",$K$3-G8,0)</f>
        <v/>
      </c>
      <c r="S8">
        <f>IF(R8&lt;=15,"Até 15",IF(R8&lt;=30,"Entre 15 e 30",IF(R8&lt;=60,"Entre 30 e 60",IF(R8&lt;=90,"Entre 60 e 90",IF(R8&lt;=120,"Entre 90 e 120",IF(R8&lt;=150,"Entre 120 e 150",IF(R8&lt;=180,"Entre 150 e 180","Superior a 180")))))))</f>
        <v/>
      </c>
    </row>
    <row r="9">
      <c r="A9" t="inlineStr">
        <is>
          <t>Q01L01</t>
        </is>
      </c>
      <c r="B9" t="inlineStr">
        <is>
          <t>VAGNER LUIS SANCHES DA SILVA</t>
        </is>
      </c>
      <c r="C9" t="n">
        <v>1</v>
      </c>
      <c r="D9" t="inlineStr">
        <is>
          <t>IPCA</t>
        </is>
      </c>
      <c r="E9" t="n">
        <v>0.009488792934583046</v>
      </c>
      <c r="F9" t="inlineStr">
        <is>
          <t>MENSAL</t>
        </is>
      </c>
      <c r="G9" s="118" t="n">
        <v>45296</v>
      </c>
      <c r="H9" t="n">
        <v>45296</v>
      </c>
      <c r="I9" s="370" t="n">
        <v>23</v>
      </c>
      <c r="J9" t="inlineStr">
        <is>
          <t>CARTEIRA</t>
        </is>
      </c>
      <c r="K9" t="inlineStr">
        <is>
          <t>CONTRATO</t>
        </is>
      </c>
      <c r="L9" s="366" t="n">
        <v>4359.92</v>
      </c>
      <c r="M9" s="366" t="inlineStr">
        <is>
          <t>IBIRAPITANGA FASE 3</t>
        </is>
      </c>
      <c r="N9" s="142">
        <f>DATE(YEAR(G9),MONTH(G9),1)</f>
        <v/>
      </c>
      <c r="O9" s="132">
        <f>IF(G9&gt;$K$3,"Futuro","Atraso")</f>
        <v/>
      </c>
      <c r="P9">
        <f>12*(YEAR(G9)-YEAR($K$3))+(MONTH(G9)-MONTH($K$3))</f>
        <v/>
      </c>
      <c r="Q9" s="366">
        <f>IF(M9="IBIRAPITANGA FASE 3",IF(O9="Atraso",L9,L9/(1+$I$2)^P9),IF(O9="Atraso",L9,L9/(1+$I$1)^P9))</f>
        <v/>
      </c>
      <c r="R9">
        <f>IF(O9="Atraso",$K$3-G9,0)</f>
        <v/>
      </c>
      <c r="S9">
        <f>IF(R9&lt;=15,"Até 15",IF(R9&lt;=30,"Entre 15 e 30",IF(R9&lt;=60,"Entre 30 e 60",IF(R9&lt;=90,"Entre 60 e 90",IF(R9&lt;=120,"Entre 90 e 120",IF(R9&lt;=150,"Entre 120 e 150",IF(R9&lt;=180,"Entre 150 e 180","Superior a 180")))))))</f>
        <v/>
      </c>
    </row>
    <row r="10">
      <c r="A10" t="inlineStr">
        <is>
          <t>Q01L01</t>
        </is>
      </c>
      <c r="B10" t="inlineStr">
        <is>
          <t>VAGNER LUIS SANCHES DA SILVA</t>
        </is>
      </c>
      <c r="C10" t="n">
        <v>1</v>
      </c>
      <c r="D10" t="inlineStr">
        <is>
          <t>IPCA</t>
        </is>
      </c>
      <c r="E10" t="n">
        <v>0.009488792934583046</v>
      </c>
      <c r="F10" t="inlineStr">
        <is>
          <t>MENSAL</t>
        </is>
      </c>
      <c r="G10" s="118" t="n">
        <v>45327</v>
      </c>
      <c r="H10" t="n">
        <v>45327</v>
      </c>
      <c r="I10" s="370" t="n">
        <v>24</v>
      </c>
      <c r="J10" t="inlineStr">
        <is>
          <t>CARTEIRA</t>
        </is>
      </c>
      <c r="K10" t="inlineStr">
        <is>
          <t>CONTRATO</t>
        </is>
      </c>
      <c r="L10" s="366" t="n">
        <v>4359.92</v>
      </c>
      <c r="M10" s="366" t="inlineStr">
        <is>
          <t>IBIRAPITANGA FASE 3</t>
        </is>
      </c>
      <c r="N10" s="142">
        <f>DATE(YEAR(G10),MONTH(G10),1)</f>
        <v/>
      </c>
      <c r="O10" s="132">
        <f>IF(G10&gt;$K$3,"Futuro","Atraso")</f>
        <v/>
      </c>
      <c r="P10">
        <f>12*(YEAR(G10)-YEAR($K$3))+(MONTH(G10)-MONTH($K$3))</f>
        <v/>
      </c>
      <c r="Q10" s="366">
        <f>IF(M10="IBIRAPITANGA FASE 3",IF(O10="Atraso",L10,L10/(1+$I$2)^P10),IF(O10="Atraso",L10,L10/(1+$I$1)^P10))</f>
        <v/>
      </c>
      <c r="R10">
        <f>IF(O10="Atraso",$K$3-G10,0)</f>
        <v/>
      </c>
      <c r="S10">
        <f>IF(R10&lt;=15,"Até 15",IF(R10&lt;=30,"Entre 15 e 30",IF(R10&lt;=60,"Entre 30 e 60",IF(R10&lt;=90,"Entre 60 e 90",IF(R10&lt;=120,"Entre 90 e 120",IF(R10&lt;=150,"Entre 120 e 150",IF(R10&lt;=180,"Entre 150 e 180","Superior a 180")))))))</f>
        <v/>
      </c>
    </row>
    <row r="11">
      <c r="A11" t="inlineStr">
        <is>
          <t>Q01L01</t>
        </is>
      </c>
      <c r="B11" t="inlineStr">
        <is>
          <t>VAGNER LUIS SANCHES DA SILVA</t>
        </is>
      </c>
      <c r="C11" t="n">
        <v>1</v>
      </c>
      <c r="D11" t="inlineStr">
        <is>
          <t>IPCA</t>
        </is>
      </c>
      <c r="E11" t="n">
        <v>0.009488792934583046</v>
      </c>
      <c r="F11" t="inlineStr">
        <is>
          <t>MENSAL</t>
        </is>
      </c>
      <c r="G11" s="118" t="n">
        <v>45356</v>
      </c>
      <c r="H11" t="n">
        <v>45356</v>
      </c>
      <c r="I11" s="370" t="n">
        <v>25</v>
      </c>
      <c r="J11" t="inlineStr">
        <is>
          <t>CARTEIRA</t>
        </is>
      </c>
      <c r="K11" t="inlineStr">
        <is>
          <t>CONTRATO</t>
        </is>
      </c>
      <c r="L11" s="366" t="n">
        <v>4359.92</v>
      </c>
      <c r="M11" s="366" t="inlineStr">
        <is>
          <t>IBIRAPITANGA FASE 3</t>
        </is>
      </c>
      <c r="N11" s="142">
        <f>DATE(YEAR(G11),MONTH(G11),1)</f>
        <v/>
      </c>
      <c r="O11" s="132">
        <f>IF(G11&gt;$K$3,"Futuro","Atraso")</f>
        <v/>
      </c>
      <c r="P11">
        <f>12*(YEAR(G11)-YEAR($K$3))+(MONTH(G11)-MONTH($K$3))</f>
        <v/>
      </c>
      <c r="Q11" s="366">
        <f>IF(M11="IBIRAPITANGA FASE 3",IF(O11="Atraso",L11,L11/(1+$I$2)^P11),IF(O11="Atraso",L11,L11/(1+$I$1)^P11))</f>
        <v/>
      </c>
      <c r="R11">
        <f>IF(O11="Atraso",$K$3-G11,0)</f>
        <v/>
      </c>
      <c r="S11">
        <f>IF(R11&lt;=15,"Até 15",IF(R11&lt;=30,"Entre 15 e 30",IF(R11&lt;=60,"Entre 30 e 60",IF(R11&lt;=90,"Entre 60 e 90",IF(R11&lt;=120,"Entre 90 e 120",IF(R11&lt;=150,"Entre 120 e 150",IF(R11&lt;=180,"Entre 150 e 180","Superior a 180")))))))</f>
        <v/>
      </c>
    </row>
    <row r="12">
      <c r="A12" t="inlineStr">
        <is>
          <t>Q01L01</t>
        </is>
      </c>
      <c r="B12" t="inlineStr">
        <is>
          <t>VAGNER LUIS SANCHES DA SILVA</t>
        </is>
      </c>
      <c r="C12" t="n">
        <v>1</v>
      </c>
      <c r="D12" t="inlineStr">
        <is>
          <t>IPCA</t>
        </is>
      </c>
      <c r="E12" t="n">
        <v>0.009488792934583046</v>
      </c>
      <c r="F12" t="inlineStr">
        <is>
          <t>MENSAL</t>
        </is>
      </c>
      <c r="G12" s="118" t="n">
        <v>45387</v>
      </c>
      <c r="H12" t="n">
        <v>45387</v>
      </c>
      <c r="I12" s="370" t="n">
        <v>26</v>
      </c>
      <c r="J12" t="inlineStr">
        <is>
          <t>CARTEIRA</t>
        </is>
      </c>
      <c r="K12" t="inlineStr">
        <is>
          <t>CONTRATO</t>
        </is>
      </c>
      <c r="L12" s="366" t="n">
        <v>4359.92</v>
      </c>
      <c r="M12" s="366" t="inlineStr">
        <is>
          <t>IBIRAPITANGA FASE 3</t>
        </is>
      </c>
      <c r="N12" s="142">
        <f>DATE(YEAR(G12),MONTH(G12),1)</f>
        <v/>
      </c>
      <c r="O12" s="132">
        <f>IF(G12&gt;$K$3,"Futuro","Atraso")</f>
        <v/>
      </c>
      <c r="P12">
        <f>12*(YEAR(G12)-YEAR($K$3))+(MONTH(G12)-MONTH($K$3))</f>
        <v/>
      </c>
      <c r="Q12" s="366">
        <f>IF(M12="IBIRAPITANGA FASE 3",IF(O12="Atraso",L12,L12/(1+$I$2)^P12),IF(O12="Atraso",L12,L12/(1+$I$1)^P12))</f>
        <v/>
      </c>
      <c r="R12">
        <f>IF(O12="Atraso",$K$3-G12,0)</f>
        <v/>
      </c>
      <c r="S12">
        <f>IF(R12&lt;=15,"Até 15",IF(R12&lt;=30,"Entre 15 e 30",IF(R12&lt;=60,"Entre 30 e 60",IF(R12&lt;=90,"Entre 60 e 90",IF(R12&lt;=120,"Entre 90 e 120",IF(R12&lt;=150,"Entre 120 e 150",IF(R12&lt;=180,"Entre 150 e 180","Superior a 180")))))))</f>
        <v/>
      </c>
    </row>
    <row r="13">
      <c r="A13" t="inlineStr">
        <is>
          <t>Q01L01</t>
        </is>
      </c>
      <c r="B13" t="inlineStr">
        <is>
          <t>VAGNER LUIS SANCHES DA SILVA</t>
        </is>
      </c>
      <c r="C13" t="n">
        <v>1</v>
      </c>
      <c r="D13" t="inlineStr">
        <is>
          <t>IPCA</t>
        </is>
      </c>
      <c r="E13" t="n">
        <v>0.009488792934583046</v>
      </c>
      <c r="F13" t="inlineStr">
        <is>
          <t>MENSAL</t>
        </is>
      </c>
      <c r="G13" s="118" t="n">
        <v>45417</v>
      </c>
      <c r="H13" t="n">
        <v>45417</v>
      </c>
      <c r="I13" s="370" t="n">
        <v>27</v>
      </c>
      <c r="J13" t="inlineStr">
        <is>
          <t>CARTEIRA</t>
        </is>
      </c>
      <c r="K13" t="inlineStr">
        <is>
          <t>CONTRATO</t>
        </is>
      </c>
      <c r="L13" s="366" t="n">
        <v>4359.92</v>
      </c>
      <c r="M13" s="366" t="inlineStr">
        <is>
          <t>IBIRAPITANGA FASE 3</t>
        </is>
      </c>
      <c r="N13" s="142">
        <f>DATE(YEAR(G13),MONTH(G13),1)</f>
        <v/>
      </c>
      <c r="O13" s="132">
        <f>IF(G13&gt;$K$3,"Futuro","Atraso")</f>
        <v/>
      </c>
      <c r="P13">
        <f>12*(YEAR(G13)-YEAR($K$3))+(MONTH(G13)-MONTH($K$3))</f>
        <v/>
      </c>
      <c r="Q13" s="366">
        <f>IF(M13="IBIRAPITANGA FASE 3",IF(O13="Atraso",L13,L13/(1+$I$2)^P13),IF(O13="Atraso",L13,L13/(1+$I$1)^P13))</f>
        <v/>
      </c>
      <c r="R13">
        <f>IF(O13="Atraso",$K$3-G13,0)</f>
        <v/>
      </c>
      <c r="S13">
        <f>IF(R13&lt;=15,"Até 15",IF(R13&lt;=30,"Entre 15 e 30",IF(R13&lt;=60,"Entre 30 e 60",IF(R13&lt;=90,"Entre 60 e 90",IF(R13&lt;=120,"Entre 90 e 120",IF(R13&lt;=150,"Entre 120 e 150",IF(R13&lt;=180,"Entre 150 e 180","Superior a 180")))))))</f>
        <v/>
      </c>
    </row>
    <row r="14">
      <c r="A14" t="inlineStr">
        <is>
          <t>Q01L01</t>
        </is>
      </c>
      <c r="B14" t="inlineStr">
        <is>
          <t>VAGNER LUIS SANCHES DA SILVA</t>
        </is>
      </c>
      <c r="C14" t="n">
        <v>1</v>
      </c>
      <c r="D14" t="inlineStr">
        <is>
          <t>IPCA</t>
        </is>
      </c>
      <c r="E14" t="n">
        <v>0.009488792934583046</v>
      </c>
      <c r="F14" t="inlineStr">
        <is>
          <t>MENSAL</t>
        </is>
      </c>
      <c r="G14" s="118" t="n">
        <v>45448</v>
      </c>
      <c r="H14" t="n">
        <v>45448</v>
      </c>
      <c r="I14" s="370" t="n">
        <v>28</v>
      </c>
      <c r="J14" t="inlineStr">
        <is>
          <t>CARTEIRA</t>
        </is>
      </c>
      <c r="K14" t="inlineStr">
        <is>
          <t>CONTRATO</t>
        </is>
      </c>
      <c r="L14" s="366" t="n">
        <v>4359.92</v>
      </c>
      <c r="M14" s="366" t="inlineStr">
        <is>
          <t>IBIRAPITANGA FASE 3</t>
        </is>
      </c>
      <c r="N14" s="142">
        <f>DATE(YEAR(G14),MONTH(G14),1)</f>
        <v/>
      </c>
      <c r="O14" s="132">
        <f>IF(G14&gt;$K$3,"Futuro","Atraso")</f>
        <v/>
      </c>
      <c r="P14">
        <f>12*(YEAR(G14)-YEAR($K$3))+(MONTH(G14)-MONTH($K$3))</f>
        <v/>
      </c>
      <c r="Q14" s="366">
        <f>IF(M14="IBIRAPITANGA FASE 3",IF(O14="Atraso",L14,L14/(1+$I$2)^P14),IF(O14="Atraso",L14,L14/(1+$I$1)^P14))</f>
        <v/>
      </c>
      <c r="R14">
        <f>IF(O14="Atraso",$K$3-G14,0)</f>
        <v/>
      </c>
      <c r="S14">
        <f>IF(R14&lt;=15,"Até 15",IF(R14&lt;=30,"Entre 15 e 30",IF(R14&lt;=60,"Entre 30 e 60",IF(R14&lt;=90,"Entre 60 e 90",IF(R14&lt;=120,"Entre 90 e 120",IF(R14&lt;=150,"Entre 120 e 150",IF(R14&lt;=180,"Entre 150 e 180","Superior a 180")))))))</f>
        <v/>
      </c>
    </row>
    <row r="15">
      <c r="A15" t="inlineStr">
        <is>
          <t>Q01L01</t>
        </is>
      </c>
      <c r="B15" t="inlineStr">
        <is>
          <t>VAGNER LUIS SANCHES DA SILVA</t>
        </is>
      </c>
      <c r="C15" t="n">
        <v>1</v>
      </c>
      <c r="D15" t="inlineStr">
        <is>
          <t>IPCA</t>
        </is>
      </c>
      <c r="E15" t="n">
        <v>0.009488792934583046</v>
      </c>
      <c r="F15" t="inlineStr">
        <is>
          <t>MENSAL</t>
        </is>
      </c>
      <c r="G15" s="118" t="n">
        <v>45478</v>
      </c>
      <c r="H15" t="n">
        <v>45478</v>
      </c>
      <c r="I15" s="370" t="n">
        <v>29</v>
      </c>
      <c r="J15" t="inlineStr">
        <is>
          <t>CARTEIRA</t>
        </is>
      </c>
      <c r="K15" t="inlineStr">
        <is>
          <t>CONTRATO</t>
        </is>
      </c>
      <c r="L15" s="366" t="n">
        <v>4359.92</v>
      </c>
      <c r="M15" s="366" t="inlineStr">
        <is>
          <t>IBIRAPITANGA FASE 3</t>
        </is>
      </c>
      <c r="N15" s="142">
        <f>DATE(YEAR(G15),MONTH(G15),1)</f>
        <v/>
      </c>
      <c r="O15" s="132">
        <f>IF(G15&gt;$K$3,"Futuro","Atraso")</f>
        <v/>
      </c>
      <c r="P15">
        <f>12*(YEAR(G15)-YEAR($K$3))+(MONTH(G15)-MONTH($K$3))</f>
        <v/>
      </c>
      <c r="Q15" s="366">
        <f>IF(M15="IBIRAPITANGA FASE 3",IF(O15="Atraso",L15,L15/(1+$I$2)^P15),IF(O15="Atraso",L15,L15/(1+$I$1)^P15))</f>
        <v/>
      </c>
      <c r="R15">
        <f>IF(O15="Atraso",$K$3-G15,0)</f>
        <v/>
      </c>
      <c r="S15">
        <f>IF(R15&lt;=15,"Até 15",IF(R15&lt;=30,"Entre 15 e 30",IF(R15&lt;=60,"Entre 30 e 60",IF(R15&lt;=90,"Entre 60 e 90",IF(R15&lt;=120,"Entre 90 e 120",IF(R15&lt;=150,"Entre 120 e 150",IF(R15&lt;=180,"Entre 150 e 180","Superior a 180")))))))</f>
        <v/>
      </c>
    </row>
    <row r="16">
      <c r="A16" t="inlineStr">
        <is>
          <t>Q01L01</t>
        </is>
      </c>
      <c r="B16" t="inlineStr">
        <is>
          <t>VAGNER LUIS SANCHES DA SILVA</t>
        </is>
      </c>
      <c r="C16" t="n">
        <v>1</v>
      </c>
      <c r="D16" t="inlineStr">
        <is>
          <t>IPCA</t>
        </is>
      </c>
      <c r="E16" t="n">
        <v>0.009488792934583046</v>
      </c>
      <c r="F16" t="inlineStr">
        <is>
          <t>MENSAL</t>
        </is>
      </c>
      <c r="G16" s="118" t="n">
        <v>45509</v>
      </c>
      <c r="H16" t="n">
        <v>45509</v>
      </c>
      <c r="I16" s="370" t="n">
        <v>30</v>
      </c>
      <c r="J16" t="inlineStr">
        <is>
          <t>CARTEIRA</t>
        </is>
      </c>
      <c r="K16" t="inlineStr">
        <is>
          <t>CONTRATO</t>
        </is>
      </c>
      <c r="L16" s="366" t="n">
        <v>4359.92</v>
      </c>
      <c r="M16" s="366" t="inlineStr">
        <is>
          <t>IBIRAPITANGA FASE 3</t>
        </is>
      </c>
      <c r="N16" s="142">
        <f>DATE(YEAR(G16),MONTH(G16),1)</f>
        <v/>
      </c>
      <c r="O16" s="132">
        <f>IF(G16&gt;$K$3,"Futuro","Atraso")</f>
        <v/>
      </c>
      <c r="P16">
        <f>12*(YEAR(G16)-YEAR($K$3))+(MONTH(G16)-MONTH($K$3))</f>
        <v/>
      </c>
      <c r="Q16" s="366">
        <f>IF(M16="IBIRAPITANGA FASE 3",IF(O16="Atraso",L16,L16/(1+$I$2)^P16),IF(O16="Atraso",L16,L16/(1+$I$1)^P16))</f>
        <v/>
      </c>
      <c r="R16">
        <f>IF(O16="Atraso",$K$3-G16,0)</f>
        <v/>
      </c>
      <c r="S16">
        <f>IF(R16&lt;=15,"Até 15",IF(R16&lt;=30,"Entre 15 e 30",IF(R16&lt;=60,"Entre 30 e 60",IF(R16&lt;=90,"Entre 60 e 90",IF(R16&lt;=120,"Entre 90 e 120",IF(R16&lt;=150,"Entre 120 e 150",IF(R16&lt;=180,"Entre 150 e 180","Superior a 180")))))))</f>
        <v/>
      </c>
    </row>
    <row r="17">
      <c r="A17" t="inlineStr">
        <is>
          <t>Q01L01</t>
        </is>
      </c>
      <c r="B17" t="inlineStr">
        <is>
          <t>VAGNER LUIS SANCHES DA SILVA</t>
        </is>
      </c>
      <c r="C17" t="n">
        <v>1</v>
      </c>
      <c r="D17" t="inlineStr">
        <is>
          <t>IPCA</t>
        </is>
      </c>
      <c r="E17" t="n">
        <v>0.009488792934583046</v>
      </c>
      <c r="F17" t="inlineStr">
        <is>
          <t>MENSAL</t>
        </is>
      </c>
      <c r="G17" s="118" t="n">
        <v>45540</v>
      </c>
      <c r="H17" t="n">
        <v>45540</v>
      </c>
      <c r="I17" s="370" t="n">
        <v>31</v>
      </c>
      <c r="J17" t="inlineStr">
        <is>
          <t>CARTEIRA</t>
        </is>
      </c>
      <c r="K17" t="inlineStr">
        <is>
          <t>CONTRATO</t>
        </is>
      </c>
      <c r="L17" s="366" t="n">
        <v>4359.92</v>
      </c>
      <c r="M17" s="366" t="inlineStr">
        <is>
          <t>IBIRAPITANGA FASE 3</t>
        </is>
      </c>
      <c r="N17" s="142">
        <f>DATE(YEAR(G17),MONTH(G17),1)</f>
        <v/>
      </c>
      <c r="O17" s="132">
        <f>IF(G17&gt;$K$3,"Futuro","Atraso")</f>
        <v/>
      </c>
      <c r="P17">
        <f>12*(YEAR(G17)-YEAR($K$3))+(MONTH(G17)-MONTH($K$3))</f>
        <v/>
      </c>
      <c r="Q17" s="366">
        <f>IF(M17="IBIRAPITANGA FASE 3",IF(O17="Atraso",L17,L17/(1+$I$2)^P17),IF(O17="Atraso",L17,L17/(1+$I$1)^P17))</f>
        <v/>
      </c>
      <c r="R17">
        <f>IF(O17="Atraso",$K$3-G17,0)</f>
        <v/>
      </c>
      <c r="S17">
        <f>IF(R17&lt;=15,"Até 15",IF(R17&lt;=30,"Entre 15 e 30",IF(R17&lt;=60,"Entre 30 e 60",IF(R17&lt;=90,"Entre 60 e 90",IF(R17&lt;=120,"Entre 90 e 120",IF(R17&lt;=150,"Entre 120 e 150",IF(R17&lt;=180,"Entre 150 e 180","Superior a 180")))))))</f>
        <v/>
      </c>
    </row>
    <row r="18">
      <c r="A18" t="inlineStr">
        <is>
          <t>Q01L01</t>
        </is>
      </c>
      <c r="B18" t="inlineStr">
        <is>
          <t>VAGNER LUIS SANCHES DA SILVA</t>
        </is>
      </c>
      <c r="C18" t="n">
        <v>1</v>
      </c>
      <c r="D18" t="inlineStr">
        <is>
          <t>IPCA</t>
        </is>
      </c>
      <c r="E18" t="n">
        <v>0.009488792934583046</v>
      </c>
      <c r="F18" t="inlineStr">
        <is>
          <t>MENSAL</t>
        </is>
      </c>
      <c r="G18" s="118" t="n">
        <v>45570</v>
      </c>
      <c r="H18" t="n">
        <v>45570</v>
      </c>
      <c r="I18" s="370" t="n">
        <v>32</v>
      </c>
      <c r="J18" t="inlineStr">
        <is>
          <t>CARTEIRA</t>
        </is>
      </c>
      <c r="K18" t="inlineStr">
        <is>
          <t>CONTRATO</t>
        </is>
      </c>
      <c r="L18" s="366" t="n">
        <v>4359.92</v>
      </c>
      <c r="M18" s="366" t="inlineStr">
        <is>
          <t>IBIRAPITANGA FASE 3</t>
        </is>
      </c>
      <c r="N18" s="142">
        <f>DATE(YEAR(G18),MONTH(G18),1)</f>
        <v/>
      </c>
      <c r="O18" s="132">
        <f>IF(G18&gt;$K$3,"Futuro","Atraso")</f>
        <v/>
      </c>
      <c r="P18">
        <f>12*(YEAR(G18)-YEAR($K$3))+(MONTH(G18)-MONTH($K$3))</f>
        <v/>
      </c>
      <c r="Q18" s="366">
        <f>IF(M18="IBIRAPITANGA FASE 3",IF(O18="Atraso",L18,L18/(1+$I$2)^P18),IF(O18="Atraso",L18,L18/(1+$I$1)^P18))</f>
        <v/>
      </c>
      <c r="R18">
        <f>IF(O18="Atraso",$K$3-G18,0)</f>
        <v/>
      </c>
      <c r="S18">
        <f>IF(R18&lt;=15,"Até 15",IF(R18&lt;=30,"Entre 15 e 30",IF(R18&lt;=60,"Entre 30 e 60",IF(R18&lt;=90,"Entre 60 e 90",IF(R18&lt;=120,"Entre 90 e 120",IF(R18&lt;=150,"Entre 120 e 150",IF(R18&lt;=180,"Entre 150 e 180","Superior a 180")))))))</f>
        <v/>
      </c>
    </row>
    <row r="19">
      <c r="A19" t="inlineStr">
        <is>
          <t>Q01L01</t>
        </is>
      </c>
      <c r="B19" t="inlineStr">
        <is>
          <t>VAGNER LUIS SANCHES DA SILVA</t>
        </is>
      </c>
      <c r="C19" t="n">
        <v>1</v>
      </c>
      <c r="D19" t="inlineStr">
        <is>
          <t>IPCA</t>
        </is>
      </c>
      <c r="E19" t="n">
        <v>0.009488792934583046</v>
      </c>
      <c r="F19" t="inlineStr">
        <is>
          <t>MENSAL</t>
        </is>
      </c>
      <c r="G19" s="118" t="n">
        <v>45601</v>
      </c>
      <c r="H19" t="n">
        <v>45601</v>
      </c>
      <c r="I19" s="370" t="n">
        <v>33</v>
      </c>
      <c r="J19" t="inlineStr">
        <is>
          <t>CARTEIRA</t>
        </is>
      </c>
      <c r="K19" t="inlineStr">
        <is>
          <t>CONTRATO</t>
        </is>
      </c>
      <c r="L19" s="366" t="n">
        <v>4359.92</v>
      </c>
      <c r="M19" s="366" t="inlineStr">
        <is>
          <t>IBIRAPITANGA FASE 3</t>
        </is>
      </c>
      <c r="N19" s="142">
        <f>DATE(YEAR(G19),MONTH(G19),1)</f>
        <v/>
      </c>
      <c r="O19" s="132">
        <f>IF(G19&gt;$K$3,"Futuro","Atraso")</f>
        <v/>
      </c>
      <c r="P19">
        <f>12*(YEAR(G19)-YEAR($K$3))+(MONTH(G19)-MONTH($K$3))</f>
        <v/>
      </c>
      <c r="Q19" s="366">
        <f>IF(M19="IBIRAPITANGA FASE 3",IF(O19="Atraso",L19,L19/(1+$I$2)^P19),IF(O19="Atraso",L19,L19/(1+$I$1)^P19))</f>
        <v/>
      </c>
      <c r="R19">
        <f>IF(O19="Atraso",$K$3-G19,0)</f>
        <v/>
      </c>
      <c r="S19">
        <f>IF(R19&lt;=15,"Até 15",IF(R19&lt;=30,"Entre 15 e 30",IF(R19&lt;=60,"Entre 30 e 60",IF(R19&lt;=90,"Entre 60 e 90",IF(R19&lt;=120,"Entre 90 e 120",IF(R19&lt;=150,"Entre 120 e 150",IF(R19&lt;=180,"Entre 150 e 180","Superior a 180")))))))</f>
        <v/>
      </c>
    </row>
    <row r="20">
      <c r="A20" t="inlineStr">
        <is>
          <t>Q01L01</t>
        </is>
      </c>
      <c r="B20" t="inlineStr">
        <is>
          <t>VAGNER LUIS SANCHES DA SILVA</t>
        </is>
      </c>
      <c r="C20" t="n">
        <v>1</v>
      </c>
      <c r="D20" t="inlineStr">
        <is>
          <t>IPCA</t>
        </is>
      </c>
      <c r="E20" t="n">
        <v>0.009488792934583046</v>
      </c>
      <c r="F20" t="inlineStr">
        <is>
          <t>MENSAL</t>
        </is>
      </c>
      <c r="G20" s="118" t="n">
        <v>45631</v>
      </c>
      <c r="H20" t="n">
        <v>45631</v>
      </c>
      <c r="I20" s="370" t="n">
        <v>34</v>
      </c>
      <c r="J20" t="inlineStr">
        <is>
          <t>CARTEIRA</t>
        </is>
      </c>
      <c r="K20" t="inlineStr">
        <is>
          <t>CONTRATO</t>
        </is>
      </c>
      <c r="L20" s="366" t="n">
        <v>4359.92</v>
      </c>
      <c r="M20" s="366" t="inlineStr">
        <is>
          <t>IBIRAPITANGA FASE 3</t>
        </is>
      </c>
      <c r="N20" s="142">
        <f>DATE(YEAR(G20),MONTH(G20),1)</f>
        <v/>
      </c>
      <c r="O20" s="132">
        <f>IF(G20&gt;$K$3,"Futuro","Atraso")</f>
        <v/>
      </c>
      <c r="P20">
        <f>12*(YEAR(G20)-YEAR($K$3))+(MONTH(G20)-MONTH($K$3))</f>
        <v/>
      </c>
      <c r="Q20" s="366">
        <f>IF(M20="IBIRAPITANGA FASE 3",IF(O20="Atraso",L20,L20/(1+$I$2)^P20),IF(O20="Atraso",L20,L20/(1+$I$1)^P20))</f>
        <v/>
      </c>
      <c r="R20">
        <f>IF(O20="Atraso",$K$3-G20,0)</f>
        <v/>
      </c>
      <c r="S20">
        <f>IF(R20&lt;=15,"Até 15",IF(R20&lt;=30,"Entre 15 e 30",IF(R20&lt;=60,"Entre 30 e 60",IF(R20&lt;=90,"Entre 60 e 90",IF(R20&lt;=120,"Entre 90 e 120",IF(R20&lt;=150,"Entre 120 e 150",IF(R20&lt;=180,"Entre 150 e 180","Superior a 180")))))))</f>
        <v/>
      </c>
    </row>
    <row r="21">
      <c r="A21" t="inlineStr">
        <is>
          <t>Q01L01</t>
        </is>
      </c>
      <c r="B21" t="inlineStr">
        <is>
          <t>VAGNER LUIS SANCHES DA SILVA</t>
        </is>
      </c>
      <c r="C21" t="n">
        <v>1</v>
      </c>
      <c r="D21" t="inlineStr">
        <is>
          <t>IPCA</t>
        </is>
      </c>
      <c r="E21" t="n">
        <v>0.009488792934583046</v>
      </c>
      <c r="F21" t="inlineStr">
        <is>
          <t>MENSAL</t>
        </is>
      </c>
      <c r="G21" s="118" t="n">
        <v>45662</v>
      </c>
      <c r="H21" t="n">
        <v>45662</v>
      </c>
      <c r="I21" s="370" t="n">
        <v>35</v>
      </c>
      <c r="J21" t="inlineStr">
        <is>
          <t>CARTEIRA</t>
        </is>
      </c>
      <c r="K21" t="inlineStr">
        <is>
          <t>CONTRATO</t>
        </is>
      </c>
      <c r="L21" s="366" t="n">
        <v>4359.92</v>
      </c>
      <c r="M21" s="366" t="inlineStr">
        <is>
          <t>IBIRAPITANGA FASE 3</t>
        </is>
      </c>
      <c r="N21" s="142">
        <f>DATE(YEAR(G21),MONTH(G21),1)</f>
        <v/>
      </c>
      <c r="O21" s="132">
        <f>IF(G21&gt;$K$3,"Futuro","Atraso")</f>
        <v/>
      </c>
      <c r="P21">
        <f>12*(YEAR(G21)-YEAR($K$3))+(MONTH(G21)-MONTH($K$3))</f>
        <v/>
      </c>
      <c r="Q21" s="366">
        <f>IF(M21="IBIRAPITANGA FASE 3",IF(O21="Atraso",L21,L21/(1+$I$2)^P21),IF(O21="Atraso",L21,L21/(1+$I$1)^P21))</f>
        <v/>
      </c>
      <c r="R21">
        <f>IF(O21="Atraso",$K$3-G21,0)</f>
        <v/>
      </c>
      <c r="S21">
        <f>IF(R21&lt;=15,"Até 15",IF(R21&lt;=30,"Entre 15 e 30",IF(R21&lt;=60,"Entre 30 e 60",IF(R21&lt;=90,"Entre 60 e 90",IF(R21&lt;=120,"Entre 90 e 120",IF(R21&lt;=150,"Entre 120 e 150",IF(R21&lt;=180,"Entre 150 e 180","Superior a 180")))))))</f>
        <v/>
      </c>
    </row>
    <row r="22">
      <c r="A22" t="inlineStr">
        <is>
          <t>Q01L01</t>
        </is>
      </c>
      <c r="B22" t="inlineStr">
        <is>
          <t>VAGNER LUIS SANCHES DA SILVA</t>
        </is>
      </c>
      <c r="C22" t="n">
        <v>1</v>
      </c>
      <c r="D22" t="inlineStr">
        <is>
          <t>IPCA</t>
        </is>
      </c>
      <c r="E22" t="n">
        <v>0.009488792934583046</v>
      </c>
      <c r="F22" t="inlineStr">
        <is>
          <t>MENSAL</t>
        </is>
      </c>
      <c r="G22" s="118" t="n">
        <v>45693</v>
      </c>
      <c r="H22" t="n">
        <v>45693</v>
      </c>
      <c r="I22" s="370" t="n">
        <v>36</v>
      </c>
      <c r="J22" t="inlineStr">
        <is>
          <t>CARTEIRA</t>
        </is>
      </c>
      <c r="K22" t="inlineStr">
        <is>
          <t>CONTRATO</t>
        </is>
      </c>
      <c r="L22" s="366" t="n">
        <v>4359.92</v>
      </c>
      <c r="M22" s="366" t="inlineStr">
        <is>
          <t>IBIRAPITANGA FASE 3</t>
        </is>
      </c>
      <c r="N22" s="142">
        <f>DATE(YEAR(G22),MONTH(G22),1)</f>
        <v/>
      </c>
      <c r="O22" s="132">
        <f>IF(G22&gt;$K$3,"Futuro","Atraso")</f>
        <v/>
      </c>
      <c r="P22">
        <f>12*(YEAR(G22)-YEAR($K$3))+(MONTH(G22)-MONTH($K$3))</f>
        <v/>
      </c>
      <c r="Q22" s="366">
        <f>IF(M22="IBIRAPITANGA FASE 3",IF(O22="Atraso",L22,L22/(1+$I$2)^P22),IF(O22="Atraso",L22,L22/(1+$I$1)^P22))</f>
        <v/>
      </c>
      <c r="R22">
        <f>IF(O22="Atraso",$K$3-G22,0)</f>
        <v/>
      </c>
      <c r="S22">
        <f>IF(R22&lt;=15,"Até 15",IF(R22&lt;=30,"Entre 15 e 30",IF(R22&lt;=60,"Entre 30 e 60",IF(R22&lt;=90,"Entre 60 e 90",IF(R22&lt;=120,"Entre 90 e 120",IF(R22&lt;=150,"Entre 120 e 150",IF(R22&lt;=180,"Entre 150 e 180","Superior a 180")))))))</f>
        <v/>
      </c>
    </row>
    <row r="23">
      <c r="A23" t="inlineStr">
        <is>
          <t>Q01L01</t>
        </is>
      </c>
      <c r="B23" t="inlineStr">
        <is>
          <t>VAGNER LUIS SANCHES DA SILVA</t>
        </is>
      </c>
      <c r="C23" t="n">
        <v>1</v>
      </c>
      <c r="D23" t="inlineStr">
        <is>
          <t>IPCA</t>
        </is>
      </c>
      <c r="E23" t="n">
        <v>0.009488792934583046</v>
      </c>
      <c r="F23" t="inlineStr">
        <is>
          <t>MENSAL</t>
        </is>
      </c>
      <c r="G23" s="118" t="n">
        <v>45721</v>
      </c>
      <c r="H23" t="n">
        <v>45721</v>
      </c>
      <c r="I23" s="370" t="n">
        <v>37</v>
      </c>
      <c r="J23" t="inlineStr">
        <is>
          <t>CARTEIRA</t>
        </is>
      </c>
      <c r="K23" t="inlineStr">
        <is>
          <t>CONTRATO</t>
        </is>
      </c>
      <c r="L23" s="366" t="n">
        <v>4359.92</v>
      </c>
      <c r="M23" s="366" t="inlineStr">
        <is>
          <t>IBIRAPITANGA FASE 3</t>
        </is>
      </c>
      <c r="N23" s="142">
        <f>DATE(YEAR(G23),MONTH(G23),1)</f>
        <v/>
      </c>
      <c r="O23" s="132">
        <f>IF(G23&gt;$K$3,"Futuro","Atraso")</f>
        <v/>
      </c>
      <c r="P23">
        <f>12*(YEAR(G23)-YEAR($K$3))+(MONTH(G23)-MONTH($K$3))</f>
        <v/>
      </c>
      <c r="Q23" s="366">
        <f>IF(M23="IBIRAPITANGA FASE 3",IF(O23="Atraso",L23,L23/(1+$I$2)^P23),IF(O23="Atraso",L23,L23/(1+$I$1)^P23))</f>
        <v/>
      </c>
      <c r="R23">
        <f>IF(O23="Atraso",$K$3-G23,0)</f>
        <v/>
      </c>
      <c r="S23">
        <f>IF(R23&lt;=15,"Até 15",IF(R23&lt;=30,"Entre 15 e 30",IF(R23&lt;=60,"Entre 30 e 60",IF(R23&lt;=90,"Entre 60 e 90",IF(R23&lt;=120,"Entre 90 e 120",IF(R23&lt;=150,"Entre 120 e 150",IF(R23&lt;=180,"Entre 150 e 180","Superior a 180")))))))</f>
        <v/>
      </c>
    </row>
    <row r="24">
      <c r="A24" t="inlineStr">
        <is>
          <t>Q01L01</t>
        </is>
      </c>
      <c r="B24" t="inlineStr">
        <is>
          <t>VAGNER LUIS SANCHES DA SILVA</t>
        </is>
      </c>
      <c r="C24" t="n">
        <v>1</v>
      </c>
      <c r="D24" t="inlineStr">
        <is>
          <t>IPCA</t>
        </is>
      </c>
      <c r="E24" t="n">
        <v>0.009488792934583046</v>
      </c>
      <c r="F24" t="inlineStr">
        <is>
          <t>MENSAL</t>
        </is>
      </c>
      <c r="G24" s="118" t="n">
        <v>45752</v>
      </c>
      <c r="H24" t="n">
        <v>45752</v>
      </c>
      <c r="I24" s="370" t="n">
        <v>38</v>
      </c>
      <c r="J24" t="inlineStr">
        <is>
          <t>CARTEIRA</t>
        </is>
      </c>
      <c r="K24" t="inlineStr">
        <is>
          <t>CONTRATO</t>
        </is>
      </c>
      <c r="L24" s="366" t="n">
        <v>4359.92</v>
      </c>
      <c r="M24" s="366" t="inlineStr">
        <is>
          <t>IBIRAPITANGA FASE 3</t>
        </is>
      </c>
      <c r="N24" s="142">
        <f>DATE(YEAR(G24),MONTH(G24),1)</f>
        <v/>
      </c>
      <c r="O24" s="132">
        <f>IF(G24&gt;$K$3,"Futuro","Atraso")</f>
        <v/>
      </c>
      <c r="P24">
        <f>12*(YEAR(G24)-YEAR($K$3))+(MONTH(G24)-MONTH($K$3))</f>
        <v/>
      </c>
      <c r="Q24" s="366">
        <f>IF(M24="IBIRAPITANGA FASE 3",IF(O24="Atraso",L24,L24/(1+$I$2)^P24),IF(O24="Atraso",L24,L24/(1+$I$1)^P24))</f>
        <v/>
      </c>
      <c r="R24">
        <f>IF(O24="Atraso",$K$3-G24,0)</f>
        <v/>
      </c>
      <c r="S24">
        <f>IF(R24&lt;=15,"Até 15",IF(R24&lt;=30,"Entre 15 e 30",IF(R24&lt;=60,"Entre 30 e 60",IF(R24&lt;=90,"Entre 60 e 90",IF(R24&lt;=120,"Entre 90 e 120",IF(R24&lt;=150,"Entre 120 e 150",IF(R24&lt;=180,"Entre 150 e 180","Superior a 180")))))))</f>
        <v/>
      </c>
    </row>
    <row r="25">
      <c r="A25" t="inlineStr">
        <is>
          <t>Q01L01</t>
        </is>
      </c>
      <c r="B25" t="inlineStr">
        <is>
          <t>VAGNER LUIS SANCHES DA SILVA</t>
        </is>
      </c>
      <c r="C25" t="n">
        <v>1</v>
      </c>
      <c r="D25" t="inlineStr">
        <is>
          <t>IPCA</t>
        </is>
      </c>
      <c r="E25" t="n">
        <v>0.009488792934583046</v>
      </c>
      <c r="F25" t="inlineStr">
        <is>
          <t>MENSAL</t>
        </is>
      </c>
      <c r="G25" s="118" t="n">
        <v>45782</v>
      </c>
      <c r="H25" t="n">
        <v>45782</v>
      </c>
      <c r="I25" s="370" t="n">
        <v>39</v>
      </c>
      <c r="J25" t="inlineStr">
        <is>
          <t>CARTEIRA</t>
        </is>
      </c>
      <c r="K25" t="inlineStr">
        <is>
          <t>CONTRATO</t>
        </is>
      </c>
      <c r="L25" s="366" t="n">
        <v>4359.92</v>
      </c>
      <c r="M25" s="366" t="inlineStr">
        <is>
          <t>IBIRAPITANGA FASE 3</t>
        </is>
      </c>
      <c r="N25" s="142">
        <f>DATE(YEAR(G25),MONTH(G25),1)</f>
        <v/>
      </c>
      <c r="O25" s="132">
        <f>IF(G25&gt;$K$3,"Futuro","Atraso")</f>
        <v/>
      </c>
      <c r="P25">
        <f>12*(YEAR(G25)-YEAR($K$3))+(MONTH(G25)-MONTH($K$3))</f>
        <v/>
      </c>
      <c r="Q25" s="366">
        <f>IF(M25="IBIRAPITANGA FASE 3",IF(O25="Atraso",L25,L25/(1+$I$2)^P25),IF(O25="Atraso",L25,L25/(1+$I$1)^P25))</f>
        <v/>
      </c>
      <c r="R25">
        <f>IF(O25="Atraso",$K$3-G25,0)</f>
        <v/>
      </c>
      <c r="S25">
        <f>IF(R25&lt;=15,"Até 15",IF(R25&lt;=30,"Entre 15 e 30",IF(R25&lt;=60,"Entre 30 e 60",IF(R25&lt;=90,"Entre 60 e 90",IF(R25&lt;=120,"Entre 90 e 120",IF(R25&lt;=150,"Entre 120 e 150",IF(R25&lt;=180,"Entre 150 e 180","Superior a 180")))))))</f>
        <v/>
      </c>
    </row>
    <row r="26">
      <c r="A26" t="inlineStr">
        <is>
          <t>Q01L01</t>
        </is>
      </c>
      <c r="B26" t="inlineStr">
        <is>
          <t>VAGNER LUIS SANCHES DA SILVA</t>
        </is>
      </c>
      <c r="C26" t="n">
        <v>1</v>
      </c>
      <c r="D26" t="inlineStr">
        <is>
          <t>IPCA</t>
        </is>
      </c>
      <c r="E26" t="n">
        <v>0.009488792934583046</v>
      </c>
      <c r="F26" t="inlineStr">
        <is>
          <t>MENSAL</t>
        </is>
      </c>
      <c r="G26" s="118" t="n">
        <v>45813</v>
      </c>
      <c r="H26" t="n">
        <v>45813</v>
      </c>
      <c r="I26" s="370" t="n">
        <v>40</v>
      </c>
      <c r="J26" t="inlineStr">
        <is>
          <t>CARTEIRA</t>
        </is>
      </c>
      <c r="K26" t="inlineStr">
        <is>
          <t>CONTRATO</t>
        </is>
      </c>
      <c r="L26" s="366" t="n">
        <v>4359.92</v>
      </c>
      <c r="M26" s="366" t="inlineStr">
        <is>
          <t>IBIRAPITANGA FASE 3</t>
        </is>
      </c>
      <c r="N26" s="142">
        <f>DATE(YEAR(G26),MONTH(G26),1)</f>
        <v/>
      </c>
      <c r="O26" s="132">
        <f>IF(G26&gt;$K$3,"Futuro","Atraso")</f>
        <v/>
      </c>
      <c r="P26">
        <f>12*(YEAR(G26)-YEAR($K$3))+(MONTH(G26)-MONTH($K$3))</f>
        <v/>
      </c>
      <c r="Q26" s="366">
        <f>IF(M26="IBIRAPITANGA FASE 3",IF(O26="Atraso",L26,L26/(1+$I$2)^P26),IF(O26="Atraso",L26,L26/(1+$I$1)^P26))</f>
        <v/>
      </c>
      <c r="R26">
        <f>IF(O26="Atraso",$K$3-G26,0)</f>
        <v/>
      </c>
      <c r="S26">
        <f>IF(R26&lt;=15,"Até 15",IF(R26&lt;=30,"Entre 15 e 30",IF(R26&lt;=60,"Entre 30 e 60",IF(R26&lt;=90,"Entre 60 e 90",IF(R26&lt;=120,"Entre 90 e 120",IF(R26&lt;=150,"Entre 120 e 150",IF(R26&lt;=180,"Entre 150 e 180","Superior a 180")))))))</f>
        <v/>
      </c>
    </row>
    <row r="27">
      <c r="A27" t="inlineStr">
        <is>
          <t>Q01L01</t>
        </is>
      </c>
      <c r="B27" t="inlineStr">
        <is>
          <t>VAGNER LUIS SANCHES DA SILVA</t>
        </is>
      </c>
      <c r="C27" t="n">
        <v>1</v>
      </c>
      <c r="D27" t="inlineStr">
        <is>
          <t>IPCA</t>
        </is>
      </c>
      <c r="E27" t="n">
        <v>0.009488792934583046</v>
      </c>
      <c r="F27" t="inlineStr">
        <is>
          <t>MENSAL</t>
        </is>
      </c>
      <c r="G27" s="118" t="n">
        <v>45843</v>
      </c>
      <c r="H27" t="n">
        <v>45843</v>
      </c>
      <c r="I27" s="370" t="n">
        <v>41</v>
      </c>
      <c r="J27" t="inlineStr">
        <is>
          <t>CARTEIRA</t>
        </is>
      </c>
      <c r="K27" t="inlineStr">
        <is>
          <t>CONTRATO</t>
        </is>
      </c>
      <c r="L27" s="366" t="n">
        <v>4359.92</v>
      </c>
      <c r="M27" s="366" t="inlineStr">
        <is>
          <t>IBIRAPITANGA FASE 3</t>
        </is>
      </c>
      <c r="N27" s="142">
        <f>DATE(YEAR(G27),MONTH(G27),1)</f>
        <v/>
      </c>
      <c r="O27" s="132">
        <f>IF(G27&gt;$K$3,"Futuro","Atraso")</f>
        <v/>
      </c>
      <c r="P27">
        <f>12*(YEAR(G27)-YEAR($K$3))+(MONTH(G27)-MONTH($K$3))</f>
        <v/>
      </c>
      <c r="Q27" s="366">
        <f>IF(M27="IBIRAPITANGA FASE 3",IF(O27="Atraso",L27,L27/(1+$I$2)^P27),IF(O27="Atraso",L27,L27/(1+$I$1)^P27))</f>
        <v/>
      </c>
      <c r="R27">
        <f>IF(O27="Atraso",$K$3-G27,0)</f>
        <v/>
      </c>
      <c r="S27">
        <f>IF(R27&lt;=15,"Até 15",IF(R27&lt;=30,"Entre 15 e 30",IF(R27&lt;=60,"Entre 30 e 60",IF(R27&lt;=90,"Entre 60 e 90",IF(R27&lt;=120,"Entre 90 e 120",IF(R27&lt;=150,"Entre 120 e 150",IF(R27&lt;=180,"Entre 150 e 180","Superior a 180")))))))</f>
        <v/>
      </c>
    </row>
    <row r="28">
      <c r="A28" t="inlineStr">
        <is>
          <t>Q01L01</t>
        </is>
      </c>
      <c r="B28" t="inlineStr">
        <is>
          <t>VAGNER LUIS SANCHES DA SILVA</t>
        </is>
      </c>
      <c r="C28" t="n">
        <v>1</v>
      </c>
      <c r="D28" t="inlineStr">
        <is>
          <t>IPCA</t>
        </is>
      </c>
      <c r="E28" t="n">
        <v>0.009488792934583046</v>
      </c>
      <c r="F28" t="inlineStr">
        <is>
          <t>MENSAL</t>
        </is>
      </c>
      <c r="G28" s="118" t="n">
        <v>45874</v>
      </c>
      <c r="H28" t="n">
        <v>45874</v>
      </c>
      <c r="I28" s="370" t="n">
        <v>42</v>
      </c>
      <c r="J28" t="inlineStr">
        <is>
          <t>CARTEIRA</t>
        </is>
      </c>
      <c r="K28" t="inlineStr">
        <is>
          <t>CONTRATO</t>
        </is>
      </c>
      <c r="L28" s="366" t="n">
        <v>4359.92</v>
      </c>
      <c r="M28" s="366" t="inlineStr">
        <is>
          <t>IBIRAPITANGA FASE 3</t>
        </is>
      </c>
      <c r="N28" s="142">
        <f>DATE(YEAR(G28),MONTH(G28),1)</f>
        <v/>
      </c>
      <c r="O28" s="132">
        <f>IF(G28&gt;$K$3,"Futuro","Atraso")</f>
        <v/>
      </c>
      <c r="P28">
        <f>12*(YEAR(G28)-YEAR($K$3))+(MONTH(G28)-MONTH($K$3))</f>
        <v/>
      </c>
      <c r="Q28" s="366">
        <f>IF(M28="IBIRAPITANGA FASE 3",IF(O28="Atraso",L28,L28/(1+$I$2)^P28),IF(O28="Atraso",L28,L28/(1+$I$1)^P28))</f>
        <v/>
      </c>
      <c r="R28">
        <f>IF(O28="Atraso",$K$3-G28,0)</f>
        <v/>
      </c>
      <c r="S28">
        <f>IF(R28&lt;=15,"Até 15",IF(R28&lt;=30,"Entre 15 e 30",IF(R28&lt;=60,"Entre 30 e 60",IF(R28&lt;=90,"Entre 60 e 90",IF(R28&lt;=120,"Entre 90 e 120",IF(R28&lt;=150,"Entre 120 e 150",IF(R28&lt;=180,"Entre 150 e 180","Superior a 180")))))))</f>
        <v/>
      </c>
    </row>
    <row r="29">
      <c r="A29" t="inlineStr">
        <is>
          <t>Q01L01</t>
        </is>
      </c>
      <c r="B29" t="inlineStr">
        <is>
          <t>VAGNER LUIS SANCHES DA SILVA</t>
        </is>
      </c>
      <c r="C29" t="n">
        <v>1</v>
      </c>
      <c r="D29" t="inlineStr">
        <is>
          <t>IPCA</t>
        </is>
      </c>
      <c r="E29" t="n">
        <v>0.009488792934583046</v>
      </c>
      <c r="F29" t="inlineStr">
        <is>
          <t>MENSAL</t>
        </is>
      </c>
      <c r="G29" s="118" t="n">
        <v>45905</v>
      </c>
      <c r="H29" t="n">
        <v>45905</v>
      </c>
      <c r="I29" s="370" t="n">
        <v>43</v>
      </c>
      <c r="J29" t="inlineStr">
        <is>
          <t>CARTEIRA</t>
        </is>
      </c>
      <c r="K29" t="inlineStr">
        <is>
          <t>CONTRATO</t>
        </is>
      </c>
      <c r="L29" s="366" t="n">
        <v>4359.92</v>
      </c>
      <c r="M29" s="366" t="inlineStr">
        <is>
          <t>IBIRAPITANGA FASE 3</t>
        </is>
      </c>
      <c r="N29" s="142">
        <f>DATE(YEAR(G29),MONTH(G29),1)</f>
        <v/>
      </c>
      <c r="O29" s="132">
        <f>IF(G29&gt;$K$3,"Futuro","Atraso")</f>
        <v/>
      </c>
      <c r="P29">
        <f>12*(YEAR(G29)-YEAR($K$3))+(MONTH(G29)-MONTH($K$3))</f>
        <v/>
      </c>
      <c r="Q29" s="366">
        <f>IF(M29="IBIRAPITANGA FASE 3",IF(O29="Atraso",L29,L29/(1+$I$2)^P29),IF(O29="Atraso",L29,L29/(1+$I$1)^P29))</f>
        <v/>
      </c>
      <c r="R29">
        <f>IF(O29="Atraso",$K$3-G29,0)</f>
        <v/>
      </c>
      <c r="S29">
        <f>IF(R29&lt;=15,"Até 15",IF(R29&lt;=30,"Entre 15 e 30",IF(R29&lt;=60,"Entre 30 e 60",IF(R29&lt;=90,"Entre 60 e 90",IF(R29&lt;=120,"Entre 90 e 120",IF(R29&lt;=150,"Entre 120 e 150",IF(R29&lt;=180,"Entre 150 e 180","Superior a 180")))))))</f>
        <v/>
      </c>
    </row>
    <row r="30">
      <c r="A30" t="inlineStr">
        <is>
          <t>Q01L01</t>
        </is>
      </c>
      <c r="B30" t="inlineStr">
        <is>
          <t>VAGNER LUIS SANCHES DA SILVA</t>
        </is>
      </c>
      <c r="C30" t="n">
        <v>1</v>
      </c>
      <c r="D30" t="inlineStr">
        <is>
          <t>IPCA</t>
        </is>
      </c>
      <c r="E30" t="n">
        <v>0.009488792934583046</v>
      </c>
      <c r="F30" t="inlineStr">
        <is>
          <t>MENSAL</t>
        </is>
      </c>
      <c r="G30" s="118" t="n">
        <v>45935</v>
      </c>
      <c r="H30" t="n">
        <v>45935</v>
      </c>
      <c r="I30" s="370" t="n">
        <v>44</v>
      </c>
      <c r="J30" t="inlineStr">
        <is>
          <t>CARTEIRA</t>
        </is>
      </c>
      <c r="K30" t="inlineStr">
        <is>
          <t>CONTRATO</t>
        </is>
      </c>
      <c r="L30" s="366" t="n">
        <v>4359.92</v>
      </c>
      <c r="M30" s="366" t="inlineStr">
        <is>
          <t>IBIRAPITANGA FASE 3</t>
        </is>
      </c>
      <c r="N30" s="142">
        <f>DATE(YEAR(G30),MONTH(G30),1)</f>
        <v/>
      </c>
      <c r="O30" s="132">
        <f>IF(G30&gt;$K$3,"Futuro","Atraso")</f>
        <v/>
      </c>
      <c r="P30">
        <f>12*(YEAR(G30)-YEAR($K$3))+(MONTH(G30)-MONTH($K$3))</f>
        <v/>
      </c>
      <c r="Q30" s="366">
        <f>IF(M30="IBIRAPITANGA FASE 3",IF(O30="Atraso",L30,L30/(1+$I$2)^P30),IF(O30="Atraso",L30,L30/(1+$I$1)^P30))</f>
        <v/>
      </c>
      <c r="R30">
        <f>IF(O30="Atraso",$K$3-G30,0)</f>
        <v/>
      </c>
      <c r="S30">
        <f>IF(R30&lt;=15,"Até 15",IF(R30&lt;=30,"Entre 15 e 30",IF(R30&lt;=60,"Entre 30 e 60",IF(R30&lt;=90,"Entre 60 e 90",IF(R30&lt;=120,"Entre 90 e 120",IF(R30&lt;=150,"Entre 120 e 150",IF(R30&lt;=180,"Entre 150 e 180","Superior a 180")))))))</f>
        <v/>
      </c>
    </row>
    <row r="31">
      <c r="A31" t="inlineStr">
        <is>
          <t>Q01L01</t>
        </is>
      </c>
      <c r="B31" t="inlineStr">
        <is>
          <t>VAGNER LUIS SANCHES DA SILVA</t>
        </is>
      </c>
      <c r="C31" t="n">
        <v>1</v>
      </c>
      <c r="D31" t="inlineStr">
        <is>
          <t>IPCA</t>
        </is>
      </c>
      <c r="E31" t="n">
        <v>0.009488792934583046</v>
      </c>
      <c r="F31" t="inlineStr">
        <is>
          <t>MENSAL</t>
        </is>
      </c>
      <c r="G31" s="118" t="n">
        <v>45966</v>
      </c>
      <c r="H31" t="n">
        <v>45966</v>
      </c>
      <c r="I31" s="370" t="n">
        <v>45</v>
      </c>
      <c r="J31" t="inlineStr">
        <is>
          <t>CARTEIRA</t>
        </is>
      </c>
      <c r="K31" t="inlineStr">
        <is>
          <t>CONTRATO</t>
        </is>
      </c>
      <c r="L31" s="366" t="n">
        <v>4359.92</v>
      </c>
      <c r="M31" s="366" t="inlineStr">
        <is>
          <t>IBIRAPITANGA FASE 3</t>
        </is>
      </c>
      <c r="N31" s="142">
        <f>DATE(YEAR(G31),MONTH(G31),1)</f>
        <v/>
      </c>
      <c r="O31" s="132">
        <f>IF(G31&gt;$K$3,"Futuro","Atraso")</f>
        <v/>
      </c>
      <c r="P31">
        <f>12*(YEAR(G31)-YEAR($K$3))+(MONTH(G31)-MONTH($K$3))</f>
        <v/>
      </c>
      <c r="Q31" s="366">
        <f>IF(M31="IBIRAPITANGA FASE 3",IF(O31="Atraso",L31,L31/(1+$I$2)^P31),IF(O31="Atraso",L31,L31/(1+$I$1)^P31))</f>
        <v/>
      </c>
      <c r="R31">
        <f>IF(O31="Atraso",$K$3-G31,0)</f>
        <v/>
      </c>
      <c r="S31">
        <f>IF(R31&lt;=15,"Até 15",IF(R31&lt;=30,"Entre 15 e 30",IF(R31&lt;=60,"Entre 30 e 60",IF(R31&lt;=90,"Entre 60 e 90",IF(R31&lt;=120,"Entre 90 e 120",IF(R31&lt;=150,"Entre 120 e 150",IF(R31&lt;=180,"Entre 150 e 180","Superior a 180")))))))</f>
        <v/>
      </c>
    </row>
    <row r="32">
      <c r="A32" t="inlineStr">
        <is>
          <t>Q01L01</t>
        </is>
      </c>
      <c r="B32" t="inlineStr">
        <is>
          <t>VAGNER LUIS SANCHES DA SILVA</t>
        </is>
      </c>
      <c r="C32" t="n">
        <v>1</v>
      </c>
      <c r="D32" t="inlineStr">
        <is>
          <t>IPCA</t>
        </is>
      </c>
      <c r="E32" t="n">
        <v>0.009488792934583046</v>
      </c>
      <c r="F32" t="inlineStr">
        <is>
          <t>MENSAL</t>
        </is>
      </c>
      <c r="G32" s="118" t="n">
        <v>45996</v>
      </c>
      <c r="H32" t="n">
        <v>45996</v>
      </c>
      <c r="I32" s="370" t="n">
        <v>46</v>
      </c>
      <c r="J32" t="inlineStr">
        <is>
          <t>CARTEIRA</t>
        </is>
      </c>
      <c r="K32" t="inlineStr">
        <is>
          <t>CONTRATO</t>
        </is>
      </c>
      <c r="L32" s="366" t="n">
        <v>4359.92</v>
      </c>
      <c r="M32" s="366" t="inlineStr">
        <is>
          <t>IBIRAPITANGA FASE 3</t>
        </is>
      </c>
      <c r="N32" s="142">
        <f>DATE(YEAR(G32),MONTH(G32),1)</f>
        <v/>
      </c>
      <c r="O32" s="132">
        <f>IF(G32&gt;$K$3,"Futuro","Atraso")</f>
        <v/>
      </c>
      <c r="P32">
        <f>12*(YEAR(G32)-YEAR($K$3))+(MONTH(G32)-MONTH($K$3))</f>
        <v/>
      </c>
      <c r="Q32" s="366">
        <f>IF(M32="IBIRAPITANGA FASE 3",IF(O32="Atraso",L32,L32/(1+$I$2)^P32),IF(O32="Atraso",L32,L32/(1+$I$1)^P32))</f>
        <v/>
      </c>
      <c r="R32">
        <f>IF(O32="Atraso",$K$3-G32,0)</f>
        <v/>
      </c>
      <c r="S32">
        <f>IF(R32&lt;=15,"Até 15",IF(R32&lt;=30,"Entre 15 e 30",IF(R32&lt;=60,"Entre 30 e 60",IF(R32&lt;=90,"Entre 60 e 90",IF(R32&lt;=120,"Entre 90 e 120",IF(R32&lt;=150,"Entre 120 e 150",IF(R32&lt;=180,"Entre 150 e 180","Superior a 180")))))))</f>
        <v/>
      </c>
    </row>
    <row r="33">
      <c r="A33" t="inlineStr">
        <is>
          <t>Q01L01</t>
        </is>
      </c>
      <c r="B33" t="inlineStr">
        <is>
          <t>VAGNER LUIS SANCHES DA SILVA</t>
        </is>
      </c>
      <c r="C33" t="n">
        <v>1</v>
      </c>
      <c r="D33" t="inlineStr">
        <is>
          <t>IPCA</t>
        </is>
      </c>
      <c r="E33" t="n">
        <v>0.009488792934583046</v>
      </c>
      <c r="F33" t="inlineStr">
        <is>
          <t>MENSAL</t>
        </is>
      </c>
      <c r="G33" s="118" t="n">
        <v>46027</v>
      </c>
      <c r="H33" t="n">
        <v>46027</v>
      </c>
      <c r="I33" s="370" t="n">
        <v>47</v>
      </c>
      <c r="J33" t="inlineStr">
        <is>
          <t>CARTEIRA</t>
        </is>
      </c>
      <c r="K33" t="inlineStr">
        <is>
          <t>CONTRATO</t>
        </is>
      </c>
      <c r="L33" s="366" t="n">
        <v>4359.92</v>
      </c>
      <c r="M33" s="366" t="inlineStr">
        <is>
          <t>IBIRAPITANGA FASE 3</t>
        </is>
      </c>
      <c r="N33" s="142">
        <f>DATE(YEAR(G33),MONTH(G33),1)</f>
        <v/>
      </c>
      <c r="O33" s="132">
        <f>IF(G33&gt;$K$3,"Futuro","Atraso")</f>
        <v/>
      </c>
      <c r="P33">
        <f>12*(YEAR(G33)-YEAR($K$3))+(MONTH(G33)-MONTH($K$3))</f>
        <v/>
      </c>
      <c r="Q33" s="366">
        <f>IF(M33="IBIRAPITANGA FASE 3",IF(O33="Atraso",L33,L33/(1+$I$2)^P33),IF(O33="Atraso",L33,L33/(1+$I$1)^P33))</f>
        <v/>
      </c>
      <c r="R33">
        <f>IF(O33="Atraso",$K$3-G33,0)</f>
        <v/>
      </c>
      <c r="S33">
        <f>IF(R33&lt;=15,"Até 15",IF(R33&lt;=30,"Entre 15 e 30",IF(R33&lt;=60,"Entre 30 e 60",IF(R33&lt;=90,"Entre 60 e 90",IF(R33&lt;=120,"Entre 90 e 120",IF(R33&lt;=150,"Entre 120 e 150",IF(R33&lt;=180,"Entre 150 e 180","Superior a 180")))))))</f>
        <v/>
      </c>
    </row>
    <row r="34">
      <c r="A34" t="inlineStr">
        <is>
          <t>Q01L01</t>
        </is>
      </c>
      <c r="B34" t="inlineStr">
        <is>
          <t>VAGNER LUIS SANCHES DA SILVA</t>
        </is>
      </c>
      <c r="C34" t="n">
        <v>1</v>
      </c>
      <c r="D34" t="inlineStr">
        <is>
          <t>IPCA</t>
        </is>
      </c>
      <c r="E34" t="n">
        <v>0.009488792934583046</v>
      </c>
      <c r="F34" t="inlineStr">
        <is>
          <t>MENSAL</t>
        </is>
      </c>
      <c r="G34" s="118" t="n">
        <v>46058</v>
      </c>
      <c r="H34" t="n">
        <v>46058</v>
      </c>
      <c r="I34" s="370" t="n">
        <v>48</v>
      </c>
      <c r="J34" t="inlineStr">
        <is>
          <t>CARTEIRA</t>
        </is>
      </c>
      <c r="K34" t="inlineStr">
        <is>
          <t>CONTRATO</t>
        </is>
      </c>
      <c r="L34" s="366" t="n">
        <v>4359.92</v>
      </c>
      <c r="M34" s="366" t="inlineStr">
        <is>
          <t>IBIRAPITANGA FASE 3</t>
        </is>
      </c>
      <c r="N34" s="142">
        <f>DATE(YEAR(G34),MONTH(G34),1)</f>
        <v/>
      </c>
      <c r="O34" s="132">
        <f>IF(G34&gt;$K$3,"Futuro","Atraso")</f>
        <v/>
      </c>
      <c r="P34">
        <f>12*(YEAR(G34)-YEAR($K$3))+(MONTH(G34)-MONTH($K$3))</f>
        <v/>
      </c>
      <c r="Q34" s="366">
        <f>IF(M34="IBIRAPITANGA FASE 3",IF(O34="Atraso",L34,L34/(1+$I$2)^P34),IF(O34="Atraso",L34,L34/(1+$I$1)^P34))</f>
        <v/>
      </c>
      <c r="R34">
        <f>IF(O34="Atraso",$K$3-G34,0)</f>
        <v/>
      </c>
      <c r="S34">
        <f>IF(R34&lt;=15,"Até 15",IF(R34&lt;=30,"Entre 15 e 30",IF(R34&lt;=60,"Entre 30 e 60",IF(R34&lt;=90,"Entre 60 e 90",IF(R34&lt;=120,"Entre 90 e 120",IF(R34&lt;=150,"Entre 120 e 150",IF(R34&lt;=180,"Entre 150 e 180","Superior a 180")))))))</f>
        <v/>
      </c>
    </row>
    <row r="35">
      <c r="A35" t="inlineStr">
        <is>
          <t>Q01L01</t>
        </is>
      </c>
      <c r="B35" t="inlineStr">
        <is>
          <t>VAGNER LUIS SANCHES DA SILVA</t>
        </is>
      </c>
      <c r="C35" t="n">
        <v>1</v>
      </c>
      <c r="D35" t="inlineStr">
        <is>
          <t>IPCA</t>
        </is>
      </c>
      <c r="E35" t="n">
        <v>0.009488792934583046</v>
      </c>
      <c r="F35" t="inlineStr">
        <is>
          <t>MENSAL</t>
        </is>
      </c>
      <c r="G35" s="118" t="n">
        <v>46086</v>
      </c>
      <c r="H35" t="n">
        <v>46086</v>
      </c>
      <c r="I35" s="370" t="n">
        <v>49</v>
      </c>
      <c r="J35" t="inlineStr">
        <is>
          <t>CARTEIRA</t>
        </is>
      </c>
      <c r="K35" t="inlineStr">
        <is>
          <t>CONTRATO</t>
        </is>
      </c>
      <c r="L35" s="366" t="n">
        <v>4359.92</v>
      </c>
      <c r="M35" s="366" t="inlineStr">
        <is>
          <t>IBIRAPITANGA FASE 3</t>
        </is>
      </c>
      <c r="N35" s="142">
        <f>DATE(YEAR(G35),MONTH(G35),1)</f>
        <v/>
      </c>
      <c r="O35" s="132">
        <f>IF(G35&gt;$K$3,"Futuro","Atraso")</f>
        <v/>
      </c>
      <c r="P35">
        <f>12*(YEAR(G35)-YEAR($K$3))+(MONTH(G35)-MONTH($K$3))</f>
        <v/>
      </c>
      <c r="Q35" s="366">
        <f>IF(M35="IBIRAPITANGA FASE 3",IF(O35="Atraso",L35,L35/(1+$I$2)^P35),IF(O35="Atraso",L35,L35/(1+$I$1)^P35))</f>
        <v/>
      </c>
      <c r="R35">
        <f>IF(O35="Atraso",$K$3-G35,0)</f>
        <v/>
      </c>
      <c r="S35">
        <f>IF(R35&lt;=15,"Até 15",IF(R35&lt;=30,"Entre 15 e 30",IF(R35&lt;=60,"Entre 30 e 60",IF(R35&lt;=90,"Entre 60 e 90",IF(R35&lt;=120,"Entre 90 e 120",IF(R35&lt;=150,"Entre 120 e 150",IF(R35&lt;=180,"Entre 150 e 180","Superior a 180")))))))</f>
        <v/>
      </c>
    </row>
    <row r="36">
      <c r="A36" t="inlineStr">
        <is>
          <t>Q01L01</t>
        </is>
      </c>
      <c r="B36" t="inlineStr">
        <is>
          <t>VAGNER LUIS SANCHES DA SILVA</t>
        </is>
      </c>
      <c r="C36" t="n">
        <v>1</v>
      </c>
      <c r="D36" t="inlineStr">
        <is>
          <t>IPCA</t>
        </is>
      </c>
      <c r="E36" t="n">
        <v>0.009488792934583046</v>
      </c>
      <c r="F36" t="inlineStr">
        <is>
          <t>MENSAL</t>
        </is>
      </c>
      <c r="G36" s="118" t="n">
        <v>46117</v>
      </c>
      <c r="H36" t="n">
        <v>46117</v>
      </c>
      <c r="I36" s="370" t="n">
        <v>50</v>
      </c>
      <c r="J36" t="inlineStr">
        <is>
          <t>CARTEIRA</t>
        </is>
      </c>
      <c r="K36" t="inlineStr">
        <is>
          <t>CONTRATO</t>
        </is>
      </c>
      <c r="L36" s="366" t="n">
        <v>4359.92</v>
      </c>
      <c r="M36" s="366" t="inlineStr">
        <is>
          <t>IBIRAPITANGA FASE 3</t>
        </is>
      </c>
      <c r="N36" s="142">
        <f>DATE(YEAR(G36),MONTH(G36),1)</f>
        <v/>
      </c>
      <c r="O36" s="132">
        <f>IF(G36&gt;$K$3,"Futuro","Atraso")</f>
        <v/>
      </c>
      <c r="P36">
        <f>12*(YEAR(G36)-YEAR($K$3))+(MONTH(G36)-MONTH($K$3))</f>
        <v/>
      </c>
      <c r="Q36" s="366">
        <f>IF(M36="IBIRAPITANGA FASE 3",IF(O36="Atraso",L36,L36/(1+$I$2)^P36),IF(O36="Atraso",L36,L36/(1+$I$1)^P36))</f>
        <v/>
      </c>
      <c r="R36">
        <f>IF(O36="Atraso",$K$3-G36,0)</f>
        <v/>
      </c>
      <c r="S36">
        <f>IF(R36&lt;=15,"Até 15",IF(R36&lt;=30,"Entre 15 e 30",IF(R36&lt;=60,"Entre 30 e 60",IF(R36&lt;=90,"Entre 60 e 90",IF(R36&lt;=120,"Entre 90 e 120",IF(R36&lt;=150,"Entre 120 e 150",IF(R36&lt;=180,"Entre 150 e 180","Superior a 180")))))))</f>
        <v/>
      </c>
    </row>
    <row r="37">
      <c r="A37" t="inlineStr">
        <is>
          <t>Q01L01</t>
        </is>
      </c>
      <c r="B37" t="inlineStr">
        <is>
          <t>VAGNER LUIS SANCHES DA SILVA</t>
        </is>
      </c>
      <c r="C37" t="n">
        <v>1</v>
      </c>
      <c r="D37" t="inlineStr">
        <is>
          <t>IPCA</t>
        </is>
      </c>
      <c r="E37" t="n">
        <v>0.009488792934583046</v>
      </c>
      <c r="F37" t="inlineStr">
        <is>
          <t>MENSAL</t>
        </is>
      </c>
      <c r="G37" s="118" t="n">
        <v>46147</v>
      </c>
      <c r="H37" t="n">
        <v>46147</v>
      </c>
      <c r="I37" s="370" t="n">
        <v>51</v>
      </c>
      <c r="J37" t="inlineStr">
        <is>
          <t>CARTEIRA</t>
        </is>
      </c>
      <c r="K37" t="inlineStr">
        <is>
          <t>CONTRATO</t>
        </is>
      </c>
      <c r="L37" s="366" t="n">
        <v>4359.92</v>
      </c>
      <c r="M37" s="366" t="inlineStr">
        <is>
          <t>IBIRAPITANGA FASE 3</t>
        </is>
      </c>
      <c r="N37" s="142">
        <f>DATE(YEAR(G37),MONTH(G37),1)</f>
        <v/>
      </c>
      <c r="O37" s="132">
        <f>IF(G37&gt;$K$3,"Futuro","Atraso")</f>
        <v/>
      </c>
      <c r="P37">
        <f>12*(YEAR(G37)-YEAR($K$3))+(MONTH(G37)-MONTH($K$3))</f>
        <v/>
      </c>
      <c r="Q37" s="366">
        <f>IF(M37="IBIRAPITANGA FASE 3",IF(O37="Atraso",L37,L37/(1+$I$2)^P37),IF(O37="Atraso",L37,L37/(1+$I$1)^P37))</f>
        <v/>
      </c>
      <c r="R37">
        <f>IF(O37="Atraso",$K$3-G37,0)</f>
        <v/>
      </c>
      <c r="S37">
        <f>IF(R37&lt;=15,"Até 15",IF(R37&lt;=30,"Entre 15 e 30",IF(R37&lt;=60,"Entre 30 e 60",IF(R37&lt;=90,"Entre 60 e 90",IF(R37&lt;=120,"Entre 90 e 120",IF(R37&lt;=150,"Entre 120 e 150",IF(R37&lt;=180,"Entre 150 e 180","Superior a 180")))))))</f>
        <v/>
      </c>
    </row>
    <row r="38">
      <c r="A38" t="inlineStr">
        <is>
          <t>Q01L01</t>
        </is>
      </c>
      <c r="B38" t="inlineStr">
        <is>
          <t>VAGNER LUIS SANCHES DA SILVA</t>
        </is>
      </c>
      <c r="C38" t="n">
        <v>1</v>
      </c>
      <c r="D38" t="inlineStr">
        <is>
          <t>IPCA</t>
        </is>
      </c>
      <c r="E38" t="n">
        <v>0.009488792934583046</v>
      </c>
      <c r="F38" t="inlineStr">
        <is>
          <t>MENSAL</t>
        </is>
      </c>
      <c r="G38" s="118" t="n">
        <v>46178</v>
      </c>
      <c r="H38" t="n">
        <v>46178</v>
      </c>
      <c r="I38" s="370" t="n">
        <v>52</v>
      </c>
      <c r="J38" t="inlineStr">
        <is>
          <t>CARTEIRA</t>
        </is>
      </c>
      <c r="K38" t="inlineStr">
        <is>
          <t>CONTRATO</t>
        </is>
      </c>
      <c r="L38" s="366" t="n">
        <v>4359.92</v>
      </c>
      <c r="M38" s="366" t="inlineStr">
        <is>
          <t>IBIRAPITANGA FASE 3</t>
        </is>
      </c>
      <c r="N38" s="142">
        <f>DATE(YEAR(G38),MONTH(G38),1)</f>
        <v/>
      </c>
      <c r="O38" s="132">
        <f>IF(G38&gt;$K$3,"Futuro","Atraso")</f>
        <v/>
      </c>
      <c r="P38">
        <f>12*(YEAR(G38)-YEAR($K$3))+(MONTH(G38)-MONTH($K$3))</f>
        <v/>
      </c>
      <c r="Q38" s="366">
        <f>IF(M38="IBIRAPITANGA FASE 3",IF(O38="Atraso",L38,L38/(1+$I$2)^P38),IF(O38="Atraso",L38,L38/(1+$I$1)^P38))</f>
        <v/>
      </c>
      <c r="R38">
        <f>IF(O38="Atraso",$K$3-G38,0)</f>
        <v/>
      </c>
      <c r="S38">
        <f>IF(R38&lt;=15,"Até 15",IF(R38&lt;=30,"Entre 15 e 30",IF(R38&lt;=60,"Entre 30 e 60",IF(R38&lt;=90,"Entre 60 e 90",IF(R38&lt;=120,"Entre 90 e 120",IF(R38&lt;=150,"Entre 120 e 150",IF(R38&lt;=180,"Entre 150 e 180","Superior a 180")))))))</f>
        <v/>
      </c>
    </row>
    <row r="39">
      <c r="A39" t="inlineStr">
        <is>
          <t>Q01L01</t>
        </is>
      </c>
      <c r="B39" t="inlineStr">
        <is>
          <t>VAGNER LUIS SANCHES DA SILVA</t>
        </is>
      </c>
      <c r="C39" t="n">
        <v>1</v>
      </c>
      <c r="D39" t="inlineStr">
        <is>
          <t>IPCA</t>
        </is>
      </c>
      <c r="E39" t="n">
        <v>0.009488792934583046</v>
      </c>
      <c r="F39" t="inlineStr">
        <is>
          <t>MENSAL</t>
        </is>
      </c>
      <c r="G39" s="118" t="n">
        <v>46208</v>
      </c>
      <c r="H39" t="n">
        <v>46208</v>
      </c>
      <c r="I39" s="370" t="n">
        <v>53</v>
      </c>
      <c r="J39" t="inlineStr">
        <is>
          <t>CARTEIRA</t>
        </is>
      </c>
      <c r="K39" t="inlineStr">
        <is>
          <t>CONTRATO</t>
        </is>
      </c>
      <c r="L39" s="366" t="n">
        <v>4359.92</v>
      </c>
      <c r="M39" s="366" t="inlineStr">
        <is>
          <t>IBIRAPITANGA FASE 3</t>
        </is>
      </c>
      <c r="N39" s="142">
        <f>DATE(YEAR(G39),MONTH(G39),1)</f>
        <v/>
      </c>
      <c r="O39" s="132">
        <f>IF(G39&gt;$K$3,"Futuro","Atraso")</f>
        <v/>
      </c>
      <c r="P39">
        <f>12*(YEAR(G39)-YEAR($K$3))+(MONTH(G39)-MONTH($K$3))</f>
        <v/>
      </c>
      <c r="Q39" s="366">
        <f>IF(M39="IBIRAPITANGA FASE 3",IF(O39="Atraso",L39,L39/(1+$I$2)^P39),IF(O39="Atraso",L39,L39/(1+$I$1)^P39))</f>
        <v/>
      </c>
      <c r="R39">
        <f>IF(O39="Atraso",$K$3-G39,0)</f>
        <v/>
      </c>
      <c r="S39">
        <f>IF(R39&lt;=15,"Até 15",IF(R39&lt;=30,"Entre 15 e 30",IF(R39&lt;=60,"Entre 30 e 60",IF(R39&lt;=90,"Entre 60 e 90",IF(R39&lt;=120,"Entre 90 e 120",IF(R39&lt;=150,"Entre 120 e 150",IF(R39&lt;=180,"Entre 150 e 180","Superior a 180")))))))</f>
        <v/>
      </c>
    </row>
    <row r="40">
      <c r="A40" t="inlineStr">
        <is>
          <t>Q01L01</t>
        </is>
      </c>
      <c r="B40" t="inlineStr">
        <is>
          <t>VAGNER LUIS SANCHES DA SILVA</t>
        </is>
      </c>
      <c r="C40" t="n">
        <v>1</v>
      </c>
      <c r="D40" t="inlineStr">
        <is>
          <t>IPCA</t>
        </is>
      </c>
      <c r="E40" t="n">
        <v>0.009488792934583046</v>
      </c>
      <c r="F40" t="inlineStr">
        <is>
          <t>MENSAL</t>
        </is>
      </c>
      <c r="G40" s="118" t="n">
        <v>46239</v>
      </c>
      <c r="H40" t="n">
        <v>46239</v>
      </c>
      <c r="I40" s="370" t="n">
        <v>54</v>
      </c>
      <c r="J40" t="inlineStr">
        <is>
          <t>CARTEIRA</t>
        </is>
      </c>
      <c r="K40" t="inlineStr">
        <is>
          <t>CONTRATO</t>
        </is>
      </c>
      <c r="L40" s="366" t="n">
        <v>4359.92</v>
      </c>
      <c r="M40" s="366" t="inlineStr">
        <is>
          <t>IBIRAPITANGA FASE 3</t>
        </is>
      </c>
      <c r="N40" s="142">
        <f>DATE(YEAR(G40),MONTH(G40),1)</f>
        <v/>
      </c>
      <c r="O40" s="132">
        <f>IF(G40&gt;$K$3,"Futuro","Atraso")</f>
        <v/>
      </c>
      <c r="P40">
        <f>12*(YEAR(G40)-YEAR($K$3))+(MONTH(G40)-MONTH($K$3))</f>
        <v/>
      </c>
      <c r="Q40" s="366">
        <f>IF(M40="IBIRAPITANGA FASE 3",IF(O40="Atraso",L40,L40/(1+$I$2)^P40),IF(O40="Atraso",L40,L40/(1+$I$1)^P40))</f>
        <v/>
      </c>
      <c r="R40">
        <f>IF(O40="Atraso",$K$3-G40,0)</f>
        <v/>
      </c>
      <c r="S40">
        <f>IF(R40&lt;=15,"Até 15",IF(R40&lt;=30,"Entre 15 e 30",IF(R40&lt;=60,"Entre 30 e 60",IF(R40&lt;=90,"Entre 60 e 90",IF(R40&lt;=120,"Entre 90 e 120",IF(R40&lt;=150,"Entre 120 e 150",IF(R40&lt;=180,"Entre 150 e 180","Superior a 180")))))))</f>
        <v/>
      </c>
    </row>
    <row r="41">
      <c r="A41" t="inlineStr">
        <is>
          <t>Q01L01</t>
        </is>
      </c>
      <c r="B41" t="inlineStr">
        <is>
          <t>VAGNER LUIS SANCHES DA SILVA</t>
        </is>
      </c>
      <c r="C41" t="n">
        <v>1</v>
      </c>
      <c r="D41" t="inlineStr">
        <is>
          <t>IPCA</t>
        </is>
      </c>
      <c r="E41" t="n">
        <v>0.009488792934583046</v>
      </c>
      <c r="F41" t="inlineStr">
        <is>
          <t>MENSAL</t>
        </is>
      </c>
      <c r="G41" s="118" t="n">
        <v>46270</v>
      </c>
      <c r="H41" t="n">
        <v>46270</v>
      </c>
      <c r="I41" s="370" t="n">
        <v>55</v>
      </c>
      <c r="J41" t="inlineStr">
        <is>
          <t>CARTEIRA</t>
        </is>
      </c>
      <c r="K41" t="inlineStr">
        <is>
          <t>CONTRATO</t>
        </is>
      </c>
      <c r="L41" s="366" t="n">
        <v>4359.92</v>
      </c>
      <c r="M41" s="366" t="inlineStr">
        <is>
          <t>IBIRAPITANGA FASE 3</t>
        </is>
      </c>
      <c r="N41" s="142">
        <f>DATE(YEAR(G41),MONTH(G41),1)</f>
        <v/>
      </c>
      <c r="O41" s="132">
        <f>IF(G41&gt;$K$3,"Futuro","Atraso")</f>
        <v/>
      </c>
      <c r="P41">
        <f>12*(YEAR(G41)-YEAR($K$3))+(MONTH(G41)-MONTH($K$3))</f>
        <v/>
      </c>
      <c r="Q41" s="366">
        <f>IF(M41="IBIRAPITANGA FASE 3",IF(O41="Atraso",L41,L41/(1+$I$2)^P41),IF(O41="Atraso",L41,L41/(1+$I$1)^P41))</f>
        <v/>
      </c>
      <c r="R41">
        <f>IF(O41="Atraso",$K$3-G41,0)</f>
        <v/>
      </c>
      <c r="S41">
        <f>IF(R41&lt;=15,"Até 15",IF(R41&lt;=30,"Entre 15 e 30",IF(R41&lt;=60,"Entre 30 e 60",IF(R41&lt;=90,"Entre 60 e 90",IF(R41&lt;=120,"Entre 90 e 120",IF(R41&lt;=150,"Entre 120 e 150",IF(R41&lt;=180,"Entre 150 e 180","Superior a 180")))))))</f>
        <v/>
      </c>
    </row>
    <row r="42">
      <c r="A42" t="inlineStr">
        <is>
          <t>Q01L01</t>
        </is>
      </c>
      <c r="B42" t="inlineStr">
        <is>
          <t>VAGNER LUIS SANCHES DA SILVA</t>
        </is>
      </c>
      <c r="C42" t="n">
        <v>1</v>
      </c>
      <c r="D42" t="inlineStr">
        <is>
          <t>IPCA</t>
        </is>
      </c>
      <c r="E42" t="n">
        <v>0.009488792934583046</v>
      </c>
      <c r="F42" t="inlineStr">
        <is>
          <t>MENSAL</t>
        </is>
      </c>
      <c r="G42" s="118" t="n">
        <v>46300</v>
      </c>
      <c r="H42" t="n">
        <v>46300</v>
      </c>
      <c r="I42" s="370" t="n">
        <v>56</v>
      </c>
      <c r="J42" t="inlineStr">
        <is>
          <t>CARTEIRA</t>
        </is>
      </c>
      <c r="K42" t="inlineStr">
        <is>
          <t>CONTRATO</t>
        </is>
      </c>
      <c r="L42" s="366" t="n">
        <v>4359.92</v>
      </c>
      <c r="M42" s="366" t="inlineStr">
        <is>
          <t>IBIRAPITANGA FASE 3</t>
        </is>
      </c>
      <c r="N42" s="142">
        <f>DATE(YEAR(G42),MONTH(G42),1)</f>
        <v/>
      </c>
      <c r="O42" s="132">
        <f>IF(G42&gt;$K$3,"Futuro","Atraso")</f>
        <v/>
      </c>
      <c r="P42">
        <f>12*(YEAR(G42)-YEAR($K$3))+(MONTH(G42)-MONTH($K$3))</f>
        <v/>
      </c>
      <c r="Q42" s="366">
        <f>IF(M42="IBIRAPITANGA FASE 3",IF(O42="Atraso",L42,L42/(1+$I$2)^P42),IF(O42="Atraso",L42,L42/(1+$I$1)^P42))</f>
        <v/>
      </c>
      <c r="R42">
        <f>IF(O42="Atraso",$K$3-G42,0)</f>
        <v/>
      </c>
      <c r="S42">
        <f>IF(R42&lt;=15,"Até 15",IF(R42&lt;=30,"Entre 15 e 30",IF(R42&lt;=60,"Entre 30 e 60",IF(R42&lt;=90,"Entre 60 e 90",IF(R42&lt;=120,"Entre 90 e 120",IF(R42&lt;=150,"Entre 120 e 150",IF(R42&lt;=180,"Entre 150 e 180","Superior a 180")))))))</f>
        <v/>
      </c>
    </row>
    <row r="43">
      <c r="A43" t="inlineStr">
        <is>
          <t>Q01L01</t>
        </is>
      </c>
      <c r="B43" t="inlineStr">
        <is>
          <t>VAGNER LUIS SANCHES DA SILVA</t>
        </is>
      </c>
      <c r="C43" t="n">
        <v>1</v>
      </c>
      <c r="D43" t="inlineStr">
        <is>
          <t>IPCA</t>
        </is>
      </c>
      <c r="E43" t="n">
        <v>0.009488792934583046</v>
      </c>
      <c r="F43" t="inlineStr">
        <is>
          <t>MENSAL</t>
        </is>
      </c>
      <c r="G43" s="118" t="n">
        <v>46331</v>
      </c>
      <c r="H43" t="n">
        <v>46331</v>
      </c>
      <c r="I43" s="370" t="n">
        <v>57</v>
      </c>
      <c r="J43" t="inlineStr">
        <is>
          <t>CARTEIRA</t>
        </is>
      </c>
      <c r="K43" t="inlineStr">
        <is>
          <t>CONTRATO</t>
        </is>
      </c>
      <c r="L43" s="366" t="n">
        <v>4359.92</v>
      </c>
      <c r="M43" s="366" t="inlineStr">
        <is>
          <t>IBIRAPITANGA FASE 3</t>
        </is>
      </c>
      <c r="N43" s="142">
        <f>DATE(YEAR(G43),MONTH(G43),1)</f>
        <v/>
      </c>
      <c r="O43" s="132">
        <f>IF(G43&gt;$K$3,"Futuro","Atraso")</f>
        <v/>
      </c>
      <c r="P43">
        <f>12*(YEAR(G43)-YEAR($K$3))+(MONTH(G43)-MONTH($K$3))</f>
        <v/>
      </c>
      <c r="Q43" s="366">
        <f>IF(M43="IBIRAPITANGA FASE 3",IF(O43="Atraso",L43,L43/(1+$I$2)^P43),IF(O43="Atraso",L43,L43/(1+$I$1)^P43))</f>
        <v/>
      </c>
      <c r="R43">
        <f>IF(O43="Atraso",$K$3-G43,0)</f>
        <v/>
      </c>
      <c r="S43">
        <f>IF(R43&lt;=15,"Até 15",IF(R43&lt;=30,"Entre 15 e 30",IF(R43&lt;=60,"Entre 30 e 60",IF(R43&lt;=90,"Entre 60 e 90",IF(R43&lt;=120,"Entre 90 e 120",IF(R43&lt;=150,"Entre 120 e 150",IF(R43&lt;=180,"Entre 150 e 180","Superior a 180")))))))</f>
        <v/>
      </c>
    </row>
    <row r="44">
      <c r="A44" t="inlineStr">
        <is>
          <t>Q01L01</t>
        </is>
      </c>
      <c r="B44" t="inlineStr">
        <is>
          <t>VAGNER LUIS SANCHES DA SILVA</t>
        </is>
      </c>
      <c r="C44" t="n">
        <v>1</v>
      </c>
      <c r="D44" t="inlineStr">
        <is>
          <t>IPCA</t>
        </is>
      </c>
      <c r="E44" t="n">
        <v>0.009488792934583046</v>
      </c>
      <c r="F44" t="inlineStr">
        <is>
          <t>MENSAL</t>
        </is>
      </c>
      <c r="G44" s="118" t="n">
        <v>46361</v>
      </c>
      <c r="H44" t="n">
        <v>46361</v>
      </c>
      <c r="I44" s="370" t="n">
        <v>58</v>
      </c>
      <c r="J44" t="inlineStr">
        <is>
          <t>CARTEIRA</t>
        </is>
      </c>
      <c r="K44" t="inlineStr">
        <is>
          <t>CONTRATO</t>
        </is>
      </c>
      <c r="L44" s="366" t="n">
        <v>4359.92</v>
      </c>
      <c r="M44" s="366" t="inlineStr">
        <is>
          <t>IBIRAPITANGA FASE 3</t>
        </is>
      </c>
      <c r="N44" s="142">
        <f>DATE(YEAR(G44),MONTH(G44),1)</f>
        <v/>
      </c>
      <c r="O44" s="132">
        <f>IF(G44&gt;$K$3,"Futuro","Atraso")</f>
        <v/>
      </c>
      <c r="P44">
        <f>12*(YEAR(G44)-YEAR($K$3))+(MONTH(G44)-MONTH($K$3))</f>
        <v/>
      </c>
      <c r="Q44" s="366">
        <f>IF(M44="IBIRAPITANGA FASE 3",IF(O44="Atraso",L44,L44/(1+$I$2)^P44),IF(O44="Atraso",L44,L44/(1+$I$1)^P44))</f>
        <v/>
      </c>
      <c r="R44">
        <f>IF(O44="Atraso",$K$3-G44,0)</f>
        <v/>
      </c>
      <c r="S44">
        <f>IF(R44&lt;=15,"Até 15",IF(R44&lt;=30,"Entre 15 e 30",IF(R44&lt;=60,"Entre 30 e 60",IF(R44&lt;=90,"Entre 60 e 90",IF(R44&lt;=120,"Entre 90 e 120",IF(R44&lt;=150,"Entre 120 e 150",IF(R44&lt;=180,"Entre 150 e 180","Superior a 180")))))))</f>
        <v/>
      </c>
    </row>
    <row r="45">
      <c r="A45" t="inlineStr">
        <is>
          <t>Q01L01</t>
        </is>
      </c>
      <c r="B45" t="inlineStr">
        <is>
          <t>VAGNER LUIS SANCHES DA SILVA</t>
        </is>
      </c>
      <c r="C45" t="n">
        <v>1</v>
      </c>
      <c r="D45" t="inlineStr">
        <is>
          <t>IPCA</t>
        </is>
      </c>
      <c r="E45" t="n">
        <v>0.009488792934583046</v>
      </c>
      <c r="F45" t="inlineStr">
        <is>
          <t>MENSAL</t>
        </is>
      </c>
      <c r="G45" s="118" t="n">
        <v>46392</v>
      </c>
      <c r="H45" t="n">
        <v>46392</v>
      </c>
      <c r="I45" s="370" t="n">
        <v>59</v>
      </c>
      <c r="J45" t="inlineStr">
        <is>
          <t>CARTEIRA</t>
        </is>
      </c>
      <c r="K45" t="inlineStr">
        <is>
          <t>CONTRATO</t>
        </is>
      </c>
      <c r="L45" s="366" t="n">
        <v>4359.92</v>
      </c>
      <c r="M45" s="366" t="inlineStr">
        <is>
          <t>IBIRAPITANGA FASE 3</t>
        </is>
      </c>
      <c r="N45" s="142">
        <f>DATE(YEAR(G45),MONTH(G45),1)</f>
        <v/>
      </c>
      <c r="O45" s="132">
        <f>IF(G45&gt;$K$3,"Futuro","Atraso")</f>
        <v/>
      </c>
      <c r="P45">
        <f>12*(YEAR(G45)-YEAR($K$3))+(MONTH(G45)-MONTH($K$3))</f>
        <v/>
      </c>
      <c r="Q45" s="366">
        <f>IF(M45="IBIRAPITANGA FASE 3",IF(O45="Atraso",L45,L45/(1+$I$2)^P45),IF(O45="Atraso",L45,L45/(1+$I$1)^P45))</f>
        <v/>
      </c>
      <c r="R45">
        <f>IF(O45="Atraso",$K$3-G45,0)</f>
        <v/>
      </c>
      <c r="S45">
        <f>IF(R45&lt;=15,"Até 15",IF(R45&lt;=30,"Entre 15 e 30",IF(R45&lt;=60,"Entre 30 e 60",IF(R45&lt;=90,"Entre 60 e 90",IF(R45&lt;=120,"Entre 90 e 120",IF(R45&lt;=150,"Entre 120 e 150",IF(R45&lt;=180,"Entre 150 e 180","Superior a 180")))))))</f>
        <v/>
      </c>
    </row>
    <row r="46">
      <c r="A46" t="inlineStr">
        <is>
          <t>Q01L01</t>
        </is>
      </c>
      <c r="B46" t="inlineStr">
        <is>
          <t>VAGNER LUIS SANCHES DA SILVA</t>
        </is>
      </c>
      <c r="C46" t="n">
        <v>1</v>
      </c>
      <c r="D46" t="inlineStr">
        <is>
          <t>IPCA</t>
        </is>
      </c>
      <c r="E46" t="n">
        <v>0.009488792934583046</v>
      </c>
      <c r="F46" t="inlineStr">
        <is>
          <t>MENSAL</t>
        </is>
      </c>
      <c r="G46" s="118" t="n">
        <v>46423</v>
      </c>
      <c r="H46" t="n">
        <v>46423</v>
      </c>
      <c r="I46" s="370" t="n">
        <v>60</v>
      </c>
      <c r="J46" t="inlineStr">
        <is>
          <t>CARTEIRA</t>
        </is>
      </c>
      <c r="K46" t="inlineStr">
        <is>
          <t>CONTRATO</t>
        </is>
      </c>
      <c r="L46" s="366" t="n">
        <v>4359.92</v>
      </c>
      <c r="M46" s="366" t="inlineStr">
        <is>
          <t>IBIRAPITANGA FASE 3</t>
        </is>
      </c>
      <c r="N46" s="142">
        <f>DATE(YEAR(G46),MONTH(G46),1)</f>
        <v/>
      </c>
      <c r="O46" s="132">
        <f>IF(G46&gt;$K$3,"Futuro","Atraso")</f>
        <v/>
      </c>
      <c r="P46">
        <f>12*(YEAR(G46)-YEAR($K$3))+(MONTH(G46)-MONTH($K$3))</f>
        <v/>
      </c>
      <c r="Q46" s="366">
        <f>IF(M46="IBIRAPITANGA FASE 3",IF(O46="Atraso",L46,L46/(1+$I$2)^P46),IF(O46="Atraso",L46,L46/(1+$I$1)^P46))</f>
        <v/>
      </c>
      <c r="R46">
        <f>IF(O46="Atraso",$K$3-G46,0)</f>
        <v/>
      </c>
      <c r="S46">
        <f>IF(R46&lt;=15,"Até 15",IF(R46&lt;=30,"Entre 15 e 30",IF(R46&lt;=60,"Entre 30 e 60",IF(R46&lt;=90,"Entre 60 e 90",IF(R46&lt;=120,"Entre 90 e 120",IF(R46&lt;=150,"Entre 120 e 150",IF(R46&lt;=180,"Entre 150 e 180","Superior a 180")))))))</f>
        <v/>
      </c>
    </row>
    <row r="47">
      <c r="A47" t="inlineStr">
        <is>
          <t>Q01L01</t>
        </is>
      </c>
      <c r="B47" t="inlineStr">
        <is>
          <t>VAGNER LUIS SANCHES DA SILVA</t>
        </is>
      </c>
      <c r="C47" t="n">
        <v>1</v>
      </c>
      <c r="D47" t="inlineStr">
        <is>
          <t>IPCA</t>
        </is>
      </c>
      <c r="E47" t="n">
        <v>0.009488792934583046</v>
      </c>
      <c r="F47" t="inlineStr">
        <is>
          <t>MENSAL</t>
        </is>
      </c>
      <c r="G47" s="118" t="n">
        <v>46451</v>
      </c>
      <c r="H47" t="n">
        <v>46451</v>
      </c>
      <c r="I47" s="370" t="n">
        <v>61</v>
      </c>
      <c r="J47" t="inlineStr">
        <is>
          <t>CARTEIRA</t>
        </is>
      </c>
      <c r="K47" t="inlineStr">
        <is>
          <t>CONTRATO</t>
        </is>
      </c>
      <c r="L47" s="366" t="n">
        <v>4359.92</v>
      </c>
      <c r="M47" s="366" t="inlineStr">
        <is>
          <t>IBIRAPITANGA FASE 3</t>
        </is>
      </c>
      <c r="N47" s="142">
        <f>DATE(YEAR(G47),MONTH(G47),1)</f>
        <v/>
      </c>
      <c r="O47" s="132">
        <f>IF(G47&gt;$K$3,"Futuro","Atraso")</f>
        <v/>
      </c>
      <c r="P47">
        <f>12*(YEAR(G47)-YEAR($K$3))+(MONTH(G47)-MONTH($K$3))</f>
        <v/>
      </c>
      <c r="Q47" s="366">
        <f>IF(M47="IBIRAPITANGA FASE 3",IF(O47="Atraso",L47,L47/(1+$I$2)^P47),IF(O47="Atraso",L47,L47/(1+$I$1)^P47))</f>
        <v/>
      </c>
      <c r="R47">
        <f>IF(O47="Atraso",$K$3-G47,0)</f>
        <v/>
      </c>
      <c r="S47">
        <f>IF(R47&lt;=15,"Até 15",IF(R47&lt;=30,"Entre 15 e 30",IF(R47&lt;=60,"Entre 30 e 60",IF(R47&lt;=90,"Entre 60 e 90",IF(R47&lt;=120,"Entre 90 e 120",IF(R47&lt;=150,"Entre 120 e 150",IF(R47&lt;=180,"Entre 150 e 180","Superior a 180")))))))</f>
        <v/>
      </c>
    </row>
    <row r="48">
      <c r="A48" t="inlineStr">
        <is>
          <t>Q01L01</t>
        </is>
      </c>
      <c r="B48" t="inlineStr">
        <is>
          <t>VAGNER LUIS SANCHES DA SILVA</t>
        </is>
      </c>
      <c r="C48" t="n">
        <v>1</v>
      </c>
      <c r="D48" t="inlineStr">
        <is>
          <t>IPCA</t>
        </is>
      </c>
      <c r="E48" t="n">
        <v>0.009488792934583046</v>
      </c>
      <c r="F48" t="inlineStr">
        <is>
          <t>MENSAL</t>
        </is>
      </c>
      <c r="G48" s="118" t="n">
        <v>46482</v>
      </c>
      <c r="H48" t="n">
        <v>46482</v>
      </c>
      <c r="I48" s="370" t="n">
        <v>62</v>
      </c>
      <c r="J48" t="inlineStr">
        <is>
          <t>CARTEIRA</t>
        </is>
      </c>
      <c r="K48" t="inlineStr">
        <is>
          <t>CONTRATO</t>
        </is>
      </c>
      <c r="L48" s="366" t="n">
        <v>4359.92</v>
      </c>
      <c r="M48" s="366" t="inlineStr">
        <is>
          <t>IBIRAPITANGA FASE 3</t>
        </is>
      </c>
      <c r="N48" s="142">
        <f>DATE(YEAR(G48),MONTH(G48),1)</f>
        <v/>
      </c>
      <c r="O48" s="132">
        <f>IF(G48&gt;$K$3,"Futuro","Atraso")</f>
        <v/>
      </c>
      <c r="P48">
        <f>12*(YEAR(G48)-YEAR($K$3))+(MONTH(G48)-MONTH($K$3))</f>
        <v/>
      </c>
      <c r="Q48" s="366">
        <f>IF(M48="IBIRAPITANGA FASE 3",IF(O48="Atraso",L48,L48/(1+$I$2)^P48),IF(O48="Atraso",L48,L48/(1+$I$1)^P48))</f>
        <v/>
      </c>
      <c r="R48">
        <f>IF(O48="Atraso",$K$3-G48,0)</f>
        <v/>
      </c>
      <c r="S48">
        <f>IF(R48&lt;=15,"Até 15",IF(R48&lt;=30,"Entre 15 e 30",IF(R48&lt;=60,"Entre 30 e 60",IF(R48&lt;=90,"Entre 60 e 90",IF(R48&lt;=120,"Entre 90 e 120",IF(R48&lt;=150,"Entre 120 e 150",IF(R48&lt;=180,"Entre 150 e 180","Superior a 180")))))))</f>
        <v/>
      </c>
    </row>
    <row r="49">
      <c r="A49" t="inlineStr">
        <is>
          <t>Q01L01</t>
        </is>
      </c>
      <c r="B49" t="inlineStr">
        <is>
          <t>VAGNER LUIS SANCHES DA SILVA</t>
        </is>
      </c>
      <c r="C49" t="n">
        <v>1</v>
      </c>
      <c r="D49" t="inlineStr">
        <is>
          <t>IPCA</t>
        </is>
      </c>
      <c r="E49" t="n">
        <v>0.009488792934583046</v>
      </c>
      <c r="F49" t="inlineStr">
        <is>
          <t>MENSAL</t>
        </is>
      </c>
      <c r="G49" s="118" t="n">
        <v>46512</v>
      </c>
      <c r="H49" t="n">
        <v>46512</v>
      </c>
      <c r="I49" s="370" t="n">
        <v>63</v>
      </c>
      <c r="J49" t="inlineStr">
        <is>
          <t>CARTEIRA</t>
        </is>
      </c>
      <c r="K49" t="inlineStr">
        <is>
          <t>CONTRATO</t>
        </is>
      </c>
      <c r="L49" s="366" t="n">
        <v>4359.92</v>
      </c>
      <c r="M49" s="366" t="inlineStr">
        <is>
          <t>IBIRAPITANGA FASE 3</t>
        </is>
      </c>
      <c r="N49" s="142">
        <f>DATE(YEAR(G49),MONTH(G49),1)</f>
        <v/>
      </c>
      <c r="O49" s="132">
        <f>IF(G49&gt;$K$3,"Futuro","Atraso")</f>
        <v/>
      </c>
      <c r="P49">
        <f>12*(YEAR(G49)-YEAR($K$3))+(MONTH(G49)-MONTH($K$3))</f>
        <v/>
      </c>
      <c r="Q49" s="366">
        <f>IF(M49="IBIRAPITANGA FASE 3",IF(O49="Atraso",L49,L49/(1+$I$2)^P49),IF(O49="Atraso",L49,L49/(1+$I$1)^P49))</f>
        <v/>
      </c>
      <c r="R49">
        <f>IF(O49="Atraso",$K$3-G49,0)</f>
        <v/>
      </c>
      <c r="S49">
        <f>IF(R49&lt;=15,"Até 15",IF(R49&lt;=30,"Entre 15 e 30",IF(R49&lt;=60,"Entre 30 e 60",IF(R49&lt;=90,"Entre 60 e 90",IF(R49&lt;=120,"Entre 90 e 120",IF(R49&lt;=150,"Entre 120 e 150",IF(R49&lt;=180,"Entre 150 e 180","Superior a 180")))))))</f>
        <v/>
      </c>
    </row>
    <row r="50">
      <c r="A50" t="inlineStr">
        <is>
          <t>Q01L01</t>
        </is>
      </c>
      <c r="B50" t="inlineStr">
        <is>
          <t>VAGNER LUIS SANCHES DA SILVA</t>
        </is>
      </c>
      <c r="C50" t="n">
        <v>1</v>
      </c>
      <c r="D50" t="inlineStr">
        <is>
          <t>IPCA</t>
        </is>
      </c>
      <c r="E50" t="n">
        <v>0.009488792934583046</v>
      </c>
      <c r="F50" t="inlineStr">
        <is>
          <t>MENSAL</t>
        </is>
      </c>
      <c r="G50" s="118" t="n">
        <v>46543</v>
      </c>
      <c r="H50" t="n">
        <v>46543</v>
      </c>
      <c r="I50" s="370" t="n">
        <v>64</v>
      </c>
      <c r="J50" t="inlineStr">
        <is>
          <t>CARTEIRA</t>
        </is>
      </c>
      <c r="K50" t="inlineStr">
        <is>
          <t>CONTRATO</t>
        </is>
      </c>
      <c r="L50" s="366" t="n">
        <v>4359.92</v>
      </c>
      <c r="M50" s="366" t="inlineStr">
        <is>
          <t>IBIRAPITANGA FASE 3</t>
        </is>
      </c>
      <c r="N50" s="142">
        <f>DATE(YEAR(G50),MONTH(G50),1)</f>
        <v/>
      </c>
      <c r="O50" s="132">
        <f>IF(G50&gt;$K$3,"Futuro","Atraso")</f>
        <v/>
      </c>
      <c r="P50">
        <f>12*(YEAR(G50)-YEAR($K$3))+(MONTH(G50)-MONTH($K$3))</f>
        <v/>
      </c>
      <c r="Q50" s="366">
        <f>IF(M50="IBIRAPITANGA FASE 3",IF(O50="Atraso",L50,L50/(1+$I$2)^P50),IF(O50="Atraso",L50,L50/(1+$I$1)^P50))</f>
        <v/>
      </c>
      <c r="R50">
        <f>IF(O50="Atraso",$K$3-G50,0)</f>
        <v/>
      </c>
      <c r="S50">
        <f>IF(R50&lt;=15,"Até 15",IF(R50&lt;=30,"Entre 15 e 30",IF(R50&lt;=60,"Entre 30 e 60",IF(R50&lt;=90,"Entre 60 e 90",IF(R50&lt;=120,"Entre 90 e 120",IF(R50&lt;=150,"Entre 120 e 150",IF(R50&lt;=180,"Entre 150 e 180","Superior a 180")))))))</f>
        <v/>
      </c>
    </row>
    <row r="51">
      <c r="A51" t="inlineStr">
        <is>
          <t>Q01L01</t>
        </is>
      </c>
      <c r="B51" t="inlineStr">
        <is>
          <t>VAGNER LUIS SANCHES DA SILVA</t>
        </is>
      </c>
      <c r="C51" t="n">
        <v>1</v>
      </c>
      <c r="D51" t="inlineStr">
        <is>
          <t>IPCA</t>
        </is>
      </c>
      <c r="E51" t="n">
        <v>0.009488792934583046</v>
      </c>
      <c r="F51" t="inlineStr">
        <is>
          <t>MENSAL</t>
        </is>
      </c>
      <c r="G51" s="118" t="n">
        <v>46573</v>
      </c>
      <c r="H51" t="n">
        <v>46573</v>
      </c>
      <c r="I51" s="370" t="n">
        <v>65</v>
      </c>
      <c r="J51" t="inlineStr">
        <is>
          <t>CARTEIRA</t>
        </is>
      </c>
      <c r="K51" t="inlineStr">
        <is>
          <t>CONTRATO</t>
        </is>
      </c>
      <c r="L51" s="366" t="n">
        <v>4359.92</v>
      </c>
      <c r="M51" s="366" t="inlineStr">
        <is>
          <t>IBIRAPITANGA FASE 3</t>
        </is>
      </c>
      <c r="N51" s="142">
        <f>DATE(YEAR(G51),MONTH(G51),1)</f>
        <v/>
      </c>
      <c r="O51" s="132">
        <f>IF(G51&gt;$K$3,"Futuro","Atraso")</f>
        <v/>
      </c>
      <c r="P51">
        <f>12*(YEAR(G51)-YEAR($K$3))+(MONTH(G51)-MONTH($K$3))</f>
        <v/>
      </c>
      <c r="Q51" s="366">
        <f>IF(M51="IBIRAPITANGA FASE 3",IF(O51="Atraso",L51,L51/(1+$I$2)^P51),IF(O51="Atraso",L51,L51/(1+$I$1)^P51))</f>
        <v/>
      </c>
      <c r="R51">
        <f>IF(O51="Atraso",$K$3-G51,0)</f>
        <v/>
      </c>
      <c r="S51">
        <f>IF(R51&lt;=15,"Até 15",IF(R51&lt;=30,"Entre 15 e 30",IF(R51&lt;=60,"Entre 30 e 60",IF(R51&lt;=90,"Entre 60 e 90",IF(R51&lt;=120,"Entre 90 e 120",IF(R51&lt;=150,"Entre 120 e 150",IF(R51&lt;=180,"Entre 150 e 180","Superior a 180")))))))</f>
        <v/>
      </c>
    </row>
    <row r="52">
      <c r="A52" t="inlineStr">
        <is>
          <t>Q01L01</t>
        </is>
      </c>
      <c r="B52" t="inlineStr">
        <is>
          <t>VAGNER LUIS SANCHES DA SILVA</t>
        </is>
      </c>
      <c r="C52" t="n">
        <v>1</v>
      </c>
      <c r="D52" t="inlineStr">
        <is>
          <t>IPCA</t>
        </is>
      </c>
      <c r="E52" t="n">
        <v>0.009488792934583046</v>
      </c>
      <c r="F52" t="inlineStr">
        <is>
          <t>MENSAL</t>
        </is>
      </c>
      <c r="G52" s="118" t="n">
        <v>46604</v>
      </c>
      <c r="H52" t="n">
        <v>46604</v>
      </c>
      <c r="I52" s="370" t="n">
        <v>66</v>
      </c>
      <c r="J52" t="inlineStr">
        <is>
          <t>CARTEIRA</t>
        </is>
      </c>
      <c r="K52" t="inlineStr">
        <is>
          <t>CONTRATO</t>
        </is>
      </c>
      <c r="L52" s="366" t="n">
        <v>4359.92</v>
      </c>
      <c r="M52" s="366" t="inlineStr">
        <is>
          <t>IBIRAPITANGA FASE 3</t>
        </is>
      </c>
      <c r="N52" s="142">
        <f>DATE(YEAR(G52),MONTH(G52),1)</f>
        <v/>
      </c>
      <c r="O52" s="132">
        <f>IF(G52&gt;$K$3,"Futuro","Atraso")</f>
        <v/>
      </c>
      <c r="P52">
        <f>12*(YEAR(G52)-YEAR($K$3))+(MONTH(G52)-MONTH($K$3))</f>
        <v/>
      </c>
      <c r="Q52" s="366">
        <f>IF(M52="IBIRAPITANGA FASE 3",IF(O52="Atraso",L52,L52/(1+$I$2)^P52),IF(O52="Atraso",L52,L52/(1+$I$1)^P52))</f>
        <v/>
      </c>
      <c r="R52">
        <f>IF(O52="Atraso",$K$3-G52,0)</f>
        <v/>
      </c>
      <c r="S52">
        <f>IF(R52&lt;=15,"Até 15",IF(R52&lt;=30,"Entre 15 e 30",IF(R52&lt;=60,"Entre 30 e 60",IF(R52&lt;=90,"Entre 60 e 90",IF(R52&lt;=120,"Entre 90 e 120",IF(R52&lt;=150,"Entre 120 e 150",IF(R52&lt;=180,"Entre 150 e 180","Superior a 180")))))))</f>
        <v/>
      </c>
    </row>
    <row r="53">
      <c r="A53" t="inlineStr">
        <is>
          <t>Q01L01</t>
        </is>
      </c>
      <c r="B53" t="inlineStr">
        <is>
          <t>VAGNER LUIS SANCHES DA SILVA</t>
        </is>
      </c>
      <c r="C53" t="n">
        <v>1</v>
      </c>
      <c r="D53" t="inlineStr">
        <is>
          <t>IPCA</t>
        </is>
      </c>
      <c r="E53" t="n">
        <v>0.009488792934583046</v>
      </c>
      <c r="F53" t="inlineStr">
        <is>
          <t>MENSAL</t>
        </is>
      </c>
      <c r="G53" s="118" t="n">
        <v>46635</v>
      </c>
      <c r="H53" t="n">
        <v>46635</v>
      </c>
      <c r="I53" s="370" t="n">
        <v>67</v>
      </c>
      <c r="J53" t="inlineStr">
        <is>
          <t>CARTEIRA</t>
        </is>
      </c>
      <c r="K53" t="inlineStr">
        <is>
          <t>CONTRATO</t>
        </is>
      </c>
      <c r="L53" s="366" t="n">
        <v>4359.92</v>
      </c>
      <c r="M53" s="366" t="inlineStr">
        <is>
          <t>IBIRAPITANGA FASE 3</t>
        </is>
      </c>
      <c r="N53" s="142">
        <f>DATE(YEAR(G53),MONTH(G53),1)</f>
        <v/>
      </c>
      <c r="O53" s="132">
        <f>IF(G53&gt;$K$3,"Futuro","Atraso")</f>
        <v/>
      </c>
      <c r="P53">
        <f>12*(YEAR(G53)-YEAR($K$3))+(MONTH(G53)-MONTH($K$3))</f>
        <v/>
      </c>
      <c r="Q53" s="366">
        <f>IF(M53="IBIRAPITANGA FASE 3",IF(O53="Atraso",L53,L53/(1+$I$2)^P53),IF(O53="Atraso",L53,L53/(1+$I$1)^P53))</f>
        <v/>
      </c>
      <c r="R53">
        <f>IF(O53="Atraso",$K$3-G53,0)</f>
        <v/>
      </c>
      <c r="S53">
        <f>IF(R53&lt;=15,"Até 15",IF(R53&lt;=30,"Entre 15 e 30",IF(R53&lt;=60,"Entre 30 e 60",IF(R53&lt;=90,"Entre 60 e 90",IF(R53&lt;=120,"Entre 90 e 120",IF(R53&lt;=150,"Entre 120 e 150",IF(R53&lt;=180,"Entre 150 e 180","Superior a 180")))))))</f>
        <v/>
      </c>
    </row>
    <row r="54">
      <c r="A54" t="inlineStr">
        <is>
          <t>Q01L01</t>
        </is>
      </c>
      <c r="B54" t="inlineStr">
        <is>
          <t>VAGNER LUIS SANCHES DA SILVA</t>
        </is>
      </c>
      <c r="C54" t="n">
        <v>1</v>
      </c>
      <c r="D54" t="inlineStr">
        <is>
          <t>IPCA</t>
        </is>
      </c>
      <c r="E54" t="n">
        <v>0.009488792934583046</v>
      </c>
      <c r="F54" t="inlineStr">
        <is>
          <t>MENSAL</t>
        </is>
      </c>
      <c r="G54" s="118" t="n">
        <v>46665</v>
      </c>
      <c r="H54" t="n">
        <v>46665</v>
      </c>
      <c r="I54" s="370" t="n">
        <v>68</v>
      </c>
      <c r="J54" t="inlineStr">
        <is>
          <t>CARTEIRA</t>
        </is>
      </c>
      <c r="K54" t="inlineStr">
        <is>
          <t>CONTRATO</t>
        </is>
      </c>
      <c r="L54" s="366" t="n">
        <v>4359.92</v>
      </c>
      <c r="M54" s="366" t="inlineStr">
        <is>
          <t>IBIRAPITANGA FASE 3</t>
        </is>
      </c>
      <c r="N54" s="142">
        <f>DATE(YEAR(G54),MONTH(G54),1)</f>
        <v/>
      </c>
      <c r="O54" s="132">
        <f>IF(G54&gt;$K$3,"Futuro","Atraso")</f>
        <v/>
      </c>
      <c r="P54">
        <f>12*(YEAR(G54)-YEAR($K$3))+(MONTH(G54)-MONTH($K$3))</f>
        <v/>
      </c>
      <c r="Q54" s="366">
        <f>IF(M54="IBIRAPITANGA FASE 3",IF(O54="Atraso",L54,L54/(1+$I$2)^P54),IF(O54="Atraso",L54,L54/(1+$I$1)^P54))</f>
        <v/>
      </c>
      <c r="R54">
        <f>IF(O54="Atraso",$K$3-G54,0)</f>
        <v/>
      </c>
      <c r="S54">
        <f>IF(R54&lt;=15,"Até 15",IF(R54&lt;=30,"Entre 15 e 30",IF(R54&lt;=60,"Entre 30 e 60",IF(R54&lt;=90,"Entre 60 e 90",IF(R54&lt;=120,"Entre 90 e 120",IF(R54&lt;=150,"Entre 120 e 150",IF(R54&lt;=180,"Entre 150 e 180","Superior a 180")))))))</f>
        <v/>
      </c>
    </row>
    <row r="55">
      <c r="A55" t="inlineStr">
        <is>
          <t>Q01L01</t>
        </is>
      </c>
      <c r="B55" t="inlineStr">
        <is>
          <t>VAGNER LUIS SANCHES DA SILVA</t>
        </is>
      </c>
      <c r="C55" t="n">
        <v>1</v>
      </c>
      <c r="D55" t="inlineStr">
        <is>
          <t>IPCA</t>
        </is>
      </c>
      <c r="E55" t="n">
        <v>0.009488792934583046</v>
      </c>
      <c r="F55" t="inlineStr">
        <is>
          <t>MENSAL</t>
        </is>
      </c>
      <c r="G55" s="118" t="n">
        <v>46696</v>
      </c>
      <c r="H55" t="n">
        <v>46696</v>
      </c>
      <c r="I55" s="370" t="n">
        <v>69</v>
      </c>
      <c r="J55" t="inlineStr">
        <is>
          <t>CARTEIRA</t>
        </is>
      </c>
      <c r="K55" t="inlineStr">
        <is>
          <t>CONTRATO</t>
        </is>
      </c>
      <c r="L55" t="n">
        <v>4359.92</v>
      </c>
      <c r="M55" t="inlineStr">
        <is>
          <t>IBIRAPITANGA FASE 3</t>
        </is>
      </c>
      <c r="N55" s="142">
        <f>DATE(YEAR(G55),MONTH(G55),1)</f>
        <v/>
      </c>
      <c r="O55" s="132">
        <f>IF(G55&gt;$K$3,"Futuro","Atraso")</f>
        <v/>
      </c>
      <c r="P55">
        <f>12*(YEAR(G55)-YEAR($K$3))+(MONTH(G55)-MONTH($K$3))</f>
        <v/>
      </c>
      <c r="Q55" s="366">
        <f>IF(M55="IBIRAPITANGA FASE 3",IF(O55="Atraso",L55,L55/(1+$I$2)^P55),IF(O55="Atraso",L55,L55/(1+$I$1)^P55))</f>
        <v/>
      </c>
      <c r="R55">
        <f>IF(O55="Atraso",$K$3-G55,0)</f>
        <v/>
      </c>
      <c r="S55">
        <f>IF(R55&lt;=15,"Até 15",IF(R55&lt;=30,"Entre 15 e 30",IF(R55&lt;=60,"Entre 30 e 60",IF(R55&lt;=90,"Entre 60 e 90",IF(R55&lt;=120,"Entre 90 e 120",IF(R55&lt;=150,"Entre 120 e 150",IF(R55&lt;=180,"Entre 150 e 180","Superior a 180")))))))</f>
        <v/>
      </c>
    </row>
    <row r="56">
      <c r="A56" t="inlineStr">
        <is>
          <t>Q01L01</t>
        </is>
      </c>
      <c r="B56" t="inlineStr">
        <is>
          <t>VAGNER LUIS SANCHES DA SILVA</t>
        </is>
      </c>
      <c r="C56" t="n">
        <v>1</v>
      </c>
      <c r="D56" t="inlineStr">
        <is>
          <t>IPCA</t>
        </is>
      </c>
      <c r="E56" t="n">
        <v>0.009488792934583046</v>
      </c>
      <c r="F56" t="inlineStr">
        <is>
          <t>MENSAL</t>
        </is>
      </c>
      <c r="G56" s="118" t="n">
        <v>46726</v>
      </c>
      <c r="H56" t="n">
        <v>46726</v>
      </c>
      <c r="I56" s="370" t="n">
        <v>70</v>
      </c>
      <c r="J56" t="inlineStr">
        <is>
          <t>CARTEIRA</t>
        </is>
      </c>
      <c r="K56" t="inlineStr">
        <is>
          <t>CONTRATO</t>
        </is>
      </c>
      <c r="L56" t="n">
        <v>4359.92</v>
      </c>
      <c r="M56" t="inlineStr">
        <is>
          <t>IBIRAPITANGA FASE 3</t>
        </is>
      </c>
      <c r="N56" s="142">
        <f>DATE(YEAR(G56),MONTH(G56),1)</f>
        <v/>
      </c>
      <c r="O56" s="132">
        <f>IF(G56&gt;$K$3,"Futuro","Atraso")</f>
        <v/>
      </c>
      <c r="P56">
        <f>12*(YEAR(G56)-YEAR($K$3))+(MONTH(G56)-MONTH($K$3))</f>
        <v/>
      </c>
      <c r="Q56" s="366">
        <f>IF(M56="IBIRAPITANGA FASE 3",IF(O56="Atraso",L56,L56/(1+$I$2)^P56),IF(O56="Atraso",L56,L56/(1+$I$1)^P56))</f>
        <v/>
      </c>
      <c r="R56">
        <f>IF(O56="Atraso",$K$3-G56,0)</f>
        <v/>
      </c>
      <c r="S56">
        <f>IF(R56&lt;=15,"Até 15",IF(R56&lt;=30,"Entre 15 e 30",IF(R56&lt;=60,"Entre 30 e 60",IF(R56&lt;=90,"Entre 60 e 90",IF(R56&lt;=120,"Entre 90 e 120",IF(R56&lt;=150,"Entre 120 e 150",IF(R56&lt;=180,"Entre 150 e 180","Superior a 180")))))))</f>
        <v/>
      </c>
    </row>
    <row r="57">
      <c r="A57" t="inlineStr">
        <is>
          <t>Q01L01</t>
        </is>
      </c>
      <c r="B57" t="inlineStr">
        <is>
          <t>VAGNER LUIS SANCHES DA SILVA</t>
        </is>
      </c>
      <c r="C57" t="n">
        <v>1</v>
      </c>
      <c r="D57" t="inlineStr">
        <is>
          <t>IPCA</t>
        </is>
      </c>
      <c r="E57" t="n">
        <v>0.009488792934583046</v>
      </c>
      <c r="F57" t="inlineStr">
        <is>
          <t>MENSAL</t>
        </is>
      </c>
      <c r="G57" s="118" t="n">
        <v>46757</v>
      </c>
      <c r="H57" t="n">
        <v>46757</v>
      </c>
      <c r="I57" s="370" t="n">
        <v>71</v>
      </c>
      <c r="J57" t="inlineStr">
        <is>
          <t>CARTEIRA</t>
        </is>
      </c>
      <c r="K57" t="inlineStr">
        <is>
          <t>CONTRATO</t>
        </is>
      </c>
      <c r="L57" t="n">
        <v>4359.92</v>
      </c>
      <c r="M57" t="inlineStr">
        <is>
          <t>IBIRAPITANGA FASE 3</t>
        </is>
      </c>
      <c r="N57" s="142">
        <f>DATE(YEAR(G57),MONTH(G57),1)</f>
        <v/>
      </c>
      <c r="O57" s="132">
        <f>IF(G57&gt;$K$3,"Futuro","Atraso")</f>
        <v/>
      </c>
      <c r="P57">
        <f>12*(YEAR(G57)-YEAR($K$3))+(MONTH(G57)-MONTH($K$3))</f>
        <v/>
      </c>
      <c r="Q57" s="366">
        <f>IF(M57="IBIRAPITANGA FASE 3",IF(O57="Atraso",L57,L57/(1+$I$2)^P57),IF(O57="Atraso",L57,L57/(1+$I$1)^P57))</f>
        <v/>
      </c>
      <c r="R57">
        <f>IF(O57="Atraso",$K$3-G57,0)</f>
        <v/>
      </c>
      <c r="S57">
        <f>IF(R57&lt;=15,"Até 15",IF(R57&lt;=30,"Entre 15 e 30",IF(R57&lt;=60,"Entre 30 e 60",IF(R57&lt;=90,"Entre 60 e 90",IF(R57&lt;=120,"Entre 90 e 120",IF(R57&lt;=150,"Entre 120 e 150",IF(R57&lt;=180,"Entre 150 e 180","Superior a 180")))))))</f>
        <v/>
      </c>
    </row>
    <row r="58">
      <c r="A58" t="inlineStr">
        <is>
          <t>Q01L01</t>
        </is>
      </c>
      <c r="B58" t="inlineStr">
        <is>
          <t>VAGNER LUIS SANCHES DA SILVA</t>
        </is>
      </c>
      <c r="C58" t="n">
        <v>1</v>
      </c>
      <c r="D58" t="inlineStr">
        <is>
          <t>IPCA</t>
        </is>
      </c>
      <c r="E58" t="n">
        <v>0.009488792934583046</v>
      </c>
      <c r="F58" t="inlineStr">
        <is>
          <t>MENSAL</t>
        </is>
      </c>
      <c r="G58" s="118" t="n">
        <v>46788</v>
      </c>
      <c r="H58" t="n">
        <v>46788</v>
      </c>
      <c r="I58" s="370" t="n">
        <v>72</v>
      </c>
      <c r="J58" t="inlineStr">
        <is>
          <t>CARTEIRA</t>
        </is>
      </c>
      <c r="K58" t="inlineStr">
        <is>
          <t>CONTRATO</t>
        </is>
      </c>
      <c r="L58" t="n">
        <v>4359.92</v>
      </c>
      <c r="M58" t="inlineStr">
        <is>
          <t>IBIRAPITANGA FASE 3</t>
        </is>
      </c>
      <c r="N58" s="142">
        <f>DATE(YEAR(G58),MONTH(G58),1)</f>
        <v/>
      </c>
      <c r="O58" s="132">
        <f>IF(G58&gt;$K$3,"Futuro","Atraso")</f>
        <v/>
      </c>
      <c r="P58">
        <f>12*(YEAR(G58)-YEAR($K$3))+(MONTH(G58)-MONTH($K$3))</f>
        <v/>
      </c>
      <c r="Q58" s="366">
        <f>IF(M58="IBIRAPITANGA FASE 3",IF(O58="Atraso",L58,L58/(1+$I$2)^P58),IF(O58="Atraso",L58,L58/(1+$I$1)^P58))</f>
        <v/>
      </c>
      <c r="R58">
        <f>IF(O58="Atraso",$K$3-G58,0)</f>
        <v/>
      </c>
      <c r="S58">
        <f>IF(R58&lt;=15,"Até 15",IF(R58&lt;=30,"Entre 15 e 30",IF(R58&lt;=60,"Entre 30 e 60",IF(R58&lt;=90,"Entre 60 e 90",IF(R58&lt;=120,"Entre 90 e 120",IF(R58&lt;=150,"Entre 120 e 150",IF(R58&lt;=180,"Entre 150 e 180","Superior a 180")))))))</f>
        <v/>
      </c>
    </row>
    <row r="59">
      <c r="A59" t="inlineStr">
        <is>
          <t>Q01L01</t>
        </is>
      </c>
      <c r="B59" t="inlineStr">
        <is>
          <t>VAGNER LUIS SANCHES DA SILVA</t>
        </is>
      </c>
      <c r="C59" t="n">
        <v>1</v>
      </c>
      <c r="D59" t="inlineStr">
        <is>
          <t>IPCA</t>
        </is>
      </c>
      <c r="E59" t="n">
        <v>0.009488792934583046</v>
      </c>
      <c r="F59" t="inlineStr">
        <is>
          <t>MENSAL</t>
        </is>
      </c>
      <c r="G59" s="118" t="n">
        <v>46817</v>
      </c>
      <c r="H59" t="n">
        <v>46817</v>
      </c>
      <c r="I59" s="370" t="n">
        <v>73</v>
      </c>
      <c r="J59" t="inlineStr">
        <is>
          <t>CARTEIRA</t>
        </is>
      </c>
      <c r="K59" t="inlineStr">
        <is>
          <t>CONTRATO</t>
        </is>
      </c>
      <c r="L59" t="n">
        <v>4359.92</v>
      </c>
      <c r="M59" t="inlineStr">
        <is>
          <t>IBIRAPITANGA FASE 3</t>
        </is>
      </c>
      <c r="N59" s="142">
        <f>DATE(YEAR(G59),MONTH(G59),1)</f>
        <v/>
      </c>
      <c r="O59" s="132">
        <f>IF(G59&gt;$K$3,"Futuro","Atraso")</f>
        <v/>
      </c>
      <c r="P59">
        <f>12*(YEAR(G59)-YEAR($K$3))+(MONTH(G59)-MONTH($K$3))</f>
        <v/>
      </c>
      <c r="Q59" s="366">
        <f>IF(M59="IBIRAPITANGA FASE 3",IF(O59="Atraso",L59,L59/(1+$I$2)^P59),IF(O59="Atraso",L59,L59/(1+$I$1)^P59))</f>
        <v/>
      </c>
      <c r="R59">
        <f>IF(O59="Atraso",$K$3-G59,0)</f>
        <v/>
      </c>
      <c r="S59">
        <f>IF(R59&lt;=15,"Até 15",IF(R59&lt;=30,"Entre 15 e 30",IF(R59&lt;=60,"Entre 30 e 60",IF(R59&lt;=90,"Entre 60 e 90",IF(R59&lt;=120,"Entre 90 e 120",IF(R59&lt;=150,"Entre 120 e 150",IF(R59&lt;=180,"Entre 150 e 180","Superior a 180")))))))</f>
        <v/>
      </c>
    </row>
    <row r="60">
      <c r="A60" t="inlineStr">
        <is>
          <t>Q01L01</t>
        </is>
      </c>
      <c r="B60" t="inlineStr">
        <is>
          <t>VAGNER LUIS SANCHES DA SILVA</t>
        </is>
      </c>
      <c r="C60" t="n">
        <v>1</v>
      </c>
      <c r="D60" t="inlineStr">
        <is>
          <t>IPCA</t>
        </is>
      </c>
      <c r="E60" t="n">
        <v>0.009488792934583046</v>
      </c>
      <c r="F60" t="inlineStr">
        <is>
          <t>MENSAL</t>
        </is>
      </c>
      <c r="G60" s="118" t="n">
        <v>46848</v>
      </c>
      <c r="H60" t="n">
        <v>46848</v>
      </c>
      <c r="I60" s="370" t="n">
        <v>74</v>
      </c>
      <c r="J60" t="inlineStr">
        <is>
          <t>CARTEIRA</t>
        </is>
      </c>
      <c r="K60" t="inlineStr">
        <is>
          <t>CONTRATO</t>
        </is>
      </c>
      <c r="L60" t="n">
        <v>4359.92</v>
      </c>
      <c r="M60" t="inlineStr">
        <is>
          <t>IBIRAPITANGA FASE 3</t>
        </is>
      </c>
      <c r="N60" s="142">
        <f>DATE(YEAR(G60),MONTH(G60),1)</f>
        <v/>
      </c>
      <c r="O60" s="132">
        <f>IF(G60&gt;$K$3,"Futuro","Atraso")</f>
        <v/>
      </c>
      <c r="P60">
        <f>12*(YEAR(G60)-YEAR($K$3))+(MONTH(G60)-MONTH($K$3))</f>
        <v/>
      </c>
      <c r="Q60" s="366">
        <f>IF(M60="IBIRAPITANGA FASE 3",IF(O60="Atraso",L60,L60/(1+$I$2)^P60),IF(O60="Atraso",L60,L60/(1+$I$1)^P60))</f>
        <v/>
      </c>
      <c r="R60">
        <f>IF(O60="Atraso",$K$3-G60,0)</f>
        <v/>
      </c>
      <c r="S60">
        <f>IF(R60&lt;=15,"Até 15",IF(R60&lt;=30,"Entre 15 e 30",IF(R60&lt;=60,"Entre 30 e 60",IF(R60&lt;=90,"Entre 60 e 90",IF(R60&lt;=120,"Entre 90 e 120",IF(R60&lt;=150,"Entre 120 e 150",IF(R60&lt;=180,"Entre 150 e 180","Superior a 180")))))))</f>
        <v/>
      </c>
    </row>
    <row r="61">
      <c r="A61" t="inlineStr">
        <is>
          <t>Q01L01</t>
        </is>
      </c>
      <c r="B61" t="inlineStr">
        <is>
          <t>VAGNER LUIS SANCHES DA SILVA</t>
        </is>
      </c>
      <c r="C61" t="n">
        <v>1</v>
      </c>
      <c r="D61" t="inlineStr">
        <is>
          <t>IPCA</t>
        </is>
      </c>
      <c r="E61" t="n">
        <v>0.009488792934583046</v>
      </c>
      <c r="F61" t="inlineStr">
        <is>
          <t>MENSAL</t>
        </is>
      </c>
      <c r="G61" s="118" t="n">
        <v>46878</v>
      </c>
      <c r="H61" t="n">
        <v>46878</v>
      </c>
      <c r="I61" s="370" t="n">
        <v>75</v>
      </c>
      <c r="J61" t="inlineStr">
        <is>
          <t>CARTEIRA</t>
        </is>
      </c>
      <c r="K61" t="inlineStr">
        <is>
          <t>CONTRATO</t>
        </is>
      </c>
      <c r="L61" t="n">
        <v>4359.92</v>
      </c>
      <c r="M61" t="inlineStr">
        <is>
          <t>IBIRAPITANGA FASE 3</t>
        </is>
      </c>
      <c r="N61" s="142">
        <f>DATE(YEAR(G61),MONTH(G61),1)</f>
        <v/>
      </c>
      <c r="O61" s="132">
        <f>IF(G61&gt;$K$3,"Futuro","Atraso")</f>
        <v/>
      </c>
      <c r="P61">
        <f>12*(YEAR(G61)-YEAR($K$3))+(MONTH(G61)-MONTH($K$3))</f>
        <v/>
      </c>
      <c r="Q61" s="366">
        <f>IF(M61="IBIRAPITANGA FASE 3",IF(O61="Atraso",L61,L61/(1+$I$2)^P61),IF(O61="Atraso",L61,L61/(1+$I$1)^P61))</f>
        <v/>
      </c>
      <c r="R61">
        <f>IF(O61="Atraso",$K$3-G61,0)</f>
        <v/>
      </c>
      <c r="S61">
        <f>IF(R61&lt;=15,"Até 15",IF(R61&lt;=30,"Entre 15 e 30",IF(R61&lt;=60,"Entre 30 e 60",IF(R61&lt;=90,"Entre 60 e 90",IF(R61&lt;=120,"Entre 90 e 120",IF(R61&lt;=150,"Entre 120 e 150",IF(R61&lt;=180,"Entre 150 e 180","Superior a 180")))))))</f>
        <v/>
      </c>
    </row>
    <row r="62">
      <c r="A62" t="inlineStr">
        <is>
          <t>Q01L01</t>
        </is>
      </c>
      <c r="B62" t="inlineStr">
        <is>
          <t>VAGNER LUIS SANCHES DA SILVA</t>
        </is>
      </c>
      <c r="C62" t="n">
        <v>1</v>
      </c>
      <c r="D62" t="inlineStr">
        <is>
          <t>IPCA</t>
        </is>
      </c>
      <c r="E62" t="n">
        <v>0.009488792934583046</v>
      </c>
      <c r="F62" t="inlineStr">
        <is>
          <t>MENSAL</t>
        </is>
      </c>
      <c r="G62" s="118" t="n">
        <v>46909</v>
      </c>
      <c r="H62" t="n">
        <v>46909</v>
      </c>
      <c r="I62" s="370" t="n">
        <v>76</v>
      </c>
      <c r="J62" t="inlineStr">
        <is>
          <t>CARTEIRA</t>
        </is>
      </c>
      <c r="K62" t="inlineStr">
        <is>
          <t>CONTRATO</t>
        </is>
      </c>
      <c r="L62" t="n">
        <v>4359.92</v>
      </c>
      <c r="M62" t="inlineStr">
        <is>
          <t>IBIRAPITANGA FASE 3</t>
        </is>
      </c>
      <c r="N62" s="142">
        <f>DATE(YEAR(G62),MONTH(G62),1)</f>
        <v/>
      </c>
      <c r="O62" s="132">
        <f>IF(G62&gt;$K$3,"Futuro","Atraso")</f>
        <v/>
      </c>
      <c r="P62">
        <f>12*(YEAR(G62)-YEAR($K$3))+(MONTH(G62)-MONTH($K$3))</f>
        <v/>
      </c>
      <c r="Q62" s="366">
        <f>IF(M62="IBIRAPITANGA FASE 3",IF(O62="Atraso",L62,L62/(1+$I$2)^P62),IF(O62="Atraso",L62,L62/(1+$I$1)^P62))</f>
        <v/>
      </c>
      <c r="R62">
        <f>IF(O62="Atraso",$K$3-G62,0)</f>
        <v/>
      </c>
      <c r="S62">
        <f>IF(R62&lt;=15,"Até 15",IF(R62&lt;=30,"Entre 15 e 30",IF(R62&lt;=60,"Entre 30 e 60",IF(R62&lt;=90,"Entre 60 e 90",IF(R62&lt;=120,"Entre 90 e 120",IF(R62&lt;=150,"Entre 120 e 150",IF(R62&lt;=180,"Entre 150 e 180","Superior a 180")))))))</f>
        <v/>
      </c>
    </row>
    <row r="63">
      <c r="A63" t="inlineStr">
        <is>
          <t>Q01L01</t>
        </is>
      </c>
      <c r="B63" t="inlineStr">
        <is>
          <t>VAGNER LUIS SANCHES DA SILVA</t>
        </is>
      </c>
      <c r="C63" t="n">
        <v>1</v>
      </c>
      <c r="D63" t="inlineStr">
        <is>
          <t>IPCA</t>
        </is>
      </c>
      <c r="E63" t="n">
        <v>0.009488792934583046</v>
      </c>
      <c r="F63" t="inlineStr">
        <is>
          <t>MENSAL</t>
        </is>
      </c>
      <c r="G63" s="118" t="n">
        <v>46939</v>
      </c>
      <c r="H63" t="n">
        <v>46939</v>
      </c>
      <c r="I63" s="370" t="n">
        <v>77</v>
      </c>
      <c r="J63" t="inlineStr">
        <is>
          <t>CARTEIRA</t>
        </is>
      </c>
      <c r="K63" t="inlineStr">
        <is>
          <t>CONTRATO</t>
        </is>
      </c>
      <c r="L63" t="n">
        <v>4359.92</v>
      </c>
      <c r="M63" t="inlineStr">
        <is>
          <t>IBIRAPITANGA FASE 3</t>
        </is>
      </c>
      <c r="N63" s="142">
        <f>DATE(YEAR(G63),MONTH(G63),1)</f>
        <v/>
      </c>
      <c r="O63" s="132">
        <f>IF(G63&gt;$K$3,"Futuro","Atraso")</f>
        <v/>
      </c>
      <c r="P63">
        <f>12*(YEAR(G63)-YEAR($K$3))+(MONTH(G63)-MONTH($K$3))</f>
        <v/>
      </c>
      <c r="Q63" s="366">
        <f>IF(M63="IBIRAPITANGA FASE 3",IF(O63="Atraso",L63,L63/(1+$I$2)^P63),IF(O63="Atraso",L63,L63/(1+$I$1)^P63))</f>
        <v/>
      </c>
      <c r="R63">
        <f>IF(O63="Atraso",$K$3-G63,0)</f>
        <v/>
      </c>
      <c r="S63">
        <f>IF(R63&lt;=15,"Até 15",IF(R63&lt;=30,"Entre 15 e 30",IF(R63&lt;=60,"Entre 30 e 60",IF(R63&lt;=90,"Entre 60 e 90",IF(R63&lt;=120,"Entre 90 e 120",IF(R63&lt;=150,"Entre 120 e 150",IF(R63&lt;=180,"Entre 150 e 180","Superior a 180")))))))</f>
        <v/>
      </c>
    </row>
    <row r="64">
      <c r="A64" t="inlineStr">
        <is>
          <t>Q01L01</t>
        </is>
      </c>
      <c r="B64" t="inlineStr">
        <is>
          <t>VAGNER LUIS SANCHES DA SILVA</t>
        </is>
      </c>
      <c r="C64" t="n">
        <v>1</v>
      </c>
      <c r="D64" t="inlineStr">
        <is>
          <t>IPCA</t>
        </is>
      </c>
      <c r="E64" t="n">
        <v>0.009488792934583046</v>
      </c>
      <c r="F64" t="inlineStr">
        <is>
          <t>MENSAL</t>
        </is>
      </c>
      <c r="G64" s="118" t="n">
        <v>46970</v>
      </c>
      <c r="H64" t="n">
        <v>46970</v>
      </c>
      <c r="I64" s="370" t="n">
        <v>78</v>
      </c>
      <c r="J64" t="inlineStr">
        <is>
          <t>CARTEIRA</t>
        </is>
      </c>
      <c r="K64" t="inlineStr">
        <is>
          <t>CONTRATO</t>
        </is>
      </c>
      <c r="L64" t="n">
        <v>4359.92</v>
      </c>
      <c r="M64" t="inlineStr">
        <is>
          <t>IBIRAPITANGA FASE 3</t>
        </is>
      </c>
      <c r="N64" s="142">
        <f>DATE(YEAR(G64),MONTH(G64),1)</f>
        <v/>
      </c>
      <c r="O64" s="132">
        <f>IF(G64&gt;$K$3,"Futuro","Atraso")</f>
        <v/>
      </c>
      <c r="P64">
        <f>12*(YEAR(G64)-YEAR($K$3))+(MONTH(G64)-MONTH($K$3))</f>
        <v/>
      </c>
      <c r="Q64" s="366">
        <f>IF(M64="IBIRAPITANGA FASE 3",IF(O64="Atraso",L64,L64/(1+$I$2)^P64),IF(O64="Atraso",L64,L64/(1+$I$1)^P64))</f>
        <v/>
      </c>
      <c r="R64">
        <f>IF(O64="Atraso",$K$3-G64,0)</f>
        <v/>
      </c>
      <c r="S64">
        <f>IF(R64&lt;=15,"Até 15",IF(R64&lt;=30,"Entre 15 e 30",IF(R64&lt;=60,"Entre 30 e 60",IF(R64&lt;=90,"Entre 60 e 90",IF(R64&lt;=120,"Entre 90 e 120",IF(R64&lt;=150,"Entre 120 e 150",IF(R64&lt;=180,"Entre 150 e 180","Superior a 180")))))))</f>
        <v/>
      </c>
    </row>
    <row r="65">
      <c r="A65" t="inlineStr">
        <is>
          <t>Q01L01</t>
        </is>
      </c>
      <c r="B65" t="inlineStr">
        <is>
          <t>VAGNER LUIS SANCHES DA SILVA</t>
        </is>
      </c>
      <c r="C65" t="n">
        <v>1</v>
      </c>
      <c r="D65" t="inlineStr">
        <is>
          <t>IPCA</t>
        </is>
      </c>
      <c r="E65" t="n">
        <v>0.009488792934583046</v>
      </c>
      <c r="F65" t="inlineStr">
        <is>
          <t>MENSAL</t>
        </is>
      </c>
      <c r="G65" s="118" t="n">
        <v>47001</v>
      </c>
      <c r="H65" t="n">
        <v>47001</v>
      </c>
      <c r="I65" s="370" t="n">
        <v>79</v>
      </c>
      <c r="J65" t="inlineStr">
        <is>
          <t>CARTEIRA</t>
        </is>
      </c>
      <c r="K65" t="inlineStr">
        <is>
          <t>CONTRATO</t>
        </is>
      </c>
      <c r="L65" t="n">
        <v>4359.92</v>
      </c>
      <c r="M65" t="inlineStr">
        <is>
          <t>IBIRAPITANGA FASE 3</t>
        </is>
      </c>
      <c r="N65" s="142">
        <f>DATE(YEAR(G65),MONTH(G65),1)</f>
        <v/>
      </c>
      <c r="O65" s="132">
        <f>IF(G65&gt;$K$3,"Futuro","Atraso")</f>
        <v/>
      </c>
      <c r="P65">
        <f>12*(YEAR(G65)-YEAR($K$3))+(MONTH(G65)-MONTH($K$3))</f>
        <v/>
      </c>
      <c r="Q65" s="366">
        <f>IF(M65="IBIRAPITANGA FASE 3",IF(O65="Atraso",L65,L65/(1+$I$2)^P65),IF(O65="Atraso",L65,L65/(1+$I$1)^P65))</f>
        <v/>
      </c>
      <c r="R65">
        <f>IF(O65="Atraso",$K$3-G65,0)</f>
        <v/>
      </c>
      <c r="S65">
        <f>IF(R65&lt;=15,"Até 15",IF(R65&lt;=30,"Entre 15 e 30",IF(R65&lt;=60,"Entre 30 e 60",IF(R65&lt;=90,"Entre 60 e 90",IF(R65&lt;=120,"Entre 90 e 120",IF(R65&lt;=150,"Entre 120 e 150",IF(R65&lt;=180,"Entre 150 e 180","Superior a 180")))))))</f>
        <v/>
      </c>
    </row>
    <row r="66">
      <c r="A66" t="inlineStr">
        <is>
          <t>Q01L01</t>
        </is>
      </c>
      <c r="B66" t="inlineStr">
        <is>
          <t>VAGNER LUIS SANCHES DA SILVA</t>
        </is>
      </c>
      <c r="C66" t="n">
        <v>1</v>
      </c>
      <c r="D66" t="inlineStr">
        <is>
          <t>IPCA</t>
        </is>
      </c>
      <c r="E66" t="n">
        <v>0.009488792934583046</v>
      </c>
      <c r="F66" t="inlineStr">
        <is>
          <t>MENSAL</t>
        </is>
      </c>
      <c r="G66" s="118" t="n">
        <v>47031</v>
      </c>
      <c r="H66" t="n">
        <v>47031</v>
      </c>
      <c r="I66" s="370" t="n">
        <v>80</v>
      </c>
      <c r="J66" t="inlineStr">
        <is>
          <t>CARTEIRA</t>
        </is>
      </c>
      <c r="K66" t="inlineStr">
        <is>
          <t>CONTRATO</t>
        </is>
      </c>
      <c r="L66" t="n">
        <v>4359.92</v>
      </c>
      <c r="M66" t="inlineStr">
        <is>
          <t>IBIRAPITANGA FASE 3</t>
        </is>
      </c>
      <c r="N66" s="142">
        <f>DATE(YEAR(G66),MONTH(G66),1)</f>
        <v/>
      </c>
      <c r="O66" s="132">
        <f>IF(G66&gt;$K$3,"Futuro","Atraso")</f>
        <v/>
      </c>
      <c r="P66">
        <f>12*(YEAR(G66)-YEAR($K$3))+(MONTH(G66)-MONTH($K$3))</f>
        <v/>
      </c>
      <c r="Q66" s="366">
        <f>IF(M66="IBIRAPITANGA FASE 3",IF(O66="Atraso",L66,L66/(1+$I$2)^P66),IF(O66="Atraso",L66,L66/(1+$I$1)^P66))</f>
        <v/>
      </c>
      <c r="R66">
        <f>IF(O66="Atraso",$K$3-G66,0)</f>
        <v/>
      </c>
      <c r="S66">
        <f>IF(R66&lt;=15,"Até 15",IF(R66&lt;=30,"Entre 15 e 30",IF(R66&lt;=60,"Entre 30 e 60",IF(R66&lt;=90,"Entre 60 e 90",IF(R66&lt;=120,"Entre 90 e 120",IF(R66&lt;=150,"Entre 120 e 150",IF(R66&lt;=180,"Entre 150 e 180","Superior a 180")))))))</f>
        <v/>
      </c>
    </row>
    <row r="67">
      <c r="A67" t="inlineStr">
        <is>
          <t>Q01L01</t>
        </is>
      </c>
      <c r="B67" t="inlineStr">
        <is>
          <t>VAGNER LUIS SANCHES DA SILVA</t>
        </is>
      </c>
      <c r="C67" t="n">
        <v>1</v>
      </c>
      <c r="D67" t="inlineStr">
        <is>
          <t>IPCA</t>
        </is>
      </c>
      <c r="E67" t="n">
        <v>0.009488792934583046</v>
      </c>
      <c r="F67" t="inlineStr">
        <is>
          <t>MENSAL</t>
        </is>
      </c>
      <c r="G67" s="118" t="n">
        <v>47062</v>
      </c>
      <c r="H67" t="n">
        <v>47062</v>
      </c>
      <c r="I67" s="370" t="n">
        <v>81</v>
      </c>
      <c r="J67" t="inlineStr">
        <is>
          <t>CARTEIRA</t>
        </is>
      </c>
      <c r="K67" t="inlineStr">
        <is>
          <t>CONTRATO</t>
        </is>
      </c>
      <c r="L67" t="n">
        <v>4359.92</v>
      </c>
      <c r="M67" t="inlineStr">
        <is>
          <t>IBIRAPITANGA FASE 3</t>
        </is>
      </c>
      <c r="N67" s="142">
        <f>DATE(YEAR(G67),MONTH(G67),1)</f>
        <v/>
      </c>
      <c r="O67" s="132">
        <f>IF(G67&gt;$K$3,"Futuro","Atraso")</f>
        <v/>
      </c>
      <c r="P67">
        <f>12*(YEAR(G67)-YEAR($K$3))+(MONTH(G67)-MONTH($K$3))</f>
        <v/>
      </c>
      <c r="Q67" s="366">
        <f>IF(M67="IBIRAPITANGA FASE 3",IF(O67="Atraso",L67,L67/(1+$I$2)^P67),IF(O67="Atraso",L67,L67/(1+$I$1)^P67))</f>
        <v/>
      </c>
      <c r="R67">
        <f>IF(O67="Atraso",$K$3-G67,0)</f>
        <v/>
      </c>
      <c r="S67">
        <f>IF(R67&lt;=15,"Até 15",IF(R67&lt;=30,"Entre 15 e 30",IF(R67&lt;=60,"Entre 30 e 60",IF(R67&lt;=90,"Entre 60 e 90",IF(R67&lt;=120,"Entre 90 e 120",IF(R67&lt;=150,"Entre 120 e 150",IF(R67&lt;=180,"Entre 150 e 180","Superior a 180")))))))</f>
        <v/>
      </c>
    </row>
    <row r="68">
      <c r="A68" t="inlineStr">
        <is>
          <t>Q01L01</t>
        </is>
      </c>
      <c r="B68" t="inlineStr">
        <is>
          <t>VAGNER LUIS SANCHES DA SILVA</t>
        </is>
      </c>
      <c r="C68" t="n">
        <v>1</v>
      </c>
      <c r="D68" t="inlineStr">
        <is>
          <t>IPCA</t>
        </is>
      </c>
      <c r="E68" t="n">
        <v>0.009488792934583046</v>
      </c>
      <c r="F68" t="inlineStr">
        <is>
          <t>MENSAL</t>
        </is>
      </c>
      <c r="G68" s="118" t="n">
        <v>47092</v>
      </c>
      <c r="H68" t="n">
        <v>47092</v>
      </c>
      <c r="I68" s="370" t="n">
        <v>82</v>
      </c>
      <c r="J68" t="inlineStr">
        <is>
          <t>CARTEIRA</t>
        </is>
      </c>
      <c r="K68" t="inlineStr">
        <is>
          <t>CONTRATO</t>
        </is>
      </c>
      <c r="L68" t="n">
        <v>4359.92</v>
      </c>
      <c r="M68" t="inlineStr">
        <is>
          <t>IBIRAPITANGA FASE 3</t>
        </is>
      </c>
      <c r="N68" s="142">
        <f>DATE(YEAR(G68),MONTH(G68),1)</f>
        <v/>
      </c>
      <c r="O68" s="132">
        <f>IF(G68&gt;$K$3,"Futuro","Atraso")</f>
        <v/>
      </c>
      <c r="P68">
        <f>12*(YEAR(G68)-YEAR($K$3))+(MONTH(G68)-MONTH($K$3))</f>
        <v/>
      </c>
      <c r="Q68" s="366">
        <f>IF(M68="IBIRAPITANGA FASE 3",IF(O68="Atraso",L68,L68/(1+$I$2)^P68),IF(O68="Atraso",L68,L68/(1+$I$1)^P68))</f>
        <v/>
      </c>
      <c r="R68">
        <f>IF(O68="Atraso",$K$3-G68,0)</f>
        <v/>
      </c>
      <c r="S68">
        <f>IF(R68&lt;=15,"Até 15",IF(R68&lt;=30,"Entre 15 e 30",IF(R68&lt;=60,"Entre 30 e 60",IF(R68&lt;=90,"Entre 60 e 90",IF(R68&lt;=120,"Entre 90 e 120",IF(R68&lt;=150,"Entre 120 e 150",IF(R68&lt;=180,"Entre 150 e 180","Superior a 180")))))))</f>
        <v/>
      </c>
    </row>
    <row r="69">
      <c r="A69" t="inlineStr">
        <is>
          <t>Q01L01</t>
        </is>
      </c>
      <c r="B69" t="inlineStr">
        <is>
          <t>VAGNER LUIS SANCHES DA SILVA</t>
        </is>
      </c>
      <c r="C69" t="n">
        <v>1</v>
      </c>
      <c r="D69" t="inlineStr">
        <is>
          <t>IPCA</t>
        </is>
      </c>
      <c r="E69" t="n">
        <v>0.009488792934583046</v>
      </c>
      <c r="F69" t="inlineStr">
        <is>
          <t>MENSAL</t>
        </is>
      </c>
      <c r="G69" s="118" t="n">
        <v>47123</v>
      </c>
      <c r="H69" t="n">
        <v>47123</v>
      </c>
      <c r="I69" s="370" t="n">
        <v>83</v>
      </c>
      <c r="J69" t="inlineStr">
        <is>
          <t>CARTEIRA</t>
        </is>
      </c>
      <c r="K69" t="inlineStr">
        <is>
          <t>CONTRATO</t>
        </is>
      </c>
      <c r="L69" t="n">
        <v>4359.92</v>
      </c>
      <c r="M69" t="inlineStr">
        <is>
          <t>IBIRAPITANGA FASE 3</t>
        </is>
      </c>
      <c r="N69" s="142">
        <f>DATE(YEAR(G69),MONTH(G69),1)</f>
        <v/>
      </c>
      <c r="O69" s="132">
        <f>IF(G69&gt;$K$3,"Futuro","Atraso")</f>
        <v/>
      </c>
      <c r="P69">
        <f>12*(YEAR(G69)-YEAR($K$3))+(MONTH(G69)-MONTH($K$3))</f>
        <v/>
      </c>
      <c r="Q69" s="366">
        <f>IF(M69="IBIRAPITANGA FASE 3",IF(O69="Atraso",L69,L69/(1+$I$2)^P69),IF(O69="Atraso",L69,L69/(1+$I$1)^P69))</f>
        <v/>
      </c>
      <c r="R69">
        <f>IF(O69="Atraso",$K$3-G69,0)</f>
        <v/>
      </c>
      <c r="S69">
        <f>IF(R69&lt;=15,"Até 15",IF(R69&lt;=30,"Entre 15 e 30",IF(R69&lt;=60,"Entre 30 e 60",IF(R69&lt;=90,"Entre 60 e 90",IF(R69&lt;=120,"Entre 90 e 120",IF(R69&lt;=150,"Entre 120 e 150",IF(R69&lt;=180,"Entre 150 e 180","Superior a 180")))))))</f>
        <v/>
      </c>
    </row>
    <row r="70">
      <c r="A70" t="inlineStr">
        <is>
          <t>Q01L01</t>
        </is>
      </c>
      <c r="B70" t="inlineStr">
        <is>
          <t>VAGNER LUIS SANCHES DA SILVA</t>
        </is>
      </c>
      <c r="C70" t="n">
        <v>1</v>
      </c>
      <c r="D70" t="inlineStr">
        <is>
          <t>IPCA</t>
        </is>
      </c>
      <c r="E70" t="n">
        <v>0.009488792934583046</v>
      </c>
      <c r="F70" t="inlineStr">
        <is>
          <t>MENSAL</t>
        </is>
      </c>
      <c r="G70" s="118" t="n">
        <v>47154</v>
      </c>
      <c r="H70" t="n">
        <v>47154</v>
      </c>
      <c r="I70" s="370" t="n">
        <v>84</v>
      </c>
      <c r="J70" t="inlineStr">
        <is>
          <t>CARTEIRA</t>
        </is>
      </c>
      <c r="K70" t="inlineStr">
        <is>
          <t>CONTRATO</t>
        </is>
      </c>
      <c r="L70" t="n">
        <v>4359.92</v>
      </c>
      <c r="M70" t="inlineStr">
        <is>
          <t>IBIRAPITANGA FASE 3</t>
        </is>
      </c>
      <c r="N70" s="142">
        <f>DATE(YEAR(G70),MONTH(G70),1)</f>
        <v/>
      </c>
      <c r="O70" s="132">
        <f>IF(G70&gt;$K$3,"Futuro","Atraso")</f>
        <v/>
      </c>
      <c r="P70">
        <f>12*(YEAR(G70)-YEAR($K$3))+(MONTH(G70)-MONTH($K$3))</f>
        <v/>
      </c>
      <c r="Q70" s="366">
        <f>IF(M70="IBIRAPITANGA FASE 3",IF(O70="Atraso",L70,L70/(1+$I$2)^P70),IF(O70="Atraso",L70,L70/(1+$I$1)^P70))</f>
        <v/>
      </c>
      <c r="R70">
        <f>IF(O70="Atraso",$K$3-G70,0)</f>
        <v/>
      </c>
      <c r="S70">
        <f>IF(R70&lt;=15,"Até 15",IF(R70&lt;=30,"Entre 15 e 30",IF(R70&lt;=60,"Entre 30 e 60",IF(R70&lt;=90,"Entre 60 e 90",IF(R70&lt;=120,"Entre 90 e 120",IF(R70&lt;=150,"Entre 120 e 150",IF(R70&lt;=180,"Entre 150 e 180","Superior a 180")))))))</f>
        <v/>
      </c>
    </row>
    <row r="71">
      <c r="A71" t="inlineStr">
        <is>
          <t>Q01L01</t>
        </is>
      </c>
      <c r="B71" t="inlineStr">
        <is>
          <t>VAGNER LUIS SANCHES DA SILVA</t>
        </is>
      </c>
      <c r="C71" t="n">
        <v>1</v>
      </c>
      <c r="D71" t="inlineStr">
        <is>
          <t>IPCA</t>
        </is>
      </c>
      <c r="E71" t="n">
        <v>0.009488792934583046</v>
      </c>
      <c r="F71" t="inlineStr">
        <is>
          <t>MENSAL</t>
        </is>
      </c>
      <c r="G71" s="118" t="n">
        <v>47182</v>
      </c>
      <c r="H71" t="n">
        <v>47182</v>
      </c>
      <c r="I71" s="370" t="n">
        <v>85</v>
      </c>
      <c r="J71" t="inlineStr">
        <is>
          <t>CARTEIRA</t>
        </is>
      </c>
      <c r="K71" t="inlineStr">
        <is>
          <t>CONTRATO</t>
        </is>
      </c>
      <c r="L71" t="n">
        <v>4359.92</v>
      </c>
      <c r="M71" t="inlineStr">
        <is>
          <t>IBIRAPITANGA FASE 3</t>
        </is>
      </c>
      <c r="N71" s="142">
        <f>DATE(YEAR(G71),MONTH(G71),1)</f>
        <v/>
      </c>
      <c r="O71" s="132">
        <f>IF(G71&gt;$K$3,"Futuro","Atraso")</f>
        <v/>
      </c>
      <c r="P71">
        <f>12*(YEAR(G71)-YEAR($K$3))+(MONTH(G71)-MONTH($K$3))</f>
        <v/>
      </c>
      <c r="Q71" s="366">
        <f>IF(M71="IBIRAPITANGA FASE 3",IF(O71="Atraso",L71,L71/(1+$I$2)^P71),IF(O71="Atraso",L71,L71/(1+$I$1)^P71))</f>
        <v/>
      </c>
      <c r="R71">
        <f>IF(O71="Atraso",$K$3-G71,0)</f>
        <v/>
      </c>
      <c r="S71">
        <f>IF(R71&lt;=15,"Até 15",IF(R71&lt;=30,"Entre 15 e 30",IF(R71&lt;=60,"Entre 30 e 60",IF(R71&lt;=90,"Entre 60 e 90",IF(R71&lt;=120,"Entre 90 e 120",IF(R71&lt;=150,"Entre 120 e 150",IF(R71&lt;=180,"Entre 150 e 180","Superior a 180")))))))</f>
        <v/>
      </c>
    </row>
    <row r="72">
      <c r="A72" t="inlineStr">
        <is>
          <t>Q01L01</t>
        </is>
      </c>
      <c r="B72" t="inlineStr">
        <is>
          <t>VAGNER LUIS SANCHES DA SILVA</t>
        </is>
      </c>
      <c r="C72" t="n">
        <v>1</v>
      </c>
      <c r="D72" t="inlineStr">
        <is>
          <t>IPCA</t>
        </is>
      </c>
      <c r="E72" t="n">
        <v>0.009488792934583046</v>
      </c>
      <c r="F72" t="inlineStr">
        <is>
          <t>MENSAL</t>
        </is>
      </c>
      <c r="G72" s="118" t="n">
        <v>47213</v>
      </c>
      <c r="H72" t="n">
        <v>47213</v>
      </c>
      <c r="I72" s="370" t="n">
        <v>86</v>
      </c>
      <c r="J72" t="inlineStr">
        <is>
          <t>CARTEIRA</t>
        </is>
      </c>
      <c r="K72" t="inlineStr">
        <is>
          <t>CONTRATO</t>
        </is>
      </c>
      <c r="L72" t="n">
        <v>4359.92</v>
      </c>
      <c r="M72" t="inlineStr">
        <is>
          <t>IBIRAPITANGA FASE 3</t>
        </is>
      </c>
      <c r="N72" s="142">
        <f>DATE(YEAR(G72),MONTH(G72),1)</f>
        <v/>
      </c>
      <c r="O72" s="132">
        <f>IF(G72&gt;$K$3,"Futuro","Atraso")</f>
        <v/>
      </c>
      <c r="P72">
        <f>12*(YEAR(G72)-YEAR($K$3))+(MONTH(G72)-MONTH($K$3))</f>
        <v/>
      </c>
      <c r="Q72" s="366">
        <f>IF(M72="IBIRAPITANGA FASE 3",IF(O72="Atraso",L72,L72/(1+$I$2)^P72),IF(O72="Atraso",L72,L72/(1+$I$1)^P72))</f>
        <v/>
      </c>
      <c r="R72">
        <f>IF(O72="Atraso",$K$3-G72,0)</f>
        <v/>
      </c>
      <c r="S72">
        <f>IF(R72&lt;=15,"Até 15",IF(R72&lt;=30,"Entre 15 e 30",IF(R72&lt;=60,"Entre 30 e 60",IF(R72&lt;=90,"Entre 60 e 90",IF(R72&lt;=120,"Entre 90 e 120",IF(R72&lt;=150,"Entre 120 e 150",IF(R72&lt;=180,"Entre 150 e 180","Superior a 180")))))))</f>
        <v/>
      </c>
    </row>
    <row r="73">
      <c r="A73" t="inlineStr">
        <is>
          <t>Q01L01</t>
        </is>
      </c>
      <c r="B73" t="inlineStr">
        <is>
          <t>VAGNER LUIS SANCHES DA SILVA</t>
        </is>
      </c>
      <c r="C73" t="n">
        <v>1</v>
      </c>
      <c r="D73" t="inlineStr">
        <is>
          <t>IPCA</t>
        </is>
      </c>
      <c r="E73" t="n">
        <v>0.009488792934583046</v>
      </c>
      <c r="F73" t="inlineStr">
        <is>
          <t>MENSAL</t>
        </is>
      </c>
      <c r="G73" s="118" t="n">
        <v>47243</v>
      </c>
      <c r="H73" t="n">
        <v>47243</v>
      </c>
      <c r="I73" s="370" t="n">
        <v>87</v>
      </c>
      <c r="J73" t="inlineStr">
        <is>
          <t>CARTEIRA</t>
        </is>
      </c>
      <c r="K73" t="inlineStr">
        <is>
          <t>CONTRATO</t>
        </is>
      </c>
      <c r="L73" t="n">
        <v>4359.92</v>
      </c>
      <c r="M73" t="inlineStr">
        <is>
          <t>IBIRAPITANGA FASE 3</t>
        </is>
      </c>
      <c r="N73" s="142">
        <f>DATE(YEAR(G73),MONTH(G73),1)</f>
        <v/>
      </c>
      <c r="O73" s="132">
        <f>IF(G73&gt;$K$3,"Futuro","Atraso")</f>
        <v/>
      </c>
      <c r="P73">
        <f>12*(YEAR(G73)-YEAR($K$3))+(MONTH(G73)-MONTH($K$3))</f>
        <v/>
      </c>
      <c r="Q73" s="366">
        <f>IF(M73="IBIRAPITANGA FASE 3",IF(O73="Atraso",L73,L73/(1+$I$2)^P73),IF(O73="Atraso",L73,L73/(1+$I$1)^P73))</f>
        <v/>
      </c>
      <c r="R73">
        <f>IF(O73="Atraso",$K$3-G73,0)</f>
        <v/>
      </c>
      <c r="S73">
        <f>IF(R73&lt;=15,"Até 15",IF(R73&lt;=30,"Entre 15 e 30",IF(R73&lt;=60,"Entre 30 e 60",IF(R73&lt;=90,"Entre 60 e 90",IF(R73&lt;=120,"Entre 90 e 120",IF(R73&lt;=150,"Entre 120 e 150",IF(R73&lt;=180,"Entre 150 e 180","Superior a 180")))))))</f>
        <v/>
      </c>
    </row>
    <row r="74">
      <c r="A74" t="inlineStr">
        <is>
          <t>Q01L01</t>
        </is>
      </c>
      <c r="B74" t="inlineStr">
        <is>
          <t>VAGNER LUIS SANCHES DA SILVA</t>
        </is>
      </c>
      <c r="C74" t="n">
        <v>1</v>
      </c>
      <c r="D74" t="inlineStr">
        <is>
          <t>IPCA</t>
        </is>
      </c>
      <c r="E74" t="n">
        <v>0.009488792934583046</v>
      </c>
      <c r="F74" t="inlineStr">
        <is>
          <t>MENSAL</t>
        </is>
      </c>
      <c r="G74" s="118" t="n">
        <v>47274</v>
      </c>
      <c r="H74" t="n">
        <v>47274</v>
      </c>
      <c r="I74" s="370" t="n">
        <v>88</v>
      </c>
      <c r="J74" t="inlineStr">
        <is>
          <t>CARTEIRA</t>
        </is>
      </c>
      <c r="K74" t="inlineStr">
        <is>
          <t>CONTRATO</t>
        </is>
      </c>
      <c r="L74" t="n">
        <v>4359.92</v>
      </c>
      <c r="M74" t="inlineStr">
        <is>
          <t>IBIRAPITANGA FASE 3</t>
        </is>
      </c>
      <c r="N74" s="142">
        <f>DATE(YEAR(G74),MONTH(G74),1)</f>
        <v/>
      </c>
      <c r="O74" s="132">
        <f>IF(G74&gt;$K$3,"Futuro","Atraso")</f>
        <v/>
      </c>
      <c r="P74">
        <f>12*(YEAR(G74)-YEAR($K$3))+(MONTH(G74)-MONTH($K$3))</f>
        <v/>
      </c>
      <c r="Q74" s="366">
        <f>IF(M74="IBIRAPITANGA FASE 3",IF(O74="Atraso",L74,L74/(1+$I$2)^P74),IF(O74="Atraso",L74,L74/(1+$I$1)^P74))</f>
        <v/>
      </c>
      <c r="R74">
        <f>IF(O74="Atraso",$K$3-G74,0)</f>
        <v/>
      </c>
      <c r="S74">
        <f>IF(R74&lt;=15,"Até 15",IF(R74&lt;=30,"Entre 15 e 30",IF(R74&lt;=60,"Entre 30 e 60",IF(R74&lt;=90,"Entre 60 e 90",IF(R74&lt;=120,"Entre 90 e 120",IF(R74&lt;=150,"Entre 120 e 150",IF(R74&lt;=180,"Entre 150 e 180","Superior a 180")))))))</f>
        <v/>
      </c>
    </row>
    <row r="75">
      <c r="A75" t="inlineStr">
        <is>
          <t>Q01L01</t>
        </is>
      </c>
      <c r="B75" t="inlineStr">
        <is>
          <t>VAGNER LUIS SANCHES DA SILVA</t>
        </is>
      </c>
      <c r="C75" t="n">
        <v>1</v>
      </c>
      <c r="D75" t="inlineStr">
        <is>
          <t>IPCA</t>
        </is>
      </c>
      <c r="E75" t="n">
        <v>0.009488792934583046</v>
      </c>
      <c r="F75" t="inlineStr">
        <is>
          <t>MENSAL</t>
        </is>
      </c>
      <c r="G75" s="118" t="n">
        <v>47304</v>
      </c>
      <c r="H75" t="n">
        <v>47304</v>
      </c>
      <c r="I75" s="370" t="n">
        <v>89</v>
      </c>
      <c r="J75" t="inlineStr">
        <is>
          <t>CARTEIRA</t>
        </is>
      </c>
      <c r="K75" t="inlineStr">
        <is>
          <t>CONTRATO</t>
        </is>
      </c>
      <c r="L75" t="n">
        <v>4359.92</v>
      </c>
      <c r="M75" t="inlineStr">
        <is>
          <t>IBIRAPITANGA FASE 3</t>
        </is>
      </c>
      <c r="N75" s="142">
        <f>DATE(YEAR(G75),MONTH(G75),1)</f>
        <v/>
      </c>
      <c r="O75" s="132">
        <f>IF(G75&gt;$K$3,"Futuro","Atraso")</f>
        <v/>
      </c>
      <c r="P75">
        <f>12*(YEAR(G75)-YEAR($K$3))+(MONTH(G75)-MONTH($K$3))</f>
        <v/>
      </c>
      <c r="Q75" s="366">
        <f>IF(M75="IBIRAPITANGA FASE 3",IF(O75="Atraso",L75,L75/(1+$I$2)^P75),IF(O75="Atraso",L75,L75/(1+$I$1)^P75))</f>
        <v/>
      </c>
      <c r="R75">
        <f>IF(O75="Atraso",$K$3-G75,0)</f>
        <v/>
      </c>
      <c r="S75">
        <f>IF(R75&lt;=15,"Até 15",IF(R75&lt;=30,"Entre 15 e 30",IF(R75&lt;=60,"Entre 30 e 60",IF(R75&lt;=90,"Entre 60 e 90",IF(R75&lt;=120,"Entre 90 e 120",IF(R75&lt;=150,"Entre 120 e 150",IF(R75&lt;=180,"Entre 150 e 180","Superior a 180")))))))</f>
        <v/>
      </c>
    </row>
    <row r="76">
      <c r="A76" t="inlineStr">
        <is>
          <t>Q01L01</t>
        </is>
      </c>
      <c r="B76" t="inlineStr">
        <is>
          <t>VAGNER LUIS SANCHES DA SILVA</t>
        </is>
      </c>
      <c r="C76" t="n">
        <v>1</v>
      </c>
      <c r="D76" t="inlineStr">
        <is>
          <t>IPCA</t>
        </is>
      </c>
      <c r="E76" t="n">
        <v>0.009488792934583046</v>
      </c>
      <c r="F76" t="inlineStr">
        <is>
          <t>MENSAL</t>
        </is>
      </c>
      <c r="G76" s="118" t="n">
        <v>47335</v>
      </c>
      <c r="H76" t="n">
        <v>47335</v>
      </c>
      <c r="I76" s="370" t="n">
        <v>90</v>
      </c>
      <c r="J76" t="inlineStr">
        <is>
          <t>CARTEIRA</t>
        </is>
      </c>
      <c r="K76" t="inlineStr">
        <is>
          <t>CONTRATO</t>
        </is>
      </c>
      <c r="L76" t="n">
        <v>4359.92</v>
      </c>
      <c r="M76" t="inlineStr">
        <is>
          <t>IBIRAPITANGA FASE 3</t>
        </is>
      </c>
      <c r="N76" s="142">
        <f>DATE(YEAR(G76),MONTH(G76),1)</f>
        <v/>
      </c>
      <c r="O76" s="132">
        <f>IF(G76&gt;$K$3,"Futuro","Atraso")</f>
        <v/>
      </c>
      <c r="P76">
        <f>12*(YEAR(G76)-YEAR($K$3))+(MONTH(G76)-MONTH($K$3))</f>
        <v/>
      </c>
      <c r="Q76" s="366">
        <f>IF(M76="IBIRAPITANGA FASE 3",IF(O76="Atraso",L76,L76/(1+$I$2)^P76),IF(O76="Atraso",L76,L76/(1+$I$1)^P76))</f>
        <v/>
      </c>
      <c r="R76">
        <f>IF(O76="Atraso",$K$3-G76,0)</f>
        <v/>
      </c>
      <c r="S76">
        <f>IF(R76&lt;=15,"Até 15",IF(R76&lt;=30,"Entre 15 e 30",IF(R76&lt;=60,"Entre 30 e 60",IF(R76&lt;=90,"Entre 60 e 90",IF(R76&lt;=120,"Entre 90 e 120",IF(R76&lt;=150,"Entre 120 e 150",IF(R76&lt;=180,"Entre 150 e 180","Superior a 180")))))))</f>
        <v/>
      </c>
    </row>
    <row r="77">
      <c r="A77" t="inlineStr">
        <is>
          <t>Q01L01</t>
        </is>
      </c>
      <c r="B77" t="inlineStr">
        <is>
          <t>VAGNER LUIS SANCHES DA SILVA</t>
        </is>
      </c>
      <c r="C77" t="n">
        <v>1</v>
      </c>
      <c r="D77" t="inlineStr">
        <is>
          <t>IPCA</t>
        </is>
      </c>
      <c r="E77" t="n">
        <v>0.009488792934583046</v>
      </c>
      <c r="F77" t="inlineStr">
        <is>
          <t>MENSAL</t>
        </is>
      </c>
      <c r="G77" s="118" t="n">
        <v>47366</v>
      </c>
      <c r="H77" t="n">
        <v>47366</v>
      </c>
      <c r="I77" s="370" t="n">
        <v>91</v>
      </c>
      <c r="J77" t="inlineStr">
        <is>
          <t>CARTEIRA</t>
        </is>
      </c>
      <c r="K77" t="inlineStr">
        <is>
          <t>CONTRATO</t>
        </is>
      </c>
      <c r="L77" t="n">
        <v>4359.92</v>
      </c>
      <c r="M77" t="inlineStr">
        <is>
          <t>IBIRAPITANGA FASE 3</t>
        </is>
      </c>
      <c r="N77" s="142">
        <f>DATE(YEAR(G77),MONTH(G77),1)</f>
        <v/>
      </c>
      <c r="O77" s="132">
        <f>IF(G77&gt;$K$3,"Futuro","Atraso")</f>
        <v/>
      </c>
      <c r="P77">
        <f>12*(YEAR(G77)-YEAR($K$3))+(MONTH(G77)-MONTH($K$3))</f>
        <v/>
      </c>
      <c r="Q77" s="366">
        <f>IF(M77="IBIRAPITANGA FASE 3",IF(O77="Atraso",L77,L77/(1+$I$2)^P77),IF(O77="Atraso",L77,L77/(1+$I$1)^P77))</f>
        <v/>
      </c>
      <c r="R77">
        <f>IF(O77="Atraso",$K$3-G77,0)</f>
        <v/>
      </c>
      <c r="S77">
        <f>IF(R77&lt;=15,"Até 15",IF(R77&lt;=30,"Entre 15 e 30",IF(R77&lt;=60,"Entre 30 e 60",IF(R77&lt;=90,"Entre 60 e 90",IF(R77&lt;=120,"Entre 90 e 120",IF(R77&lt;=150,"Entre 120 e 150",IF(R77&lt;=180,"Entre 150 e 180","Superior a 180")))))))</f>
        <v/>
      </c>
    </row>
    <row r="78">
      <c r="A78" t="inlineStr">
        <is>
          <t>Q01L01</t>
        </is>
      </c>
      <c r="B78" t="inlineStr">
        <is>
          <t>VAGNER LUIS SANCHES DA SILVA</t>
        </is>
      </c>
      <c r="C78" t="n">
        <v>1</v>
      </c>
      <c r="D78" t="inlineStr">
        <is>
          <t>IPCA</t>
        </is>
      </c>
      <c r="E78" t="n">
        <v>0.009488792934583046</v>
      </c>
      <c r="F78" t="inlineStr">
        <is>
          <t>MENSAL</t>
        </is>
      </c>
      <c r="G78" s="118" t="n">
        <v>47396</v>
      </c>
      <c r="H78" t="n">
        <v>47396</v>
      </c>
      <c r="I78" s="370" t="n">
        <v>92</v>
      </c>
      <c r="J78" t="inlineStr">
        <is>
          <t>CARTEIRA</t>
        </is>
      </c>
      <c r="K78" t="inlineStr">
        <is>
          <t>CONTRATO</t>
        </is>
      </c>
      <c r="L78" t="n">
        <v>4359.92</v>
      </c>
      <c r="M78" t="inlineStr">
        <is>
          <t>IBIRAPITANGA FASE 3</t>
        </is>
      </c>
      <c r="N78" s="142">
        <f>DATE(YEAR(G78),MONTH(G78),1)</f>
        <v/>
      </c>
      <c r="O78" s="132">
        <f>IF(G78&gt;$K$3,"Futuro","Atraso")</f>
        <v/>
      </c>
      <c r="P78">
        <f>12*(YEAR(G78)-YEAR($K$3))+(MONTH(G78)-MONTH($K$3))</f>
        <v/>
      </c>
      <c r="Q78" s="366">
        <f>IF(M78="IBIRAPITANGA FASE 3",IF(O78="Atraso",L78,L78/(1+$I$2)^P78),IF(O78="Atraso",L78,L78/(1+$I$1)^P78))</f>
        <v/>
      </c>
      <c r="R78">
        <f>IF(O78="Atraso",$K$3-G78,0)</f>
        <v/>
      </c>
      <c r="S78">
        <f>IF(R78&lt;=15,"Até 15",IF(R78&lt;=30,"Entre 15 e 30",IF(R78&lt;=60,"Entre 30 e 60",IF(R78&lt;=90,"Entre 60 e 90",IF(R78&lt;=120,"Entre 90 e 120",IF(R78&lt;=150,"Entre 120 e 150",IF(R78&lt;=180,"Entre 150 e 180","Superior a 180")))))))</f>
        <v/>
      </c>
    </row>
    <row r="79">
      <c r="A79" t="inlineStr">
        <is>
          <t>Q01L01</t>
        </is>
      </c>
      <c r="B79" t="inlineStr">
        <is>
          <t>VAGNER LUIS SANCHES DA SILVA</t>
        </is>
      </c>
      <c r="C79" t="n">
        <v>1</v>
      </c>
      <c r="D79" t="inlineStr">
        <is>
          <t>IPCA</t>
        </is>
      </c>
      <c r="E79" t="n">
        <v>0.009488792934583046</v>
      </c>
      <c r="F79" t="inlineStr">
        <is>
          <t>MENSAL</t>
        </is>
      </c>
      <c r="G79" s="118" t="n">
        <v>47427</v>
      </c>
      <c r="H79" t="n">
        <v>47427</v>
      </c>
      <c r="I79" s="370" t="n">
        <v>93</v>
      </c>
      <c r="J79" t="inlineStr">
        <is>
          <t>CARTEIRA</t>
        </is>
      </c>
      <c r="K79" t="inlineStr">
        <is>
          <t>CONTRATO</t>
        </is>
      </c>
      <c r="L79" t="n">
        <v>4359.92</v>
      </c>
      <c r="M79" t="inlineStr">
        <is>
          <t>IBIRAPITANGA FASE 3</t>
        </is>
      </c>
      <c r="N79" s="142">
        <f>DATE(YEAR(G79),MONTH(G79),1)</f>
        <v/>
      </c>
      <c r="O79" s="132">
        <f>IF(G79&gt;$K$3,"Futuro","Atraso")</f>
        <v/>
      </c>
      <c r="P79">
        <f>12*(YEAR(G79)-YEAR($K$3))+(MONTH(G79)-MONTH($K$3))</f>
        <v/>
      </c>
      <c r="Q79" s="366">
        <f>IF(M79="IBIRAPITANGA FASE 3",IF(O79="Atraso",L79,L79/(1+$I$2)^P79),IF(O79="Atraso",L79,L79/(1+$I$1)^P79))</f>
        <v/>
      </c>
      <c r="R79">
        <f>IF(O79="Atraso",$K$3-G79,0)</f>
        <v/>
      </c>
      <c r="S79">
        <f>IF(R79&lt;=15,"Até 15",IF(R79&lt;=30,"Entre 15 e 30",IF(R79&lt;=60,"Entre 30 e 60",IF(R79&lt;=90,"Entre 60 e 90",IF(R79&lt;=120,"Entre 90 e 120",IF(R79&lt;=150,"Entre 120 e 150",IF(R79&lt;=180,"Entre 150 e 180","Superior a 180")))))))</f>
        <v/>
      </c>
    </row>
    <row r="80">
      <c r="A80" t="inlineStr">
        <is>
          <t>Q01L01</t>
        </is>
      </c>
      <c r="B80" t="inlineStr">
        <is>
          <t>VAGNER LUIS SANCHES DA SILVA</t>
        </is>
      </c>
      <c r="C80" t="n">
        <v>1</v>
      </c>
      <c r="D80" t="inlineStr">
        <is>
          <t>IPCA</t>
        </is>
      </c>
      <c r="E80" t="n">
        <v>0.009488792934583046</v>
      </c>
      <c r="F80" t="inlineStr">
        <is>
          <t>MENSAL</t>
        </is>
      </c>
      <c r="G80" s="118" t="n">
        <v>47457</v>
      </c>
      <c r="H80" t="n">
        <v>47457</v>
      </c>
      <c r="I80" s="370" t="n">
        <v>94</v>
      </c>
      <c r="J80" t="inlineStr">
        <is>
          <t>CARTEIRA</t>
        </is>
      </c>
      <c r="K80" t="inlineStr">
        <is>
          <t>CONTRATO</t>
        </is>
      </c>
      <c r="L80" t="n">
        <v>4359.92</v>
      </c>
      <c r="M80" t="inlineStr">
        <is>
          <t>IBIRAPITANGA FASE 3</t>
        </is>
      </c>
      <c r="N80" s="142">
        <f>DATE(YEAR(G80),MONTH(G80),1)</f>
        <v/>
      </c>
      <c r="O80" s="132">
        <f>IF(G80&gt;$K$3,"Futuro","Atraso")</f>
        <v/>
      </c>
      <c r="P80">
        <f>12*(YEAR(G80)-YEAR($K$3))+(MONTH(G80)-MONTH($K$3))</f>
        <v/>
      </c>
      <c r="Q80" s="366">
        <f>IF(M80="IBIRAPITANGA FASE 3",IF(O80="Atraso",L80,L80/(1+$I$2)^P80),IF(O80="Atraso",L80,L80/(1+$I$1)^P80))</f>
        <v/>
      </c>
      <c r="R80">
        <f>IF(O80="Atraso",$K$3-G80,0)</f>
        <v/>
      </c>
      <c r="S80">
        <f>IF(R80&lt;=15,"Até 15",IF(R80&lt;=30,"Entre 15 e 30",IF(R80&lt;=60,"Entre 30 e 60",IF(R80&lt;=90,"Entre 60 e 90",IF(R80&lt;=120,"Entre 90 e 120",IF(R80&lt;=150,"Entre 120 e 150",IF(R80&lt;=180,"Entre 150 e 180","Superior a 180")))))))</f>
        <v/>
      </c>
    </row>
    <row r="81">
      <c r="A81" t="inlineStr">
        <is>
          <t>Q01L01</t>
        </is>
      </c>
      <c r="B81" t="inlineStr">
        <is>
          <t>VAGNER LUIS SANCHES DA SILVA</t>
        </is>
      </c>
      <c r="C81" t="n">
        <v>1</v>
      </c>
      <c r="D81" t="inlineStr">
        <is>
          <t>IPCA</t>
        </is>
      </c>
      <c r="E81" t="n">
        <v>0.009488792934583046</v>
      </c>
      <c r="F81" t="inlineStr">
        <is>
          <t>MENSAL</t>
        </is>
      </c>
      <c r="G81" s="118" t="n">
        <v>47488</v>
      </c>
      <c r="H81" t="n">
        <v>47488</v>
      </c>
      <c r="I81" s="370" t="n">
        <v>95</v>
      </c>
      <c r="J81" t="inlineStr">
        <is>
          <t>CARTEIRA</t>
        </is>
      </c>
      <c r="K81" t="inlineStr">
        <is>
          <t>CONTRATO</t>
        </is>
      </c>
      <c r="L81" t="n">
        <v>4359.92</v>
      </c>
      <c r="M81" t="inlineStr">
        <is>
          <t>IBIRAPITANGA FASE 3</t>
        </is>
      </c>
      <c r="N81" s="142">
        <f>DATE(YEAR(G81),MONTH(G81),1)</f>
        <v/>
      </c>
      <c r="O81" s="132">
        <f>IF(G81&gt;$K$3,"Futuro","Atraso")</f>
        <v/>
      </c>
      <c r="P81">
        <f>12*(YEAR(G81)-YEAR($K$3))+(MONTH(G81)-MONTH($K$3))</f>
        <v/>
      </c>
      <c r="Q81" s="366">
        <f>IF(M81="IBIRAPITANGA FASE 3",IF(O81="Atraso",L81,L81/(1+$I$2)^P81),IF(O81="Atraso",L81,L81/(1+$I$1)^P81))</f>
        <v/>
      </c>
      <c r="R81">
        <f>IF(O81="Atraso",$K$3-G81,0)</f>
        <v/>
      </c>
      <c r="S81">
        <f>IF(R81&lt;=15,"Até 15",IF(R81&lt;=30,"Entre 15 e 30",IF(R81&lt;=60,"Entre 30 e 60",IF(R81&lt;=90,"Entre 60 e 90",IF(R81&lt;=120,"Entre 90 e 120",IF(R81&lt;=150,"Entre 120 e 150",IF(R81&lt;=180,"Entre 150 e 180","Superior a 180")))))))</f>
        <v/>
      </c>
    </row>
    <row r="82">
      <c r="A82" t="inlineStr">
        <is>
          <t>Q01L01</t>
        </is>
      </c>
      <c r="B82" t="inlineStr">
        <is>
          <t>VAGNER LUIS SANCHES DA SILVA</t>
        </is>
      </c>
      <c r="C82" t="n">
        <v>1</v>
      </c>
      <c r="D82" t="inlineStr">
        <is>
          <t>IPCA</t>
        </is>
      </c>
      <c r="E82" t="n">
        <v>0.009488792934583046</v>
      </c>
      <c r="F82" t="inlineStr">
        <is>
          <t>MENSAL</t>
        </is>
      </c>
      <c r="G82" s="118" t="n">
        <v>47519</v>
      </c>
      <c r="H82" t="n">
        <v>47519</v>
      </c>
      <c r="I82" s="370" t="n">
        <v>96</v>
      </c>
      <c r="J82" t="inlineStr">
        <is>
          <t>CARTEIRA</t>
        </is>
      </c>
      <c r="K82" t="inlineStr">
        <is>
          <t>CONTRATO</t>
        </is>
      </c>
      <c r="L82" t="n">
        <v>4359.92</v>
      </c>
      <c r="M82" t="inlineStr">
        <is>
          <t>IBIRAPITANGA FASE 3</t>
        </is>
      </c>
      <c r="N82" s="142">
        <f>DATE(YEAR(G82),MONTH(G82),1)</f>
        <v/>
      </c>
      <c r="O82" s="132">
        <f>IF(G82&gt;$K$3,"Futuro","Atraso")</f>
        <v/>
      </c>
      <c r="P82">
        <f>12*(YEAR(G82)-YEAR($K$3))+(MONTH(G82)-MONTH($K$3))</f>
        <v/>
      </c>
      <c r="Q82" s="366">
        <f>IF(M82="IBIRAPITANGA FASE 3",IF(O82="Atraso",L82,L82/(1+$I$2)^P82),IF(O82="Atraso",L82,L82/(1+$I$1)^P82))</f>
        <v/>
      </c>
      <c r="R82">
        <f>IF(O82="Atraso",$K$3-G82,0)</f>
        <v/>
      </c>
      <c r="S82">
        <f>IF(R82&lt;=15,"Até 15",IF(R82&lt;=30,"Entre 15 e 30",IF(R82&lt;=60,"Entre 30 e 60",IF(R82&lt;=90,"Entre 60 e 90",IF(R82&lt;=120,"Entre 90 e 120",IF(R82&lt;=150,"Entre 120 e 150",IF(R82&lt;=180,"Entre 150 e 180","Superior a 180")))))))</f>
        <v/>
      </c>
    </row>
    <row r="83">
      <c r="A83" t="inlineStr">
        <is>
          <t>Q01L01</t>
        </is>
      </c>
      <c r="B83" t="inlineStr">
        <is>
          <t>VAGNER LUIS SANCHES DA SILVA</t>
        </is>
      </c>
      <c r="C83" t="n">
        <v>1</v>
      </c>
      <c r="D83" t="inlineStr">
        <is>
          <t>IPCA</t>
        </is>
      </c>
      <c r="E83" t="n">
        <v>0.009488792934583046</v>
      </c>
      <c r="F83" t="inlineStr">
        <is>
          <t>MENSAL</t>
        </is>
      </c>
      <c r="G83" s="118" t="n">
        <v>47547</v>
      </c>
      <c r="H83" t="n">
        <v>47547</v>
      </c>
      <c r="I83" s="370" t="n">
        <v>97</v>
      </c>
      <c r="J83" t="inlineStr">
        <is>
          <t>CARTEIRA</t>
        </is>
      </c>
      <c r="K83" t="inlineStr">
        <is>
          <t>CONTRATO</t>
        </is>
      </c>
      <c r="L83" t="n">
        <v>4359.92</v>
      </c>
      <c r="M83" t="inlineStr">
        <is>
          <t>IBIRAPITANGA FASE 3</t>
        </is>
      </c>
      <c r="N83" s="142">
        <f>DATE(YEAR(G83),MONTH(G83),1)</f>
        <v/>
      </c>
      <c r="O83" s="132">
        <f>IF(G83&gt;$K$3,"Futuro","Atraso")</f>
        <v/>
      </c>
      <c r="P83">
        <f>12*(YEAR(G83)-YEAR($K$3))+(MONTH(G83)-MONTH($K$3))</f>
        <v/>
      </c>
      <c r="Q83" s="366">
        <f>IF(M83="IBIRAPITANGA FASE 3",IF(O83="Atraso",L83,L83/(1+$I$2)^P83),IF(O83="Atraso",L83,L83/(1+$I$1)^P83))</f>
        <v/>
      </c>
      <c r="R83">
        <f>IF(O83="Atraso",$K$3-G83,0)</f>
        <v/>
      </c>
      <c r="S83">
        <f>IF(R83&lt;=15,"Até 15",IF(R83&lt;=30,"Entre 15 e 30",IF(R83&lt;=60,"Entre 30 e 60",IF(R83&lt;=90,"Entre 60 e 90",IF(R83&lt;=120,"Entre 90 e 120",IF(R83&lt;=150,"Entre 120 e 150",IF(R83&lt;=180,"Entre 150 e 180","Superior a 180")))))))</f>
        <v/>
      </c>
    </row>
    <row r="84">
      <c r="A84" t="inlineStr">
        <is>
          <t>Q01L01</t>
        </is>
      </c>
      <c r="B84" t="inlineStr">
        <is>
          <t>VAGNER LUIS SANCHES DA SILVA</t>
        </is>
      </c>
      <c r="C84" t="n">
        <v>1</v>
      </c>
      <c r="D84" t="inlineStr">
        <is>
          <t>IPCA</t>
        </is>
      </c>
      <c r="E84" t="n">
        <v>0.009488792934583046</v>
      </c>
      <c r="F84" t="inlineStr">
        <is>
          <t>MENSAL</t>
        </is>
      </c>
      <c r="G84" s="118" t="n">
        <v>47578</v>
      </c>
      <c r="H84" t="n">
        <v>47578</v>
      </c>
      <c r="I84" s="370" t="n">
        <v>98</v>
      </c>
      <c r="J84" t="inlineStr">
        <is>
          <t>CARTEIRA</t>
        </is>
      </c>
      <c r="K84" t="inlineStr">
        <is>
          <t>CONTRATO</t>
        </is>
      </c>
      <c r="L84" t="n">
        <v>4359.92</v>
      </c>
      <c r="M84" t="inlineStr">
        <is>
          <t>IBIRAPITANGA FASE 3</t>
        </is>
      </c>
      <c r="N84" s="142">
        <f>DATE(YEAR(G84),MONTH(G84),1)</f>
        <v/>
      </c>
      <c r="O84" s="132">
        <f>IF(G84&gt;$K$3,"Futuro","Atraso")</f>
        <v/>
      </c>
      <c r="P84">
        <f>12*(YEAR(G84)-YEAR($K$3))+(MONTH(G84)-MONTH($K$3))</f>
        <v/>
      </c>
      <c r="Q84" s="366">
        <f>IF(M84="IBIRAPITANGA FASE 3",IF(O84="Atraso",L84,L84/(1+$I$2)^P84),IF(O84="Atraso",L84,L84/(1+$I$1)^P84))</f>
        <v/>
      </c>
      <c r="R84">
        <f>IF(O84="Atraso",$K$3-G84,0)</f>
        <v/>
      </c>
      <c r="S84">
        <f>IF(R84&lt;=15,"Até 15",IF(R84&lt;=30,"Entre 15 e 30",IF(R84&lt;=60,"Entre 30 e 60",IF(R84&lt;=90,"Entre 60 e 90",IF(R84&lt;=120,"Entre 90 e 120",IF(R84&lt;=150,"Entre 120 e 150",IF(R84&lt;=180,"Entre 150 e 180","Superior a 180")))))))</f>
        <v/>
      </c>
    </row>
    <row r="85">
      <c r="A85" t="inlineStr">
        <is>
          <t>Q01L01</t>
        </is>
      </c>
      <c r="B85" t="inlineStr">
        <is>
          <t>VAGNER LUIS SANCHES DA SILVA</t>
        </is>
      </c>
      <c r="C85" t="n">
        <v>1</v>
      </c>
      <c r="D85" t="inlineStr">
        <is>
          <t>IPCA</t>
        </is>
      </c>
      <c r="E85" t="n">
        <v>0.009488792934583046</v>
      </c>
      <c r="F85" t="inlineStr">
        <is>
          <t>MENSAL</t>
        </is>
      </c>
      <c r="G85" s="118" t="n">
        <v>47608</v>
      </c>
      <c r="H85" t="n">
        <v>47608</v>
      </c>
      <c r="I85" s="370" t="n">
        <v>99</v>
      </c>
      <c r="J85" t="inlineStr">
        <is>
          <t>CARTEIRA</t>
        </is>
      </c>
      <c r="K85" t="inlineStr">
        <is>
          <t>CONTRATO</t>
        </is>
      </c>
      <c r="L85" t="n">
        <v>4359.92</v>
      </c>
      <c r="M85" t="inlineStr">
        <is>
          <t>IBIRAPITANGA FASE 3</t>
        </is>
      </c>
      <c r="N85" s="142">
        <f>DATE(YEAR(G85),MONTH(G85),1)</f>
        <v/>
      </c>
      <c r="O85" s="132">
        <f>IF(G85&gt;$K$3,"Futuro","Atraso")</f>
        <v/>
      </c>
      <c r="P85">
        <f>12*(YEAR(G85)-YEAR($K$3))+(MONTH(G85)-MONTH($K$3))</f>
        <v/>
      </c>
      <c r="Q85" s="366">
        <f>IF(M85="IBIRAPITANGA FASE 3",IF(O85="Atraso",L85,L85/(1+$I$2)^P85),IF(O85="Atraso",L85,L85/(1+$I$1)^P85))</f>
        <v/>
      </c>
      <c r="R85">
        <f>IF(O85="Atraso",$K$3-G85,0)</f>
        <v/>
      </c>
      <c r="S85">
        <f>IF(R85&lt;=15,"Até 15",IF(R85&lt;=30,"Entre 15 e 30",IF(R85&lt;=60,"Entre 30 e 60",IF(R85&lt;=90,"Entre 60 e 90",IF(R85&lt;=120,"Entre 90 e 120",IF(R85&lt;=150,"Entre 120 e 150",IF(R85&lt;=180,"Entre 150 e 180","Superior a 180")))))))</f>
        <v/>
      </c>
    </row>
    <row r="86">
      <c r="A86" t="inlineStr">
        <is>
          <t>Q01L01</t>
        </is>
      </c>
      <c r="B86" t="inlineStr">
        <is>
          <t>VAGNER LUIS SANCHES DA SILVA</t>
        </is>
      </c>
      <c r="C86" t="n">
        <v>1</v>
      </c>
      <c r="D86" t="inlineStr">
        <is>
          <t>IPCA</t>
        </is>
      </c>
      <c r="E86" t="n">
        <v>0.009488792934583046</v>
      </c>
      <c r="F86" t="inlineStr">
        <is>
          <t>MENSAL</t>
        </is>
      </c>
      <c r="G86" s="118" t="n">
        <v>47639</v>
      </c>
      <c r="H86" t="n">
        <v>47639</v>
      </c>
      <c r="I86" s="370" t="n">
        <v>100</v>
      </c>
      <c r="J86" t="inlineStr">
        <is>
          <t>CARTEIRA</t>
        </is>
      </c>
      <c r="K86" t="inlineStr">
        <is>
          <t>CONTRATO</t>
        </is>
      </c>
      <c r="L86" t="n">
        <v>4359.92</v>
      </c>
      <c r="M86" t="inlineStr">
        <is>
          <t>IBIRAPITANGA FASE 3</t>
        </is>
      </c>
      <c r="N86" s="142">
        <f>DATE(YEAR(G86),MONTH(G86),1)</f>
        <v/>
      </c>
      <c r="O86" s="132">
        <f>IF(G86&gt;$K$3,"Futuro","Atraso")</f>
        <v/>
      </c>
      <c r="P86">
        <f>12*(YEAR(G86)-YEAR($K$3))+(MONTH(G86)-MONTH($K$3))</f>
        <v/>
      </c>
      <c r="Q86" s="366">
        <f>IF(M86="IBIRAPITANGA FASE 3",IF(O86="Atraso",L86,L86/(1+$I$2)^P86),IF(O86="Atraso",L86,L86/(1+$I$1)^P86))</f>
        <v/>
      </c>
      <c r="R86">
        <f>IF(O86="Atraso",$K$3-G86,0)</f>
        <v/>
      </c>
      <c r="S86">
        <f>IF(R86&lt;=15,"Até 15",IF(R86&lt;=30,"Entre 15 e 30",IF(R86&lt;=60,"Entre 30 e 60",IF(R86&lt;=90,"Entre 60 e 90",IF(R86&lt;=120,"Entre 90 e 120",IF(R86&lt;=150,"Entre 120 e 150",IF(R86&lt;=180,"Entre 150 e 180","Superior a 180")))))))</f>
        <v/>
      </c>
    </row>
    <row r="87">
      <c r="A87" t="inlineStr">
        <is>
          <t>Q01L01</t>
        </is>
      </c>
      <c r="B87" t="inlineStr">
        <is>
          <t>VAGNER LUIS SANCHES DA SILVA</t>
        </is>
      </c>
      <c r="C87" t="n">
        <v>1</v>
      </c>
      <c r="D87" t="inlineStr">
        <is>
          <t>IPCA</t>
        </is>
      </c>
      <c r="E87" t="n">
        <v>0.009488792934583046</v>
      </c>
      <c r="F87" t="inlineStr">
        <is>
          <t>MENSAL</t>
        </is>
      </c>
      <c r="G87" s="118" t="n">
        <v>47669</v>
      </c>
      <c r="H87" t="n">
        <v>47669</v>
      </c>
      <c r="I87" s="370" t="n">
        <v>101</v>
      </c>
      <c r="J87" t="inlineStr">
        <is>
          <t>CARTEIRA</t>
        </is>
      </c>
      <c r="K87" t="inlineStr">
        <is>
          <t>CONTRATO</t>
        </is>
      </c>
      <c r="L87" t="n">
        <v>4359.92</v>
      </c>
      <c r="M87" t="inlineStr">
        <is>
          <t>IBIRAPITANGA FASE 3</t>
        </is>
      </c>
      <c r="N87" s="142">
        <f>DATE(YEAR(G87),MONTH(G87),1)</f>
        <v/>
      </c>
      <c r="O87" s="132">
        <f>IF(G87&gt;$K$3,"Futuro","Atraso")</f>
        <v/>
      </c>
      <c r="P87">
        <f>12*(YEAR(G87)-YEAR($K$3))+(MONTH(G87)-MONTH($K$3))</f>
        <v/>
      </c>
      <c r="Q87" s="366">
        <f>IF(M87="IBIRAPITANGA FASE 3",IF(O87="Atraso",L87,L87/(1+$I$2)^P87),IF(O87="Atraso",L87,L87/(1+$I$1)^P87))</f>
        <v/>
      </c>
      <c r="R87">
        <f>IF(O87="Atraso",$K$3-G87,0)</f>
        <v/>
      </c>
      <c r="S87">
        <f>IF(R87&lt;=15,"Até 15",IF(R87&lt;=30,"Entre 15 e 30",IF(R87&lt;=60,"Entre 30 e 60",IF(R87&lt;=90,"Entre 60 e 90",IF(R87&lt;=120,"Entre 90 e 120",IF(R87&lt;=150,"Entre 120 e 150",IF(R87&lt;=180,"Entre 150 e 180","Superior a 180")))))))</f>
        <v/>
      </c>
    </row>
    <row r="88">
      <c r="A88" t="inlineStr">
        <is>
          <t>Q01L01</t>
        </is>
      </c>
      <c r="B88" t="inlineStr">
        <is>
          <t>VAGNER LUIS SANCHES DA SILVA</t>
        </is>
      </c>
      <c r="C88" t="n">
        <v>1</v>
      </c>
      <c r="D88" t="inlineStr">
        <is>
          <t>IPCA</t>
        </is>
      </c>
      <c r="E88" t="n">
        <v>0.009488792934583046</v>
      </c>
      <c r="F88" t="inlineStr">
        <is>
          <t>MENSAL</t>
        </is>
      </c>
      <c r="G88" s="118" t="n">
        <v>47700</v>
      </c>
      <c r="H88" t="n">
        <v>47700</v>
      </c>
      <c r="I88" s="370" t="n">
        <v>102</v>
      </c>
      <c r="J88" t="inlineStr">
        <is>
          <t>CARTEIRA</t>
        </is>
      </c>
      <c r="K88" t="inlineStr">
        <is>
          <t>CONTRATO</t>
        </is>
      </c>
      <c r="L88" t="n">
        <v>4359.92</v>
      </c>
      <c r="M88" t="inlineStr">
        <is>
          <t>IBIRAPITANGA FASE 3</t>
        </is>
      </c>
      <c r="N88" s="142">
        <f>DATE(YEAR(G88),MONTH(G88),1)</f>
        <v/>
      </c>
      <c r="O88" s="132">
        <f>IF(G88&gt;$K$3,"Futuro","Atraso")</f>
        <v/>
      </c>
      <c r="P88">
        <f>12*(YEAR(G88)-YEAR($K$3))+(MONTH(G88)-MONTH($K$3))</f>
        <v/>
      </c>
      <c r="Q88" s="366">
        <f>IF(M88="IBIRAPITANGA FASE 3",IF(O88="Atraso",L88,L88/(1+$I$2)^P88),IF(O88="Atraso",L88,L88/(1+$I$1)^P88))</f>
        <v/>
      </c>
      <c r="R88">
        <f>IF(O88="Atraso",$K$3-G88,0)</f>
        <v/>
      </c>
      <c r="S88">
        <f>IF(R88&lt;=15,"Até 15",IF(R88&lt;=30,"Entre 15 e 30",IF(R88&lt;=60,"Entre 30 e 60",IF(R88&lt;=90,"Entre 60 e 90",IF(R88&lt;=120,"Entre 90 e 120",IF(R88&lt;=150,"Entre 120 e 150",IF(R88&lt;=180,"Entre 150 e 180","Superior a 180")))))))</f>
        <v/>
      </c>
    </row>
    <row r="89">
      <c r="A89" t="inlineStr">
        <is>
          <t>Q01L01</t>
        </is>
      </c>
      <c r="B89" t="inlineStr">
        <is>
          <t>VAGNER LUIS SANCHES DA SILVA</t>
        </is>
      </c>
      <c r="C89" t="n">
        <v>1</v>
      </c>
      <c r="D89" t="inlineStr">
        <is>
          <t>IPCA</t>
        </is>
      </c>
      <c r="E89" t="n">
        <v>0.009488792934583046</v>
      </c>
      <c r="F89" t="inlineStr">
        <is>
          <t>MENSAL</t>
        </is>
      </c>
      <c r="G89" s="118" t="n">
        <v>47731</v>
      </c>
      <c r="H89" t="n">
        <v>47731</v>
      </c>
      <c r="I89" s="370" t="n">
        <v>103</v>
      </c>
      <c r="J89" t="inlineStr">
        <is>
          <t>CARTEIRA</t>
        </is>
      </c>
      <c r="K89" t="inlineStr">
        <is>
          <t>CONTRATO</t>
        </is>
      </c>
      <c r="L89" t="n">
        <v>4359.92</v>
      </c>
      <c r="M89" t="inlineStr">
        <is>
          <t>IBIRAPITANGA FASE 3</t>
        </is>
      </c>
      <c r="N89" s="142">
        <f>DATE(YEAR(G89),MONTH(G89),1)</f>
        <v/>
      </c>
      <c r="O89" s="132">
        <f>IF(G89&gt;$K$3,"Futuro","Atraso")</f>
        <v/>
      </c>
      <c r="P89">
        <f>12*(YEAR(G89)-YEAR($K$3))+(MONTH(G89)-MONTH($K$3))</f>
        <v/>
      </c>
      <c r="Q89" s="366">
        <f>IF(M89="IBIRAPITANGA FASE 3",IF(O89="Atraso",L89,L89/(1+$I$2)^P89),IF(O89="Atraso",L89,L89/(1+$I$1)^P89))</f>
        <v/>
      </c>
      <c r="R89">
        <f>IF(O89="Atraso",$K$3-G89,0)</f>
        <v/>
      </c>
      <c r="S89">
        <f>IF(R89&lt;=15,"Até 15",IF(R89&lt;=30,"Entre 15 e 30",IF(R89&lt;=60,"Entre 30 e 60",IF(R89&lt;=90,"Entre 60 e 90",IF(R89&lt;=120,"Entre 90 e 120",IF(R89&lt;=150,"Entre 120 e 150",IF(R89&lt;=180,"Entre 150 e 180","Superior a 180")))))))</f>
        <v/>
      </c>
    </row>
    <row r="90">
      <c r="A90" t="inlineStr">
        <is>
          <t>Q01L01</t>
        </is>
      </c>
      <c r="B90" t="inlineStr">
        <is>
          <t>VAGNER LUIS SANCHES DA SILVA</t>
        </is>
      </c>
      <c r="C90" t="n">
        <v>1</v>
      </c>
      <c r="D90" t="inlineStr">
        <is>
          <t>IPCA</t>
        </is>
      </c>
      <c r="E90" t="n">
        <v>0.009488792934583046</v>
      </c>
      <c r="F90" t="inlineStr">
        <is>
          <t>MENSAL</t>
        </is>
      </c>
      <c r="G90" s="118" t="n">
        <v>47761</v>
      </c>
      <c r="H90" t="n">
        <v>47761</v>
      </c>
      <c r="I90" s="370" t="n">
        <v>104</v>
      </c>
      <c r="J90" t="inlineStr">
        <is>
          <t>CARTEIRA</t>
        </is>
      </c>
      <c r="K90" t="inlineStr">
        <is>
          <t>CONTRATO</t>
        </is>
      </c>
      <c r="L90" t="n">
        <v>4359.92</v>
      </c>
      <c r="M90" t="inlineStr">
        <is>
          <t>IBIRAPITANGA FASE 3</t>
        </is>
      </c>
      <c r="N90" s="142">
        <f>DATE(YEAR(G90),MONTH(G90),1)</f>
        <v/>
      </c>
      <c r="O90" s="132">
        <f>IF(G90&gt;$K$3,"Futuro","Atraso")</f>
        <v/>
      </c>
      <c r="P90">
        <f>12*(YEAR(G90)-YEAR($K$3))+(MONTH(G90)-MONTH($K$3))</f>
        <v/>
      </c>
      <c r="Q90" s="366">
        <f>IF(M90="IBIRAPITANGA FASE 3",IF(O90="Atraso",L90,L90/(1+$I$2)^P90),IF(O90="Atraso",L90,L90/(1+$I$1)^P90))</f>
        <v/>
      </c>
      <c r="R90">
        <f>IF(O90="Atraso",$K$3-G90,0)</f>
        <v/>
      </c>
      <c r="S90">
        <f>IF(R90&lt;=15,"Até 15",IF(R90&lt;=30,"Entre 15 e 30",IF(R90&lt;=60,"Entre 30 e 60",IF(R90&lt;=90,"Entre 60 e 90",IF(R90&lt;=120,"Entre 90 e 120",IF(R90&lt;=150,"Entre 120 e 150",IF(R90&lt;=180,"Entre 150 e 180","Superior a 180")))))))</f>
        <v/>
      </c>
    </row>
    <row r="91">
      <c r="A91" t="inlineStr">
        <is>
          <t>Q01L01</t>
        </is>
      </c>
      <c r="B91" t="inlineStr">
        <is>
          <t>VAGNER LUIS SANCHES DA SILVA</t>
        </is>
      </c>
      <c r="C91" t="n">
        <v>1</v>
      </c>
      <c r="D91" t="inlineStr">
        <is>
          <t>IPCA</t>
        </is>
      </c>
      <c r="E91" t="n">
        <v>0.009488792934583046</v>
      </c>
      <c r="F91" t="inlineStr">
        <is>
          <t>MENSAL</t>
        </is>
      </c>
      <c r="G91" s="118" t="n">
        <v>47792</v>
      </c>
      <c r="H91" t="n">
        <v>47792</v>
      </c>
      <c r="I91" s="370" t="n">
        <v>105</v>
      </c>
      <c r="J91" t="inlineStr">
        <is>
          <t>CARTEIRA</t>
        </is>
      </c>
      <c r="K91" t="inlineStr">
        <is>
          <t>CONTRATO</t>
        </is>
      </c>
      <c r="L91" t="n">
        <v>4359.92</v>
      </c>
      <c r="M91" t="inlineStr">
        <is>
          <t>IBIRAPITANGA FASE 3</t>
        </is>
      </c>
      <c r="N91" s="142">
        <f>DATE(YEAR(G91),MONTH(G91),1)</f>
        <v/>
      </c>
      <c r="O91" s="132">
        <f>IF(G91&gt;$K$3,"Futuro","Atraso")</f>
        <v/>
      </c>
      <c r="P91">
        <f>12*(YEAR(G91)-YEAR($K$3))+(MONTH(G91)-MONTH($K$3))</f>
        <v/>
      </c>
      <c r="Q91" s="366">
        <f>IF(M91="IBIRAPITANGA FASE 3",IF(O91="Atraso",L91,L91/(1+$I$2)^P91),IF(O91="Atraso",L91,L91/(1+$I$1)^P91))</f>
        <v/>
      </c>
      <c r="R91">
        <f>IF(O91="Atraso",$K$3-G91,0)</f>
        <v/>
      </c>
      <c r="S91">
        <f>IF(R91&lt;=15,"Até 15",IF(R91&lt;=30,"Entre 15 e 30",IF(R91&lt;=60,"Entre 30 e 60",IF(R91&lt;=90,"Entre 60 e 90",IF(R91&lt;=120,"Entre 90 e 120",IF(R91&lt;=150,"Entre 120 e 150",IF(R91&lt;=180,"Entre 150 e 180","Superior a 180")))))))</f>
        <v/>
      </c>
    </row>
    <row r="92">
      <c r="A92" t="inlineStr">
        <is>
          <t>Q01L01</t>
        </is>
      </c>
      <c r="B92" t="inlineStr">
        <is>
          <t>VAGNER LUIS SANCHES DA SILVA</t>
        </is>
      </c>
      <c r="C92" t="n">
        <v>1</v>
      </c>
      <c r="D92" t="inlineStr">
        <is>
          <t>IPCA</t>
        </is>
      </c>
      <c r="E92" t="n">
        <v>0.009488792934583046</v>
      </c>
      <c r="F92" t="inlineStr">
        <is>
          <t>MENSAL</t>
        </is>
      </c>
      <c r="G92" s="118" t="n">
        <v>47822</v>
      </c>
      <c r="H92" t="n">
        <v>47822</v>
      </c>
      <c r="I92" s="370" t="n">
        <v>106</v>
      </c>
      <c r="J92" t="inlineStr">
        <is>
          <t>CARTEIRA</t>
        </is>
      </c>
      <c r="K92" t="inlineStr">
        <is>
          <t>CONTRATO</t>
        </is>
      </c>
      <c r="L92" t="n">
        <v>4359.92</v>
      </c>
      <c r="M92" t="inlineStr">
        <is>
          <t>IBIRAPITANGA FASE 3</t>
        </is>
      </c>
      <c r="N92" s="142">
        <f>DATE(YEAR(G92),MONTH(G92),1)</f>
        <v/>
      </c>
      <c r="O92" s="132">
        <f>IF(G92&gt;$K$3,"Futuro","Atraso")</f>
        <v/>
      </c>
      <c r="P92">
        <f>12*(YEAR(G92)-YEAR($K$3))+(MONTH(G92)-MONTH($K$3))</f>
        <v/>
      </c>
      <c r="Q92" s="366">
        <f>IF(M92="IBIRAPITANGA FASE 3",IF(O92="Atraso",L92,L92/(1+$I$2)^P92),IF(O92="Atraso",L92,L92/(1+$I$1)^P92))</f>
        <v/>
      </c>
      <c r="R92">
        <f>IF(O92="Atraso",$K$3-G92,0)</f>
        <v/>
      </c>
      <c r="S92">
        <f>IF(R92&lt;=15,"Até 15",IF(R92&lt;=30,"Entre 15 e 30",IF(R92&lt;=60,"Entre 30 e 60",IF(R92&lt;=90,"Entre 60 e 90",IF(R92&lt;=120,"Entre 90 e 120",IF(R92&lt;=150,"Entre 120 e 150",IF(R92&lt;=180,"Entre 150 e 180","Superior a 180")))))))</f>
        <v/>
      </c>
    </row>
    <row r="93">
      <c r="A93" t="inlineStr">
        <is>
          <t>Q01L01</t>
        </is>
      </c>
      <c r="B93" t="inlineStr">
        <is>
          <t>VAGNER LUIS SANCHES DA SILVA</t>
        </is>
      </c>
      <c r="C93" t="n">
        <v>1</v>
      </c>
      <c r="D93" t="inlineStr">
        <is>
          <t>IPCA</t>
        </is>
      </c>
      <c r="E93" t="n">
        <v>0.009488792934583046</v>
      </c>
      <c r="F93" t="inlineStr">
        <is>
          <t>MENSAL</t>
        </is>
      </c>
      <c r="G93" s="118" t="n">
        <v>47853</v>
      </c>
      <c r="H93" t="n">
        <v>47853</v>
      </c>
      <c r="I93" s="370" t="n">
        <v>107</v>
      </c>
      <c r="J93" t="inlineStr">
        <is>
          <t>CARTEIRA</t>
        </is>
      </c>
      <c r="K93" t="inlineStr">
        <is>
          <t>CONTRATO</t>
        </is>
      </c>
      <c r="L93" t="n">
        <v>4359.92</v>
      </c>
      <c r="M93" t="inlineStr">
        <is>
          <t>IBIRAPITANGA FASE 3</t>
        </is>
      </c>
      <c r="N93" s="142">
        <f>DATE(YEAR(G93),MONTH(G93),1)</f>
        <v/>
      </c>
      <c r="O93" s="132">
        <f>IF(G93&gt;$K$3,"Futuro","Atraso")</f>
        <v/>
      </c>
      <c r="P93">
        <f>12*(YEAR(G93)-YEAR($K$3))+(MONTH(G93)-MONTH($K$3))</f>
        <v/>
      </c>
      <c r="Q93" s="366">
        <f>IF(M93="IBIRAPITANGA FASE 3",IF(O93="Atraso",L93,L93/(1+$I$2)^P93),IF(O93="Atraso",L93,L93/(1+$I$1)^P93))</f>
        <v/>
      </c>
      <c r="R93">
        <f>IF(O93="Atraso",$K$3-G93,0)</f>
        <v/>
      </c>
      <c r="S93">
        <f>IF(R93&lt;=15,"Até 15",IF(R93&lt;=30,"Entre 15 e 30",IF(R93&lt;=60,"Entre 30 e 60",IF(R93&lt;=90,"Entre 60 e 90",IF(R93&lt;=120,"Entre 90 e 120",IF(R93&lt;=150,"Entre 120 e 150",IF(R93&lt;=180,"Entre 150 e 180","Superior a 180")))))))</f>
        <v/>
      </c>
    </row>
    <row r="94">
      <c r="A94" t="inlineStr">
        <is>
          <t>Q01L01</t>
        </is>
      </c>
      <c r="B94" t="inlineStr">
        <is>
          <t>VAGNER LUIS SANCHES DA SILVA</t>
        </is>
      </c>
      <c r="C94" t="n">
        <v>1</v>
      </c>
      <c r="D94" t="inlineStr">
        <is>
          <t>IPCA</t>
        </is>
      </c>
      <c r="E94" t="n">
        <v>0.009488792934583046</v>
      </c>
      <c r="F94" t="inlineStr">
        <is>
          <t>MENSAL</t>
        </is>
      </c>
      <c r="G94" s="118" t="n">
        <v>47884</v>
      </c>
      <c r="H94" t="n">
        <v>47884</v>
      </c>
      <c r="I94" s="370" t="n">
        <v>108</v>
      </c>
      <c r="J94" t="inlineStr">
        <is>
          <t>CARTEIRA</t>
        </is>
      </c>
      <c r="K94" t="inlineStr">
        <is>
          <t>CONTRATO</t>
        </is>
      </c>
      <c r="L94" t="n">
        <v>4359.92</v>
      </c>
      <c r="M94" t="inlineStr">
        <is>
          <t>IBIRAPITANGA FASE 3</t>
        </is>
      </c>
      <c r="N94" s="142">
        <f>DATE(YEAR(G94),MONTH(G94),1)</f>
        <v/>
      </c>
      <c r="O94" s="132">
        <f>IF(G94&gt;$K$3,"Futuro","Atraso")</f>
        <v/>
      </c>
      <c r="P94">
        <f>12*(YEAR(G94)-YEAR($K$3))+(MONTH(G94)-MONTH($K$3))</f>
        <v/>
      </c>
      <c r="Q94" s="366">
        <f>IF(M94="IBIRAPITANGA FASE 3",IF(O94="Atraso",L94,L94/(1+$I$2)^P94),IF(O94="Atraso",L94,L94/(1+$I$1)^P94))</f>
        <v/>
      </c>
      <c r="R94">
        <f>IF(O94="Atraso",$K$3-G94,0)</f>
        <v/>
      </c>
      <c r="S94">
        <f>IF(R94&lt;=15,"Até 15",IF(R94&lt;=30,"Entre 15 e 30",IF(R94&lt;=60,"Entre 30 e 60",IF(R94&lt;=90,"Entre 60 e 90",IF(R94&lt;=120,"Entre 90 e 120",IF(R94&lt;=150,"Entre 120 e 150",IF(R94&lt;=180,"Entre 150 e 180","Superior a 180")))))))</f>
        <v/>
      </c>
    </row>
    <row r="95">
      <c r="A95" t="inlineStr">
        <is>
          <t>Q01L01</t>
        </is>
      </c>
      <c r="B95" t="inlineStr">
        <is>
          <t>VAGNER LUIS SANCHES DA SILVA</t>
        </is>
      </c>
      <c r="C95" t="n">
        <v>1</v>
      </c>
      <c r="D95" t="inlineStr">
        <is>
          <t>IPCA</t>
        </is>
      </c>
      <c r="E95" t="n">
        <v>0.009488792934583046</v>
      </c>
      <c r="F95" t="inlineStr">
        <is>
          <t>MENSAL</t>
        </is>
      </c>
      <c r="G95" s="118" t="n">
        <v>47912</v>
      </c>
      <c r="H95" t="n">
        <v>47912</v>
      </c>
      <c r="I95" s="370" t="n">
        <v>109</v>
      </c>
      <c r="J95" t="inlineStr">
        <is>
          <t>CARTEIRA</t>
        </is>
      </c>
      <c r="K95" t="inlineStr">
        <is>
          <t>CONTRATO</t>
        </is>
      </c>
      <c r="L95" t="n">
        <v>4359.92</v>
      </c>
      <c r="M95" t="inlineStr">
        <is>
          <t>IBIRAPITANGA FASE 3</t>
        </is>
      </c>
      <c r="N95" s="142">
        <f>DATE(YEAR(G95),MONTH(G95),1)</f>
        <v/>
      </c>
      <c r="O95" s="132">
        <f>IF(G95&gt;$K$3,"Futuro","Atraso")</f>
        <v/>
      </c>
      <c r="P95">
        <f>12*(YEAR(G95)-YEAR($K$3))+(MONTH(G95)-MONTH($K$3))</f>
        <v/>
      </c>
      <c r="Q95" s="366">
        <f>IF(M95="IBIRAPITANGA FASE 3",IF(O95="Atraso",L95,L95/(1+$I$2)^P95),IF(O95="Atraso",L95,L95/(1+$I$1)^P95))</f>
        <v/>
      </c>
      <c r="R95">
        <f>IF(O95="Atraso",$K$3-G95,0)</f>
        <v/>
      </c>
      <c r="S95">
        <f>IF(R95&lt;=15,"Até 15",IF(R95&lt;=30,"Entre 15 e 30",IF(R95&lt;=60,"Entre 30 e 60",IF(R95&lt;=90,"Entre 60 e 90",IF(R95&lt;=120,"Entre 90 e 120",IF(R95&lt;=150,"Entre 120 e 150",IF(R95&lt;=180,"Entre 150 e 180","Superior a 180")))))))</f>
        <v/>
      </c>
    </row>
    <row r="96">
      <c r="A96" t="inlineStr">
        <is>
          <t>Q01L01</t>
        </is>
      </c>
      <c r="B96" t="inlineStr">
        <is>
          <t>VAGNER LUIS SANCHES DA SILVA</t>
        </is>
      </c>
      <c r="C96" t="n">
        <v>1</v>
      </c>
      <c r="D96" t="inlineStr">
        <is>
          <t>IPCA</t>
        </is>
      </c>
      <c r="E96" t="n">
        <v>0.009488792934583046</v>
      </c>
      <c r="F96" t="inlineStr">
        <is>
          <t>MENSAL</t>
        </is>
      </c>
      <c r="G96" s="118" t="n">
        <v>47943</v>
      </c>
      <c r="H96" t="n">
        <v>47943</v>
      </c>
      <c r="I96" s="370" t="n">
        <v>110</v>
      </c>
      <c r="J96" t="inlineStr">
        <is>
          <t>CARTEIRA</t>
        </is>
      </c>
      <c r="K96" t="inlineStr">
        <is>
          <t>CONTRATO</t>
        </is>
      </c>
      <c r="L96" t="n">
        <v>4359.92</v>
      </c>
      <c r="M96" t="inlineStr">
        <is>
          <t>IBIRAPITANGA FASE 3</t>
        </is>
      </c>
      <c r="N96" s="142">
        <f>DATE(YEAR(G96),MONTH(G96),1)</f>
        <v/>
      </c>
      <c r="O96" s="132">
        <f>IF(G96&gt;$K$3,"Futuro","Atraso")</f>
        <v/>
      </c>
      <c r="P96">
        <f>12*(YEAR(G96)-YEAR($K$3))+(MONTH(G96)-MONTH($K$3))</f>
        <v/>
      </c>
      <c r="Q96" s="366">
        <f>IF(M96="IBIRAPITANGA FASE 3",IF(O96="Atraso",L96,L96/(1+$I$2)^P96),IF(O96="Atraso",L96,L96/(1+$I$1)^P96))</f>
        <v/>
      </c>
      <c r="R96">
        <f>IF(O96="Atraso",$K$3-G96,0)</f>
        <v/>
      </c>
      <c r="S96">
        <f>IF(R96&lt;=15,"Até 15",IF(R96&lt;=30,"Entre 15 e 30",IF(R96&lt;=60,"Entre 30 e 60",IF(R96&lt;=90,"Entre 60 e 90",IF(R96&lt;=120,"Entre 90 e 120",IF(R96&lt;=150,"Entre 120 e 150",IF(R96&lt;=180,"Entre 150 e 180","Superior a 180")))))))</f>
        <v/>
      </c>
    </row>
    <row r="97">
      <c r="A97" t="inlineStr">
        <is>
          <t>Q01L01</t>
        </is>
      </c>
      <c r="B97" t="inlineStr">
        <is>
          <t>VAGNER LUIS SANCHES DA SILVA</t>
        </is>
      </c>
      <c r="C97" t="n">
        <v>1</v>
      </c>
      <c r="D97" t="inlineStr">
        <is>
          <t>IPCA</t>
        </is>
      </c>
      <c r="E97" t="n">
        <v>0.009488792934583046</v>
      </c>
      <c r="F97" t="inlineStr">
        <is>
          <t>MENSAL</t>
        </is>
      </c>
      <c r="G97" s="118" t="n">
        <v>47973</v>
      </c>
      <c r="H97" t="n">
        <v>47973</v>
      </c>
      <c r="I97" s="370" t="n">
        <v>111</v>
      </c>
      <c r="J97" t="inlineStr">
        <is>
          <t>CARTEIRA</t>
        </is>
      </c>
      <c r="K97" t="inlineStr">
        <is>
          <t>CONTRATO</t>
        </is>
      </c>
      <c r="L97" t="n">
        <v>4359.92</v>
      </c>
      <c r="M97" t="inlineStr">
        <is>
          <t>IBIRAPITANGA FASE 3</t>
        </is>
      </c>
      <c r="N97" s="142">
        <f>DATE(YEAR(G97),MONTH(G97),1)</f>
        <v/>
      </c>
      <c r="O97" s="132">
        <f>IF(G97&gt;$K$3,"Futuro","Atraso")</f>
        <v/>
      </c>
      <c r="P97">
        <f>12*(YEAR(G97)-YEAR($K$3))+(MONTH(G97)-MONTH($K$3))</f>
        <v/>
      </c>
      <c r="Q97" s="366">
        <f>IF(M97="IBIRAPITANGA FASE 3",IF(O97="Atraso",L97,L97/(1+$I$2)^P97),IF(O97="Atraso",L97,L97/(1+$I$1)^P97))</f>
        <v/>
      </c>
      <c r="R97">
        <f>IF(O97="Atraso",$K$3-G97,0)</f>
        <v/>
      </c>
      <c r="S97">
        <f>IF(R97&lt;=15,"Até 15",IF(R97&lt;=30,"Entre 15 e 30",IF(R97&lt;=60,"Entre 30 e 60",IF(R97&lt;=90,"Entre 60 e 90",IF(R97&lt;=120,"Entre 90 e 120",IF(R97&lt;=150,"Entre 120 e 150",IF(R97&lt;=180,"Entre 150 e 180","Superior a 180")))))))</f>
        <v/>
      </c>
    </row>
    <row r="98">
      <c r="A98" t="inlineStr">
        <is>
          <t>Q01L01</t>
        </is>
      </c>
      <c r="B98" t="inlineStr">
        <is>
          <t>VAGNER LUIS SANCHES DA SILVA</t>
        </is>
      </c>
      <c r="C98" t="n">
        <v>1</v>
      </c>
      <c r="D98" t="inlineStr">
        <is>
          <t>IPCA</t>
        </is>
      </c>
      <c r="E98" t="n">
        <v>0.009488792934583046</v>
      </c>
      <c r="F98" t="inlineStr">
        <is>
          <t>MENSAL</t>
        </is>
      </c>
      <c r="G98" s="118" t="n">
        <v>48004</v>
      </c>
      <c r="H98" t="n">
        <v>48004</v>
      </c>
      <c r="I98" s="370" t="n">
        <v>112</v>
      </c>
      <c r="J98" t="inlineStr">
        <is>
          <t>CARTEIRA</t>
        </is>
      </c>
      <c r="K98" t="inlineStr">
        <is>
          <t>CONTRATO</t>
        </is>
      </c>
      <c r="L98" t="n">
        <v>4359.92</v>
      </c>
      <c r="M98" t="inlineStr">
        <is>
          <t>IBIRAPITANGA FASE 3</t>
        </is>
      </c>
      <c r="N98" s="142">
        <f>DATE(YEAR(G98),MONTH(G98),1)</f>
        <v/>
      </c>
      <c r="O98" s="132">
        <f>IF(G98&gt;$K$3,"Futuro","Atraso")</f>
        <v/>
      </c>
      <c r="P98">
        <f>12*(YEAR(G98)-YEAR($K$3))+(MONTH(G98)-MONTH($K$3))</f>
        <v/>
      </c>
      <c r="Q98" s="366">
        <f>IF(M98="IBIRAPITANGA FASE 3",IF(O98="Atraso",L98,L98/(1+$I$2)^P98),IF(O98="Atraso",L98,L98/(1+$I$1)^P98))</f>
        <v/>
      </c>
      <c r="R98">
        <f>IF(O98="Atraso",$K$3-G98,0)</f>
        <v/>
      </c>
      <c r="S98">
        <f>IF(R98&lt;=15,"Até 15",IF(R98&lt;=30,"Entre 15 e 30",IF(R98&lt;=60,"Entre 30 e 60",IF(R98&lt;=90,"Entre 60 e 90",IF(R98&lt;=120,"Entre 90 e 120",IF(R98&lt;=150,"Entre 120 e 150",IF(R98&lt;=180,"Entre 150 e 180","Superior a 180")))))))</f>
        <v/>
      </c>
    </row>
    <row r="99">
      <c r="A99" t="inlineStr">
        <is>
          <t>Q01L01</t>
        </is>
      </c>
      <c r="B99" t="inlineStr">
        <is>
          <t>VAGNER LUIS SANCHES DA SILVA</t>
        </is>
      </c>
      <c r="C99" t="n">
        <v>1</v>
      </c>
      <c r="D99" t="inlineStr">
        <is>
          <t>IPCA</t>
        </is>
      </c>
      <c r="E99" t="n">
        <v>0.009488792934583046</v>
      </c>
      <c r="F99" t="inlineStr">
        <is>
          <t>MENSAL</t>
        </is>
      </c>
      <c r="G99" s="118" t="n">
        <v>48034</v>
      </c>
      <c r="H99" t="n">
        <v>48034</v>
      </c>
      <c r="I99" s="370" t="n">
        <v>113</v>
      </c>
      <c r="J99" t="inlineStr">
        <is>
          <t>CARTEIRA</t>
        </is>
      </c>
      <c r="K99" t="inlineStr">
        <is>
          <t>CONTRATO</t>
        </is>
      </c>
      <c r="L99" t="n">
        <v>4359.92</v>
      </c>
      <c r="M99" t="inlineStr">
        <is>
          <t>IBIRAPITANGA FASE 3</t>
        </is>
      </c>
      <c r="N99" s="142">
        <f>DATE(YEAR(G99),MONTH(G99),1)</f>
        <v/>
      </c>
      <c r="O99" s="132">
        <f>IF(G99&gt;$K$3,"Futuro","Atraso")</f>
        <v/>
      </c>
      <c r="P99">
        <f>12*(YEAR(G99)-YEAR($K$3))+(MONTH(G99)-MONTH($K$3))</f>
        <v/>
      </c>
      <c r="Q99" s="366">
        <f>IF(M99="IBIRAPITANGA FASE 3",IF(O99="Atraso",L99,L99/(1+$I$2)^P99),IF(O99="Atraso",L99,L99/(1+$I$1)^P99))</f>
        <v/>
      </c>
      <c r="R99">
        <f>IF(O99="Atraso",$K$3-G99,0)</f>
        <v/>
      </c>
      <c r="S99">
        <f>IF(R99&lt;=15,"Até 15",IF(R99&lt;=30,"Entre 15 e 30",IF(R99&lt;=60,"Entre 30 e 60",IF(R99&lt;=90,"Entre 60 e 90",IF(R99&lt;=120,"Entre 90 e 120",IF(R99&lt;=150,"Entre 120 e 150",IF(R99&lt;=180,"Entre 150 e 180","Superior a 180")))))))</f>
        <v/>
      </c>
    </row>
    <row r="100">
      <c r="A100" t="inlineStr">
        <is>
          <t>Q01L01</t>
        </is>
      </c>
      <c r="B100" t="inlineStr">
        <is>
          <t>VAGNER LUIS SANCHES DA SILVA</t>
        </is>
      </c>
      <c r="C100" t="n">
        <v>1</v>
      </c>
      <c r="D100" t="inlineStr">
        <is>
          <t>IPCA</t>
        </is>
      </c>
      <c r="E100" t="n">
        <v>0.009488792934583046</v>
      </c>
      <c r="F100" t="inlineStr">
        <is>
          <t>MENSAL</t>
        </is>
      </c>
      <c r="G100" s="118" t="n">
        <v>48065</v>
      </c>
      <c r="H100" t="n">
        <v>48065</v>
      </c>
      <c r="I100" s="370" t="n">
        <v>114</v>
      </c>
      <c r="J100" t="inlineStr">
        <is>
          <t>CARTEIRA</t>
        </is>
      </c>
      <c r="K100" t="inlineStr">
        <is>
          <t>CONTRATO</t>
        </is>
      </c>
      <c r="L100" t="n">
        <v>4359.92</v>
      </c>
      <c r="M100" t="inlineStr">
        <is>
          <t>IBIRAPITANGA FASE 3</t>
        </is>
      </c>
      <c r="N100" s="142">
        <f>DATE(YEAR(G100),MONTH(G100),1)</f>
        <v/>
      </c>
      <c r="O100" s="132">
        <f>IF(G100&gt;$K$3,"Futuro","Atraso")</f>
        <v/>
      </c>
      <c r="P100">
        <f>12*(YEAR(G100)-YEAR($K$3))+(MONTH(G100)-MONTH($K$3))</f>
        <v/>
      </c>
      <c r="Q100" s="366">
        <f>IF(M100="IBIRAPITANGA FASE 3",IF(O100="Atraso",L100,L100/(1+$I$2)^P100),IF(O100="Atraso",L100,L100/(1+$I$1)^P100))</f>
        <v/>
      </c>
      <c r="R100">
        <f>IF(O100="Atraso",$K$3-G100,0)</f>
        <v/>
      </c>
      <c r="S100">
        <f>IF(R100&lt;=15,"Até 15",IF(R100&lt;=30,"Entre 15 e 30",IF(R100&lt;=60,"Entre 30 e 60",IF(R100&lt;=90,"Entre 60 e 90",IF(R100&lt;=120,"Entre 90 e 120",IF(R100&lt;=150,"Entre 120 e 150",IF(R100&lt;=180,"Entre 150 e 180","Superior a 180")))))))</f>
        <v/>
      </c>
    </row>
    <row r="101">
      <c r="A101" t="inlineStr">
        <is>
          <t>Q01L01</t>
        </is>
      </c>
      <c r="B101" t="inlineStr">
        <is>
          <t>VAGNER LUIS SANCHES DA SILVA</t>
        </is>
      </c>
      <c r="C101" t="n">
        <v>1</v>
      </c>
      <c r="D101" t="inlineStr">
        <is>
          <t>IPCA</t>
        </is>
      </c>
      <c r="E101" t="n">
        <v>0.009488792934583046</v>
      </c>
      <c r="F101" t="inlineStr">
        <is>
          <t>MENSAL</t>
        </is>
      </c>
      <c r="G101" s="118" t="n">
        <v>48096</v>
      </c>
      <c r="H101" t="n">
        <v>48096</v>
      </c>
      <c r="I101" s="370" t="n">
        <v>115</v>
      </c>
      <c r="J101" t="inlineStr">
        <is>
          <t>CARTEIRA</t>
        </is>
      </c>
      <c r="K101" t="inlineStr">
        <is>
          <t>CONTRATO</t>
        </is>
      </c>
      <c r="L101" t="n">
        <v>4359.92</v>
      </c>
      <c r="M101" t="inlineStr">
        <is>
          <t>IBIRAPITANGA FASE 3</t>
        </is>
      </c>
      <c r="N101" s="142">
        <f>DATE(YEAR(G101),MONTH(G101),1)</f>
        <v/>
      </c>
      <c r="O101" s="132">
        <f>IF(G101&gt;$K$3,"Futuro","Atraso")</f>
        <v/>
      </c>
      <c r="P101">
        <f>12*(YEAR(G101)-YEAR($K$3))+(MONTH(G101)-MONTH($K$3))</f>
        <v/>
      </c>
      <c r="Q101" s="366">
        <f>IF(M101="IBIRAPITANGA FASE 3",IF(O101="Atraso",L101,L101/(1+$I$2)^P101),IF(O101="Atraso",L101,L101/(1+$I$1)^P101))</f>
        <v/>
      </c>
      <c r="R101">
        <f>IF(O101="Atraso",$K$3-G101,0)</f>
        <v/>
      </c>
      <c r="S101">
        <f>IF(R101&lt;=15,"Até 15",IF(R101&lt;=30,"Entre 15 e 30",IF(R101&lt;=60,"Entre 30 e 60",IF(R101&lt;=90,"Entre 60 e 90",IF(R101&lt;=120,"Entre 90 e 120",IF(R101&lt;=150,"Entre 120 e 150",IF(R101&lt;=180,"Entre 150 e 180","Superior a 180")))))))</f>
        <v/>
      </c>
    </row>
    <row r="102">
      <c r="A102" t="inlineStr">
        <is>
          <t>Q01L01</t>
        </is>
      </c>
      <c r="B102" t="inlineStr">
        <is>
          <t>VAGNER LUIS SANCHES DA SILVA</t>
        </is>
      </c>
      <c r="C102" t="n">
        <v>1</v>
      </c>
      <c r="D102" t="inlineStr">
        <is>
          <t>IPCA</t>
        </is>
      </c>
      <c r="E102" t="n">
        <v>0.009488792934583046</v>
      </c>
      <c r="F102" t="inlineStr">
        <is>
          <t>MENSAL</t>
        </is>
      </c>
      <c r="G102" s="118" t="n">
        <v>48126</v>
      </c>
      <c r="H102" t="n">
        <v>48126</v>
      </c>
      <c r="I102" s="370" t="n">
        <v>116</v>
      </c>
      <c r="J102" t="inlineStr">
        <is>
          <t>CARTEIRA</t>
        </is>
      </c>
      <c r="K102" t="inlineStr">
        <is>
          <t>CONTRATO</t>
        </is>
      </c>
      <c r="L102" t="n">
        <v>4359.92</v>
      </c>
      <c r="M102" t="inlineStr">
        <is>
          <t>IBIRAPITANGA FASE 3</t>
        </is>
      </c>
      <c r="N102" s="142">
        <f>DATE(YEAR(G102),MONTH(G102),1)</f>
        <v/>
      </c>
      <c r="O102" s="132">
        <f>IF(G102&gt;$K$3,"Futuro","Atraso")</f>
        <v/>
      </c>
      <c r="P102">
        <f>12*(YEAR(G102)-YEAR($K$3))+(MONTH(G102)-MONTH($K$3))</f>
        <v/>
      </c>
      <c r="Q102" s="366">
        <f>IF(M102="IBIRAPITANGA FASE 3",IF(O102="Atraso",L102,L102/(1+$I$2)^P102),IF(O102="Atraso",L102,L102/(1+$I$1)^P102))</f>
        <v/>
      </c>
      <c r="R102">
        <f>IF(O102="Atraso",$K$3-G102,0)</f>
        <v/>
      </c>
      <c r="S102">
        <f>IF(R102&lt;=15,"Até 15",IF(R102&lt;=30,"Entre 15 e 30",IF(R102&lt;=60,"Entre 30 e 60",IF(R102&lt;=90,"Entre 60 e 90",IF(R102&lt;=120,"Entre 90 e 120",IF(R102&lt;=150,"Entre 120 e 150",IF(R102&lt;=180,"Entre 150 e 180","Superior a 180")))))))</f>
        <v/>
      </c>
    </row>
    <row r="103">
      <c r="A103" t="inlineStr">
        <is>
          <t>Q01L01</t>
        </is>
      </c>
      <c r="B103" t="inlineStr">
        <is>
          <t>VAGNER LUIS SANCHES DA SILVA</t>
        </is>
      </c>
      <c r="C103" t="n">
        <v>1</v>
      </c>
      <c r="D103" t="inlineStr">
        <is>
          <t>IPCA</t>
        </is>
      </c>
      <c r="E103" t="n">
        <v>0.009488792934583046</v>
      </c>
      <c r="F103" t="inlineStr">
        <is>
          <t>MENSAL</t>
        </is>
      </c>
      <c r="G103" s="118" t="n">
        <v>48157</v>
      </c>
      <c r="H103" t="n">
        <v>48157</v>
      </c>
      <c r="I103" s="370" t="n">
        <v>117</v>
      </c>
      <c r="J103" t="inlineStr">
        <is>
          <t>CARTEIRA</t>
        </is>
      </c>
      <c r="K103" t="inlineStr">
        <is>
          <t>CONTRATO</t>
        </is>
      </c>
      <c r="L103" t="n">
        <v>4359.92</v>
      </c>
      <c r="M103" t="inlineStr">
        <is>
          <t>IBIRAPITANGA FASE 3</t>
        </is>
      </c>
      <c r="N103" s="142">
        <f>DATE(YEAR(G103),MONTH(G103),1)</f>
        <v/>
      </c>
      <c r="O103" s="132">
        <f>IF(G103&gt;$K$3,"Futuro","Atraso")</f>
        <v/>
      </c>
      <c r="P103">
        <f>12*(YEAR(G103)-YEAR($K$3))+(MONTH(G103)-MONTH($K$3))</f>
        <v/>
      </c>
      <c r="Q103" s="366">
        <f>IF(M103="IBIRAPITANGA FASE 3",IF(O103="Atraso",L103,L103/(1+$I$2)^P103),IF(O103="Atraso",L103,L103/(1+$I$1)^P103))</f>
        <v/>
      </c>
      <c r="R103">
        <f>IF(O103="Atraso",$K$3-G103,0)</f>
        <v/>
      </c>
      <c r="S103">
        <f>IF(R103&lt;=15,"Até 15",IF(R103&lt;=30,"Entre 15 e 30",IF(R103&lt;=60,"Entre 30 e 60",IF(R103&lt;=90,"Entre 60 e 90",IF(R103&lt;=120,"Entre 90 e 120",IF(R103&lt;=150,"Entre 120 e 150",IF(R103&lt;=180,"Entre 150 e 180","Superior a 180")))))))</f>
        <v/>
      </c>
    </row>
    <row r="104">
      <c r="A104" t="inlineStr">
        <is>
          <t>Q01L01</t>
        </is>
      </c>
      <c r="B104" t="inlineStr">
        <is>
          <t>VAGNER LUIS SANCHES DA SILVA</t>
        </is>
      </c>
      <c r="C104" t="n">
        <v>1</v>
      </c>
      <c r="D104" t="inlineStr">
        <is>
          <t>IPCA</t>
        </is>
      </c>
      <c r="E104" t="n">
        <v>0.009488792934583046</v>
      </c>
      <c r="F104" t="inlineStr">
        <is>
          <t>MENSAL</t>
        </is>
      </c>
      <c r="G104" s="118" t="n">
        <v>48187</v>
      </c>
      <c r="H104" t="n">
        <v>48187</v>
      </c>
      <c r="I104" s="370" t="n">
        <v>118</v>
      </c>
      <c r="J104" t="inlineStr">
        <is>
          <t>CARTEIRA</t>
        </is>
      </c>
      <c r="K104" t="inlineStr">
        <is>
          <t>CONTRATO</t>
        </is>
      </c>
      <c r="L104" t="n">
        <v>4359.92</v>
      </c>
      <c r="M104" t="inlineStr">
        <is>
          <t>IBIRAPITANGA FASE 3</t>
        </is>
      </c>
      <c r="N104" s="142">
        <f>DATE(YEAR(G104),MONTH(G104),1)</f>
        <v/>
      </c>
      <c r="O104" s="132">
        <f>IF(G104&gt;$K$3,"Futuro","Atraso")</f>
        <v/>
      </c>
      <c r="P104">
        <f>12*(YEAR(G104)-YEAR($K$3))+(MONTH(G104)-MONTH($K$3))</f>
        <v/>
      </c>
      <c r="Q104" s="366">
        <f>IF(M104="IBIRAPITANGA FASE 3",IF(O104="Atraso",L104,L104/(1+$I$2)^P104),IF(O104="Atraso",L104,L104/(1+$I$1)^P104))</f>
        <v/>
      </c>
      <c r="R104">
        <f>IF(O104="Atraso",$K$3-G104,0)</f>
        <v/>
      </c>
      <c r="S104">
        <f>IF(R104&lt;=15,"Até 15",IF(R104&lt;=30,"Entre 15 e 30",IF(R104&lt;=60,"Entre 30 e 60",IF(R104&lt;=90,"Entre 60 e 90",IF(R104&lt;=120,"Entre 90 e 120",IF(R104&lt;=150,"Entre 120 e 150",IF(R104&lt;=180,"Entre 150 e 180","Superior a 180")))))))</f>
        <v/>
      </c>
    </row>
    <row r="105">
      <c r="A105" t="inlineStr">
        <is>
          <t>Q01L01</t>
        </is>
      </c>
      <c r="B105" t="inlineStr">
        <is>
          <t>VAGNER LUIS SANCHES DA SILVA</t>
        </is>
      </c>
      <c r="C105" t="n">
        <v>1</v>
      </c>
      <c r="D105" t="inlineStr">
        <is>
          <t>IPCA</t>
        </is>
      </c>
      <c r="E105" t="n">
        <v>0.009488792934583046</v>
      </c>
      <c r="F105" t="inlineStr">
        <is>
          <t>MENSAL</t>
        </is>
      </c>
      <c r="G105" s="118" t="n">
        <v>48218</v>
      </c>
      <c r="H105" t="n">
        <v>48218</v>
      </c>
      <c r="I105" s="370" t="n">
        <v>119</v>
      </c>
      <c r="J105" t="inlineStr">
        <is>
          <t>CARTEIRA</t>
        </is>
      </c>
      <c r="K105" t="inlineStr">
        <is>
          <t>CONTRATO</t>
        </is>
      </c>
      <c r="L105" t="n">
        <v>4359.92</v>
      </c>
      <c r="M105" t="inlineStr">
        <is>
          <t>IBIRAPITANGA FASE 3</t>
        </is>
      </c>
      <c r="N105" s="142">
        <f>DATE(YEAR(G105),MONTH(G105),1)</f>
        <v/>
      </c>
      <c r="O105" s="132">
        <f>IF(G105&gt;$K$3,"Futuro","Atraso")</f>
        <v/>
      </c>
      <c r="P105">
        <f>12*(YEAR(G105)-YEAR($K$3))+(MONTH(G105)-MONTH($K$3))</f>
        <v/>
      </c>
      <c r="Q105" s="366">
        <f>IF(M105="IBIRAPITANGA FASE 3",IF(O105="Atraso",L105,L105/(1+$I$2)^P105),IF(O105="Atraso",L105,L105/(1+$I$1)^P105))</f>
        <v/>
      </c>
      <c r="R105">
        <f>IF(O105="Atraso",$K$3-G105,0)</f>
        <v/>
      </c>
      <c r="S105">
        <f>IF(R105&lt;=15,"Até 15",IF(R105&lt;=30,"Entre 15 e 30",IF(R105&lt;=60,"Entre 30 e 60",IF(R105&lt;=90,"Entre 60 e 90",IF(R105&lt;=120,"Entre 90 e 120",IF(R105&lt;=150,"Entre 120 e 150",IF(R105&lt;=180,"Entre 150 e 180","Superior a 180")))))))</f>
        <v/>
      </c>
    </row>
    <row r="106">
      <c r="A106" t="inlineStr">
        <is>
          <t>Q01L01</t>
        </is>
      </c>
      <c r="B106" t="inlineStr">
        <is>
          <t>VAGNER LUIS SANCHES DA SILVA</t>
        </is>
      </c>
      <c r="C106" t="n">
        <v>1</v>
      </c>
      <c r="D106" t="inlineStr">
        <is>
          <t>IPCA</t>
        </is>
      </c>
      <c r="E106" t="n">
        <v>0.009488792934583046</v>
      </c>
      <c r="F106" t="inlineStr">
        <is>
          <t>MENSAL</t>
        </is>
      </c>
      <c r="G106" s="118" t="n">
        <v>48249</v>
      </c>
      <c r="H106" t="n">
        <v>48249</v>
      </c>
      <c r="I106" s="370" t="n">
        <v>120</v>
      </c>
      <c r="J106" t="inlineStr">
        <is>
          <t>CARTEIRA</t>
        </is>
      </c>
      <c r="K106" t="inlineStr">
        <is>
          <t>CONTRATO</t>
        </is>
      </c>
      <c r="L106" t="n">
        <v>4359.92</v>
      </c>
      <c r="M106" t="inlineStr">
        <is>
          <t>IBIRAPITANGA FASE 3</t>
        </is>
      </c>
      <c r="N106" s="142">
        <f>DATE(YEAR(G106),MONTH(G106),1)</f>
        <v/>
      </c>
      <c r="O106" s="132">
        <f>IF(G106&gt;$K$3,"Futuro","Atraso")</f>
        <v/>
      </c>
      <c r="P106">
        <f>12*(YEAR(G106)-YEAR($K$3))+(MONTH(G106)-MONTH($K$3))</f>
        <v/>
      </c>
      <c r="Q106" s="366">
        <f>IF(M106="IBIRAPITANGA FASE 3",IF(O106="Atraso",L106,L106/(1+$I$2)^P106),IF(O106="Atraso",L106,L106/(1+$I$1)^P106))</f>
        <v/>
      </c>
      <c r="R106">
        <f>IF(O106="Atraso",$K$3-G106,0)</f>
        <v/>
      </c>
      <c r="S106">
        <f>IF(R106&lt;=15,"Até 15",IF(R106&lt;=30,"Entre 15 e 30",IF(R106&lt;=60,"Entre 30 e 60",IF(R106&lt;=90,"Entre 60 e 90",IF(R106&lt;=120,"Entre 90 e 120",IF(R106&lt;=150,"Entre 120 e 150",IF(R106&lt;=180,"Entre 150 e 180","Superior a 180")))))))</f>
        <v/>
      </c>
    </row>
    <row r="107">
      <c r="A107" t="inlineStr">
        <is>
          <t>Q01L01</t>
        </is>
      </c>
      <c r="B107" t="inlineStr">
        <is>
          <t>VAGNER LUIS SANCHES DA SILVA</t>
        </is>
      </c>
      <c r="C107" t="n">
        <v>1</v>
      </c>
      <c r="D107" t="inlineStr">
        <is>
          <t>IPCA</t>
        </is>
      </c>
      <c r="E107" t="n">
        <v>0.009488792934583046</v>
      </c>
      <c r="F107" t="inlineStr">
        <is>
          <t>MENSAL</t>
        </is>
      </c>
      <c r="G107" s="118" t="n">
        <v>48278</v>
      </c>
      <c r="H107" t="n">
        <v>48278</v>
      </c>
      <c r="I107" s="370" t="n">
        <v>121</v>
      </c>
      <c r="J107" t="inlineStr">
        <is>
          <t>CARTEIRA</t>
        </is>
      </c>
      <c r="K107" t="inlineStr">
        <is>
          <t>CONTRATO</t>
        </is>
      </c>
      <c r="L107" t="n">
        <v>4359.92</v>
      </c>
      <c r="M107" t="inlineStr">
        <is>
          <t>IBIRAPITANGA FASE 3</t>
        </is>
      </c>
      <c r="N107" s="142">
        <f>DATE(YEAR(G107),MONTH(G107),1)</f>
        <v/>
      </c>
      <c r="O107" s="132">
        <f>IF(G107&gt;$K$3,"Futuro","Atraso")</f>
        <v/>
      </c>
      <c r="P107">
        <f>12*(YEAR(G107)-YEAR($K$3))+(MONTH(G107)-MONTH($K$3))</f>
        <v/>
      </c>
      <c r="Q107" s="366">
        <f>IF(M107="IBIRAPITANGA FASE 3",IF(O107="Atraso",L107,L107/(1+$I$2)^P107),IF(O107="Atraso",L107,L107/(1+$I$1)^P107))</f>
        <v/>
      </c>
      <c r="R107">
        <f>IF(O107="Atraso",$K$3-G107,0)</f>
        <v/>
      </c>
      <c r="S107">
        <f>IF(R107&lt;=15,"Até 15",IF(R107&lt;=30,"Entre 15 e 30",IF(R107&lt;=60,"Entre 30 e 60",IF(R107&lt;=90,"Entre 60 e 90",IF(R107&lt;=120,"Entre 90 e 120",IF(R107&lt;=150,"Entre 120 e 150",IF(R107&lt;=180,"Entre 150 e 180","Superior a 180")))))))</f>
        <v/>
      </c>
    </row>
    <row r="108">
      <c r="A108" t="inlineStr">
        <is>
          <t>Q01L01</t>
        </is>
      </c>
      <c r="B108" t="inlineStr">
        <is>
          <t>VAGNER LUIS SANCHES DA SILVA</t>
        </is>
      </c>
      <c r="C108" t="n">
        <v>1</v>
      </c>
      <c r="D108" t="inlineStr">
        <is>
          <t>IPCA</t>
        </is>
      </c>
      <c r="E108" t="n">
        <v>0.009488792934583046</v>
      </c>
      <c r="F108" t="inlineStr">
        <is>
          <t>MENSAL</t>
        </is>
      </c>
      <c r="G108" s="118" t="n">
        <v>48309</v>
      </c>
      <c r="H108" t="n">
        <v>48309</v>
      </c>
      <c r="I108" s="370" t="n">
        <v>122</v>
      </c>
      <c r="J108" t="inlineStr">
        <is>
          <t>CARTEIRA</t>
        </is>
      </c>
      <c r="K108" t="inlineStr">
        <is>
          <t>CONTRATO</t>
        </is>
      </c>
      <c r="L108" t="n">
        <v>4359.92</v>
      </c>
      <c r="M108" t="inlineStr">
        <is>
          <t>IBIRAPITANGA FASE 3</t>
        </is>
      </c>
      <c r="N108" s="142">
        <f>DATE(YEAR(G108),MONTH(G108),1)</f>
        <v/>
      </c>
      <c r="O108" s="132">
        <f>IF(G108&gt;$K$3,"Futuro","Atraso")</f>
        <v/>
      </c>
      <c r="P108">
        <f>12*(YEAR(G108)-YEAR($K$3))+(MONTH(G108)-MONTH($K$3))</f>
        <v/>
      </c>
      <c r="Q108" s="366">
        <f>IF(M108="IBIRAPITANGA FASE 3",IF(O108="Atraso",L108,L108/(1+$I$2)^P108),IF(O108="Atraso",L108,L108/(1+$I$1)^P108))</f>
        <v/>
      </c>
      <c r="R108">
        <f>IF(O108="Atraso",$K$3-G108,0)</f>
        <v/>
      </c>
      <c r="S108">
        <f>IF(R108&lt;=15,"Até 15",IF(R108&lt;=30,"Entre 15 e 30",IF(R108&lt;=60,"Entre 30 e 60",IF(R108&lt;=90,"Entre 60 e 90",IF(R108&lt;=120,"Entre 90 e 120",IF(R108&lt;=150,"Entre 120 e 150",IF(R108&lt;=180,"Entre 150 e 180","Superior a 180")))))))</f>
        <v/>
      </c>
    </row>
    <row r="109">
      <c r="A109" t="inlineStr">
        <is>
          <t>Q01L01</t>
        </is>
      </c>
      <c r="B109" t="inlineStr">
        <is>
          <t>VAGNER LUIS SANCHES DA SILVA</t>
        </is>
      </c>
      <c r="C109" t="n">
        <v>1</v>
      </c>
      <c r="D109" t="inlineStr">
        <is>
          <t>IPCA</t>
        </is>
      </c>
      <c r="E109" t="n">
        <v>0.009488792934583046</v>
      </c>
      <c r="F109" t="inlineStr">
        <is>
          <t>MENSAL</t>
        </is>
      </c>
      <c r="G109" s="118" t="n">
        <v>48339</v>
      </c>
      <c r="H109" t="n">
        <v>48339</v>
      </c>
      <c r="I109" s="370" t="n">
        <v>123</v>
      </c>
      <c r="J109" t="inlineStr">
        <is>
          <t>CARTEIRA</t>
        </is>
      </c>
      <c r="K109" t="inlineStr">
        <is>
          <t>CONTRATO</t>
        </is>
      </c>
      <c r="L109" t="n">
        <v>4359.92</v>
      </c>
      <c r="M109" t="inlineStr">
        <is>
          <t>IBIRAPITANGA FASE 3</t>
        </is>
      </c>
      <c r="N109" s="142">
        <f>DATE(YEAR(G109),MONTH(G109),1)</f>
        <v/>
      </c>
      <c r="O109" s="132">
        <f>IF(G109&gt;$K$3,"Futuro","Atraso")</f>
        <v/>
      </c>
      <c r="P109">
        <f>12*(YEAR(G109)-YEAR($K$3))+(MONTH(G109)-MONTH($K$3))</f>
        <v/>
      </c>
      <c r="Q109" s="366">
        <f>IF(M109="IBIRAPITANGA FASE 3",IF(O109="Atraso",L109,L109/(1+$I$2)^P109),IF(O109="Atraso",L109,L109/(1+$I$1)^P109))</f>
        <v/>
      </c>
      <c r="R109">
        <f>IF(O109="Atraso",$K$3-G109,0)</f>
        <v/>
      </c>
      <c r="S109">
        <f>IF(R109&lt;=15,"Até 15",IF(R109&lt;=30,"Entre 15 e 30",IF(R109&lt;=60,"Entre 30 e 60",IF(R109&lt;=90,"Entre 60 e 90",IF(R109&lt;=120,"Entre 90 e 120",IF(R109&lt;=150,"Entre 120 e 150",IF(R109&lt;=180,"Entre 150 e 180","Superior a 180")))))))</f>
        <v/>
      </c>
    </row>
    <row r="110">
      <c r="A110" t="inlineStr">
        <is>
          <t>Q01L01</t>
        </is>
      </c>
      <c r="B110" t="inlineStr">
        <is>
          <t>VAGNER LUIS SANCHES DA SILVA</t>
        </is>
      </c>
      <c r="C110" t="n">
        <v>1</v>
      </c>
      <c r="D110" t="inlineStr">
        <is>
          <t>IPCA</t>
        </is>
      </c>
      <c r="E110" t="n">
        <v>0.009488792934583046</v>
      </c>
      <c r="F110" t="inlineStr">
        <is>
          <t>MENSAL</t>
        </is>
      </c>
      <c r="G110" s="118" t="n">
        <v>48370</v>
      </c>
      <c r="H110" t="n">
        <v>48370</v>
      </c>
      <c r="I110" s="370" t="n">
        <v>124</v>
      </c>
      <c r="J110" t="inlineStr">
        <is>
          <t>CARTEIRA</t>
        </is>
      </c>
      <c r="K110" t="inlineStr">
        <is>
          <t>CONTRATO</t>
        </is>
      </c>
      <c r="L110" t="n">
        <v>4359.92</v>
      </c>
      <c r="M110" t="inlineStr">
        <is>
          <t>IBIRAPITANGA FASE 3</t>
        </is>
      </c>
      <c r="N110" s="142">
        <f>DATE(YEAR(G110),MONTH(G110),1)</f>
        <v/>
      </c>
      <c r="O110" s="132">
        <f>IF(G110&gt;$K$3,"Futuro","Atraso")</f>
        <v/>
      </c>
      <c r="P110">
        <f>12*(YEAR(G110)-YEAR($K$3))+(MONTH(G110)-MONTH($K$3))</f>
        <v/>
      </c>
      <c r="Q110" s="366">
        <f>IF(M110="IBIRAPITANGA FASE 3",IF(O110="Atraso",L110,L110/(1+$I$2)^P110),IF(O110="Atraso",L110,L110/(1+$I$1)^P110))</f>
        <v/>
      </c>
      <c r="R110">
        <f>IF(O110="Atraso",$K$3-G110,0)</f>
        <v/>
      </c>
      <c r="S110">
        <f>IF(R110&lt;=15,"Até 15",IF(R110&lt;=30,"Entre 15 e 30",IF(R110&lt;=60,"Entre 30 e 60",IF(R110&lt;=90,"Entre 60 e 90",IF(R110&lt;=120,"Entre 90 e 120",IF(R110&lt;=150,"Entre 120 e 150",IF(R110&lt;=180,"Entre 150 e 180","Superior a 180")))))))</f>
        <v/>
      </c>
    </row>
    <row r="111">
      <c r="A111" t="inlineStr">
        <is>
          <t>Q01L01</t>
        </is>
      </c>
      <c r="B111" t="inlineStr">
        <is>
          <t>VAGNER LUIS SANCHES DA SILVA</t>
        </is>
      </c>
      <c r="C111" t="n">
        <v>1</v>
      </c>
      <c r="D111" t="inlineStr">
        <is>
          <t>IPCA</t>
        </is>
      </c>
      <c r="E111" t="n">
        <v>0.009488792934583046</v>
      </c>
      <c r="F111" t="inlineStr">
        <is>
          <t>MENSAL</t>
        </is>
      </c>
      <c r="G111" s="118" t="n">
        <v>48400</v>
      </c>
      <c r="H111" t="n">
        <v>48400</v>
      </c>
      <c r="I111" s="370" t="n">
        <v>125</v>
      </c>
      <c r="J111" t="inlineStr">
        <is>
          <t>CARTEIRA</t>
        </is>
      </c>
      <c r="K111" t="inlineStr">
        <is>
          <t>CONTRATO</t>
        </is>
      </c>
      <c r="L111" t="n">
        <v>4359.92</v>
      </c>
      <c r="M111" t="inlineStr">
        <is>
          <t>IBIRAPITANGA FASE 3</t>
        </is>
      </c>
      <c r="N111" s="142">
        <f>DATE(YEAR(G111),MONTH(G111),1)</f>
        <v/>
      </c>
      <c r="O111" s="132">
        <f>IF(G111&gt;$K$3,"Futuro","Atraso")</f>
        <v/>
      </c>
      <c r="P111">
        <f>12*(YEAR(G111)-YEAR($K$3))+(MONTH(G111)-MONTH($K$3))</f>
        <v/>
      </c>
      <c r="Q111" s="366">
        <f>IF(M111="IBIRAPITANGA FASE 3",IF(O111="Atraso",L111,L111/(1+$I$2)^P111),IF(O111="Atraso",L111,L111/(1+$I$1)^P111))</f>
        <v/>
      </c>
      <c r="R111">
        <f>IF(O111="Atraso",$K$3-G111,0)</f>
        <v/>
      </c>
      <c r="S111">
        <f>IF(R111&lt;=15,"Até 15",IF(R111&lt;=30,"Entre 15 e 30",IF(R111&lt;=60,"Entre 30 e 60",IF(R111&lt;=90,"Entre 60 e 90",IF(R111&lt;=120,"Entre 90 e 120",IF(R111&lt;=150,"Entre 120 e 150",IF(R111&lt;=180,"Entre 150 e 180","Superior a 180")))))))</f>
        <v/>
      </c>
    </row>
    <row r="112">
      <c r="A112" t="inlineStr">
        <is>
          <t>Q01L01</t>
        </is>
      </c>
      <c r="B112" t="inlineStr">
        <is>
          <t>VAGNER LUIS SANCHES DA SILVA</t>
        </is>
      </c>
      <c r="C112" t="n">
        <v>1</v>
      </c>
      <c r="D112" t="inlineStr">
        <is>
          <t>IPCA</t>
        </is>
      </c>
      <c r="E112" t="n">
        <v>0.009488792934583046</v>
      </c>
      <c r="F112" t="inlineStr">
        <is>
          <t>MENSAL</t>
        </is>
      </c>
      <c r="G112" s="118" t="n">
        <v>48431</v>
      </c>
      <c r="H112" t="n">
        <v>48431</v>
      </c>
      <c r="I112" s="370" t="n">
        <v>126</v>
      </c>
      <c r="J112" t="inlineStr">
        <is>
          <t>CARTEIRA</t>
        </is>
      </c>
      <c r="K112" t="inlineStr">
        <is>
          <t>CONTRATO</t>
        </is>
      </c>
      <c r="L112" t="n">
        <v>4359.92</v>
      </c>
      <c r="M112" t="inlineStr">
        <is>
          <t>IBIRAPITANGA FASE 3</t>
        </is>
      </c>
      <c r="N112" s="142">
        <f>DATE(YEAR(G112),MONTH(G112),1)</f>
        <v/>
      </c>
      <c r="O112" s="132">
        <f>IF(G112&gt;$K$3,"Futuro","Atraso")</f>
        <v/>
      </c>
      <c r="P112">
        <f>12*(YEAR(G112)-YEAR($K$3))+(MONTH(G112)-MONTH($K$3))</f>
        <v/>
      </c>
      <c r="Q112" s="366">
        <f>IF(M112="IBIRAPITANGA FASE 3",IF(O112="Atraso",L112,L112/(1+$I$2)^P112),IF(O112="Atraso",L112,L112/(1+$I$1)^P112))</f>
        <v/>
      </c>
      <c r="R112">
        <f>IF(O112="Atraso",$K$3-G112,0)</f>
        <v/>
      </c>
      <c r="S112">
        <f>IF(R112&lt;=15,"Até 15",IF(R112&lt;=30,"Entre 15 e 30",IF(R112&lt;=60,"Entre 30 e 60",IF(R112&lt;=90,"Entre 60 e 90",IF(R112&lt;=120,"Entre 90 e 120",IF(R112&lt;=150,"Entre 120 e 150",IF(R112&lt;=180,"Entre 150 e 180","Superior a 180")))))))</f>
        <v/>
      </c>
    </row>
    <row r="113">
      <c r="A113" t="inlineStr">
        <is>
          <t>Q01L01</t>
        </is>
      </c>
      <c r="B113" t="inlineStr">
        <is>
          <t>VAGNER LUIS SANCHES DA SILVA</t>
        </is>
      </c>
      <c r="C113" t="n">
        <v>1</v>
      </c>
      <c r="D113" t="inlineStr">
        <is>
          <t>IPCA</t>
        </is>
      </c>
      <c r="E113" t="n">
        <v>0.009488792934583046</v>
      </c>
      <c r="F113" t="inlineStr">
        <is>
          <t>MENSAL</t>
        </is>
      </c>
      <c r="G113" s="118" t="n">
        <v>48462</v>
      </c>
      <c r="H113" t="n">
        <v>48462</v>
      </c>
      <c r="I113" s="370" t="n">
        <v>127</v>
      </c>
      <c r="J113" t="inlineStr">
        <is>
          <t>CARTEIRA</t>
        </is>
      </c>
      <c r="K113" t="inlineStr">
        <is>
          <t>CONTRATO</t>
        </is>
      </c>
      <c r="L113" t="n">
        <v>4359.92</v>
      </c>
      <c r="M113" t="inlineStr">
        <is>
          <t>IBIRAPITANGA FASE 3</t>
        </is>
      </c>
      <c r="N113" s="142">
        <f>DATE(YEAR(G113),MONTH(G113),1)</f>
        <v/>
      </c>
      <c r="O113" s="132">
        <f>IF(G113&gt;$K$3,"Futuro","Atraso")</f>
        <v/>
      </c>
      <c r="P113">
        <f>12*(YEAR(G113)-YEAR($K$3))+(MONTH(G113)-MONTH($K$3))</f>
        <v/>
      </c>
      <c r="Q113" s="366">
        <f>IF(M113="IBIRAPITANGA FASE 3",IF(O113="Atraso",L113,L113/(1+$I$2)^P113),IF(O113="Atraso",L113,L113/(1+$I$1)^P113))</f>
        <v/>
      </c>
      <c r="R113">
        <f>IF(O113="Atraso",$K$3-G113,0)</f>
        <v/>
      </c>
      <c r="S113">
        <f>IF(R113&lt;=15,"Até 15",IF(R113&lt;=30,"Entre 15 e 30",IF(R113&lt;=60,"Entre 30 e 60",IF(R113&lt;=90,"Entre 60 e 90",IF(R113&lt;=120,"Entre 90 e 120",IF(R113&lt;=150,"Entre 120 e 150",IF(R113&lt;=180,"Entre 150 e 180","Superior a 180")))))))</f>
        <v/>
      </c>
    </row>
    <row r="114">
      <c r="A114" t="inlineStr">
        <is>
          <t>Q01L01</t>
        </is>
      </c>
      <c r="B114" t="inlineStr">
        <is>
          <t>VAGNER LUIS SANCHES DA SILVA</t>
        </is>
      </c>
      <c r="C114" t="n">
        <v>1</v>
      </c>
      <c r="D114" t="inlineStr">
        <is>
          <t>IPCA</t>
        </is>
      </c>
      <c r="E114" t="n">
        <v>0.009488792934583046</v>
      </c>
      <c r="F114" t="inlineStr">
        <is>
          <t>MENSAL</t>
        </is>
      </c>
      <c r="G114" s="118" t="n">
        <v>48492</v>
      </c>
      <c r="H114" t="n">
        <v>48492</v>
      </c>
      <c r="I114" s="370" t="n">
        <v>128</v>
      </c>
      <c r="J114" t="inlineStr">
        <is>
          <t>CARTEIRA</t>
        </is>
      </c>
      <c r="K114" t="inlineStr">
        <is>
          <t>CONTRATO</t>
        </is>
      </c>
      <c r="L114" t="n">
        <v>4359.92</v>
      </c>
      <c r="M114" t="inlineStr">
        <is>
          <t>IBIRAPITANGA FASE 3</t>
        </is>
      </c>
      <c r="N114" s="142">
        <f>DATE(YEAR(G114),MONTH(G114),1)</f>
        <v/>
      </c>
      <c r="O114" s="132">
        <f>IF(G114&gt;$K$3,"Futuro","Atraso")</f>
        <v/>
      </c>
      <c r="P114">
        <f>12*(YEAR(G114)-YEAR($K$3))+(MONTH(G114)-MONTH($K$3))</f>
        <v/>
      </c>
      <c r="Q114" s="366">
        <f>IF(M114="IBIRAPITANGA FASE 3",IF(O114="Atraso",L114,L114/(1+$I$2)^P114),IF(O114="Atraso",L114,L114/(1+$I$1)^P114))</f>
        <v/>
      </c>
      <c r="R114">
        <f>IF(O114="Atraso",$K$3-G114,0)</f>
        <v/>
      </c>
      <c r="S114">
        <f>IF(R114&lt;=15,"Até 15",IF(R114&lt;=30,"Entre 15 e 30",IF(R114&lt;=60,"Entre 30 e 60",IF(R114&lt;=90,"Entre 60 e 90",IF(R114&lt;=120,"Entre 90 e 120",IF(R114&lt;=150,"Entre 120 e 150",IF(R114&lt;=180,"Entre 150 e 180","Superior a 180")))))))</f>
        <v/>
      </c>
    </row>
    <row r="115">
      <c r="A115" t="inlineStr">
        <is>
          <t>Q01L01</t>
        </is>
      </c>
      <c r="B115" t="inlineStr">
        <is>
          <t>VAGNER LUIS SANCHES DA SILVA</t>
        </is>
      </c>
      <c r="C115" t="n">
        <v>1</v>
      </c>
      <c r="D115" t="inlineStr">
        <is>
          <t>IPCA</t>
        </is>
      </c>
      <c r="E115" t="n">
        <v>0.009488792934583046</v>
      </c>
      <c r="F115" t="inlineStr">
        <is>
          <t>MENSAL</t>
        </is>
      </c>
      <c r="G115" s="118" t="n">
        <v>48523</v>
      </c>
      <c r="H115" t="n">
        <v>48523</v>
      </c>
      <c r="I115" s="370" t="n">
        <v>129</v>
      </c>
      <c r="J115" t="inlineStr">
        <is>
          <t>CARTEIRA</t>
        </is>
      </c>
      <c r="K115" t="inlineStr">
        <is>
          <t>CONTRATO</t>
        </is>
      </c>
      <c r="L115" t="n">
        <v>4359.92</v>
      </c>
      <c r="M115" t="inlineStr">
        <is>
          <t>IBIRAPITANGA FASE 3</t>
        </is>
      </c>
      <c r="N115" s="142">
        <f>DATE(YEAR(G115),MONTH(G115),1)</f>
        <v/>
      </c>
      <c r="O115" s="132">
        <f>IF(G115&gt;$K$3,"Futuro","Atraso")</f>
        <v/>
      </c>
      <c r="P115">
        <f>12*(YEAR(G115)-YEAR($K$3))+(MONTH(G115)-MONTH($K$3))</f>
        <v/>
      </c>
      <c r="Q115" s="366">
        <f>IF(M115="IBIRAPITANGA FASE 3",IF(O115="Atraso",L115,L115/(1+$I$2)^P115),IF(O115="Atraso",L115,L115/(1+$I$1)^P115))</f>
        <v/>
      </c>
      <c r="R115">
        <f>IF(O115="Atraso",$K$3-G115,0)</f>
        <v/>
      </c>
      <c r="S115">
        <f>IF(R115&lt;=15,"Até 15",IF(R115&lt;=30,"Entre 15 e 30",IF(R115&lt;=60,"Entre 30 e 60",IF(R115&lt;=90,"Entre 60 e 90",IF(R115&lt;=120,"Entre 90 e 120",IF(R115&lt;=150,"Entre 120 e 150",IF(R115&lt;=180,"Entre 150 e 180","Superior a 180")))))))</f>
        <v/>
      </c>
    </row>
    <row r="116">
      <c r="A116" t="inlineStr">
        <is>
          <t>Q01L01</t>
        </is>
      </c>
      <c r="B116" t="inlineStr">
        <is>
          <t>VAGNER LUIS SANCHES DA SILVA</t>
        </is>
      </c>
      <c r="C116" t="n">
        <v>1</v>
      </c>
      <c r="D116" t="inlineStr">
        <is>
          <t>IPCA</t>
        </is>
      </c>
      <c r="E116" t="n">
        <v>0.009488792934583046</v>
      </c>
      <c r="F116" t="inlineStr">
        <is>
          <t>MENSAL</t>
        </is>
      </c>
      <c r="G116" s="118" t="n">
        <v>48553</v>
      </c>
      <c r="H116" t="n">
        <v>48553</v>
      </c>
      <c r="I116" s="370" t="n">
        <v>130</v>
      </c>
      <c r="J116" t="inlineStr">
        <is>
          <t>CARTEIRA</t>
        </is>
      </c>
      <c r="K116" t="inlineStr">
        <is>
          <t>CONTRATO</t>
        </is>
      </c>
      <c r="L116" t="n">
        <v>4359.92</v>
      </c>
      <c r="M116" t="inlineStr">
        <is>
          <t>IBIRAPITANGA FASE 3</t>
        </is>
      </c>
      <c r="N116" s="142">
        <f>DATE(YEAR(G116),MONTH(G116),1)</f>
        <v/>
      </c>
      <c r="O116" s="132">
        <f>IF(G116&gt;$K$3,"Futuro","Atraso")</f>
        <v/>
      </c>
      <c r="P116">
        <f>12*(YEAR(G116)-YEAR($K$3))+(MONTH(G116)-MONTH($K$3))</f>
        <v/>
      </c>
      <c r="Q116" s="366">
        <f>IF(M116="IBIRAPITANGA FASE 3",IF(O116="Atraso",L116,L116/(1+$I$2)^P116),IF(O116="Atraso",L116,L116/(1+$I$1)^P116))</f>
        <v/>
      </c>
      <c r="R116">
        <f>IF(O116="Atraso",$K$3-G116,0)</f>
        <v/>
      </c>
      <c r="S116">
        <f>IF(R116&lt;=15,"Até 15",IF(R116&lt;=30,"Entre 15 e 30",IF(R116&lt;=60,"Entre 30 e 60",IF(R116&lt;=90,"Entre 60 e 90",IF(R116&lt;=120,"Entre 90 e 120",IF(R116&lt;=150,"Entre 120 e 150",IF(R116&lt;=180,"Entre 150 e 180","Superior a 180")))))))</f>
        <v/>
      </c>
    </row>
    <row r="117">
      <c r="A117" t="inlineStr">
        <is>
          <t>Q01L01</t>
        </is>
      </c>
      <c r="B117" t="inlineStr">
        <is>
          <t>VAGNER LUIS SANCHES DA SILVA</t>
        </is>
      </c>
      <c r="C117" t="n">
        <v>1</v>
      </c>
      <c r="D117" t="inlineStr">
        <is>
          <t>IPCA</t>
        </is>
      </c>
      <c r="E117" t="n">
        <v>0.009488792934583046</v>
      </c>
      <c r="F117" t="inlineStr">
        <is>
          <t>MENSAL</t>
        </is>
      </c>
      <c r="G117" s="118" t="n">
        <v>48584</v>
      </c>
      <c r="H117" t="n">
        <v>48584</v>
      </c>
      <c r="I117" s="370" t="n">
        <v>131</v>
      </c>
      <c r="J117" t="inlineStr">
        <is>
          <t>CARTEIRA</t>
        </is>
      </c>
      <c r="K117" t="inlineStr">
        <is>
          <t>CONTRATO</t>
        </is>
      </c>
      <c r="L117" t="n">
        <v>4359.92</v>
      </c>
      <c r="M117" t="inlineStr">
        <is>
          <t>IBIRAPITANGA FASE 3</t>
        </is>
      </c>
      <c r="N117" s="142">
        <f>DATE(YEAR(G117),MONTH(G117),1)</f>
        <v/>
      </c>
      <c r="O117" s="132">
        <f>IF(G117&gt;$K$3,"Futuro","Atraso")</f>
        <v/>
      </c>
      <c r="P117">
        <f>12*(YEAR(G117)-YEAR($K$3))+(MONTH(G117)-MONTH($K$3))</f>
        <v/>
      </c>
      <c r="Q117" s="366">
        <f>IF(M117="IBIRAPITANGA FASE 3",IF(O117="Atraso",L117,L117/(1+$I$2)^P117),IF(O117="Atraso",L117,L117/(1+$I$1)^P117))</f>
        <v/>
      </c>
      <c r="R117">
        <f>IF(O117="Atraso",$K$3-G117,0)</f>
        <v/>
      </c>
      <c r="S117">
        <f>IF(R117&lt;=15,"Até 15",IF(R117&lt;=30,"Entre 15 e 30",IF(R117&lt;=60,"Entre 30 e 60",IF(R117&lt;=90,"Entre 60 e 90",IF(R117&lt;=120,"Entre 90 e 120",IF(R117&lt;=150,"Entre 120 e 150",IF(R117&lt;=180,"Entre 150 e 180","Superior a 180")))))))</f>
        <v/>
      </c>
    </row>
    <row r="118">
      <c r="A118" t="inlineStr">
        <is>
          <t>Q01L01</t>
        </is>
      </c>
      <c r="B118" t="inlineStr">
        <is>
          <t>VAGNER LUIS SANCHES DA SILVA</t>
        </is>
      </c>
      <c r="C118" t="n">
        <v>1</v>
      </c>
      <c r="D118" t="inlineStr">
        <is>
          <t>IPCA</t>
        </is>
      </c>
      <c r="E118" t="n">
        <v>0.009488792934583046</v>
      </c>
      <c r="F118" t="inlineStr">
        <is>
          <t>MENSAL</t>
        </is>
      </c>
      <c r="G118" s="118" t="n">
        <v>48615</v>
      </c>
      <c r="H118" t="n">
        <v>48615</v>
      </c>
      <c r="I118" s="370" t="n">
        <v>132</v>
      </c>
      <c r="J118" t="inlineStr">
        <is>
          <t>CARTEIRA</t>
        </is>
      </c>
      <c r="K118" t="inlineStr">
        <is>
          <t>CONTRATO</t>
        </is>
      </c>
      <c r="L118" t="n">
        <v>4359.92</v>
      </c>
      <c r="M118" t="inlineStr">
        <is>
          <t>IBIRAPITANGA FASE 3</t>
        </is>
      </c>
      <c r="N118" s="142">
        <f>DATE(YEAR(G118),MONTH(G118),1)</f>
        <v/>
      </c>
      <c r="O118" s="132">
        <f>IF(G118&gt;$K$3,"Futuro","Atraso")</f>
        <v/>
      </c>
      <c r="P118">
        <f>12*(YEAR(G118)-YEAR($K$3))+(MONTH(G118)-MONTH($K$3))</f>
        <v/>
      </c>
      <c r="Q118" s="366">
        <f>IF(M118="IBIRAPITANGA FASE 3",IF(O118="Atraso",L118,L118/(1+$I$2)^P118),IF(O118="Atraso",L118,L118/(1+$I$1)^P118))</f>
        <v/>
      </c>
      <c r="R118">
        <f>IF(O118="Atraso",$K$3-G118,0)</f>
        <v/>
      </c>
      <c r="S118">
        <f>IF(R118&lt;=15,"Até 15",IF(R118&lt;=30,"Entre 15 e 30",IF(R118&lt;=60,"Entre 30 e 60",IF(R118&lt;=90,"Entre 60 e 90",IF(R118&lt;=120,"Entre 90 e 120",IF(R118&lt;=150,"Entre 120 e 150",IF(R118&lt;=180,"Entre 150 e 180","Superior a 180")))))))</f>
        <v/>
      </c>
    </row>
    <row r="119">
      <c r="A119" t="inlineStr">
        <is>
          <t>Q01L01</t>
        </is>
      </c>
      <c r="B119" t="inlineStr">
        <is>
          <t>VAGNER LUIS SANCHES DA SILVA</t>
        </is>
      </c>
      <c r="C119" t="n">
        <v>1</v>
      </c>
      <c r="D119" t="inlineStr">
        <is>
          <t>IPCA</t>
        </is>
      </c>
      <c r="E119" t="n">
        <v>0.009488792934583046</v>
      </c>
      <c r="F119" t="inlineStr">
        <is>
          <t>MENSAL</t>
        </is>
      </c>
      <c r="G119" s="118" t="n">
        <v>48643</v>
      </c>
      <c r="H119" t="n">
        <v>48643</v>
      </c>
      <c r="I119" s="370" t="n">
        <v>133</v>
      </c>
      <c r="J119" t="inlineStr">
        <is>
          <t>CARTEIRA</t>
        </is>
      </c>
      <c r="K119" t="inlineStr">
        <is>
          <t>CONTRATO</t>
        </is>
      </c>
      <c r="L119" t="n">
        <v>4359.92</v>
      </c>
      <c r="M119" t="inlineStr">
        <is>
          <t>IBIRAPITANGA FASE 3</t>
        </is>
      </c>
      <c r="N119" s="142">
        <f>DATE(YEAR(G119),MONTH(G119),1)</f>
        <v/>
      </c>
      <c r="O119" s="132">
        <f>IF(G119&gt;$K$3,"Futuro","Atraso")</f>
        <v/>
      </c>
      <c r="P119">
        <f>12*(YEAR(G119)-YEAR($K$3))+(MONTH(G119)-MONTH($K$3))</f>
        <v/>
      </c>
      <c r="Q119" s="366">
        <f>IF(M119="IBIRAPITANGA FASE 3",IF(O119="Atraso",L119,L119/(1+$I$2)^P119),IF(O119="Atraso",L119,L119/(1+$I$1)^P119))</f>
        <v/>
      </c>
      <c r="R119">
        <f>IF(O119="Atraso",$K$3-G119,0)</f>
        <v/>
      </c>
      <c r="S119">
        <f>IF(R119&lt;=15,"Até 15",IF(R119&lt;=30,"Entre 15 e 30",IF(R119&lt;=60,"Entre 30 e 60",IF(R119&lt;=90,"Entre 60 e 90",IF(R119&lt;=120,"Entre 90 e 120",IF(R119&lt;=150,"Entre 120 e 150",IF(R119&lt;=180,"Entre 150 e 180","Superior a 180")))))))</f>
        <v/>
      </c>
    </row>
    <row r="120">
      <c r="A120" t="inlineStr">
        <is>
          <t>Q01L01</t>
        </is>
      </c>
      <c r="B120" t="inlineStr">
        <is>
          <t>VAGNER LUIS SANCHES DA SILVA</t>
        </is>
      </c>
      <c r="C120" t="n">
        <v>1</v>
      </c>
      <c r="D120" t="inlineStr">
        <is>
          <t>IPCA</t>
        </is>
      </c>
      <c r="E120" t="n">
        <v>0.009488792934583046</v>
      </c>
      <c r="F120" t="inlineStr">
        <is>
          <t>MENSAL</t>
        </is>
      </c>
      <c r="G120" s="118" t="n">
        <v>48674</v>
      </c>
      <c r="H120" t="n">
        <v>48674</v>
      </c>
      <c r="I120" s="370" t="n">
        <v>134</v>
      </c>
      <c r="J120" t="inlineStr">
        <is>
          <t>CARTEIRA</t>
        </is>
      </c>
      <c r="K120" t="inlineStr">
        <is>
          <t>CONTRATO</t>
        </is>
      </c>
      <c r="L120" t="n">
        <v>4359.92</v>
      </c>
      <c r="M120" t="inlineStr">
        <is>
          <t>IBIRAPITANGA FASE 3</t>
        </is>
      </c>
      <c r="N120" s="142">
        <f>DATE(YEAR(G120),MONTH(G120),1)</f>
        <v/>
      </c>
      <c r="O120" s="132">
        <f>IF(G120&gt;$K$3,"Futuro","Atraso")</f>
        <v/>
      </c>
      <c r="P120">
        <f>12*(YEAR(G120)-YEAR($K$3))+(MONTH(G120)-MONTH($K$3))</f>
        <v/>
      </c>
      <c r="Q120" s="366">
        <f>IF(M120="IBIRAPITANGA FASE 3",IF(O120="Atraso",L120,L120/(1+$I$2)^P120),IF(O120="Atraso",L120,L120/(1+$I$1)^P120))</f>
        <v/>
      </c>
      <c r="R120">
        <f>IF(O120="Atraso",$K$3-G120,0)</f>
        <v/>
      </c>
      <c r="S120">
        <f>IF(R120&lt;=15,"Até 15",IF(R120&lt;=30,"Entre 15 e 30",IF(R120&lt;=60,"Entre 30 e 60",IF(R120&lt;=90,"Entre 60 e 90",IF(R120&lt;=120,"Entre 90 e 120",IF(R120&lt;=150,"Entre 120 e 150",IF(R120&lt;=180,"Entre 150 e 180","Superior a 180")))))))</f>
        <v/>
      </c>
    </row>
    <row r="121">
      <c r="A121" t="inlineStr">
        <is>
          <t>Q01L01</t>
        </is>
      </c>
      <c r="B121" t="inlineStr">
        <is>
          <t>VAGNER LUIS SANCHES DA SILVA</t>
        </is>
      </c>
      <c r="C121" t="n">
        <v>1</v>
      </c>
      <c r="D121" t="inlineStr">
        <is>
          <t>IPCA</t>
        </is>
      </c>
      <c r="E121" t="n">
        <v>0.009488792934583046</v>
      </c>
      <c r="F121" t="inlineStr">
        <is>
          <t>MENSAL</t>
        </is>
      </c>
      <c r="G121" s="118" t="n">
        <v>48704</v>
      </c>
      <c r="H121" t="n">
        <v>48704</v>
      </c>
      <c r="I121" s="370" t="n">
        <v>135</v>
      </c>
      <c r="J121" t="inlineStr">
        <is>
          <t>CARTEIRA</t>
        </is>
      </c>
      <c r="K121" t="inlineStr">
        <is>
          <t>CONTRATO</t>
        </is>
      </c>
      <c r="L121" t="n">
        <v>4359.92</v>
      </c>
      <c r="M121" t="inlineStr">
        <is>
          <t>IBIRAPITANGA FASE 3</t>
        </is>
      </c>
      <c r="N121" s="142">
        <f>DATE(YEAR(G121),MONTH(G121),1)</f>
        <v/>
      </c>
      <c r="O121" s="132">
        <f>IF(G121&gt;$K$3,"Futuro","Atraso")</f>
        <v/>
      </c>
      <c r="P121">
        <f>12*(YEAR(G121)-YEAR($K$3))+(MONTH(G121)-MONTH($K$3))</f>
        <v/>
      </c>
      <c r="Q121" s="366">
        <f>IF(M121="IBIRAPITANGA FASE 3",IF(O121="Atraso",L121,L121/(1+$I$2)^P121),IF(O121="Atraso",L121,L121/(1+$I$1)^P121))</f>
        <v/>
      </c>
      <c r="R121">
        <f>IF(O121="Atraso",$K$3-G121,0)</f>
        <v/>
      </c>
      <c r="S121">
        <f>IF(R121&lt;=15,"Até 15",IF(R121&lt;=30,"Entre 15 e 30",IF(R121&lt;=60,"Entre 30 e 60",IF(R121&lt;=90,"Entre 60 e 90",IF(R121&lt;=120,"Entre 90 e 120",IF(R121&lt;=150,"Entre 120 e 150",IF(R121&lt;=180,"Entre 150 e 180","Superior a 180")))))))</f>
        <v/>
      </c>
    </row>
    <row r="122">
      <c r="A122" t="inlineStr">
        <is>
          <t>Q01L01</t>
        </is>
      </c>
      <c r="B122" t="inlineStr">
        <is>
          <t>VAGNER LUIS SANCHES DA SILVA</t>
        </is>
      </c>
      <c r="C122" t="n">
        <v>1</v>
      </c>
      <c r="D122" t="inlineStr">
        <is>
          <t>IPCA</t>
        </is>
      </c>
      <c r="E122" t="n">
        <v>0.009488792934583046</v>
      </c>
      <c r="F122" t="inlineStr">
        <is>
          <t>MENSAL</t>
        </is>
      </c>
      <c r="G122" s="118" t="n">
        <v>48735</v>
      </c>
      <c r="H122" t="n">
        <v>48735</v>
      </c>
      <c r="I122" s="370" t="n">
        <v>136</v>
      </c>
      <c r="J122" t="inlineStr">
        <is>
          <t>CARTEIRA</t>
        </is>
      </c>
      <c r="K122" t="inlineStr">
        <is>
          <t>CONTRATO</t>
        </is>
      </c>
      <c r="L122" t="n">
        <v>4359.92</v>
      </c>
      <c r="M122" t="inlineStr">
        <is>
          <t>IBIRAPITANGA FASE 3</t>
        </is>
      </c>
      <c r="N122" s="142">
        <f>DATE(YEAR(G122),MONTH(G122),1)</f>
        <v/>
      </c>
      <c r="O122" s="132">
        <f>IF(G122&gt;$K$3,"Futuro","Atraso")</f>
        <v/>
      </c>
      <c r="P122">
        <f>12*(YEAR(G122)-YEAR($K$3))+(MONTH(G122)-MONTH($K$3))</f>
        <v/>
      </c>
      <c r="Q122" s="366">
        <f>IF(M122="IBIRAPITANGA FASE 3",IF(O122="Atraso",L122,L122/(1+$I$2)^P122),IF(O122="Atraso",L122,L122/(1+$I$1)^P122))</f>
        <v/>
      </c>
      <c r="R122">
        <f>IF(O122="Atraso",$K$3-G122,0)</f>
        <v/>
      </c>
      <c r="S122">
        <f>IF(R122&lt;=15,"Até 15",IF(R122&lt;=30,"Entre 15 e 30",IF(R122&lt;=60,"Entre 30 e 60",IF(R122&lt;=90,"Entre 60 e 90",IF(R122&lt;=120,"Entre 90 e 120",IF(R122&lt;=150,"Entre 120 e 150",IF(R122&lt;=180,"Entre 150 e 180","Superior a 180")))))))</f>
        <v/>
      </c>
    </row>
    <row r="123">
      <c r="A123" t="inlineStr">
        <is>
          <t>Q01L01</t>
        </is>
      </c>
      <c r="B123" t="inlineStr">
        <is>
          <t>VAGNER LUIS SANCHES DA SILVA</t>
        </is>
      </c>
      <c r="C123" t="n">
        <v>1</v>
      </c>
      <c r="D123" t="inlineStr">
        <is>
          <t>IPCA</t>
        </is>
      </c>
      <c r="E123" t="n">
        <v>0.009488792934583046</v>
      </c>
      <c r="F123" t="inlineStr">
        <is>
          <t>MENSAL</t>
        </is>
      </c>
      <c r="G123" s="118" t="n">
        <v>48765</v>
      </c>
      <c r="H123" t="n">
        <v>48765</v>
      </c>
      <c r="I123" s="370" t="n">
        <v>137</v>
      </c>
      <c r="J123" t="inlineStr">
        <is>
          <t>CARTEIRA</t>
        </is>
      </c>
      <c r="K123" t="inlineStr">
        <is>
          <t>CONTRATO</t>
        </is>
      </c>
      <c r="L123" t="n">
        <v>4359.92</v>
      </c>
      <c r="M123" t="inlineStr">
        <is>
          <t>IBIRAPITANGA FASE 3</t>
        </is>
      </c>
      <c r="N123" s="142">
        <f>DATE(YEAR(G123),MONTH(G123),1)</f>
        <v/>
      </c>
      <c r="O123" s="132">
        <f>IF(G123&gt;$K$3,"Futuro","Atraso")</f>
        <v/>
      </c>
      <c r="P123">
        <f>12*(YEAR(G123)-YEAR($K$3))+(MONTH(G123)-MONTH($K$3))</f>
        <v/>
      </c>
      <c r="Q123" s="366">
        <f>IF(M123="IBIRAPITANGA FASE 3",IF(O123="Atraso",L123,L123/(1+$I$2)^P123),IF(O123="Atraso",L123,L123/(1+$I$1)^P123))</f>
        <v/>
      </c>
      <c r="R123">
        <f>IF(O123="Atraso",$K$3-G123,0)</f>
        <v/>
      </c>
      <c r="S123">
        <f>IF(R123&lt;=15,"Até 15",IF(R123&lt;=30,"Entre 15 e 30",IF(R123&lt;=60,"Entre 30 e 60",IF(R123&lt;=90,"Entre 60 e 90",IF(R123&lt;=120,"Entre 90 e 120",IF(R123&lt;=150,"Entre 120 e 150",IF(R123&lt;=180,"Entre 150 e 180","Superior a 180")))))))</f>
        <v/>
      </c>
    </row>
    <row r="124">
      <c r="A124" t="inlineStr">
        <is>
          <t>Q01L01</t>
        </is>
      </c>
      <c r="B124" t="inlineStr">
        <is>
          <t>VAGNER LUIS SANCHES DA SILVA</t>
        </is>
      </c>
      <c r="C124" t="n">
        <v>1</v>
      </c>
      <c r="D124" t="inlineStr">
        <is>
          <t>IPCA</t>
        </is>
      </c>
      <c r="E124" t="n">
        <v>0.009488792934583046</v>
      </c>
      <c r="F124" t="inlineStr">
        <is>
          <t>MENSAL</t>
        </is>
      </c>
      <c r="G124" s="118" t="n">
        <v>48796</v>
      </c>
      <c r="H124" t="n">
        <v>48796</v>
      </c>
      <c r="I124" s="370" t="n">
        <v>138</v>
      </c>
      <c r="J124" t="inlineStr">
        <is>
          <t>CARTEIRA</t>
        </is>
      </c>
      <c r="K124" t="inlineStr">
        <is>
          <t>CONTRATO</t>
        </is>
      </c>
      <c r="L124" t="n">
        <v>4359.92</v>
      </c>
      <c r="M124" t="inlineStr">
        <is>
          <t>IBIRAPITANGA FASE 3</t>
        </is>
      </c>
      <c r="N124" s="142">
        <f>DATE(YEAR(G124),MONTH(G124),1)</f>
        <v/>
      </c>
      <c r="O124" s="132">
        <f>IF(G124&gt;$K$3,"Futuro","Atraso")</f>
        <v/>
      </c>
      <c r="P124">
        <f>12*(YEAR(G124)-YEAR($K$3))+(MONTH(G124)-MONTH($K$3))</f>
        <v/>
      </c>
      <c r="Q124" s="366">
        <f>IF(M124="IBIRAPITANGA FASE 3",IF(O124="Atraso",L124,L124/(1+$I$2)^P124),IF(O124="Atraso",L124,L124/(1+$I$1)^P124))</f>
        <v/>
      </c>
      <c r="R124">
        <f>IF(O124="Atraso",$K$3-G124,0)</f>
        <v/>
      </c>
      <c r="S124">
        <f>IF(R124&lt;=15,"Até 15",IF(R124&lt;=30,"Entre 15 e 30",IF(R124&lt;=60,"Entre 30 e 60",IF(R124&lt;=90,"Entre 60 e 90",IF(R124&lt;=120,"Entre 90 e 120",IF(R124&lt;=150,"Entre 120 e 150",IF(R124&lt;=180,"Entre 150 e 180","Superior a 180")))))))</f>
        <v/>
      </c>
    </row>
    <row r="125">
      <c r="A125" t="inlineStr">
        <is>
          <t>Q01L01</t>
        </is>
      </c>
      <c r="B125" t="inlineStr">
        <is>
          <t>VAGNER LUIS SANCHES DA SILVA</t>
        </is>
      </c>
      <c r="C125" t="n">
        <v>1</v>
      </c>
      <c r="D125" t="inlineStr">
        <is>
          <t>IPCA</t>
        </is>
      </c>
      <c r="E125" t="n">
        <v>0.009488792934583046</v>
      </c>
      <c r="F125" t="inlineStr">
        <is>
          <t>MENSAL</t>
        </is>
      </c>
      <c r="G125" s="118" t="n">
        <v>48827</v>
      </c>
      <c r="H125" t="n">
        <v>48827</v>
      </c>
      <c r="I125" s="370" t="n">
        <v>139</v>
      </c>
      <c r="J125" t="inlineStr">
        <is>
          <t>CARTEIRA</t>
        </is>
      </c>
      <c r="K125" t="inlineStr">
        <is>
          <t>CONTRATO</t>
        </is>
      </c>
      <c r="L125" t="n">
        <v>4359.92</v>
      </c>
      <c r="M125" t="inlineStr">
        <is>
          <t>IBIRAPITANGA FASE 3</t>
        </is>
      </c>
      <c r="N125" s="142">
        <f>DATE(YEAR(G125),MONTH(G125),1)</f>
        <v/>
      </c>
      <c r="O125" s="132">
        <f>IF(G125&gt;$K$3,"Futuro","Atraso")</f>
        <v/>
      </c>
      <c r="P125">
        <f>12*(YEAR(G125)-YEAR($K$3))+(MONTH(G125)-MONTH($K$3))</f>
        <v/>
      </c>
      <c r="Q125" s="366">
        <f>IF(M125="IBIRAPITANGA FASE 3",IF(O125="Atraso",L125,L125/(1+$I$2)^P125),IF(O125="Atraso",L125,L125/(1+$I$1)^P125))</f>
        <v/>
      </c>
      <c r="R125">
        <f>IF(O125="Atraso",$K$3-G125,0)</f>
        <v/>
      </c>
      <c r="S125">
        <f>IF(R125&lt;=15,"Até 15",IF(R125&lt;=30,"Entre 15 e 30",IF(R125&lt;=60,"Entre 30 e 60",IF(R125&lt;=90,"Entre 60 e 90",IF(R125&lt;=120,"Entre 90 e 120",IF(R125&lt;=150,"Entre 120 e 150",IF(R125&lt;=180,"Entre 150 e 180","Superior a 180")))))))</f>
        <v/>
      </c>
    </row>
    <row r="126">
      <c r="A126" t="inlineStr">
        <is>
          <t>Q01L01</t>
        </is>
      </c>
      <c r="B126" t="inlineStr">
        <is>
          <t>VAGNER LUIS SANCHES DA SILVA</t>
        </is>
      </c>
      <c r="C126" t="n">
        <v>1</v>
      </c>
      <c r="D126" t="inlineStr">
        <is>
          <t>IPCA</t>
        </is>
      </c>
      <c r="E126" t="n">
        <v>0.009488792934583046</v>
      </c>
      <c r="F126" t="inlineStr">
        <is>
          <t>MENSAL</t>
        </is>
      </c>
      <c r="G126" s="118" t="n">
        <v>48857</v>
      </c>
      <c r="H126" t="n">
        <v>48857</v>
      </c>
      <c r="I126" s="370" t="n">
        <v>140</v>
      </c>
      <c r="J126" t="inlineStr">
        <is>
          <t>CARTEIRA</t>
        </is>
      </c>
      <c r="K126" t="inlineStr">
        <is>
          <t>CONTRATO</t>
        </is>
      </c>
      <c r="L126" t="n">
        <v>4359.92</v>
      </c>
      <c r="M126" t="inlineStr">
        <is>
          <t>IBIRAPITANGA FASE 3</t>
        </is>
      </c>
      <c r="N126" s="142">
        <f>DATE(YEAR(G126),MONTH(G126),1)</f>
        <v/>
      </c>
      <c r="O126" s="132">
        <f>IF(G126&gt;$K$3,"Futuro","Atraso")</f>
        <v/>
      </c>
      <c r="P126">
        <f>12*(YEAR(G126)-YEAR($K$3))+(MONTH(G126)-MONTH($K$3))</f>
        <v/>
      </c>
      <c r="Q126" s="366">
        <f>IF(M126="IBIRAPITANGA FASE 3",IF(O126="Atraso",L126,L126/(1+$I$2)^P126),IF(O126="Atraso",L126,L126/(1+$I$1)^P126))</f>
        <v/>
      </c>
      <c r="R126">
        <f>IF(O126="Atraso",$K$3-G126,0)</f>
        <v/>
      </c>
      <c r="S126">
        <f>IF(R126&lt;=15,"Até 15",IF(R126&lt;=30,"Entre 15 e 30",IF(R126&lt;=60,"Entre 30 e 60",IF(R126&lt;=90,"Entre 60 e 90",IF(R126&lt;=120,"Entre 90 e 120",IF(R126&lt;=150,"Entre 120 e 150",IF(R126&lt;=180,"Entre 150 e 180","Superior a 180")))))))</f>
        <v/>
      </c>
    </row>
    <row r="127">
      <c r="A127" t="inlineStr">
        <is>
          <t>Q01L01</t>
        </is>
      </c>
      <c r="B127" t="inlineStr">
        <is>
          <t>VAGNER LUIS SANCHES DA SILVA</t>
        </is>
      </c>
      <c r="C127" t="n">
        <v>1</v>
      </c>
      <c r="D127" t="inlineStr">
        <is>
          <t>IPCA</t>
        </is>
      </c>
      <c r="E127" t="n">
        <v>0.009488792934583046</v>
      </c>
      <c r="F127" t="inlineStr">
        <is>
          <t>MENSAL</t>
        </is>
      </c>
      <c r="G127" s="118" t="n">
        <v>48888</v>
      </c>
      <c r="H127" t="n">
        <v>48888</v>
      </c>
      <c r="I127" s="370" t="n">
        <v>141</v>
      </c>
      <c r="J127" t="inlineStr">
        <is>
          <t>CARTEIRA</t>
        </is>
      </c>
      <c r="K127" t="inlineStr">
        <is>
          <t>CONTRATO</t>
        </is>
      </c>
      <c r="L127" t="n">
        <v>4359.92</v>
      </c>
      <c r="M127" t="inlineStr">
        <is>
          <t>IBIRAPITANGA FASE 3</t>
        </is>
      </c>
      <c r="N127" s="142">
        <f>DATE(YEAR(G127),MONTH(G127),1)</f>
        <v/>
      </c>
      <c r="O127" s="132">
        <f>IF(G127&gt;$K$3,"Futuro","Atraso")</f>
        <v/>
      </c>
      <c r="P127">
        <f>12*(YEAR(G127)-YEAR($K$3))+(MONTH(G127)-MONTH($K$3))</f>
        <v/>
      </c>
      <c r="Q127" s="366">
        <f>IF(M127="IBIRAPITANGA FASE 3",IF(O127="Atraso",L127,L127/(1+$I$2)^P127),IF(O127="Atraso",L127,L127/(1+$I$1)^P127))</f>
        <v/>
      </c>
      <c r="R127">
        <f>IF(O127="Atraso",$K$3-G127,0)</f>
        <v/>
      </c>
      <c r="S127">
        <f>IF(R127&lt;=15,"Até 15",IF(R127&lt;=30,"Entre 15 e 30",IF(R127&lt;=60,"Entre 30 e 60",IF(R127&lt;=90,"Entre 60 e 90",IF(R127&lt;=120,"Entre 90 e 120",IF(R127&lt;=150,"Entre 120 e 150",IF(R127&lt;=180,"Entre 150 e 180","Superior a 180")))))))</f>
        <v/>
      </c>
    </row>
    <row r="128">
      <c r="A128" t="inlineStr">
        <is>
          <t>Q01L01</t>
        </is>
      </c>
      <c r="B128" t="inlineStr">
        <is>
          <t>VAGNER LUIS SANCHES DA SILVA</t>
        </is>
      </c>
      <c r="C128" t="n">
        <v>1</v>
      </c>
      <c r="D128" t="inlineStr">
        <is>
          <t>IPCA</t>
        </is>
      </c>
      <c r="E128" t="n">
        <v>0.009488792934583046</v>
      </c>
      <c r="F128" t="inlineStr">
        <is>
          <t>MENSAL</t>
        </is>
      </c>
      <c r="G128" s="118" t="n">
        <v>48918</v>
      </c>
      <c r="H128" t="n">
        <v>48918</v>
      </c>
      <c r="I128" s="370" t="n">
        <v>142</v>
      </c>
      <c r="J128" t="inlineStr">
        <is>
          <t>CARTEIRA</t>
        </is>
      </c>
      <c r="K128" t="inlineStr">
        <is>
          <t>CONTRATO</t>
        </is>
      </c>
      <c r="L128" t="n">
        <v>4359.92</v>
      </c>
      <c r="M128" t="inlineStr">
        <is>
          <t>IBIRAPITANGA FASE 3</t>
        </is>
      </c>
      <c r="N128" s="142">
        <f>DATE(YEAR(G128),MONTH(G128),1)</f>
        <v/>
      </c>
      <c r="O128" s="132">
        <f>IF(G128&gt;$K$3,"Futuro","Atraso")</f>
        <v/>
      </c>
      <c r="P128">
        <f>12*(YEAR(G128)-YEAR($K$3))+(MONTH(G128)-MONTH($K$3))</f>
        <v/>
      </c>
      <c r="Q128" s="366">
        <f>IF(M128="IBIRAPITANGA FASE 3",IF(O128="Atraso",L128,L128/(1+$I$2)^P128),IF(O128="Atraso",L128,L128/(1+$I$1)^P128))</f>
        <v/>
      </c>
      <c r="R128">
        <f>IF(O128="Atraso",$K$3-G128,0)</f>
        <v/>
      </c>
      <c r="S128">
        <f>IF(R128&lt;=15,"Até 15",IF(R128&lt;=30,"Entre 15 e 30",IF(R128&lt;=60,"Entre 30 e 60",IF(R128&lt;=90,"Entre 60 e 90",IF(R128&lt;=120,"Entre 90 e 120",IF(R128&lt;=150,"Entre 120 e 150",IF(R128&lt;=180,"Entre 150 e 180","Superior a 180")))))))</f>
        <v/>
      </c>
    </row>
    <row r="129">
      <c r="A129" t="inlineStr">
        <is>
          <t>Q01L01</t>
        </is>
      </c>
      <c r="B129" t="inlineStr">
        <is>
          <t>VAGNER LUIS SANCHES DA SILVA</t>
        </is>
      </c>
      <c r="C129" t="n">
        <v>1</v>
      </c>
      <c r="D129" t="inlineStr">
        <is>
          <t>IPCA</t>
        </is>
      </c>
      <c r="E129" t="n">
        <v>0.009488792934583046</v>
      </c>
      <c r="F129" t="inlineStr">
        <is>
          <t>MENSAL</t>
        </is>
      </c>
      <c r="G129" s="118" t="n">
        <v>48949</v>
      </c>
      <c r="H129" t="n">
        <v>48949</v>
      </c>
      <c r="I129" s="370" t="n">
        <v>143</v>
      </c>
      <c r="J129" t="inlineStr">
        <is>
          <t>CARTEIRA</t>
        </is>
      </c>
      <c r="K129" t="inlineStr">
        <is>
          <t>CONTRATO</t>
        </is>
      </c>
      <c r="L129" t="n">
        <v>4359.92</v>
      </c>
      <c r="M129" t="inlineStr">
        <is>
          <t>IBIRAPITANGA FASE 3</t>
        </is>
      </c>
      <c r="N129" s="142">
        <f>DATE(YEAR(G129),MONTH(G129),1)</f>
        <v/>
      </c>
      <c r="O129" s="132">
        <f>IF(G129&gt;$K$3,"Futuro","Atraso")</f>
        <v/>
      </c>
      <c r="P129">
        <f>12*(YEAR(G129)-YEAR($K$3))+(MONTH(G129)-MONTH($K$3))</f>
        <v/>
      </c>
      <c r="Q129" s="366">
        <f>IF(M129="IBIRAPITANGA FASE 3",IF(O129="Atraso",L129,L129/(1+$I$2)^P129),IF(O129="Atraso",L129,L129/(1+$I$1)^P129))</f>
        <v/>
      </c>
      <c r="R129">
        <f>IF(O129="Atraso",$K$3-G129,0)</f>
        <v/>
      </c>
      <c r="S129">
        <f>IF(R129&lt;=15,"Até 15",IF(R129&lt;=30,"Entre 15 e 30",IF(R129&lt;=60,"Entre 30 e 60",IF(R129&lt;=90,"Entre 60 e 90",IF(R129&lt;=120,"Entre 90 e 120",IF(R129&lt;=150,"Entre 120 e 150",IF(R129&lt;=180,"Entre 150 e 180","Superior a 180")))))))</f>
        <v/>
      </c>
    </row>
    <row r="130">
      <c r="A130" t="inlineStr">
        <is>
          <t>Q01L01</t>
        </is>
      </c>
      <c r="B130" t="inlineStr">
        <is>
          <t>VAGNER LUIS SANCHES DA SILVA</t>
        </is>
      </c>
      <c r="C130" t="n">
        <v>1</v>
      </c>
      <c r="D130" t="inlineStr">
        <is>
          <t>IPCA</t>
        </is>
      </c>
      <c r="E130" t="n">
        <v>0.009488792934583046</v>
      </c>
      <c r="F130" t="inlineStr">
        <is>
          <t>MENSAL</t>
        </is>
      </c>
      <c r="G130" s="118" t="n">
        <v>48980</v>
      </c>
      <c r="H130" t="n">
        <v>48980</v>
      </c>
      <c r="I130" s="370" t="n">
        <v>144</v>
      </c>
      <c r="J130" t="inlineStr">
        <is>
          <t>CARTEIRA</t>
        </is>
      </c>
      <c r="K130" t="inlineStr">
        <is>
          <t>CONTRATO</t>
        </is>
      </c>
      <c r="L130" t="n">
        <v>4359.92</v>
      </c>
      <c r="M130" t="inlineStr">
        <is>
          <t>IBIRAPITANGA FASE 3</t>
        </is>
      </c>
      <c r="N130" s="142">
        <f>DATE(YEAR(G130),MONTH(G130),1)</f>
        <v/>
      </c>
      <c r="O130" s="132">
        <f>IF(G130&gt;$K$3,"Futuro","Atraso")</f>
        <v/>
      </c>
      <c r="P130">
        <f>12*(YEAR(G130)-YEAR($K$3))+(MONTH(G130)-MONTH($K$3))</f>
        <v/>
      </c>
      <c r="Q130" s="366">
        <f>IF(M130="IBIRAPITANGA FASE 3",IF(O130="Atraso",L130,L130/(1+$I$2)^P130),IF(O130="Atraso",L130,L130/(1+$I$1)^P130))</f>
        <v/>
      </c>
      <c r="R130">
        <f>IF(O130="Atraso",$K$3-G130,0)</f>
        <v/>
      </c>
      <c r="S130">
        <f>IF(R130&lt;=15,"Até 15",IF(R130&lt;=30,"Entre 15 e 30",IF(R130&lt;=60,"Entre 30 e 60",IF(R130&lt;=90,"Entre 60 e 90",IF(R130&lt;=120,"Entre 90 e 120",IF(R130&lt;=150,"Entre 120 e 150",IF(R130&lt;=180,"Entre 150 e 180","Superior a 180")))))))</f>
        <v/>
      </c>
    </row>
    <row r="131">
      <c r="A131" t="inlineStr">
        <is>
          <t>Q01L01</t>
        </is>
      </c>
      <c r="B131" t="inlineStr">
        <is>
          <t>VAGNER LUIS SANCHES DA SILVA</t>
        </is>
      </c>
      <c r="C131" t="n">
        <v>1</v>
      </c>
      <c r="D131" t="inlineStr">
        <is>
          <t>IPCA</t>
        </is>
      </c>
      <c r="E131" t="n">
        <v>0.009488792934583046</v>
      </c>
      <c r="F131" t="inlineStr">
        <is>
          <t>MENSAL</t>
        </is>
      </c>
      <c r="G131" s="118" t="n">
        <v>49008</v>
      </c>
      <c r="H131" t="n">
        <v>49008</v>
      </c>
      <c r="I131" s="370" t="n">
        <v>145</v>
      </c>
      <c r="J131" t="inlineStr">
        <is>
          <t>CARTEIRA</t>
        </is>
      </c>
      <c r="K131" t="inlineStr">
        <is>
          <t>CONTRATO</t>
        </is>
      </c>
      <c r="L131" t="n">
        <v>4359.92</v>
      </c>
      <c r="M131" t="inlineStr">
        <is>
          <t>IBIRAPITANGA FASE 3</t>
        </is>
      </c>
      <c r="N131" s="142">
        <f>DATE(YEAR(G131),MONTH(G131),1)</f>
        <v/>
      </c>
      <c r="O131" s="132">
        <f>IF(G131&gt;$K$3,"Futuro","Atraso")</f>
        <v/>
      </c>
      <c r="P131">
        <f>12*(YEAR(G131)-YEAR($K$3))+(MONTH(G131)-MONTH($K$3))</f>
        <v/>
      </c>
      <c r="Q131" s="366">
        <f>IF(M131="IBIRAPITANGA FASE 3",IF(O131="Atraso",L131,L131/(1+$I$2)^P131),IF(O131="Atraso",L131,L131/(1+$I$1)^P131))</f>
        <v/>
      </c>
      <c r="R131">
        <f>IF(O131="Atraso",$K$3-G131,0)</f>
        <v/>
      </c>
      <c r="S131">
        <f>IF(R131&lt;=15,"Até 15",IF(R131&lt;=30,"Entre 15 e 30",IF(R131&lt;=60,"Entre 30 e 60",IF(R131&lt;=90,"Entre 60 e 90",IF(R131&lt;=120,"Entre 90 e 120",IF(R131&lt;=150,"Entre 120 e 150",IF(R131&lt;=180,"Entre 150 e 180","Superior a 180")))))))</f>
        <v/>
      </c>
    </row>
    <row r="132">
      <c r="A132" t="inlineStr">
        <is>
          <t>Q01L01</t>
        </is>
      </c>
      <c r="B132" t="inlineStr">
        <is>
          <t>VAGNER LUIS SANCHES DA SILVA</t>
        </is>
      </c>
      <c r="C132" t="n">
        <v>1</v>
      </c>
      <c r="D132" t="inlineStr">
        <is>
          <t>IPCA</t>
        </is>
      </c>
      <c r="E132" t="n">
        <v>0.009488792934583046</v>
      </c>
      <c r="F132" t="inlineStr">
        <is>
          <t>MENSAL</t>
        </is>
      </c>
      <c r="G132" s="118" t="n">
        <v>49039</v>
      </c>
      <c r="H132" t="n">
        <v>49039</v>
      </c>
      <c r="I132" s="370" t="n">
        <v>146</v>
      </c>
      <c r="J132" t="inlineStr">
        <is>
          <t>CARTEIRA</t>
        </is>
      </c>
      <c r="K132" t="inlineStr">
        <is>
          <t>CONTRATO</t>
        </is>
      </c>
      <c r="L132" t="n">
        <v>4359.92</v>
      </c>
      <c r="M132" t="inlineStr">
        <is>
          <t>IBIRAPITANGA FASE 3</t>
        </is>
      </c>
      <c r="N132" s="142">
        <f>DATE(YEAR(G132),MONTH(G132),1)</f>
        <v/>
      </c>
      <c r="O132" s="132">
        <f>IF(G132&gt;$K$3,"Futuro","Atraso")</f>
        <v/>
      </c>
      <c r="P132">
        <f>12*(YEAR(G132)-YEAR($K$3))+(MONTH(G132)-MONTH($K$3))</f>
        <v/>
      </c>
      <c r="Q132" s="366">
        <f>IF(M132="IBIRAPITANGA FASE 3",IF(O132="Atraso",L132,L132/(1+$I$2)^P132),IF(O132="Atraso",L132,L132/(1+$I$1)^P132))</f>
        <v/>
      </c>
      <c r="R132">
        <f>IF(O132="Atraso",$K$3-G132,0)</f>
        <v/>
      </c>
      <c r="S132">
        <f>IF(R132&lt;=15,"Até 15",IF(R132&lt;=30,"Entre 15 e 30",IF(R132&lt;=60,"Entre 30 e 60",IF(R132&lt;=90,"Entre 60 e 90",IF(R132&lt;=120,"Entre 90 e 120",IF(R132&lt;=150,"Entre 120 e 150",IF(R132&lt;=180,"Entre 150 e 180","Superior a 180")))))))</f>
        <v/>
      </c>
    </row>
    <row r="133">
      <c r="A133" t="inlineStr">
        <is>
          <t>Q01L01</t>
        </is>
      </c>
      <c r="B133" t="inlineStr">
        <is>
          <t>VAGNER LUIS SANCHES DA SILVA</t>
        </is>
      </c>
      <c r="C133" t="n">
        <v>1</v>
      </c>
      <c r="D133" t="inlineStr">
        <is>
          <t>IPCA</t>
        </is>
      </c>
      <c r="E133" t="n">
        <v>0.009488792934583046</v>
      </c>
      <c r="F133" t="inlineStr">
        <is>
          <t>MENSAL</t>
        </is>
      </c>
      <c r="G133" s="118" t="n">
        <v>49069</v>
      </c>
      <c r="H133" t="n">
        <v>49069</v>
      </c>
      <c r="I133" s="370" t="n">
        <v>147</v>
      </c>
      <c r="J133" t="inlineStr">
        <is>
          <t>CARTEIRA</t>
        </is>
      </c>
      <c r="K133" t="inlineStr">
        <is>
          <t>CONTRATO</t>
        </is>
      </c>
      <c r="L133" t="n">
        <v>4359.92</v>
      </c>
      <c r="M133" t="inlineStr">
        <is>
          <t>IBIRAPITANGA FASE 3</t>
        </is>
      </c>
      <c r="N133" s="142">
        <f>DATE(YEAR(G133),MONTH(G133),1)</f>
        <v/>
      </c>
      <c r="O133" s="132">
        <f>IF(G133&gt;$K$3,"Futuro","Atraso")</f>
        <v/>
      </c>
      <c r="P133">
        <f>12*(YEAR(G133)-YEAR($K$3))+(MONTH(G133)-MONTH($K$3))</f>
        <v/>
      </c>
      <c r="Q133" s="366">
        <f>IF(M133="IBIRAPITANGA FASE 3",IF(O133="Atraso",L133,L133/(1+$I$2)^P133),IF(O133="Atraso",L133,L133/(1+$I$1)^P133))</f>
        <v/>
      </c>
      <c r="R133">
        <f>IF(O133="Atraso",$K$3-G133,0)</f>
        <v/>
      </c>
      <c r="S133">
        <f>IF(R133&lt;=15,"Até 15",IF(R133&lt;=30,"Entre 15 e 30",IF(R133&lt;=60,"Entre 30 e 60",IF(R133&lt;=90,"Entre 60 e 90",IF(R133&lt;=120,"Entre 90 e 120",IF(R133&lt;=150,"Entre 120 e 150",IF(R133&lt;=180,"Entre 150 e 180","Superior a 180")))))))</f>
        <v/>
      </c>
    </row>
    <row r="134">
      <c r="A134" t="inlineStr">
        <is>
          <t>Q01L01</t>
        </is>
      </c>
      <c r="B134" t="inlineStr">
        <is>
          <t>VAGNER LUIS SANCHES DA SILVA</t>
        </is>
      </c>
      <c r="C134" t="n">
        <v>1</v>
      </c>
      <c r="D134" t="inlineStr">
        <is>
          <t>IPCA</t>
        </is>
      </c>
      <c r="E134" t="n">
        <v>0.009488792934583046</v>
      </c>
      <c r="F134" t="inlineStr">
        <is>
          <t>MENSAL</t>
        </is>
      </c>
      <c r="G134" s="118" t="n">
        <v>49100</v>
      </c>
      <c r="H134" t="n">
        <v>49100</v>
      </c>
      <c r="I134" s="370" t="n">
        <v>148</v>
      </c>
      <c r="J134" t="inlineStr">
        <is>
          <t>CARTEIRA</t>
        </is>
      </c>
      <c r="K134" t="inlineStr">
        <is>
          <t>CONTRATO</t>
        </is>
      </c>
      <c r="L134" t="n">
        <v>4359.92</v>
      </c>
      <c r="M134" t="inlineStr">
        <is>
          <t>IBIRAPITANGA FASE 3</t>
        </is>
      </c>
      <c r="N134" s="142">
        <f>DATE(YEAR(G134),MONTH(G134),1)</f>
        <v/>
      </c>
      <c r="O134" s="132">
        <f>IF(G134&gt;$K$3,"Futuro","Atraso")</f>
        <v/>
      </c>
      <c r="P134">
        <f>12*(YEAR(G134)-YEAR($K$3))+(MONTH(G134)-MONTH($K$3))</f>
        <v/>
      </c>
      <c r="Q134" s="366">
        <f>IF(M134="IBIRAPITANGA FASE 3",IF(O134="Atraso",L134,L134/(1+$I$2)^P134),IF(O134="Atraso",L134,L134/(1+$I$1)^P134))</f>
        <v/>
      </c>
      <c r="R134">
        <f>IF(O134="Atraso",$K$3-G134,0)</f>
        <v/>
      </c>
      <c r="S134">
        <f>IF(R134&lt;=15,"Até 15",IF(R134&lt;=30,"Entre 15 e 30",IF(R134&lt;=60,"Entre 30 e 60",IF(R134&lt;=90,"Entre 60 e 90",IF(R134&lt;=120,"Entre 90 e 120",IF(R134&lt;=150,"Entre 120 e 150",IF(R134&lt;=180,"Entre 150 e 180","Superior a 180")))))))</f>
        <v/>
      </c>
    </row>
    <row r="135">
      <c r="A135" t="inlineStr">
        <is>
          <t>Q01L01</t>
        </is>
      </c>
      <c r="B135" t="inlineStr">
        <is>
          <t>VAGNER LUIS SANCHES DA SILVA</t>
        </is>
      </c>
      <c r="C135" t="n">
        <v>1</v>
      </c>
      <c r="D135" t="inlineStr">
        <is>
          <t>IPCA</t>
        </is>
      </c>
      <c r="E135" t="n">
        <v>0.009488792934583046</v>
      </c>
      <c r="F135" t="inlineStr">
        <is>
          <t>MENSAL</t>
        </is>
      </c>
      <c r="G135" s="118" t="n">
        <v>49130</v>
      </c>
      <c r="H135" t="n">
        <v>49130</v>
      </c>
      <c r="I135" s="370" t="n">
        <v>149</v>
      </c>
      <c r="J135" t="inlineStr">
        <is>
          <t>CARTEIRA</t>
        </is>
      </c>
      <c r="K135" t="inlineStr">
        <is>
          <t>CONTRATO</t>
        </is>
      </c>
      <c r="L135" t="n">
        <v>4359.92</v>
      </c>
      <c r="M135" t="inlineStr">
        <is>
          <t>IBIRAPITANGA FASE 3</t>
        </is>
      </c>
      <c r="N135" s="142">
        <f>DATE(YEAR(G135),MONTH(G135),1)</f>
        <v/>
      </c>
      <c r="O135" s="132">
        <f>IF(G135&gt;$K$3,"Futuro","Atraso")</f>
        <v/>
      </c>
      <c r="P135">
        <f>12*(YEAR(G135)-YEAR($K$3))+(MONTH(G135)-MONTH($K$3))</f>
        <v/>
      </c>
      <c r="Q135" s="366">
        <f>IF(M135="IBIRAPITANGA FASE 3",IF(O135="Atraso",L135,L135/(1+$I$2)^P135),IF(O135="Atraso",L135,L135/(1+$I$1)^P135))</f>
        <v/>
      </c>
      <c r="R135">
        <f>IF(O135="Atraso",$K$3-G135,0)</f>
        <v/>
      </c>
      <c r="S135">
        <f>IF(R135&lt;=15,"Até 15",IF(R135&lt;=30,"Entre 15 e 30",IF(R135&lt;=60,"Entre 30 e 60",IF(R135&lt;=90,"Entre 60 e 90",IF(R135&lt;=120,"Entre 90 e 120",IF(R135&lt;=150,"Entre 120 e 150",IF(R135&lt;=180,"Entre 150 e 180","Superior a 180")))))))</f>
        <v/>
      </c>
    </row>
    <row r="136">
      <c r="A136" t="inlineStr">
        <is>
          <t>Q01L01</t>
        </is>
      </c>
      <c r="B136" t="inlineStr">
        <is>
          <t>VAGNER LUIS SANCHES DA SILVA</t>
        </is>
      </c>
      <c r="C136" t="n">
        <v>1</v>
      </c>
      <c r="D136" t="inlineStr">
        <is>
          <t>IPCA</t>
        </is>
      </c>
      <c r="E136" t="n">
        <v>0.009488792934583046</v>
      </c>
      <c r="F136" t="inlineStr">
        <is>
          <t>MENSAL</t>
        </is>
      </c>
      <c r="G136" s="118" t="n">
        <v>49161</v>
      </c>
      <c r="H136" t="n">
        <v>49161</v>
      </c>
      <c r="I136" s="370" t="n">
        <v>150</v>
      </c>
      <c r="J136" t="inlineStr">
        <is>
          <t>CARTEIRA</t>
        </is>
      </c>
      <c r="K136" t="inlineStr">
        <is>
          <t>CONTRATO</t>
        </is>
      </c>
      <c r="L136" t="n">
        <v>4359.92</v>
      </c>
      <c r="M136" t="inlineStr">
        <is>
          <t>IBIRAPITANGA FASE 3</t>
        </is>
      </c>
      <c r="N136" s="142">
        <f>DATE(YEAR(G136),MONTH(G136),1)</f>
        <v/>
      </c>
      <c r="O136" s="132">
        <f>IF(G136&gt;$K$3,"Futuro","Atraso")</f>
        <v/>
      </c>
      <c r="P136">
        <f>12*(YEAR(G136)-YEAR($K$3))+(MONTH(G136)-MONTH($K$3))</f>
        <v/>
      </c>
      <c r="Q136" s="366">
        <f>IF(M136="IBIRAPITANGA FASE 3",IF(O136="Atraso",L136,L136/(1+$I$2)^P136),IF(O136="Atraso",L136,L136/(1+$I$1)^P136))</f>
        <v/>
      </c>
      <c r="R136">
        <f>IF(O136="Atraso",$K$3-G136,0)</f>
        <v/>
      </c>
      <c r="S136">
        <f>IF(R136&lt;=15,"Até 15",IF(R136&lt;=30,"Entre 15 e 30",IF(R136&lt;=60,"Entre 30 e 60",IF(R136&lt;=90,"Entre 60 e 90",IF(R136&lt;=120,"Entre 90 e 120",IF(R136&lt;=150,"Entre 120 e 150",IF(R136&lt;=180,"Entre 150 e 180","Superior a 180")))))))</f>
        <v/>
      </c>
    </row>
    <row r="137">
      <c r="A137" t="inlineStr">
        <is>
          <t>Q01L01</t>
        </is>
      </c>
      <c r="B137" t="inlineStr">
        <is>
          <t>VAGNER LUIS SANCHES DA SILVA</t>
        </is>
      </c>
      <c r="C137" t="n">
        <v>1</v>
      </c>
      <c r="D137" t="inlineStr">
        <is>
          <t>IPCA</t>
        </is>
      </c>
      <c r="E137" t="n">
        <v>0.009488792934583046</v>
      </c>
      <c r="F137" t="inlineStr">
        <is>
          <t>MENSAL</t>
        </is>
      </c>
      <c r="G137" s="118" t="n">
        <v>49192</v>
      </c>
      <c r="H137" t="n">
        <v>49192</v>
      </c>
      <c r="I137" s="370" t="n">
        <v>151</v>
      </c>
      <c r="J137" t="inlineStr">
        <is>
          <t>CARTEIRA</t>
        </is>
      </c>
      <c r="K137" t="inlineStr">
        <is>
          <t>CONTRATO</t>
        </is>
      </c>
      <c r="L137" t="n">
        <v>4359.92</v>
      </c>
      <c r="M137" t="inlineStr">
        <is>
          <t>IBIRAPITANGA FASE 3</t>
        </is>
      </c>
      <c r="N137" s="142">
        <f>DATE(YEAR(G137),MONTH(G137),1)</f>
        <v/>
      </c>
      <c r="O137" s="132">
        <f>IF(G137&gt;$K$3,"Futuro","Atraso")</f>
        <v/>
      </c>
      <c r="P137">
        <f>12*(YEAR(G137)-YEAR($K$3))+(MONTH(G137)-MONTH($K$3))</f>
        <v/>
      </c>
      <c r="Q137" s="366">
        <f>IF(M137="IBIRAPITANGA FASE 3",IF(O137="Atraso",L137,L137/(1+$I$2)^P137),IF(O137="Atraso",L137,L137/(1+$I$1)^P137))</f>
        <v/>
      </c>
      <c r="R137">
        <f>IF(O137="Atraso",$K$3-G137,0)</f>
        <v/>
      </c>
      <c r="S137">
        <f>IF(R137&lt;=15,"Até 15",IF(R137&lt;=30,"Entre 15 e 30",IF(R137&lt;=60,"Entre 30 e 60",IF(R137&lt;=90,"Entre 60 e 90",IF(R137&lt;=120,"Entre 90 e 120",IF(R137&lt;=150,"Entre 120 e 150",IF(R137&lt;=180,"Entre 150 e 180","Superior a 180")))))))</f>
        <v/>
      </c>
    </row>
    <row r="138">
      <c r="A138" t="inlineStr">
        <is>
          <t>Q01L01</t>
        </is>
      </c>
      <c r="B138" t="inlineStr">
        <is>
          <t>VAGNER LUIS SANCHES DA SILVA</t>
        </is>
      </c>
      <c r="C138" t="n">
        <v>1</v>
      </c>
      <c r="D138" t="inlineStr">
        <is>
          <t>IPCA</t>
        </is>
      </c>
      <c r="E138" t="n">
        <v>0.009488792934583046</v>
      </c>
      <c r="F138" t="inlineStr">
        <is>
          <t>MENSAL</t>
        </is>
      </c>
      <c r="G138" s="118" t="n">
        <v>49222</v>
      </c>
      <c r="H138" t="n">
        <v>49222</v>
      </c>
      <c r="I138" s="370" t="n">
        <v>152</v>
      </c>
      <c r="J138" t="inlineStr">
        <is>
          <t>CARTEIRA</t>
        </is>
      </c>
      <c r="K138" t="inlineStr">
        <is>
          <t>CONTRATO</t>
        </is>
      </c>
      <c r="L138" t="n">
        <v>4359.92</v>
      </c>
      <c r="M138" t="inlineStr">
        <is>
          <t>IBIRAPITANGA FASE 3</t>
        </is>
      </c>
      <c r="N138" s="142">
        <f>DATE(YEAR(G138),MONTH(G138),1)</f>
        <v/>
      </c>
      <c r="O138" s="132">
        <f>IF(G138&gt;$K$3,"Futuro","Atraso")</f>
        <v/>
      </c>
      <c r="P138">
        <f>12*(YEAR(G138)-YEAR($K$3))+(MONTH(G138)-MONTH($K$3))</f>
        <v/>
      </c>
      <c r="Q138" s="366">
        <f>IF(M138="IBIRAPITANGA FASE 3",IF(O138="Atraso",L138,L138/(1+$I$2)^P138),IF(O138="Atraso",L138,L138/(1+$I$1)^P138))</f>
        <v/>
      </c>
      <c r="R138">
        <f>IF(O138="Atraso",$K$3-G138,0)</f>
        <v/>
      </c>
      <c r="S138">
        <f>IF(R138&lt;=15,"Até 15",IF(R138&lt;=30,"Entre 15 e 30",IF(R138&lt;=60,"Entre 30 e 60",IF(R138&lt;=90,"Entre 60 e 90",IF(R138&lt;=120,"Entre 90 e 120",IF(R138&lt;=150,"Entre 120 e 150",IF(R138&lt;=180,"Entre 150 e 180","Superior a 180")))))))</f>
        <v/>
      </c>
    </row>
    <row r="139">
      <c r="A139" t="inlineStr">
        <is>
          <t>Q01L01</t>
        </is>
      </c>
      <c r="B139" t="inlineStr">
        <is>
          <t>VAGNER LUIS SANCHES DA SILVA</t>
        </is>
      </c>
      <c r="C139" t="n">
        <v>1</v>
      </c>
      <c r="D139" t="inlineStr">
        <is>
          <t>IPCA</t>
        </is>
      </c>
      <c r="E139" t="n">
        <v>0.009488792934583046</v>
      </c>
      <c r="F139" t="inlineStr">
        <is>
          <t>MENSAL</t>
        </is>
      </c>
      <c r="G139" s="118" t="n">
        <v>49253</v>
      </c>
      <c r="H139" t="n">
        <v>49253</v>
      </c>
      <c r="I139" s="370" t="n">
        <v>153</v>
      </c>
      <c r="J139" t="inlineStr">
        <is>
          <t>CARTEIRA</t>
        </is>
      </c>
      <c r="K139" t="inlineStr">
        <is>
          <t>CONTRATO</t>
        </is>
      </c>
      <c r="L139" t="n">
        <v>4359.92</v>
      </c>
      <c r="M139" t="inlineStr">
        <is>
          <t>IBIRAPITANGA FASE 3</t>
        </is>
      </c>
      <c r="N139" s="142">
        <f>DATE(YEAR(G139),MONTH(G139),1)</f>
        <v/>
      </c>
      <c r="O139" s="132">
        <f>IF(G139&gt;$K$3,"Futuro","Atraso")</f>
        <v/>
      </c>
      <c r="P139">
        <f>12*(YEAR(G139)-YEAR($K$3))+(MONTH(G139)-MONTH($K$3))</f>
        <v/>
      </c>
      <c r="Q139" s="366">
        <f>IF(M139="IBIRAPITANGA FASE 3",IF(O139="Atraso",L139,L139/(1+$I$2)^P139),IF(O139="Atraso",L139,L139/(1+$I$1)^P139))</f>
        <v/>
      </c>
      <c r="R139">
        <f>IF(O139="Atraso",$K$3-G139,0)</f>
        <v/>
      </c>
      <c r="S139">
        <f>IF(R139&lt;=15,"Até 15",IF(R139&lt;=30,"Entre 15 e 30",IF(R139&lt;=60,"Entre 30 e 60",IF(R139&lt;=90,"Entre 60 e 90",IF(R139&lt;=120,"Entre 90 e 120",IF(R139&lt;=150,"Entre 120 e 150",IF(R139&lt;=180,"Entre 150 e 180","Superior a 180")))))))</f>
        <v/>
      </c>
    </row>
    <row r="140">
      <c r="A140" t="inlineStr">
        <is>
          <t>Q01L01</t>
        </is>
      </c>
      <c r="B140" t="inlineStr">
        <is>
          <t>VAGNER LUIS SANCHES DA SILVA</t>
        </is>
      </c>
      <c r="C140" t="n">
        <v>1</v>
      </c>
      <c r="D140" t="inlineStr">
        <is>
          <t>IPCA</t>
        </is>
      </c>
      <c r="E140" t="n">
        <v>0.009488792934583046</v>
      </c>
      <c r="F140" t="inlineStr">
        <is>
          <t>MENSAL</t>
        </is>
      </c>
      <c r="G140" s="118" t="n">
        <v>49283</v>
      </c>
      <c r="H140" t="n">
        <v>49283</v>
      </c>
      <c r="I140" s="370" t="n">
        <v>154</v>
      </c>
      <c r="J140" t="inlineStr">
        <is>
          <t>CARTEIRA</t>
        </is>
      </c>
      <c r="K140" t="inlineStr">
        <is>
          <t>CONTRATO</t>
        </is>
      </c>
      <c r="L140" t="n">
        <v>4359.92</v>
      </c>
      <c r="M140" t="inlineStr">
        <is>
          <t>IBIRAPITANGA FASE 3</t>
        </is>
      </c>
      <c r="N140" s="142">
        <f>DATE(YEAR(G140),MONTH(G140),1)</f>
        <v/>
      </c>
      <c r="O140" s="132">
        <f>IF(G140&gt;$K$3,"Futuro","Atraso")</f>
        <v/>
      </c>
      <c r="P140">
        <f>12*(YEAR(G140)-YEAR($K$3))+(MONTH(G140)-MONTH($K$3))</f>
        <v/>
      </c>
      <c r="Q140" s="366">
        <f>IF(M140="IBIRAPITANGA FASE 3",IF(O140="Atraso",L140,L140/(1+$I$2)^P140),IF(O140="Atraso",L140,L140/(1+$I$1)^P140))</f>
        <v/>
      </c>
      <c r="R140">
        <f>IF(O140="Atraso",$K$3-G140,0)</f>
        <v/>
      </c>
      <c r="S140">
        <f>IF(R140&lt;=15,"Até 15",IF(R140&lt;=30,"Entre 15 e 30",IF(R140&lt;=60,"Entre 30 e 60",IF(R140&lt;=90,"Entre 60 e 90",IF(R140&lt;=120,"Entre 90 e 120",IF(R140&lt;=150,"Entre 120 e 150",IF(R140&lt;=180,"Entre 150 e 180","Superior a 180")))))))</f>
        <v/>
      </c>
    </row>
    <row r="141">
      <c r="A141" t="inlineStr">
        <is>
          <t>Q01L01</t>
        </is>
      </c>
      <c r="B141" t="inlineStr">
        <is>
          <t>VAGNER LUIS SANCHES DA SILVA</t>
        </is>
      </c>
      <c r="C141" t="n">
        <v>1</v>
      </c>
      <c r="D141" t="inlineStr">
        <is>
          <t>IPCA</t>
        </is>
      </c>
      <c r="E141" t="n">
        <v>0.009488792934583046</v>
      </c>
      <c r="F141" t="inlineStr">
        <is>
          <t>MENSAL</t>
        </is>
      </c>
      <c r="G141" s="118" t="n">
        <v>49314</v>
      </c>
      <c r="H141" t="n">
        <v>49314</v>
      </c>
      <c r="I141" s="370" t="n">
        <v>155</v>
      </c>
      <c r="J141" t="inlineStr">
        <is>
          <t>CARTEIRA</t>
        </is>
      </c>
      <c r="K141" t="inlineStr">
        <is>
          <t>CONTRATO</t>
        </is>
      </c>
      <c r="L141" t="n">
        <v>4359.92</v>
      </c>
      <c r="M141" t="inlineStr">
        <is>
          <t>IBIRAPITANGA FASE 3</t>
        </is>
      </c>
      <c r="N141" s="142">
        <f>DATE(YEAR(G141),MONTH(G141),1)</f>
        <v/>
      </c>
      <c r="O141" s="132">
        <f>IF(G141&gt;$K$3,"Futuro","Atraso")</f>
        <v/>
      </c>
      <c r="P141">
        <f>12*(YEAR(G141)-YEAR($K$3))+(MONTH(G141)-MONTH($K$3))</f>
        <v/>
      </c>
      <c r="Q141" s="366">
        <f>IF(M141="IBIRAPITANGA FASE 3",IF(O141="Atraso",L141,L141/(1+$I$2)^P141),IF(O141="Atraso",L141,L141/(1+$I$1)^P141))</f>
        <v/>
      </c>
      <c r="R141">
        <f>IF(O141="Atraso",$K$3-G141,0)</f>
        <v/>
      </c>
      <c r="S141">
        <f>IF(R141&lt;=15,"Até 15",IF(R141&lt;=30,"Entre 15 e 30",IF(R141&lt;=60,"Entre 30 e 60",IF(R141&lt;=90,"Entre 60 e 90",IF(R141&lt;=120,"Entre 90 e 120",IF(R141&lt;=150,"Entre 120 e 150",IF(R141&lt;=180,"Entre 150 e 180","Superior a 180")))))))</f>
        <v/>
      </c>
    </row>
    <row r="142">
      <c r="A142" t="inlineStr">
        <is>
          <t>Q01L01</t>
        </is>
      </c>
      <c r="B142" t="inlineStr">
        <is>
          <t>VAGNER LUIS SANCHES DA SILVA</t>
        </is>
      </c>
      <c r="C142" t="n">
        <v>1</v>
      </c>
      <c r="D142" t="inlineStr">
        <is>
          <t>IPCA</t>
        </is>
      </c>
      <c r="E142" t="n">
        <v>0.009488792934583046</v>
      </c>
      <c r="F142" t="inlineStr">
        <is>
          <t>MENSAL</t>
        </is>
      </c>
      <c r="G142" s="118" t="n">
        <v>49345</v>
      </c>
      <c r="H142" t="n">
        <v>49345</v>
      </c>
      <c r="I142" s="370" t="n">
        <v>156</v>
      </c>
      <c r="J142" t="inlineStr">
        <is>
          <t>CARTEIRA</t>
        </is>
      </c>
      <c r="K142" t="inlineStr">
        <is>
          <t>CONTRATO</t>
        </is>
      </c>
      <c r="L142" t="n">
        <v>4359.92</v>
      </c>
      <c r="M142" t="inlineStr">
        <is>
          <t>IBIRAPITANGA FASE 3</t>
        </is>
      </c>
      <c r="N142" s="142">
        <f>DATE(YEAR(G142),MONTH(G142),1)</f>
        <v/>
      </c>
      <c r="O142" s="132">
        <f>IF(G142&gt;$K$3,"Futuro","Atraso")</f>
        <v/>
      </c>
      <c r="P142">
        <f>12*(YEAR(G142)-YEAR($K$3))+(MONTH(G142)-MONTH($K$3))</f>
        <v/>
      </c>
      <c r="Q142" s="366">
        <f>IF(M142="IBIRAPITANGA FASE 3",IF(O142="Atraso",L142,L142/(1+$I$2)^P142),IF(O142="Atraso",L142,L142/(1+$I$1)^P142))</f>
        <v/>
      </c>
      <c r="R142">
        <f>IF(O142="Atraso",$K$3-G142,0)</f>
        <v/>
      </c>
      <c r="S142">
        <f>IF(R142&lt;=15,"Até 15",IF(R142&lt;=30,"Entre 15 e 30",IF(R142&lt;=60,"Entre 30 e 60",IF(R142&lt;=90,"Entre 60 e 90",IF(R142&lt;=120,"Entre 90 e 120",IF(R142&lt;=150,"Entre 120 e 150",IF(R142&lt;=180,"Entre 150 e 180","Superior a 180")))))))</f>
        <v/>
      </c>
    </row>
    <row r="143">
      <c r="A143" t="inlineStr">
        <is>
          <t>Q01L01</t>
        </is>
      </c>
      <c r="B143" t="inlineStr">
        <is>
          <t>VAGNER LUIS SANCHES DA SILVA</t>
        </is>
      </c>
      <c r="C143" t="n">
        <v>1</v>
      </c>
      <c r="D143" t="inlineStr">
        <is>
          <t>IPCA</t>
        </is>
      </c>
      <c r="E143" t="n">
        <v>0.009488792934583046</v>
      </c>
      <c r="F143" t="inlineStr">
        <is>
          <t>MENSAL</t>
        </is>
      </c>
      <c r="G143" s="118" t="n">
        <v>49373</v>
      </c>
      <c r="H143" t="n">
        <v>49373</v>
      </c>
      <c r="I143" s="370" t="n">
        <v>157</v>
      </c>
      <c r="J143" t="inlineStr">
        <is>
          <t>CARTEIRA</t>
        </is>
      </c>
      <c r="K143" t="inlineStr">
        <is>
          <t>CONTRATO</t>
        </is>
      </c>
      <c r="L143" t="n">
        <v>4359.92</v>
      </c>
      <c r="M143" t="inlineStr">
        <is>
          <t>IBIRAPITANGA FASE 3</t>
        </is>
      </c>
      <c r="N143" s="142">
        <f>DATE(YEAR(G143),MONTH(G143),1)</f>
        <v/>
      </c>
      <c r="O143" s="132">
        <f>IF(G143&gt;$K$3,"Futuro","Atraso")</f>
        <v/>
      </c>
      <c r="P143">
        <f>12*(YEAR(G143)-YEAR($K$3))+(MONTH(G143)-MONTH($K$3))</f>
        <v/>
      </c>
      <c r="Q143" s="366">
        <f>IF(M143="IBIRAPITANGA FASE 3",IF(O143="Atraso",L143,L143/(1+$I$2)^P143),IF(O143="Atraso",L143,L143/(1+$I$1)^P143))</f>
        <v/>
      </c>
      <c r="R143">
        <f>IF(O143="Atraso",$K$3-G143,0)</f>
        <v/>
      </c>
      <c r="S143">
        <f>IF(R143&lt;=15,"Até 15",IF(R143&lt;=30,"Entre 15 e 30",IF(R143&lt;=60,"Entre 30 e 60",IF(R143&lt;=90,"Entre 60 e 90",IF(R143&lt;=120,"Entre 90 e 120",IF(R143&lt;=150,"Entre 120 e 150",IF(R143&lt;=180,"Entre 150 e 180","Superior a 180")))))))</f>
        <v/>
      </c>
    </row>
    <row r="144">
      <c r="A144" t="inlineStr">
        <is>
          <t>Q01L01</t>
        </is>
      </c>
      <c r="B144" t="inlineStr">
        <is>
          <t>VAGNER LUIS SANCHES DA SILVA</t>
        </is>
      </c>
      <c r="C144" t="n">
        <v>1</v>
      </c>
      <c r="D144" t="inlineStr">
        <is>
          <t>IPCA</t>
        </is>
      </c>
      <c r="E144" t="n">
        <v>0.009488792934583046</v>
      </c>
      <c r="F144" t="inlineStr">
        <is>
          <t>MENSAL</t>
        </is>
      </c>
      <c r="G144" s="118" t="n">
        <v>49404</v>
      </c>
      <c r="H144" t="n">
        <v>49404</v>
      </c>
      <c r="I144" s="370" t="n">
        <v>158</v>
      </c>
      <c r="J144" t="inlineStr">
        <is>
          <t>CARTEIRA</t>
        </is>
      </c>
      <c r="K144" t="inlineStr">
        <is>
          <t>CONTRATO</t>
        </is>
      </c>
      <c r="L144" t="n">
        <v>4359.92</v>
      </c>
      <c r="M144" t="inlineStr">
        <is>
          <t>IBIRAPITANGA FASE 3</t>
        </is>
      </c>
      <c r="N144" s="142">
        <f>DATE(YEAR(G144),MONTH(G144),1)</f>
        <v/>
      </c>
      <c r="O144" s="132">
        <f>IF(G144&gt;$K$3,"Futuro","Atraso")</f>
        <v/>
      </c>
      <c r="P144">
        <f>12*(YEAR(G144)-YEAR($K$3))+(MONTH(G144)-MONTH($K$3))</f>
        <v/>
      </c>
      <c r="Q144" s="366">
        <f>IF(M144="IBIRAPITANGA FASE 3",IF(O144="Atraso",L144,L144/(1+$I$2)^P144),IF(O144="Atraso",L144,L144/(1+$I$1)^P144))</f>
        <v/>
      </c>
      <c r="R144">
        <f>IF(O144="Atraso",$K$3-G144,0)</f>
        <v/>
      </c>
      <c r="S144">
        <f>IF(R144&lt;=15,"Até 15",IF(R144&lt;=30,"Entre 15 e 30",IF(R144&lt;=60,"Entre 30 e 60",IF(R144&lt;=90,"Entre 60 e 90",IF(R144&lt;=120,"Entre 90 e 120",IF(R144&lt;=150,"Entre 120 e 150",IF(R144&lt;=180,"Entre 150 e 180","Superior a 180")))))))</f>
        <v/>
      </c>
    </row>
    <row r="145">
      <c r="A145" t="inlineStr">
        <is>
          <t>Q01L01</t>
        </is>
      </c>
      <c r="B145" t="inlineStr">
        <is>
          <t>VAGNER LUIS SANCHES DA SILVA</t>
        </is>
      </c>
      <c r="C145" t="n">
        <v>1</v>
      </c>
      <c r="D145" t="inlineStr">
        <is>
          <t>IPCA</t>
        </is>
      </c>
      <c r="E145" t="n">
        <v>0.009488792934583046</v>
      </c>
      <c r="F145" t="inlineStr">
        <is>
          <t>MENSAL</t>
        </is>
      </c>
      <c r="G145" s="118" t="n">
        <v>49434</v>
      </c>
      <c r="H145" t="n">
        <v>49434</v>
      </c>
      <c r="I145" s="370" t="n">
        <v>159</v>
      </c>
      <c r="J145" t="inlineStr">
        <is>
          <t>CARTEIRA</t>
        </is>
      </c>
      <c r="K145" t="inlineStr">
        <is>
          <t>CONTRATO</t>
        </is>
      </c>
      <c r="L145" t="n">
        <v>4359.92</v>
      </c>
      <c r="M145" t="inlineStr">
        <is>
          <t>IBIRAPITANGA FASE 3</t>
        </is>
      </c>
      <c r="N145" s="142">
        <f>DATE(YEAR(G145),MONTH(G145),1)</f>
        <v/>
      </c>
      <c r="O145" s="132">
        <f>IF(G145&gt;$K$3,"Futuro","Atraso")</f>
        <v/>
      </c>
      <c r="P145">
        <f>12*(YEAR(G145)-YEAR($K$3))+(MONTH(G145)-MONTH($K$3))</f>
        <v/>
      </c>
      <c r="Q145" s="366">
        <f>IF(M145="IBIRAPITANGA FASE 3",IF(O145="Atraso",L145,L145/(1+$I$2)^P145),IF(O145="Atraso",L145,L145/(1+$I$1)^P145))</f>
        <v/>
      </c>
      <c r="R145">
        <f>IF(O145="Atraso",$K$3-G145,0)</f>
        <v/>
      </c>
      <c r="S145">
        <f>IF(R145&lt;=15,"Até 15",IF(R145&lt;=30,"Entre 15 e 30",IF(R145&lt;=60,"Entre 30 e 60",IF(R145&lt;=90,"Entre 60 e 90",IF(R145&lt;=120,"Entre 90 e 120",IF(R145&lt;=150,"Entre 120 e 150",IF(R145&lt;=180,"Entre 150 e 180","Superior a 180")))))))</f>
        <v/>
      </c>
    </row>
    <row r="146">
      <c r="A146" t="inlineStr">
        <is>
          <t>Q01L01</t>
        </is>
      </c>
      <c r="B146" t="inlineStr">
        <is>
          <t>VAGNER LUIS SANCHES DA SILVA</t>
        </is>
      </c>
      <c r="C146" t="n">
        <v>1</v>
      </c>
      <c r="D146" t="inlineStr">
        <is>
          <t>IPCA</t>
        </is>
      </c>
      <c r="E146" t="n">
        <v>0.009488792934583046</v>
      </c>
      <c r="F146" t="inlineStr">
        <is>
          <t>MENSAL</t>
        </is>
      </c>
      <c r="G146" s="118" t="n">
        <v>49465</v>
      </c>
      <c r="H146" t="n">
        <v>49465</v>
      </c>
      <c r="I146" s="370" t="n">
        <v>160</v>
      </c>
      <c r="J146" t="inlineStr">
        <is>
          <t>CARTEIRA</t>
        </is>
      </c>
      <c r="K146" t="inlineStr">
        <is>
          <t>CONTRATO</t>
        </is>
      </c>
      <c r="L146" t="n">
        <v>4359.92</v>
      </c>
      <c r="M146" t="inlineStr">
        <is>
          <t>IBIRAPITANGA FASE 3</t>
        </is>
      </c>
      <c r="N146" s="142">
        <f>DATE(YEAR(G146),MONTH(G146),1)</f>
        <v/>
      </c>
      <c r="O146" s="132">
        <f>IF(G146&gt;$K$3,"Futuro","Atraso")</f>
        <v/>
      </c>
      <c r="P146">
        <f>12*(YEAR(G146)-YEAR($K$3))+(MONTH(G146)-MONTH($K$3))</f>
        <v/>
      </c>
      <c r="Q146" s="366">
        <f>IF(M146="IBIRAPITANGA FASE 3",IF(O146="Atraso",L146,L146/(1+$I$2)^P146),IF(O146="Atraso",L146,L146/(1+$I$1)^P146))</f>
        <v/>
      </c>
      <c r="R146">
        <f>IF(O146="Atraso",$K$3-G146,0)</f>
        <v/>
      </c>
      <c r="S146">
        <f>IF(R146&lt;=15,"Até 15",IF(R146&lt;=30,"Entre 15 e 30",IF(R146&lt;=60,"Entre 30 e 60",IF(R146&lt;=90,"Entre 60 e 90",IF(R146&lt;=120,"Entre 90 e 120",IF(R146&lt;=150,"Entre 120 e 150",IF(R146&lt;=180,"Entre 150 e 180","Superior a 180")))))))</f>
        <v/>
      </c>
    </row>
    <row r="147">
      <c r="A147" t="inlineStr">
        <is>
          <t>Q01L01</t>
        </is>
      </c>
      <c r="B147" t="inlineStr">
        <is>
          <t>VAGNER LUIS SANCHES DA SILVA</t>
        </is>
      </c>
      <c r="C147" t="n">
        <v>1</v>
      </c>
      <c r="D147" t="inlineStr">
        <is>
          <t>IPCA</t>
        </is>
      </c>
      <c r="E147" t="n">
        <v>0.009488792934583046</v>
      </c>
      <c r="F147" t="inlineStr">
        <is>
          <t>MENSAL</t>
        </is>
      </c>
      <c r="G147" s="118" t="n">
        <v>49495</v>
      </c>
      <c r="H147" t="n">
        <v>49495</v>
      </c>
      <c r="I147" s="370" t="n">
        <v>161</v>
      </c>
      <c r="J147" t="inlineStr">
        <is>
          <t>CARTEIRA</t>
        </is>
      </c>
      <c r="K147" t="inlineStr">
        <is>
          <t>CONTRATO</t>
        </is>
      </c>
      <c r="L147" t="n">
        <v>4359.92</v>
      </c>
      <c r="M147" t="inlineStr">
        <is>
          <t>IBIRAPITANGA FASE 3</t>
        </is>
      </c>
      <c r="N147" s="142">
        <f>DATE(YEAR(G147),MONTH(G147),1)</f>
        <v/>
      </c>
      <c r="O147" s="132">
        <f>IF(G147&gt;$K$3,"Futuro","Atraso")</f>
        <v/>
      </c>
      <c r="P147">
        <f>12*(YEAR(G147)-YEAR($K$3))+(MONTH(G147)-MONTH($K$3))</f>
        <v/>
      </c>
      <c r="Q147" s="366">
        <f>IF(M147="IBIRAPITANGA FASE 3",IF(O147="Atraso",L147,L147/(1+$I$2)^P147),IF(O147="Atraso",L147,L147/(1+$I$1)^P147))</f>
        <v/>
      </c>
      <c r="R147">
        <f>IF(O147="Atraso",$K$3-G147,0)</f>
        <v/>
      </c>
      <c r="S147">
        <f>IF(R147&lt;=15,"Até 15",IF(R147&lt;=30,"Entre 15 e 30",IF(R147&lt;=60,"Entre 30 e 60",IF(R147&lt;=90,"Entre 60 e 90",IF(R147&lt;=120,"Entre 90 e 120",IF(R147&lt;=150,"Entre 120 e 150",IF(R147&lt;=180,"Entre 150 e 180","Superior a 180")))))))</f>
        <v/>
      </c>
    </row>
    <row r="148">
      <c r="A148" t="inlineStr">
        <is>
          <t>Q01L01</t>
        </is>
      </c>
      <c r="B148" t="inlineStr">
        <is>
          <t>VAGNER LUIS SANCHES DA SILVA</t>
        </is>
      </c>
      <c r="C148" t="n">
        <v>1</v>
      </c>
      <c r="D148" t="inlineStr">
        <is>
          <t>IPCA</t>
        </is>
      </c>
      <c r="E148" t="n">
        <v>0.009488792934583046</v>
      </c>
      <c r="F148" t="inlineStr">
        <is>
          <t>MENSAL</t>
        </is>
      </c>
      <c r="G148" s="118" t="n">
        <v>49526</v>
      </c>
      <c r="H148" t="n">
        <v>49526</v>
      </c>
      <c r="I148" s="370" t="n">
        <v>162</v>
      </c>
      <c r="J148" t="inlineStr">
        <is>
          <t>CARTEIRA</t>
        </is>
      </c>
      <c r="K148" t="inlineStr">
        <is>
          <t>CONTRATO</t>
        </is>
      </c>
      <c r="L148" t="n">
        <v>4359.92</v>
      </c>
      <c r="M148" t="inlineStr">
        <is>
          <t>IBIRAPITANGA FASE 3</t>
        </is>
      </c>
      <c r="N148" s="142">
        <f>DATE(YEAR(G148),MONTH(G148),1)</f>
        <v/>
      </c>
      <c r="O148" s="132">
        <f>IF(G148&gt;$K$3,"Futuro","Atraso")</f>
        <v/>
      </c>
      <c r="P148">
        <f>12*(YEAR(G148)-YEAR($K$3))+(MONTH(G148)-MONTH($K$3))</f>
        <v/>
      </c>
      <c r="Q148" s="366">
        <f>IF(M148="IBIRAPITANGA FASE 3",IF(O148="Atraso",L148,L148/(1+$I$2)^P148),IF(O148="Atraso",L148,L148/(1+$I$1)^P148))</f>
        <v/>
      </c>
      <c r="R148">
        <f>IF(O148="Atraso",$K$3-G148,0)</f>
        <v/>
      </c>
      <c r="S148">
        <f>IF(R148&lt;=15,"Até 15",IF(R148&lt;=30,"Entre 15 e 30",IF(R148&lt;=60,"Entre 30 e 60",IF(R148&lt;=90,"Entre 60 e 90",IF(R148&lt;=120,"Entre 90 e 120",IF(R148&lt;=150,"Entre 120 e 150",IF(R148&lt;=180,"Entre 150 e 180","Superior a 180")))))))</f>
        <v/>
      </c>
    </row>
    <row r="149">
      <c r="A149" t="inlineStr">
        <is>
          <t>Q01L01</t>
        </is>
      </c>
      <c r="B149" t="inlineStr">
        <is>
          <t>VAGNER LUIS SANCHES DA SILVA</t>
        </is>
      </c>
      <c r="C149" t="n">
        <v>1</v>
      </c>
      <c r="D149" t="inlineStr">
        <is>
          <t>IPCA</t>
        </is>
      </c>
      <c r="E149" t="n">
        <v>0.009488792934583046</v>
      </c>
      <c r="F149" t="inlineStr">
        <is>
          <t>MENSAL</t>
        </is>
      </c>
      <c r="G149" s="118" t="n">
        <v>49557</v>
      </c>
      <c r="H149" t="n">
        <v>49557</v>
      </c>
      <c r="I149" s="370" t="n">
        <v>163</v>
      </c>
      <c r="J149" t="inlineStr">
        <is>
          <t>CARTEIRA</t>
        </is>
      </c>
      <c r="K149" t="inlineStr">
        <is>
          <t>CONTRATO</t>
        </is>
      </c>
      <c r="L149" t="n">
        <v>4359.92</v>
      </c>
      <c r="M149" t="inlineStr">
        <is>
          <t>IBIRAPITANGA FASE 3</t>
        </is>
      </c>
      <c r="N149" s="142">
        <f>DATE(YEAR(G149),MONTH(G149),1)</f>
        <v/>
      </c>
      <c r="O149" s="132">
        <f>IF(G149&gt;$K$3,"Futuro","Atraso")</f>
        <v/>
      </c>
      <c r="P149">
        <f>12*(YEAR(G149)-YEAR($K$3))+(MONTH(G149)-MONTH($K$3))</f>
        <v/>
      </c>
      <c r="Q149" s="366">
        <f>IF(M149="IBIRAPITANGA FASE 3",IF(O149="Atraso",L149,L149/(1+$I$2)^P149),IF(O149="Atraso",L149,L149/(1+$I$1)^P149))</f>
        <v/>
      </c>
      <c r="R149">
        <f>IF(O149="Atraso",$K$3-G149,0)</f>
        <v/>
      </c>
      <c r="S149">
        <f>IF(R149&lt;=15,"Até 15",IF(R149&lt;=30,"Entre 15 e 30",IF(R149&lt;=60,"Entre 30 e 60",IF(R149&lt;=90,"Entre 60 e 90",IF(R149&lt;=120,"Entre 90 e 120",IF(R149&lt;=150,"Entre 120 e 150",IF(R149&lt;=180,"Entre 150 e 180","Superior a 180")))))))</f>
        <v/>
      </c>
    </row>
    <row r="150">
      <c r="A150" t="inlineStr">
        <is>
          <t>Q01L01</t>
        </is>
      </c>
      <c r="B150" t="inlineStr">
        <is>
          <t>VAGNER LUIS SANCHES DA SILVA</t>
        </is>
      </c>
      <c r="C150" t="n">
        <v>1</v>
      </c>
      <c r="D150" t="inlineStr">
        <is>
          <t>IPCA</t>
        </is>
      </c>
      <c r="E150" t="n">
        <v>0.009488792934583046</v>
      </c>
      <c r="F150" t="inlineStr">
        <is>
          <t>MENSAL</t>
        </is>
      </c>
      <c r="G150" s="118" t="n">
        <v>49587</v>
      </c>
      <c r="H150" t="n">
        <v>49587</v>
      </c>
      <c r="I150" s="370" t="n">
        <v>164</v>
      </c>
      <c r="J150" t="inlineStr">
        <is>
          <t>CARTEIRA</t>
        </is>
      </c>
      <c r="K150" t="inlineStr">
        <is>
          <t>CONTRATO</t>
        </is>
      </c>
      <c r="L150" t="n">
        <v>4359.92</v>
      </c>
      <c r="M150" t="inlineStr">
        <is>
          <t>IBIRAPITANGA FASE 3</t>
        </is>
      </c>
      <c r="N150" s="142">
        <f>DATE(YEAR(G150),MONTH(G150),1)</f>
        <v/>
      </c>
      <c r="O150" s="132">
        <f>IF(G150&gt;$K$3,"Futuro","Atraso")</f>
        <v/>
      </c>
      <c r="P150">
        <f>12*(YEAR(G150)-YEAR($K$3))+(MONTH(G150)-MONTH($K$3))</f>
        <v/>
      </c>
      <c r="Q150" s="366">
        <f>IF(M150="IBIRAPITANGA FASE 3",IF(O150="Atraso",L150,L150/(1+$I$2)^P150),IF(O150="Atraso",L150,L150/(1+$I$1)^P150))</f>
        <v/>
      </c>
      <c r="R150">
        <f>IF(O150="Atraso",$K$3-G150,0)</f>
        <v/>
      </c>
      <c r="S150">
        <f>IF(R150&lt;=15,"Até 15",IF(R150&lt;=30,"Entre 15 e 30",IF(R150&lt;=60,"Entre 30 e 60",IF(R150&lt;=90,"Entre 60 e 90",IF(R150&lt;=120,"Entre 90 e 120",IF(R150&lt;=150,"Entre 120 e 150",IF(R150&lt;=180,"Entre 150 e 180","Superior a 180")))))))</f>
        <v/>
      </c>
    </row>
    <row r="151">
      <c r="A151" t="inlineStr">
        <is>
          <t>Q01L01</t>
        </is>
      </c>
      <c r="B151" t="inlineStr">
        <is>
          <t>VAGNER LUIS SANCHES DA SILVA</t>
        </is>
      </c>
      <c r="C151" t="n">
        <v>1</v>
      </c>
      <c r="D151" t="inlineStr">
        <is>
          <t>IPCA</t>
        </is>
      </c>
      <c r="E151" t="n">
        <v>0.009488792934583046</v>
      </c>
      <c r="F151" t="inlineStr">
        <is>
          <t>MENSAL</t>
        </is>
      </c>
      <c r="G151" s="118" t="n">
        <v>49618</v>
      </c>
      <c r="H151" t="n">
        <v>49618</v>
      </c>
      <c r="I151" s="370" t="n">
        <v>165</v>
      </c>
      <c r="J151" t="inlineStr">
        <is>
          <t>CARTEIRA</t>
        </is>
      </c>
      <c r="K151" t="inlineStr">
        <is>
          <t>CONTRATO</t>
        </is>
      </c>
      <c r="L151" t="n">
        <v>4359.92</v>
      </c>
      <c r="M151" t="inlineStr">
        <is>
          <t>IBIRAPITANGA FASE 3</t>
        </is>
      </c>
      <c r="N151" s="142">
        <f>DATE(YEAR(G151),MONTH(G151),1)</f>
        <v/>
      </c>
      <c r="O151" s="132">
        <f>IF(G151&gt;$K$3,"Futuro","Atraso")</f>
        <v/>
      </c>
      <c r="P151">
        <f>12*(YEAR(G151)-YEAR($K$3))+(MONTH(G151)-MONTH($K$3))</f>
        <v/>
      </c>
      <c r="Q151" s="366">
        <f>IF(M151="IBIRAPITANGA FASE 3",IF(O151="Atraso",L151,L151/(1+$I$2)^P151),IF(O151="Atraso",L151,L151/(1+$I$1)^P151))</f>
        <v/>
      </c>
      <c r="R151">
        <f>IF(O151="Atraso",$K$3-G151,0)</f>
        <v/>
      </c>
      <c r="S151">
        <f>IF(R151&lt;=15,"Até 15",IF(R151&lt;=30,"Entre 15 e 30",IF(R151&lt;=60,"Entre 30 e 60",IF(R151&lt;=90,"Entre 60 e 90",IF(R151&lt;=120,"Entre 90 e 120",IF(R151&lt;=150,"Entre 120 e 150",IF(R151&lt;=180,"Entre 150 e 180","Superior a 180")))))))</f>
        <v/>
      </c>
    </row>
    <row r="152">
      <c r="A152" t="inlineStr">
        <is>
          <t>Q01L01</t>
        </is>
      </c>
      <c r="B152" t="inlineStr">
        <is>
          <t>VAGNER LUIS SANCHES DA SILVA</t>
        </is>
      </c>
      <c r="C152" t="n">
        <v>1</v>
      </c>
      <c r="D152" t="inlineStr">
        <is>
          <t>IPCA</t>
        </is>
      </c>
      <c r="E152" t="n">
        <v>0.009488792934583046</v>
      </c>
      <c r="F152" t="inlineStr">
        <is>
          <t>MENSAL</t>
        </is>
      </c>
      <c r="G152" s="118" t="n">
        <v>49648</v>
      </c>
      <c r="H152" t="n">
        <v>49648</v>
      </c>
      <c r="I152" s="370" t="n">
        <v>166</v>
      </c>
      <c r="J152" t="inlineStr">
        <is>
          <t>CARTEIRA</t>
        </is>
      </c>
      <c r="K152" t="inlineStr">
        <is>
          <t>CONTRATO</t>
        </is>
      </c>
      <c r="L152" t="n">
        <v>4359.92</v>
      </c>
      <c r="M152" t="inlineStr">
        <is>
          <t>IBIRAPITANGA FASE 3</t>
        </is>
      </c>
      <c r="N152" s="142">
        <f>DATE(YEAR(G152),MONTH(G152),1)</f>
        <v/>
      </c>
      <c r="O152" s="132">
        <f>IF(G152&gt;$K$3,"Futuro","Atraso")</f>
        <v/>
      </c>
      <c r="P152">
        <f>12*(YEAR(G152)-YEAR($K$3))+(MONTH(G152)-MONTH($K$3))</f>
        <v/>
      </c>
      <c r="Q152" s="366">
        <f>IF(M152="IBIRAPITANGA FASE 3",IF(O152="Atraso",L152,L152/(1+$I$2)^P152),IF(O152="Atraso",L152,L152/(1+$I$1)^P152))</f>
        <v/>
      </c>
      <c r="R152">
        <f>IF(O152="Atraso",$K$3-G152,0)</f>
        <v/>
      </c>
      <c r="S152">
        <f>IF(R152&lt;=15,"Até 15",IF(R152&lt;=30,"Entre 15 e 30",IF(R152&lt;=60,"Entre 30 e 60",IF(R152&lt;=90,"Entre 60 e 90",IF(R152&lt;=120,"Entre 90 e 120",IF(R152&lt;=150,"Entre 120 e 150",IF(R152&lt;=180,"Entre 150 e 180","Superior a 180")))))))</f>
        <v/>
      </c>
    </row>
    <row r="153">
      <c r="A153" t="inlineStr">
        <is>
          <t>Q01L01</t>
        </is>
      </c>
      <c r="B153" t="inlineStr">
        <is>
          <t>VAGNER LUIS SANCHES DA SILVA</t>
        </is>
      </c>
      <c r="C153" t="n">
        <v>1</v>
      </c>
      <c r="D153" t="inlineStr">
        <is>
          <t>IPCA</t>
        </is>
      </c>
      <c r="E153" t="n">
        <v>0.009488792934583046</v>
      </c>
      <c r="F153" t="inlineStr">
        <is>
          <t>MENSAL</t>
        </is>
      </c>
      <c r="G153" s="118" t="n">
        <v>49679</v>
      </c>
      <c r="H153" t="n">
        <v>49679</v>
      </c>
      <c r="I153" s="370" t="n">
        <v>167</v>
      </c>
      <c r="J153" t="inlineStr">
        <is>
          <t>CARTEIRA</t>
        </is>
      </c>
      <c r="K153" t="inlineStr">
        <is>
          <t>CONTRATO</t>
        </is>
      </c>
      <c r="L153" t="n">
        <v>4359.92</v>
      </c>
      <c r="M153" t="inlineStr">
        <is>
          <t>IBIRAPITANGA FASE 3</t>
        </is>
      </c>
      <c r="N153" s="142">
        <f>DATE(YEAR(G153),MONTH(G153),1)</f>
        <v/>
      </c>
      <c r="O153" s="132">
        <f>IF(G153&gt;$K$3,"Futuro","Atraso")</f>
        <v/>
      </c>
      <c r="P153">
        <f>12*(YEAR(G153)-YEAR($K$3))+(MONTH(G153)-MONTH($K$3))</f>
        <v/>
      </c>
      <c r="Q153" s="366">
        <f>IF(M153="IBIRAPITANGA FASE 3",IF(O153="Atraso",L153,L153/(1+$I$2)^P153),IF(O153="Atraso",L153,L153/(1+$I$1)^P153))</f>
        <v/>
      </c>
      <c r="R153">
        <f>IF(O153="Atraso",$K$3-G153,0)</f>
        <v/>
      </c>
      <c r="S153">
        <f>IF(R153&lt;=15,"Até 15",IF(R153&lt;=30,"Entre 15 e 30",IF(R153&lt;=60,"Entre 30 e 60",IF(R153&lt;=90,"Entre 60 e 90",IF(R153&lt;=120,"Entre 90 e 120",IF(R153&lt;=150,"Entre 120 e 150",IF(R153&lt;=180,"Entre 150 e 180","Superior a 180")))))))</f>
        <v/>
      </c>
    </row>
    <row r="154">
      <c r="A154" t="inlineStr">
        <is>
          <t>Q01L01</t>
        </is>
      </c>
      <c r="B154" t="inlineStr">
        <is>
          <t>VAGNER LUIS SANCHES DA SILVA</t>
        </is>
      </c>
      <c r="C154" t="n">
        <v>1</v>
      </c>
      <c r="D154" t="inlineStr">
        <is>
          <t>IPCA</t>
        </is>
      </c>
      <c r="E154" t="n">
        <v>0.009488792934583046</v>
      </c>
      <c r="F154" t="inlineStr">
        <is>
          <t>MENSAL</t>
        </is>
      </c>
      <c r="G154" s="118" t="n">
        <v>49710</v>
      </c>
      <c r="H154" t="n">
        <v>49710</v>
      </c>
      <c r="I154" s="370" t="n">
        <v>168</v>
      </c>
      <c r="J154" t="inlineStr">
        <is>
          <t>CARTEIRA</t>
        </is>
      </c>
      <c r="K154" t="inlineStr">
        <is>
          <t>CONTRATO</t>
        </is>
      </c>
      <c r="L154" t="n">
        <v>4359.92</v>
      </c>
      <c r="M154" t="inlineStr">
        <is>
          <t>IBIRAPITANGA FASE 3</t>
        </is>
      </c>
      <c r="N154" s="142">
        <f>DATE(YEAR(G154),MONTH(G154),1)</f>
        <v/>
      </c>
      <c r="O154" s="132">
        <f>IF(G154&gt;$K$3,"Futuro","Atraso")</f>
        <v/>
      </c>
      <c r="P154">
        <f>12*(YEAR(G154)-YEAR($K$3))+(MONTH(G154)-MONTH($K$3))</f>
        <v/>
      </c>
      <c r="Q154" s="366">
        <f>IF(M154="IBIRAPITANGA FASE 3",IF(O154="Atraso",L154,L154/(1+$I$2)^P154),IF(O154="Atraso",L154,L154/(1+$I$1)^P154))</f>
        <v/>
      </c>
      <c r="R154">
        <f>IF(O154="Atraso",$K$3-G154,0)</f>
        <v/>
      </c>
      <c r="S154">
        <f>IF(R154&lt;=15,"Até 15",IF(R154&lt;=30,"Entre 15 e 30",IF(R154&lt;=60,"Entre 30 e 60",IF(R154&lt;=90,"Entre 60 e 90",IF(R154&lt;=120,"Entre 90 e 120",IF(R154&lt;=150,"Entre 120 e 150",IF(R154&lt;=180,"Entre 150 e 180","Superior a 180")))))))</f>
        <v/>
      </c>
    </row>
    <row r="155">
      <c r="A155" t="inlineStr">
        <is>
          <t>Q01L01</t>
        </is>
      </c>
      <c r="B155" t="inlineStr">
        <is>
          <t>VAGNER LUIS SANCHES DA SILVA</t>
        </is>
      </c>
      <c r="C155" t="n">
        <v>1</v>
      </c>
      <c r="D155" t="inlineStr">
        <is>
          <t>IPCA</t>
        </is>
      </c>
      <c r="E155" t="n">
        <v>0.009488792934583046</v>
      </c>
      <c r="F155" t="inlineStr">
        <is>
          <t>MENSAL</t>
        </is>
      </c>
      <c r="G155" s="118" t="n">
        <v>49739</v>
      </c>
      <c r="H155" t="n">
        <v>49739</v>
      </c>
      <c r="I155" s="370" t="n">
        <v>169</v>
      </c>
      <c r="J155" t="inlineStr">
        <is>
          <t>CARTEIRA</t>
        </is>
      </c>
      <c r="K155" t="inlineStr">
        <is>
          <t>CONTRATO</t>
        </is>
      </c>
      <c r="L155" t="n">
        <v>4359.92</v>
      </c>
      <c r="M155" t="inlineStr">
        <is>
          <t>IBIRAPITANGA FASE 3</t>
        </is>
      </c>
      <c r="N155" s="142">
        <f>DATE(YEAR(G155),MONTH(G155),1)</f>
        <v/>
      </c>
      <c r="O155" s="132">
        <f>IF(G155&gt;$K$3,"Futuro","Atraso")</f>
        <v/>
      </c>
      <c r="P155">
        <f>12*(YEAR(G155)-YEAR($K$3))+(MONTH(G155)-MONTH($K$3))</f>
        <v/>
      </c>
      <c r="Q155" s="366">
        <f>IF(M155="IBIRAPITANGA FASE 3",IF(O155="Atraso",L155,L155/(1+$I$2)^P155),IF(O155="Atraso",L155,L155/(1+$I$1)^P155))</f>
        <v/>
      </c>
      <c r="R155">
        <f>IF(O155="Atraso",$K$3-G155,0)</f>
        <v/>
      </c>
      <c r="S155">
        <f>IF(R155&lt;=15,"Até 15",IF(R155&lt;=30,"Entre 15 e 30",IF(R155&lt;=60,"Entre 30 e 60",IF(R155&lt;=90,"Entre 60 e 90",IF(R155&lt;=120,"Entre 90 e 120",IF(R155&lt;=150,"Entre 120 e 150",IF(R155&lt;=180,"Entre 150 e 180","Superior a 180")))))))</f>
        <v/>
      </c>
    </row>
    <row r="156">
      <c r="A156" t="inlineStr">
        <is>
          <t>Q01L01</t>
        </is>
      </c>
      <c r="B156" t="inlineStr">
        <is>
          <t>VAGNER LUIS SANCHES DA SILVA</t>
        </is>
      </c>
      <c r="C156" t="n">
        <v>1</v>
      </c>
      <c r="D156" t="inlineStr">
        <is>
          <t>IPCA</t>
        </is>
      </c>
      <c r="E156" t="n">
        <v>0.009488792934583046</v>
      </c>
      <c r="F156" t="inlineStr">
        <is>
          <t>MENSAL</t>
        </is>
      </c>
      <c r="G156" s="118" t="n">
        <v>49770</v>
      </c>
      <c r="H156" t="n">
        <v>49770</v>
      </c>
      <c r="I156" s="370" t="n">
        <v>170</v>
      </c>
      <c r="J156" t="inlineStr">
        <is>
          <t>CARTEIRA</t>
        </is>
      </c>
      <c r="K156" t="inlineStr">
        <is>
          <t>CONTRATO</t>
        </is>
      </c>
      <c r="L156" t="n">
        <v>4359.92</v>
      </c>
      <c r="M156" t="inlineStr">
        <is>
          <t>IBIRAPITANGA FASE 3</t>
        </is>
      </c>
      <c r="N156" s="142">
        <f>DATE(YEAR(G156),MONTH(G156),1)</f>
        <v/>
      </c>
      <c r="O156" s="132">
        <f>IF(G156&gt;$K$3,"Futuro","Atraso")</f>
        <v/>
      </c>
      <c r="P156">
        <f>12*(YEAR(G156)-YEAR($K$3))+(MONTH(G156)-MONTH($K$3))</f>
        <v/>
      </c>
      <c r="Q156" s="366">
        <f>IF(M156="IBIRAPITANGA FASE 3",IF(O156="Atraso",L156,L156/(1+$I$2)^P156),IF(O156="Atraso",L156,L156/(1+$I$1)^P156))</f>
        <v/>
      </c>
      <c r="R156">
        <f>IF(O156="Atraso",$K$3-G156,0)</f>
        <v/>
      </c>
      <c r="S156">
        <f>IF(R156&lt;=15,"Até 15",IF(R156&lt;=30,"Entre 15 e 30",IF(R156&lt;=60,"Entre 30 e 60",IF(R156&lt;=90,"Entre 60 e 90",IF(R156&lt;=120,"Entre 90 e 120",IF(R156&lt;=150,"Entre 120 e 150",IF(R156&lt;=180,"Entre 150 e 180","Superior a 180")))))))</f>
        <v/>
      </c>
    </row>
    <row r="157">
      <c r="A157" t="inlineStr">
        <is>
          <t>Q01L01</t>
        </is>
      </c>
      <c r="B157" t="inlineStr">
        <is>
          <t>VAGNER LUIS SANCHES DA SILVA</t>
        </is>
      </c>
      <c r="C157" t="n">
        <v>1</v>
      </c>
      <c r="D157" t="inlineStr">
        <is>
          <t>IPCA</t>
        </is>
      </c>
      <c r="E157" t="n">
        <v>0.009488792934583046</v>
      </c>
      <c r="F157" t="inlineStr">
        <is>
          <t>MENSAL</t>
        </is>
      </c>
      <c r="G157" s="118" t="n">
        <v>49800</v>
      </c>
      <c r="H157" t="n">
        <v>49800</v>
      </c>
      <c r="I157" s="370" t="n">
        <v>171</v>
      </c>
      <c r="J157" t="inlineStr">
        <is>
          <t>CARTEIRA</t>
        </is>
      </c>
      <c r="K157" t="inlineStr">
        <is>
          <t>CONTRATO</t>
        </is>
      </c>
      <c r="L157" t="n">
        <v>4359.92</v>
      </c>
      <c r="M157" t="inlineStr">
        <is>
          <t>IBIRAPITANGA FASE 3</t>
        </is>
      </c>
      <c r="N157" s="142">
        <f>DATE(YEAR(G157),MONTH(G157),1)</f>
        <v/>
      </c>
      <c r="O157" s="132">
        <f>IF(G157&gt;$K$3,"Futuro","Atraso")</f>
        <v/>
      </c>
      <c r="P157">
        <f>12*(YEAR(G157)-YEAR($K$3))+(MONTH(G157)-MONTH($K$3))</f>
        <v/>
      </c>
      <c r="Q157" s="366">
        <f>IF(M157="IBIRAPITANGA FASE 3",IF(O157="Atraso",L157,L157/(1+$I$2)^P157),IF(O157="Atraso",L157,L157/(1+$I$1)^P157))</f>
        <v/>
      </c>
      <c r="R157">
        <f>IF(O157="Atraso",$K$3-G157,0)</f>
        <v/>
      </c>
      <c r="S157">
        <f>IF(R157&lt;=15,"Até 15",IF(R157&lt;=30,"Entre 15 e 30",IF(R157&lt;=60,"Entre 30 e 60",IF(R157&lt;=90,"Entre 60 e 90",IF(R157&lt;=120,"Entre 90 e 120",IF(R157&lt;=150,"Entre 120 e 150",IF(R157&lt;=180,"Entre 150 e 180","Superior a 180")))))))</f>
        <v/>
      </c>
    </row>
    <row r="158">
      <c r="A158" t="inlineStr">
        <is>
          <t>Q01L01</t>
        </is>
      </c>
      <c r="B158" t="inlineStr">
        <is>
          <t>VAGNER LUIS SANCHES DA SILVA</t>
        </is>
      </c>
      <c r="C158" t="n">
        <v>1</v>
      </c>
      <c r="D158" t="inlineStr">
        <is>
          <t>IPCA</t>
        </is>
      </c>
      <c r="E158" t="n">
        <v>0.009488792934583046</v>
      </c>
      <c r="F158" t="inlineStr">
        <is>
          <t>MENSAL</t>
        </is>
      </c>
      <c r="G158" s="118" t="n">
        <v>49831</v>
      </c>
      <c r="H158" t="n">
        <v>49831</v>
      </c>
      <c r="I158" s="370" t="n">
        <v>172</v>
      </c>
      <c r="J158" t="inlineStr">
        <is>
          <t>CARTEIRA</t>
        </is>
      </c>
      <c r="K158" t="inlineStr">
        <is>
          <t>CONTRATO</t>
        </is>
      </c>
      <c r="L158" t="n">
        <v>4359.92</v>
      </c>
      <c r="M158" t="inlineStr">
        <is>
          <t>IBIRAPITANGA FASE 3</t>
        </is>
      </c>
      <c r="N158" s="142">
        <f>DATE(YEAR(G158),MONTH(G158),1)</f>
        <v/>
      </c>
      <c r="O158" s="132">
        <f>IF(G158&gt;$K$3,"Futuro","Atraso")</f>
        <v/>
      </c>
      <c r="P158">
        <f>12*(YEAR(G158)-YEAR($K$3))+(MONTH(G158)-MONTH($K$3))</f>
        <v/>
      </c>
      <c r="Q158" s="366">
        <f>IF(M158="IBIRAPITANGA FASE 3",IF(O158="Atraso",L158,L158/(1+$I$2)^P158),IF(O158="Atraso",L158,L158/(1+$I$1)^P158))</f>
        <v/>
      </c>
      <c r="R158">
        <f>IF(O158="Atraso",$K$3-G158,0)</f>
        <v/>
      </c>
      <c r="S158">
        <f>IF(R158&lt;=15,"Até 15",IF(R158&lt;=30,"Entre 15 e 30",IF(R158&lt;=60,"Entre 30 e 60",IF(R158&lt;=90,"Entre 60 e 90",IF(R158&lt;=120,"Entre 90 e 120",IF(R158&lt;=150,"Entre 120 e 150",IF(R158&lt;=180,"Entre 150 e 180","Superior a 180")))))))</f>
        <v/>
      </c>
    </row>
    <row r="159">
      <c r="A159" t="inlineStr">
        <is>
          <t>Q01L01</t>
        </is>
      </c>
      <c r="B159" t="inlineStr">
        <is>
          <t>VAGNER LUIS SANCHES DA SILVA</t>
        </is>
      </c>
      <c r="C159" t="n">
        <v>1</v>
      </c>
      <c r="D159" t="inlineStr">
        <is>
          <t>IPCA</t>
        </is>
      </c>
      <c r="E159" t="n">
        <v>0.009488792934583046</v>
      </c>
      <c r="F159" t="inlineStr">
        <is>
          <t>MENSAL</t>
        </is>
      </c>
      <c r="G159" s="118" t="n">
        <v>49861</v>
      </c>
      <c r="H159" t="n">
        <v>49861</v>
      </c>
      <c r="I159" s="370" t="n">
        <v>173</v>
      </c>
      <c r="J159" t="inlineStr">
        <is>
          <t>CARTEIRA</t>
        </is>
      </c>
      <c r="K159" t="inlineStr">
        <is>
          <t>CONTRATO</t>
        </is>
      </c>
      <c r="L159" t="n">
        <v>4359.92</v>
      </c>
      <c r="M159" t="inlineStr">
        <is>
          <t>IBIRAPITANGA FASE 3</t>
        </is>
      </c>
      <c r="N159" s="142">
        <f>DATE(YEAR(G159),MONTH(G159),1)</f>
        <v/>
      </c>
      <c r="O159" s="132">
        <f>IF(G159&gt;$K$3,"Futuro","Atraso")</f>
        <v/>
      </c>
      <c r="P159">
        <f>12*(YEAR(G159)-YEAR($K$3))+(MONTH(G159)-MONTH($K$3))</f>
        <v/>
      </c>
      <c r="Q159" s="366">
        <f>IF(M159="IBIRAPITANGA FASE 3",IF(O159="Atraso",L159,L159/(1+$I$2)^P159),IF(O159="Atraso",L159,L159/(1+$I$1)^P159))</f>
        <v/>
      </c>
      <c r="R159">
        <f>IF(O159="Atraso",$K$3-G159,0)</f>
        <v/>
      </c>
      <c r="S159">
        <f>IF(R159&lt;=15,"Até 15",IF(R159&lt;=30,"Entre 15 e 30",IF(R159&lt;=60,"Entre 30 e 60",IF(R159&lt;=90,"Entre 60 e 90",IF(R159&lt;=120,"Entre 90 e 120",IF(R159&lt;=150,"Entre 120 e 150",IF(R159&lt;=180,"Entre 150 e 180","Superior a 180")))))))</f>
        <v/>
      </c>
    </row>
    <row r="160">
      <c r="A160" t="inlineStr">
        <is>
          <t>Q01L01</t>
        </is>
      </c>
      <c r="B160" t="inlineStr">
        <is>
          <t>VAGNER LUIS SANCHES DA SILVA</t>
        </is>
      </c>
      <c r="C160" t="n">
        <v>1</v>
      </c>
      <c r="D160" t="inlineStr">
        <is>
          <t>IPCA</t>
        </is>
      </c>
      <c r="E160" t="n">
        <v>0.009488792934583046</v>
      </c>
      <c r="F160" t="inlineStr">
        <is>
          <t>MENSAL</t>
        </is>
      </c>
      <c r="G160" s="118" t="n">
        <v>49892</v>
      </c>
      <c r="H160" t="n">
        <v>49892</v>
      </c>
      <c r="I160" s="370" t="n">
        <v>174</v>
      </c>
      <c r="J160" t="inlineStr">
        <is>
          <t>CARTEIRA</t>
        </is>
      </c>
      <c r="K160" t="inlineStr">
        <is>
          <t>CONTRATO</t>
        </is>
      </c>
      <c r="L160" t="n">
        <v>4359.92</v>
      </c>
      <c r="M160" t="inlineStr">
        <is>
          <t>IBIRAPITANGA FASE 3</t>
        </is>
      </c>
      <c r="N160" s="142">
        <f>DATE(YEAR(G160),MONTH(G160),1)</f>
        <v/>
      </c>
      <c r="O160" s="132">
        <f>IF(G160&gt;$K$3,"Futuro","Atraso")</f>
        <v/>
      </c>
      <c r="P160">
        <f>12*(YEAR(G160)-YEAR($K$3))+(MONTH(G160)-MONTH($K$3))</f>
        <v/>
      </c>
      <c r="Q160" s="366">
        <f>IF(M160="IBIRAPITANGA FASE 3",IF(O160="Atraso",L160,L160/(1+$I$2)^P160),IF(O160="Atraso",L160,L160/(1+$I$1)^P160))</f>
        <v/>
      </c>
      <c r="R160">
        <f>IF(O160="Atraso",$K$3-G160,0)</f>
        <v/>
      </c>
      <c r="S160">
        <f>IF(R160&lt;=15,"Até 15",IF(R160&lt;=30,"Entre 15 e 30",IF(R160&lt;=60,"Entre 30 e 60",IF(R160&lt;=90,"Entre 60 e 90",IF(R160&lt;=120,"Entre 90 e 120",IF(R160&lt;=150,"Entre 120 e 150",IF(R160&lt;=180,"Entre 150 e 180","Superior a 180")))))))</f>
        <v/>
      </c>
    </row>
    <row r="161">
      <c r="A161" t="inlineStr">
        <is>
          <t>Q01L01</t>
        </is>
      </c>
      <c r="B161" t="inlineStr">
        <is>
          <t>VAGNER LUIS SANCHES DA SILVA</t>
        </is>
      </c>
      <c r="C161" t="n">
        <v>1</v>
      </c>
      <c r="D161" t="inlineStr">
        <is>
          <t>IPCA</t>
        </is>
      </c>
      <c r="E161" t="n">
        <v>0.009488792934583046</v>
      </c>
      <c r="F161" t="inlineStr">
        <is>
          <t>MENSAL</t>
        </is>
      </c>
      <c r="G161" s="118" t="n">
        <v>49923</v>
      </c>
      <c r="H161" t="n">
        <v>49923</v>
      </c>
      <c r="I161" s="370" t="n">
        <v>175</v>
      </c>
      <c r="J161" t="inlineStr">
        <is>
          <t>CARTEIRA</t>
        </is>
      </c>
      <c r="K161" t="inlineStr">
        <is>
          <t>CONTRATO</t>
        </is>
      </c>
      <c r="L161" t="n">
        <v>4359.92</v>
      </c>
      <c r="M161" t="inlineStr">
        <is>
          <t>IBIRAPITANGA FASE 3</t>
        </is>
      </c>
      <c r="N161" s="142">
        <f>DATE(YEAR(G161),MONTH(G161),1)</f>
        <v/>
      </c>
      <c r="O161" s="132">
        <f>IF(G161&gt;$K$3,"Futuro","Atraso")</f>
        <v/>
      </c>
      <c r="P161">
        <f>12*(YEAR(G161)-YEAR($K$3))+(MONTH(G161)-MONTH($K$3))</f>
        <v/>
      </c>
      <c r="Q161" s="366">
        <f>IF(M161="IBIRAPITANGA FASE 3",IF(O161="Atraso",L161,L161/(1+$I$2)^P161),IF(O161="Atraso",L161,L161/(1+$I$1)^P161))</f>
        <v/>
      </c>
      <c r="R161">
        <f>IF(O161="Atraso",$K$3-G161,0)</f>
        <v/>
      </c>
      <c r="S161">
        <f>IF(R161&lt;=15,"Até 15",IF(R161&lt;=30,"Entre 15 e 30",IF(R161&lt;=60,"Entre 30 e 60",IF(R161&lt;=90,"Entre 60 e 90",IF(R161&lt;=120,"Entre 90 e 120",IF(R161&lt;=150,"Entre 120 e 150",IF(R161&lt;=180,"Entre 150 e 180","Superior a 180")))))))</f>
        <v/>
      </c>
    </row>
    <row r="162">
      <c r="A162" t="inlineStr">
        <is>
          <t>Q01L01</t>
        </is>
      </c>
      <c r="B162" t="inlineStr">
        <is>
          <t>VAGNER LUIS SANCHES DA SILVA</t>
        </is>
      </c>
      <c r="C162" t="n">
        <v>1</v>
      </c>
      <c r="D162" t="inlineStr">
        <is>
          <t>IPCA</t>
        </is>
      </c>
      <c r="E162" t="n">
        <v>0.009488792934583046</v>
      </c>
      <c r="F162" t="inlineStr">
        <is>
          <t>MENSAL</t>
        </is>
      </c>
      <c r="G162" s="118" t="n">
        <v>49953</v>
      </c>
      <c r="H162" t="n">
        <v>49953</v>
      </c>
      <c r="I162" s="370" t="n">
        <v>176</v>
      </c>
      <c r="J162" t="inlineStr">
        <is>
          <t>CARTEIRA</t>
        </is>
      </c>
      <c r="K162" t="inlineStr">
        <is>
          <t>CONTRATO</t>
        </is>
      </c>
      <c r="L162" t="n">
        <v>4359.92</v>
      </c>
      <c r="M162" t="inlineStr">
        <is>
          <t>IBIRAPITANGA FASE 3</t>
        </is>
      </c>
      <c r="N162" s="142">
        <f>DATE(YEAR(G162),MONTH(G162),1)</f>
        <v/>
      </c>
      <c r="O162" s="132">
        <f>IF(G162&gt;$K$3,"Futuro","Atraso")</f>
        <v/>
      </c>
      <c r="P162">
        <f>12*(YEAR(G162)-YEAR($K$3))+(MONTH(G162)-MONTH($K$3))</f>
        <v/>
      </c>
      <c r="Q162" s="366">
        <f>IF(M162="IBIRAPITANGA FASE 3",IF(O162="Atraso",L162,L162/(1+$I$2)^P162),IF(O162="Atraso",L162,L162/(1+$I$1)^P162))</f>
        <v/>
      </c>
      <c r="R162">
        <f>IF(O162="Atraso",$K$3-G162,0)</f>
        <v/>
      </c>
      <c r="S162">
        <f>IF(R162&lt;=15,"Até 15",IF(R162&lt;=30,"Entre 15 e 30",IF(R162&lt;=60,"Entre 30 e 60",IF(R162&lt;=90,"Entre 60 e 90",IF(R162&lt;=120,"Entre 90 e 120",IF(R162&lt;=150,"Entre 120 e 150",IF(R162&lt;=180,"Entre 150 e 180","Superior a 180")))))))</f>
        <v/>
      </c>
    </row>
    <row r="163">
      <c r="A163" t="inlineStr">
        <is>
          <t>Q01L01</t>
        </is>
      </c>
      <c r="B163" t="inlineStr">
        <is>
          <t>VAGNER LUIS SANCHES DA SILVA</t>
        </is>
      </c>
      <c r="C163" t="n">
        <v>1</v>
      </c>
      <c r="D163" t="inlineStr">
        <is>
          <t>IPCA</t>
        </is>
      </c>
      <c r="E163" t="n">
        <v>0.009488792934583046</v>
      </c>
      <c r="F163" t="inlineStr">
        <is>
          <t>MENSAL</t>
        </is>
      </c>
      <c r="G163" s="118" t="n">
        <v>49984</v>
      </c>
      <c r="H163" t="n">
        <v>49984</v>
      </c>
      <c r="I163" s="370" t="n">
        <v>177</v>
      </c>
      <c r="J163" t="inlineStr">
        <is>
          <t>CARTEIRA</t>
        </is>
      </c>
      <c r="K163" t="inlineStr">
        <is>
          <t>CONTRATO</t>
        </is>
      </c>
      <c r="L163" t="n">
        <v>4359.92</v>
      </c>
      <c r="M163" t="inlineStr">
        <is>
          <t>IBIRAPITANGA FASE 3</t>
        </is>
      </c>
      <c r="N163" s="142">
        <f>DATE(YEAR(G163),MONTH(G163),1)</f>
        <v/>
      </c>
      <c r="O163" s="132">
        <f>IF(G163&gt;$K$3,"Futuro","Atraso")</f>
        <v/>
      </c>
      <c r="P163">
        <f>12*(YEAR(G163)-YEAR($K$3))+(MONTH(G163)-MONTH($K$3))</f>
        <v/>
      </c>
      <c r="Q163" s="366">
        <f>IF(M163="IBIRAPITANGA FASE 3",IF(O163="Atraso",L163,L163/(1+$I$2)^P163),IF(O163="Atraso",L163,L163/(1+$I$1)^P163))</f>
        <v/>
      </c>
      <c r="R163">
        <f>IF(O163="Atraso",$K$3-G163,0)</f>
        <v/>
      </c>
      <c r="S163">
        <f>IF(R163&lt;=15,"Até 15",IF(R163&lt;=30,"Entre 15 e 30",IF(R163&lt;=60,"Entre 30 e 60",IF(R163&lt;=90,"Entre 60 e 90",IF(R163&lt;=120,"Entre 90 e 120",IF(R163&lt;=150,"Entre 120 e 150",IF(R163&lt;=180,"Entre 150 e 180","Superior a 180")))))))</f>
        <v/>
      </c>
    </row>
    <row r="164">
      <c r="A164" t="inlineStr">
        <is>
          <t>Q01L01</t>
        </is>
      </c>
      <c r="B164" t="inlineStr">
        <is>
          <t>VAGNER LUIS SANCHES DA SILVA</t>
        </is>
      </c>
      <c r="C164" t="n">
        <v>1</v>
      </c>
      <c r="D164" t="inlineStr">
        <is>
          <t>IPCA</t>
        </is>
      </c>
      <c r="E164" t="n">
        <v>0.009488792934583046</v>
      </c>
      <c r="F164" t="inlineStr">
        <is>
          <t>MENSAL</t>
        </is>
      </c>
      <c r="G164" s="118" t="n">
        <v>50014</v>
      </c>
      <c r="H164" t="n">
        <v>50014</v>
      </c>
      <c r="I164" s="370" t="n">
        <v>178</v>
      </c>
      <c r="J164" t="inlineStr">
        <is>
          <t>CARTEIRA</t>
        </is>
      </c>
      <c r="K164" t="inlineStr">
        <is>
          <t>CONTRATO</t>
        </is>
      </c>
      <c r="L164" t="n">
        <v>4359.92</v>
      </c>
      <c r="M164" t="inlineStr">
        <is>
          <t>IBIRAPITANGA FASE 3</t>
        </is>
      </c>
      <c r="N164" s="142">
        <f>DATE(YEAR(G164),MONTH(G164),1)</f>
        <v/>
      </c>
      <c r="O164" s="132">
        <f>IF(G164&gt;$K$3,"Futuro","Atraso")</f>
        <v/>
      </c>
      <c r="P164">
        <f>12*(YEAR(G164)-YEAR($K$3))+(MONTH(G164)-MONTH($K$3))</f>
        <v/>
      </c>
      <c r="Q164" s="366">
        <f>IF(M164="IBIRAPITANGA FASE 3",IF(O164="Atraso",L164,L164/(1+$I$2)^P164),IF(O164="Atraso",L164,L164/(1+$I$1)^P164))</f>
        <v/>
      </c>
      <c r="R164">
        <f>IF(O164="Atraso",$K$3-G164,0)</f>
        <v/>
      </c>
      <c r="S164">
        <f>IF(R164&lt;=15,"Até 15",IF(R164&lt;=30,"Entre 15 e 30",IF(R164&lt;=60,"Entre 30 e 60",IF(R164&lt;=90,"Entre 60 e 90",IF(R164&lt;=120,"Entre 90 e 120",IF(R164&lt;=150,"Entre 120 e 150",IF(R164&lt;=180,"Entre 150 e 180","Superior a 180")))))))</f>
        <v/>
      </c>
    </row>
    <row r="165">
      <c r="A165" t="inlineStr">
        <is>
          <t>Q01L01</t>
        </is>
      </c>
      <c r="B165" t="inlineStr">
        <is>
          <t>VAGNER LUIS SANCHES DA SILVA</t>
        </is>
      </c>
      <c r="C165" t="n">
        <v>1</v>
      </c>
      <c r="D165" t="inlineStr">
        <is>
          <t>IPCA</t>
        </is>
      </c>
      <c r="E165" t="n">
        <v>0.009488792934583046</v>
      </c>
      <c r="F165" t="inlineStr">
        <is>
          <t>MENSAL</t>
        </is>
      </c>
      <c r="G165" s="118" t="n">
        <v>50045</v>
      </c>
      <c r="H165" t="n">
        <v>50045</v>
      </c>
      <c r="I165" s="370" t="n">
        <v>179</v>
      </c>
      <c r="J165" t="inlineStr">
        <is>
          <t>CARTEIRA</t>
        </is>
      </c>
      <c r="K165" t="inlineStr">
        <is>
          <t>CONTRATO</t>
        </is>
      </c>
      <c r="L165" t="n">
        <v>4359.92</v>
      </c>
      <c r="M165" t="inlineStr">
        <is>
          <t>IBIRAPITANGA FASE 3</t>
        </is>
      </c>
      <c r="N165" s="142">
        <f>DATE(YEAR(G165),MONTH(G165),1)</f>
        <v/>
      </c>
      <c r="O165" s="132">
        <f>IF(G165&gt;$K$3,"Futuro","Atraso")</f>
        <v/>
      </c>
      <c r="P165">
        <f>12*(YEAR(G165)-YEAR($K$3))+(MONTH(G165)-MONTH($K$3))</f>
        <v/>
      </c>
      <c r="Q165" s="366">
        <f>IF(M165="IBIRAPITANGA FASE 3",IF(O165="Atraso",L165,L165/(1+$I$2)^P165),IF(O165="Atraso",L165,L165/(1+$I$1)^P165))</f>
        <v/>
      </c>
      <c r="R165">
        <f>IF(O165="Atraso",$K$3-G165,0)</f>
        <v/>
      </c>
      <c r="S165">
        <f>IF(R165&lt;=15,"Até 15",IF(R165&lt;=30,"Entre 15 e 30",IF(R165&lt;=60,"Entre 30 e 60",IF(R165&lt;=90,"Entre 60 e 90",IF(R165&lt;=120,"Entre 90 e 120",IF(R165&lt;=150,"Entre 120 e 150",IF(R165&lt;=180,"Entre 150 e 180","Superior a 180")))))))</f>
        <v/>
      </c>
    </row>
    <row r="166">
      <c r="A166" t="inlineStr">
        <is>
          <t>Q01L01</t>
        </is>
      </c>
      <c r="B166" t="inlineStr">
        <is>
          <t>VAGNER LUIS SANCHES DA SILVA</t>
        </is>
      </c>
      <c r="C166" t="n">
        <v>1</v>
      </c>
      <c r="D166" t="inlineStr">
        <is>
          <t>IPCA</t>
        </is>
      </c>
      <c r="E166" t="n">
        <v>0.009488792934583046</v>
      </c>
      <c r="F166" t="inlineStr">
        <is>
          <t>MENSAL</t>
        </is>
      </c>
      <c r="G166" s="118" t="n">
        <v>50076</v>
      </c>
      <c r="H166" t="n">
        <v>50076</v>
      </c>
      <c r="I166" s="370" t="n">
        <v>180</v>
      </c>
      <c r="J166" t="inlineStr">
        <is>
          <t>CARTEIRA</t>
        </is>
      </c>
      <c r="K166" t="inlineStr">
        <is>
          <t>CONTRATO</t>
        </is>
      </c>
      <c r="L166" t="n">
        <v>4359.92</v>
      </c>
      <c r="M166" t="inlineStr">
        <is>
          <t>IBIRAPITANGA FASE 3</t>
        </is>
      </c>
      <c r="N166" s="142">
        <f>DATE(YEAR(G166),MONTH(G166),1)</f>
        <v/>
      </c>
      <c r="O166" s="132">
        <f>IF(G166&gt;$K$3,"Futuro","Atraso")</f>
        <v/>
      </c>
      <c r="P166">
        <f>12*(YEAR(G166)-YEAR($K$3))+(MONTH(G166)-MONTH($K$3))</f>
        <v/>
      </c>
      <c r="Q166" s="366">
        <f>IF(M166="IBIRAPITANGA FASE 3",IF(O166="Atraso",L166,L166/(1+$I$2)^P166),IF(O166="Atraso",L166,L166/(1+$I$1)^P166))</f>
        <v/>
      </c>
      <c r="R166">
        <f>IF(O166="Atraso",$K$3-G166,0)</f>
        <v/>
      </c>
      <c r="S166">
        <f>IF(R166&lt;=15,"Até 15",IF(R166&lt;=30,"Entre 15 e 30",IF(R166&lt;=60,"Entre 30 e 60",IF(R166&lt;=90,"Entre 60 e 90",IF(R166&lt;=120,"Entre 90 e 120",IF(R166&lt;=150,"Entre 120 e 150",IF(R166&lt;=180,"Entre 150 e 180","Superior a 180")))))))</f>
        <v/>
      </c>
    </row>
    <row r="167">
      <c r="A167" t="inlineStr">
        <is>
          <t>Q02L08</t>
        </is>
      </c>
      <c r="B167" t="inlineStr">
        <is>
          <t>MARIA APARECIDA DOS SANTOS GUIMARAES LIMA</t>
        </is>
      </c>
      <c r="C167" t="n">
        <v>1</v>
      </c>
      <c r="D167" t="inlineStr">
        <is>
          <t>IPCA</t>
        </is>
      </c>
      <c r="E167" t="n">
        <v>0.009488792934583046</v>
      </c>
      <c r="F167" t="inlineStr">
        <is>
          <t>MENSAL</t>
        </is>
      </c>
      <c r="G167" s="118" t="n">
        <v>45005</v>
      </c>
      <c r="H167" t="n">
        <v>45005</v>
      </c>
      <c r="I167" s="370" t="n">
        <v>57</v>
      </c>
      <c r="J167" t="inlineStr">
        <is>
          <t>CARTEIRA</t>
        </is>
      </c>
      <c r="K167" t="inlineStr">
        <is>
          <t>CONTRATO</t>
        </is>
      </c>
      <c r="L167" t="n">
        <v>3676.32</v>
      </c>
      <c r="M167" t="inlineStr">
        <is>
          <t>IBIRAPITANGA FASE 3</t>
        </is>
      </c>
      <c r="N167" s="142">
        <f>DATE(YEAR(G167),MONTH(G167),1)</f>
        <v/>
      </c>
      <c r="O167" s="132">
        <f>IF(G167&gt;$K$3,"Futuro","Atraso")</f>
        <v/>
      </c>
      <c r="P167">
        <f>12*(YEAR(G167)-YEAR($K$3))+(MONTH(G167)-MONTH($K$3))</f>
        <v/>
      </c>
      <c r="Q167" s="366">
        <f>IF(M167="IBIRAPITANGA FASE 3",IF(O167="Atraso",L167,L167/(1+$I$2)^P167),IF(O167="Atraso",L167,L167/(1+$I$1)^P167))</f>
        <v/>
      </c>
      <c r="R167">
        <f>IF(O167="Atraso",$K$3-G167,0)</f>
        <v/>
      </c>
      <c r="S167">
        <f>IF(R167&lt;=15,"Até 15",IF(R167&lt;=30,"Entre 15 e 30",IF(R167&lt;=60,"Entre 30 e 60",IF(R167&lt;=90,"Entre 60 e 90",IF(R167&lt;=120,"Entre 90 e 120",IF(R167&lt;=150,"Entre 120 e 150",IF(R167&lt;=180,"Entre 150 e 180","Superior a 180")))))))</f>
        <v/>
      </c>
    </row>
    <row r="168">
      <c r="A168" t="inlineStr">
        <is>
          <t>Q02L08</t>
        </is>
      </c>
      <c r="B168" t="inlineStr">
        <is>
          <t>MARIA APARECIDA DOS SANTOS GUIMARAES LIMA</t>
        </is>
      </c>
      <c r="C168" t="n">
        <v>1</v>
      </c>
      <c r="D168" t="inlineStr">
        <is>
          <t>IPCA</t>
        </is>
      </c>
      <c r="E168" t="n">
        <v>0.009488792934583046</v>
      </c>
      <c r="F168" t="inlineStr">
        <is>
          <t>MENSAL</t>
        </is>
      </c>
      <c r="G168" s="118" t="n">
        <v>45036</v>
      </c>
      <c r="H168" t="n">
        <v>45036</v>
      </c>
      <c r="I168" s="370" t="n">
        <v>58</v>
      </c>
      <c r="J168" t="inlineStr">
        <is>
          <t>CARTEIRA</t>
        </is>
      </c>
      <c r="K168" t="inlineStr">
        <is>
          <t>CONTRATO</t>
        </is>
      </c>
      <c r="L168" t="n">
        <v>3656.12</v>
      </c>
      <c r="M168" t="inlineStr">
        <is>
          <t>IBIRAPITANGA FASE 3</t>
        </is>
      </c>
      <c r="N168" s="142">
        <f>DATE(YEAR(G168),MONTH(G168),1)</f>
        <v/>
      </c>
      <c r="O168" s="132">
        <f>IF(G168&gt;$K$3,"Futuro","Atraso")</f>
        <v/>
      </c>
      <c r="P168">
        <f>12*(YEAR(G168)-YEAR($K$3))+(MONTH(G168)-MONTH($K$3))</f>
        <v/>
      </c>
      <c r="Q168" s="366">
        <f>IF(M168="IBIRAPITANGA FASE 3",IF(O168="Atraso",L168,L168/(1+$I$2)^P168),IF(O168="Atraso",L168,L168/(1+$I$1)^P168))</f>
        <v/>
      </c>
      <c r="R168">
        <f>IF(O168="Atraso",$K$3-G168,0)</f>
        <v/>
      </c>
      <c r="S168">
        <f>IF(R168&lt;=15,"Até 15",IF(R168&lt;=30,"Entre 15 e 30",IF(R168&lt;=60,"Entre 30 e 60",IF(R168&lt;=90,"Entre 60 e 90",IF(R168&lt;=120,"Entre 90 e 120",IF(R168&lt;=150,"Entre 120 e 150",IF(R168&lt;=180,"Entre 150 e 180","Superior a 180")))))))</f>
        <v/>
      </c>
    </row>
    <row r="169">
      <c r="A169" t="inlineStr">
        <is>
          <t>Q02L08</t>
        </is>
      </c>
      <c r="B169" t="inlineStr">
        <is>
          <t>MARIA APARECIDA DOS SANTOS GUIMARAES LIMA</t>
        </is>
      </c>
      <c r="C169" t="n">
        <v>1</v>
      </c>
      <c r="D169" t="inlineStr">
        <is>
          <t>IPCA</t>
        </is>
      </c>
      <c r="E169" t="n">
        <v>0.009488792934583046</v>
      </c>
      <c r="F169" t="inlineStr">
        <is>
          <t>MENSAL</t>
        </is>
      </c>
      <c r="G169" s="118" t="n">
        <v>45066</v>
      </c>
      <c r="H169" t="n">
        <v>45066</v>
      </c>
      <c r="I169" s="370" t="n">
        <v>59</v>
      </c>
      <c r="J169" t="inlineStr">
        <is>
          <t>CARTEIRA</t>
        </is>
      </c>
      <c r="K169" t="inlineStr">
        <is>
          <t>CONTRATO</t>
        </is>
      </c>
      <c r="L169" t="n">
        <v>3540.53</v>
      </c>
      <c r="M169" t="inlineStr">
        <is>
          <t>IBIRAPITANGA FASE 3</t>
        </is>
      </c>
      <c r="N169" s="142">
        <f>DATE(YEAR(G169),MONTH(G169),1)</f>
        <v/>
      </c>
      <c r="O169" s="132">
        <f>IF(G169&gt;$K$3,"Futuro","Atraso")</f>
        <v/>
      </c>
      <c r="P169">
        <f>12*(YEAR(G169)-YEAR($K$3))+(MONTH(G169)-MONTH($K$3))</f>
        <v/>
      </c>
      <c r="Q169" s="366">
        <f>IF(M169="IBIRAPITANGA FASE 3",IF(O169="Atraso",L169,L169/(1+$I$2)^P169),IF(O169="Atraso",L169,L169/(1+$I$1)^P169))</f>
        <v/>
      </c>
      <c r="R169">
        <f>IF(O169="Atraso",$K$3-G169,0)</f>
        <v/>
      </c>
      <c r="S169">
        <f>IF(R169&lt;=15,"Até 15",IF(R169&lt;=30,"Entre 15 e 30",IF(R169&lt;=60,"Entre 30 e 60",IF(R169&lt;=90,"Entre 60 e 90",IF(R169&lt;=120,"Entre 90 e 120",IF(R169&lt;=150,"Entre 120 e 150",IF(R169&lt;=180,"Entre 150 e 180","Superior a 180")))))))</f>
        <v/>
      </c>
    </row>
    <row r="170">
      <c r="A170" t="inlineStr">
        <is>
          <t>Q02L08</t>
        </is>
      </c>
      <c r="B170" t="inlineStr">
        <is>
          <t>MARIA APARECIDA DOS SANTOS GUIMARAES LIMA</t>
        </is>
      </c>
      <c r="C170" t="n">
        <v>1</v>
      </c>
      <c r="D170" t="inlineStr">
        <is>
          <t>IPCA</t>
        </is>
      </c>
      <c r="E170" t="n">
        <v>0.009488792934583046</v>
      </c>
      <c r="F170" t="inlineStr">
        <is>
          <t>MENSAL</t>
        </is>
      </c>
      <c r="G170" s="118" t="n">
        <v>45097</v>
      </c>
      <c r="H170" t="n">
        <v>45097</v>
      </c>
      <c r="I170" s="370" t="n">
        <v>60</v>
      </c>
      <c r="J170" t="inlineStr">
        <is>
          <t>CARTEIRA</t>
        </is>
      </c>
      <c r="K170" t="inlineStr">
        <is>
          <t>CONTRATO</t>
        </is>
      </c>
      <c r="L170" t="n">
        <v>3473.55</v>
      </c>
      <c r="M170" t="inlineStr">
        <is>
          <t>IBIRAPITANGA FASE 3</t>
        </is>
      </c>
      <c r="N170" s="142">
        <f>DATE(YEAR(G170),MONTH(G170),1)</f>
        <v/>
      </c>
      <c r="O170" s="132">
        <f>IF(G170&gt;$K$3,"Futuro","Atraso")</f>
        <v/>
      </c>
      <c r="P170">
        <f>12*(YEAR(G170)-YEAR($K$3))+(MONTH(G170)-MONTH($K$3))</f>
        <v/>
      </c>
      <c r="Q170" s="366">
        <f>IF(M170="IBIRAPITANGA FASE 3",IF(O170="Atraso",L170,L170/(1+$I$2)^P170),IF(O170="Atraso",L170,L170/(1+$I$1)^P170))</f>
        <v/>
      </c>
      <c r="R170">
        <f>IF(O170="Atraso",$K$3-G170,0)</f>
        <v/>
      </c>
      <c r="S170">
        <f>IF(R170&lt;=15,"Até 15",IF(R170&lt;=30,"Entre 15 e 30",IF(R170&lt;=60,"Entre 30 e 60",IF(R170&lt;=90,"Entre 60 e 90",IF(R170&lt;=120,"Entre 90 e 120",IF(R170&lt;=150,"Entre 120 e 150",IF(R170&lt;=180,"Entre 150 e 180","Superior a 180")))))))</f>
        <v/>
      </c>
    </row>
    <row r="171">
      <c r="A171" t="inlineStr">
        <is>
          <t>Q02L08</t>
        </is>
      </c>
      <c r="B171" t="inlineStr">
        <is>
          <t>MARIA APARECIDA DOS SANTOS GUIMARAES LIMA</t>
        </is>
      </c>
      <c r="C171" t="n">
        <v>1</v>
      </c>
      <c r="D171" t="inlineStr">
        <is>
          <t>IPCA</t>
        </is>
      </c>
      <c r="E171" t="n">
        <v>0.009488792934583046</v>
      </c>
      <c r="F171" t="inlineStr">
        <is>
          <t>MENSAL</t>
        </is>
      </c>
      <c r="G171" s="118" t="n">
        <v>45127</v>
      </c>
      <c r="H171" t="n">
        <v>45127</v>
      </c>
      <c r="I171" s="370" t="n">
        <v>61</v>
      </c>
      <c r="J171" t="inlineStr">
        <is>
          <t>CARTEIRA</t>
        </is>
      </c>
      <c r="K171" t="inlineStr">
        <is>
          <t>CONTRATO</t>
        </is>
      </c>
      <c r="L171" t="n">
        <v>3408.56</v>
      </c>
      <c r="M171" t="inlineStr">
        <is>
          <t>IBIRAPITANGA FASE 3</t>
        </is>
      </c>
      <c r="N171" s="142">
        <f>DATE(YEAR(G171),MONTH(G171),1)</f>
        <v/>
      </c>
      <c r="O171" s="132">
        <f>IF(G171&gt;$K$3,"Futuro","Atraso")</f>
        <v/>
      </c>
      <c r="P171">
        <f>12*(YEAR(G171)-YEAR($K$3))+(MONTH(G171)-MONTH($K$3))</f>
        <v/>
      </c>
      <c r="Q171" s="366">
        <f>IF(M171="IBIRAPITANGA FASE 3",IF(O171="Atraso",L171,L171/(1+$I$2)^P171),IF(O171="Atraso",L171,L171/(1+$I$1)^P171))</f>
        <v/>
      </c>
      <c r="R171">
        <f>IF(O171="Atraso",$K$3-G171,0)</f>
        <v/>
      </c>
      <c r="S171">
        <f>IF(R171&lt;=15,"Até 15",IF(R171&lt;=30,"Entre 15 e 30",IF(R171&lt;=60,"Entre 30 e 60",IF(R171&lt;=90,"Entre 60 e 90",IF(R171&lt;=120,"Entre 90 e 120",IF(R171&lt;=150,"Entre 120 e 150",IF(R171&lt;=180,"Entre 150 e 180","Superior a 180")))))))</f>
        <v/>
      </c>
    </row>
    <row r="172">
      <c r="A172" t="inlineStr">
        <is>
          <t>Q02L08</t>
        </is>
      </c>
      <c r="B172" t="inlineStr">
        <is>
          <t>MARIA APARECIDA DOS SANTOS GUIMARAES LIMA</t>
        </is>
      </c>
      <c r="C172" t="n">
        <v>1</v>
      </c>
      <c r="D172" t="inlineStr">
        <is>
          <t>IPCA</t>
        </is>
      </c>
      <c r="E172" t="n">
        <v>0.009488792934583046</v>
      </c>
      <c r="F172" t="inlineStr">
        <is>
          <t>MENSAL</t>
        </is>
      </c>
      <c r="G172" s="118" t="n">
        <v>45158</v>
      </c>
      <c r="H172" t="n">
        <v>45158</v>
      </c>
      <c r="I172" s="370" t="n">
        <v>62</v>
      </c>
      <c r="J172" t="inlineStr">
        <is>
          <t>CARTEIRA</t>
        </is>
      </c>
      <c r="K172" t="inlineStr">
        <is>
          <t>CONTRATO</t>
        </is>
      </c>
      <c r="L172" t="n">
        <v>3343.43</v>
      </c>
      <c r="M172" t="inlineStr">
        <is>
          <t>IBIRAPITANGA FASE 3</t>
        </is>
      </c>
      <c r="N172" s="142">
        <f>DATE(YEAR(G172),MONTH(G172),1)</f>
        <v/>
      </c>
      <c r="O172" s="132">
        <f>IF(G172&gt;$K$3,"Futuro","Atraso")</f>
        <v/>
      </c>
      <c r="P172">
        <f>12*(YEAR(G172)-YEAR($K$3))+(MONTH(G172)-MONTH($K$3))</f>
        <v/>
      </c>
      <c r="Q172" s="366">
        <f>IF(M172="IBIRAPITANGA FASE 3",IF(O172="Atraso",L172,L172/(1+$I$2)^P172),IF(O172="Atraso",L172,L172/(1+$I$1)^P172))</f>
        <v/>
      </c>
      <c r="R172">
        <f>IF(O172="Atraso",$K$3-G172,0)</f>
        <v/>
      </c>
      <c r="S172">
        <f>IF(R172&lt;=15,"Até 15",IF(R172&lt;=30,"Entre 15 e 30",IF(R172&lt;=60,"Entre 30 e 60",IF(R172&lt;=90,"Entre 60 e 90",IF(R172&lt;=120,"Entre 90 e 120",IF(R172&lt;=150,"Entre 120 e 150",IF(R172&lt;=180,"Entre 150 e 180","Superior a 180")))))))</f>
        <v/>
      </c>
    </row>
    <row r="173">
      <c r="A173" t="inlineStr">
        <is>
          <t>Q02L08</t>
        </is>
      </c>
      <c r="B173" t="inlineStr">
        <is>
          <t>MARIA APARECIDA DOS SANTOS GUIMARAES LIMA</t>
        </is>
      </c>
      <c r="C173" t="n">
        <v>1</v>
      </c>
      <c r="D173" t="inlineStr">
        <is>
          <t>IPCA</t>
        </is>
      </c>
      <c r="E173" t="n">
        <v>0.009488792934583046</v>
      </c>
      <c r="F173" t="inlineStr">
        <is>
          <t>MENSAL</t>
        </is>
      </c>
      <c r="G173" s="118" t="n">
        <v>45189</v>
      </c>
      <c r="H173" t="n">
        <v>45189</v>
      </c>
      <c r="I173" s="370" t="n">
        <v>63</v>
      </c>
      <c r="J173" t="inlineStr">
        <is>
          <t>CARTEIRA</t>
        </is>
      </c>
      <c r="K173" t="inlineStr">
        <is>
          <t>CONTRATO</t>
        </is>
      </c>
      <c r="L173" t="n">
        <v>3279.23</v>
      </c>
      <c r="M173" t="inlineStr">
        <is>
          <t>IBIRAPITANGA FASE 3</t>
        </is>
      </c>
      <c r="N173" s="142">
        <f>DATE(YEAR(G173),MONTH(G173),1)</f>
        <v/>
      </c>
      <c r="O173" s="132">
        <f>IF(G173&gt;$K$3,"Futuro","Atraso")</f>
        <v/>
      </c>
      <c r="P173">
        <f>12*(YEAR(G173)-YEAR($K$3))+(MONTH(G173)-MONTH($K$3))</f>
        <v/>
      </c>
      <c r="Q173" s="366">
        <f>IF(M173="IBIRAPITANGA FASE 3",IF(O173="Atraso",L173,L173/(1+$I$2)^P173),IF(O173="Atraso",L173,L173/(1+$I$1)^P173))</f>
        <v/>
      </c>
      <c r="R173">
        <f>IF(O173="Atraso",$K$3-G173,0)</f>
        <v/>
      </c>
      <c r="S173">
        <f>IF(R173&lt;=15,"Até 15",IF(R173&lt;=30,"Entre 15 e 30",IF(R173&lt;=60,"Entre 30 e 60",IF(R173&lt;=90,"Entre 60 e 90",IF(R173&lt;=120,"Entre 90 e 120",IF(R173&lt;=150,"Entre 120 e 150",IF(R173&lt;=180,"Entre 150 e 180","Superior a 180")))))))</f>
        <v/>
      </c>
    </row>
    <row r="174">
      <c r="A174" t="inlineStr">
        <is>
          <t>Q02L08</t>
        </is>
      </c>
      <c r="B174" t="inlineStr">
        <is>
          <t>MARIA APARECIDA DOS SANTOS GUIMARAES LIMA</t>
        </is>
      </c>
      <c r="C174" t="n">
        <v>1</v>
      </c>
      <c r="D174" t="inlineStr">
        <is>
          <t>IPCA</t>
        </is>
      </c>
      <c r="E174" t="n">
        <v>0.009488792934583046</v>
      </c>
      <c r="F174" t="inlineStr">
        <is>
          <t>MENSAL</t>
        </is>
      </c>
      <c r="G174" s="118" t="n">
        <v>45219</v>
      </c>
      <c r="H174" t="n">
        <v>45219</v>
      </c>
      <c r="I174" s="370" t="n">
        <v>64</v>
      </c>
      <c r="J174" t="inlineStr">
        <is>
          <t>CARTEIRA</t>
        </is>
      </c>
      <c r="K174" t="inlineStr">
        <is>
          <t>CONTRATO</t>
        </is>
      </c>
      <c r="L174" t="n">
        <v>3216.97</v>
      </c>
      <c r="M174" t="inlineStr">
        <is>
          <t>IBIRAPITANGA FASE 3</t>
        </is>
      </c>
      <c r="N174" s="142">
        <f>DATE(YEAR(G174),MONTH(G174),1)</f>
        <v/>
      </c>
      <c r="O174" s="132">
        <f>IF(G174&gt;$K$3,"Futuro","Atraso")</f>
        <v/>
      </c>
      <c r="P174">
        <f>12*(YEAR(G174)-YEAR($K$3))+(MONTH(G174)-MONTH($K$3))</f>
        <v/>
      </c>
      <c r="Q174" s="366">
        <f>IF(M174="IBIRAPITANGA FASE 3",IF(O174="Atraso",L174,L174/(1+$I$2)^P174),IF(O174="Atraso",L174,L174/(1+$I$1)^P174))</f>
        <v/>
      </c>
      <c r="R174">
        <f>IF(O174="Atraso",$K$3-G174,0)</f>
        <v/>
      </c>
      <c r="S174">
        <f>IF(R174&lt;=15,"Até 15",IF(R174&lt;=30,"Entre 15 e 30",IF(R174&lt;=60,"Entre 30 e 60",IF(R174&lt;=90,"Entre 60 e 90",IF(R174&lt;=120,"Entre 90 e 120",IF(R174&lt;=150,"Entre 120 e 150",IF(R174&lt;=180,"Entre 150 e 180","Superior a 180")))))))</f>
        <v/>
      </c>
    </row>
    <row r="175">
      <c r="A175" t="inlineStr">
        <is>
          <t>Q02L08</t>
        </is>
      </c>
      <c r="B175" t="inlineStr">
        <is>
          <t>MARIA APARECIDA DOS SANTOS GUIMARAES LIMA</t>
        </is>
      </c>
      <c r="C175" t="n">
        <v>1</v>
      </c>
      <c r="D175" t="inlineStr">
        <is>
          <t>IPCA</t>
        </is>
      </c>
      <c r="E175" t="n">
        <v>0.009488792934583046</v>
      </c>
      <c r="F175" t="inlineStr">
        <is>
          <t>MENSAL</t>
        </is>
      </c>
      <c r="G175" s="118" t="n">
        <v>45250</v>
      </c>
      <c r="H175" t="n">
        <v>45250</v>
      </c>
      <c r="I175" s="370" t="n">
        <v>65</v>
      </c>
      <c r="J175" t="inlineStr">
        <is>
          <t>CARTEIRA</t>
        </is>
      </c>
      <c r="K175" t="inlineStr">
        <is>
          <t>CONTRATO</t>
        </is>
      </c>
      <c r="L175" t="n">
        <v>3148.11</v>
      </c>
      <c r="M175" t="inlineStr">
        <is>
          <t>IBIRAPITANGA FASE 3</t>
        </is>
      </c>
      <c r="N175" s="142">
        <f>DATE(YEAR(G175),MONTH(G175),1)</f>
        <v/>
      </c>
      <c r="O175" s="132">
        <f>IF(G175&gt;$K$3,"Futuro","Atraso")</f>
        <v/>
      </c>
      <c r="P175">
        <f>12*(YEAR(G175)-YEAR($K$3))+(MONTH(G175)-MONTH($K$3))</f>
        <v/>
      </c>
      <c r="Q175" s="366">
        <f>IF(M175="IBIRAPITANGA FASE 3",IF(O175="Atraso",L175,L175/(1+$I$2)^P175),IF(O175="Atraso",L175,L175/(1+$I$1)^P175))</f>
        <v/>
      </c>
      <c r="R175">
        <f>IF(O175="Atraso",$K$3-G175,0)</f>
        <v/>
      </c>
      <c r="S175">
        <f>IF(R175&lt;=15,"Até 15",IF(R175&lt;=30,"Entre 15 e 30",IF(R175&lt;=60,"Entre 30 e 60",IF(R175&lt;=90,"Entre 60 e 90",IF(R175&lt;=120,"Entre 90 e 120",IF(R175&lt;=150,"Entre 120 e 150",IF(R175&lt;=180,"Entre 150 e 180","Superior a 180")))))))</f>
        <v/>
      </c>
    </row>
    <row r="176">
      <c r="A176" t="inlineStr">
        <is>
          <t>Q02L08</t>
        </is>
      </c>
      <c r="B176" t="inlineStr">
        <is>
          <t>MARIA APARECIDA DOS SANTOS GUIMARAES LIMA</t>
        </is>
      </c>
      <c r="C176" t="n">
        <v>1</v>
      </c>
      <c r="D176" t="inlineStr">
        <is>
          <t>IPCA</t>
        </is>
      </c>
      <c r="E176" t="n">
        <v>0.009488792934583046</v>
      </c>
      <c r="F176" t="inlineStr">
        <is>
          <t>MENSAL</t>
        </is>
      </c>
      <c r="G176" s="118" t="n">
        <v>45280</v>
      </c>
      <c r="H176" t="n">
        <v>45280</v>
      </c>
      <c r="I176" s="370" t="n">
        <v>66</v>
      </c>
      <c r="J176" t="inlineStr">
        <is>
          <t>CARTEIRA</t>
        </is>
      </c>
      <c r="K176" t="inlineStr">
        <is>
          <t>CONTRATO</t>
        </is>
      </c>
      <c r="L176" t="n">
        <v>3148.11</v>
      </c>
      <c r="M176" t="inlineStr">
        <is>
          <t>IBIRAPITANGA FASE 3</t>
        </is>
      </c>
      <c r="N176" s="142">
        <f>DATE(YEAR(G176),MONTH(G176),1)</f>
        <v/>
      </c>
      <c r="O176" s="132">
        <f>IF(G176&gt;$K$3,"Futuro","Atraso")</f>
        <v/>
      </c>
      <c r="P176">
        <f>12*(YEAR(G176)-YEAR($K$3))+(MONTH(G176)-MONTH($K$3))</f>
        <v/>
      </c>
      <c r="Q176" s="366">
        <f>IF(M176="IBIRAPITANGA FASE 3",IF(O176="Atraso",L176,L176/(1+$I$2)^P176),IF(O176="Atraso",L176,L176/(1+$I$1)^P176))</f>
        <v/>
      </c>
      <c r="R176">
        <f>IF(O176="Atraso",$K$3-G176,0)</f>
        <v/>
      </c>
      <c r="S176">
        <f>IF(R176&lt;=15,"Até 15",IF(R176&lt;=30,"Entre 15 e 30",IF(R176&lt;=60,"Entre 30 e 60",IF(R176&lt;=90,"Entre 60 e 90",IF(R176&lt;=120,"Entre 90 e 120",IF(R176&lt;=150,"Entre 120 e 150",IF(R176&lt;=180,"Entre 150 e 180","Superior a 180")))))))</f>
        <v/>
      </c>
    </row>
    <row r="177">
      <c r="A177" t="inlineStr">
        <is>
          <t>Q02L08</t>
        </is>
      </c>
      <c r="B177" t="inlineStr">
        <is>
          <t>MARIA APARECIDA DOS SANTOS GUIMARAES LIMA</t>
        </is>
      </c>
      <c r="C177" t="n">
        <v>1</v>
      </c>
      <c r="D177" t="inlineStr">
        <is>
          <t>IPCA</t>
        </is>
      </c>
      <c r="E177" t="n">
        <v>0.009488792934583046</v>
      </c>
      <c r="F177" t="inlineStr">
        <is>
          <t>MENSAL</t>
        </is>
      </c>
      <c r="G177" s="118" t="n">
        <v>45311</v>
      </c>
      <c r="H177" t="n">
        <v>45311</v>
      </c>
      <c r="I177" s="370" t="n">
        <v>67</v>
      </c>
      <c r="J177" t="inlineStr">
        <is>
          <t>CARTEIRA</t>
        </is>
      </c>
      <c r="K177" t="inlineStr">
        <is>
          <t>CONTRATO</t>
        </is>
      </c>
      <c r="L177" t="n">
        <v>3148.11</v>
      </c>
      <c r="M177" t="inlineStr">
        <is>
          <t>IBIRAPITANGA FASE 3</t>
        </is>
      </c>
      <c r="N177" s="142">
        <f>DATE(YEAR(G177),MONTH(G177),1)</f>
        <v/>
      </c>
      <c r="O177" s="132">
        <f>IF(G177&gt;$K$3,"Futuro","Atraso")</f>
        <v/>
      </c>
      <c r="P177">
        <f>12*(YEAR(G177)-YEAR($K$3))+(MONTH(G177)-MONTH($K$3))</f>
        <v/>
      </c>
      <c r="Q177" s="366">
        <f>IF(M177="IBIRAPITANGA FASE 3",IF(O177="Atraso",L177,L177/(1+$I$2)^P177),IF(O177="Atraso",L177,L177/(1+$I$1)^P177))</f>
        <v/>
      </c>
      <c r="R177">
        <f>IF(O177="Atraso",$K$3-G177,0)</f>
        <v/>
      </c>
      <c r="S177">
        <f>IF(R177&lt;=15,"Até 15",IF(R177&lt;=30,"Entre 15 e 30",IF(R177&lt;=60,"Entre 30 e 60",IF(R177&lt;=90,"Entre 60 e 90",IF(R177&lt;=120,"Entre 90 e 120",IF(R177&lt;=150,"Entre 120 e 150",IF(R177&lt;=180,"Entre 150 e 180","Superior a 180")))))))</f>
        <v/>
      </c>
    </row>
    <row r="178">
      <c r="A178" t="inlineStr">
        <is>
          <t>Q02L08</t>
        </is>
      </c>
      <c r="B178" t="inlineStr">
        <is>
          <t>MARIA APARECIDA DOS SANTOS GUIMARAES LIMA</t>
        </is>
      </c>
      <c r="C178" t="n">
        <v>1</v>
      </c>
      <c r="D178" t="inlineStr">
        <is>
          <t>IPCA</t>
        </is>
      </c>
      <c r="E178" t="n">
        <v>0.009488792934583046</v>
      </c>
      <c r="F178" t="inlineStr">
        <is>
          <t>MENSAL</t>
        </is>
      </c>
      <c r="G178" s="118" t="n">
        <v>45342</v>
      </c>
      <c r="H178" t="n">
        <v>45342</v>
      </c>
      <c r="I178" s="370" t="n">
        <v>68</v>
      </c>
      <c r="J178" t="inlineStr">
        <is>
          <t>CARTEIRA</t>
        </is>
      </c>
      <c r="K178" t="inlineStr">
        <is>
          <t>CONTRATO</t>
        </is>
      </c>
      <c r="L178" t="n">
        <v>3148.11</v>
      </c>
      <c r="M178" t="inlineStr">
        <is>
          <t>IBIRAPITANGA FASE 3</t>
        </is>
      </c>
      <c r="N178" s="142">
        <f>DATE(YEAR(G178),MONTH(G178),1)</f>
        <v/>
      </c>
      <c r="O178" s="132">
        <f>IF(G178&gt;$K$3,"Futuro","Atraso")</f>
        <v/>
      </c>
      <c r="P178">
        <f>12*(YEAR(G178)-YEAR($K$3))+(MONTH(G178)-MONTH($K$3))</f>
        <v/>
      </c>
      <c r="Q178" s="366">
        <f>IF(M178="IBIRAPITANGA FASE 3",IF(O178="Atraso",L178,L178/(1+$I$2)^P178),IF(O178="Atraso",L178,L178/(1+$I$1)^P178))</f>
        <v/>
      </c>
      <c r="R178">
        <f>IF(O178="Atraso",$K$3-G178,0)</f>
        <v/>
      </c>
      <c r="S178">
        <f>IF(R178&lt;=15,"Até 15",IF(R178&lt;=30,"Entre 15 e 30",IF(R178&lt;=60,"Entre 30 e 60",IF(R178&lt;=90,"Entre 60 e 90",IF(R178&lt;=120,"Entre 90 e 120",IF(R178&lt;=150,"Entre 120 e 150",IF(R178&lt;=180,"Entre 150 e 180","Superior a 180")))))))</f>
        <v/>
      </c>
    </row>
    <row r="179">
      <c r="A179" t="inlineStr">
        <is>
          <t>Q02L08</t>
        </is>
      </c>
      <c r="B179" t="inlineStr">
        <is>
          <t>MARIA APARECIDA DOS SANTOS GUIMARAES LIMA</t>
        </is>
      </c>
      <c r="C179" t="n">
        <v>1</v>
      </c>
      <c r="D179" t="inlineStr">
        <is>
          <t>IPCA</t>
        </is>
      </c>
      <c r="E179" t="n">
        <v>0.009488792934583046</v>
      </c>
      <c r="F179" t="inlineStr">
        <is>
          <t>MENSAL</t>
        </is>
      </c>
      <c r="G179" s="118" t="n">
        <v>45371</v>
      </c>
      <c r="H179" t="n">
        <v>45371</v>
      </c>
      <c r="I179" s="370" t="n">
        <v>69</v>
      </c>
      <c r="J179" t="inlineStr">
        <is>
          <t>CARTEIRA</t>
        </is>
      </c>
      <c r="K179" t="inlineStr">
        <is>
          <t>CONTRATO</t>
        </is>
      </c>
      <c r="L179" t="n">
        <v>3148.11</v>
      </c>
      <c r="M179" t="inlineStr">
        <is>
          <t>IBIRAPITANGA FASE 3</t>
        </is>
      </c>
      <c r="N179" s="142">
        <f>DATE(YEAR(G179),MONTH(G179),1)</f>
        <v/>
      </c>
      <c r="O179" s="132">
        <f>IF(G179&gt;$K$3,"Futuro","Atraso")</f>
        <v/>
      </c>
      <c r="P179">
        <f>12*(YEAR(G179)-YEAR($K$3))+(MONTH(G179)-MONTH($K$3))</f>
        <v/>
      </c>
      <c r="Q179" s="366">
        <f>IF(M179="IBIRAPITANGA FASE 3",IF(O179="Atraso",L179,L179/(1+$I$2)^P179),IF(O179="Atraso",L179,L179/(1+$I$1)^P179))</f>
        <v/>
      </c>
      <c r="R179">
        <f>IF(O179="Atraso",$K$3-G179,0)</f>
        <v/>
      </c>
      <c r="S179">
        <f>IF(R179&lt;=15,"Até 15",IF(R179&lt;=30,"Entre 15 e 30",IF(R179&lt;=60,"Entre 30 e 60",IF(R179&lt;=90,"Entre 60 e 90",IF(R179&lt;=120,"Entre 90 e 120",IF(R179&lt;=150,"Entre 120 e 150",IF(R179&lt;=180,"Entre 150 e 180","Superior a 180")))))))</f>
        <v/>
      </c>
    </row>
    <row r="180">
      <c r="A180" t="inlineStr">
        <is>
          <t>Q02L08</t>
        </is>
      </c>
      <c r="B180" t="inlineStr">
        <is>
          <t>MARIA APARECIDA DOS SANTOS GUIMARAES LIMA</t>
        </is>
      </c>
      <c r="C180" t="n">
        <v>1</v>
      </c>
      <c r="D180" t="inlineStr">
        <is>
          <t>IPCA</t>
        </is>
      </c>
      <c r="E180" t="n">
        <v>0.009488792934583046</v>
      </c>
      <c r="F180" t="inlineStr">
        <is>
          <t>MENSAL</t>
        </is>
      </c>
      <c r="G180" s="118" t="n">
        <v>45402</v>
      </c>
      <c r="H180" t="n">
        <v>45402</v>
      </c>
      <c r="I180" s="370" t="n">
        <v>70</v>
      </c>
      <c r="J180" t="inlineStr">
        <is>
          <t>CARTEIRA</t>
        </is>
      </c>
      <c r="K180" t="inlineStr">
        <is>
          <t>CONTRATO</t>
        </is>
      </c>
      <c r="L180" t="n">
        <v>3148.11</v>
      </c>
      <c r="M180" t="inlineStr">
        <is>
          <t>IBIRAPITANGA FASE 3</t>
        </is>
      </c>
      <c r="N180" s="142">
        <f>DATE(YEAR(G180),MONTH(G180),1)</f>
        <v/>
      </c>
      <c r="O180" s="132">
        <f>IF(G180&gt;$K$3,"Futuro","Atraso")</f>
        <v/>
      </c>
      <c r="P180">
        <f>12*(YEAR(G180)-YEAR($K$3))+(MONTH(G180)-MONTH($K$3))</f>
        <v/>
      </c>
      <c r="Q180" s="366">
        <f>IF(M180="IBIRAPITANGA FASE 3",IF(O180="Atraso",L180,L180/(1+$I$2)^P180),IF(O180="Atraso",L180,L180/(1+$I$1)^P180))</f>
        <v/>
      </c>
      <c r="R180">
        <f>IF(O180="Atraso",$K$3-G180,0)</f>
        <v/>
      </c>
      <c r="S180">
        <f>IF(R180&lt;=15,"Até 15",IF(R180&lt;=30,"Entre 15 e 30",IF(R180&lt;=60,"Entre 30 e 60",IF(R180&lt;=90,"Entre 60 e 90",IF(R180&lt;=120,"Entre 90 e 120",IF(R180&lt;=150,"Entre 120 e 150",IF(R180&lt;=180,"Entre 150 e 180","Superior a 180")))))))</f>
        <v/>
      </c>
    </row>
    <row r="181">
      <c r="A181" t="inlineStr">
        <is>
          <t>Q02L08</t>
        </is>
      </c>
      <c r="B181" t="inlineStr">
        <is>
          <t>MARIA APARECIDA DOS SANTOS GUIMARAES LIMA</t>
        </is>
      </c>
      <c r="C181" t="n">
        <v>1</v>
      </c>
      <c r="D181" t="inlineStr">
        <is>
          <t>IPCA</t>
        </is>
      </c>
      <c r="E181" t="n">
        <v>0.009488792934583046</v>
      </c>
      <c r="F181" t="inlineStr">
        <is>
          <t>MENSAL</t>
        </is>
      </c>
      <c r="G181" s="118" t="n">
        <v>45432</v>
      </c>
      <c r="H181" t="n">
        <v>45432</v>
      </c>
      <c r="I181" s="370" t="n">
        <v>71</v>
      </c>
      <c r="J181" t="inlineStr">
        <is>
          <t>CARTEIRA</t>
        </is>
      </c>
      <c r="K181" t="inlineStr">
        <is>
          <t>CONTRATO</t>
        </is>
      </c>
      <c r="L181" t="n">
        <v>3148.11</v>
      </c>
      <c r="M181" t="inlineStr">
        <is>
          <t>IBIRAPITANGA FASE 3</t>
        </is>
      </c>
      <c r="N181" s="142">
        <f>DATE(YEAR(G181),MONTH(G181),1)</f>
        <v/>
      </c>
      <c r="O181" s="132">
        <f>IF(G181&gt;$K$3,"Futuro","Atraso")</f>
        <v/>
      </c>
      <c r="P181">
        <f>12*(YEAR(G181)-YEAR($K$3))+(MONTH(G181)-MONTH($K$3))</f>
        <v/>
      </c>
      <c r="Q181" s="366">
        <f>IF(M181="IBIRAPITANGA FASE 3",IF(O181="Atraso",L181,L181/(1+$I$2)^P181),IF(O181="Atraso",L181,L181/(1+$I$1)^P181))</f>
        <v/>
      </c>
      <c r="R181">
        <f>IF(O181="Atraso",$K$3-G181,0)</f>
        <v/>
      </c>
      <c r="S181">
        <f>IF(R181&lt;=15,"Até 15",IF(R181&lt;=30,"Entre 15 e 30",IF(R181&lt;=60,"Entre 30 e 60",IF(R181&lt;=90,"Entre 60 e 90",IF(R181&lt;=120,"Entre 90 e 120",IF(R181&lt;=150,"Entre 120 e 150",IF(R181&lt;=180,"Entre 150 e 180","Superior a 180")))))))</f>
        <v/>
      </c>
    </row>
    <row r="182">
      <c r="A182" t="inlineStr">
        <is>
          <t>Q02L08</t>
        </is>
      </c>
      <c r="B182" t="inlineStr">
        <is>
          <t>MARIA APARECIDA DOS SANTOS GUIMARAES LIMA</t>
        </is>
      </c>
      <c r="C182" t="n">
        <v>1</v>
      </c>
      <c r="D182" t="inlineStr">
        <is>
          <t>IPCA</t>
        </is>
      </c>
      <c r="E182" t="n">
        <v>0.009488792934583046</v>
      </c>
      <c r="F182" t="inlineStr">
        <is>
          <t>MENSAL</t>
        </is>
      </c>
      <c r="G182" s="118" t="n">
        <v>45463</v>
      </c>
      <c r="H182" t="n">
        <v>45463</v>
      </c>
      <c r="I182" s="370" t="n">
        <v>72</v>
      </c>
      <c r="J182" t="inlineStr">
        <is>
          <t>CARTEIRA</t>
        </is>
      </c>
      <c r="K182" t="inlineStr">
        <is>
          <t>CONTRATO</t>
        </is>
      </c>
      <c r="L182" t="n">
        <v>3148.11</v>
      </c>
      <c r="M182" t="inlineStr">
        <is>
          <t>IBIRAPITANGA FASE 3</t>
        </is>
      </c>
      <c r="N182" s="142">
        <f>DATE(YEAR(G182),MONTH(G182),1)</f>
        <v/>
      </c>
      <c r="O182" s="132">
        <f>IF(G182&gt;$K$3,"Futuro","Atraso")</f>
        <v/>
      </c>
      <c r="P182">
        <f>12*(YEAR(G182)-YEAR($K$3))+(MONTH(G182)-MONTH($K$3))</f>
        <v/>
      </c>
      <c r="Q182" s="366">
        <f>IF(M182="IBIRAPITANGA FASE 3",IF(O182="Atraso",L182,L182/(1+$I$2)^P182),IF(O182="Atraso",L182,L182/(1+$I$1)^P182))</f>
        <v/>
      </c>
      <c r="R182">
        <f>IF(O182="Atraso",$K$3-G182,0)</f>
        <v/>
      </c>
      <c r="S182">
        <f>IF(R182&lt;=15,"Até 15",IF(R182&lt;=30,"Entre 15 e 30",IF(R182&lt;=60,"Entre 30 e 60",IF(R182&lt;=90,"Entre 60 e 90",IF(R182&lt;=120,"Entre 90 e 120",IF(R182&lt;=150,"Entre 120 e 150",IF(R182&lt;=180,"Entre 150 e 180","Superior a 180")))))))</f>
        <v/>
      </c>
    </row>
    <row r="183">
      <c r="A183" t="inlineStr">
        <is>
          <t>Q02L08</t>
        </is>
      </c>
      <c r="B183" t="inlineStr">
        <is>
          <t>MARIA APARECIDA DOS SANTOS GUIMARAES LIMA</t>
        </is>
      </c>
      <c r="C183" t="n">
        <v>1</v>
      </c>
      <c r="D183" t="inlineStr">
        <is>
          <t>IPCA</t>
        </is>
      </c>
      <c r="E183" t="n">
        <v>0.009488792934583046</v>
      </c>
      <c r="F183" t="inlineStr">
        <is>
          <t>MENSAL</t>
        </is>
      </c>
      <c r="G183" s="118" t="n">
        <v>45493</v>
      </c>
      <c r="H183" t="n">
        <v>45493</v>
      </c>
      <c r="I183" s="370" t="n">
        <v>73</v>
      </c>
      <c r="J183" t="inlineStr">
        <is>
          <t>CARTEIRA</t>
        </is>
      </c>
      <c r="K183" t="inlineStr">
        <is>
          <t>CONTRATO</t>
        </is>
      </c>
      <c r="L183" t="n">
        <v>3148.11</v>
      </c>
      <c r="M183" t="inlineStr">
        <is>
          <t>IBIRAPITANGA FASE 3</t>
        </is>
      </c>
      <c r="N183" s="142">
        <f>DATE(YEAR(G183),MONTH(G183),1)</f>
        <v/>
      </c>
      <c r="O183" s="132">
        <f>IF(G183&gt;$K$3,"Futuro","Atraso")</f>
        <v/>
      </c>
      <c r="P183">
        <f>12*(YEAR(G183)-YEAR($K$3))+(MONTH(G183)-MONTH($K$3))</f>
        <v/>
      </c>
      <c r="Q183" s="366">
        <f>IF(M183="IBIRAPITANGA FASE 3",IF(O183="Atraso",L183,L183/(1+$I$2)^P183),IF(O183="Atraso",L183,L183/(1+$I$1)^P183))</f>
        <v/>
      </c>
      <c r="R183">
        <f>IF(O183="Atraso",$K$3-G183,0)</f>
        <v/>
      </c>
      <c r="S183">
        <f>IF(R183&lt;=15,"Até 15",IF(R183&lt;=30,"Entre 15 e 30",IF(R183&lt;=60,"Entre 30 e 60",IF(R183&lt;=90,"Entre 60 e 90",IF(R183&lt;=120,"Entre 90 e 120",IF(R183&lt;=150,"Entre 120 e 150",IF(R183&lt;=180,"Entre 150 e 180","Superior a 180")))))))</f>
        <v/>
      </c>
    </row>
    <row r="184">
      <c r="A184" t="inlineStr">
        <is>
          <t>Q02L08</t>
        </is>
      </c>
      <c r="B184" t="inlineStr">
        <is>
          <t>MARIA APARECIDA DOS SANTOS GUIMARAES LIMA</t>
        </is>
      </c>
      <c r="C184" t="n">
        <v>1</v>
      </c>
      <c r="D184" t="inlineStr">
        <is>
          <t>IPCA</t>
        </is>
      </c>
      <c r="E184" t="n">
        <v>0.009488792934583046</v>
      </c>
      <c r="F184" t="inlineStr">
        <is>
          <t>MENSAL</t>
        </is>
      </c>
      <c r="G184" s="118" t="n">
        <v>45524</v>
      </c>
      <c r="H184" t="n">
        <v>45524</v>
      </c>
      <c r="I184" s="370" t="n">
        <v>74</v>
      </c>
      <c r="J184" t="inlineStr">
        <is>
          <t>CARTEIRA</t>
        </is>
      </c>
      <c r="K184" t="inlineStr">
        <is>
          <t>CONTRATO</t>
        </is>
      </c>
      <c r="L184" t="n">
        <v>3148.11</v>
      </c>
      <c r="M184" t="inlineStr">
        <is>
          <t>IBIRAPITANGA FASE 3</t>
        </is>
      </c>
      <c r="N184" s="142">
        <f>DATE(YEAR(G184),MONTH(G184),1)</f>
        <v/>
      </c>
      <c r="O184" s="132">
        <f>IF(G184&gt;$K$3,"Futuro","Atraso")</f>
        <v/>
      </c>
      <c r="P184">
        <f>12*(YEAR(G184)-YEAR($K$3))+(MONTH(G184)-MONTH($K$3))</f>
        <v/>
      </c>
      <c r="Q184" s="366">
        <f>IF(M184="IBIRAPITANGA FASE 3",IF(O184="Atraso",L184,L184/(1+$I$2)^P184),IF(O184="Atraso",L184,L184/(1+$I$1)^P184))</f>
        <v/>
      </c>
      <c r="R184">
        <f>IF(O184="Atraso",$K$3-G184,0)</f>
        <v/>
      </c>
      <c r="S184">
        <f>IF(R184&lt;=15,"Até 15",IF(R184&lt;=30,"Entre 15 e 30",IF(R184&lt;=60,"Entre 30 e 60",IF(R184&lt;=90,"Entre 60 e 90",IF(R184&lt;=120,"Entre 90 e 120",IF(R184&lt;=150,"Entre 120 e 150",IF(R184&lt;=180,"Entre 150 e 180","Superior a 180")))))))</f>
        <v/>
      </c>
    </row>
    <row r="185">
      <c r="A185" t="inlineStr">
        <is>
          <t>Q02L08</t>
        </is>
      </c>
      <c r="B185" t="inlineStr">
        <is>
          <t>MARIA APARECIDA DOS SANTOS GUIMARAES LIMA</t>
        </is>
      </c>
      <c r="C185" t="n">
        <v>1</v>
      </c>
      <c r="D185" t="inlineStr">
        <is>
          <t>IPCA</t>
        </is>
      </c>
      <c r="E185" t="n">
        <v>0.009488792934583046</v>
      </c>
      <c r="F185" t="inlineStr">
        <is>
          <t>MENSAL</t>
        </is>
      </c>
      <c r="G185" s="118" t="n">
        <v>45555</v>
      </c>
      <c r="H185" t="n">
        <v>45555</v>
      </c>
      <c r="I185" s="370" t="n">
        <v>75</v>
      </c>
      <c r="J185" t="inlineStr">
        <is>
          <t>CARTEIRA</t>
        </is>
      </c>
      <c r="K185" t="inlineStr">
        <is>
          <t>CONTRATO</t>
        </is>
      </c>
      <c r="L185" t="n">
        <v>3148.11</v>
      </c>
      <c r="M185" t="inlineStr">
        <is>
          <t>IBIRAPITANGA FASE 3</t>
        </is>
      </c>
      <c r="N185" s="142">
        <f>DATE(YEAR(G185),MONTH(G185),1)</f>
        <v/>
      </c>
      <c r="O185" s="132">
        <f>IF(G185&gt;$K$3,"Futuro","Atraso")</f>
        <v/>
      </c>
      <c r="P185">
        <f>12*(YEAR(G185)-YEAR($K$3))+(MONTH(G185)-MONTH($K$3))</f>
        <v/>
      </c>
      <c r="Q185" s="366">
        <f>IF(M185="IBIRAPITANGA FASE 3",IF(O185="Atraso",L185,L185/(1+$I$2)^P185),IF(O185="Atraso",L185,L185/(1+$I$1)^P185))</f>
        <v/>
      </c>
      <c r="R185">
        <f>IF(O185="Atraso",$K$3-G185,0)</f>
        <v/>
      </c>
      <c r="S185">
        <f>IF(R185&lt;=15,"Até 15",IF(R185&lt;=30,"Entre 15 e 30",IF(R185&lt;=60,"Entre 30 e 60",IF(R185&lt;=90,"Entre 60 e 90",IF(R185&lt;=120,"Entre 90 e 120",IF(R185&lt;=150,"Entre 120 e 150",IF(R185&lt;=180,"Entre 150 e 180","Superior a 180")))))))</f>
        <v/>
      </c>
    </row>
    <row r="186">
      <c r="A186" t="inlineStr">
        <is>
          <t>Q02L08</t>
        </is>
      </c>
      <c r="B186" t="inlineStr">
        <is>
          <t>MARIA APARECIDA DOS SANTOS GUIMARAES LIMA</t>
        </is>
      </c>
      <c r="C186" t="n">
        <v>1</v>
      </c>
      <c r="D186" t="inlineStr">
        <is>
          <t>IPCA</t>
        </is>
      </c>
      <c r="E186" t="n">
        <v>0.009488792934583046</v>
      </c>
      <c r="F186" t="inlineStr">
        <is>
          <t>MENSAL</t>
        </is>
      </c>
      <c r="G186" s="118" t="n">
        <v>45585</v>
      </c>
      <c r="H186" t="n">
        <v>45585</v>
      </c>
      <c r="I186" s="370" t="n">
        <v>76</v>
      </c>
      <c r="J186" t="inlineStr">
        <is>
          <t>CARTEIRA</t>
        </is>
      </c>
      <c r="K186" t="inlineStr">
        <is>
          <t>CONTRATO</t>
        </is>
      </c>
      <c r="L186" t="n">
        <v>3148.11</v>
      </c>
      <c r="M186" t="inlineStr">
        <is>
          <t>IBIRAPITANGA FASE 3</t>
        </is>
      </c>
      <c r="N186" s="142">
        <f>DATE(YEAR(G186),MONTH(G186),1)</f>
        <v/>
      </c>
      <c r="O186" s="132">
        <f>IF(G186&gt;$K$3,"Futuro","Atraso")</f>
        <v/>
      </c>
      <c r="P186">
        <f>12*(YEAR(G186)-YEAR($K$3))+(MONTH(G186)-MONTH($K$3))</f>
        <v/>
      </c>
      <c r="Q186" s="366">
        <f>IF(M186="IBIRAPITANGA FASE 3",IF(O186="Atraso",L186,L186/(1+$I$2)^P186),IF(O186="Atraso",L186,L186/(1+$I$1)^P186))</f>
        <v/>
      </c>
      <c r="R186">
        <f>IF(O186="Atraso",$K$3-G186,0)</f>
        <v/>
      </c>
      <c r="S186">
        <f>IF(R186&lt;=15,"Até 15",IF(R186&lt;=30,"Entre 15 e 30",IF(R186&lt;=60,"Entre 30 e 60",IF(R186&lt;=90,"Entre 60 e 90",IF(R186&lt;=120,"Entre 90 e 120",IF(R186&lt;=150,"Entre 120 e 150",IF(R186&lt;=180,"Entre 150 e 180","Superior a 180")))))))</f>
        <v/>
      </c>
    </row>
    <row r="187">
      <c r="A187" t="inlineStr">
        <is>
          <t>Q02L08</t>
        </is>
      </c>
      <c r="B187" t="inlineStr">
        <is>
          <t>MARIA APARECIDA DOS SANTOS GUIMARAES LIMA</t>
        </is>
      </c>
      <c r="C187" t="n">
        <v>1</v>
      </c>
      <c r="D187" t="inlineStr">
        <is>
          <t>IPCA</t>
        </is>
      </c>
      <c r="E187" t="n">
        <v>0.009488792934583046</v>
      </c>
      <c r="F187" t="inlineStr">
        <is>
          <t>MENSAL</t>
        </is>
      </c>
      <c r="G187" s="118" t="n">
        <v>45616</v>
      </c>
      <c r="H187" t="n">
        <v>45616</v>
      </c>
      <c r="I187" s="370" t="n">
        <v>77</v>
      </c>
      <c r="J187" t="inlineStr">
        <is>
          <t>CARTEIRA</t>
        </is>
      </c>
      <c r="K187" t="inlineStr">
        <is>
          <t>CONTRATO</t>
        </is>
      </c>
      <c r="L187" t="n">
        <v>3148.11</v>
      </c>
      <c r="M187" t="inlineStr">
        <is>
          <t>IBIRAPITANGA FASE 3</t>
        </is>
      </c>
      <c r="N187" s="142">
        <f>DATE(YEAR(G187),MONTH(G187),1)</f>
        <v/>
      </c>
      <c r="O187" s="132">
        <f>IF(G187&gt;$K$3,"Futuro","Atraso")</f>
        <v/>
      </c>
      <c r="P187">
        <f>12*(YEAR(G187)-YEAR($K$3))+(MONTH(G187)-MONTH($K$3))</f>
        <v/>
      </c>
      <c r="Q187" s="366">
        <f>IF(M187="IBIRAPITANGA FASE 3",IF(O187="Atraso",L187,L187/(1+$I$2)^P187),IF(O187="Atraso",L187,L187/(1+$I$1)^P187))</f>
        <v/>
      </c>
      <c r="R187">
        <f>IF(O187="Atraso",$K$3-G187,0)</f>
        <v/>
      </c>
      <c r="S187">
        <f>IF(R187&lt;=15,"Até 15",IF(R187&lt;=30,"Entre 15 e 30",IF(R187&lt;=60,"Entre 30 e 60",IF(R187&lt;=90,"Entre 60 e 90",IF(R187&lt;=120,"Entre 90 e 120",IF(R187&lt;=150,"Entre 120 e 150",IF(R187&lt;=180,"Entre 150 e 180","Superior a 180")))))))</f>
        <v/>
      </c>
    </row>
    <row r="188">
      <c r="A188" t="inlineStr">
        <is>
          <t>Q02L08</t>
        </is>
      </c>
      <c r="B188" t="inlineStr">
        <is>
          <t>MARIA APARECIDA DOS SANTOS GUIMARAES LIMA</t>
        </is>
      </c>
      <c r="C188" t="n">
        <v>1</v>
      </c>
      <c r="D188" t="inlineStr">
        <is>
          <t>IPCA</t>
        </is>
      </c>
      <c r="E188" t="n">
        <v>0.009488792934583046</v>
      </c>
      <c r="F188" t="inlineStr">
        <is>
          <t>MENSAL</t>
        </is>
      </c>
      <c r="G188" s="118" t="n">
        <v>45646</v>
      </c>
      <c r="H188" t="n">
        <v>45646</v>
      </c>
      <c r="I188" s="370" t="n">
        <v>78</v>
      </c>
      <c r="J188" t="inlineStr">
        <is>
          <t>CARTEIRA</t>
        </is>
      </c>
      <c r="K188" t="inlineStr">
        <is>
          <t>CONTRATO</t>
        </is>
      </c>
      <c r="L188" t="n">
        <v>3148.11</v>
      </c>
      <c r="M188" t="inlineStr">
        <is>
          <t>IBIRAPITANGA FASE 3</t>
        </is>
      </c>
      <c r="N188" s="142">
        <f>DATE(YEAR(G188),MONTH(G188),1)</f>
        <v/>
      </c>
      <c r="O188" s="132">
        <f>IF(G188&gt;$K$3,"Futuro","Atraso")</f>
        <v/>
      </c>
      <c r="P188">
        <f>12*(YEAR(G188)-YEAR($K$3))+(MONTH(G188)-MONTH($K$3))</f>
        <v/>
      </c>
      <c r="Q188" s="366">
        <f>IF(M188="IBIRAPITANGA FASE 3",IF(O188="Atraso",L188,L188/(1+$I$2)^P188),IF(O188="Atraso",L188,L188/(1+$I$1)^P188))</f>
        <v/>
      </c>
      <c r="R188">
        <f>IF(O188="Atraso",$K$3-G188,0)</f>
        <v/>
      </c>
      <c r="S188">
        <f>IF(R188&lt;=15,"Até 15",IF(R188&lt;=30,"Entre 15 e 30",IF(R188&lt;=60,"Entre 30 e 60",IF(R188&lt;=90,"Entre 60 e 90",IF(R188&lt;=120,"Entre 90 e 120",IF(R188&lt;=150,"Entre 120 e 150",IF(R188&lt;=180,"Entre 150 e 180","Superior a 180")))))))</f>
        <v/>
      </c>
    </row>
    <row r="189">
      <c r="A189" t="inlineStr">
        <is>
          <t>Q02L08</t>
        </is>
      </c>
      <c r="B189" t="inlineStr">
        <is>
          <t>MARIA APARECIDA DOS SANTOS GUIMARAES LIMA</t>
        </is>
      </c>
      <c r="C189" t="n">
        <v>1</v>
      </c>
      <c r="D189" t="inlineStr">
        <is>
          <t>IPCA</t>
        </is>
      </c>
      <c r="E189" t="n">
        <v>0.009488792934583046</v>
      </c>
      <c r="F189" t="inlineStr">
        <is>
          <t>MENSAL</t>
        </is>
      </c>
      <c r="G189" s="118" t="n">
        <v>45677</v>
      </c>
      <c r="H189" t="n">
        <v>45677</v>
      </c>
      <c r="I189" s="370" t="n">
        <v>79</v>
      </c>
      <c r="J189" t="inlineStr">
        <is>
          <t>CARTEIRA</t>
        </is>
      </c>
      <c r="K189" t="inlineStr">
        <is>
          <t>CONTRATO</t>
        </is>
      </c>
      <c r="L189" t="n">
        <v>3148.11</v>
      </c>
      <c r="M189" t="inlineStr">
        <is>
          <t>IBIRAPITANGA FASE 3</t>
        </is>
      </c>
      <c r="N189" s="142">
        <f>DATE(YEAR(G189),MONTH(G189),1)</f>
        <v/>
      </c>
      <c r="O189" s="132">
        <f>IF(G189&gt;$K$3,"Futuro","Atraso")</f>
        <v/>
      </c>
      <c r="P189">
        <f>12*(YEAR(G189)-YEAR($K$3))+(MONTH(G189)-MONTH($K$3))</f>
        <v/>
      </c>
      <c r="Q189" s="366">
        <f>IF(M189="IBIRAPITANGA FASE 3",IF(O189="Atraso",L189,L189/(1+$I$2)^P189),IF(O189="Atraso",L189,L189/(1+$I$1)^P189))</f>
        <v/>
      </c>
      <c r="R189">
        <f>IF(O189="Atraso",$K$3-G189,0)</f>
        <v/>
      </c>
      <c r="S189">
        <f>IF(R189&lt;=15,"Até 15",IF(R189&lt;=30,"Entre 15 e 30",IF(R189&lt;=60,"Entre 30 e 60",IF(R189&lt;=90,"Entre 60 e 90",IF(R189&lt;=120,"Entre 90 e 120",IF(R189&lt;=150,"Entre 120 e 150",IF(R189&lt;=180,"Entre 150 e 180","Superior a 180")))))))</f>
        <v/>
      </c>
    </row>
    <row r="190">
      <c r="A190" t="inlineStr">
        <is>
          <t>Q02L08</t>
        </is>
      </c>
      <c r="B190" t="inlineStr">
        <is>
          <t>MARIA APARECIDA DOS SANTOS GUIMARAES LIMA</t>
        </is>
      </c>
      <c r="C190" t="n">
        <v>1</v>
      </c>
      <c r="D190" t="inlineStr">
        <is>
          <t>IPCA</t>
        </is>
      </c>
      <c r="E190" t="n">
        <v>0.009488792934583046</v>
      </c>
      <c r="F190" t="inlineStr">
        <is>
          <t>MENSAL</t>
        </is>
      </c>
      <c r="G190" s="118" t="n">
        <v>45708</v>
      </c>
      <c r="H190" t="n">
        <v>45708</v>
      </c>
      <c r="I190" s="370" t="n">
        <v>80</v>
      </c>
      <c r="J190" t="inlineStr">
        <is>
          <t>CARTEIRA</t>
        </is>
      </c>
      <c r="K190" t="inlineStr">
        <is>
          <t>CONTRATO</t>
        </is>
      </c>
      <c r="L190" t="n">
        <v>3148.11</v>
      </c>
      <c r="M190" t="inlineStr">
        <is>
          <t>IBIRAPITANGA FASE 3</t>
        </is>
      </c>
      <c r="N190" s="142">
        <f>DATE(YEAR(G190),MONTH(G190),1)</f>
        <v/>
      </c>
      <c r="O190" s="132">
        <f>IF(G190&gt;$K$3,"Futuro","Atraso")</f>
        <v/>
      </c>
      <c r="P190">
        <f>12*(YEAR(G190)-YEAR($K$3))+(MONTH(G190)-MONTH($K$3))</f>
        <v/>
      </c>
      <c r="Q190" s="366">
        <f>IF(M190="IBIRAPITANGA FASE 3",IF(O190="Atraso",L190,L190/(1+$I$2)^P190),IF(O190="Atraso",L190,L190/(1+$I$1)^P190))</f>
        <v/>
      </c>
      <c r="R190">
        <f>IF(O190="Atraso",$K$3-G190,0)</f>
        <v/>
      </c>
      <c r="S190">
        <f>IF(R190&lt;=15,"Até 15",IF(R190&lt;=30,"Entre 15 e 30",IF(R190&lt;=60,"Entre 30 e 60",IF(R190&lt;=90,"Entre 60 e 90",IF(R190&lt;=120,"Entre 90 e 120",IF(R190&lt;=150,"Entre 120 e 150",IF(R190&lt;=180,"Entre 150 e 180","Superior a 180")))))))</f>
        <v/>
      </c>
    </row>
    <row r="191">
      <c r="A191" t="inlineStr">
        <is>
          <t>Q02L08</t>
        </is>
      </c>
      <c r="B191" t="inlineStr">
        <is>
          <t>MARIA APARECIDA DOS SANTOS GUIMARAES LIMA</t>
        </is>
      </c>
      <c r="C191" t="n">
        <v>1</v>
      </c>
      <c r="D191" t="inlineStr">
        <is>
          <t>IPCA</t>
        </is>
      </c>
      <c r="E191" t="n">
        <v>0.009488792934583046</v>
      </c>
      <c r="F191" t="inlineStr">
        <is>
          <t>MENSAL</t>
        </is>
      </c>
      <c r="G191" s="118" t="n">
        <v>45736</v>
      </c>
      <c r="H191" t="n">
        <v>45736</v>
      </c>
      <c r="I191" s="370" t="n">
        <v>81</v>
      </c>
      <c r="J191" t="inlineStr">
        <is>
          <t>CARTEIRA</t>
        </is>
      </c>
      <c r="K191" t="inlineStr">
        <is>
          <t>CONTRATO</t>
        </is>
      </c>
      <c r="L191" t="n">
        <v>3148.11</v>
      </c>
      <c r="M191" t="inlineStr">
        <is>
          <t>IBIRAPITANGA FASE 3</t>
        </is>
      </c>
      <c r="N191" s="142">
        <f>DATE(YEAR(G191),MONTH(G191),1)</f>
        <v/>
      </c>
      <c r="O191" s="132">
        <f>IF(G191&gt;$K$3,"Futuro","Atraso")</f>
        <v/>
      </c>
      <c r="P191">
        <f>12*(YEAR(G191)-YEAR($K$3))+(MONTH(G191)-MONTH($K$3))</f>
        <v/>
      </c>
      <c r="Q191" s="366">
        <f>IF(M191="IBIRAPITANGA FASE 3",IF(O191="Atraso",L191,L191/(1+$I$2)^P191),IF(O191="Atraso",L191,L191/(1+$I$1)^P191))</f>
        <v/>
      </c>
      <c r="R191">
        <f>IF(O191="Atraso",$K$3-G191,0)</f>
        <v/>
      </c>
      <c r="S191">
        <f>IF(R191&lt;=15,"Até 15",IF(R191&lt;=30,"Entre 15 e 30",IF(R191&lt;=60,"Entre 30 e 60",IF(R191&lt;=90,"Entre 60 e 90",IF(R191&lt;=120,"Entre 90 e 120",IF(R191&lt;=150,"Entre 120 e 150",IF(R191&lt;=180,"Entre 150 e 180","Superior a 180")))))))</f>
        <v/>
      </c>
    </row>
    <row r="192">
      <c r="A192" t="inlineStr">
        <is>
          <t>Q02L08</t>
        </is>
      </c>
      <c r="B192" t="inlineStr">
        <is>
          <t>MARIA APARECIDA DOS SANTOS GUIMARAES LIMA</t>
        </is>
      </c>
      <c r="C192" t="n">
        <v>1</v>
      </c>
      <c r="D192" t="inlineStr">
        <is>
          <t>IPCA</t>
        </is>
      </c>
      <c r="E192" t="n">
        <v>0.009488792934583046</v>
      </c>
      <c r="F192" t="inlineStr">
        <is>
          <t>MENSAL</t>
        </is>
      </c>
      <c r="G192" s="118" t="n">
        <v>45767</v>
      </c>
      <c r="H192" t="n">
        <v>45767</v>
      </c>
      <c r="I192" s="370" t="n">
        <v>82</v>
      </c>
      <c r="J192" t="inlineStr">
        <is>
          <t>CARTEIRA</t>
        </is>
      </c>
      <c r="K192" t="inlineStr">
        <is>
          <t>CONTRATO</t>
        </is>
      </c>
      <c r="L192" t="n">
        <v>3148.11</v>
      </c>
      <c r="M192" t="inlineStr">
        <is>
          <t>IBIRAPITANGA FASE 3</t>
        </is>
      </c>
      <c r="N192" s="142">
        <f>DATE(YEAR(G192),MONTH(G192),1)</f>
        <v/>
      </c>
      <c r="O192" s="132">
        <f>IF(G192&gt;$K$3,"Futuro","Atraso")</f>
        <v/>
      </c>
      <c r="P192">
        <f>12*(YEAR(G192)-YEAR($K$3))+(MONTH(G192)-MONTH($K$3))</f>
        <v/>
      </c>
      <c r="Q192" s="366">
        <f>IF(M192="IBIRAPITANGA FASE 3",IF(O192="Atraso",L192,L192/(1+$I$2)^P192),IF(O192="Atraso",L192,L192/(1+$I$1)^P192))</f>
        <v/>
      </c>
      <c r="R192">
        <f>IF(O192="Atraso",$K$3-G192,0)</f>
        <v/>
      </c>
      <c r="S192">
        <f>IF(R192&lt;=15,"Até 15",IF(R192&lt;=30,"Entre 15 e 30",IF(R192&lt;=60,"Entre 30 e 60",IF(R192&lt;=90,"Entre 60 e 90",IF(R192&lt;=120,"Entre 90 e 120",IF(R192&lt;=150,"Entre 120 e 150",IF(R192&lt;=180,"Entre 150 e 180","Superior a 180")))))))</f>
        <v/>
      </c>
    </row>
    <row r="193">
      <c r="A193" t="inlineStr">
        <is>
          <t>Q02L08</t>
        </is>
      </c>
      <c r="B193" t="inlineStr">
        <is>
          <t>MARIA APARECIDA DOS SANTOS GUIMARAES LIMA</t>
        </is>
      </c>
      <c r="C193" t="n">
        <v>1</v>
      </c>
      <c r="D193" t="inlineStr">
        <is>
          <t>IPCA</t>
        </is>
      </c>
      <c r="E193" t="n">
        <v>0.009488792934583046</v>
      </c>
      <c r="F193" t="inlineStr">
        <is>
          <t>MENSAL</t>
        </is>
      </c>
      <c r="G193" s="118" t="n">
        <v>45797</v>
      </c>
      <c r="H193" t="n">
        <v>45797</v>
      </c>
      <c r="I193" s="370" t="n">
        <v>83</v>
      </c>
      <c r="J193" t="inlineStr">
        <is>
          <t>CARTEIRA</t>
        </is>
      </c>
      <c r="K193" t="inlineStr">
        <is>
          <t>CONTRATO</t>
        </is>
      </c>
      <c r="L193" t="n">
        <v>3148.11</v>
      </c>
      <c r="M193" t="inlineStr">
        <is>
          <t>IBIRAPITANGA FASE 3</t>
        </is>
      </c>
      <c r="N193" s="142">
        <f>DATE(YEAR(G193),MONTH(G193),1)</f>
        <v/>
      </c>
      <c r="O193" s="132">
        <f>IF(G193&gt;$K$3,"Futuro","Atraso")</f>
        <v/>
      </c>
      <c r="P193">
        <f>12*(YEAR(G193)-YEAR($K$3))+(MONTH(G193)-MONTH($K$3))</f>
        <v/>
      </c>
      <c r="Q193" s="366">
        <f>IF(M193="IBIRAPITANGA FASE 3",IF(O193="Atraso",L193,L193/(1+$I$2)^P193),IF(O193="Atraso",L193,L193/(1+$I$1)^P193))</f>
        <v/>
      </c>
      <c r="R193">
        <f>IF(O193="Atraso",$K$3-G193,0)</f>
        <v/>
      </c>
      <c r="S193">
        <f>IF(R193&lt;=15,"Até 15",IF(R193&lt;=30,"Entre 15 e 30",IF(R193&lt;=60,"Entre 30 e 60",IF(R193&lt;=90,"Entre 60 e 90",IF(R193&lt;=120,"Entre 90 e 120",IF(R193&lt;=150,"Entre 120 e 150",IF(R193&lt;=180,"Entre 150 e 180","Superior a 180")))))))</f>
        <v/>
      </c>
    </row>
    <row r="194">
      <c r="A194" t="inlineStr">
        <is>
          <t>Q02L08</t>
        </is>
      </c>
      <c r="B194" t="inlineStr">
        <is>
          <t>MARIA APARECIDA DOS SANTOS GUIMARAES LIMA</t>
        </is>
      </c>
      <c r="C194" t="n">
        <v>1</v>
      </c>
      <c r="D194" t="inlineStr">
        <is>
          <t>IPCA</t>
        </is>
      </c>
      <c r="E194" t="n">
        <v>0.009488792934583046</v>
      </c>
      <c r="F194" t="inlineStr">
        <is>
          <t>MENSAL</t>
        </is>
      </c>
      <c r="G194" s="118" t="n">
        <v>45828</v>
      </c>
      <c r="H194" t="n">
        <v>45828</v>
      </c>
      <c r="I194" s="370" t="n">
        <v>84</v>
      </c>
      <c r="J194" t="inlineStr">
        <is>
          <t>CARTEIRA</t>
        </is>
      </c>
      <c r="K194" t="inlineStr">
        <is>
          <t>CONTRATO</t>
        </is>
      </c>
      <c r="L194" t="n">
        <v>3148.11</v>
      </c>
      <c r="M194" t="inlineStr">
        <is>
          <t>IBIRAPITANGA FASE 3</t>
        </is>
      </c>
      <c r="N194" s="142">
        <f>DATE(YEAR(G194),MONTH(G194),1)</f>
        <v/>
      </c>
      <c r="O194" s="132">
        <f>IF(G194&gt;$K$3,"Futuro","Atraso")</f>
        <v/>
      </c>
      <c r="P194">
        <f>12*(YEAR(G194)-YEAR($K$3))+(MONTH(G194)-MONTH($K$3))</f>
        <v/>
      </c>
      <c r="Q194" s="366">
        <f>IF(M194="IBIRAPITANGA FASE 3",IF(O194="Atraso",L194,L194/(1+$I$2)^P194),IF(O194="Atraso",L194,L194/(1+$I$1)^P194))</f>
        <v/>
      </c>
      <c r="R194">
        <f>IF(O194="Atraso",$K$3-G194,0)</f>
        <v/>
      </c>
      <c r="S194">
        <f>IF(R194&lt;=15,"Até 15",IF(R194&lt;=30,"Entre 15 e 30",IF(R194&lt;=60,"Entre 30 e 60",IF(R194&lt;=90,"Entre 60 e 90",IF(R194&lt;=120,"Entre 90 e 120",IF(R194&lt;=150,"Entre 120 e 150",IF(R194&lt;=180,"Entre 150 e 180","Superior a 180")))))))</f>
        <v/>
      </c>
    </row>
    <row r="195">
      <c r="A195" t="inlineStr">
        <is>
          <t>Q02L08</t>
        </is>
      </c>
      <c r="B195" t="inlineStr">
        <is>
          <t>MARIA APARECIDA DOS SANTOS GUIMARAES LIMA</t>
        </is>
      </c>
      <c r="C195" t="n">
        <v>1</v>
      </c>
      <c r="D195" t="inlineStr">
        <is>
          <t>IPCA</t>
        </is>
      </c>
      <c r="E195" t="n">
        <v>0.009488792934583046</v>
      </c>
      <c r="F195" t="inlineStr">
        <is>
          <t>MENSAL</t>
        </is>
      </c>
      <c r="G195" s="118" t="n">
        <v>45858</v>
      </c>
      <c r="H195" t="n">
        <v>45858</v>
      </c>
      <c r="I195" s="370" t="n">
        <v>85</v>
      </c>
      <c r="J195" t="inlineStr">
        <is>
          <t>CARTEIRA</t>
        </is>
      </c>
      <c r="K195" t="inlineStr">
        <is>
          <t>CONTRATO</t>
        </is>
      </c>
      <c r="L195" t="n">
        <v>3148.11</v>
      </c>
      <c r="M195" t="inlineStr">
        <is>
          <t>IBIRAPITANGA FASE 3</t>
        </is>
      </c>
      <c r="N195" s="142">
        <f>DATE(YEAR(G195),MONTH(G195),1)</f>
        <v/>
      </c>
      <c r="O195" s="132">
        <f>IF(G195&gt;$K$3,"Futuro","Atraso")</f>
        <v/>
      </c>
      <c r="P195">
        <f>12*(YEAR(G195)-YEAR($K$3))+(MONTH(G195)-MONTH($K$3))</f>
        <v/>
      </c>
      <c r="Q195" s="366">
        <f>IF(M195="IBIRAPITANGA FASE 3",IF(O195="Atraso",L195,L195/(1+$I$2)^P195),IF(O195="Atraso",L195,L195/(1+$I$1)^P195))</f>
        <v/>
      </c>
      <c r="R195">
        <f>IF(O195="Atraso",$K$3-G195,0)</f>
        <v/>
      </c>
      <c r="S195">
        <f>IF(R195&lt;=15,"Até 15",IF(R195&lt;=30,"Entre 15 e 30",IF(R195&lt;=60,"Entre 30 e 60",IF(R195&lt;=90,"Entre 60 e 90",IF(R195&lt;=120,"Entre 90 e 120",IF(R195&lt;=150,"Entre 120 e 150",IF(R195&lt;=180,"Entre 150 e 180","Superior a 180")))))))</f>
        <v/>
      </c>
    </row>
    <row r="196">
      <c r="A196" t="inlineStr">
        <is>
          <t>Q02L08</t>
        </is>
      </c>
      <c r="B196" t="inlineStr">
        <is>
          <t>MARIA APARECIDA DOS SANTOS GUIMARAES LIMA</t>
        </is>
      </c>
      <c r="C196" t="n">
        <v>1</v>
      </c>
      <c r="D196" t="inlineStr">
        <is>
          <t>IPCA</t>
        </is>
      </c>
      <c r="E196" t="n">
        <v>0.009488792934583046</v>
      </c>
      <c r="F196" t="inlineStr">
        <is>
          <t>MENSAL</t>
        </is>
      </c>
      <c r="G196" s="118" t="n">
        <v>45889</v>
      </c>
      <c r="H196" t="n">
        <v>45889</v>
      </c>
      <c r="I196" s="370" t="n">
        <v>86</v>
      </c>
      <c r="J196" t="inlineStr">
        <is>
          <t>CARTEIRA</t>
        </is>
      </c>
      <c r="K196" t="inlineStr">
        <is>
          <t>CONTRATO</t>
        </is>
      </c>
      <c r="L196" t="n">
        <v>3148.11</v>
      </c>
      <c r="M196" t="inlineStr">
        <is>
          <t>IBIRAPITANGA FASE 3</t>
        </is>
      </c>
      <c r="N196" s="142">
        <f>DATE(YEAR(G196),MONTH(G196),1)</f>
        <v/>
      </c>
      <c r="O196" s="132">
        <f>IF(G196&gt;$K$3,"Futuro","Atraso")</f>
        <v/>
      </c>
      <c r="P196">
        <f>12*(YEAR(G196)-YEAR($K$3))+(MONTH(G196)-MONTH($K$3))</f>
        <v/>
      </c>
      <c r="Q196" s="366">
        <f>IF(M196="IBIRAPITANGA FASE 3",IF(O196="Atraso",L196,L196/(1+$I$2)^P196),IF(O196="Atraso",L196,L196/(1+$I$1)^P196))</f>
        <v/>
      </c>
      <c r="R196">
        <f>IF(O196="Atraso",$K$3-G196,0)</f>
        <v/>
      </c>
      <c r="S196">
        <f>IF(R196&lt;=15,"Até 15",IF(R196&lt;=30,"Entre 15 e 30",IF(R196&lt;=60,"Entre 30 e 60",IF(R196&lt;=90,"Entre 60 e 90",IF(R196&lt;=120,"Entre 90 e 120",IF(R196&lt;=150,"Entre 120 e 150",IF(R196&lt;=180,"Entre 150 e 180","Superior a 180")))))))</f>
        <v/>
      </c>
    </row>
    <row r="197">
      <c r="A197" t="inlineStr">
        <is>
          <t>Q02L08</t>
        </is>
      </c>
      <c r="B197" t="inlineStr">
        <is>
          <t>MARIA APARECIDA DOS SANTOS GUIMARAES LIMA</t>
        </is>
      </c>
      <c r="C197" t="n">
        <v>1</v>
      </c>
      <c r="D197" t="inlineStr">
        <is>
          <t>IPCA</t>
        </is>
      </c>
      <c r="E197" t="n">
        <v>0.009488792934583046</v>
      </c>
      <c r="F197" t="inlineStr">
        <is>
          <t>MENSAL</t>
        </is>
      </c>
      <c r="G197" s="118" t="n">
        <v>45920</v>
      </c>
      <c r="H197" t="n">
        <v>45920</v>
      </c>
      <c r="I197" s="370" t="n">
        <v>87</v>
      </c>
      <c r="J197" t="inlineStr">
        <is>
          <t>CARTEIRA</t>
        </is>
      </c>
      <c r="K197" t="inlineStr">
        <is>
          <t>CONTRATO</t>
        </is>
      </c>
      <c r="L197" t="n">
        <v>3148.11</v>
      </c>
      <c r="M197" t="inlineStr">
        <is>
          <t>IBIRAPITANGA FASE 3</t>
        </is>
      </c>
      <c r="N197" s="142">
        <f>DATE(YEAR(G197),MONTH(G197),1)</f>
        <v/>
      </c>
      <c r="O197" s="132">
        <f>IF(G197&gt;$K$3,"Futuro","Atraso")</f>
        <v/>
      </c>
      <c r="P197">
        <f>12*(YEAR(G197)-YEAR($K$3))+(MONTH(G197)-MONTH($K$3))</f>
        <v/>
      </c>
      <c r="Q197" s="366">
        <f>IF(M197="IBIRAPITANGA FASE 3",IF(O197="Atraso",L197,L197/(1+$I$2)^P197),IF(O197="Atraso",L197,L197/(1+$I$1)^P197))</f>
        <v/>
      </c>
      <c r="R197">
        <f>IF(O197="Atraso",$K$3-G197,0)</f>
        <v/>
      </c>
      <c r="S197">
        <f>IF(R197&lt;=15,"Até 15",IF(R197&lt;=30,"Entre 15 e 30",IF(R197&lt;=60,"Entre 30 e 60",IF(R197&lt;=90,"Entre 60 e 90",IF(R197&lt;=120,"Entre 90 e 120",IF(R197&lt;=150,"Entre 120 e 150",IF(R197&lt;=180,"Entre 150 e 180","Superior a 180")))))))</f>
        <v/>
      </c>
    </row>
    <row r="198">
      <c r="A198" t="inlineStr">
        <is>
          <t>Q02L08</t>
        </is>
      </c>
      <c r="B198" t="inlineStr">
        <is>
          <t>MARIA APARECIDA DOS SANTOS GUIMARAES LIMA</t>
        </is>
      </c>
      <c r="C198" t="n">
        <v>1</v>
      </c>
      <c r="D198" t="inlineStr">
        <is>
          <t>IPCA</t>
        </is>
      </c>
      <c r="E198" t="n">
        <v>0.009488792934583046</v>
      </c>
      <c r="F198" t="inlineStr">
        <is>
          <t>MENSAL</t>
        </is>
      </c>
      <c r="G198" s="118" t="n">
        <v>45950</v>
      </c>
      <c r="H198" t="n">
        <v>45950</v>
      </c>
      <c r="I198" s="370" t="n">
        <v>88</v>
      </c>
      <c r="J198" t="inlineStr">
        <is>
          <t>CARTEIRA</t>
        </is>
      </c>
      <c r="K198" t="inlineStr">
        <is>
          <t>CONTRATO</t>
        </is>
      </c>
      <c r="L198" t="n">
        <v>3148.11</v>
      </c>
      <c r="M198" t="inlineStr">
        <is>
          <t>IBIRAPITANGA FASE 3</t>
        </is>
      </c>
      <c r="N198" s="142">
        <f>DATE(YEAR(G198),MONTH(G198),1)</f>
        <v/>
      </c>
      <c r="O198" s="132">
        <f>IF(G198&gt;$K$3,"Futuro","Atraso")</f>
        <v/>
      </c>
      <c r="P198">
        <f>12*(YEAR(G198)-YEAR($K$3))+(MONTH(G198)-MONTH($K$3))</f>
        <v/>
      </c>
      <c r="Q198" s="366">
        <f>IF(M198="IBIRAPITANGA FASE 3",IF(O198="Atraso",L198,L198/(1+$I$2)^P198),IF(O198="Atraso",L198,L198/(1+$I$1)^P198))</f>
        <v/>
      </c>
      <c r="R198">
        <f>IF(O198="Atraso",$K$3-G198,0)</f>
        <v/>
      </c>
      <c r="S198">
        <f>IF(R198&lt;=15,"Até 15",IF(R198&lt;=30,"Entre 15 e 30",IF(R198&lt;=60,"Entre 30 e 60",IF(R198&lt;=90,"Entre 60 e 90",IF(R198&lt;=120,"Entre 90 e 120",IF(R198&lt;=150,"Entre 120 e 150",IF(R198&lt;=180,"Entre 150 e 180","Superior a 180")))))))</f>
        <v/>
      </c>
    </row>
    <row r="199">
      <c r="A199" t="inlineStr">
        <is>
          <t>Q02L08</t>
        </is>
      </c>
      <c r="B199" t="inlineStr">
        <is>
          <t>MARIA APARECIDA DOS SANTOS GUIMARAES LIMA</t>
        </is>
      </c>
      <c r="C199" t="n">
        <v>1</v>
      </c>
      <c r="D199" t="inlineStr">
        <is>
          <t>IPCA</t>
        </is>
      </c>
      <c r="E199" t="n">
        <v>0.009488792934583046</v>
      </c>
      <c r="F199" t="inlineStr">
        <is>
          <t>MENSAL</t>
        </is>
      </c>
      <c r="G199" s="118" t="n">
        <v>45981</v>
      </c>
      <c r="H199" t="n">
        <v>45981</v>
      </c>
      <c r="I199" s="370" t="n">
        <v>89</v>
      </c>
      <c r="J199" t="inlineStr">
        <is>
          <t>CARTEIRA</t>
        </is>
      </c>
      <c r="K199" t="inlineStr">
        <is>
          <t>CONTRATO</t>
        </is>
      </c>
      <c r="L199" t="n">
        <v>3148.11</v>
      </c>
      <c r="M199" t="inlineStr">
        <is>
          <t>IBIRAPITANGA FASE 3</t>
        </is>
      </c>
      <c r="N199" s="142">
        <f>DATE(YEAR(G199),MONTH(G199),1)</f>
        <v/>
      </c>
      <c r="O199" s="132">
        <f>IF(G199&gt;$K$3,"Futuro","Atraso")</f>
        <v/>
      </c>
      <c r="P199">
        <f>12*(YEAR(G199)-YEAR($K$3))+(MONTH(G199)-MONTH($K$3))</f>
        <v/>
      </c>
      <c r="Q199" s="366">
        <f>IF(M199="IBIRAPITANGA FASE 3",IF(O199="Atraso",L199,L199/(1+$I$2)^P199),IF(O199="Atraso",L199,L199/(1+$I$1)^P199))</f>
        <v/>
      </c>
      <c r="R199">
        <f>IF(O199="Atraso",$K$3-G199,0)</f>
        <v/>
      </c>
      <c r="S199">
        <f>IF(R199&lt;=15,"Até 15",IF(R199&lt;=30,"Entre 15 e 30",IF(R199&lt;=60,"Entre 30 e 60",IF(R199&lt;=90,"Entre 60 e 90",IF(R199&lt;=120,"Entre 90 e 120",IF(R199&lt;=150,"Entre 120 e 150",IF(R199&lt;=180,"Entre 150 e 180","Superior a 180")))))))</f>
        <v/>
      </c>
    </row>
    <row r="200">
      <c r="A200" t="inlineStr">
        <is>
          <t>Q02L08</t>
        </is>
      </c>
      <c r="B200" t="inlineStr">
        <is>
          <t>MARIA APARECIDA DOS SANTOS GUIMARAES LIMA</t>
        </is>
      </c>
      <c r="C200" t="n">
        <v>1</v>
      </c>
      <c r="D200" t="inlineStr">
        <is>
          <t>IPCA</t>
        </is>
      </c>
      <c r="E200" t="n">
        <v>0.009488792934583046</v>
      </c>
      <c r="F200" t="inlineStr">
        <is>
          <t>MENSAL</t>
        </is>
      </c>
      <c r="G200" s="118" t="n">
        <v>46011</v>
      </c>
      <c r="H200" t="n">
        <v>46011</v>
      </c>
      <c r="I200" s="370" t="n">
        <v>90</v>
      </c>
      <c r="J200" t="inlineStr">
        <is>
          <t>CARTEIRA</t>
        </is>
      </c>
      <c r="K200" t="inlineStr">
        <is>
          <t>CONTRATO</t>
        </is>
      </c>
      <c r="L200" t="n">
        <v>3148.11</v>
      </c>
      <c r="M200" t="inlineStr">
        <is>
          <t>IBIRAPITANGA FASE 3</t>
        </is>
      </c>
      <c r="N200" s="142">
        <f>DATE(YEAR(G200),MONTH(G200),1)</f>
        <v/>
      </c>
      <c r="O200" s="132">
        <f>IF(G200&gt;$K$3,"Futuro","Atraso")</f>
        <v/>
      </c>
      <c r="P200">
        <f>12*(YEAR(G200)-YEAR($K$3))+(MONTH(G200)-MONTH($K$3))</f>
        <v/>
      </c>
      <c r="Q200" s="366">
        <f>IF(M200="IBIRAPITANGA FASE 3",IF(O200="Atraso",L200,L200/(1+$I$2)^P200),IF(O200="Atraso",L200,L200/(1+$I$1)^P200))</f>
        <v/>
      </c>
      <c r="R200">
        <f>IF(O200="Atraso",$K$3-G200,0)</f>
        <v/>
      </c>
      <c r="S200">
        <f>IF(R200&lt;=15,"Até 15",IF(R200&lt;=30,"Entre 15 e 30",IF(R200&lt;=60,"Entre 30 e 60",IF(R200&lt;=90,"Entre 60 e 90",IF(R200&lt;=120,"Entre 90 e 120",IF(R200&lt;=150,"Entre 120 e 150",IF(R200&lt;=180,"Entre 150 e 180","Superior a 180")))))))</f>
        <v/>
      </c>
    </row>
    <row r="201">
      <c r="A201" t="inlineStr">
        <is>
          <t>Q02L08</t>
        </is>
      </c>
      <c r="B201" t="inlineStr">
        <is>
          <t>MARIA APARECIDA DOS SANTOS GUIMARAES LIMA</t>
        </is>
      </c>
      <c r="C201" t="n">
        <v>1</v>
      </c>
      <c r="D201" t="inlineStr">
        <is>
          <t>IPCA</t>
        </is>
      </c>
      <c r="E201" t="n">
        <v>0.009488792934583046</v>
      </c>
      <c r="F201" t="inlineStr">
        <is>
          <t>MENSAL</t>
        </is>
      </c>
      <c r="G201" s="118" t="n">
        <v>46042</v>
      </c>
      <c r="H201" t="n">
        <v>46042</v>
      </c>
      <c r="I201" s="370" t="n">
        <v>91</v>
      </c>
      <c r="J201" t="inlineStr">
        <is>
          <t>CARTEIRA</t>
        </is>
      </c>
      <c r="K201" t="inlineStr">
        <is>
          <t>CONTRATO</t>
        </is>
      </c>
      <c r="L201" t="n">
        <v>3148.11</v>
      </c>
      <c r="M201" t="inlineStr">
        <is>
          <t>IBIRAPITANGA FASE 3</t>
        </is>
      </c>
      <c r="N201" s="142">
        <f>DATE(YEAR(G201),MONTH(G201),1)</f>
        <v/>
      </c>
      <c r="O201" s="132">
        <f>IF(G201&gt;$K$3,"Futuro","Atraso")</f>
        <v/>
      </c>
      <c r="P201">
        <f>12*(YEAR(G201)-YEAR($K$3))+(MONTH(G201)-MONTH($K$3))</f>
        <v/>
      </c>
      <c r="Q201" s="366">
        <f>IF(M201="IBIRAPITANGA FASE 3",IF(O201="Atraso",L201,L201/(1+$I$2)^P201),IF(O201="Atraso",L201,L201/(1+$I$1)^P201))</f>
        <v/>
      </c>
      <c r="R201">
        <f>IF(O201="Atraso",$K$3-G201,0)</f>
        <v/>
      </c>
      <c r="S201">
        <f>IF(R201&lt;=15,"Até 15",IF(R201&lt;=30,"Entre 15 e 30",IF(R201&lt;=60,"Entre 30 e 60",IF(R201&lt;=90,"Entre 60 e 90",IF(R201&lt;=120,"Entre 90 e 120",IF(R201&lt;=150,"Entre 120 e 150",IF(R201&lt;=180,"Entre 150 e 180","Superior a 180")))))))</f>
        <v/>
      </c>
    </row>
    <row r="202">
      <c r="A202" t="inlineStr">
        <is>
          <t>Q02L08</t>
        </is>
      </c>
      <c r="B202" t="inlineStr">
        <is>
          <t>MARIA APARECIDA DOS SANTOS GUIMARAES LIMA</t>
        </is>
      </c>
      <c r="C202" t="n">
        <v>1</v>
      </c>
      <c r="D202" t="inlineStr">
        <is>
          <t>IPCA</t>
        </is>
      </c>
      <c r="E202" t="n">
        <v>0.009488792934583046</v>
      </c>
      <c r="F202" t="inlineStr">
        <is>
          <t>MENSAL</t>
        </is>
      </c>
      <c r="G202" s="118" t="n">
        <v>46073</v>
      </c>
      <c r="H202" t="n">
        <v>46073</v>
      </c>
      <c r="I202" s="370" t="n">
        <v>92</v>
      </c>
      <c r="J202" t="inlineStr">
        <is>
          <t>CARTEIRA</t>
        </is>
      </c>
      <c r="K202" t="inlineStr">
        <is>
          <t>CONTRATO</t>
        </is>
      </c>
      <c r="L202" t="n">
        <v>3148.11</v>
      </c>
      <c r="M202" t="inlineStr">
        <is>
          <t>IBIRAPITANGA FASE 3</t>
        </is>
      </c>
      <c r="N202" s="142">
        <f>DATE(YEAR(G202),MONTH(G202),1)</f>
        <v/>
      </c>
      <c r="O202" s="132">
        <f>IF(G202&gt;$K$3,"Futuro","Atraso")</f>
        <v/>
      </c>
      <c r="P202">
        <f>12*(YEAR(G202)-YEAR($K$3))+(MONTH(G202)-MONTH($K$3))</f>
        <v/>
      </c>
      <c r="Q202" s="366">
        <f>IF(M202="IBIRAPITANGA FASE 3",IF(O202="Atraso",L202,L202/(1+$I$2)^P202),IF(O202="Atraso",L202,L202/(1+$I$1)^P202))</f>
        <v/>
      </c>
      <c r="R202">
        <f>IF(O202="Atraso",$K$3-G202,0)</f>
        <v/>
      </c>
      <c r="S202">
        <f>IF(R202&lt;=15,"Até 15",IF(R202&lt;=30,"Entre 15 e 30",IF(R202&lt;=60,"Entre 30 e 60",IF(R202&lt;=90,"Entre 60 e 90",IF(R202&lt;=120,"Entre 90 e 120",IF(R202&lt;=150,"Entre 120 e 150",IF(R202&lt;=180,"Entre 150 e 180","Superior a 180")))))))</f>
        <v/>
      </c>
    </row>
    <row r="203">
      <c r="A203" t="inlineStr">
        <is>
          <t>Q02L08</t>
        </is>
      </c>
      <c r="B203" t="inlineStr">
        <is>
          <t>MARIA APARECIDA DOS SANTOS GUIMARAES LIMA</t>
        </is>
      </c>
      <c r="C203" t="n">
        <v>1</v>
      </c>
      <c r="D203" t="inlineStr">
        <is>
          <t>IPCA</t>
        </is>
      </c>
      <c r="E203" t="n">
        <v>0.009488792934583046</v>
      </c>
      <c r="F203" t="inlineStr">
        <is>
          <t>MENSAL</t>
        </is>
      </c>
      <c r="G203" s="118" t="n">
        <v>46101</v>
      </c>
      <c r="H203" t="n">
        <v>46101</v>
      </c>
      <c r="I203" s="370" t="n">
        <v>93</v>
      </c>
      <c r="J203" t="inlineStr">
        <is>
          <t>CARTEIRA</t>
        </is>
      </c>
      <c r="K203" t="inlineStr">
        <is>
          <t>CONTRATO</t>
        </is>
      </c>
      <c r="L203" t="n">
        <v>3148.11</v>
      </c>
      <c r="M203" t="inlineStr">
        <is>
          <t>IBIRAPITANGA FASE 3</t>
        </is>
      </c>
      <c r="N203" s="142">
        <f>DATE(YEAR(G203),MONTH(G203),1)</f>
        <v/>
      </c>
      <c r="O203" s="132">
        <f>IF(G203&gt;$K$3,"Futuro","Atraso")</f>
        <v/>
      </c>
      <c r="P203">
        <f>12*(YEAR(G203)-YEAR($K$3))+(MONTH(G203)-MONTH($K$3))</f>
        <v/>
      </c>
      <c r="Q203" s="366">
        <f>IF(M203="IBIRAPITANGA FASE 3",IF(O203="Atraso",L203,L203/(1+$I$2)^P203),IF(O203="Atraso",L203,L203/(1+$I$1)^P203))</f>
        <v/>
      </c>
      <c r="R203">
        <f>IF(O203="Atraso",$K$3-G203,0)</f>
        <v/>
      </c>
      <c r="S203">
        <f>IF(R203&lt;=15,"Até 15",IF(R203&lt;=30,"Entre 15 e 30",IF(R203&lt;=60,"Entre 30 e 60",IF(R203&lt;=90,"Entre 60 e 90",IF(R203&lt;=120,"Entre 90 e 120",IF(R203&lt;=150,"Entre 120 e 150",IF(R203&lt;=180,"Entre 150 e 180","Superior a 180")))))))</f>
        <v/>
      </c>
    </row>
    <row r="204">
      <c r="A204" t="inlineStr">
        <is>
          <t>Q02L08</t>
        </is>
      </c>
      <c r="B204" t="inlineStr">
        <is>
          <t>MARIA APARECIDA DOS SANTOS GUIMARAES LIMA</t>
        </is>
      </c>
      <c r="C204" t="n">
        <v>1</v>
      </c>
      <c r="D204" t="inlineStr">
        <is>
          <t>IPCA</t>
        </is>
      </c>
      <c r="E204" t="n">
        <v>0.009488792934583046</v>
      </c>
      <c r="F204" t="inlineStr">
        <is>
          <t>MENSAL</t>
        </is>
      </c>
      <c r="G204" s="118" t="n">
        <v>46132</v>
      </c>
      <c r="H204" t="n">
        <v>46132</v>
      </c>
      <c r="I204" s="370" t="n">
        <v>94</v>
      </c>
      <c r="J204" t="inlineStr">
        <is>
          <t>CARTEIRA</t>
        </is>
      </c>
      <c r="K204" t="inlineStr">
        <is>
          <t>CONTRATO</t>
        </is>
      </c>
      <c r="L204" t="n">
        <v>3148.11</v>
      </c>
      <c r="M204" t="inlineStr">
        <is>
          <t>IBIRAPITANGA FASE 3</t>
        </is>
      </c>
      <c r="N204" s="142">
        <f>DATE(YEAR(G204),MONTH(G204),1)</f>
        <v/>
      </c>
      <c r="O204" s="132">
        <f>IF(G204&gt;$K$3,"Futuro","Atraso")</f>
        <v/>
      </c>
      <c r="P204">
        <f>12*(YEAR(G204)-YEAR($K$3))+(MONTH(G204)-MONTH($K$3))</f>
        <v/>
      </c>
      <c r="Q204" s="366">
        <f>IF(M204="IBIRAPITANGA FASE 3",IF(O204="Atraso",L204,L204/(1+$I$2)^P204),IF(O204="Atraso",L204,L204/(1+$I$1)^P204))</f>
        <v/>
      </c>
      <c r="R204">
        <f>IF(O204="Atraso",$K$3-G204,0)</f>
        <v/>
      </c>
      <c r="S204">
        <f>IF(R204&lt;=15,"Até 15",IF(R204&lt;=30,"Entre 15 e 30",IF(R204&lt;=60,"Entre 30 e 60",IF(R204&lt;=90,"Entre 60 e 90",IF(R204&lt;=120,"Entre 90 e 120",IF(R204&lt;=150,"Entre 120 e 150",IF(R204&lt;=180,"Entre 150 e 180","Superior a 180")))))))</f>
        <v/>
      </c>
    </row>
    <row r="205">
      <c r="A205" t="inlineStr">
        <is>
          <t>Q02L08</t>
        </is>
      </c>
      <c r="B205" t="inlineStr">
        <is>
          <t>MARIA APARECIDA DOS SANTOS GUIMARAES LIMA</t>
        </is>
      </c>
      <c r="C205" t="n">
        <v>1</v>
      </c>
      <c r="D205" t="inlineStr">
        <is>
          <t>IPCA</t>
        </is>
      </c>
      <c r="E205" t="n">
        <v>0.009488792934583046</v>
      </c>
      <c r="F205" t="inlineStr">
        <is>
          <t>MENSAL</t>
        </is>
      </c>
      <c r="G205" s="118" t="n">
        <v>46162</v>
      </c>
      <c r="H205" t="n">
        <v>46162</v>
      </c>
      <c r="I205" s="370" t="n">
        <v>95</v>
      </c>
      <c r="J205" t="inlineStr">
        <is>
          <t>CARTEIRA</t>
        </is>
      </c>
      <c r="K205" t="inlineStr">
        <is>
          <t>CONTRATO</t>
        </is>
      </c>
      <c r="L205" t="n">
        <v>3148.11</v>
      </c>
      <c r="M205" t="inlineStr">
        <is>
          <t>IBIRAPITANGA FASE 3</t>
        </is>
      </c>
      <c r="N205" s="142">
        <f>DATE(YEAR(G205),MONTH(G205),1)</f>
        <v/>
      </c>
      <c r="O205" s="132">
        <f>IF(G205&gt;$K$3,"Futuro","Atraso")</f>
        <v/>
      </c>
      <c r="P205">
        <f>12*(YEAR(G205)-YEAR($K$3))+(MONTH(G205)-MONTH($K$3))</f>
        <v/>
      </c>
      <c r="Q205" s="366">
        <f>IF(M205="IBIRAPITANGA FASE 3",IF(O205="Atraso",L205,L205/(1+$I$2)^P205),IF(O205="Atraso",L205,L205/(1+$I$1)^P205))</f>
        <v/>
      </c>
      <c r="R205">
        <f>IF(O205="Atraso",$K$3-G205,0)</f>
        <v/>
      </c>
      <c r="S205">
        <f>IF(R205&lt;=15,"Até 15",IF(R205&lt;=30,"Entre 15 e 30",IF(R205&lt;=60,"Entre 30 e 60",IF(R205&lt;=90,"Entre 60 e 90",IF(R205&lt;=120,"Entre 90 e 120",IF(R205&lt;=150,"Entre 120 e 150",IF(R205&lt;=180,"Entre 150 e 180","Superior a 180")))))))</f>
        <v/>
      </c>
    </row>
    <row r="206">
      <c r="A206" t="inlineStr">
        <is>
          <t>Q02L08</t>
        </is>
      </c>
      <c r="B206" t="inlineStr">
        <is>
          <t>MARIA APARECIDA DOS SANTOS GUIMARAES LIMA</t>
        </is>
      </c>
      <c r="C206" t="n">
        <v>1</v>
      </c>
      <c r="D206" t="inlineStr">
        <is>
          <t>IPCA</t>
        </is>
      </c>
      <c r="E206" t="n">
        <v>0.009488792934583046</v>
      </c>
      <c r="F206" t="inlineStr">
        <is>
          <t>MENSAL</t>
        </is>
      </c>
      <c r="G206" s="118" t="n">
        <v>46193</v>
      </c>
      <c r="H206" t="n">
        <v>46193</v>
      </c>
      <c r="I206" s="370" t="n">
        <v>96</v>
      </c>
      <c r="J206" t="inlineStr">
        <is>
          <t>CARTEIRA</t>
        </is>
      </c>
      <c r="K206" t="inlineStr">
        <is>
          <t>CONTRATO</t>
        </is>
      </c>
      <c r="L206" t="n">
        <v>3148.11</v>
      </c>
      <c r="M206" t="inlineStr">
        <is>
          <t>IBIRAPITANGA FASE 3</t>
        </is>
      </c>
      <c r="N206" s="142">
        <f>DATE(YEAR(G206),MONTH(G206),1)</f>
        <v/>
      </c>
      <c r="O206" s="132">
        <f>IF(G206&gt;$K$3,"Futuro","Atraso")</f>
        <v/>
      </c>
      <c r="P206">
        <f>12*(YEAR(G206)-YEAR($K$3))+(MONTH(G206)-MONTH($K$3))</f>
        <v/>
      </c>
      <c r="Q206" s="366">
        <f>IF(M206="IBIRAPITANGA FASE 3",IF(O206="Atraso",L206,L206/(1+$I$2)^P206),IF(O206="Atraso",L206,L206/(1+$I$1)^P206))</f>
        <v/>
      </c>
      <c r="R206">
        <f>IF(O206="Atraso",$K$3-G206,0)</f>
        <v/>
      </c>
      <c r="S206">
        <f>IF(R206&lt;=15,"Até 15",IF(R206&lt;=30,"Entre 15 e 30",IF(R206&lt;=60,"Entre 30 e 60",IF(R206&lt;=90,"Entre 60 e 90",IF(R206&lt;=120,"Entre 90 e 120",IF(R206&lt;=150,"Entre 120 e 150",IF(R206&lt;=180,"Entre 150 e 180","Superior a 180")))))))</f>
        <v/>
      </c>
    </row>
    <row r="207">
      <c r="A207" t="inlineStr">
        <is>
          <t>Q02L09</t>
        </is>
      </c>
      <c r="B207" t="inlineStr">
        <is>
          <t>DESTAK BENEFICIOS ADM E CORRETORA DE SEGUROS LTDA</t>
        </is>
      </c>
      <c r="C207" t="n">
        <v>1</v>
      </c>
      <c r="D207" t="inlineStr">
        <is>
          <t>IPCA</t>
        </is>
      </c>
      <c r="E207" t="n">
        <v>0</v>
      </c>
      <c r="F207" t="inlineStr">
        <is>
          <t>MENSAL</t>
        </is>
      </c>
      <c r="G207" s="118" t="n">
        <v>45260</v>
      </c>
      <c r="H207" t="n">
        <v>45260</v>
      </c>
      <c r="I207" s="370" t="n">
        <v>29</v>
      </c>
      <c r="J207" t="inlineStr">
        <is>
          <t>CARTEIRA</t>
        </is>
      </c>
      <c r="K207" t="inlineStr">
        <is>
          <t>CONTRATO</t>
        </is>
      </c>
      <c r="L207" t="n">
        <v>3538.65</v>
      </c>
      <c r="M207" t="inlineStr">
        <is>
          <t>IBIRAPITANGA FASE 3</t>
        </is>
      </c>
      <c r="N207" s="142">
        <f>DATE(YEAR(G207),MONTH(G207),1)</f>
        <v/>
      </c>
      <c r="O207" s="132">
        <f>IF(G207&gt;$K$3,"Futuro","Atraso")</f>
        <v/>
      </c>
      <c r="P207">
        <f>12*(YEAR(G207)-YEAR($K$3))+(MONTH(G207)-MONTH($K$3))</f>
        <v/>
      </c>
      <c r="Q207" s="366">
        <f>IF(M207="IBIRAPITANGA FASE 3",IF(O207="Atraso",L207,L207/(1+$I$2)^P207),IF(O207="Atraso",L207,L207/(1+$I$1)^P207))</f>
        <v/>
      </c>
      <c r="R207">
        <f>IF(O207="Atraso",$K$3-G207,0)</f>
        <v/>
      </c>
      <c r="S207">
        <f>IF(R207&lt;=15,"Até 15",IF(R207&lt;=30,"Entre 15 e 30",IF(R207&lt;=60,"Entre 30 e 60",IF(R207&lt;=90,"Entre 60 e 90",IF(R207&lt;=120,"Entre 90 e 120",IF(R207&lt;=150,"Entre 120 e 150",IF(R207&lt;=180,"Entre 150 e 180","Superior a 180")))))))</f>
        <v/>
      </c>
    </row>
    <row r="208">
      <c r="A208" t="inlineStr">
        <is>
          <t>Q02L09</t>
        </is>
      </c>
      <c r="B208" t="inlineStr">
        <is>
          <t>DESTAK BENEFICIOS ADM E CORRETORA DE SEGUROS LTDA</t>
        </is>
      </c>
      <c r="C208" t="n">
        <v>1</v>
      </c>
      <c r="D208" t="inlineStr">
        <is>
          <t>IPCA</t>
        </is>
      </c>
      <c r="E208" t="n">
        <v>0</v>
      </c>
      <c r="F208" t="inlineStr">
        <is>
          <t>MENSAL</t>
        </is>
      </c>
      <c r="G208" s="118" t="n">
        <v>45290</v>
      </c>
      <c r="H208" t="n">
        <v>45290</v>
      </c>
      <c r="I208" s="370" t="n">
        <v>30</v>
      </c>
      <c r="J208" t="inlineStr">
        <is>
          <t>CARTEIRA</t>
        </is>
      </c>
      <c r="K208" t="inlineStr">
        <is>
          <t>CONTRATO</t>
        </is>
      </c>
      <c r="L208" t="n">
        <v>3538.65</v>
      </c>
      <c r="M208" t="inlineStr">
        <is>
          <t>IBIRAPITANGA FASE 3</t>
        </is>
      </c>
      <c r="N208" s="142">
        <f>DATE(YEAR(G208),MONTH(G208),1)</f>
        <v/>
      </c>
      <c r="O208" s="132">
        <f>IF(G208&gt;$K$3,"Futuro","Atraso")</f>
        <v/>
      </c>
      <c r="P208">
        <f>12*(YEAR(G208)-YEAR($K$3))+(MONTH(G208)-MONTH($K$3))</f>
        <v/>
      </c>
      <c r="Q208" s="366">
        <f>IF(M208="IBIRAPITANGA FASE 3",IF(O208="Atraso",L208,L208/(1+$I$2)^P208),IF(O208="Atraso",L208,L208/(1+$I$1)^P208))</f>
        <v/>
      </c>
      <c r="R208">
        <f>IF(O208="Atraso",$K$3-G208,0)</f>
        <v/>
      </c>
      <c r="S208">
        <f>IF(R208&lt;=15,"Até 15",IF(R208&lt;=30,"Entre 15 e 30",IF(R208&lt;=60,"Entre 30 e 60",IF(R208&lt;=90,"Entre 60 e 90",IF(R208&lt;=120,"Entre 90 e 120",IF(R208&lt;=150,"Entre 120 e 150",IF(R208&lt;=180,"Entre 150 e 180","Superior a 180")))))))</f>
        <v/>
      </c>
    </row>
    <row r="209">
      <c r="A209" t="inlineStr">
        <is>
          <t>Q02L09</t>
        </is>
      </c>
      <c r="B209" t="inlineStr">
        <is>
          <t>DESTAK BENEFICIOS ADM E CORRETORA DE SEGUROS LTDA</t>
        </is>
      </c>
      <c r="C209" t="n">
        <v>1</v>
      </c>
      <c r="D209" t="inlineStr">
        <is>
          <t>IPCA</t>
        </is>
      </c>
      <c r="E209" t="n">
        <v>0</v>
      </c>
      <c r="F209" t="inlineStr">
        <is>
          <t>MENSAL</t>
        </is>
      </c>
      <c r="G209" s="118" t="n">
        <v>45290</v>
      </c>
      <c r="H209" t="n">
        <v>45290</v>
      </c>
      <c r="I209" s="370" t="n">
        <v>5</v>
      </c>
      <c r="J209" t="inlineStr">
        <is>
          <t>CARTEIRA</t>
        </is>
      </c>
      <c r="K209" t="inlineStr">
        <is>
          <t>CONTRATO</t>
        </is>
      </c>
      <c r="L209" t="n">
        <v>21231.88</v>
      </c>
      <c r="M209" t="inlineStr">
        <is>
          <t>IBIRAPITANGA FASE 3</t>
        </is>
      </c>
      <c r="N209" s="142">
        <f>DATE(YEAR(G209),MONTH(G209),1)</f>
        <v/>
      </c>
      <c r="O209" s="132">
        <f>IF(G209&gt;$K$3,"Futuro","Atraso")</f>
        <v/>
      </c>
      <c r="P209">
        <f>12*(YEAR(G209)-YEAR($K$3))+(MONTH(G209)-MONTH($K$3))</f>
        <v/>
      </c>
      <c r="Q209" s="366">
        <f>IF(M209="IBIRAPITANGA FASE 3",IF(O209="Atraso",L209,L209/(1+$I$2)^P209),IF(O209="Atraso",L209,L209/(1+$I$1)^P209))</f>
        <v/>
      </c>
      <c r="R209">
        <f>IF(O209="Atraso",$K$3-G209,0)</f>
        <v/>
      </c>
      <c r="S209">
        <f>IF(R209&lt;=15,"Até 15",IF(R209&lt;=30,"Entre 15 e 30",IF(R209&lt;=60,"Entre 30 e 60",IF(R209&lt;=90,"Entre 60 e 90",IF(R209&lt;=120,"Entre 90 e 120",IF(R209&lt;=150,"Entre 120 e 150",IF(R209&lt;=180,"Entre 150 e 180","Superior a 180")))))))</f>
        <v/>
      </c>
    </row>
    <row r="210">
      <c r="A210" t="inlineStr">
        <is>
          <t>Q02L09</t>
        </is>
      </c>
      <c r="B210" t="inlineStr">
        <is>
          <t>DESTAK BENEFICIOS ADM E CORRETORA DE SEGUROS LTDA</t>
        </is>
      </c>
      <c r="C210" t="n">
        <v>1</v>
      </c>
      <c r="D210" t="inlineStr">
        <is>
          <t>IPCA</t>
        </is>
      </c>
      <c r="E210" t="n">
        <v>0</v>
      </c>
      <c r="F210" t="inlineStr">
        <is>
          <t>MENSAL</t>
        </is>
      </c>
      <c r="G210" s="118" t="n">
        <v>45321</v>
      </c>
      <c r="H210" t="n">
        <v>45321</v>
      </c>
      <c r="I210" s="370" t="n">
        <v>31</v>
      </c>
      <c r="J210" t="inlineStr">
        <is>
          <t>CARTEIRA</t>
        </is>
      </c>
      <c r="K210" t="inlineStr">
        <is>
          <t>CONTRATO</t>
        </is>
      </c>
      <c r="L210" t="n">
        <v>3538.65</v>
      </c>
      <c r="M210" t="inlineStr">
        <is>
          <t>IBIRAPITANGA FASE 3</t>
        </is>
      </c>
      <c r="N210" s="142">
        <f>DATE(YEAR(G210),MONTH(G210),1)</f>
        <v/>
      </c>
      <c r="O210" s="132">
        <f>IF(G210&gt;$K$3,"Futuro","Atraso")</f>
        <v/>
      </c>
      <c r="P210">
        <f>12*(YEAR(G210)-YEAR($K$3))+(MONTH(G210)-MONTH($K$3))</f>
        <v/>
      </c>
      <c r="Q210" s="366">
        <f>IF(M210="IBIRAPITANGA FASE 3",IF(O210="Atraso",L210,L210/(1+$I$2)^P210),IF(O210="Atraso",L210,L210/(1+$I$1)^P210))</f>
        <v/>
      </c>
      <c r="R210">
        <f>IF(O210="Atraso",$K$3-G210,0)</f>
        <v/>
      </c>
      <c r="S210">
        <f>IF(R210&lt;=15,"Até 15",IF(R210&lt;=30,"Entre 15 e 30",IF(R210&lt;=60,"Entre 30 e 60",IF(R210&lt;=90,"Entre 60 e 90",IF(R210&lt;=120,"Entre 90 e 120",IF(R210&lt;=150,"Entre 120 e 150",IF(R210&lt;=180,"Entre 150 e 180","Superior a 180")))))))</f>
        <v/>
      </c>
    </row>
    <row r="211">
      <c r="A211" t="inlineStr">
        <is>
          <t>Q02L09</t>
        </is>
      </c>
      <c r="B211" t="inlineStr">
        <is>
          <t>DESTAK BENEFICIOS ADM E CORRETORA DE SEGUROS LTDA</t>
        </is>
      </c>
      <c r="C211" t="n">
        <v>1</v>
      </c>
      <c r="D211" t="inlineStr">
        <is>
          <t>IPCA</t>
        </is>
      </c>
      <c r="E211" t="n">
        <v>0</v>
      </c>
      <c r="F211" t="inlineStr">
        <is>
          <t>MENSAL</t>
        </is>
      </c>
      <c r="G211" s="118" t="n">
        <v>45351</v>
      </c>
      <c r="H211" t="n">
        <v>45351</v>
      </c>
      <c r="I211" s="370" t="n">
        <v>32</v>
      </c>
      <c r="J211" t="inlineStr">
        <is>
          <t>CARTEIRA</t>
        </is>
      </c>
      <c r="K211" t="inlineStr">
        <is>
          <t>CONTRATO</t>
        </is>
      </c>
      <c r="L211" t="n">
        <v>3538.65</v>
      </c>
      <c r="M211" t="inlineStr">
        <is>
          <t>IBIRAPITANGA FASE 3</t>
        </is>
      </c>
      <c r="N211" s="142">
        <f>DATE(YEAR(G211),MONTH(G211),1)</f>
        <v/>
      </c>
      <c r="O211" s="132">
        <f>IF(G211&gt;$K$3,"Futuro","Atraso")</f>
        <v/>
      </c>
      <c r="P211">
        <f>12*(YEAR(G211)-YEAR($K$3))+(MONTH(G211)-MONTH($K$3))</f>
        <v/>
      </c>
      <c r="Q211" s="366">
        <f>IF(M211="IBIRAPITANGA FASE 3",IF(O211="Atraso",L211,L211/(1+$I$2)^P211),IF(O211="Atraso",L211,L211/(1+$I$1)^P211))</f>
        <v/>
      </c>
      <c r="R211">
        <f>IF(O211="Atraso",$K$3-G211,0)</f>
        <v/>
      </c>
      <c r="S211">
        <f>IF(R211&lt;=15,"Até 15",IF(R211&lt;=30,"Entre 15 e 30",IF(R211&lt;=60,"Entre 30 e 60",IF(R211&lt;=90,"Entre 60 e 90",IF(R211&lt;=120,"Entre 90 e 120",IF(R211&lt;=150,"Entre 120 e 150",IF(R211&lt;=180,"Entre 150 e 180","Superior a 180")))))))</f>
        <v/>
      </c>
    </row>
    <row r="212">
      <c r="A212" t="inlineStr">
        <is>
          <t>Q02L09</t>
        </is>
      </c>
      <c r="B212" t="inlineStr">
        <is>
          <t>DESTAK BENEFICIOS ADM E CORRETORA DE SEGUROS LTDA</t>
        </is>
      </c>
      <c r="C212" t="n">
        <v>1</v>
      </c>
      <c r="D212" t="inlineStr">
        <is>
          <t>IPCA</t>
        </is>
      </c>
      <c r="E212" t="n">
        <v>0</v>
      </c>
      <c r="F212" t="inlineStr">
        <is>
          <t>MENSAL</t>
        </is>
      </c>
      <c r="G212" s="118" t="n">
        <v>45381</v>
      </c>
      <c r="H212" t="n">
        <v>45381</v>
      </c>
      <c r="I212" s="370" t="n">
        <v>33</v>
      </c>
      <c r="J212" t="inlineStr">
        <is>
          <t>CARTEIRA</t>
        </is>
      </c>
      <c r="K212" t="inlineStr">
        <is>
          <t>CONTRATO</t>
        </is>
      </c>
      <c r="L212" t="n">
        <v>3538.65</v>
      </c>
      <c r="M212" t="inlineStr">
        <is>
          <t>IBIRAPITANGA FASE 3</t>
        </is>
      </c>
      <c r="N212" s="142">
        <f>DATE(YEAR(G212),MONTH(G212),1)</f>
        <v/>
      </c>
      <c r="O212" s="132">
        <f>IF(G212&gt;$K$3,"Futuro","Atraso")</f>
        <v/>
      </c>
      <c r="P212">
        <f>12*(YEAR(G212)-YEAR($K$3))+(MONTH(G212)-MONTH($K$3))</f>
        <v/>
      </c>
      <c r="Q212" s="366">
        <f>IF(M212="IBIRAPITANGA FASE 3",IF(O212="Atraso",L212,L212/(1+$I$2)^P212),IF(O212="Atraso",L212,L212/(1+$I$1)^P212))</f>
        <v/>
      </c>
      <c r="R212">
        <f>IF(O212="Atraso",$K$3-G212,0)</f>
        <v/>
      </c>
      <c r="S212">
        <f>IF(R212&lt;=15,"Até 15",IF(R212&lt;=30,"Entre 15 e 30",IF(R212&lt;=60,"Entre 30 e 60",IF(R212&lt;=90,"Entre 60 e 90",IF(R212&lt;=120,"Entre 90 e 120",IF(R212&lt;=150,"Entre 120 e 150",IF(R212&lt;=180,"Entre 150 e 180","Superior a 180")))))))</f>
        <v/>
      </c>
    </row>
    <row r="213">
      <c r="A213" t="inlineStr">
        <is>
          <t>Q02L09</t>
        </is>
      </c>
      <c r="B213" t="inlineStr">
        <is>
          <t>DESTAK BENEFICIOS ADM E CORRETORA DE SEGUROS LTDA</t>
        </is>
      </c>
      <c r="C213" t="n">
        <v>1</v>
      </c>
      <c r="D213" t="inlineStr">
        <is>
          <t>IPCA</t>
        </is>
      </c>
      <c r="E213" t="n">
        <v>0</v>
      </c>
      <c r="F213" t="inlineStr">
        <is>
          <t>MENSAL</t>
        </is>
      </c>
      <c r="G213" s="118" t="n">
        <v>45412</v>
      </c>
      <c r="H213" t="n">
        <v>45412</v>
      </c>
      <c r="I213" s="370" t="n">
        <v>34</v>
      </c>
      <c r="J213" t="inlineStr">
        <is>
          <t>CARTEIRA</t>
        </is>
      </c>
      <c r="K213" t="inlineStr">
        <is>
          <t>CONTRATO</t>
        </is>
      </c>
      <c r="L213" t="n">
        <v>3538.65</v>
      </c>
      <c r="M213" t="inlineStr">
        <is>
          <t>IBIRAPITANGA FASE 3</t>
        </is>
      </c>
      <c r="N213" s="142">
        <f>DATE(YEAR(G213),MONTH(G213),1)</f>
        <v/>
      </c>
      <c r="O213" s="132">
        <f>IF(G213&gt;$K$3,"Futuro","Atraso")</f>
        <v/>
      </c>
      <c r="P213">
        <f>12*(YEAR(G213)-YEAR($K$3))+(MONTH(G213)-MONTH($K$3))</f>
        <v/>
      </c>
      <c r="Q213" s="366">
        <f>IF(M213="IBIRAPITANGA FASE 3",IF(O213="Atraso",L213,L213/(1+$I$2)^P213),IF(O213="Atraso",L213,L213/(1+$I$1)^P213))</f>
        <v/>
      </c>
      <c r="R213">
        <f>IF(O213="Atraso",$K$3-G213,0)</f>
        <v/>
      </c>
      <c r="S213">
        <f>IF(R213&lt;=15,"Até 15",IF(R213&lt;=30,"Entre 15 e 30",IF(R213&lt;=60,"Entre 30 e 60",IF(R213&lt;=90,"Entre 60 e 90",IF(R213&lt;=120,"Entre 90 e 120",IF(R213&lt;=150,"Entre 120 e 150",IF(R213&lt;=180,"Entre 150 e 180","Superior a 180")))))))</f>
        <v/>
      </c>
    </row>
    <row r="214">
      <c r="A214" t="inlineStr">
        <is>
          <t>Q02L09</t>
        </is>
      </c>
      <c r="B214" t="inlineStr">
        <is>
          <t>DESTAK BENEFICIOS ADM E CORRETORA DE SEGUROS LTDA</t>
        </is>
      </c>
      <c r="C214" t="n">
        <v>1</v>
      </c>
      <c r="D214" t="inlineStr">
        <is>
          <t>IPCA</t>
        </is>
      </c>
      <c r="E214" t="n">
        <v>0</v>
      </c>
      <c r="F214" t="inlineStr">
        <is>
          <t>MENSAL</t>
        </is>
      </c>
      <c r="G214" s="118" t="n">
        <v>45442</v>
      </c>
      <c r="H214" t="n">
        <v>45442</v>
      </c>
      <c r="I214" s="370" t="n">
        <v>35</v>
      </c>
      <c r="J214" t="inlineStr">
        <is>
          <t>CARTEIRA</t>
        </is>
      </c>
      <c r="K214" t="inlineStr">
        <is>
          <t>CONTRATO</t>
        </is>
      </c>
      <c r="L214" t="n">
        <v>3538.65</v>
      </c>
      <c r="M214" t="inlineStr">
        <is>
          <t>IBIRAPITANGA FASE 3</t>
        </is>
      </c>
      <c r="N214" s="142">
        <f>DATE(YEAR(G214),MONTH(G214),1)</f>
        <v/>
      </c>
      <c r="O214" s="132">
        <f>IF(G214&gt;$K$3,"Futuro","Atraso")</f>
        <v/>
      </c>
      <c r="P214">
        <f>12*(YEAR(G214)-YEAR($K$3))+(MONTH(G214)-MONTH($K$3))</f>
        <v/>
      </c>
      <c r="Q214" s="366">
        <f>IF(M214="IBIRAPITANGA FASE 3",IF(O214="Atraso",L214,L214/(1+$I$2)^P214),IF(O214="Atraso",L214,L214/(1+$I$1)^P214))</f>
        <v/>
      </c>
      <c r="R214">
        <f>IF(O214="Atraso",$K$3-G214,0)</f>
        <v/>
      </c>
      <c r="S214">
        <f>IF(R214&lt;=15,"Até 15",IF(R214&lt;=30,"Entre 15 e 30",IF(R214&lt;=60,"Entre 30 e 60",IF(R214&lt;=90,"Entre 60 e 90",IF(R214&lt;=120,"Entre 90 e 120",IF(R214&lt;=150,"Entre 120 e 150",IF(R214&lt;=180,"Entre 150 e 180","Superior a 180")))))))</f>
        <v/>
      </c>
    </row>
    <row r="215">
      <c r="A215" t="inlineStr">
        <is>
          <t>Q02L09</t>
        </is>
      </c>
      <c r="B215" t="inlineStr">
        <is>
          <t>DESTAK BENEFICIOS ADM E CORRETORA DE SEGUROS LTDA</t>
        </is>
      </c>
      <c r="C215" t="n">
        <v>1</v>
      </c>
      <c r="D215" t="inlineStr">
        <is>
          <t>IPCA</t>
        </is>
      </c>
      <c r="E215" t="n">
        <v>0</v>
      </c>
      <c r="F215" t="inlineStr">
        <is>
          <t>MENSAL</t>
        </is>
      </c>
      <c r="G215" s="118" t="n">
        <v>45473</v>
      </c>
      <c r="H215" t="n">
        <v>45473</v>
      </c>
      <c r="I215" s="370" t="n">
        <v>36</v>
      </c>
      <c r="J215" t="inlineStr">
        <is>
          <t>CARTEIRA</t>
        </is>
      </c>
      <c r="K215" t="inlineStr">
        <is>
          <t>CONTRATO</t>
        </is>
      </c>
      <c r="L215" t="n">
        <v>3538.65</v>
      </c>
      <c r="M215" t="inlineStr">
        <is>
          <t>IBIRAPITANGA FASE 3</t>
        </is>
      </c>
      <c r="N215" s="142">
        <f>DATE(YEAR(G215),MONTH(G215),1)</f>
        <v/>
      </c>
      <c r="O215" s="132">
        <f>IF(G215&gt;$K$3,"Futuro","Atraso")</f>
        <v/>
      </c>
      <c r="P215">
        <f>12*(YEAR(G215)-YEAR($K$3))+(MONTH(G215)-MONTH($K$3))</f>
        <v/>
      </c>
      <c r="Q215" s="366">
        <f>IF(M215="IBIRAPITANGA FASE 3",IF(O215="Atraso",L215,L215/(1+$I$2)^P215),IF(O215="Atraso",L215,L215/(1+$I$1)^P215))</f>
        <v/>
      </c>
      <c r="R215">
        <f>IF(O215="Atraso",$K$3-G215,0)</f>
        <v/>
      </c>
      <c r="S215">
        <f>IF(R215&lt;=15,"Até 15",IF(R215&lt;=30,"Entre 15 e 30",IF(R215&lt;=60,"Entre 30 e 60",IF(R215&lt;=90,"Entre 60 e 90",IF(R215&lt;=120,"Entre 90 e 120",IF(R215&lt;=150,"Entre 120 e 150",IF(R215&lt;=180,"Entre 150 e 180","Superior a 180")))))))</f>
        <v/>
      </c>
    </row>
    <row r="216">
      <c r="A216" t="inlineStr">
        <is>
          <t>Q02L09</t>
        </is>
      </c>
      <c r="B216" t="inlineStr">
        <is>
          <t>DESTAK BENEFICIOS ADM E CORRETORA DE SEGUROS LTDA</t>
        </is>
      </c>
      <c r="C216" t="n">
        <v>1</v>
      </c>
      <c r="D216" t="inlineStr">
        <is>
          <t>IPCA</t>
        </is>
      </c>
      <c r="E216" t="n">
        <v>0</v>
      </c>
      <c r="F216" t="inlineStr">
        <is>
          <t>MENSAL</t>
        </is>
      </c>
      <c r="G216" s="118" t="n">
        <v>45473</v>
      </c>
      <c r="H216" t="n">
        <v>45473</v>
      </c>
      <c r="I216" s="370" t="n">
        <v>6</v>
      </c>
      <c r="J216" t="inlineStr">
        <is>
          <t>CARTEIRA</t>
        </is>
      </c>
      <c r="K216" t="inlineStr">
        <is>
          <t>CONTRATO</t>
        </is>
      </c>
      <c r="L216" t="n">
        <v>21231.88</v>
      </c>
      <c r="M216" t="inlineStr">
        <is>
          <t>IBIRAPITANGA FASE 3</t>
        </is>
      </c>
      <c r="N216" s="142">
        <f>DATE(YEAR(G216),MONTH(G216),1)</f>
        <v/>
      </c>
      <c r="O216" s="132">
        <f>IF(G216&gt;$K$3,"Futuro","Atraso")</f>
        <v/>
      </c>
      <c r="P216">
        <f>12*(YEAR(G216)-YEAR($K$3))+(MONTH(G216)-MONTH($K$3))</f>
        <v/>
      </c>
      <c r="Q216" s="366">
        <f>IF(M216="IBIRAPITANGA FASE 3",IF(O216="Atraso",L216,L216/(1+$I$2)^P216),IF(O216="Atraso",L216,L216/(1+$I$1)^P216))</f>
        <v/>
      </c>
      <c r="R216">
        <f>IF(O216="Atraso",$K$3-G216,0)</f>
        <v/>
      </c>
      <c r="S216">
        <f>IF(R216&lt;=15,"Até 15",IF(R216&lt;=30,"Entre 15 e 30",IF(R216&lt;=60,"Entre 30 e 60",IF(R216&lt;=90,"Entre 60 e 90",IF(R216&lt;=120,"Entre 90 e 120",IF(R216&lt;=150,"Entre 120 e 150",IF(R216&lt;=180,"Entre 150 e 180","Superior a 180")))))))</f>
        <v/>
      </c>
    </row>
    <row r="217">
      <c r="A217" t="inlineStr">
        <is>
          <t>Q02L09</t>
        </is>
      </c>
      <c r="B217" t="inlineStr">
        <is>
          <t>DESTAK BENEFICIOS ADM E CORRETORA DE SEGUROS LTDA</t>
        </is>
      </c>
      <c r="C217" t="n">
        <v>1</v>
      </c>
      <c r="D217" t="inlineStr">
        <is>
          <t>IPCA</t>
        </is>
      </c>
      <c r="E217" t="n">
        <v>0</v>
      </c>
      <c r="F217" t="inlineStr">
        <is>
          <t>MENSAL</t>
        </is>
      </c>
      <c r="G217" s="118" t="n">
        <v>45503</v>
      </c>
      <c r="H217" t="n">
        <v>45503</v>
      </c>
      <c r="I217" s="370" t="n">
        <v>37</v>
      </c>
      <c r="J217" t="inlineStr">
        <is>
          <t>CARTEIRA</t>
        </is>
      </c>
      <c r="K217" t="inlineStr">
        <is>
          <t>CONTRATO</t>
        </is>
      </c>
      <c r="L217" t="n">
        <v>3538.65</v>
      </c>
      <c r="M217" t="inlineStr">
        <is>
          <t>IBIRAPITANGA FASE 3</t>
        </is>
      </c>
      <c r="N217" s="142">
        <f>DATE(YEAR(G217),MONTH(G217),1)</f>
        <v/>
      </c>
      <c r="O217" s="132">
        <f>IF(G217&gt;$K$3,"Futuro","Atraso")</f>
        <v/>
      </c>
      <c r="P217">
        <f>12*(YEAR(G217)-YEAR($K$3))+(MONTH(G217)-MONTH($K$3))</f>
        <v/>
      </c>
      <c r="Q217" s="366">
        <f>IF(M217="IBIRAPITANGA FASE 3",IF(O217="Atraso",L217,L217/(1+$I$2)^P217),IF(O217="Atraso",L217,L217/(1+$I$1)^P217))</f>
        <v/>
      </c>
      <c r="R217">
        <f>IF(O217="Atraso",$K$3-G217,0)</f>
        <v/>
      </c>
      <c r="S217">
        <f>IF(R217&lt;=15,"Até 15",IF(R217&lt;=30,"Entre 15 e 30",IF(R217&lt;=60,"Entre 30 e 60",IF(R217&lt;=90,"Entre 60 e 90",IF(R217&lt;=120,"Entre 90 e 120",IF(R217&lt;=150,"Entre 120 e 150",IF(R217&lt;=180,"Entre 150 e 180","Superior a 180")))))))</f>
        <v/>
      </c>
    </row>
    <row r="218">
      <c r="A218" t="inlineStr">
        <is>
          <t>Q02L09</t>
        </is>
      </c>
      <c r="B218" t="inlineStr">
        <is>
          <t>DESTAK BENEFICIOS ADM E CORRETORA DE SEGUROS LTDA</t>
        </is>
      </c>
      <c r="C218" t="n">
        <v>1</v>
      </c>
      <c r="D218" t="inlineStr">
        <is>
          <t>IPCA</t>
        </is>
      </c>
      <c r="E218" t="n">
        <v>0</v>
      </c>
      <c r="F218" t="inlineStr">
        <is>
          <t>MENSAL</t>
        </is>
      </c>
      <c r="G218" s="118" t="n">
        <v>45534</v>
      </c>
      <c r="H218" t="n">
        <v>45534</v>
      </c>
      <c r="I218" s="370" t="n">
        <v>38</v>
      </c>
      <c r="J218" t="inlineStr">
        <is>
          <t>CARTEIRA</t>
        </is>
      </c>
      <c r="K218" t="inlineStr">
        <is>
          <t>CONTRATO</t>
        </is>
      </c>
      <c r="L218" t="n">
        <v>3538.65</v>
      </c>
      <c r="M218" t="inlineStr">
        <is>
          <t>IBIRAPITANGA FASE 3</t>
        </is>
      </c>
      <c r="N218" s="142">
        <f>DATE(YEAR(G218),MONTH(G218),1)</f>
        <v/>
      </c>
      <c r="O218" s="132">
        <f>IF(G218&gt;$K$3,"Futuro","Atraso")</f>
        <v/>
      </c>
      <c r="P218">
        <f>12*(YEAR(G218)-YEAR($K$3))+(MONTH(G218)-MONTH($K$3))</f>
        <v/>
      </c>
      <c r="Q218" s="366">
        <f>IF(M218="IBIRAPITANGA FASE 3",IF(O218="Atraso",L218,L218/(1+$I$2)^P218),IF(O218="Atraso",L218,L218/(1+$I$1)^P218))</f>
        <v/>
      </c>
      <c r="R218">
        <f>IF(O218="Atraso",$K$3-G218,0)</f>
        <v/>
      </c>
      <c r="S218">
        <f>IF(R218&lt;=15,"Até 15",IF(R218&lt;=30,"Entre 15 e 30",IF(R218&lt;=60,"Entre 30 e 60",IF(R218&lt;=90,"Entre 60 e 90",IF(R218&lt;=120,"Entre 90 e 120",IF(R218&lt;=150,"Entre 120 e 150",IF(R218&lt;=180,"Entre 150 e 180","Superior a 180")))))))</f>
        <v/>
      </c>
    </row>
    <row r="219">
      <c r="A219" t="inlineStr">
        <is>
          <t>Q02L09</t>
        </is>
      </c>
      <c r="B219" t="inlineStr">
        <is>
          <t>DESTAK BENEFICIOS ADM E CORRETORA DE SEGUROS LTDA</t>
        </is>
      </c>
      <c r="C219" t="n">
        <v>1</v>
      </c>
      <c r="D219" t="inlineStr">
        <is>
          <t>IPCA</t>
        </is>
      </c>
      <c r="E219" t="n">
        <v>0</v>
      </c>
      <c r="F219" t="inlineStr">
        <is>
          <t>MENSAL</t>
        </is>
      </c>
      <c r="G219" s="118" t="n">
        <v>45565</v>
      </c>
      <c r="H219" t="n">
        <v>45565</v>
      </c>
      <c r="I219" s="370" t="n">
        <v>39</v>
      </c>
      <c r="J219" t="inlineStr">
        <is>
          <t>CARTEIRA</t>
        </is>
      </c>
      <c r="K219" t="inlineStr">
        <is>
          <t>CONTRATO</t>
        </is>
      </c>
      <c r="L219" t="n">
        <v>3538.65</v>
      </c>
      <c r="M219" t="inlineStr">
        <is>
          <t>IBIRAPITANGA FASE 3</t>
        </is>
      </c>
      <c r="N219" s="142">
        <f>DATE(YEAR(G219),MONTH(G219),1)</f>
        <v/>
      </c>
      <c r="O219" s="132">
        <f>IF(G219&gt;$K$3,"Futuro","Atraso")</f>
        <v/>
      </c>
      <c r="P219">
        <f>12*(YEAR(G219)-YEAR($K$3))+(MONTH(G219)-MONTH($K$3))</f>
        <v/>
      </c>
      <c r="Q219" s="366">
        <f>IF(M219="IBIRAPITANGA FASE 3",IF(O219="Atraso",L219,L219/(1+$I$2)^P219),IF(O219="Atraso",L219,L219/(1+$I$1)^P219))</f>
        <v/>
      </c>
      <c r="R219">
        <f>IF(O219="Atraso",$K$3-G219,0)</f>
        <v/>
      </c>
      <c r="S219">
        <f>IF(R219&lt;=15,"Até 15",IF(R219&lt;=30,"Entre 15 e 30",IF(R219&lt;=60,"Entre 30 e 60",IF(R219&lt;=90,"Entre 60 e 90",IF(R219&lt;=120,"Entre 90 e 120",IF(R219&lt;=150,"Entre 120 e 150",IF(R219&lt;=180,"Entre 150 e 180","Superior a 180")))))))</f>
        <v/>
      </c>
    </row>
    <row r="220">
      <c r="A220" t="inlineStr">
        <is>
          <t>Q02L09</t>
        </is>
      </c>
      <c r="B220" t="inlineStr">
        <is>
          <t>DESTAK BENEFICIOS ADM E CORRETORA DE SEGUROS LTDA</t>
        </is>
      </c>
      <c r="C220" t="n">
        <v>1</v>
      </c>
      <c r="D220" t="inlineStr">
        <is>
          <t>IPCA</t>
        </is>
      </c>
      <c r="E220" t="n">
        <v>0</v>
      </c>
      <c r="F220" t="inlineStr">
        <is>
          <t>MENSAL</t>
        </is>
      </c>
      <c r="G220" s="118" t="n">
        <v>45595</v>
      </c>
      <c r="H220" t="n">
        <v>45595</v>
      </c>
      <c r="I220" s="370" t="n">
        <v>40</v>
      </c>
      <c r="J220" t="inlineStr">
        <is>
          <t>CARTEIRA</t>
        </is>
      </c>
      <c r="K220" t="inlineStr">
        <is>
          <t>CONTRATO</t>
        </is>
      </c>
      <c r="L220" t="n">
        <v>3538.65</v>
      </c>
      <c r="M220" t="inlineStr">
        <is>
          <t>IBIRAPITANGA FASE 3</t>
        </is>
      </c>
      <c r="N220" s="142">
        <f>DATE(YEAR(G220),MONTH(G220),1)</f>
        <v/>
      </c>
      <c r="O220" s="132">
        <f>IF(G220&gt;$K$3,"Futuro","Atraso")</f>
        <v/>
      </c>
      <c r="P220">
        <f>12*(YEAR(G220)-YEAR($K$3))+(MONTH(G220)-MONTH($K$3))</f>
        <v/>
      </c>
      <c r="Q220" s="366">
        <f>IF(M220="IBIRAPITANGA FASE 3",IF(O220="Atraso",L220,L220/(1+$I$2)^P220),IF(O220="Atraso",L220,L220/(1+$I$1)^P220))</f>
        <v/>
      </c>
      <c r="R220">
        <f>IF(O220="Atraso",$K$3-G220,0)</f>
        <v/>
      </c>
      <c r="S220">
        <f>IF(R220&lt;=15,"Até 15",IF(R220&lt;=30,"Entre 15 e 30",IF(R220&lt;=60,"Entre 30 e 60",IF(R220&lt;=90,"Entre 60 e 90",IF(R220&lt;=120,"Entre 90 e 120",IF(R220&lt;=150,"Entre 120 e 150",IF(R220&lt;=180,"Entre 150 e 180","Superior a 180")))))))</f>
        <v/>
      </c>
    </row>
    <row r="221">
      <c r="A221" t="inlineStr">
        <is>
          <t>Q02L09</t>
        </is>
      </c>
      <c r="B221" t="inlineStr">
        <is>
          <t>DESTAK BENEFICIOS ADM E CORRETORA DE SEGUROS LTDA</t>
        </is>
      </c>
      <c r="C221" t="n">
        <v>1</v>
      </c>
      <c r="D221" t="inlineStr">
        <is>
          <t>IPCA</t>
        </is>
      </c>
      <c r="E221" t="n">
        <v>0</v>
      </c>
      <c r="F221" t="inlineStr">
        <is>
          <t>MENSAL</t>
        </is>
      </c>
      <c r="G221" s="118" t="n">
        <v>45626</v>
      </c>
      <c r="H221" t="n">
        <v>45626</v>
      </c>
      <c r="I221" s="370" t="n">
        <v>41</v>
      </c>
      <c r="J221" t="inlineStr">
        <is>
          <t>CARTEIRA</t>
        </is>
      </c>
      <c r="K221" t="inlineStr">
        <is>
          <t>CONTRATO</t>
        </is>
      </c>
      <c r="L221" t="n">
        <v>3538.65</v>
      </c>
      <c r="M221" t="inlineStr">
        <is>
          <t>IBIRAPITANGA FASE 3</t>
        </is>
      </c>
      <c r="N221" s="142">
        <f>DATE(YEAR(G221),MONTH(G221),1)</f>
        <v/>
      </c>
      <c r="O221" s="132">
        <f>IF(G221&gt;$K$3,"Futuro","Atraso")</f>
        <v/>
      </c>
      <c r="P221">
        <f>12*(YEAR(G221)-YEAR($K$3))+(MONTH(G221)-MONTH($K$3))</f>
        <v/>
      </c>
      <c r="Q221" s="366">
        <f>IF(M221="IBIRAPITANGA FASE 3",IF(O221="Atraso",L221,L221/(1+$I$2)^P221),IF(O221="Atraso",L221,L221/(1+$I$1)^P221))</f>
        <v/>
      </c>
      <c r="R221">
        <f>IF(O221="Atraso",$K$3-G221,0)</f>
        <v/>
      </c>
      <c r="S221">
        <f>IF(R221&lt;=15,"Até 15",IF(R221&lt;=30,"Entre 15 e 30",IF(R221&lt;=60,"Entre 30 e 60",IF(R221&lt;=90,"Entre 60 e 90",IF(R221&lt;=120,"Entre 90 e 120",IF(R221&lt;=150,"Entre 120 e 150",IF(R221&lt;=180,"Entre 150 e 180","Superior a 180")))))))</f>
        <v/>
      </c>
    </row>
    <row r="222">
      <c r="A222" t="inlineStr">
        <is>
          <t>Q02L09</t>
        </is>
      </c>
      <c r="B222" t="inlineStr">
        <is>
          <t>DESTAK BENEFICIOS ADM E CORRETORA DE SEGUROS LTDA</t>
        </is>
      </c>
      <c r="C222" t="n">
        <v>1</v>
      </c>
      <c r="D222" t="inlineStr">
        <is>
          <t>IPCA</t>
        </is>
      </c>
      <c r="E222" t="n">
        <v>0</v>
      </c>
      <c r="F222" t="inlineStr">
        <is>
          <t>MENSAL</t>
        </is>
      </c>
      <c r="G222" s="118" t="n">
        <v>45656</v>
      </c>
      <c r="H222" t="n">
        <v>45656</v>
      </c>
      <c r="I222" s="370" t="n">
        <v>42</v>
      </c>
      <c r="J222" t="inlineStr">
        <is>
          <t>CARTEIRA</t>
        </is>
      </c>
      <c r="K222" t="inlineStr">
        <is>
          <t>CONTRATO</t>
        </is>
      </c>
      <c r="L222" t="n">
        <v>3538.65</v>
      </c>
      <c r="M222" t="inlineStr">
        <is>
          <t>IBIRAPITANGA FASE 3</t>
        </is>
      </c>
      <c r="N222" s="142">
        <f>DATE(YEAR(G222),MONTH(G222),1)</f>
        <v/>
      </c>
      <c r="O222" s="132">
        <f>IF(G222&gt;$K$3,"Futuro","Atraso")</f>
        <v/>
      </c>
      <c r="P222">
        <f>12*(YEAR(G222)-YEAR($K$3))+(MONTH(G222)-MONTH($K$3))</f>
        <v/>
      </c>
      <c r="Q222" s="366">
        <f>IF(M222="IBIRAPITANGA FASE 3",IF(O222="Atraso",L222,L222/(1+$I$2)^P222),IF(O222="Atraso",L222,L222/(1+$I$1)^P222))</f>
        <v/>
      </c>
      <c r="R222">
        <f>IF(O222="Atraso",$K$3-G222,0)</f>
        <v/>
      </c>
      <c r="S222">
        <f>IF(R222&lt;=15,"Até 15",IF(R222&lt;=30,"Entre 15 e 30",IF(R222&lt;=60,"Entre 30 e 60",IF(R222&lt;=90,"Entre 60 e 90",IF(R222&lt;=120,"Entre 90 e 120",IF(R222&lt;=150,"Entre 120 e 150",IF(R222&lt;=180,"Entre 150 e 180","Superior a 180")))))))</f>
        <v/>
      </c>
    </row>
    <row r="223">
      <c r="A223" t="inlineStr">
        <is>
          <t>Q02L09</t>
        </is>
      </c>
      <c r="B223" t="inlineStr">
        <is>
          <t>DESTAK BENEFICIOS ADM E CORRETORA DE SEGUROS LTDA</t>
        </is>
      </c>
      <c r="C223" t="n">
        <v>1</v>
      </c>
      <c r="D223" t="inlineStr">
        <is>
          <t>IPCA</t>
        </is>
      </c>
      <c r="E223" t="n">
        <v>0</v>
      </c>
      <c r="F223" t="inlineStr">
        <is>
          <t>MENSAL</t>
        </is>
      </c>
      <c r="G223" s="118" t="n">
        <v>45656</v>
      </c>
      <c r="H223" t="n">
        <v>45656</v>
      </c>
      <c r="I223" s="370" t="n">
        <v>7</v>
      </c>
      <c r="J223" t="inlineStr">
        <is>
          <t>CARTEIRA</t>
        </is>
      </c>
      <c r="K223" t="inlineStr">
        <is>
          <t>CONTRATO</t>
        </is>
      </c>
      <c r="L223" t="n">
        <v>21231.88</v>
      </c>
      <c r="M223" t="inlineStr">
        <is>
          <t>IBIRAPITANGA FASE 3</t>
        </is>
      </c>
      <c r="N223" s="142">
        <f>DATE(YEAR(G223),MONTH(G223),1)</f>
        <v/>
      </c>
      <c r="O223" s="132">
        <f>IF(G223&gt;$K$3,"Futuro","Atraso")</f>
        <v/>
      </c>
      <c r="P223">
        <f>12*(YEAR(G223)-YEAR($K$3))+(MONTH(G223)-MONTH($K$3))</f>
        <v/>
      </c>
      <c r="Q223" s="366">
        <f>IF(M223="IBIRAPITANGA FASE 3",IF(O223="Atraso",L223,L223/(1+$I$2)^P223),IF(O223="Atraso",L223,L223/(1+$I$1)^P223))</f>
        <v/>
      </c>
      <c r="R223">
        <f>IF(O223="Atraso",$K$3-G223,0)</f>
        <v/>
      </c>
      <c r="S223">
        <f>IF(R223&lt;=15,"Até 15",IF(R223&lt;=30,"Entre 15 e 30",IF(R223&lt;=60,"Entre 30 e 60",IF(R223&lt;=90,"Entre 60 e 90",IF(R223&lt;=120,"Entre 90 e 120",IF(R223&lt;=150,"Entre 120 e 150",IF(R223&lt;=180,"Entre 150 e 180","Superior a 180")))))))</f>
        <v/>
      </c>
    </row>
    <row r="224">
      <c r="A224" t="inlineStr">
        <is>
          <t>Q02L09</t>
        </is>
      </c>
      <c r="B224" t="inlineStr">
        <is>
          <t>DESTAK BENEFICIOS ADM E CORRETORA DE SEGUROS LTDA</t>
        </is>
      </c>
      <c r="C224" t="n">
        <v>1</v>
      </c>
      <c r="D224" t="inlineStr">
        <is>
          <t>IPCA</t>
        </is>
      </c>
      <c r="E224" t="n">
        <v>0</v>
      </c>
      <c r="F224" t="inlineStr">
        <is>
          <t>MENSAL</t>
        </is>
      </c>
      <c r="G224" s="118" t="n">
        <v>45687</v>
      </c>
      <c r="H224" t="n">
        <v>45687</v>
      </c>
      <c r="I224" s="370" t="n">
        <v>43</v>
      </c>
      <c r="J224" t="inlineStr">
        <is>
          <t>CARTEIRA</t>
        </is>
      </c>
      <c r="K224" t="inlineStr">
        <is>
          <t>CONTRATO</t>
        </is>
      </c>
      <c r="L224" t="n">
        <v>3538.65</v>
      </c>
      <c r="M224" t="inlineStr">
        <is>
          <t>IBIRAPITANGA FASE 3</t>
        </is>
      </c>
      <c r="N224" s="142">
        <f>DATE(YEAR(G224),MONTH(G224),1)</f>
        <v/>
      </c>
      <c r="O224" s="132">
        <f>IF(G224&gt;$K$3,"Futuro","Atraso")</f>
        <v/>
      </c>
      <c r="P224">
        <f>12*(YEAR(G224)-YEAR($K$3))+(MONTH(G224)-MONTH($K$3))</f>
        <v/>
      </c>
      <c r="Q224" s="366">
        <f>IF(M224="IBIRAPITANGA FASE 3",IF(O224="Atraso",L224,L224/(1+$I$2)^P224),IF(O224="Atraso",L224,L224/(1+$I$1)^P224))</f>
        <v/>
      </c>
      <c r="R224">
        <f>IF(O224="Atraso",$K$3-G224,0)</f>
        <v/>
      </c>
      <c r="S224">
        <f>IF(R224&lt;=15,"Até 15",IF(R224&lt;=30,"Entre 15 e 30",IF(R224&lt;=60,"Entre 30 e 60",IF(R224&lt;=90,"Entre 60 e 90",IF(R224&lt;=120,"Entre 90 e 120",IF(R224&lt;=150,"Entre 120 e 150",IF(R224&lt;=180,"Entre 150 e 180","Superior a 180")))))))</f>
        <v/>
      </c>
    </row>
    <row r="225">
      <c r="A225" t="inlineStr">
        <is>
          <t>Q02L09</t>
        </is>
      </c>
      <c r="B225" t="inlineStr">
        <is>
          <t>DESTAK BENEFICIOS ADM E CORRETORA DE SEGUROS LTDA</t>
        </is>
      </c>
      <c r="C225" t="n">
        <v>1</v>
      </c>
      <c r="D225" t="inlineStr">
        <is>
          <t>IPCA</t>
        </is>
      </c>
      <c r="E225" t="n">
        <v>0</v>
      </c>
      <c r="F225" t="inlineStr">
        <is>
          <t>MENSAL</t>
        </is>
      </c>
      <c r="G225" s="118" t="n">
        <v>45716</v>
      </c>
      <c r="H225" t="n">
        <v>45716</v>
      </c>
      <c r="I225" s="370" t="n">
        <v>44</v>
      </c>
      <c r="J225" t="inlineStr">
        <is>
          <t>CARTEIRA</t>
        </is>
      </c>
      <c r="K225" t="inlineStr">
        <is>
          <t>CONTRATO</t>
        </is>
      </c>
      <c r="L225" t="n">
        <v>3538.65</v>
      </c>
      <c r="M225" t="inlineStr">
        <is>
          <t>IBIRAPITANGA FASE 3</t>
        </is>
      </c>
      <c r="N225" s="142">
        <f>DATE(YEAR(G225),MONTH(G225),1)</f>
        <v/>
      </c>
      <c r="O225" s="132">
        <f>IF(G225&gt;$K$3,"Futuro","Atraso")</f>
        <v/>
      </c>
      <c r="P225">
        <f>12*(YEAR(G225)-YEAR($K$3))+(MONTH(G225)-MONTH($K$3))</f>
        <v/>
      </c>
      <c r="Q225" s="366">
        <f>IF(M225="IBIRAPITANGA FASE 3",IF(O225="Atraso",L225,L225/(1+$I$2)^P225),IF(O225="Atraso",L225,L225/(1+$I$1)^P225))</f>
        <v/>
      </c>
      <c r="R225">
        <f>IF(O225="Atraso",$K$3-G225,0)</f>
        <v/>
      </c>
      <c r="S225">
        <f>IF(R225&lt;=15,"Até 15",IF(R225&lt;=30,"Entre 15 e 30",IF(R225&lt;=60,"Entre 30 e 60",IF(R225&lt;=90,"Entre 60 e 90",IF(R225&lt;=120,"Entre 90 e 120",IF(R225&lt;=150,"Entre 120 e 150",IF(R225&lt;=180,"Entre 150 e 180","Superior a 180")))))))</f>
        <v/>
      </c>
    </row>
    <row r="226">
      <c r="A226" t="inlineStr">
        <is>
          <t>Q02L09</t>
        </is>
      </c>
      <c r="B226" t="inlineStr">
        <is>
          <t>DESTAK BENEFICIOS ADM E CORRETORA DE SEGUROS LTDA</t>
        </is>
      </c>
      <c r="C226" t="n">
        <v>1</v>
      </c>
      <c r="D226" t="inlineStr">
        <is>
          <t>IPCA</t>
        </is>
      </c>
      <c r="E226" t="n">
        <v>0</v>
      </c>
      <c r="F226" t="inlineStr">
        <is>
          <t>MENSAL</t>
        </is>
      </c>
      <c r="G226" s="118" t="n">
        <v>45746</v>
      </c>
      <c r="H226" t="n">
        <v>45746</v>
      </c>
      <c r="I226" s="370" t="n">
        <v>45</v>
      </c>
      <c r="J226" t="inlineStr">
        <is>
          <t>CARTEIRA</t>
        </is>
      </c>
      <c r="K226" t="inlineStr">
        <is>
          <t>CONTRATO</t>
        </is>
      </c>
      <c r="L226" t="n">
        <v>3538.65</v>
      </c>
      <c r="M226" t="inlineStr">
        <is>
          <t>IBIRAPITANGA FASE 3</t>
        </is>
      </c>
      <c r="N226" s="142">
        <f>DATE(YEAR(G226),MONTH(G226),1)</f>
        <v/>
      </c>
      <c r="O226" s="132">
        <f>IF(G226&gt;$K$3,"Futuro","Atraso")</f>
        <v/>
      </c>
      <c r="P226">
        <f>12*(YEAR(G226)-YEAR($K$3))+(MONTH(G226)-MONTH($K$3))</f>
        <v/>
      </c>
      <c r="Q226" s="366">
        <f>IF(M226="IBIRAPITANGA FASE 3",IF(O226="Atraso",L226,L226/(1+$I$2)^P226),IF(O226="Atraso",L226,L226/(1+$I$1)^P226))</f>
        <v/>
      </c>
      <c r="R226">
        <f>IF(O226="Atraso",$K$3-G226,0)</f>
        <v/>
      </c>
      <c r="S226">
        <f>IF(R226&lt;=15,"Até 15",IF(R226&lt;=30,"Entre 15 e 30",IF(R226&lt;=60,"Entre 30 e 60",IF(R226&lt;=90,"Entre 60 e 90",IF(R226&lt;=120,"Entre 90 e 120",IF(R226&lt;=150,"Entre 120 e 150",IF(R226&lt;=180,"Entre 150 e 180","Superior a 180")))))))</f>
        <v/>
      </c>
    </row>
    <row r="227">
      <c r="A227" t="inlineStr">
        <is>
          <t>Q02L09</t>
        </is>
      </c>
      <c r="B227" t="inlineStr">
        <is>
          <t>DESTAK BENEFICIOS ADM E CORRETORA DE SEGUROS LTDA</t>
        </is>
      </c>
      <c r="C227" t="n">
        <v>1</v>
      </c>
      <c r="D227" t="inlineStr">
        <is>
          <t>IPCA</t>
        </is>
      </c>
      <c r="E227" t="n">
        <v>0</v>
      </c>
      <c r="F227" t="inlineStr">
        <is>
          <t>MENSAL</t>
        </is>
      </c>
      <c r="G227" s="118" t="n">
        <v>45777</v>
      </c>
      <c r="H227" t="n">
        <v>45777</v>
      </c>
      <c r="I227" s="370" t="n">
        <v>46</v>
      </c>
      <c r="J227" t="inlineStr">
        <is>
          <t>CARTEIRA</t>
        </is>
      </c>
      <c r="K227" t="inlineStr">
        <is>
          <t>CONTRATO</t>
        </is>
      </c>
      <c r="L227" t="n">
        <v>3538.65</v>
      </c>
      <c r="M227" t="inlineStr">
        <is>
          <t>IBIRAPITANGA FASE 3</t>
        </is>
      </c>
      <c r="N227" s="142">
        <f>DATE(YEAR(G227),MONTH(G227),1)</f>
        <v/>
      </c>
      <c r="O227" s="132">
        <f>IF(G227&gt;$K$3,"Futuro","Atraso")</f>
        <v/>
      </c>
      <c r="P227">
        <f>12*(YEAR(G227)-YEAR($K$3))+(MONTH(G227)-MONTH($K$3))</f>
        <v/>
      </c>
      <c r="Q227" s="366">
        <f>IF(M227="IBIRAPITANGA FASE 3",IF(O227="Atraso",L227,L227/(1+$I$2)^P227),IF(O227="Atraso",L227,L227/(1+$I$1)^P227))</f>
        <v/>
      </c>
      <c r="R227">
        <f>IF(O227="Atraso",$K$3-G227,0)</f>
        <v/>
      </c>
      <c r="S227">
        <f>IF(R227&lt;=15,"Até 15",IF(R227&lt;=30,"Entre 15 e 30",IF(R227&lt;=60,"Entre 30 e 60",IF(R227&lt;=90,"Entre 60 e 90",IF(R227&lt;=120,"Entre 90 e 120",IF(R227&lt;=150,"Entre 120 e 150",IF(R227&lt;=180,"Entre 150 e 180","Superior a 180")))))))</f>
        <v/>
      </c>
    </row>
    <row r="228">
      <c r="A228" t="inlineStr">
        <is>
          <t>Q02L09</t>
        </is>
      </c>
      <c r="B228" t="inlineStr">
        <is>
          <t>DESTAK BENEFICIOS ADM E CORRETORA DE SEGUROS LTDA</t>
        </is>
      </c>
      <c r="C228" t="n">
        <v>1</v>
      </c>
      <c r="D228" t="inlineStr">
        <is>
          <t>IPCA</t>
        </is>
      </c>
      <c r="E228" t="n">
        <v>0</v>
      </c>
      <c r="F228" t="inlineStr">
        <is>
          <t>MENSAL</t>
        </is>
      </c>
      <c r="G228" s="118" t="n">
        <v>45807</v>
      </c>
      <c r="H228" t="n">
        <v>45807</v>
      </c>
      <c r="I228" s="370" t="n">
        <v>47</v>
      </c>
      <c r="J228" t="inlineStr">
        <is>
          <t>CARTEIRA</t>
        </is>
      </c>
      <c r="K228" t="inlineStr">
        <is>
          <t>CONTRATO</t>
        </is>
      </c>
      <c r="L228" t="n">
        <v>3538.65</v>
      </c>
      <c r="M228" t="inlineStr">
        <is>
          <t>IBIRAPITANGA FASE 3</t>
        </is>
      </c>
      <c r="N228" s="142">
        <f>DATE(YEAR(G228),MONTH(G228),1)</f>
        <v/>
      </c>
      <c r="O228" s="132">
        <f>IF(G228&gt;$K$3,"Futuro","Atraso")</f>
        <v/>
      </c>
      <c r="P228">
        <f>12*(YEAR(G228)-YEAR($K$3))+(MONTH(G228)-MONTH($K$3))</f>
        <v/>
      </c>
      <c r="Q228" s="366">
        <f>IF(M228="IBIRAPITANGA FASE 3",IF(O228="Atraso",L228,L228/(1+$I$2)^P228),IF(O228="Atraso",L228,L228/(1+$I$1)^P228))</f>
        <v/>
      </c>
      <c r="R228">
        <f>IF(O228="Atraso",$K$3-G228,0)</f>
        <v/>
      </c>
      <c r="S228">
        <f>IF(R228&lt;=15,"Até 15",IF(R228&lt;=30,"Entre 15 e 30",IF(R228&lt;=60,"Entre 30 e 60",IF(R228&lt;=90,"Entre 60 e 90",IF(R228&lt;=120,"Entre 90 e 120",IF(R228&lt;=150,"Entre 120 e 150",IF(R228&lt;=180,"Entre 150 e 180","Superior a 180")))))))</f>
        <v/>
      </c>
    </row>
    <row r="229">
      <c r="A229" t="inlineStr">
        <is>
          <t>Q02L09</t>
        </is>
      </c>
      <c r="B229" t="inlineStr">
        <is>
          <t>DESTAK BENEFICIOS ADM E CORRETORA DE SEGUROS LTDA</t>
        </is>
      </c>
      <c r="C229" t="n">
        <v>1</v>
      </c>
      <c r="D229" t="inlineStr">
        <is>
          <t>IPCA</t>
        </is>
      </c>
      <c r="E229" t="n">
        <v>0</v>
      </c>
      <c r="F229" t="inlineStr">
        <is>
          <t>MENSAL</t>
        </is>
      </c>
      <c r="G229" s="118" t="n">
        <v>45838</v>
      </c>
      <c r="H229" t="n">
        <v>45838</v>
      </c>
      <c r="I229" s="370" t="n">
        <v>48</v>
      </c>
      <c r="J229" t="inlineStr">
        <is>
          <t>CARTEIRA</t>
        </is>
      </c>
      <c r="K229" t="inlineStr">
        <is>
          <t>CONTRATO</t>
        </is>
      </c>
      <c r="L229" t="n">
        <v>3538.65</v>
      </c>
      <c r="M229" t="inlineStr">
        <is>
          <t>IBIRAPITANGA FASE 3</t>
        </is>
      </c>
      <c r="N229" s="142">
        <f>DATE(YEAR(G229),MONTH(G229),1)</f>
        <v/>
      </c>
      <c r="O229" s="132">
        <f>IF(G229&gt;$K$3,"Futuro","Atraso")</f>
        <v/>
      </c>
      <c r="P229">
        <f>12*(YEAR(G229)-YEAR($K$3))+(MONTH(G229)-MONTH($K$3))</f>
        <v/>
      </c>
      <c r="Q229" s="366">
        <f>IF(M229="IBIRAPITANGA FASE 3",IF(O229="Atraso",L229,L229/(1+$I$2)^P229),IF(O229="Atraso",L229,L229/(1+$I$1)^P229))</f>
        <v/>
      </c>
      <c r="R229">
        <f>IF(O229="Atraso",$K$3-G229,0)</f>
        <v/>
      </c>
      <c r="S229">
        <f>IF(R229&lt;=15,"Até 15",IF(R229&lt;=30,"Entre 15 e 30",IF(R229&lt;=60,"Entre 30 e 60",IF(R229&lt;=90,"Entre 60 e 90",IF(R229&lt;=120,"Entre 90 e 120",IF(R229&lt;=150,"Entre 120 e 150",IF(R229&lt;=180,"Entre 150 e 180","Superior a 180")))))))</f>
        <v/>
      </c>
    </row>
    <row r="230">
      <c r="A230" t="inlineStr">
        <is>
          <t>Q02L09</t>
        </is>
      </c>
      <c r="B230" t="inlineStr">
        <is>
          <t>DESTAK BENEFICIOS ADM E CORRETORA DE SEGUROS LTDA</t>
        </is>
      </c>
      <c r="C230" t="n">
        <v>1</v>
      </c>
      <c r="D230" t="inlineStr">
        <is>
          <t>IPCA</t>
        </is>
      </c>
      <c r="E230" t="n">
        <v>0</v>
      </c>
      <c r="F230" t="inlineStr">
        <is>
          <t>MENSAL</t>
        </is>
      </c>
      <c r="G230" s="118" t="n">
        <v>45838</v>
      </c>
      <c r="H230" t="n">
        <v>45838</v>
      </c>
      <c r="I230" s="370" t="n">
        <v>8</v>
      </c>
      <c r="J230" t="inlineStr">
        <is>
          <t>CARTEIRA</t>
        </is>
      </c>
      <c r="K230" t="inlineStr">
        <is>
          <t>CONTRATO</t>
        </is>
      </c>
      <c r="L230" t="n">
        <v>21231.88</v>
      </c>
      <c r="M230" t="inlineStr">
        <is>
          <t>IBIRAPITANGA FASE 3</t>
        </is>
      </c>
      <c r="N230" s="142">
        <f>DATE(YEAR(G230),MONTH(G230),1)</f>
        <v/>
      </c>
      <c r="O230" s="132">
        <f>IF(G230&gt;$K$3,"Futuro","Atraso")</f>
        <v/>
      </c>
      <c r="P230">
        <f>12*(YEAR(G230)-YEAR($K$3))+(MONTH(G230)-MONTH($K$3))</f>
        <v/>
      </c>
      <c r="Q230" s="366">
        <f>IF(M230="IBIRAPITANGA FASE 3",IF(O230="Atraso",L230,L230/(1+$I$2)^P230),IF(O230="Atraso",L230,L230/(1+$I$1)^P230))</f>
        <v/>
      </c>
      <c r="R230">
        <f>IF(O230="Atraso",$K$3-G230,0)</f>
        <v/>
      </c>
      <c r="S230">
        <f>IF(R230&lt;=15,"Até 15",IF(R230&lt;=30,"Entre 15 e 30",IF(R230&lt;=60,"Entre 30 e 60",IF(R230&lt;=90,"Entre 60 e 90",IF(R230&lt;=120,"Entre 90 e 120",IF(R230&lt;=150,"Entre 120 e 150",IF(R230&lt;=180,"Entre 150 e 180","Superior a 180")))))))</f>
        <v/>
      </c>
    </row>
    <row r="231">
      <c r="A231" t="inlineStr">
        <is>
          <t>Q02L010</t>
        </is>
      </c>
      <c r="B231" t="inlineStr">
        <is>
          <t>ROBERTA PERAL MIGUES</t>
        </is>
      </c>
      <c r="C231" t="n">
        <v>1</v>
      </c>
      <c r="D231" t="inlineStr">
        <is>
          <t>IPCA</t>
        </is>
      </c>
      <c r="E231" t="n">
        <v>0</v>
      </c>
      <c r="F231" t="inlineStr">
        <is>
          <t>MENSAL</t>
        </is>
      </c>
      <c r="G231" s="118" t="n">
        <v>45102</v>
      </c>
      <c r="H231" t="n">
        <v>45102</v>
      </c>
      <c r="I231" s="370" t="n">
        <v>23</v>
      </c>
      <c r="J231" t="inlineStr">
        <is>
          <t>CARTEIRA</t>
        </is>
      </c>
      <c r="K231" t="inlineStr">
        <is>
          <t>CONTRATO</t>
        </is>
      </c>
      <c r="L231" t="n">
        <v>9127.190000000001</v>
      </c>
      <c r="M231" t="inlineStr">
        <is>
          <t>IBIRAPITANGA FASE 3</t>
        </is>
      </c>
      <c r="N231" s="142">
        <f>DATE(YEAR(G231),MONTH(G231),1)</f>
        <v/>
      </c>
      <c r="O231" s="132">
        <f>IF(G231&gt;$K$3,"Futuro","Atraso")</f>
        <v/>
      </c>
      <c r="P231">
        <f>12*(YEAR(G231)-YEAR($K$3))+(MONTH(G231)-MONTH($K$3))</f>
        <v/>
      </c>
      <c r="Q231" s="366">
        <f>IF(M231="IBIRAPITANGA FASE 3",IF(O231="Atraso",L231,L231/(1+$I$2)^P231),IF(O231="Atraso",L231,L231/(1+$I$1)^P231))</f>
        <v/>
      </c>
      <c r="R231">
        <f>IF(O231="Atraso",$K$3-G231,0)</f>
        <v/>
      </c>
      <c r="S231">
        <f>IF(R231&lt;=15,"Até 15",IF(R231&lt;=30,"Entre 15 e 30",IF(R231&lt;=60,"Entre 30 e 60",IF(R231&lt;=90,"Entre 60 e 90",IF(R231&lt;=120,"Entre 90 e 120",IF(R231&lt;=150,"Entre 120 e 150",IF(R231&lt;=180,"Entre 150 e 180","Superior a 180")))))))</f>
        <v/>
      </c>
    </row>
    <row r="232">
      <c r="A232" t="inlineStr">
        <is>
          <t>Q02L010</t>
        </is>
      </c>
      <c r="B232" t="inlineStr">
        <is>
          <t>ROBERTA PERAL MIGUES</t>
        </is>
      </c>
      <c r="C232" t="n">
        <v>1</v>
      </c>
      <c r="D232" t="inlineStr">
        <is>
          <t>IPCA</t>
        </is>
      </c>
      <c r="E232" t="n">
        <v>0</v>
      </c>
      <c r="F232" t="inlineStr">
        <is>
          <t>MENSAL</t>
        </is>
      </c>
      <c r="G232" s="118" t="n">
        <v>45132</v>
      </c>
      <c r="H232" t="n">
        <v>45132</v>
      </c>
      <c r="I232" s="370" t="n">
        <v>24</v>
      </c>
      <c r="J232" t="inlineStr">
        <is>
          <t>CARTEIRA</t>
        </is>
      </c>
      <c r="K232" t="inlineStr">
        <is>
          <t>CONTRATO</t>
        </is>
      </c>
      <c r="L232" t="n">
        <v>9041.299999999999</v>
      </c>
      <c r="M232" t="inlineStr">
        <is>
          <t>IBIRAPITANGA FASE 3</t>
        </is>
      </c>
      <c r="N232" s="142">
        <f>DATE(YEAR(G232),MONTH(G232),1)</f>
        <v/>
      </c>
      <c r="O232" s="132">
        <f>IF(G232&gt;$K$3,"Futuro","Atraso")</f>
        <v/>
      </c>
      <c r="P232">
        <f>12*(YEAR(G232)-YEAR($K$3))+(MONTH(G232)-MONTH($K$3))</f>
        <v/>
      </c>
      <c r="Q232" s="366">
        <f>IF(M232="IBIRAPITANGA FASE 3",IF(O232="Atraso",L232,L232/(1+$I$2)^P232),IF(O232="Atraso",L232,L232/(1+$I$1)^P232))</f>
        <v/>
      </c>
      <c r="R232">
        <f>IF(O232="Atraso",$K$3-G232,0)</f>
        <v/>
      </c>
      <c r="S232">
        <f>IF(R232&lt;=15,"Até 15",IF(R232&lt;=30,"Entre 15 e 30",IF(R232&lt;=60,"Entre 30 e 60",IF(R232&lt;=90,"Entre 60 e 90",IF(R232&lt;=120,"Entre 90 e 120",IF(R232&lt;=150,"Entre 120 e 150",IF(R232&lt;=180,"Entre 150 e 180","Superior a 180")))))))</f>
        <v/>
      </c>
    </row>
    <row r="233">
      <c r="A233" t="inlineStr">
        <is>
          <t>Q02L010</t>
        </is>
      </c>
      <c r="B233" t="inlineStr">
        <is>
          <t>ROBERTA PERAL MIGUES</t>
        </is>
      </c>
      <c r="C233" t="n">
        <v>1</v>
      </c>
      <c r="D233" t="inlineStr">
        <is>
          <t>IPCA</t>
        </is>
      </c>
      <c r="E233" t="n">
        <v>0</v>
      </c>
      <c r="F233" t="inlineStr">
        <is>
          <t>MENSAL</t>
        </is>
      </c>
      <c r="G233" s="118" t="n">
        <v>45163</v>
      </c>
      <c r="H233" t="n">
        <v>45163</v>
      </c>
      <c r="I233" s="370" t="n">
        <v>25</v>
      </c>
      <c r="J233" t="inlineStr">
        <is>
          <t>CARTEIRA</t>
        </is>
      </c>
      <c r="K233" t="inlineStr">
        <is>
          <t>CONTRATO</t>
        </is>
      </c>
      <c r="L233" t="n">
        <v>8952.549999999999</v>
      </c>
      <c r="M233" t="inlineStr">
        <is>
          <t>IBIRAPITANGA FASE 3</t>
        </is>
      </c>
      <c r="N233" s="142">
        <f>DATE(YEAR(G233),MONTH(G233),1)</f>
        <v/>
      </c>
      <c r="O233" s="132">
        <f>IF(G233&gt;$K$3,"Futuro","Atraso")</f>
        <v/>
      </c>
      <c r="P233">
        <f>12*(YEAR(G233)-YEAR($K$3))+(MONTH(G233)-MONTH($K$3))</f>
        <v/>
      </c>
      <c r="Q233" s="366">
        <f>IF(M233="IBIRAPITANGA FASE 3",IF(O233="Atraso",L233,L233/(1+$I$2)^P233),IF(O233="Atraso",L233,L233/(1+$I$1)^P233))</f>
        <v/>
      </c>
      <c r="R233">
        <f>IF(O233="Atraso",$K$3-G233,0)</f>
        <v/>
      </c>
      <c r="S233">
        <f>IF(R233&lt;=15,"Até 15",IF(R233&lt;=30,"Entre 15 e 30",IF(R233&lt;=60,"Entre 30 e 60",IF(R233&lt;=90,"Entre 60 e 90",IF(R233&lt;=120,"Entre 90 e 120",IF(R233&lt;=150,"Entre 120 e 150",IF(R233&lt;=180,"Entre 150 e 180","Superior a 180")))))))</f>
        <v/>
      </c>
    </row>
    <row r="234">
      <c r="A234" t="inlineStr">
        <is>
          <t>Q02L010</t>
        </is>
      </c>
      <c r="B234" t="inlineStr">
        <is>
          <t>ROBERTA PERAL MIGUES</t>
        </is>
      </c>
      <c r="C234" t="n">
        <v>1</v>
      </c>
      <c r="D234" t="inlineStr">
        <is>
          <t>IPCA</t>
        </is>
      </c>
      <c r="E234" t="n">
        <v>0</v>
      </c>
      <c r="F234" t="inlineStr">
        <is>
          <t>MENSAL</t>
        </is>
      </c>
      <c r="G234" s="118" t="n">
        <v>45194</v>
      </c>
      <c r="H234" t="n">
        <v>45194</v>
      </c>
      <c r="I234" s="370" t="n">
        <v>26</v>
      </c>
      <c r="J234" t="inlineStr">
        <is>
          <t>CARTEIRA</t>
        </is>
      </c>
      <c r="K234" t="inlineStr">
        <is>
          <t>CONTRATO</t>
        </is>
      </c>
      <c r="L234" t="n">
        <v>8863.799999999999</v>
      </c>
      <c r="M234" t="inlineStr">
        <is>
          <t>IBIRAPITANGA FASE 3</t>
        </is>
      </c>
      <c r="N234" s="142">
        <f>DATE(YEAR(G234),MONTH(G234),1)</f>
        <v/>
      </c>
      <c r="O234" s="132">
        <f>IF(G234&gt;$K$3,"Futuro","Atraso")</f>
        <v/>
      </c>
      <c r="P234">
        <f>12*(YEAR(G234)-YEAR($K$3))+(MONTH(G234)-MONTH($K$3))</f>
        <v/>
      </c>
      <c r="Q234" s="366">
        <f>IF(M234="IBIRAPITANGA FASE 3",IF(O234="Atraso",L234,L234/(1+$I$2)^P234),IF(O234="Atraso",L234,L234/(1+$I$1)^P234))</f>
        <v/>
      </c>
      <c r="R234">
        <f>IF(O234="Atraso",$K$3-G234,0)</f>
        <v/>
      </c>
      <c r="S234">
        <f>IF(R234&lt;=15,"Até 15",IF(R234&lt;=30,"Entre 15 e 30",IF(R234&lt;=60,"Entre 30 e 60",IF(R234&lt;=90,"Entre 60 e 90",IF(R234&lt;=120,"Entre 90 e 120",IF(R234&lt;=150,"Entre 120 e 150",IF(R234&lt;=180,"Entre 150 e 180","Superior a 180")))))))</f>
        <v/>
      </c>
    </row>
    <row r="235">
      <c r="A235" t="inlineStr">
        <is>
          <t>Q02L010</t>
        </is>
      </c>
      <c r="B235" t="inlineStr">
        <is>
          <t>ROBERTA PERAL MIGUES</t>
        </is>
      </c>
      <c r="C235" t="n">
        <v>1</v>
      </c>
      <c r="D235" t="inlineStr">
        <is>
          <t>IPCA</t>
        </is>
      </c>
      <c r="E235" t="n">
        <v>0</v>
      </c>
      <c r="F235" t="inlineStr">
        <is>
          <t>MENSAL</t>
        </is>
      </c>
      <c r="G235" s="118" t="n">
        <v>45224</v>
      </c>
      <c r="H235" t="n">
        <v>45224</v>
      </c>
      <c r="I235" s="370" t="n">
        <v>27</v>
      </c>
      <c r="J235" t="inlineStr">
        <is>
          <t>CARTEIRA</t>
        </is>
      </c>
      <c r="K235" t="inlineStr">
        <is>
          <t>CONTRATO</t>
        </is>
      </c>
      <c r="L235" t="n">
        <v>8777.91</v>
      </c>
      <c r="M235" t="inlineStr">
        <is>
          <t>IBIRAPITANGA FASE 3</t>
        </is>
      </c>
      <c r="N235" s="142">
        <f>DATE(YEAR(G235),MONTH(G235),1)</f>
        <v/>
      </c>
      <c r="O235" s="132">
        <f>IF(G235&gt;$K$3,"Futuro","Atraso")</f>
        <v/>
      </c>
      <c r="P235">
        <f>12*(YEAR(G235)-YEAR($K$3))+(MONTH(G235)-MONTH($K$3))</f>
        <v/>
      </c>
      <c r="Q235" s="366">
        <f>IF(M235="IBIRAPITANGA FASE 3",IF(O235="Atraso",L235,L235/(1+$I$2)^P235),IF(O235="Atraso",L235,L235/(1+$I$1)^P235))</f>
        <v/>
      </c>
      <c r="R235">
        <f>IF(O235="Atraso",$K$3-G235,0)</f>
        <v/>
      </c>
      <c r="S235">
        <f>IF(R235&lt;=15,"Até 15",IF(R235&lt;=30,"Entre 15 e 30",IF(R235&lt;=60,"Entre 30 e 60",IF(R235&lt;=90,"Entre 60 e 90",IF(R235&lt;=120,"Entre 90 e 120",IF(R235&lt;=150,"Entre 120 e 150",IF(R235&lt;=180,"Entre 150 e 180","Superior a 180")))))))</f>
        <v/>
      </c>
    </row>
    <row r="236">
      <c r="A236" t="inlineStr">
        <is>
          <t>Q02L010</t>
        </is>
      </c>
      <c r="B236" t="inlineStr">
        <is>
          <t>ROBERTA PERAL MIGUES</t>
        </is>
      </c>
      <c r="C236" t="n">
        <v>1</v>
      </c>
      <c r="D236" t="inlineStr">
        <is>
          <t>IPCA</t>
        </is>
      </c>
      <c r="E236" t="n">
        <v>0</v>
      </c>
      <c r="F236" t="inlineStr">
        <is>
          <t>MENSAL</t>
        </is>
      </c>
      <c r="G236" s="118" t="n">
        <v>45255</v>
      </c>
      <c r="H236" t="n">
        <v>45255</v>
      </c>
      <c r="I236" s="370" t="n">
        <v>28</v>
      </c>
      <c r="J236" t="inlineStr">
        <is>
          <t>CARTEIRA</t>
        </is>
      </c>
      <c r="K236" t="inlineStr">
        <is>
          <t>CONTRATO</t>
        </is>
      </c>
      <c r="L236" t="n">
        <v>8607.32</v>
      </c>
      <c r="M236" t="inlineStr">
        <is>
          <t>IBIRAPITANGA FASE 3</t>
        </is>
      </c>
      <c r="N236" s="142">
        <f>DATE(YEAR(G236),MONTH(G236),1)</f>
        <v/>
      </c>
      <c r="O236" s="132">
        <f>IF(G236&gt;$K$3,"Futuro","Atraso")</f>
        <v/>
      </c>
      <c r="P236">
        <f>12*(YEAR(G236)-YEAR($K$3))+(MONTH(G236)-MONTH($K$3))</f>
        <v/>
      </c>
      <c r="Q236" s="366">
        <f>IF(M236="IBIRAPITANGA FASE 3",IF(O236="Atraso",L236,L236/(1+$I$2)^P236),IF(O236="Atraso",L236,L236/(1+$I$1)^P236))</f>
        <v/>
      </c>
      <c r="R236">
        <f>IF(O236="Atraso",$K$3-G236,0)</f>
        <v/>
      </c>
      <c r="S236">
        <f>IF(R236&lt;=15,"Até 15",IF(R236&lt;=30,"Entre 15 e 30",IF(R236&lt;=60,"Entre 30 e 60",IF(R236&lt;=90,"Entre 60 e 90",IF(R236&lt;=120,"Entre 90 e 120",IF(R236&lt;=150,"Entre 120 e 150",IF(R236&lt;=180,"Entre 150 e 180","Superior a 180")))))))</f>
        <v/>
      </c>
    </row>
    <row r="237">
      <c r="A237" t="inlineStr">
        <is>
          <t>Q02L010</t>
        </is>
      </c>
      <c r="B237" t="inlineStr">
        <is>
          <t>ROBERTA PERAL MIGUES</t>
        </is>
      </c>
      <c r="C237" t="n">
        <v>1</v>
      </c>
      <c r="D237" t="inlineStr">
        <is>
          <t>IPCA</t>
        </is>
      </c>
      <c r="E237" t="n">
        <v>0</v>
      </c>
      <c r="F237" t="inlineStr">
        <is>
          <t>MENSAL</t>
        </is>
      </c>
      <c r="G237" s="118" t="n">
        <v>45285</v>
      </c>
      <c r="H237" t="n">
        <v>45285</v>
      </c>
      <c r="I237" s="370" t="n">
        <v>29</v>
      </c>
      <c r="J237" t="inlineStr">
        <is>
          <t>CARTEIRA</t>
        </is>
      </c>
      <c r="K237" t="inlineStr">
        <is>
          <t>CONTRATO</t>
        </is>
      </c>
      <c r="L237" t="n">
        <v>8607.32</v>
      </c>
      <c r="M237" t="inlineStr">
        <is>
          <t>IBIRAPITANGA FASE 3</t>
        </is>
      </c>
      <c r="N237" s="142">
        <f>DATE(YEAR(G237),MONTH(G237),1)</f>
        <v/>
      </c>
      <c r="O237" s="132">
        <f>IF(G237&gt;$K$3,"Futuro","Atraso")</f>
        <v/>
      </c>
      <c r="P237">
        <f>12*(YEAR(G237)-YEAR($K$3))+(MONTH(G237)-MONTH($K$3))</f>
        <v/>
      </c>
      <c r="Q237" s="366">
        <f>IF(M237="IBIRAPITANGA FASE 3",IF(O237="Atraso",L237,L237/(1+$I$2)^P237),IF(O237="Atraso",L237,L237/(1+$I$1)^P237))</f>
        <v/>
      </c>
      <c r="R237">
        <f>IF(O237="Atraso",$K$3-G237,0)</f>
        <v/>
      </c>
      <c r="S237">
        <f>IF(R237&lt;=15,"Até 15",IF(R237&lt;=30,"Entre 15 e 30",IF(R237&lt;=60,"Entre 30 e 60",IF(R237&lt;=90,"Entre 60 e 90",IF(R237&lt;=120,"Entre 90 e 120",IF(R237&lt;=150,"Entre 120 e 150",IF(R237&lt;=180,"Entre 150 e 180","Superior a 180")))))))</f>
        <v/>
      </c>
    </row>
    <row r="238">
      <c r="A238" t="inlineStr">
        <is>
          <t>Q02L010</t>
        </is>
      </c>
      <c r="B238" t="inlineStr">
        <is>
          <t>ROBERTA PERAL MIGUES</t>
        </is>
      </c>
      <c r="C238" t="n">
        <v>1</v>
      </c>
      <c r="D238" t="inlineStr">
        <is>
          <t>IPCA</t>
        </is>
      </c>
      <c r="E238" t="n">
        <v>0</v>
      </c>
      <c r="F238" t="inlineStr">
        <is>
          <t>MENSAL</t>
        </is>
      </c>
      <c r="G238" s="118" t="n">
        <v>45316</v>
      </c>
      <c r="H238" t="n">
        <v>45316</v>
      </c>
      <c r="I238" s="370" t="n">
        <v>30</v>
      </c>
      <c r="J238" t="inlineStr">
        <is>
          <t>CARTEIRA</t>
        </is>
      </c>
      <c r="K238" t="inlineStr">
        <is>
          <t>CONTRATO</t>
        </is>
      </c>
      <c r="L238" t="n">
        <v>8607.32</v>
      </c>
      <c r="M238" t="inlineStr">
        <is>
          <t>IBIRAPITANGA FASE 3</t>
        </is>
      </c>
      <c r="N238" s="142">
        <f>DATE(YEAR(G238),MONTH(G238),1)</f>
        <v/>
      </c>
      <c r="O238" s="132">
        <f>IF(G238&gt;$K$3,"Futuro","Atraso")</f>
        <v/>
      </c>
      <c r="P238">
        <f>12*(YEAR(G238)-YEAR($K$3))+(MONTH(G238)-MONTH($K$3))</f>
        <v/>
      </c>
      <c r="Q238" s="366">
        <f>IF(M238="IBIRAPITANGA FASE 3",IF(O238="Atraso",L238,L238/(1+$I$2)^P238),IF(O238="Atraso",L238,L238/(1+$I$1)^P238))</f>
        <v/>
      </c>
      <c r="R238">
        <f>IF(O238="Atraso",$K$3-G238,0)</f>
        <v/>
      </c>
      <c r="S238">
        <f>IF(R238&lt;=15,"Até 15",IF(R238&lt;=30,"Entre 15 e 30",IF(R238&lt;=60,"Entre 30 e 60",IF(R238&lt;=90,"Entre 60 e 90",IF(R238&lt;=120,"Entre 90 e 120",IF(R238&lt;=150,"Entre 120 e 150",IF(R238&lt;=180,"Entre 150 e 180","Superior a 180")))))))</f>
        <v/>
      </c>
    </row>
    <row r="239">
      <c r="A239" t="inlineStr">
        <is>
          <t>Q02L010</t>
        </is>
      </c>
      <c r="B239" t="inlineStr">
        <is>
          <t>ROBERTA PERAL MIGUES</t>
        </is>
      </c>
      <c r="C239" t="n">
        <v>1</v>
      </c>
      <c r="D239" t="inlineStr">
        <is>
          <t>IPCA</t>
        </is>
      </c>
      <c r="E239" t="n">
        <v>0</v>
      </c>
      <c r="F239" t="inlineStr">
        <is>
          <t>MENSAL</t>
        </is>
      </c>
      <c r="G239" s="118" t="n">
        <v>45347</v>
      </c>
      <c r="H239" t="n">
        <v>45347</v>
      </c>
      <c r="I239" s="370" t="n">
        <v>31</v>
      </c>
      <c r="J239" t="inlineStr">
        <is>
          <t>CARTEIRA</t>
        </is>
      </c>
      <c r="K239" t="inlineStr">
        <is>
          <t>CONTRATO</t>
        </is>
      </c>
      <c r="L239" t="n">
        <v>8607.32</v>
      </c>
      <c r="M239" t="inlineStr">
        <is>
          <t>IBIRAPITANGA FASE 3</t>
        </is>
      </c>
      <c r="N239" s="142">
        <f>DATE(YEAR(G239),MONTH(G239),1)</f>
        <v/>
      </c>
      <c r="O239" s="132">
        <f>IF(G239&gt;$K$3,"Futuro","Atraso")</f>
        <v/>
      </c>
      <c r="P239">
        <f>12*(YEAR(G239)-YEAR($K$3))+(MONTH(G239)-MONTH($K$3))</f>
        <v/>
      </c>
      <c r="Q239" s="366">
        <f>IF(M239="IBIRAPITANGA FASE 3",IF(O239="Atraso",L239,L239/(1+$I$2)^P239),IF(O239="Atraso",L239,L239/(1+$I$1)^P239))</f>
        <v/>
      </c>
      <c r="R239">
        <f>IF(O239="Atraso",$K$3-G239,0)</f>
        <v/>
      </c>
      <c r="S239">
        <f>IF(R239&lt;=15,"Até 15",IF(R239&lt;=30,"Entre 15 e 30",IF(R239&lt;=60,"Entre 30 e 60",IF(R239&lt;=90,"Entre 60 e 90",IF(R239&lt;=120,"Entre 90 e 120",IF(R239&lt;=150,"Entre 120 e 150",IF(R239&lt;=180,"Entre 150 e 180","Superior a 180")))))))</f>
        <v/>
      </c>
    </row>
    <row r="240">
      <c r="A240" t="inlineStr">
        <is>
          <t>Q02L010</t>
        </is>
      </c>
      <c r="B240" t="inlineStr">
        <is>
          <t>ROBERTA PERAL MIGUES</t>
        </is>
      </c>
      <c r="C240" t="n">
        <v>1</v>
      </c>
      <c r="D240" t="inlineStr">
        <is>
          <t>IPCA</t>
        </is>
      </c>
      <c r="E240" t="n">
        <v>0</v>
      </c>
      <c r="F240" t="inlineStr">
        <is>
          <t>MENSAL</t>
        </is>
      </c>
      <c r="G240" s="118" t="n">
        <v>45376</v>
      </c>
      <c r="H240" t="n">
        <v>45376</v>
      </c>
      <c r="I240" s="370" t="n">
        <v>32</v>
      </c>
      <c r="J240" t="inlineStr">
        <is>
          <t>CARTEIRA</t>
        </is>
      </c>
      <c r="K240" t="inlineStr">
        <is>
          <t>CONTRATO</t>
        </is>
      </c>
      <c r="L240" t="n">
        <v>8607.32</v>
      </c>
      <c r="M240" t="inlineStr">
        <is>
          <t>IBIRAPITANGA FASE 3</t>
        </is>
      </c>
      <c r="N240" s="142">
        <f>DATE(YEAR(G240),MONTH(G240),1)</f>
        <v/>
      </c>
      <c r="O240" s="132">
        <f>IF(G240&gt;$K$3,"Futuro","Atraso")</f>
        <v/>
      </c>
      <c r="P240">
        <f>12*(YEAR(G240)-YEAR($K$3))+(MONTH(G240)-MONTH($K$3))</f>
        <v/>
      </c>
      <c r="Q240" s="366">
        <f>IF(M240="IBIRAPITANGA FASE 3",IF(O240="Atraso",L240,L240/(1+$I$2)^P240),IF(O240="Atraso",L240,L240/(1+$I$1)^P240))</f>
        <v/>
      </c>
      <c r="R240">
        <f>IF(O240="Atraso",$K$3-G240,0)</f>
        <v/>
      </c>
      <c r="S240">
        <f>IF(R240&lt;=15,"Até 15",IF(R240&lt;=30,"Entre 15 e 30",IF(R240&lt;=60,"Entre 30 e 60",IF(R240&lt;=90,"Entre 60 e 90",IF(R240&lt;=120,"Entre 90 e 120",IF(R240&lt;=150,"Entre 120 e 150",IF(R240&lt;=180,"Entre 150 e 180","Superior a 180")))))))</f>
        <v/>
      </c>
    </row>
    <row r="241">
      <c r="A241" t="inlineStr">
        <is>
          <t>Q02L010</t>
        </is>
      </c>
      <c r="B241" t="inlineStr">
        <is>
          <t>ROBERTA PERAL MIGUES</t>
        </is>
      </c>
      <c r="C241" t="n">
        <v>1</v>
      </c>
      <c r="D241" t="inlineStr">
        <is>
          <t>IPCA</t>
        </is>
      </c>
      <c r="E241" t="n">
        <v>0</v>
      </c>
      <c r="F241" t="inlineStr">
        <is>
          <t>MENSAL</t>
        </is>
      </c>
      <c r="G241" s="118" t="n">
        <v>45407</v>
      </c>
      <c r="H241" t="n">
        <v>45407</v>
      </c>
      <c r="I241" s="370" t="n">
        <v>33</v>
      </c>
      <c r="J241" t="inlineStr">
        <is>
          <t>CARTEIRA</t>
        </is>
      </c>
      <c r="K241" t="inlineStr">
        <is>
          <t>CONTRATO</t>
        </is>
      </c>
      <c r="L241" t="n">
        <v>8607.32</v>
      </c>
      <c r="M241" t="inlineStr">
        <is>
          <t>IBIRAPITANGA FASE 3</t>
        </is>
      </c>
      <c r="N241" s="142">
        <f>DATE(YEAR(G241),MONTH(G241),1)</f>
        <v/>
      </c>
      <c r="O241" s="132">
        <f>IF(G241&gt;$K$3,"Futuro","Atraso")</f>
        <v/>
      </c>
      <c r="P241">
        <f>12*(YEAR(G241)-YEAR($K$3))+(MONTH(G241)-MONTH($K$3))</f>
        <v/>
      </c>
      <c r="Q241" s="366">
        <f>IF(M241="IBIRAPITANGA FASE 3",IF(O241="Atraso",L241,L241/(1+$I$2)^P241),IF(O241="Atraso",L241,L241/(1+$I$1)^P241))</f>
        <v/>
      </c>
      <c r="R241">
        <f>IF(O241="Atraso",$K$3-G241,0)</f>
        <v/>
      </c>
      <c r="S241">
        <f>IF(R241&lt;=15,"Até 15",IF(R241&lt;=30,"Entre 15 e 30",IF(R241&lt;=60,"Entre 30 e 60",IF(R241&lt;=90,"Entre 60 e 90",IF(R241&lt;=120,"Entre 90 e 120",IF(R241&lt;=150,"Entre 120 e 150",IF(R241&lt;=180,"Entre 150 e 180","Superior a 180")))))))</f>
        <v/>
      </c>
    </row>
    <row r="242">
      <c r="A242" t="inlineStr">
        <is>
          <t>Q02L010</t>
        </is>
      </c>
      <c r="B242" t="inlineStr">
        <is>
          <t>ROBERTA PERAL MIGUES</t>
        </is>
      </c>
      <c r="C242" t="n">
        <v>1</v>
      </c>
      <c r="D242" t="inlineStr">
        <is>
          <t>IPCA</t>
        </is>
      </c>
      <c r="E242" t="n">
        <v>0</v>
      </c>
      <c r="F242" t="inlineStr">
        <is>
          <t>MENSAL</t>
        </is>
      </c>
      <c r="G242" s="118" t="n">
        <v>45437</v>
      </c>
      <c r="H242" t="n">
        <v>45437</v>
      </c>
      <c r="I242" s="370" t="n">
        <v>34</v>
      </c>
      <c r="J242" t="inlineStr">
        <is>
          <t>CARTEIRA</t>
        </is>
      </c>
      <c r="K242" t="inlineStr">
        <is>
          <t>CONTRATO</t>
        </is>
      </c>
      <c r="L242" t="n">
        <v>8607.32</v>
      </c>
      <c r="M242" t="inlineStr">
        <is>
          <t>IBIRAPITANGA FASE 3</t>
        </is>
      </c>
      <c r="N242" s="142">
        <f>DATE(YEAR(G242),MONTH(G242),1)</f>
        <v/>
      </c>
      <c r="O242" s="132">
        <f>IF(G242&gt;$K$3,"Futuro","Atraso")</f>
        <v/>
      </c>
      <c r="P242">
        <f>12*(YEAR(G242)-YEAR($K$3))+(MONTH(G242)-MONTH($K$3))</f>
        <v/>
      </c>
      <c r="Q242" s="366">
        <f>IF(M242="IBIRAPITANGA FASE 3",IF(O242="Atraso",L242,L242/(1+$I$2)^P242),IF(O242="Atraso",L242,L242/(1+$I$1)^P242))</f>
        <v/>
      </c>
      <c r="R242">
        <f>IF(O242="Atraso",$K$3-G242,0)</f>
        <v/>
      </c>
      <c r="S242">
        <f>IF(R242&lt;=15,"Até 15",IF(R242&lt;=30,"Entre 15 e 30",IF(R242&lt;=60,"Entre 30 e 60",IF(R242&lt;=90,"Entre 60 e 90",IF(R242&lt;=120,"Entre 90 e 120",IF(R242&lt;=150,"Entre 120 e 150",IF(R242&lt;=180,"Entre 150 e 180","Superior a 180")))))))</f>
        <v/>
      </c>
    </row>
    <row r="243">
      <c r="A243" t="inlineStr">
        <is>
          <t>Q02L010</t>
        </is>
      </c>
      <c r="B243" t="inlineStr">
        <is>
          <t>ROBERTA PERAL MIGUES</t>
        </is>
      </c>
      <c r="C243" t="n">
        <v>1</v>
      </c>
      <c r="D243" t="inlineStr">
        <is>
          <t>IPCA</t>
        </is>
      </c>
      <c r="E243" t="n">
        <v>0</v>
      </c>
      <c r="F243" t="inlineStr">
        <is>
          <t>MENSAL</t>
        </is>
      </c>
      <c r="G243" s="118" t="n">
        <v>45468</v>
      </c>
      <c r="H243" t="n">
        <v>45468</v>
      </c>
      <c r="I243" s="370" t="n">
        <v>35</v>
      </c>
      <c r="J243" t="inlineStr">
        <is>
          <t>CARTEIRA</t>
        </is>
      </c>
      <c r="K243" t="inlineStr">
        <is>
          <t>CONTRATO</t>
        </is>
      </c>
      <c r="L243" t="n">
        <v>8607.32</v>
      </c>
      <c r="M243" t="inlineStr">
        <is>
          <t>IBIRAPITANGA FASE 3</t>
        </is>
      </c>
      <c r="N243" s="142">
        <f>DATE(YEAR(G243),MONTH(G243),1)</f>
        <v/>
      </c>
      <c r="O243" s="132">
        <f>IF(G243&gt;$K$3,"Futuro","Atraso")</f>
        <v/>
      </c>
      <c r="P243">
        <f>12*(YEAR(G243)-YEAR($K$3))+(MONTH(G243)-MONTH($K$3))</f>
        <v/>
      </c>
      <c r="Q243" s="366">
        <f>IF(M243="IBIRAPITANGA FASE 3",IF(O243="Atraso",L243,L243/(1+$I$2)^P243),IF(O243="Atraso",L243,L243/(1+$I$1)^P243))</f>
        <v/>
      </c>
      <c r="R243">
        <f>IF(O243="Atraso",$K$3-G243,0)</f>
        <v/>
      </c>
      <c r="S243">
        <f>IF(R243&lt;=15,"Até 15",IF(R243&lt;=30,"Entre 15 e 30",IF(R243&lt;=60,"Entre 30 e 60",IF(R243&lt;=90,"Entre 60 e 90",IF(R243&lt;=120,"Entre 90 e 120",IF(R243&lt;=150,"Entre 120 e 150",IF(R243&lt;=180,"Entre 150 e 180","Superior a 180")))))))</f>
        <v/>
      </c>
    </row>
    <row r="244">
      <c r="A244" t="inlineStr">
        <is>
          <t>Q02L010</t>
        </is>
      </c>
      <c r="B244" t="inlineStr">
        <is>
          <t>ROBERTA PERAL MIGUES</t>
        </is>
      </c>
      <c r="C244" t="n">
        <v>1</v>
      </c>
      <c r="D244" t="inlineStr">
        <is>
          <t>IPCA</t>
        </is>
      </c>
      <c r="E244" t="n">
        <v>0</v>
      </c>
      <c r="F244" t="inlineStr">
        <is>
          <t>MENSAL</t>
        </is>
      </c>
      <c r="G244" s="118" t="n">
        <v>45498</v>
      </c>
      <c r="H244" t="n">
        <v>45498</v>
      </c>
      <c r="I244" s="370" t="n">
        <v>36</v>
      </c>
      <c r="J244" t="inlineStr">
        <is>
          <t>CARTEIRA</t>
        </is>
      </c>
      <c r="K244" t="inlineStr">
        <is>
          <t>CONTRATO</t>
        </is>
      </c>
      <c r="L244" t="n">
        <v>8607.32</v>
      </c>
      <c r="M244" t="inlineStr">
        <is>
          <t>IBIRAPITANGA FASE 3</t>
        </is>
      </c>
      <c r="N244" s="142">
        <f>DATE(YEAR(G244),MONTH(G244),1)</f>
        <v/>
      </c>
      <c r="O244" s="132">
        <f>IF(G244&gt;$K$3,"Futuro","Atraso")</f>
        <v/>
      </c>
      <c r="P244">
        <f>12*(YEAR(G244)-YEAR($K$3))+(MONTH(G244)-MONTH($K$3))</f>
        <v/>
      </c>
      <c r="Q244" s="366">
        <f>IF(M244="IBIRAPITANGA FASE 3",IF(O244="Atraso",L244,L244/(1+$I$2)^P244),IF(O244="Atraso",L244,L244/(1+$I$1)^P244))</f>
        <v/>
      </c>
      <c r="R244">
        <f>IF(O244="Atraso",$K$3-G244,0)</f>
        <v/>
      </c>
      <c r="S244">
        <f>IF(R244&lt;=15,"Até 15",IF(R244&lt;=30,"Entre 15 e 30",IF(R244&lt;=60,"Entre 30 e 60",IF(R244&lt;=90,"Entre 60 e 90",IF(R244&lt;=120,"Entre 90 e 120",IF(R244&lt;=150,"Entre 120 e 150",IF(R244&lt;=180,"Entre 150 e 180","Superior a 180")))))))</f>
        <v/>
      </c>
    </row>
    <row r="245">
      <c r="A245" t="inlineStr">
        <is>
          <t>Q02L010</t>
        </is>
      </c>
      <c r="B245" t="inlineStr">
        <is>
          <t>ROBERTA PERAL MIGUES</t>
        </is>
      </c>
      <c r="C245" t="n">
        <v>1</v>
      </c>
      <c r="D245" t="inlineStr">
        <is>
          <t>IPCA</t>
        </is>
      </c>
      <c r="E245" t="n">
        <v>0</v>
      </c>
      <c r="F245" t="inlineStr">
        <is>
          <t>MENSAL</t>
        </is>
      </c>
      <c r="G245" s="118" t="n">
        <v>45529</v>
      </c>
      <c r="H245" t="n">
        <v>45529</v>
      </c>
      <c r="I245" s="370" t="n">
        <v>37</v>
      </c>
      <c r="J245" t="inlineStr">
        <is>
          <t>CARTEIRA</t>
        </is>
      </c>
      <c r="K245" t="inlineStr">
        <is>
          <t>CONTRATO</t>
        </is>
      </c>
      <c r="L245" t="n">
        <v>8607.32</v>
      </c>
      <c r="M245" t="inlineStr">
        <is>
          <t>IBIRAPITANGA FASE 3</t>
        </is>
      </c>
      <c r="N245" s="142">
        <f>DATE(YEAR(G245),MONTH(G245),1)</f>
        <v/>
      </c>
      <c r="O245" s="132">
        <f>IF(G245&gt;$K$3,"Futuro","Atraso")</f>
        <v/>
      </c>
      <c r="P245">
        <f>12*(YEAR(G245)-YEAR($K$3))+(MONTH(G245)-MONTH($K$3))</f>
        <v/>
      </c>
      <c r="Q245" s="366">
        <f>IF(M245="IBIRAPITANGA FASE 3",IF(O245="Atraso",L245,L245/(1+$I$2)^P245),IF(O245="Atraso",L245,L245/(1+$I$1)^P245))</f>
        <v/>
      </c>
      <c r="R245">
        <f>IF(O245="Atraso",$K$3-G245,0)</f>
        <v/>
      </c>
      <c r="S245">
        <f>IF(R245&lt;=15,"Até 15",IF(R245&lt;=30,"Entre 15 e 30",IF(R245&lt;=60,"Entre 30 e 60",IF(R245&lt;=90,"Entre 60 e 90",IF(R245&lt;=120,"Entre 90 e 120",IF(R245&lt;=150,"Entre 120 e 150",IF(R245&lt;=180,"Entre 150 e 180","Superior a 180")))))))</f>
        <v/>
      </c>
    </row>
    <row r="246">
      <c r="A246" t="inlineStr">
        <is>
          <t>Q02L010</t>
        </is>
      </c>
      <c r="B246" t="inlineStr">
        <is>
          <t>ROBERTA PERAL MIGUES</t>
        </is>
      </c>
      <c r="C246" t="n">
        <v>1</v>
      </c>
      <c r="D246" t="inlineStr">
        <is>
          <t>IPCA</t>
        </is>
      </c>
      <c r="E246" t="n">
        <v>0</v>
      </c>
      <c r="F246" t="inlineStr">
        <is>
          <t>MENSAL</t>
        </is>
      </c>
      <c r="G246" s="118" t="n">
        <v>45560</v>
      </c>
      <c r="H246" t="n">
        <v>45560</v>
      </c>
      <c r="I246" s="370" t="n">
        <v>38</v>
      </c>
      <c r="J246" t="inlineStr">
        <is>
          <t>CARTEIRA</t>
        </is>
      </c>
      <c r="K246" t="inlineStr">
        <is>
          <t>CONTRATO</t>
        </is>
      </c>
      <c r="L246" t="n">
        <v>8607.32</v>
      </c>
      <c r="M246" t="inlineStr">
        <is>
          <t>IBIRAPITANGA FASE 3</t>
        </is>
      </c>
      <c r="N246" s="142">
        <f>DATE(YEAR(G246),MONTH(G246),1)</f>
        <v/>
      </c>
      <c r="O246" s="132">
        <f>IF(G246&gt;$K$3,"Futuro","Atraso")</f>
        <v/>
      </c>
      <c r="P246">
        <f>12*(YEAR(G246)-YEAR($K$3))+(MONTH(G246)-MONTH($K$3))</f>
        <v/>
      </c>
      <c r="Q246" s="366">
        <f>IF(M246="IBIRAPITANGA FASE 3",IF(O246="Atraso",L246,L246/(1+$I$2)^P246),IF(O246="Atraso",L246,L246/(1+$I$1)^P246))</f>
        <v/>
      </c>
      <c r="R246">
        <f>IF(O246="Atraso",$K$3-G246,0)</f>
        <v/>
      </c>
      <c r="S246">
        <f>IF(R246&lt;=15,"Até 15",IF(R246&lt;=30,"Entre 15 e 30",IF(R246&lt;=60,"Entre 30 e 60",IF(R246&lt;=90,"Entre 60 e 90",IF(R246&lt;=120,"Entre 90 e 120",IF(R246&lt;=150,"Entre 120 e 150",IF(R246&lt;=180,"Entre 150 e 180","Superior a 180")))))))</f>
        <v/>
      </c>
    </row>
    <row r="247">
      <c r="A247" t="inlineStr">
        <is>
          <t>Q02L010</t>
        </is>
      </c>
      <c r="B247" t="inlineStr">
        <is>
          <t>ROBERTA PERAL MIGUES</t>
        </is>
      </c>
      <c r="C247" t="n">
        <v>1</v>
      </c>
      <c r="D247" t="inlineStr">
        <is>
          <t>IPCA</t>
        </is>
      </c>
      <c r="E247" t="n">
        <v>0</v>
      </c>
      <c r="F247" t="inlineStr">
        <is>
          <t>MENSAL</t>
        </is>
      </c>
      <c r="G247" s="118" t="n">
        <v>45590</v>
      </c>
      <c r="H247" t="n">
        <v>45590</v>
      </c>
      <c r="I247" s="370" t="n">
        <v>39</v>
      </c>
      <c r="J247" t="inlineStr">
        <is>
          <t>CARTEIRA</t>
        </is>
      </c>
      <c r="K247" t="inlineStr">
        <is>
          <t>CONTRATO</t>
        </is>
      </c>
      <c r="L247" t="n">
        <v>8607.32</v>
      </c>
      <c r="M247" t="inlineStr">
        <is>
          <t>IBIRAPITANGA FASE 3</t>
        </is>
      </c>
      <c r="N247" s="142">
        <f>DATE(YEAR(G247),MONTH(G247),1)</f>
        <v/>
      </c>
      <c r="O247" s="132">
        <f>IF(G247&gt;$K$3,"Futuro","Atraso")</f>
        <v/>
      </c>
      <c r="P247">
        <f>12*(YEAR(G247)-YEAR($K$3))+(MONTH(G247)-MONTH($K$3))</f>
        <v/>
      </c>
      <c r="Q247" s="366">
        <f>IF(M247="IBIRAPITANGA FASE 3",IF(O247="Atraso",L247,L247/(1+$I$2)^P247),IF(O247="Atraso",L247,L247/(1+$I$1)^P247))</f>
        <v/>
      </c>
      <c r="R247">
        <f>IF(O247="Atraso",$K$3-G247,0)</f>
        <v/>
      </c>
      <c r="S247">
        <f>IF(R247&lt;=15,"Até 15",IF(R247&lt;=30,"Entre 15 e 30",IF(R247&lt;=60,"Entre 30 e 60",IF(R247&lt;=90,"Entre 60 e 90",IF(R247&lt;=120,"Entre 90 e 120",IF(R247&lt;=150,"Entre 120 e 150",IF(R247&lt;=180,"Entre 150 e 180","Superior a 180")))))))</f>
        <v/>
      </c>
    </row>
    <row r="248">
      <c r="A248" t="inlineStr">
        <is>
          <t>Q02L010</t>
        </is>
      </c>
      <c r="B248" t="inlineStr">
        <is>
          <t>ROBERTA PERAL MIGUES</t>
        </is>
      </c>
      <c r="C248" t="n">
        <v>1</v>
      </c>
      <c r="D248" t="inlineStr">
        <is>
          <t>IPCA</t>
        </is>
      </c>
      <c r="E248" t="n">
        <v>0</v>
      </c>
      <c r="F248" t="inlineStr">
        <is>
          <t>MENSAL</t>
        </is>
      </c>
      <c r="G248" s="118" t="n">
        <v>45621</v>
      </c>
      <c r="H248" t="n">
        <v>45621</v>
      </c>
      <c r="I248" s="370" t="n">
        <v>40</v>
      </c>
      <c r="J248" t="inlineStr">
        <is>
          <t>CARTEIRA</t>
        </is>
      </c>
      <c r="K248" t="inlineStr">
        <is>
          <t>CONTRATO</t>
        </is>
      </c>
      <c r="L248" t="n">
        <v>8607.32</v>
      </c>
      <c r="M248" t="inlineStr">
        <is>
          <t>IBIRAPITANGA FASE 3</t>
        </is>
      </c>
      <c r="N248" s="142">
        <f>DATE(YEAR(G248),MONTH(G248),1)</f>
        <v/>
      </c>
      <c r="O248" s="132">
        <f>IF(G248&gt;$K$3,"Futuro","Atraso")</f>
        <v/>
      </c>
      <c r="P248">
        <f>12*(YEAR(G248)-YEAR($K$3))+(MONTH(G248)-MONTH($K$3))</f>
        <v/>
      </c>
      <c r="Q248" s="366">
        <f>IF(M248="IBIRAPITANGA FASE 3",IF(O248="Atraso",L248,L248/(1+$I$2)^P248),IF(O248="Atraso",L248,L248/(1+$I$1)^P248))</f>
        <v/>
      </c>
      <c r="R248">
        <f>IF(O248="Atraso",$K$3-G248,0)</f>
        <v/>
      </c>
      <c r="S248">
        <f>IF(R248&lt;=15,"Até 15",IF(R248&lt;=30,"Entre 15 e 30",IF(R248&lt;=60,"Entre 30 e 60",IF(R248&lt;=90,"Entre 60 e 90",IF(R248&lt;=120,"Entre 90 e 120",IF(R248&lt;=150,"Entre 120 e 150",IF(R248&lt;=180,"Entre 150 e 180","Superior a 180")))))))</f>
        <v/>
      </c>
    </row>
    <row r="249">
      <c r="A249" t="inlineStr">
        <is>
          <t>Q02L010</t>
        </is>
      </c>
      <c r="B249" t="inlineStr">
        <is>
          <t>ROBERTA PERAL MIGUES</t>
        </is>
      </c>
      <c r="C249" t="n">
        <v>1</v>
      </c>
      <c r="D249" t="inlineStr">
        <is>
          <t>IPCA</t>
        </is>
      </c>
      <c r="E249" t="n">
        <v>0</v>
      </c>
      <c r="F249" t="inlineStr">
        <is>
          <t>MENSAL</t>
        </is>
      </c>
      <c r="G249" s="118" t="n">
        <v>45651</v>
      </c>
      <c r="H249" t="n">
        <v>45651</v>
      </c>
      <c r="I249" s="370" t="n">
        <v>41</v>
      </c>
      <c r="J249" t="inlineStr">
        <is>
          <t>CARTEIRA</t>
        </is>
      </c>
      <c r="K249" t="inlineStr">
        <is>
          <t>CONTRATO</t>
        </is>
      </c>
      <c r="L249" t="n">
        <v>8607.32</v>
      </c>
      <c r="M249" t="inlineStr">
        <is>
          <t>IBIRAPITANGA FASE 3</t>
        </is>
      </c>
      <c r="N249" s="142">
        <f>DATE(YEAR(G249),MONTH(G249),1)</f>
        <v/>
      </c>
      <c r="O249" s="132">
        <f>IF(G249&gt;$K$3,"Futuro","Atraso")</f>
        <v/>
      </c>
      <c r="P249">
        <f>12*(YEAR(G249)-YEAR($K$3))+(MONTH(G249)-MONTH($K$3))</f>
        <v/>
      </c>
      <c r="Q249" s="366">
        <f>IF(M249="IBIRAPITANGA FASE 3",IF(O249="Atraso",L249,L249/(1+$I$2)^P249),IF(O249="Atraso",L249,L249/(1+$I$1)^P249))</f>
        <v/>
      </c>
      <c r="R249">
        <f>IF(O249="Atraso",$K$3-G249,0)</f>
        <v/>
      </c>
      <c r="S249">
        <f>IF(R249&lt;=15,"Até 15",IF(R249&lt;=30,"Entre 15 e 30",IF(R249&lt;=60,"Entre 30 e 60",IF(R249&lt;=90,"Entre 60 e 90",IF(R249&lt;=120,"Entre 90 e 120",IF(R249&lt;=150,"Entre 120 e 150",IF(R249&lt;=180,"Entre 150 e 180","Superior a 180")))))))</f>
        <v/>
      </c>
    </row>
    <row r="250">
      <c r="A250" t="inlineStr">
        <is>
          <t>Q02L010</t>
        </is>
      </c>
      <c r="B250" t="inlineStr">
        <is>
          <t>ROBERTA PERAL MIGUES</t>
        </is>
      </c>
      <c r="C250" t="n">
        <v>1</v>
      </c>
      <c r="D250" t="inlineStr">
        <is>
          <t>IPCA</t>
        </is>
      </c>
      <c r="E250" t="n">
        <v>0</v>
      </c>
      <c r="F250" t="inlineStr">
        <is>
          <t>MENSAL</t>
        </is>
      </c>
      <c r="G250" s="118" t="n">
        <v>45682</v>
      </c>
      <c r="H250" t="n">
        <v>45682</v>
      </c>
      <c r="I250" s="370" t="n">
        <v>42</v>
      </c>
      <c r="J250" t="inlineStr">
        <is>
          <t>CARTEIRA</t>
        </is>
      </c>
      <c r="K250" t="inlineStr">
        <is>
          <t>CONTRATO</t>
        </is>
      </c>
      <c r="L250" t="n">
        <v>8607.32</v>
      </c>
      <c r="M250" t="inlineStr">
        <is>
          <t>IBIRAPITANGA FASE 3</t>
        </is>
      </c>
      <c r="N250" s="142">
        <f>DATE(YEAR(G250),MONTH(G250),1)</f>
        <v/>
      </c>
      <c r="O250" s="132">
        <f>IF(G250&gt;$K$3,"Futuro","Atraso")</f>
        <v/>
      </c>
      <c r="P250">
        <f>12*(YEAR(G250)-YEAR($K$3))+(MONTH(G250)-MONTH($K$3))</f>
        <v/>
      </c>
      <c r="Q250" s="366">
        <f>IF(M250="IBIRAPITANGA FASE 3",IF(O250="Atraso",L250,L250/(1+$I$2)^P250),IF(O250="Atraso",L250,L250/(1+$I$1)^P250))</f>
        <v/>
      </c>
      <c r="R250">
        <f>IF(O250="Atraso",$K$3-G250,0)</f>
        <v/>
      </c>
      <c r="S250">
        <f>IF(R250&lt;=15,"Até 15",IF(R250&lt;=30,"Entre 15 e 30",IF(R250&lt;=60,"Entre 30 e 60",IF(R250&lt;=90,"Entre 60 e 90",IF(R250&lt;=120,"Entre 90 e 120",IF(R250&lt;=150,"Entre 120 e 150",IF(R250&lt;=180,"Entre 150 e 180","Superior a 180")))))))</f>
        <v/>
      </c>
    </row>
    <row r="251">
      <c r="A251" t="inlineStr">
        <is>
          <t>Q02L011</t>
        </is>
      </c>
      <c r="B251" t="inlineStr">
        <is>
          <t>MARIANA RAGOSTA  SERRÃO</t>
        </is>
      </c>
      <c r="C251" t="n">
        <v>1</v>
      </c>
      <c r="D251" t="inlineStr">
        <is>
          <t>IPCA</t>
        </is>
      </c>
      <c r="E251" t="n">
        <v>0</v>
      </c>
      <c r="F251" t="inlineStr">
        <is>
          <t>MENSAL</t>
        </is>
      </c>
      <c r="G251" s="118" t="n">
        <v>45250</v>
      </c>
      <c r="H251" t="n">
        <v>45250</v>
      </c>
      <c r="I251" s="370" t="n">
        <v>39</v>
      </c>
      <c r="J251" t="inlineStr">
        <is>
          <t>CARTEIRA</t>
        </is>
      </c>
      <c r="K251" t="inlineStr">
        <is>
          <t>CONTRATO</t>
        </is>
      </c>
      <c r="L251" t="n">
        <v>5136.52</v>
      </c>
      <c r="M251" t="inlineStr">
        <is>
          <t>IBIRAPITANGA FASE 3</t>
        </is>
      </c>
      <c r="N251" s="142">
        <f>DATE(YEAR(G251),MONTH(G251),1)</f>
        <v/>
      </c>
      <c r="O251" s="132">
        <f>IF(G251&gt;$K$3,"Futuro","Atraso")</f>
        <v/>
      </c>
      <c r="P251">
        <f>12*(YEAR(G251)-YEAR($K$3))+(MONTH(G251)-MONTH($K$3))</f>
        <v/>
      </c>
      <c r="Q251" s="366">
        <f>IF(M251="IBIRAPITANGA FASE 3",IF(O251="Atraso",L251,L251/(1+$I$2)^P251),IF(O251="Atraso",L251,L251/(1+$I$1)^P251))</f>
        <v/>
      </c>
      <c r="R251">
        <f>IF(O251="Atraso",$K$3-G251,0)</f>
        <v/>
      </c>
      <c r="S251">
        <f>IF(R251&lt;=15,"Até 15",IF(R251&lt;=30,"Entre 15 e 30",IF(R251&lt;=60,"Entre 30 e 60",IF(R251&lt;=90,"Entre 60 e 90",IF(R251&lt;=120,"Entre 90 e 120",IF(R251&lt;=150,"Entre 120 e 150",IF(R251&lt;=180,"Entre 150 e 180","Superior a 180")))))))</f>
        <v/>
      </c>
    </row>
    <row r="252">
      <c r="A252" t="inlineStr">
        <is>
          <t>Q02L011</t>
        </is>
      </c>
      <c r="B252" t="inlineStr">
        <is>
          <t>MARIANA RAGOSTA  SERRÃO</t>
        </is>
      </c>
      <c r="C252" t="n">
        <v>1</v>
      </c>
      <c r="D252" t="inlineStr">
        <is>
          <t>IPCA</t>
        </is>
      </c>
      <c r="E252" t="n">
        <v>0</v>
      </c>
      <c r="F252" t="inlineStr">
        <is>
          <t>MENSAL</t>
        </is>
      </c>
      <c r="G252" s="118" t="n">
        <v>45280</v>
      </c>
      <c r="H252" t="n">
        <v>45280</v>
      </c>
      <c r="I252" s="370" t="n">
        <v>40</v>
      </c>
      <c r="J252" t="inlineStr">
        <is>
          <t>CARTEIRA</t>
        </is>
      </c>
      <c r="K252" t="inlineStr">
        <is>
          <t>CONTRATO</t>
        </is>
      </c>
      <c r="L252" t="n">
        <v>5136.52</v>
      </c>
      <c r="M252" t="inlineStr">
        <is>
          <t>IBIRAPITANGA FASE 3</t>
        </is>
      </c>
      <c r="N252" s="142">
        <f>DATE(YEAR(G252),MONTH(G252),1)</f>
        <v/>
      </c>
      <c r="O252" s="132">
        <f>IF(G252&gt;$K$3,"Futuro","Atraso")</f>
        <v/>
      </c>
      <c r="P252">
        <f>12*(YEAR(G252)-YEAR($K$3))+(MONTH(G252)-MONTH($K$3))</f>
        <v/>
      </c>
      <c r="Q252" s="366">
        <f>IF(M252="IBIRAPITANGA FASE 3",IF(O252="Atraso",L252,L252/(1+$I$2)^P252),IF(O252="Atraso",L252,L252/(1+$I$1)^P252))</f>
        <v/>
      </c>
      <c r="R252">
        <f>IF(O252="Atraso",$K$3-G252,0)</f>
        <v/>
      </c>
      <c r="S252">
        <f>IF(R252&lt;=15,"Até 15",IF(R252&lt;=30,"Entre 15 e 30",IF(R252&lt;=60,"Entre 30 e 60",IF(R252&lt;=90,"Entre 60 e 90",IF(R252&lt;=120,"Entre 90 e 120",IF(R252&lt;=150,"Entre 120 e 150",IF(R252&lt;=180,"Entre 150 e 180","Superior a 180")))))))</f>
        <v/>
      </c>
    </row>
    <row r="253">
      <c r="A253" t="inlineStr">
        <is>
          <t>Q02L011</t>
        </is>
      </c>
      <c r="B253" t="inlineStr">
        <is>
          <t>MARIANA RAGOSTA  SERRÃO</t>
        </is>
      </c>
      <c r="C253" t="n">
        <v>1</v>
      </c>
      <c r="D253" t="inlineStr">
        <is>
          <t>IPCA</t>
        </is>
      </c>
      <c r="E253" t="n">
        <v>0</v>
      </c>
      <c r="F253" t="inlineStr">
        <is>
          <t>MENSAL</t>
        </is>
      </c>
      <c r="G253" s="118" t="n">
        <v>45311</v>
      </c>
      <c r="H253" t="n">
        <v>45311</v>
      </c>
      <c r="I253" s="370" t="n">
        <v>41</v>
      </c>
      <c r="J253" t="inlineStr">
        <is>
          <t>CARTEIRA</t>
        </is>
      </c>
      <c r="K253" t="inlineStr">
        <is>
          <t>CONTRATO</t>
        </is>
      </c>
      <c r="L253" t="n">
        <v>5136.52</v>
      </c>
      <c r="M253" t="inlineStr">
        <is>
          <t>IBIRAPITANGA FASE 3</t>
        </is>
      </c>
      <c r="N253" s="142">
        <f>DATE(YEAR(G253),MONTH(G253),1)</f>
        <v/>
      </c>
      <c r="O253" s="132">
        <f>IF(G253&gt;$K$3,"Futuro","Atraso")</f>
        <v/>
      </c>
      <c r="P253">
        <f>12*(YEAR(G253)-YEAR($K$3))+(MONTH(G253)-MONTH($K$3))</f>
        <v/>
      </c>
      <c r="Q253" s="366">
        <f>IF(M253="IBIRAPITANGA FASE 3",IF(O253="Atraso",L253,L253/(1+$I$2)^P253),IF(O253="Atraso",L253,L253/(1+$I$1)^P253))</f>
        <v/>
      </c>
      <c r="R253">
        <f>IF(O253="Atraso",$K$3-G253,0)</f>
        <v/>
      </c>
      <c r="S253">
        <f>IF(R253&lt;=15,"Até 15",IF(R253&lt;=30,"Entre 15 e 30",IF(R253&lt;=60,"Entre 30 e 60",IF(R253&lt;=90,"Entre 60 e 90",IF(R253&lt;=120,"Entre 90 e 120",IF(R253&lt;=150,"Entre 120 e 150",IF(R253&lt;=180,"Entre 150 e 180","Superior a 180")))))))</f>
        <v/>
      </c>
    </row>
    <row r="254">
      <c r="A254" t="inlineStr">
        <is>
          <t>Q02L011</t>
        </is>
      </c>
      <c r="B254" t="inlineStr">
        <is>
          <t>MARIANA RAGOSTA  SERRÃO</t>
        </is>
      </c>
      <c r="C254" t="n">
        <v>1</v>
      </c>
      <c r="D254" t="inlineStr">
        <is>
          <t>IPCA</t>
        </is>
      </c>
      <c r="E254" t="n">
        <v>0</v>
      </c>
      <c r="F254" t="inlineStr">
        <is>
          <t>MENSAL</t>
        </is>
      </c>
      <c r="G254" s="118" t="n">
        <v>45342</v>
      </c>
      <c r="H254" t="n">
        <v>45342</v>
      </c>
      <c r="I254" s="370" t="n">
        <v>42</v>
      </c>
      <c r="J254" t="inlineStr">
        <is>
          <t>CARTEIRA</t>
        </is>
      </c>
      <c r="K254" t="inlineStr">
        <is>
          <t>CONTRATO</t>
        </is>
      </c>
      <c r="L254" t="n">
        <v>5136.52</v>
      </c>
      <c r="M254" t="inlineStr">
        <is>
          <t>IBIRAPITANGA FASE 3</t>
        </is>
      </c>
      <c r="N254" s="142">
        <f>DATE(YEAR(G254),MONTH(G254),1)</f>
        <v/>
      </c>
      <c r="O254" s="132">
        <f>IF(G254&gt;$K$3,"Futuro","Atraso")</f>
        <v/>
      </c>
      <c r="P254">
        <f>12*(YEAR(G254)-YEAR($K$3))+(MONTH(G254)-MONTH($K$3))</f>
        <v/>
      </c>
      <c r="Q254" s="366">
        <f>IF(M254="IBIRAPITANGA FASE 3",IF(O254="Atraso",L254,L254/(1+$I$2)^P254),IF(O254="Atraso",L254,L254/(1+$I$1)^P254))</f>
        <v/>
      </c>
      <c r="R254">
        <f>IF(O254="Atraso",$K$3-G254,0)</f>
        <v/>
      </c>
      <c r="S254">
        <f>IF(R254&lt;=15,"Até 15",IF(R254&lt;=30,"Entre 15 e 30",IF(R254&lt;=60,"Entre 30 e 60",IF(R254&lt;=90,"Entre 60 e 90",IF(R254&lt;=120,"Entre 90 e 120",IF(R254&lt;=150,"Entre 120 e 150",IF(R254&lt;=180,"Entre 150 e 180","Superior a 180")))))))</f>
        <v/>
      </c>
    </row>
    <row r="255">
      <c r="A255" t="inlineStr">
        <is>
          <t>Q02L011</t>
        </is>
      </c>
      <c r="B255" t="inlineStr">
        <is>
          <t>MARIANA RAGOSTA  SERRÃO</t>
        </is>
      </c>
      <c r="C255" t="n">
        <v>1</v>
      </c>
      <c r="D255" t="inlineStr">
        <is>
          <t>IPCA</t>
        </is>
      </c>
      <c r="E255" t="n">
        <v>0</v>
      </c>
      <c r="F255" t="inlineStr">
        <is>
          <t>MENSAL</t>
        </is>
      </c>
      <c r="G255" s="118" t="n">
        <v>45371</v>
      </c>
      <c r="H255" t="n">
        <v>45371</v>
      </c>
      <c r="I255" s="370" t="n">
        <v>43</v>
      </c>
      <c r="J255" t="inlineStr">
        <is>
          <t>CARTEIRA</t>
        </is>
      </c>
      <c r="K255" t="inlineStr">
        <is>
          <t>CONTRATO</t>
        </is>
      </c>
      <c r="L255" t="n">
        <v>5136.52</v>
      </c>
      <c r="M255" t="inlineStr">
        <is>
          <t>IBIRAPITANGA FASE 3</t>
        </is>
      </c>
      <c r="N255" s="142">
        <f>DATE(YEAR(G255),MONTH(G255),1)</f>
        <v/>
      </c>
      <c r="O255" s="132">
        <f>IF(G255&gt;$K$3,"Futuro","Atraso")</f>
        <v/>
      </c>
      <c r="P255">
        <f>12*(YEAR(G255)-YEAR($K$3))+(MONTH(G255)-MONTH($K$3))</f>
        <v/>
      </c>
      <c r="Q255" s="366">
        <f>IF(M255="IBIRAPITANGA FASE 3",IF(O255="Atraso",L255,L255/(1+$I$2)^P255),IF(O255="Atraso",L255,L255/(1+$I$1)^P255))</f>
        <v/>
      </c>
      <c r="R255">
        <f>IF(O255="Atraso",$K$3-G255,0)</f>
        <v/>
      </c>
      <c r="S255">
        <f>IF(R255&lt;=15,"Até 15",IF(R255&lt;=30,"Entre 15 e 30",IF(R255&lt;=60,"Entre 30 e 60",IF(R255&lt;=90,"Entre 60 e 90",IF(R255&lt;=120,"Entre 90 e 120",IF(R255&lt;=150,"Entre 120 e 150",IF(R255&lt;=180,"Entre 150 e 180","Superior a 180")))))))</f>
        <v/>
      </c>
    </row>
    <row r="256">
      <c r="A256" t="inlineStr">
        <is>
          <t>Q02L011</t>
        </is>
      </c>
      <c r="B256" t="inlineStr">
        <is>
          <t>MARIANA RAGOSTA  SERRÃO</t>
        </is>
      </c>
      <c r="C256" t="n">
        <v>1</v>
      </c>
      <c r="D256" t="inlineStr">
        <is>
          <t>IPCA</t>
        </is>
      </c>
      <c r="E256" t="n">
        <v>0</v>
      </c>
      <c r="F256" t="inlineStr">
        <is>
          <t>MENSAL</t>
        </is>
      </c>
      <c r="G256" s="118" t="n">
        <v>45402</v>
      </c>
      <c r="H256" t="n">
        <v>45402</v>
      </c>
      <c r="I256" s="370" t="n">
        <v>44</v>
      </c>
      <c r="J256" t="inlineStr">
        <is>
          <t>CARTEIRA</t>
        </is>
      </c>
      <c r="K256" t="inlineStr">
        <is>
          <t>CONTRATO</t>
        </is>
      </c>
      <c r="L256" t="n">
        <v>5136.52</v>
      </c>
      <c r="M256" t="inlineStr">
        <is>
          <t>IBIRAPITANGA FASE 3</t>
        </is>
      </c>
      <c r="N256" s="142">
        <f>DATE(YEAR(G256),MONTH(G256),1)</f>
        <v/>
      </c>
      <c r="O256" s="132">
        <f>IF(G256&gt;$K$3,"Futuro","Atraso")</f>
        <v/>
      </c>
      <c r="P256">
        <f>12*(YEAR(G256)-YEAR($K$3))+(MONTH(G256)-MONTH($K$3))</f>
        <v/>
      </c>
      <c r="Q256" s="366">
        <f>IF(M256="IBIRAPITANGA FASE 3",IF(O256="Atraso",L256,L256/(1+$I$2)^P256),IF(O256="Atraso",L256,L256/(1+$I$1)^P256))</f>
        <v/>
      </c>
      <c r="R256">
        <f>IF(O256="Atraso",$K$3-G256,0)</f>
        <v/>
      </c>
      <c r="S256">
        <f>IF(R256&lt;=15,"Até 15",IF(R256&lt;=30,"Entre 15 e 30",IF(R256&lt;=60,"Entre 30 e 60",IF(R256&lt;=90,"Entre 60 e 90",IF(R256&lt;=120,"Entre 90 e 120",IF(R256&lt;=150,"Entre 120 e 150",IF(R256&lt;=180,"Entre 150 e 180","Superior a 180")))))))</f>
        <v/>
      </c>
    </row>
    <row r="257">
      <c r="A257" t="inlineStr">
        <is>
          <t>Q02L011</t>
        </is>
      </c>
      <c r="B257" t="inlineStr">
        <is>
          <t>MARIANA RAGOSTA  SERRÃO</t>
        </is>
      </c>
      <c r="C257" t="n">
        <v>1</v>
      </c>
      <c r="D257" t="inlineStr">
        <is>
          <t>IPCA</t>
        </is>
      </c>
      <c r="E257" t="n">
        <v>0</v>
      </c>
      <c r="F257" t="inlineStr">
        <is>
          <t>MENSAL</t>
        </is>
      </c>
      <c r="G257" s="118" t="n">
        <v>45432</v>
      </c>
      <c r="H257" t="n">
        <v>45432</v>
      </c>
      <c r="I257" s="370" t="n">
        <v>45</v>
      </c>
      <c r="J257" t="inlineStr">
        <is>
          <t>CARTEIRA</t>
        </is>
      </c>
      <c r="K257" t="inlineStr">
        <is>
          <t>CONTRATO</t>
        </is>
      </c>
      <c r="L257" t="n">
        <v>5136.52</v>
      </c>
      <c r="M257" t="inlineStr">
        <is>
          <t>IBIRAPITANGA FASE 3</t>
        </is>
      </c>
      <c r="N257" s="142">
        <f>DATE(YEAR(G257),MONTH(G257),1)</f>
        <v/>
      </c>
      <c r="O257" s="132">
        <f>IF(G257&gt;$K$3,"Futuro","Atraso")</f>
        <v/>
      </c>
      <c r="P257">
        <f>12*(YEAR(G257)-YEAR($K$3))+(MONTH(G257)-MONTH($K$3))</f>
        <v/>
      </c>
      <c r="Q257" s="366">
        <f>IF(M257="IBIRAPITANGA FASE 3",IF(O257="Atraso",L257,L257/(1+$I$2)^P257),IF(O257="Atraso",L257,L257/(1+$I$1)^P257))</f>
        <v/>
      </c>
      <c r="R257">
        <f>IF(O257="Atraso",$K$3-G257,0)</f>
        <v/>
      </c>
      <c r="S257">
        <f>IF(R257&lt;=15,"Até 15",IF(R257&lt;=30,"Entre 15 e 30",IF(R257&lt;=60,"Entre 30 e 60",IF(R257&lt;=90,"Entre 60 e 90",IF(R257&lt;=120,"Entre 90 e 120",IF(R257&lt;=150,"Entre 120 e 150",IF(R257&lt;=180,"Entre 150 e 180","Superior a 180")))))))</f>
        <v/>
      </c>
    </row>
    <row r="258">
      <c r="A258" t="inlineStr">
        <is>
          <t>Q02L011</t>
        </is>
      </c>
      <c r="B258" t="inlineStr">
        <is>
          <t>MARIANA RAGOSTA  SERRÃO</t>
        </is>
      </c>
      <c r="C258" t="n">
        <v>1</v>
      </c>
      <c r="D258" t="inlineStr">
        <is>
          <t>IPCA</t>
        </is>
      </c>
      <c r="E258" t="n">
        <v>0</v>
      </c>
      <c r="F258" t="inlineStr">
        <is>
          <t>MENSAL</t>
        </is>
      </c>
      <c r="G258" s="118" t="n">
        <v>45463</v>
      </c>
      <c r="H258" t="n">
        <v>45463</v>
      </c>
      <c r="I258" s="370" t="n">
        <v>4</v>
      </c>
      <c r="J258" t="inlineStr">
        <is>
          <t>CARTEIRA</t>
        </is>
      </c>
      <c r="K258" t="inlineStr">
        <is>
          <t>CONTRATO</t>
        </is>
      </c>
      <c r="L258" t="n">
        <v>19261.94</v>
      </c>
      <c r="M258" t="inlineStr">
        <is>
          <t>IBIRAPITANGA FASE 3</t>
        </is>
      </c>
      <c r="N258" s="142">
        <f>DATE(YEAR(G258),MONTH(G258),1)</f>
        <v/>
      </c>
      <c r="O258" s="132">
        <f>IF(G258&gt;$K$3,"Futuro","Atraso")</f>
        <v/>
      </c>
      <c r="P258">
        <f>12*(YEAR(G258)-YEAR($K$3))+(MONTH(G258)-MONTH($K$3))</f>
        <v/>
      </c>
      <c r="Q258" s="366">
        <f>IF(M258="IBIRAPITANGA FASE 3",IF(O258="Atraso",L258,L258/(1+$I$2)^P258),IF(O258="Atraso",L258,L258/(1+$I$1)^P258))</f>
        <v/>
      </c>
      <c r="R258">
        <f>IF(O258="Atraso",$K$3-G258,0)</f>
        <v/>
      </c>
      <c r="S258">
        <f>IF(R258&lt;=15,"Até 15",IF(R258&lt;=30,"Entre 15 e 30",IF(R258&lt;=60,"Entre 30 e 60",IF(R258&lt;=90,"Entre 60 e 90",IF(R258&lt;=120,"Entre 90 e 120",IF(R258&lt;=150,"Entre 120 e 150",IF(R258&lt;=180,"Entre 150 e 180","Superior a 180")))))))</f>
        <v/>
      </c>
    </row>
    <row r="259">
      <c r="A259" t="inlineStr">
        <is>
          <t>Q02L012</t>
        </is>
      </c>
      <c r="B259" t="inlineStr">
        <is>
          <t>ARMANDO ALCAYDE</t>
        </is>
      </c>
      <c r="C259" t="n">
        <v>1</v>
      </c>
      <c r="D259" t="inlineStr">
        <is>
          <t>IPCA</t>
        </is>
      </c>
      <c r="E259" t="n">
        <v>0</v>
      </c>
      <c r="F259" t="inlineStr">
        <is>
          <t>MENSAL</t>
        </is>
      </c>
      <c r="G259" s="118" t="n">
        <v>45240</v>
      </c>
      <c r="H259" t="n">
        <v>45240</v>
      </c>
      <c r="I259" s="370" t="n">
        <v>6</v>
      </c>
      <c r="J259" t="inlineStr">
        <is>
          <t>CARTEIRA</t>
        </is>
      </c>
      <c r="K259" t="inlineStr">
        <is>
          <t>CONTRATO</t>
        </is>
      </c>
      <c r="L259" t="n">
        <v>3132.03</v>
      </c>
      <c r="M259" t="inlineStr">
        <is>
          <t>IBIRAPITANGA FASE 3</t>
        </is>
      </c>
      <c r="N259" s="142">
        <f>DATE(YEAR(G259),MONTH(G259),1)</f>
        <v/>
      </c>
      <c r="O259" s="132">
        <f>IF(G259&gt;$K$3,"Futuro","Atraso")</f>
        <v/>
      </c>
      <c r="P259">
        <f>12*(YEAR(G259)-YEAR($K$3))+(MONTH(G259)-MONTH($K$3))</f>
        <v/>
      </c>
      <c r="Q259" s="366">
        <f>IF(M259="IBIRAPITANGA FASE 3",IF(O259="Atraso",L259,L259/(1+$I$2)^P259),IF(O259="Atraso",L259,L259/(1+$I$1)^P259))</f>
        <v/>
      </c>
      <c r="R259">
        <f>IF(O259="Atraso",$K$3-G259,0)</f>
        <v/>
      </c>
      <c r="S259">
        <f>IF(R259&lt;=15,"Até 15",IF(R259&lt;=30,"Entre 15 e 30",IF(R259&lt;=60,"Entre 30 e 60",IF(R259&lt;=90,"Entre 60 e 90",IF(R259&lt;=120,"Entre 90 e 120",IF(R259&lt;=150,"Entre 120 e 150",IF(R259&lt;=180,"Entre 150 e 180","Superior a 180")))))))</f>
        <v/>
      </c>
    </row>
    <row r="260">
      <c r="A260" t="inlineStr">
        <is>
          <t>Q02L012</t>
        </is>
      </c>
      <c r="B260" t="inlineStr">
        <is>
          <t>ARMANDO ALCAYDE</t>
        </is>
      </c>
      <c r="C260" t="n">
        <v>1</v>
      </c>
      <c r="D260" t="inlineStr">
        <is>
          <t>IPCA</t>
        </is>
      </c>
      <c r="E260" t="n">
        <v>0</v>
      </c>
      <c r="F260" t="inlineStr">
        <is>
          <t>MENSAL</t>
        </is>
      </c>
      <c r="G260" s="118" t="n">
        <v>45270</v>
      </c>
      <c r="H260" t="n">
        <v>45270</v>
      </c>
      <c r="I260" s="370" t="n">
        <v>7</v>
      </c>
      <c r="J260" t="inlineStr">
        <is>
          <t>CARTEIRA</t>
        </is>
      </c>
      <c r="K260" t="inlineStr">
        <is>
          <t>CONTRATO</t>
        </is>
      </c>
      <c r="L260" t="n">
        <v>3132.03</v>
      </c>
      <c r="M260" t="inlineStr">
        <is>
          <t>IBIRAPITANGA FASE 3</t>
        </is>
      </c>
      <c r="N260" s="142">
        <f>DATE(YEAR(G260),MONTH(G260),1)</f>
        <v/>
      </c>
      <c r="O260" s="132">
        <f>IF(G260&gt;$K$3,"Futuro","Atraso")</f>
        <v/>
      </c>
      <c r="P260">
        <f>12*(YEAR(G260)-YEAR($K$3))+(MONTH(G260)-MONTH($K$3))</f>
        <v/>
      </c>
      <c r="Q260" s="366">
        <f>IF(M260="IBIRAPITANGA FASE 3",IF(O260="Atraso",L260,L260/(1+$I$2)^P260),IF(O260="Atraso",L260,L260/(1+$I$1)^P260))</f>
        <v/>
      </c>
      <c r="R260">
        <f>IF(O260="Atraso",$K$3-G260,0)</f>
        <v/>
      </c>
      <c r="S260">
        <f>IF(R260&lt;=15,"Até 15",IF(R260&lt;=30,"Entre 15 e 30",IF(R260&lt;=60,"Entre 30 e 60",IF(R260&lt;=90,"Entre 60 e 90",IF(R260&lt;=120,"Entre 90 e 120",IF(R260&lt;=150,"Entre 120 e 150",IF(R260&lt;=180,"Entre 150 e 180","Superior a 180")))))))</f>
        <v/>
      </c>
    </row>
    <row r="261">
      <c r="A261" t="inlineStr">
        <is>
          <t>Q02L012</t>
        </is>
      </c>
      <c r="B261" t="inlineStr">
        <is>
          <t>ARMANDO ALCAYDE</t>
        </is>
      </c>
      <c r="C261" t="n">
        <v>1</v>
      </c>
      <c r="D261" t="inlineStr">
        <is>
          <t>IPCA</t>
        </is>
      </c>
      <c r="E261" t="n">
        <v>0</v>
      </c>
      <c r="F261" t="inlineStr">
        <is>
          <t>MENSAL</t>
        </is>
      </c>
      <c r="G261" s="118" t="n">
        <v>45301</v>
      </c>
      <c r="H261" t="n">
        <v>45301</v>
      </c>
      <c r="I261" s="370" t="n">
        <v>8</v>
      </c>
      <c r="J261" t="inlineStr">
        <is>
          <t>CARTEIRA</t>
        </is>
      </c>
      <c r="K261" t="inlineStr">
        <is>
          <t>CONTRATO</t>
        </is>
      </c>
      <c r="L261" t="n">
        <v>3132.03</v>
      </c>
      <c r="M261" t="inlineStr">
        <is>
          <t>IBIRAPITANGA FASE 3</t>
        </is>
      </c>
      <c r="N261" s="142">
        <f>DATE(YEAR(G261),MONTH(G261),1)</f>
        <v/>
      </c>
      <c r="O261" s="132">
        <f>IF(G261&gt;$K$3,"Futuro","Atraso")</f>
        <v/>
      </c>
      <c r="P261">
        <f>12*(YEAR(G261)-YEAR($K$3))+(MONTH(G261)-MONTH($K$3))</f>
        <v/>
      </c>
      <c r="Q261" s="366">
        <f>IF(M261="IBIRAPITANGA FASE 3",IF(O261="Atraso",L261,L261/(1+$I$2)^P261),IF(O261="Atraso",L261,L261/(1+$I$1)^P261))</f>
        <v/>
      </c>
      <c r="R261">
        <f>IF(O261="Atraso",$K$3-G261,0)</f>
        <v/>
      </c>
      <c r="S261">
        <f>IF(R261&lt;=15,"Até 15",IF(R261&lt;=30,"Entre 15 e 30",IF(R261&lt;=60,"Entre 30 e 60",IF(R261&lt;=90,"Entre 60 e 90",IF(R261&lt;=120,"Entre 90 e 120",IF(R261&lt;=150,"Entre 120 e 150",IF(R261&lt;=180,"Entre 150 e 180","Superior a 180")))))))</f>
        <v/>
      </c>
    </row>
    <row r="262">
      <c r="A262" t="inlineStr">
        <is>
          <t>Q02L012</t>
        </is>
      </c>
      <c r="B262" t="inlineStr">
        <is>
          <t>ARMANDO ALCAYDE</t>
        </is>
      </c>
      <c r="C262" t="n">
        <v>1</v>
      </c>
      <c r="D262" t="inlineStr">
        <is>
          <t>IPCA</t>
        </is>
      </c>
      <c r="E262" t="n">
        <v>0</v>
      </c>
      <c r="F262" t="inlineStr">
        <is>
          <t>MENSAL</t>
        </is>
      </c>
      <c r="G262" s="118" t="n">
        <v>45332</v>
      </c>
      <c r="H262" t="n">
        <v>45332</v>
      </c>
      <c r="I262" s="370" t="n">
        <v>9</v>
      </c>
      <c r="J262" t="inlineStr">
        <is>
          <t>CARTEIRA</t>
        </is>
      </c>
      <c r="K262" t="inlineStr">
        <is>
          <t>CONTRATO</t>
        </is>
      </c>
      <c r="L262" t="n">
        <v>3132.03</v>
      </c>
      <c r="M262" t="inlineStr">
        <is>
          <t>IBIRAPITANGA FASE 3</t>
        </is>
      </c>
      <c r="N262" s="142">
        <f>DATE(YEAR(G262),MONTH(G262),1)</f>
        <v/>
      </c>
      <c r="O262" s="132">
        <f>IF(G262&gt;$K$3,"Futuro","Atraso")</f>
        <v/>
      </c>
      <c r="P262">
        <f>12*(YEAR(G262)-YEAR($K$3))+(MONTH(G262)-MONTH($K$3))</f>
        <v/>
      </c>
      <c r="Q262" s="366">
        <f>IF(M262="IBIRAPITANGA FASE 3",IF(O262="Atraso",L262,L262/(1+$I$2)^P262),IF(O262="Atraso",L262,L262/(1+$I$1)^P262))</f>
        <v/>
      </c>
      <c r="R262">
        <f>IF(O262="Atraso",$K$3-G262,0)</f>
        <v/>
      </c>
      <c r="S262">
        <f>IF(R262&lt;=15,"Até 15",IF(R262&lt;=30,"Entre 15 e 30",IF(R262&lt;=60,"Entre 30 e 60",IF(R262&lt;=90,"Entre 60 e 90",IF(R262&lt;=120,"Entre 90 e 120",IF(R262&lt;=150,"Entre 120 e 150",IF(R262&lt;=180,"Entre 150 e 180","Superior a 180")))))))</f>
        <v/>
      </c>
    </row>
    <row r="263">
      <c r="A263" t="inlineStr">
        <is>
          <t>Q02L012</t>
        </is>
      </c>
      <c r="B263" t="inlineStr">
        <is>
          <t>ARMANDO ALCAYDE</t>
        </is>
      </c>
      <c r="C263" t="n">
        <v>1</v>
      </c>
      <c r="D263" t="inlineStr">
        <is>
          <t>IPCA</t>
        </is>
      </c>
      <c r="E263" t="n">
        <v>0</v>
      </c>
      <c r="F263" t="inlineStr">
        <is>
          <t>MENSAL</t>
        </is>
      </c>
      <c r="G263" s="118" t="n">
        <v>45361</v>
      </c>
      <c r="H263" t="n">
        <v>45361</v>
      </c>
      <c r="I263" s="370" t="n">
        <v>10</v>
      </c>
      <c r="J263" t="inlineStr">
        <is>
          <t>CARTEIRA</t>
        </is>
      </c>
      <c r="K263" t="inlineStr">
        <is>
          <t>CONTRATO</t>
        </is>
      </c>
      <c r="L263" t="n">
        <v>3132.03</v>
      </c>
      <c r="M263" t="inlineStr">
        <is>
          <t>IBIRAPITANGA FASE 3</t>
        </is>
      </c>
      <c r="N263" s="142">
        <f>DATE(YEAR(G263),MONTH(G263),1)</f>
        <v/>
      </c>
      <c r="O263" s="132">
        <f>IF(G263&gt;$K$3,"Futuro","Atraso")</f>
        <v/>
      </c>
      <c r="P263">
        <f>12*(YEAR(G263)-YEAR($K$3))+(MONTH(G263)-MONTH($K$3))</f>
        <v/>
      </c>
      <c r="Q263" s="366">
        <f>IF(M263="IBIRAPITANGA FASE 3",IF(O263="Atraso",L263,L263/(1+$I$2)^P263),IF(O263="Atraso",L263,L263/(1+$I$1)^P263))</f>
        <v/>
      </c>
      <c r="R263">
        <f>IF(O263="Atraso",$K$3-G263,0)</f>
        <v/>
      </c>
      <c r="S263">
        <f>IF(R263&lt;=15,"Até 15",IF(R263&lt;=30,"Entre 15 e 30",IF(R263&lt;=60,"Entre 30 e 60",IF(R263&lt;=90,"Entre 60 e 90",IF(R263&lt;=120,"Entre 90 e 120",IF(R263&lt;=150,"Entre 120 e 150",IF(R263&lt;=180,"Entre 150 e 180","Superior a 180")))))))</f>
        <v/>
      </c>
    </row>
    <row r="264">
      <c r="A264" t="inlineStr">
        <is>
          <t>Q02L012</t>
        </is>
      </c>
      <c r="B264" t="inlineStr">
        <is>
          <t>ARMANDO ALCAYDE</t>
        </is>
      </c>
      <c r="C264" t="n">
        <v>1</v>
      </c>
      <c r="D264" t="inlineStr">
        <is>
          <t>IPCA</t>
        </is>
      </c>
      <c r="E264" t="n">
        <v>0</v>
      </c>
      <c r="F264" t="inlineStr">
        <is>
          <t>MENSAL</t>
        </is>
      </c>
      <c r="G264" s="118" t="n">
        <v>45392</v>
      </c>
      <c r="H264" t="n">
        <v>45392</v>
      </c>
      <c r="I264" s="370" t="n">
        <v>11</v>
      </c>
      <c r="J264" t="inlineStr">
        <is>
          <t>CARTEIRA</t>
        </is>
      </c>
      <c r="K264" t="inlineStr">
        <is>
          <t>CONTRATO</t>
        </is>
      </c>
      <c r="L264" t="n">
        <v>3132.03</v>
      </c>
      <c r="M264" t="inlineStr">
        <is>
          <t>IBIRAPITANGA FASE 3</t>
        </is>
      </c>
      <c r="N264" s="142">
        <f>DATE(YEAR(G264),MONTH(G264),1)</f>
        <v/>
      </c>
      <c r="O264" s="132">
        <f>IF(G264&gt;$K$3,"Futuro","Atraso")</f>
        <v/>
      </c>
      <c r="P264">
        <f>12*(YEAR(G264)-YEAR($K$3))+(MONTH(G264)-MONTH($K$3))</f>
        <v/>
      </c>
      <c r="Q264" s="366">
        <f>IF(M264="IBIRAPITANGA FASE 3",IF(O264="Atraso",L264,L264/(1+$I$2)^P264),IF(O264="Atraso",L264,L264/(1+$I$1)^P264))</f>
        <v/>
      </c>
      <c r="R264">
        <f>IF(O264="Atraso",$K$3-G264,0)</f>
        <v/>
      </c>
      <c r="S264">
        <f>IF(R264&lt;=15,"Até 15",IF(R264&lt;=30,"Entre 15 e 30",IF(R264&lt;=60,"Entre 30 e 60",IF(R264&lt;=90,"Entre 60 e 90",IF(R264&lt;=120,"Entre 90 e 120",IF(R264&lt;=150,"Entre 120 e 150",IF(R264&lt;=180,"Entre 150 e 180","Superior a 180")))))))</f>
        <v/>
      </c>
    </row>
    <row r="265">
      <c r="A265" t="inlineStr">
        <is>
          <t>Q02L012</t>
        </is>
      </c>
      <c r="B265" t="inlineStr">
        <is>
          <t>ARMANDO ALCAYDE</t>
        </is>
      </c>
      <c r="C265" t="n">
        <v>1</v>
      </c>
      <c r="D265" t="inlineStr">
        <is>
          <t>IPCA</t>
        </is>
      </c>
      <c r="E265" t="n">
        <v>0</v>
      </c>
      <c r="F265" t="inlineStr">
        <is>
          <t>MENSAL</t>
        </is>
      </c>
      <c r="G265" s="118" t="n">
        <v>45422</v>
      </c>
      <c r="H265" t="n">
        <v>45422</v>
      </c>
      <c r="I265" s="370" t="n">
        <v>12</v>
      </c>
      <c r="J265" t="inlineStr">
        <is>
          <t>CARTEIRA</t>
        </is>
      </c>
      <c r="K265" t="inlineStr">
        <is>
          <t>CONTRATO</t>
        </is>
      </c>
      <c r="L265" t="n">
        <v>3132.03</v>
      </c>
      <c r="M265" t="inlineStr">
        <is>
          <t>IBIRAPITANGA FASE 3</t>
        </is>
      </c>
      <c r="N265" s="142">
        <f>DATE(YEAR(G265),MONTH(G265),1)</f>
        <v/>
      </c>
      <c r="O265" s="132">
        <f>IF(G265&gt;$K$3,"Futuro","Atraso")</f>
        <v/>
      </c>
      <c r="P265">
        <f>12*(YEAR(G265)-YEAR($K$3))+(MONTH(G265)-MONTH($K$3))</f>
        <v/>
      </c>
      <c r="Q265" s="366">
        <f>IF(M265="IBIRAPITANGA FASE 3",IF(O265="Atraso",L265,L265/(1+$I$2)^P265),IF(O265="Atraso",L265,L265/(1+$I$1)^P265))</f>
        <v/>
      </c>
      <c r="R265">
        <f>IF(O265="Atraso",$K$3-G265,0)</f>
        <v/>
      </c>
      <c r="S265">
        <f>IF(R265&lt;=15,"Até 15",IF(R265&lt;=30,"Entre 15 e 30",IF(R265&lt;=60,"Entre 30 e 60",IF(R265&lt;=90,"Entre 60 e 90",IF(R265&lt;=120,"Entre 90 e 120",IF(R265&lt;=150,"Entre 120 e 150",IF(R265&lt;=180,"Entre 150 e 180","Superior a 180")))))))</f>
        <v/>
      </c>
    </row>
    <row r="266">
      <c r="A266" t="inlineStr">
        <is>
          <t>Q02L012</t>
        </is>
      </c>
      <c r="B266" t="inlineStr">
        <is>
          <t>ARMANDO ALCAYDE</t>
        </is>
      </c>
      <c r="C266" t="n">
        <v>1</v>
      </c>
      <c r="D266" t="inlineStr">
        <is>
          <t>IPCA</t>
        </is>
      </c>
      <c r="E266" t="n">
        <v>0</v>
      </c>
      <c r="F266" t="inlineStr">
        <is>
          <t>MENSAL</t>
        </is>
      </c>
      <c r="G266" s="118" t="n">
        <v>45453</v>
      </c>
      <c r="H266" t="n">
        <v>45453</v>
      </c>
      <c r="I266" s="370" t="n">
        <v>13</v>
      </c>
      <c r="J266" t="inlineStr">
        <is>
          <t>CARTEIRA</t>
        </is>
      </c>
      <c r="K266" t="inlineStr">
        <is>
          <t>CONTRATO</t>
        </is>
      </c>
      <c r="L266" t="n">
        <v>3132.03</v>
      </c>
      <c r="M266" t="inlineStr">
        <is>
          <t>IBIRAPITANGA FASE 3</t>
        </is>
      </c>
      <c r="N266" s="142">
        <f>DATE(YEAR(G266),MONTH(G266),1)</f>
        <v/>
      </c>
      <c r="O266" s="132">
        <f>IF(G266&gt;$K$3,"Futuro","Atraso")</f>
        <v/>
      </c>
      <c r="P266">
        <f>12*(YEAR(G266)-YEAR($K$3))+(MONTH(G266)-MONTH($K$3))</f>
        <v/>
      </c>
      <c r="Q266" s="366">
        <f>IF(M266="IBIRAPITANGA FASE 3",IF(O266="Atraso",L266,L266/(1+$I$2)^P266),IF(O266="Atraso",L266,L266/(1+$I$1)^P266))</f>
        <v/>
      </c>
      <c r="R266">
        <f>IF(O266="Atraso",$K$3-G266,0)</f>
        <v/>
      </c>
      <c r="S266">
        <f>IF(R266&lt;=15,"Até 15",IF(R266&lt;=30,"Entre 15 e 30",IF(R266&lt;=60,"Entre 30 e 60",IF(R266&lt;=90,"Entre 60 e 90",IF(R266&lt;=120,"Entre 90 e 120",IF(R266&lt;=150,"Entre 120 e 150",IF(R266&lt;=180,"Entre 150 e 180","Superior a 180")))))))</f>
        <v/>
      </c>
    </row>
    <row r="267">
      <c r="A267" t="inlineStr">
        <is>
          <t>Q02L012</t>
        </is>
      </c>
      <c r="B267" t="inlineStr">
        <is>
          <t>ARMANDO ALCAYDE</t>
        </is>
      </c>
      <c r="C267" t="n">
        <v>1</v>
      </c>
      <c r="D267" t="inlineStr">
        <is>
          <t>IPCA</t>
        </is>
      </c>
      <c r="E267" t="n">
        <v>0</v>
      </c>
      <c r="F267" t="inlineStr">
        <is>
          <t>MENSAL</t>
        </is>
      </c>
      <c r="G267" s="118" t="n">
        <v>45483</v>
      </c>
      <c r="H267" t="n">
        <v>45483</v>
      </c>
      <c r="I267" s="370" t="n">
        <v>14</v>
      </c>
      <c r="J267" t="inlineStr">
        <is>
          <t>CARTEIRA</t>
        </is>
      </c>
      <c r="K267" t="inlineStr">
        <is>
          <t>CONTRATO</t>
        </is>
      </c>
      <c r="L267" t="n">
        <v>3132.03</v>
      </c>
      <c r="M267" t="inlineStr">
        <is>
          <t>IBIRAPITANGA FASE 3</t>
        </is>
      </c>
      <c r="N267" s="142">
        <f>DATE(YEAR(G267),MONTH(G267),1)</f>
        <v/>
      </c>
      <c r="O267" s="132">
        <f>IF(G267&gt;$K$3,"Futuro","Atraso")</f>
        <v/>
      </c>
      <c r="P267">
        <f>12*(YEAR(G267)-YEAR($K$3))+(MONTH(G267)-MONTH($K$3))</f>
        <v/>
      </c>
      <c r="Q267" s="366">
        <f>IF(M267="IBIRAPITANGA FASE 3",IF(O267="Atraso",L267,L267/(1+$I$2)^P267),IF(O267="Atraso",L267,L267/(1+$I$1)^P267))</f>
        <v/>
      </c>
      <c r="R267">
        <f>IF(O267="Atraso",$K$3-G267,0)</f>
        <v/>
      </c>
      <c r="S267">
        <f>IF(R267&lt;=15,"Até 15",IF(R267&lt;=30,"Entre 15 e 30",IF(R267&lt;=60,"Entre 30 e 60",IF(R267&lt;=90,"Entre 60 e 90",IF(R267&lt;=120,"Entre 90 e 120",IF(R267&lt;=150,"Entre 120 e 150",IF(R267&lt;=180,"Entre 150 e 180","Superior a 180")))))))</f>
        <v/>
      </c>
    </row>
    <row r="268">
      <c r="A268" t="inlineStr">
        <is>
          <t>Q02L012</t>
        </is>
      </c>
      <c r="B268" t="inlineStr">
        <is>
          <t>ARMANDO ALCAYDE</t>
        </is>
      </c>
      <c r="C268" t="n">
        <v>1</v>
      </c>
      <c r="D268" t="inlineStr">
        <is>
          <t>IPCA</t>
        </is>
      </c>
      <c r="E268" t="n">
        <v>0</v>
      </c>
      <c r="F268" t="inlineStr">
        <is>
          <t>MENSAL</t>
        </is>
      </c>
      <c r="G268" s="118" t="n">
        <v>45514</v>
      </c>
      <c r="H268" t="n">
        <v>45514</v>
      </c>
      <c r="I268" s="370" t="n">
        <v>15</v>
      </c>
      <c r="J268" t="inlineStr">
        <is>
          <t>CARTEIRA</t>
        </is>
      </c>
      <c r="K268" t="inlineStr">
        <is>
          <t>CONTRATO</t>
        </is>
      </c>
      <c r="L268" t="n">
        <v>3132.03</v>
      </c>
      <c r="M268" t="inlineStr">
        <is>
          <t>IBIRAPITANGA FASE 3</t>
        </is>
      </c>
      <c r="N268" s="142">
        <f>DATE(YEAR(G268),MONTH(G268),1)</f>
        <v/>
      </c>
      <c r="O268" s="132">
        <f>IF(G268&gt;$K$3,"Futuro","Atraso")</f>
        <v/>
      </c>
      <c r="P268">
        <f>12*(YEAR(G268)-YEAR($K$3))+(MONTH(G268)-MONTH($K$3))</f>
        <v/>
      </c>
      <c r="Q268" s="366">
        <f>IF(M268="IBIRAPITANGA FASE 3",IF(O268="Atraso",L268,L268/(1+$I$2)^P268),IF(O268="Atraso",L268,L268/(1+$I$1)^P268))</f>
        <v/>
      </c>
      <c r="R268">
        <f>IF(O268="Atraso",$K$3-G268,0)</f>
        <v/>
      </c>
      <c r="S268">
        <f>IF(R268&lt;=15,"Até 15",IF(R268&lt;=30,"Entre 15 e 30",IF(R268&lt;=60,"Entre 30 e 60",IF(R268&lt;=90,"Entre 60 e 90",IF(R268&lt;=120,"Entre 90 e 120",IF(R268&lt;=150,"Entre 120 e 150",IF(R268&lt;=180,"Entre 150 e 180","Superior a 180")))))))</f>
        <v/>
      </c>
    </row>
    <row r="269">
      <c r="A269" t="inlineStr">
        <is>
          <t>Q02L012</t>
        </is>
      </c>
      <c r="B269" t="inlineStr">
        <is>
          <t>ARMANDO ALCAYDE</t>
        </is>
      </c>
      <c r="C269" t="n">
        <v>1</v>
      </c>
      <c r="D269" t="inlineStr">
        <is>
          <t>IPCA</t>
        </is>
      </c>
      <c r="E269" t="n">
        <v>0</v>
      </c>
      <c r="F269" t="inlineStr">
        <is>
          <t>MENSAL</t>
        </is>
      </c>
      <c r="G269" s="118" t="n">
        <v>45545</v>
      </c>
      <c r="H269" t="n">
        <v>45545</v>
      </c>
      <c r="I269" s="370" t="n">
        <v>16</v>
      </c>
      <c r="J269" t="inlineStr">
        <is>
          <t>CARTEIRA</t>
        </is>
      </c>
      <c r="K269" t="inlineStr">
        <is>
          <t>CONTRATO</t>
        </is>
      </c>
      <c r="L269" t="n">
        <v>3132.03</v>
      </c>
      <c r="M269" t="inlineStr">
        <is>
          <t>IBIRAPITANGA FASE 3</t>
        </is>
      </c>
      <c r="N269" s="142">
        <f>DATE(YEAR(G269),MONTH(G269),1)</f>
        <v/>
      </c>
      <c r="O269" s="132">
        <f>IF(G269&gt;$K$3,"Futuro","Atraso")</f>
        <v/>
      </c>
      <c r="P269">
        <f>12*(YEAR(G269)-YEAR($K$3))+(MONTH(G269)-MONTH($K$3))</f>
        <v/>
      </c>
      <c r="Q269" s="366">
        <f>IF(M269="IBIRAPITANGA FASE 3",IF(O269="Atraso",L269,L269/(1+$I$2)^P269),IF(O269="Atraso",L269,L269/(1+$I$1)^P269))</f>
        <v/>
      </c>
      <c r="R269">
        <f>IF(O269="Atraso",$K$3-G269,0)</f>
        <v/>
      </c>
      <c r="S269">
        <f>IF(R269&lt;=15,"Até 15",IF(R269&lt;=30,"Entre 15 e 30",IF(R269&lt;=60,"Entre 30 e 60",IF(R269&lt;=90,"Entre 60 e 90",IF(R269&lt;=120,"Entre 90 e 120",IF(R269&lt;=150,"Entre 120 e 150",IF(R269&lt;=180,"Entre 150 e 180","Superior a 180")))))))</f>
        <v/>
      </c>
    </row>
    <row r="270">
      <c r="A270" t="inlineStr">
        <is>
          <t>Q02L012</t>
        </is>
      </c>
      <c r="B270" t="inlineStr">
        <is>
          <t>ARMANDO ALCAYDE</t>
        </is>
      </c>
      <c r="C270" t="n">
        <v>1</v>
      </c>
      <c r="D270" t="inlineStr">
        <is>
          <t>IPCA</t>
        </is>
      </c>
      <c r="E270" t="n">
        <v>0</v>
      </c>
      <c r="F270" t="inlineStr">
        <is>
          <t>MENSAL</t>
        </is>
      </c>
      <c r="G270" s="118" t="n">
        <v>45575</v>
      </c>
      <c r="H270" t="n">
        <v>45575</v>
      </c>
      <c r="I270" s="370" t="n">
        <v>17</v>
      </c>
      <c r="J270" t="inlineStr">
        <is>
          <t>CARTEIRA</t>
        </is>
      </c>
      <c r="K270" t="inlineStr">
        <is>
          <t>CONTRATO</t>
        </is>
      </c>
      <c r="L270" t="n">
        <v>3132.03</v>
      </c>
      <c r="M270" t="inlineStr">
        <is>
          <t>IBIRAPITANGA FASE 3</t>
        </is>
      </c>
      <c r="N270" s="142">
        <f>DATE(YEAR(G270),MONTH(G270),1)</f>
        <v/>
      </c>
      <c r="O270" s="132">
        <f>IF(G270&gt;$K$3,"Futuro","Atraso")</f>
        <v/>
      </c>
      <c r="P270">
        <f>12*(YEAR(G270)-YEAR($K$3))+(MONTH(G270)-MONTH($K$3))</f>
        <v/>
      </c>
      <c r="Q270" s="366">
        <f>IF(M270="IBIRAPITANGA FASE 3",IF(O270="Atraso",L270,L270/(1+$I$2)^P270),IF(O270="Atraso",L270,L270/(1+$I$1)^P270))</f>
        <v/>
      </c>
      <c r="R270">
        <f>IF(O270="Atraso",$K$3-G270,0)</f>
        <v/>
      </c>
      <c r="S270">
        <f>IF(R270&lt;=15,"Até 15",IF(R270&lt;=30,"Entre 15 e 30",IF(R270&lt;=60,"Entre 30 e 60",IF(R270&lt;=90,"Entre 60 e 90",IF(R270&lt;=120,"Entre 90 e 120",IF(R270&lt;=150,"Entre 120 e 150",IF(R270&lt;=180,"Entre 150 e 180","Superior a 180")))))))</f>
        <v/>
      </c>
    </row>
    <row r="271">
      <c r="A271" t="inlineStr">
        <is>
          <t>Q02L012</t>
        </is>
      </c>
      <c r="B271" t="inlineStr">
        <is>
          <t>ARMANDO ALCAYDE</t>
        </is>
      </c>
      <c r="C271" t="n">
        <v>1</v>
      </c>
      <c r="D271" t="inlineStr">
        <is>
          <t>IPCA</t>
        </is>
      </c>
      <c r="E271" t="n">
        <v>0</v>
      </c>
      <c r="F271" t="inlineStr">
        <is>
          <t>MENSAL</t>
        </is>
      </c>
      <c r="G271" s="118" t="n">
        <v>45606</v>
      </c>
      <c r="H271" t="n">
        <v>45606</v>
      </c>
      <c r="I271" s="370" t="n">
        <v>18</v>
      </c>
      <c r="J271" t="inlineStr">
        <is>
          <t>CARTEIRA</t>
        </is>
      </c>
      <c r="K271" t="inlineStr">
        <is>
          <t>CONTRATO</t>
        </is>
      </c>
      <c r="L271" t="n">
        <v>3132.03</v>
      </c>
      <c r="M271" t="inlineStr">
        <is>
          <t>IBIRAPITANGA FASE 3</t>
        </is>
      </c>
      <c r="N271" s="142">
        <f>DATE(YEAR(G271),MONTH(G271),1)</f>
        <v/>
      </c>
      <c r="O271" s="132">
        <f>IF(G271&gt;$K$3,"Futuro","Atraso")</f>
        <v/>
      </c>
      <c r="P271">
        <f>12*(YEAR(G271)-YEAR($K$3))+(MONTH(G271)-MONTH($K$3))</f>
        <v/>
      </c>
      <c r="Q271" s="366">
        <f>IF(M271="IBIRAPITANGA FASE 3",IF(O271="Atraso",L271,L271/(1+$I$2)^P271),IF(O271="Atraso",L271,L271/(1+$I$1)^P271))</f>
        <v/>
      </c>
      <c r="R271">
        <f>IF(O271="Atraso",$K$3-G271,0)</f>
        <v/>
      </c>
      <c r="S271">
        <f>IF(R271&lt;=15,"Até 15",IF(R271&lt;=30,"Entre 15 e 30",IF(R271&lt;=60,"Entre 30 e 60",IF(R271&lt;=90,"Entre 60 e 90",IF(R271&lt;=120,"Entre 90 e 120",IF(R271&lt;=150,"Entre 120 e 150",IF(R271&lt;=180,"Entre 150 e 180","Superior a 180")))))))</f>
        <v/>
      </c>
    </row>
    <row r="272">
      <c r="A272" t="inlineStr">
        <is>
          <t>Q02L012</t>
        </is>
      </c>
      <c r="B272" t="inlineStr">
        <is>
          <t>ARMANDO ALCAYDE</t>
        </is>
      </c>
      <c r="C272" t="n">
        <v>1</v>
      </c>
      <c r="D272" t="inlineStr">
        <is>
          <t>IPCA</t>
        </is>
      </c>
      <c r="E272" t="n">
        <v>0</v>
      </c>
      <c r="F272" t="inlineStr">
        <is>
          <t>MENSAL</t>
        </is>
      </c>
      <c r="G272" s="118" t="n">
        <v>45636</v>
      </c>
      <c r="H272" t="n">
        <v>45636</v>
      </c>
      <c r="I272" s="370" t="n">
        <v>19</v>
      </c>
      <c r="J272" t="inlineStr">
        <is>
          <t>CARTEIRA</t>
        </is>
      </c>
      <c r="K272" t="inlineStr">
        <is>
          <t>CONTRATO</t>
        </is>
      </c>
      <c r="L272" t="n">
        <v>3132.03</v>
      </c>
      <c r="M272" t="inlineStr">
        <is>
          <t>IBIRAPITANGA FASE 3</t>
        </is>
      </c>
      <c r="N272" s="142">
        <f>DATE(YEAR(G272),MONTH(G272),1)</f>
        <v/>
      </c>
      <c r="O272" s="132">
        <f>IF(G272&gt;$K$3,"Futuro","Atraso")</f>
        <v/>
      </c>
      <c r="P272">
        <f>12*(YEAR(G272)-YEAR($K$3))+(MONTH(G272)-MONTH($K$3))</f>
        <v/>
      </c>
      <c r="Q272" s="366">
        <f>IF(M272="IBIRAPITANGA FASE 3",IF(O272="Atraso",L272,L272/(1+$I$2)^P272),IF(O272="Atraso",L272,L272/(1+$I$1)^P272))</f>
        <v/>
      </c>
      <c r="R272">
        <f>IF(O272="Atraso",$K$3-G272,0)</f>
        <v/>
      </c>
      <c r="S272">
        <f>IF(R272&lt;=15,"Até 15",IF(R272&lt;=30,"Entre 15 e 30",IF(R272&lt;=60,"Entre 30 e 60",IF(R272&lt;=90,"Entre 60 e 90",IF(R272&lt;=120,"Entre 90 e 120",IF(R272&lt;=150,"Entre 120 e 150",IF(R272&lt;=180,"Entre 150 e 180","Superior a 180")))))))</f>
        <v/>
      </c>
    </row>
    <row r="273">
      <c r="A273" t="inlineStr">
        <is>
          <t>Q02L012</t>
        </is>
      </c>
      <c r="B273" t="inlineStr">
        <is>
          <t>ARMANDO ALCAYDE</t>
        </is>
      </c>
      <c r="C273" t="n">
        <v>1</v>
      </c>
      <c r="D273" t="inlineStr">
        <is>
          <t>IPCA</t>
        </is>
      </c>
      <c r="E273" t="n">
        <v>0</v>
      </c>
      <c r="F273" t="inlineStr">
        <is>
          <t>MENSAL</t>
        </is>
      </c>
      <c r="G273" s="118" t="n">
        <v>45667</v>
      </c>
      <c r="H273" t="n">
        <v>45667</v>
      </c>
      <c r="I273" s="370" t="n">
        <v>20</v>
      </c>
      <c r="J273" t="inlineStr">
        <is>
          <t>CARTEIRA</t>
        </is>
      </c>
      <c r="K273" t="inlineStr">
        <is>
          <t>CONTRATO</t>
        </is>
      </c>
      <c r="L273" t="n">
        <v>3132.03</v>
      </c>
      <c r="M273" t="inlineStr">
        <is>
          <t>IBIRAPITANGA FASE 3</t>
        </is>
      </c>
      <c r="N273" s="142">
        <f>DATE(YEAR(G273),MONTH(G273),1)</f>
        <v/>
      </c>
      <c r="O273" s="132">
        <f>IF(G273&gt;$K$3,"Futuro","Atraso")</f>
        <v/>
      </c>
      <c r="P273">
        <f>12*(YEAR(G273)-YEAR($K$3))+(MONTH(G273)-MONTH($K$3))</f>
        <v/>
      </c>
      <c r="Q273" s="366">
        <f>IF(M273="IBIRAPITANGA FASE 3",IF(O273="Atraso",L273,L273/(1+$I$2)^P273),IF(O273="Atraso",L273,L273/(1+$I$1)^P273))</f>
        <v/>
      </c>
      <c r="R273">
        <f>IF(O273="Atraso",$K$3-G273,0)</f>
        <v/>
      </c>
      <c r="S273">
        <f>IF(R273&lt;=15,"Até 15",IF(R273&lt;=30,"Entre 15 e 30",IF(R273&lt;=60,"Entre 30 e 60",IF(R273&lt;=90,"Entre 60 e 90",IF(R273&lt;=120,"Entre 90 e 120",IF(R273&lt;=150,"Entre 120 e 150",IF(R273&lt;=180,"Entre 150 e 180","Superior a 180")))))))</f>
        <v/>
      </c>
    </row>
    <row r="274">
      <c r="A274" t="inlineStr">
        <is>
          <t>Q02L012</t>
        </is>
      </c>
      <c r="B274" t="inlineStr">
        <is>
          <t>ARMANDO ALCAYDE</t>
        </is>
      </c>
      <c r="C274" t="n">
        <v>1</v>
      </c>
      <c r="D274" t="inlineStr">
        <is>
          <t>IPCA</t>
        </is>
      </c>
      <c r="E274" t="n">
        <v>0</v>
      </c>
      <c r="F274" t="inlineStr">
        <is>
          <t>MENSAL</t>
        </is>
      </c>
      <c r="G274" s="118" t="n">
        <v>45698</v>
      </c>
      <c r="H274" t="n">
        <v>45698</v>
      </c>
      <c r="I274" s="370" t="n">
        <v>21</v>
      </c>
      <c r="J274" t="inlineStr">
        <is>
          <t>CARTEIRA</t>
        </is>
      </c>
      <c r="K274" t="inlineStr">
        <is>
          <t>CONTRATO</t>
        </is>
      </c>
      <c r="L274" t="n">
        <v>3132.03</v>
      </c>
      <c r="M274" t="inlineStr">
        <is>
          <t>IBIRAPITANGA FASE 3</t>
        </is>
      </c>
      <c r="N274" s="142">
        <f>DATE(YEAR(G274),MONTH(G274),1)</f>
        <v/>
      </c>
      <c r="O274" s="132">
        <f>IF(G274&gt;$K$3,"Futuro","Atraso")</f>
        <v/>
      </c>
      <c r="P274">
        <f>12*(YEAR(G274)-YEAR($K$3))+(MONTH(G274)-MONTH($K$3))</f>
        <v/>
      </c>
      <c r="Q274" s="366">
        <f>IF(M274="IBIRAPITANGA FASE 3",IF(O274="Atraso",L274,L274/(1+$I$2)^P274),IF(O274="Atraso",L274,L274/(1+$I$1)^P274))</f>
        <v/>
      </c>
      <c r="R274">
        <f>IF(O274="Atraso",$K$3-G274,0)</f>
        <v/>
      </c>
      <c r="S274">
        <f>IF(R274&lt;=15,"Até 15",IF(R274&lt;=30,"Entre 15 e 30",IF(R274&lt;=60,"Entre 30 e 60",IF(R274&lt;=90,"Entre 60 e 90",IF(R274&lt;=120,"Entre 90 e 120",IF(R274&lt;=150,"Entre 120 e 150",IF(R274&lt;=180,"Entre 150 e 180","Superior a 180")))))))</f>
        <v/>
      </c>
    </row>
    <row r="275">
      <c r="A275" t="inlineStr">
        <is>
          <t>Q02L012</t>
        </is>
      </c>
      <c r="B275" t="inlineStr">
        <is>
          <t>ARMANDO ALCAYDE</t>
        </is>
      </c>
      <c r="C275" t="n">
        <v>1</v>
      </c>
      <c r="D275" t="inlineStr">
        <is>
          <t>IPCA</t>
        </is>
      </c>
      <c r="E275" t="n">
        <v>0</v>
      </c>
      <c r="F275" t="inlineStr">
        <is>
          <t>MENSAL</t>
        </is>
      </c>
      <c r="G275" s="118" t="n">
        <v>45726</v>
      </c>
      <c r="H275" t="n">
        <v>45726</v>
      </c>
      <c r="I275" s="370" t="n">
        <v>22</v>
      </c>
      <c r="J275" t="inlineStr">
        <is>
          <t>CARTEIRA</t>
        </is>
      </c>
      <c r="K275" t="inlineStr">
        <is>
          <t>CONTRATO</t>
        </is>
      </c>
      <c r="L275" t="n">
        <v>3132.03</v>
      </c>
      <c r="M275" t="inlineStr">
        <is>
          <t>IBIRAPITANGA FASE 3</t>
        </is>
      </c>
      <c r="N275" s="142">
        <f>DATE(YEAR(G275),MONTH(G275),1)</f>
        <v/>
      </c>
      <c r="O275" s="132">
        <f>IF(G275&gt;$K$3,"Futuro","Atraso")</f>
        <v/>
      </c>
      <c r="P275">
        <f>12*(YEAR(G275)-YEAR($K$3))+(MONTH(G275)-MONTH($K$3))</f>
        <v/>
      </c>
      <c r="Q275" s="366">
        <f>IF(M275="IBIRAPITANGA FASE 3",IF(O275="Atraso",L275,L275/(1+$I$2)^P275),IF(O275="Atraso",L275,L275/(1+$I$1)^P275))</f>
        <v/>
      </c>
      <c r="R275">
        <f>IF(O275="Atraso",$K$3-G275,0)</f>
        <v/>
      </c>
      <c r="S275">
        <f>IF(R275&lt;=15,"Até 15",IF(R275&lt;=30,"Entre 15 e 30",IF(R275&lt;=60,"Entre 30 e 60",IF(R275&lt;=90,"Entre 60 e 90",IF(R275&lt;=120,"Entre 90 e 120",IF(R275&lt;=150,"Entre 120 e 150",IF(R275&lt;=180,"Entre 150 e 180","Superior a 180")))))))</f>
        <v/>
      </c>
    </row>
    <row r="276">
      <c r="A276" t="inlineStr">
        <is>
          <t>Q02L012</t>
        </is>
      </c>
      <c r="B276" t="inlineStr">
        <is>
          <t>ARMANDO ALCAYDE</t>
        </is>
      </c>
      <c r="C276" t="n">
        <v>1</v>
      </c>
      <c r="D276" t="inlineStr">
        <is>
          <t>IPCA</t>
        </is>
      </c>
      <c r="E276" t="n">
        <v>0</v>
      </c>
      <c r="F276" t="inlineStr">
        <is>
          <t>MENSAL</t>
        </is>
      </c>
      <c r="G276" s="118" t="n">
        <v>45757</v>
      </c>
      <c r="H276" t="n">
        <v>45757</v>
      </c>
      <c r="I276" s="370" t="n">
        <v>23</v>
      </c>
      <c r="J276" t="inlineStr">
        <is>
          <t>CARTEIRA</t>
        </is>
      </c>
      <c r="K276" t="inlineStr">
        <is>
          <t>CONTRATO</t>
        </is>
      </c>
      <c r="L276" t="n">
        <v>3132.03</v>
      </c>
      <c r="M276" t="inlineStr">
        <is>
          <t>IBIRAPITANGA FASE 3</t>
        </is>
      </c>
      <c r="N276" s="142">
        <f>DATE(YEAR(G276),MONTH(G276),1)</f>
        <v/>
      </c>
      <c r="O276" s="132">
        <f>IF(G276&gt;$K$3,"Futuro","Atraso")</f>
        <v/>
      </c>
      <c r="P276">
        <f>12*(YEAR(G276)-YEAR($K$3))+(MONTH(G276)-MONTH($K$3))</f>
        <v/>
      </c>
      <c r="Q276" s="366">
        <f>IF(M276="IBIRAPITANGA FASE 3",IF(O276="Atraso",L276,L276/(1+$I$2)^P276),IF(O276="Atraso",L276,L276/(1+$I$1)^P276))</f>
        <v/>
      </c>
      <c r="R276">
        <f>IF(O276="Atraso",$K$3-G276,0)</f>
        <v/>
      </c>
      <c r="S276">
        <f>IF(R276&lt;=15,"Até 15",IF(R276&lt;=30,"Entre 15 e 30",IF(R276&lt;=60,"Entre 30 e 60",IF(R276&lt;=90,"Entre 60 e 90",IF(R276&lt;=120,"Entre 90 e 120",IF(R276&lt;=150,"Entre 120 e 150",IF(R276&lt;=180,"Entre 150 e 180","Superior a 180")))))))</f>
        <v/>
      </c>
    </row>
    <row r="277">
      <c r="A277" t="inlineStr">
        <is>
          <t>Q02L012</t>
        </is>
      </c>
      <c r="B277" t="inlineStr">
        <is>
          <t>ARMANDO ALCAYDE</t>
        </is>
      </c>
      <c r="C277" t="n">
        <v>1</v>
      </c>
      <c r="D277" t="inlineStr">
        <is>
          <t>IPCA</t>
        </is>
      </c>
      <c r="E277" t="n">
        <v>0</v>
      </c>
      <c r="F277" t="inlineStr">
        <is>
          <t>MENSAL</t>
        </is>
      </c>
      <c r="G277" s="118" t="n">
        <v>45787</v>
      </c>
      <c r="H277" t="n">
        <v>45787</v>
      </c>
      <c r="I277" s="370" t="n">
        <v>24</v>
      </c>
      <c r="J277" t="inlineStr">
        <is>
          <t>CARTEIRA</t>
        </is>
      </c>
      <c r="K277" t="inlineStr">
        <is>
          <t>CONTRATO</t>
        </is>
      </c>
      <c r="L277" t="n">
        <v>3132.03</v>
      </c>
      <c r="M277" t="inlineStr">
        <is>
          <t>IBIRAPITANGA FASE 3</t>
        </is>
      </c>
      <c r="N277" s="142">
        <f>DATE(YEAR(G277),MONTH(G277),1)</f>
        <v/>
      </c>
      <c r="O277" s="132">
        <f>IF(G277&gt;$K$3,"Futuro","Atraso")</f>
        <v/>
      </c>
      <c r="P277">
        <f>12*(YEAR(G277)-YEAR($K$3))+(MONTH(G277)-MONTH($K$3))</f>
        <v/>
      </c>
      <c r="Q277" s="366">
        <f>IF(M277="IBIRAPITANGA FASE 3",IF(O277="Atraso",L277,L277/(1+$I$2)^P277),IF(O277="Atraso",L277,L277/(1+$I$1)^P277))</f>
        <v/>
      </c>
      <c r="R277">
        <f>IF(O277="Atraso",$K$3-G277,0)</f>
        <v/>
      </c>
      <c r="S277">
        <f>IF(R277&lt;=15,"Até 15",IF(R277&lt;=30,"Entre 15 e 30",IF(R277&lt;=60,"Entre 30 e 60",IF(R277&lt;=90,"Entre 60 e 90",IF(R277&lt;=120,"Entre 90 e 120",IF(R277&lt;=150,"Entre 120 e 150",IF(R277&lt;=180,"Entre 150 e 180","Superior a 180")))))))</f>
        <v/>
      </c>
    </row>
    <row r="278">
      <c r="A278" t="inlineStr">
        <is>
          <t>Q02L012</t>
        </is>
      </c>
      <c r="B278" t="inlineStr">
        <is>
          <t>ARMANDO ALCAYDE</t>
        </is>
      </c>
      <c r="C278" t="n">
        <v>1</v>
      </c>
      <c r="D278" t="inlineStr">
        <is>
          <t>IPCA</t>
        </is>
      </c>
      <c r="E278" t="n">
        <v>0</v>
      </c>
      <c r="F278" t="inlineStr">
        <is>
          <t>MENSAL</t>
        </is>
      </c>
      <c r="G278" s="118" t="n">
        <v>45818</v>
      </c>
      <c r="H278" t="n">
        <v>45818</v>
      </c>
      <c r="I278" s="370" t="n">
        <v>25</v>
      </c>
      <c r="J278" t="inlineStr">
        <is>
          <t>CARTEIRA</t>
        </is>
      </c>
      <c r="K278" t="inlineStr">
        <is>
          <t>CONTRATO</t>
        </is>
      </c>
      <c r="L278" t="n">
        <v>3132.03</v>
      </c>
      <c r="M278" t="inlineStr">
        <is>
          <t>IBIRAPITANGA FASE 3</t>
        </is>
      </c>
      <c r="N278" s="142">
        <f>DATE(YEAR(G278),MONTH(G278),1)</f>
        <v/>
      </c>
      <c r="O278" s="132">
        <f>IF(G278&gt;$K$3,"Futuro","Atraso")</f>
        <v/>
      </c>
      <c r="P278">
        <f>12*(YEAR(G278)-YEAR($K$3))+(MONTH(G278)-MONTH($K$3))</f>
        <v/>
      </c>
      <c r="Q278" s="366">
        <f>IF(M278="IBIRAPITANGA FASE 3",IF(O278="Atraso",L278,L278/(1+$I$2)^P278),IF(O278="Atraso",L278,L278/(1+$I$1)^P278))</f>
        <v/>
      </c>
      <c r="R278">
        <f>IF(O278="Atraso",$K$3-G278,0)</f>
        <v/>
      </c>
      <c r="S278">
        <f>IF(R278&lt;=15,"Até 15",IF(R278&lt;=30,"Entre 15 e 30",IF(R278&lt;=60,"Entre 30 e 60",IF(R278&lt;=90,"Entre 60 e 90",IF(R278&lt;=120,"Entre 90 e 120",IF(R278&lt;=150,"Entre 120 e 150",IF(R278&lt;=180,"Entre 150 e 180","Superior a 180")))))))</f>
        <v/>
      </c>
    </row>
    <row r="279">
      <c r="A279" t="inlineStr">
        <is>
          <t>Q02L012</t>
        </is>
      </c>
      <c r="B279" t="inlineStr">
        <is>
          <t>ARMANDO ALCAYDE</t>
        </is>
      </c>
      <c r="C279" t="n">
        <v>1</v>
      </c>
      <c r="D279" t="inlineStr">
        <is>
          <t>IPCA</t>
        </is>
      </c>
      <c r="E279" t="n">
        <v>0</v>
      </c>
      <c r="F279" t="inlineStr">
        <is>
          <t>MENSAL</t>
        </is>
      </c>
      <c r="G279" s="118" t="n">
        <v>45848</v>
      </c>
      <c r="H279" t="n">
        <v>45848</v>
      </c>
      <c r="I279" s="370" t="n">
        <v>26</v>
      </c>
      <c r="J279" t="inlineStr">
        <is>
          <t>CARTEIRA</t>
        </is>
      </c>
      <c r="K279" t="inlineStr">
        <is>
          <t>CONTRATO</t>
        </is>
      </c>
      <c r="L279" t="n">
        <v>3132.03</v>
      </c>
      <c r="M279" t="inlineStr">
        <is>
          <t>IBIRAPITANGA FASE 3</t>
        </is>
      </c>
      <c r="N279" s="142">
        <f>DATE(YEAR(G279),MONTH(G279),1)</f>
        <v/>
      </c>
      <c r="O279" s="132">
        <f>IF(G279&gt;$K$3,"Futuro","Atraso")</f>
        <v/>
      </c>
      <c r="P279">
        <f>12*(YEAR(G279)-YEAR($K$3))+(MONTH(G279)-MONTH($K$3))</f>
        <v/>
      </c>
      <c r="Q279" s="366">
        <f>IF(M279="IBIRAPITANGA FASE 3",IF(O279="Atraso",L279,L279/(1+$I$2)^P279),IF(O279="Atraso",L279,L279/(1+$I$1)^P279))</f>
        <v/>
      </c>
      <c r="R279">
        <f>IF(O279="Atraso",$K$3-G279,0)</f>
        <v/>
      </c>
      <c r="S279">
        <f>IF(R279&lt;=15,"Até 15",IF(R279&lt;=30,"Entre 15 e 30",IF(R279&lt;=60,"Entre 30 e 60",IF(R279&lt;=90,"Entre 60 e 90",IF(R279&lt;=120,"Entre 90 e 120",IF(R279&lt;=150,"Entre 120 e 150",IF(R279&lt;=180,"Entre 150 e 180","Superior a 180")))))))</f>
        <v/>
      </c>
    </row>
    <row r="280">
      <c r="A280" t="inlineStr">
        <is>
          <t>Q02L012</t>
        </is>
      </c>
      <c r="B280" t="inlineStr">
        <is>
          <t>ARMANDO ALCAYDE</t>
        </is>
      </c>
      <c r="C280" t="n">
        <v>1</v>
      </c>
      <c r="D280" t="inlineStr">
        <is>
          <t>IPCA</t>
        </is>
      </c>
      <c r="E280" t="n">
        <v>0</v>
      </c>
      <c r="F280" t="inlineStr">
        <is>
          <t>MENSAL</t>
        </is>
      </c>
      <c r="G280" s="118" t="n">
        <v>45879</v>
      </c>
      <c r="H280" t="n">
        <v>45879</v>
      </c>
      <c r="I280" s="370" t="n">
        <v>27</v>
      </c>
      <c r="J280" t="inlineStr">
        <is>
          <t>CARTEIRA</t>
        </is>
      </c>
      <c r="K280" t="inlineStr">
        <is>
          <t>CONTRATO</t>
        </is>
      </c>
      <c r="L280" t="n">
        <v>3132.03</v>
      </c>
      <c r="M280" t="inlineStr">
        <is>
          <t>IBIRAPITANGA FASE 3</t>
        </is>
      </c>
      <c r="N280" s="142">
        <f>DATE(YEAR(G280),MONTH(G280),1)</f>
        <v/>
      </c>
      <c r="O280" s="132">
        <f>IF(G280&gt;$K$3,"Futuro","Atraso")</f>
        <v/>
      </c>
      <c r="P280">
        <f>12*(YEAR(G280)-YEAR($K$3))+(MONTH(G280)-MONTH($K$3))</f>
        <v/>
      </c>
      <c r="Q280" s="366">
        <f>IF(M280="IBIRAPITANGA FASE 3",IF(O280="Atraso",L280,L280/(1+$I$2)^P280),IF(O280="Atraso",L280,L280/(1+$I$1)^P280))</f>
        <v/>
      </c>
      <c r="R280">
        <f>IF(O280="Atraso",$K$3-G280,0)</f>
        <v/>
      </c>
      <c r="S280">
        <f>IF(R280&lt;=15,"Até 15",IF(R280&lt;=30,"Entre 15 e 30",IF(R280&lt;=60,"Entre 30 e 60",IF(R280&lt;=90,"Entre 60 e 90",IF(R280&lt;=120,"Entre 90 e 120",IF(R280&lt;=150,"Entre 120 e 150",IF(R280&lt;=180,"Entre 150 e 180","Superior a 180")))))))</f>
        <v/>
      </c>
    </row>
    <row r="281">
      <c r="A281" t="inlineStr">
        <is>
          <t>Q02L012</t>
        </is>
      </c>
      <c r="B281" t="inlineStr">
        <is>
          <t>ARMANDO ALCAYDE</t>
        </is>
      </c>
      <c r="C281" t="n">
        <v>1</v>
      </c>
      <c r="D281" t="inlineStr">
        <is>
          <t>IPCA</t>
        </is>
      </c>
      <c r="E281" t="n">
        <v>0</v>
      </c>
      <c r="F281" t="inlineStr">
        <is>
          <t>MENSAL</t>
        </is>
      </c>
      <c r="G281" s="118" t="n">
        <v>45910</v>
      </c>
      <c r="H281" t="n">
        <v>45910</v>
      </c>
      <c r="I281" s="370" t="n">
        <v>28</v>
      </c>
      <c r="J281" t="inlineStr">
        <is>
          <t>CARTEIRA</t>
        </is>
      </c>
      <c r="K281" t="inlineStr">
        <is>
          <t>CONTRATO</t>
        </is>
      </c>
      <c r="L281" t="n">
        <v>3132.03</v>
      </c>
      <c r="M281" t="inlineStr">
        <is>
          <t>IBIRAPITANGA FASE 3</t>
        </is>
      </c>
      <c r="N281" s="142">
        <f>DATE(YEAR(G281),MONTH(G281),1)</f>
        <v/>
      </c>
      <c r="O281" s="132">
        <f>IF(G281&gt;$K$3,"Futuro","Atraso")</f>
        <v/>
      </c>
      <c r="P281">
        <f>12*(YEAR(G281)-YEAR($K$3))+(MONTH(G281)-MONTH($K$3))</f>
        <v/>
      </c>
      <c r="Q281" s="366">
        <f>IF(M281="IBIRAPITANGA FASE 3",IF(O281="Atraso",L281,L281/(1+$I$2)^P281),IF(O281="Atraso",L281,L281/(1+$I$1)^P281))</f>
        <v/>
      </c>
      <c r="R281">
        <f>IF(O281="Atraso",$K$3-G281,0)</f>
        <v/>
      </c>
      <c r="S281">
        <f>IF(R281&lt;=15,"Até 15",IF(R281&lt;=30,"Entre 15 e 30",IF(R281&lt;=60,"Entre 30 e 60",IF(R281&lt;=90,"Entre 60 e 90",IF(R281&lt;=120,"Entre 90 e 120",IF(R281&lt;=150,"Entre 120 e 150",IF(R281&lt;=180,"Entre 150 e 180","Superior a 180")))))))</f>
        <v/>
      </c>
    </row>
    <row r="282">
      <c r="A282" t="inlineStr">
        <is>
          <t>Q02L012</t>
        </is>
      </c>
      <c r="B282" t="inlineStr">
        <is>
          <t>ARMANDO ALCAYDE</t>
        </is>
      </c>
      <c r="C282" t="n">
        <v>1</v>
      </c>
      <c r="D282" t="inlineStr">
        <is>
          <t>IPCA</t>
        </is>
      </c>
      <c r="E282" t="n">
        <v>0</v>
      </c>
      <c r="F282" t="inlineStr">
        <is>
          <t>MENSAL</t>
        </is>
      </c>
      <c r="G282" s="118" t="n">
        <v>45940</v>
      </c>
      <c r="H282" t="n">
        <v>45940</v>
      </c>
      <c r="I282" s="370" t="n">
        <v>29</v>
      </c>
      <c r="J282" t="inlineStr">
        <is>
          <t>CARTEIRA</t>
        </is>
      </c>
      <c r="K282" t="inlineStr">
        <is>
          <t>CONTRATO</t>
        </is>
      </c>
      <c r="L282" t="n">
        <v>3132.03</v>
      </c>
      <c r="M282" t="inlineStr">
        <is>
          <t>IBIRAPITANGA FASE 3</t>
        </is>
      </c>
      <c r="N282" s="142">
        <f>DATE(YEAR(G282),MONTH(G282),1)</f>
        <v/>
      </c>
      <c r="O282" s="132">
        <f>IF(G282&gt;$K$3,"Futuro","Atraso")</f>
        <v/>
      </c>
      <c r="P282">
        <f>12*(YEAR(G282)-YEAR($K$3))+(MONTH(G282)-MONTH($K$3))</f>
        <v/>
      </c>
      <c r="Q282" s="366">
        <f>IF(M282="IBIRAPITANGA FASE 3",IF(O282="Atraso",L282,L282/(1+$I$2)^P282),IF(O282="Atraso",L282,L282/(1+$I$1)^P282))</f>
        <v/>
      </c>
      <c r="R282">
        <f>IF(O282="Atraso",$K$3-G282,0)</f>
        <v/>
      </c>
      <c r="S282">
        <f>IF(R282&lt;=15,"Até 15",IF(R282&lt;=30,"Entre 15 e 30",IF(R282&lt;=60,"Entre 30 e 60",IF(R282&lt;=90,"Entre 60 e 90",IF(R282&lt;=120,"Entre 90 e 120",IF(R282&lt;=150,"Entre 120 e 150",IF(R282&lt;=180,"Entre 150 e 180","Superior a 180")))))))</f>
        <v/>
      </c>
    </row>
    <row r="283">
      <c r="A283" t="inlineStr">
        <is>
          <t>Q02L012</t>
        </is>
      </c>
      <c r="B283" t="inlineStr">
        <is>
          <t>ARMANDO ALCAYDE</t>
        </is>
      </c>
      <c r="C283" t="n">
        <v>1</v>
      </c>
      <c r="D283" t="inlineStr">
        <is>
          <t>IPCA</t>
        </is>
      </c>
      <c r="E283" t="n">
        <v>0</v>
      </c>
      <c r="F283" t="inlineStr">
        <is>
          <t>MENSAL</t>
        </is>
      </c>
      <c r="G283" s="118" t="n">
        <v>45971</v>
      </c>
      <c r="H283" t="n">
        <v>45971</v>
      </c>
      <c r="I283" s="370" t="n">
        <v>30</v>
      </c>
      <c r="J283" t="inlineStr">
        <is>
          <t>CARTEIRA</t>
        </is>
      </c>
      <c r="K283" t="inlineStr">
        <is>
          <t>CONTRATO</t>
        </is>
      </c>
      <c r="L283" t="n">
        <v>3132.03</v>
      </c>
      <c r="M283" t="inlineStr">
        <is>
          <t>IBIRAPITANGA FASE 3</t>
        </is>
      </c>
      <c r="N283" s="142">
        <f>DATE(YEAR(G283),MONTH(G283),1)</f>
        <v/>
      </c>
      <c r="O283" s="132">
        <f>IF(G283&gt;$K$3,"Futuro","Atraso")</f>
        <v/>
      </c>
      <c r="P283">
        <f>12*(YEAR(G283)-YEAR($K$3))+(MONTH(G283)-MONTH($K$3))</f>
        <v/>
      </c>
      <c r="Q283" s="366">
        <f>IF(M283="IBIRAPITANGA FASE 3",IF(O283="Atraso",L283,L283/(1+$I$2)^P283),IF(O283="Atraso",L283,L283/(1+$I$1)^P283))</f>
        <v/>
      </c>
      <c r="R283">
        <f>IF(O283="Atraso",$K$3-G283,0)</f>
        <v/>
      </c>
      <c r="S283">
        <f>IF(R283&lt;=15,"Até 15",IF(R283&lt;=30,"Entre 15 e 30",IF(R283&lt;=60,"Entre 30 e 60",IF(R283&lt;=90,"Entre 60 e 90",IF(R283&lt;=120,"Entre 90 e 120",IF(R283&lt;=150,"Entre 120 e 150",IF(R283&lt;=180,"Entre 150 e 180","Superior a 180")))))))</f>
        <v/>
      </c>
    </row>
    <row r="284">
      <c r="A284" t="inlineStr">
        <is>
          <t>Q02L012</t>
        </is>
      </c>
      <c r="B284" t="inlineStr">
        <is>
          <t>ARMANDO ALCAYDE</t>
        </is>
      </c>
      <c r="C284" t="n">
        <v>1</v>
      </c>
      <c r="D284" t="inlineStr">
        <is>
          <t>IPCA</t>
        </is>
      </c>
      <c r="E284" t="n">
        <v>0</v>
      </c>
      <c r="F284" t="inlineStr">
        <is>
          <t>MENSAL</t>
        </is>
      </c>
      <c r="G284" s="118" t="n">
        <v>46001</v>
      </c>
      <c r="H284" t="n">
        <v>46001</v>
      </c>
      <c r="I284" s="370" t="n">
        <v>31</v>
      </c>
      <c r="J284" t="inlineStr">
        <is>
          <t>CARTEIRA</t>
        </is>
      </c>
      <c r="K284" t="inlineStr">
        <is>
          <t>CONTRATO</t>
        </is>
      </c>
      <c r="L284" t="n">
        <v>3132.03</v>
      </c>
      <c r="M284" t="inlineStr">
        <is>
          <t>IBIRAPITANGA FASE 3</t>
        </is>
      </c>
      <c r="N284" s="142">
        <f>DATE(YEAR(G284),MONTH(G284),1)</f>
        <v/>
      </c>
      <c r="O284" s="132">
        <f>IF(G284&gt;$K$3,"Futuro","Atraso")</f>
        <v/>
      </c>
      <c r="P284">
        <f>12*(YEAR(G284)-YEAR($K$3))+(MONTH(G284)-MONTH($K$3))</f>
        <v/>
      </c>
      <c r="Q284" s="366">
        <f>IF(M284="IBIRAPITANGA FASE 3",IF(O284="Atraso",L284,L284/(1+$I$2)^P284),IF(O284="Atraso",L284,L284/(1+$I$1)^P284))</f>
        <v/>
      </c>
      <c r="R284">
        <f>IF(O284="Atraso",$K$3-G284,0)</f>
        <v/>
      </c>
      <c r="S284">
        <f>IF(R284&lt;=15,"Até 15",IF(R284&lt;=30,"Entre 15 e 30",IF(R284&lt;=60,"Entre 30 e 60",IF(R284&lt;=90,"Entre 60 e 90",IF(R284&lt;=120,"Entre 90 e 120",IF(R284&lt;=150,"Entre 120 e 150",IF(R284&lt;=180,"Entre 150 e 180","Superior a 180")))))))</f>
        <v/>
      </c>
    </row>
    <row r="285">
      <c r="A285" t="inlineStr">
        <is>
          <t>Q02L012</t>
        </is>
      </c>
      <c r="B285" t="inlineStr">
        <is>
          <t>ARMANDO ALCAYDE</t>
        </is>
      </c>
      <c r="C285" t="n">
        <v>1</v>
      </c>
      <c r="D285" t="inlineStr">
        <is>
          <t>IPCA</t>
        </is>
      </c>
      <c r="E285" t="n">
        <v>0</v>
      </c>
      <c r="F285" t="inlineStr">
        <is>
          <t>MENSAL</t>
        </is>
      </c>
      <c r="G285" s="118" t="n">
        <v>46032</v>
      </c>
      <c r="H285" t="n">
        <v>46032</v>
      </c>
      <c r="I285" s="370" t="n">
        <v>32</v>
      </c>
      <c r="J285" t="inlineStr">
        <is>
          <t>CARTEIRA</t>
        </is>
      </c>
      <c r="K285" t="inlineStr">
        <is>
          <t>CONTRATO</t>
        </is>
      </c>
      <c r="L285" t="n">
        <v>3132.03</v>
      </c>
      <c r="M285" t="inlineStr">
        <is>
          <t>IBIRAPITANGA FASE 3</t>
        </is>
      </c>
      <c r="N285" s="142">
        <f>DATE(YEAR(G285),MONTH(G285),1)</f>
        <v/>
      </c>
      <c r="O285" s="132">
        <f>IF(G285&gt;$K$3,"Futuro","Atraso")</f>
        <v/>
      </c>
      <c r="P285">
        <f>12*(YEAR(G285)-YEAR($K$3))+(MONTH(G285)-MONTH($K$3))</f>
        <v/>
      </c>
      <c r="Q285" s="366">
        <f>IF(M285="IBIRAPITANGA FASE 3",IF(O285="Atraso",L285,L285/(1+$I$2)^P285),IF(O285="Atraso",L285,L285/(1+$I$1)^P285))</f>
        <v/>
      </c>
      <c r="R285">
        <f>IF(O285="Atraso",$K$3-G285,0)</f>
        <v/>
      </c>
      <c r="S285">
        <f>IF(R285&lt;=15,"Até 15",IF(R285&lt;=30,"Entre 15 e 30",IF(R285&lt;=60,"Entre 30 e 60",IF(R285&lt;=90,"Entre 60 e 90",IF(R285&lt;=120,"Entre 90 e 120",IF(R285&lt;=150,"Entre 120 e 150",IF(R285&lt;=180,"Entre 150 e 180","Superior a 180")))))))</f>
        <v/>
      </c>
    </row>
    <row r="286">
      <c r="A286" t="inlineStr">
        <is>
          <t>Q02L012</t>
        </is>
      </c>
      <c r="B286" t="inlineStr">
        <is>
          <t>ARMANDO ALCAYDE</t>
        </is>
      </c>
      <c r="C286" t="n">
        <v>1</v>
      </c>
      <c r="D286" t="inlineStr">
        <is>
          <t>IPCA</t>
        </is>
      </c>
      <c r="E286" t="n">
        <v>0</v>
      </c>
      <c r="F286" t="inlineStr">
        <is>
          <t>MENSAL</t>
        </is>
      </c>
      <c r="G286" s="118" t="n">
        <v>46063</v>
      </c>
      <c r="H286" t="n">
        <v>46063</v>
      </c>
      <c r="I286" s="370" t="n">
        <v>33</v>
      </c>
      <c r="J286" t="inlineStr">
        <is>
          <t>CARTEIRA</t>
        </is>
      </c>
      <c r="K286" t="inlineStr">
        <is>
          <t>CONTRATO</t>
        </is>
      </c>
      <c r="L286" t="n">
        <v>3132.03</v>
      </c>
      <c r="M286" t="inlineStr">
        <is>
          <t>IBIRAPITANGA FASE 3</t>
        </is>
      </c>
      <c r="N286" s="142">
        <f>DATE(YEAR(G286),MONTH(G286),1)</f>
        <v/>
      </c>
      <c r="O286" s="132">
        <f>IF(G286&gt;$K$3,"Futuro","Atraso")</f>
        <v/>
      </c>
      <c r="P286">
        <f>12*(YEAR(G286)-YEAR($K$3))+(MONTH(G286)-MONTH($K$3))</f>
        <v/>
      </c>
      <c r="Q286" s="366">
        <f>IF(M286="IBIRAPITANGA FASE 3",IF(O286="Atraso",L286,L286/(1+$I$2)^P286),IF(O286="Atraso",L286,L286/(1+$I$1)^P286))</f>
        <v/>
      </c>
      <c r="R286">
        <f>IF(O286="Atraso",$K$3-G286,0)</f>
        <v/>
      </c>
      <c r="S286">
        <f>IF(R286&lt;=15,"Até 15",IF(R286&lt;=30,"Entre 15 e 30",IF(R286&lt;=60,"Entre 30 e 60",IF(R286&lt;=90,"Entre 60 e 90",IF(R286&lt;=120,"Entre 90 e 120",IF(R286&lt;=150,"Entre 120 e 150",IF(R286&lt;=180,"Entre 150 e 180","Superior a 180")))))))</f>
        <v/>
      </c>
    </row>
    <row r="287">
      <c r="A287" t="inlineStr">
        <is>
          <t>Q02L012</t>
        </is>
      </c>
      <c r="B287" t="inlineStr">
        <is>
          <t>ARMANDO ALCAYDE</t>
        </is>
      </c>
      <c r="C287" t="n">
        <v>1</v>
      </c>
      <c r="D287" t="inlineStr">
        <is>
          <t>IPCA</t>
        </is>
      </c>
      <c r="E287" t="n">
        <v>0</v>
      </c>
      <c r="F287" t="inlineStr">
        <is>
          <t>MENSAL</t>
        </is>
      </c>
      <c r="G287" s="118" t="n">
        <v>46091</v>
      </c>
      <c r="H287" t="n">
        <v>46091</v>
      </c>
      <c r="I287" s="370" t="n">
        <v>34</v>
      </c>
      <c r="J287" t="inlineStr">
        <is>
          <t>CARTEIRA</t>
        </is>
      </c>
      <c r="K287" t="inlineStr">
        <is>
          <t>CONTRATO</t>
        </is>
      </c>
      <c r="L287" t="n">
        <v>3132.03</v>
      </c>
      <c r="M287" t="inlineStr">
        <is>
          <t>IBIRAPITANGA FASE 3</t>
        </is>
      </c>
      <c r="N287" s="142">
        <f>DATE(YEAR(G287),MONTH(G287),1)</f>
        <v/>
      </c>
      <c r="O287" s="132">
        <f>IF(G287&gt;$K$3,"Futuro","Atraso")</f>
        <v/>
      </c>
      <c r="P287">
        <f>12*(YEAR(G287)-YEAR($K$3))+(MONTH(G287)-MONTH($K$3))</f>
        <v/>
      </c>
      <c r="Q287" s="366">
        <f>IF(M287="IBIRAPITANGA FASE 3",IF(O287="Atraso",L287,L287/(1+$I$2)^P287),IF(O287="Atraso",L287,L287/(1+$I$1)^P287))</f>
        <v/>
      </c>
      <c r="R287">
        <f>IF(O287="Atraso",$K$3-G287,0)</f>
        <v/>
      </c>
      <c r="S287">
        <f>IF(R287&lt;=15,"Até 15",IF(R287&lt;=30,"Entre 15 e 30",IF(R287&lt;=60,"Entre 30 e 60",IF(R287&lt;=90,"Entre 60 e 90",IF(R287&lt;=120,"Entre 90 e 120",IF(R287&lt;=150,"Entre 120 e 150",IF(R287&lt;=180,"Entre 150 e 180","Superior a 180")))))))</f>
        <v/>
      </c>
    </row>
    <row r="288">
      <c r="A288" t="inlineStr">
        <is>
          <t>Q02L012</t>
        </is>
      </c>
      <c r="B288" t="inlineStr">
        <is>
          <t>ARMANDO ALCAYDE</t>
        </is>
      </c>
      <c r="C288" t="n">
        <v>1</v>
      </c>
      <c r="D288" t="inlineStr">
        <is>
          <t>IPCA</t>
        </is>
      </c>
      <c r="E288" t="n">
        <v>0</v>
      </c>
      <c r="F288" t="inlineStr">
        <is>
          <t>MENSAL</t>
        </is>
      </c>
      <c r="G288" s="118" t="n">
        <v>46122</v>
      </c>
      <c r="H288" t="n">
        <v>46122</v>
      </c>
      <c r="I288" s="370" t="n">
        <v>35</v>
      </c>
      <c r="J288" t="inlineStr">
        <is>
          <t>CARTEIRA</t>
        </is>
      </c>
      <c r="K288" t="inlineStr">
        <is>
          <t>CONTRATO</t>
        </is>
      </c>
      <c r="L288" t="n">
        <v>3132.03</v>
      </c>
      <c r="M288" t="inlineStr">
        <is>
          <t>IBIRAPITANGA FASE 3</t>
        </is>
      </c>
      <c r="N288" s="142">
        <f>DATE(YEAR(G288),MONTH(G288),1)</f>
        <v/>
      </c>
      <c r="O288" s="132">
        <f>IF(G288&gt;$K$3,"Futuro","Atraso")</f>
        <v/>
      </c>
      <c r="P288">
        <f>12*(YEAR(G288)-YEAR($K$3))+(MONTH(G288)-MONTH($K$3))</f>
        <v/>
      </c>
      <c r="Q288" s="366">
        <f>IF(M288="IBIRAPITANGA FASE 3",IF(O288="Atraso",L288,L288/(1+$I$2)^P288),IF(O288="Atraso",L288,L288/(1+$I$1)^P288))</f>
        <v/>
      </c>
      <c r="R288">
        <f>IF(O288="Atraso",$K$3-G288,0)</f>
        <v/>
      </c>
      <c r="S288">
        <f>IF(R288&lt;=15,"Até 15",IF(R288&lt;=30,"Entre 15 e 30",IF(R288&lt;=60,"Entre 30 e 60",IF(R288&lt;=90,"Entre 60 e 90",IF(R288&lt;=120,"Entre 90 e 120",IF(R288&lt;=150,"Entre 120 e 150",IF(R288&lt;=180,"Entre 150 e 180","Superior a 180")))))))</f>
        <v/>
      </c>
    </row>
    <row r="289">
      <c r="A289" t="inlineStr">
        <is>
          <t>Q02L012</t>
        </is>
      </c>
      <c r="B289" t="inlineStr">
        <is>
          <t>ARMANDO ALCAYDE</t>
        </is>
      </c>
      <c r="C289" t="n">
        <v>1</v>
      </c>
      <c r="D289" t="inlineStr">
        <is>
          <t>IPCA</t>
        </is>
      </c>
      <c r="E289" t="n">
        <v>0</v>
      </c>
      <c r="F289" t="inlineStr">
        <is>
          <t>MENSAL</t>
        </is>
      </c>
      <c r="G289" s="118" t="n">
        <v>46152</v>
      </c>
      <c r="H289" t="n">
        <v>46152</v>
      </c>
      <c r="I289" s="370" t="n">
        <v>36</v>
      </c>
      <c r="J289" t="inlineStr">
        <is>
          <t>CARTEIRA</t>
        </is>
      </c>
      <c r="K289" t="inlineStr">
        <is>
          <t>CONTRATO</t>
        </is>
      </c>
      <c r="L289" t="n">
        <v>3132.03</v>
      </c>
      <c r="M289" t="inlineStr">
        <is>
          <t>IBIRAPITANGA FASE 3</t>
        </is>
      </c>
      <c r="N289" s="142">
        <f>DATE(YEAR(G289),MONTH(G289),1)</f>
        <v/>
      </c>
      <c r="O289" s="132">
        <f>IF(G289&gt;$K$3,"Futuro","Atraso")</f>
        <v/>
      </c>
      <c r="P289">
        <f>12*(YEAR(G289)-YEAR($K$3))+(MONTH(G289)-MONTH($K$3))</f>
        <v/>
      </c>
      <c r="Q289" s="366">
        <f>IF(M289="IBIRAPITANGA FASE 3",IF(O289="Atraso",L289,L289/(1+$I$2)^P289),IF(O289="Atraso",L289,L289/(1+$I$1)^P289))</f>
        <v/>
      </c>
      <c r="R289">
        <f>IF(O289="Atraso",$K$3-G289,0)</f>
        <v/>
      </c>
      <c r="S289">
        <f>IF(R289&lt;=15,"Até 15",IF(R289&lt;=30,"Entre 15 e 30",IF(R289&lt;=60,"Entre 30 e 60",IF(R289&lt;=90,"Entre 60 e 90",IF(R289&lt;=120,"Entre 90 e 120",IF(R289&lt;=150,"Entre 120 e 150",IF(R289&lt;=180,"Entre 150 e 180","Superior a 180")))))))</f>
        <v/>
      </c>
    </row>
    <row r="290">
      <c r="A290" t="inlineStr">
        <is>
          <t>Q02L012</t>
        </is>
      </c>
      <c r="B290" t="inlineStr">
        <is>
          <t>ARMANDO ALCAYDE</t>
        </is>
      </c>
      <c r="C290" t="n">
        <v>1</v>
      </c>
      <c r="D290" t="inlineStr">
        <is>
          <t>IPCA</t>
        </is>
      </c>
      <c r="E290" t="n">
        <v>0</v>
      </c>
      <c r="F290" t="inlineStr">
        <is>
          <t>MENSAL</t>
        </is>
      </c>
      <c r="G290" s="118" t="n">
        <v>46183</v>
      </c>
      <c r="H290" t="n">
        <v>46183</v>
      </c>
      <c r="I290" s="370" t="n">
        <v>37</v>
      </c>
      <c r="J290" t="inlineStr">
        <is>
          <t>CARTEIRA</t>
        </is>
      </c>
      <c r="K290" t="inlineStr">
        <is>
          <t>CONTRATO</t>
        </is>
      </c>
      <c r="L290" t="n">
        <v>3132.03</v>
      </c>
      <c r="M290" t="inlineStr">
        <is>
          <t>IBIRAPITANGA FASE 3</t>
        </is>
      </c>
      <c r="N290" s="142">
        <f>DATE(YEAR(G290),MONTH(G290),1)</f>
        <v/>
      </c>
      <c r="O290" s="132">
        <f>IF(G290&gt;$K$3,"Futuro","Atraso")</f>
        <v/>
      </c>
      <c r="P290">
        <f>12*(YEAR(G290)-YEAR($K$3))+(MONTH(G290)-MONTH($K$3))</f>
        <v/>
      </c>
      <c r="Q290" s="366">
        <f>IF(M290="IBIRAPITANGA FASE 3",IF(O290="Atraso",L290,L290/(1+$I$2)^P290),IF(O290="Atraso",L290,L290/(1+$I$1)^P290))</f>
        <v/>
      </c>
      <c r="R290">
        <f>IF(O290="Atraso",$K$3-G290,0)</f>
        <v/>
      </c>
      <c r="S290">
        <f>IF(R290&lt;=15,"Até 15",IF(R290&lt;=30,"Entre 15 e 30",IF(R290&lt;=60,"Entre 30 e 60",IF(R290&lt;=90,"Entre 60 e 90",IF(R290&lt;=120,"Entre 90 e 120",IF(R290&lt;=150,"Entre 120 e 150",IF(R290&lt;=180,"Entre 150 e 180","Superior a 180")))))))</f>
        <v/>
      </c>
    </row>
    <row r="291">
      <c r="A291" t="inlineStr">
        <is>
          <t>Q02L012</t>
        </is>
      </c>
      <c r="B291" t="inlineStr">
        <is>
          <t>ARMANDO ALCAYDE</t>
        </is>
      </c>
      <c r="C291" t="n">
        <v>1</v>
      </c>
      <c r="D291" t="inlineStr">
        <is>
          <t>IPCA</t>
        </is>
      </c>
      <c r="E291" t="n">
        <v>0</v>
      </c>
      <c r="F291" t="inlineStr">
        <is>
          <t>MENSAL</t>
        </is>
      </c>
      <c r="G291" s="118" t="n">
        <v>46213</v>
      </c>
      <c r="H291" t="n">
        <v>46213</v>
      </c>
      <c r="I291" s="370" t="n">
        <v>38</v>
      </c>
      <c r="J291" t="inlineStr">
        <is>
          <t>CARTEIRA</t>
        </is>
      </c>
      <c r="K291" t="inlineStr">
        <is>
          <t>CONTRATO</t>
        </is>
      </c>
      <c r="L291" t="n">
        <v>3132.03</v>
      </c>
      <c r="M291" t="inlineStr">
        <is>
          <t>IBIRAPITANGA FASE 3</t>
        </is>
      </c>
      <c r="N291" s="142">
        <f>DATE(YEAR(G291),MONTH(G291),1)</f>
        <v/>
      </c>
      <c r="O291" s="132">
        <f>IF(G291&gt;$K$3,"Futuro","Atraso")</f>
        <v/>
      </c>
      <c r="P291">
        <f>12*(YEAR(G291)-YEAR($K$3))+(MONTH(G291)-MONTH($K$3))</f>
        <v/>
      </c>
      <c r="Q291" s="366">
        <f>IF(M291="IBIRAPITANGA FASE 3",IF(O291="Atraso",L291,L291/(1+$I$2)^P291),IF(O291="Atraso",L291,L291/(1+$I$1)^P291))</f>
        <v/>
      </c>
      <c r="R291">
        <f>IF(O291="Atraso",$K$3-G291,0)</f>
        <v/>
      </c>
      <c r="S291">
        <f>IF(R291&lt;=15,"Até 15",IF(R291&lt;=30,"Entre 15 e 30",IF(R291&lt;=60,"Entre 30 e 60",IF(R291&lt;=90,"Entre 60 e 90",IF(R291&lt;=120,"Entre 90 e 120",IF(R291&lt;=150,"Entre 120 e 150",IF(R291&lt;=180,"Entre 150 e 180","Superior a 180")))))))</f>
        <v/>
      </c>
    </row>
    <row r="292">
      <c r="A292" t="inlineStr">
        <is>
          <t>Q02L012</t>
        </is>
      </c>
      <c r="B292" t="inlineStr">
        <is>
          <t>ARMANDO ALCAYDE</t>
        </is>
      </c>
      <c r="C292" t="n">
        <v>1</v>
      </c>
      <c r="D292" t="inlineStr">
        <is>
          <t>IPCA</t>
        </is>
      </c>
      <c r="E292" t="n">
        <v>0</v>
      </c>
      <c r="F292" t="inlineStr">
        <is>
          <t>MENSAL</t>
        </is>
      </c>
      <c r="G292" s="118" t="n">
        <v>46244</v>
      </c>
      <c r="H292" t="n">
        <v>46244</v>
      </c>
      <c r="I292" s="370" t="n">
        <v>39</v>
      </c>
      <c r="J292" t="inlineStr">
        <is>
          <t>CARTEIRA</t>
        </is>
      </c>
      <c r="K292" t="inlineStr">
        <is>
          <t>CONTRATO</t>
        </is>
      </c>
      <c r="L292" t="n">
        <v>3132.03</v>
      </c>
      <c r="M292" t="inlineStr">
        <is>
          <t>IBIRAPITANGA FASE 3</t>
        </is>
      </c>
      <c r="N292" s="142">
        <f>DATE(YEAR(G292),MONTH(G292),1)</f>
        <v/>
      </c>
      <c r="O292" s="132">
        <f>IF(G292&gt;$K$3,"Futuro","Atraso")</f>
        <v/>
      </c>
      <c r="P292">
        <f>12*(YEAR(G292)-YEAR($K$3))+(MONTH(G292)-MONTH($K$3))</f>
        <v/>
      </c>
      <c r="Q292" s="366">
        <f>IF(M292="IBIRAPITANGA FASE 3",IF(O292="Atraso",L292,L292/(1+$I$2)^P292),IF(O292="Atraso",L292,L292/(1+$I$1)^P292))</f>
        <v/>
      </c>
      <c r="R292">
        <f>IF(O292="Atraso",$K$3-G292,0)</f>
        <v/>
      </c>
      <c r="S292">
        <f>IF(R292&lt;=15,"Até 15",IF(R292&lt;=30,"Entre 15 e 30",IF(R292&lt;=60,"Entre 30 e 60",IF(R292&lt;=90,"Entre 60 e 90",IF(R292&lt;=120,"Entre 90 e 120",IF(R292&lt;=150,"Entre 120 e 150",IF(R292&lt;=180,"Entre 150 e 180","Superior a 180")))))))</f>
        <v/>
      </c>
    </row>
    <row r="293">
      <c r="A293" t="inlineStr">
        <is>
          <t>Q02L012</t>
        </is>
      </c>
      <c r="B293" t="inlineStr">
        <is>
          <t>ARMANDO ALCAYDE</t>
        </is>
      </c>
      <c r="C293" t="n">
        <v>1</v>
      </c>
      <c r="D293" t="inlineStr">
        <is>
          <t>IPCA</t>
        </is>
      </c>
      <c r="E293" t="n">
        <v>0</v>
      </c>
      <c r="F293" t="inlineStr">
        <is>
          <t>MENSAL</t>
        </is>
      </c>
      <c r="G293" s="118" t="n">
        <v>46275</v>
      </c>
      <c r="H293" t="n">
        <v>46275</v>
      </c>
      <c r="I293" s="370" t="n">
        <v>40</v>
      </c>
      <c r="J293" t="inlineStr">
        <is>
          <t>CARTEIRA</t>
        </is>
      </c>
      <c r="K293" t="inlineStr">
        <is>
          <t>CONTRATO</t>
        </is>
      </c>
      <c r="L293" t="n">
        <v>3132.03</v>
      </c>
      <c r="M293" t="inlineStr">
        <is>
          <t>IBIRAPITANGA FASE 3</t>
        </is>
      </c>
      <c r="N293" s="142">
        <f>DATE(YEAR(G293),MONTH(G293),1)</f>
        <v/>
      </c>
      <c r="O293" s="132">
        <f>IF(G293&gt;$K$3,"Futuro","Atraso")</f>
        <v/>
      </c>
      <c r="P293">
        <f>12*(YEAR(G293)-YEAR($K$3))+(MONTH(G293)-MONTH($K$3))</f>
        <v/>
      </c>
      <c r="Q293" s="366">
        <f>IF(M293="IBIRAPITANGA FASE 3",IF(O293="Atraso",L293,L293/(1+$I$2)^P293),IF(O293="Atraso",L293,L293/(1+$I$1)^P293))</f>
        <v/>
      </c>
      <c r="R293">
        <f>IF(O293="Atraso",$K$3-G293,0)</f>
        <v/>
      </c>
      <c r="S293">
        <f>IF(R293&lt;=15,"Até 15",IF(R293&lt;=30,"Entre 15 e 30",IF(R293&lt;=60,"Entre 30 e 60",IF(R293&lt;=90,"Entre 60 e 90",IF(R293&lt;=120,"Entre 90 e 120",IF(R293&lt;=150,"Entre 120 e 150",IF(R293&lt;=180,"Entre 150 e 180","Superior a 180")))))))</f>
        <v/>
      </c>
    </row>
    <row r="294">
      <c r="A294" t="inlineStr">
        <is>
          <t>Q02L012</t>
        </is>
      </c>
      <c r="B294" t="inlineStr">
        <is>
          <t>ARMANDO ALCAYDE</t>
        </is>
      </c>
      <c r="C294" t="n">
        <v>1</v>
      </c>
      <c r="D294" t="inlineStr">
        <is>
          <t>IPCA</t>
        </is>
      </c>
      <c r="E294" t="n">
        <v>0</v>
      </c>
      <c r="F294" t="inlineStr">
        <is>
          <t>MENSAL</t>
        </is>
      </c>
      <c r="G294" s="118" t="n">
        <v>46305</v>
      </c>
      <c r="H294" t="n">
        <v>46305</v>
      </c>
      <c r="I294" s="370" t="n">
        <v>41</v>
      </c>
      <c r="J294" t="inlineStr">
        <is>
          <t>CARTEIRA</t>
        </is>
      </c>
      <c r="K294" t="inlineStr">
        <is>
          <t>CONTRATO</t>
        </is>
      </c>
      <c r="L294" t="n">
        <v>3132.03</v>
      </c>
      <c r="M294" t="inlineStr">
        <is>
          <t>IBIRAPITANGA FASE 3</t>
        </is>
      </c>
      <c r="N294" s="142">
        <f>DATE(YEAR(G294),MONTH(G294),1)</f>
        <v/>
      </c>
      <c r="O294" s="132">
        <f>IF(G294&gt;$K$3,"Futuro","Atraso")</f>
        <v/>
      </c>
      <c r="P294">
        <f>12*(YEAR(G294)-YEAR($K$3))+(MONTH(G294)-MONTH($K$3))</f>
        <v/>
      </c>
      <c r="Q294" s="366">
        <f>IF(M294="IBIRAPITANGA FASE 3",IF(O294="Atraso",L294,L294/(1+$I$2)^P294),IF(O294="Atraso",L294,L294/(1+$I$1)^P294))</f>
        <v/>
      </c>
      <c r="R294">
        <f>IF(O294="Atraso",$K$3-G294,0)</f>
        <v/>
      </c>
      <c r="S294">
        <f>IF(R294&lt;=15,"Até 15",IF(R294&lt;=30,"Entre 15 e 30",IF(R294&lt;=60,"Entre 30 e 60",IF(R294&lt;=90,"Entre 60 e 90",IF(R294&lt;=120,"Entre 90 e 120",IF(R294&lt;=150,"Entre 120 e 150",IF(R294&lt;=180,"Entre 150 e 180","Superior a 180")))))))</f>
        <v/>
      </c>
    </row>
    <row r="295">
      <c r="A295" t="inlineStr">
        <is>
          <t>Q02L012</t>
        </is>
      </c>
      <c r="B295" t="inlineStr">
        <is>
          <t>ARMANDO ALCAYDE</t>
        </is>
      </c>
      <c r="C295" t="n">
        <v>1</v>
      </c>
      <c r="D295" t="inlineStr">
        <is>
          <t>IPCA</t>
        </is>
      </c>
      <c r="E295" t="n">
        <v>0</v>
      </c>
      <c r="F295" t="inlineStr">
        <is>
          <t>MENSAL</t>
        </is>
      </c>
      <c r="G295" s="118" t="n">
        <v>46336</v>
      </c>
      <c r="H295" t="n">
        <v>46336</v>
      </c>
      <c r="I295" s="370" t="n">
        <v>42</v>
      </c>
      <c r="J295" t="inlineStr">
        <is>
          <t>CARTEIRA</t>
        </is>
      </c>
      <c r="K295" t="inlineStr">
        <is>
          <t>CONTRATO</t>
        </is>
      </c>
      <c r="L295" t="n">
        <v>3132.03</v>
      </c>
      <c r="M295" t="inlineStr">
        <is>
          <t>IBIRAPITANGA FASE 3</t>
        </is>
      </c>
      <c r="N295" s="142">
        <f>DATE(YEAR(G295),MONTH(G295),1)</f>
        <v/>
      </c>
      <c r="O295" s="132">
        <f>IF(G295&gt;$K$3,"Futuro","Atraso")</f>
        <v/>
      </c>
      <c r="P295">
        <f>12*(YEAR(G295)-YEAR($K$3))+(MONTH(G295)-MONTH($K$3))</f>
        <v/>
      </c>
      <c r="Q295" s="366">
        <f>IF(M295="IBIRAPITANGA FASE 3",IF(O295="Atraso",L295,L295/(1+$I$2)^P295),IF(O295="Atraso",L295,L295/(1+$I$1)^P295))</f>
        <v/>
      </c>
      <c r="R295">
        <f>IF(O295="Atraso",$K$3-G295,0)</f>
        <v/>
      </c>
      <c r="S295">
        <f>IF(R295&lt;=15,"Até 15",IF(R295&lt;=30,"Entre 15 e 30",IF(R295&lt;=60,"Entre 30 e 60",IF(R295&lt;=90,"Entre 60 e 90",IF(R295&lt;=120,"Entre 90 e 120",IF(R295&lt;=150,"Entre 120 e 150",IF(R295&lt;=180,"Entre 150 e 180","Superior a 180")))))))</f>
        <v/>
      </c>
    </row>
    <row r="296">
      <c r="A296" t="inlineStr">
        <is>
          <t>Q02L012</t>
        </is>
      </c>
      <c r="B296" t="inlineStr">
        <is>
          <t>ARMANDO ALCAYDE</t>
        </is>
      </c>
      <c r="C296" t="n">
        <v>1</v>
      </c>
      <c r="D296" t="inlineStr">
        <is>
          <t>IPCA</t>
        </is>
      </c>
      <c r="E296" t="n">
        <v>0</v>
      </c>
      <c r="F296" t="inlineStr">
        <is>
          <t>MENSAL</t>
        </is>
      </c>
      <c r="G296" s="118" t="n">
        <v>46366</v>
      </c>
      <c r="H296" t="n">
        <v>46366</v>
      </c>
      <c r="I296" s="370" t="n">
        <v>43</v>
      </c>
      <c r="J296" t="inlineStr">
        <is>
          <t>CARTEIRA</t>
        </is>
      </c>
      <c r="K296" t="inlineStr">
        <is>
          <t>CONTRATO</t>
        </is>
      </c>
      <c r="L296" t="n">
        <v>3132.03</v>
      </c>
      <c r="M296" t="inlineStr">
        <is>
          <t>IBIRAPITANGA FASE 3</t>
        </is>
      </c>
      <c r="N296" s="142">
        <f>DATE(YEAR(G296),MONTH(G296),1)</f>
        <v/>
      </c>
      <c r="O296" s="132">
        <f>IF(G296&gt;$K$3,"Futuro","Atraso")</f>
        <v/>
      </c>
      <c r="P296">
        <f>12*(YEAR(G296)-YEAR($K$3))+(MONTH(G296)-MONTH($K$3))</f>
        <v/>
      </c>
      <c r="Q296" s="366">
        <f>IF(M296="IBIRAPITANGA FASE 3",IF(O296="Atraso",L296,L296/(1+$I$2)^P296),IF(O296="Atraso",L296,L296/(1+$I$1)^P296))</f>
        <v/>
      </c>
      <c r="R296">
        <f>IF(O296="Atraso",$K$3-G296,0)</f>
        <v/>
      </c>
      <c r="S296">
        <f>IF(R296&lt;=15,"Até 15",IF(R296&lt;=30,"Entre 15 e 30",IF(R296&lt;=60,"Entre 30 e 60",IF(R296&lt;=90,"Entre 60 e 90",IF(R296&lt;=120,"Entre 90 e 120",IF(R296&lt;=150,"Entre 120 e 150",IF(R296&lt;=180,"Entre 150 e 180","Superior a 180")))))))</f>
        <v/>
      </c>
    </row>
    <row r="297">
      <c r="A297" t="inlineStr">
        <is>
          <t>Q02L012</t>
        </is>
      </c>
      <c r="B297" t="inlineStr">
        <is>
          <t>ARMANDO ALCAYDE</t>
        </is>
      </c>
      <c r="C297" t="n">
        <v>1</v>
      </c>
      <c r="D297" t="inlineStr">
        <is>
          <t>IPCA</t>
        </is>
      </c>
      <c r="E297" t="n">
        <v>0</v>
      </c>
      <c r="F297" t="inlineStr">
        <is>
          <t>MENSAL</t>
        </is>
      </c>
      <c r="G297" s="118" t="n">
        <v>46397</v>
      </c>
      <c r="H297" t="n">
        <v>46397</v>
      </c>
      <c r="I297" s="370" t="n">
        <v>44</v>
      </c>
      <c r="J297" t="inlineStr">
        <is>
          <t>CARTEIRA</t>
        </is>
      </c>
      <c r="K297" t="inlineStr">
        <is>
          <t>CONTRATO</t>
        </is>
      </c>
      <c r="L297" t="n">
        <v>3132.03</v>
      </c>
      <c r="M297" t="inlineStr">
        <is>
          <t>IBIRAPITANGA FASE 3</t>
        </is>
      </c>
      <c r="N297" s="142">
        <f>DATE(YEAR(G297),MONTH(G297),1)</f>
        <v/>
      </c>
      <c r="O297" s="132">
        <f>IF(G297&gt;$K$3,"Futuro","Atraso")</f>
        <v/>
      </c>
      <c r="P297">
        <f>12*(YEAR(G297)-YEAR($K$3))+(MONTH(G297)-MONTH($K$3))</f>
        <v/>
      </c>
      <c r="Q297" s="366">
        <f>IF(M297="IBIRAPITANGA FASE 3",IF(O297="Atraso",L297,L297/(1+$I$2)^P297),IF(O297="Atraso",L297,L297/(1+$I$1)^P297))</f>
        <v/>
      </c>
      <c r="R297">
        <f>IF(O297="Atraso",$K$3-G297,0)</f>
        <v/>
      </c>
      <c r="S297">
        <f>IF(R297&lt;=15,"Até 15",IF(R297&lt;=30,"Entre 15 e 30",IF(R297&lt;=60,"Entre 30 e 60",IF(R297&lt;=90,"Entre 60 e 90",IF(R297&lt;=120,"Entre 90 e 120",IF(R297&lt;=150,"Entre 120 e 150",IF(R297&lt;=180,"Entre 150 e 180","Superior a 180")))))))</f>
        <v/>
      </c>
    </row>
    <row r="298">
      <c r="A298" t="inlineStr">
        <is>
          <t>Q02L012</t>
        </is>
      </c>
      <c r="B298" t="inlineStr">
        <is>
          <t>ARMANDO ALCAYDE</t>
        </is>
      </c>
      <c r="C298" t="n">
        <v>1</v>
      </c>
      <c r="D298" t="inlineStr">
        <is>
          <t>IPCA</t>
        </is>
      </c>
      <c r="E298" t="n">
        <v>0</v>
      </c>
      <c r="F298" t="inlineStr">
        <is>
          <t>MENSAL</t>
        </is>
      </c>
      <c r="G298" s="118" t="n">
        <v>46428</v>
      </c>
      <c r="H298" t="n">
        <v>46428</v>
      </c>
      <c r="I298" s="370" t="n">
        <v>45</v>
      </c>
      <c r="J298" t="inlineStr">
        <is>
          <t>CARTEIRA</t>
        </is>
      </c>
      <c r="K298" t="inlineStr">
        <is>
          <t>CONTRATO</t>
        </is>
      </c>
      <c r="L298" t="n">
        <v>3132.03</v>
      </c>
      <c r="M298" t="inlineStr">
        <is>
          <t>IBIRAPITANGA FASE 3</t>
        </is>
      </c>
      <c r="N298" s="142">
        <f>DATE(YEAR(G298),MONTH(G298),1)</f>
        <v/>
      </c>
      <c r="O298" s="132">
        <f>IF(G298&gt;$K$3,"Futuro","Atraso")</f>
        <v/>
      </c>
      <c r="P298">
        <f>12*(YEAR(G298)-YEAR($K$3))+(MONTH(G298)-MONTH($K$3))</f>
        <v/>
      </c>
      <c r="Q298" s="366">
        <f>IF(M298="IBIRAPITANGA FASE 3",IF(O298="Atraso",L298,L298/(1+$I$2)^P298),IF(O298="Atraso",L298,L298/(1+$I$1)^P298))</f>
        <v/>
      </c>
      <c r="R298">
        <f>IF(O298="Atraso",$K$3-G298,0)</f>
        <v/>
      </c>
      <c r="S298">
        <f>IF(R298&lt;=15,"Até 15",IF(R298&lt;=30,"Entre 15 e 30",IF(R298&lt;=60,"Entre 30 e 60",IF(R298&lt;=90,"Entre 60 e 90",IF(R298&lt;=120,"Entre 90 e 120",IF(R298&lt;=150,"Entre 120 e 150",IF(R298&lt;=180,"Entre 150 e 180","Superior a 180")))))))</f>
        <v/>
      </c>
    </row>
    <row r="299">
      <c r="A299" t="inlineStr">
        <is>
          <t>Q02L012</t>
        </is>
      </c>
      <c r="B299" t="inlineStr">
        <is>
          <t>ARMANDO ALCAYDE</t>
        </is>
      </c>
      <c r="C299" t="n">
        <v>1</v>
      </c>
      <c r="D299" t="inlineStr">
        <is>
          <t>IPCA</t>
        </is>
      </c>
      <c r="E299" t="n">
        <v>0</v>
      </c>
      <c r="F299" t="inlineStr">
        <is>
          <t>MENSAL</t>
        </is>
      </c>
      <c r="G299" s="118" t="n">
        <v>46456</v>
      </c>
      <c r="H299" t="n">
        <v>46456</v>
      </c>
      <c r="I299" s="370" t="n">
        <v>46</v>
      </c>
      <c r="J299" t="inlineStr">
        <is>
          <t>CARTEIRA</t>
        </is>
      </c>
      <c r="K299" t="inlineStr">
        <is>
          <t>CONTRATO</t>
        </is>
      </c>
      <c r="L299" t="n">
        <v>3132.03</v>
      </c>
      <c r="M299" t="inlineStr">
        <is>
          <t>IBIRAPITANGA FASE 3</t>
        </is>
      </c>
      <c r="N299" s="142">
        <f>DATE(YEAR(G299),MONTH(G299),1)</f>
        <v/>
      </c>
      <c r="O299" s="132">
        <f>IF(G299&gt;$K$3,"Futuro","Atraso")</f>
        <v/>
      </c>
      <c r="P299">
        <f>12*(YEAR(G299)-YEAR($K$3))+(MONTH(G299)-MONTH($K$3))</f>
        <v/>
      </c>
      <c r="Q299" s="366">
        <f>IF(M299="IBIRAPITANGA FASE 3",IF(O299="Atraso",L299,L299/(1+$I$2)^P299),IF(O299="Atraso",L299,L299/(1+$I$1)^P299))</f>
        <v/>
      </c>
      <c r="R299">
        <f>IF(O299="Atraso",$K$3-G299,0)</f>
        <v/>
      </c>
      <c r="S299">
        <f>IF(R299&lt;=15,"Até 15",IF(R299&lt;=30,"Entre 15 e 30",IF(R299&lt;=60,"Entre 30 e 60",IF(R299&lt;=90,"Entre 60 e 90",IF(R299&lt;=120,"Entre 90 e 120",IF(R299&lt;=150,"Entre 120 e 150",IF(R299&lt;=180,"Entre 150 e 180","Superior a 180")))))))</f>
        <v/>
      </c>
    </row>
    <row r="300">
      <c r="A300" t="inlineStr">
        <is>
          <t>Q02L012</t>
        </is>
      </c>
      <c r="B300" t="inlineStr">
        <is>
          <t>ARMANDO ALCAYDE</t>
        </is>
      </c>
      <c r="C300" t="n">
        <v>1</v>
      </c>
      <c r="D300" t="inlineStr">
        <is>
          <t>IPCA</t>
        </is>
      </c>
      <c r="E300" t="n">
        <v>0</v>
      </c>
      <c r="F300" t="inlineStr">
        <is>
          <t>MENSAL</t>
        </is>
      </c>
      <c r="G300" s="118" t="n">
        <v>46487</v>
      </c>
      <c r="H300" t="n">
        <v>46487</v>
      </c>
      <c r="I300" s="370" t="n">
        <v>47</v>
      </c>
      <c r="J300" t="inlineStr">
        <is>
          <t>CARTEIRA</t>
        </is>
      </c>
      <c r="K300" t="inlineStr">
        <is>
          <t>CONTRATO</t>
        </is>
      </c>
      <c r="L300" t="n">
        <v>3132.03</v>
      </c>
      <c r="M300" t="inlineStr">
        <is>
          <t>IBIRAPITANGA FASE 3</t>
        </is>
      </c>
      <c r="N300" s="142">
        <f>DATE(YEAR(G300),MONTH(G300),1)</f>
        <v/>
      </c>
      <c r="O300" s="132">
        <f>IF(G300&gt;$K$3,"Futuro","Atraso")</f>
        <v/>
      </c>
      <c r="P300">
        <f>12*(YEAR(G300)-YEAR($K$3))+(MONTH(G300)-MONTH($K$3))</f>
        <v/>
      </c>
      <c r="Q300" s="366">
        <f>IF(M300="IBIRAPITANGA FASE 3",IF(O300="Atraso",L300,L300/(1+$I$2)^P300),IF(O300="Atraso",L300,L300/(1+$I$1)^P300))</f>
        <v/>
      </c>
      <c r="R300">
        <f>IF(O300="Atraso",$K$3-G300,0)</f>
        <v/>
      </c>
      <c r="S300">
        <f>IF(R300&lt;=15,"Até 15",IF(R300&lt;=30,"Entre 15 e 30",IF(R300&lt;=60,"Entre 30 e 60",IF(R300&lt;=90,"Entre 60 e 90",IF(R300&lt;=120,"Entre 90 e 120",IF(R300&lt;=150,"Entre 120 e 150",IF(R300&lt;=180,"Entre 150 e 180","Superior a 180")))))))</f>
        <v/>
      </c>
    </row>
    <row r="301">
      <c r="A301" t="inlineStr">
        <is>
          <t>Q02L012</t>
        </is>
      </c>
      <c r="B301" t="inlineStr">
        <is>
          <t>ARMANDO ALCAYDE</t>
        </is>
      </c>
      <c r="C301" t="n">
        <v>1</v>
      </c>
      <c r="D301" t="inlineStr">
        <is>
          <t>IPCA</t>
        </is>
      </c>
      <c r="E301" t="n">
        <v>0</v>
      </c>
      <c r="F301" t="inlineStr">
        <is>
          <t>MENSAL</t>
        </is>
      </c>
      <c r="G301" s="118" t="n">
        <v>46517</v>
      </c>
      <c r="H301" t="n">
        <v>46517</v>
      </c>
      <c r="I301" s="370" t="n">
        <v>48</v>
      </c>
      <c r="J301" t="inlineStr">
        <is>
          <t>CARTEIRA</t>
        </is>
      </c>
      <c r="K301" t="inlineStr">
        <is>
          <t>CONTRATO</t>
        </is>
      </c>
      <c r="L301" t="n">
        <v>3132.03</v>
      </c>
      <c r="M301" t="inlineStr">
        <is>
          <t>IBIRAPITANGA FASE 3</t>
        </is>
      </c>
      <c r="N301" s="142">
        <f>DATE(YEAR(G301),MONTH(G301),1)</f>
        <v/>
      </c>
      <c r="O301" s="132">
        <f>IF(G301&gt;$K$3,"Futuro","Atraso")</f>
        <v/>
      </c>
      <c r="P301">
        <f>12*(YEAR(G301)-YEAR($K$3))+(MONTH(G301)-MONTH($K$3))</f>
        <v/>
      </c>
      <c r="Q301" s="366">
        <f>IF(M301="IBIRAPITANGA FASE 3",IF(O301="Atraso",L301,L301/(1+$I$2)^P301),IF(O301="Atraso",L301,L301/(1+$I$1)^P301))</f>
        <v/>
      </c>
      <c r="R301">
        <f>IF(O301="Atraso",$K$3-G301,0)</f>
        <v/>
      </c>
      <c r="S301">
        <f>IF(R301&lt;=15,"Até 15",IF(R301&lt;=30,"Entre 15 e 30",IF(R301&lt;=60,"Entre 30 e 60",IF(R301&lt;=90,"Entre 60 e 90",IF(R301&lt;=120,"Entre 90 e 120",IF(R301&lt;=150,"Entre 120 e 150",IF(R301&lt;=180,"Entre 150 e 180","Superior a 180")))))))</f>
        <v/>
      </c>
    </row>
    <row r="302">
      <c r="A302" t="inlineStr">
        <is>
          <t>Q02L012</t>
        </is>
      </c>
      <c r="B302" t="inlineStr">
        <is>
          <t>ARMANDO ALCAYDE</t>
        </is>
      </c>
      <c r="C302" t="n">
        <v>1</v>
      </c>
      <c r="D302" t="inlineStr">
        <is>
          <t>IPCA</t>
        </is>
      </c>
      <c r="E302" t="n">
        <v>0</v>
      </c>
      <c r="F302" t="inlineStr">
        <is>
          <t>MENSAL</t>
        </is>
      </c>
      <c r="G302" s="118" t="n">
        <v>46548</v>
      </c>
      <c r="H302" t="n">
        <v>46548</v>
      </c>
      <c r="I302" s="370" t="n">
        <v>49</v>
      </c>
      <c r="J302" t="inlineStr">
        <is>
          <t>CARTEIRA</t>
        </is>
      </c>
      <c r="K302" t="inlineStr">
        <is>
          <t>CONTRATO</t>
        </is>
      </c>
      <c r="L302" t="n">
        <v>3132.03</v>
      </c>
      <c r="M302" t="inlineStr">
        <is>
          <t>IBIRAPITANGA FASE 3</t>
        </is>
      </c>
      <c r="N302" s="142">
        <f>DATE(YEAR(G302),MONTH(G302),1)</f>
        <v/>
      </c>
      <c r="O302" s="132">
        <f>IF(G302&gt;$K$3,"Futuro","Atraso")</f>
        <v/>
      </c>
      <c r="P302">
        <f>12*(YEAR(G302)-YEAR($K$3))+(MONTH(G302)-MONTH($K$3))</f>
        <v/>
      </c>
      <c r="Q302" s="366">
        <f>IF(M302="IBIRAPITANGA FASE 3",IF(O302="Atraso",L302,L302/(1+$I$2)^P302),IF(O302="Atraso",L302,L302/(1+$I$1)^P302))</f>
        <v/>
      </c>
      <c r="R302">
        <f>IF(O302="Atraso",$K$3-G302,0)</f>
        <v/>
      </c>
      <c r="S302">
        <f>IF(R302&lt;=15,"Até 15",IF(R302&lt;=30,"Entre 15 e 30",IF(R302&lt;=60,"Entre 30 e 60",IF(R302&lt;=90,"Entre 60 e 90",IF(R302&lt;=120,"Entre 90 e 120",IF(R302&lt;=150,"Entre 120 e 150",IF(R302&lt;=180,"Entre 150 e 180","Superior a 180")))))))</f>
        <v/>
      </c>
    </row>
    <row r="303">
      <c r="A303" t="inlineStr">
        <is>
          <t>Q02L012</t>
        </is>
      </c>
      <c r="B303" t="inlineStr">
        <is>
          <t>ARMANDO ALCAYDE</t>
        </is>
      </c>
      <c r="C303" t="n">
        <v>1</v>
      </c>
      <c r="D303" t="inlineStr">
        <is>
          <t>IPCA</t>
        </is>
      </c>
      <c r="E303" t="n">
        <v>0</v>
      </c>
      <c r="F303" t="inlineStr">
        <is>
          <t>MENSAL</t>
        </is>
      </c>
      <c r="G303" s="118" t="n">
        <v>46578</v>
      </c>
      <c r="H303" t="n">
        <v>46578</v>
      </c>
      <c r="I303" s="370" t="n">
        <v>50</v>
      </c>
      <c r="J303" t="inlineStr">
        <is>
          <t>CARTEIRA</t>
        </is>
      </c>
      <c r="K303" t="inlineStr">
        <is>
          <t>CONTRATO</t>
        </is>
      </c>
      <c r="L303" t="n">
        <v>3132.03</v>
      </c>
      <c r="M303" t="inlineStr">
        <is>
          <t>IBIRAPITANGA FASE 3</t>
        </is>
      </c>
      <c r="N303" s="142">
        <f>DATE(YEAR(G303),MONTH(G303),1)</f>
        <v/>
      </c>
      <c r="O303" s="132">
        <f>IF(G303&gt;$K$3,"Futuro","Atraso")</f>
        <v/>
      </c>
      <c r="P303">
        <f>12*(YEAR(G303)-YEAR($K$3))+(MONTH(G303)-MONTH($K$3))</f>
        <v/>
      </c>
      <c r="Q303" s="366">
        <f>IF(M303="IBIRAPITANGA FASE 3",IF(O303="Atraso",L303,L303/(1+$I$2)^P303),IF(O303="Atraso",L303,L303/(1+$I$1)^P303))</f>
        <v/>
      </c>
      <c r="R303">
        <f>IF(O303="Atraso",$K$3-G303,0)</f>
        <v/>
      </c>
      <c r="S303">
        <f>IF(R303&lt;=15,"Até 15",IF(R303&lt;=30,"Entre 15 e 30",IF(R303&lt;=60,"Entre 30 e 60",IF(R303&lt;=90,"Entre 60 e 90",IF(R303&lt;=120,"Entre 90 e 120",IF(R303&lt;=150,"Entre 120 e 150",IF(R303&lt;=180,"Entre 150 e 180","Superior a 180")))))))</f>
        <v/>
      </c>
    </row>
    <row r="304">
      <c r="A304" t="inlineStr">
        <is>
          <t>Q02L012</t>
        </is>
      </c>
      <c r="B304" t="inlineStr">
        <is>
          <t>ARMANDO ALCAYDE</t>
        </is>
      </c>
      <c r="C304" t="n">
        <v>1</v>
      </c>
      <c r="D304" t="inlineStr">
        <is>
          <t>IPCA</t>
        </is>
      </c>
      <c r="E304" t="n">
        <v>0</v>
      </c>
      <c r="F304" t="inlineStr">
        <is>
          <t>MENSAL</t>
        </is>
      </c>
      <c r="G304" s="118" t="n">
        <v>46609</v>
      </c>
      <c r="H304" t="n">
        <v>46609</v>
      </c>
      <c r="I304" s="370" t="n">
        <v>51</v>
      </c>
      <c r="J304" t="inlineStr">
        <is>
          <t>CARTEIRA</t>
        </is>
      </c>
      <c r="K304" t="inlineStr">
        <is>
          <t>CONTRATO</t>
        </is>
      </c>
      <c r="L304" t="n">
        <v>3132.03</v>
      </c>
      <c r="M304" t="inlineStr">
        <is>
          <t>IBIRAPITANGA FASE 3</t>
        </is>
      </c>
      <c r="N304" s="142">
        <f>DATE(YEAR(G304),MONTH(G304),1)</f>
        <v/>
      </c>
      <c r="O304" s="132">
        <f>IF(G304&gt;$K$3,"Futuro","Atraso")</f>
        <v/>
      </c>
      <c r="P304">
        <f>12*(YEAR(G304)-YEAR($K$3))+(MONTH(G304)-MONTH($K$3))</f>
        <v/>
      </c>
      <c r="Q304" s="366">
        <f>IF(M304="IBIRAPITANGA FASE 3",IF(O304="Atraso",L304,L304/(1+$I$2)^P304),IF(O304="Atraso",L304,L304/(1+$I$1)^P304))</f>
        <v/>
      </c>
      <c r="R304">
        <f>IF(O304="Atraso",$K$3-G304,0)</f>
        <v/>
      </c>
      <c r="S304">
        <f>IF(R304&lt;=15,"Até 15",IF(R304&lt;=30,"Entre 15 e 30",IF(R304&lt;=60,"Entre 30 e 60",IF(R304&lt;=90,"Entre 60 e 90",IF(R304&lt;=120,"Entre 90 e 120",IF(R304&lt;=150,"Entre 120 e 150",IF(R304&lt;=180,"Entre 150 e 180","Superior a 180")))))))</f>
        <v/>
      </c>
    </row>
    <row r="305">
      <c r="A305" t="inlineStr">
        <is>
          <t>Q02L012</t>
        </is>
      </c>
      <c r="B305" t="inlineStr">
        <is>
          <t>ARMANDO ALCAYDE</t>
        </is>
      </c>
      <c r="C305" t="n">
        <v>1</v>
      </c>
      <c r="D305" t="inlineStr">
        <is>
          <t>IPCA</t>
        </is>
      </c>
      <c r="E305" t="n">
        <v>0</v>
      </c>
      <c r="F305" t="inlineStr">
        <is>
          <t>MENSAL</t>
        </is>
      </c>
      <c r="G305" s="118" t="n">
        <v>46640</v>
      </c>
      <c r="H305" t="n">
        <v>46640</v>
      </c>
      <c r="I305" s="370" t="n">
        <v>52</v>
      </c>
      <c r="J305" t="inlineStr">
        <is>
          <t>CARTEIRA</t>
        </is>
      </c>
      <c r="K305" t="inlineStr">
        <is>
          <t>CONTRATO</t>
        </is>
      </c>
      <c r="L305" t="n">
        <v>3132.03</v>
      </c>
      <c r="M305" t="inlineStr">
        <is>
          <t>IBIRAPITANGA FASE 3</t>
        </is>
      </c>
      <c r="N305" s="142">
        <f>DATE(YEAR(G305),MONTH(G305),1)</f>
        <v/>
      </c>
      <c r="O305" s="132">
        <f>IF(G305&gt;$K$3,"Futuro","Atraso")</f>
        <v/>
      </c>
      <c r="P305">
        <f>12*(YEAR(G305)-YEAR($K$3))+(MONTH(G305)-MONTH($K$3))</f>
        <v/>
      </c>
      <c r="Q305" s="366">
        <f>IF(M305="IBIRAPITANGA FASE 3",IF(O305="Atraso",L305,L305/(1+$I$2)^P305),IF(O305="Atraso",L305,L305/(1+$I$1)^P305))</f>
        <v/>
      </c>
      <c r="R305">
        <f>IF(O305="Atraso",$K$3-G305,0)</f>
        <v/>
      </c>
      <c r="S305">
        <f>IF(R305&lt;=15,"Até 15",IF(R305&lt;=30,"Entre 15 e 30",IF(R305&lt;=60,"Entre 30 e 60",IF(R305&lt;=90,"Entre 60 e 90",IF(R305&lt;=120,"Entre 90 e 120",IF(R305&lt;=150,"Entre 120 e 150",IF(R305&lt;=180,"Entre 150 e 180","Superior a 180")))))))</f>
        <v/>
      </c>
    </row>
    <row r="306">
      <c r="A306" t="inlineStr">
        <is>
          <t>Q02L012</t>
        </is>
      </c>
      <c r="B306" t="inlineStr">
        <is>
          <t>ARMANDO ALCAYDE</t>
        </is>
      </c>
      <c r="C306" t="n">
        <v>1</v>
      </c>
      <c r="D306" t="inlineStr">
        <is>
          <t>IPCA</t>
        </is>
      </c>
      <c r="E306" t="n">
        <v>0</v>
      </c>
      <c r="F306" t="inlineStr">
        <is>
          <t>MENSAL</t>
        </is>
      </c>
      <c r="G306" s="118" t="n">
        <v>46670</v>
      </c>
      <c r="H306" t="n">
        <v>46670</v>
      </c>
      <c r="I306" s="370" t="n">
        <v>53</v>
      </c>
      <c r="J306" t="inlineStr">
        <is>
          <t>CARTEIRA</t>
        </is>
      </c>
      <c r="K306" t="inlineStr">
        <is>
          <t>CONTRATO</t>
        </is>
      </c>
      <c r="L306" t="n">
        <v>3132.03</v>
      </c>
      <c r="M306" t="inlineStr">
        <is>
          <t>IBIRAPITANGA FASE 3</t>
        </is>
      </c>
      <c r="N306" s="142">
        <f>DATE(YEAR(G306),MONTH(G306),1)</f>
        <v/>
      </c>
      <c r="O306" s="132">
        <f>IF(G306&gt;$K$3,"Futuro","Atraso")</f>
        <v/>
      </c>
      <c r="P306">
        <f>12*(YEAR(G306)-YEAR($K$3))+(MONTH(G306)-MONTH($K$3))</f>
        <v/>
      </c>
      <c r="Q306" s="366">
        <f>IF(M306="IBIRAPITANGA FASE 3",IF(O306="Atraso",L306,L306/(1+$I$2)^P306),IF(O306="Atraso",L306,L306/(1+$I$1)^P306))</f>
        <v/>
      </c>
      <c r="R306">
        <f>IF(O306="Atraso",$K$3-G306,0)</f>
        <v/>
      </c>
      <c r="S306">
        <f>IF(R306&lt;=15,"Até 15",IF(R306&lt;=30,"Entre 15 e 30",IF(R306&lt;=60,"Entre 30 e 60",IF(R306&lt;=90,"Entre 60 e 90",IF(R306&lt;=120,"Entre 90 e 120",IF(R306&lt;=150,"Entre 120 e 150",IF(R306&lt;=180,"Entre 150 e 180","Superior a 180")))))))</f>
        <v/>
      </c>
    </row>
    <row r="307">
      <c r="A307" t="inlineStr">
        <is>
          <t>Q02L012</t>
        </is>
      </c>
      <c r="B307" t="inlineStr">
        <is>
          <t>ARMANDO ALCAYDE</t>
        </is>
      </c>
      <c r="C307" t="n">
        <v>1</v>
      </c>
      <c r="D307" t="inlineStr">
        <is>
          <t>IPCA</t>
        </is>
      </c>
      <c r="E307" t="n">
        <v>0</v>
      </c>
      <c r="F307" t="inlineStr">
        <is>
          <t>MENSAL</t>
        </is>
      </c>
      <c r="G307" s="118" t="n">
        <v>46701</v>
      </c>
      <c r="H307" t="n">
        <v>46701</v>
      </c>
      <c r="I307" s="370" t="n">
        <v>54</v>
      </c>
      <c r="J307" t="inlineStr">
        <is>
          <t>CARTEIRA</t>
        </is>
      </c>
      <c r="K307" t="inlineStr">
        <is>
          <t>CONTRATO</t>
        </is>
      </c>
      <c r="L307" t="n">
        <v>3132.03</v>
      </c>
      <c r="M307" t="inlineStr">
        <is>
          <t>IBIRAPITANGA FASE 3</t>
        </is>
      </c>
      <c r="N307" s="142">
        <f>DATE(YEAR(G307),MONTH(G307),1)</f>
        <v/>
      </c>
      <c r="O307" s="132">
        <f>IF(G307&gt;$K$3,"Futuro","Atraso")</f>
        <v/>
      </c>
      <c r="P307">
        <f>12*(YEAR(G307)-YEAR($K$3))+(MONTH(G307)-MONTH($K$3))</f>
        <v/>
      </c>
      <c r="Q307" s="366">
        <f>IF(M307="IBIRAPITANGA FASE 3",IF(O307="Atraso",L307,L307/(1+$I$2)^P307),IF(O307="Atraso",L307,L307/(1+$I$1)^P307))</f>
        <v/>
      </c>
      <c r="R307">
        <f>IF(O307="Atraso",$K$3-G307,0)</f>
        <v/>
      </c>
      <c r="S307">
        <f>IF(R307&lt;=15,"Até 15",IF(R307&lt;=30,"Entre 15 e 30",IF(R307&lt;=60,"Entre 30 e 60",IF(R307&lt;=90,"Entre 60 e 90",IF(R307&lt;=120,"Entre 90 e 120",IF(R307&lt;=150,"Entre 120 e 150",IF(R307&lt;=180,"Entre 150 e 180","Superior a 180")))))))</f>
        <v/>
      </c>
    </row>
    <row r="308">
      <c r="A308" t="inlineStr">
        <is>
          <t>Q02L012</t>
        </is>
      </c>
      <c r="B308" t="inlineStr">
        <is>
          <t>ARMANDO ALCAYDE</t>
        </is>
      </c>
      <c r="C308" t="n">
        <v>1</v>
      </c>
      <c r="D308" t="inlineStr">
        <is>
          <t>IPCA</t>
        </is>
      </c>
      <c r="E308" t="n">
        <v>0</v>
      </c>
      <c r="F308" t="inlineStr">
        <is>
          <t>MENSAL</t>
        </is>
      </c>
      <c r="G308" s="118" t="n">
        <v>46731</v>
      </c>
      <c r="H308" t="n">
        <v>46731</v>
      </c>
      <c r="I308" s="370" t="n">
        <v>55</v>
      </c>
      <c r="J308" t="inlineStr">
        <is>
          <t>CARTEIRA</t>
        </is>
      </c>
      <c r="K308" t="inlineStr">
        <is>
          <t>CONTRATO</t>
        </is>
      </c>
      <c r="L308" t="n">
        <v>3132.03</v>
      </c>
      <c r="M308" t="inlineStr">
        <is>
          <t>IBIRAPITANGA FASE 3</t>
        </is>
      </c>
      <c r="N308" s="142">
        <f>DATE(YEAR(G308),MONTH(G308),1)</f>
        <v/>
      </c>
      <c r="O308" s="132">
        <f>IF(G308&gt;$K$3,"Futuro","Atraso")</f>
        <v/>
      </c>
      <c r="P308">
        <f>12*(YEAR(G308)-YEAR($K$3))+(MONTH(G308)-MONTH($K$3))</f>
        <v/>
      </c>
      <c r="Q308" s="366">
        <f>IF(M308="IBIRAPITANGA FASE 3",IF(O308="Atraso",L308,L308/(1+$I$2)^P308),IF(O308="Atraso",L308,L308/(1+$I$1)^P308))</f>
        <v/>
      </c>
      <c r="R308">
        <f>IF(O308="Atraso",$K$3-G308,0)</f>
        <v/>
      </c>
      <c r="S308">
        <f>IF(R308&lt;=15,"Até 15",IF(R308&lt;=30,"Entre 15 e 30",IF(R308&lt;=60,"Entre 30 e 60",IF(R308&lt;=90,"Entre 60 e 90",IF(R308&lt;=120,"Entre 90 e 120",IF(R308&lt;=150,"Entre 120 e 150",IF(R308&lt;=180,"Entre 150 e 180","Superior a 180")))))))</f>
        <v/>
      </c>
    </row>
    <row r="309">
      <c r="A309" t="inlineStr">
        <is>
          <t>Q02L012</t>
        </is>
      </c>
      <c r="B309" t="inlineStr">
        <is>
          <t>ARMANDO ALCAYDE</t>
        </is>
      </c>
      <c r="C309" t="n">
        <v>1</v>
      </c>
      <c r="D309" t="inlineStr">
        <is>
          <t>IPCA</t>
        </is>
      </c>
      <c r="E309" t="n">
        <v>0</v>
      </c>
      <c r="F309" t="inlineStr">
        <is>
          <t>MENSAL</t>
        </is>
      </c>
      <c r="G309" s="118" t="n">
        <v>46762</v>
      </c>
      <c r="H309" t="n">
        <v>46762</v>
      </c>
      <c r="I309" s="370" t="n">
        <v>56</v>
      </c>
      <c r="J309" t="inlineStr">
        <is>
          <t>CARTEIRA</t>
        </is>
      </c>
      <c r="K309" t="inlineStr">
        <is>
          <t>CONTRATO</t>
        </is>
      </c>
      <c r="L309" t="n">
        <v>3132.03</v>
      </c>
      <c r="M309" t="inlineStr">
        <is>
          <t>IBIRAPITANGA FASE 3</t>
        </is>
      </c>
      <c r="N309" s="142">
        <f>DATE(YEAR(G309),MONTH(G309),1)</f>
        <v/>
      </c>
      <c r="O309" s="132">
        <f>IF(G309&gt;$K$3,"Futuro","Atraso")</f>
        <v/>
      </c>
      <c r="P309">
        <f>12*(YEAR(G309)-YEAR($K$3))+(MONTH(G309)-MONTH($K$3))</f>
        <v/>
      </c>
      <c r="Q309" s="366">
        <f>IF(M309="IBIRAPITANGA FASE 3",IF(O309="Atraso",L309,L309/(1+$I$2)^P309),IF(O309="Atraso",L309,L309/(1+$I$1)^P309))</f>
        <v/>
      </c>
      <c r="R309">
        <f>IF(O309="Atraso",$K$3-G309,0)</f>
        <v/>
      </c>
      <c r="S309">
        <f>IF(R309&lt;=15,"Até 15",IF(R309&lt;=30,"Entre 15 e 30",IF(R309&lt;=60,"Entre 30 e 60",IF(R309&lt;=90,"Entre 60 e 90",IF(R309&lt;=120,"Entre 90 e 120",IF(R309&lt;=150,"Entre 120 e 150",IF(R309&lt;=180,"Entre 150 e 180","Superior a 180")))))))</f>
        <v/>
      </c>
    </row>
    <row r="310">
      <c r="A310" t="inlineStr">
        <is>
          <t>Q02L012</t>
        </is>
      </c>
      <c r="B310" t="inlineStr">
        <is>
          <t>ARMANDO ALCAYDE</t>
        </is>
      </c>
      <c r="C310" t="n">
        <v>1</v>
      </c>
      <c r="D310" t="inlineStr">
        <is>
          <t>IPCA</t>
        </is>
      </c>
      <c r="E310" t="n">
        <v>0</v>
      </c>
      <c r="F310" t="inlineStr">
        <is>
          <t>MENSAL</t>
        </is>
      </c>
      <c r="G310" s="118" t="n">
        <v>46793</v>
      </c>
      <c r="H310" t="n">
        <v>46793</v>
      </c>
      <c r="I310" s="370" t="n">
        <v>57</v>
      </c>
      <c r="J310" t="inlineStr">
        <is>
          <t>CARTEIRA</t>
        </is>
      </c>
      <c r="K310" t="inlineStr">
        <is>
          <t>CONTRATO</t>
        </is>
      </c>
      <c r="L310" t="n">
        <v>3132.03</v>
      </c>
      <c r="M310" t="inlineStr">
        <is>
          <t>IBIRAPITANGA FASE 3</t>
        </is>
      </c>
      <c r="N310" s="142">
        <f>DATE(YEAR(G310),MONTH(G310),1)</f>
        <v/>
      </c>
      <c r="O310" s="132">
        <f>IF(G310&gt;$K$3,"Futuro","Atraso")</f>
        <v/>
      </c>
      <c r="P310">
        <f>12*(YEAR(G310)-YEAR($K$3))+(MONTH(G310)-MONTH($K$3))</f>
        <v/>
      </c>
      <c r="Q310" s="366">
        <f>IF(M310="IBIRAPITANGA FASE 3",IF(O310="Atraso",L310,L310/(1+$I$2)^P310),IF(O310="Atraso",L310,L310/(1+$I$1)^P310))</f>
        <v/>
      </c>
      <c r="R310">
        <f>IF(O310="Atraso",$K$3-G310,0)</f>
        <v/>
      </c>
      <c r="S310">
        <f>IF(R310&lt;=15,"Até 15",IF(R310&lt;=30,"Entre 15 e 30",IF(R310&lt;=60,"Entre 30 e 60",IF(R310&lt;=90,"Entre 60 e 90",IF(R310&lt;=120,"Entre 90 e 120",IF(R310&lt;=150,"Entre 120 e 150",IF(R310&lt;=180,"Entre 150 e 180","Superior a 180")))))))</f>
        <v/>
      </c>
    </row>
    <row r="311">
      <c r="A311" t="inlineStr">
        <is>
          <t>Q02L012</t>
        </is>
      </c>
      <c r="B311" t="inlineStr">
        <is>
          <t>ARMANDO ALCAYDE</t>
        </is>
      </c>
      <c r="C311" t="n">
        <v>1</v>
      </c>
      <c r="D311" t="inlineStr">
        <is>
          <t>IPCA</t>
        </is>
      </c>
      <c r="E311" t="n">
        <v>0</v>
      </c>
      <c r="F311" t="inlineStr">
        <is>
          <t>MENSAL</t>
        </is>
      </c>
      <c r="G311" s="118" t="n">
        <v>46822</v>
      </c>
      <c r="H311" t="n">
        <v>46822</v>
      </c>
      <c r="I311" s="370" t="n">
        <v>58</v>
      </c>
      <c r="J311" t="inlineStr">
        <is>
          <t>CARTEIRA</t>
        </is>
      </c>
      <c r="K311" t="inlineStr">
        <is>
          <t>CONTRATO</t>
        </is>
      </c>
      <c r="L311" t="n">
        <v>3132.03</v>
      </c>
      <c r="M311" t="inlineStr">
        <is>
          <t>IBIRAPITANGA FASE 3</t>
        </is>
      </c>
      <c r="N311" s="142">
        <f>DATE(YEAR(G311),MONTH(G311),1)</f>
        <v/>
      </c>
      <c r="O311" s="132">
        <f>IF(G311&gt;$K$3,"Futuro","Atraso")</f>
        <v/>
      </c>
      <c r="P311">
        <f>12*(YEAR(G311)-YEAR($K$3))+(MONTH(G311)-MONTH($K$3))</f>
        <v/>
      </c>
      <c r="Q311" s="366">
        <f>IF(M311="IBIRAPITANGA FASE 3",IF(O311="Atraso",L311,L311/(1+$I$2)^P311),IF(O311="Atraso",L311,L311/(1+$I$1)^P311))</f>
        <v/>
      </c>
      <c r="R311">
        <f>IF(O311="Atraso",$K$3-G311,0)</f>
        <v/>
      </c>
      <c r="S311">
        <f>IF(R311&lt;=15,"Até 15",IF(R311&lt;=30,"Entre 15 e 30",IF(R311&lt;=60,"Entre 30 e 60",IF(R311&lt;=90,"Entre 60 e 90",IF(R311&lt;=120,"Entre 90 e 120",IF(R311&lt;=150,"Entre 120 e 150",IF(R311&lt;=180,"Entre 150 e 180","Superior a 180")))))))</f>
        <v/>
      </c>
    </row>
    <row r="312">
      <c r="A312" t="inlineStr">
        <is>
          <t>Q02L012</t>
        </is>
      </c>
      <c r="B312" t="inlineStr">
        <is>
          <t>ARMANDO ALCAYDE</t>
        </is>
      </c>
      <c r="C312" t="n">
        <v>1</v>
      </c>
      <c r="D312" t="inlineStr">
        <is>
          <t>IPCA</t>
        </is>
      </c>
      <c r="E312" t="n">
        <v>0</v>
      </c>
      <c r="F312" t="inlineStr">
        <is>
          <t>MENSAL</t>
        </is>
      </c>
      <c r="G312" s="118" t="n">
        <v>46853</v>
      </c>
      <c r="H312" t="n">
        <v>46853</v>
      </c>
      <c r="I312" s="370" t="n">
        <v>59</v>
      </c>
      <c r="J312" t="inlineStr">
        <is>
          <t>CARTEIRA</t>
        </is>
      </c>
      <c r="K312" t="inlineStr">
        <is>
          <t>CONTRATO</t>
        </is>
      </c>
      <c r="L312" t="n">
        <v>3132.03</v>
      </c>
      <c r="M312" t="inlineStr">
        <is>
          <t>IBIRAPITANGA FASE 3</t>
        </is>
      </c>
      <c r="N312" s="142">
        <f>DATE(YEAR(G312),MONTH(G312),1)</f>
        <v/>
      </c>
      <c r="O312" s="132">
        <f>IF(G312&gt;$K$3,"Futuro","Atraso")</f>
        <v/>
      </c>
      <c r="P312">
        <f>12*(YEAR(G312)-YEAR($K$3))+(MONTH(G312)-MONTH($K$3))</f>
        <v/>
      </c>
      <c r="Q312" s="366">
        <f>IF(M312="IBIRAPITANGA FASE 3",IF(O312="Atraso",L312,L312/(1+$I$2)^P312),IF(O312="Atraso",L312,L312/(1+$I$1)^P312))</f>
        <v/>
      </c>
      <c r="R312">
        <f>IF(O312="Atraso",$K$3-G312,0)</f>
        <v/>
      </c>
      <c r="S312">
        <f>IF(R312&lt;=15,"Até 15",IF(R312&lt;=30,"Entre 15 e 30",IF(R312&lt;=60,"Entre 30 e 60",IF(R312&lt;=90,"Entre 60 e 90",IF(R312&lt;=120,"Entre 90 e 120",IF(R312&lt;=150,"Entre 120 e 150",IF(R312&lt;=180,"Entre 150 e 180","Superior a 180")))))))</f>
        <v/>
      </c>
    </row>
    <row r="313">
      <c r="A313" t="inlineStr">
        <is>
          <t>Q02L012</t>
        </is>
      </c>
      <c r="B313" t="inlineStr">
        <is>
          <t>ARMANDO ALCAYDE</t>
        </is>
      </c>
      <c r="C313" t="n">
        <v>1</v>
      </c>
      <c r="D313" t="inlineStr">
        <is>
          <t>IPCA</t>
        </is>
      </c>
      <c r="E313" t="n">
        <v>0</v>
      </c>
      <c r="F313" t="inlineStr">
        <is>
          <t>MENSAL</t>
        </is>
      </c>
      <c r="G313" s="118" t="n">
        <v>46883</v>
      </c>
      <c r="H313" t="n">
        <v>46883</v>
      </c>
      <c r="I313" s="370" t="n">
        <v>60</v>
      </c>
      <c r="J313" t="inlineStr">
        <is>
          <t>CARTEIRA</t>
        </is>
      </c>
      <c r="K313" t="inlineStr">
        <is>
          <t>CONTRATO</t>
        </is>
      </c>
      <c r="L313" t="n">
        <v>3132.03</v>
      </c>
      <c r="M313" t="inlineStr">
        <is>
          <t>IBIRAPITANGA FASE 3</t>
        </is>
      </c>
      <c r="N313" s="142">
        <f>DATE(YEAR(G313),MONTH(G313),1)</f>
        <v/>
      </c>
      <c r="O313" s="132">
        <f>IF(G313&gt;$K$3,"Futuro","Atraso")</f>
        <v/>
      </c>
      <c r="P313">
        <f>12*(YEAR(G313)-YEAR($K$3))+(MONTH(G313)-MONTH($K$3))</f>
        <v/>
      </c>
      <c r="Q313" s="366">
        <f>IF(M313="IBIRAPITANGA FASE 3",IF(O313="Atraso",L313,L313/(1+$I$2)^P313),IF(O313="Atraso",L313,L313/(1+$I$1)^P313))</f>
        <v/>
      </c>
      <c r="R313">
        <f>IF(O313="Atraso",$K$3-G313,0)</f>
        <v/>
      </c>
      <c r="S313">
        <f>IF(R313&lt;=15,"Até 15",IF(R313&lt;=30,"Entre 15 e 30",IF(R313&lt;=60,"Entre 30 e 60",IF(R313&lt;=90,"Entre 60 e 90",IF(R313&lt;=120,"Entre 90 e 120",IF(R313&lt;=150,"Entre 120 e 150",IF(R313&lt;=180,"Entre 150 e 180","Superior a 180")))))))</f>
        <v/>
      </c>
    </row>
    <row r="314">
      <c r="A314" t="inlineStr">
        <is>
          <t>Q02L012</t>
        </is>
      </c>
      <c r="B314" t="inlineStr">
        <is>
          <t>ARMANDO ALCAYDE</t>
        </is>
      </c>
      <c r="C314" t="n">
        <v>1</v>
      </c>
      <c r="D314" t="inlineStr">
        <is>
          <t>IPCA</t>
        </is>
      </c>
      <c r="E314" t="n">
        <v>0</v>
      </c>
      <c r="F314" t="inlineStr">
        <is>
          <t>MENSAL</t>
        </is>
      </c>
      <c r="G314" s="118" t="n">
        <v>46914</v>
      </c>
      <c r="H314" t="n">
        <v>46914</v>
      </c>
      <c r="I314" s="370" t="n">
        <v>61</v>
      </c>
      <c r="J314" t="inlineStr">
        <is>
          <t>CARTEIRA</t>
        </is>
      </c>
      <c r="K314" t="inlineStr">
        <is>
          <t>CONTRATO</t>
        </is>
      </c>
      <c r="L314" t="n">
        <v>3132.03</v>
      </c>
      <c r="M314" t="inlineStr">
        <is>
          <t>IBIRAPITANGA FASE 3</t>
        </is>
      </c>
      <c r="N314" s="142">
        <f>DATE(YEAR(G314),MONTH(G314),1)</f>
        <v/>
      </c>
      <c r="O314" s="132">
        <f>IF(G314&gt;$K$3,"Futuro","Atraso")</f>
        <v/>
      </c>
      <c r="P314">
        <f>12*(YEAR(G314)-YEAR($K$3))+(MONTH(G314)-MONTH($K$3))</f>
        <v/>
      </c>
      <c r="Q314" s="366">
        <f>IF(M314="IBIRAPITANGA FASE 3",IF(O314="Atraso",L314,L314/(1+$I$2)^P314),IF(O314="Atraso",L314,L314/(1+$I$1)^P314))</f>
        <v/>
      </c>
      <c r="R314">
        <f>IF(O314="Atraso",$K$3-G314,0)</f>
        <v/>
      </c>
      <c r="S314">
        <f>IF(R314&lt;=15,"Até 15",IF(R314&lt;=30,"Entre 15 e 30",IF(R314&lt;=60,"Entre 30 e 60",IF(R314&lt;=90,"Entre 60 e 90",IF(R314&lt;=120,"Entre 90 e 120",IF(R314&lt;=150,"Entre 120 e 150",IF(R314&lt;=180,"Entre 150 e 180","Superior a 180")))))))</f>
        <v/>
      </c>
    </row>
    <row r="315">
      <c r="A315" t="inlineStr">
        <is>
          <t>Q02L012</t>
        </is>
      </c>
      <c r="B315" t="inlineStr">
        <is>
          <t>ARMANDO ALCAYDE</t>
        </is>
      </c>
      <c r="C315" t="n">
        <v>1</v>
      </c>
      <c r="D315" t="inlineStr">
        <is>
          <t>IPCA</t>
        </is>
      </c>
      <c r="E315" t="n">
        <v>0</v>
      </c>
      <c r="F315" t="inlineStr">
        <is>
          <t>MENSAL</t>
        </is>
      </c>
      <c r="G315" s="118" t="n">
        <v>46944</v>
      </c>
      <c r="H315" t="n">
        <v>46944</v>
      </c>
      <c r="I315" s="370" t="n">
        <v>62</v>
      </c>
      <c r="J315" t="inlineStr">
        <is>
          <t>CARTEIRA</t>
        </is>
      </c>
      <c r="K315" t="inlineStr">
        <is>
          <t>CONTRATO</t>
        </is>
      </c>
      <c r="L315" t="n">
        <v>3132.03</v>
      </c>
      <c r="M315" t="inlineStr">
        <is>
          <t>IBIRAPITANGA FASE 3</t>
        </is>
      </c>
      <c r="N315" s="142">
        <f>DATE(YEAR(G315),MONTH(G315),1)</f>
        <v/>
      </c>
      <c r="O315" s="132">
        <f>IF(G315&gt;$K$3,"Futuro","Atraso")</f>
        <v/>
      </c>
      <c r="P315">
        <f>12*(YEAR(G315)-YEAR($K$3))+(MONTH(G315)-MONTH($K$3))</f>
        <v/>
      </c>
      <c r="Q315" s="366">
        <f>IF(M315="IBIRAPITANGA FASE 3",IF(O315="Atraso",L315,L315/(1+$I$2)^P315),IF(O315="Atraso",L315,L315/(1+$I$1)^P315))</f>
        <v/>
      </c>
      <c r="R315">
        <f>IF(O315="Atraso",$K$3-G315,0)</f>
        <v/>
      </c>
      <c r="S315">
        <f>IF(R315&lt;=15,"Até 15",IF(R315&lt;=30,"Entre 15 e 30",IF(R315&lt;=60,"Entre 30 e 60",IF(R315&lt;=90,"Entre 60 e 90",IF(R315&lt;=120,"Entre 90 e 120",IF(R315&lt;=150,"Entre 120 e 150",IF(R315&lt;=180,"Entre 150 e 180","Superior a 180")))))))</f>
        <v/>
      </c>
    </row>
    <row r="316">
      <c r="A316" t="inlineStr">
        <is>
          <t>Q02L012</t>
        </is>
      </c>
      <c r="B316" t="inlineStr">
        <is>
          <t>ARMANDO ALCAYDE</t>
        </is>
      </c>
      <c r="C316" t="n">
        <v>1</v>
      </c>
      <c r="D316" t="inlineStr">
        <is>
          <t>IPCA</t>
        </is>
      </c>
      <c r="E316" t="n">
        <v>0</v>
      </c>
      <c r="F316" t="inlineStr">
        <is>
          <t>MENSAL</t>
        </is>
      </c>
      <c r="G316" s="118" t="n">
        <v>46975</v>
      </c>
      <c r="H316" t="n">
        <v>46975</v>
      </c>
      <c r="I316" s="370" t="n">
        <v>63</v>
      </c>
      <c r="J316" t="inlineStr">
        <is>
          <t>CARTEIRA</t>
        </is>
      </c>
      <c r="K316" t="inlineStr">
        <is>
          <t>CONTRATO</t>
        </is>
      </c>
      <c r="L316" t="n">
        <v>3132.03</v>
      </c>
      <c r="M316" t="inlineStr">
        <is>
          <t>IBIRAPITANGA FASE 3</t>
        </is>
      </c>
      <c r="N316" s="142">
        <f>DATE(YEAR(G316),MONTH(G316),1)</f>
        <v/>
      </c>
      <c r="O316" s="132">
        <f>IF(G316&gt;$K$3,"Futuro","Atraso")</f>
        <v/>
      </c>
      <c r="P316">
        <f>12*(YEAR(G316)-YEAR($K$3))+(MONTH(G316)-MONTH($K$3))</f>
        <v/>
      </c>
      <c r="Q316" s="366">
        <f>IF(M316="IBIRAPITANGA FASE 3",IF(O316="Atraso",L316,L316/(1+$I$2)^P316),IF(O316="Atraso",L316,L316/(1+$I$1)^P316))</f>
        <v/>
      </c>
      <c r="R316">
        <f>IF(O316="Atraso",$K$3-G316,0)</f>
        <v/>
      </c>
      <c r="S316">
        <f>IF(R316&lt;=15,"Até 15",IF(R316&lt;=30,"Entre 15 e 30",IF(R316&lt;=60,"Entre 30 e 60",IF(R316&lt;=90,"Entre 60 e 90",IF(R316&lt;=120,"Entre 90 e 120",IF(R316&lt;=150,"Entre 120 e 150",IF(R316&lt;=180,"Entre 150 e 180","Superior a 180")))))))</f>
        <v/>
      </c>
    </row>
    <row r="317">
      <c r="A317" t="inlineStr">
        <is>
          <t>Q02L012</t>
        </is>
      </c>
      <c r="B317" t="inlineStr">
        <is>
          <t>ARMANDO ALCAYDE</t>
        </is>
      </c>
      <c r="C317" t="n">
        <v>1</v>
      </c>
      <c r="D317" t="inlineStr">
        <is>
          <t>IPCA</t>
        </is>
      </c>
      <c r="E317" t="n">
        <v>0</v>
      </c>
      <c r="F317" t="inlineStr">
        <is>
          <t>MENSAL</t>
        </is>
      </c>
      <c r="G317" s="118" t="n">
        <v>47006</v>
      </c>
      <c r="H317" t="n">
        <v>47006</v>
      </c>
      <c r="I317" s="370" t="n">
        <v>64</v>
      </c>
      <c r="J317" t="inlineStr">
        <is>
          <t>CARTEIRA</t>
        </is>
      </c>
      <c r="K317" t="inlineStr">
        <is>
          <t>CONTRATO</t>
        </is>
      </c>
      <c r="L317" t="n">
        <v>3132.03</v>
      </c>
      <c r="M317" t="inlineStr">
        <is>
          <t>IBIRAPITANGA FASE 3</t>
        </is>
      </c>
      <c r="N317" s="142">
        <f>DATE(YEAR(G317),MONTH(G317),1)</f>
        <v/>
      </c>
      <c r="O317" s="132">
        <f>IF(G317&gt;$K$3,"Futuro","Atraso")</f>
        <v/>
      </c>
      <c r="P317">
        <f>12*(YEAR(G317)-YEAR($K$3))+(MONTH(G317)-MONTH($K$3))</f>
        <v/>
      </c>
      <c r="Q317" s="366">
        <f>IF(M317="IBIRAPITANGA FASE 3",IF(O317="Atraso",L317,L317/(1+$I$2)^P317),IF(O317="Atraso",L317,L317/(1+$I$1)^P317))</f>
        <v/>
      </c>
      <c r="R317">
        <f>IF(O317="Atraso",$K$3-G317,0)</f>
        <v/>
      </c>
      <c r="S317">
        <f>IF(R317&lt;=15,"Até 15",IF(R317&lt;=30,"Entre 15 e 30",IF(R317&lt;=60,"Entre 30 e 60",IF(R317&lt;=90,"Entre 60 e 90",IF(R317&lt;=120,"Entre 90 e 120",IF(R317&lt;=150,"Entre 120 e 150",IF(R317&lt;=180,"Entre 150 e 180","Superior a 180")))))))</f>
        <v/>
      </c>
    </row>
    <row r="318">
      <c r="A318" t="inlineStr">
        <is>
          <t>Q02L012</t>
        </is>
      </c>
      <c r="B318" t="inlineStr">
        <is>
          <t>ARMANDO ALCAYDE</t>
        </is>
      </c>
      <c r="C318" t="n">
        <v>1</v>
      </c>
      <c r="D318" t="inlineStr">
        <is>
          <t>IPCA</t>
        </is>
      </c>
      <c r="E318" t="n">
        <v>0</v>
      </c>
      <c r="F318" t="inlineStr">
        <is>
          <t>MENSAL</t>
        </is>
      </c>
      <c r="G318" s="118" t="n">
        <v>47036</v>
      </c>
      <c r="H318" t="n">
        <v>47036</v>
      </c>
      <c r="I318" s="370" t="n">
        <v>65</v>
      </c>
      <c r="J318" t="inlineStr">
        <is>
          <t>CARTEIRA</t>
        </is>
      </c>
      <c r="K318" t="inlineStr">
        <is>
          <t>CONTRATO</t>
        </is>
      </c>
      <c r="L318" t="n">
        <v>3132.03</v>
      </c>
      <c r="M318" t="inlineStr">
        <is>
          <t>IBIRAPITANGA FASE 3</t>
        </is>
      </c>
      <c r="N318" s="142">
        <f>DATE(YEAR(G318),MONTH(G318),1)</f>
        <v/>
      </c>
      <c r="O318" s="132">
        <f>IF(G318&gt;$K$3,"Futuro","Atraso")</f>
        <v/>
      </c>
      <c r="P318">
        <f>12*(YEAR(G318)-YEAR($K$3))+(MONTH(G318)-MONTH($K$3))</f>
        <v/>
      </c>
      <c r="Q318" s="366">
        <f>IF(M318="IBIRAPITANGA FASE 3",IF(O318="Atraso",L318,L318/(1+$I$2)^P318),IF(O318="Atraso",L318,L318/(1+$I$1)^P318))</f>
        <v/>
      </c>
      <c r="R318">
        <f>IF(O318="Atraso",$K$3-G318,0)</f>
        <v/>
      </c>
      <c r="S318">
        <f>IF(R318&lt;=15,"Até 15",IF(R318&lt;=30,"Entre 15 e 30",IF(R318&lt;=60,"Entre 30 e 60",IF(R318&lt;=90,"Entre 60 e 90",IF(R318&lt;=120,"Entre 90 e 120",IF(R318&lt;=150,"Entre 120 e 150",IF(R318&lt;=180,"Entre 150 e 180","Superior a 180")))))))</f>
        <v/>
      </c>
    </row>
    <row r="319">
      <c r="A319" t="inlineStr">
        <is>
          <t>Q02L012</t>
        </is>
      </c>
      <c r="B319" t="inlineStr">
        <is>
          <t>ARMANDO ALCAYDE</t>
        </is>
      </c>
      <c r="C319" t="n">
        <v>1</v>
      </c>
      <c r="D319" t="inlineStr">
        <is>
          <t>IPCA</t>
        </is>
      </c>
      <c r="E319" t="n">
        <v>0</v>
      </c>
      <c r="F319" t="inlineStr">
        <is>
          <t>MENSAL</t>
        </is>
      </c>
      <c r="G319" s="118" t="n">
        <v>47067</v>
      </c>
      <c r="H319" t="n">
        <v>47067</v>
      </c>
      <c r="I319" s="370" t="n">
        <v>66</v>
      </c>
      <c r="J319" t="inlineStr">
        <is>
          <t>CARTEIRA</t>
        </is>
      </c>
      <c r="K319" t="inlineStr">
        <is>
          <t>CONTRATO</t>
        </is>
      </c>
      <c r="L319" t="n">
        <v>3132.03</v>
      </c>
      <c r="M319" t="inlineStr">
        <is>
          <t>IBIRAPITANGA FASE 3</t>
        </is>
      </c>
      <c r="N319" s="142">
        <f>DATE(YEAR(G319),MONTH(G319),1)</f>
        <v/>
      </c>
      <c r="O319" s="132">
        <f>IF(G319&gt;$K$3,"Futuro","Atraso")</f>
        <v/>
      </c>
      <c r="P319">
        <f>12*(YEAR(G319)-YEAR($K$3))+(MONTH(G319)-MONTH($K$3))</f>
        <v/>
      </c>
      <c r="Q319" s="366">
        <f>IF(M319="IBIRAPITANGA FASE 3",IF(O319="Atraso",L319,L319/(1+$I$2)^P319),IF(O319="Atraso",L319,L319/(1+$I$1)^P319))</f>
        <v/>
      </c>
      <c r="R319">
        <f>IF(O319="Atraso",$K$3-G319,0)</f>
        <v/>
      </c>
      <c r="S319">
        <f>IF(R319&lt;=15,"Até 15",IF(R319&lt;=30,"Entre 15 e 30",IF(R319&lt;=60,"Entre 30 e 60",IF(R319&lt;=90,"Entre 60 e 90",IF(R319&lt;=120,"Entre 90 e 120",IF(R319&lt;=150,"Entre 120 e 150",IF(R319&lt;=180,"Entre 150 e 180","Superior a 180")))))))</f>
        <v/>
      </c>
    </row>
    <row r="320">
      <c r="A320" t="inlineStr">
        <is>
          <t>Q02L012</t>
        </is>
      </c>
      <c r="B320" t="inlineStr">
        <is>
          <t>ARMANDO ALCAYDE</t>
        </is>
      </c>
      <c r="C320" t="n">
        <v>1</v>
      </c>
      <c r="D320" t="inlineStr">
        <is>
          <t>IPCA</t>
        </is>
      </c>
      <c r="E320" t="n">
        <v>0</v>
      </c>
      <c r="F320" t="inlineStr">
        <is>
          <t>MENSAL</t>
        </is>
      </c>
      <c r="G320" s="118" t="n">
        <v>47097</v>
      </c>
      <c r="H320" t="n">
        <v>47097</v>
      </c>
      <c r="I320" s="370" t="n">
        <v>67</v>
      </c>
      <c r="J320" t="inlineStr">
        <is>
          <t>CARTEIRA</t>
        </is>
      </c>
      <c r="K320" t="inlineStr">
        <is>
          <t>CONTRATO</t>
        </is>
      </c>
      <c r="L320" t="n">
        <v>3132.03</v>
      </c>
      <c r="M320" t="inlineStr">
        <is>
          <t>IBIRAPITANGA FASE 3</t>
        </is>
      </c>
      <c r="N320" s="142">
        <f>DATE(YEAR(G320),MONTH(G320),1)</f>
        <v/>
      </c>
      <c r="O320" s="132">
        <f>IF(G320&gt;$K$3,"Futuro","Atraso")</f>
        <v/>
      </c>
      <c r="P320">
        <f>12*(YEAR(G320)-YEAR($K$3))+(MONTH(G320)-MONTH($K$3))</f>
        <v/>
      </c>
      <c r="Q320" s="366">
        <f>IF(M320="IBIRAPITANGA FASE 3",IF(O320="Atraso",L320,L320/(1+$I$2)^P320),IF(O320="Atraso",L320,L320/(1+$I$1)^P320))</f>
        <v/>
      </c>
      <c r="R320">
        <f>IF(O320="Atraso",$K$3-G320,0)</f>
        <v/>
      </c>
      <c r="S320">
        <f>IF(R320&lt;=15,"Até 15",IF(R320&lt;=30,"Entre 15 e 30",IF(R320&lt;=60,"Entre 30 e 60",IF(R320&lt;=90,"Entre 60 e 90",IF(R320&lt;=120,"Entre 90 e 120",IF(R320&lt;=150,"Entre 120 e 150",IF(R320&lt;=180,"Entre 150 e 180","Superior a 180")))))))</f>
        <v/>
      </c>
    </row>
    <row r="321">
      <c r="A321" t="inlineStr">
        <is>
          <t>Q02L012</t>
        </is>
      </c>
      <c r="B321" t="inlineStr">
        <is>
          <t>ARMANDO ALCAYDE</t>
        </is>
      </c>
      <c r="C321" t="n">
        <v>1</v>
      </c>
      <c r="D321" t="inlineStr">
        <is>
          <t>IPCA</t>
        </is>
      </c>
      <c r="E321" t="n">
        <v>0</v>
      </c>
      <c r="F321" t="inlineStr">
        <is>
          <t>MENSAL</t>
        </is>
      </c>
      <c r="G321" s="118" t="n">
        <v>47128</v>
      </c>
      <c r="H321" t="n">
        <v>47128</v>
      </c>
      <c r="I321" s="370" t="n">
        <v>68</v>
      </c>
      <c r="J321" t="inlineStr">
        <is>
          <t>CARTEIRA</t>
        </is>
      </c>
      <c r="K321" t="inlineStr">
        <is>
          <t>CONTRATO</t>
        </is>
      </c>
      <c r="L321" t="n">
        <v>3132.03</v>
      </c>
      <c r="M321" t="inlineStr">
        <is>
          <t>IBIRAPITANGA FASE 3</t>
        </is>
      </c>
      <c r="N321" s="142">
        <f>DATE(YEAR(G321),MONTH(G321),1)</f>
        <v/>
      </c>
      <c r="O321" s="132">
        <f>IF(G321&gt;$K$3,"Futuro","Atraso")</f>
        <v/>
      </c>
      <c r="P321">
        <f>12*(YEAR(G321)-YEAR($K$3))+(MONTH(G321)-MONTH($K$3))</f>
        <v/>
      </c>
      <c r="Q321" s="366">
        <f>IF(M321="IBIRAPITANGA FASE 3",IF(O321="Atraso",L321,L321/(1+$I$2)^P321),IF(O321="Atraso",L321,L321/(1+$I$1)^P321))</f>
        <v/>
      </c>
      <c r="R321">
        <f>IF(O321="Atraso",$K$3-G321,0)</f>
        <v/>
      </c>
      <c r="S321">
        <f>IF(R321&lt;=15,"Até 15",IF(R321&lt;=30,"Entre 15 e 30",IF(R321&lt;=60,"Entre 30 e 60",IF(R321&lt;=90,"Entre 60 e 90",IF(R321&lt;=120,"Entre 90 e 120",IF(R321&lt;=150,"Entre 120 e 150",IF(R321&lt;=180,"Entre 150 e 180","Superior a 180")))))))</f>
        <v/>
      </c>
    </row>
    <row r="322">
      <c r="A322" t="inlineStr">
        <is>
          <t>Q02L012</t>
        </is>
      </c>
      <c r="B322" t="inlineStr">
        <is>
          <t>ARMANDO ALCAYDE</t>
        </is>
      </c>
      <c r="C322" t="n">
        <v>1</v>
      </c>
      <c r="D322" t="inlineStr">
        <is>
          <t>IPCA</t>
        </is>
      </c>
      <c r="E322" t="n">
        <v>0</v>
      </c>
      <c r="F322" t="inlineStr">
        <is>
          <t>MENSAL</t>
        </is>
      </c>
      <c r="G322" s="118" t="n">
        <v>47159</v>
      </c>
      <c r="H322" t="n">
        <v>47159</v>
      </c>
      <c r="I322" s="370" t="n">
        <v>69</v>
      </c>
      <c r="J322" t="inlineStr">
        <is>
          <t>CARTEIRA</t>
        </is>
      </c>
      <c r="K322" t="inlineStr">
        <is>
          <t>CONTRATO</t>
        </is>
      </c>
      <c r="L322" t="n">
        <v>3132.03</v>
      </c>
      <c r="M322" t="inlineStr">
        <is>
          <t>IBIRAPITANGA FASE 3</t>
        </is>
      </c>
      <c r="N322" s="142">
        <f>DATE(YEAR(G322),MONTH(G322),1)</f>
        <v/>
      </c>
      <c r="O322" s="132">
        <f>IF(G322&gt;$K$3,"Futuro","Atraso")</f>
        <v/>
      </c>
      <c r="P322">
        <f>12*(YEAR(G322)-YEAR($K$3))+(MONTH(G322)-MONTH($K$3))</f>
        <v/>
      </c>
      <c r="Q322" s="366">
        <f>IF(M322="IBIRAPITANGA FASE 3",IF(O322="Atraso",L322,L322/(1+$I$2)^P322),IF(O322="Atraso",L322,L322/(1+$I$1)^P322))</f>
        <v/>
      </c>
      <c r="R322">
        <f>IF(O322="Atraso",$K$3-G322,0)</f>
        <v/>
      </c>
      <c r="S322">
        <f>IF(R322&lt;=15,"Até 15",IF(R322&lt;=30,"Entre 15 e 30",IF(R322&lt;=60,"Entre 30 e 60",IF(R322&lt;=90,"Entre 60 e 90",IF(R322&lt;=120,"Entre 90 e 120",IF(R322&lt;=150,"Entre 120 e 150",IF(R322&lt;=180,"Entre 150 e 180","Superior a 180")))))))</f>
        <v/>
      </c>
    </row>
    <row r="323">
      <c r="A323" t="inlineStr">
        <is>
          <t>Q02L012</t>
        </is>
      </c>
      <c r="B323" t="inlineStr">
        <is>
          <t>ARMANDO ALCAYDE</t>
        </is>
      </c>
      <c r="C323" t="n">
        <v>1</v>
      </c>
      <c r="D323" t="inlineStr">
        <is>
          <t>IPCA</t>
        </is>
      </c>
      <c r="E323" t="n">
        <v>0</v>
      </c>
      <c r="F323" t="inlineStr">
        <is>
          <t>MENSAL</t>
        </is>
      </c>
      <c r="G323" s="118" t="n">
        <v>47187</v>
      </c>
      <c r="H323" t="n">
        <v>47187</v>
      </c>
      <c r="I323" s="370" t="n">
        <v>70</v>
      </c>
      <c r="J323" t="inlineStr">
        <is>
          <t>CARTEIRA</t>
        </is>
      </c>
      <c r="K323" t="inlineStr">
        <is>
          <t>CONTRATO</t>
        </is>
      </c>
      <c r="L323" t="n">
        <v>3132.03</v>
      </c>
      <c r="M323" t="inlineStr">
        <is>
          <t>IBIRAPITANGA FASE 3</t>
        </is>
      </c>
      <c r="N323" s="142">
        <f>DATE(YEAR(G323),MONTH(G323),1)</f>
        <v/>
      </c>
      <c r="O323" s="132">
        <f>IF(G323&gt;$K$3,"Futuro","Atraso")</f>
        <v/>
      </c>
      <c r="P323">
        <f>12*(YEAR(G323)-YEAR($K$3))+(MONTH(G323)-MONTH($K$3))</f>
        <v/>
      </c>
      <c r="Q323" s="366">
        <f>IF(M323="IBIRAPITANGA FASE 3",IF(O323="Atraso",L323,L323/(1+$I$2)^P323),IF(O323="Atraso",L323,L323/(1+$I$1)^P323))</f>
        <v/>
      </c>
      <c r="R323">
        <f>IF(O323="Atraso",$K$3-G323,0)</f>
        <v/>
      </c>
      <c r="S323">
        <f>IF(R323&lt;=15,"Até 15",IF(R323&lt;=30,"Entre 15 e 30",IF(R323&lt;=60,"Entre 30 e 60",IF(R323&lt;=90,"Entre 60 e 90",IF(R323&lt;=120,"Entre 90 e 120",IF(R323&lt;=150,"Entre 120 e 150",IF(R323&lt;=180,"Entre 150 e 180","Superior a 180")))))))</f>
        <v/>
      </c>
    </row>
    <row r="324">
      <c r="A324" t="inlineStr">
        <is>
          <t>Q02L012</t>
        </is>
      </c>
      <c r="B324" t="inlineStr">
        <is>
          <t>ARMANDO ALCAYDE</t>
        </is>
      </c>
      <c r="C324" t="n">
        <v>1</v>
      </c>
      <c r="D324" t="inlineStr">
        <is>
          <t>IPCA</t>
        </is>
      </c>
      <c r="E324" t="n">
        <v>0</v>
      </c>
      <c r="F324" t="inlineStr">
        <is>
          <t>MENSAL</t>
        </is>
      </c>
      <c r="G324" s="118" t="n">
        <v>47218</v>
      </c>
      <c r="H324" t="n">
        <v>47218</v>
      </c>
      <c r="I324" s="370" t="n">
        <v>71</v>
      </c>
      <c r="J324" t="inlineStr">
        <is>
          <t>CARTEIRA</t>
        </is>
      </c>
      <c r="K324" t="inlineStr">
        <is>
          <t>CONTRATO</t>
        </is>
      </c>
      <c r="L324" t="n">
        <v>3132.03</v>
      </c>
      <c r="M324" t="inlineStr">
        <is>
          <t>IBIRAPITANGA FASE 3</t>
        </is>
      </c>
      <c r="N324" s="142">
        <f>DATE(YEAR(G324),MONTH(G324),1)</f>
        <v/>
      </c>
      <c r="O324" s="132">
        <f>IF(G324&gt;$K$3,"Futuro","Atraso")</f>
        <v/>
      </c>
      <c r="P324">
        <f>12*(YEAR(G324)-YEAR($K$3))+(MONTH(G324)-MONTH($K$3))</f>
        <v/>
      </c>
      <c r="Q324" s="366">
        <f>IF(M324="IBIRAPITANGA FASE 3",IF(O324="Atraso",L324,L324/(1+$I$2)^P324),IF(O324="Atraso",L324,L324/(1+$I$1)^P324))</f>
        <v/>
      </c>
      <c r="R324">
        <f>IF(O324="Atraso",$K$3-G324,0)</f>
        <v/>
      </c>
      <c r="S324">
        <f>IF(R324&lt;=15,"Até 15",IF(R324&lt;=30,"Entre 15 e 30",IF(R324&lt;=60,"Entre 30 e 60",IF(R324&lt;=90,"Entre 60 e 90",IF(R324&lt;=120,"Entre 90 e 120",IF(R324&lt;=150,"Entre 120 e 150",IF(R324&lt;=180,"Entre 150 e 180","Superior a 180")))))))</f>
        <v/>
      </c>
    </row>
    <row r="325">
      <c r="A325" t="inlineStr">
        <is>
          <t>Q02L012</t>
        </is>
      </c>
      <c r="B325" t="inlineStr">
        <is>
          <t>ARMANDO ALCAYDE</t>
        </is>
      </c>
      <c r="C325" t="n">
        <v>1</v>
      </c>
      <c r="D325" t="inlineStr">
        <is>
          <t>IPCA</t>
        </is>
      </c>
      <c r="E325" t="n">
        <v>0</v>
      </c>
      <c r="F325" t="inlineStr">
        <is>
          <t>MENSAL</t>
        </is>
      </c>
      <c r="G325" s="118" t="n">
        <v>47248</v>
      </c>
      <c r="H325" t="n">
        <v>47248</v>
      </c>
      <c r="I325" s="370" t="n">
        <v>72</v>
      </c>
      <c r="J325" t="inlineStr">
        <is>
          <t>CARTEIRA</t>
        </is>
      </c>
      <c r="K325" t="inlineStr">
        <is>
          <t>CONTRATO</t>
        </is>
      </c>
      <c r="L325" t="n">
        <v>3132.03</v>
      </c>
      <c r="M325" t="inlineStr">
        <is>
          <t>IBIRAPITANGA FASE 3</t>
        </is>
      </c>
      <c r="N325" s="142">
        <f>DATE(YEAR(G325),MONTH(G325),1)</f>
        <v/>
      </c>
      <c r="O325" s="132">
        <f>IF(G325&gt;$K$3,"Futuro","Atraso")</f>
        <v/>
      </c>
      <c r="P325">
        <f>12*(YEAR(G325)-YEAR($K$3))+(MONTH(G325)-MONTH($K$3))</f>
        <v/>
      </c>
      <c r="Q325" s="366">
        <f>IF(M325="IBIRAPITANGA FASE 3",IF(O325="Atraso",L325,L325/(1+$I$2)^P325),IF(O325="Atraso",L325,L325/(1+$I$1)^P325))</f>
        <v/>
      </c>
      <c r="R325">
        <f>IF(O325="Atraso",$K$3-G325,0)</f>
        <v/>
      </c>
      <c r="S325">
        <f>IF(R325&lt;=15,"Até 15",IF(R325&lt;=30,"Entre 15 e 30",IF(R325&lt;=60,"Entre 30 e 60",IF(R325&lt;=90,"Entre 60 e 90",IF(R325&lt;=120,"Entre 90 e 120",IF(R325&lt;=150,"Entre 120 e 150",IF(R325&lt;=180,"Entre 150 e 180","Superior a 180")))))))</f>
        <v/>
      </c>
    </row>
    <row r="326">
      <c r="A326" t="inlineStr">
        <is>
          <t>Q02L012</t>
        </is>
      </c>
      <c r="B326" t="inlineStr">
        <is>
          <t>ARMANDO ALCAYDE</t>
        </is>
      </c>
      <c r="C326" t="n">
        <v>1</v>
      </c>
      <c r="D326" t="inlineStr">
        <is>
          <t>IPCA</t>
        </is>
      </c>
      <c r="E326" t="n">
        <v>0</v>
      </c>
      <c r="F326" t="inlineStr">
        <is>
          <t>MENSAL</t>
        </is>
      </c>
      <c r="G326" s="118" t="n">
        <v>47279</v>
      </c>
      <c r="H326" t="n">
        <v>47279</v>
      </c>
      <c r="I326" s="370" t="n">
        <v>73</v>
      </c>
      <c r="J326" t="inlineStr">
        <is>
          <t>CARTEIRA</t>
        </is>
      </c>
      <c r="K326" t="inlineStr">
        <is>
          <t>CONTRATO</t>
        </is>
      </c>
      <c r="L326" t="n">
        <v>3132.03</v>
      </c>
      <c r="M326" t="inlineStr">
        <is>
          <t>IBIRAPITANGA FASE 3</t>
        </is>
      </c>
      <c r="N326" s="142">
        <f>DATE(YEAR(G326),MONTH(G326),1)</f>
        <v/>
      </c>
      <c r="O326" s="132">
        <f>IF(G326&gt;$K$3,"Futuro","Atraso")</f>
        <v/>
      </c>
      <c r="P326">
        <f>12*(YEAR(G326)-YEAR($K$3))+(MONTH(G326)-MONTH($K$3))</f>
        <v/>
      </c>
      <c r="Q326" s="366">
        <f>IF(M326="IBIRAPITANGA FASE 3",IF(O326="Atraso",L326,L326/(1+$I$2)^P326),IF(O326="Atraso",L326,L326/(1+$I$1)^P326))</f>
        <v/>
      </c>
      <c r="R326">
        <f>IF(O326="Atraso",$K$3-G326,0)</f>
        <v/>
      </c>
      <c r="S326">
        <f>IF(R326&lt;=15,"Até 15",IF(R326&lt;=30,"Entre 15 e 30",IF(R326&lt;=60,"Entre 30 e 60",IF(R326&lt;=90,"Entre 60 e 90",IF(R326&lt;=120,"Entre 90 e 120",IF(R326&lt;=150,"Entre 120 e 150",IF(R326&lt;=180,"Entre 150 e 180","Superior a 180")))))))</f>
        <v/>
      </c>
    </row>
    <row r="327">
      <c r="A327" t="inlineStr">
        <is>
          <t>Q02L012</t>
        </is>
      </c>
      <c r="B327" t="inlineStr">
        <is>
          <t>ARMANDO ALCAYDE</t>
        </is>
      </c>
      <c r="C327" t="n">
        <v>1</v>
      </c>
      <c r="D327" t="inlineStr">
        <is>
          <t>IPCA</t>
        </is>
      </c>
      <c r="E327" t="n">
        <v>0</v>
      </c>
      <c r="F327" t="inlineStr">
        <is>
          <t>MENSAL</t>
        </is>
      </c>
      <c r="G327" s="118" t="n">
        <v>47309</v>
      </c>
      <c r="H327" t="n">
        <v>47309</v>
      </c>
      <c r="I327" s="370" t="n">
        <v>74</v>
      </c>
      <c r="J327" t="inlineStr">
        <is>
          <t>CARTEIRA</t>
        </is>
      </c>
      <c r="K327" t="inlineStr">
        <is>
          <t>CONTRATO</t>
        </is>
      </c>
      <c r="L327" t="n">
        <v>3132.03</v>
      </c>
      <c r="M327" t="inlineStr">
        <is>
          <t>IBIRAPITANGA FASE 3</t>
        </is>
      </c>
      <c r="N327" s="142">
        <f>DATE(YEAR(G327),MONTH(G327),1)</f>
        <v/>
      </c>
      <c r="O327" s="132">
        <f>IF(G327&gt;$K$3,"Futuro","Atraso")</f>
        <v/>
      </c>
      <c r="P327">
        <f>12*(YEAR(G327)-YEAR($K$3))+(MONTH(G327)-MONTH($K$3))</f>
        <v/>
      </c>
      <c r="Q327" s="366">
        <f>IF(M327="IBIRAPITANGA FASE 3",IF(O327="Atraso",L327,L327/(1+$I$2)^P327),IF(O327="Atraso",L327,L327/(1+$I$1)^P327))</f>
        <v/>
      </c>
      <c r="R327">
        <f>IF(O327="Atraso",$K$3-G327,0)</f>
        <v/>
      </c>
      <c r="S327">
        <f>IF(R327&lt;=15,"Até 15",IF(R327&lt;=30,"Entre 15 e 30",IF(R327&lt;=60,"Entre 30 e 60",IF(R327&lt;=90,"Entre 60 e 90",IF(R327&lt;=120,"Entre 90 e 120",IF(R327&lt;=150,"Entre 120 e 150",IF(R327&lt;=180,"Entre 150 e 180","Superior a 180")))))))</f>
        <v/>
      </c>
    </row>
    <row r="328">
      <c r="A328" t="inlineStr">
        <is>
          <t>Q02L012</t>
        </is>
      </c>
      <c r="B328" t="inlineStr">
        <is>
          <t>ARMANDO ALCAYDE</t>
        </is>
      </c>
      <c r="C328" t="n">
        <v>1</v>
      </c>
      <c r="D328" t="inlineStr">
        <is>
          <t>IPCA</t>
        </is>
      </c>
      <c r="E328" t="n">
        <v>0</v>
      </c>
      <c r="F328" t="inlineStr">
        <is>
          <t>MENSAL</t>
        </is>
      </c>
      <c r="G328" s="118" t="n">
        <v>47340</v>
      </c>
      <c r="H328" t="n">
        <v>47340</v>
      </c>
      <c r="I328" s="370" t="n">
        <v>75</v>
      </c>
      <c r="J328" t="inlineStr">
        <is>
          <t>CARTEIRA</t>
        </is>
      </c>
      <c r="K328" t="inlineStr">
        <is>
          <t>CONTRATO</t>
        </is>
      </c>
      <c r="L328" t="n">
        <v>3132.03</v>
      </c>
      <c r="M328" t="inlineStr">
        <is>
          <t>IBIRAPITANGA FASE 3</t>
        </is>
      </c>
      <c r="N328" s="142">
        <f>DATE(YEAR(G328),MONTH(G328),1)</f>
        <v/>
      </c>
      <c r="O328" s="132">
        <f>IF(G328&gt;$K$3,"Futuro","Atraso")</f>
        <v/>
      </c>
      <c r="P328">
        <f>12*(YEAR(G328)-YEAR($K$3))+(MONTH(G328)-MONTH($K$3))</f>
        <v/>
      </c>
      <c r="Q328" s="366">
        <f>IF(M328="IBIRAPITANGA FASE 3",IF(O328="Atraso",L328,L328/(1+$I$2)^P328),IF(O328="Atraso",L328,L328/(1+$I$1)^P328))</f>
        <v/>
      </c>
      <c r="R328">
        <f>IF(O328="Atraso",$K$3-G328,0)</f>
        <v/>
      </c>
      <c r="S328">
        <f>IF(R328&lt;=15,"Até 15",IF(R328&lt;=30,"Entre 15 e 30",IF(R328&lt;=60,"Entre 30 e 60",IF(R328&lt;=90,"Entre 60 e 90",IF(R328&lt;=120,"Entre 90 e 120",IF(R328&lt;=150,"Entre 120 e 150",IF(R328&lt;=180,"Entre 150 e 180","Superior a 180")))))))</f>
        <v/>
      </c>
    </row>
    <row r="329">
      <c r="A329" t="inlineStr">
        <is>
          <t>Q02L012</t>
        </is>
      </c>
      <c r="B329" t="inlineStr">
        <is>
          <t>ARMANDO ALCAYDE</t>
        </is>
      </c>
      <c r="C329" t="n">
        <v>1</v>
      </c>
      <c r="D329" t="inlineStr">
        <is>
          <t>IPCA</t>
        </is>
      </c>
      <c r="E329" t="n">
        <v>0</v>
      </c>
      <c r="F329" t="inlineStr">
        <is>
          <t>MENSAL</t>
        </is>
      </c>
      <c r="G329" s="118" t="n">
        <v>47371</v>
      </c>
      <c r="H329" t="n">
        <v>47371</v>
      </c>
      <c r="I329" s="370" t="n">
        <v>76</v>
      </c>
      <c r="J329" t="inlineStr">
        <is>
          <t>CARTEIRA</t>
        </is>
      </c>
      <c r="K329" t="inlineStr">
        <is>
          <t>CONTRATO</t>
        </is>
      </c>
      <c r="L329" t="n">
        <v>3132.03</v>
      </c>
      <c r="M329" t="inlineStr">
        <is>
          <t>IBIRAPITANGA FASE 3</t>
        </is>
      </c>
      <c r="N329" s="142">
        <f>DATE(YEAR(G329),MONTH(G329),1)</f>
        <v/>
      </c>
      <c r="O329" s="132">
        <f>IF(G329&gt;$K$3,"Futuro","Atraso")</f>
        <v/>
      </c>
      <c r="P329">
        <f>12*(YEAR(G329)-YEAR($K$3))+(MONTH(G329)-MONTH($K$3))</f>
        <v/>
      </c>
      <c r="Q329" s="366">
        <f>IF(M329="IBIRAPITANGA FASE 3",IF(O329="Atraso",L329,L329/(1+$I$2)^P329),IF(O329="Atraso",L329,L329/(1+$I$1)^P329))</f>
        <v/>
      </c>
      <c r="R329">
        <f>IF(O329="Atraso",$K$3-G329,0)</f>
        <v/>
      </c>
      <c r="S329">
        <f>IF(R329&lt;=15,"Até 15",IF(R329&lt;=30,"Entre 15 e 30",IF(R329&lt;=60,"Entre 30 e 60",IF(R329&lt;=90,"Entre 60 e 90",IF(R329&lt;=120,"Entre 90 e 120",IF(R329&lt;=150,"Entre 120 e 150",IF(R329&lt;=180,"Entre 150 e 180","Superior a 180")))))))</f>
        <v/>
      </c>
    </row>
    <row r="330">
      <c r="A330" t="inlineStr">
        <is>
          <t>Q02L012</t>
        </is>
      </c>
      <c r="B330" t="inlineStr">
        <is>
          <t>ARMANDO ALCAYDE</t>
        </is>
      </c>
      <c r="C330" t="n">
        <v>1</v>
      </c>
      <c r="D330" t="inlineStr">
        <is>
          <t>IPCA</t>
        </is>
      </c>
      <c r="E330" t="n">
        <v>0</v>
      </c>
      <c r="F330" t="inlineStr">
        <is>
          <t>MENSAL</t>
        </is>
      </c>
      <c r="G330" s="118" t="n">
        <v>47401</v>
      </c>
      <c r="H330" t="n">
        <v>47401</v>
      </c>
      <c r="I330" s="370" t="n">
        <v>77</v>
      </c>
      <c r="J330" t="inlineStr">
        <is>
          <t>CARTEIRA</t>
        </is>
      </c>
      <c r="K330" t="inlineStr">
        <is>
          <t>CONTRATO</t>
        </is>
      </c>
      <c r="L330" t="n">
        <v>3132.03</v>
      </c>
      <c r="M330" t="inlineStr">
        <is>
          <t>IBIRAPITANGA FASE 3</t>
        </is>
      </c>
      <c r="N330" s="142">
        <f>DATE(YEAR(G330),MONTH(G330),1)</f>
        <v/>
      </c>
      <c r="O330" s="132">
        <f>IF(G330&gt;$K$3,"Futuro","Atraso")</f>
        <v/>
      </c>
      <c r="P330">
        <f>12*(YEAR(G330)-YEAR($K$3))+(MONTH(G330)-MONTH($K$3))</f>
        <v/>
      </c>
      <c r="Q330" s="366">
        <f>IF(M330="IBIRAPITANGA FASE 3",IF(O330="Atraso",L330,L330/(1+$I$2)^P330),IF(O330="Atraso",L330,L330/(1+$I$1)^P330))</f>
        <v/>
      </c>
      <c r="R330">
        <f>IF(O330="Atraso",$K$3-G330,0)</f>
        <v/>
      </c>
      <c r="S330">
        <f>IF(R330&lt;=15,"Até 15",IF(R330&lt;=30,"Entre 15 e 30",IF(R330&lt;=60,"Entre 30 e 60",IF(R330&lt;=90,"Entre 60 e 90",IF(R330&lt;=120,"Entre 90 e 120",IF(R330&lt;=150,"Entre 120 e 150",IF(R330&lt;=180,"Entre 150 e 180","Superior a 180")))))))</f>
        <v/>
      </c>
    </row>
    <row r="331">
      <c r="A331" t="inlineStr">
        <is>
          <t>Q02L012</t>
        </is>
      </c>
      <c r="B331" t="inlineStr">
        <is>
          <t>ARMANDO ALCAYDE</t>
        </is>
      </c>
      <c r="C331" t="n">
        <v>1</v>
      </c>
      <c r="D331" t="inlineStr">
        <is>
          <t>IPCA</t>
        </is>
      </c>
      <c r="E331" t="n">
        <v>0</v>
      </c>
      <c r="F331" t="inlineStr">
        <is>
          <t>MENSAL</t>
        </is>
      </c>
      <c r="G331" s="118" t="n">
        <v>47432</v>
      </c>
      <c r="H331" t="n">
        <v>47432</v>
      </c>
      <c r="I331" s="370" t="n">
        <v>78</v>
      </c>
      <c r="J331" t="inlineStr">
        <is>
          <t>CARTEIRA</t>
        </is>
      </c>
      <c r="K331" t="inlineStr">
        <is>
          <t>CONTRATO</t>
        </is>
      </c>
      <c r="L331" t="n">
        <v>3132.03</v>
      </c>
      <c r="M331" t="inlineStr">
        <is>
          <t>IBIRAPITANGA FASE 3</t>
        </is>
      </c>
      <c r="N331" s="142">
        <f>DATE(YEAR(G331),MONTH(G331),1)</f>
        <v/>
      </c>
      <c r="O331" s="132">
        <f>IF(G331&gt;$K$3,"Futuro","Atraso")</f>
        <v/>
      </c>
      <c r="P331">
        <f>12*(YEAR(G331)-YEAR($K$3))+(MONTH(G331)-MONTH($K$3))</f>
        <v/>
      </c>
      <c r="Q331" s="366">
        <f>IF(M331="IBIRAPITANGA FASE 3",IF(O331="Atraso",L331,L331/(1+$I$2)^P331),IF(O331="Atraso",L331,L331/(1+$I$1)^P331))</f>
        <v/>
      </c>
      <c r="R331">
        <f>IF(O331="Atraso",$K$3-G331,0)</f>
        <v/>
      </c>
      <c r="S331">
        <f>IF(R331&lt;=15,"Até 15",IF(R331&lt;=30,"Entre 15 e 30",IF(R331&lt;=60,"Entre 30 e 60",IF(R331&lt;=90,"Entre 60 e 90",IF(R331&lt;=120,"Entre 90 e 120",IF(R331&lt;=150,"Entre 120 e 150",IF(R331&lt;=180,"Entre 150 e 180","Superior a 180")))))))</f>
        <v/>
      </c>
    </row>
    <row r="332">
      <c r="A332" t="inlineStr">
        <is>
          <t>Q02L012</t>
        </is>
      </c>
      <c r="B332" t="inlineStr">
        <is>
          <t>ARMANDO ALCAYDE</t>
        </is>
      </c>
      <c r="C332" t="n">
        <v>1</v>
      </c>
      <c r="D332" t="inlineStr">
        <is>
          <t>IPCA</t>
        </is>
      </c>
      <c r="E332" t="n">
        <v>0</v>
      </c>
      <c r="F332" t="inlineStr">
        <is>
          <t>MENSAL</t>
        </is>
      </c>
      <c r="G332" s="118" t="n">
        <v>47462</v>
      </c>
      <c r="H332" t="n">
        <v>47462</v>
      </c>
      <c r="I332" s="370" t="n">
        <v>79</v>
      </c>
      <c r="J332" t="inlineStr">
        <is>
          <t>CARTEIRA</t>
        </is>
      </c>
      <c r="K332" t="inlineStr">
        <is>
          <t>CONTRATO</t>
        </is>
      </c>
      <c r="L332" t="n">
        <v>3132.03</v>
      </c>
      <c r="M332" t="inlineStr">
        <is>
          <t>IBIRAPITANGA FASE 3</t>
        </is>
      </c>
      <c r="N332" s="142">
        <f>DATE(YEAR(G332),MONTH(G332),1)</f>
        <v/>
      </c>
      <c r="O332" s="132">
        <f>IF(G332&gt;$K$3,"Futuro","Atraso")</f>
        <v/>
      </c>
      <c r="P332">
        <f>12*(YEAR(G332)-YEAR($K$3))+(MONTH(G332)-MONTH($K$3))</f>
        <v/>
      </c>
      <c r="Q332" s="366">
        <f>IF(M332="IBIRAPITANGA FASE 3",IF(O332="Atraso",L332,L332/(1+$I$2)^P332),IF(O332="Atraso",L332,L332/(1+$I$1)^P332))</f>
        <v/>
      </c>
      <c r="R332">
        <f>IF(O332="Atraso",$K$3-G332,0)</f>
        <v/>
      </c>
      <c r="S332">
        <f>IF(R332&lt;=15,"Até 15",IF(R332&lt;=30,"Entre 15 e 30",IF(R332&lt;=60,"Entre 30 e 60",IF(R332&lt;=90,"Entre 60 e 90",IF(R332&lt;=120,"Entre 90 e 120",IF(R332&lt;=150,"Entre 120 e 150",IF(R332&lt;=180,"Entre 150 e 180","Superior a 180")))))))</f>
        <v/>
      </c>
    </row>
    <row r="333">
      <c r="A333" t="inlineStr">
        <is>
          <t>Q02L012</t>
        </is>
      </c>
      <c r="B333" t="inlineStr">
        <is>
          <t>ARMANDO ALCAYDE</t>
        </is>
      </c>
      <c r="C333" t="n">
        <v>1</v>
      </c>
      <c r="D333" t="inlineStr">
        <is>
          <t>IPCA</t>
        </is>
      </c>
      <c r="E333" t="n">
        <v>0</v>
      </c>
      <c r="F333" t="inlineStr">
        <is>
          <t>MENSAL</t>
        </is>
      </c>
      <c r="G333" s="118" t="n">
        <v>47493</v>
      </c>
      <c r="H333" t="n">
        <v>47493</v>
      </c>
      <c r="I333" s="370" t="n">
        <v>80</v>
      </c>
      <c r="J333" t="inlineStr">
        <is>
          <t>CARTEIRA</t>
        </is>
      </c>
      <c r="K333" t="inlineStr">
        <is>
          <t>CONTRATO</t>
        </is>
      </c>
      <c r="L333" t="n">
        <v>3132.03</v>
      </c>
      <c r="M333" t="inlineStr">
        <is>
          <t>IBIRAPITANGA FASE 3</t>
        </is>
      </c>
      <c r="N333" s="142">
        <f>DATE(YEAR(G333),MONTH(G333),1)</f>
        <v/>
      </c>
      <c r="O333" s="132">
        <f>IF(G333&gt;$K$3,"Futuro","Atraso")</f>
        <v/>
      </c>
      <c r="P333">
        <f>12*(YEAR(G333)-YEAR($K$3))+(MONTH(G333)-MONTH($K$3))</f>
        <v/>
      </c>
      <c r="Q333" s="366">
        <f>IF(M333="IBIRAPITANGA FASE 3",IF(O333="Atraso",L333,L333/(1+$I$2)^P333),IF(O333="Atraso",L333,L333/(1+$I$1)^P333))</f>
        <v/>
      </c>
      <c r="R333">
        <f>IF(O333="Atraso",$K$3-G333,0)</f>
        <v/>
      </c>
      <c r="S333">
        <f>IF(R333&lt;=15,"Até 15",IF(R333&lt;=30,"Entre 15 e 30",IF(R333&lt;=60,"Entre 30 e 60",IF(R333&lt;=90,"Entre 60 e 90",IF(R333&lt;=120,"Entre 90 e 120",IF(R333&lt;=150,"Entre 120 e 150",IF(R333&lt;=180,"Entre 150 e 180","Superior a 180")))))))</f>
        <v/>
      </c>
    </row>
    <row r="334">
      <c r="A334" t="inlineStr">
        <is>
          <t>Q02L013</t>
        </is>
      </c>
      <c r="B334" t="inlineStr">
        <is>
          <t>ANTONIA MARIA TEIXEIRA</t>
        </is>
      </c>
      <c r="C334" t="n">
        <v>1</v>
      </c>
      <c r="D334" t="inlineStr">
        <is>
          <t>IPCA</t>
        </is>
      </c>
      <c r="E334" t="n">
        <v>0.009488792934583046</v>
      </c>
      <c r="F334" t="inlineStr">
        <is>
          <t>MENSAL</t>
        </is>
      </c>
      <c r="G334" s="118" t="n">
        <v>45240</v>
      </c>
      <c r="H334" t="n">
        <v>45240</v>
      </c>
      <c r="I334" s="370" t="n">
        <v>22</v>
      </c>
      <c r="J334" t="inlineStr">
        <is>
          <t>CARTEIRA</t>
        </is>
      </c>
      <c r="K334" t="inlineStr">
        <is>
          <t>CONTRATO</t>
        </is>
      </c>
      <c r="L334" t="n">
        <v>3652.16</v>
      </c>
      <c r="M334" t="inlineStr">
        <is>
          <t>IBIRAPITANGA FASE 3</t>
        </is>
      </c>
      <c r="N334" s="142">
        <f>DATE(YEAR(G334),MONTH(G334),1)</f>
        <v/>
      </c>
      <c r="O334" s="132">
        <f>IF(G334&gt;$K$3,"Futuro","Atraso")</f>
        <v/>
      </c>
      <c r="P334">
        <f>12*(YEAR(G334)-YEAR($K$3))+(MONTH(G334)-MONTH($K$3))</f>
        <v/>
      </c>
      <c r="Q334" s="366">
        <f>IF(M334="IBIRAPITANGA FASE 3",IF(O334="Atraso",L334,L334/(1+$I$2)^P334),IF(O334="Atraso",L334,L334/(1+$I$1)^P334))</f>
        <v/>
      </c>
      <c r="R334">
        <f>IF(O334="Atraso",$K$3-G334,0)</f>
        <v/>
      </c>
      <c r="S334">
        <f>IF(R334&lt;=15,"Até 15",IF(R334&lt;=30,"Entre 15 e 30",IF(R334&lt;=60,"Entre 30 e 60",IF(R334&lt;=90,"Entre 60 e 90",IF(R334&lt;=120,"Entre 90 e 120",IF(R334&lt;=150,"Entre 120 e 150",IF(R334&lt;=180,"Entre 150 e 180","Superior a 180")))))))</f>
        <v/>
      </c>
    </row>
    <row r="335">
      <c r="A335" t="inlineStr">
        <is>
          <t>Q02L013</t>
        </is>
      </c>
      <c r="B335" t="inlineStr">
        <is>
          <t>ANTONIA MARIA TEIXEIRA</t>
        </is>
      </c>
      <c r="C335" t="n">
        <v>1</v>
      </c>
      <c r="D335" t="inlineStr">
        <is>
          <t>IPCA</t>
        </is>
      </c>
      <c r="E335" t="n">
        <v>0.009488792934583046</v>
      </c>
      <c r="F335" t="inlineStr">
        <is>
          <t>MENSAL</t>
        </is>
      </c>
      <c r="G335" s="118" t="n">
        <v>45270</v>
      </c>
      <c r="H335" t="n">
        <v>45270</v>
      </c>
      <c r="I335" s="370" t="n">
        <v>23</v>
      </c>
      <c r="J335" t="inlineStr">
        <is>
          <t>CARTEIRA</t>
        </is>
      </c>
      <c r="K335" t="inlineStr">
        <is>
          <t>CONTRATO</t>
        </is>
      </c>
      <c r="L335" t="n">
        <v>3652.16</v>
      </c>
      <c r="M335" t="inlineStr">
        <is>
          <t>IBIRAPITANGA FASE 3</t>
        </is>
      </c>
      <c r="N335" s="142">
        <f>DATE(YEAR(G335),MONTH(G335),1)</f>
        <v/>
      </c>
      <c r="O335" s="132">
        <f>IF(G335&gt;$K$3,"Futuro","Atraso")</f>
        <v/>
      </c>
      <c r="P335">
        <f>12*(YEAR(G335)-YEAR($K$3))+(MONTH(G335)-MONTH($K$3))</f>
        <v/>
      </c>
      <c r="Q335" s="366">
        <f>IF(M335="IBIRAPITANGA FASE 3",IF(O335="Atraso",L335,L335/(1+$I$2)^P335),IF(O335="Atraso",L335,L335/(1+$I$1)^P335))</f>
        <v/>
      </c>
      <c r="R335">
        <f>IF(O335="Atraso",$K$3-G335,0)</f>
        <v/>
      </c>
      <c r="S335">
        <f>IF(R335&lt;=15,"Até 15",IF(R335&lt;=30,"Entre 15 e 30",IF(R335&lt;=60,"Entre 30 e 60",IF(R335&lt;=90,"Entre 60 e 90",IF(R335&lt;=120,"Entre 90 e 120",IF(R335&lt;=150,"Entre 120 e 150",IF(R335&lt;=180,"Entre 150 e 180","Superior a 180")))))))</f>
        <v/>
      </c>
    </row>
    <row r="336">
      <c r="A336" t="inlineStr">
        <is>
          <t>Q02L013</t>
        </is>
      </c>
      <c r="B336" t="inlineStr">
        <is>
          <t>ANTONIA MARIA TEIXEIRA</t>
        </is>
      </c>
      <c r="C336" t="n">
        <v>1</v>
      </c>
      <c r="D336" t="inlineStr">
        <is>
          <t>IPCA</t>
        </is>
      </c>
      <c r="E336" t="n">
        <v>0.009488792934583046</v>
      </c>
      <c r="F336" t="inlineStr">
        <is>
          <t>MENSAL</t>
        </is>
      </c>
      <c r="G336" s="118" t="n">
        <v>45301</v>
      </c>
      <c r="H336" t="n">
        <v>45301</v>
      </c>
      <c r="I336" s="370" t="n">
        <v>24</v>
      </c>
      <c r="J336" t="inlineStr">
        <is>
          <t>CARTEIRA</t>
        </is>
      </c>
      <c r="K336" t="inlineStr">
        <is>
          <t>CONTRATO</t>
        </is>
      </c>
      <c r="L336" t="n">
        <v>3652.16</v>
      </c>
      <c r="M336" t="inlineStr">
        <is>
          <t>IBIRAPITANGA FASE 3</t>
        </is>
      </c>
      <c r="N336" s="142">
        <f>DATE(YEAR(G336),MONTH(G336),1)</f>
        <v/>
      </c>
      <c r="O336" s="132">
        <f>IF(G336&gt;$K$3,"Futuro","Atraso")</f>
        <v/>
      </c>
      <c r="P336">
        <f>12*(YEAR(G336)-YEAR($K$3))+(MONTH(G336)-MONTH($K$3))</f>
        <v/>
      </c>
      <c r="Q336" s="366">
        <f>IF(M336="IBIRAPITANGA FASE 3",IF(O336="Atraso",L336,L336/(1+$I$2)^P336),IF(O336="Atraso",L336,L336/(1+$I$1)^P336))</f>
        <v/>
      </c>
      <c r="R336">
        <f>IF(O336="Atraso",$K$3-G336,0)</f>
        <v/>
      </c>
      <c r="S336">
        <f>IF(R336&lt;=15,"Até 15",IF(R336&lt;=30,"Entre 15 e 30",IF(R336&lt;=60,"Entre 30 e 60",IF(R336&lt;=90,"Entre 60 e 90",IF(R336&lt;=120,"Entre 90 e 120",IF(R336&lt;=150,"Entre 120 e 150",IF(R336&lt;=180,"Entre 150 e 180","Superior a 180")))))))</f>
        <v/>
      </c>
    </row>
    <row r="337">
      <c r="A337" t="inlineStr">
        <is>
          <t>Q02L013</t>
        </is>
      </c>
      <c r="B337" t="inlineStr">
        <is>
          <t>ANTONIA MARIA TEIXEIRA</t>
        </is>
      </c>
      <c r="C337" t="n">
        <v>1</v>
      </c>
      <c r="D337" t="inlineStr">
        <is>
          <t>IPCA</t>
        </is>
      </c>
      <c r="E337" t="n">
        <v>0.009488792934583046</v>
      </c>
      <c r="F337" t="inlineStr">
        <is>
          <t>MENSAL</t>
        </is>
      </c>
      <c r="G337" s="118" t="n">
        <v>45332</v>
      </c>
      <c r="H337" t="n">
        <v>45332</v>
      </c>
      <c r="I337" s="370" t="n">
        <v>25</v>
      </c>
      <c r="J337" t="inlineStr">
        <is>
          <t>CARTEIRA</t>
        </is>
      </c>
      <c r="K337" t="inlineStr">
        <is>
          <t>CONTRATO</t>
        </is>
      </c>
      <c r="L337" t="n">
        <v>3652.16</v>
      </c>
      <c r="M337" t="inlineStr">
        <is>
          <t>IBIRAPITANGA FASE 3</t>
        </is>
      </c>
      <c r="N337" s="142">
        <f>DATE(YEAR(G337),MONTH(G337),1)</f>
        <v/>
      </c>
      <c r="O337" s="132">
        <f>IF(G337&gt;$K$3,"Futuro","Atraso")</f>
        <v/>
      </c>
      <c r="P337">
        <f>12*(YEAR(G337)-YEAR($K$3))+(MONTH(G337)-MONTH($K$3))</f>
        <v/>
      </c>
      <c r="Q337" s="366">
        <f>IF(M337="IBIRAPITANGA FASE 3",IF(O337="Atraso",L337,L337/(1+$I$2)^P337),IF(O337="Atraso",L337,L337/(1+$I$1)^P337))</f>
        <v/>
      </c>
      <c r="R337">
        <f>IF(O337="Atraso",$K$3-G337,0)</f>
        <v/>
      </c>
      <c r="S337">
        <f>IF(R337&lt;=15,"Até 15",IF(R337&lt;=30,"Entre 15 e 30",IF(R337&lt;=60,"Entre 30 e 60",IF(R337&lt;=90,"Entre 60 e 90",IF(R337&lt;=120,"Entre 90 e 120",IF(R337&lt;=150,"Entre 120 e 150",IF(R337&lt;=180,"Entre 150 e 180","Superior a 180")))))))</f>
        <v/>
      </c>
    </row>
    <row r="338">
      <c r="A338" t="inlineStr">
        <is>
          <t>Q02L013</t>
        </is>
      </c>
      <c r="B338" t="inlineStr">
        <is>
          <t>ANTONIA MARIA TEIXEIRA</t>
        </is>
      </c>
      <c r="C338" t="n">
        <v>1</v>
      </c>
      <c r="D338" t="inlineStr">
        <is>
          <t>IPCA</t>
        </is>
      </c>
      <c r="E338" t="n">
        <v>0.009488792934583046</v>
      </c>
      <c r="F338" t="inlineStr">
        <is>
          <t>MENSAL</t>
        </is>
      </c>
      <c r="G338" s="118" t="n">
        <v>45361</v>
      </c>
      <c r="H338" t="n">
        <v>45361</v>
      </c>
      <c r="I338" s="370" t="n">
        <v>26</v>
      </c>
      <c r="J338" t="inlineStr">
        <is>
          <t>CARTEIRA</t>
        </is>
      </c>
      <c r="K338" t="inlineStr">
        <is>
          <t>CONTRATO</t>
        </is>
      </c>
      <c r="L338" t="n">
        <v>3652.16</v>
      </c>
      <c r="M338" t="inlineStr">
        <is>
          <t>IBIRAPITANGA FASE 3</t>
        </is>
      </c>
      <c r="N338" s="142">
        <f>DATE(YEAR(G338),MONTH(G338),1)</f>
        <v/>
      </c>
      <c r="O338" s="132">
        <f>IF(G338&gt;$K$3,"Futuro","Atraso")</f>
        <v/>
      </c>
      <c r="P338">
        <f>12*(YEAR(G338)-YEAR($K$3))+(MONTH(G338)-MONTH($K$3))</f>
        <v/>
      </c>
      <c r="Q338" s="366">
        <f>IF(M338="IBIRAPITANGA FASE 3",IF(O338="Atraso",L338,L338/(1+$I$2)^P338),IF(O338="Atraso",L338,L338/(1+$I$1)^P338))</f>
        <v/>
      </c>
      <c r="R338">
        <f>IF(O338="Atraso",$K$3-G338,0)</f>
        <v/>
      </c>
      <c r="S338">
        <f>IF(R338&lt;=15,"Até 15",IF(R338&lt;=30,"Entre 15 e 30",IF(R338&lt;=60,"Entre 30 e 60",IF(R338&lt;=90,"Entre 60 e 90",IF(R338&lt;=120,"Entre 90 e 120",IF(R338&lt;=150,"Entre 120 e 150",IF(R338&lt;=180,"Entre 150 e 180","Superior a 180")))))))</f>
        <v/>
      </c>
    </row>
    <row r="339">
      <c r="A339" t="inlineStr">
        <is>
          <t>Q02L013</t>
        </is>
      </c>
      <c r="B339" t="inlineStr">
        <is>
          <t>ANTONIA MARIA TEIXEIRA</t>
        </is>
      </c>
      <c r="C339" t="n">
        <v>1</v>
      </c>
      <c r="D339" t="inlineStr">
        <is>
          <t>IPCA</t>
        </is>
      </c>
      <c r="E339" t="n">
        <v>0.009488792934583046</v>
      </c>
      <c r="F339" t="inlineStr">
        <is>
          <t>MENSAL</t>
        </is>
      </c>
      <c r="G339" s="118" t="n">
        <v>45392</v>
      </c>
      <c r="H339" t="n">
        <v>45392</v>
      </c>
      <c r="I339" s="370" t="n">
        <v>27</v>
      </c>
      <c r="J339" t="inlineStr">
        <is>
          <t>CARTEIRA</t>
        </is>
      </c>
      <c r="K339" t="inlineStr">
        <is>
          <t>CONTRATO</t>
        </is>
      </c>
      <c r="L339" t="n">
        <v>3652.16</v>
      </c>
      <c r="M339" t="inlineStr">
        <is>
          <t>IBIRAPITANGA FASE 3</t>
        </is>
      </c>
      <c r="N339" s="142">
        <f>DATE(YEAR(G339),MONTH(G339),1)</f>
        <v/>
      </c>
      <c r="O339" s="132">
        <f>IF(G339&gt;$K$3,"Futuro","Atraso")</f>
        <v/>
      </c>
      <c r="P339">
        <f>12*(YEAR(G339)-YEAR($K$3))+(MONTH(G339)-MONTH($K$3))</f>
        <v/>
      </c>
      <c r="Q339" s="366">
        <f>IF(M339="IBIRAPITANGA FASE 3",IF(O339="Atraso",L339,L339/(1+$I$2)^P339),IF(O339="Atraso",L339,L339/(1+$I$1)^P339))</f>
        <v/>
      </c>
      <c r="R339">
        <f>IF(O339="Atraso",$K$3-G339,0)</f>
        <v/>
      </c>
      <c r="S339">
        <f>IF(R339&lt;=15,"Até 15",IF(R339&lt;=30,"Entre 15 e 30",IF(R339&lt;=60,"Entre 30 e 60",IF(R339&lt;=90,"Entre 60 e 90",IF(R339&lt;=120,"Entre 90 e 120",IF(R339&lt;=150,"Entre 120 e 150",IF(R339&lt;=180,"Entre 150 e 180","Superior a 180")))))))</f>
        <v/>
      </c>
    </row>
    <row r="340">
      <c r="A340" t="inlineStr">
        <is>
          <t>Q02L013</t>
        </is>
      </c>
      <c r="B340" t="inlineStr">
        <is>
          <t>ANTONIA MARIA TEIXEIRA</t>
        </is>
      </c>
      <c r="C340" t="n">
        <v>1</v>
      </c>
      <c r="D340" t="inlineStr">
        <is>
          <t>IPCA</t>
        </is>
      </c>
      <c r="E340" t="n">
        <v>0.009488792934583046</v>
      </c>
      <c r="F340" t="inlineStr">
        <is>
          <t>MENSAL</t>
        </is>
      </c>
      <c r="G340" s="118" t="n">
        <v>45422</v>
      </c>
      <c r="H340" t="n">
        <v>45422</v>
      </c>
      <c r="I340" s="370" t="n">
        <v>28</v>
      </c>
      <c r="J340" t="inlineStr">
        <is>
          <t>CARTEIRA</t>
        </is>
      </c>
      <c r="K340" t="inlineStr">
        <is>
          <t>CONTRATO</t>
        </is>
      </c>
      <c r="L340" t="n">
        <v>3652.16</v>
      </c>
      <c r="M340" t="inlineStr">
        <is>
          <t>IBIRAPITANGA FASE 3</t>
        </is>
      </c>
      <c r="N340" s="142">
        <f>DATE(YEAR(G340),MONTH(G340),1)</f>
        <v/>
      </c>
      <c r="O340" s="132">
        <f>IF(G340&gt;$K$3,"Futuro","Atraso")</f>
        <v/>
      </c>
      <c r="P340">
        <f>12*(YEAR(G340)-YEAR($K$3))+(MONTH(G340)-MONTH($K$3))</f>
        <v/>
      </c>
      <c r="Q340" s="366">
        <f>IF(M340="IBIRAPITANGA FASE 3",IF(O340="Atraso",L340,L340/(1+$I$2)^P340),IF(O340="Atraso",L340,L340/(1+$I$1)^P340))</f>
        <v/>
      </c>
      <c r="R340">
        <f>IF(O340="Atraso",$K$3-G340,0)</f>
        <v/>
      </c>
      <c r="S340">
        <f>IF(R340&lt;=15,"Até 15",IF(R340&lt;=30,"Entre 15 e 30",IF(R340&lt;=60,"Entre 30 e 60",IF(R340&lt;=90,"Entre 60 e 90",IF(R340&lt;=120,"Entre 90 e 120",IF(R340&lt;=150,"Entre 120 e 150",IF(R340&lt;=180,"Entre 150 e 180","Superior a 180")))))))</f>
        <v/>
      </c>
    </row>
    <row r="341">
      <c r="A341" t="inlineStr">
        <is>
          <t>Q02L013</t>
        </is>
      </c>
      <c r="B341" t="inlineStr">
        <is>
          <t>ANTONIA MARIA TEIXEIRA</t>
        </is>
      </c>
      <c r="C341" t="n">
        <v>1</v>
      </c>
      <c r="D341" t="inlineStr">
        <is>
          <t>IPCA</t>
        </is>
      </c>
      <c r="E341" t="n">
        <v>0.009488792934583046</v>
      </c>
      <c r="F341" t="inlineStr">
        <is>
          <t>MENSAL</t>
        </is>
      </c>
      <c r="G341" s="118" t="n">
        <v>45453</v>
      </c>
      <c r="H341" t="n">
        <v>45453</v>
      </c>
      <c r="I341" s="370" t="n">
        <v>29</v>
      </c>
      <c r="J341" t="inlineStr">
        <is>
          <t>CARTEIRA</t>
        </is>
      </c>
      <c r="K341" t="inlineStr">
        <is>
          <t>CONTRATO</t>
        </is>
      </c>
      <c r="L341" t="n">
        <v>3652.16</v>
      </c>
      <c r="M341" t="inlineStr">
        <is>
          <t>IBIRAPITANGA FASE 3</t>
        </is>
      </c>
      <c r="N341" s="142">
        <f>DATE(YEAR(G341),MONTH(G341),1)</f>
        <v/>
      </c>
      <c r="O341" s="132">
        <f>IF(G341&gt;$K$3,"Futuro","Atraso")</f>
        <v/>
      </c>
      <c r="P341">
        <f>12*(YEAR(G341)-YEAR($K$3))+(MONTH(G341)-MONTH($K$3))</f>
        <v/>
      </c>
      <c r="Q341" s="366">
        <f>IF(M341="IBIRAPITANGA FASE 3",IF(O341="Atraso",L341,L341/(1+$I$2)^P341),IF(O341="Atraso",L341,L341/(1+$I$1)^P341))</f>
        <v/>
      </c>
      <c r="R341">
        <f>IF(O341="Atraso",$K$3-G341,0)</f>
        <v/>
      </c>
      <c r="S341">
        <f>IF(R341&lt;=15,"Até 15",IF(R341&lt;=30,"Entre 15 e 30",IF(R341&lt;=60,"Entre 30 e 60",IF(R341&lt;=90,"Entre 60 e 90",IF(R341&lt;=120,"Entre 90 e 120",IF(R341&lt;=150,"Entre 120 e 150",IF(R341&lt;=180,"Entre 150 e 180","Superior a 180")))))))</f>
        <v/>
      </c>
    </row>
    <row r="342">
      <c r="A342" t="inlineStr">
        <is>
          <t>Q02L013</t>
        </is>
      </c>
      <c r="B342" t="inlineStr">
        <is>
          <t>ANTONIA MARIA TEIXEIRA</t>
        </is>
      </c>
      <c r="C342" t="n">
        <v>1</v>
      </c>
      <c r="D342" t="inlineStr">
        <is>
          <t>IPCA</t>
        </is>
      </c>
      <c r="E342" t="n">
        <v>0.009488792934583046</v>
      </c>
      <c r="F342" t="inlineStr">
        <is>
          <t>MENSAL</t>
        </is>
      </c>
      <c r="G342" s="118" t="n">
        <v>45483</v>
      </c>
      <c r="H342" t="n">
        <v>45483</v>
      </c>
      <c r="I342" s="370" t="n">
        <v>30</v>
      </c>
      <c r="J342" t="inlineStr">
        <is>
          <t>CARTEIRA</t>
        </is>
      </c>
      <c r="K342" t="inlineStr">
        <is>
          <t>CONTRATO</t>
        </is>
      </c>
      <c r="L342" t="n">
        <v>3652.16</v>
      </c>
      <c r="M342" t="inlineStr">
        <is>
          <t>IBIRAPITANGA FASE 3</t>
        </is>
      </c>
      <c r="N342" s="142">
        <f>DATE(YEAR(G342),MONTH(G342),1)</f>
        <v/>
      </c>
      <c r="O342" s="132">
        <f>IF(G342&gt;$K$3,"Futuro","Atraso")</f>
        <v/>
      </c>
      <c r="P342">
        <f>12*(YEAR(G342)-YEAR($K$3))+(MONTH(G342)-MONTH($K$3))</f>
        <v/>
      </c>
      <c r="Q342" s="366">
        <f>IF(M342="IBIRAPITANGA FASE 3",IF(O342="Atraso",L342,L342/(1+$I$2)^P342),IF(O342="Atraso",L342,L342/(1+$I$1)^P342))</f>
        <v/>
      </c>
      <c r="R342">
        <f>IF(O342="Atraso",$K$3-G342,0)</f>
        <v/>
      </c>
      <c r="S342">
        <f>IF(R342&lt;=15,"Até 15",IF(R342&lt;=30,"Entre 15 e 30",IF(R342&lt;=60,"Entre 30 e 60",IF(R342&lt;=90,"Entre 60 e 90",IF(R342&lt;=120,"Entre 90 e 120",IF(R342&lt;=150,"Entre 120 e 150",IF(R342&lt;=180,"Entre 150 e 180","Superior a 180")))))))</f>
        <v/>
      </c>
    </row>
    <row r="343">
      <c r="A343" t="inlineStr">
        <is>
          <t>Q02L013</t>
        </is>
      </c>
      <c r="B343" t="inlineStr">
        <is>
          <t>ANTONIA MARIA TEIXEIRA</t>
        </is>
      </c>
      <c r="C343" t="n">
        <v>1</v>
      </c>
      <c r="D343" t="inlineStr">
        <is>
          <t>IPCA</t>
        </is>
      </c>
      <c r="E343" t="n">
        <v>0.009488792934583046</v>
      </c>
      <c r="F343" t="inlineStr">
        <is>
          <t>MENSAL</t>
        </is>
      </c>
      <c r="G343" s="118" t="n">
        <v>45514</v>
      </c>
      <c r="H343" t="n">
        <v>45514</v>
      </c>
      <c r="I343" s="370" t="n">
        <v>31</v>
      </c>
      <c r="J343" t="inlineStr">
        <is>
          <t>CARTEIRA</t>
        </is>
      </c>
      <c r="K343" t="inlineStr">
        <is>
          <t>CONTRATO</t>
        </is>
      </c>
      <c r="L343" t="n">
        <v>3652.16</v>
      </c>
      <c r="M343" t="inlineStr">
        <is>
          <t>IBIRAPITANGA FASE 3</t>
        </is>
      </c>
      <c r="N343" s="142">
        <f>DATE(YEAR(G343),MONTH(G343),1)</f>
        <v/>
      </c>
      <c r="O343" s="132">
        <f>IF(G343&gt;$K$3,"Futuro","Atraso")</f>
        <v/>
      </c>
      <c r="P343">
        <f>12*(YEAR(G343)-YEAR($K$3))+(MONTH(G343)-MONTH($K$3))</f>
        <v/>
      </c>
      <c r="Q343" s="366">
        <f>IF(M343="IBIRAPITANGA FASE 3",IF(O343="Atraso",L343,L343/(1+$I$2)^P343),IF(O343="Atraso",L343,L343/(1+$I$1)^P343))</f>
        <v/>
      </c>
      <c r="R343">
        <f>IF(O343="Atraso",$K$3-G343,0)</f>
        <v/>
      </c>
      <c r="S343">
        <f>IF(R343&lt;=15,"Até 15",IF(R343&lt;=30,"Entre 15 e 30",IF(R343&lt;=60,"Entre 30 e 60",IF(R343&lt;=90,"Entre 60 e 90",IF(R343&lt;=120,"Entre 90 e 120",IF(R343&lt;=150,"Entre 120 e 150",IF(R343&lt;=180,"Entre 150 e 180","Superior a 180")))))))</f>
        <v/>
      </c>
    </row>
    <row r="344">
      <c r="A344" t="inlineStr">
        <is>
          <t>Q02L013</t>
        </is>
      </c>
      <c r="B344" t="inlineStr">
        <is>
          <t>ANTONIA MARIA TEIXEIRA</t>
        </is>
      </c>
      <c r="C344" t="n">
        <v>1</v>
      </c>
      <c r="D344" t="inlineStr">
        <is>
          <t>IPCA</t>
        </is>
      </c>
      <c r="E344" t="n">
        <v>0.009488792934583046</v>
      </c>
      <c r="F344" t="inlineStr">
        <is>
          <t>MENSAL</t>
        </is>
      </c>
      <c r="G344" s="118" t="n">
        <v>45545</v>
      </c>
      <c r="H344" t="n">
        <v>45545</v>
      </c>
      <c r="I344" s="370" t="n">
        <v>32</v>
      </c>
      <c r="J344" t="inlineStr">
        <is>
          <t>CARTEIRA</t>
        </is>
      </c>
      <c r="K344" t="inlineStr">
        <is>
          <t>CONTRATO</t>
        </is>
      </c>
      <c r="L344" t="n">
        <v>3652.16</v>
      </c>
      <c r="M344" t="inlineStr">
        <is>
          <t>IBIRAPITANGA FASE 3</t>
        </is>
      </c>
      <c r="N344" s="142">
        <f>DATE(YEAR(G344),MONTH(G344),1)</f>
        <v/>
      </c>
      <c r="O344" s="132">
        <f>IF(G344&gt;$K$3,"Futuro","Atraso")</f>
        <v/>
      </c>
      <c r="P344">
        <f>12*(YEAR(G344)-YEAR($K$3))+(MONTH(G344)-MONTH($K$3))</f>
        <v/>
      </c>
      <c r="Q344" s="366">
        <f>IF(M344="IBIRAPITANGA FASE 3",IF(O344="Atraso",L344,L344/(1+$I$2)^P344),IF(O344="Atraso",L344,L344/(1+$I$1)^P344))</f>
        <v/>
      </c>
      <c r="R344">
        <f>IF(O344="Atraso",$K$3-G344,0)</f>
        <v/>
      </c>
      <c r="S344">
        <f>IF(R344&lt;=15,"Até 15",IF(R344&lt;=30,"Entre 15 e 30",IF(R344&lt;=60,"Entre 30 e 60",IF(R344&lt;=90,"Entre 60 e 90",IF(R344&lt;=120,"Entre 90 e 120",IF(R344&lt;=150,"Entre 120 e 150",IF(R344&lt;=180,"Entre 150 e 180","Superior a 180")))))))</f>
        <v/>
      </c>
    </row>
    <row r="345">
      <c r="A345" t="inlineStr">
        <is>
          <t>Q02L013</t>
        </is>
      </c>
      <c r="B345" t="inlineStr">
        <is>
          <t>ANTONIA MARIA TEIXEIRA</t>
        </is>
      </c>
      <c r="C345" t="n">
        <v>1</v>
      </c>
      <c r="D345" t="inlineStr">
        <is>
          <t>IPCA</t>
        </is>
      </c>
      <c r="E345" t="n">
        <v>0.009488792934583046</v>
      </c>
      <c r="F345" t="inlineStr">
        <is>
          <t>MENSAL</t>
        </is>
      </c>
      <c r="G345" s="118" t="n">
        <v>45575</v>
      </c>
      <c r="H345" t="n">
        <v>45575</v>
      </c>
      <c r="I345" t="n">
        <v>33</v>
      </c>
      <c r="J345" t="inlineStr">
        <is>
          <t>CARTEIRA</t>
        </is>
      </c>
      <c r="K345" t="inlineStr">
        <is>
          <t>CONTRATO</t>
        </is>
      </c>
      <c r="L345" t="n">
        <v>3652.16</v>
      </c>
      <c r="M345" t="inlineStr">
        <is>
          <t>IBIRAPITANGA FASE 3</t>
        </is>
      </c>
      <c r="N345" s="142">
        <f>DATE(YEAR(G345),MONTH(G345),1)</f>
        <v/>
      </c>
      <c r="O345" s="132">
        <f>IF(G345&gt;$K$3,"Futuro","Atraso")</f>
        <v/>
      </c>
      <c r="P345">
        <f>12*(YEAR(G345)-YEAR($K$3))+(MONTH(G345)-MONTH($K$3))</f>
        <v/>
      </c>
      <c r="Q345" s="366">
        <f>IF(M345="IBIRAPITANGA FASE 3",IF(O345="Atraso",L345,L345/(1+$I$2)^P345),IF(O345="Atraso",L345,L345/(1+$I$1)^P345))</f>
        <v/>
      </c>
      <c r="R345">
        <f>IF(O345="Atraso",$K$3-G345,0)</f>
        <v/>
      </c>
      <c r="S345">
        <f>IF(R345&lt;=15,"Até 15",IF(R345&lt;=30,"Entre 15 e 30",IF(R345&lt;=60,"Entre 30 e 60",IF(R345&lt;=90,"Entre 60 e 90",IF(R345&lt;=120,"Entre 90 e 120",IF(R345&lt;=150,"Entre 120 e 150",IF(R345&lt;=180,"Entre 150 e 180","Superior a 180")))))))</f>
        <v/>
      </c>
    </row>
    <row r="346">
      <c r="A346" t="inlineStr">
        <is>
          <t>Q02L013</t>
        </is>
      </c>
      <c r="B346" t="inlineStr">
        <is>
          <t>ANTONIA MARIA TEIXEIRA</t>
        </is>
      </c>
      <c r="C346" t="n">
        <v>1</v>
      </c>
      <c r="D346" t="inlineStr">
        <is>
          <t>IPCA</t>
        </is>
      </c>
      <c r="E346" t="n">
        <v>0.009488792934583046</v>
      </c>
      <c r="F346" t="inlineStr">
        <is>
          <t>MENSAL</t>
        </is>
      </c>
      <c r="G346" s="118" t="n">
        <v>45606</v>
      </c>
      <c r="H346" t="n">
        <v>45606</v>
      </c>
      <c r="I346" t="n">
        <v>34</v>
      </c>
      <c r="J346" t="inlineStr">
        <is>
          <t>CARTEIRA</t>
        </is>
      </c>
      <c r="K346" t="inlineStr">
        <is>
          <t>CONTRATO</t>
        </is>
      </c>
      <c r="L346" t="n">
        <v>3652.16</v>
      </c>
      <c r="M346" t="inlineStr">
        <is>
          <t>IBIRAPITANGA FASE 3</t>
        </is>
      </c>
      <c r="N346" s="142">
        <f>DATE(YEAR(G346),MONTH(G346),1)</f>
        <v/>
      </c>
      <c r="O346" s="132">
        <f>IF(G346&gt;$K$3,"Futuro","Atraso")</f>
        <v/>
      </c>
      <c r="P346">
        <f>12*(YEAR(G346)-YEAR($K$3))+(MONTH(G346)-MONTH($K$3))</f>
        <v/>
      </c>
      <c r="Q346" s="366">
        <f>IF(M346="IBIRAPITANGA FASE 3",IF(O346="Atraso",L346,L346/(1+$I$2)^P346),IF(O346="Atraso",L346,L346/(1+$I$1)^P346))</f>
        <v/>
      </c>
      <c r="R346">
        <f>IF(O346="Atraso",$K$3-G346,0)</f>
        <v/>
      </c>
      <c r="S346">
        <f>IF(R346&lt;=15,"Até 15",IF(R346&lt;=30,"Entre 15 e 30",IF(R346&lt;=60,"Entre 30 e 60",IF(R346&lt;=90,"Entre 60 e 90",IF(R346&lt;=120,"Entre 90 e 120",IF(R346&lt;=150,"Entre 120 e 150",IF(R346&lt;=180,"Entre 150 e 180","Superior a 180")))))))</f>
        <v/>
      </c>
    </row>
    <row r="347">
      <c r="A347" t="inlineStr">
        <is>
          <t>Q02L013</t>
        </is>
      </c>
      <c r="B347" t="inlineStr">
        <is>
          <t>ANTONIA MARIA TEIXEIRA</t>
        </is>
      </c>
      <c r="C347" t="n">
        <v>1</v>
      </c>
      <c r="D347" t="inlineStr">
        <is>
          <t>IPCA</t>
        </is>
      </c>
      <c r="E347" t="n">
        <v>0.009488792934583046</v>
      </c>
      <c r="F347" t="inlineStr">
        <is>
          <t>MENSAL</t>
        </is>
      </c>
      <c r="G347" s="118" t="n">
        <v>45636</v>
      </c>
      <c r="H347" t="n">
        <v>45636</v>
      </c>
      <c r="I347" t="n">
        <v>35</v>
      </c>
      <c r="J347" t="inlineStr">
        <is>
          <t>CARTEIRA</t>
        </is>
      </c>
      <c r="K347" t="inlineStr">
        <is>
          <t>CONTRATO</t>
        </is>
      </c>
      <c r="L347" t="n">
        <v>3652.16</v>
      </c>
      <c r="M347" t="inlineStr">
        <is>
          <t>IBIRAPITANGA FASE 3</t>
        </is>
      </c>
      <c r="N347" s="142">
        <f>DATE(YEAR(G347),MONTH(G347),1)</f>
        <v/>
      </c>
      <c r="O347" s="132">
        <f>IF(G347&gt;$K$3,"Futuro","Atraso")</f>
        <v/>
      </c>
      <c r="P347">
        <f>12*(YEAR(G347)-YEAR($K$3))+(MONTH(G347)-MONTH($K$3))</f>
        <v/>
      </c>
      <c r="Q347" s="366">
        <f>IF(M347="IBIRAPITANGA FASE 3",IF(O347="Atraso",L347,L347/(1+$I$2)^P347),IF(O347="Atraso",L347,L347/(1+$I$1)^P347))</f>
        <v/>
      </c>
      <c r="R347">
        <f>IF(O347="Atraso",$K$3-G347,0)</f>
        <v/>
      </c>
      <c r="S347">
        <f>IF(R347&lt;=15,"Até 15",IF(R347&lt;=30,"Entre 15 e 30",IF(R347&lt;=60,"Entre 30 e 60",IF(R347&lt;=90,"Entre 60 e 90",IF(R347&lt;=120,"Entre 90 e 120",IF(R347&lt;=150,"Entre 120 e 150",IF(R347&lt;=180,"Entre 150 e 180","Superior a 180")))))))</f>
        <v/>
      </c>
    </row>
    <row r="348">
      <c r="A348" t="inlineStr">
        <is>
          <t>Q02L013</t>
        </is>
      </c>
      <c r="B348" t="inlineStr">
        <is>
          <t>ANTONIA MARIA TEIXEIRA</t>
        </is>
      </c>
      <c r="C348" t="n">
        <v>1</v>
      </c>
      <c r="D348" t="inlineStr">
        <is>
          <t>IPCA</t>
        </is>
      </c>
      <c r="E348" t="n">
        <v>0.009488792934583046</v>
      </c>
      <c r="F348" t="inlineStr">
        <is>
          <t>MENSAL</t>
        </is>
      </c>
      <c r="G348" s="118" t="n">
        <v>45667</v>
      </c>
      <c r="H348" t="n">
        <v>45667</v>
      </c>
      <c r="I348" t="n">
        <v>36</v>
      </c>
      <c r="J348" t="inlineStr">
        <is>
          <t>CARTEIRA</t>
        </is>
      </c>
      <c r="K348" t="inlineStr">
        <is>
          <t>CONTRATO</t>
        </is>
      </c>
      <c r="L348" t="n">
        <v>3652.16</v>
      </c>
      <c r="M348" t="inlineStr">
        <is>
          <t>IBIRAPITANGA FASE 3</t>
        </is>
      </c>
      <c r="N348" s="142">
        <f>DATE(YEAR(G348),MONTH(G348),1)</f>
        <v/>
      </c>
      <c r="O348" s="132">
        <f>IF(G348&gt;$K$3,"Futuro","Atraso")</f>
        <v/>
      </c>
      <c r="P348">
        <f>12*(YEAR(G348)-YEAR($K$3))+(MONTH(G348)-MONTH($K$3))</f>
        <v/>
      </c>
      <c r="Q348" s="366">
        <f>IF(M348="IBIRAPITANGA FASE 3",IF(O348="Atraso",L348,L348/(1+$I$2)^P348),IF(O348="Atraso",L348,L348/(1+$I$1)^P348))</f>
        <v/>
      </c>
      <c r="R348">
        <f>IF(O348="Atraso",$K$3-G348,0)</f>
        <v/>
      </c>
      <c r="S348">
        <f>IF(R348&lt;=15,"Até 15",IF(R348&lt;=30,"Entre 15 e 30",IF(R348&lt;=60,"Entre 30 e 60",IF(R348&lt;=90,"Entre 60 e 90",IF(R348&lt;=120,"Entre 90 e 120",IF(R348&lt;=150,"Entre 120 e 150",IF(R348&lt;=180,"Entre 150 e 180","Superior a 180")))))))</f>
        <v/>
      </c>
    </row>
    <row r="349">
      <c r="A349" t="inlineStr">
        <is>
          <t>Q02L013</t>
        </is>
      </c>
      <c r="B349" t="inlineStr">
        <is>
          <t>ANTONIA MARIA TEIXEIRA</t>
        </is>
      </c>
      <c r="C349" t="n">
        <v>1</v>
      </c>
      <c r="D349" t="inlineStr">
        <is>
          <t>IPCA</t>
        </is>
      </c>
      <c r="E349" t="n">
        <v>0.009488792934583046</v>
      </c>
      <c r="F349" t="inlineStr">
        <is>
          <t>MENSAL</t>
        </is>
      </c>
      <c r="G349" s="118" t="n">
        <v>45698</v>
      </c>
      <c r="H349" t="n">
        <v>45698</v>
      </c>
      <c r="I349" t="n">
        <v>37</v>
      </c>
      <c r="J349" t="inlineStr">
        <is>
          <t>CARTEIRA</t>
        </is>
      </c>
      <c r="K349" t="inlineStr">
        <is>
          <t>CONTRATO</t>
        </is>
      </c>
      <c r="L349" t="n">
        <v>3652.16</v>
      </c>
      <c r="M349" t="inlineStr">
        <is>
          <t>IBIRAPITANGA FASE 3</t>
        </is>
      </c>
      <c r="N349" s="142">
        <f>DATE(YEAR(G349),MONTH(G349),1)</f>
        <v/>
      </c>
      <c r="O349" s="132">
        <f>IF(G349&gt;$K$3,"Futuro","Atraso")</f>
        <v/>
      </c>
      <c r="P349">
        <f>12*(YEAR(G349)-YEAR($K$3))+(MONTH(G349)-MONTH($K$3))</f>
        <v/>
      </c>
      <c r="Q349" s="366">
        <f>IF(M349="IBIRAPITANGA FASE 3",IF(O349="Atraso",L349,L349/(1+$I$2)^P349),IF(O349="Atraso",L349,L349/(1+$I$1)^P349))</f>
        <v/>
      </c>
      <c r="R349">
        <f>IF(O349="Atraso",$K$3-G349,0)</f>
        <v/>
      </c>
      <c r="S349">
        <f>IF(R349&lt;=15,"Até 15",IF(R349&lt;=30,"Entre 15 e 30",IF(R349&lt;=60,"Entre 30 e 60",IF(R349&lt;=90,"Entre 60 e 90",IF(R349&lt;=120,"Entre 90 e 120",IF(R349&lt;=150,"Entre 120 e 150",IF(R349&lt;=180,"Entre 150 e 180","Superior a 180")))))))</f>
        <v/>
      </c>
    </row>
    <row r="350">
      <c r="A350" t="inlineStr">
        <is>
          <t>Q02L013</t>
        </is>
      </c>
      <c r="B350" t="inlineStr">
        <is>
          <t>ANTONIA MARIA TEIXEIRA</t>
        </is>
      </c>
      <c r="C350" t="n">
        <v>1</v>
      </c>
      <c r="D350" t="inlineStr">
        <is>
          <t>IPCA</t>
        </is>
      </c>
      <c r="E350" t="n">
        <v>0.009488792934583046</v>
      </c>
      <c r="F350" t="inlineStr">
        <is>
          <t>MENSAL</t>
        </is>
      </c>
      <c r="G350" s="118" t="n">
        <v>45726</v>
      </c>
      <c r="H350" t="n">
        <v>45726</v>
      </c>
      <c r="I350" t="n">
        <v>38</v>
      </c>
      <c r="J350" t="inlineStr">
        <is>
          <t>CARTEIRA</t>
        </is>
      </c>
      <c r="K350" t="inlineStr">
        <is>
          <t>CONTRATO</t>
        </is>
      </c>
      <c r="L350" t="n">
        <v>3652.16</v>
      </c>
      <c r="M350" t="inlineStr">
        <is>
          <t>IBIRAPITANGA FASE 3</t>
        </is>
      </c>
      <c r="N350" s="142">
        <f>DATE(YEAR(G350),MONTH(G350),1)</f>
        <v/>
      </c>
      <c r="O350" s="132">
        <f>IF(G350&gt;$K$3,"Futuro","Atraso")</f>
        <v/>
      </c>
      <c r="P350">
        <f>12*(YEAR(G350)-YEAR($K$3))+(MONTH(G350)-MONTH($K$3))</f>
        <v/>
      </c>
      <c r="Q350" s="366">
        <f>IF(M350="IBIRAPITANGA FASE 3",IF(O350="Atraso",L350,L350/(1+$I$2)^P350),IF(O350="Atraso",L350,L350/(1+$I$1)^P350))</f>
        <v/>
      </c>
      <c r="R350">
        <f>IF(O350="Atraso",$K$3-G350,0)</f>
        <v/>
      </c>
      <c r="S350">
        <f>IF(R350&lt;=15,"Até 15",IF(R350&lt;=30,"Entre 15 e 30",IF(R350&lt;=60,"Entre 30 e 60",IF(R350&lt;=90,"Entre 60 e 90",IF(R350&lt;=120,"Entre 90 e 120",IF(R350&lt;=150,"Entre 120 e 150",IF(R350&lt;=180,"Entre 150 e 180","Superior a 180")))))))</f>
        <v/>
      </c>
    </row>
    <row r="351">
      <c r="A351" t="inlineStr">
        <is>
          <t>Q02L013</t>
        </is>
      </c>
      <c r="B351" t="inlineStr">
        <is>
          <t>ANTONIA MARIA TEIXEIRA</t>
        </is>
      </c>
      <c r="C351" t="n">
        <v>1</v>
      </c>
      <c r="D351" t="inlineStr">
        <is>
          <t>IPCA</t>
        </is>
      </c>
      <c r="E351" t="n">
        <v>0.009488792934583046</v>
      </c>
      <c r="F351" t="inlineStr">
        <is>
          <t>MENSAL</t>
        </is>
      </c>
      <c r="G351" s="118" t="n">
        <v>45757</v>
      </c>
      <c r="H351" t="n">
        <v>45757</v>
      </c>
      <c r="I351" t="n">
        <v>39</v>
      </c>
      <c r="J351" t="inlineStr">
        <is>
          <t>CARTEIRA</t>
        </is>
      </c>
      <c r="K351" t="inlineStr">
        <is>
          <t>CONTRATO</t>
        </is>
      </c>
      <c r="L351" t="n">
        <v>3652.16</v>
      </c>
      <c r="M351" t="inlineStr">
        <is>
          <t>IBIRAPITANGA FASE 3</t>
        </is>
      </c>
      <c r="N351" s="142">
        <f>DATE(YEAR(G351),MONTH(G351),1)</f>
        <v/>
      </c>
      <c r="O351" s="132">
        <f>IF(G351&gt;$K$3,"Futuro","Atraso")</f>
        <v/>
      </c>
      <c r="P351">
        <f>12*(YEAR(G351)-YEAR($K$3))+(MONTH(G351)-MONTH($K$3))</f>
        <v/>
      </c>
      <c r="Q351" s="366">
        <f>IF(M351="IBIRAPITANGA FASE 3",IF(O351="Atraso",L351,L351/(1+$I$2)^P351),IF(O351="Atraso",L351,L351/(1+$I$1)^P351))</f>
        <v/>
      </c>
      <c r="R351">
        <f>IF(O351="Atraso",$K$3-G351,0)</f>
        <v/>
      </c>
      <c r="S351">
        <f>IF(R351&lt;=15,"Até 15",IF(R351&lt;=30,"Entre 15 e 30",IF(R351&lt;=60,"Entre 30 e 60",IF(R351&lt;=90,"Entre 60 e 90",IF(R351&lt;=120,"Entre 90 e 120",IF(R351&lt;=150,"Entre 120 e 150",IF(R351&lt;=180,"Entre 150 e 180","Superior a 180")))))))</f>
        <v/>
      </c>
    </row>
    <row r="352">
      <c r="A352" t="inlineStr">
        <is>
          <t>Q02L013</t>
        </is>
      </c>
      <c r="B352" t="inlineStr">
        <is>
          <t>ANTONIA MARIA TEIXEIRA</t>
        </is>
      </c>
      <c r="C352" t="n">
        <v>1</v>
      </c>
      <c r="D352" t="inlineStr">
        <is>
          <t>IPCA</t>
        </is>
      </c>
      <c r="E352" t="n">
        <v>0.009488792934583046</v>
      </c>
      <c r="F352" t="inlineStr">
        <is>
          <t>MENSAL</t>
        </is>
      </c>
      <c r="G352" s="118" t="n">
        <v>45787</v>
      </c>
      <c r="H352" t="n">
        <v>45787</v>
      </c>
      <c r="I352" t="n">
        <v>40</v>
      </c>
      <c r="J352" t="inlineStr">
        <is>
          <t>CARTEIRA</t>
        </is>
      </c>
      <c r="K352" t="inlineStr">
        <is>
          <t>CONTRATO</t>
        </is>
      </c>
      <c r="L352" t="n">
        <v>3652.16</v>
      </c>
      <c r="M352" t="inlineStr">
        <is>
          <t>IBIRAPITANGA FASE 3</t>
        </is>
      </c>
      <c r="N352" s="142">
        <f>DATE(YEAR(G352),MONTH(G352),1)</f>
        <v/>
      </c>
      <c r="O352" s="132">
        <f>IF(G352&gt;$K$3,"Futuro","Atraso")</f>
        <v/>
      </c>
      <c r="P352">
        <f>12*(YEAR(G352)-YEAR($K$3))+(MONTH(G352)-MONTH($K$3))</f>
        <v/>
      </c>
      <c r="Q352" s="366">
        <f>IF(M352="IBIRAPITANGA FASE 3",IF(O352="Atraso",L352,L352/(1+$I$2)^P352),IF(O352="Atraso",L352,L352/(1+$I$1)^P352))</f>
        <v/>
      </c>
      <c r="R352">
        <f>IF(O352="Atraso",$K$3-G352,0)</f>
        <v/>
      </c>
      <c r="S352">
        <f>IF(R352&lt;=15,"Até 15",IF(R352&lt;=30,"Entre 15 e 30",IF(R352&lt;=60,"Entre 30 e 60",IF(R352&lt;=90,"Entre 60 e 90",IF(R352&lt;=120,"Entre 90 e 120",IF(R352&lt;=150,"Entre 120 e 150",IF(R352&lt;=180,"Entre 150 e 180","Superior a 180")))))))</f>
        <v/>
      </c>
    </row>
    <row r="353">
      <c r="A353" t="inlineStr">
        <is>
          <t>Q02L013</t>
        </is>
      </c>
      <c r="B353" t="inlineStr">
        <is>
          <t>ANTONIA MARIA TEIXEIRA</t>
        </is>
      </c>
      <c r="C353" t="n">
        <v>1</v>
      </c>
      <c r="D353" t="inlineStr">
        <is>
          <t>IPCA</t>
        </is>
      </c>
      <c r="E353" t="n">
        <v>0.009488792934583046</v>
      </c>
      <c r="F353" t="inlineStr">
        <is>
          <t>MENSAL</t>
        </is>
      </c>
      <c r="G353" s="118" t="n">
        <v>45818</v>
      </c>
      <c r="H353" t="n">
        <v>45818</v>
      </c>
      <c r="I353" t="n">
        <v>41</v>
      </c>
      <c r="J353" t="inlineStr">
        <is>
          <t>CARTEIRA</t>
        </is>
      </c>
      <c r="K353" t="inlineStr">
        <is>
          <t>CONTRATO</t>
        </is>
      </c>
      <c r="L353" t="n">
        <v>3652.16</v>
      </c>
      <c r="M353" t="inlineStr">
        <is>
          <t>IBIRAPITANGA FASE 3</t>
        </is>
      </c>
      <c r="N353" s="142">
        <f>DATE(YEAR(G353),MONTH(G353),1)</f>
        <v/>
      </c>
      <c r="O353" s="132">
        <f>IF(G353&gt;$K$3,"Futuro","Atraso")</f>
        <v/>
      </c>
      <c r="P353">
        <f>12*(YEAR(G353)-YEAR($K$3))+(MONTH(G353)-MONTH($K$3))</f>
        <v/>
      </c>
      <c r="Q353" s="366">
        <f>IF(M353="IBIRAPITANGA FASE 3",IF(O353="Atraso",L353,L353/(1+$I$2)^P353),IF(O353="Atraso",L353,L353/(1+$I$1)^P353))</f>
        <v/>
      </c>
      <c r="R353">
        <f>IF(O353="Atraso",$K$3-G353,0)</f>
        <v/>
      </c>
      <c r="S353">
        <f>IF(R353&lt;=15,"Até 15",IF(R353&lt;=30,"Entre 15 e 30",IF(R353&lt;=60,"Entre 30 e 60",IF(R353&lt;=90,"Entre 60 e 90",IF(R353&lt;=120,"Entre 90 e 120",IF(R353&lt;=150,"Entre 120 e 150",IF(R353&lt;=180,"Entre 150 e 180","Superior a 180")))))))</f>
        <v/>
      </c>
    </row>
    <row r="354" customFormat="1" s="118">
      <c r="A354" t="inlineStr">
        <is>
          <t>Q02L013</t>
        </is>
      </c>
      <c r="B354" t="inlineStr">
        <is>
          <t>ANTONIA MARIA TEIXEIRA</t>
        </is>
      </c>
      <c r="C354" t="n">
        <v>1</v>
      </c>
      <c r="D354" t="inlineStr">
        <is>
          <t>IPCA</t>
        </is>
      </c>
      <c r="E354" t="n">
        <v>0.009488792934583046</v>
      </c>
      <c r="F354" t="inlineStr">
        <is>
          <t>MENSAL</t>
        </is>
      </c>
      <c r="G354" t="n">
        <v>45848</v>
      </c>
      <c r="H354" t="n">
        <v>45848</v>
      </c>
      <c r="I354" t="n">
        <v>42</v>
      </c>
      <c r="J354" t="inlineStr">
        <is>
          <t>CARTEIRA</t>
        </is>
      </c>
      <c r="K354" t="inlineStr">
        <is>
          <t>CONTRATO</t>
        </is>
      </c>
      <c r="L354" t="n">
        <v>3652.16</v>
      </c>
      <c r="M354" t="inlineStr">
        <is>
          <t>IBIRAPITANGA FASE 3</t>
        </is>
      </c>
      <c r="N354" s="142">
        <f>DATE(YEAR(G354),MONTH(G354),1)</f>
        <v/>
      </c>
      <c r="O354" s="132">
        <f>IF(G354&gt;$K$3,"Futuro","Atraso")</f>
        <v/>
      </c>
      <c r="P354">
        <f>12*(YEAR(G354)-YEAR($K$3))+(MONTH(G354)-MONTH($K$3))</f>
        <v/>
      </c>
      <c r="Q354" s="366">
        <f>IF(M354="IBIRAPITANGA FASE 3",IF(O354="Atraso",L354,L354/(1+$I$2)^P354),IF(O354="Atraso",L354,L354/(1+$I$1)^P354))</f>
        <v/>
      </c>
      <c r="R354">
        <f>IF(O354="Atraso",$K$3-G354,0)</f>
        <v/>
      </c>
      <c r="S354">
        <f>IF(R354&lt;=15,"Até 15",IF(R354&lt;=30,"Entre 15 e 30",IF(R354&lt;=60,"Entre 30 e 60",IF(R354&lt;=90,"Entre 60 e 90",IF(R354&lt;=120,"Entre 90 e 120",IF(R354&lt;=150,"Entre 120 e 150",IF(R354&lt;=180,"Entre 150 e 180","Superior a 180")))))))</f>
        <v/>
      </c>
    </row>
    <row r="355" customFormat="1" s="118">
      <c r="A355" t="inlineStr">
        <is>
          <t>Q02L013</t>
        </is>
      </c>
      <c r="B355" t="inlineStr">
        <is>
          <t>ANTONIA MARIA TEIXEIRA</t>
        </is>
      </c>
      <c r="C355" t="n">
        <v>1</v>
      </c>
      <c r="D355" t="inlineStr">
        <is>
          <t>IPCA</t>
        </is>
      </c>
      <c r="E355" t="n">
        <v>0.009488792934583046</v>
      </c>
      <c r="F355" t="inlineStr">
        <is>
          <t>MENSAL</t>
        </is>
      </c>
      <c r="G355" t="n">
        <v>45879</v>
      </c>
      <c r="H355" t="n">
        <v>45879</v>
      </c>
      <c r="I355" t="n">
        <v>43</v>
      </c>
      <c r="J355" t="inlineStr">
        <is>
          <t>CARTEIRA</t>
        </is>
      </c>
      <c r="K355" t="inlineStr">
        <is>
          <t>CONTRATO</t>
        </is>
      </c>
      <c r="L355" t="n">
        <v>3652.16</v>
      </c>
      <c r="M355" t="inlineStr">
        <is>
          <t>IBIRAPITANGA FASE 3</t>
        </is>
      </c>
      <c r="N355" s="142">
        <f>DATE(YEAR(G355),MONTH(G355),1)</f>
        <v/>
      </c>
      <c r="O355" s="132">
        <f>IF(G355&gt;$K$3,"Futuro","Atraso")</f>
        <v/>
      </c>
      <c r="P355">
        <f>12*(YEAR(G355)-YEAR($K$3))+(MONTH(G355)-MONTH($K$3))</f>
        <v/>
      </c>
      <c r="Q355" s="366">
        <f>IF(M355="IBIRAPITANGA FASE 3",IF(O355="Atraso",L355,L355/(1+$I$2)^P355),IF(O355="Atraso",L355,L355/(1+$I$1)^P355))</f>
        <v/>
      </c>
      <c r="R355">
        <f>IF(O355="Atraso",$K$3-G355,0)</f>
        <v/>
      </c>
      <c r="S355">
        <f>IF(R355&lt;=15,"Até 15",IF(R355&lt;=30,"Entre 15 e 30",IF(R355&lt;=60,"Entre 30 e 60",IF(R355&lt;=90,"Entre 60 e 90",IF(R355&lt;=120,"Entre 90 e 120",IF(R355&lt;=150,"Entre 120 e 150",IF(R355&lt;=180,"Entre 150 e 180","Superior a 180")))))))</f>
        <v/>
      </c>
    </row>
    <row r="356" customFormat="1" s="118">
      <c r="A356" t="inlineStr">
        <is>
          <t>Q02L013</t>
        </is>
      </c>
      <c r="B356" t="inlineStr">
        <is>
          <t>ANTONIA MARIA TEIXEIRA</t>
        </is>
      </c>
      <c r="C356" t="n">
        <v>1</v>
      </c>
      <c r="D356" t="inlineStr">
        <is>
          <t>IPCA</t>
        </is>
      </c>
      <c r="E356" t="n">
        <v>0.009488792934583046</v>
      </c>
      <c r="F356" t="inlineStr">
        <is>
          <t>MENSAL</t>
        </is>
      </c>
      <c r="G356" t="n">
        <v>45910</v>
      </c>
      <c r="H356" t="n">
        <v>45910</v>
      </c>
      <c r="I356" t="n">
        <v>44</v>
      </c>
      <c r="J356" t="inlineStr">
        <is>
          <t>CARTEIRA</t>
        </is>
      </c>
      <c r="K356" t="inlineStr">
        <is>
          <t>CONTRATO</t>
        </is>
      </c>
      <c r="L356" t="n">
        <v>3652.16</v>
      </c>
      <c r="M356" t="inlineStr">
        <is>
          <t>IBIRAPITANGA FASE 3</t>
        </is>
      </c>
      <c r="N356" s="142">
        <f>DATE(YEAR(G356),MONTH(G356),1)</f>
        <v/>
      </c>
      <c r="O356" s="132">
        <f>IF(G356&gt;$K$3,"Futuro","Atraso")</f>
        <v/>
      </c>
      <c r="P356">
        <f>12*(YEAR(G356)-YEAR($K$3))+(MONTH(G356)-MONTH($K$3))</f>
        <v/>
      </c>
      <c r="Q356" s="366">
        <f>IF(M356="IBIRAPITANGA FASE 3",IF(O356="Atraso",L356,L356/(1+$I$2)^P356),IF(O356="Atraso",L356,L356/(1+$I$1)^P356))</f>
        <v/>
      </c>
      <c r="R356">
        <f>IF(O356="Atraso",$K$3-G356,0)</f>
        <v/>
      </c>
      <c r="S356">
        <f>IF(R356&lt;=15,"Até 15",IF(R356&lt;=30,"Entre 15 e 30",IF(R356&lt;=60,"Entre 30 e 60",IF(R356&lt;=90,"Entre 60 e 90",IF(R356&lt;=120,"Entre 90 e 120",IF(R356&lt;=150,"Entre 120 e 150",IF(R356&lt;=180,"Entre 150 e 180","Superior a 180")))))))</f>
        <v/>
      </c>
    </row>
    <row r="357" customFormat="1" s="118">
      <c r="A357" t="inlineStr">
        <is>
          <t>Q02L013</t>
        </is>
      </c>
      <c r="B357" t="inlineStr">
        <is>
          <t>ANTONIA MARIA TEIXEIRA</t>
        </is>
      </c>
      <c r="C357" t="n">
        <v>1</v>
      </c>
      <c r="D357" t="inlineStr">
        <is>
          <t>IPCA</t>
        </is>
      </c>
      <c r="E357" t="n">
        <v>0.009488792934583046</v>
      </c>
      <c r="F357" t="inlineStr">
        <is>
          <t>MENSAL</t>
        </is>
      </c>
      <c r="G357" t="n">
        <v>45940</v>
      </c>
      <c r="H357" t="n">
        <v>45940</v>
      </c>
      <c r="I357" t="n">
        <v>45</v>
      </c>
      <c r="J357" t="inlineStr">
        <is>
          <t>CARTEIRA</t>
        </is>
      </c>
      <c r="K357" t="inlineStr">
        <is>
          <t>CONTRATO</t>
        </is>
      </c>
      <c r="L357" t="n">
        <v>3652.16</v>
      </c>
      <c r="M357" t="inlineStr">
        <is>
          <t>IBIRAPITANGA FASE 3</t>
        </is>
      </c>
      <c r="N357" s="142">
        <f>DATE(YEAR(G357),MONTH(G357),1)</f>
        <v/>
      </c>
      <c r="O357" s="132">
        <f>IF(G357&gt;$K$3,"Futuro","Atraso")</f>
        <v/>
      </c>
      <c r="P357">
        <f>12*(YEAR(G357)-YEAR($K$3))+(MONTH(G357)-MONTH($K$3))</f>
        <v/>
      </c>
      <c r="Q357" s="366">
        <f>IF(M357="IBIRAPITANGA FASE 3",IF(O357="Atraso",L357,L357/(1+$I$2)^P357),IF(O357="Atraso",L357,L357/(1+$I$1)^P357))</f>
        <v/>
      </c>
      <c r="R357">
        <f>IF(O357="Atraso",$K$3-G357,0)</f>
        <v/>
      </c>
      <c r="S357">
        <f>IF(R357&lt;=15,"Até 15",IF(R357&lt;=30,"Entre 15 e 30",IF(R357&lt;=60,"Entre 30 e 60",IF(R357&lt;=90,"Entre 60 e 90",IF(R357&lt;=120,"Entre 90 e 120",IF(R357&lt;=150,"Entre 120 e 150",IF(R357&lt;=180,"Entre 150 e 180","Superior a 180")))))))</f>
        <v/>
      </c>
    </row>
    <row r="358" customFormat="1" s="118">
      <c r="A358" t="inlineStr">
        <is>
          <t>Q02L013</t>
        </is>
      </c>
      <c r="B358" t="inlineStr">
        <is>
          <t>ANTONIA MARIA TEIXEIRA</t>
        </is>
      </c>
      <c r="C358" t="n">
        <v>1</v>
      </c>
      <c r="D358" t="inlineStr">
        <is>
          <t>IPCA</t>
        </is>
      </c>
      <c r="E358" t="n">
        <v>0.009488792934583046</v>
      </c>
      <c r="F358" t="inlineStr">
        <is>
          <t>MENSAL</t>
        </is>
      </c>
      <c r="G358" t="n">
        <v>45971</v>
      </c>
      <c r="H358" t="n">
        <v>45971</v>
      </c>
      <c r="I358" t="n">
        <v>46</v>
      </c>
      <c r="J358" t="inlineStr">
        <is>
          <t>CARTEIRA</t>
        </is>
      </c>
      <c r="K358" t="inlineStr">
        <is>
          <t>CONTRATO</t>
        </is>
      </c>
      <c r="L358" t="n">
        <v>3652.16</v>
      </c>
      <c r="M358" t="inlineStr">
        <is>
          <t>IBIRAPITANGA FASE 3</t>
        </is>
      </c>
      <c r="N358" s="142">
        <f>DATE(YEAR(G358),MONTH(G358),1)</f>
        <v/>
      </c>
      <c r="O358" s="132">
        <f>IF(G358&gt;$K$3,"Futuro","Atraso")</f>
        <v/>
      </c>
      <c r="P358">
        <f>12*(YEAR(G358)-YEAR($K$3))+(MONTH(G358)-MONTH($K$3))</f>
        <v/>
      </c>
      <c r="Q358" s="366">
        <f>IF(M358="IBIRAPITANGA FASE 3",IF(O358="Atraso",L358,L358/(1+$I$2)^P358),IF(O358="Atraso",L358,L358/(1+$I$1)^P358))</f>
        <v/>
      </c>
      <c r="R358">
        <f>IF(O358="Atraso",$K$3-G358,0)</f>
        <v/>
      </c>
      <c r="S358">
        <f>IF(R358&lt;=15,"Até 15",IF(R358&lt;=30,"Entre 15 e 30",IF(R358&lt;=60,"Entre 30 e 60",IF(R358&lt;=90,"Entre 60 e 90",IF(R358&lt;=120,"Entre 90 e 120",IF(R358&lt;=150,"Entre 120 e 150",IF(R358&lt;=180,"Entre 150 e 180","Superior a 180")))))))</f>
        <v/>
      </c>
    </row>
    <row r="359" customFormat="1" s="118">
      <c r="A359" t="inlineStr">
        <is>
          <t>Q02L013</t>
        </is>
      </c>
      <c r="B359" t="inlineStr">
        <is>
          <t>ANTONIA MARIA TEIXEIRA</t>
        </is>
      </c>
      <c r="C359" t="n">
        <v>1</v>
      </c>
      <c r="D359" t="inlineStr">
        <is>
          <t>IPCA</t>
        </is>
      </c>
      <c r="E359" t="n">
        <v>0.009488792934583046</v>
      </c>
      <c r="F359" t="inlineStr">
        <is>
          <t>MENSAL</t>
        </is>
      </c>
      <c r="G359" t="n">
        <v>46001</v>
      </c>
      <c r="H359" t="n">
        <v>46001</v>
      </c>
      <c r="I359" t="n">
        <v>47</v>
      </c>
      <c r="J359" t="inlineStr">
        <is>
          <t>CARTEIRA</t>
        </is>
      </c>
      <c r="K359" t="inlineStr">
        <is>
          <t>CONTRATO</t>
        </is>
      </c>
      <c r="L359" t="n">
        <v>3652.16</v>
      </c>
      <c r="M359" t="inlineStr">
        <is>
          <t>IBIRAPITANGA FASE 3</t>
        </is>
      </c>
      <c r="N359" s="142">
        <f>DATE(YEAR(G359),MONTH(G359),1)</f>
        <v/>
      </c>
      <c r="O359" s="132">
        <f>IF(G359&gt;$K$3,"Futuro","Atraso")</f>
        <v/>
      </c>
      <c r="P359">
        <f>12*(YEAR(G359)-YEAR($K$3))+(MONTH(G359)-MONTH($K$3))</f>
        <v/>
      </c>
      <c r="Q359" s="366">
        <f>IF(M359="IBIRAPITANGA FASE 3",IF(O359="Atraso",L359,L359/(1+$I$2)^P359),IF(O359="Atraso",L359,L359/(1+$I$1)^P359))</f>
        <v/>
      </c>
      <c r="R359">
        <f>IF(O359="Atraso",$K$3-G359,0)</f>
        <v/>
      </c>
      <c r="S359">
        <f>IF(R359&lt;=15,"Até 15",IF(R359&lt;=30,"Entre 15 e 30",IF(R359&lt;=60,"Entre 30 e 60",IF(R359&lt;=90,"Entre 60 e 90",IF(R359&lt;=120,"Entre 90 e 120",IF(R359&lt;=150,"Entre 120 e 150",IF(R359&lt;=180,"Entre 150 e 180","Superior a 180")))))))</f>
        <v/>
      </c>
    </row>
    <row r="360" customFormat="1" s="118">
      <c r="A360" t="inlineStr">
        <is>
          <t>Q02L013</t>
        </is>
      </c>
      <c r="B360" t="inlineStr">
        <is>
          <t>ANTONIA MARIA TEIXEIRA</t>
        </is>
      </c>
      <c r="C360" t="n">
        <v>1</v>
      </c>
      <c r="D360" t="inlineStr">
        <is>
          <t>IPCA</t>
        </is>
      </c>
      <c r="E360" t="n">
        <v>0.009488792934583046</v>
      </c>
      <c r="F360" t="inlineStr">
        <is>
          <t>MENSAL</t>
        </is>
      </c>
      <c r="G360" t="n">
        <v>46032</v>
      </c>
      <c r="H360" t="n">
        <v>46032</v>
      </c>
      <c r="I360" t="n">
        <v>48</v>
      </c>
      <c r="J360" t="inlineStr">
        <is>
          <t>CARTEIRA</t>
        </is>
      </c>
      <c r="K360" t="inlineStr">
        <is>
          <t>CONTRATO</t>
        </is>
      </c>
      <c r="L360" t="n">
        <v>3652.16</v>
      </c>
      <c r="M360" t="inlineStr">
        <is>
          <t>IBIRAPITANGA FASE 3</t>
        </is>
      </c>
      <c r="N360" s="142">
        <f>DATE(YEAR(G360),MONTH(G360),1)</f>
        <v/>
      </c>
      <c r="O360" s="132">
        <f>IF(G360&gt;$K$3,"Futuro","Atraso")</f>
        <v/>
      </c>
      <c r="P360">
        <f>12*(YEAR(G360)-YEAR($K$3))+(MONTH(G360)-MONTH($K$3))</f>
        <v/>
      </c>
      <c r="Q360" s="366">
        <f>IF(M360="IBIRAPITANGA FASE 3",IF(O360="Atraso",L360,L360/(1+$I$2)^P360),IF(O360="Atraso",L360,L360/(1+$I$1)^P360))</f>
        <v/>
      </c>
      <c r="R360">
        <f>IF(O360="Atraso",$K$3-G360,0)</f>
        <v/>
      </c>
      <c r="S360">
        <f>IF(R360&lt;=15,"Até 15",IF(R360&lt;=30,"Entre 15 e 30",IF(R360&lt;=60,"Entre 30 e 60",IF(R360&lt;=90,"Entre 60 e 90",IF(R360&lt;=120,"Entre 90 e 120",IF(R360&lt;=150,"Entre 120 e 150",IF(R360&lt;=180,"Entre 150 e 180","Superior a 180")))))))</f>
        <v/>
      </c>
    </row>
    <row r="361" customFormat="1" s="118">
      <c r="A361" t="inlineStr">
        <is>
          <t>Q02L013</t>
        </is>
      </c>
      <c r="B361" t="inlineStr">
        <is>
          <t>ANTONIA MARIA TEIXEIRA</t>
        </is>
      </c>
      <c r="C361" t="n">
        <v>1</v>
      </c>
      <c r="D361" t="inlineStr">
        <is>
          <t>IPCA</t>
        </is>
      </c>
      <c r="E361" t="n">
        <v>0.009488792934583046</v>
      </c>
      <c r="F361" t="inlineStr">
        <is>
          <t>MENSAL</t>
        </is>
      </c>
      <c r="G361" t="n">
        <v>46063</v>
      </c>
      <c r="H361" t="n">
        <v>46063</v>
      </c>
      <c r="I361" t="n">
        <v>49</v>
      </c>
      <c r="J361" t="inlineStr">
        <is>
          <t>CARTEIRA</t>
        </is>
      </c>
      <c r="K361" t="inlineStr">
        <is>
          <t>CONTRATO</t>
        </is>
      </c>
      <c r="L361" t="n">
        <v>3652.16</v>
      </c>
      <c r="M361" t="inlineStr">
        <is>
          <t>IBIRAPITANGA FASE 3</t>
        </is>
      </c>
      <c r="N361" s="142">
        <f>DATE(YEAR(G361),MONTH(G361),1)</f>
        <v/>
      </c>
      <c r="O361" s="132">
        <f>IF(G361&gt;$K$3,"Futuro","Atraso")</f>
        <v/>
      </c>
      <c r="P361">
        <f>12*(YEAR(G361)-YEAR($K$3))+(MONTH(G361)-MONTH($K$3))</f>
        <v/>
      </c>
      <c r="Q361" s="366">
        <f>IF(M361="IBIRAPITANGA FASE 3",IF(O361="Atraso",L361,L361/(1+$I$2)^P361),IF(O361="Atraso",L361,L361/(1+$I$1)^P361))</f>
        <v/>
      </c>
      <c r="R361">
        <f>IF(O361="Atraso",$K$3-G361,0)</f>
        <v/>
      </c>
      <c r="S361">
        <f>IF(R361&lt;=15,"Até 15",IF(R361&lt;=30,"Entre 15 e 30",IF(R361&lt;=60,"Entre 30 e 60",IF(R361&lt;=90,"Entre 60 e 90",IF(R361&lt;=120,"Entre 90 e 120",IF(R361&lt;=150,"Entre 120 e 150",IF(R361&lt;=180,"Entre 150 e 180","Superior a 180")))))))</f>
        <v/>
      </c>
    </row>
    <row r="362" customFormat="1" s="118">
      <c r="A362" t="inlineStr">
        <is>
          <t>Q02L013</t>
        </is>
      </c>
      <c r="B362" t="inlineStr">
        <is>
          <t>ANTONIA MARIA TEIXEIRA</t>
        </is>
      </c>
      <c r="C362" t="n">
        <v>1</v>
      </c>
      <c r="D362" t="inlineStr">
        <is>
          <t>IPCA</t>
        </is>
      </c>
      <c r="E362" t="n">
        <v>0.009488792934583046</v>
      </c>
      <c r="F362" t="inlineStr">
        <is>
          <t>MENSAL</t>
        </is>
      </c>
      <c r="G362" t="n">
        <v>46091</v>
      </c>
      <c r="H362" t="n">
        <v>46091</v>
      </c>
      <c r="I362" t="n">
        <v>50</v>
      </c>
      <c r="J362" t="inlineStr">
        <is>
          <t>CARTEIRA</t>
        </is>
      </c>
      <c r="K362" t="inlineStr">
        <is>
          <t>CONTRATO</t>
        </is>
      </c>
      <c r="L362" t="n">
        <v>3652.16</v>
      </c>
      <c r="M362" t="inlineStr">
        <is>
          <t>IBIRAPITANGA FASE 3</t>
        </is>
      </c>
      <c r="N362" s="142">
        <f>DATE(YEAR(G362),MONTH(G362),1)</f>
        <v/>
      </c>
      <c r="O362" s="132">
        <f>IF(G362&gt;$K$3,"Futuro","Atraso")</f>
        <v/>
      </c>
      <c r="P362">
        <f>12*(YEAR(G362)-YEAR($K$3))+(MONTH(G362)-MONTH($K$3))</f>
        <v/>
      </c>
      <c r="Q362" s="366">
        <f>IF(M362="IBIRAPITANGA FASE 3",IF(O362="Atraso",L362,L362/(1+$I$2)^P362),IF(O362="Atraso",L362,L362/(1+$I$1)^P362))</f>
        <v/>
      </c>
      <c r="R362">
        <f>IF(O362="Atraso",$K$3-G362,0)</f>
        <v/>
      </c>
      <c r="S362">
        <f>IF(R362&lt;=15,"Até 15",IF(R362&lt;=30,"Entre 15 e 30",IF(R362&lt;=60,"Entre 30 e 60",IF(R362&lt;=90,"Entre 60 e 90",IF(R362&lt;=120,"Entre 90 e 120",IF(R362&lt;=150,"Entre 120 e 150",IF(R362&lt;=180,"Entre 150 e 180","Superior a 180")))))))</f>
        <v/>
      </c>
    </row>
    <row r="363" customFormat="1" s="118">
      <c r="A363" t="inlineStr">
        <is>
          <t>Q02L013</t>
        </is>
      </c>
      <c r="B363" t="inlineStr">
        <is>
          <t>ANTONIA MARIA TEIXEIRA</t>
        </is>
      </c>
      <c r="C363" t="n">
        <v>1</v>
      </c>
      <c r="D363" t="inlineStr">
        <is>
          <t>IPCA</t>
        </is>
      </c>
      <c r="E363" t="n">
        <v>0.009488792934583046</v>
      </c>
      <c r="F363" t="inlineStr">
        <is>
          <t>MENSAL</t>
        </is>
      </c>
      <c r="G363" t="n">
        <v>46122</v>
      </c>
      <c r="H363" t="n">
        <v>46122</v>
      </c>
      <c r="I363" t="n">
        <v>51</v>
      </c>
      <c r="J363" t="inlineStr">
        <is>
          <t>CARTEIRA</t>
        </is>
      </c>
      <c r="K363" t="inlineStr">
        <is>
          <t>CONTRATO</t>
        </is>
      </c>
      <c r="L363" t="n">
        <v>3652.16</v>
      </c>
      <c r="M363" t="inlineStr">
        <is>
          <t>IBIRAPITANGA FASE 3</t>
        </is>
      </c>
      <c r="N363" s="142">
        <f>DATE(YEAR(G363),MONTH(G363),1)</f>
        <v/>
      </c>
      <c r="O363" s="132">
        <f>IF(G363&gt;$K$3,"Futuro","Atraso")</f>
        <v/>
      </c>
      <c r="P363">
        <f>12*(YEAR(G363)-YEAR($K$3))+(MONTH(G363)-MONTH($K$3))</f>
        <v/>
      </c>
      <c r="Q363" s="366">
        <f>IF(M363="IBIRAPITANGA FASE 3",IF(O363="Atraso",L363,L363/(1+$I$2)^P363),IF(O363="Atraso",L363,L363/(1+$I$1)^P363))</f>
        <v/>
      </c>
      <c r="R363">
        <f>IF(O363="Atraso",$K$3-G363,0)</f>
        <v/>
      </c>
      <c r="S363">
        <f>IF(R363&lt;=15,"Até 15",IF(R363&lt;=30,"Entre 15 e 30",IF(R363&lt;=60,"Entre 30 e 60",IF(R363&lt;=90,"Entre 60 e 90",IF(R363&lt;=120,"Entre 90 e 120",IF(R363&lt;=150,"Entre 120 e 150",IF(R363&lt;=180,"Entre 150 e 180","Superior a 180")))))))</f>
        <v/>
      </c>
    </row>
    <row r="364" customFormat="1" s="118">
      <c r="A364" t="inlineStr">
        <is>
          <t>Q02L013</t>
        </is>
      </c>
      <c r="B364" t="inlineStr">
        <is>
          <t>ANTONIA MARIA TEIXEIRA</t>
        </is>
      </c>
      <c r="C364" t="n">
        <v>1</v>
      </c>
      <c r="D364" t="inlineStr">
        <is>
          <t>IPCA</t>
        </is>
      </c>
      <c r="E364" t="n">
        <v>0.009488792934583046</v>
      </c>
      <c r="F364" t="inlineStr">
        <is>
          <t>MENSAL</t>
        </is>
      </c>
      <c r="G364" t="n">
        <v>46152</v>
      </c>
      <c r="H364" t="n">
        <v>46152</v>
      </c>
      <c r="I364" t="n">
        <v>52</v>
      </c>
      <c r="J364" t="inlineStr">
        <is>
          <t>CARTEIRA</t>
        </is>
      </c>
      <c r="K364" t="inlineStr">
        <is>
          <t>CONTRATO</t>
        </is>
      </c>
      <c r="L364" t="n">
        <v>3652.16</v>
      </c>
      <c r="M364" t="inlineStr">
        <is>
          <t>IBIRAPITANGA FASE 3</t>
        </is>
      </c>
      <c r="N364" s="142">
        <f>DATE(YEAR(G364),MONTH(G364),1)</f>
        <v/>
      </c>
      <c r="O364" s="132">
        <f>IF(G364&gt;$K$3,"Futuro","Atraso")</f>
        <v/>
      </c>
      <c r="P364">
        <f>12*(YEAR(G364)-YEAR($K$3))+(MONTH(G364)-MONTH($K$3))</f>
        <v/>
      </c>
      <c r="Q364" s="366">
        <f>IF(M364="IBIRAPITANGA FASE 3",IF(O364="Atraso",L364,L364/(1+$I$2)^P364),IF(O364="Atraso",L364,L364/(1+$I$1)^P364))</f>
        <v/>
      </c>
      <c r="R364">
        <f>IF(O364="Atraso",$K$3-G364,0)</f>
        <v/>
      </c>
      <c r="S364">
        <f>IF(R364&lt;=15,"Até 15",IF(R364&lt;=30,"Entre 15 e 30",IF(R364&lt;=60,"Entre 30 e 60",IF(R364&lt;=90,"Entre 60 e 90",IF(R364&lt;=120,"Entre 90 e 120",IF(R364&lt;=150,"Entre 120 e 150",IF(R364&lt;=180,"Entre 150 e 180","Superior a 180")))))))</f>
        <v/>
      </c>
    </row>
    <row r="365" customFormat="1" s="118">
      <c r="A365" t="inlineStr">
        <is>
          <t>Q02L013</t>
        </is>
      </c>
      <c r="B365" t="inlineStr">
        <is>
          <t>ANTONIA MARIA TEIXEIRA</t>
        </is>
      </c>
      <c r="C365" t="n">
        <v>1</v>
      </c>
      <c r="D365" t="inlineStr">
        <is>
          <t>IPCA</t>
        </is>
      </c>
      <c r="E365" t="n">
        <v>0.009488792934583046</v>
      </c>
      <c r="F365" t="inlineStr">
        <is>
          <t>MENSAL</t>
        </is>
      </c>
      <c r="G365" t="n">
        <v>46183</v>
      </c>
      <c r="H365" t="n">
        <v>46183</v>
      </c>
      <c r="I365" t="n">
        <v>53</v>
      </c>
      <c r="J365" t="inlineStr">
        <is>
          <t>CARTEIRA</t>
        </is>
      </c>
      <c r="K365" t="inlineStr">
        <is>
          <t>CONTRATO</t>
        </is>
      </c>
      <c r="L365" t="n">
        <v>3652.16</v>
      </c>
      <c r="M365" t="inlineStr">
        <is>
          <t>IBIRAPITANGA FASE 3</t>
        </is>
      </c>
      <c r="N365" s="142">
        <f>DATE(YEAR(G365),MONTH(G365),1)</f>
        <v/>
      </c>
      <c r="O365" s="132">
        <f>IF(G365&gt;$K$3,"Futuro","Atraso")</f>
        <v/>
      </c>
      <c r="P365">
        <f>12*(YEAR(G365)-YEAR($K$3))+(MONTH(G365)-MONTH($K$3))</f>
        <v/>
      </c>
      <c r="Q365" s="366">
        <f>IF(M365="IBIRAPITANGA FASE 3",IF(O365="Atraso",L365,L365/(1+$I$2)^P365),IF(O365="Atraso",L365,L365/(1+$I$1)^P365))</f>
        <v/>
      </c>
      <c r="R365">
        <f>IF(O365="Atraso",$K$3-G365,0)</f>
        <v/>
      </c>
      <c r="S365">
        <f>IF(R365&lt;=15,"Até 15",IF(R365&lt;=30,"Entre 15 e 30",IF(R365&lt;=60,"Entre 30 e 60",IF(R365&lt;=90,"Entre 60 e 90",IF(R365&lt;=120,"Entre 90 e 120",IF(R365&lt;=150,"Entre 120 e 150",IF(R365&lt;=180,"Entre 150 e 180","Superior a 180")))))))</f>
        <v/>
      </c>
    </row>
    <row r="366" customFormat="1" s="118">
      <c r="A366" t="inlineStr">
        <is>
          <t>Q02L013</t>
        </is>
      </c>
      <c r="B366" t="inlineStr">
        <is>
          <t>ANTONIA MARIA TEIXEIRA</t>
        </is>
      </c>
      <c r="C366" t="n">
        <v>1</v>
      </c>
      <c r="D366" t="inlineStr">
        <is>
          <t>IPCA</t>
        </is>
      </c>
      <c r="E366" t="n">
        <v>0.009488792934583046</v>
      </c>
      <c r="F366" t="inlineStr">
        <is>
          <t>MENSAL</t>
        </is>
      </c>
      <c r="G366" t="n">
        <v>46213</v>
      </c>
      <c r="H366" t="n">
        <v>46213</v>
      </c>
      <c r="I366" t="n">
        <v>54</v>
      </c>
      <c r="J366" t="inlineStr">
        <is>
          <t>CARTEIRA</t>
        </is>
      </c>
      <c r="K366" t="inlineStr">
        <is>
          <t>CONTRATO</t>
        </is>
      </c>
      <c r="L366" t="n">
        <v>3652.16</v>
      </c>
      <c r="M366" t="inlineStr">
        <is>
          <t>IBIRAPITANGA FASE 3</t>
        </is>
      </c>
      <c r="N366" s="142">
        <f>DATE(YEAR(G366),MONTH(G366),1)</f>
        <v/>
      </c>
      <c r="O366" s="132">
        <f>IF(G366&gt;$K$3,"Futuro","Atraso")</f>
        <v/>
      </c>
      <c r="P366">
        <f>12*(YEAR(G366)-YEAR($K$3))+(MONTH(G366)-MONTH($K$3))</f>
        <v/>
      </c>
      <c r="Q366" s="366">
        <f>IF(M366="IBIRAPITANGA FASE 3",IF(O366="Atraso",L366,L366/(1+$I$2)^P366),IF(O366="Atraso",L366,L366/(1+$I$1)^P366))</f>
        <v/>
      </c>
      <c r="R366">
        <f>IF(O366="Atraso",$K$3-G366,0)</f>
        <v/>
      </c>
      <c r="S366">
        <f>IF(R366&lt;=15,"Até 15",IF(R366&lt;=30,"Entre 15 e 30",IF(R366&lt;=60,"Entre 30 e 60",IF(R366&lt;=90,"Entre 60 e 90",IF(R366&lt;=120,"Entre 90 e 120",IF(R366&lt;=150,"Entre 120 e 150",IF(R366&lt;=180,"Entre 150 e 180","Superior a 180")))))))</f>
        <v/>
      </c>
    </row>
    <row r="367">
      <c r="A367" t="inlineStr">
        <is>
          <t>Q02L013</t>
        </is>
      </c>
      <c r="B367" t="inlineStr">
        <is>
          <t>ANTONIA MARIA TEIXEIRA</t>
        </is>
      </c>
      <c r="C367" t="n">
        <v>1</v>
      </c>
      <c r="D367" t="inlineStr">
        <is>
          <t>IPCA</t>
        </is>
      </c>
      <c r="E367" t="n">
        <v>0.009488792934583046</v>
      </c>
      <c r="F367" t="inlineStr">
        <is>
          <t>MENSAL</t>
        </is>
      </c>
      <c r="G367" t="n">
        <v>46244</v>
      </c>
      <c r="H367" t="n">
        <v>46244</v>
      </c>
      <c r="I367" t="n">
        <v>55</v>
      </c>
      <c r="J367" t="inlineStr">
        <is>
          <t>CARTEIRA</t>
        </is>
      </c>
      <c r="K367" t="inlineStr">
        <is>
          <t>CONTRATO</t>
        </is>
      </c>
      <c r="L367" t="n">
        <v>3652.16</v>
      </c>
      <c r="M367" t="inlineStr">
        <is>
          <t>IBIRAPITANGA FASE 3</t>
        </is>
      </c>
      <c r="N367" s="142">
        <f>DATE(YEAR(G367),MONTH(G367),1)</f>
        <v/>
      </c>
      <c r="O367" s="132">
        <f>IF(G367&gt;$K$3,"Futuro","Atraso")</f>
        <v/>
      </c>
      <c r="P367">
        <f>12*(YEAR(G367)-YEAR($K$3))+(MONTH(G367)-MONTH($K$3))</f>
        <v/>
      </c>
      <c r="Q367" s="366">
        <f>IF(M367="IBIRAPITANGA FASE 3",IF(O367="Atraso",L367,L367/(1+$I$2)^P367),IF(O367="Atraso",L367,L367/(1+$I$1)^P367))</f>
        <v/>
      </c>
      <c r="R367">
        <f>IF(O367="Atraso",$K$3-G367,0)</f>
        <v/>
      </c>
      <c r="S367">
        <f>IF(R367&lt;=15,"Até 15",IF(R367&lt;=30,"Entre 15 e 30",IF(R367&lt;=60,"Entre 30 e 60",IF(R367&lt;=90,"Entre 60 e 90",IF(R367&lt;=120,"Entre 90 e 120",IF(R367&lt;=150,"Entre 120 e 150",IF(R367&lt;=180,"Entre 150 e 180","Superior a 180")))))))</f>
        <v/>
      </c>
    </row>
    <row r="368">
      <c r="A368" t="inlineStr">
        <is>
          <t>Q02L013</t>
        </is>
      </c>
      <c r="B368" t="inlineStr">
        <is>
          <t>ANTONIA MARIA TEIXEIRA</t>
        </is>
      </c>
      <c r="C368" t="n">
        <v>1</v>
      </c>
      <c r="D368" t="inlineStr">
        <is>
          <t>IPCA</t>
        </is>
      </c>
      <c r="E368" t="n">
        <v>0.009488792934583046</v>
      </c>
      <c r="F368" t="inlineStr">
        <is>
          <t>MENSAL</t>
        </is>
      </c>
      <c r="G368" t="n">
        <v>46275</v>
      </c>
      <c r="H368" t="n">
        <v>46275</v>
      </c>
      <c r="I368" t="n">
        <v>56</v>
      </c>
      <c r="J368" t="inlineStr">
        <is>
          <t>CARTEIRA</t>
        </is>
      </c>
      <c r="K368" t="inlineStr">
        <is>
          <t>CONTRATO</t>
        </is>
      </c>
      <c r="L368" t="n">
        <v>3652.16</v>
      </c>
      <c r="M368" t="inlineStr">
        <is>
          <t>IBIRAPITANGA FASE 3</t>
        </is>
      </c>
      <c r="N368" s="142">
        <f>DATE(YEAR(G368),MONTH(G368),1)</f>
        <v/>
      </c>
      <c r="O368" s="132">
        <f>IF(G368&gt;$K$3,"Futuro","Atraso")</f>
        <v/>
      </c>
      <c r="P368">
        <f>12*(YEAR(G368)-YEAR($K$3))+(MONTH(G368)-MONTH($K$3))</f>
        <v/>
      </c>
      <c r="Q368" s="366">
        <f>IF(M368="IBIRAPITANGA FASE 3",IF(O368="Atraso",L368,L368/(1+$I$2)^P368),IF(O368="Atraso",L368,L368/(1+$I$1)^P368))</f>
        <v/>
      </c>
      <c r="R368">
        <f>IF(O368="Atraso",$K$3-G368,0)</f>
        <v/>
      </c>
      <c r="S368">
        <f>IF(R368&lt;=15,"Até 15",IF(R368&lt;=30,"Entre 15 e 30",IF(R368&lt;=60,"Entre 30 e 60",IF(R368&lt;=90,"Entre 60 e 90",IF(R368&lt;=120,"Entre 90 e 120",IF(R368&lt;=150,"Entre 120 e 150",IF(R368&lt;=180,"Entre 150 e 180","Superior a 180")))))))</f>
        <v/>
      </c>
    </row>
    <row r="369">
      <c r="A369" t="inlineStr">
        <is>
          <t>Q02L013</t>
        </is>
      </c>
      <c r="B369" t="inlineStr">
        <is>
          <t>ANTONIA MARIA TEIXEIRA</t>
        </is>
      </c>
      <c r="C369" t="n">
        <v>1</v>
      </c>
      <c r="D369" t="inlineStr">
        <is>
          <t>IPCA</t>
        </is>
      </c>
      <c r="E369" t="n">
        <v>0.009488792934583046</v>
      </c>
      <c r="F369" t="inlineStr">
        <is>
          <t>MENSAL</t>
        </is>
      </c>
      <c r="G369" t="n">
        <v>46305</v>
      </c>
      <c r="H369" t="n">
        <v>46305</v>
      </c>
      <c r="I369" t="n">
        <v>57</v>
      </c>
      <c r="J369" t="inlineStr">
        <is>
          <t>CARTEIRA</t>
        </is>
      </c>
      <c r="K369" t="inlineStr">
        <is>
          <t>CONTRATO</t>
        </is>
      </c>
      <c r="L369" t="n">
        <v>3652.16</v>
      </c>
      <c r="M369" t="inlineStr">
        <is>
          <t>IBIRAPITANGA FASE 3</t>
        </is>
      </c>
      <c r="N369" s="142">
        <f>DATE(YEAR(G369),MONTH(G369),1)</f>
        <v/>
      </c>
      <c r="O369" s="132">
        <f>IF(G369&gt;$K$3,"Futuro","Atraso")</f>
        <v/>
      </c>
      <c r="P369">
        <f>12*(YEAR(G369)-YEAR($K$3))+(MONTH(G369)-MONTH($K$3))</f>
        <v/>
      </c>
      <c r="Q369" s="366">
        <f>IF(M369="IBIRAPITANGA FASE 3",IF(O369="Atraso",L369,L369/(1+$I$2)^P369),IF(O369="Atraso",L369,L369/(1+$I$1)^P369))</f>
        <v/>
      </c>
      <c r="R369">
        <f>IF(O369="Atraso",$K$3-G369,0)</f>
        <v/>
      </c>
      <c r="S369">
        <f>IF(R369&lt;=15,"Até 15",IF(R369&lt;=30,"Entre 15 e 30",IF(R369&lt;=60,"Entre 30 e 60",IF(R369&lt;=90,"Entre 60 e 90",IF(R369&lt;=120,"Entre 90 e 120",IF(R369&lt;=150,"Entre 120 e 150",IF(R369&lt;=180,"Entre 150 e 180","Superior a 180")))))))</f>
        <v/>
      </c>
    </row>
    <row r="370">
      <c r="A370" t="inlineStr">
        <is>
          <t>Q02L013</t>
        </is>
      </c>
      <c r="B370" t="inlineStr">
        <is>
          <t>ANTONIA MARIA TEIXEIRA</t>
        </is>
      </c>
      <c r="C370" t="n">
        <v>1</v>
      </c>
      <c r="D370" t="inlineStr">
        <is>
          <t>IPCA</t>
        </is>
      </c>
      <c r="E370" t="n">
        <v>0.009488792934583046</v>
      </c>
      <c r="F370" t="inlineStr">
        <is>
          <t>MENSAL</t>
        </is>
      </c>
      <c r="G370" t="n">
        <v>46336</v>
      </c>
      <c r="H370" t="n">
        <v>46336</v>
      </c>
      <c r="I370" t="n">
        <v>58</v>
      </c>
      <c r="J370" t="inlineStr">
        <is>
          <t>CARTEIRA</t>
        </is>
      </c>
      <c r="K370" t="inlineStr">
        <is>
          <t>CONTRATO</t>
        </is>
      </c>
      <c r="L370" t="n">
        <v>3652.16</v>
      </c>
      <c r="M370" t="inlineStr">
        <is>
          <t>IBIRAPITANGA FASE 3</t>
        </is>
      </c>
      <c r="N370" s="142">
        <f>DATE(YEAR(G370),MONTH(G370),1)</f>
        <v/>
      </c>
      <c r="O370" s="132">
        <f>IF(G370&gt;$K$3,"Futuro","Atraso")</f>
        <v/>
      </c>
      <c r="P370">
        <f>12*(YEAR(G370)-YEAR($K$3))+(MONTH(G370)-MONTH($K$3))</f>
        <v/>
      </c>
      <c r="Q370" s="366">
        <f>IF(M370="IBIRAPITANGA FASE 3",IF(O370="Atraso",L370,L370/(1+$I$2)^P370),IF(O370="Atraso",L370,L370/(1+$I$1)^P370))</f>
        <v/>
      </c>
      <c r="R370">
        <f>IF(O370="Atraso",$K$3-G370,0)</f>
        <v/>
      </c>
      <c r="S370">
        <f>IF(R370&lt;=15,"Até 15",IF(R370&lt;=30,"Entre 15 e 30",IF(R370&lt;=60,"Entre 30 e 60",IF(R370&lt;=90,"Entre 60 e 90",IF(R370&lt;=120,"Entre 90 e 120",IF(R370&lt;=150,"Entre 120 e 150",IF(R370&lt;=180,"Entre 150 e 180","Superior a 180")))))))</f>
        <v/>
      </c>
    </row>
    <row r="371">
      <c r="A371" t="inlineStr">
        <is>
          <t>Q02L013</t>
        </is>
      </c>
      <c r="B371" t="inlineStr">
        <is>
          <t>ANTONIA MARIA TEIXEIRA</t>
        </is>
      </c>
      <c r="C371" t="n">
        <v>1</v>
      </c>
      <c r="D371" t="inlineStr">
        <is>
          <t>IPCA</t>
        </is>
      </c>
      <c r="E371" t="n">
        <v>0.009488792934583046</v>
      </c>
      <c r="F371" t="inlineStr">
        <is>
          <t>MENSAL</t>
        </is>
      </c>
      <c r="G371" t="n">
        <v>46366</v>
      </c>
      <c r="H371" t="n">
        <v>46366</v>
      </c>
      <c r="I371" t="n">
        <v>59</v>
      </c>
      <c r="J371" t="inlineStr">
        <is>
          <t>CARTEIRA</t>
        </is>
      </c>
      <c r="K371" t="inlineStr">
        <is>
          <t>CONTRATO</t>
        </is>
      </c>
      <c r="L371" t="n">
        <v>3652.16</v>
      </c>
      <c r="M371" t="inlineStr">
        <is>
          <t>IBIRAPITANGA FASE 3</t>
        </is>
      </c>
      <c r="N371" s="142">
        <f>DATE(YEAR(G371),MONTH(G371),1)</f>
        <v/>
      </c>
      <c r="O371" s="132">
        <f>IF(G371&gt;$K$3,"Futuro","Atraso")</f>
        <v/>
      </c>
      <c r="P371">
        <f>12*(YEAR(G371)-YEAR($K$3))+(MONTH(G371)-MONTH($K$3))</f>
        <v/>
      </c>
      <c r="Q371" s="366">
        <f>IF(M371="IBIRAPITANGA FASE 3",IF(O371="Atraso",L371,L371/(1+$I$2)^P371),IF(O371="Atraso",L371,L371/(1+$I$1)^P371))</f>
        <v/>
      </c>
      <c r="R371">
        <f>IF(O371="Atraso",$K$3-G371,0)</f>
        <v/>
      </c>
      <c r="S371">
        <f>IF(R371&lt;=15,"Até 15",IF(R371&lt;=30,"Entre 15 e 30",IF(R371&lt;=60,"Entre 30 e 60",IF(R371&lt;=90,"Entre 60 e 90",IF(R371&lt;=120,"Entre 90 e 120",IF(R371&lt;=150,"Entre 120 e 150",IF(R371&lt;=180,"Entre 150 e 180","Superior a 180")))))))</f>
        <v/>
      </c>
    </row>
    <row r="372">
      <c r="A372" t="inlineStr">
        <is>
          <t>Q02L013</t>
        </is>
      </c>
      <c r="B372" t="inlineStr">
        <is>
          <t>ANTONIA MARIA TEIXEIRA</t>
        </is>
      </c>
      <c r="C372" t="n">
        <v>1</v>
      </c>
      <c r="D372" t="inlineStr">
        <is>
          <t>IPCA</t>
        </is>
      </c>
      <c r="E372" t="n">
        <v>0.009488792934583046</v>
      </c>
      <c r="F372" t="inlineStr">
        <is>
          <t>MENSAL</t>
        </is>
      </c>
      <c r="G372" t="n">
        <v>46397</v>
      </c>
      <c r="H372" t="n">
        <v>46397</v>
      </c>
      <c r="I372" t="n">
        <v>60</v>
      </c>
      <c r="J372" t="inlineStr">
        <is>
          <t>CARTEIRA</t>
        </is>
      </c>
      <c r="K372" t="inlineStr">
        <is>
          <t>CONTRATO</t>
        </is>
      </c>
      <c r="L372" t="n">
        <v>3652.16</v>
      </c>
      <c r="M372" t="inlineStr">
        <is>
          <t>IBIRAPITANGA FASE 3</t>
        </is>
      </c>
      <c r="N372" s="142">
        <f>DATE(YEAR(G372),MONTH(G372),1)</f>
        <v/>
      </c>
      <c r="O372" s="132">
        <f>IF(G372&gt;$K$3,"Futuro","Atraso")</f>
        <v/>
      </c>
      <c r="P372">
        <f>12*(YEAR(G372)-YEAR($K$3))+(MONTH(G372)-MONTH($K$3))</f>
        <v/>
      </c>
      <c r="Q372" s="366">
        <f>IF(M372="IBIRAPITANGA FASE 3",IF(O372="Atraso",L372,L372/(1+$I$2)^P372),IF(O372="Atraso",L372,L372/(1+$I$1)^P372))</f>
        <v/>
      </c>
      <c r="R372">
        <f>IF(O372="Atraso",$K$3-G372,0)</f>
        <v/>
      </c>
      <c r="S372">
        <f>IF(R372&lt;=15,"Até 15",IF(R372&lt;=30,"Entre 15 e 30",IF(R372&lt;=60,"Entre 30 e 60",IF(R372&lt;=90,"Entre 60 e 90",IF(R372&lt;=120,"Entre 90 e 120",IF(R372&lt;=150,"Entre 120 e 150",IF(R372&lt;=180,"Entre 150 e 180","Superior a 180")))))))</f>
        <v/>
      </c>
    </row>
    <row r="373">
      <c r="A373" t="inlineStr">
        <is>
          <t>Q02L013</t>
        </is>
      </c>
      <c r="B373" t="inlineStr">
        <is>
          <t>ANTONIA MARIA TEIXEIRA</t>
        </is>
      </c>
      <c r="C373" t="n">
        <v>1</v>
      </c>
      <c r="D373" t="inlineStr">
        <is>
          <t>IPCA</t>
        </is>
      </c>
      <c r="E373" t="n">
        <v>0.009488792934583046</v>
      </c>
      <c r="F373" t="inlineStr">
        <is>
          <t>MENSAL</t>
        </is>
      </c>
      <c r="G373" t="n">
        <v>46428</v>
      </c>
      <c r="H373" t="n">
        <v>46428</v>
      </c>
      <c r="I373" t="n">
        <v>61</v>
      </c>
      <c r="J373" t="inlineStr">
        <is>
          <t>CARTEIRA</t>
        </is>
      </c>
      <c r="K373" t="inlineStr">
        <is>
          <t>CONTRATO</t>
        </is>
      </c>
      <c r="L373" t="n">
        <v>3652.16</v>
      </c>
      <c r="M373" t="inlineStr">
        <is>
          <t>IBIRAPITANGA FASE 3</t>
        </is>
      </c>
      <c r="N373" s="142">
        <f>DATE(YEAR(G373),MONTH(G373),1)</f>
        <v/>
      </c>
      <c r="O373" s="132">
        <f>IF(G373&gt;$K$3,"Futuro","Atraso")</f>
        <v/>
      </c>
      <c r="P373">
        <f>12*(YEAR(G373)-YEAR($K$3))+(MONTH(G373)-MONTH($K$3))</f>
        <v/>
      </c>
      <c r="Q373" s="366">
        <f>IF(M373="IBIRAPITANGA FASE 3",IF(O373="Atraso",L373,L373/(1+$I$2)^P373),IF(O373="Atraso",L373,L373/(1+$I$1)^P373))</f>
        <v/>
      </c>
      <c r="R373">
        <f>IF(O373="Atraso",$K$3-G373,0)</f>
        <v/>
      </c>
      <c r="S373">
        <f>IF(R373&lt;=15,"Até 15",IF(R373&lt;=30,"Entre 15 e 30",IF(R373&lt;=60,"Entre 30 e 60",IF(R373&lt;=90,"Entre 60 e 90",IF(R373&lt;=120,"Entre 90 e 120",IF(R373&lt;=150,"Entre 120 e 150",IF(R373&lt;=180,"Entre 150 e 180","Superior a 180")))))))</f>
        <v/>
      </c>
    </row>
    <row r="374">
      <c r="A374" t="inlineStr">
        <is>
          <t>Q02L013</t>
        </is>
      </c>
      <c r="B374" t="inlineStr">
        <is>
          <t>ANTONIA MARIA TEIXEIRA</t>
        </is>
      </c>
      <c r="C374" t="n">
        <v>1</v>
      </c>
      <c r="D374" t="inlineStr">
        <is>
          <t>IPCA</t>
        </is>
      </c>
      <c r="E374" t="n">
        <v>0.009488792934583046</v>
      </c>
      <c r="F374" t="inlineStr">
        <is>
          <t>MENSAL</t>
        </is>
      </c>
      <c r="G374" t="n">
        <v>46456</v>
      </c>
      <c r="H374" t="n">
        <v>46456</v>
      </c>
      <c r="I374" t="n">
        <v>62</v>
      </c>
      <c r="J374" t="inlineStr">
        <is>
          <t>CARTEIRA</t>
        </is>
      </c>
      <c r="K374" t="inlineStr">
        <is>
          <t>CONTRATO</t>
        </is>
      </c>
      <c r="L374" t="n">
        <v>3652.16</v>
      </c>
      <c r="M374" t="inlineStr">
        <is>
          <t>IBIRAPITANGA FASE 3</t>
        </is>
      </c>
      <c r="N374" s="142">
        <f>DATE(YEAR(G374),MONTH(G374),1)</f>
        <v/>
      </c>
      <c r="O374" s="132">
        <f>IF(G374&gt;$K$3,"Futuro","Atraso")</f>
        <v/>
      </c>
      <c r="P374">
        <f>12*(YEAR(G374)-YEAR($K$3))+(MONTH(G374)-MONTH($K$3))</f>
        <v/>
      </c>
      <c r="Q374" s="366">
        <f>IF(M374="IBIRAPITANGA FASE 3",IF(O374="Atraso",L374,L374/(1+$I$2)^P374),IF(O374="Atraso",L374,L374/(1+$I$1)^P374))</f>
        <v/>
      </c>
      <c r="R374">
        <f>IF(O374="Atraso",$K$3-G374,0)</f>
        <v/>
      </c>
      <c r="S374">
        <f>IF(R374&lt;=15,"Até 15",IF(R374&lt;=30,"Entre 15 e 30",IF(R374&lt;=60,"Entre 30 e 60",IF(R374&lt;=90,"Entre 60 e 90",IF(R374&lt;=120,"Entre 90 e 120",IF(R374&lt;=150,"Entre 120 e 150",IF(R374&lt;=180,"Entre 150 e 180","Superior a 180")))))))</f>
        <v/>
      </c>
    </row>
    <row r="375">
      <c r="A375" t="inlineStr">
        <is>
          <t>Q02L013</t>
        </is>
      </c>
      <c r="B375" t="inlineStr">
        <is>
          <t>ANTONIA MARIA TEIXEIRA</t>
        </is>
      </c>
      <c r="C375" t="n">
        <v>1</v>
      </c>
      <c r="D375" t="inlineStr">
        <is>
          <t>IPCA</t>
        </is>
      </c>
      <c r="E375" t="n">
        <v>0.009488792934583046</v>
      </c>
      <c r="F375" t="inlineStr">
        <is>
          <t>MENSAL</t>
        </is>
      </c>
      <c r="G375" t="n">
        <v>46487</v>
      </c>
      <c r="H375" t="n">
        <v>46487</v>
      </c>
      <c r="I375" t="n">
        <v>63</v>
      </c>
      <c r="J375" t="inlineStr">
        <is>
          <t>CARTEIRA</t>
        </is>
      </c>
      <c r="K375" t="inlineStr">
        <is>
          <t>CONTRATO</t>
        </is>
      </c>
      <c r="L375" t="n">
        <v>3652.16</v>
      </c>
      <c r="M375" t="inlineStr">
        <is>
          <t>IBIRAPITANGA FASE 3</t>
        </is>
      </c>
      <c r="N375" s="142">
        <f>DATE(YEAR(G375),MONTH(G375),1)</f>
        <v/>
      </c>
      <c r="O375" s="132">
        <f>IF(G375&gt;$K$3,"Futuro","Atraso")</f>
        <v/>
      </c>
      <c r="P375">
        <f>12*(YEAR(G375)-YEAR($K$3))+(MONTH(G375)-MONTH($K$3))</f>
        <v/>
      </c>
      <c r="Q375" s="366">
        <f>IF(M375="IBIRAPITANGA FASE 3",IF(O375="Atraso",L375,L375/(1+$I$2)^P375),IF(O375="Atraso",L375,L375/(1+$I$1)^P375))</f>
        <v/>
      </c>
      <c r="R375">
        <f>IF(O375="Atraso",$K$3-G375,0)</f>
        <v/>
      </c>
      <c r="S375">
        <f>IF(R375&lt;=15,"Até 15",IF(R375&lt;=30,"Entre 15 e 30",IF(R375&lt;=60,"Entre 30 e 60",IF(R375&lt;=90,"Entre 60 e 90",IF(R375&lt;=120,"Entre 90 e 120",IF(R375&lt;=150,"Entre 120 e 150",IF(R375&lt;=180,"Entre 150 e 180","Superior a 180")))))))</f>
        <v/>
      </c>
    </row>
    <row r="376">
      <c r="A376" t="inlineStr">
        <is>
          <t>Q02L013</t>
        </is>
      </c>
      <c r="B376" t="inlineStr">
        <is>
          <t>ANTONIA MARIA TEIXEIRA</t>
        </is>
      </c>
      <c r="C376" t="n">
        <v>1</v>
      </c>
      <c r="D376" t="inlineStr">
        <is>
          <t>IPCA</t>
        </is>
      </c>
      <c r="E376" t="n">
        <v>0.009488792934583046</v>
      </c>
      <c r="F376" t="inlineStr">
        <is>
          <t>MENSAL</t>
        </is>
      </c>
      <c r="G376" t="n">
        <v>46517</v>
      </c>
      <c r="H376" t="n">
        <v>46517</v>
      </c>
      <c r="I376" t="n">
        <v>64</v>
      </c>
      <c r="J376" t="inlineStr">
        <is>
          <t>CARTEIRA</t>
        </is>
      </c>
      <c r="K376" t="inlineStr">
        <is>
          <t>CONTRATO</t>
        </is>
      </c>
      <c r="L376" t="n">
        <v>3652.16</v>
      </c>
      <c r="M376" t="inlineStr">
        <is>
          <t>IBIRAPITANGA FASE 3</t>
        </is>
      </c>
      <c r="N376" s="142">
        <f>DATE(YEAR(G376),MONTH(G376),1)</f>
        <v/>
      </c>
      <c r="O376" s="132">
        <f>IF(G376&gt;$K$3,"Futuro","Atraso")</f>
        <v/>
      </c>
      <c r="P376">
        <f>12*(YEAR(G376)-YEAR($K$3))+(MONTH(G376)-MONTH($K$3))</f>
        <v/>
      </c>
      <c r="Q376" s="366">
        <f>IF(M376="IBIRAPITANGA FASE 3",IF(O376="Atraso",L376,L376/(1+$I$2)^P376),IF(O376="Atraso",L376,L376/(1+$I$1)^P376))</f>
        <v/>
      </c>
      <c r="R376">
        <f>IF(O376="Atraso",$K$3-G376,0)</f>
        <v/>
      </c>
      <c r="S376">
        <f>IF(R376&lt;=15,"Até 15",IF(R376&lt;=30,"Entre 15 e 30",IF(R376&lt;=60,"Entre 30 e 60",IF(R376&lt;=90,"Entre 60 e 90",IF(R376&lt;=120,"Entre 90 e 120",IF(R376&lt;=150,"Entre 120 e 150",IF(R376&lt;=180,"Entre 150 e 180","Superior a 180")))))))</f>
        <v/>
      </c>
    </row>
    <row r="377">
      <c r="A377" t="inlineStr">
        <is>
          <t>Q02L013</t>
        </is>
      </c>
      <c r="B377" t="inlineStr">
        <is>
          <t>ANTONIA MARIA TEIXEIRA</t>
        </is>
      </c>
      <c r="C377" t="n">
        <v>1</v>
      </c>
      <c r="D377" t="inlineStr">
        <is>
          <t>IPCA</t>
        </is>
      </c>
      <c r="E377" t="n">
        <v>0.009488792934583046</v>
      </c>
      <c r="F377" t="inlineStr">
        <is>
          <t>MENSAL</t>
        </is>
      </c>
      <c r="G377" t="n">
        <v>46548</v>
      </c>
      <c r="H377" t="n">
        <v>46548</v>
      </c>
      <c r="I377" t="n">
        <v>65</v>
      </c>
      <c r="J377" t="inlineStr">
        <is>
          <t>CARTEIRA</t>
        </is>
      </c>
      <c r="K377" t="inlineStr">
        <is>
          <t>CONTRATO</t>
        </is>
      </c>
      <c r="L377" t="n">
        <v>3652.16</v>
      </c>
      <c r="M377" t="inlineStr">
        <is>
          <t>IBIRAPITANGA FASE 3</t>
        </is>
      </c>
      <c r="N377" s="142">
        <f>DATE(YEAR(G377),MONTH(G377),1)</f>
        <v/>
      </c>
      <c r="O377" s="132">
        <f>IF(G377&gt;$K$3,"Futuro","Atraso")</f>
        <v/>
      </c>
      <c r="P377">
        <f>12*(YEAR(G377)-YEAR($K$3))+(MONTH(G377)-MONTH($K$3))</f>
        <v/>
      </c>
      <c r="Q377" s="366">
        <f>IF(M377="IBIRAPITANGA FASE 3",IF(O377="Atraso",L377,L377/(1+$I$2)^P377),IF(O377="Atraso",L377,L377/(1+$I$1)^P377))</f>
        <v/>
      </c>
      <c r="R377">
        <f>IF(O377="Atraso",$K$3-G377,0)</f>
        <v/>
      </c>
      <c r="S377">
        <f>IF(R377&lt;=15,"Até 15",IF(R377&lt;=30,"Entre 15 e 30",IF(R377&lt;=60,"Entre 30 e 60",IF(R377&lt;=90,"Entre 60 e 90",IF(R377&lt;=120,"Entre 90 e 120",IF(R377&lt;=150,"Entre 120 e 150",IF(R377&lt;=180,"Entre 150 e 180","Superior a 180")))))))</f>
        <v/>
      </c>
    </row>
    <row r="378">
      <c r="A378" t="inlineStr">
        <is>
          <t>Q02L013</t>
        </is>
      </c>
      <c r="B378" t="inlineStr">
        <is>
          <t>ANTONIA MARIA TEIXEIRA</t>
        </is>
      </c>
      <c r="C378" t="n">
        <v>1</v>
      </c>
      <c r="D378" t="inlineStr">
        <is>
          <t>IPCA</t>
        </is>
      </c>
      <c r="E378" t="n">
        <v>0.009488792934583046</v>
      </c>
      <c r="F378" t="inlineStr">
        <is>
          <t>MENSAL</t>
        </is>
      </c>
      <c r="G378" t="n">
        <v>46578</v>
      </c>
      <c r="H378" t="n">
        <v>46578</v>
      </c>
      <c r="I378" t="n">
        <v>66</v>
      </c>
      <c r="J378" t="inlineStr">
        <is>
          <t>CARTEIRA</t>
        </is>
      </c>
      <c r="K378" t="inlineStr">
        <is>
          <t>CONTRATO</t>
        </is>
      </c>
      <c r="L378" t="n">
        <v>3652.16</v>
      </c>
      <c r="M378" t="inlineStr">
        <is>
          <t>IBIRAPITANGA FASE 3</t>
        </is>
      </c>
      <c r="N378" s="142">
        <f>DATE(YEAR(G378),MONTH(G378),1)</f>
        <v/>
      </c>
      <c r="O378" s="132">
        <f>IF(G378&gt;$K$3,"Futuro","Atraso")</f>
        <v/>
      </c>
      <c r="P378">
        <f>12*(YEAR(G378)-YEAR($K$3))+(MONTH(G378)-MONTH($K$3))</f>
        <v/>
      </c>
      <c r="Q378" s="366">
        <f>IF(M378="IBIRAPITANGA FASE 3",IF(O378="Atraso",L378,L378/(1+$I$2)^P378),IF(O378="Atraso",L378,L378/(1+$I$1)^P378))</f>
        <v/>
      </c>
      <c r="R378">
        <f>IF(O378="Atraso",$K$3-G378,0)</f>
        <v/>
      </c>
      <c r="S378">
        <f>IF(R378&lt;=15,"Até 15",IF(R378&lt;=30,"Entre 15 e 30",IF(R378&lt;=60,"Entre 30 e 60",IF(R378&lt;=90,"Entre 60 e 90",IF(R378&lt;=120,"Entre 90 e 120",IF(R378&lt;=150,"Entre 120 e 150",IF(R378&lt;=180,"Entre 150 e 180","Superior a 180")))))))</f>
        <v/>
      </c>
    </row>
    <row r="379">
      <c r="A379" t="inlineStr">
        <is>
          <t>Q02L013</t>
        </is>
      </c>
      <c r="B379" t="inlineStr">
        <is>
          <t>ANTONIA MARIA TEIXEIRA</t>
        </is>
      </c>
      <c r="C379" t="n">
        <v>1</v>
      </c>
      <c r="D379" t="inlineStr">
        <is>
          <t>IPCA</t>
        </is>
      </c>
      <c r="E379" t="n">
        <v>0.009488792934583046</v>
      </c>
      <c r="F379" t="inlineStr">
        <is>
          <t>MENSAL</t>
        </is>
      </c>
      <c r="G379" t="n">
        <v>46609</v>
      </c>
      <c r="H379" t="n">
        <v>46609</v>
      </c>
      <c r="I379" t="n">
        <v>67</v>
      </c>
      <c r="J379" t="inlineStr">
        <is>
          <t>CARTEIRA</t>
        </is>
      </c>
      <c r="K379" t="inlineStr">
        <is>
          <t>CONTRATO</t>
        </is>
      </c>
      <c r="L379" t="n">
        <v>3652.16</v>
      </c>
      <c r="M379" t="inlineStr">
        <is>
          <t>IBIRAPITANGA FASE 3</t>
        </is>
      </c>
      <c r="N379" s="142">
        <f>DATE(YEAR(G379),MONTH(G379),1)</f>
        <v/>
      </c>
      <c r="O379" s="132">
        <f>IF(G379&gt;$K$3,"Futuro","Atraso")</f>
        <v/>
      </c>
      <c r="P379">
        <f>12*(YEAR(G379)-YEAR($K$3))+(MONTH(G379)-MONTH($K$3))</f>
        <v/>
      </c>
      <c r="Q379" s="366">
        <f>IF(M379="IBIRAPITANGA FASE 3",IF(O379="Atraso",L379,L379/(1+$I$2)^P379),IF(O379="Atraso",L379,L379/(1+$I$1)^P379))</f>
        <v/>
      </c>
      <c r="R379">
        <f>IF(O379="Atraso",$K$3-G379,0)</f>
        <v/>
      </c>
      <c r="S379">
        <f>IF(R379&lt;=15,"Até 15",IF(R379&lt;=30,"Entre 15 e 30",IF(R379&lt;=60,"Entre 30 e 60",IF(R379&lt;=90,"Entre 60 e 90",IF(R379&lt;=120,"Entre 90 e 120",IF(R379&lt;=150,"Entre 120 e 150",IF(R379&lt;=180,"Entre 150 e 180","Superior a 180")))))))</f>
        <v/>
      </c>
    </row>
    <row r="380">
      <c r="A380" t="inlineStr">
        <is>
          <t>Q02L013</t>
        </is>
      </c>
      <c r="B380" t="inlineStr">
        <is>
          <t>ANTONIA MARIA TEIXEIRA</t>
        </is>
      </c>
      <c r="C380" t="n">
        <v>1</v>
      </c>
      <c r="D380" t="inlineStr">
        <is>
          <t>IPCA</t>
        </is>
      </c>
      <c r="E380" t="n">
        <v>0.009488792934583046</v>
      </c>
      <c r="F380" t="inlineStr">
        <is>
          <t>MENSAL</t>
        </is>
      </c>
      <c r="G380" t="n">
        <v>46640</v>
      </c>
      <c r="H380" t="n">
        <v>46640</v>
      </c>
      <c r="I380" t="n">
        <v>68</v>
      </c>
      <c r="J380" t="inlineStr">
        <is>
          <t>CARTEIRA</t>
        </is>
      </c>
      <c r="K380" t="inlineStr">
        <is>
          <t>CONTRATO</t>
        </is>
      </c>
      <c r="L380" t="n">
        <v>3652.16</v>
      </c>
      <c r="M380" t="inlineStr">
        <is>
          <t>IBIRAPITANGA FASE 3</t>
        </is>
      </c>
      <c r="N380" s="142">
        <f>DATE(YEAR(G380),MONTH(G380),1)</f>
        <v/>
      </c>
      <c r="O380" s="132">
        <f>IF(G380&gt;$K$3,"Futuro","Atraso")</f>
        <v/>
      </c>
      <c r="P380">
        <f>12*(YEAR(G380)-YEAR($K$3))+(MONTH(G380)-MONTH($K$3))</f>
        <v/>
      </c>
      <c r="Q380" s="366">
        <f>IF(M380="IBIRAPITANGA FASE 3",IF(O380="Atraso",L380,L380/(1+$I$2)^P380),IF(O380="Atraso",L380,L380/(1+$I$1)^P380))</f>
        <v/>
      </c>
      <c r="R380">
        <f>IF(O380="Atraso",$K$3-G380,0)</f>
        <v/>
      </c>
      <c r="S380">
        <f>IF(R380&lt;=15,"Até 15",IF(R380&lt;=30,"Entre 15 e 30",IF(R380&lt;=60,"Entre 30 e 60",IF(R380&lt;=90,"Entre 60 e 90",IF(R380&lt;=120,"Entre 90 e 120",IF(R380&lt;=150,"Entre 120 e 150",IF(R380&lt;=180,"Entre 150 e 180","Superior a 180")))))))</f>
        <v/>
      </c>
    </row>
    <row r="381">
      <c r="A381" t="inlineStr">
        <is>
          <t>Q02L013</t>
        </is>
      </c>
      <c r="B381" t="inlineStr">
        <is>
          <t>ANTONIA MARIA TEIXEIRA</t>
        </is>
      </c>
      <c r="C381" t="n">
        <v>1</v>
      </c>
      <c r="D381" t="inlineStr">
        <is>
          <t>IPCA</t>
        </is>
      </c>
      <c r="E381" t="n">
        <v>0.009488792934583046</v>
      </c>
      <c r="F381" t="inlineStr">
        <is>
          <t>MENSAL</t>
        </is>
      </c>
      <c r="G381" t="n">
        <v>46670</v>
      </c>
      <c r="H381" t="n">
        <v>46670</v>
      </c>
      <c r="I381" t="n">
        <v>69</v>
      </c>
      <c r="J381" t="inlineStr">
        <is>
          <t>CARTEIRA</t>
        </is>
      </c>
      <c r="K381" t="inlineStr">
        <is>
          <t>CONTRATO</t>
        </is>
      </c>
      <c r="L381" t="n">
        <v>3652.16</v>
      </c>
      <c r="M381" t="inlineStr">
        <is>
          <t>IBIRAPITANGA FASE 3</t>
        </is>
      </c>
      <c r="N381" s="142">
        <f>DATE(YEAR(G381),MONTH(G381),1)</f>
        <v/>
      </c>
      <c r="O381" s="132">
        <f>IF(G381&gt;$K$3,"Futuro","Atraso")</f>
        <v/>
      </c>
      <c r="P381">
        <f>12*(YEAR(G381)-YEAR($K$3))+(MONTH(G381)-MONTH($K$3))</f>
        <v/>
      </c>
      <c r="Q381" s="366">
        <f>IF(M381="IBIRAPITANGA FASE 3",IF(O381="Atraso",L381,L381/(1+$I$2)^P381),IF(O381="Atraso",L381,L381/(1+$I$1)^P381))</f>
        <v/>
      </c>
      <c r="R381">
        <f>IF(O381="Atraso",$K$3-G381,0)</f>
        <v/>
      </c>
      <c r="S381">
        <f>IF(R381&lt;=15,"Até 15",IF(R381&lt;=30,"Entre 15 e 30",IF(R381&lt;=60,"Entre 30 e 60",IF(R381&lt;=90,"Entre 60 e 90",IF(R381&lt;=120,"Entre 90 e 120",IF(R381&lt;=150,"Entre 120 e 150",IF(R381&lt;=180,"Entre 150 e 180","Superior a 180")))))))</f>
        <v/>
      </c>
    </row>
    <row r="382">
      <c r="A382" t="inlineStr">
        <is>
          <t>Q02L013</t>
        </is>
      </c>
      <c r="B382" t="inlineStr">
        <is>
          <t>ANTONIA MARIA TEIXEIRA</t>
        </is>
      </c>
      <c r="C382" t="n">
        <v>1</v>
      </c>
      <c r="D382" t="inlineStr">
        <is>
          <t>IPCA</t>
        </is>
      </c>
      <c r="E382" t="n">
        <v>0.009488792934583046</v>
      </c>
      <c r="F382" t="inlineStr">
        <is>
          <t>MENSAL</t>
        </is>
      </c>
      <c r="G382" t="n">
        <v>46701</v>
      </c>
      <c r="H382" t="n">
        <v>46701</v>
      </c>
      <c r="I382" t="n">
        <v>70</v>
      </c>
      <c r="J382" t="inlineStr">
        <is>
          <t>CARTEIRA</t>
        </is>
      </c>
      <c r="K382" t="inlineStr">
        <is>
          <t>CONTRATO</t>
        </is>
      </c>
      <c r="L382" t="n">
        <v>3652.16</v>
      </c>
      <c r="M382" t="inlineStr">
        <is>
          <t>IBIRAPITANGA FASE 3</t>
        </is>
      </c>
      <c r="N382" s="142">
        <f>DATE(YEAR(G382),MONTH(G382),1)</f>
        <v/>
      </c>
      <c r="O382" s="132">
        <f>IF(G382&gt;$K$3,"Futuro","Atraso")</f>
        <v/>
      </c>
      <c r="P382">
        <f>12*(YEAR(G382)-YEAR($K$3))+(MONTH(G382)-MONTH($K$3))</f>
        <v/>
      </c>
      <c r="Q382" s="366">
        <f>IF(M382="IBIRAPITANGA FASE 3",IF(O382="Atraso",L382,L382/(1+$I$2)^P382),IF(O382="Atraso",L382,L382/(1+$I$1)^P382))</f>
        <v/>
      </c>
      <c r="R382">
        <f>IF(O382="Atraso",$K$3-G382,0)</f>
        <v/>
      </c>
      <c r="S382">
        <f>IF(R382&lt;=15,"Até 15",IF(R382&lt;=30,"Entre 15 e 30",IF(R382&lt;=60,"Entre 30 e 60",IF(R382&lt;=90,"Entre 60 e 90",IF(R382&lt;=120,"Entre 90 e 120",IF(R382&lt;=150,"Entre 120 e 150",IF(R382&lt;=180,"Entre 150 e 180","Superior a 180")))))))</f>
        <v/>
      </c>
    </row>
    <row r="383">
      <c r="A383" t="inlineStr">
        <is>
          <t>Q02L013</t>
        </is>
      </c>
      <c r="B383" t="inlineStr">
        <is>
          <t>ANTONIA MARIA TEIXEIRA</t>
        </is>
      </c>
      <c r="C383" t="n">
        <v>1</v>
      </c>
      <c r="D383" t="inlineStr">
        <is>
          <t>IPCA</t>
        </is>
      </c>
      <c r="E383" t="n">
        <v>0.009488792934583046</v>
      </c>
      <c r="F383" t="inlineStr">
        <is>
          <t>MENSAL</t>
        </is>
      </c>
      <c r="G383" t="n">
        <v>46731</v>
      </c>
      <c r="H383" t="n">
        <v>46731</v>
      </c>
      <c r="I383" t="n">
        <v>71</v>
      </c>
      <c r="J383" t="inlineStr">
        <is>
          <t>CARTEIRA</t>
        </is>
      </c>
      <c r="K383" t="inlineStr">
        <is>
          <t>CONTRATO</t>
        </is>
      </c>
      <c r="L383" t="n">
        <v>3652.16</v>
      </c>
      <c r="M383" t="inlineStr">
        <is>
          <t>IBIRAPITANGA FASE 3</t>
        </is>
      </c>
      <c r="N383" s="142">
        <f>DATE(YEAR(G383),MONTH(G383),1)</f>
        <v/>
      </c>
      <c r="O383" s="132">
        <f>IF(G383&gt;$K$3,"Futuro","Atraso")</f>
        <v/>
      </c>
      <c r="P383">
        <f>12*(YEAR(G383)-YEAR($K$3))+(MONTH(G383)-MONTH($K$3))</f>
        <v/>
      </c>
      <c r="Q383" s="366">
        <f>IF(M383="IBIRAPITANGA FASE 3",IF(O383="Atraso",L383,L383/(1+$I$2)^P383),IF(O383="Atraso",L383,L383/(1+$I$1)^P383))</f>
        <v/>
      </c>
      <c r="R383">
        <f>IF(O383="Atraso",$K$3-G383,0)</f>
        <v/>
      </c>
      <c r="S383">
        <f>IF(R383&lt;=15,"Até 15",IF(R383&lt;=30,"Entre 15 e 30",IF(R383&lt;=60,"Entre 30 e 60",IF(R383&lt;=90,"Entre 60 e 90",IF(R383&lt;=120,"Entre 90 e 120",IF(R383&lt;=150,"Entre 120 e 150",IF(R383&lt;=180,"Entre 150 e 180","Superior a 180")))))))</f>
        <v/>
      </c>
    </row>
    <row r="384">
      <c r="A384" t="inlineStr">
        <is>
          <t>Q02L013</t>
        </is>
      </c>
      <c r="B384" t="inlineStr">
        <is>
          <t>ANTONIA MARIA TEIXEIRA</t>
        </is>
      </c>
      <c r="C384" t="n">
        <v>1</v>
      </c>
      <c r="D384" t="inlineStr">
        <is>
          <t>IPCA</t>
        </is>
      </c>
      <c r="E384" t="n">
        <v>0.009488792934583046</v>
      </c>
      <c r="F384" t="inlineStr">
        <is>
          <t>MENSAL</t>
        </is>
      </c>
      <c r="G384" t="n">
        <v>46762</v>
      </c>
      <c r="H384" t="n">
        <v>46762</v>
      </c>
      <c r="I384" t="n">
        <v>72</v>
      </c>
      <c r="J384" t="inlineStr">
        <is>
          <t>CARTEIRA</t>
        </is>
      </c>
      <c r="K384" t="inlineStr">
        <is>
          <t>CONTRATO</t>
        </is>
      </c>
      <c r="L384" t="n">
        <v>3652.16</v>
      </c>
      <c r="M384" t="inlineStr">
        <is>
          <t>IBIRAPITANGA FASE 3</t>
        </is>
      </c>
      <c r="N384" s="142">
        <f>DATE(YEAR(G384),MONTH(G384),1)</f>
        <v/>
      </c>
      <c r="O384" s="132">
        <f>IF(G384&gt;$K$3,"Futuro","Atraso")</f>
        <v/>
      </c>
      <c r="P384">
        <f>12*(YEAR(G384)-YEAR($K$3))+(MONTH(G384)-MONTH($K$3))</f>
        <v/>
      </c>
      <c r="Q384" s="366">
        <f>IF(M384="IBIRAPITANGA FASE 3",IF(O384="Atraso",L384,L384/(1+$I$2)^P384),IF(O384="Atraso",L384,L384/(1+$I$1)^P384))</f>
        <v/>
      </c>
      <c r="R384">
        <f>IF(O384="Atraso",$K$3-G384,0)</f>
        <v/>
      </c>
      <c r="S384">
        <f>IF(R384&lt;=15,"Até 15",IF(R384&lt;=30,"Entre 15 e 30",IF(R384&lt;=60,"Entre 30 e 60",IF(R384&lt;=90,"Entre 60 e 90",IF(R384&lt;=120,"Entre 90 e 120",IF(R384&lt;=150,"Entre 120 e 150",IF(R384&lt;=180,"Entre 150 e 180","Superior a 180")))))))</f>
        <v/>
      </c>
    </row>
    <row r="385">
      <c r="A385" t="inlineStr">
        <is>
          <t>Q02L013</t>
        </is>
      </c>
      <c r="B385" t="inlineStr">
        <is>
          <t>ANTONIA MARIA TEIXEIRA</t>
        </is>
      </c>
      <c r="C385" t="n">
        <v>1</v>
      </c>
      <c r="D385" t="inlineStr">
        <is>
          <t>IPCA</t>
        </is>
      </c>
      <c r="E385" t="n">
        <v>0.009488792934583046</v>
      </c>
      <c r="F385" t="inlineStr">
        <is>
          <t>MENSAL</t>
        </is>
      </c>
      <c r="G385" t="n">
        <v>46793</v>
      </c>
      <c r="H385" t="n">
        <v>46793</v>
      </c>
      <c r="I385" t="n">
        <v>73</v>
      </c>
      <c r="J385" t="inlineStr">
        <is>
          <t>CARTEIRA</t>
        </is>
      </c>
      <c r="K385" t="inlineStr">
        <is>
          <t>CONTRATO</t>
        </is>
      </c>
      <c r="L385" t="n">
        <v>3652.16</v>
      </c>
      <c r="M385" t="inlineStr">
        <is>
          <t>IBIRAPITANGA FASE 3</t>
        </is>
      </c>
      <c r="N385" s="142">
        <f>DATE(YEAR(G385),MONTH(G385),1)</f>
        <v/>
      </c>
      <c r="O385" s="132">
        <f>IF(G385&gt;$K$3,"Futuro","Atraso")</f>
        <v/>
      </c>
      <c r="P385">
        <f>12*(YEAR(G385)-YEAR($K$3))+(MONTH(G385)-MONTH($K$3))</f>
        <v/>
      </c>
      <c r="Q385" s="366">
        <f>IF(M385="IBIRAPITANGA FASE 3",IF(O385="Atraso",L385,L385/(1+$I$2)^P385),IF(O385="Atraso",L385,L385/(1+$I$1)^P385))</f>
        <v/>
      </c>
      <c r="R385">
        <f>IF(O385="Atraso",$K$3-G385,0)</f>
        <v/>
      </c>
      <c r="S385">
        <f>IF(R385&lt;=15,"Até 15",IF(R385&lt;=30,"Entre 15 e 30",IF(R385&lt;=60,"Entre 30 e 60",IF(R385&lt;=90,"Entre 60 e 90",IF(R385&lt;=120,"Entre 90 e 120",IF(R385&lt;=150,"Entre 120 e 150",IF(R385&lt;=180,"Entre 150 e 180","Superior a 180")))))))</f>
        <v/>
      </c>
    </row>
    <row r="386">
      <c r="A386" t="inlineStr">
        <is>
          <t>Q02L013</t>
        </is>
      </c>
      <c r="B386" t="inlineStr">
        <is>
          <t>ANTONIA MARIA TEIXEIRA</t>
        </is>
      </c>
      <c r="C386" t="n">
        <v>1</v>
      </c>
      <c r="D386" t="inlineStr">
        <is>
          <t>IPCA</t>
        </is>
      </c>
      <c r="E386" t="n">
        <v>0.009488792934583046</v>
      </c>
      <c r="F386" t="inlineStr">
        <is>
          <t>MENSAL</t>
        </is>
      </c>
      <c r="G386" t="n">
        <v>46822</v>
      </c>
      <c r="H386" t="n">
        <v>46822</v>
      </c>
      <c r="I386" t="n">
        <v>74</v>
      </c>
      <c r="J386" t="inlineStr">
        <is>
          <t>CARTEIRA</t>
        </is>
      </c>
      <c r="K386" t="inlineStr">
        <is>
          <t>CONTRATO</t>
        </is>
      </c>
      <c r="L386" t="n">
        <v>3652.16</v>
      </c>
      <c r="M386" t="inlineStr">
        <is>
          <t>IBIRAPITANGA FASE 3</t>
        </is>
      </c>
      <c r="N386" s="142">
        <f>DATE(YEAR(G386),MONTH(G386),1)</f>
        <v/>
      </c>
      <c r="O386" s="132">
        <f>IF(G386&gt;$K$3,"Futuro","Atraso")</f>
        <v/>
      </c>
      <c r="P386">
        <f>12*(YEAR(G386)-YEAR($K$3))+(MONTH(G386)-MONTH($K$3))</f>
        <v/>
      </c>
      <c r="Q386" s="366">
        <f>IF(M386="IBIRAPITANGA FASE 3",IF(O386="Atraso",L386,L386/(1+$I$2)^P386),IF(O386="Atraso",L386,L386/(1+$I$1)^P386))</f>
        <v/>
      </c>
      <c r="R386">
        <f>IF(O386="Atraso",$K$3-G386,0)</f>
        <v/>
      </c>
      <c r="S386">
        <f>IF(R386&lt;=15,"Até 15",IF(R386&lt;=30,"Entre 15 e 30",IF(R386&lt;=60,"Entre 30 e 60",IF(R386&lt;=90,"Entre 60 e 90",IF(R386&lt;=120,"Entre 90 e 120",IF(R386&lt;=150,"Entre 120 e 150",IF(R386&lt;=180,"Entre 150 e 180","Superior a 180")))))))</f>
        <v/>
      </c>
    </row>
    <row r="387">
      <c r="A387" t="inlineStr">
        <is>
          <t>Q02L013</t>
        </is>
      </c>
      <c r="B387" t="inlineStr">
        <is>
          <t>ANTONIA MARIA TEIXEIRA</t>
        </is>
      </c>
      <c r="C387" t="n">
        <v>1</v>
      </c>
      <c r="D387" t="inlineStr">
        <is>
          <t>IPCA</t>
        </is>
      </c>
      <c r="E387" t="n">
        <v>0.009488792934583046</v>
      </c>
      <c r="F387" t="inlineStr">
        <is>
          <t>MENSAL</t>
        </is>
      </c>
      <c r="G387" t="n">
        <v>46853</v>
      </c>
      <c r="H387" t="n">
        <v>46853</v>
      </c>
      <c r="I387" t="n">
        <v>75</v>
      </c>
      <c r="J387" t="inlineStr">
        <is>
          <t>CARTEIRA</t>
        </is>
      </c>
      <c r="K387" t="inlineStr">
        <is>
          <t>CONTRATO</t>
        </is>
      </c>
      <c r="L387" t="n">
        <v>3652.16</v>
      </c>
      <c r="M387" t="inlineStr">
        <is>
          <t>IBIRAPITANGA FASE 3</t>
        </is>
      </c>
      <c r="N387" s="142">
        <f>DATE(YEAR(G387),MONTH(G387),1)</f>
        <v/>
      </c>
      <c r="O387" s="132">
        <f>IF(G387&gt;$K$3,"Futuro","Atraso")</f>
        <v/>
      </c>
      <c r="P387">
        <f>12*(YEAR(G387)-YEAR($K$3))+(MONTH(G387)-MONTH($K$3))</f>
        <v/>
      </c>
      <c r="Q387" s="366">
        <f>IF(M387="IBIRAPITANGA FASE 3",IF(O387="Atraso",L387,L387/(1+$I$2)^P387),IF(O387="Atraso",L387,L387/(1+$I$1)^P387))</f>
        <v/>
      </c>
      <c r="R387">
        <f>IF(O387="Atraso",$K$3-G387,0)</f>
        <v/>
      </c>
      <c r="S387">
        <f>IF(R387&lt;=15,"Até 15",IF(R387&lt;=30,"Entre 15 e 30",IF(R387&lt;=60,"Entre 30 e 60",IF(R387&lt;=90,"Entre 60 e 90",IF(R387&lt;=120,"Entre 90 e 120",IF(R387&lt;=150,"Entre 120 e 150",IF(R387&lt;=180,"Entre 150 e 180","Superior a 180")))))))</f>
        <v/>
      </c>
    </row>
    <row r="388">
      <c r="A388" t="inlineStr">
        <is>
          <t>Q02L013</t>
        </is>
      </c>
      <c r="B388" t="inlineStr">
        <is>
          <t>ANTONIA MARIA TEIXEIRA</t>
        </is>
      </c>
      <c r="C388" t="n">
        <v>1</v>
      </c>
      <c r="D388" t="inlineStr">
        <is>
          <t>IPCA</t>
        </is>
      </c>
      <c r="E388" t="n">
        <v>0.009488792934583046</v>
      </c>
      <c r="F388" t="inlineStr">
        <is>
          <t>MENSAL</t>
        </is>
      </c>
      <c r="G388" t="n">
        <v>46883</v>
      </c>
      <c r="H388" t="n">
        <v>46883</v>
      </c>
      <c r="I388" t="n">
        <v>76</v>
      </c>
      <c r="J388" t="inlineStr">
        <is>
          <t>CARTEIRA</t>
        </is>
      </c>
      <c r="K388" t="inlineStr">
        <is>
          <t>CONTRATO</t>
        </is>
      </c>
      <c r="L388" t="n">
        <v>3652.16</v>
      </c>
      <c r="M388" t="inlineStr">
        <is>
          <t>IBIRAPITANGA FASE 3</t>
        </is>
      </c>
      <c r="N388" s="142">
        <f>DATE(YEAR(G388),MONTH(G388),1)</f>
        <v/>
      </c>
      <c r="O388" s="132">
        <f>IF(G388&gt;$K$3,"Futuro","Atraso")</f>
        <v/>
      </c>
      <c r="P388">
        <f>12*(YEAR(G388)-YEAR($K$3))+(MONTH(G388)-MONTH($K$3))</f>
        <v/>
      </c>
      <c r="Q388" s="366">
        <f>IF(M388="IBIRAPITANGA FASE 3",IF(O388="Atraso",L388,L388/(1+$I$2)^P388),IF(O388="Atraso",L388,L388/(1+$I$1)^P388))</f>
        <v/>
      </c>
      <c r="R388">
        <f>IF(O388="Atraso",$K$3-G388,0)</f>
        <v/>
      </c>
      <c r="S388">
        <f>IF(R388&lt;=15,"Até 15",IF(R388&lt;=30,"Entre 15 e 30",IF(R388&lt;=60,"Entre 30 e 60",IF(R388&lt;=90,"Entre 60 e 90",IF(R388&lt;=120,"Entre 90 e 120",IF(R388&lt;=150,"Entre 120 e 150",IF(R388&lt;=180,"Entre 150 e 180","Superior a 180")))))))</f>
        <v/>
      </c>
    </row>
    <row r="389">
      <c r="A389" t="inlineStr">
        <is>
          <t>Q02L013</t>
        </is>
      </c>
      <c r="B389" t="inlineStr">
        <is>
          <t>ANTONIA MARIA TEIXEIRA</t>
        </is>
      </c>
      <c r="C389" t="n">
        <v>1</v>
      </c>
      <c r="D389" t="inlineStr">
        <is>
          <t>IPCA</t>
        </is>
      </c>
      <c r="E389" t="n">
        <v>0.009488792934583046</v>
      </c>
      <c r="F389" t="inlineStr">
        <is>
          <t>MENSAL</t>
        </is>
      </c>
      <c r="G389" t="n">
        <v>46914</v>
      </c>
      <c r="H389" t="n">
        <v>46914</v>
      </c>
      <c r="I389" t="n">
        <v>77</v>
      </c>
      <c r="J389" t="inlineStr">
        <is>
          <t>CARTEIRA</t>
        </is>
      </c>
      <c r="K389" t="inlineStr">
        <is>
          <t>CONTRATO</t>
        </is>
      </c>
      <c r="L389" t="n">
        <v>3652.16</v>
      </c>
      <c r="M389" t="inlineStr">
        <is>
          <t>IBIRAPITANGA FASE 3</t>
        </is>
      </c>
      <c r="N389" s="142">
        <f>DATE(YEAR(G389),MONTH(G389),1)</f>
        <v/>
      </c>
      <c r="O389" s="132">
        <f>IF(G389&gt;$K$3,"Futuro","Atraso")</f>
        <v/>
      </c>
      <c r="P389">
        <f>12*(YEAR(G389)-YEAR($K$3))+(MONTH(G389)-MONTH($K$3))</f>
        <v/>
      </c>
      <c r="Q389" s="366">
        <f>IF(M389="IBIRAPITANGA FASE 3",IF(O389="Atraso",L389,L389/(1+$I$2)^P389),IF(O389="Atraso",L389,L389/(1+$I$1)^P389))</f>
        <v/>
      </c>
      <c r="R389">
        <f>IF(O389="Atraso",$K$3-G389,0)</f>
        <v/>
      </c>
      <c r="S389">
        <f>IF(R389&lt;=15,"Até 15",IF(R389&lt;=30,"Entre 15 e 30",IF(R389&lt;=60,"Entre 30 e 60",IF(R389&lt;=90,"Entre 60 e 90",IF(R389&lt;=120,"Entre 90 e 120",IF(R389&lt;=150,"Entre 120 e 150",IF(R389&lt;=180,"Entre 150 e 180","Superior a 180")))))))</f>
        <v/>
      </c>
    </row>
    <row r="390">
      <c r="A390" t="inlineStr">
        <is>
          <t>Q02L013</t>
        </is>
      </c>
      <c r="B390" t="inlineStr">
        <is>
          <t>ANTONIA MARIA TEIXEIRA</t>
        </is>
      </c>
      <c r="C390" t="n">
        <v>1</v>
      </c>
      <c r="D390" t="inlineStr">
        <is>
          <t>IPCA</t>
        </is>
      </c>
      <c r="E390" t="n">
        <v>0.009488792934583046</v>
      </c>
      <c r="F390" t="inlineStr">
        <is>
          <t>MENSAL</t>
        </is>
      </c>
      <c r="G390" t="n">
        <v>46944</v>
      </c>
      <c r="H390" t="n">
        <v>46944</v>
      </c>
      <c r="I390" t="n">
        <v>78</v>
      </c>
      <c r="J390" t="inlineStr">
        <is>
          <t>CARTEIRA</t>
        </is>
      </c>
      <c r="K390" t="inlineStr">
        <is>
          <t>CONTRATO</t>
        </is>
      </c>
      <c r="L390" t="n">
        <v>3652.16</v>
      </c>
      <c r="M390" t="inlineStr">
        <is>
          <t>IBIRAPITANGA FASE 3</t>
        </is>
      </c>
      <c r="N390" s="142">
        <f>DATE(YEAR(G390),MONTH(G390),1)</f>
        <v/>
      </c>
      <c r="O390" s="132">
        <f>IF(G390&gt;$K$3,"Futuro","Atraso")</f>
        <v/>
      </c>
      <c r="P390">
        <f>12*(YEAR(G390)-YEAR($K$3))+(MONTH(G390)-MONTH($K$3))</f>
        <v/>
      </c>
      <c r="Q390" s="366">
        <f>IF(M390="IBIRAPITANGA FASE 3",IF(O390="Atraso",L390,L390/(1+$I$2)^P390),IF(O390="Atraso",L390,L390/(1+$I$1)^P390))</f>
        <v/>
      </c>
      <c r="R390">
        <f>IF(O390="Atraso",$K$3-G390,0)</f>
        <v/>
      </c>
      <c r="S390">
        <f>IF(R390&lt;=15,"Até 15",IF(R390&lt;=30,"Entre 15 e 30",IF(R390&lt;=60,"Entre 30 e 60",IF(R390&lt;=90,"Entre 60 e 90",IF(R390&lt;=120,"Entre 90 e 120",IF(R390&lt;=150,"Entre 120 e 150",IF(R390&lt;=180,"Entre 150 e 180","Superior a 180")))))))</f>
        <v/>
      </c>
    </row>
    <row r="391">
      <c r="A391" t="inlineStr">
        <is>
          <t>Q02L013</t>
        </is>
      </c>
      <c r="B391" t="inlineStr">
        <is>
          <t>ANTONIA MARIA TEIXEIRA</t>
        </is>
      </c>
      <c r="C391" t="n">
        <v>1</v>
      </c>
      <c r="D391" t="inlineStr">
        <is>
          <t>IPCA</t>
        </is>
      </c>
      <c r="E391" t="n">
        <v>0.009488792934583046</v>
      </c>
      <c r="F391" t="inlineStr">
        <is>
          <t>MENSAL</t>
        </is>
      </c>
      <c r="G391" t="n">
        <v>46975</v>
      </c>
      <c r="H391" t="n">
        <v>46975</v>
      </c>
      <c r="I391" t="n">
        <v>79</v>
      </c>
      <c r="J391" t="inlineStr">
        <is>
          <t>CARTEIRA</t>
        </is>
      </c>
      <c r="K391" t="inlineStr">
        <is>
          <t>CONTRATO</t>
        </is>
      </c>
      <c r="L391" t="n">
        <v>3652.16</v>
      </c>
      <c r="M391" t="inlineStr">
        <is>
          <t>IBIRAPITANGA FASE 3</t>
        </is>
      </c>
      <c r="N391" s="142">
        <f>DATE(YEAR(G391),MONTH(G391),1)</f>
        <v/>
      </c>
      <c r="O391" s="132">
        <f>IF(G391&gt;$K$3,"Futuro","Atraso")</f>
        <v/>
      </c>
      <c r="P391">
        <f>12*(YEAR(G391)-YEAR($K$3))+(MONTH(G391)-MONTH($K$3))</f>
        <v/>
      </c>
      <c r="Q391" s="366">
        <f>IF(M391="IBIRAPITANGA FASE 3",IF(O391="Atraso",L391,L391/(1+$I$2)^P391),IF(O391="Atraso",L391,L391/(1+$I$1)^P391))</f>
        <v/>
      </c>
      <c r="R391">
        <f>IF(O391="Atraso",$K$3-G391,0)</f>
        <v/>
      </c>
      <c r="S391">
        <f>IF(R391&lt;=15,"Até 15",IF(R391&lt;=30,"Entre 15 e 30",IF(R391&lt;=60,"Entre 30 e 60",IF(R391&lt;=90,"Entre 60 e 90",IF(R391&lt;=120,"Entre 90 e 120",IF(R391&lt;=150,"Entre 120 e 150",IF(R391&lt;=180,"Entre 150 e 180","Superior a 180")))))))</f>
        <v/>
      </c>
    </row>
    <row r="392">
      <c r="A392" t="inlineStr">
        <is>
          <t>Q02L013</t>
        </is>
      </c>
      <c r="B392" t="inlineStr">
        <is>
          <t>ANTONIA MARIA TEIXEIRA</t>
        </is>
      </c>
      <c r="C392" t="n">
        <v>1</v>
      </c>
      <c r="D392" t="inlineStr">
        <is>
          <t>IPCA</t>
        </is>
      </c>
      <c r="E392" t="n">
        <v>0.009488792934583046</v>
      </c>
      <c r="F392" t="inlineStr">
        <is>
          <t>MENSAL</t>
        </is>
      </c>
      <c r="G392" t="n">
        <v>47006</v>
      </c>
      <c r="H392" t="n">
        <v>47006</v>
      </c>
      <c r="I392" t="n">
        <v>80</v>
      </c>
      <c r="J392" t="inlineStr">
        <is>
          <t>CARTEIRA</t>
        </is>
      </c>
      <c r="K392" t="inlineStr">
        <is>
          <t>CONTRATO</t>
        </is>
      </c>
      <c r="L392" t="n">
        <v>3652.16</v>
      </c>
      <c r="M392" t="inlineStr">
        <is>
          <t>IBIRAPITANGA FASE 3</t>
        </is>
      </c>
      <c r="N392" s="142">
        <f>DATE(YEAR(G392),MONTH(G392),1)</f>
        <v/>
      </c>
      <c r="O392" s="132">
        <f>IF(G392&gt;$K$3,"Futuro","Atraso")</f>
        <v/>
      </c>
      <c r="P392">
        <f>12*(YEAR(G392)-YEAR($K$3))+(MONTH(G392)-MONTH($K$3))</f>
        <v/>
      </c>
      <c r="Q392" s="366">
        <f>IF(M392="IBIRAPITANGA FASE 3",IF(O392="Atraso",L392,L392/(1+$I$2)^P392),IF(O392="Atraso",L392,L392/(1+$I$1)^P392))</f>
        <v/>
      </c>
      <c r="R392">
        <f>IF(O392="Atraso",$K$3-G392,0)</f>
        <v/>
      </c>
      <c r="S392">
        <f>IF(R392&lt;=15,"Até 15",IF(R392&lt;=30,"Entre 15 e 30",IF(R392&lt;=60,"Entre 30 e 60",IF(R392&lt;=90,"Entre 60 e 90",IF(R392&lt;=120,"Entre 90 e 120",IF(R392&lt;=150,"Entre 120 e 150",IF(R392&lt;=180,"Entre 150 e 180","Superior a 180")))))))</f>
        <v/>
      </c>
    </row>
    <row r="393">
      <c r="A393" t="inlineStr">
        <is>
          <t>Q02L013</t>
        </is>
      </c>
      <c r="B393" t="inlineStr">
        <is>
          <t>ANTONIA MARIA TEIXEIRA</t>
        </is>
      </c>
      <c r="C393" t="n">
        <v>1</v>
      </c>
      <c r="D393" t="inlineStr">
        <is>
          <t>IPCA</t>
        </is>
      </c>
      <c r="E393" t="n">
        <v>0.009488792934583046</v>
      </c>
      <c r="F393" t="inlineStr">
        <is>
          <t>MENSAL</t>
        </is>
      </c>
      <c r="G393" t="n">
        <v>47036</v>
      </c>
      <c r="H393" t="n">
        <v>47036</v>
      </c>
      <c r="I393" t="n">
        <v>81</v>
      </c>
      <c r="J393" t="inlineStr">
        <is>
          <t>CARTEIRA</t>
        </is>
      </c>
      <c r="K393" t="inlineStr">
        <is>
          <t>CONTRATO</t>
        </is>
      </c>
      <c r="L393" t="n">
        <v>3652.16</v>
      </c>
      <c r="M393" t="inlineStr">
        <is>
          <t>IBIRAPITANGA FASE 3</t>
        </is>
      </c>
      <c r="N393" s="142">
        <f>DATE(YEAR(G393),MONTH(G393),1)</f>
        <v/>
      </c>
      <c r="O393" s="132">
        <f>IF(G393&gt;$K$3,"Futuro","Atraso")</f>
        <v/>
      </c>
      <c r="P393">
        <f>12*(YEAR(G393)-YEAR($K$3))+(MONTH(G393)-MONTH($K$3))</f>
        <v/>
      </c>
      <c r="Q393" s="366">
        <f>IF(M393="IBIRAPITANGA FASE 3",IF(O393="Atraso",L393,L393/(1+$I$2)^P393),IF(O393="Atraso",L393,L393/(1+$I$1)^P393))</f>
        <v/>
      </c>
      <c r="R393">
        <f>IF(O393="Atraso",$K$3-G393,0)</f>
        <v/>
      </c>
      <c r="S393">
        <f>IF(R393&lt;=15,"Até 15",IF(R393&lt;=30,"Entre 15 e 30",IF(R393&lt;=60,"Entre 30 e 60",IF(R393&lt;=90,"Entre 60 e 90",IF(R393&lt;=120,"Entre 90 e 120",IF(R393&lt;=150,"Entre 120 e 150",IF(R393&lt;=180,"Entre 150 e 180","Superior a 180")))))))</f>
        <v/>
      </c>
    </row>
    <row r="394">
      <c r="A394" t="inlineStr">
        <is>
          <t>Q02L013</t>
        </is>
      </c>
      <c r="B394" t="inlineStr">
        <is>
          <t>ANTONIA MARIA TEIXEIRA</t>
        </is>
      </c>
      <c r="C394" t="n">
        <v>1</v>
      </c>
      <c r="D394" t="inlineStr">
        <is>
          <t>IPCA</t>
        </is>
      </c>
      <c r="E394" t="n">
        <v>0.009488792934583046</v>
      </c>
      <c r="F394" t="inlineStr">
        <is>
          <t>MENSAL</t>
        </is>
      </c>
      <c r="G394" t="n">
        <v>47067</v>
      </c>
      <c r="H394" t="n">
        <v>47067</v>
      </c>
      <c r="I394" t="n">
        <v>82</v>
      </c>
      <c r="J394" t="inlineStr">
        <is>
          <t>CARTEIRA</t>
        </is>
      </c>
      <c r="K394" t="inlineStr">
        <is>
          <t>CONTRATO</t>
        </is>
      </c>
      <c r="L394" t="n">
        <v>3652.16</v>
      </c>
      <c r="M394" t="inlineStr">
        <is>
          <t>IBIRAPITANGA FASE 3</t>
        </is>
      </c>
      <c r="N394" s="142">
        <f>DATE(YEAR(G394),MONTH(G394),1)</f>
        <v/>
      </c>
      <c r="O394" s="132">
        <f>IF(G394&gt;$K$3,"Futuro","Atraso")</f>
        <v/>
      </c>
      <c r="P394">
        <f>12*(YEAR(G394)-YEAR($K$3))+(MONTH(G394)-MONTH($K$3))</f>
        <v/>
      </c>
      <c r="Q394" s="366">
        <f>IF(M394="IBIRAPITANGA FASE 3",IF(O394="Atraso",L394,L394/(1+$I$2)^P394),IF(O394="Atraso",L394,L394/(1+$I$1)^P394))</f>
        <v/>
      </c>
      <c r="R394">
        <f>IF(O394="Atraso",$K$3-G394,0)</f>
        <v/>
      </c>
      <c r="S394">
        <f>IF(R394&lt;=15,"Até 15",IF(R394&lt;=30,"Entre 15 e 30",IF(R394&lt;=60,"Entre 30 e 60",IF(R394&lt;=90,"Entre 60 e 90",IF(R394&lt;=120,"Entre 90 e 120",IF(R394&lt;=150,"Entre 120 e 150",IF(R394&lt;=180,"Entre 150 e 180","Superior a 180")))))))</f>
        <v/>
      </c>
    </row>
    <row r="395">
      <c r="A395" t="inlineStr">
        <is>
          <t>Q02L013</t>
        </is>
      </c>
      <c r="B395" t="inlineStr">
        <is>
          <t>ANTONIA MARIA TEIXEIRA</t>
        </is>
      </c>
      <c r="C395" t="n">
        <v>1</v>
      </c>
      <c r="D395" t="inlineStr">
        <is>
          <t>IPCA</t>
        </is>
      </c>
      <c r="E395" t="n">
        <v>0.009488792934583046</v>
      </c>
      <c r="F395" t="inlineStr">
        <is>
          <t>MENSAL</t>
        </is>
      </c>
      <c r="G395" t="n">
        <v>47097</v>
      </c>
      <c r="H395" t="n">
        <v>47097</v>
      </c>
      <c r="I395" t="n">
        <v>83</v>
      </c>
      <c r="J395" t="inlineStr">
        <is>
          <t>CARTEIRA</t>
        </is>
      </c>
      <c r="K395" t="inlineStr">
        <is>
          <t>CONTRATO</t>
        </is>
      </c>
      <c r="L395" t="n">
        <v>3652.16</v>
      </c>
      <c r="M395" t="inlineStr">
        <is>
          <t>IBIRAPITANGA FASE 3</t>
        </is>
      </c>
      <c r="N395" s="142">
        <f>DATE(YEAR(G395),MONTH(G395),1)</f>
        <v/>
      </c>
      <c r="O395" s="132">
        <f>IF(G395&gt;$K$3,"Futuro","Atraso")</f>
        <v/>
      </c>
      <c r="P395">
        <f>12*(YEAR(G395)-YEAR($K$3))+(MONTH(G395)-MONTH($K$3))</f>
        <v/>
      </c>
      <c r="Q395" s="366">
        <f>IF(M395="IBIRAPITANGA FASE 3",IF(O395="Atraso",L395,L395/(1+$I$2)^P395),IF(O395="Atraso",L395,L395/(1+$I$1)^P395))</f>
        <v/>
      </c>
      <c r="R395">
        <f>IF(O395="Atraso",$K$3-G395,0)</f>
        <v/>
      </c>
      <c r="S395">
        <f>IF(R395&lt;=15,"Até 15",IF(R395&lt;=30,"Entre 15 e 30",IF(R395&lt;=60,"Entre 30 e 60",IF(R395&lt;=90,"Entre 60 e 90",IF(R395&lt;=120,"Entre 90 e 120",IF(R395&lt;=150,"Entre 120 e 150",IF(R395&lt;=180,"Entre 150 e 180","Superior a 180")))))))</f>
        <v/>
      </c>
    </row>
    <row r="396">
      <c r="A396" t="inlineStr">
        <is>
          <t>Q02L013</t>
        </is>
      </c>
      <c r="B396" t="inlineStr">
        <is>
          <t>ANTONIA MARIA TEIXEIRA</t>
        </is>
      </c>
      <c r="C396" t="n">
        <v>1</v>
      </c>
      <c r="D396" t="inlineStr">
        <is>
          <t>IPCA</t>
        </is>
      </c>
      <c r="E396" t="n">
        <v>0.009488792934583046</v>
      </c>
      <c r="F396" t="inlineStr">
        <is>
          <t>MENSAL</t>
        </is>
      </c>
      <c r="G396" t="n">
        <v>47128</v>
      </c>
      <c r="H396" t="n">
        <v>47128</v>
      </c>
      <c r="I396" t="n">
        <v>84</v>
      </c>
      <c r="J396" t="inlineStr">
        <is>
          <t>CARTEIRA</t>
        </is>
      </c>
      <c r="K396" t="inlineStr">
        <is>
          <t>CONTRATO</t>
        </is>
      </c>
      <c r="L396" t="n">
        <v>3652.16</v>
      </c>
      <c r="M396" t="inlineStr">
        <is>
          <t>IBIRAPITANGA FASE 3</t>
        </is>
      </c>
      <c r="N396" s="142">
        <f>DATE(YEAR(G396),MONTH(G396),1)</f>
        <v/>
      </c>
      <c r="O396" s="132">
        <f>IF(G396&gt;$K$3,"Futuro","Atraso")</f>
        <v/>
      </c>
      <c r="P396">
        <f>12*(YEAR(G396)-YEAR($K$3))+(MONTH(G396)-MONTH($K$3))</f>
        <v/>
      </c>
      <c r="Q396" s="366">
        <f>IF(M396="IBIRAPITANGA FASE 3",IF(O396="Atraso",L396,L396/(1+$I$2)^P396),IF(O396="Atraso",L396,L396/(1+$I$1)^P396))</f>
        <v/>
      </c>
      <c r="R396">
        <f>IF(O396="Atraso",$K$3-G396,0)</f>
        <v/>
      </c>
      <c r="S396">
        <f>IF(R396&lt;=15,"Até 15",IF(R396&lt;=30,"Entre 15 e 30",IF(R396&lt;=60,"Entre 30 e 60",IF(R396&lt;=90,"Entre 60 e 90",IF(R396&lt;=120,"Entre 90 e 120",IF(R396&lt;=150,"Entre 120 e 150",IF(R396&lt;=180,"Entre 150 e 180","Superior a 180")))))))</f>
        <v/>
      </c>
    </row>
    <row r="397">
      <c r="A397" t="inlineStr">
        <is>
          <t>Q02L013</t>
        </is>
      </c>
      <c r="B397" t="inlineStr">
        <is>
          <t>ANTONIA MARIA TEIXEIRA</t>
        </is>
      </c>
      <c r="C397" t="n">
        <v>1</v>
      </c>
      <c r="D397" t="inlineStr">
        <is>
          <t>IPCA</t>
        </is>
      </c>
      <c r="E397" t="n">
        <v>0.009488792934583046</v>
      </c>
      <c r="F397" t="inlineStr">
        <is>
          <t>MENSAL</t>
        </is>
      </c>
      <c r="G397" t="n">
        <v>47159</v>
      </c>
      <c r="H397" t="n">
        <v>47159</v>
      </c>
      <c r="I397" t="n">
        <v>85</v>
      </c>
      <c r="J397" t="inlineStr">
        <is>
          <t>CARTEIRA</t>
        </is>
      </c>
      <c r="K397" t="inlineStr">
        <is>
          <t>CONTRATO</t>
        </is>
      </c>
      <c r="L397" t="n">
        <v>3652.16</v>
      </c>
      <c r="M397" t="inlineStr">
        <is>
          <t>IBIRAPITANGA FASE 3</t>
        </is>
      </c>
      <c r="N397" s="142">
        <f>DATE(YEAR(G397),MONTH(G397),1)</f>
        <v/>
      </c>
      <c r="O397" s="132">
        <f>IF(G397&gt;$K$3,"Futuro","Atraso")</f>
        <v/>
      </c>
      <c r="P397">
        <f>12*(YEAR(G397)-YEAR($K$3))+(MONTH(G397)-MONTH($K$3))</f>
        <v/>
      </c>
      <c r="Q397" s="366">
        <f>IF(M397="IBIRAPITANGA FASE 3",IF(O397="Atraso",L397,L397/(1+$I$2)^P397),IF(O397="Atraso",L397,L397/(1+$I$1)^P397))</f>
        <v/>
      </c>
      <c r="R397">
        <f>IF(O397="Atraso",$K$3-G397,0)</f>
        <v/>
      </c>
      <c r="S397">
        <f>IF(R397&lt;=15,"Até 15",IF(R397&lt;=30,"Entre 15 e 30",IF(R397&lt;=60,"Entre 30 e 60",IF(R397&lt;=90,"Entre 60 e 90",IF(R397&lt;=120,"Entre 90 e 120",IF(R397&lt;=150,"Entre 120 e 150",IF(R397&lt;=180,"Entre 150 e 180","Superior a 180")))))))</f>
        <v/>
      </c>
    </row>
    <row r="398">
      <c r="A398" t="inlineStr">
        <is>
          <t>Q02L013</t>
        </is>
      </c>
      <c r="B398" t="inlineStr">
        <is>
          <t>ANTONIA MARIA TEIXEIRA</t>
        </is>
      </c>
      <c r="C398" t="n">
        <v>1</v>
      </c>
      <c r="D398" t="inlineStr">
        <is>
          <t>IPCA</t>
        </is>
      </c>
      <c r="E398" t="n">
        <v>0.009488792934583046</v>
      </c>
      <c r="F398" t="inlineStr">
        <is>
          <t>MENSAL</t>
        </is>
      </c>
      <c r="G398" t="n">
        <v>47187</v>
      </c>
      <c r="H398" t="n">
        <v>47187</v>
      </c>
      <c r="I398" t="n">
        <v>86</v>
      </c>
      <c r="J398" t="inlineStr">
        <is>
          <t>CARTEIRA</t>
        </is>
      </c>
      <c r="K398" t="inlineStr">
        <is>
          <t>CONTRATO</t>
        </is>
      </c>
      <c r="L398" t="n">
        <v>3652.16</v>
      </c>
      <c r="M398" t="inlineStr">
        <is>
          <t>IBIRAPITANGA FASE 3</t>
        </is>
      </c>
      <c r="N398" s="142">
        <f>DATE(YEAR(G398),MONTH(G398),1)</f>
        <v/>
      </c>
      <c r="O398" s="132">
        <f>IF(G398&gt;$K$3,"Futuro","Atraso")</f>
        <v/>
      </c>
      <c r="P398">
        <f>12*(YEAR(G398)-YEAR($K$3))+(MONTH(G398)-MONTH($K$3))</f>
        <v/>
      </c>
      <c r="Q398" s="366">
        <f>IF(M398="IBIRAPITANGA FASE 3",IF(O398="Atraso",L398,L398/(1+$I$2)^P398),IF(O398="Atraso",L398,L398/(1+$I$1)^P398))</f>
        <v/>
      </c>
      <c r="R398">
        <f>IF(O398="Atraso",$K$3-G398,0)</f>
        <v/>
      </c>
      <c r="S398">
        <f>IF(R398&lt;=15,"Até 15",IF(R398&lt;=30,"Entre 15 e 30",IF(R398&lt;=60,"Entre 30 e 60",IF(R398&lt;=90,"Entre 60 e 90",IF(R398&lt;=120,"Entre 90 e 120",IF(R398&lt;=150,"Entre 120 e 150",IF(R398&lt;=180,"Entre 150 e 180","Superior a 180")))))))</f>
        <v/>
      </c>
    </row>
    <row r="399">
      <c r="A399" t="inlineStr">
        <is>
          <t>Q02L013</t>
        </is>
      </c>
      <c r="B399" t="inlineStr">
        <is>
          <t>ANTONIA MARIA TEIXEIRA</t>
        </is>
      </c>
      <c r="C399" t="n">
        <v>1</v>
      </c>
      <c r="D399" t="inlineStr">
        <is>
          <t>IPCA</t>
        </is>
      </c>
      <c r="E399" t="n">
        <v>0.009488792934583046</v>
      </c>
      <c r="F399" t="inlineStr">
        <is>
          <t>MENSAL</t>
        </is>
      </c>
      <c r="G399" t="n">
        <v>47218</v>
      </c>
      <c r="H399" t="n">
        <v>47218</v>
      </c>
      <c r="I399" t="n">
        <v>87</v>
      </c>
      <c r="J399" t="inlineStr">
        <is>
          <t>CARTEIRA</t>
        </is>
      </c>
      <c r="K399" t="inlineStr">
        <is>
          <t>CONTRATO</t>
        </is>
      </c>
      <c r="L399" t="n">
        <v>3652.16</v>
      </c>
      <c r="M399" t="inlineStr">
        <is>
          <t>IBIRAPITANGA FASE 3</t>
        </is>
      </c>
      <c r="N399" s="142">
        <f>DATE(YEAR(G399),MONTH(G399),1)</f>
        <v/>
      </c>
      <c r="O399" s="132">
        <f>IF(G399&gt;$K$3,"Futuro","Atraso")</f>
        <v/>
      </c>
      <c r="P399">
        <f>12*(YEAR(G399)-YEAR($K$3))+(MONTH(G399)-MONTH($K$3))</f>
        <v/>
      </c>
      <c r="Q399" s="366">
        <f>IF(M399="IBIRAPITANGA FASE 3",IF(O399="Atraso",L399,L399/(1+$I$2)^P399),IF(O399="Atraso",L399,L399/(1+$I$1)^P399))</f>
        <v/>
      </c>
      <c r="R399">
        <f>IF(O399="Atraso",$K$3-G399,0)</f>
        <v/>
      </c>
      <c r="S399">
        <f>IF(R399&lt;=15,"Até 15",IF(R399&lt;=30,"Entre 15 e 30",IF(R399&lt;=60,"Entre 30 e 60",IF(R399&lt;=90,"Entre 60 e 90",IF(R399&lt;=120,"Entre 90 e 120",IF(R399&lt;=150,"Entre 120 e 150",IF(R399&lt;=180,"Entre 150 e 180","Superior a 180")))))))</f>
        <v/>
      </c>
    </row>
    <row r="400">
      <c r="A400" t="inlineStr">
        <is>
          <t>Q02L013</t>
        </is>
      </c>
      <c r="B400" t="inlineStr">
        <is>
          <t>ANTONIA MARIA TEIXEIRA</t>
        </is>
      </c>
      <c r="C400" t="n">
        <v>1</v>
      </c>
      <c r="D400" t="inlineStr">
        <is>
          <t>IPCA</t>
        </is>
      </c>
      <c r="E400" t="n">
        <v>0.009488792934583046</v>
      </c>
      <c r="F400" t="inlineStr">
        <is>
          <t>MENSAL</t>
        </is>
      </c>
      <c r="G400" t="n">
        <v>47248</v>
      </c>
      <c r="H400" t="n">
        <v>47248</v>
      </c>
      <c r="I400" t="n">
        <v>88</v>
      </c>
      <c r="J400" t="inlineStr">
        <is>
          <t>CARTEIRA</t>
        </is>
      </c>
      <c r="K400" t="inlineStr">
        <is>
          <t>CONTRATO</t>
        </is>
      </c>
      <c r="L400" t="n">
        <v>3652.16</v>
      </c>
      <c r="M400" t="inlineStr">
        <is>
          <t>IBIRAPITANGA FASE 3</t>
        </is>
      </c>
      <c r="N400" s="142">
        <f>DATE(YEAR(G400),MONTH(G400),1)</f>
        <v/>
      </c>
      <c r="O400" s="132">
        <f>IF(G400&gt;$K$3,"Futuro","Atraso")</f>
        <v/>
      </c>
      <c r="P400">
        <f>12*(YEAR(G400)-YEAR($K$3))+(MONTH(G400)-MONTH($K$3))</f>
        <v/>
      </c>
      <c r="Q400" s="366">
        <f>IF(M400="IBIRAPITANGA FASE 3",IF(O400="Atraso",L400,L400/(1+$I$2)^P400),IF(O400="Atraso",L400,L400/(1+$I$1)^P400))</f>
        <v/>
      </c>
      <c r="R400">
        <f>IF(O400="Atraso",$K$3-G400,0)</f>
        <v/>
      </c>
      <c r="S400">
        <f>IF(R400&lt;=15,"Até 15",IF(R400&lt;=30,"Entre 15 e 30",IF(R400&lt;=60,"Entre 30 e 60",IF(R400&lt;=90,"Entre 60 e 90",IF(R400&lt;=120,"Entre 90 e 120",IF(R400&lt;=150,"Entre 120 e 150",IF(R400&lt;=180,"Entre 150 e 180","Superior a 180")))))))</f>
        <v/>
      </c>
    </row>
    <row r="401">
      <c r="A401" t="inlineStr">
        <is>
          <t>Q02L013</t>
        </is>
      </c>
      <c r="B401" t="inlineStr">
        <is>
          <t>ANTONIA MARIA TEIXEIRA</t>
        </is>
      </c>
      <c r="C401" t="n">
        <v>1</v>
      </c>
      <c r="D401" t="inlineStr">
        <is>
          <t>IPCA</t>
        </is>
      </c>
      <c r="E401" t="n">
        <v>0.009488792934583046</v>
      </c>
      <c r="F401" t="inlineStr">
        <is>
          <t>MENSAL</t>
        </is>
      </c>
      <c r="G401" t="n">
        <v>47279</v>
      </c>
      <c r="H401" t="n">
        <v>47279</v>
      </c>
      <c r="I401" t="n">
        <v>89</v>
      </c>
      <c r="J401" t="inlineStr">
        <is>
          <t>CARTEIRA</t>
        </is>
      </c>
      <c r="K401" t="inlineStr">
        <is>
          <t>CONTRATO</t>
        </is>
      </c>
      <c r="L401" t="n">
        <v>3652.16</v>
      </c>
      <c r="M401" t="inlineStr">
        <is>
          <t>IBIRAPITANGA FASE 3</t>
        </is>
      </c>
      <c r="N401" s="142">
        <f>DATE(YEAR(G401),MONTH(G401),1)</f>
        <v/>
      </c>
      <c r="O401" s="132">
        <f>IF(G401&gt;$K$3,"Futuro","Atraso")</f>
        <v/>
      </c>
      <c r="P401">
        <f>12*(YEAR(G401)-YEAR($K$3))+(MONTH(G401)-MONTH($K$3))</f>
        <v/>
      </c>
      <c r="Q401" s="366">
        <f>IF(M401="IBIRAPITANGA FASE 3",IF(O401="Atraso",L401,L401/(1+$I$2)^P401),IF(O401="Atraso",L401,L401/(1+$I$1)^P401))</f>
        <v/>
      </c>
      <c r="R401">
        <f>IF(O401="Atraso",$K$3-G401,0)</f>
        <v/>
      </c>
      <c r="S401">
        <f>IF(R401&lt;=15,"Até 15",IF(R401&lt;=30,"Entre 15 e 30",IF(R401&lt;=60,"Entre 30 e 60",IF(R401&lt;=90,"Entre 60 e 90",IF(R401&lt;=120,"Entre 90 e 120",IF(R401&lt;=150,"Entre 120 e 150",IF(R401&lt;=180,"Entre 150 e 180","Superior a 180")))))))</f>
        <v/>
      </c>
    </row>
    <row r="402">
      <c r="A402" t="inlineStr">
        <is>
          <t>Q02L013</t>
        </is>
      </c>
      <c r="B402" t="inlineStr">
        <is>
          <t>ANTONIA MARIA TEIXEIRA</t>
        </is>
      </c>
      <c r="C402" t="n">
        <v>1</v>
      </c>
      <c r="D402" t="inlineStr">
        <is>
          <t>IPCA</t>
        </is>
      </c>
      <c r="E402" t="n">
        <v>0.009488792934583046</v>
      </c>
      <c r="F402" t="inlineStr">
        <is>
          <t>MENSAL</t>
        </is>
      </c>
      <c r="G402" t="n">
        <v>47309</v>
      </c>
      <c r="H402" t="n">
        <v>47309</v>
      </c>
      <c r="I402" t="n">
        <v>90</v>
      </c>
      <c r="J402" t="inlineStr">
        <is>
          <t>CARTEIRA</t>
        </is>
      </c>
      <c r="K402" t="inlineStr">
        <is>
          <t>CONTRATO</t>
        </is>
      </c>
      <c r="L402" t="n">
        <v>3652.16</v>
      </c>
      <c r="M402" t="inlineStr">
        <is>
          <t>IBIRAPITANGA FASE 3</t>
        </is>
      </c>
      <c r="N402" s="142">
        <f>DATE(YEAR(G402),MONTH(G402),1)</f>
        <v/>
      </c>
      <c r="O402" s="132">
        <f>IF(G402&gt;$K$3,"Futuro","Atraso")</f>
        <v/>
      </c>
      <c r="P402">
        <f>12*(YEAR(G402)-YEAR($K$3))+(MONTH(G402)-MONTH($K$3))</f>
        <v/>
      </c>
      <c r="Q402" s="366">
        <f>IF(M402="IBIRAPITANGA FASE 3",IF(O402="Atraso",L402,L402/(1+$I$2)^P402),IF(O402="Atraso",L402,L402/(1+$I$1)^P402))</f>
        <v/>
      </c>
      <c r="R402">
        <f>IF(O402="Atraso",$K$3-G402,0)</f>
        <v/>
      </c>
      <c r="S402">
        <f>IF(R402&lt;=15,"Até 15",IF(R402&lt;=30,"Entre 15 e 30",IF(R402&lt;=60,"Entre 30 e 60",IF(R402&lt;=90,"Entre 60 e 90",IF(R402&lt;=120,"Entre 90 e 120",IF(R402&lt;=150,"Entre 120 e 150",IF(R402&lt;=180,"Entre 150 e 180","Superior a 180")))))))</f>
        <v/>
      </c>
    </row>
    <row r="403">
      <c r="A403" t="inlineStr">
        <is>
          <t>Q02L013</t>
        </is>
      </c>
      <c r="B403" t="inlineStr">
        <is>
          <t>ANTONIA MARIA TEIXEIRA</t>
        </is>
      </c>
      <c r="C403" t="n">
        <v>1</v>
      </c>
      <c r="D403" t="inlineStr">
        <is>
          <t>IPCA</t>
        </is>
      </c>
      <c r="E403" t="n">
        <v>0.009488792934583046</v>
      </c>
      <c r="F403" t="inlineStr">
        <is>
          <t>MENSAL</t>
        </is>
      </c>
      <c r="G403" t="n">
        <v>47340</v>
      </c>
      <c r="H403" t="n">
        <v>47340</v>
      </c>
      <c r="I403" t="n">
        <v>91</v>
      </c>
      <c r="J403" t="inlineStr">
        <is>
          <t>CARTEIRA</t>
        </is>
      </c>
      <c r="K403" t="inlineStr">
        <is>
          <t>CONTRATO</t>
        </is>
      </c>
      <c r="L403" t="n">
        <v>3652.16</v>
      </c>
      <c r="M403" t="inlineStr">
        <is>
          <t>IBIRAPITANGA FASE 3</t>
        </is>
      </c>
      <c r="N403" s="142">
        <f>DATE(YEAR(G403),MONTH(G403),1)</f>
        <v/>
      </c>
      <c r="O403" s="132">
        <f>IF(G403&gt;$K$3,"Futuro","Atraso")</f>
        <v/>
      </c>
      <c r="P403">
        <f>12*(YEAR(G403)-YEAR($K$3))+(MONTH(G403)-MONTH($K$3))</f>
        <v/>
      </c>
      <c r="Q403" s="366">
        <f>IF(M403="IBIRAPITANGA FASE 3",IF(O403="Atraso",L403,L403/(1+$I$2)^P403),IF(O403="Atraso",L403,L403/(1+$I$1)^P403))</f>
        <v/>
      </c>
      <c r="R403">
        <f>IF(O403="Atraso",$K$3-G403,0)</f>
        <v/>
      </c>
      <c r="S403">
        <f>IF(R403&lt;=15,"Até 15",IF(R403&lt;=30,"Entre 15 e 30",IF(R403&lt;=60,"Entre 30 e 60",IF(R403&lt;=90,"Entre 60 e 90",IF(R403&lt;=120,"Entre 90 e 120",IF(R403&lt;=150,"Entre 120 e 150",IF(R403&lt;=180,"Entre 150 e 180","Superior a 180")))))))</f>
        <v/>
      </c>
    </row>
    <row r="404">
      <c r="A404" t="inlineStr">
        <is>
          <t>Q02L013</t>
        </is>
      </c>
      <c r="B404" t="inlineStr">
        <is>
          <t>ANTONIA MARIA TEIXEIRA</t>
        </is>
      </c>
      <c r="C404" t="n">
        <v>1</v>
      </c>
      <c r="D404" t="inlineStr">
        <is>
          <t>IPCA</t>
        </is>
      </c>
      <c r="E404" t="n">
        <v>0.009488792934583046</v>
      </c>
      <c r="F404" t="inlineStr">
        <is>
          <t>MENSAL</t>
        </is>
      </c>
      <c r="G404" t="n">
        <v>47371</v>
      </c>
      <c r="H404" t="n">
        <v>47371</v>
      </c>
      <c r="I404" t="n">
        <v>92</v>
      </c>
      <c r="J404" t="inlineStr">
        <is>
          <t>CARTEIRA</t>
        </is>
      </c>
      <c r="K404" t="inlineStr">
        <is>
          <t>CONTRATO</t>
        </is>
      </c>
      <c r="L404" t="n">
        <v>3652.16</v>
      </c>
      <c r="M404" t="inlineStr">
        <is>
          <t>IBIRAPITANGA FASE 3</t>
        </is>
      </c>
      <c r="N404" s="142">
        <f>DATE(YEAR(G404),MONTH(G404),1)</f>
        <v/>
      </c>
      <c r="O404" s="132">
        <f>IF(G404&gt;$K$3,"Futuro","Atraso")</f>
        <v/>
      </c>
      <c r="P404">
        <f>12*(YEAR(G404)-YEAR($K$3))+(MONTH(G404)-MONTH($K$3))</f>
        <v/>
      </c>
      <c r="Q404" s="366">
        <f>IF(M404="IBIRAPITANGA FASE 3",IF(O404="Atraso",L404,L404/(1+$I$2)^P404),IF(O404="Atraso",L404,L404/(1+$I$1)^P404))</f>
        <v/>
      </c>
      <c r="R404">
        <f>IF(O404="Atraso",$K$3-G404,0)</f>
        <v/>
      </c>
      <c r="S404">
        <f>IF(R404&lt;=15,"Até 15",IF(R404&lt;=30,"Entre 15 e 30",IF(R404&lt;=60,"Entre 30 e 60",IF(R404&lt;=90,"Entre 60 e 90",IF(R404&lt;=120,"Entre 90 e 120",IF(R404&lt;=150,"Entre 120 e 150",IF(R404&lt;=180,"Entre 150 e 180","Superior a 180")))))))</f>
        <v/>
      </c>
    </row>
    <row r="405">
      <c r="A405" t="inlineStr">
        <is>
          <t>Q02L013</t>
        </is>
      </c>
      <c r="B405" t="inlineStr">
        <is>
          <t>ANTONIA MARIA TEIXEIRA</t>
        </is>
      </c>
      <c r="C405" t="n">
        <v>1</v>
      </c>
      <c r="D405" t="inlineStr">
        <is>
          <t>IPCA</t>
        </is>
      </c>
      <c r="E405" t="n">
        <v>0.009488792934583046</v>
      </c>
      <c r="F405" t="inlineStr">
        <is>
          <t>MENSAL</t>
        </is>
      </c>
      <c r="G405" t="n">
        <v>47401</v>
      </c>
      <c r="H405" t="n">
        <v>47401</v>
      </c>
      <c r="I405" t="n">
        <v>93</v>
      </c>
      <c r="J405" t="inlineStr">
        <is>
          <t>CARTEIRA</t>
        </is>
      </c>
      <c r="K405" t="inlineStr">
        <is>
          <t>CONTRATO</t>
        </is>
      </c>
      <c r="L405" t="n">
        <v>3652.16</v>
      </c>
      <c r="M405" t="inlineStr">
        <is>
          <t>IBIRAPITANGA FASE 3</t>
        </is>
      </c>
      <c r="N405" s="142">
        <f>DATE(YEAR(G405),MONTH(G405),1)</f>
        <v/>
      </c>
      <c r="O405" s="132">
        <f>IF(G405&gt;$K$3,"Futuro","Atraso")</f>
        <v/>
      </c>
      <c r="P405">
        <f>12*(YEAR(G405)-YEAR($K$3))+(MONTH(G405)-MONTH($K$3))</f>
        <v/>
      </c>
      <c r="Q405" s="366">
        <f>IF(M405="IBIRAPITANGA FASE 3",IF(O405="Atraso",L405,L405/(1+$I$2)^P405),IF(O405="Atraso",L405,L405/(1+$I$1)^P405))</f>
        <v/>
      </c>
      <c r="R405">
        <f>IF(O405="Atraso",$K$3-G405,0)</f>
        <v/>
      </c>
      <c r="S405">
        <f>IF(R405&lt;=15,"Até 15",IF(R405&lt;=30,"Entre 15 e 30",IF(R405&lt;=60,"Entre 30 e 60",IF(R405&lt;=90,"Entre 60 e 90",IF(R405&lt;=120,"Entre 90 e 120",IF(R405&lt;=150,"Entre 120 e 150",IF(R405&lt;=180,"Entre 150 e 180","Superior a 180")))))))</f>
        <v/>
      </c>
    </row>
    <row r="406">
      <c r="A406" t="inlineStr">
        <is>
          <t>Q02L013</t>
        </is>
      </c>
      <c r="B406" t="inlineStr">
        <is>
          <t>ANTONIA MARIA TEIXEIRA</t>
        </is>
      </c>
      <c r="C406" t="n">
        <v>1</v>
      </c>
      <c r="D406" t="inlineStr">
        <is>
          <t>IPCA</t>
        </is>
      </c>
      <c r="E406" t="n">
        <v>0.009488792934583046</v>
      </c>
      <c r="F406" t="inlineStr">
        <is>
          <t>MENSAL</t>
        </is>
      </c>
      <c r="G406" t="n">
        <v>47432</v>
      </c>
      <c r="H406" t="n">
        <v>47432</v>
      </c>
      <c r="I406" t="n">
        <v>94</v>
      </c>
      <c r="J406" t="inlineStr">
        <is>
          <t>CARTEIRA</t>
        </is>
      </c>
      <c r="K406" t="inlineStr">
        <is>
          <t>CONTRATO</t>
        </is>
      </c>
      <c r="L406" t="n">
        <v>3652.16</v>
      </c>
      <c r="M406" t="inlineStr">
        <is>
          <t>IBIRAPITANGA FASE 3</t>
        </is>
      </c>
      <c r="N406" s="142">
        <f>DATE(YEAR(G406),MONTH(G406),1)</f>
        <v/>
      </c>
      <c r="O406" s="132">
        <f>IF(G406&gt;$K$3,"Futuro","Atraso")</f>
        <v/>
      </c>
      <c r="P406">
        <f>12*(YEAR(G406)-YEAR($K$3))+(MONTH(G406)-MONTH($K$3))</f>
        <v/>
      </c>
      <c r="Q406" s="366">
        <f>IF(M406="IBIRAPITANGA FASE 3",IF(O406="Atraso",L406,L406/(1+$I$2)^P406),IF(O406="Atraso",L406,L406/(1+$I$1)^P406))</f>
        <v/>
      </c>
      <c r="R406">
        <f>IF(O406="Atraso",$K$3-G406,0)</f>
        <v/>
      </c>
      <c r="S406">
        <f>IF(R406&lt;=15,"Até 15",IF(R406&lt;=30,"Entre 15 e 30",IF(R406&lt;=60,"Entre 30 e 60",IF(R406&lt;=90,"Entre 60 e 90",IF(R406&lt;=120,"Entre 90 e 120",IF(R406&lt;=150,"Entre 120 e 150",IF(R406&lt;=180,"Entre 150 e 180","Superior a 180")))))))</f>
        <v/>
      </c>
    </row>
    <row r="407">
      <c r="A407" t="inlineStr">
        <is>
          <t>Q02L013</t>
        </is>
      </c>
      <c r="B407" t="inlineStr">
        <is>
          <t>ANTONIA MARIA TEIXEIRA</t>
        </is>
      </c>
      <c r="C407" t="n">
        <v>1</v>
      </c>
      <c r="D407" t="inlineStr">
        <is>
          <t>IPCA</t>
        </is>
      </c>
      <c r="E407" t="n">
        <v>0.009488792934583046</v>
      </c>
      <c r="F407" t="inlineStr">
        <is>
          <t>MENSAL</t>
        </is>
      </c>
      <c r="G407" t="n">
        <v>47462</v>
      </c>
      <c r="H407" t="n">
        <v>47462</v>
      </c>
      <c r="I407" t="n">
        <v>95</v>
      </c>
      <c r="J407" t="inlineStr">
        <is>
          <t>CARTEIRA</t>
        </is>
      </c>
      <c r="K407" t="inlineStr">
        <is>
          <t>CONTRATO</t>
        </is>
      </c>
      <c r="L407" t="n">
        <v>3652.16</v>
      </c>
      <c r="M407" t="inlineStr">
        <is>
          <t>IBIRAPITANGA FASE 3</t>
        </is>
      </c>
      <c r="N407" s="142">
        <f>DATE(YEAR(G407),MONTH(G407),1)</f>
        <v/>
      </c>
      <c r="O407" s="132">
        <f>IF(G407&gt;$K$3,"Futuro","Atraso")</f>
        <v/>
      </c>
      <c r="P407">
        <f>12*(YEAR(G407)-YEAR($K$3))+(MONTH(G407)-MONTH($K$3))</f>
        <v/>
      </c>
      <c r="Q407" s="366">
        <f>IF(M407="IBIRAPITANGA FASE 3",IF(O407="Atraso",L407,L407/(1+$I$2)^P407),IF(O407="Atraso",L407,L407/(1+$I$1)^P407))</f>
        <v/>
      </c>
      <c r="R407">
        <f>IF(O407="Atraso",$K$3-G407,0)</f>
        <v/>
      </c>
      <c r="S407">
        <f>IF(R407&lt;=15,"Até 15",IF(R407&lt;=30,"Entre 15 e 30",IF(R407&lt;=60,"Entre 30 e 60",IF(R407&lt;=90,"Entre 60 e 90",IF(R407&lt;=120,"Entre 90 e 120",IF(R407&lt;=150,"Entre 120 e 150",IF(R407&lt;=180,"Entre 150 e 180","Superior a 180")))))))</f>
        <v/>
      </c>
    </row>
    <row r="408">
      <c r="A408" t="inlineStr">
        <is>
          <t>Q02L013</t>
        </is>
      </c>
      <c r="B408" t="inlineStr">
        <is>
          <t>ANTONIA MARIA TEIXEIRA</t>
        </is>
      </c>
      <c r="C408" t="n">
        <v>1</v>
      </c>
      <c r="D408" t="inlineStr">
        <is>
          <t>IPCA</t>
        </is>
      </c>
      <c r="E408" t="n">
        <v>0.009488792934583046</v>
      </c>
      <c r="F408" t="inlineStr">
        <is>
          <t>MENSAL</t>
        </is>
      </c>
      <c r="G408" t="n">
        <v>47493</v>
      </c>
      <c r="H408" t="n">
        <v>47493</v>
      </c>
      <c r="I408" t="n">
        <v>96</v>
      </c>
      <c r="J408" t="inlineStr">
        <is>
          <t>CARTEIRA</t>
        </is>
      </c>
      <c r="K408" t="inlineStr">
        <is>
          <t>CONTRATO</t>
        </is>
      </c>
      <c r="L408" t="n">
        <v>3652.16</v>
      </c>
      <c r="M408" t="inlineStr">
        <is>
          <t>IBIRAPITANGA FASE 3</t>
        </is>
      </c>
      <c r="N408" s="142">
        <f>DATE(YEAR(G408),MONTH(G408),1)</f>
        <v/>
      </c>
      <c r="O408" s="132">
        <f>IF(G408&gt;$K$3,"Futuro","Atraso")</f>
        <v/>
      </c>
      <c r="P408">
        <f>12*(YEAR(G408)-YEAR($K$3))+(MONTH(G408)-MONTH($K$3))</f>
        <v/>
      </c>
      <c r="Q408" s="366">
        <f>IF(M408="IBIRAPITANGA FASE 3",IF(O408="Atraso",L408,L408/(1+$I$2)^P408),IF(O408="Atraso",L408,L408/(1+$I$1)^P408))</f>
        <v/>
      </c>
      <c r="R408">
        <f>IF(O408="Atraso",$K$3-G408,0)</f>
        <v/>
      </c>
      <c r="S408">
        <f>IF(R408&lt;=15,"Até 15",IF(R408&lt;=30,"Entre 15 e 30",IF(R408&lt;=60,"Entre 30 e 60",IF(R408&lt;=90,"Entre 60 e 90",IF(R408&lt;=120,"Entre 90 e 120",IF(R408&lt;=150,"Entre 120 e 150",IF(R408&lt;=180,"Entre 150 e 180","Superior a 180")))))))</f>
        <v/>
      </c>
    </row>
    <row r="409">
      <c r="A409" t="inlineStr">
        <is>
          <t>Q02L013</t>
        </is>
      </c>
      <c r="B409" t="inlineStr">
        <is>
          <t>ANTONIA MARIA TEIXEIRA</t>
        </is>
      </c>
      <c r="C409" t="n">
        <v>1</v>
      </c>
      <c r="D409" t="inlineStr">
        <is>
          <t>IPCA</t>
        </is>
      </c>
      <c r="E409" t="n">
        <v>0.009488792934583046</v>
      </c>
      <c r="F409" t="inlineStr">
        <is>
          <t>MENSAL</t>
        </is>
      </c>
      <c r="G409" t="n">
        <v>47524</v>
      </c>
      <c r="H409" t="n">
        <v>47524</v>
      </c>
      <c r="I409" t="n">
        <v>97</v>
      </c>
      <c r="J409" t="inlineStr">
        <is>
          <t>CARTEIRA</t>
        </is>
      </c>
      <c r="K409" t="inlineStr">
        <is>
          <t>CONTRATO</t>
        </is>
      </c>
      <c r="L409" t="n">
        <v>3652.16</v>
      </c>
      <c r="M409" t="inlineStr">
        <is>
          <t>IBIRAPITANGA FASE 3</t>
        </is>
      </c>
      <c r="N409" s="142">
        <f>DATE(YEAR(G409),MONTH(G409),1)</f>
        <v/>
      </c>
      <c r="O409" s="132">
        <f>IF(G409&gt;$K$3,"Futuro","Atraso")</f>
        <v/>
      </c>
      <c r="P409">
        <f>12*(YEAR(G409)-YEAR($K$3))+(MONTH(G409)-MONTH($K$3))</f>
        <v/>
      </c>
      <c r="Q409" s="366">
        <f>IF(M409="IBIRAPITANGA FASE 3",IF(O409="Atraso",L409,L409/(1+$I$2)^P409),IF(O409="Atraso",L409,L409/(1+$I$1)^P409))</f>
        <v/>
      </c>
      <c r="R409">
        <f>IF(O409="Atraso",$K$3-G409,0)</f>
        <v/>
      </c>
      <c r="S409">
        <f>IF(R409&lt;=15,"Até 15",IF(R409&lt;=30,"Entre 15 e 30",IF(R409&lt;=60,"Entre 30 e 60",IF(R409&lt;=90,"Entre 60 e 90",IF(R409&lt;=120,"Entre 90 e 120",IF(R409&lt;=150,"Entre 120 e 150",IF(R409&lt;=180,"Entre 150 e 180","Superior a 180")))))))</f>
        <v/>
      </c>
    </row>
    <row r="410">
      <c r="A410" t="inlineStr">
        <is>
          <t>Q02L013</t>
        </is>
      </c>
      <c r="B410" t="inlineStr">
        <is>
          <t>ANTONIA MARIA TEIXEIRA</t>
        </is>
      </c>
      <c r="C410" t="n">
        <v>1</v>
      </c>
      <c r="D410" t="inlineStr">
        <is>
          <t>IPCA</t>
        </is>
      </c>
      <c r="E410" t="n">
        <v>0.009488792934583046</v>
      </c>
      <c r="F410" t="inlineStr">
        <is>
          <t>MENSAL</t>
        </is>
      </c>
      <c r="G410" t="n">
        <v>47552</v>
      </c>
      <c r="H410" t="n">
        <v>47552</v>
      </c>
      <c r="I410" t="n">
        <v>98</v>
      </c>
      <c r="J410" t="inlineStr">
        <is>
          <t>CARTEIRA</t>
        </is>
      </c>
      <c r="K410" t="inlineStr">
        <is>
          <t>CONTRATO</t>
        </is>
      </c>
      <c r="L410" t="n">
        <v>3652.16</v>
      </c>
      <c r="M410" t="inlineStr">
        <is>
          <t>IBIRAPITANGA FASE 3</t>
        </is>
      </c>
      <c r="N410" s="142">
        <f>DATE(YEAR(G410),MONTH(G410),1)</f>
        <v/>
      </c>
      <c r="O410" s="132">
        <f>IF(G410&gt;$K$3,"Futuro","Atraso")</f>
        <v/>
      </c>
      <c r="P410">
        <f>12*(YEAR(G410)-YEAR($K$3))+(MONTH(G410)-MONTH($K$3))</f>
        <v/>
      </c>
      <c r="Q410" s="366">
        <f>IF(M410="IBIRAPITANGA FASE 3",IF(O410="Atraso",L410,L410/(1+$I$2)^P410),IF(O410="Atraso",L410,L410/(1+$I$1)^P410))</f>
        <v/>
      </c>
      <c r="R410">
        <f>IF(O410="Atraso",$K$3-G410,0)</f>
        <v/>
      </c>
      <c r="S410">
        <f>IF(R410&lt;=15,"Até 15",IF(R410&lt;=30,"Entre 15 e 30",IF(R410&lt;=60,"Entre 30 e 60",IF(R410&lt;=90,"Entre 60 e 90",IF(R410&lt;=120,"Entre 90 e 120",IF(R410&lt;=150,"Entre 120 e 150",IF(R410&lt;=180,"Entre 150 e 180","Superior a 180")))))))</f>
        <v/>
      </c>
    </row>
    <row r="411">
      <c r="A411" t="inlineStr">
        <is>
          <t>Q02L013</t>
        </is>
      </c>
      <c r="B411" t="inlineStr">
        <is>
          <t>ANTONIA MARIA TEIXEIRA</t>
        </is>
      </c>
      <c r="C411" t="n">
        <v>1</v>
      </c>
      <c r="D411" t="inlineStr">
        <is>
          <t>IPCA</t>
        </is>
      </c>
      <c r="E411" t="n">
        <v>0.009488792934583046</v>
      </c>
      <c r="F411" t="inlineStr">
        <is>
          <t>MENSAL</t>
        </is>
      </c>
      <c r="G411" t="n">
        <v>47583</v>
      </c>
      <c r="H411" t="n">
        <v>47583</v>
      </c>
      <c r="I411" t="n">
        <v>99</v>
      </c>
      <c r="J411" t="inlineStr">
        <is>
          <t>CARTEIRA</t>
        </is>
      </c>
      <c r="K411" t="inlineStr">
        <is>
          <t>CONTRATO</t>
        </is>
      </c>
      <c r="L411" t="n">
        <v>3652.16</v>
      </c>
      <c r="M411" t="inlineStr">
        <is>
          <t>IBIRAPITANGA FASE 3</t>
        </is>
      </c>
      <c r="N411" s="142">
        <f>DATE(YEAR(G411),MONTH(G411),1)</f>
        <v/>
      </c>
      <c r="O411" s="132">
        <f>IF(G411&gt;$K$3,"Futuro","Atraso")</f>
        <v/>
      </c>
      <c r="P411">
        <f>12*(YEAR(G411)-YEAR($K$3))+(MONTH(G411)-MONTH($K$3))</f>
        <v/>
      </c>
      <c r="Q411" s="366">
        <f>IF(M411="IBIRAPITANGA FASE 3",IF(O411="Atraso",L411,L411/(1+$I$2)^P411),IF(O411="Atraso",L411,L411/(1+$I$1)^P411))</f>
        <v/>
      </c>
      <c r="R411">
        <f>IF(O411="Atraso",$K$3-G411,0)</f>
        <v/>
      </c>
      <c r="S411">
        <f>IF(R411&lt;=15,"Até 15",IF(R411&lt;=30,"Entre 15 e 30",IF(R411&lt;=60,"Entre 30 e 60",IF(R411&lt;=90,"Entre 60 e 90",IF(R411&lt;=120,"Entre 90 e 120",IF(R411&lt;=150,"Entre 120 e 150",IF(R411&lt;=180,"Entre 150 e 180","Superior a 180")))))))</f>
        <v/>
      </c>
    </row>
    <row r="412">
      <c r="A412" t="inlineStr">
        <is>
          <t>Q02L013</t>
        </is>
      </c>
      <c r="B412" t="inlineStr">
        <is>
          <t>ANTONIA MARIA TEIXEIRA</t>
        </is>
      </c>
      <c r="C412" t="n">
        <v>1</v>
      </c>
      <c r="D412" t="inlineStr">
        <is>
          <t>IPCA</t>
        </is>
      </c>
      <c r="E412" t="n">
        <v>0.009488792934583046</v>
      </c>
      <c r="F412" t="inlineStr">
        <is>
          <t>MENSAL</t>
        </is>
      </c>
      <c r="G412" t="n">
        <v>47613</v>
      </c>
      <c r="H412" t="n">
        <v>47613</v>
      </c>
      <c r="I412" t="n">
        <v>100</v>
      </c>
      <c r="J412" t="inlineStr">
        <is>
          <t>CARTEIRA</t>
        </is>
      </c>
      <c r="K412" t="inlineStr">
        <is>
          <t>CONTRATO</t>
        </is>
      </c>
      <c r="L412" t="n">
        <v>3652.16</v>
      </c>
      <c r="M412" t="inlineStr">
        <is>
          <t>IBIRAPITANGA FASE 3</t>
        </is>
      </c>
      <c r="N412" s="142">
        <f>DATE(YEAR(G412),MONTH(G412),1)</f>
        <v/>
      </c>
      <c r="O412" s="132">
        <f>IF(G412&gt;$K$3,"Futuro","Atraso")</f>
        <v/>
      </c>
      <c r="P412">
        <f>12*(YEAR(G412)-YEAR($K$3))+(MONTH(G412)-MONTH($K$3))</f>
        <v/>
      </c>
      <c r="Q412" s="366">
        <f>IF(M412="IBIRAPITANGA FASE 3",IF(O412="Atraso",L412,L412/(1+$I$2)^P412),IF(O412="Atraso",L412,L412/(1+$I$1)^P412))</f>
        <v/>
      </c>
      <c r="R412">
        <f>IF(O412="Atraso",$K$3-G412,0)</f>
        <v/>
      </c>
      <c r="S412">
        <f>IF(R412&lt;=15,"Até 15",IF(R412&lt;=30,"Entre 15 e 30",IF(R412&lt;=60,"Entre 30 e 60",IF(R412&lt;=90,"Entre 60 e 90",IF(R412&lt;=120,"Entre 90 e 120",IF(R412&lt;=150,"Entre 120 e 150",IF(R412&lt;=180,"Entre 150 e 180","Superior a 180")))))))</f>
        <v/>
      </c>
    </row>
    <row r="413">
      <c r="A413" t="inlineStr">
        <is>
          <t>Q02L013</t>
        </is>
      </c>
      <c r="B413" t="inlineStr">
        <is>
          <t>ANTONIA MARIA TEIXEIRA</t>
        </is>
      </c>
      <c r="C413" t="n">
        <v>1</v>
      </c>
      <c r="D413" t="inlineStr">
        <is>
          <t>IPCA</t>
        </is>
      </c>
      <c r="E413" t="n">
        <v>0.009488792934583046</v>
      </c>
      <c r="F413" t="inlineStr">
        <is>
          <t>MENSAL</t>
        </is>
      </c>
      <c r="G413" t="n">
        <v>47644</v>
      </c>
      <c r="H413" t="n">
        <v>47644</v>
      </c>
      <c r="I413" t="n">
        <v>101</v>
      </c>
      <c r="J413" t="inlineStr">
        <is>
          <t>CARTEIRA</t>
        </is>
      </c>
      <c r="K413" t="inlineStr">
        <is>
          <t>CONTRATO</t>
        </is>
      </c>
      <c r="L413" t="n">
        <v>3652.16</v>
      </c>
      <c r="M413" t="inlineStr">
        <is>
          <t>IBIRAPITANGA FASE 3</t>
        </is>
      </c>
      <c r="N413" s="142">
        <f>DATE(YEAR(G413),MONTH(G413),1)</f>
        <v/>
      </c>
      <c r="O413" s="132">
        <f>IF(G413&gt;$K$3,"Futuro","Atraso")</f>
        <v/>
      </c>
      <c r="P413">
        <f>12*(YEAR(G413)-YEAR($K$3))+(MONTH(G413)-MONTH($K$3))</f>
        <v/>
      </c>
      <c r="Q413" s="366">
        <f>IF(M413="IBIRAPITANGA FASE 3",IF(O413="Atraso",L413,L413/(1+$I$2)^P413),IF(O413="Atraso",L413,L413/(1+$I$1)^P413))</f>
        <v/>
      </c>
      <c r="R413">
        <f>IF(O413="Atraso",$K$3-G413,0)</f>
        <v/>
      </c>
      <c r="S413">
        <f>IF(R413&lt;=15,"Até 15",IF(R413&lt;=30,"Entre 15 e 30",IF(R413&lt;=60,"Entre 30 e 60",IF(R413&lt;=90,"Entre 60 e 90",IF(R413&lt;=120,"Entre 90 e 120",IF(R413&lt;=150,"Entre 120 e 150",IF(R413&lt;=180,"Entre 150 e 180","Superior a 180")))))))</f>
        <v/>
      </c>
    </row>
    <row r="414">
      <c r="A414" t="inlineStr">
        <is>
          <t>Q02L013</t>
        </is>
      </c>
      <c r="B414" t="inlineStr">
        <is>
          <t>ANTONIA MARIA TEIXEIRA</t>
        </is>
      </c>
      <c r="C414" t="n">
        <v>1</v>
      </c>
      <c r="D414" t="inlineStr">
        <is>
          <t>IPCA</t>
        </is>
      </c>
      <c r="E414" t="n">
        <v>0.009488792934583046</v>
      </c>
      <c r="F414" t="inlineStr">
        <is>
          <t>MENSAL</t>
        </is>
      </c>
      <c r="G414" t="n">
        <v>47674</v>
      </c>
      <c r="H414" t="n">
        <v>47674</v>
      </c>
      <c r="I414" t="n">
        <v>102</v>
      </c>
      <c r="J414" t="inlineStr">
        <is>
          <t>CARTEIRA</t>
        </is>
      </c>
      <c r="K414" t="inlineStr">
        <is>
          <t>CONTRATO</t>
        </is>
      </c>
      <c r="L414" t="n">
        <v>3652.16</v>
      </c>
      <c r="M414" t="inlineStr">
        <is>
          <t>IBIRAPITANGA FASE 3</t>
        </is>
      </c>
      <c r="N414" s="142">
        <f>DATE(YEAR(G414),MONTH(G414),1)</f>
        <v/>
      </c>
      <c r="O414" s="132">
        <f>IF(G414&gt;$K$3,"Futuro","Atraso")</f>
        <v/>
      </c>
      <c r="P414">
        <f>12*(YEAR(G414)-YEAR($K$3))+(MONTH(G414)-MONTH($K$3))</f>
        <v/>
      </c>
      <c r="Q414" s="366">
        <f>IF(M414="IBIRAPITANGA FASE 3",IF(O414="Atraso",L414,L414/(1+$I$2)^P414),IF(O414="Atraso",L414,L414/(1+$I$1)^P414))</f>
        <v/>
      </c>
      <c r="R414">
        <f>IF(O414="Atraso",$K$3-G414,0)</f>
        <v/>
      </c>
      <c r="S414">
        <f>IF(R414&lt;=15,"Até 15",IF(R414&lt;=30,"Entre 15 e 30",IF(R414&lt;=60,"Entre 30 e 60",IF(R414&lt;=90,"Entre 60 e 90",IF(R414&lt;=120,"Entre 90 e 120",IF(R414&lt;=150,"Entre 120 e 150",IF(R414&lt;=180,"Entre 150 e 180","Superior a 180")))))))</f>
        <v/>
      </c>
    </row>
    <row r="415">
      <c r="A415" t="inlineStr">
        <is>
          <t>Q02L013</t>
        </is>
      </c>
      <c r="B415" t="inlineStr">
        <is>
          <t>ANTONIA MARIA TEIXEIRA</t>
        </is>
      </c>
      <c r="C415" t="n">
        <v>1</v>
      </c>
      <c r="D415" t="inlineStr">
        <is>
          <t>IPCA</t>
        </is>
      </c>
      <c r="E415" t="n">
        <v>0.009488792934583046</v>
      </c>
      <c r="F415" t="inlineStr">
        <is>
          <t>MENSAL</t>
        </is>
      </c>
      <c r="G415" t="n">
        <v>47705</v>
      </c>
      <c r="H415" t="n">
        <v>47705</v>
      </c>
      <c r="I415" t="n">
        <v>103</v>
      </c>
      <c r="J415" t="inlineStr">
        <is>
          <t>CARTEIRA</t>
        </is>
      </c>
      <c r="K415" t="inlineStr">
        <is>
          <t>CONTRATO</t>
        </is>
      </c>
      <c r="L415" t="n">
        <v>3652.16</v>
      </c>
      <c r="M415" t="inlineStr">
        <is>
          <t>IBIRAPITANGA FASE 3</t>
        </is>
      </c>
      <c r="N415" s="142">
        <f>DATE(YEAR(G415),MONTH(G415),1)</f>
        <v/>
      </c>
      <c r="O415" s="132">
        <f>IF(G415&gt;$K$3,"Futuro","Atraso")</f>
        <v/>
      </c>
      <c r="P415">
        <f>12*(YEAR(G415)-YEAR($K$3))+(MONTH(G415)-MONTH($K$3))</f>
        <v/>
      </c>
      <c r="Q415" s="366">
        <f>IF(M415="IBIRAPITANGA FASE 3",IF(O415="Atraso",L415,L415/(1+$I$2)^P415),IF(O415="Atraso",L415,L415/(1+$I$1)^P415))</f>
        <v/>
      </c>
      <c r="R415">
        <f>IF(O415="Atraso",$K$3-G415,0)</f>
        <v/>
      </c>
      <c r="S415">
        <f>IF(R415&lt;=15,"Até 15",IF(R415&lt;=30,"Entre 15 e 30",IF(R415&lt;=60,"Entre 30 e 60",IF(R415&lt;=90,"Entre 60 e 90",IF(R415&lt;=120,"Entre 90 e 120",IF(R415&lt;=150,"Entre 120 e 150",IF(R415&lt;=180,"Entre 150 e 180","Superior a 180")))))))</f>
        <v/>
      </c>
    </row>
    <row r="416">
      <c r="A416" t="inlineStr">
        <is>
          <t>Q02L013</t>
        </is>
      </c>
      <c r="B416" t="inlineStr">
        <is>
          <t>ANTONIA MARIA TEIXEIRA</t>
        </is>
      </c>
      <c r="C416" t="n">
        <v>1</v>
      </c>
      <c r="D416" t="inlineStr">
        <is>
          <t>IPCA</t>
        </is>
      </c>
      <c r="E416" t="n">
        <v>0.009488792934583046</v>
      </c>
      <c r="F416" t="inlineStr">
        <is>
          <t>MENSAL</t>
        </is>
      </c>
      <c r="G416" t="n">
        <v>47736</v>
      </c>
      <c r="H416" t="n">
        <v>47736</v>
      </c>
      <c r="I416" t="n">
        <v>104</v>
      </c>
      <c r="J416" t="inlineStr">
        <is>
          <t>CARTEIRA</t>
        </is>
      </c>
      <c r="K416" t="inlineStr">
        <is>
          <t>CONTRATO</t>
        </is>
      </c>
      <c r="L416" t="n">
        <v>3652.16</v>
      </c>
      <c r="M416" t="inlineStr">
        <is>
          <t>IBIRAPITANGA FASE 3</t>
        </is>
      </c>
      <c r="N416" s="142">
        <f>DATE(YEAR(G416),MONTH(G416),1)</f>
        <v/>
      </c>
      <c r="O416" s="132">
        <f>IF(G416&gt;$K$3,"Futuro","Atraso")</f>
        <v/>
      </c>
      <c r="P416">
        <f>12*(YEAR(G416)-YEAR($K$3))+(MONTH(G416)-MONTH($K$3))</f>
        <v/>
      </c>
      <c r="Q416" s="366">
        <f>IF(M416="IBIRAPITANGA FASE 3",IF(O416="Atraso",L416,L416/(1+$I$2)^P416),IF(O416="Atraso",L416,L416/(1+$I$1)^P416))</f>
        <v/>
      </c>
      <c r="R416">
        <f>IF(O416="Atraso",$K$3-G416,0)</f>
        <v/>
      </c>
      <c r="S416">
        <f>IF(R416&lt;=15,"Até 15",IF(R416&lt;=30,"Entre 15 e 30",IF(R416&lt;=60,"Entre 30 e 60",IF(R416&lt;=90,"Entre 60 e 90",IF(R416&lt;=120,"Entre 90 e 120",IF(R416&lt;=150,"Entre 120 e 150",IF(R416&lt;=180,"Entre 150 e 180","Superior a 180")))))))</f>
        <v/>
      </c>
    </row>
    <row r="417">
      <c r="A417" t="inlineStr">
        <is>
          <t>Q02L013</t>
        </is>
      </c>
      <c r="B417" t="inlineStr">
        <is>
          <t>ANTONIA MARIA TEIXEIRA</t>
        </is>
      </c>
      <c r="C417" t="n">
        <v>1</v>
      </c>
      <c r="D417" t="inlineStr">
        <is>
          <t>IPCA</t>
        </is>
      </c>
      <c r="E417" t="n">
        <v>0.009488792934583046</v>
      </c>
      <c r="F417" t="inlineStr">
        <is>
          <t>MENSAL</t>
        </is>
      </c>
      <c r="G417" t="n">
        <v>47766</v>
      </c>
      <c r="H417" t="n">
        <v>47766</v>
      </c>
      <c r="I417" t="n">
        <v>105</v>
      </c>
      <c r="J417" t="inlineStr">
        <is>
          <t>CARTEIRA</t>
        </is>
      </c>
      <c r="K417" t="inlineStr">
        <is>
          <t>CONTRATO</t>
        </is>
      </c>
      <c r="L417" t="n">
        <v>3652.16</v>
      </c>
      <c r="M417" t="inlineStr">
        <is>
          <t>IBIRAPITANGA FASE 3</t>
        </is>
      </c>
      <c r="N417" s="142">
        <f>DATE(YEAR(G417),MONTH(G417),1)</f>
        <v/>
      </c>
      <c r="O417" s="132">
        <f>IF(G417&gt;$K$3,"Futuro","Atraso")</f>
        <v/>
      </c>
      <c r="P417">
        <f>12*(YEAR(G417)-YEAR($K$3))+(MONTH(G417)-MONTH($K$3))</f>
        <v/>
      </c>
      <c r="Q417" s="366">
        <f>IF(M417="IBIRAPITANGA FASE 3",IF(O417="Atraso",L417,L417/(1+$I$2)^P417),IF(O417="Atraso",L417,L417/(1+$I$1)^P417))</f>
        <v/>
      </c>
      <c r="R417">
        <f>IF(O417="Atraso",$K$3-G417,0)</f>
        <v/>
      </c>
      <c r="S417">
        <f>IF(R417&lt;=15,"Até 15",IF(R417&lt;=30,"Entre 15 e 30",IF(R417&lt;=60,"Entre 30 e 60",IF(R417&lt;=90,"Entre 60 e 90",IF(R417&lt;=120,"Entre 90 e 120",IF(R417&lt;=150,"Entre 120 e 150",IF(R417&lt;=180,"Entre 150 e 180","Superior a 180")))))))</f>
        <v/>
      </c>
    </row>
    <row r="418">
      <c r="A418" t="inlineStr">
        <is>
          <t>Q02L013</t>
        </is>
      </c>
      <c r="B418" t="inlineStr">
        <is>
          <t>ANTONIA MARIA TEIXEIRA</t>
        </is>
      </c>
      <c r="C418" t="n">
        <v>1</v>
      </c>
      <c r="D418" t="inlineStr">
        <is>
          <t>IPCA</t>
        </is>
      </c>
      <c r="E418" t="n">
        <v>0.009488792934583046</v>
      </c>
      <c r="F418" t="inlineStr">
        <is>
          <t>MENSAL</t>
        </is>
      </c>
      <c r="G418" t="n">
        <v>47797</v>
      </c>
      <c r="H418" t="n">
        <v>47797</v>
      </c>
      <c r="I418" t="n">
        <v>106</v>
      </c>
      <c r="J418" t="inlineStr">
        <is>
          <t>CARTEIRA</t>
        </is>
      </c>
      <c r="K418" t="inlineStr">
        <is>
          <t>CONTRATO</t>
        </is>
      </c>
      <c r="L418" t="n">
        <v>3652.16</v>
      </c>
      <c r="M418" t="inlineStr">
        <is>
          <t>IBIRAPITANGA FASE 3</t>
        </is>
      </c>
      <c r="N418" s="142">
        <f>DATE(YEAR(G418),MONTH(G418),1)</f>
        <v/>
      </c>
      <c r="O418" s="132">
        <f>IF(G418&gt;$K$3,"Futuro","Atraso")</f>
        <v/>
      </c>
      <c r="P418">
        <f>12*(YEAR(G418)-YEAR($K$3))+(MONTH(G418)-MONTH($K$3))</f>
        <v/>
      </c>
      <c r="Q418" s="366">
        <f>IF(M418="IBIRAPITANGA FASE 3",IF(O418="Atraso",L418,L418/(1+$I$2)^P418),IF(O418="Atraso",L418,L418/(1+$I$1)^P418))</f>
        <v/>
      </c>
      <c r="R418">
        <f>IF(O418="Atraso",$K$3-G418,0)</f>
        <v/>
      </c>
      <c r="S418">
        <f>IF(R418&lt;=15,"Até 15",IF(R418&lt;=30,"Entre 15 e 30",IF(R418&lt;=60,"Entre 30 e 60",IF(R418&lt;=90,"Entre 60 e 90",IF(R418&lt;=120,"Entre 90 e 120",IF(R418&lt;=150,"Entre 120 e 150",IF(R418&lt;=180,"Entre 150 e 180","Superior a 180")))))))</f>
        <v/>
      </c>
    </row>
    <row r="419">
      <c r="A419" t="inlineStr">
        <is>
          <t>Q02L013</t>
        </is>
      </c>
      <c r="B419" t="inlineStr">
        <is>
          <t>ANTONIA MARIA TEIXEIRA</t>
        </is>
      </c>
      <c r="C419" t="n">
        <v>1</v>
      </c>
      <c r="D419" t="inlineStr">
        <is>
          <t>IPCA</t>
        </is>
      </c>
      <c r="E419" t="n">
        <v>0.009488792934583046</v>
      </c>
      <c r="F419" t="inlineStr">
        <is>
          <t>MENSAL</t>
        </is>
      </c>
      <c r="G419" t="n">
        <v>47827</v>
      </c>
      <c r="H419" t="n">
        <v>47827</v>
      </c>
      <c r="I419" t="n">
        <v>107</v>
      </c>
      <c r="J419" t="inlineStr">
        <is>
          <t>CARTEIRA</t>
        </is>
      </c>
      <c r="K419" t="inlineStr">
        <is>
          <t>CONTRATO</t>
        </is>
      </c>
      <c r="L419" t="n">
        <v>3652.16</v>
      </c>
      <c r="M419" t="inlineStr">
        <is>
          <t>IBIRAPITANGA FASE 3</t>
        </is>
      </c>
      <c r="N419" s="142">
        <f>DATE(YEAR(G419),MONTH(G419),1)</f>
        <v/>
      </c>
      <c r="O419" s="132">
        <f>IF(G419&gt;$K$3,"Futuro","Atraso")</f>
        <v/>
      </c>
      <c r="P419">
        <f>12*(YEAR(G419)-YEAR($K$3))+(MONTH(G419)-MONTH($K$3))</f>
        <v/>
      </c>
      <c r="Q419" s="366">
        <f>IF(M419="IBIRAPITANGA FASE 3",IF(O419="Atraso",L419,L419/(1+$I$2)^P419),IF(O419="Atraso",L419,L419/(1+$I$1)^P419))</f>
        <v/>
      </c>
      <c r="R419">
        <f>IF(O419="Atraso",$K$3-G419,0)</f>
        <v/>
      </c>
      <c r="S419">
        <f>IF(R419&lt;=15,"Até 15",IF(R419&lt;=30,"Entre 15 e 30",IF(R419&lt;=60,"Entre 30 e 60",IF(R419&lt;=90,"Entre 60 e 90",IF(R419&lt;=120,"Entre 90 e 120",IF(R419&lt;=150,"Entre 120 e 150",IF(R419&lt;=180,"Entre 150 e 180","Superior a 180")))))))</f>
        <v/>
      </c>
    </row>
    <row r="420">
      <c r="A420" t="inlineStr">
        <is>
          <t>Q02L013</t>
        </is>
      </c>
      <c r="B420" t="inlineStr">
        <is>
          <t>ANTONIA MARIA TEIXEIRA</t>
        </is>
      </c>
      <c r="C420" t="n">
        <v>1</v>
      </c>
      <c r="D420" t="inlineStr">
        <is>
          <t>IPCA</t>
        </is>
      </c>
      <c r="E420" t="n">
        <v>0.009488792934583046</v>
      </c>
      <c r="F420" t="inlineStr">
        <is>
          <t>MENSAL</t>
        </is>
      </c>
      <c r="G420" t="n">
        <v>47858</v>
      </c>
      <c r="H420" t="n">
        <v>47858</v>
      </c>
      <c r="I420" t="n">
        <v>108</v>
      </c>
      <c r="J420" t="inlineStr">
        <is>
          <t>CARTEIRA</t>
        </is>
      </c>
      <c r="K420" t="inlineStr">
        <is>
          <t>CONTRATO</t>
        </is>
      </c>
      <c r="L420" t="n">
        <v>3652.16</v>
      </c>
      <c r="M420" t="inlineStr">
        <is>
          <t>IBIRAPITANGA FASE 3</t>
        </is>
      </c>
      <c r="N420" s="142">
        <f>DATE(YEAR(G420),MONTH(G420),1)</f>
        <v/>
      </c>
      <c r="O420" s="132">
        <f>IF(G420&gt;$K$3,"Futuro","Atraso")</f>
        <v/>
      </c>
      <c r="P420">
        <f>12*(YEAR(G420)-YEAR($K$3))+(MONTH(G420)-MONTH($K$3))</f>
        <v/>
      </c>
      <c r="Q420" s="366">
        <f>IF(M420="IBIRAPITANGA FASE 3",IF(O420="Atraso",L420,L420/(1+$I$2)^P420),IF(O420="Atraso",L420,L420/(1+$I$1)^P420))</f>
        <v/>
      </c>
      <c r="R420">
        <f>IF(O420="Atraso",$K$3-G420,0)</f>
        <v/>
      </c>
      <c r="S420">
        <f>IF(R420&lt;=15,"Até 15",IF(R420&lt;=30,"Entre 15 e 30",IF(R420&lt;=60,"Entre 30 e 60",IF(R420&lt;=90,"Entre 60 e 90",IF(R420&lt;=120,"Entre 90 e 120",IF(R420&lt;=150,"Entre 120 e 150",IF(R420&lt;=180,"Entre 150 e 180","Superior a 180")))))))</f>
        <v/>
      </c>
    </row>
    <row r="421">
      <c r="A421" t="inlineStr">
        <is>
          <t>Q02L013</t>
        </is>
      </c>
      <c r="B421" t="inlineStr">
        <is>
          <t>ANTONIA MARIA TEIXEIRA</t>
        </is>
      </c>
      <c r="C421" t="n">
        <v>1</v>
      </c>
      <c r="D421" t="inlineStr">
        <is>
          <t>IPCA</t>
        </is>
      </c>
      <c r="E421" t="n">
        <v>0.009488792934583046</v>
      </c>
      <c r="F421" t="inlineStr">
        <is>
          <t>MENSAL</t>
        </is>
      </c>
      <c r="G421" t="n">
        <v>47889</v>
      </c>
      <c r="H421" t="n">
        <v>47889</v>
      </c>
      <c r="I421" t="n">
        <v>109</v>
      </c>
      <c r="J421" t="inlineStr">
        <is>
          <t>CARTEIRA</t>
        </is>
      </c>
      <c r="K421" t="inlineStr">
        <is>
          <t>CONTRATO</t>
        </is>
      </c>
      <c r="L421" t="n">
        <v>3652.16</v>
      </c>
      <c r="M421" t="inlineStr">
        <is>
          <t>IBIRAPITANGA FASE 3</t>
        </is>
      </c>
      <c r="N421" s="142">
        <f>DATE(YEAR(G421),MONTH(G421),1)</f>
        <v/>
      </c>
      <c r="O421" s="132">
        <f>IF(G421&gt;$K$3,"Futuro","Atraso")</f>
        <v/>
      </c>
      <c r="P421">
        <f>12*(YEAR(G421)-YEAR($K$3))+(MONTH(G421)-MONTH($K$3))</f>
        <v/>
      </c>
      <c r="Q421" s="366">
        <f>IF(M421="IBIRAPITANGA FASE 3",IF(O421="Atraso",L421,L421/(1+$I$2)^P421),IF(O421="Atraso",L421,L421/(1+$I$1)^P421))</f>
        <v/>
      </c>
      <c r="R421">
        <f>IF(O421="Atraso",$K$3-G421,0)</f>
        <v/>
      </c>
      <c r="S421">
        <f>IF(R421&lt;=15,"Até 15",IF(R421&lt;=30,"Entre 15 e 30",IF(R421&lt;=60,"Entre 30 e 60",IF(R421&lt;=90,"Entre 60 e 90",IF(R421&lt;=120,"Entre 90 e 120",IF(R421&lt;=150,"Entre 120 e 150",IF(R421&lt;=180,"Entre 150 e 180","Superior a 180")))))))</f>
        <v/>
      </c>
    </row>
    <row r="422">
      <c r="A422" t="inlineStr">
        <is>
          <t>Q02L013</t>
        </is>
      </c>
      <c r="B422" t="inlineStr">
        <is>
          <t>ANTONIA MARIA TEIXEIRA</t>
        </is>
      </c>
      <c r="C422" t="n">
        <v>1</v>
      </c>
      <c r="D422" t="inlineStr">
        <is>
          <t>IPCA</t>
        </is>
      </c>
      <c r="E422" t="n">
        <v>0.009488792934583046</v>
      </c>
      <c r="F422" t="inlineStr">
        <is>
          <t>MENSAL</t>
        </is>
      </c>
      <c r="G422" t="n">
        <v>47917</v>
      </c>
      <c r="H422" t="n">
        <v>47917</v>
      </c>
      <c r="I422" t="n">
        <v>110</v>
      </c>
      <c r="J422" t="inlineStr">
        <is>
          <t>CARTEIRA</t>
        </is>
      </c>
      <c r="K422" t="inlineStr">
        <is>
          <t>CONTRATO</t>
        </is>
      </c>
      <c r="L422" t="n">
        <v>3652.16</v>
      </c>
      <c r="M422" t="inlineStr">
        <is>
          <t>IBIRAPITANGA FASE 3</t>
        </is>
      </c>
      <c r="N422" s="142">
        <f>DATE(YEAR(G422),MONTH(G422),1)</f>
        <v/>
      </c>
      <c r="O422" s="132">
        <f>IF(G422&gt;$K$3,"Futuro","Atraso")</f>
        <v/>
      </c>
      <c r="P422">
        <f>12*(YEAR(G422)-YEAR($K$3))+(MONTH(G422)-MONTH($K$3))</f>
        <v/>
      </c>
      <c r="Q422" s="366">
        <f>IF(M422="IBIRAPITANGA FASE 3",IF(O422="Atraso",L422,L422/(1+$I$2)^P422),IF(O422="Atraso",L422,L422/(1+$I$1)^P422))</f>
        <v/>
      </c>
      <c r="R422">
        <f>IF(O422="Atraso",$K$3-G422,0)</f>
        <v/>
      </c>
      <c r="S422">
        <f>IF(R422&lt;=15,"Até 15",IF(R422&lt;=30,"Entre 15 e 30",IF(R422&lt;=60,"Entre 30 e 60",IF(R422&lt;=90,"Entre 60 e 90",IF(R422&lt;=120,"Entre 90 e 120",IF(R422&lt;=150,"Entre 120 e 150",IF(R422&lt;=180,"Entre 150 e 180","Superior a 180")))))))</f>
        <v/>
      </c>
    </row>
    <row r="423">
      <c r="A423" t="inlineStr">
        <is>
          <t>Q02L013</t>
        </is>
      </c>
      <c r="B423" t="inlineStr">
        <is>
          <t>ANTONIA MARIA TEIXEIRA</t>
        </is>
      </c>
      <c r="C423" t="n">
        <v>1</v>
      </c>
      <c r="D423" t="inlineStr">
        <is>
          <t>IPCA</t>
        </is>
      </c>
      <c r="E423" t="n">
        <v>0.009488792934583046</v>
      </c>
      <c r="F423" t="inlineStr">
        <is>
          <t>MENSAL</t>
        </is>
      </c>
      <c r="G423" t="n">
        <v>47948</v>
      </c>
      <c r="H423" t="n">
        <v>47948</v>
      </c>
      <c r="I423" t="n">
        <v>111</v>
      </c>
      <c r="J423" t="inlineStr">
        <is>
          <t>CARTEIRA</t>
        </is>
      </c>
      <c r="K423" t="inlineStr">
        <is>
          <t>CONTRATO</t>
        </is>
      </c>
      <c r="L423" t="n">
        <v>3652.16</v>
      </c>
      <c r="M423" t="inlineStr">
        <is>
          <t>IBIRAPITANGA FASE 3</t>
        </is>
      </c>
      <c r="N423" s="142">
        <f>DATE(YEAR(G423),MONTH(G423),1)</f>
        <v/>
      </c>
      <c r="O423" s="132">
        <f>IF(G423&gt;$K$3,"Futuro","Atraso")</f>
        <v/>
      </c>
      <c r="P423">
        <f>12*(YEAR(G423)-YEAR($K$3))+(MONTH(G423)-MONTH($K$3))</f>
        <v/>
      </c>
      <c r="Q423" s="366">
        <f>IF(M423="IBIRAPITANGA FASE 3",IF(O423="Atraso",L423,L423/(1+$I$2)^P423),IF(O423="Atraso",L423,L423/(1+$I$1)^P423))</f>
        <v/>
      </c>
      <c r="R423">
        <f>IF(O423="Atraso",$K$3-G423,0)</f>
        <v/>
      </c>
      <c r="S423">
        <f>IF(R423&lt;=15,"Até 15",IF(R423&lt;=30,"Entre 15 e 30",IF(R423&lt;=60,"Entre 30 e 60",IF(R423&lt;=90,"Entre 60 e 90",IF(R423&lt;=120,"Entre 90 e 120",IF(R423&lt;=150,"Entre 120 e 150",IF(R423&lt;=180,"Entre 150 e 180","Superior a 180")))))))</f>
        <v/>
      </c>
    </row>
    <row r="424">
      <c r="A424" t="inlineStr">
        <is>
          <t>Q02L013</t>
        </is>
      </c>
      <c r="B424" t="inlineStr">
        <is>
          <t>ANTONIA MARIA TEIXEIRA</t>
        </is>
      </c>
      <c r="C424" t="n">
        <v>1</v>
      </c>
      <c r="D424" t="inlineStr">
        <is>
          <t>IPCA</t>
        </is>
      </c>
      <c r="E424" t="n">
        <v>0.009488792934583046</v>
      </c>
      <c r="F424" t="inlineStr">
        <is>
          <t>MENSAL</t>
        </is>
      </c>
      <c r="G424" t="n">
        <v>47978</v>
      </c>
      <c r="H424" t="n">
        <v>47978</v>
      </c>
      <c r="I424" t="n">
        <v>112</v>
      </c>
      <c r="J424" t="inlineStr">
        <is>
          <t>CARTEIRA</t>
        </is>
      </c>
      <c r="K424" t="inlineStr">
        <is>
          <t>CONTRATO</t>
        </is>
      </c>
      <c r="L424" t="n">
        <v>3652.16</v>
      </c>
      <c r="M424" t="inlineStr">
        <is>
          <t>IBIRAPITANGA FASE 3</t>
        </is>
      </c>
      <c r="N424" s="142">
        <f>DATE(YEAR(G424),MONTH(G424),1)</f>
        <v/>
      </c>
      <c r="O424" s="132">
        <f>IF(G424&gt;$K$3,"Futuro","Atraso")</f>
        <v/>
      </c>
      <c r="P424">
        <f>12*(YEAR(G424)-YEAR($K$3))+(MONTH(G424)-MONTH($K$3))</f>
        <v/>
      </c>
      <c r="Q424" s="366">
        <f>IF(M424="IBIRAPITANGA FASE 3",IF(O424="Atraso",L424,L424/(1+$I$2)^P424),IF(O424="Atraso",L424,L424/(1+$I$1)^P424))</f>
        <v/>
      </c>
      <c r="R424">
        <f>IF(O424="Atraso",$K$3-G424,0)</f>
        <v/>
      </c>
      <c r="S424">
        <f>IF(R424&lt;=15,"Até 15",IF(R424&lt;=30,"Entre 15 e 30",IF(R424&lt;=60,"Entre 30 e 60",IF(R424&lt;=90,"Entre 60 e 90",IF(R424&lt;=120,"Entre 90 e 120",IF(R424&lt;=150,"Entre 120 e 150",IF(R424&lt;=180,"Entre 150 e 180","Superior a 180")))))))</f>
        <v/>
      </c>
    </row>
    <row r="425">
      <c r="A425" t="inlineStr">
        <is>
          <t>Q02L013</t>
        </is>
      </c>
      <c r="B425" t="inlineStr">
        <is>
          <t>ANTONIA MARIA TEIXEIRA</t>
        </is>
      </c>
      <c r="C425" t="n">
        <v>1</v>
      </c>
      <c r="D425" t="inlineStr">
        <is>
          <t>IPCA</t>
        </is>
      </c>
      <c r="E425" t="n">
        <v>0.009488792934583046</v>
      </c>
      <c r="F425" t="inlineStr">
        <is>
          <t>MENSAL</t>
        </is>
      </c>
      <c r="G425" t="n">
        <v>48009</v>
      </c>
      <c r="H425" t="n">
        <v>48009</v>
      </c>
      <c r="I425" t="n">
        <v>113</v>
      </c>
      <c r="J425" t="inlineStr">
        <is>
          <t>CARTEIRA</t>
        </is>
      </c>
      <c r="K425" t="inlineStr">
        <is>
          <t>CONTRATO</t>
        </is>
      </c>
      <c r="L425" t="n">
        <v>3652.16</v>
      </c>
      <c r="M425" t="inlineStr">
        <is>
          <t>IBIRAPITANGA FASE 3</t>
        </is>
      </c>
      <c r="N425" s="142">
        <f>DATE(YEAR(G425),MONTH(G425),1)</f>
        <v/>
      </c>
      <c r="O425" s="132">
        <f>IF(G425&gt;$K$3,"Futuro","Atraso")</f>
        <v/>
      </c>
      <c r="P425">
        <f>12*(YEAR(G425)-YEAR($K$3))+(MONTH(G425)-MONTH($K$3))</f>
        <v/>
      </c>
      <c r="Q425" s="366">
        <f>IF(M425="IBIRAPITANGA FASE 3",IF(O425="Atraso",L425,L425/(1+$I$2)^P425),IF(O425="Atraso",L425,L425/(1+$I$1)^P425))</f>
        <v/>
      </c>
      <c r="R425">
        <f>IF(O425="Atraso",$K$3-G425,0)</f>
        <v/>
      </c>
      <c r="S425">
        <f>IF(R425&lt;=15,"Até 15",IF(R425&lt;=30,"Entre 15 e 30",IF(R425&lt;=60,"Entre 30 e 60",IF(R425&lt;=90,"Entre 60 e 90",IF(R425&lt;=120,"Entre 90 e 120",IF(R425&lt;=150,"Entre 120 e 150",IF(R425&lt;=180,"Entre 150 e 180","Superior a 180")))))))</f>
        <v/>
      </c>
    </row>
    <row r="426">
      <c r="A426" t="inlineStr">
        <is>
          <t>Q02L013</t>
        </is>
      </c>
      <c r="B426" t="inlineStr">
        <is>
          <t>ANTONIA MARIA TEIXEIRA</t>
        </is>
      </c>
      <c r="C426" t="n">
        <v>1</v>
      </c>
      <c r="D426" t="inlineStr">
        <is>
          <t>IPCA</t>
        </is>
      </c>
      <c r="E426" t="n">
        <v>0.009488792934583046</v>
      </c>
      <c r="F426" t="inlineStr">
        <is>
          <t>MENSAL</t>
        </is>
      </c>
      <c r="G426" t="n">
        <v>48039</v>
      </c>
      <c r="H426" t="n">
        <v>48039</v>
      </c>
      <c r="I426" t="n">
        <v>114</v>
      </c>
      <c r="J426" t="inlineStr">
        <is>
          <t>CARTEIRA</t>
        </is>
      </c>
      <c r="K426" t="inlineStr">
        <is>
          <t>CONTRATO</t>
        </is>
      </c>
      <c r="L426" t="n">
        <v>3652.16</v>
      </c>
      <c r="M426" t="inlineStr">
        <is>
          <t>IBIRAPITANGA FASE 3</t>
        </is>
      </c>
      <c r="N426" s="142">
        <f>DATE(YEAR(G426),MONTH(G426),1)</f>
        <v/>
      </c>
      <c r="O426" s="132">
        <f>IF(G426&gt;$K$3,"Futuro","Atraso")</f>
        <v/>
      </c>
      <c r="P426">
        <f>12*(YEAR(G426)-YEAR($K$3))+(MONTH(G426)-MONTH($K$3))</f>
        <v/>
      </c>
      <c r="Q426" s="366">
        <f>IF(M426="IBIRAPITANGA FASE 3",IF(O426="Atraso",L426,L426/(1+$I$2)^P426),IF(O426="Atraso",L426,L426/(1+$I$1)^P426))</f>
        <v/>
      </c>
      <c r="R426">
        <f>IF(O426="Atraso",$K$3-G426,0)</f>
        <v/>
      </c>
      <c r="S426">
        <f>IF(R426&lt;=15,"Até 15",IF(R426&lt;=30,"Entre 15 e 30",IF(R426&lt;=60,"Entre 30 e 60",IF(R426&lt;=90,"Entre 60 e 90",IF(R426&lt;=120,"Entre 90 e 120",IF(R426&lt;=150,"Entre 120 e 150",IF(R426&lt;=180,"Entre 150 e 180","Superior a 180")))))))</f>
        <v/>
      </c>
    </row>
    <row r="427">
      <c r="A427" t="inlineStr">
        <is>
          <t>Q02L013</t>
        </is>
      </c>
      <c r="B427" t="inlineStr">
        <is>
          <t>ANTONIA MARIA TEIXEIRA</t>
        </is>
      </c>
      <c r="C427" t="n">
        <v>1</v>
      </c>
      <c r="D427" t="inlineStr">
        <is>
          <t>IPCA</t>
        </is>
      </c>
      <c r="E427" t="n">
        <v>0.009488792934583046</v>
      </c>
      <c r="F427" t="inlineStr">
        <is>
          <t>MENSAL</t>
        </is>
      </c>
      <c r="G427" t="n">
        <v>48070</v>
      </c>
      <c r="H427" t="n">
        <v>48070</v>
      </c>
      <c r="I427" t="n">
        <v>115</v>
      </c>
      <c r="J427" t="inlineStr">
        <is>
          <t>CARTEIRA</t>
        </is>
      </c>
      <c r="K427" t="inlineStr">
        <is>
          <t>CONTRATO</t>
        </is>
      </c>
      <c r="L427" t="n">
        <v>3652.16</v>
      </c>
      <c r="M427" t="inlineStr">
        <is>
          <t>IBIRAPITANGA FASE 3</t>
        </is>
      </c>
      <c r="N427" s="142">
        <f>DATE(YEAR(G427),MONTH(G427),1)</f>
        <v/>
      </c>
      <c r="O427" s="132">
        <f>IF(G427&gt;$K$3,"Futuro","Atraso")</f>
        <v/>
      </c>
      <c r="P427">
        <f>12*(YEAR(G427)-YEAR($K$3))+(MONTH(G427)-MONTH($K$3))</f>
        <v/>
      </c>
      <c r="Q427" s="366">
        <f>IF(M427="IBIRAPITANGA FASE 3",IF(O427="Atraso",L427,L427/(1+$I$2)^P427),IF(O427="Atraso",L427,L427/(1+$I$1)^P427))</f>
        <v/>
      </c>
      <c r="R427">
        <f>IF(O427="Atraso",$K$3-G427,0)</f>
        <v/>
      </c>
      <c r="S427">
        <f>IF(R427&lt;=15,"Até 15",IF(R427&lt;=30,"Entre 15 e 30",IF(R427&lt;=60,"Entre 30 e 60",IF(R427&lt;=90,"Entre 60 e 90",IF(R427&lt;=120,"Entre 90 e 120",IF(R427&lt;=150,"Entre 120 e 150",IF(R427&lt;=180,"Entre 150 e 180","Superior a 180")))))))</f>
        <v/>
      </c>
    </row>
    <row r="428">
      <c r="A428" t="inlineStr">
        <is>
          <t>Q02L013</t>
        </is>
      </c>
      <c r="B428" t="inlineStr">
        <is>
          <t>ANTONIA MARIA TEIXEIRA</t>
        </is>
      </c>
      <c r="C428" t="n">
        <v>1</v>
      </c>
      <c r="D428" t="inlineStr">
        <is>
          <t>IPCA</t>
        </is>
      </c>
      <c r="E428" t="n">
        <v>0.009488792934583046</v>
      </c>
      <c r="F428" t="inlineStr">
        <is>
          <t>MENSAL</t>
        </is>
      </c>
      <c r="G428" t="n">
        <v>48101</v>
      </c>
      <c r="H428" t="n">
        <v>48101</v>
      </c>
      <c r="I428" t="n">
        <v>116</v>
      </c>
      <c r="J428" t="inlineStr">
        <is>
          <t>CARTEIRA</t>
        </is>
      </c>
      <c r="K428" t="inlineStr">
        <is>
          <t>CONTRATO</t>
        </is>
      </c>
      <c r="L428" t="n">
        <v>3652.16</v>
      </c>
      <c r="M428" t="inlineStr">
        <is>
          <t>IBIRAPITANGA FASE 3</t>
        </is>
      </c>
      <c r="N428" s="142">
        <f>DATE(YEAR(G428),MONTH(G428),1)</f>
        <v/>
      </c>
      <c r="O428" s="132">
        <f>IF(G428&gt;$K$3,"Futuro","Atraso")</f>
        <v/>
      </c>
      <c r="P428">
        <f>12*(YEAR(G428)-YEAR($K$3))+(MONTH(G428)-MONTH($K$3))</f>
        <v/>
      </c>
      <c r="Q428" s="366">
        <f>IF(M428="IBIRAPITANGA FASE 3",IF(O428="Atraso",L428,L428/(1+$I$2)^P428),IF(O428="Atraso",L428,L428/(1+$I$1)^P428))</f>
        <v/>
      </c>
      <c r="R428">
        <f>IF(O428="Atraso",$K$3-G428,0)</f>
        <v/>
      </c>
      <c r="S428">
        <f>IF(R428&lt;=15,"Até 15",IF(R428&lt;=30,"Entre 15 e 30",IF(R428&lt;=60,"Entre 30 e 60",IF(R428&lt;=90,"Entre 60 e 90",IF(R428&lt;=120,"Entre 90 e 120",IF(R428&lt;=150,"Entre 120 e 150",IF(R428&lt;=180,"Entre 150 e 180","Superior a 180")))))))</f>
        <v/>
      </c>
    </row>
    <row r="429">
      <c r="A429" t="inlineStr">
        <is>
          <t>Q02L013</t>
        </is>
      </c>
      <c r="B429" t="inlineStr">
        <is>
          <t>ANTONIA MARIA TEIXEIRA</t>
        </is>
      </c>
      <c r="C429" t="n">
        <v>1</v>
      </c>
      <c r="D429" t="inlineStr">
        <is>
          <t>IPCA</t>
        </is>
      </c>
      <c r="E429" t="n">
        <v>0.009488792934583046</v>
      </c>
      <c r="F429" t="inlineStr">
        <is>
          <t>MENSAL</t>
        </is>
      </c>
      <c r="G429" t="n">
        <v>48131</v>
      </c>
      <c r="H429" t="n">
        <v>48131</v>
      </c>
      <c r="I429" t="n">
        <v>117</v>
      </c>
      <c r="J429" t="inlineStr">
        <is>
          <t>CARTEIRA</t>
        </is>
      </c>
      <c r="K429" t="inlineStr">
        <is>
          <t>CONTRATO</t>
        </is>
      </c>
      <c r="L429" t="n">
        <v>3652.16</v>
      </c>
      <c r="M429" t="inlineStr">
        <is>
          <t>IBIRAPITANGA FASE 3</t>
        </is>
      </c>
      <c r="N429" s="142">
        <f>DATE(YEAR(G429),MONTH(G429),1)</f>
        <v/>
      </c>
      <c r="O429" s="132">
        <f>IF(G429&gt;$K$3,"Futuro","Atraso")</f>
        <v/>
      </c>
      <c r="P429">
        <f>12*(YEAR(G429)-YEAR($K$3))+(MONTH(G429)-MONTH($K$3))</f>
        <v/>
      </c>
      <c r="Q429" s="366">
        <f>IF(M429="IBIRAPITANGA FASE 3",IF(O429="Atraso",L429,L429/(1+$I$2)^P429),IF(O429="Atraso",L429,L429/(1+$I$1)^P429))</f>
        <v/>
      </c>
      <c r="R429">
        <f>IF(O429="Atraso",$K$3-G429,0)</f>
        <v/>
      </c>
      <c r="S429">
        <f>IF(R429&lt;=15,"Até 15",IF(R429&lt;=30,"Entre 15 e 30",IF(R429&lt;=60,"Entre 30 e 60",IF(R429&lt;=90,"Entre 60 e 90",IF(R429&lt;=120,"Entre 90 e 120",IF(R429&lt;=150,"Entre 120 e 150",IF(R429&lt;=180,"Entre 150 e 180","Superior a 180")))))))</f>
        <v/>
      </c>
    </row>
    <row r="430">
      <c r="A430" t="inlineStr">
        <is>
          <t>Q02L013</t>
        </is>
      </c>
      <c r="B430" t="inlineStr">
        <is>
          <t>ANTONIA MARIA TEIXEIRA</t>
        </is>
      </c>
      <c r="C430" t="n">
        <v>1</v>
      </c>
      <c r="D430" t="inlineStr">
        <is>
          <t>IPCA</t>
        </is>
      </c>
      <c r="E430" t="n">
        <v>0.009488792934583046</v>
      </c>
      <c r="F430" t="inlineStr">
        <is>
          <t>MENSAL</t>
        </is>
      </c>
      <c r="G430" t="n">
        <v>48162</v>
      </c>
      <c r="H430" t="n">
        <v>48162</v>
      </c>
      <c r="I430" t="n">
        <v>118</v>
      </c>
      <c r="J430" t="inlineStr">
        <is>
          <t>CARTEIRA</t>
        </is>
      </c>
      <c r="K430" t="inlineStr">
        <is>
          <t>CONTRATO</t>
        </is>
      </c>
      <c r="L430" t="n">
        <v>3652.16</v>
      </c>
      <c r="M430" t="inlineStr">
        <is>
          <t>IBIRAPITANGA FASE 3</t>
        </is>
      </c>
      <c r="N430" s="142">
        <f>DATE(YEAR(G430),MONTH(G430),1)</f>
        <v/>
      </c>
      <c r="O430" s="132">
        <f>IF(G430&gt;$K$3,"Futuro","Atraso")</f>
        <v/>
      </c>
      <c r="P430">
        <f>12*(YEAR(G430)-YEAR($K$3))+(MONTH(G430)-MONTH($K$3))</f>
        <v/>
      </c>
      <c r="Q430" s="366">
        <f>IF(M430="IBIRAPITANGA FASE 3",IF(O430="Atraso",L430,L430/(1+$I$2)^P430),IF(O430="Atraso",L430,L430/(1+$I$1)^P430))</f>
        <v/>
      </c>
      <c r="R430">
        <f>IF(O430="Atraso",$K$3-G430,0)</f>
        <v/>
      </c>
      <c r="S430">
        <f>IF(R430&lt;=15,"Até 15",IF(R430&lt;=30,"Entre 15 e 30",IF(R430&lt;=60,"Entre 30 e 60",IF(R430&lt;=90,"Entre 60 e 90",IF(R430&lt;=120,"Entre 90 e 120",IF(R430&lt;=150,"Entre 120 e 150",IF(R430&lt;=180,"Entre 150 e 180","Superior a 180")))))))</f>
        <v/>
      </c>
    </row>
    <row r="431">
      <c r="A431" t="inlineStr">
        <is>
          <t>Q02L013</t>
        </is>
      </c>
      <c r="B431" t="inlineStr">
        <is>
          <t>ANTONIA MARIA TEIXEIRA</t>
        </is>
      </c>
      <c r="C431" t="n">
        <v>1</v>
      </c>
      <c r="D431" t="inlineStr">
        <is>
          <t>IPCA</t>
        </is>
      </c>
      <c r="E431" t="n">
        <v>0.009488792934583046</v>
      </c>
      <c r="F431" t="inlineStr">
        <is>
          <t>MENSAL</t>
        </is>
      </c>
      <c r="G431" t="n">
        <v>48192</v>
      </c>
      <c r="H431" t="n">
        <v>48192</v>
      </c>
      <c r="I431" t="n">
        <v>119</v>
      </c>
      <c r="J431" t="inlineStr">
        <is>
          <t>CARTEIRA</t>
        </is>
      </c>
      <c r="K431" t="inlineStr">
        <is>
          <t>CONTRATO</t>
        </is>
      </c>
      <c r="L431" t="n">
        <v>3652.16</v>
      </c>
      <c r="M431" t="inlineStr">
        <is>
          <t>IBIRAPITANGA FASE 3</t>
        </is>
      </c>
      <c r="N431" s="142">
        <f>DATE(YEAR(G431),MONTH(G431),1)</f>
        <v/>
      </c>
      <c r="O431" s="132">
        <f>IF(G431&gt;$K$3,"Futuro","Atraso")</f>
        <v/>
      </c>
      <c r="P431">
        <f>12*(YEAR(G431)-YEAR($K$3))+(MONTH(G431)-MONTH($K$3))</f>
        <v/>
      </c>
      <c r="Q431" s="366">
        <f>IF(M431="IBIRAPITANGA FASE 3",IF(O431="Atraso",L431,L431/(1+$I$2)^P431),IF(O431="Atraso",L431,L431/(1+$I$1)^P431))</f>
        <v/>
      </c>
      <c r="R431">
        <f>IF(O431="Atraso",$K$3-G431,0)</f>
        <v/>
      </c>
      <c r="S431">
        <f>IF(R431&lt;=15,"Até 15",IF(R431&lt;=30,"Entre 15 e 30",IF(R431&lt;=60,"Entre 30 e 60",IF(R431&lt;=90,"Entre 60 e 90",IF(R431&lt;=120,"Entre 90 e 120",IF(R431&lt;=150,"Entre 120 e 150",IF(R431&lt;=180,"Entre 150 e 180","Superior a 180")))))))</f>
        <v/>
      </c>
    </row>
    <row r="432">
      <c r="A432" t="inlineStr">
        <is>
          <t>Q02L013</t>
        </is>
      </c>
      <c r="B432" t="inlineStr">
        <is>
          <t>ANTONIA MARIA TEIXEIRA</t>
        </is>
      </c>
      <c r="C432" t="n">
        <v>1</v>
      </c>
      <c r="D432" t="inlineStr">
        <is>
          <t>IPCA</t>
        </is>
      </c>
      <c r="E432" t="n">
        <v>0.009488792934583046</v>
      </c>
      <c r="F432" t="inlineStr">
        <is>
          <t>MENSAL</t>
        </is>
      </c>
      <c r="G432" t="n">
        <v>48223</v>
      </c>
      <c r="H432" t="n">
        <v>48223</v>
      </c>
      <c r="I432" t="n">
        <v>120</v>
      </c>
      <c r="J432" t="inlineStr">
        <is>
          <t>CARTEIRA</t>
        </is>
      </c>
      <c r="K432" t="inlineStr">
        <is>
          <t>CONTRATO</t>
        </is>
      </c>
      <c r="L432" t="n">
        <v>3652.16</v>
      </c>
      <c r="M432" t="inlineStr">
        <is>
          <t>IBIRAPITANGA FASE 3</t>
        </is>
      </c>
      <c r="N432" s="142">
        <f>DATE(YEAR(G432),MONTH(G432),1)</f>
        <v/>
      </c>
      <c r="O432" s="132">
        <f>IF(G432&gt;$K$3,"Futuro","Atraso")</f>
        <v/>
      </c>
      <c r="P432">
        <f>12*(YEAR(G432)-YEAR($K$3))+(MONTH(G432)-MONTH($K$3))</f>
        <v/>
      </c>
      <c r="Q432" s="366">
        <f>IF(M432="IBIRAPITANGA FASE 3",IF(O432="Atraso",L432,L432/(1+$I$2)^P432),IF(O432="Atraso",L432,L432/(1+$I$1)^P432))</f>
        <v/>
      </c>
      <c r="R432">
        <f>IF(O432="Atraso",$K$3-G432,0)</f>
        <v/>
      </c>
      <c r="S432">
        <f>IF(R432&lt;=15,"Até 15",IF(R432&lt;=30,"Entre 15 e 30",IF(R432&lt;=60,"Entre 30 e 60",IF(R432&lt;=90,"Entre 60 e 90",IF(R432&lt;=120,"Entre 90 e 120",IF(R432&lt;=150,"Entre 120 e 150",IF(R432&lt;=180,"Entre 150 e 180","Superior a 180")))))))</f>
        <v/>
      </c>
    </row>
    <row r="433">
      <c r="A433" t="inlineStr">
        <is>
          <t>Q02L013</t>
        </is>
      </c>
      <c r="B433" t="inlineStr">
        <is>
          <t>ANTONIA MARIA TEIXEIRA</t>
        </is>
      </c>
      <c r="C433" t="n">
        <v>1</v>
      </c>
      <c r="D433" t="inlineStr">
        <is>
          <t>IPCA</t>
        </is>
      </c>
      <c r="E433" t="n">
        <v>0.009488792934583046</v>
      </c>
      <c r="F433" t="inlineStr">
        <is>
          <t>MENSAL</t>
        </is>
      </c>
      <c r="G433" t="n">
        <v>48254</v>
      </c>
      <c r="H433" t="n">
        <v>48254</v>
      </c>
      <c r="I433" t="n">
        <v>121</v>
      </c>
      <c r="J433" t="inlineStr">
        <is>
          <t>CARTEIRA</t>
        </is>
      </c>
      <c r="K433" t="inlineStr">
        <is>
          <t>CONTRATO</t>
        </is>
      </c>
      <c r="L433" t="n">
        <v>3652.16</v>
      </c>
      <c r="M433" t="inlineStr">
        <is>
          <t>IBIRAPITANGA FASE 3</t>
        </is>
      </c>
      <c r="N433" s="142">
        <f>DATE(YEAR(G433),MONTH(G433),1)</f>
        <v/>
      </c>
      <c r="O433" s="132">
        <f>IF(G433&gt;$K$3,"Futuro","Atraso")</f>
        <v/>
      </c>
      <c r="P433">
        <f>12*(YEAR(G433)-YEAR($K$3))+(MONTH(G433)-MONTH($K$3))</f>
        <v/>
      </c>
      <c r="Q433" s="366">
        <f>IF(M433="IBIRAPITANGA FASE 3",IF(O433="Atraso",L433,L433/(1+$I$2)^P433),IF(O433="Atraso",L433,L433/(1+$I$1)^P433))</f>
        <v/>
      </c>
      <c r="R433">
        <f>IF(O433="Atraso",$K$3-G433,0)</f>
        <v/>
      </c>
      <c r="S433">
        <f>IF(R433&lt;=15,"Até 15",IF(R433&lt;=30,"Entre 15 e 30",IF(R433&lt;=60,"Entre 30 e 60",IF(R433&lt;=90,"Entre 60 e 90",IF(R433&lt;=120,"Entre 90 e 120",IF(R433&lt;=150,"Entre 120 e 150",IF(R433&lt;=180,"Entre 150 e 180","Superior a 180")))))))</f>
        <v/>
      </c>
    </row>
    <row r="434">
      <c r="A434" t="inlineStr">
        <is>
          <t>Q02L013</t>
        </is>
      </c>
      <c r="B434" t="inlineStr">
        <is>
          <t>ANTONIA MARIA TEIXEIRA</t>
        </is>
      </c>
      <c r="C434" t="n">
        <v>1</v>
      </c>
      <c r="D434" t="inlineStr">
        <is>
          <t>IPCA</t>
        </is>
      </c>
      <c r="E434" t="n">
        <v>0.009488792934583046</v>
      </c>
      <c r="F434" t="inlineStr">
        <is>
          <t>MENSAL</t>
        </is>
      </c>
      <c r="G434" t="n">
        <v>48283</v>
      </c>
      <c r="H434" t="n">
        <v>48283</v>
      </c>
      <c r="I434" t="n">
        <v>122</v>
      </c>
      <c r="J434" t="inlineStr">
        <is>
          <t>CARTEIRA</t>
        </is>
      </c>
      <c r="K434" t="inlineStr">
        <is>
          <t>CONTRATO</t>
        </is>
      </c>
      <c r="L434" t="n">
        <v>3652.16</v>
      </c>
      <c r="M434" t="inlineStr">
        <is>
          <t>IBIRAPITANGA FASE 3</t>
        </is>
      </c>
      <c r="N434" s="142">
        <f>DATE(YEAR(G434),MONTH(G434),1)</f>
        <v/>
      </c>
      <c r="O434" s="132">
        <f>IF(G434&gt;$K$3,"Futuro","Atraso")</f>
        <v/>
      </c>
      <c r="P434">
        <f>12*(YEAR(G434)-YEAR($K$3))+(MONTH(G434)-MONTH($K$3))</f>
        <v/>
      </c>
      <c r="Q434" s="366">
        <f>IF(M434="IBIRAPITANGA FASE 3",IF(O434="Atraso",L434,L434/(1+$I$2)^P434),IF(O434="Atraso",L434,L434/(1+$I$1)^P434))</f>
        <v/>
      </c>
      <c r="R434">
        <f>IF(O434="Atraso",$K$3-G434,0)</f>
        <v/>
      </c>
      <c r="S434">
        <f>IF(R434&lt;=15,"Até 15",IF(R434&lt;=30,"Entre 15 e 30",IF(R434&lt;=60,"Entre 30 e 60",IF(R434&lt;=90,"Entre 60 e 90",IF(R434&lt;=120,"Entre 90 e 120",IF(R434&lt;=150,"Entre 120 e 150",IF(R434&lt;=180,"Entre 150 e 180","Superior a 180")))))))</f>
        <v/>
      </c>
    </row>
    <row r="435">
      <c r="A435" t="inlineStr">
        <is>
          <t>Q02L013</t>
        </is>
      </c>
      <c r="B435" t="inlineStr">
        <is>
          <t>ANTONIA MARIA TEIXEIRA</t>
        </is>
      </c>
      <c r="C435" t="n">
        <v>1</v>
      </c>
      <c r="D435" t="inlineStr">
        <is>
          <t>IPCA</t>
        </is>
      </c>
      <c r="E435" t="n">
        <v>0.009488792934583046</v>
      </c>
      <c r="F435" t="inlineStr">
        <is>
          <t>MENSAL</t>
        </is>
      </c>
      <c r="G435" t="n">
        <v>48314</v>
      </c>
      <c r="H435" t="n">
        <v>48314</v>
      </c>
      <c r="I435" t="n">
        <v>123</v>
      </c>
      <c r="J435" t="inlineStr">
        <is>
          <t>CARTEIRA</t>
        </is>
      </c>
      <c r="K435" t="inlineStr">
        <is>
          <t>CONTRATO</t>
        </is>
      </c>
      <c r="L435" t="n">
        <v>3652.16</v>
      </c>
      <c r="M435" t="inlineStr">
        <is>
          <t>IBIRAPITANGA FASE 3</t>
        </is>
      </c>
      <c r="N435" s="142">
        <f>DATE(YEAR(G435),MONTH(G435),1)</f>
        <v/>
      </c>
      <c r="O435" s="132">
        <f>IF(G435&gt;$K$3,"Futuro","Atraso")</f>
        <v/>
      </c>
      <c r="P435">
        <f>12*(YEAR(G435)-YEAR($K$3))+(MONTH(G435)-MONTH($K$3))</f>
        <v/>
      </c>
      <c r="Q435" s="366">
        <f>IF(M435="IBIRAPITANGA FASE 3",IF(O435="Atraso",L435,L435/(1+$I$2)^P435),IF(O435="Atraso",L435,L435/(1+$I$1)^P435))</f>
        <v/>
      </c>
      <c r="R435">
        <f>IF(O435="Atraso",$K$3-G435,0)</f>
        <v/>
      </c>
      <c r="S435">
        <f>IF(R435&lt;=15,"Até 15",IF(R435&lt;=30,"Entre 15 e 30",IF(R435&lt;=60,"Entre 30 e 60",IF(R435&lt;=90,"Entre 60 e 90",IF(R435&lt;=120,"Entre 90 e 120",IF(R435&lt;=150,"Entre 120 e 150",IF(R435&lt;=180,"Entre 150 e 180","Superior a 180")))))))</f>
        <v/>
      </c>
    </row>
    <row r="436">
      <c r="A436" t="inlineStr">
        <is>
          <t>Q02L013</t>
        </is>
      </c>
      <c r="B436" t="inlineStr">
        <is>
          <t>ANTONIA MARIA TEIXEIRA</t>
        </is>
      </c>
      <c r="C436" t="n">
        <v>1</v>
      </c>
      <c r="D436" t="inlineStr">
        <is>
          <t>IPCA</t>
        </is>
      </c>
      <c r="E436" t="n">
        <v>0.009488792934583046</v>
      </c>
      <c r="F436" t="inlineStr">
        <is>
          <t>MENSAL</t>
        </is>
      </c>
      <c r="G436" t="n">
        <v>48344</v>
      </c>
      <c r="H436" t="n">
        <v>48344</v>
      </c>
      <c r="I436" t="n">
        <v>124</v>
      </c>
      <c r="J436" t="inlineStr">
        <is>
          <t>CARTEIRA</t>
        </is>
      </c>
      <c r="K436" t="inlineStr">
        <is>
          <t>CONTRATO</t>
        </is>
      </c>
      <c r="L436" t="n">
        <v>3652.16</v>
      </c>
      <c r="M436" t="inlineStr">
        <is>
          <t>IBIRAPITANGA FASE 3</t>
        </is>
      </c>
      <c r="N436" s="142">
        <f>DATE(YEAR(G436),MONTH(G436),1)</f>
        <v/>
      </c>
      <c r="O436" s="132">
        <f>IF(G436&gt;$K$3,"Futuro","Atraso")</f>
        <v/>
      </c>
      <c r="P436">
        <f>12*(YEAR(G436)-YEAR($K$3))+(MONTH(G436)-MONTH($K$3))</f>
        <v/>
      </c>
      <c r="Q436" s="366">
        <f>IF(M436="IBIRAPITANGA FASE 3",IF(O436="Atraso",L436,L436/(1+$I$2)^P436),IF(O436="Atraso",L436,L436/(1+$I$1)^P436))</f>
        <v/>
      </c>
      <c r="R436">
        <f>IF(O436="Atraso",$K$3-G436,0)</f>
        <v/>
      </c>
      <c r="S436">
        <f>IF(R436&lt;=15,"Até 15",IF(R436&lt;=30,"Entre 15 e 30",IF(R436&lt;=60,"Entre 30 e 60",IF(R436&lt;=90,"Entre 60 e 90",IF(R436&lt;=120,"Entre 90 e 120",IF(R436&lt;=150,"Entre 120 e 150",IF(R436&lt;=180,"Entre 150 e 180","Superior a 180")))))))</f>
        <v/>
      </c>
    </row>
    <row r="437">
      <c r="A437" t="inlineStr">
        <is>
          <t>Q02L013</t>
        </is>
      </c>
      <c r="B437" t="inlineStr">
        <is>
          <t>ANTONIA MARIA TEIXEIRA</t>
        </is>
      </c>
      <c r="C437" t="n">
        <v>1</v>
      </c>
      <c r="D437" t="inlineStr">
        <is>
          <t>IPCA</t>
        </is>
      </c>
      <c r="E437" t="n">
        <v>0.009488792934583046</v>
      </c>
      <c r="F437" t="inlineStr">
        <is>
          <t>MENSAL</t>
        </is>
      </c>
      <c r="G437" t="n">
        <v>48375</v>
      </c>
      <c r="H437" t="n">
        <v>48375</v>
      </c>
      <c r="I437" t="n">
        <v>125</v>
      </c>
      <c r="J437" t="inlineStr">
        <is>
          <t>CARTEIRA</t>
        </is>
      </c>
      <c r="K437" t="inlineStr">
        <is>
          <t>CONTRATO</t>
        </is>
      </c>
      <c r="L437" t="n">
        <v>3652.16</v>
      </c>
      <c r="M437" t="inlineStr">
        <is>
          <t>IBIRAPITANGA FASE 3</t>
        </is>
      </c>
      <c r="N437" s="142">
        <f>DATE(YEAR(G437),MONTH(G437),1)</f>
        <v/>
      </c>
      <c r="O437" s="132">
        <f>IF(G437&gt;$K$3,"Futuro","Atraso")</f>
        <v/>
      </c>
      <c r="P437">
        <f>12*(YEAR(G437)-YEAR($K$3))+(MONTH(G437)-MONTH($K$3))</f>
        <v/>
      </c>
      <c r="Q437" s="366">
        <f>IF(M437="IBIRAPITANGA FASE 3",IF(O437="Atraso",L437,L437/(1+$I$2)^P437),IF(O437="Atraso",L437,L437/(1+$I$1)^P437))</f>
        <v/>
      </c>
      <c r="R437">
        <f>IF(O437="Atraso",$K$3-G437,0)</f>
        <v/>
      </c>
      <c r="S437">
        <f>IF(R437&lt;=15,"Até 15",IF(R437&lt;=30,"Entre 15 e 30",IF(R437&lt;=60,"Entre 30 e 60",IF(R437&lt;=90,"Entre 60 e 90",IF(R437&lt;=120,"Entre 90 e 120",IF(R437&lt;=150,"Entre 120 e 150",IF(R437&lt;=180,"Entre 150 e 180","Superior a 180")))))))</f>
        <v/>
      </c>
    </row>
    <row r="438">
      <c r="A438" t="inlineStr">
        <is>
          <t>Q02L013</t>
        </is>
      </c>
      <c r="B438" t="inlineStr">
        <is>
          <t>ANTONIA MARIA TEIXEIRA</t>
        </is>
      </c>
      <c r="C438" t="n">
        <v>1</v>
      </c>
      <c r="D438" t="inlineStr">
        <is>
          <t>IPCA</t>
        </is>
      </c>
      <c r="E438" t="n">
        <v>0.009488792934583046</v>
      </c>
      <c r="F438" t="inlineStr">
        <is>
          <t>MENSAL</t>
        </is>
      </c>
      <c r="G438" t="n">
        <v>48405</v>
      </c>
      <c r="H438" t="n">
        <v>48405</v>
      </c>
      <c r="I438" t="n">
        <v>126</v>
      </c>
      <c r="J438" t="inlineStr">
        <is>
          <t>CARTEIRA</t>
        </is>
      </c>
      <c r="K438" t="inlineStr">
        <is>
          <t>CONTRATO</t>
        </is>
      </c>
      <c r="L438" t="n">
        <v>3652.16</v>
      </c>
      <c r="M438" t="inlineStr">
        <is>
          <t>IBIRAPITANGA FASE 3</t>
        </is>
      </c>
      <c r="N438" s="142">
        <f>DATE(YEAR(G438),MONTH(G438),1)</f>
        <v/>
      </c>
      <c r="O438" s="132">
        <f>IF(G438&gt;$K$3,"Futuro","Atraso")</f>
        <v/>
      </c>
      <c r="P438">
        <f>12*(YEAR(G438)-YEAR($K$3))+(MONTH(G438)-MONTH($K$3))</f>
        <v/>
      </c>
      <c r="Q438" s="366">
        <f>IF(M438="IBIRAPITANGA FASE 3",IF(O438="Atraso",L438,L438/(1+$I$2)^P438),IF(O438="Atraso",L438,L438/(1+$I$1)^P438))</f>
        <v/>
      </c>
      <c r="R438">
        <f>IF(O438="Atraso",$K$3-G438,0)</f>
        <v/>
      </c>
      <c r="S438">
        <f>IF(R438&lt;=15,"Até 15",IF(R438&lt;=30,"Entre 15 e 30",IF(R438&lt;=60,"Entre 30 e 60",IF(R438&lt;=90,"Entre 60 e 90",IF(R438&lt;=120,"Entre 90 e 120",IF(R438&lt;=150,"Entre 120 e 150",IF(R438&lt;=180,"Entre 150 e 180","Superior a 180")))))))</f>
        <v/>
      </c>
    </row>
    <row r="439">
      <c r="A439" t="inlineStr">
        <is>
          <t>Q02L013</t>
        </is>
      </c>
      <c r="B439" t="inlineStr">
        <is>
          <t>ANTONIA MARIA TEIXEIRA</t>
        </is>
      </c>
      <c r="C439" t="n">
        <v>1</v>
      </c>
      <c r="D439" t="inlineStr">
        <is>
          <t>IPCA</t>
        </is>
      </c>
      <c r="E439" t="n">
        <v>0.009488792934583046</v>
      </c>
      <c r="F439" t="inlineStr">
        <is>
          <t>MENSAL</t>
        </is>
      </c>
      <c r="G439" t="n">
        <v>48436</v>
      </c>
      <c r="H439" t="n">
        <v>48436</v>
      </c>
      <c r="I439" t="n">
        <v>127</v>
      </c>
      <c r="J439" t="inlineStr">
        <is>
          <t>CARTEIRA</t>
        </is>
      </c>
      <c r="K439" t="inlineStr">
        <is>
          <t>CONTRATO</t>
        </is>
      </c>
      <c r="L439" t="n">
        <v>3652.16</v>
      </c>
      <c r="M439" t="inlineStr">
        <is>
          <t>IBIRAPITANGA FASE 3</t>
        </is>
      </c>
      <c r="N439" s="142">
        <f>DATE(YEAR(G439),MONTH(G439),1)</f>
        <v/>
      </c>
      <c r="O439" s="132">
        <f>IF(G439&gt;$K$3,"Futuro","Atraso")</f>
        <v/>
      </c>
      <c r="P439">
        <f>12*(YEAR(G439)-YEAR($K$3))+(MONTH(G439)-MONTH($K$3))</f>
        <v/>
      </c>
      <c r="Q439" s="366">
        <f>IF(M439="IBIRAPITANGA FASE 3",IF(O439="Atraso",L439,L439/(1+$I$2)^P439),IF(O439="Atraso",L439,L439/(1+$I$1)^P439))</f>
        <v/>
      </c>
      <c r="R439">
        <f>IF(O439="Atraso",$K$3-G439,0)</f>
        <v/>
      </c>
      <c r="S439">
        <f>IF(R439&lt;=15,"Até 15",IF(R439&lt;=30,"Entre 15 e 30",IF(R439&lt;=60,"Entre 30 e 60",IF(R439&lt;=90,"Entre 60 e 90",IF(R439&lt;=120,"Entre 90 e 120",IF(R439&lt;=150,"Entre 120 e 150",IF(R439&lt;=180,"Entre 150 e 180","Superior a 180")))))))</f>
        <v/>
      </c>
    </row>
    <row r="440">
      <c r="A440" t="inlineStr">
        <is>
          <t>Q02L013</t>
        </is>
      </c>
      <c r="B440" t="inlineStr">
        <is>
          <t>ANTONIA MARIA TEIXEIRA</t>
        </is>
      </c>
      <c r="C440" t="n">
        <v>1</v>
      </c>
      <c r="D440" t="inlineStr">
        <is>
          <t>IPCA</t>
        </is>
      </c>
      <c r="E440" t="n">
        <v>0.009488792934583046</v>
      </c>
      <c r="F440" t="inlineStr">
        <is>
          <t>MENSAL</t>
        </is>
      </c>
      <c r="G440" t="n">
        <v>48467</v>
      </c>
      <c r="H440" t="n">
        <v>48467</v>
      </c>
      <c r="I440" t="n">
        <v>128</v>
      </c>
      <c r="J440" t="inlineStr">
        <is>
          <t>CARTEIRA</t>
        </is>
      </c>
      <c r="K440" t="inlineStr">
        <is>
          <t>CONTRATO</t>
        </is>
      </c>
      <c r="L440" t="n">
        <v>3652.16</v>
      </c>
      <c r="M440" t="inlineStr">
        <is>
          <t>IBIRAPITANGA FASE 3</t>
        </is>
      </c>
      <c r="N440" s="142">
        <f>DATE(YEAR(G440),MONTH(G440),1)</f>
        <v/>
      </c>
      <c r="O440" s="132">
        <f>IF(G440&gt;$K$3,"Futuro","Atraso")</f>
        <v/>
      </c>
      <c r="P440">
        <f>12*(YEAR(G440)-YEAR($K$3))+(MONTH(G440)-MONTH($K$3))</f>
        <v/>
      </c>
      <c r="Q440" s="366">
        <f>IF(M440="IBIRAPITANGA FASE 3",IF(O440="Atraso",L440,L440/(1+$I$2)^P440),IF(O440="Atraso",L440,L440/(1+$I$1)^P440))</f>
        <v/>
      </c>
      <c r="R440">
        <f>IF(O440="Atraso",$K$3-G440,0)</f>
        <v/>
      </c>
      <c r="S440">
        <f>IF(R440&lt;=15,"Até 15",IF(R440&lt;=30,"Entre 15 e 30",IF(R440&lt;=60,"Entre 30 e 60",IF(R440&lt;=90,"Entre 60 e 90",IF(R440&lt;=120,"Entre 90 e 120",IF(R440&lt;=150,"Entre 120 e 150",IF(R440&lt;=180,"Entre 150 e 180","Superior a 180")))))))</f>
        <v/>
      </c>
    </row>
    <row r="441">
      <c r="A441" t="inlineStr">
        <is>
          <t>Q02L013</t>
        </is>
      </c>
      <c r="B441" t="inlineStr">
        <is>
          <t>ANTONIA MARIA TEIXEIRA</t>
        </is>
      </c>
      <c r="C441" t="n">
        <v>1</v>
      </c>
      <c r="D441" t="inlineStr">
        <is>
          <t>IPCA</t>
        </is>
      </c>
      <c r="E441" t="n">
        <v>0.009488792934583046</v>
      </c>
      <c r="F441" t="inlineStr">
        <is>
          <t>MENSAL</t>
        </is>
      </c>
      <c r="G441" t="n">
        <v>48497</v>
      </c>
      <c r="H441" t="n">
        <v>48497</v>
      </c>
      <c r="I441" t="n">
        <v>129</v>
      </c>
      <c r="J441" t="inlineStr">
        <is>
          <t>CARTEIRA</t>
        </is>
      </c>
      <c r="K441" t="inlineStr">
        <is>
          <t>CONTRATO</t>
        </is>
      </c>
      <c r="L441" t="n">
        <v>3652.16</v>
      </c>
      <c r="M441" t="inlineStr">
        <is>
          <t>IBIRAPITANGA FASE 3</t>
        </is>
      </c>
      <c r="N441" s="142">
        <f>DATE(YEAR(G441),MONTH(G441),1)</f>
        <v/>
      </c>
      <c r="O441" s="132">
        <f>IF(G441&gt;$K$3,"Futuro","Atraso")</f>
        <v/>
      </c>
      <c r="P441">
        <f>12*(YEAR(G441)-YEAR($K$3))+(MONTH(G441)-MONTH($K$3))</f>
        <v/>
      </c>
      <c r="Q441" s="366">
        <f>IF(M441="IBIRAPITANGA FASE 3",IF(O441="Atraso",L441,L441/(1+$I$2)^P441),IF(O441="Atraso",L441,L441/(1+$I$1)^P441))</f>
        <v/>
      </c>
      <c r="R441">
        <f>IF(O441="Atraso",$K$3-G441,0)</f>
        <v/>
      </c>
      <c r="S441">
        <f>IF(R441&lt;=15,"Até 15",IF(R441&lt;=30,"Entre 15 e 30",IF(R441&lt;=60,"Entre 30 e 60",IF(R441&lt;=90,"Entre 60 e 90",IF(R441&lt;=120,"Entre 90 e 120",IF(R441&lt;=150,"Entre 120 e 150",IF(R441&lt;=180,"Entre 150 e 180","Superior a 180")))))))</f>
        <v/>
      </c>
    </row>
    <row r="442">
      <c r="A442" t="inlineStr">
        <is>
          <t>Q02L013</t>
        </is>
      </c>
      <c r="B442" t="inlineStr">
        <is>
          <t>ANTONIA MARIA TEIXEIRA</t>
        </is>
      </c>
      <c r="C442" t="n">
        <v>1</v>
      </c>
      <c r="D442" t="inlineStr">
        <is>
          <t>IPCA</t>
        </is>
      </c>
      <c r="E442" t="n">
        <v>0.009488792934583046</v>
      </c>
      <c r="F442" t="inlineStr">
        <is>
          <t>MENSAL</t>
        </is>
      </c>
      <c r="G442" t="n">
        <v>48528</v>
      </c>
      <c r="H442" t="n">
        <v>48528</v>
      </c>
      <c r="I442" t="n">
        <v>130</v>
      </c>
      <c r="J442" t="inlineStr">
        <is>
          <t>CARTEIRA</t>
        </is>
      </c>
      <c r="K442" t="inlineStr">
        <is>
          <t>CONTRATO</t>
        </is>
      </c>
      <c r="L442" t="n">
        <v>3652.16</v>
      </c>
      <c r="M442" t="inlineStr">
        <is>
          <t>IBIRAPITANGA FASE 3</t>
        </is>
      </c>
      <c r="N442" s="142">
        <f>DATE(YEAR(G442),MONTH(G442),1)</f>
        <v/>
      </c>
      <c r="O442" s="132">
        <f>IF(G442&gt;$K$3,"Futuro","Atraso")</f>
        <v/>
      </c>
      <c r="P442">
        <f>12*(YEAR(G442)-YEAR($K$3))+(MONTH(G442)-MONTH($K$3))</f>
        <v/>
      </c>
      <c r="Q442" s="366">
        <f>IF(M442="IBIRAPITANGA FASE 3",IF(O442="Atraso",L442,L442/(1+$I$2)^P442),IF(O442="Atraso",L442,L442/(1+$I$1)^P442))</f>
        <v/>
      </c>
      <c r="R442">
        <f>IF(O442="Atraso",$K$3-G442,0)</f>
        <v/>
      </c>
      <c r="S442">
        <f>IF(R442&lt;=15,"Até 15",IF(R442&lt;=30,"Entre 15 e 30",IF(R442&lt;=60,"Entre 30 e 60",IF(R442&lt;=90,"Entre 60 e 90",IF(R442&lt;=120,"Entre 90 e 120",IF(R442&lt;=150,"Entre 120 e 150",IF(R442&lt;=180,"Entre 150 e 180","Superior a 180")))))))</f>
        <v/>
      </c>
    </row>
    <row r="443">
      <c r="A443" t="inlineStr">
        <is>
          <t>Q02L013</t>
        </is>
      </c>
      <c r="B443" t="inlineStr">
        <is>
          <t>ANTONIA MARIA TEIXEIRA</t>
        </is>
      </c>
      <c r="C443" t="n">
        <v>1</v>
      </c>
      <c r="D443" t="inlineStr">
        <is>
          <t>IPCA</t>
        </is>
      </c>
      <c r="E443" t="n">
        <v>0.009488792934583046</v>
      </c>
      <c r="F443" t="inlineStr">
        <is>
          <t>MENSAL</t>
        </is>
      </c>
      <c r="G443" t="n">
        <v>48558</v>
      </c>
      <c r="H443" t="n">
        <v>48558</v>
      </c>
      <c r="I443" t="n">
        <v>131</v>
      </c>
      <c r="J443" t="inlineStr">
        <is>
          <t>CARTEIRA</t>
        </is>
      </c>
      <c r="K443" t="inlineStr">
        <is>
          <t>CONTRATO</t>
        </is>
      </c>
      <c r="L443" t="n">
        <v>3652.16</v>
      </c>
      <c r="M443" t="inlineStr">
        <is>
          <t>IBIRAPITANGA FASE 3</t>
        </is>
      </c>
      <c r="N443" s="142">
        <f>DATE(YEAR(G443),MONTH(G443),1)</f>
        <v/>
      </c>
      <c r="O443" s="132">
        <f>IF(G443&gt;$K$3,"Futuro","Atraso")</f>
        <v/>
      </c>
      <c r="P443">
        <f>12*(YEAR(G443)-YEAR($K$3))+(MONTH(G443)-MONTH($K$3))</f>
        <v/>
      </c>
      <c r="Q443" s="366">
        <f>IF(M443="IBIRAPITANGA FASE 3",IF(O443="Atraso",L443,L443/(1+$I$2)^P443),IF(O443="Atraso",L443,L443/(1+$I$1)^P443))</f>
        <v/>
      </c>
      <c r="R443">
        <f>IF(O443="Atraso",$K$3-G443,0)</f>
        <v/>
      </c>
      <c r="S443">
        <f>IF(R443&lt;=15,"Até 15",IF(R443&lt;=30,"Entre 15 e 30",IF(R443&lt;=60,"Entre 30 e 60",IF(R443&lt;=90,"Entre 60 e 90",IF(R443&lt;=120,"Entre 90 e 120",IF(R443&lt;=150,"Entre 120 e 150",IF(R443&lt;=180,"Entre 150 e 180","Superior a 180")))))))</f>
        <v/>
      </c>
    </row>
    <row r="444">
      <c r="A444" t="inlineStr">
        <is>
          <t>Q02L013</t>
        </is>
      </c>
      <c r="B444" t="inlineStr">
        <is>
          <t>ANTONIA MARIA TEIXEIRA</t>
        </is>
      </c>
      <c r="C444" t="n">
        <v>1</v>
      </c>
      <c r="D444" t="inlineStr">
        <is>
          <t>IPCA</t>
        </is>
      </c>
      <c r="E444" t="n">
        <v>0.009488792934583046</v>
      </c>
      <c r="F444" t="inlineStr">
        <is>
          <t>MENSAL</t>
        </is>
      </c>
      <c r="G444" t="n">
        <v>48589</v>
      </c>
      <c r="H444" t="n">
        <v>48589</v>
      </c>
      <c r="I444" t="n">
        <v>132</v>
      </c>
      <c r="J444" t="inlineStr">
        <is>
          <t>CARTEIRA</t>
        </is>
      </c>
      <c r="K444" t="inlineStr">
        <is>
          <t>CONTRATO</t>
        </is>
      </c>
      <c r="L444" t="n">
        <v>3652.16</v>
      </c>
      <c r="M444" t="inlineStr">
        <is>
          <t>IBIRAPITANGA FASE 3</t>
        </is>
      </c>
      <c r="N444" s="142">
        <f>DATE(YEAR(G444),MONTH(G444),1)</f>
        <v/>
      </c>
      <c r="O444" s="132">
        <f>IF(G444&gt;$K$3,"Futuro","Atraso")</f>
        <v/>
      </c>
      <c r="P444">
        <f>12*(YEAR(G444)-YEAR($K$3))+(MONTH(G444)-MONTH($K$3))</f>
        <v/>
      </c>
      <c r="Q444" s="366">
        <f>IF(M444="IBIRAPITANGA FASE 3",IF(O444="Atraso",L444,L444/(1+$I$2)^P444),IF(O444="Atraso",L444,L444/(1+$I$1)^P444))</f>
        <v/>
      </c>
      <c r="R444">
        <f>IF(O444="Atraso",$K$3-G444,0)</f>
        <v/>
      </c>
      <c r="S444">
        <f>IF(R444&lt;=15,"Até 15",IF(R444&lt;=30,"Entre 15 e 30",IF(R444&lt;=60,"Entre 30 e 60",IF(R444&lt;=90,"Entre 60 e 90",IF(R444&lt;=120,"Entre 90 e 120",IF(R444&lt;=150,"Entre 120 e 150",IF(R444&lt;=180,"Entre 150 e 180","Superior a 180")))))))</f>
        <v/>
      </c>
    </row>
    <row r="445">
      <c r="A445" t="inlineStr">
        <is>
          <t>Q02L013</t>
        </is>
      </c>
      <c r="B445" t="inlineStr">
        <is>
          <t>ANTONIA MARIA TEIXEIRA</t>
        </is>
      </c>
      <c r="C445" t="n">
        <v>1</v>
      </c>
      <c r="D445" t="inlineStr">
        <is>
          <t>IPCA</t>
        </is>
      </c>
      <c r="E445" t="n">
        <v>0.009488792934583046</v>
      </c>
      <c r="F445" t="inlineStr">
        <is>
          <t>MENSAL</t>
        </is>
      </c>
      <c r="G445" t="n">
        <v>48620</v>
      </c>
      <c r="H445" t="n">
        <v>48620</v>
      </c>
      <c r="I445" t="n">
        <v>133</v>
      </c>
      <c r="J445" t="inlineStr">
        <is>
          <t>CARTEIRA</t>
        </is>
      </c>
      <c r="K445" t="inlineStr">
        <is>
          <t>CONTRATO</t>
        </is>
      </c>
      <c r="L445" t="n">
        <v>3652.16</v>
      </c>
      <c r="M445" t="inlineStr">
        <is>
          <t>IBIRAPITANGA FASE 3</t>
        </is>
      </c>
      <c r="N445" s="142">
        <f>DATE(YEAR(G445),MONTH(G445),1)</f>
        <v/>
      </c>
      <c r="O445" s="132">
        <f>IF(G445&gt;$K$3,"Futuro","Atraso")</f>
        <v/>
      </c>
      <c r="P445">
        <f>12*(YEAR(G445)-YEAR($K$3))+(MONTH(G445)-MONTH($K$3))</f>
        <v/>
      </c>
      <c r="Q445" s="366">
        <f>IF(M445="IBIRAPITANGA FASE 3",IF(O445="Atraso",L445,L445/(1+$I$2)^P445),IF(O445="Atraso",L445,L445/(1+$I$1)^P445))</f>
        <v/>
      </c>
      <c r="R445">
        <f>IF(O445="Atraso",$K$3-G445,0)</f>
        <v/>
      </c>
      <c r="S445">
        <f>IF(R445&lt;=15,"Até 15",IF(R445&lt;=30,"Entre 15 e 30",IF(R445&lt;=60,"Entre 30 e 60",IF(R445&lt;=90,"Entre 60 e 90",IF(R445&lt;=120,"Entre 90 e 120",IF(R445&lt;=150,"Entre 120 e 150",IF(R445&lt;=180,"Entre 150 e 180","Superior a 180")))))))</f>
        <v/>
      </c>
    </row>
    <row r="446">
      <c r="A446" t="inlineStr">
        <is>
          <t>Q02L013</t>
        </is>
      </c>
      <c r="B446" t="inlineStr">
        <is>
          <t>ANTONIA MARIA TEIXEIRA</t>
        </is>
      </c>
      <c r="C446" t="n">
        <v>1</v>
      </c>
      <c r="D446" t="inlineStr">
        <is>
          <t>IPCA</t>
        </is>
      </c>
      <c r="E446" t="n">
        <v>0.009488792934583046</v>
      </c>
      <c r="F446" t="inlineStr">
        <is>
          <t>MENSAL</t>
        </is>
      </c>
      <c r="G446" t="n">
        <v>48648</v>
      </c>
      <c r="H446" t="n">
        <v>48648</v>
      </c>
      <c r="I446" t="n">
        <v>134</v>
      </c>
      <c r="J446" t="inlineStr">
        <is>
          <t>CARTEIRA</t>
        </is>
      </c>
      <c r="K446" t="inlineStr">
        <is>
          <t>CONTRATO</t>
        </is>
      </c>
      <c r="L446" t="n">
        <v>3652.16</v>
      </c>
      <c r="M446" t="inlineStr">
        <is>
          <t>IBIRAPITANGA FASE 3</t>
        </is>
      </c>
      <c r="N446" s="142">
        <f>DATE(YEAR(G446),MONTH(G446),1)</f>
        <v/>
      </c>
      <c r="O446" s="132">
        <f>IF(G446&gt;$K$3,"Futuro","Atraso")</f>
        <v/>
      </c>
      <c r="P446">
        <f>12*(YEAR(G446)-YEAR($K$3))+(MONTH(G446)-MONTH($K$3))</f>
        <v/>
      </c>
      <c r="Q446" s="366">
        <f>IF(M446="IBIRAPITANGA FASE 3",IF(O446="Atraso",L446,L446/(1+$I$2)^P446),IF(O446="Atraso",L446,L446/(1+$I$1)^P446))</f>
        <v/>
      </c>
      <c r="R446">
        <f>IF(O446="Atraso",$K$3-G446,0)</f>
        <v/>
      </c>
      <c r="S446">
        <f>IF(R446&lt;=15,"Até 15",IF(R446&lt;=30,"Entre 15 e 30",IF(R446&lt;=60,"Entre 30 e 60",IF(R446&lt;=90,"Entre 60 e 90",IF(R446&lt;=120,"Entre 90 e 120",IF(R446&lt;=150,"Entre 120 e 150",IF(R446&lt;=180,"Entre 150 e 180","Superior a 180")))))))</f>
        <v/>
      </c>
    </row>
    <row r="447">
      <c r="A447" t="inlineStr">
        <is>
          <t>Q02L013</t>
        </is>
      </c>
      <c r="B447" t="inlineStr">
        <is>
          <t>ANTONIA MARIA TEIXEIRA</t>
        </is>
      </c>
      <c r="C447" t="n">
        <v>1</v>
      </c>
      <c r="D447" t="inlineStr">
        <is>
          <t>IPCA</t>
        </is>
      </c>
      <c r="E447" t="n">
        <v>0.009488792934583046</v>
      </c>
      <c r="F447" t="inlineStr">
        <is>
          <t>MENSAL</t>
        </is>
      </c>
      <c r="G447" t="n">
        <v>48679</v>
      </c>
      <c r="H447" t="n">
        <v>48679</v>
      </c>
      <c r="I447" t="n">
        <v>135</v>
      </c>
      <c r="J447" t="inlineStr">
        <is>
          <t>CARTEIRA</t>
        </is>
      </c>
      <c r="K447" t="inlineStr">
        <is>
          <t>CONTRATO</t>
        </is>
      </c>
      <c r="L447" t="n">
        <v>3652.16</v>
      </c>
      <c r="M447" t="inlineStr">
        <is>
          <t>IBIRAPITANGA FASE 3</t>
        </is>
      </c>
      <c r="N447" s="142">
        <f>DATE(YEAR(G447),MONTH(G447),1)</f>
        <v/>
      </c>
      <c r="O447" s="132">
        <f>IF(G447&gt;$K$3,"Futuro","Atraso")</f>
        <v/>
      </c>
      <c r="P447">
        <f>12*(YEAR(G447)-YEAR($K$3))+(MONTH(G447)-MONTH($K$3))</f>
        <v/>
      </c>
      <c r="Q447" s="366">
        <f>IF(M447="IBIRAPITANGA FASE 3",IF(O447="Atraso",L447,L447/(1+$I$2)^P447),IF(O447="Atraso",L447,L447/(1+$I$1)^P447))</f>
        <v/>
      </c>
      <c r="R447">
        <f>IF(O447="Atraso",$K$3-G447,0)</f>
        <v/>
      </c>
      <c r="S447">
        <f>IF(R447&lt;=15,"Até 15",IF(R447&lt;=30,"Entre 15 e 30",IF(R447&lt;=60,"Entre 30 e 60",IF(R447&lt;=90,"Entre 60 e 90",IF(R447&lt;=120,"Entre 90 e 120",IF(R447&lt;=150,"Entre 120 e 150",IF(R447&lt;=180,"Entre 150 e 180","Superior a 180")))))))</f>
        <v/>
      </c>
    </row>
    <row r="448">
      <c r="A448" t="inlineStr">
        <is>
          <t>Q02L013</t>
        </is>
      </c>
      <c r="B448" t="inlineStr">
        <is>
          <t>ANTONIA MARIA TEIXEIRA</t>
        </is>
      </c>
      <c r="C448" t="n">
        <v>1</v>
      </c>
      <c r="D448" t="inlineStr">
        <is>
          <t>IPCA</t>
        </is>
      </c>
      <c r="E448" t="n">
        <v>0.009488792934583046</v>
      </c>
      <c r="F448" t="inlineStr">
        <is>
          <t>MENSAL</t>
        </is>
      </c>
      <c r="G448" t="n">
        <v>48709</v>
      </c>
      <c r="H448" t="n">
        <v>48709</v>
      </c>
      <c r="I448" t="n">
        <v>136</v>
      </c>
      <c r="J448" t="inlineStr">
        <is>
          <t>CARTEIRA</t>
        </is>
      </c>
      <c r="K448" t="inlineStr">
        <is>
          <t>CONTRATO</t>
        </is>
      </c>
      <c r="L448" t="n">
        <v>3652.16</v>
      </c>
      <c r="M448" t="inlineStr">
        <is>
          <t>IBIRAPITANGA FASE 3</t>
        </is>
      </c>
      <c r="N448" s="142">
        <f>DATE(YEAR(G448),MONTH(G448),1)</f>
        <v/>
      </c>
      <c r="O448" s="132">
        <f>IF(G448&gt;$K$3,"Futuro","Atraso")</f>
        <v/>
      </c>
      <c r="P448">
        <f>12*(YEAR(G448)-YEAR($K$3))+(MONTH(G448)-MONTH($K$3))</f>
        <v/>
      </c>
      <c r="Q448" s="366">
        <f>IF(M448="IBIRAPITANGA FASE 3",IF(O448="Atraso",L448,L448/(1+$I$2)^P448),IF(O448="Atraso",L448,L448/(1+$I$1)^P448))</f>
        <v/>
      </c>
      <c r="R448">
        <f>IF(O448="Atraso",$K$3-G448,0)</f>
        <v/>
      </c>
      <c r="S448">
        <f>IF(R448&lt;=15,"Até 15",IF(R448&lt;=30,"Entre 15 e 30",IF(R448&lt;=60,"Entre 30 e 60",IF(R448&lt;=90,"Entre 60 e 90",IF(R448&lt;=120,"Entre 90 e 120",IF(R448&lt;=150,"Entre 120 e 150",IF(R448&lt;=180,"Entre 150 e 180","Superior a 180")))))))</f>
        <v/>
      </c>
    </row>
    <row r="449">
      <c r="A449" t="inlineStr">
        <is>
          <t>Q02L013</t>
        </is>
      </c>
      <c r="B449" t="inlineStr">
        <is>
          <t>ANTONIA MARIA TEIXEIRA</t>
        </is>
      </c>
      <c r="C449" t="n">
        <v>1</v>
      </c>
      <c r="D449" t="inlineStr">
        <is>
          <t>IPCA</t>
        </is>
      </c>
      <c r="E449" t="n">
        <v>0.009488792934583046</v>
      </c>
      <c r="F449" t="inlineStr">
        <is>
          <t>MENSAL</t>
        </is>
      </c>
      <c r="G449" t="n">
        <v>48740</v>
      </c>
      <c r="H449" t="n">
        <v>48740</v>
      </c>
      <c r="I449" t="n">
        <v>137</v>
      </c>
      <c r="J449" t="inlineStr">
        <is>
          <t>CARTEIRA</t>
        </is>
      </c>
      <c r="K449" t="inlineStr">
        <is>
          <t>CONTRATO</t>
        </is>
      </c>
      <c r="L449" t="n">
        <v>3652.16</v>
      </c>
      <c r="M449" t="inlineStr">
        <is>
          <t>IBIRAPITANGA FASE 3</t>
        </is>
      </c>
      <c r="N449" s="142">
        <f>DATE(YEAR(G449),MONTH(G449),1)</f>
        <v/>
      </c>
      <c r="O449" s="132">
        <f>IF(G449&gt;$K$3,"Futuro","Atraso")</f>
        <v/>
      </c>
      <c r="P449">
        <f>12*(YEAR(G449)-YEAR($K$3))+(MONTH(G449)-MONTH($K$3))</f>
        <v/>
      </c>
      <c r="Q449" s="366">
        <f>IF(M449="IBIRAPITANGA FASE 3",IF(O449="Atraso",L449,L449/(1+$I$2)^P449),IF(O449="Atraso",L449,L449/(1+$I$1)^P449))</f>
        <v/>
      </c>
      <c r="R449">
        <f>IF(O449="Atraso",$K$3-G449,0)</f>
        <v/>
      </c>
      <c r="S449">
        <f>IF(R449&lt;=15,"Até 15",IF(R449&lt;=30,"Entre 15 e 30",IF(R449&lt;=60,"Entre 30 e 60",IF(R449&lt;=90,"Entre 60 e 90",IF(R449&lt;=120,"Entre 90 e 120",IF(R449&lt;=150,"Entre 120 e 150",IF(R449&lt;=180,"Entre 150 e 180","Superior a 180")))))))</f>
        <v/>
      </c>
    </row>
    <row r="450">
      <c r="A450" t="inlineStr">
        <is>
          <t>Q02L013</t>
        </is>
      </c>
      <c r="B450" t="inlineStr">
        <is>
          <t>ANTONIA MARIA TEIXEIRA</t>
        </is>
      </c>
      <c r="C450" t="n">
        <v>1</v>
      </c>
      <c r="D450" t="inlineStr">
        <is>
          <t>IPCA</t>
        </is>
      </c>
      <c r="E450" t="n">
        <v>0.009488792934583046</v>
      </c>
      <c r="F450" t="inlineStr">
        <is>
          <t>MENSAL</t>
        </is>
      </c>
      <c r="G450" t="n">
        <v>48770</v>
      </c>
      <c r="H450" t="n">
        <v>48770</v>
      </c>
      <c r="I450" t="n">
        <v>138</v>
      </c>
      <c r="J450" t="inlineStr">
        <is>
          <t>CARTEIRA</t>
        </is>
      </c>
      <c r="K450" t="inlineStr">
        <is>
          <t>CONTRATO</t>
        </is>
      </c>
      <c r="L450" t="n">
        <v>3652.16</v>
      </c>
      <c r="M450" t="inlineStr">
        <is>
          <t>IBIRAPITANGA FASE 3</t>
        </is>
      </c>
      <c r="N450" s="142">
        <f>DATE(YEAR(G450),MONTH(G450),1)</f>
        <v/>
      </c>
      <c r="O450" s="132">
        <f>IF(G450&gt;$K$3,"Futuro","Atraso")</f>
        <v/>
      </c>
      <c r="P450">
        <f>12*(YEAR(G450)-YEAR($K$3))+(MONTH(G450)-MONTH($K$3))</f>
        <v/>
      </c>
      <c r="Q450" s="366">
        <f>IF(M450="IBIRAPITANGA FASE 3",IF(O450="Atraso",L450,L450/(1+$I$2)^P450),IF(O450="Atraso",L450,L450/(1+$I$1)^P450))</f>
        <v/>
      </c>
      <c r="R450">
        <f>IF(O450="Atraso",$K$3-G450,0)</f>
        <v/>
      </c>
      <c r="S450">
        <f>IF(R450&lt;=15,"Até 15",IF(R450&lt;=30,"Entre 15 e 30",IF(R450&lt;=60,"Entre 30 e 60",IF(R450&lt;=90,"Entre 60 e 90",IF(R450&lt;=120,"Entre 90 e 120",IF(R450&lt;=150,"Entre 120 e 150",IF(R450&lt;=180,"Entre 150 e 180","Superior a 180")))))))</f>
        <v/>
      </c>
    </row>
    <row r="451">
      <c r="A451" t="inlineStr">
        <is>
          <t>Q02L013</t>
        </is>
      </c>
      <c r="B451" t="inlineStr">
        <is>
          <t>ANTONIA MARIA TEIXEIRA</t>
        </is>
      </c>
      <c r="C451" t="n">
        <v>1</v>
      </c>
      <c r="D451" t="inlineStr">
        <is>
          <t>IPCA</t>
        </is>
      </c>
      <c r="E451" t="n">
        <v>0.009488792934583046</v>
      </c>
      <c r="F451" t="inlineStr">
        <is>
          <t>MENSAL</t>
        </is>
      </c>
      <c r="G451" t="n">
        <v>48801</v>
      </c>
      <c r="H451" t="n">
        <v>48801</v>
      </c>
      <c r="I451" t="n">
        <v>139</v>
      </c>
      <c r="J451" t="inlineStr">
        <is>
          <t>CARTEIRA</t>
        </is>
      </c>
      <c r="K451" t="inlineStr">
        <is>
          <t>CONTRATO</t>
        </is>
      </c>
      <c r="L451" t="n">
        <v>3652.16</v>
      </c>
      <c r="M451" t="inlineStr">
        <is>
          <t>IBIRAPITANGA FASE 3</t>
        </is>
      </c>
      <c r="N451" s="142">
        <f>DATE(YEAR(G451),MONTH(G451),1)</f>
        <v/>
      </c>
      <c r="O451" s="132">
        <f>IF(G451&gt;$K$3,"Futuro","Atraso")</f>
        <v/>
      </c>
      <c r="P451">
        <f>12*(YEAR(G451)-YEAR($K$3))+(MONTH(G451)-MONTH($K$3))</f>
        <v/>
      </c>
      <c r="Q451" s="366">
        <f>IF(M451="IBIRAPITANGA FASE 3",IF(O451="Atraso",L451,L451/(1+$I$2)^P451),IF(O451="Atraso",L451,L451/(1+$I$1)^P451))</f>
        <v/>
      </c>
      <c r="R451">
        <f>IF(O451="Atraso",$K$3-G451,0)</f>
        <v/>
      </c>
      <c r="S451">
        <f>IF(R451&lt;=15,"Até 15",IF(R451&lt;=30,"Entre 15 e 30",IF(R451&lt;=60,"Entre 30 e 60",IF(R451&lt;=90,"Entre 60 e 90",IF(R451&lt;=120,"Entre 90 e 120",IF(R451&lt;=150,"Entre 120 e 150",IF(R451&lt;=180,"Entre 150 e 180","Superior a 180")))))))</f>
        <v/>
      </c>
    </row>
    <row r="452">
      <c r="A452" t="inlineStr">
        <is>
          <t>Q02L013</t>
        </is>
      </c>
      <c r="B452" t="inlineStr">
        <is>
          <t>ANTONIA MARIA TEIXEIRA</t>
        </is>
      </c>
      <c r="C452" t="n">
        <v>1</v>
      </c>
      <c r="D452" t="inlineStr">
        <is>
          <t>IPCA</t>
        </is>
      </c>
      <c r="E452" t="n">
        <v>0.009488792934583046</v>
      </c>
      <c r="F452" t="inlineStr">
        <is>
          <t>MENSAL</t>
        </is>
      </c>
      <c r="G452" t="n">
        <v>48832</v>
      </c>
      <c r="H452" t="n">
        <v>48832</v>
      </c>
      <c r="I452" t="n">
        <v>140</v>
      </c>
      <c r="J452" t="inlineStr">
        <is>
          <t>CARTEIRA</t>
        </is>
      </c>
      <c r="K452" t="inlineStr">
        <is>
          <t>CONTRATO</t>
        </is>
      </c>
      <c r="L452" t="n">
        <v>3652.16</v>
      </c>
      <c r="M452" t="inlineStr">
        <is>
          <t>IBIRAPITANGA FASE 3</t>
        </is>
      </c>
      <c r="N452" s="142">
        <f>DATE(YEAR(G452),MONTH(G452),1)</f>
        <v/>
      </c>
      <c r="O452" s="132">
        <f>IF(G452&gt;$K$3,"Futuro","Atraso")</f>
        <v/>
      </c>
      <c r="P452">
        <f>12*(YEAR(G452)-YEAR($K$3))+(MONTH(G452)-MONTH($K$3))</f>
        <v/>
      </c>
      <c r="Q452" s="366">
        <f>IF(M452="IBIRAPITANGA FASE 3",IF(O452="Atraso",L452,L452/(1+$I$2)^P452),IF(O452="Atraso",L452,L452/(1+$I$1)^P452))</f>
        <v/>
      </c>
      <c r="R452">
        <f>IF(O452="Atraso",$K$3-G452,0)</f>
        <v/>
      </c>
      <c r="S452">
        <f>IF(R452&lt;=15,"Até 15",IF(R452&lt;=30,"Entre 15 e 30",IF(R452&lt;=60,"Entre 30 e 60",IF(R452&lt;=90,"Entre 60 e 90",IF(R452&lt;=120,"Entre 90 e 120",IF(R452&lt;=150,"Entre 120 e 150",IF(R452&lt;=180,"Entre 150 e 180","Superior a 180")))))))</f>
        <v/>
      </c>
    </row>
    <row r="453">
      <c r="A453" t="inlineStr">
        <is>
          <t>Q02L013</t>
        </is>
      </c>
      <c r="B453" t="inlineStr">
        <is>
          <t>ANTONIA MARIA TEIXEIRA</t>
        </is>
      </c>
      <c r="C453" t="n">
        <v>1</v>
      </c>
      <c r="D453" t="inlineStr">
        <is>
          <t>IPCA</t>
        </is>
      </c>
      <c r="E453" t="n">
        <v>0.009488792934583046</v>
      </c>
      <c r="F453" t="inlineStr">
        <is>
          <t>MENSAL</t>
        </is>
      </c>
      <c r="G453" t="n">
        <v>48862</v>
      </c>
      <c r="H453" t="n">
        <v>48862</v>
      </c>
      <c r="I453" t="n">
        <v>141</v>
      </c>
      <c r="J453" t="inlineStr">
        <is>
          <t>CARTEIRA</t>
        </is>
      </c>
      <c r="K453" t="inlineStr">
        <is>
          <t>CONTRATO</t>
        </is>
      </c>
      <c r="L453" t="n">
        <v>3652.16</v>
      </c>
      <c r="M453" t="inlineStr">
        <is>
          <t>IBIRAPITANGA FASE 3</t>
        </is>
      </c>
      <c r="N453" s="142">
        <f>DATE(YEAR(G453),MONTH(G453),1)</f>
        <v/>
      </c>
      <c r="O453" s="132">
        <f>IF(G453&gt;$K$3,"Futuro","Atraso")</f>
        <v/>
      </c>
      <c r="P453">
        <f>12*(YEAR(G453)-YEAR($K$3))+(MONTH(G453)-MONTH($K$3))</f>
        <v/>
      </c>
      <c r="Q453" s="366">
        <f>IF(M453="IBIRAPITANGA FASE 3",IF(O453="Atraso",L453,L453/(1+$I$2)^P453),IF(O453="Atraso",L453,L453/(1+$I$1)^P453))</f>
        <v/>
      </c>
      <c r="R453">
        <f>IF(O453="Atraso",$K$3-G453,0)</f>
        <v/>
      </c>
      <c r="S453">
        <f>IF(R453&lt;=15,"Até 15",IF(R453&lt;=30,"Entre 15 e 30",IF(R453&lt;=60,"Entre 30 e 60",IF(R453&lt;=90,"Entre 60 e 90",IF(R453&lt;=120,"Entre 90 e 120",IF(R453&lt;=150,"Entre 120 e 150",IF(R453&lt;=180,"Entre 150 e 180","Superior a 180")))))))</f>
        <v/>
      </c>
    </row>
    <row r="454">
      <c r="A454" t="inlineStr">
        <is>
          <t>Q02L013</t>
        </is>
      </c>
      <c r="B454" t="inlineStr">
        <is>
          <t>ANTONIA MARIA TEIXEIRA</t>
        </is>
      </c>
      <c r="C454" t="n">
        <v>1</v>
      </c>
      <c r="D454" t="inlineStr">
        <is>
          <t>IPCA</t>
        </is>
      </c>
      <c r="E454" t="n">
        <v>0.009488792934583046</v>
      </c>
      <c r="F454" t="inlineStr">
        <is>
          <t>MENSAL</t>
        </is>
      </c>
      <c r="G454" t="n">
        <v>48893</v>
      </c>
      <c r="H454" t="n">
        <v>48893</v>
      </c>
      <c r="I454" t="n">
        <v>142</v>
      </c>
      <c r="J454" t="inlineStr">
        <is>
          <t>CARTEIRA</t>
        </is>
      </c>
      <c r="K454" t="inlineStr">
        <is>
          <t>CONTRATO</t>
        </is>
      </c>
      <c r="L454" t="n">
        <v>3652.16</v>
      </c>
      <c r="M454" t="inlineStr">
        <is>
          <t>IBIRAPITANGA FASE 3</t>
        </is>
      </c>
      <c r="N454" s="142">
        <f>DATE(YEAR(G454),MONTH(G454),1)</f>
        <v/>
      </c>
      <c r="O454" s="132">
        <f>IF(G454&gt;$K$3,"Futuro","Atraso")</f>
        <v/>
      </c>
      <c r="P454">
        <f>12*(YEAR(G454)-YEAR($K$3))+(MONTH(G454)-MONTH($K$3))</f>
        <v/>
      </c>
      <c r="Q454" s="366">
        <f>IF(M454="IBIRAPITANGA FASE 3",IF(O454="Atraso",L454,L454/(1+$I$2)^P454),IF(O454="Atraso",L454,L454/(1+$I$1)^P454))</f>
        <v/>
      </c>
      <c r="R454">
        <f>IF(O454="Atraso",$K$3-G454,0)</f>
        <v/>
      </c>
      <c r="S454">
        <f>IF(R454&lt;=15,"Até 15",IF(R454&lt;=30,"Entre 15 e 30",IF(R454&lt;=60,"Entre 30 e 60",IF(R454&lt;=90,"Entre 60 e 90",IF(R454&lt;=120,"Entre 90 e 120",IF(R454&lt;=150,"Entre 120 e 150",IF(R454&lt;=180,"Entre 150 e 180","Superior a 180")))))))</f>
        <v/>
      </c>
    </row>
    <row r="455">
      <c r="A455" t="inlineStr">
        <is>
          <t>Q02L013</t>
        </is>
      </c>
      <c r="B455" t="inlineStr">
        <is>
          <t>ANTONIA MARIA TEIXEIRA</t>
        </is>
      </c>
      <c r="C455" t="n">
        <v>1</v>
      </c>
      <c r="D455" t="inlineStr">
        <is>
          <t>IPCA</t>
        </is>
      </c>
      <c r="E455" t="n">
        <v>0.009488792934583046</v>
      </c>
      <c r="F455" t="inlineStr">
        <is>
          <t>MENSAL</t>
        </is>
      </c>
      <c r="G455" t="n">
        <v>48923</v>
      </c>
      <c r="H455" t="n">
        <v>48923</v>
      </c>
      <c r="I455" t="n">
        <v>143</v>
      </c>
      <c r="J455" t="inlineStr">
        <is>
          <t>CARTEIRA</t>
        </is>
      </c>
      <c r="K455" t="inlineStr">
        <is>
          <t>CONTRATO</t>
        </is>
      </c>
      <c r="L455" t="n">
        <v>3652.16</v>
      </c>
      <c r="M455" t="inlineStr">
        <is>
          <t>IBIRAPITANGA FASE 3</t>
        </is>
      </c>
      <c r="N455" s="142">
        <f>DATE(YEAR(G455),MONTH(G455),1)</f>
        <v/>
      </c>
      <c r="O455" s="132">
        <f>IF(G455&gt;$K$3,"Futuro","Atraso")</f>
        <v/>
      </c>
      <c r="P455">
        <f>12*(YEAR(G455)-YEAR($K$3))+(MONTH(G455)-MONTH($K$3))</f>
        <v/>
      </c>
      <c r="Q455" s="366">
        <f>IF(M455="IBIRAPITANGA FASE 3",IF(O455="Atraso",L455,L455/(1+$I$2)^P455),IF(O455="Atraso",L455,L455/(1+$I$1)^P455))</f>
        <v/>
      </c>
      <c r="R455">
        <f>IF(O455="Atraso",$K$3-G455,0)</f>
        <v/>
      </c>
      <c r="S455">
        <f>IF(R455&lt;=15,"Até 15",IF(R455&lt;=30,"Entre 15 e 30",IF(R455&lt;=60,"Entre 30 e 60",IF(R455&lt;=90,"Entre 60 e 90",IF(R455&lt;=120,"Entre 90 e 120",IF(R455&lt;=150,"Entre 120 e 150",IF(R455&lt;=180,"Entre 150 e 180","Superior a 180")))))))</f>
        <v/>
      </c>
    </row>
    <row r="456">
      <c r="A456" t="inlineStr">
        <is>
          <t>Q02L013</t>
        </is>
      </c>
      <c r="B456" t="inlineStr">
        <is>
          <t>ANTONIA MARIA TEIXEIRA</t>
        </is>
      </c>
      <c r="C456" t="n">
        <v>1</v>
      </c>
      <c r="D456" t="inlineStr">
        <is>
          <t>IPCA</t>
        </is>
      </c>
      <c r="E456" t="n">
        <v>0.009488792934583046</v>
      </c>
      <c r="F456" t="inlineStr">
        <is>
          <t>MENSAL</t>
        </is>
      </c>
      <c r="G456" t="n">
        <v>48954</v>
      </c>
      <c r="H456" t="n">
        <v>48954</v>
      </c>
      <c r="I456" t="n">
        <v>144</v>
      </c>
      <c r="J456" t="inlineStr">
        <is>
          <t>CARTEIRA</t>
        </is>
      </c>
      <c r="K456" t="inlineStr">
        <is>
          <t>CONTRATO</t>
        </is>
      </c>
      <c r="L456" t="n">
        <v>3652.16</v>
      </c>
      <c r="M456" t="inlineStr">
        <is>
          <t>IBIRAPITANGA FASE 3</t>
        </is>
      </c>
      <c r="N456" s="142">
        <f>DATE(YEAR(G456),MONTH(G456),1)</f>
        <v/>
      </c>
      <c r="O456" s="132">
        <f>IF(G456&gt;$K$3,"Futuro","Atraso")</f>
        <v/>
      </c>
      <c r="P456">
        <f>12*(YEAR(G456)-YEAR($K$3))+(MONTH(G456)-MONTH($K$3))</f>
        <v/>
      </c>
      <c r="Q456" s="366">
        <f>IF(M456="IBIRAPITANGA FASE 3",IF(O456="Atraso",L456,L456/(1+$I$2)^P456),IF(O456="Atraso",L456,L456/(1+$I$1)^P456))</f>
        <v/>
      </c>
      <c r="R456">
        <f>IF(O456="Atraso",$K$3-G456,0)</f>
        <v/>
      </c>
      <c r="S456">
        <f>IF(R456&lt;=15,"Até 15",IF(R456&lt;=30,"Entre 15 e 30",IF(R456&lt;=60,"Entre 30 e 60",IF(R456&lt;=90,"Entre 60 e 90",IF(R456&lt;=120,"Entre 90 e 120",IF(R456&lt;=150,"Entre 120 e 150",IF(R456&lt;=180,"Entre 150 e 180","Superior a 180")))))))</f>
        <v/>
      </c>
    </row>
    <row r="457">
      <c r="A457" t="inlineStr">
        <is>
          <t>Q02L013</t>
        </is>
      </c>
      <c r="B457" t="inlineStr">
        <is>
          <t>ANTONIA MARIA TEIXEIRA</t>
        </is>
      </c>
      <c r="C457" t="n">
        <v>1</v>
      </c>
      <c r="D457" t="inlineStr">
        <is>
          <t>IPCA</t>
        </is>
      </c>
      <c r="E457" t="n">
        <v>0.009488792934583046</v>
      </c>
      <c r="F457" t="inlineStr">
        <is>
          <t>MENSAL</t>
        </is>
      </c>
      <c r="G457" t="n">
        <v>48985</v>
      </c>
      <c r="H457" t="n">
        <v>48985</v>
      </c>
      <c r="I457" t="n">
        <v>145</v>
      </c>
      <c r="J457" t="inlineStr">
        <is>
          <t>CARTEIRA</t>
        </is>
      </c>
      <c r="K457" t="inlineStr">
        <is>
          <t>CONTRATO</t>
        </is>
      </c>
      <c r="L457" t="n">
        <v>3652.16</v>
      </c>
      <c r="M457" t="inlineStr">
        <is>
          <t>IBIRAPITANGA FASE 3</t>
        </is>
      </c>
      <c r="N457" s="142">
        <f>DATE(YEAR(G457),MONTH(G457),1)</f>
        <v/>
      </c>
      <c r="O457" s="132">
        <f>IF(G457&gt;$K$3,"Futuro","Atraso")</f>
        <v/>
      </c>
      <c r="P457">
        <f>12*(YEAR(G457)-YEAR($K$3))+(MONTH(G457)-MONTH($K$3))</f>
        <v/>
      </c>
      <c r="Q457" s="366">
        <f>IF(M457="IBIRAPITANGA FASE 3",IF(O457="Atraso",L457,L457/(1+$I$2)^P457),IF(O457="Atraso",L457,L457/(1+$I$1)^P457))</f>
        <v/>
      </c>
      <c r="R457">
        <f>IF(O457="Atraso",$K$3-G457,0)</f>
        <v/>
      </c>
      <c r="S457">
        <f>IF(R457&lt;=15,"Até 15",IF(R457&lt;=30,"Entre 15 e 30",IF(R457&lt;=60,"Entre 30 e 60",IF(R457&lt;=90,"Entre 60 e 90",IF(R457&lt;=120,"Entre 90 e 120",IF(R457&lt;=150,"Entre 120 e 150",IF(R457&lt;=180,"Entre 150 e 180","Superior a 180")))))))</f>
        <v/>
      </c>
    </row>
    <row r="458">
      <c r="A458" t="inlineStr">
        <is>
          <t>Q02L013</t>
        </is>
      </c>
      <c r="B458" t="inlineStr">
        <is>
          <t>ANTONIA MARIA TEIXEIRA</t>
        </is>
      </c>
      <c r="C458" t="n">
        <v>1</v>
      </c>
      <c r="D458" t="inlineStr">
        <is>
          <t>IPCA</t>
        </is>
      </c>
      <c r="E458" t="n">
        <v>0.009488792934583046</v>
      </c>
      <c r="F458" t="inlineStr">
        <is>
          <t>MENSAL</t>
        </is>
      </c>
      <c r="G458" t="n">
        <v>49013</v>
      </c>
      <c r="H458" t="n">
        <v>49013</v>
      </c>
      <c r="I458" t="n">
        <v>146</v>
      </c>
      <c r="J458" t="inlineStr">
        <is>
          <t>CARTEIRA</t>
        </is>
      </c>
      <c r="K458" t="inlineStr">
        <is>
          <t>CONTRATO</t>
        </is>
      </c>
      <c r="L458" t="n">
        <v>3652.16</v>
      </c>
      <c r="M458" t="inlineStr">
        <is>
          <t>IBIRAPITANGA FASE 3</t>
        </is>
      </c>
      <c r="N458" s="142">
        <f>DATE(YEAR(G458),MONTH(G458),1)</f>
        <v/>
      </c>
      <c r="O458" s="132">
        <f>IF(G458&gt;$K$3,"Futuro","Atraso")</f>
        <v/>
      </c>
      <c r="P458">
        <f>12*(YEAR(G458)-YEAR($K$3))+(MONTH(G458)-MONTH($K$3))</f>
        <v/>
      </c>
      <c r="Q458" s="366">
        <f>IF(M458="IBIRAPITANGA FASE 3",IF(O458="Atraso",L458,L458/(1+$I$2)^P458),IF(O458="Atraso",L458,L458/(1+$I$1)^P458))</f>
        <v/>
      </c>
      <c r="R458">
        <f>IF(O458="Atraso",$K$3-G458,0)</f>
        <v/>
      </c>
      <c r="S458">
        <f>IF(R458&lt;=15,"Até 15",IF(R458&lt;=30,"Entre 15 e 30",IF(R458&lt;=60,"Entre 30 e 60",IF(R458&lt;=90,"Entre 60 e 90",IF(R458&lt;=120,"Entre 90 e 120",IF(R458&lt;=150,"Entre 120 e 150",IF(R458&lt;=180,"Entre 150 e 180","Superior a 180")))))))</f>
        <v/>
      </c>
    </row>
    <row r="459">
      <c r="A459" t="inlineStr">
        <is>
          <t>Q02L013</t>
        </is>
      </c>
      <c r="B459" t="inlineStr">
        <is>
          <t>ANTONIA MARIA TEIXEIRA</t>
        </is>
      </c>
      <c r="C459" t="n">
        <v>1</v>
      </c>
      <c r="D459" t="inlineStr">
        <is>
          <t>IPCA</t>
        </is>
      </c>
      <c r="E459" t="n">
        <v>0.009488792934583046</v>
      </c>
      <c r="F459" t="inlineStr">
        <is>
          <t>MENSAL</t>
        </is>
      </c>
      <c r="G459" t="n">
        <v>49044</v>
      </c>
      <c r="H459" t="n">
        <v>49044</v>
      </c>
      <c r="I459" t="n">
        <v>147</v>
      </c>
      <c r="J459" t="inlineStr">
        <is>
          <t>CARTEIRA</t>
        </is>
      </c>
      <c r="K459" t="inlineStr">
        <is>
          <t>CONTRATO</t>
        </is>
      </c>
      <c r="L459" t="n">
        <v>3652.16</v>
      </c>
      <c r="M459" t="inlineStr">
        <is>
          <t>IBIRAPITANGA FASE 3</t>
        </is>
      </c>
      <c r="N459" s="142">
        <f>DATE(YEAR(G459),MONTH(G459),1)</f>
        <v/>
      </c>
      <c r="O459" s="132">
        <f>IF(G459&gt;$K$3,"Futuro","Atraso")</f>
        <v/>
      </c>
      <c r="P459">
        <f>12*(YEAR(G459)-YEAR($K$3))+(MONTH(G459)-MONTH($K$3))</f>
        <v/>
      </c>
      <c r="Q459" s="366">
        <f>IF(M459="IBIRAPITANGA FASE 3",IF(O459="Atraso",L459,L459/(1+$I$2)^P459),IF(O459="Atraso",L459,L459/(1+$I$1)^P459))</f>
        <v/>
      </c>
      <c r="R459">
        <f>IF(O459="Atraso",$K$3-G459,0)</f>
        <v/>
      </c>
      <c r="S459">
        <f>IF(R459&lt;=15,"Até 15",IF(R459&lt;=30,"Entre 15 e 30",IF(R459&lt;=60,"Entre 30 e 60",IF(R459&lt;=90,"Entre 60 e 90",IF(R459&lt;=120,"Entre 90 e 120",IF(R459&lt;=150,"Entre 120 e 150",IF(R459&lt;=180,"Entre 150 e 180","Superior a 180")))))))</f>
        <v/>
      </c>
    </row>
    <row r="460">
      <c r="A460" t="inlineStr">
        <is>
          <t>Q02L013</t>
        </is>
      </c>
      <c r="B460" t="inlineStr">
        <is>
          <t>ANTONIA MARIA TEIXEIRA</t>
        </is>
      </c>
      <c r="C460" t="n">
        <v>1</v>
      </c>
      <c r="D460" t="inlineStr">
        <is>
          <t>IPCA</t>
        </is>
      </c>
      <c r="E460" t="n">
        <v>0.009488792934583046</v>
      </c>
      <c r="F460" t="inlineStr">
        <is>
          <t>MENSAL</t>
        </is>
      </c>
      <c r="G460" t="n">
        <v>49074</v>
      </c>
      <c r="H460" t="n">
        <v>49074</v>
      </c>
      <c r="I460" t="n">
        <v>148</v>
      </c>
      <c r="J460" t="inlineStr">
        <is>
          <t>CARTEIRA</t>
        </is>
      </c>
      <c r="K460" t="inlineStr">
        <is>
          <t>CONTRATO</t>
        </is>
      </c>
      <c r="L460" t="n">
        <v>3652.16</v>
      </c>
      <c r="M460" t="inlineStr">
        <is>
          <t>IBIRAPITANGA FASE 3</t>
        </is>
      </c>
      <c r="N460" s="142">
        <f>DATE(YEAR(G460),MONTH(G460),1)</f>
        <v/>
      </c>
      <c r="O460" s="132">
        <f>IF(G460&gt;$K$3,"Futuro","Atraso")</f>
        <v/>
      </c>
      <c r="P460">
        <f>12*(YEAR(G460)-YEAR($K$3))+(MONTH(G460)-MONTH($K$3))</f>
        <v/>
      </c>
      <c r="Q460" s="366">
        <f>IF(M460="IBIRAPITANGA FASE 3",IF(O460="Atraso",L460,L460/(1+$I$2)^P460),IF(O460="Atraso",L460,L460/(1+$I$1)^P460))</f>
        <v/>
      </c>
      <c r="R460">
        <f>IF(O460="Atraso",$K$3-G460,0)</f>
        <v/>
      </c>
      <c r="S460">
        <f>IF(R460&lt;=15,"Até 15",IF(R460&lt;=30,"Entre 15 e 30",IF(R460&lt;=60,"Entre 30 e 60",IF(R460&lt;=90,"Entre 60 e 90",IF(R460&lt;=120,"Entre 90 e 120",IF(R460&lt;=150,"Entre 120 e 150",IF(R460&lt;=180,"Entre 150 e 180","Superior a 180")))))))</f>
        <v/>
      </c>
    </row>
    <row r="461">
      <c r="A461" t="inlineStr">
        <is>
          <t>Q02L013</t>
        </is>
      </c>
      <c r="B461" t="inlineStr">
        <is>
          <t>ANTONIA MARIA TEIXEIRA</t>
        </is>
      </c>
      <c r="C461" t="n">
        <v>1</v>
      </c>
      <c r="D461" t="inlineStr">
        <is>
          <t>IPCA</t>
        </is>
      </c>
      <c r="E461" t="n">
        <v>0.009488792934583046</v>
      </c>
      <c r="F461" t="inlineStr">
        <is>
          <t>MENSAL</t>
        </is>
      </c>
      <c r="G461" t="n">
        <v>49105</v>
      </c>
      <c r="H461" t="n">
        <v>49105</v>
      </c>
      <c r="I461" t="n">
        <v>149</v>
      </c>
      <c r="J461" t="inlineStr">
        <is>
          <t>CARTEIRA</t>
        </is>
      </c>
      <c r="K461" t="inlineStr">
        <is>
          <t>CONTRATO</t>
        </is>
      </c>
      <c r="L461" t="n">
        <v>3652.16</v>
      </c>
      <c r="M461" t="inlineStr">
        <is>
          <t>IBIRAPITANGA FASE 3</t>
        </is>
      </c>
      <c r="N461" s="142">
        <f>DATE(YEAR(G461),MONTH(G461),1)</f>
        <v/>
      </c>
      <c r="O461" s="132">
        <f>IF(G461&gt;$K$3,"Futuro","Atraso")</f>
        <v/>
      </c>
      <c r="P461">
        <f>12*(YEAR(G461)-YEAR($K$3))+(MONTH(G461)-MONTH($K$3))</f>
        <v/>
      </c>
      <c r="Q461" s="366">
        <f>IF(M461="IBIRAPITANGA FASE 3",IF(O461="Atraso",L461,L461/(1+$I$2)^P461),IF(O461="Atraso",L461,L461/(1+$I$1)^P461))</f>
        <v/>
      </c>
      <c r="R461">
        <f>IF(O461="Atraso",$K$3-G461,0)</f>
        <v/>
      </c>
      <c r="S461">
        <f>IF(R461&lt;=15,"Até 15",IF(R461&lt;=30,"Entre 15 e 30",IF(R461&lt;=60,"Entre 30 e 60",IF(R461&lt;=90,"Entre 60 e 90",IF(R461&lt;=120,"Entre 90 e 120",IF(R461&lt;=150,"Entre 120 e 150",IF(R461&lt;=180,"Entre 150 e 180","Superior a 180")))))))</f>
        <v/>
      </c>
    </row>
    <row r="462">
      <c r="A462" t="inlineStr">
        <is>
          <t>Q02L013</t>
        </is>
      </c>
      <c r="B462" t="inlineStr">
        <is>
          <t>ANTONIA MARIA TEIXEIRA</t>
        </is>
      </c>
      <c r="C462" t="n">
        <v>1</v>
      </c>
      <c r="D462" t="inlineStr">
        <is>
          <t>IPCA</t>
        </is>
      </c>
      <c r="E462" t="n">
        <v>0.009488792934583046</v>
      </c>
      <c r="F462" t="inlineStr">
        <is>
          <t>MENSAL</t>
        </is>
      </c>
      <c r="G462" t="n">
        <v>49135</v>
      </c>
      <c r="H462" t="n">
        <v>49135</v>
      </c>
      <c r="I462" t="n">
        <v>150</v>
      </c>
      <c r="J462" t="inlineStr">
        <is>
          <t>CARTEIRA</t>
        </is>
      </c>
      <c r="K462" t="inlineStr">
        <is>
          <t>CONTRATO</t>
        </is>
      </c>
      <c r="L462" t="n">
        <v>3652.16</v>
      </c>
      <c r="M462" t="inlineStr">
        <is>
          <t>IBIRAPITANGA FASE 3</t>
        </is>
      </c>
      <c r="N462" s="142">
        <f>DATE(YEAR(G462),MONTH(G462),1)</f>
        <v/>
      </c>
      <c r="O462" s="132">
        <f>IF(G462&gt;$K$3,"Futuro","Atraso")</f>
        <v/>
      </c>
      <c r="P462">
        <f>12*(YEAR(G462)-YEAR($K$3))+(MONTH(G462)-MONTH($K$3))</f>
        <v/>
      </c>
      <c r="Q462" s="366">
        <f>IF(M462="IBIRAPITANGA FASE 3",IF(O462="Atraso",L462,L462/(1+$I$2)^P462),IF(O462="Atraso",L462,L462/(1+$I$1)^P462))</f>
        <v/>
      </c>
      <c r="R462">
        <f>IF(O462="Atraso",$K$3-G462,0)</f>
        <v/>
      </c>
      <c r="S462">
        <f>IF(R462&lt;=15,"Até 15",IF(R462&lt;=30,"Entre 15 e 30",IF(R462&lt;=60,"Entre 30 e 60",IF(R462&lt;=90,"Entre 60 e 90",IF(R462&lt;=120,"Entre 90 e 120",IF(R462&lt;=150,"Entre 120 e 150",IF(R462&lt;=180,"Entre 150 e 180","Superior a 180")))))))</f>
        <v/>
      </c>
    </row>
    <row r="463">
      <c r="A463" t="inlineStr">
        <is>
          <t>Q02L013</t>
        </is>
      </c>
      <c r="B463" t="inlineStr">
        <is>
          <t>ANTONIA MARIA TEIXEIRA</t>
        </is>
      </c>
      <c r="C463" t="n">
        <v>1</v>
      </c>
      <c r="D463" t="inlineStr">
        <is>
          <t>IPCA</t>
        </is>
      </c>
      <c r="E463" t="n">
        <v>0.009488792934583046</v>
      </c>
      <c r="F463" t="inlineStr">
        <is>
          <t>MENSAL</t>
        </is>
      </c>
      <c r="G463" t="n">
        <v>49166</v>
      </c>
      <c r="H463" t="n">
        <v>49166</v>
      </c>
      <c r="I463" t="n">
        <v>151</v>
      </c>
      <c r="J463" t="inlineStr">
        <is>
          <t>CARTEIRA</t>
        </is>
      </c>
      <c r="K463" t="inlineStr">
        <is>
          <t>CONTRATO</t>
        </is>
      </c>
      <c r="L463" t="n">
        <v>3652.16</v>
      </c>
      <c r="M463" t="inlineStr">
        <is>
          <t>IBIRAPITANGA FASE 3</t>
        </is>
      </c>
      <c r="N463" s="142">
        <f>DATE(YEAR(G463),MONTH(G463),1)</f>
        <v/>
      </c>
      <c r="O463" s="132">
        <f>IF(G463&gt;$K$3,"Futuro","Atraso")</f>
        <v/>
      </c>
      <c r="P463">
        <f>12*(YEAR(G463)-YEAR($K$3))+(MONTH(G463)-MONTH($K$3))</f>
        <v/>
      </c>
      <c r="Q463" s="366">
        <f>IF(M463="IBIRAPITANGA FASE 3",IF(O463="Atraso",L463,L463/(1+$I$2)^P463),IF(O463="Atraso",L463,L463/(1+$I$1)^P463))</f>
        <v/>
      </c>
      <c r="R463">
        <f>IF(O463="Atraso",$K$3-G463,0)</f>
        <v/>
      </c>
      <c r="S463">
        <f>IF(R463&lt;=15,"Até 15",IF(R463&lt;=30,"Entre 15 e 30",IF(R463&lt;=60,"Entre 30 e 60",IF(R463&lt;=90,"Entre 60 e 90",IF(R463&lt;=120,"Entre 90 e 120",IF(R463&lt;=150,"Entre 120 e 150",IF(R463&lt;=180,"Entre 150 e 180","Superior a 180")))))))</f>
        <v/>
      </c>
    </row>
    <row r="464">
      <c r="A464" t="inlineStr">
        <is>
          <t>Q02L013</t>
        </is>
      </c>
      <c r="B464" t="inlineStr">
        <is>
          <t>ANTONIA MARIA TEIXEIRA</t>
        </is>
      </c>
      <c r="C464" t="n">
        <v>1</v>
      </c>
      <c r="D464" t="inlineStr">
        <is>
          <t>IPCA</t>
        </is>
      </c>
      <c r="E464" t="n">
        <v>0.009488792934583046</v>
      </c>
      <c r="F464" t="inlineStr">
        <is>
          <t>MENSAL</t>
        </is>
      </c>
      <c r="G464" t="n">
        <v>49197</v>
      </c>
      <c r="H464" t="n">
        <v>49197</v>
      </c>
      <c r="I464" t="n">
        <v>152</v>
      </c>
      <c r="J464" t="inlineStr">
        <is>
          <t>CARTEIRA</t>
        </is>
      </c>
      <c r="K464" t="inlineStr">
        <is>
          <t>CONTRATO</t>
        </is>
      </c>
      <c r="L464" t="n">
        <v>3652.16</v>
      </c>
      <c r="M464" t="inlineStr">
        <is>
          <t>IBIRAPITANGA FASE 3</t>
        </is>
      </c>
      <c r="N464" s="142">
        <f>DATE(YEAR(G464),MONTH(G464),1)</f>
        <v/>
      </c>
      <c r="O464" s="132">
        <f>IF(G464&gt;$K$3,"Futuro","Atraso")</f>
        <v/>
      </c>
      <c r="P464">
        <f>12*(YEAR(G464)-YEAR($K$3))+(MONTH(G464)-MONTH($K$3))</f>
        <v/>
      </c>
      <c r="Q464" s="366">
        <f>IF(M464="IBIRAPITANGA FASE 3",IF(O464="Atraso",L464,L464/(1+$I$2)^P464),IF(O464="Atraso",L464,L464/(1+$I$1)^P464))</f>
        <v/>
      </c>
      <c r="R464">
        <f>IF(O464="Atraso",$K$3-G464,0)</f>
        <v/>
      </c>
      <c r="S464">
        <f>IF(R464&lt;=15,"Até 15",IF(R464&lt;=30,"Entre 15 e 30",IF(R464&lt;=60,"Entre 30 e 60",IF(R464&lt;=90,"Entre 60 e 90",IF(R464&lt;=120,"Entre 90 e 120",IF(R464&lt;=150,"Entre 120 e 150",IF(R464&lt;=180,"Entre 150 e 180","Superior a 180")))))))</f>
        <v/>
      </c>
    </row>
    <row r="465">
      <c r="A465" t="inlineStr">
        <is>
          <t>Q02L013</t>
        </is>
      </c>
      <c r="B465" t="inlineStr">
        <is>
          <t>ANTONIA MARIA TEIXEIRA</t>
        </is>
      </c>
      <c r="C465" t="n">
        <v>1</v>
      </c>
      <c r="D465" t="inlineStr">
        <is>
          <t>IPCA</t>
        </is>
      </c>
      <c r="E465" t="n">
        <v>0.009488792934583046</v>
      </c>
      <c r="F465" t="inlineStr">
        <is>
          <t>MENSAL</t>
        </is>
      </c>
      <c r="G465" t="n">
        <v>49227</v>
      </c>
      <c r="H465" t="n">
        <v>49227</v>
      </c>
      <c r="I465" t="n">
        <v>153</v>
      </c>
      <c r="J465" t="inlineStr">
        <is>
          <t>CARTEIRA</t>
        </is>
      </c>
      <c r="K465" t="inlineStr">
        <is>
          <t>CONTRATO</t>
        </is>
      </c>
      <c r="L465" t="n">
        <v>3652.16</v>
      </c>
      <c r="M465" t="inlineStr">
        <is>
          <t>IBIRAPITANGA FASE 3</t>
        </is>
      </c>
      <c r="N465" s="142">
        <f>DATE(YEAR(G465),MONTH(G465),1)</f>
        <v/>
      </c>
      <c r="O465" s="132">
        <f>IF(G465&gt;$K$3,"Futuro","Atraso")</f>
        <v/>
      </c>
      <c r="P465">
        <f>12*(YEAR(G465)-YEAR($K$3))+(MONTH(G465)-MONTH($K$3))</f>
        <v/>
      </c>
      <c r="Q465" s="366">
        <f>IF(M465="IBIRAPITANGA FASE 3",IF(O465="Atraso",L465,L465/(1+$I$2)^P465),IF(O465="Atraso",L465,L465/(1+$I$1)^P465))</f>
        <v/>
      </c>
      <c r="R465">
        <f>IF(O465="Atraso",$K$3-G465,0)</f>
        <v/>
      </c>
      <c r="S465">
        <f>IF(R465&lt;=15,"Até 15",IF(R465&lt;=30,"Entre 15 e 30",IF(R465&lt;=60,"Entre 30 e 60",IF(R465&lt;=90,"Entre 60 e 90",IF(R465&lt;=120,"Entre 90 e 120",IF(R465&lt;=150,"Entre 120 e 150",IF(R465&lt;=180,"Entre 150 e 180","Superior a 180")))))))</f>
        <v/>
      </c>
    </row>
    <row r="466">
      <c r="A466" t="inlineStr">
        <is>
          <t>Q02L013</t>
        </is>
      </c>
      <c r="B466" t="inlineStr">
        <is>
          <t>ANTONIA MARIA TEIXEIRA</t>
        </is>
      </c>
      <c r="C466" t="n">
        <v>1</v>
      </c>
      <c r="D466" t="inlineStr">
        <is>
          <t>IPCA</t>
        </is>
      </c>
      <c r="E466" t="n">
        <v>0.009488792934583046</v>
      </c>
      <c r="F466" t="inlineStr">
        <is>
          <t>MENSAL</t>
        </is>
      </c>
      <c r="G466" t="n">
        <v>49258</v>
      </c>
      <c r="H466" t="n">
        <v>49258</v>
      </c>
      <c r="I466" t="n">
        <v>154</v>
      </c>
      <c r="J466" t="inlineStr">
        <is>
          <t>CARTEIRA</t>
        </is>
      </c>
      <c r="K466" t="inlineStr">
        <is>
          <t>CONTRATO</t>
        </is>
      </c>
      <c r="L466" t="n">
        <v>3652.16</v>
      </c>
      <c r="M466" t="inlineStr">
        <is>
          <t>IBIRAPITANGA FASE 3</t>
        </is>
      </c>
      <c r="N466" s="142">
        <f>DATE(YEAR(G466),MONTH(G466),1)</f>
        <v/>
      </c>
      <c r="O466" s="132">
        <f>IF(G466&gt;$K$3,"Futuro","Atraso")</f>
        <v/>
      </c>
      <c r="P466">
        <f>12*(YEAR(G466)-YEAR($K$3))+(MONTH(G466)-MONTH($K$3))</f>
        <v/>
      </c>
      <c r="Q466" s="366">
        <f>IF(M466="IBIRAPITANGA FASE 3",IF(O466="Atraso",L466,L466/(1+$I$2)^P466),IF(O466="Atraso",L466,L466/(1+$I$1)^P466))</f>
        <v/>
      </c>
      <c r="R466">
        <f>IF(O466="Atraso",$K$3-G466,0)</f>
        <v/>
      </c>
      <c r="S466">
        <f>IF(R466&lt;=15,"Até 15",IF(R466&lt;=30,"Entre 15 e 30",IF(R466&lt;=60,"Entre 30 e 60",IF(R466&lt;=90,"Entre 60 e 90",IF(R466&lt;=120,"Entre 90 e 120",IF(R466&lt;=150,"Entre 120 e 150",IF(R466&lt;=180,"Entre 150 e 180","Superior a 180")))))))</f>
        <v/>
      </c>
    </row>
    <row r="467">
      <c r="A467" t="inlineStr">
        <is>
          <t>Q02L013</t>
        </is>
      </c>
      <c r="B467" t="inlineStr">
        <is>
          <t>ANTONIA MARIA TEIXEIRA</t>
        </is>
      </c>
      <c r="C467" t="n">
        <v>1</v>
      </c>
      <c r="D467" t="inlineStr">
        <is>
          <t>IPCA</t>
        </is>
      </c>
      <c r="E467" t="n">
        <v>0.009488792934583046</v>
      </c>
      <c r="F467" t="inlineStr">
        <is>
          <t>MENSAL</t>
        </is>
      </c>
      <c r="G467" t="n">
        <v>49288</v>
      </c>
      <c r="H467" t="n">
        <v>49288</v>
      </c>
      <c r="I467" t="n">
        <v>155</v>
      </c>
      <c r="J467" t="inlineStr">
        <is>
          <t>CARTEIRA</t>
        </is>
      </c>
      <c r="K467" t="inlineStr">
        <is>
          <t>CONTRATO</t>
        </is>
      </c>
      <c r="L467" t="n">
        <v>3652.16</v>
      </c>
      <c r="M467" t="inlineStr">
        <is>
          <t>IBIRAPITANGA FASE 3</t>
        </is>
      </c>
      <c r="N467" s="142">
        <f>DATE(YEAR(G467),MONTH(G467),1)</f>
        <v/>
      </c>
      <c r="O467" s="132">
        <f>IF(G467&gt;$K$3,"Futuro","Atraso")</f>
        <v/>
      </c>
      <c r="P467">
        <f>12*(YEAR(G467)-YEAR($K$3))+(MONTH(G467)-MONTH($K$3))</f>
        <v/>
      </c>
      <c r="Q467" s="366">
        <f>IF(M467="IBIRAPITANGA FASE 3",IF(O467="Atraso",L467,L467/(1+$I$2)^P467),IF(O467="Atraso",L467,L467/(1+$I$1)^P467))</f>
        <v/>
      </c>
      <c r="R467">
        <f>IF(O467="Atraso",$K$3-G467,0)</f>
        <v/>
      </c>
      <c r="S467">
        <f>IF(R467&lt;=15,"Até 15",IF(R467&lt;=30,"Entre 15 e 30",IF(R467&lt;=60,"Entre 30 e 60",IF(R467&lt;=90,"Entre 60 e 90",IF(R467&lt;=120,"Entre 90 e 120",IF(R467&lt;=150,"Entre 120 e 150",IF(R467&lt;=180,"Entre 150 e 180","Superior a 180")))))))</f>
        <v/>
      </c>
    </row>
    <row r="468">
      <c r="A468" t="inlineStr">
        <is>
          <t>Q02L013</t>
        </is>
      </c>
      <c r="B468" t="inlineStr">
        <is>
          <t>ANTONIA MARIA TEIXEIRA</t>
        </is>
      </c>
      <c r="C468" t="n">
        <v>1</v>
      </c>
      <c r="D468" t="inlineStr">
        <is>
          <t>IPCA</t>
        </is>
      </c>
      <c r="E468" t="n">
        <v>0.009488792934583046</v>
      </c>
      <c r="F468" t="inlineStr">
        <is>
          <t>MENSAL</t>
        </is>
      </c>
      <c r="G468" t="n">
        <v>49319</v>
      </c>
      <c r="H468" t="n">
        <v>49319</v>
      </c>
      <c r="I468" t="n">
        <v>156</v>
      </c>
      <c r="J468" t="inlineStr">
        <is>
          <t>CARTEIRA</t>
        </is>
      </c>
      <c r="K468" t="inlineStr">
        <is>
          <t>CONTRATO</t>
        </is>
      </c>
      <c r="L468" t="n">
        <v>3652.16</v>
      </c>
      <c r="M468" t="inlineStr">
        <is>
          <t>IBIRAPITANGA FASE 3</t>
        </is>
      </c>
      <c r="N468" s="142">
        <f>DATE(YEAR(G468),MONTH(G468),1)</f>
        <v/>
      </c>
      <c r="O468" s="132">
        <f>IF(G468&gt;$K$3,"Futuro","Atraso")</f>
        <v/>
      </c>
      <c r="P468">
        <f>12*(YEAR(G468)-YEAR($K$3))+(MONTH(G468)-MONTH($K$3))</f>
        <v/>
      </c>
      <c r="Q468" s="366">
        <f>IF(M468="IBIRAPITANGA FASE 3",IF(O468="Atraso",L468,L468/(1+$I$2)^P468),IF(O468="Atraso",L468,L468/(1+$I$1)^P468))</f>
        <v/>
      </c>
      <c r="R468">
        <f>IF(O468="Atraso",$K$3-G468,0)</f>
        <v/>
      </c>
      <c r="S468">
        <f>IF(R468&lt;=15,"Até 15",IF(R468&lt;=30,"Entre 15 e 30",IF(R468&lt;=60,"Entre 30 e 60",IF(R468&lt;=90,"Entre 60 e 90",IF(R468&lt;=120,"Entre 90 e 120",IF(R468&lt;=150,"Entre 120 e 150",IF(R468&lt;=180,"Entre 150 e 180","Superior a 180")))))))</f>
        <v/>
      </c>
    </row>
    <row r="469">
      <c r="A469" t="inlineStr">
        <is>
          <t>Q02L013</t>
        </is>
      </c>
      <c r="B469" t="inlineStr">
        <is>
          <t>ANTONIA MARIA TEIXEIRA</t>
        </is>
      </c>
      <c r="C469" t="n">
        <v>1</v>
      </c>
      <c r="D469" t="inlineStr">
        <is>
          <t>IPCA</t>
        </is>
      </c>
      <c r="E469" t="n">
        <v>0.009488792934583046</v>
      </c>
      <c r="F469" t="inlineStr">
        <is>
          <t>MENSAL</t>
        </is>
      </c>
      <c r="G469" t="n">
        <v>49350</v>
      </c>
      <c r="H469" t="n">
        <v>49350</v>
      </c>
      <c r="I469" t="n">
        <v>157</v>
      </c>
      <c r="J469" t="inlineStr">
        <is>
          <t>CARTEIRA</t>
        </is>
      </c>
      <c r="K469" t="inlineStr">
        <is>
          <t>CONTRATO</t>
        </is>
      </c>
      <c r="L469" t="n">
        <v>3652.16</v>
      </c>
      <c r="M469" t="inlineStr">
        <is>
          <t>IBIRAPITANGA FASE 3</t>
        </is>
      </c>
      <c r="N469" s="142">
        <f>DATE(YEAR(G469),MONTH(G469),1)</f>
        <v/>
      </c>
      <c r="O469" s="132">
        <f>IF(G469&gt;$K$3,"Futuro","Atraso")</f>
        <v/>
      </c>
      <c r="P469">
        <f>12*(YEAR(G469)-YEAR($K$3))+(MONTH(G469)-MONTH($K$3))</f>
        <v/>
      </c>
      <c r="Q469" s="366">
        <f>IF(M469="IBIRAPITANGA FASE 3",IF(O469="Atraso",L469,L469/(1+$I$2)^P469),IF(O469="Atraso",L469,L469/(1+$I$1)^P469))</f>
        <v/>
      </c>
      <c r="R469">
        <f>IF(O469="Atraso",$K$3-G469,0)</f>
        <v/>
      </c>
      <c r="S469">
        <f>IF(R469&lt;=15,"Até 15",IF(R469&lt;=30,"Entre 15 e 30",IF(R469&lt;=60,"Entre 30 e 60",IF(R469&lt;=90,"Entre 60 e 90",IF(R469&lt;=120,"Entre 90 e 120",IF(R469&lt;=150,"Entre 120 e 150",IF(R469&lt;=180,"Entre 150 e 180","Superior a 180")))))))</f>
        <v/>
      </c>
    </row>
    <row r="470">
      <c r="A470" t="inlineStr">
        <is>
          <t>Q02L013</t>
        </is>
      </c>
      <c r="B470" t="inlineStr">
        <is>
          <t>ANTONIA MARIA TEIXEIRA</t>
        </is>
      </c>
      <c r="C470" t="n">
        <v>1</v>
      </c>
      <c r="D470" t="inlineStr">
        <is>
          <t>IPCA</t>
        </is>
      </c>
      <c r="E470" t="n">
        <v>0.009488792934583046</v>
      </c>
      <c r="F470" t="inlineStr">
        <is>
          <t>MENSAL</t>
        </is>
      </c>
      <c r="G470" t="n">
        <v>49378</v>
      </c>
      <c r="H470" t="n">
        <v>49378</v>
      </c>
      <c r="I470" t="n">
        <v>158</v>
      </c>
      <c r="J470" t="inlineStr">
        <is>
          <t>CARTEIRA</t>
        </is>
      </c>
      <c r="K470" t="inlineStr">
        <is>
          <t>CONTRATO</t>
        </is>
      </c>
      <c r="L470" t="n">
        <v>3652.16</v>
      </c>
      <c r="M470" t="inlineStr">
        <is>
          <t>IBIRAPITANGA FASE 3</t>
        </is>
      </c>
      <c r="N470" s="142">
        <f>DATE(YEAR(G470),MONTH(G470),1)</f>
        <v/>
      </c>
      <c r="O470" s="132">
        <f>IF(G470&gt;$K$3,"Futuro","Atraso")</f>
        <v/>
      </c>
      <c r="P470">
        <f>12*(YEAR(G470)-YEAR($K$3))+(MONTH(G470)-MONTH($K$3))</f>
        <v/>
      </c>
      <c r="Q470" s="366">
        <f>IF(M470="IBIRAPITANGA FASE 3",IF(O470="Atraso",L470,L470/(1+$I$2)^P470),IF(O470="Atraso",L470,L470/(1+$I$1)^P470))</f>
        <v/>
      </c>
      <c r="R470">
        <f>IF(O470="Atraso",$K$3-G470,0)</f>
        <v/>
      </c>
      <c r="S470">
        <f>IF(R470&lt;=15,"Até 15",IF(R470&lt;=30,"Entre 15 e 30",IF(R470&lt;=60,"Entre 30 e 60",IF(R470&lt;=90,"Entre 60 e 90",IF(R470&lt;=120,"Entre 90 e 120",IF(R470&lt;=150,"Entre 120 e 150",IF(R470&lt;=180,"Entre 150 e 180","Superior a 180")))))))</f>
        <v/>
      </c>
    </row>
    <row r="471">
      <c r="A471" t="inlineStr">
        <is>
          <t>Q02L013</t>
        </is>
      </c>
      <c r="B471" t="inlineStr">
        <is>
          <t>ANTONIA MARIA TEIXEIRA</t>
        </is>
      </c>
      <c r="C471" t="n">
        <v>1</v>
      </c>
      <c r="D471" t="inlineStr">
        <is>
          <t>IPCA</t>
        </is>
      </c>
      <c r="E471" t="n">
        <v>0.009488792934583046</v>
      </c>
      <c r="F471" t="inlineStr">
        <is>
          <t>MENSAL</t>
        </is>
      </c>
      <c r="G471" t="n">
        <v>49409</v>
      </c>
      <c r="H471" t="n">
        <v>49409</v>
      </c>
      <c r="I471" t="n">
        <v>159</v>
      </c>
      <c r="J471" t="inlineStr">
        <is>
          <t>CARTEIRA</t>
        </is>
      </c>
      <c r="K471" t="inlineStr">
        <is>
          <t>CONTRATO</t>
        </is>
      </c>
      <c r="L471" t="n">
        <v>3652.16</v>
      </c>
      <c r="M471" t="inlineStr">
        <is>
          <t>IBIRAPITANGA FASE 3</t>
        </is>
      </c>
      <c r="N471" s="142">
        <f>DATE(YEAR(G471),MONTH(G471),1)</f>
        <v/>
      </c>
      <c r="O471" s="132">
        <f>IF(G471&gt;$K$3,"Futuro","Atraso")</f>
        <v/>
      </c>
      <c r="P471">
        <f>12*(YEAR(G471)-YEAR($K$3))+(MONTH(G471)-MONTH($K$3))</f>
        <v/>
      </c>
      <c r="Q471" s="366">
        <f>IF(M471="IBIRAPITANGA FASE 3",IF(O471="Atraso",L471,L471/(1+$I$2)^P471),IF(O471="Atraso",L471,L471/(1+$I$1)^P471))</f>
        <v/>
      </c>
      <c r="R471">
        <f>IF(O471="Atraso",$K$3-G471,0)</f>
        <v/>
      </c>
      <c r="S471">
        <f>IF(R471&lt;=15,"Até 15",IF(R471&lt;=30,"Entre 15 e 30",IF(R471&lt;=60,"Entre 30 e 60",IF(R471&lt;=90,"Entre 60 e 90",IF(R471&lt;=120,"Entre 90 e 120",IF(R471&lt;=150,"Entre 120 e 150",IF(R471&lt;=180,"Entre 150 e 180","Superior a 180")))))))</f>
        <v/>
      </c>
    </row>
    <row r="472">
      <c r="A472" t="inlineStr">
        <is>
          <t>Q02L013</t>
        </is>
      </c>
      <c r="B472" t="inlineStr">
        <is>
          <t>ANTONIA MARIA TEIXEIRA</t>
        </is>
      </c>
      <c r="C472" t="n">
        <v>1</v>
      </c>
      <c r="D472" t="inlineStr">
        <is>
          <t>IPCA</t>
        </is>
      </c>
      <c r="E472" t="n">
        <v>0.009488792934583046</v>
      </c>
      <c r="F472" t="inlineStr">
        <is>
          <t>MENSAL</t>
        </is>
      </c>
      <c r="G472" t="n">
        <v>49439</v>
      </c>
      <c r="H472" t="n">
        <v>49439</v>
      </c>
      <c r="I472" t="n">
        <v>160</v>
      </c>
      <c r="J472" t="inlineStr">
        <is>
          <t>CARTEIRA</t>
        </is>
      </c>
      <c r="K472" t="inlineStr">
        <is>
          <t>CONTRATO</t>
        </is>
      </c>
      <c r="L472" t="n">
        <v>3652.16</v>
      </c>
      <c r="M472" t="inlineStr">
        <is>
          <t>IBIRAPITANGA FASE 3</t>
        </is>
      </c>
      <c r="N472" s="142">
        <f>DATE(YEAR(G472),MONTH(G472),1)</f>
        <v/>
      </c>
      <c r="O472" s="132">
        <f>IF(G472&gt;$K$3,"Futuro","Atraso")</f>
        <v/>
      </c>
      <c r="P472">
        <f>12*(YEAR(G472)-YEAR($K$3))+(MONTH(G472)-MONTH($K$3))</f>
        <v/>
      </c>
      <c r="Q472" s="366">
        <f>IF(M472="IBIRAPITANGA FASE 3",IF(O472="Atraso",L472,L472/(1+$I$2)^P472),IF(O472="Atraso",L472,L472/(1+$I$1)^P472))</f>
        <v/>
      </c>
      <c r="R472">
        <f>IF(O472="Atraso",$K$3-G472,0)</f>
        <v/>
      </c>
      <c r="S472">
        <f>IF(R472&lt;=15,"Até 15",IF(R472&lt;=30,"Entre 15 e 30",IF(R472&lt;=60,"Entre 30 e 60",IF(R472&lt;=90,"Entre 60 e 90",IF(R472&lt;=120,"Entre 90 e 120",IF(R472&lt;=150,"Entre 120 e 150",IF(R472&lt;=180,"Entre 150 e 180","Superior a 180")))))))</f>
        <v/>
      </c>
    </row>
    <row r="473">
      <c r="A473" t="inlineStr">
        <is>
          <t>Q02L013</t>
        </is>
      </c>
      <c r="B473" t="inlineStr">
        <is>
          <t>ANTONIA MARIA TEIXEIRA</t>
        </is>
      </c>
      <c r="C473" t="n">
        <v>1</v>
      </c>
      <c r="D473" t="inlineStr">
        <is>
          <t>IPCA</t>
        </is>
      </c>
      <c r="E473" t="n">
        <v>0.009488792934583046</v>
      </c>
      <c r="F473" t="inlineStr">
        <is>
          <t>MENSAL</t>
        </is>
      </c>
      <c r="G473" t="n">
        <v>49470</v>
      </c>
      <c r="H473" t="n">
        <v>49470</v>
      </c>
      <c r="I473" t="n">
        <v>161</v>
      </c>
      <c r="J473" t="inlineStr">
        <is>
          <t>CARTEIRA</t>
        </is>
      </c>
      <c r="K473" t="inlineStr">
        <is>
          <t>CONTRATO</t>
        </is>
      </c>
      <c r="L473" t="n">
        <v>3652.16</v>
      </c>
      <c r="M473" t="inlineStr">
        <is>
          <t>IBIRAPITANGA FASE 3</t>
        </is>
      </c>
      <c r="N473" s="142">
        <f>DATE(YEAR(G473),MONTH(G473),1)</f>
        <v/>
      </c>
      <c r="O473" s="132">
        <f>IF(G473&gt;$K$3,"Futuro","Atraso")</f>
        <v/>
      </c>
      <c r="P473">
        <f>12*(YEAR(G473)-YEAR($K$3))+(MONTH(G473)-MONTH($K$3))</f>
        <v/>
      </c>
      <c r="Q473" s="366">
        <f>IF(M473="IBIRAPITANGA FASE 3",IF(O473="Atraso",L473,L473/(1+$I$2)^P473),IF(O473="Atraso",L473,L473/(1+$I$1)^P473))</f>
        <v/>
      </c>
      <c r="R473">
        <f>IF(O473="Atraso",$K$3-G473,0)</f>
        <v/>
      </c>
      <c r="S473">
        <f>IF(R473&lt;=15,"Até 15",IF(R473&lt;=30,"Entre 15 e 30",IF(R473&lt;=60,"Entre 30 e 60",IF(R473&lt;=90,"Entre 60 e 90",IF(R473&lt;=120,"Entre 90 e 120",IF(R473&lt;=150,"Entre 120 e 150",IF(R473&lt;=180,"Entre 150 e 180","Superior a 180")))))))</f>
        <v/>
      </c>
    </row>
    <row r="474">
      <c r="A474" t="inlineStr">
        <is>
          <t>Q02L013</t>
        </is>
      </c>
      <c r="B474" t="inlineStr">
        <is>
          <t>ANTONIA MARIA TEIXEIRA</t>
        </is>
      </c>
      <c r="C474" t="n">
        <v>1</v>
      </c>
      <c r="D474" t="inlineStr">
        <is>
          <t>IPCA</t>
        </is>
      </c>
      <c r="E474" t="n">
        <v>0.009488792934583046</v>
      </c>
      <c r="F474" t="inlineStr">
        <is>
          <t>MENSAL</t>
        </is>
      </c>
      <c r="G474" t="n">
        <v>49500</v>
      </c>
      <c r="H474" t="n">
        <v>49500</v>
      </c>
      <c r="I474" t="n">
        <v>162</v>
      </c>
      <c r="J474" t="inlineStr">
        <is>
          <t>CARTEIRA</t>
        </is>
      </c>
      <c r="K474" t="inlineStr">
        <is>
          <t>CONTRATO</t>
        </is>
      </c>
      <c r="L474" t="n">
        <v>3652.16</v>
      </c>
      <c r="M474" t="inlineStr">
        <is>
          <t>IBIRAPITANGA FASE 3</t>
        </is>
      </c>
      <c r="N474" s="142">
        <f>DATE(YEAR(G474),MONTH(G474),1)</f>
        <v/>
      </c>
      <c r="O474" s="132">
        <f>IF(G474&gt;$K$3,"Futuro","Atraso")</f>
        <v/>
      </c>
      <c r="P474">
        <f>12*(YEAR(G474)-YEAR($K$3))+(MONTH(G474)-MONTH($K$3))</f>
        <v/>
      </c>
      <c r="Q474" s="366">
        <f>IF(M474="IBIRAPITANGA FASE 3",IF(O474="Atraso",L474,L474/(1+$I$2)^P474),IF(O474="Atraso",L474,L474/(1+$I$1)^P474))</f>
        <v/>
      </c>
      <c r="R474">
        <f>IF(O474="Atraso",$K$3-G474,0)</f>
        <v/>
      </c>
      <c r="S474">
        <f>IF(R474&lt;=15,"Até 15",IF(R474&lt;=30,"Entre 15 e 30",IF(R474&lt;=60,"Entre 30 e 60",IF(R474&lt;=90,"Entre 60 e 90",IF(R474&lt;=120,"Entre 90 e 120",IF(R474&lt;=150,"Entre 120 e 150",IF(R474&lt;=180,"Entre 150 e 180","Superior a 180")))))))</f>
        <v/>
      </c>
    </row>
    <row r="475">
      <c r="A475" t="inlineStr">
        <is>
          <t>Q02L013</t>
        </is>
      </c>
      <c r="B475" t="inlineStr">
        <is>
          <t>ANTONIA MARIA TEIXEIRA</t>
        </is>
      </c>
      <c r="C475" t="n">
        <v>1</v>
      </c>
      <c r="D475" t="inlineStr">
        <is>
          <t>IPCA</t>
        </is>
      </c>
      <c r="E475" t="n">
        <v>0.009488792934583046</v>
      </c>
      <c r="F475" t="inlineStr">
        <is>
          <t>MENSAL</t>
        </is>
      </c>
      <c r="G475" t="n">
        <v>49531</v>
      </c>
      <c r="H475" t="n">
        <v>49531</v>
      </c>
      <c r="I475" t="n">
        <v>163</v>
      </c>
      <c r="J475" t="inlineStr">
        <is>
          <t>CARTEIRA</t>
        </is>
      </c>
      <c r="K475" t="inlineStr">
        <is>
          <t>CONTRATO</t>
        </is>
      </c>
      <c r="L475" t="n">
        <v>3652.16</v>
      </c>
      <c r="M475" t="inlineStr">
        <is>
          <t>IBIRAPITANGA FASE 3</t>
        </is>
      </c>
      <c r="N475" s="142">
        <f>DATE(YEAR(G475),MONTH(G475),1)</f>
        <v/>
      </c>
      <c r="O475" s="132">
        <f>IF(G475&gt;$K$3,"Futuro","Atraso")</f>
        <v/>
      </c>
      <c r="P475">
        <f>12*(YEAR(G475)-YEAR($K$3))+(MONTH(G475)-MONTH($K$3))</f>
        <v/>
      </c>
      <c r="Q475" s="366">
        <f>IF(M475="IBIRAPITANGA FASE 3",IF(O475="Atraso",L475,L475/(1+$I$2)^P475),IF(O475="Atraso",L475,L475/(1+$I$1)^P475))</f>
        <v/>
      </c>
      <c r="R475">
        <f>IF(O475="Atraso",$K$3-G475,0)</f>
        <v/>
      </c>
      <c r="S475">
        <f>IF(R475&lt;=15,"Até 15",IF(R475&lt;=30,"Entre 15 e 30",IF(R475&lt;=60,"Entre 30 e 60",IF(R475&lt;=90,"Entre 60 e 90",IF(R475&lt;=120,"Entre 90 e 120",IF(R475&lt;=150,"Entre 120 e 150",IF(R475&lt;=180,"Entre 150 e 180","Superior a 180")))))))</f>
        <v/>
      </c>
    </row>
    <row r="476">
      <c r="A476" t="inlineStr">
        <is>
          <t>Q02L013</t>
        </is>
      </c>
      <c r="B476" t="inlineStr">
        <is>
          <t>ANTONIA MARIA TEIXEIRA</t>
        </is>
      </c>
      <c r="C476" t="n">
        <v>1</v>
      </c>
      <c r="D476" t="inlineStr">
        <is>
          <t>IPCA</t>
        </is>
      </c>
      <c r="E476" t="n">
        <v>0.009488792934583046</v>
      </c>
      <c r="F476" t="inlineStr">
        <is>
          <t>MENSAL</t>
        </is>
      </c>
      <c r="G476" t="n">
        <v>49562</v>
      </c>
      <c r="H476" t="n">
        <v>49562</v>
      </c>
      <c r="I476" t="n">
        <v>164</v>
      </c>
      <c r="J476" t="inlineStr">
        <is>
          <t>CARTEIRA</t>
        </is>
      </c>
      <c r="K476" t="inlineStr">
        <is>
          <t>CONTRATO</t>
        </is>
      </c>
      <c r="L476" t="n">
        <v>3652.16</v>
      </c>
      <c r="M476" t="inlineStr">
        <is>
          <t>IBIRAPITANGA FASE 3</t>
        </is>
      </c>
      <c r="N476" s="142">
        <f>DATE(YEAR(G476),MONTH(G476),1)</f>
        <v/>
      </c>
      <c r="O476" s="132">
        <f>IF(G476&gt;$K$3,"Futuro","Atraso")</f>
        <v/>
      </c>
      <c r="P476">
        <f>12*(YEAR(G476)-YEAR($K$3))+(MONTH(G476)-MONTH($K$3))</f>
        <v/>
      </c>
      <c r="Q476" s="366">
        <f>IF(M476="IBIRAPITANGA FASE 3",IF(O476="Atraso",L476,L476/(1+$I$2)^P476),IF(O476="Atraso",L476,L476/(1+$I$1)^P476))</f>
        <v/>
      </c>
      <c r="R476">
        <f>IF(O476="Atraso",$K$3-G476,0)</f>
        <v/>
      </c>
      <c r="S476">
        <f>IF(R476&lt;=15,"Até 15",IF(R476&lt;=30,"Entre 15 e 30",IF(R476&lt;=60,"Entre 30 e 60",IF(R476&lt;=90,"Entre 60 e 90",IF(R476&lt;=120,"Entre 90 e 120",IF(R476&lt;=150,"Entre 120 e 150",IF(R476&lt;=180,"Entre 150 e 180","Superior a 180")))))))</f>
        <v/>
      </c>
    </row>
    <row r="477">
      <c r="A477" t="inlineStr">
        <is>
          <t>Q02L013</t>
        </is>
      </c>
      <c r="B477" t="inlineStr">
        <is>
          <t>ANTONIA MARIA TEIXEIRA</t>
        </is>
      </c>
      <c r="C477" t="n">
        <v>1</v>
      </c>
      <c r="D477" t="inlineStr">
        <is>
          <t>IPCA</t>
        </is>
      </c>
      <c r="E477" t="n">
        <v>0.009488792934583046</v>
      </c>
      <c r="F477" t="inlineStr">
        <is>
          <t>MENSAL</t>
        </is>
      </c>
      <c r="G477" t="n">
        <v>49592</v>
      </c>
      <c r="H477" t="n">
        <v>49592</v>
      </c>
      <c r="I477" t="n">
        <v>165</v>
      </c>
      <c r="J477" t="inlineStr">
        <is>
          <t>CARTEIRA</t>
        </is>
      </c>
      <c r="K477" t="inlineStr">
        <is>
          <t>CONTRATO</t>
        </is>
      </c>
      <c r="L477" t="n">
        <v>3652.16</v>
      </c>
      <c r="M477" t="inlineStr">
        <is>
          <t>IBIRAPITANGA FASE 3</t>
        </is>
      </c>
      <c r="N477" s="142">
        <f>DATE(YEAR(G477),MONTH(G477),1)</f>
        <v/>
      </c>
      <c r="O477" s="132">
        <f>IF(G477&gt;$K$3,"Futuro","Atraso")</f>
        <v/>
      </c>
      <c r="P477">
        <f>12*(YEAR(G477)-YEAR($K$3))+(MONTH(G477)-MONTH($K$3))</f>
        <v/>
      </c>
      <c r="Q477" s="366">
        <f>IF(M477="IBIRAPITANGA FASE 3",IF(O477="Atraso",L477,L477/(1+$I$2)^P477),IF(O477="Atraso",L477,L477/(1+$I$1)^P477))</f>
        <v/>
      </c>
      <c r="R477">
        <f>IF(O477="Atraso",$K$3-G477,0)</f>
        <v/>
      </c>
      <c r="S477">
        <f>IF(R477&lt;=15,"Até 15",IF(R477&lt;=30,"Entre 15 e 30",IF(R477&lt;=60,"Entre 30 e 60",IF(R477&lt;=90,"Entre 60 e 90",IF(R477&lt;=120,"Entre 90 e 120",IF(R477&lt;=150,"Entre 120 e 150",IF(R477&lt;=180,"Entre 150 e 180","Superior a 180")))))))</f>
        <v/>
      </c>
    </row>
    <row r="478">
      <c r="A478" t="inlineStr">
        <is>
          <t>Q02L013</t>
        </is>
      </c>
      <c r="B478" t="inlineStr">
        <is>
          <t>ANTONIA MARIA TEIXEIRA</t>
        </is>
      </c>
      <c r="C478" t="n">
        <v>1</v>
      </c>
      <c r="D478" t="inlineStr">
        <is>
          <t>IPCA</t>
        </is>
      </c>
      <c r="E478" t="n">
        <v>0.009488792934583046</v>
      </c>
      <c r="F478" t="inlineStr">
        <is>
          <t>MENSAL</t>
        </is>
      </c>
      <c r="G478" t="n">
        <v>49623</v>
      </c>
      <c r="H478" t="n">
        <v>49623</v>
      </c>
      <c r="I478" t="n">
        <v>166</v>
      </c>
      <c r="J478" t="inlineStr">
        <is>
          <t>CARTEIRA</t>
        </is>
      </c>
      <c r="K478" t="inlineStr">
        <is>
          <t>CONTRATO</t>
        </is>
      </c>
      <c r="L478" t="n">
        <v>3652.16</v>
      </c>
      <c r="M478" t="inlineStr">
        <is>
          <t>IBIRAPITANGA FASE 3</t>
        </is>
      </c>
      <c r="N478" s="142">
        <f>DATE(YEAR(G478),MONTH(G478),1)</f>
        <v/>
      </c>
      <c r="O478" s="132">
        <f>IF(G478&gt;$K$3,"Futuro","Atraso")</f>
        <v/>
      </c>
      <c r="P478">
        <f>12*(YEAR(G478)-YEAR($K$3))+(MONTH(G478)-MONTH($K$3))</f>
        <v/>
      </c>
      <c r="Q478" s="366">
        <f>IF(M478="IBIRAPITANGA FASE 3",IF(O478="Atraso",L478,L478/(1+$I$2)^P478),IF(O478="Atraso",L478,L478/(1+$I$1)^P478))</f>
        <v/>
      </c>
      <c r="R478">
        <f>IF(O478="Atraso",$K$3-G478,0)</f>
        <v/>
      </c>
      <c r="S478">
        <f>IF(R478&lt;=15,"Até 15",IF(R478&lt;=30,"Entre 15 e 30",IF(R478&lt;=60,"Entre 30 e 60",IF(R478&lt;=90,"Entre 60 e 90",IF(R478&lt;=120,"Entre 90 e 120",IF(R478&lt;=150,"Entre 120 e 150",IF(R478&lt;=180,"Entre 150 e 180","Superior a 180")))))))</f>
        <v/>
      </c>
    </row>
    <row r="479">
      <c r="A479" t="inlineStr">
        <is>
          <t>Q02L013</t>
        </is>
      </c>
      <c r="B479" t="inlineStr">
        <is>
          <t>ANTONIA MARIA TEIXEIRA</t>
        </is>
      </c>
      <c r="C479" t="n">
        <v>1</v>
      </c>
      <c r="D479" t="inlineStr">
        <is>
          <t>IPCA</t>
        </is>
      </c>
      <c r="E479" t="n">
        <v>0.009488792934583046</v>
      </c>
      <c r="F479" t="inlineStr">
        <is>
          <t>MENSAL</t>
        </is>
      </c>
      <c r="G479" t="n">
        <v>49653</v>
      </c>
      <c r="H479" t="n">
        <v>49653</v>
      </c>
      <c r="I479" t="n">
        <v>167</v>
      </c>
      <c r="J479" t="inlineStr">
        <is>
          <t>CARTEIRA</t>
        </is>
      </c>
      <c r="K479" t="inlineStr">
        <is>
          <t>CONTRATO</t>
        </is>
      </c>
      <c r="L479" t="n">
        <v>3652.16</v>
      </c>
      <c r="M479" t="inlineStr">
        <is>
          <t>IBIRAPITANGA FASE 3</t>
        </is>
      </c>
      <c r="N479" s="142">
        <f>DATE(YEAR(G479),MONTH(G479),1)</f>
        <v/>
      </c>
      <c r="O479" s="132">
        <f>IF(G479&gt;$K$3,"Futuro","Atraso")</f>
        <v/>
      </c>
      <c r="P479">
        <f>12*(YEAR(G479)-YEAR($K$3))+(MONTH(G479)-MONTH($K$3))</f>
        <v/>
      </c>
      <c r="Q479" s="366">
        <f>IF(M479="IBIRAPITANGA FASE 3",IF(O479="Atraso",L479,L479/(1+$I$2)^P479),IF(O479="Atraso",L479,L479/(1+$I$1)^P479))</f>
        <v/>
      </c>
      <c r="R479">
        <f>IF(O479="Atraso",$K$3-G479,0)</f>
        <v/>
      </c>
      <c r="S479">
        <f>IF(R479&lt;=15,"Até 15",IF(R479&lt;=30,"Entre 15 e 30",IF(R479&lt;=60,"Entre 30 e 60",IF(R479&lt;=90,"Entre 60 e 90",IF(R479&lt;=120,"Entre 90 e 120",IF(R479&lt;=150,"Entre 120 e 150",IF(R479&lt;=180,"Entre 150 e 180","Superior a 180")))))))</f>
        <v/>
      </c>
    </row>
    <row r="480">
      <c r="A480" t="inlineStr">
        <is>
          <t>Q02L013</t>
        </is>
      </c>
      <c r="B480" t="inlineStr">
        <is>
          <t>ANTONIA MARIA TEIXEIRA</t>
        </is>
      </c>
      <c r="C480" t="n">
        <v>1</v>
      </c>
      <c r="D480" t="inlineStr">
        <is>
          <t>IPCA</t>
        </is>
      </c>
      <c r="E480" t="n">
        <v>0.009488792934583046</v>
      </c>
      <c r="F480" t="inlineStr">
        <is>
          <t>MENSAL</t>
        </is>
      </c>
      <c r="G480" t="n">
        <v>49684</v>
      </c>
      <c r="H480" t="n">
        <v>49684</v>
      </c>
      <c r="I480" t="n">
        <v>168</v>
      </c>
      <c r="J480" t="inlineStr">
        <is>
          <t>CARTEIRA</t>
        </is>
      </c>
      <c r="K480" t="inlineStr">
        <is>
          <t>CONTRATO</t>
        </is>
      </c>
      <c r="L480" t="n">
        <v>3652.16</v>
      </c>
      <c r="M480" t="inlineStr">
        <is>
          <t>IBIRAPITANGA FASE 3</t>
        </is>
      </c>
      <c r="N480" s="142">
        <f>DATE(YEAR(G480),MONTH(G480),1)</f>
        <v/>
      </c>
      <c r="O480" s="132">
        <f>IF(G480&gt;$K$3,"Futuro","Atraso")</f>
        <v/>
      </c>
      <c r="P480">
        <f>12*(YEAR(G480)-YEAR($K$3))+(MONTH(G480)-MONTH($K$3))</f>
        <v/>
      </c>
      <c r="Q480" s="366">
        <f>IF(M480="IBIRAPITANGA FASE 3",IF(O480="Atraso",L480,L480/(1+$I$2)^P480),IF(O480="Atraso",L480,L480/(1+$I$1)^P480))</f>
        <v/>
      </c>
      <c r="R480">
        <f>IF(O480="Atraso",$K$3-G480,0)</f>
        <v/>
      </c>
      <c r="S480">
        <f>IF(R480&lt;=15,"Até 15",IF(R480&lt;=30,"Entre 15 e 30",IF(R480&lt;=60,"Entre 30 e 60",IF(R480&lt;=90,"Entre 60 e 90",IF(R480&lt;=120,"Entre 90 e 120",IF(R480&lt;=150,"Entre 120 e 150",IF(R480&lt;=180,"Entre 150 e 180","Superior a 180")))))))</f>
        <v/>
      </c>
    </row>
    <row r="481">
      <c r="A481" t="inlineStr">
        <is>
          <t>Q02L013</t>
        </is>
      </c>
      <c r="B481" t="inlineStr">
        <is>
          <t>ANTONIA MARIA TEIXEIRA</t>
        </is>
      </c>
      <c r="C481" t="n">
        <v>1</v>
      </c>
      <c r="D481" t="inlineStr">
        <is>
          <t>IPCA</t>
        </is>
      </c>
      <c r="E481" t="n">
        <v>0.009488792934583046</v>
      </c>
      <c r="F481" t="inlineStr">
        <is>
          <t>MENSAL</t>
        </is>
      </c>
      <c r="G481" t="n">
        <v>49715</v>
      </c>
      <c r="H481" t="n">
        <v>49715</v>
      </c>
      <c r="I481" t="n">
        <v>169</v>
      </c>
      <c r="J481" t="inlineStr">
        <is>
          <t>CARTEIRA</t>
        </is>
      </c>
      <c r="K481" t="inlineStr">
        <is>
          <t>CONTRATO</t>
        </is>
      </c>
      <c r="L481" t="n">
        <v>3652.16</v>
      </c>
      <c r="M481" t="inlineStr">
        <is>
          <t>IBIRAPITANGA FASE 3</t>
        </is>
      </c>
      <c r="N481" s="142">
        <f>DATE(YEAR(G481),MONTH(G481),1)</f>
        <v/>
      </c>
      <c r="O481" s="132">
        <f>IF(G481&gt;$K$3,"Futuro","Atraso")</f>
        <v/>
      </c>
      <c r="P481">
        <f>12*(YEAR(G481)-YEAR($K$3))+(MONTH(G481)-MONTH($K$3))</f>
        <v/>
      </c>
      <c r="Q481" s="366">
        <f>IF(M481="IBIRAPITANGA FASE 3",IF(O481="Atraso",L481,L481/(1+$I$2)^P481),IF(O481="Atraso",L481,L481/(1+$I$1)^P481))</f>
        <v/>
      </c>
      <c r="R481">
        <f>IF(O481="Atraso",$K$3-G481,0)</f>
        <v/>
      </c>
      <c r="S481">
        <f>IF(R481&lt;=15,"Até 15",IF(R481&lt;=30,"Entre 15 e 30",IF(R481&lt;=60,"Entre 30 e 60",IF(R481&lt;=90,"Entre 60 e 90",IF(R481&lt;=120,"Entre 90 e 120",IF(R481&lt;=150,"Entre 120 e 150",IF(R481&lt;=180,"Entre 150 e 180","Superior a 180")))))))</f>
        <v/>
      </c>
    </row>
    <row r="482">
      <c r="A482" t="inlineStr">
        <is>
          <t>Q02L013</t>
        </is>
      </c>
      <c r="B482" t="inlineStr">
        <is>
          <t>ANTONIA MARIA TEIXEIRA</t>
        </is>
      </c>
      <c r="C482" t="n">
        <v>1</v>
      </c>
      <c r="D482" t="inlineStr">
        <is>
          <t>IPCA</t>
        </is>
      </c>
      <c r="E482" t="n">
        <v>0.009488792934583046</v>
      </c>
      <c r="F482" t="inlineStr">
        <is>
          <t>MENSAL</t>
        </is>
      </c>
      <c r="G482" t="n">
        <v>49744</v>
      </c>
      <c r="H482" t="n">
        <v>49744</v>
      </c>
      <c r="I482" t="n">
        <v>170</v>
      </c>
      <c r="J482" t="inlineStr">
        <is>
          <t>CARTEIRA</t>
        </is>
      </c>
      <c r="K482" t="inlineStr">
        <is>
          <t>CONTRATO</t>
        </is>
      </c>
      <c r="L482" t="n">
        <v>3652.16</v>
      </c>
      <c r="M482" t="inlineStr">
        <is>
          <t>IBIRAPITANGA FASE 3</t>
        </is>
      </c>
      <c r="N482" s="142">
        <f>DATE(YEAR(G482),MONTH(G482),1)</f>
        <v/>
      </c>
      <c r="O482" s="132">
        <f>IF(G482&gt;$K$3,"Futuro","Atraso")</f>
        <v/>
      </c>
      <c r="P482">
        <f>12*(YEAR(G482)-YEAR($K$3))+(MONTH(G482)-MONTH($K$3))</f>
        <v/>
      </c>
      <c r="Q482" s="366">
        <f>IF(M482="IBIRAPITANGA FASE 3",IF(O482="Atraso",L482,L482/(1+$I$2)^P482),IF(O482="Atraso",L482,L482/(1+$I$1)^P482))</f>
        <v/>
      </c>
      <c r="R482">
        <f>IF(O482="Atraso",$K$3-G482,0)</f>
        <v/>
      </c>
      <c r="S482">
        <f>IF(R482&lt;=15,"Até 15",IF(R482&lt;=30,"Entre 15 e 30",IF(R482&lt;=60,"Entre 30 e 60",IF(R482&lt;=90,"Entre 60 e 90",IF(R482&lt;=120,"Entre 90 e 120",IF(R482&lt;=150,"Entre 120 e 150",IF(R482&lt;=180,"Entre 150 e 180","Superior a 180")))))))</f>
        <v/>
      </c>
    </row>
    <row r="483">
      <c r="A483" t="inlineStr">
        <is>
          <t>Q02L013</t>
        </is>
      </c>
      <c r="B483" t="inlineStr">
        <is>
          <t>ANTONIA MARIA TEIXEIRA</t>
        </is>
      </c>
      <c r="C483" t="n">
        <v>1</v>
      </c>
      <c r="D483" t="inlineStr">
        <is>
          <t>IPCA</t>
        </is>
      </c>
      <c r="E483" t="n">
        <v>0.009488792934583046</v>
      </c>
      <c r="F483" t="inlineStr">
        <is>
          <t>MENSAL</t>
        </is>
      </c>
      <c r="G483" t="n">
        <v>49775</v>
      </c>
      <c r="H483" t="n">
        <v>49775</v>
      </c>
      <c r="I483" t="n">
        <v>171</v>
      </c>
      <c r="J483" t="inlineStr">
        <is>
          <t>CARTEIRA</t>
        </is>
      </c>
      <c r="K483" t="inlineStr">
        <is>
          <t>CONTRATO</t>
        </is>
      </c>
      <c r="L483" t="n">
        <v>3652.16</v>
      </c>
      <c r="M483" t="inlineStr">
        <is>
          <t>IBIRAPITANGA FASE 3</t>
        </is>
      </c>
      <c r="N483" s="142">
        <f>DATE(YEAR(G483),MONTH(G483),1)</f>
        <v/>
      </c>
      <c r="O483" s="132">
        <f>IF(G483&gt;$K$3,"Futuro","Atraso")</f>
        <v/>
      </c>
      <c r="P483">
        <f>12*(YEAR(G483)-YEAR($K$3))+(MONTH(G483)-MONTH($K$3))</f>
        <v/>
      </c>
      <c r="Q483" s="366">
        <f>IF(M483="IBIRAPITANGA FASE 3",IF(O483="Atraso",L483,L483/(1+$I$2)^P483),IF(O483="Atraso",L483,L483/(1+$I$1)^P483))</f>
        <v/>
      </c>
      <c r="R483">
        <f>IF(O483="Atraso",$K$3-G483,0)</f>
        <v/>
      </c>
      <c r="S483">
        <f>IF(R483&lt;=15,"Até 15",IF(R483&lt;=30,"Entre 15 e 30",IF(R483&lt;=60,"Entre 30 e 60",IF(R483&lt;=90,"Entre 60 e 90",IF(R483&lt;=120,"Entre 90 e 120",IF(R483&lt;=150,"Entre 120 e 150",IF(R483&lt;=180,"Entre 150 e 180","Superior a 180")))))))</f>
        <v/>
      </c>
    </row>
    <row r="484">
      <c r="A484" t="inlineStr">
        <is>
          <t>Q02L013</t>
        </is>
      </c>
      <c r="B484" t="inlineStr">
        <is>
          <t>ANTONIA MARIA TEIXEIRA</t>
        </is>
      </c>
      <c r="C484" t="n">
        <v>1</v>
      </c>
      <c r="D484" t="inlineStr">
        <is>
          <t>IPCA</t>
        </is>
      </c>
      <c r="E484" t="n">
        <v>0.009488792934583046</v>
      </c>
      <c r="F484" t="inlineStr">
        <is>
          <t>MENSAL</t>
        </is>
      </c>
      <c r="G484" t="n">
        <v>49805</v>
      </c>
      <c r="H484" t="n">
        <v>49805</v>
      </c>
      <c r="I484" t="n">
        <v>172</v>
      </c>
      <c r="J484" t="inlineStr">
        <is>
          <t>CARTEIRA</t>
        </is>
      </c>
      <c r="K484" t="inlineStr">
        <is>
          <t>CONTRATO</t>
        </is>
      </c>
      <c r="L484" t="n">
        <v>3652.16</v>
      </c>
      <c r="M484" t="inlineStr">
        <is>
          <t>IBIRAPITANGA FASE 3</t>
        </is>
      </c>
      <c r="N484" s="142">
        <f>DATE(YEAR(G484),MONTH(G484),1)</f>
        <v/>
      </c>
      <c r="O484" s="132">
        <f>IF(G484&gt;$K$3,"Futuro","Atraso")</f>
        <v/>
      </c>
      <c r="P484">
        <f>12*(YEAR(G484)-YEAR($K$3))+(MONTH(G484)-MONTH($K$3))</f>
        <v/>
      </c>
      <c r="Q484" s="366">
        <f>IF(M484="IBIRAPITANGA FASE 3",IF(O484="Atraso",L484,L484/(1+$I$2)^P484),IF(O484="Atraso",L484,L484/(1+$I$1)^P484))</f>
        <v/>
      </c>
      <c r="R484">
        <f>IF(O484="Atraso",$K$3-G484,0)</f>
        <v/>
      </c>
      <c r="S484">
        <f>IF(R484&lt;=15,"Até 15",IF(R484&lt;=30,"Entre 15 e 30",IF(R484&lt;=60,"Entre 30 e 60",IF(R484&lt;=90,"Entre 60 e 90",IF(R484&lt;=120,"Entre 90 e 120",IF(R484&lt;=150,"Entre 120 e 150",IF(R484&lt;=180,"Entre 150 e 180","Superior a 180")))))))</f>
        <v/>
      </c>
    </row>
    <row r="485">
      <c r="A485" t="inlineStr">
        <is>
          <t>Q02L013</t>
        </is>
      </c>
      <c r="B485" t="inlineStr">
        <is>
          <t>ANTONIA MARIA TEIXEIRA</t>
        </is>
      </c>
      <c r="C485" t="n">
        <v>1</v>
      </c>
      <c r="D485" t="inlineStr">
        <is>
          <t>IPCA</t>
        </is>
      </c>
      <c r="E485" t="n">
        <v>0.009488792934583046</v>
      </c>
      <c r="F485" t="inlineStr">
        <is>
          <t>MENSAL</t>
        </is>
      </c>
      <c r="G485" t="n">
        <v>49836</v>
      </c>
      <c r="H485" t="n">
        <v>49836</v>
      </c>
      <c r="I485" t="n">
        <v>173</v>
      </c>
      <c r="J485" t="inlineStr">
        <is>
          <t>CARTEIRA</t>
        </is>
      </c>
      <c r="K485" t="inlineStr">
        <is>
          <t>CONTRATO</t>
        </is>
      </c>
      <c r="L485" t="n">
        <v>3652.16</v>
      </c>
      <c r="M485" t="inlineStr">
        <is>
          <t>IBIRAPITANGA FASE 3</t>
        </is>
      </c>
      <c r="N485" s="142">
        <f>DATE(YEAR(G485),MONTH(G485),1)</f>
        <v/>
      </c>
      <c r="O485" s="132">
        <f>IF(G485&gt;$K$3,"Futuro","Atraso")</f>
        <v/>
      </c>
      <c r="P485">
        <f>12*(YEAR(G485)-YEAR($K$3))+(MONTH(G485)-MONTH($K$3))</f>
        <v/>
      </c>
      <c r="Q485" s="366">
        <f>IF(M485="IBIRAPITANGA FASE 3",IF(O485="Atraso",L485,L485/(1+$I$2)^P485),IF(O485="Atraso",L485,L485/(1+$I$1)^P485))</f>
        <v/>
      </c>
      <c r="R485">
        <f>IF(O485="Atraso",$K$3-G485,0)</f>
        <v/>
      </c>
      <c r="S485">
        <f>IF(R485&lt;=15,"Até 15",IF(R485&lt;=30,"Entre 15 e 30",IF(R485&lt;=60,"Entre 30 e 60",IF(R485&lt;=90,"Entre 60 e 90",IF(R485&lt;=120,"Entre 90 e 120",IF(R485&lt;=150,"Entre 120 e 150",IF(R485&lt;=180,"Entre 150 e 180","Superior a 180")))))))</f>
        <v/>
      </c>
    </row>
    <row r="486">
      <c r="A486" t="inlineStr">
        <is>
          <t>Q02L013</t>
        </is>
      </c>
      <c r="B486" t="inlineStr">
        <is>
          <t>ANTONIA MARIA TEIXEIRA</t>
        </is>
      </c>
      <c r="C486" t="n">
        <v>1</v>
      </c>
      <c r="D486" t="inlineStr">
        <is>
          <t>IPCA</t>
        </is>
      </c>
      <c r="E486" t="n">
        <v>0.009488792934583046</v>
      </c>
      <c r="F486" t="inlineStr">
        <is>
          <t>MENSAL</t>
        </is>
      </c>
      <c r="G486" t="n">
        <v>49866</v>
      </c>
      <c r="H486" t="n">
        <v>49866</v>
      </c>
      <c r="I486" t="n">
        <v>174</v>
      </c>
      <c r="J486" t="inlineStr">
        <is>
          <t>CARTEIRA</t>
        </is>
      </c>
      <c r="K486" t="inlineStr">
        <is>
          <t>CONTRATO</t>
        </is>
      </c>
      <c r="L486" t="n">
        <v>3652.16</v>
      </c>
      <c r="M486" t="inlineStr">
        <is>
          <t>IBIRAPITANGA FASE 3</t>
        </is>
      </c>
      <c r="N486" s="142">
        <f>DATE(YEAR(G486),MONTH(G486),1)</f>
        <v/>
      </c>
      <c r="O486" s="132">
        <f>IF(G486&gt;$K$3,"Futuro","Atraso")</f>
        <v/>
      </c>
      <c r="P486">
        <f>12*(YEAR(G486)-YEAR($K$3))+(MONTH(G486)-MONTH($K$3))</f>
        <v/>
      </c>
      <c r="Q486" s="366">
        <f>IF(M486="IBIRAPITANGA FASE 3",IF(O486="Atraso",L486,L486/(1+$I$2)^P486),IF(O486="Atraso",L486,L486/(1+$I$1)^P486))</f>
        <v/>
      </c>
      <c r="R486">
        <f>IF(O486="Atraso",$K$3-G486,0)</f>
        <v/>
      </c>
      <c r="S486">
        <f>IF(R486&lt;=15,"Até 15",IF(R486&lt;=30,"Entre 15 e 30",IF(R486&lt;=60,"Entre 30 e 60",IF(R486&lt;=90,"Entre 60 e 90",IF(R486&lt;=120,"Entre 90 e 120",IF(R486&lt;=150,"Entre 120 e 150",IF(R486&lt;=180,"Entre 150 e 180","Superior a 180")))))))</f>
        <v/>
      </c>
    </row>
    <row r="487">
      <c r="A487" t="inlineStr">
        <is>
          <t>Q02L013</t>
        </is>
      </c>
      <c r="B487" t="inlineStr">
        <is>
          <t>ANTONIA MARIA TEIXEIRA</t>
        </is>
      </c>
      <c r="C487" t="n">
        <v>1</v>
      </c>
      <c r="D487" t="inlineStr">
        <is>
          <t>IPCA</t>
        </is>
      </c>
      <c r="E487" t="n">
        <v>0.009488792934583046</v>
      </c>
      <c r="F487" t="inlineStr">
        <is>
          <t>MENSAL</t>
        </is>
      </c>
      <c r="G487" t="n">
        <v>49897</v>
      </c>
      <c r="H487" t="n">
        <v>49897</v>
      </c>
      <c r="I487" t="n">
        <v>175</v>
      </c>
      <c r="J487" t="inlineStr">
        <is>
          <t>CARTEIRA</t>
        </is>
      </c>
      <c r="K487" t="inlineStr">
        <is>
          <t>CONTRATO</t>
        </is>
      </c>
      <c r="L487" t="n">
        <v>3652.16</v>
      </c>
      <c r="M487" t="inlineStr">
        <is>
          <t>IBIRAPITANGA FASE 3</t>
        </is>
      </c>
      <c r="N487" s="142">
        <f>DATE(YEAR(G487),MONTH(G487),1)</f>
        <v/>
      </c>
      <c r="O487" s="132">
        <f>IF(G487&gt;$K$3,"Futuro","Atraso")</f>
        <v/>
      </c>
      <c r="P487">
        <f>12*(YEAR(G487)-YEAR($K$3))+(MONTH(G487)-MONTH($K$3))</f>
        <v/>
      </c>
      <c r="Q487" s="366">
        <f>IF(M487="IBIRAPITANGA FASE 3",IF(O487="Atraso",L487,L487/(1+$I$2)^P487),IF(O487="Atraso",L487,L487/(1+$I$1)^P487))</f>
        <v/>
      </c>
      <c r="R487">
        <f>IF(O487="Atraso",$K$3-G487,0)</f>
        <v/>
      </c>
      <c r="S487">
        <f>IF(R487&lt;=15,"Até 15",IF(R487&lt;=30,"Entre 15 e 30",IF(R487&lt;=60,"Entre 30 e 60",IF(R487&lt;=90,"Entre 60 e 90",IF(R487&lt;=120,"Entre 90 e 120",IF(R487&lt;=150,"Entre 120 e 150",IF(R487&lt;=180,"Entre 150 e 180","Superior a 180")))))))</f>
        <v/>
      </c>
    </row>
    <row r="488">
      <c r="A488" t="inlineStr">
        <is>
          <t>Q02L013</t>
        </is>
      </c>
      <c r="B488" t="inlineStr">
        <is>
          <t>ANTONIA MARIA TEIXEIRA</t>
        </is>
      </c>
      <c r="C488" t="n">
        <v>1</v>
      </c>
      <c r="D488" t="inlineStr">
        <is>
          <t>IPCA</t>
        </is>
      </c>
      <c r="E488" t="n">
        <v>0.009488792934583046</v>
      </c>
      <c r="F488" t="inlineStr">
        <is>
          <t>MENSAL</t>
        </is>
      </c>
      <c r="G488" t="n">
        <v>49928</v>
      </c>
      <c r="H488" t="n">
        <v>49928</v>
      </c>
      <c r="I488" t="n">
        <v>176</v>
      </c>
      <c r="J488" t="inlineStr">
        <is>
          <t>CARTEIRA</t>
        </is>
      </c>
      <c r="K488" t="inlineStr">
        <is>
          <t>CONTRATO</t>
        </is>
      </c>
      <c r="L488" t="n">
        <v>3652.16</v>
      </c>
      <c r="M488" t="inlineStr">
        <is>
          <t>IBIRAPITANGA FASE 3</t>
        </is>
      </c>
      <c r="N488" s="142">
        <f>DATE(YEAR(G488),MONTH(G488),1)</f>
        <v/>
      </c>
      <c r="O488" s="132">
        <f>IF(G488&gt;$K$3,"Futuro","Atraso")</f>
        <v/>
      </c>
      <c r="P488">
        <f>12*(YEAR(G488)-YEAR($K$3))+(MONTH(G488)-MONTH($K$3))</f>
        <v/>
      </c>
      <c r="Q488" s="366">
        <f>IF(M488="IBIRAPITANGA FASE 3",IF(O488="Atraso",L488,L488/(1+$I$2)^P488),IF(O488="Atraso",L488,L488/(1+$I$1)^P488))</f>
        <v/>
      </c>
      <c r="R488">
        <f>IF(O488="Atraso",$K$3-G488,0)</f>
        <v/>
      </c>
      <c r="S488">
        <f>IF(R488&lt;=15,"Até 15",IF(R488&lt;=30,"Entre 15 e 30",IF(R488&lt;=60,"Entre 30 e 60",IF(R488&lt;=90,"Entre 60 e 90",IF(R488&lt;=120,"Entre 90 e 120",IF(R488&lt;=150,"Entre 120 e 150",IF(R488&lt;=180,"Entre 150 e 180","Superior a 180")))))))</f>
        <v/>
      </c>
    </row>
    <row r="489">
      <c r="A489" t="inlineStr">
        <is>
          <t>Q02L013</t>
        </is>
      </c>
      <c r="B489" t="inlineStr">
        <is>
          <t>ANTONIA MARIA TEIXEIRA</t>
        </is>
      </c>
      <c r="C489" t="n">
        <v>1</v>
      </c>
      <c r="D489" t="inlineStr">
        <is>
          <t>IPCA</t>
        </is>
      </c>
      <c r="E489" t="n">
        <v>0.009488792934583046</v>
      </c>
      <c r="F489" t="inlineStr">
        <is>
          <t>MENSAL</t>
        </is>
      </c>
      <c r="G489" t="n">
        <v>49958</v>
      </c>
      <c r="H489" t="n">
        <v>49958</v>
      </c>
      <c r="I489" t="n">
        <v>177</v>
      </c>
      <c r="J489" t="inlineStr">
        <is>
          <t>CARTEIRA</t>
        </is>
      </c>
      <c r="K489" t="inlineStr">
        <is>
          <t>CONTRATO</t>
        </is>
      </c>
      <c r="L489" t="n">
        <v>3652.16</v>
      </c>
      <c r="M489" t="inlineStr">
        <is>
          <t>IBIRAPITANGA FASE 3</t>
        </is>
      </c>
      <c r="N489" s="142">
        <f>DATE(YEAR(G489),MONTH(G489),1)</f>
        <v/>
      </c>
      <c r="O489" s="132">
        <f>IF(G489&gt;$K$3,"Futuro","Atraso")</f>
        <v/>
      </c>
      <c r="P489">
        <f>12*(YEAR(G489)-YEAR($K$3))+(MONTH(G489)-MONTH($K$3))</f>
        <v/>
      </c>
      <c r="Q489" s="366">
        <f>IF(M489="IBIRAPITANGA FASE 3",IF(O489="Atraso",L489,L489/(1+$I$2)^P489),IF(O489="Atraso",L489,L489/(1+$I$1)^P489))</f>
        <v/>
      </c>
      <c r="R489">
        <f>IF(O489="Atraso",$K$3-G489,0)</f>
        <v/>
      </c>
      <c r="S489">
        <f>IF(R489&lt;=15,"Até 15",IF(R489&lt;=30,"Entre 15 e 30",IF(R489&lt;=60,"Entre 30 e 60",IF(R489&lt;=90,"Entre 60 e 90",IF(R489&lt;=120,"Entre 90 e 120",IF(R489&lt;=150,"Entre 120 e 150",IF(R489&lt;=180,"Entre 150 e 180","Superior a 180")))))))</f>
        <v/>
      </c>
    </row>
    <row r="490">
      <c r="A490" t="inlineStr">
        <is>
          <t>Q02L013</t>
        </is>
      </c>
      <c r="B490" t="inlineStr">
        <is>
          <t>ANTONIA MARIA TEIXEIRA</t>
        </is>
      </c>
      <c r="C490" t="n">
        <v>1</v>
      </c>
      <c r="D490" t="inlineStr">
        <is>
          <t>IPCA</t>
        </is>
      </c>
      <c r="E490" t="n">
        <v>0.009488792934583046</v>
      </c>
      <c r="F490" t="inlineStr">
        <is>
          <t>MENSAL</t>
        </is>
      </c>
      <c r="G490" t="n">
        <v>49989</v>
      </c>
      <c r="H490" t="n">
        <v>49989</v>
      </c>
      <c r="I490" t="n">
        <v>178</v>
      </c>
      <c r="J490" t="inlineStr">
        <is>
          <t>CARTEIRA</t>
        </is>
      </c>
      <c r="K490" t="inlineStr">
        <is>
          <t>CONTRATO</t>
        </is>
      </c>
      <c r="L490" t="n">
        <v>3652.16</v>
      </c>
      <c r="M490" t="inlineStr">
        <is>
          <t>IBIRAPITANGA FASE 3</t>
        </is>
      </c>
      <c r="N490" s="142">
        <f>DATE(YEAR(G490),MONTH(G490),1)</f>
        <v/>
      </c>
      <c r="O490" s="132">
        <f>IF(G490&gt;$K$3,"Futuro","Atraso")</f>
        <v/>
      </c>
      <c r="P490">
        <f>12*(YEAR(G490)-YEAR($K$3))+(MONTH(G490)-MONTH($K$3))</f>
        <v/>
      </c>
      <c r="Q490" s="366">
        <f>IF(M490="IBIRAPITANGA FASE 3",IF(O490="Atraso",L490,L490/(1+$I$2)^P490),IF(O490="Atraso",L490,L490/(1+$I$1)^P490))</f>
        <v/>
      </c>
      <c r="R490">
        <f>IF(O490="Atraso",$K$3-G490,0)</f>
        <v/>
      </c>
      <c r="S490">
        <f>IF(R490&lt;=15,"Até 15",IF(R490&lt;=30,"Entre 15 e 30",IF(R490&lt;=60,"Entre 30 e 60",IF(R490&lt;=90,"Entre 60 e 90",IF(R490&lt;=120,"Entre 90 e 120",IF(R490&lt;=150,"Entre 120 e 150",IF(R490&lt;=180,"Entre 150 e 180","Superior a 180")))))))</f>
        <v/>
      </c>
    </row>
    <row r="491">
      <c r="A491" t="inlineStr">
        <is>
          <t>Q02L013</t>
        </is>
      </c>
      <c r="B491" t="inlineStr">
        <is>
          <t>ANTONIA MARIA TEIXEIRA</t>
        </is>
      </c>
      <c r="C491" t="n">
        <v>1</v>
      </c>
      <c r="D491" t="inlineStr">
        <is>
          <t>IPCA</t>
        </is>
      </c>
      <c r="E491" t="n">
        <v>0.009488792934583046</v>
      </c>
      <c r="F491" t="inlineStr">
        <is>
          <t>MENSAL</t>
        </is>
      </c>
      <c r="G491" t="n">
        <v>50019</v>
      </c>
      <c r="H491" t="n">
        <v>50019</v>
      </c>
      <c r="I491" t="n">
        <v>179</v>
      </c>
      <c r="J491" t="inlineStr">
        <is>
          <t>CARTEIRA</t>
        </is>
      </c>
      <c r="K491" t="inlineStr">
        <is>
          <t>CONTRATO</t>
        </is>
      </c>
      <c r="L491" t="n">
        <v>3652.16</v>
      </c>
      <c r="M491" t="inlineStr">
        <is>
          <t>IBIRAPITANGA FASE 3</t>
        </is>
      </c>
      <c r="N491" s="142">
        <f>DATE(YEAR(G491),MONTH(G491),1)</f>
        <v/>
      </c>
      <c r="O491" s="132">
        <f>IF(G491&gt;$K$3,"Futuro","Atraso")</f>
        <v/>
      </c>
      <c r="P491">
        <f>12*(YEAR(G491)-YEAR($K$3))+(MONTH(G491)-MONTH($K$3))</f>
        <v/>
      </c>
      <c r="Q491" s="366">
        <f>IF(M491="IBIRAPITANGA FASE 3",IF(O491="Atraso",L491,L491/(1+$I$2)^P491),IF(O491="Atraso",L491,L491/(1+$I$1)^P491))</f>
        <v/>
      </c>
      <c r="R491">
        <f>IF(O491="Atraso",$K$3-G491,0)</f>
        <v/>
      </c>
      <c r="S491">
        <f>IF(R491&lt;=15,"Até 15",IF(R491&lt;=30,"Entre 15 e 30",IF(R491&lt;=60,"Entre 30 e 60",IF(R491&lt;=90,"Entre 60 e 90",IF(R491&lt;=120,"Entre 90 e 120",IF(R491&lt;=150,"Entre 120 e 150",IF(R491&lt;=180,"Entre 150 e 180","Superior a 180")))))))</f>
        <v/>
      </c>
    </row>
    <row r="492">
      <c r="A492" t="inlineStr">
        <is>
          <t>Q02L013</t>
        </is>
      </c>
      <c r="B492" t="inlineStr">
        <is>
          <t>ANTONIA MARIA TEIXEIRA</t>
        </is>
      </c>
      <c r="C492" t="n">
        <v>1</v>
      </c>
      <c r="D492" t="inlineStr">
        <is>
          <t>IPCA</t>
        </is>
      </c>
      <c r="E492" t="n">
        <v>0.009488792934583046</v>
      </c>
      <c r="F492" t="inlineStr">
        <is>
          <t>MENSAL</t>
        </is>
      </c>
      <c r="G492" t="n">
        <v>50050</v>
      </c>
      <c r="H492" t="n">
        <v>50050</v>
      </c>
      <c r="I492" t="n">
        <v>180</v>
      </c>
      <c r="J492" t="inlineStr">
        <is>
          <t>CARTEIRA</t>
        </is>
      </c>
      <c r="K492" t="inlineStr">
        <is>
          <t>CONTRATO</t>
        </is>
      </c>
      <c r="L492" t="n">
        <v>3652.16</v>
      </c>
      <c r="M492" t="inlineStr">
        <is>
          <t>IBIRAPITANGA FASE 3</t>
        </is>
      </c>
      <c r="N492" s="142">
        <f>DATE(YEAR(G492),MONTH(G492),1)</f>
        <v/>
      </c>
      <c r="O492" s="132">
        <f>IF(G492&gt;$K$3,"Futuro","Atraso")</f>
        <v/>
      </c>
      <c r="P492">
        <f>12*(YEAR(G492)-YEAR($K$3))+(MONTH(G492)-MONTH($K$3))</f>
        <v/>
      </c>
      <c r="Q492" s="366">
        <f>IF(M492="IBIRAPITANGA FASE 3",IF(O492="Atraso",L492,L492/(1+$I$2)^P492),IF(O492="Atraso",L492,L492/(1+$I$1)^P492))</f>
        <v/>
      </c>
      <c r="R492">
        <f>IF(O492="Atraso",$K$3-G492,0)</f>
        <v/>
      </c>
      <c r="S492">
        <f>IF(R492&lt;=15,"Até 15",IF(R492&lt;=30,"Entre 15 e 30",IF(R492&lt;=60,"Entre 30 e 60",IF(R492&lt;=90,"Entre 60 e 90",IF(R492&lt;=120,"Entre 90 e 120",IF(R492&lt;=150,"Entre 120 e 150",IF(R492&lt;=180,"Entre 150 e 180","Superior a 180")))))))</f>
        <v/>
      </c>
    </row>
    <row r="493">
      <c r="A493" t="inlineStr">
        <is>
          <t>Q03L02</t>
        </is>
      </c>
      <c r="B493" t="inlineStr">
        <is>
          <t>MARIO ROBERTO SALTINI</t>
        </is>
      </c>
      <c r="C493" t="n">
        <v>1</v>
      </c>
      <c r="D493" t="inlineStr">
        <is>
          <t>IPCA</t>
        </is>
      </c>
      <c r="E493" t="n">
        <v>0.009488792934583046</v>
      </c>
      <c r="F493" t="inlineStr">
        <is>
          <t>MENSAL</t>
        </is>
      </c>
      <c r="G493" t="n">
        <v>45255</v>
      </c>
      <c r="H493" t="n">
        <v>45255</v>
      </c>
      <c r="I493" t="n">
        <v>17</v>
      </c>
      <c r="J493" t="inlineStr">
        <is>
          <t>CARTEIRA</t>
        </is>
      </c>
      <c r="K493" t="inlineStr">
        <is>
          <t>CONTRATO</t>
        </is>
      </c>
      <c r="L493" t="n">
        <v>2760.89</v>
      </c>
      <c r="M493" t="inlineStr">
        <is>
          <t>IBIRAPITANGA FASE 3</t>
        </is>
      </c>
      <c r="N493" s="142">
        <f>DATE(YEAR(G493),MONTH(G493),1)</f>
        <v/>
      </c>
      <c r="O493" s="132">
        <f>IF(G493&gt;$K$3,"Futuro","Atraso")</f>
        <v/>
      </c>
      <c r="P493">
        <f>12*(YEAR(G493)-YEAR($K$3))+(MONTH(G493)-MONTH($K$3))</f>
        <v/>
      </c>
      <c r="Q493" s="366">
        <f>IF(M493="IBIRAPITANGA FASE 3",IF(O493="Atraso",L493,L493/(1+$I$2)^P493),IF(O493="Atraso",L493,L493/(1+$I$1)^P493))</f>
        <v/>
      </c>
      <c r="R493">
        <f>IF(O493="Atraso",$K$3-G493,0)</f>
        <v/>
      </c>
      <c r="S493">
        <f>IF(R493&lt;=15,"Até 15",IF(R493&lt;=30,"Entre 15 e 30",IF(R493&lt;=60,"Entre 30 e 60",IF(R493&lt;=90,"Entre 60 e 90",IF(R493&lt;=120,"Entre 90 e 120",IF(R493&lt;=150,"Entre 120 e 150",IF(R493&lt;=180,"Entre 150 e 180","Superior a 180")))))))</f>
        <v/>
      </c>
    </row>
    <row r="494">
      <c r="A494" t="inlineStr">
        <is>
          <t>Q03L02</t>
        </is>
      </c>
      <c r="B494" t="inlineStr">
        <is>
          <t>MARIO ROBERTO SALTINI</t>
        </is>
      </c>
      <c r="C494" t="n">
        <v>1</v>
      </c>
      <c r="D494" t="inlineStr">
        <is>
          <t>IPCA</t>
        </is>
      </c>
      <c r="E494" t="n">
        <v>0.009488792934583046</v>
      </c>
      <c r="F494" t="inlineStr">
        <is>
          <t>MENSAL</t>
        </is>
      </c>
      <c r="G494" t="n">
        <v>45285</v>
      </c>
      <c r="H494" t="n">
        <v>45285</v>
      </c>
      <c r="I494" t="n">
        <v>18</v>
      </c>
      <c r="J494" t="inlineStr">
        <is>
          <t>CARTEIRA</t>
        </is>
      </c>
      <c r="K494" t="inlineStr">
        <is>
          <t>CONTRATO</t>
        </is>
      </c>
      <c r="L494" t="n">
        <v>2760.89</v>
      </c>
      <c r="M494" t="inlineStr">
        <is>
          <t>IBIRAPITANGA FASE 3</t>
        </is>
      </c>
      <c r="N494" s="142">
        <f>DATE(YEAR(G494),MONTH(G494),1)</f>
        <v/>
      </c>
      <c r="O494" s="132">
        <f>IF(G494&gt;$K$3,"Futuro","Atraso")</f>
        <v/>
      </c>
      <c r="P494">
        <f>12*(YEAR(G494)-YEAR($K$3))+(MONTH(G494)-MONTH($K$3))</f>
        <v/>
      </c>
      <c r="Q494" s="366">
        <f>IF(M494="IBIRAPITANGA FASE 3",IF(O494="Atraso",L494,L494/(1+$I$2)^P494),IF(O494="Atraso",L494,L494/(1+$I$1)^P494))</f>
        <v/>
      </c>
      <c r="R494">
        <f>IF(O494="Atraso",$K$3-G494,0)</f>
        <v/>
      </c>
      <c r="S494">
        <f>IF(R494&lt;=15,"Até 15",IF(R494&lt;=30,"Entre 15 e 30",IF(R494&lt;=60,"Entre 30 e 60",IF(R494&lt;=90,"Entre 60 e 90",IF(R494&lt;=120,"Entre 90 e 120",IF(R494&lt;=150,"Entre 120 e 150",IF(R494&lt;=180,"Entre 150 e 180","Superior a 180")))))))</f>
        <v/>
      </c>
    </row>
    <row r="495">
      <c r="A495" t="inlineStr">
        <is>
          <t>Q03L02</t>
        </is>
      </c>
      <c r="B495" t="inlineStr">
        <is>
          <t>MARIO ROBERTO SALTINI</t>
        </is>
      </c>
      <c r="C495" t="n">
        <v>1</v>
      </c>
      <c r="D495" t="inlineStr">
        <is>
          <t>IPCA</t>
        </is>
      </c>
      <c r="E495" t="n">
        <v>0.009488792934583046</v>
      </c>
      <c r="F495" t="inlineStr">
        <is>
          <t>MENSAL</t>
        </is>
      </c>
      <c r="G495" t="n">
        <v>45316</v>
      </c>
      <c r="H495" t="n">
        <v>45316</v>
      </c>
      <c r="I495" t="n">
        <v>19</v>
      </c>
      <c r="J495" t="inlineStr">
        <is>
          <t>CARTEIRA</t>
        </is>
      </c>
      <c r="K495" t="inlineStr">
        <is>
          <t>CONTRATO</t>
        </is>
      </c>
      <c r="L495" t="n">
        <v>2760.89</v>
      </c>
      <c r="M495" t="inlineStr">
        <is>
          <t>IBIRAPITANGA FASE 3</t>
        </is>
      </c>
      <c r="N495" s="142">
        <f>DATE(YEAR(G495),MONTH(G495),1)</f>
        <v/>
      </c>
      <c r="O495" s="132">
        <f>IF(G495&gt;$K$3,"Futuro","Atraso")</f>
        <v/>
      </c>
      <c r="P495">
        <f>12*(YEAR(G495)-YEAR($K$3))+(MONTH(G495)-MONTH($K$3))</f>
        <v/>
      </c>
      <c r="Q495" s="366">
        <f>IF(M495="IBIRAPITANGA FASE 3",IF(O495="Atraso",L495,L495/(1+$I$2)^P495),IF(O495="Atraso",L495,L495/(1+$I$1)^P495))</f>
        <v/>
      </c>
      <c r="R495">
        <f>IF(O495="Atraso",$K$3-G495,0)</f>
        <v/>
      </c>
      <c r="S495">
        <f>IF(R495&lt;=15,"Até 15",IF(R495&lt;=30,"Entre 15 e 30",IF(R495&lt;=60,"Entre 30 e 60",IF(R495&lt;=90,"Entre 60 e 90",IF(R495&lt;=120,"Entre 90 e 120",IF(R495&lt;=150,"Entre 120 e 150",IF(R495&lt;=180,"Entre 150 e 180","Superior a 180")))))))</f>
        <v/>
      </c>
    </row>
    <row r="496">
      <c r="A496" t="inlineStr">
        <is>
          <t>Q03L02</t>
        </is>
      </c>
      <c r="B496" t="inlineStr">
        <is>
          <t>MARIO ROBERTO SALTINI</t>
        </is>
      </c>
      <c r="C496" t="n">
        <v>1</v>
      </c>
      <c r="D496" t="inlineStr">
        <is>
          <t>IPCA</t>
        </is>
      </c>
      <c r="E496" t="n">
        <v>0.009488792934583046</v>
      </c>
      <c r="F496" t="inlineStr">
        <is>
          <t>MENSAL</t>
        </is>
      </c>
      <c r="G496" t="n">
        <v>45347</v>
      </c>
      <c r="H496" t="n">
        <v>45347</v>
      </c>
      <c r="I496" t="n">
        <v>20</v>
      </c>
      <c r="J496" t="inlineStr">
        <is>
          <t>CARTEIRA</t>
        </is>
      </c>
      <c r="K496" t="inlineStr">
        <is>
          <t>CONTRATO</t>
        </is>
      </c>
      <c r="L496" t="n">
        <v>2760.89</v>
      </c>
      <c r="M496" t="inlineStr">
        <is>
          <t>IBIRAPITANGA FASE 3</t>
        </is>
      </c>
      <c r="N496" s="142">
        <f>DATE(YEAR(G496),MONTH(G496),1)</f>
        <v/>
      </c>
      <c r="O496" s="132">
        <f>IF(G496&gt;$K$3,"Futuro","Atraso")</f>
        <v/>
      </c>
      <c r="P496">
        <f>12*(YEAR(G496)-YEAR($K$3))+(MONTH(G496)-MONTH($K$3))</f>
        <v/>
      </c>
      <c r="Q496" s="366">
        <f>IF(M496="IBIRAPITANGA FASE 3",IF(O496="Atraso",L496,L496/(1+$I$2)^P496),IF(O496="Atraso",L496,L496/(1+$I$1)^P496))</f>
        <v/>
      </c>
      <c r="R496">
        <f>IF(O496="Atraso",$K$3-G496,0)</f>
        <v/>
      </c>
      <c r="S496">
        <f>IF(R496&lt;=15,"Até 15",IF(R496&lt;=30,"Entre 15 e 30",IF(R496&lt;=60,"Entre 30 e 60",IF(R496&lt;=90,"Entre 60 e 90",IF(R496&lt;=120,"Entre 90 e 120",IF(R496&lt;=150,"Entre 120 e 150",IF(R496&lt;=180,"Entre 150 e 180","Superior a 180")))))))</f>
        <v/>
      </c>
    </row>
    <row r="497">
      <c r="A497" t="inlineStr">
        <is>
          <t>Q03L02</t>
        </is>
      </c>
      <c r="B497" t="inlineStr">
        <is>
          <t>MARIO ROBERTO SALTINI</t>
        </is>
      </c>
      <c r="C497" t="n">
        <v>1</v>
      </c>
      <c r="D497" t="inlineStr">
        <is>
          <t>IPCA</t>
        </is>
      </c>
      <c r="E497" t="n">
        <v>0.009488792934583046</v>
      </c>
      <c r="F497" t="inlineStr">
        <is>
          <t>MENSAL</t>
        </is>
      </c>
      <c r="G497" t="n">
        <v>45376</v>
      </c>
      <c r="H497" t="n">
        <v>45376</v>
      </c>
      <c r="I497" t="n">
        <v>21</v>
      </c>
      <c r="J497" t="inlineStr">
        <is>
          <t>CARTEIRA</t>
        </is>
      </c>
      <c r="K497" t="inlineStr">
        <is>
          <t>CONTRATO</t>
        </is>
      </c>
      <c r="L497" t="n">
        <v>2760.89</v>
      </c>
      <c r="M497" t="inlineStr">
        <is>
          <t>IBIRAPITANGA FASE 3</t>
        </is>
      </c>
      <c r="N497" s="142">
        <f>DATE(YEAR(G497),MONTH(G497),1)</f>
        <v/>
      </c>
      <c r="O497" s="132">
        <f>IF(G497&gt;$K$3,"Futuro","Atraso")</f>
        <v/>
      </c>
      <c r="P497">
        <f>12*(YEAR(G497)-YEAR($K$3))+(MONTH(G497)-MONTH($K$3))</f>
        <v/>
      </c>
      <c r="Q497" s="366">
        <f>IF(M497="IBIRAPITANGA FASE 3",IF(O497="Atraso",L497,L497/(1+$I$2)^P497),IF(O497="Atraso",L497,L497/(1+$I$1)^P497))</f>
        <v/>
      </c>
      <c r="R497">
        <f>IF(O497="Atraso",$K$3-G497,0)</f>
        <v/>
      </c>
      <c r="S497">
        <f>IF(R497&lt;=15,"Até 15",IF(R497&lt;=30,"Entre 15 e 30",IF(R497&lt;=60,"Entre 30 e 60",IF(R497&lt;=90,"Entre 60 e 90",IF(R497&lt;=120,"Entre 90 e 120",IF(R497&lt;=150,"Entre 120 e 150",IF(R497&lt;=180,"Entre 150 e 180","Superior a 180")))))))</f>
        <v/>
      </c>
    </row>
    <row r="498">
      <c r="A498" t="inlineStr">
        <is>
          <t>Q03L02</t>
        </is>
      </c>
      <c r="B498" t="inlineStr">
        <is>
          <t>MARIO ROBERTO SALTINI</t>
        </is>
      </c>
      <c r="C498" t="n">
        <v>1</v>
      </c>
      <c r="D498" t="inlineStr">
        <is>
          <t>IPCA</t>
        </is>
      </c>
      <c r="E498" t="n">
        <v>0.009488792934583046</v>
      </c>
      <c r="F498" t="inlineStr">
        <is>
          <t>MENSAL</t>
        </is>
      </c>
      <c r="G498" t="n">
        <v>45376</v>
      </c>
      <c r="H498" t="n">
        <v>45376</v>
      </c>
      <c r="I498" t="n">
        <v>2</v>
      </c>
      <c r="J498" t="inlineStr">
        <is>
          <t>CARTEIRA</t>
        </is>
      </c>
      <c r="K498" t="inlineStr">
        <is>
          <t>CONTRATO</t>
        </is>
      </c>
      <c r="L498" t="n">
        <v>14835.06</v>
      </c>
      <c r="M498" t="inlineStr">
        <is>
          <t>IBIRAPITANGA FASE 3</t>
        </is>
      </c>
      <c r="N498" s="142">
        <f>DATE(YEAR(G498),MONTH(G498),1)</f>
        <v/>
      </c>
      <c r="O498" s="132">
        <f>IF(G498&gt;$K$3,"Futuro","Atraso")</f>
        <v/>
      </c>
      <c r="P498">
        <f>12*(YEAR(G498)-YEAR($K$3))+(MONTH(G498)-MONTH($K$3))</f>
        <v/>
      </c>
      <c r="Q498" s="366">
        <f>IF(M498="IBIRAPITANGA FASE 3",IF(O498="Atraso",L498,L498/(1+$I$2)^P498),IF(O498="Atraso",L498,L498/(1+$I$1)^P498))</f>
        <v/>
      </c>
      <c r="R498">
        <f>IF(O498="Atraso",$K$3-G498,0)</f>
        <v/>
      </c>
      <c r="S498">
        <f>IF(R498&lt;=15,"Até 15",IF(R498&lt;=30,"Entre 15 e 30",IF(R498&lt;=60,"Entre 30 e 60",IF(R498&lt;=90,"Entre 60 e 90",IF(R498&lt;=120,"Entre 90 e 120",IF(R498&lt;=150,"Entre 120 e 150",IF(R498&lt;=180,"Entre 150 e 180","Superior a 180")))))))</f>
        <v/>
      </c>
    </row>
    <row r="499">
      <c r="A499" t="inlineStr">
        <is>
          <t>Q03L02</t>
        </is>
      </c>
      <c r="B499" t="inlineStr">
        <is>
          <t>MARIO ROBERTO SALTINI</t>
        </is>
      </c>
      <c r="C499" t="n">
        <v>1</v>
      </c>
      <c r="D499" t="inlineStr">
        <is>
          <t>IPCA</t>
        </is>
      </c>
      <c r="E499" t="n">
        <v>0.009488792934583046</v>
      </c>
      <c r="F499" t="inlineStr">
        <is>
          <t>MENSAL</t>
        </is>
      </c>
      <c r="G499" t="n">
        <v>45407</v>
      </c>
      <c r="H499" t="n">
        <v>45407</v>
      </c>
      <c r="I499" t="n">
        <v>22</v>
      </c>
      <c r="J499" t="inlineStr">
        <is>
          <t>CARTEIRA</t>
        </is>
      </c>
      <c r="K499" t="inlineStr">
        <is>
          <t>CONTRATO</t>
        </is>
      </c>
      <c r="L499" t="n">
        <v>2760.89</v>
      </c>
      <c r="M499" t="inlineStr">
        <is>
          <t>IBIRAPITANGA FASE 3</t>
        </is>
      </c>
      <c r="N499" s="142">
        <f>DATE(YEAR(G499),MONTH(G499),1)</f>
        <v/>
      </c>
      <c r="O499" s="132">
        <f>IF(G499&gt;$K$3,"Futuro","Atraso")</f>
        <v/>
      </c>
      <c r="P499">
        <f>12*(YEAR(G499)-YEAR($K$3))+(MONTH(G499)-MONTH($K$3))</f>
        <v/>
      </c>
      <c r="Q499" s="366">
        <f>IF(M499="IBIRAPITANGA FASE 3",IF(O499="Atraso",L499,L499/(1+$I$2)^P499),IF(O499="Atraso",L499,L499/(1+$I$1)^P499))</f>
        <v/>
      </c>
      <c r="R499">
        <f>IF(O499="Atraso",$K$3-G499,0)</f>
        <v/>
      </c>
      <c r="S499">
        <f>IF(R499&lt;=15,"Até 15",IF(R499&lt;=30,"Entre 15 e 30",IF(R499&lt;=60,"Entre 30 e 60",IF(R499&lt;=90,"Entre 60 e 90",IF(R499&lt;=120,"Entre 90 e 120",IF(R499&lt;=150,"Entre 120 e 150",IF(R499&lt;=180,"Entre 150 e 180","Superior a 180")))))))</f>
        <v/>
      </c>
    </row>
    <row r="500">
      <c r="A500" t="inlineStr">
        <is>
          <t>Q03L02</t>
        </is>
      </c>
      <c r="B500" t="inlineStr">
        <is>
          <t>MARIO ROBERTO SALTINI</t>
        </is>
      </c>
      <c r="C500" t="n">
        <v>1</v>
      </c>
      <c r="D500" t="inlineStr">
        <is>
          <t>IPCA</t>
        </is>
      </c>
      <c r="E500" t="n">
        <v>0.009488792934583046</v>
      </c>
      <c r="F500" t="inlineStr">
        <is>
          <t>MENSAL</t>
        </is>
      </c>
      <c r="G500" t="n">
        <v>45437</v>
      </c>
      <c r="H500" t="n">
        <v>45437</v>
      </c>
      <c r="I500" t="n">
        <v>23</v>
      </c>
      <c r="J500" t="inlineStr">
        <is>
          <t>CARTEIRA</t>
        </is>
      </c>
      <c r="K500" t="inlineStr">
        <is>
          <t>CONTRATO</t>
        </is>
      </c>
      <c r="L500" t="n">
        <v>2760.89</v>
      </c>
      <c r="M500" t="inlineStr">
        <is>
          <t>IBIRAPITANGA FASE 3</t>
        </is>
      </c>
      <c r="N500" s="142">
        <f>DATE(YEAR(G500),MONTH(G500),1)</f>
        <v/>
      </c>
      <c r="O500" s="132">
        <f>IF(G500&gt;$K$3,"Futuro","Atraso")</f>
        <v/>
      </c>
      <c r="P500">
        <f>12*(YEAR(G500)-YEAR($K$3))+(MONTH(G500)-MONTH($K$3))</f>
        <v/>
      </c>
      <c r="Q500" s="366">
        <f>IF(M500="IBIRAPITANGA FASE 3",IF(O500="Atraso",L500,L500/(1+$I$2)^P500),IF(O500="Atraso",L500,L500/(1+$I$1)^P500))</f>
        <v/>
      </c>
      <c r="R500">
        <f>IF(O500="Atraso",$K$3-G500,0)</f>
        <v/>
      </c>
      <c r="S500">
        <f>IF(R500&lt;=15,"Até 15",IF(R500&lt;=30,"Entre 15 e 30",IF(R500&lt;=60,"Entre 30 e 60",IF(R500&lt;=90,"Entre 60 e 90",IF(R500&lt;=120,"Entre 90 e 120",IF(R500&lt;=150,"Entre 120 e 150",IF(R500&lt;=180,"Entre 150 e 180","Superior a 180")))))))</f>
        <v/>
      </c>
    </row>
    <row r="501">
      <c r="A501" t="inlineStr">
        <is>
          <t>Q03L02</t>
        </is>
      </c>
      <c r="B501" t="inlineStr">
        <is>
          <t>MARIO ROBERTO SALTINI</t>
        </is>
      </c>
      <c r="C501" t="n">
        <v>1</v>
      </c>
      <c r="D501" t="inlineStr">
        <is>
          <t>IPCA</t>
        </is>
      </c>
      <c r="E501" t="n">
        <v>0.009488792934583046</v>
      </c>
      <c r="F501" t="inlineStr">
        <is>
          <t>MENSAL</t>
        </is>
      </c>
      <c r="G501" t="n">
        <v>45468</v>
      </c>
      <c r="H501" t="n">
        <v>45468</v>
      </c>
      <c r="I501" t="n">
        <v>24</v>
      </c>
      <c r="J501" t="inlineStr">
        <is>
          <t>CARTEIRA</t>
        </is>
      </c>
      <c r="K501" t="inlineStr">
        <is>
          <t>CONTRATO</t>
        </is>
      </c>
      <c r="L501" t="n">
        <v>2760.89</v>
      </c>
      <c r="M501" t="inlineStr">
        <is>
          <t>IBIRAPITANGA FASE 3</t>
        </is>
      </c>
      <c r="N501" s="142">
        <f>DATE(YEAR(G501),MONTH(G501),1)</f>
        <v/>
      </c>
      <c r="O501" s="132">
        <f>IF(G501&gt;$K$3,"Futuro","Atraso")</f>
        <v/>
      </c>
      <c r="P501">
        <f>12*(YEAR(G501)-YEAR($K$3))+(MONTH(G501)-MONTH($K$3))</f>
        <v/>
      </c>
      <c r="Q501" s="366">
        <f>IF(M501="IBIRAPITANGA FASE 3",IF(O501="Atraso",L501,L501/(1+$I$2)^P501),IF(O501="Atraso",L501,L501/(1+$I$1)^P501))</f>
        <v/>
      </c>
      <c r="R501">
        <f>IF(O501="Atraso",$K$3-G501,0)</f>
        <v/>
      </c>
      <c r="S501">
        <f>IF(R501&lt;=15,"Até 15",IF(R501&lt;=30,"Entre 15 e 30",IF(R501&lt;=60,"Entre 30 e 60",IF(R501&lt;=90,"Entre 60 e 90",IF(R501&lt;=120,"Entre 90 e 120",IF(R501&lt;=150,"Entre 120 e 150",IF(R501&lt;=180,"Entre 150 e 180","Superior a 180")))))))</f>
        <v/>
      </c>
    </row>
    <row r="502">
      <c r="A502" t="inlineStr">
        <is>
          <t>Q03L02</t>
        </is>
      </c>
      <c r="B502" t="inlineStr">
        <is>
          <t>MARIO ROBERTO SALTINI</t>
        </is>
      </c>
      <c r="C502" t="n">
        <v>1</v>
      </c>
      <c r="D502" t="inlineStr">
        <is>
          <t>IPCA</t>
        </is>
      </c>
      <c r="E502" t="n">
        <v>0.009488792934583046</v>
      </c>
      <c r="F502" t="inlineStr">
        <is>
          <t>MENSAL</t>
        </is>
      </c>
      <c r="G502" t="n">
        <v>45498</v>
      </c>
      <c r="H502" t="n">
        <v>45498</v>
      </c>
      <c r="I502" t="n">
        <v>25</v>
      </c>
      <c r="J502" t="inlineStr">
        <is>
          <t>CARTEIRA</t>
        </is>
      </c>
      <c r="K502" t="inlineStr">
        <is>
          <t>CONTRATO</t>
        </is>
      </c>
      <c r="L502" t="n">
        <v>2760.89</v>
      </c>
      <c r="M502" t="inlineStr">
        <is>
          <t>IBIRAPITANGA FASE 3</t>
        </is>
      </c>
      <c r="N502" s="142">
        <f>DATE(YEAR(G502),MONTH(G502),1)</f>
        <v/>
      </c>
      <c r="O502" s="132">
        <f>IF(G502&gt;$K$3,"Futuro","Atraso")</f>
        <v/>
      </c>
      <c r="P502">
        <f>12*(YEAR(G502)-YEAR($K$3))+(MONTH(G502)-MONTH($K$3))</f>
        <v/>
      </c>
      <c r="Q502" s="366">
        <f>IF(M502="IBIRAPITANGA FASE 3",IF(O502="Atraso",L502,L502/(1+$I$2)^P502),IF(O502="Atraso",L502,L502/(1+$I$1)^P502))</f>
        <v/>
      </c>
      <c r="R502">
        <f>IF(O502="Atraso",$K$3-G502,0)</f>
        <v/>
      </c>
      <c r="S502">
        <f>IF(R502&lt;=15,"Até 15",IF(R502&lt;=30,"Entre 15 e 30",IF(R502&lt;=60,"Entre 30 e 60",IF(R502&lt;=90,"Entre 60 e 90",IF(R502&lt;=120,"Entre 90 e 120",IF(R502&lt;=150,"Entre 120 e 150",IF(R502&lt;=180,"Entre 150 e 180","Superior a 180")))))))</f>
        <v/>
      </c>
    </row>
    <row r="503">
      <c r="A503" t="inlineStr">
        <is>
          <t>Q03L02</t>
        </is>
      </c>
      <c r="B503" t="inlineStr">
        <is>
          <t>MARIO ROBERTO SALTINI</t>
        </is>
      </c>
      <c r="C503" t="n">
        <v>1</v>
      </c>
      <c r="D503" t="inlineStr">
        <is>
          <t>IPCA</t>
        </is>
      </c>
      <c r="E503" t="n">
        <v>0.009488792934583046</v>
      </c>
      <c r="F503" t="inlineStr">
        <is>
          <t>MENSAL</t>
        </is>
      </c>
      <c r="G503" t="n">
        <v>45529</v>
      </c>
      <c r="H503" t="n">
        <v>45529</v>
      </c>
      <c r="I503" t="n">
        <v>26</v>
      </c>
      <c r="J503" t="inlineStr">
        <is>
          <t>CARTEIRA</t>
        </is>
      </c>
      <c r="K503" t="inlineStr">
        <is>
          <t>CONTRATO</t>
        </is>
      </c>
      <c r="L503" t="n">
        <v>2760.89</v>
      </c>
      <c r="M503" t="inlineStr">
        <is>
          <t>IBIRAPITANGA FASE 3</t>
        </is>
      </c>
      <c r="N503" s="142">
        <f>DATE(YEAR(G503),MONTH(G503),1)</f>
        <v/>
      </c>
      <c r="O503" s="132">
        <f>IF(G503&gt;$K$3,"Futuro","Atraso")</f>
        <v/>
      </c>
      <c r="P503">
        <f>12*(YEAR(G503)-YEAR($K$3))+(MONTH(G503)-MONTH($K$3))</f>
        <v/>
      </c>
      <c r="Q503" s="366">
        <f>IF(M503="IBIRAPITANGA FASE 3",IF(O503="Atraso",L503,L503/(1+$I$2)^P503),IF(O503="Atraso",L503,L503/(1+$I$1)^P503))</f>
        <v/>
      </c>
      <c r="R503">
        <f>IF(O503="Atraso",$K$3-G503,0)</f>
        <v/>
      </c>
      <c r="S503">
        <f>IF(R503&lt;=15,"Até 15",IF(R503&lt;=30,"Entre 15 e 30",IF(R503&lt;=60,"Entre 30 e 60",IF(R503&lt;=90,"Entre 60 e 90",IF(R503&lt;=120,"Entre 90 e 120",IF(R503&lt;=150,"Entre 120 e 150",IF(R503&lt;=180,"Entre 150 e 180","Superior a 180")))))))</f>
        <v/>
      </c>
    </row>
    <row r="504">
      <c r="A504" t="inlineStr">
        <is>
          <t>Q03L02</t>
        </is>
      </c>
      <c r="B504" t="inlineStr">
        <is>
          <t>MARIO ROBERTO SALTINI</t>
        </is>
      </c>
      <c r="C504" t="n">
        <v>1</v>
      </c>
      <c r="D504" t="inlineStr">
        <is>
          <t>IPCA</t>
        </is>
      </c>
      <c r="E504" t="n">
        <v>0.009488792934583046</v>
      </c>
      <c r="F504" t="inlineStr">
        <is>
          <t>MENSAL</t>
        </is>
      </c>
      <c r="G504" t="n">
        <v>45560</v>
      </c>
      <c r="H504" t="n">
        <v>45560</v>
      </c>
      <c r="I504" t="n">
        <v>27</v>
      </c>
      <c r="J504" t="inlineStr">
        <is>
          <t>CARTEIRA</t>
        </is>
      </c>
      <c r="K504" t="inlineStr">
        <is>
          <t>CONTRATO</t>
        </is>
      </c>
      <c r="L504" t="n">
        <v>2760.89</v>
      </c>
      <c r="M504" t="inlineStr">
        <is>
          <t>IBIRAPITANGA FASE 3</t>
        </is>
      </c>
      <c r="N504" s="142">
        <f>DATE(YEAR(G504),MONTH(G504),1)</f>
        <v/>
      </c>
      <c r="O504" s="132">
        <f>IF(G504&gt;$K$3,"Futuro","Atraso")</f>
        <v/>
      </c>
      <c r="P504">
        <f>12*(YEAR(G504)-YEAR($K$3))+(MONTH(G504)-MONTH($K$3))</f>
        <v/>
      </c>
      <c r="Q504" s="366">
        <f>IF(M504="IBIRAPITANGA FASE 3",IF(O504="Atraso",L504,L504/(1+$I$2)^P504),IF(O504="Atraso",L504,L504/(1+$I$1)^P504))</f>
        <v/>
      </c>
      <c r="R504">
        <f>IF(O504="Atraso",$K$3-G504,0)</f>
        <v/>
      </c>
      <c r="S504">
        <f>IF(R504&lt;=15,"Até 15",IF(R504&lt;=30,"Entre 15 e 30",IF(R504&lt;=60,"Entre 30 e 60",IF(R504&lt;=90,"Entre 60 e 90",IF(R504&lt;=120,"Entre 90 e 120",IF(R504&lt;=150,"Entre 120 e 150",IF(R504&lt;=180,"Entre 150 e 180","Superior a 180")))))))</f>
        <v/>
      </c>
    </row>
    <row r="505">
      <c r="A505" t="inlineStr">
        <is>
          <t>Q03L02</t>
        </is>
      </c>
      <c r="B505" t="inlineStr">
        <is>
          <t>MARIO ROBERTO SALTINI</t>
        </is>
      </c>
      <c r="C505" t="n">
        <v>1</v>
      </c>
      <c r="D505" t="inlineStr">
        <is>
          <t>IPCA</t>
        </is>
      </c>
      <c r="E505" t="n">
        <v>0.009488792934583046</v>
      </c>
      <c r="F505" t="inlineStr">
        <is>
          <t>MENSAL</t>
        </is>
      </c>
      <c r="G505" t="n">
        <v>45590</v>
      </c>
      <c r="H505" t="n">
        <v>45590</v>
      </c>
      <c r="I505" t="n">
        <v>28</v>
      </c>
      <c r="J505" t="inlineStr">
        <is>
          <t>CARTEIRA</t>
        </is>
      </c>
      <c r="K505" t="inlineStr">
        <is>
          <t>CONTRATO</t>
        </is>
      </c>
      <c r="L505" t="n">
        <v>2760.89</v>
      </c>
      <c r="M505" t="inlineStr">
        <is>
          <t>IBIRAPITANGA FASE 3</t>
        </is>
      </c>
      <c r="N505" s="142">
        <f>DATE(YEAR(G505),MONTH(G505),1)</f>
        <v/>
      </c>
      <c r="O505" s="132">
        <f>IF(G505&gt;$K$3,"Futuro","Atraso")</f>
        <v/>
      </c>
      <c r="P505">
        <f>12*(YEAR(G505)-YEAR($K$3))+(MONTH(G505)-MONTH($K$3))</f>
        <v/>
      </c>
      <c r="Q505" s="366">
        <f>IF(M505="IBIRAPITANGA FASE 3",IF(O505="Atraso",L505,L505/(1+$I$2)^P505),IF(O505="Atraso",L505,L505/(1+$I$1)^P505))</f>
        <v/>
      </c>
      <c r="R505">
        <f>IF(O505="Atraso",$K$3-G505,0)</f>
        <v/>
      </c>
      <c r="S505">
        <f>IF(R505&lt;=15,"Até 15",IF(R505&lt;=30,"Entre 15 e 30",IF(R505&lt;=60,"Entre 30 e 60",IF(R505&lt;=90,"Entre 60 e 90",IF(R505&lt;=120,"Entre 90 e 120",IF(R505&lt;=150,"Entre 120 e 150",IF(R505&lt;=180,"Entre 150 e 180","Superior a 180")))))))</f>
        <v/>
      </c>
    </row>
    <row r="506">
      <c r="A506" t="inlineStr">
        <is>
          <t>Q03L02</t>
        </is>
      </c>
      <c r="B506" t="inlineStr">
        <is>
          <t>MARIO ROBERTO SALTINI</t>
        </is>
      </c>
      <c r="C506" t="n">
        <v>1</v>
      </c>
      <c r="D506" t="inlineStr">
        <is>
          <t>IPCA</t>
        </is>
      </c>
      <c r="E506" t="n">
        <v>0.009488792934583046</v>
      </c>
      <c r="F506" t="inlineStr">
        <is>
          <t>MENSAL</t>
        </is>
      </c>
      <c r="G506" t="n">
        <v>45621</v>
      </c>
      <c r="H506" t="n">
        <v>45621</v>
      </c>
      <c r="I506" t="n">
        <v>29</v>
      </c>
      <c r="J506" t="inlineStr">
        <is>
          <t>CARTEIRA</t>
        </is>
      </c>
      <c r="K506" t="inlineStr">
        <is>
          <t>CONTRATO</t>
        </is>
      </c>
      <c r="L506" t="n">
        <v>2760.89</v>
      </c>
      <c r="M506" t="inlineStr">
        <is>
          <t>IBIRAPITANGA FASE 3</t>
        </is>
      </c>
      <c r="N506" s="142">
        <f>DATE(YEAR(G506),MONTH(G506),1)</f>
        <v/>
      </c>
      <c r="O506" s="132">
        <f>IF(G506&gt;$K$3,"Futuro","Atraso")</f>
        <v/>
      </c>
      <c r="P506">
        <f>12*(YEAR(G506)-YEAR($K$3))+(MONTH(G506)-MONTH($K$3))</f>
        <v/>
      </c>
      <c r="Q506" s="366">
        <f>IF(M506="IBIRAPITANGA FASE 3",IF(O506="Atraso",L506,L506/(1+$I$2)^P506),IF(O506="Atraso",L506,L506/(1+$I$1)^P506))</f>
        <v/>
      </c>
      <c r="R506">
        <f>IF(O506="Atraso",$K$3-G506,0)</f>
        <v/>
      </c>
      <c r="S506">
        <f>IF(R506&lt;=15,"Até 15",IF(R506&lt;=30,"Entre 15 e 30",IF(R506&lt;=60,"Entre 30 e 60",IF(R506&lt;=90,"Entre 60 e 90",IF(R506&lt;=120,"Entre 90 e 120",IF(R506&lt;=150,"Entre 120 e 150",IF(R506&lt;=180,"Entre 150 e 180","Superior a 180")))))))</f>
        <v/>
      </c>
    </row>
    <row r="507">
      <c r="A507" t="inlineStr">
        <is>
          <t>Q03L02</t>
        </is>
      </c>
      <c r="B507" t="inlineStr">
        <is>
          <t>MARIO ROBERTO SALTINI</t>
        </is>
      </c>
      <c r="C507" t="n">
        <v>1</v>
      </c>
      <c r="D507" t="inlineStr">
        <is>
          <t>IPCA</t>
        </is>
      </c>
      <c r="E507" t="n">
        <v>0.009488792934583046</v>
      </c>
      <c r="F507" t="inlineStr">
        <is>
          <t>MENSAL</t>
        </is>
      </c>
      <c r="G507" t="n">
        <v>45651</v>
      </c>
      <c r="H507" t="n">
        <v>45651</v>
      </c>
      <c r="I507" t="n">
        <v>30</v>
      </c>
      <c r="J507" t="inlineStr">
        <is>
          <t>CARTEIRA</t>
        </is>
      </c>
      <c r="K507" t="inlineStr">
        <is>
          <t>CONTRATO</t>
        </is>
      </c>
      <c r="L507" t="n">
        <v>2760.89</v>
      </c>
      <c r="M507" t="inlineStr">
        <is>
          <t>IBIRAPITANGA FASE 3</t>
        </is>
      </c>
      <c r="N507" s="142">
        <f>DATE(YEAR(G507),MONTH(G507),1)</f>
        <v/>
      </c>
      <c r="O507" s="132">
        <f>IF(G507&gt;$K$3,"Futuro","Atraso")</f>
        <v/>
      </c>
      <c r="P507">
        <f>12*(YEAR(G507)-YEAR($K$3))+(MONTH(G507)-MONTH($K$3))</f>
        <v/>
      </c>
      <c r="Q507" s="366">
        <f>IF(M507="IBIRAPITANGA FASE 3",IF(O507="Atraso",L507,L507/(1+$I$2)^P507),IF(O507="Atraso",L507,L507/(1+$I$1)^P507))</f>
        <v/>
      </c>
      <c r="R507">
        <f>IF(O507="Atraso",$K$3-G507,0)</f>
        <v/>
      </c>
      <c r="S507">
        <f>IF(R507&lt;=15,"Até 15",IF(R507&lt;=30,"Entre 15 e 30",IF(R507&lt;=60,"Entre 30 e 60",IF(R507&lt;=90,"Entre 60 e 90",IF(R507&lt;=120,"Entre 90 e 120",IF(R507&lt;=150,"Entre 120 e 150",IF(R507&lt;=180,"Entre 150 e 180","Superior a 180")))))))</f>
        <v/>
      </c>
    </row>
    <row r="508">
      <c r="A508" t="inlineStr">
        <is>
          <t>Q03L02</t>
        </is>
      </c>
      <c r="B508" t="inlineStr">
        <is>
          <t>MARIO ROBERTO SALTINI</t>
        </is>
      </c>
      <c r="C508" t="n">
        <v>1</v>
      </c>
      <c r="D508" t="inlineStr">
        <is>
          <t>IPCA</t>
        </is>
      </c>
      <c r="E508" t="n">
        <v>0.009488792934583046</v>
      </c>
      <c r="F508" t="inlineStr">
        <is>
          <t>MENSAL</t>
        </is>
      </c>
      <c r="G508" t="n">
        <v>45682</v>
      </c>
      <c r="H508" t="n">
        <v>45682</v>
      </c>
      <c r="I508" t="n">
        <v>31</v>
      </c>
      <c r="J508" t="inlineStr">
        <is>
          <t>CARTEIRA</t>
        </is>
      </c>
      <c r="K508" t="inlineStr">
        <is>
          <t>CONTRATO</t>
        </is>
      </c>
      <c r="L508" t="n">
        <v>2760.89</v>
      </c>
      <c r="M508" t="inlineStr">
        <is>
          <t>IBIRAPITANGA FASE 3</t>
        </is>
      </c>
      <c r="N508" s="142">
        <f>DATE(YEAR(G508),MONTH(G508),1)</f>
        <v/>
      </c>
      <c r="O508" s="132">
        <f>IF(G508&gt;$K$3,"Futuro","Atraso")</f>
        <v/>
      </c>
      <c r="P508">
        <f>12*(YEAR(G508)-YEAR($K$3))+(MONTH(G508)-MONTH($K$3))</f>
        <v/>
      </c>
      <c r="Q508" s="366">
        <f>IF(M508="IBIRAPITANGA FASE 3",IF(O508="Atraso",L508,L508/(1+$I$2)^P508),IF(O508="Atraso",L508,L508/(1+$I$1)^P508))</f>
        <v/>
      </c>
      <c r="R508">
        <f>IF(O508="Atraso",$K$3-G508,0)</f>
        <v/>
      </c>
      <c r="S508">
        <f>IF(R508&lt;=15,"Até 15",IF(R508&lt;=30,"Entre 15 e 30",IF(R508&lt;=60,"Entre 30 e 60",IF(R508&lt;=90,"Entre 60 e 90",IF(R508&lt;=120,"Entre 90 e 120",IF(R508&lt;=150,"Entre 120 e 150",IF(R508&lt;=180,"Entre 150 e 180","Superior a 180")))))))</f>
        <v/>
      </c>
    </row>
    <row r="509">
      <c r="A509" t="inlineStr">
        <is>
          <t>Q03L02</t>
        </is>
      </c>
      <c r="B509" t="inlineStr">
        <is>
          <t>MARIO ROBERTO SALTINI</t>
        </is>
      </c>
      <c r="C509" t="n">
        <v>1</v>
      </c>
      <c r="D509" t="inlineStr">
        <is>
          <t>IPCA</t>
        </is>
      </c>
      <c r="E509" t="n">
        <v>0.009488792934583046</v>
      </c>
      <c r="F509" t="inlineStr">
        <is>
          <t>MENSAL</t>
        </is>
      </c>
      <c r="G509" t="n">
        <v>45713</v>
      </c>
      <c r="H509" t="n">
        <v>45713</v>
      </c>
      <c r="I509" t="n">
        <v>32</v>
      </c>
      <c r="J509" t="inlineStr">
        <is>
          <t>CARTEIRA</t>
        </is>
      </c>
      <c r="K509" t="inlineStr">
        <is>
          <t>CONTRATO</t>
        </is>
      </c>
      <c r="L509" t="n">
        <v>2760.89</v>
      </c>
      <c r="M509" t="inlineStr">
        <is>
          <t>IBIRAPITANGA FASE 3</t>
        </is>
      </c>
      <c r="N509" s="142">
        <f>DATE(YEAR(G509),MONTH(G509),1)</f>
        <v/>
      </c>
      <c r="O509" s="132">
        <f>IF(G509&gt;$K$3,"Futuro","Atraso")</f>
        <v/>
      </c>
      <c r="P509">
        <f>12*(YEAR(G509)-YEAR($K$3))+(MONTH(G509)-MONTH($K$3))</f>
        <v/>
      </c>
      <c r="Q509" s="366">
        <f>IF(M509="IBIRAPITANGA FASE 3",IF(O509="Atraso",L509,L509/(1+$I$2)^P509),IF(O509="Atraso",L509,L509/(1+$I$1)^P509))</f>
        <v/>
      </c>
      <c r="R509">
        <f>IF(O509="Atraso",$K$3-G509,0)</f>
        <v/>
      </c>
      <c r="S509">
        <f>IF(R509&lt;=15,"Até 15",IF(R509&lt;=30,"Entre 15 e 30",IF(R509&lt;=60,"Entre 30 e 60",IF(R509&lt;=90,"Entre 60 e 90",IF(R509&lt;=120,"Entre 90 e 120",IF(R509&lt;=150,"Entre 120 e 150",IF(R509&lt;=180,"Entre 150 e 180","Superior a 180")))))))</f>
        <v/>
      </c>
    </row>
    <row r="510">
      <c r="A510" t="inlineStr">
        <is>
          <t>Q03L02</t>
        </is>
      </c>
      <c r="B510" t="inlineStr">
        <is>
          <t>MARIO ROBERTO SALTINI</t>
        </is>
      </c>
      <c r="C510" t="n">
        <v>1</v>
      </c>
      <c r="D510" t="inlineStr">
        <is>
          <t>IPCA</t>
        </is>
      </c>
      <c r="E510" t="n">
        <v>0.009488792934583046</v>
      </c>
      <c r="F510" t="inlineStr">
        <is>
          <t>MENSAL</t>
        </is>
      </c>
      <c r="G510" t="n">
        <v>45741</v>
      </c>
      <c r="H510" t="n">
        <v>45741</v>
      </c>
      <c r="I510" t="n">
        <v>33</v>
      </c>
      <c r="J510" t="inlineStr">
        <is>
          <t>CARTEIRA</t>
        </is>
      </c>
      <c r="K510" t="inlineStr">
        <is>
          <t>CONTRATO</t>
        </is>
      </c>
      <c r="L510" t="n">
        <v>2760.89</v>
      </c>
      <c r="M510" t="inlineStr">
        <is>
          <t>IBIRAPITANGA FASE 3</t>
        </is>
      </c>
      <c r="N510" s="142">
        <f>DATE(YEAR(G510),MONTH(G510),1)</f>
        <v/>
      </c>
      <c r="O510" s="132">
        <f>IF(G510&gt;$K$3,"Futuro","Atraso")</f>
        <v/>
      </c>
      <c r="P510">
        <f>12*(YEAR(G510)-YEAR($K$3))+(MONTH(G510)-MONTH($K$3))</f>
        <v/>
      </c>
      <c r="Q510" s="366">
        <f>IF(M510="IBIRAPITANGA FASE 3",IF(O510="Atraso",L510,L510/(1+$I$2)^P510),IF(O510="Atraso",L510,L510/(1+$I$1)^P510))</f>
        <v/>
      </c>
      <c r="R510">
        <f>IF(O510="Atraso",$K$3-G510,0)</f>
        <v/>
      </c>
      <c r="S510">
        <f>IF(R510&lt;=15,"Até 15",IF(R510&lt;=30,"Entre 15 e 30",IF(R510&lt;=60,"Entre 30 e 60",IF(R510&lt;=90,"Entre 60 e 90",IF(R510&lt;=120,"Entre 90 e 120",IF(R510&lt;=150,"Entre 120 e 150",IF(R510&lt;=180,"Entre 150 e 180","Superior a 180")))))))</f>
        <v/>
      </c>
    </row>
    <row r="511">
      <c r="A511" t="inlineStr">
        <is>
          <t>Q03L02</t>
        </is>
      </c>
      <c r="B511" t="inlineStr">
        <is>
          <t>MARIO ROBERTO SALTINI</t>
        </is>
      </c>
      <c r="C511" t="n">
        <v>1</v>
      </c>
      <c r="D511" t="inlineStr">
        <is>
          <t>IPCA</t>
        </is>
      </c>
      <c r="E511" t="n">
        <v>0.009488792934583046</v>
      </c>
      <c r="F511" t="inlineStr">
        <is>
          <t>MENSAL</t>
        </is>
      </c>
      <c r="G511" t="n">
        <v>45741</v>
      </c>
      <c r="H511" t="n">
        <v>45741</v>
      </c>
      <c r="I511" t="n">
        <v>3</v>
      </c>
      <c r="J511" t="inlineStr">
        <is>
          <t>CARTEIRA</t>
        </is>
      </c>
      <c r="K511" t="inlineStr">
        <is>
          <t>CONTRATO</t>
        </is>
      </c>
      <c r="L511" t="n">
        <v>14835.06</v>
      </c>
      <c r="M511" t="inlineStr">
        <is>
          <t>IBIRAPITANGA FASE 3</t>
        </is>
      </c>
      <c r="N511" s="142">
        <f>DATE(YEAR(G511),MONTH(G511),1)</f>
        <v/>
      </c>
      <c r="O511" s="132">
        <f>IF(G511&gt;$K$3,"Futuro","Atraso")</f>
        <v/>
      </c>
      <c r="P511">
        <f>12*(YEAR(G511)-YEAR($K$3))+(MONTH(G511)-MONTH($K$3))</f>
        <v/>
      </c>
      <c r="Q511" s="366">
        <f>IF(M511="IBIRAPITANGA FASE 3",IF(O511="Atraso",L511,L511/(1+$I$2)^P511),IF(O511="Atraso",L511,L511/(1+$I$1)^P511))</f>
        <v/>
      </c>
      <c r="R511">
        <f>IF(O511="Atraso",$K$3-G511,0)</f>
        <v/>
      </c>
      <c r="S511">
        <f>IF(R511&lt;=15,"Até 15",IF(R511&lt;=30,"Entre 15 e 30",IF(R511&lt;=60,"Entre 30 e 60",IF(R511&lt;=90,"Entre 60 e 90",IF(R511&lt;=120,"Entre 90 e 120",IF(R511&lt;=150,"Entre 120 e 150",IF(R511&lt;=180,"Entre 150 e 180","Superior a 180")))))))</f>
        <v/>
      </c>
    </row>
    <row r="512">
      <c r="A512" t="inlineStr">
        <is>
          <t>Q03L02</t>
        </is>
      </c>
      <c r="B512" t="inlineStr">
        <is>
          <t>MARIO ROBERTO SALTINI</t>
        </is>
      </c>
      <c r="C512" t="n">
        <v>1</v>
      </c>
      <c r="D512" t="inlineStr">
        <is>
          <t>IPCA</t>
        </is>
      </c>
      <c r="E512" t="n">
        <v>0.009488792934583046</v>
      </c>
      <c r="F512" t="inlineStr">
        <is>
          <t>MENSAL</t>
        </is>
      </c>
      <c r="G512" t="n">
        <v>45772</v>
      </c>
      <c r="H512" t="n">
        <v>45772</v>
      </c>
      <c r="I512" t="n">
        <v>34</v>
      </c>
      <c r="J512" t="inlineStr">
        <is>
          <t>CARTEIRA</t>
        </is>
      </c>
      <c r="K512" t="inlineStr">
        <is>
          <t>CONTRATO</t>
        </is>
      </c>
      <c r="L512" t="n">
        <v>2760.89</v>
      </c>
      <c r="M512" t="inlineStr">
        <is>
          <t>IBIRAPITANGA FASE 3</t>
        </is>
      </c>
      <c r="N512" s="142">
        <f>DATE(YEAR(G512),MONTH(G512),1)</f>
        <v/>
      </c>
      <c r="O512" s="132">
        <f>IF(G512&gt;$K$3,"Futuro","Atraso")</f>
        <v/>
      </c>
      <c r="P512">
        <f>12*(YEAR(G512)-YEAR($K$3))+(MONTH(G512)-MONTH($K$3))</f>
        <v/>
      </c>
      <c r="Q512" s="366">
        <f>IF(M512="IBIRAPITANGA FASE 3",IF(O512="Atraso",L512,L512/(1+$I$2)^P512),IF(O512="Atraso",L512,L512/(1+$I$1)^P512))</f>
        <v/>
      </c>
      <c r="R512">
        <f>IF(O512="Atraso",$K$3-G512,0)</f>
        <v/>
      </c>
      <c r="S512">
        <f>IF(R512&lt;=15,"Até 15",IF(R512&lt;=30,"Entre 15 e 30",IF(R512&lt;=60,"Entre 30 e 60",IF(R512&lt;=90,"Entre 60 e 90",IF(R512&lt;=120,"Entre 90 e 120",IF(R512&lt;=150,"Entre 120 e 150",IF(R512&lt;=180,"Entre 150 e 180","Superior a 180")))))))</f>
        <v/>
      </c>
    </row>
    <row r="513">
      <c r="A513" t="inlineStr">
        <is>
          <t>Q03L02</t>
        </is>
      </c>
      <c r="B513" t="inlineStr">
        <is>
          <t>MARIO ROBERTO SALTINI</t>
        </is>
      </c>
      <c r="C513" t="n">
        <v>1</v>
      </c>
      <c r="D513" t="inlineStr">
        <is>
          <t>IPCA</t>
        </is>
      </c>
      <c r="E513" t="n">
        <v>0.009488792934583046</v>
      </c>
      <c r="F513" t="inlineStr">
        <is>
          <t>MENSAL</t>
        </is>
      </c>
      <c r="G513" t="n">
        <v>45802</v>
      </c>
      <c r="H513" t="n">
        <v>45802</v>
      </c>
      <c r="I513" t="n">
        <v>35</v>
      </c>
      <c r="J513" t="inlineStr">
        <is>
          <t>CARTEIRA</t>
        </is>
      </c>
      <c r="K513" t="inlineStr">
        <is>
          <t>CONTRATO</t>
        </is>
      </c>
      <c r="L513" t="n">
        <v>2760.89</v>
      </c>
      <c r="M513" t="inlineStr">
        <is>
          <t>IBIRAPITANGA FASE 3</t>
        </is>
      </c>
      <c r="N513" s="142">
        <f>DATE(YEAR(G513),MONTH(G513),1)</f>
        <v/>
      </c>
      <c r="O513" s="132">
        <f>IF(G513&gt;$K$3,"Futuro","Atraso")</f>
        <v/>
      </c>
      <c r="P513">
        <f>12*(YEAR(G513)-YEAR($K$3))+(MONTH(G513)-MONTH($K$3))</f>
        <v/>
      </c>
      <c r="Q513" s="366">
        <f>IF(M513="IBIRAPITANGA FASE 3",IF(O513="Atraso",L513,L513/(1+$I$2)^P513),IF(O513="Atraso",L513,L513/(1+$I$1)^P513))</f>
        <v/>
      </c>
      <c r="R513">
        <f>IF(O513="Atraso",$K$3-G513,0)</f>
        <v/>
      </c>
      <c r="S513">
        <f>IF(R513&lt;=15,"Até 15",IF(R513&lt;=30,"Entre 15 e 30",IF(R513&lt;=60,"Entre 30 e 60",IF(R513&lt;=90,"Entre 60 e 90",IF(R513&lt;=120,"Entre 90 e 120",IF(R513&lt;=150,"Entre 120 e 150",IF(R513&lt;=180,"Entre 150 e 180","Superior a 180")))))))</f>
        <v/>
      </c>
    </row>
    <row r="514">
      <c r="A514" t="inlineStr">
        <is>
          <t>Q03L02</t>
        </is>
      </c>
      <c r="B514" t="inlineStr">
        <is>
          <t>MARIO ROBERTO SALTINI</t>
        </is>
      </c>
      <c r="C514" t="n">
        <v>1</v>
      </c>
      <c r="D514" t="inlineStr">
        <is>
          <t>IPCA</t>
        </is>
      </c>
      <c r="E514" t="n">
        <v>0.009488792934583046</v>
      </c>
      <c r="F514" t="inlineStr">
        <is>
          <t>MENSAL</t>
        </is>
      </c>
      <c r="G514" t="n">
        <v>45833</v>
      </c>
      <c r="H514" t="n">
        <v>45833</v>
      </c>
      <c r="I514" t="n">
        <v>36</v>
      </c>
      <c r="J514" t="inlineStr">
        <is>
          <t>CARTEIRA</t>
        </is>
      </c>
      <c r="K514" t="inlineStr">
        <is>
          <t>CONTRATO</t>
        </is>
      </c>
      <c r="L514" t="n">
        <v>2760.89</v>
      </c>
      <c r="M514" t="inlineStr">
        <is>
          <t>IBIRAPITANGA FASE 3</t>
        </is>
      </c>
      <c r="N514" s="142">
        <f>DATE(YEAR(G514),MONTH(G514),1)</f>
        <v/>
      </c>
      <c r="O514" s="132">
        <f>IF(G514&gt;$K$3,"Futuro","Atraso")</f>
        <v/>
      </c>
      <c r="P514">
        <f>12*(YEAR(G514)-YEAR($K$3))+(MONTH(G514)-MONTH($K$3))</f>
        <v/>
      </c>
      <c r="Q514" s="366">
        <f>IF(M514="IBIRAPITANGA FASE 3",IF(O514="Atraso",L514,L514/(1+$I$2)^P514),IF(O514="Atraso",L514,L514/(1+$I$1)^P514))</f>
        <v/>
      </c>
      <c r="R514">
        <f>IF(O514="Atraso",$K$3-G514,0)</f>
        <v/>
      </c>
      <c r="S514">
        <f>IF(R514&lt;=15,"Até 15",IF(R514&lt;=30,"Entre 15 e 30",IF(R514&lt;=60,"Entre 30 e 60",IF(R514&lt;=90,"Entre 60 e 90",IF(R514&lt;=120,"Entre 90 e 120",IF(R514&lt;=150,"Entre 120 e 150",IF(R514&lt;=180,"Entre 150 e 180","Superior a 180")))))))</f>
        <v/>
      </c>
    </row>
    <row r="515">
      <c r="A515" t="inlineStr">
        <is>
          <t>Q03L02</t>
        </is>
      </c>
      <c r="B515" t="inlineStr">
        <is>
          <t>MARIO ROBERTO SALTINI</t>
        </is>
      </c>
      <c r="C515" t="n">
        <v>1</v>
      </c>
      <c r="D515" t="inlineStr">
        <is>
          <t>IPCA</t>
        </is>
      </c>
      <c r="E515" t="n">
        <v>0.009488792934583046</v>
      </c>
      <c r="F515" t="inlineStr">
        <is>
          <t>MENSAL</t>
        </is>
      </c>
      <c r="G515" t="n">
        <v>45863</v>
      </c>
      <c r="H515" t="n">
        <v>45863</v>
      </c>
      <c r="I515" t="n">
        <v>37</v>
      </c>
      <c r="J515" t="inlineStr">
        <is>
          <t>CARTEIRA</t>
        </is>
      </c>
      <c r="K515" t="inlineStr">
        <is>
          <t>CONTRATO</t>
        </is>
      </c>
      <c r="L515" t="n">
        <v>2760.89</v>
      </c>
      <c r="M515" t="inlineStr">
        <is>
          <t>IBIRAPITANGA FASE 3</t>
        </is>
      </c>
      <c r="N515" s="142">
        <f>DATE(YEAR(G515),MONTH(G515),1)</f>
        <v/>
      </c>
      <c r="O515" s="132">
        <f>IF(G515&gt;$K$3,"Futuro","Atraso")</f>
        <v/>
      </c>
      <c r="P515">
        <f>12*(YEAR(G515)-YEAR($K$3))+(MONTH(G515)-MONTH($K$3))</f>
        <v/>
      </c>
      <c r="Q515" s="366">
        <f>IF(M515="IBIRAPITANGA FASE 3",IF(O515="Atraso",L515,L515/(1+$I$2)^P515),IF(O515="Atraso",L515,L515/(1+$I$1)^P515))</f>
        <v/>
      </c>
      <c r="R515">
        <f>IF(O515="Atraso",$K$3-G515,0)</f>
        <v/>
      </c>
      <c r="S515">
        <f>IF(R515&lt;=15,"Até 15",IF(R515&lt;=30,"Entre 15 e 30",IF(R515&lt;=60,"Entre 30 e 60",IF(R515&lt;=90,"Entre 60 e 90",IF(R515&lt;=120,"Entre 90 e 120",IF(R515&lt;=150,"Entre 120 e 150",IF(R515&lt;=180,"Entre 150 e 180","Superior a 180")))))))</f>
        <v/>
      </c>
    </row>
    <row r="516">
      <c r="A516" t="inlineStr">
        <is>
          <t>Q03L02</t>
        </is>
      </c>
      <c r="B516" t="inlineStr">
        <is>
          <t>MARIO ROBERTO SALTINI</t>
        </is>
      </c>
      <c r="C516" t="n">
        <v>1</v>
      </c>
      <c r="D516" t="inlineStr">
        <is>
          <t>IPCA</t>
        </is>
      </c>
      <c r="E516" t="n">
        <v>0.009488792934583046</v>
      </c>
      <c r="F516" t="inlineStr">
        <is>
          <t>MENSAL</t>
        </is>
      </c>
      <c r="G516" t="n">
        <v>45894</v>
      </c>
      <c r="H516" t="n">
        <v>45894</v>
      </c>
      <c r="I516" t="n">
        <v>38</v>
      </c>
      <c r="J516" t="inlineStr">
        <is>
          <t>CARTEIRA</t>
        </is>
      </c>
      <c r="K516" t="inlineStr">
        <is>
          <t>CONTRATO</t>
        </is>
      </c>
      <c r="L516" t="n">
        <v>2760.89</v>
      </c>
      <c r="M516" t="inlineStr">
        <is>
          <t>IBIRAPITANGA FASE 3</t>
        </is>
      </c>
      <c r="N516" s="142">
        <f>DATE(YEAR(G516),MONTH(G516),1)</f>
        <v/>
      </c>
      <c r="O516" s="132">
        <f>IF(G516&gt;$K$3,"Futuro","Atraso")</f>
        <v/>
      </c>
      <c r="P516">
        <f>12*(YEAR(G516)-YEAR($K$3))+(MONTH(G516)-MONTH($K$3))</f>
        <v/>
      </c>
      <c r="Q516" s="366">
        <f>IF(M516="IBIRAPITANGA FASE 3",IF(O516="Atraso",L516,L516/(1+$I$2)^P516),IF(O516="Atraso",L516,L516/(1+$I$1)^P516))</f>
        <v/>
      </c>
      <c r="R516">
        <f>IF(O516="Atraso",$K$3-G516,0)</f>
        <v/>
      </c>
      <c r="S516">
        <f>IF(R516&lt;=15,"Até 15",IF(R516&lt;=30,"Entre 15 e 30",IF(R516&lt;=60,"Entre 30 e 60",IF(R516&lt;=90,"Entre 60 e 90",IF(R516&lt;=120,"Entre 90 e 120",IF(R516&lt;=150,"Entre 120 e 150",IF(R516&lt;=180,"Entre 150 e 180","Superior a 180")))))))</f>
        <v/>
      </c>
    </row>
    <row r="517">
      <c r="A517" t="inlineStr">
        <is>
          <t>Q03L02</t>
        </is>
      </c>
      <c r="B517" t="inlineStr">
        <is>
          <t>MARIO ROBERTO SALTINI</t>
        </is>
      </c>
      <c r="C517" t="n">
        <v>1</v>
      </c>
      <c r="D517" t="inlineStr">
        <is>
          <t>IPCA</t>
        </is>
      </c>
      <c r="E517" t="n">
        <v>0.009488792934583046</v>
      </c>
      <c r="F517" t="inlineStr">
        <is>
          <t>MENSAL</t>
        </is>
      </c>
      <c r="G517" t="n">
        <v>45925</v>
      </c>
      <c r="H517" t="n">
        <v>45925</v>
      </c>
      <c r="I517" t="n">
        <v>39</v>
      </c>
      <c r="J517" t="inlineStr">
        <is>
          <t>CARTEIRA</t>
        </is>
      </c>
      <c r="K517" t="inlineStr">
        <is>
          <t>CONTRATO</t>
        </is>
      </c>
      <c r="L517" t="n">
        <v>2760.89</v>
      </c>
      <c r="M517" t="inlineStr">
        <is>
          <t>IBIRAPITANGA FASE 3</t>
        </is>
      </c>
      <c r="N517" s="142">
        <f>DATE(YEAR(G517),MONTH(G517),1)</f>
        <v/>
      </c>
      <c r="O517" s="132">
        <f>IF(G517&gt;$K$3,"Futuro","Atraso")</f>
        <v/>
      </c>
      <c r="P517">
        <f>12*(YEAR(G517)-YEAR($K$3))+(MONTH(G517)-MONTH($K$3))</f>
        <v/>
      </c>
      <c r="Q517" s="366">
        <f>IF(M517="IBIRAPITANGA FASE 3",IF(O517="Atraso",L517,L517/(1+$I$2)^P517),IF(O517="Atraso",L517,L517/(1+$I$1)^P517))</f>
        <v/>
      </c>
      <c r="R517">
        <f>IF(O517="Atraso",$K$3-G517,0)</f>
        <v/>
      </c>
      <c r="S517">
        <f>IF(R517&lt;=15,"Até 15",IF(R517&lt;=30,"Entre 15 e 30",IF(R517&lt;=60,"Entre 30 e 60",IF(R517&lt;=90,"Entre 60 e 90",IF(R517&lt;=120,"Entre 90 e 120",IF(R517&lt;=150,"Entre 120 e 150",IF(R517&lt;=180,"Entre 150 e 180","Superior a 180")))))))</f>
        <v/>
      </c>
    </row>
    <row r="518">
      <c r="A518" t="inlineStr">
        <is>
          <t>Q03L02</t>
        </is>
      </c>
      <c r="B518" t="inlineStr">
        <is>
          <t>MARIO ROBERTO SALTINI</t>
        </is>
      </c>
      <c r="C518" t="n">
        <v>1</v>
      </c>
      <c r="D518" t="inlineStr">
        <is>
          <t>IPCA</t>
        </is>
      </c>
      <c r="E518" t="n">
        <v>0.009488792934583046</v>
      </c>
      <c r="F518" t="inlineStr">
        <is>
          <t>MENSAL</t>
        </is>
      </c>
      <c r="G518" t="n">
        <v>45955</v>
      </c>
      <c r="H518" t="n">
        <v>45955</v>
      </c>
      <c r="I518" t="n">
        <v>40</v>
      </c>
      <c r="J518" t="inlineStr">
        <is>
          <t>CARTEIRA</t>
        </is>
      </c>
      <c r="K518" t="inlineStr">
        <is>
          <t>CONTRATO</t>
        </is>
      </c>
      <c r="L518" t="n">
        <v>2760.89</v>
      </c>
      <c r="M518" t="inlineStr">
        <is>
          <t>IBIRAPITANGA FASE 3</t>
        </is>
      </c>
      <c r="N518" s="142">
        <f>DATE(YEAR(G518),MONTH(G518),1)</f>
        <v/>
      </c>
      <c r="O518" s="132">
        <f>IF(G518&gt;$K$3,"Futuro","Atraso")</f>
        <v/>
      </c>
      <c r="P518">
        <f>12*(YEAR(G518)-YEAR($K$3))+(MONTH(G518)-MONTH($K$3))</f>
        <v/>
      </c>
      <c r="Q518" s="366">
        <f>IF(M518="IBIRAPITANGA FASE 3",IF(O518="Atraso",L518,L518/(1+$I$2)^P518),IF(O518="Atraso",L518,L518/(1+$I$1)^P518))</f>
        <v/>
      </c>
      <c r="R518">
        <f>IF(O518="Atraso",$K$3-G518,0)</f>
        <v/>
      </c>
      <c r="S518">
        <f>IF(R518&lt;=15,"Até 15",IF(R518&lt;=30,"Entre 15 e 30",IF(R518&lt;=60,"Entre 30 e 60",IF(R518&lt;=90,"Entre 60 e 90",IF(R518&lt;=120,"Entre 90 e 120",IF(R518&lt;=150,"Entre 120 e 150",IF(R518&lt;=180,"Entre 150 e 180","Superior a 180")))))))</f>
        <v/>
      </c>
    </row>
    <row r="519">
      <c r="A519" t="inlineStr">
        <is>
          <t>Q03L02</t>
        </is>
      </c>
      <c r="B519" t="inlineStr">
        <is>
          <t>MARIO ROBERTO SALTINI</t>
        </is>
      </c>
      <c r="C519" t="n">
        <v>1</v>
      </c>
      <c r="D519" t="inlineStr">
        <is>
          <t>IPCA</t>
        </is>
      </c>
      <c r="E519" t="n">
        <v>0.009488792934583046</v>
      </c>
      <c r="F519" t="inlineStr">
        <is>
          <t>MENSAL</t>
        </is>
      </c>
      <c r="G519" t="n">
        <v>45986</v>
      </c>
      <c r="H519" t="n">
        <v>45986</v>
      </c>
      <c r="I519" t="n">
        <v>41</v>
      </c>
      <c r="J519" t="inlineStr">
        <is>
          <t>CARTEIRA</t>
        </is>
      </c>
      <c r="K519" t="inlineStr">
        <is>
          <t>CONTRATO</t>
        </is>
      </c>
      <c r="L519" t="n">
        <v>2760.89</v>
      </c>
      <c r="M519" t="inlineStr">
        <is>
          <t>IBIRAPITANGA FASE 3</t>
        </is>
      </c>
      <c r="N519" s="142">
        <f>DATE(YEAR(G519),MONTH(G519),1)</f>
        <v/>
      </c>
      <c r="O519" s="132">
        <f>IF(G519&gt;$K$3,"Futuro","Atraso")</f>
        <v/>
      </c>
      <c r="P519">
        <f>12*(YEAR(G519)-YEAR($K$3))+(MONTH(G519)-MONTH($K$3))</f>
        <v/>
      </c>
      <c r="Q519" s="366">
        <f>IF(M519="IBIRAPITANGA FASE 3",IF(O519="Atraso",L519,L519/(1+$I$2)^P519),IF(O519="Atraso",L519,L519/(1+$I$1)^P519))</f>
        <v/>
      </c>
      <c r="R519">
        <f>IF(O519="Atraso",$K$3-G519,0)</f>
        <v/>
      </c>
      <c r="S519">
        <f>IF(R519&lt;=15,"Até 15",IF(R519&lt;=30,"Entre 15 e 30",IF(R519&lt;=60,"Entre 30 e 60",IF(R519&lt;=90,"Entre 60 e 90",IF(R519&lt;=120,"Entre 90 e 120",IF(R519&lt;=150,"Entre 120 e 150",IF(R519&lt;=180,"Entre 150 e 180","Superior a 180")))))))</f>
        <v/>
      </c>
    </row>
    <row r="520">
      <c r="A520" t="inlineStr">
        <is>
          <t>Q03L02</t>
        </is>
      </c>
      <c r="B520" t="inlineStr">
        <is>
          <t>MARIO ROBERTO SALTINI</t>
        </is>
      </c>
      <c r="C520" t="n">
        <v>1</v>
      </c>
      <c r="D520" t="inlineStr">
        <is>
          <t>IPCA</t>
        </is>
      </c>
      <c r="E520" t="n">
        <v>0.009488792934583046</v>
      </c>
      <c r="F520" t="inlineStr">
        <is>
          <t>MENSAL</t>
        </is>
      </c>
      <c r="G520" t="n">
        <v>46016</v>
      </c>
      <c r="H520" t="n">
        <v>46016</v>
      </c>
      <c r="I520" t="n">
        <v>42</v>
      </c>
      <c r="J520" t="inlineStr">
        <is>
          <t>CARTEIRA</t>
        </is>
      </c>
      <c r="K520" t="inlineStr">
        <is>
          <t>CONTRATO</t>
        </is>
      </c>
      <c r="L520" t="n">
        <v>2760.89</v>
      </c>
      <c r="M520" t="inlineStr">
        <is>
          <t>IBIRAPITANGA FASE 3</t>
        </is>
      </c>
      <c r="N520" s="142">
        <f>DATE(YEAR(G520),MONTH(G520),1)</f>
        <v/>
      </c>
      <c r="O520" s="132">
        <f>IF(G520&gt;$K$3,"Futuro","Atraso")</f>
        <v/>
      </c>
      <c r="P520">
        <f>12*(YEAR(G520)-YEAR($K$3))+(MONTH(G520)-MONTH($K$3))</f>
        <v/>
      </c>
      <c r="Q520" s="366">
        <f>IF(M520="IBIRAPITANGA FASE 3",IF(O520="Atraso",L520,L520/(1+$I$2)^P520),IF(O520="Atraso",L520,L520/(1+$I$1)^P520))</f>
        <v/>
      </c>
      <c r="R520">
        <f>IF(O520="Atraso",$K$3-G520,0)</f>
        <v/>
      </c>
      <c r="S520">
        <f>IF(R520&lt;=15,"Até 15",IF(R520&lt;=30,"Entre 15 e 30",IF(R520&lt;=60,"Entre 30 e 60",IF(R520&lt;=90,"Entre 60 e 90",IF(R520&lt;=120,"Entre 90 e 120",IF(R520&lt;=150,"Entre 120 e 150",IF(R520&lt;=180,"Entre 150 e 180","Superior a 180")))))))</f>
        <v/>
      </c>
    </row>
    <row r="521">
      <c r="A521" t="inlineStr">
        <is>
          <t>Q03L02</t>
        </is>
      </c>
      <c r="B521" t="inlineStr">
        <is>
          <t>MARIO ROBERTO SALTINI</t>
        </is>
      </c>
      <c r="C521" t="n">
        <v>1</v>
      </c>
      <c r="D521" t="inlineStr">
        <is>
          <t>IPCA</t>
        </is>
      </c>
      <c r="E521" t="n">
        <v>0.009488792934583046</v>
      </c>
      <c r="F521" t="inlineStr">
        <is>
          <t>MENSAL</t>
        </is>
      </c>
      <c r="G521" t="n">
        <v>46047</v>
      </c>
      <c r="H521" t="n">
        <v>46047</v>
      </c>
      <c r="I521" t="n">
        <v>43</v>
      </c>
      <c r="J521" t="inlineStr">
        <is>
          <t>CARTEIRA</t>
        </is>
      </c>
      <c r="K521" t="inlineStr">
        <is>
          <t>CONTRATO</t>
        </is>
      </c>
      <c r="L521" t="n">
        <v>2760.89</v>
      </c>
      <c r="M521" t="inlineStr">
        <is>
          <t>IBIRAPITANGA FASE 3</t>
        </is>
      </c>
      <c r="N521" s="142">
        <f>DATE(YEAR(G521),MONTH(G521),1)</f>
        <v/>
      </c>
      <c r="O521" s="132">
        <f>IF(G521&gt;$K$3,"Futuro","Atraso")</f>
        <v/>
      </c>
      <c r="P521">
        <f>12*(YEAR(G521)-YEAR($K$3))+(MONTH(G521)-MONTH($K$3))</f>
        <v/>
      </c>
      <c r="Q521" s="366">
        <f>IF(M521="IBIRAPITANGA FASE 3",IF(O521="Atraso",L521,L521/(1+$I$2)^P521),IF(O521="Atraso",L521,L521/(1+$I$1)^P521))</f>
        <v/>
      </c>
      <c r="R521">
        <f>IF(O521="Atraso",$K$3-G521,0)</f>
        <v/>
      </c>
      <c r="S521">
        <f>IF(R521&lt;=15,"Até 15",IF(R521&lt;=30,"Entre 15 e 30",IF(R521&lt;=60,"Entre 30 e 60",IF(R521&lt;=90,"Entre 60 e 90",IF(R521&lt;=120,"Entre 90 e 120",IF(R521&lt;=150,"Entre 120 e 150",IF(R521&lt;=180,"Entre 150 e 180","Superior a 180")))))))</f>
        <v/>
      </c>
    </row>
    <row r="522">
      <c r="A522" t="inlineStr">
        <is>
          <t>Q03L02</t>
        </is>
      </c>
      <c r="B522" t="inlineStr">
        <is>
          <t>MARIO ROBERTO SALTINI</t>
        </is>
      </c>
      <c r="C522" t="n">
        <v>1</v>
      </c>
      <c r="D522" t="inlineStr">
        <is>
          <t>IPCA</t>
        </is>
      </c>
      <c r="E522" t="n">
        <v>0.009488792934583046</v>
      </c>
      <c r="F522" t="inlineStr">
        <is>
          <t>MENSAL</t>
        </is>
      </c>
      <c r="G522" t="n">
        <v>46078</v>
      </c>
      <c r="H522" t="n">
        <v>46078</v>
      </c>
      <c r="I522" t="n">
        <v>44</v>
      </c>
      <c r="J522" t="inlineStr">
        <is>
          <t>CARTEIRA</t>
        </is>
      </c>
      <c r="K522" t="inlineStr">
        <is>
          <t>CONTRATO</t>
        </is>
      </c>
      <c r="L522" t="n">
        <v>2760.89</v>
      </c>
      <c r="M522" t="inlineStr">
        <is>
          <t>IBIRAPITANGA FASE 3</t>
        </is>
      </c>
      <c r="N522" s="142">
        <f>DATE(YEAR(G522),MONTH(G522),1)</f>
        <v/>
      </c>
      <c r="O522" s="132">
        <f>IF(G522&gt;$K$3,"Futuro","Atraso")</f>
        <v/>
      </c>
      <c r="P522">
        <f>12*(YEAR(G522)-YEAR($K$3))+(MONTH(G522)-MONTH($K$3))</f>
        <v/>
      </c>
      <c r="Q522" s="366">
        <f>IF(M522="IBIRAPITANGA FASE 3",IF(O522="Atraso",L522,L522/(1+$I$2)^P522),IF(O522="Atraso",L522,L522/(1+$I$1)^P522))</f>
        <v/>
      </c>
      <c r="R522">
        <f>IF(O522="Atraso",$K$3-G522,0)</f>
        <v/>
      </c>
      <c r="S522">
        <f>IF(R522&lt;=15,"Até 15",IF(R522&lt;=30,"Entre 15 e 30",IF(R522&lt;=60,"Entre 30 e 60",IF(R522&lt;=90,"Entre 60 e 90",IF(R522&lt;=120,"Entre 90 e 120",IF(R522&lt;=150,"Entre 120 e 150",IF(R522&lt;=180,"Entre 150 e 180","Superior a 180")))))))</f>
        <v/>
      </c>
    </row>
    <row r="523">
      <c r="A523" t="inlineStr">
        <is>
          <t>Q03L02</t>
        </is>
      </c>
      <c r="B523" t="inlineStr">
        <is>
          <t>MARIO ROBERTO SALTINI</t>
        </is>
      </c>
      <c r="C523" t="n">
        <v>1</v>
      </c>
      <c r="D523" t="inlineStr">
        <is>
          <t>IPCA</t>
        </is>
      </c>
      <c r="E523" t="n">
        <v>0.009488792934583046</v>
      </c>
      <c r="F523" t="inlineStr">
        <is>
          <t>MENSAL</t>
        </is>
      </c>
      <c r="G523" t="n">
        <v>46106</v>
      </c>
      <c r="H523" t="n">
        <v>46106</v>
      </c>
      <c r="I523" t="n">
        <v>45</v>
      </c>
      <c r="J523" t="inlineStr">
        <is>
          <t>CARTEIRA</t>
        </is>
      </c>
      <c r="K523" t="inlineStr">
        <is>
          <t>CONTRATO</t>
        </is>
      </c>
      <c r="L523" t="n">
        <v>2760.89</v>
      </c>
      <c r="M523" t="inlineStr">
        <is>
          <t>IBIRAPITANGA FASE 3</t>
        </is>
      </c>
      <c r="N523" s="142">
        <f>DATE(YEAR(G523),MONTH(G523),1)</f>
        <v/>
      </c>
      <c r="O523" s="132">
        <f>IF(G523&gt;$K$3,"Futuro","Atraso")</f>
        <v/>
      </c>
      <c r="P523">
        <f>12*(YEAR(G523)-YEAR($K$3))+(MONTH(G523)-MONTH($K$3))</f>
        <v/>
      </c>
      <c r="Q523" s="366">
        <f>IF(M523="IBIRAPITANGA FASE 3",IF(O523="Atraso",L523,L523/(1+$I$2)^P523),IF(O523="Atraso",L523,L523/(1+$I$1)^P523))</f>
        <v/>
      </c>
      <c r="R523">
        <f>IF(O523="Atraso",$K$3-G523,0)</f>
        <v/>
      </c>
      <c r="S523">
        <f>IF(R523&lt;=15,"Até 15",IF(R523&lt;=30,"Entre 15 e 30",IF(R523&lt;=60,"Entre 30 e 60",IF(R523&lt;=90,"Entre 60 e 90",IF(R523&lt;=120,"Entre 90 e 120",IF(R523&lt;=150,"Entre 120 e 150",IF(R523&lt;=180,"Entre 150 e 180","Superior a 180")))))))</f>
        <v/>
      </c>
    </row>
    <row r="524">
      <c r="A524" t="inlineStr">
        <is>
          <t>Q03L02</t>
        </is>
      </c>
      <c r="B524" t="inlineStr">
        <is>
          <t>MARIO ROBERTO SALTINI</t>
        </is>
      </c>
      <c r="C524" t="n">
        <v>1</v>
      </c>
      <c r="D524" t="inlineStr">
        <is>
          <t>IPCA</t>
        </is>
      </c>
      <c r="E524" t="n">
        <v>0.009488792934583046</v>
      </c>
      <c r="F524" t="inlineStr">
        <is>
          <t>MENSAL</t>
        </is>
      </c>
      <c r="G524" t="n">
        <v>46106</v>
      </c>
      <c r="H524" t="n">
        <v>46106</v>
      </c>
      <c r="I524" t="n">
        <v>4</v>
      </c>
      <c r="J524" t="inlineStr">
        <is>
          <t>CARTEIRA</t>
        </is>
      </c>
      <c r="K524" t="inlineStr">
        <is>
          <t>CONTRATO</t>
        </is>
      </c>
      <c r="L524" t="n">
        <v>14835.06</v>
      </c>
      <c r="M524" t="inlineStr">
        <is>
          <t>IBIRAPITANGA FASE 3</t>
        </is>
      </c>
      <c r="N524" s="142">
        <f>DATE(YEAR(G524),MONTH(G524),1)</f>
        <v/>
      </c>
      <c r="O524" s="132">
        <f>IF(G524&gt;$K$3,"Futuro","Atraso")</f>
        <v/>
      </c>
      <c r="P524">
        <f>12*(YEAR(G524)-YEAR($K$3))+(MONTH(G524)-MONTH($K$3))</f>
        <v/>
      </c>
      <c r="Q524" s="366">
        <f>IF(M524="IBIRAPITANGA FASE 3",IF(O524="Atraso",L524,L524/(1+$I$2)^P524),IF(O524="Atraso",L524,L524/(1+$I$1)^P524))</f>
        <v/>
      </c>
      <c r="R524">
        <f>IF(O524="Atraso",$K$3-G524,0)</f>
        <v/>
      </c>
      <c r="S524">
        <f>IF(R524&lt;=15,"Até 15",IF(R524&lt;=30,"Entre 15 e 30",IF(R524&lt;=60,"Entre 30 e 60",IF(R524&lt;=90,"Entre 60 e 90",IF(R524&lt;=120,"Entre 90 e 120",IF(R524&lt;=150,"Entre 120 e 150",IF(R524&lt;=180,"Entre 150 e 180","Superior a 180")))))))</f>
        <v/>
      </c>
    </row>
    <row r="525">
      <c r="A525" t="inlineStr">
        <is>
          <t>Q03L02</t>
        </is>
      </c>
      <c r="B525" t="inlineStr">
        <is>
          <t>MARIO ROBERTO SALTINI</t>
        </is>
      </c>
      <c r="C525" t="n">
        <v>1</v>
      </c>
      <c r="D525" t="inlineStr">
        <is>
          <t>IPCA</t>
        </is>
      </c>
      <c r="E525" t="n">
        <v>0.009488792934583046</v>
      </c>
      <c r="F525" t="inlineStr">
        <is>
          <t>MENSAL</t>
        </is>
      </c>
      <c r="G525" t="n">
        <v>46137</v>
      </c>
      <c r="H525" t="n">
        <v>46137</v>
      </c>
      <c r="I525" t="n">
        <v>46</v>
      </c>
      <c r="J525" t="inlineStr">
        <is>
          <t>CARTEIRA</t>
        </is>
      </c>
      <c r="K525" t="inlineStr">
        <is>
          <t>CONTRATO</t>
        </is>
      </c>
      <c r="L525" t="n">
        <v>2760.89</v>
      </c>
      <c r="M525" t="inlineStr">
        <is>
          <t>IBIRAPITANGA FASE 3</t>
        </is>
      </c>
      <c r="N525" s="142">
        <f>DATE(YEAR(G525),MONTH(G525),1)</f>
        <v/>
      </c>
      <c r="O525" s="132">
        <f>IF(G525&gt;$K$3,"Futuro","Atraso")</f>
        <v/>
      </c>
      <c r="P525">
        <f>12*(YEAR(G525)-YEAR($K$3))+(MONTH(G525)-MONTH($K$3))</f>
        <v/>
      </c>
      <c r="Q525" s="366">
        <f>IF(M525="IBIRAPITANGA FASE 3",IF(O525="Atraso",L525,L525/(1+$I$2)^P525),IF(O525="Atraso",L525,L525/(1+$I$1)^P525))</f>
        <v/>
      </c>
      <c r="R525">
        <f>IF(O525="Atraso",$K$3-G525,0)</f>
        <v/>
      </c>
      <c r="S525">
        <f>IF(R525&lt;=15,"Até 15",IF(R525&lt;=30,"Entre 15 e 30",IF(R525&lt;=60,"Entre 30 e 60",IF(R525&lt;=90,"Entre 60 e 90",IF(R525&lt;=120,"Entre 90 e 120",IF(R525&lt;=150,"Entre 120 e 150",IF(R525&lt;=180,"Entre 150 e 180","Superior a 180")))))))</f>
        <v/>
      </c>
    </row>
    <row r="526">
      <c r="A526" t="inlineStr">
        <is>
          <t>Q03L02</t>
        </is>
      </c>
      <c r="B526" t="inlineStr">
        <is>
          <t>MARIO ROBERTO SALTINI</t>
        </is>
      </c>
      <c r="C526" t="n">
        <v>1</v>
      </c>
      <c r="D526" t="inlineStr">
        <is>
          <t>IPCA</t>
        </is>
      </c>
      <c r="E526" t="n">
        <v>0.009488792934583046</v>
      </c>
      <c r="F526" t="inlineStr">
        <is>
          <t>MENSAL</t>
        </is>
      </c>
      <c r="G526" t="n">
        <v>46167</v>
      </c>
      <c r="H526" t="n">
        <v>46167</v>
      </c>
      <c r="I526" t="n">
        <v>47</v>
      </c>
      <c r="J526" t="inlineStr">
        <is>
          <t>CARTEIRA</t>
        </is>
      </c>
      <c r="K526" t="inlineStr">
        <is>
          <t>CONTRATO</t>
        </is>
      </c>
      <c r="L526" t="n">
        <v>2760.89</v>
      </c>
      <c r="M526" t="inlineStr">
        <is>
          <t>IBIRAPITANGA FASE 3</t>
        </is>
      </c>
      <c r="N526" s="142">
        <f>DATE(YEAR(G526),MONTH(G526),1)</f>
        <v/>
      </c>
      <c r="O526" s="132">
        <f>IF(G526&gt;$K$3,"Futuro","Atraso")</f>
        <v/>
      </c>
      <c r="P526">
        <f>12*(YEAR(G526)-YEAR($K$3))+(MONTH(G526)-MONTH($K$3))</f>
        <v/>
      </c>
      <c r="Q526" s="366">
        <f>IF(M526="IBIRAPITANGA FASE 3",IF(O526="Atraso",L526,L526/(1+$I$2)^P526),IF(O526="Atraso",L526,L526/(1+$I$1)^P526))</f>
        <v/>
      </c>
      <c r="R526">
        <f>IF(O526="Atraso",$K$3-G526,0)</f>
        <v/>
      </c>
      <c r="S526">
        <f>IF(R526&lt;=15,"Até 15",IF(R526&lt;=30,"Entre 15 e 30",IF(R526&lt;=60,"Entre 30 e 60",IF(R526&lt;=90,"Entre 60 e 90",IF(R526&lt;=120,"Entre 90 e 120",IF(R526&lt;=150,"Entre 120 e 150",IF(R526&lt;=180,"Entre 150 e 180","Superior a 180")))))))</f>
        <v/>
      </c>
    </row>
    <row r="527">
      <c r="A527" t="inlineStr">
        <is>
          <t>Q03L02</t>
        </is>
      </c>
      <c r="B527" t="inlineStr">
        <is>
          <t>MARIO ROBERTO SALTINI</t>
        </is>
      </c>
      <c r="C527" t="n">
        <v>1</v>
      </c>
      <c r="D527" t="inlineStr">
        <is>
          <t>IPCA</t>
        </is>
      </c>
      <c r="E527" t="n">
        <v>0.009488792934583046</v>
      </c>
      <c r="F527" t="inlineStr">
        <is>
          <t>MENSAL</t>
        </is>
      </c>
      <c r="G527" t="n">
        <v>46198</v>
      </c>
      <c r="H527" t="n">
        <v>46198</v>
      </c>
      <c r="I527" t="n">
        <v>48</v>
      </c>
      <c r="J527" t="inlineStr">
        <is>
          <t>CARTEIRA</t>
        </is>
      </c>
      <c r="K527" t="inlineStr">
        <is>
          <t>CONTRATO</t>
        </is>
      </c>
      <c r="L527" t="n">
        <v>2760.89</v>
      </c>
      <c r="M527" t="inlineStr">
        <is>
          <t>IBIRAPITANGA FASE 3</t>
        </is>
      </c>
      <c r="N527" s="142">
        <f>DATE(YEAR(G527),MONTH(G527),1)</f>
        <v/>
      </c>
      <c r="O527" s="132">
        <f>IF(G527&gt;$K$3,"Futuro","Atraso")</f>
        <v/>
      </c>
      <c r="P527">
        <f>12*(YEAR(G527)-YEAR($K$3))+(MONTH(G527)-MONTH($K$3))</f>
        <v/>
      </c>
      <c r="Q527" s="366">
        <f>IF(M527="IBIRAPITANGA FASE 3",IF(O527="Atraso",L527,L527/(1+$I$2)^P527),IF(O527="Atraso",L527,L527/(1+$I$1)^P527))</f>
        <v/>
      </c>
      <c r="R527">
        <f>IF(O527="Atraso",$K$3-G527,0)</f>
        <v/>
      </c>
      <c r="S527">
        <f>IF(R527&lt;=15,"Até 15",IF(R527&lt;=30,"Entre 15 e 30",IF(R527&lt;=60,"Entre 30 e 60",IF(R527&lt;=90,"Entre 60 e 90",IF(R527&lt;=120,"Entre 90 e 120",IF(R527&lt;=150,"Entre 120 e 150",IF(R527&lt;=180,"Entre 150 e 180","Superior a 180")))))))</f>
        <v/>
      </c>
    </row>
    <row r="528">
      <c r="A528" t="inlineStr">
        <is>
          <t>Q03L02</t>
        </is>
      </c>
      <c r="B528" t="inlineStr">
        <is>
          <t>MARIO ROBERTO SALTINI</t>
        </is>
      </c>
      <c r="C528" t="n">
        <v>1</v>
      </c>
      <c r="D528" t="inlineStr">
        <is>
          <t>IPCA</t>
        </is>
      </c>
      <c r="E528" t="n">
        <v>0.009488792934583046</v>
      </c>
      <c r="F528" t="inlineStr">
        <is>
          <t>MENSAL</t>
        </is>
      </c>
      <c r="G528" t="n">
        <v>46228</v>
      </c>
      <c r="H528" t="n">
        <v>46228</v>
      </c>
      <c r="I528" t="n">
        <v>49</v>
      </c>
      <c r="J528" t="inlineStr">
        <is>
          <t>CARTEIRA</t>
        </is>
      </c>
      <c r="K528" t="inlineStr">
        <is>
          <t>CONTRATO</t>
        </is>
      </c>
      <c r="L528" t="n">
        <v>2760.89</v>
      </c>
      <c r="M528" t="inlineStr">
        <is>
          <t>IBIRAPITANGA FASE 3</t>
        </is>
      </c>
      <c r="N528" s="142">
        <f>DATE(YEAR(G528),MONTH(G528),1)</f>
        <v/>
      </c>
      <c r="O528" s="132">
        <f>IF(G528&gt;$K$3,"Futuro","Atraso")</f>
        <v/>
      </c>
      <c r="P528">
        <f>12*(YEAR(G528)-YEAR($K$3))+(MONTH(G528)-MONTH($K$3))</f>
        <v/>
      </c>
      <c r="Q528" s="366">
        <f>IF(M528="IBIRAPITANGA FASE 3",IF(O528="Atraso",L528,L528/(1+$I$2)^P528),IF(O528="Atraso",L528,L528/(1+$I$1)^P528))</f>
        <v/>
      </c>
      <c r="R528">
        <f>IF(O528="Atraso",$K$3-G528,0)</f>
        <v/>
      </c>
      <c r="S528">
        <f>IF(R528&lt;=15,"Até 15",IF(R528&lt;=30,"Entre 15 e 30",IF(R528&lt;=60,"Entre 30 e 60",IF(R528&lt;=90,"Entre 60 e 90",IF(R528&lt;=120,"Entre 90 e 120",IF(R528&lt;=150,"Entre 120 e 150",IF(R528&lt;=180,"Entre 150 e 180","Superior a 180")))))))</f>
        <v/>
      </c>
    </row>
    <row r="529">
      <c r="A529" t="inlineStr">
        <is>
          <t>Q03L02</t>
        </is>
      </c>
      <c r="B529" t="inlineStr">
        <is>
          <t>MARIO ROBERTO SALTINI</t>
        </is>
      </c>
      <c r="C529" t="n">
        <v>1</v>
      </c>
      <c r="D529" t="inlineStr">
        <is>
          <t>IPCA</t>
        </is>
      </c>
      <c r="E529" t="n">
        <v>0.009488792934583046</v>
      </c>
      <c r="F529" t="inlineStr">
        <is>
          <t>MENSAL</t>
        </is>
      </c>
      <c r="G529" t="n">
        <v>46259</v>
      </c>
      <c r="H529" t="n">
        <v>46259</v>
      </c>
      <c r="I529" t="n">
        <v>50</v>
      </c>
      <c r="J529" t="inlineStr">
        <is>
          <t>CARTEIRA</t>
        </is>
      </c>
      <c r="K529" t="inlineStr">
        <is>
          <t>CONTRATO</t>
        </is>
      </c>
      <c r="L529" t="n">
        <v>2760.89</v>
      </c>
      <c r="M529" t="inlineStr">
        <is>
          <t>IBIRAPITANGA FASE 3</t>
        </is>
      </c>
      <c r="N529" s="142">
        <f>DATE(YEAR(G529),MONTH(G529),1)</f>
        <v/>
      </c>
      <c r="O529" s="132">
        <f>IF(G529&gt;$K$3,"Futuro","Atraso")</f>
        <v/>
      </c>
      <c r="P529">
        <f>12*(YEAR(G529)-YEAR($K$3))+(MONTH(G529)-MONTH($K$3))</f>
        <v/>
      </c>
      <c r="Q529" s="366">
        <f>IF(M529="IBIRAPITANGA FASE 3",IF(O529="Atraso",L529,L529/(1+$I$2)^P529),IF(O529="Atraso",L529,L529/(1+$I$1)^P529))</f>
        <v/>
      </c>
      <c r="R529">
        <f>IF(O529="Atraso",$K$3-G529,0)</f>
        <v/>
      </c>
      <c r="S529">
        <f>IF(R529&lt;=15,"Até 15",IF(R529&lt;=30,"Entre 15 e 30",IF(R529&lt;=60,"Entre 30 e 60",IF(R529&lt;=90,"Entre 60 e 90",IF(R529&lt;=120,"Entre 90 e 120",IF(R529&lt;=150,"Entre 120 e 150",IF(R529&lt;=180,"Entre 150 e 180","Superior a 180")))))))</f>
        <v/>
      </c>
    </row>
    <row r="530">
      <c r="A530" t="inlineStr">
        <is>
          <t>Q03L02</t>
        </is>
      </c>
      <c r="B530" t="inlineStr">
        <is>
          <t>MARIO ROBERTO SALTINI</t>
        </is>
      </c>
      <c r="C530" t="n">
        <v>1</v>
      </c>
      <c r="D530" t="inlineStr">
        <is>
          <t>IPCA</t>
        </is>
      </c>
      <c r="E530" t="n">
        <v>0.009488792934583046</v>
      </c>
      <c r="F530" t="inlineStr">
        <is>
          <t>MENSAL</t>
        </is>
      </c>
      <c r="G530" t="n">
        <v>46290</v>
      </c>
      <c r="H530" t="n">
        <v>46290</v>
      </c>
      <c r="I530" t="n">
        <v>51</v>
      </c>
      <c r="J530" t="inlineStr">
        <is>
          <t>CARTEIRA</t>
        </is>
      </c>
      <c r="K530" t="inlineStr">
        <is>
          <t>CONTRATO</t>
        </is>
      </c>
      <c r="L530" t="n">
        <v>2760.89</v>
      </c>
      <c r="M530" t="inlineStr">
        <is>
          <t>IBIRAPITANGA FASE 3</t>
        </is>
      </c>
      <c r="N530" s="142">
        <f>DATE(YEAR(G530),MONTH(G530),1)</f>
        <v/>
      </c>
      <c r="O530" s="132">
        <f>IF(G530&gt;$K$3,"Futuro","Atraso")</f>
        <v/>
      </c>
      <c r="P530">
        <f>12*(YEAR(G530)-YEAR($K$3))+(MONTH(G530)-MONTH($K$3))</f>
        <v/>
      </c>
      <c r="Q530" s="366">
        <f>IF(M530="IBIRAPITANGA FASE 3",IF(O530="Atraso",L530,L530/(1+$I$2)^P530),IF(O530="Atraso",L530,L530/(1+$I$1)^P530))</f>
        <v/>
      </c>
      <c r="R530">
        <f>IF(O530="Atraso",$K$3-G530,0)</f>
        <v/>
      </c>
      <c r="S530">
        <f>IF(R530&lt;=15,"Até 15",IF(R530&lt;=30,"Entre 15 e 30",IF(R530&lt;=60,"Entre 30 e 60",IF(R530&lt;=90,"Entre 60 e 90",IF(R530&lt;=120,"Entre 90 e 120",IF(R530&lt;=150,"Entre 120 e 150",IF(R530&lt;=180,"Entre 150 e 180","Superior a 180")))))))</f>
        <v/>
      </c>
    </row>
    <row r="531">
      <c r="A531" t="inlineStr">
        <is>
          <t>Q03L02</t>
        </is>
      </c>
      <c r="B531" t="inlineStr">
        <is>
          <t>MARIO ROBERTO SALTINI</t>
        </is>
      </c>
      <c r="C531" t="n">
        <v>1</v>
      </c>
      <c r="D531" t="inlineStr">
        <is>
          <t>IPCA</t>
        </is>
      </c>
      <c r="E531" t="n">
        <v>0.009488792934583046</v>
      </c>
      <c r="F531" t="inlineStr">
        <is>
          <t>MENSAL</t>
        </is>
      </c>
      <c r="G531" t="n">
        <v>46320</v>
      </c>
      <c r="H531" t="n">
        <v>46320</v>
      </c>
      <c r="I531" t="n">
        <v>52</v>
      </c>
      <c r="J531" t="inlineStr">
        <is>
          <t>CARTEIRA</t>
        </is>
      </c>
      <c r="K531" t="inlineStr">
        <is>
          <t>CONTRATO</t>
        </is>
      </c>
      <c r="L531" t="n">
        <v>2760.89</v>
      </c>
      <c r="M531" t="inlineStr">
        <is>
          <t>IBIRAPITANGA FASE 3</t>
        </is>
      </c>
      <c r="N531" s="142">
        <f>DATE(YEAR(G531),MONTH(G531),1)</f>
        <v/>
      </c>
      <c r="O531" s="132">
        <f>IF(G531&gt;$K$3,"Futuro","Atraso")</f>
        <v/>
      </c>
      <c r="P531">
        <f>12*(YEAR(G531)-YEAR($K$3))+(MONTH(G531)-MONTH($K$3))</f>
        <v/>
      </c>
      <c r="Q531" s="366">
        <f>IF(M531="IBIRAPITANGA FASE 3",IF(O531="Atraso",L531,L531/(1+$I$2)^P531),IF(O531="Atraso",L531,L531/(1+$I$1)^P531))</f>
        <v/>
      </c>
      <c r="R531">
        <f>IF(O531="Atraso",$K$3-G531,0)</f>
        <v/>
      </c>
      <c r="S531">
        <f>IF(R531&lt;=15,"Até 15",IF(R531&lt;=30,"Entre 15 e 30",IF(R531&lt;=60,"Entre 30 e 60",IF(R531&lt;=90,"Entre 60 e 90",IF(R531&lt;=120,"Entre 90 e 120",IF(R531&lt;=150,"Entre 120 e 150",IF(R531&lt;=180,"Entre 150 e 180","Superior a 180")))))))</f>
        <v/>
      </c>
    </row>
    <row r="532">
      <c r="A532" t="inlineStr">
        <is>
          <t>Q03L02</t>
        </is>
      </c>
      <c r="B532" t="inlineStr">
        <is>
          <t>MARIO ROBERTO SALTINI</t>
        </is>
      </c>
      <c r="C532" t="n">
        <v>1</v>
      </c>
      <c r="D532" t="inlineStr">
        <is>
          <t>IPCA</t>
        </is>
      </c>
      <c r="E532" t="n">
        <v>0.009488792934583046</v>
      </c>
      <c r="F532" t="inlineStr">
        <is>
          <t>MENSAL</t>
        </is>
      </c>
      <c r="G532" t="n">
        <v>46351</v>
      </c>
      <c r="H532" t="n">
        <v>46351</v>
      </c>
      <c r="I532" t="n">
        <v>53</v>
      </c>
      <c r="J532" t="inlineStr">
        <is>
          <t>CARTEIRA</t>
        </is>
      </c>
      <c r="K532" t="inlineStr">
        <is>
          <t>CONTRATO</t>
        </is>
      </c>
      <c r="L532" t="n">
        <v>2760.89</v>
      </c>
      <c r="M532" t="inlineStr">
        <is>
          <t>IBIRAPITANGA FASE 3</t>
        </is>
      </c>
      <c r="N532" s="142">
        <f>DATE(YEAR(G532),MONTH(G532),1)</f>
        <v/>
      </c>
      <c r="O532" s="132">
        <f>IF(G532&gt;$K$3,"Futuro","Atraso")</f>
        <v/>
      </c>
      <c r="P532">
        <f>12*(YEAR(G532)-YEAR($K$3))+(MONTH(G532)-MONTH($K$3))</f>
        <v/>
      </c>
      <c r="Q532" s="366">
        <f>IF(M532="IBIRAPITANGA FASE 3",IF(O532="Atraso",L532,L532/(1+$I$2)^P532),IF(O532="Atraso",L532,L532/(1+$I$1)^P532))</f>
        <v/>
      </c>
      <c r="R532">
        <f>IF(O532="Atraso",$K$3-G532,0)</f>
        <v/>
      </c>
      <c r="S532">
        <f>IF(R532&lt;=15,"Até 15",IF(R532&lt;=30,"Entre 15 e 30",IF(R532&lt;=60,"Entre 30 e 60",IF(R532&lt;=90,"Entre 60 e 90",IF(R532&lt;=120,"Entre 90 e 120",IF(R532&lt;=150,"Entre 120 e 150",IF(R532&lt;=180,"Entre 150 e 180","Superior a 180")))))))</f>
        <v/>
      </c>
    </row>
    <row r="533">
      <c r="A533" t="inlineStr">
        <is>
          <t>Q03L02</t>
        </is>
      </c>
      <c r="B533" t="inlineStr">
        <is>
          <t>MARIO ROBERTO SALTINI</t>
        </is>
      </c>
      <c r="C533" t="n">
        <v>1</v>
      </c>
      <c r="D533" t="inlineStr">
        <is>
          <t>IPCA</t>
        </is>
      </c>
      <c r="E533" t="n">
        <v>0.009488792934583046</v>
      </c>
      <c r="F533" t="inlineStr">
        <is>
          <t>MENSAL</t>
        </is>
      </c>
      <c r="G533" t="n">
        <v>46381</v>
      </c>
      <c r="H533" t="n">
        <v>46381</v>
      </c>
      <c r="I533" t="n">
        <v>54</v>
      </c>
      <c r="J533" t="inlineStr">
        <is>
          <t>CARTEIRA</t>
        </is>
      </c>
      <c r="K533" t="inlineStr">
        <is>
          <t>CONTRATO</t>
        </is>
      </c>
      <c r="L533" t="n">
        <v>2760.89</v>
      </c>
      <c r="M533" t="inlineStr">
        <is>
          <t>IBIRAPITANGA FASE 3</t>
        </is>
      </c>
      <c r="N533" s="142">
        <f>DATE(YEAR(G533),MONTH(G533),1)</f>
        <v/>
      </c>
      <c r="O533" s="132">
        <f>IF(G533&gt;$K$3,"Futuro","Atraso")</f>
        <v/>
      </c>
      <c r="P533">
        <f>12*(YEAR(G533)-YEAR($K$3))+(MONTH(G533)-MONTH($K$3))</f>
        <v/>
      </c>
      <c r="Q533" s="366">
        <f>IF(M533="IBIRAPITANGA FASE 3",IF(O533="Atraso",L533,L533/(1+$I$2)^P533),IF(O533="Atraso",L533,L533/(1+$I$1)^P533))</f>
        <v/>
      </c>
      <c r="R533">
        <f>IF(O533="Atraso",$K$3-G533,0)</f>
        <v/>
      </c>
      <c r="S533">
        <f>IF(R533&lt;=15,"Até 15",IF(R533&lt;=30,"Entre 15 e 30",IF(R533&lt;=60,"Entre 30 e 60",IF(R533&lt;=90,"Entre 60 e 90",IF(R533&lt;=120,"Entre 90 e 120",IF(R533&lt;=150,"Entre 120 e 150",IF(R533&lt;=180,"Entre 150 e 180","Superior a 180")))))))</f>
        <v/>
      </c>
    </row>
    <row r="534">
      <c r="A534" t="inlineStr">
        <is>
          <t>Q03L02</t>
        </is>
      </c>
      <c r="B534" t="inlineStr">
        <is>
          <t>MARIO ROBERTO SALTINI</t>
        </is>
      </c>
      <c r="C534" t="n">
        <v>1</v>
      </c>
      <c r="D534" t="inlineStr">
        <is>
          <t>IPCA</t>
        </is>
      </c>
      <c r="E534" t="n">
        <v>0.009488792934583046</v>
      </c>
      <c r="F534" t="inlineStr">
        <is>
          <t>MENSAL</t>
        </is>
      </c>
      <c r="G534" t="n">
        <v>46412</v>
      </c>
      <c r="H534" t="n">
        <v>46412</v>
      </c>
      <c r="I534" t="n">
        <v>55</v>
      </c>
      <c r="J534" t="inlineStr">
        <is>
          <t>CARTEIRA</t>
        </is>
      </c>
      <c r="K534" t="inlineStr">
        <is>
          <t>CONTRATO</t>
        </is>
      </c>
      <c r="L534" t="n">
        <v>2760.89</v>
      </c>
      <c r="M534" t="inlineStr">
        <is>
          <t>IBIRAPITANGA FASE 3</t>
        </is>
      </c>
      <c r="N534" s="142">
        <f>DATE(YEAR(G534),MONTH(G534),1)</f>
        <v/>
      </c>
      <c r="O534" s="132">
        <f>IF(G534&gt;$K$3,"Futuro","Atraso")</f>
        <v/>
      </c>
      <c r="P534">
        <f>12*(YEAR(G534)-YEAR($K$3))+(MONTH(G534)-MONTH($K$3))</f>
        <v/>
      </c>
      <c r="Q534" s="366">
        <f>IF(M534="IBIRAPITANGA FASE 3",IF(O534="Atraso",L534,L534/(1+$I$2)^P534),IF(O534="Atraso",L534,L534/(1+$I$1)^P534))</f>
        <v/>
      </c>
      <c r="R534">
        <f>IF(O534="Atraso",$K$3-G534,0)</f>
        <v/>
      </c>
      <c r="S534">
        <f>IF(R534&lt;=15,"Até 15",IF(R534&lt;=30,"Entre 15 e 30",IF(R534&lt;=60,"Entre 30 e 60",IF(R534&lt;=90,"Entre 60 e 90",IF(R534&lt;=120,"Entre 90 e 120",IF(R534&lt;=150,"Entre 120 e 150",IF(R534&lt;=180,"Entre 150 e 180","Superior a 180")))))))</f>
        <v/>
      </c>
    </row>
    <row r="535">
      <c r="A535" t="inlineStr">
        <is>
          <t>Q03L02</t>
        </is>
      </c>
      <c r="B535" t="inlineStr">
        <is>
          <t>MARIO ROBERTO SALTINI</t>
        </is>
      </c>
      <c r="C535" t="n">
        <v>1</v>
      </c>
      <c r="D535" t="inlineStr">
        <is>
          <t>IPCA</t>
        </is>
      </c>
      <c r="E535" t="n">
        <v>0.009488792934583046</v>
      </c>
      <c r="F535" t="inlineStr">
        <is>
          <t>MENSAL</t>
        </is>
      </c>
      <c r="G535" t="n">
        <v>46443</v>
      </c>
      <c r="H535" t="n">
        <v>46443</v>
      </c>
      <c r="I535" t="n">
        <v>56</v>
      </c>
      <c r="J535" t="inlineStr">
        <is>
          <t>CARTEIRA</t>
        </is>
      </c>
      <c r="K535" t="inlineStr">
        <is>
          <t>CONTRATO</t>
        </is>
      </c>
      <c r="L535" t="n">
        <v>2760.89</v>
      </c>
      <c r="M535" t="inlineStr">
        <is>
          <t>IBIRAPITANGA FASE 3</t>
        </is>
      </c>
      <c r="N535" s="142">
        <f>DATE(YEAR(G535),MONTH(G535),1)</f>
        <v/>
      </c>
      <c r="O535" s="132">
        <f>IF(G535&gt;$K$3,"Futuro","Atraso")</f>
        <v/>
      </c>
      <c r="P535">
        <f>12*(YEAR(G535)-YEAR($K$3))+(MONTH(G535)-MONTH($K$3))</f>
        <v/>
      </c>
      <c r="Q535" s="366">
        <f>IF(M535="IBIRAPITANGA FASE 3",IF(O535="Atraso",L535,L535/(1+$I$2)^P535),IF(O535="Atraso",L535,L535/(1+$I$1)^P535))</f>
        <v/>
      </c>
      <c r="R535">
        <f>IF(O535="Atraso",$K$3-G535,0)</f>
        <v/>
      </c>
      <c r="S535">
        <f>IF(R535&lt;=15,"Até 15",IF(R535&lt;=30,"Entre 15 e 30",IF(R535&lt;=60,"Entre 30 e 60",IF(R535&lt;=90,"Entre 60 e 90",IF(R535&lt;=120,"Entre 90 e 120",IF(R535&lt;=150,"Entre 120 e 150",IF(R535&lt;=180,"Entre 150 e 180","Superior a 180")))))))</f>
        <v/>
      </c>
    </row>
    <row r="536">
      <c r="A536" t="inlineStr">
        <is>
          <t>Q03L02</t>
        </is>
      </c>
      <c r="B536" t="inlineStr">
        <is>
          <t>MARIO ROBERTO SALTINI</t>
        </is>
      </c>
      <c r="C536" t="n">
        <v>1</v>
      </c>
      <c r="D536" t="inlineStr">
        <is>
          <t>IPCA</t>
        </is>
      </c>
      <c r="E536" t="n">
        <v>0.009488792934583046</v>
      </c>
      <c r="F536" t="inlineStr">
        <is>
          <t>MENSAL</t>
        </is>
      </c>
      <c r="G536" t="n">
        <v>46471</v>
      </c>
      <c r="H536" t="n">
        <v>46471</v>
      </c>
      <c r="I536" t="n">
        <v>57</v>
      </c>
      <c r="J536" t="inlineStr">
        <is>
          <t>CARTEIRA</t>
        </is>
      </c>
      <c r="K536" t="inlineStr">
        <is>
          <t>CONTRATO</t>
        </is>
      </c>
      <c r="L536" t="n">
        <v>2760.89</v>
      </c>
      <c r="M536" t="inlineStr">
        <is>
          <t>IBIRAPITANGA FASE 3</t>
        </is>
      </c>
      <c r="N536" s="142">
        <f>DATE(YEAR(G536),MONTH(G536),1)</f>
        <v/>
      </c>
      <c r="O536" s="132">
        <f>IF(G536&gt;$K$3,"Futuro","Atraso")</f>
        <v/>
      </c>
      <c r="P536">
        <f>12*(YEAR(G536)-YEAR($K$3))+(MONTH(G536)-MONTH($K$3))</f>
        <v/>
      </c>
      <c r="Q536" s="366">
        <f>IF(M536="IBIRAPITANGA FASE 3",IF(O536="Atraso",L536,L536/(1+$I$2)^P536),IF(O536="Atraso",L536,L536/(1+$I$1)^P536))</f>
        <v/>
      </c>
      <c r="R536">
        <f>IF(O536="Atraso",$K$3-G536,0)</f>
        <v/>
      </c>
      <c r="S536">
        <f>IF(R536&lt;=15,"Até 15",IF(R536&lt;=30,"Entre 15 e 30",IF(R536&lt;=60,"Entre 30 e 60",IF(R536&lt;=90,"Entre 60 e 90",IF(R536&lt;=120,"Entre 90 e 120",IF(R536&lt;=150,"Entre 120 e 150",IF(R536&lt;=180,"Entre 150 e 180","Superior a 180")))))))</f>
        <v/>
      </c>
    </row>
    <row r="537">
      <c r="A537" t="inlineStr">
        <is>
          <t>Q03L02</t>
        </is>
      </c>
      <c r="B537" t="inlineStr">
        <is>
          <t>MARIO ROBERTO SALTINI</t>
        </is>
      </c>
      <c r="C537" t="n">
        <v>1</v>
      </c>
      <c r="D537" t="inlineStr">
        <is>
          <t>IPCA</t>
        </is>
      </c>
      <c r="E537" t="n">
        <v>0.009488792934583046</v>
      </c>
      <c r="F537" t="inlineStr">
        <is>
          <t>MENSAL</t>
        </is>
      </c>
      <c r="G537" t="n">
        <v>46471</v>
      </c>
      <c r="H537" t="n">
        <v>46471</v>
      </c>
      <c r="I537" t="n">
        <v>5</v>
      </c>
      <c r="J537" t="inlineStr">
        <is>
          <t>CARTEIRA</t>
        </is>
      </c>
      <c r="K537" t="inlineStr">
        <is>
          <t>CONTRATO</t>
        </is>
      </c>
      <c r="L537" t="n">
        <v>14835.06</v>
      </c>
      <c r="M537" t="inlineStr">
        <is>
          <t>IBIRAPITANGA FASE 3</t>
        </is>
      </c>
      <c r="N537" s="142">
        <f>DATE(YEAR(G537),MONTH(G537),1)</f>
        <v/>
      </c>
      <c r="O537" s="132">
        <f>IF(G537&gt;$K$3,"Futuro","Atraso")</f>
        <v/>
      </c>
      <c r="P537">
        <f>12*(YEAR(G537)-YEAR($K$3))+(MONTH(G537)-MONTH($K$3))</f>
        <v/>
      </c>
      <c r="Q537" s="366">
        <f>IF(M537="IBIRAPITANGA FASE 3",IF(O537="Atraso",L537,L537/(1+$I$2)^P537),IF(O537="Atraso",L537,L537/(1+$I$1)^P537))</f>
        <v/>
      </c>
      <c r="R537">
        <f>IF(O537="Atraso",$K$3-G537,0)</f>
        <v/>
      </c>
      <c r="S537">
        <f>IF(R537&lt;=15,"Até 15",IF(R537&lt;=30,"Entre 15 e 30",IF(R537&lt;=60,"Entre 30 e 60",IF(R537&lt;=90,"Entre 60 e 90",IF(R537&lt;=120,"Entre 90 e 120",IF(R537&lt;=150,"Entre 120 e 150",IF(R537&lt;=180,"Entre 150 e 180","Superior a 180")))))))</f>
        <v/>
      </c>
    </row>
    <row r="538">
      <c r="A538" t="inlineStr">
        <is>
          <t>Q03L02</t>
        </is>
      </c>
      <c r="B538" t="inlineStr">
        <is>
          <t>MARIO ROBERTO SALTINI</t>
        </is>
      </c>
      <c r="C538" t="n">
        <v>1</v>
      </c>
      <c r="D538" t="inlineStr">
        <is>
          <t>IPCA</t>
        </is>
      </c>
      <c r="E538" t="n">
        <v>0.009488792934583046</v>
      </c>
      <c r="F538" t="inlineStr">
        <is>
          <t>MENSAL</t>
        </is>
      </c>
      <c r="G538" t="n">
        <v>46502</v>
      </c>
      <c r="H538" t="n">
        <v>46502</v>
      </c>
      <c r="I538" t="n">
        <v>58</v>
      </c>
      <c r="J538" t="inlineStr">
        <is>
          <t>CARTEIRA</t>
        </is>
      </c>
      <c r="K538" t="inlineStr">
        <is>
          <t>CONTRATO</t>
        </is>
      </c>
      <c r="L538" t="n">
        <v>2760.89</v>
      </c>
      <c r="M538" t="inlineStr">
        <is>
          <t>IBIRAPITANGA FASE 3</t>
        </is>
      </c>
      <c r="N538" s="142">
        <f>DATE(YEAR(G538),MONTH(G538),1)</f>
        <v/>
      </c>
      <c r="O538" s="132">
        <f>IF(G538&gt;$K$3,"Futuro","Atraso")</f>
        <v/>
      </c>
      <c r="P538">
        <f>12*(YEAR(G538)-YEAR($K$3))+(MONTH(G538)-MONTH($K$3))</f>
        <v/>
      </c>
      <c r="Q538" s="366">
        <f>IF(M538="IBIRAPITANGA FASE 3",IF(O538="Atraso",L538,L538/(1+$I$2)^P538),IF(O538="Atraso",L538,L538/(1+$I$1)^P538))</f>
        <v/>
      </c>
      <c r="R538">
        <f>IF(O538="Atraso",$K$3-G538,0)</f>
        <v/>
      </c>
      <c r="S538">
        <f>IF(R538&lt;=15,"Até 15",IF(R538&lt;=30,"Entre 15 e 30",IF(R538&lt;=60,"Entre 30 e 60",IF(R538&lt;=90,"Entre 60 e 90",IF(R538&lt;=120,"Entre 90 e 120",IF(R538&lt;=150,"Entre 120 e 150",IF(R538&lt;=180,"Entre 150 e 180","Superior a 180")))))))</f>
        <v/>
      </c>
    </row>
    <row r="539">
      <c r="A539" t="inlineStr">
        <is>
          <t>Q03L02</t>
        </is>
      </c>
      <c r="B539" t="inlineStr">
        <is>
          <t>MARIO ROBERTO SALTINI</t>
        </is>
      </c>
      <c r="C539" t="n">
        <v>1</v>
      </c>
      <c r="D539" t="inlineStr">
        <is>
          <t>IPCA</t>
        </is>
      </c>
      <c r="E539" t="n">
        <v>0.009488792934583046</v>
      </c>
      <c r="F539" t="inlineStr">
        <is>
          <t>MENSAL</t>
        </is>
      </c>
      <c r="G539" t="n">
        <v>46532</v>
      </c>
      <c r="H539" t="n">
        <v>46532</v>
      </c>
      <c r="I539" t="n">
        <v>59</v>
      </c>
      <c r="J539" t="inlineStr">
        <is>
          <t>CARTEIRA</t>
        </is>
      </c>
      <c r="K539" t="inlineStr">
        <is>
          <t>CONTRATO</t>
        </is>
      </c>
      <c r="L539" t="n">
        <v>2760.89</v>
      </c>
      <c r="M539" t="inlineStr">
        <is>
          <t>IBIRAPITANGA FASE 3</t>
        </is>
      </c>
      <c r="N539" s="142">
        <f>DATE(YEAR(G539),MONTH(G539),1)</f>
        <v/>
      </c>
      <c r="O539" s="132">
        <f>IF(G539&gt;$K$3,"Futuro","Atraso")</f>
        <v/>
      </c>
      <c r="P539">
        <f>12*(YEAR(G539)-YEAR($K$3))+(MONTH(G539)-MONTH($K$3))</f>
        <v/>
      </c>
      <c r="Q539" s="366">
        <f>IF(M539="IBIRAPITANGA FASE 3",IF(O539="Atraso",L539,L539/(1+$I$2)^P539),IF(O539="Atraso",L539,L539/(1+$I$1)^P539))</f>
        <v/>
      </c>
      <c r="R539">
        <f>IF(O539="Atraso",$K$3-G539,0)</f>
        <v/>
      </c>
      <c r="S539">
        <f>IF(R539&lt;=15,"Até 15",IF(R539&lt;=30,"Entre 15 e 30",IF(R539&lt;=60,"Entre 30 e 60",IF(R539&lt;=90,"Entre 60 e 90",IF(R539&lt;=120,"Entre 90 e 120",IF(R539&lt;=150,"Entre 120 e 150",IF(R539&lt;=180,"Entre 150 e 180","Superior a 180")))))))</f>
        <v/>
      </c>
    </row>
    <row r="540">
      <c r="A540" t="inlineStr">
        <is>
          <t>Q03L02</t>
        </is>
      </c>
      <c r="B540" t="inlineStr">
        <is>
          <t>MARIO ROBERTO SALTINI</t>
        </is>
      </c>
      <c r="C540" t="n">
        <v>1</v>
      </c>
      <c r="D540" t="inlineStr">
        <is>
          <t>IPCA</t>
        </is>
      </c>
      <c r="E540" t="n">
        <v>0.009488792934583046</v>
      </c>
      <c r="F540" t="inlineStr">
        <is>
          <t>MENSAL</t>
        </is>
      </c>
      <c r="G540" t="n">
        <v>46563</v>
      </c>
      <c r="H540" t="n">
        <v>46563</v>
      </c>
      <c r="I540" t="n">
        <v>60</v>
      </c>
      <c r="J540" t="inlineStr">
        <is>
          <t>CARTEIRA</t>
        </is>
      </c>
      <c r="K540" t="inlineStr">
        <is>
          <t>CONTRATO</t>
        </is>
      </c>
      <c r="L540" t="n">
        <v>2760.89</v>
      </c>
      <c r="M540" t="inlineStr">
        <is>
          <t>IBIRAPITANGA FASE 3</t>
        </is>
      </c>
      <c r="N540" s="142">
        <f>DATE(YEAR(G540),MONTH(G540),1)</f>
        <v/>
      </c>
      <c r="O540" s="132">
        <f>IF(G540&gt;$K$3,"Futuro","Atraso")</f>
        <v/>
      </c>
      <c r="P540">
        <f>12*(YEAR(G540)-YEAR($K$3))+(MONTH(G540)-MONTH($K$3))</f>
        <v/>
      </c>
      <c r="Q540" s="366">
        <f>IF(M540="IBIRAPITANGA FASE 3",IF(O540="Atraso",L540,L540/(1+$I$2)^P540),IF(O540="Atraso",L540,L540/(1+$I$1)^P540))</f>
        <v/>
      </c>
      <c r="R540">
        <f>IF(O540="Atraso",$K$3-G540,0)</f>
        <v/>
      </c>
      <c r="S540">
        <f>IF(R540&lt;=15,"Até 15",IF(R540&lt;=30,"Entre 15 e 30",IF(R540&lt;=60,"Entre 30 e 60",IF(R540&lt;=90,"Entre 60 e 90",IF(R540&lt;=120,"Entre 90 e 120",IF(R540&lt;=150,"Entre 120 e 150",IF(R540&lt;=180,"Entre 150 e 180","Superior a 180")))))))</f>
        <v/>
      </c>
    </row>
    <row r="541">
      <c r="A541" t="inlineStr">
        <is>
          <t>Q03L02</t>
        </is>
      </c>
      <c r="B541" t="inlineStr">
        <is>
          <t>MARIO ROBERTO SALTINI</t>
        </is>
      </c>
      <c r="C541" t="n">
        <v>1</v>
      </c>
      <c r="D541" t="inlineStr">
        <is>
          <t>IPCA</t>
        </is>
      </c>
      <c r="E541" t="n">
        <v>0.009488792934583046</v>
      </c>
      <c r="F541" t="inlineStr">
        <is>
          <t>MENSAL</t>
        </is>
      </c>
      <c r="G541" t="n">
        <v>46593</v>
      </c>
      <c r="H541" t="n">
        <v>46593</v>
      </c>
      <c r="I541" t="n">
        <v>61</v>
      </c>
      <c r="J541" t="inlineStr">
        <is>
          <t>CARTEIRA</t>
        </is>
      </c>
      <c r="K541" t="inlineStr">
        <is>
          <t>CONTRATO</t>
        </is>
      </c>
      <c r="L541" t="n">
        <v>2760.89</v>
      </c>
      <c r="M541" t="inlineStr">
        <is>
          <t>IBIRAPITANGA FASE 3</t>
        </is>
      </c>
      <c r="N541" s="142">
        <f>DATE(YEAR(G541),MONTH(G541),1)</f>
        <v/>
      </c>
      <c r="O541" s="132">
        <f>IF(G541&gt;$K$3,"Futuro","Atraso")</f>
        <v/>
      </c>
      <c r="P541">
        <f>12*(YEAR(G541)-YEAR($K$3))+(MONTH(G541)-MONTH($K$3))</f>
        <v/>
      </c>
      <c r="Q541" s="366">
        <f>IF(M541="IBIRAPITANGA FASE 3",IF(O541="Atraso",L541,L541/(1+$I$2)^P541),IF(O541="Atraso",L541,L541/(1+$I$1)^P541))</f>
        <v/>
      </c>
      <c r="R541">
        <f>IF(O541="Atraso",$K$3-G541,0)</f>
        <v/>
      </c>
      <c r="S541">
        <f>IF(R541&lt;=15,"Até 15",IF(R541&lt;=30,"Entre 15 e 30",IF(R541&lt;=60,"Entre 30 e 60",IF(R541&lt;=90,"Entre 60 e 90",IF(R541&lt;=120,"Entre 90 e 120",IF(R541&lt;=150,"Entre 120 e 150",IF(R541&lt;=180,"Entre 150 e 180","Superior a 180")))))))</f>
        <v/>
      </c>
    </row>
    <row r="542">
      <c r="A542" t="inlineStr">
        <is>
          <t>Q03L02</t>
        </is>
      </c>
      <c r="B542" t="inlineStr">
        <is>
          <t>MARIO ROBERTO SALTINI</t>
        </is>
      </c>
      <c r="C542" t="n">
        <v>1</v>
      </c>
      <c r="D542" t="inlineStr">
        <is>
          <t>IPCA</t>
        </is>
      </c>
      <c r="E542" t="n">
        <v>0.009488792934583046</v>
      </c>
      <c r="F542" t="inlineStr">
        <is>
          <t>MENSAL</t>
        </is>
      </c>
      <c r="G542" t="n">
        <v>46624</v>
      </c>
      <c r="H542" t="n">
        <v>46624</v>
      </c>
      <c r="I542" t="n">
        <v>62</v>
      </c>
      <c r="J542" t="inlineStr">
        <is>
          <t>CARTEIRA</t>
        </is>
      </c>
      <c r="K542" t="inlineStr">
        <is>
          <t>CONTRATO</t>
        </is>
      </c>
      <c r="L542" t="n">
        <v>2760.89</v>
      </c>
      <c r="M542" t="inlineStr">
        <is>
          <t>IBIRAPITANGA FASE 3</t>
        </is>
      </c>
      <c r="N542" s="142">
        <f>DATE(YEAR(G542),MONTH(G542),1)</f>
        <v/>
      </c>
      <c r="O542" s="132">
        <f>IF(G542&gt;$K$3,"Futuro","Atraso")</f>
        <v/>
      </c>
      <c r="P542">
        <f>12*(YEAR(G542)-YEAR($K$3))+(MONTH(G542)-MONTH($K$3))</f>
        <v/>
      </c>
      <c r="Q542" s="366">
        <f>IF(M542="IBIRAPITANGA FASE 3",IF(O542="Atraso",L542,L542/(1+$I$2)^P542),IF(O542="Atraso",L542,L542/(1+$I$1)^P542))</f>
        <v/>
      </c>
      <c r="R542">
        <f>IF(O542="Atraso",$K$3-G542,0)</f>
        <v/>
      </c>
      <c r="S542">
        <f>IF(R542&lt;=15,"Até 15",IF(R542&lt;=30,"Entre 15 e 30",IF(R542&lt;=60,"Entre 30 e 60",IF(R542&lt;=90,"Entre 60 e 90",IF(R542&lt;=120,"Entre 90 e 120",IF(R542&lt;=150,"Entre 120 e 150",IF(R542&lt;=180,"Entre 150 e 180","Superior a 180")))))))</f>
        <v/>
      </c>
    </row>
    <row r="543">
      <c r="A543" t="inlineStr">
        <is>
          <t>Q03L02</t>
        </is>
      </c>
      <c r="B543" t="inlineStr">
        <is>
          <t>MARIO ROBERTO SALTINI</t>
        </is>
      </c>
      <c r="C543" t="n">
        <v>1</v>
      </c>
      <c r="D543" t="inlineStr">
        <is>
          <t>IPCA</t>
        </is>
      </c>
      <c r="E543" t="n">
        <v>0.009488792934583046</v>
      </c>
      <c r="F543" t="inlineStr">
        <is>
          <t>MENSAL</t>
        </is>
      </c>
      <c r="G543" t="n">
        <v>46655</v>
      </c>
      <c r="H543" t="n">
        <v>46655</v>
      </c>
      <c r="I543" t="n">
        <v>63</v>
      </c>
      <c r="J543" t="inlineStr">
        <is>
          <t>CARTEIRA</t>
        </is>
      </c>
      <c r="K543" t="inlineStr">
        <is>
          <t>CONTRATO</t>
        </is>
      </c>
      <c r="L543" t="n">
        <v>2760.89</v>
      </c>
      <c r="M543" t="inlineStr">
        <is>
          <t>IBIRAPITANGA FASE 3</t>
        </is>
      </c>
      <c r="N543" s="142">
        <f>DATE(YEAR(G543),MONTH(G543),1)</f>
        <v/>
      </c>
      <c r="O543" s="132">
        <f>IF(G543&gt;$K$3,"Futuro","Atraso")</f>
        <v/>
      </c>
      <c r="P543">
        <f>12*(YEAR(G543)-YEAR($K$3))+(MONTH(G543)-MONTH($K$3))</f>
        <v/>
      </c>
      <c r="Q543" s="366">
        <f>IF(M543="IBIRAPITANGA FASE 3",IF(O543="Atraso",L543,L543/(1+$I$2)^P543),IF(O543="Atraso",L543,L543/(1+$I$1)^P543))</f>
        <v/>
      </c>
      <c r="R543">
        <f>IF(O543="Atraso",$K$3-G543,0)</f>
        <v/>
      </c>
      <c r="S543">
        <f>IF(R543&lt;=15,"Até 15",IF(R543&lt;=30,"Entre 15 e 30",IF(R543&lt;=60,"Entre 30 e 60",IF(R543&lt;=90,"Entre 60 e 90",IF(R543&lt;=120,"Entre 90 e 120",IF(R543&lt;=150,"Entre 120 e 150",IF(R543&lt;=180,"Entre 150 e 180","Superior a 180")))))))</f>
        <v/>
      </c>
    </row>
    <row r="544">
      <c r="A544" t="inlineStr">
        <is>
          <t>Q03L02</t>
        </is>
      </c>
      <c r="B544" t="inlineStr">
        <is>
          <t>MARIO ROBERTO SALTINI</t>
        </is>
      </c>
      <c r="C544" t="n">
        <v>1</v>
      </c>
      <c r="D544" t="inlineStr">
        <is>
          <t>IPCA</t>
        </is>
      </c>
      <c r="E544" t="n">
        <v>0.009488792934583046</v>
      </c>
      <c r="F544" t="inlineStr">
        <is>
          <t>MENSAL</t>
        </is>
      </c>
      <c r="G544" t="n">
        <v>46685</v>
      </c>
      <c r="H544" t="n">
        <v>46685</v>
      </c>
      <c r="I544" t="n">
        <v>64</v>
      </c>
      <c r="J544" t="inlineStr">
        <is>
          <t>CARTEIRA</t>
        </is>
      </c>
      <c r="K544" t="inlineStr">
        <is>
          <t>CONTRATO</t>
        </is>
      </c>
      <c r="L544" t="n">
        <v>2760.89</v>
      </c>
      <c r="M544" t="inlineStr">
        <is>
          <t>IBIRAPITANGA FASE 3</t>
        </is>
      </c>
      <c r="N544" s="142">
        <f>DATE(YEAR(G544),MONTH(G544),1)</f>
        <v/>
      </c>
      <c r="O544" s="132">
        <f>IF(G544&gt;$K$3,"Futuro","Atraso")</f>
        <v/>
      </c>
      <c r="P544">
        <f>12*(YEAR(G544)-YEAR($K$3))+(MONTH(G544)-MONTH($K$3))</f>
        <v/>
      </c>
      <c r="Q544" s="366">
        <f>IF(M544="IBIRAPITANGA FASE 3",IF(O544="Atraso",L544,L544/(1+$I$2)^P544),IF(O544="Atraso",L544,L544/(1+$I$1)^P544))</f>
        <v/>
      </c>
      <c r="R544">
        <f>IF(O544="Atraso",$K$3-G544,0)</f>
        <v/>
      </c>
      <c r="S544">
        <f>IF(R544&lt;=15,"Até 15",IF(R544&lt;=30,"Entre 15 e 30",IF(R544&lt;=60,"Entre 30 e 60",IF(R544&lt;=90,"Entre 60 e 90",IF(R544&lt;=120,"Entre 90 e 120",IF(R544&lt;=150,"Entre 120 e 150",IF(R544&lt;=180,"Entre 150 e 180","Superior a 180")))))))</f>
        <v/>
      </c>
    </row>
    <row r="545">
      <c r="A545" t="inlineStr">
        <is>
          <t>Q03L02</t>
        </is>
      </c>
      <c r="B545" t="inlineStr">
        <is>
          <t>MARIO ROBERTO SALTINI</t>
        </is>
      </c>
      <c r="C545" t="n">
        <v>1</v>
      </c>
      <c r="D545" t="inlineStr">
        <is>
          <t>IPCA</t>
        </is>
      </c>
      <c r="E545" t="n">
        <v>0.009488792934583046</v>
      </c>
      <c r="F545" t="inlineStr">
        <is>
          <t>MENSAL</t>
        </is>
      </c>
      <c r="G545" t="n">
        <v>46716</v>
      </c>
      <c r="H545" t="n">
        <v>46716</v>
      </c>
      <c r="I545" t="n">
        <v>65</v>
      </c>
      <c r="J545" t="inlineStr">
        <is>
          <t>CARTEIRA</t>
        </is>
      </c>
      <c r="K545" t="inlineStr">
        <is>
          <t>CONTRATO</t>
        </is>
      </c>
      <c r="L545" t="n">
        <v>2760.89</v>
      </c>
      <c r="M545" t="inlineStr">
        <is>
          <t>IBIRAPITANGA FASE 3</t>
        </is>
      </c>
      <c r="N545" s="142">
        <f>DATE(YEAR(G545),MONTH(G545),1)</f>
        <v/>
      </c>
      <c r="O545" s="132">
        <f>IF(G545&gt;$K$3,"Futuro","Atraso")</f>
        <v/>
      </c>
      <c r="P545">
        <f>12*(YEAR(G545)-YEAR($K$3))+(MONTH(G545)-MONTH($K$3))</f>
        <v/>
      </c>
      <c r="Q545" s="366">
        <f>IF(M545="IBIRAPITANGA FASE 3",IF(O545="Atraso",L545,L545/(1+$I$2)^P545),IF(O545="Atraso",L545,L545/(1+$I$1)^P545))</f>
        <v/>
      </c>
      <c r="R545">
        <f>IF(O545="Atraso",$K$3-G545,0)</f>
        <v/>
      </c>
      <c r="S545">
        <f>IF(R545&lt;=15,"Até 15",IF(R545&lt;=30,"Entre 15 e 30",IF(R545&lt;=60,"Entre 30 e 60",IF(R545&lt;=90,"Entre 60 e 90",IF(R545&lt;=120,"Entre 90 e 120",IF(R545&lt;=150,"Entre 120 e 150",IF(R545&lt;=180,"Entre 150 e 180","Superior a 180")))))))</f>
        <v/>
      </c>
    </row>
    <row r="546">
      <c r="A546" t="inlineStr">
        <is>
          <t>Q03L02</t>
        </is>
      </c>
      <c r="B546" t="inlineStr">
        <is>
          <t>MARIO ROBERTO SALTINI</t>
        </is>
      </c>
      <c r="C546" t="n">
        <v>1</v>
      </c>
      <c r="D546" t="inlineStr">
        <is>
          <t>IPCA</t>
        </is>
      </c>
      <c r="E546" t="n">
        <v>0.009488792934583046</v>
      </c>
      <c r="F546" t="inlineStr">
        <is>
          <t>MENSAL</t>
        </is>
      </c>
      <c r="G546" t="n">
        <v>46746</v>
      </c>
      <c r="H546" t="n">
        <v>46746</v>
      </c>
      <c r="I546" t="n">
        <v>66</v>
      </c>
      <c r="J546" t="inlineStr">
        <is>
          <t>CARTEIRA</t>
        </is>
      </c>
      <c r="K546" t="inlineStr">
        <is>
          <t>CONTRATO</t>
        </is>
      </c>
      <c r="L546" t="n">
        <v>2760.89</v>
      </c>
      <c r="M546" t="inlineStr">
        <is>
          <t>IBIRAPITANGA FASE 3</t>
        </is>
      </c>
      <c r="N546" s="142">
        <f>DATE(YEAR(G546),MONTH(G546),1)</f>
        <v/>
      </c>
      <c r="O546" s="132">
        <f>IF(G546&gt;$K$3,"Futuro","Atraso")</f>
        <v/>
      </c>
      <c r="P546">
        <f>12*(YEAR(G546)-YEAR($K$3))+(MONTH(G546)-MONTH($K$3))</f>
        <v/>
      </c>
      <c r="Q546" s="366">
        <f>IF(M546="IBIRAPITANGA FASE 3",IF(O546="Atraso",L546,L546/(1+$I$2)^P546),IF(O546="Atraso",L546,L546/(1+$I$1)^P546))</f>
        <v/>
      </c>
      <c r="R546">
        <f>IF(O546="Atraso",$K$3-G546,0)</f>
        <v/>
      </c>
      <c r="S546">
        <f>IF(R546&lt;=15,"Até 15",IF(R546&lt;=30,"Entre 15 e 30",IF(R546&lt;=60,"Entre 30 e 60",IF(R546&lt;=90,"Entre 60 e 90",IF(R546&lt;=120,"Entre 90 e 120",IF(R546&lt;=150,"Entre 120 e 150",IF(R546&lt;=180,"Entre 150 e 180","Superior a 180")))))))</f>
        <v/>
      </c>
    </row>
    <row r="547">
      <c r="A547" t="inlineStr">
        <is>
          <t>Q03L02</t>
        </is>
      </c>
      <c r="B547" t="inlineStr">
        <is>
          <t>MARIO ROBERTO SALTINI</t>
        </is>
      </c>
      <c r="C547" t="n">
        <v>1</v>
      </c>
      <c r="D547" t="inlineStr">
        <is>
          <t>IPCA</t>
        </is>
      </c>
      <c r="E547" t="n">
        <v>0.009488792934583046</v>
      </c>
      <c r="F547" t="inlineStr">
        <is>
          <t>MENSAL</t>
        </is>
      </c>
      <c r="G547" t="n">
        <v>46777</v>
      </c>
      <c r="H547" t="n">
        <v>46777</v>
      </c>
      <c r="I547" t="n">
        <v>67</v>
      </c>
      <c r="J547" t="inlineStr">
        <is>
          <t>CARTEIRA</t>
        </is>
      </c>
      <c r="K547" t="inlineStr">
        <is>
          <t>CONTRATO</t>
        </is>
      </c>
      <c r="L547" t="n">
        <v>2760.89</v>
      </c>
      <c r="M547" t="inlineStr">
        <is>
          <t>IBIRAPITANGA FASE 3</t>
        </is>
      </c>
      <c r="N547" s="142">
        <f>DATE(YEAR(G547),MONTH(G547),1)</f>
        <v/>
      </c>
      <c r="O547" s="132">
        <f>IF(G547&gt;$K$3,"Futuro","Atraso")</f>
        <v/>
      </c>
      <c r="P547">
        <f>12*(YEAR(G547)-YEAR($K$3))+(MONTH(G547)-MONTH($K$3))</f>
        <v/>
      </c>
      <c r="Q547" s="366">
        <f>IF(M547="IBIRAPITANGA FASE 3",IF(O547="Atraso",L547,L547/(1+$I$2)^P547),IF(O547="Atraso",L547,L547/(1+$I$1)^P547))</f>
        <v/>
      </c>
      <c r="R547">
        <f>IF(O547="Atraso",$K$3-G547,0)</f>
        <v/>
      </c>
      <c r="S547">
        <f>IF(R547&lt;=15,"Até 15",IF(R547&lt;=30,"Entre 15 e 30",IF(R547&lt;=60,"Entre 30 e 60",IF(R547&lt;=90,"Entre 60 e 90",IF(R547&lt;=120,"Entre 90 e 120",IF(R547&lt;=150,"Entre 120 e 150",IF(R547&lt;=180,"Entre 150 e 180","Superior a 180")))))))</f>
        <v/>
      </c>
    </row>
    <row r="548">
      <c r="A548" t="inlineStr">
        <is>
          <t>Q03L02</t>
        </is>
      </c>
      <c r="B548" t="inlineStr">
        <is>
          <t>MARIO ROBERTO SALTINI</t>
        </is>
      </c>
      <c r="C548" t="n">
        <v>1</v>
      </c>
      <c r="D548" t="inlineStr">
        <is>
          <t>IPCA</t>
        </is>
      </c>
      <c r="E548" t="n">
        <v>0.009488792934583046</v>
      </c>
      <c r="F548" t="inlineStr">
        <is>
          <t>MENSAL</t>
        </is>
      </c>
      <c r="G548" t="n">
        <v>46808</v>
      </c>
      <c r="H548" t="n">
        <v>46808</v>
      </c>
      <c r="I548" t="n">
        <v>68</v>
      </c>
      <c r="J548" t="inlineStr">
        <is>
          <t>CARTEIRA</t>
        </is>
      </c>
      <c r="K548" t="inlineStr">
        <is>
          <t>CONTRATO</t>
        </is>
      </c>
      <c r="L548" t="n">
        <v>2760.89</v>
      </c>
      <c r="M548" t="inlineStr">
        <is>
          <t>IBIRAPITANGA FASE 3</t>
        </is>
      </c>
      <c r="N548" s="142">
        <f>DATE(YEAR(G548),MONTH(G548),1)</f>
        <v/>
      </c>
      <c r="O548" s="132">
        <f>IF(G548&gt;$K$3,"Futuro","Atraso")</f>
        <v/>
      </c>
      <c r="P548">
        <f>12*(YEAR(G548)-YEAR($K$3))+(MONTH(G548)-MONTH($K$3))</f>
        <v/>
      </c>
      <c r="Q548" s="366">
        <f>IF(M548="IBIRAPITANGA FASE 3",IF(O548="Atraso",L548,L548/(1+$I$2)^P548),IF(O548="Atraso",L548,L548/(1+$I$1)^P548))</f>
        <v/>
      </c>
      <c r="R548">
        <f>IF(O548="Atraso",$K$3-G548,0)</f>
        <v/>
      </c>
      <c r="S548">
        <f>IF(R548&lt;=15,"Até 15",IF(R548&lt;=30,"Entre 15 e 30",IF(R548&lt;=60,"Entre 30 e 60",IF(R548&lt;=90,"Entre 60 e 90",IF(R548&lt;=120,"Entre 90 e 120",IF(R548&lt;=150,"Entre 120 e 150",IF(R548&lt;=180,"Entre 150 e 180","Superior a 180")))))))</f>
        <v/>
      </c>
    </row>
    <row r="549">
      <c r="A549" t="inlineStr">
        <is>
          <t>Q03L02</t>
        </is>
      </c>
      <c r="B549" t="inlineStr">
        <is>
          <t>MARIO ROBERTO SALTINI</t>
        </is>
      </c>
      <c r="C549" t="n">
        <v>1</v>
      </c>
      <c r="D549" t="inlineStr">
        <is>
          <t>IPCA</t>
        </is>
      </c>
      <c r="E549" t="n">
        <v>0.009488792934583046</v>
      </c>
      <c r="F549" t="inlineStr">
        <is>
          <t>MENSAL</t>
        </is>
      </c>
      <c r="G549" t="n">
        <v>46837</v>
      </c>
      <c r="H549" t="n">
        <v>46837</v>
      </c>
      <c r="I549" t="n">
        <v>69</v>
      </c>
      <c r="J549" t="inlineStr">
        <is>
          <t>CARTEIRA</t>
        </is>
      </c>
      <c r="K549" t="inlineStr">
        <is>
          <t>CONTRATO</t>
        </is>
      </c>
      <c r="L549" t="n">
        <v>2760.89</v>
      </c>
      <c r="M549" t="inlineStr">
        <is>
          <t>IBIRAPITANGA FASE 3</t>
        </is>
      </c>
      <c r="N549" s="142">
        <f>DATE(YEAR(G549),MONTH(G549),1)</f>
        <v/>
      </c>
      <c r="O549" s="132">
        <f>IF(G549&gt;$K$3,"Futuro","Atraso")</f>
        <v/>
      </c>
      <c r="P549">
        <f>12*(YEAR(G549)-YEAR($K$3))+(MONTH(G549)-MONTH($K$3))</f>
        <v/>
      </c>
      <c r="Q549" s="366">
        <f>IF(M549="IBIRAPITANGA FASE 3",IF(O549="Atraso",L549,L549/(1+$I$2)^P549),IF(O549="Atraso",L549,L549/(1+$I$1)^P549))</f>
        <v/>
      </c>
      <c r="R549">
        <f>IF(O549="Atraso",$K$3-G549,0)</f>
        <v/>
      </c>
      <c r="S549">
        <f>IF(R549&lt;=15,"Até 15",IF(R549&lt;=30,"Entre 15 e 30",IF(R549&lt;=60,"Entre 30 e 60",IF(R549&lt;=90,"Entre 60 e 90",IF(R549&lt;=120,"Entre 90 e 120",IF(R549&lt;=150,"Entre 120 e 150",IF(R549&lt;=180,"Entre 150 e 180","Superior a 180")))))))</f>
        <v/>
      </c>
    </row>
    <row r="550">
      <c r="A550" t="inlineStr">
        <is>
          <t>Q03L02</t>
        </is>
      </c>
      <c r="B550" t="inlineStr">
        <is>
          <t>MARIO ROBERTO SALTINI</t>
        </is>
      </c>
      <c r="C550" t="n">
        <v>1</v>
      </c>
      <c r="D550" t="inlineStr">
        <is>
          <t>IPCA</t>
        </is>
      </c>
      <c r="E550" t="n">
        <v>0.009488792934583046</v>
      </c>
      <c r="F550" t="inlineStr">
        <is>
          <t>MENSAL</t>
        </is>
      </c>
      <c r="G550" t="n">
        <v>46837</v>
      </c>
      <c r="H550" t="n">
        <v>46837</v>
      </c>
      <c r="I550" t="n">
        <v>6</v>
      </c>
      <c r="J550" t="inlineStr">
        <is>
          <t>CARTEIRA</t>
        </is>
      </c>
      <c r="K550" t="inlineStr">
        <is>
          <t>CONTRATO</t>
        </is>
      </c>
      <c r="L550" t="n">
        <v>14835.06</v>
      </c>
      <c r="M550" t="inlineStr">
        <is>
          <t>IBIRAPITANGA FASE 3</t>
        </is>
      </c>
      <c r="N550" s="142">
        <f>DATE(YEAR(G550),MONTH(G550),1)</f>
        <v/>
      </c>
      <c r="O550" s="132">
        <f>IF(G550&gt;$K$3,"Futuro","Atraso")</f>
        <v/>
      </c>
      <c r="P550">
        <f>12*(YEAR(G550)-YEAR($K$3))+(MONTH(G550)-MONTH($K$3))</f>
        <v/>
      </c>
      <c r="Q550" s="366">
        <f>IF(M550="IBIRAPITANGA FASE 3",IF(O550="Atraso",L550,L550/(1+$I$2)^P550),IF(O550="Atraso",L550,L550/(1+$I$1)^P550))</f>
        <v/>
      </c>
      <c r="R550">
        <f>IF(O550="Atraso",$K$3-G550,0)</f>
        <v/>
      </c>
      <c r="S550">
        <f>IF(R550&lt;=15,"Até 15",IF(R550&lt;=30,"Entre 15 e 30",IF(R550&lt;=60,"Entre 30 e 60",IF(R550&lt;=90,"Entre 60 e 90",IF(R550&lt;=120,"Entre 90 e 120",IF(R550&lt;=150,"Entre 120 e 150",IF(R550&lt;=180,"Entre 150 e 180","Superior a 180")))))))</f>
        <v/>
      </c>
    </row>
    <row r="551">
      <c r="A551" t="inlineStr">
        <is>
          <t>Q03L02</t>
        </is>
      </c>
      <c r="B551" t="inlineStr">
        <is>
          <t>MARIO ROBERTO SALTINI</t>
        </is>
      </c>
      <c r="C551" t="n">
        <v>1</v>
      </c>
      <c r="D551" t="inlineStr">
        <is>
          <t>IPCA</t>
        </is>
      </c>
      <c r="E551" t="n">
        <v>0.009488792934583046</v>
      </c>
      <c r="F551" t="inlineStr">
        <is>
          <t>MENSAL</t>
        </is>
      </c>
      <c r="G551" t="n">
        <v>46868</v>
      </c>
      <c r="H551" t="n">
        <v>46868</v>
      </c>
      <c r="I551" t="n">
        <v>70</v>
      </c>
      <c r="J551" t="inlineStr">
        <is>
          <t>CARTEIRA</t>
        </is>
      </c>
      <c r="K551" t="inlineStr">
        <is>
          <t>CONTRATO</t>
        </is>
      </c>
      <c r="L551" t="n">
        <v>2760.89</v>
      </c>
      <c r="M551" t="inlineStr">
        <is>
          <t>IBIRAPITANGA FASE 3</t>
        </is>
      </c>
      <c r="N551" s="142">
        <f>DATE(YEAR(G551),MONTH(G551),1)</f>
        <v/>
      </c>
      <c r="O551" s="132">
        <f>IF(G551&gt;$K$3,"Futuro","Atraso")</f>
        <v/>
      </c>
      <c r="P551">
        <f>12*(YEAR(G551)-YEAR($K$3))+(MONTH(G551)-MONTH($K$3))</f>
        <v/>
      </c>
      <c r="Q551" s="366">
        <f>IF(M551="IBIRAPITANGA FASE 3",IF(O551="Atraso",L551,L551/(1+$I$2)^P551),IF(O551="Atraso",L551,L551/(1+$I$1)^P551))</f>
        <v/>
      </c>
      <c r="R551">
        <f>IF(O551="Atraso",$K$3-G551,0)</f>
        <v/>
      </c>
      <c r="S551">
        <f>IF(R551&lt;=15,"Até 15",IF(R551&lt;=30,"Entre 15 e 30",IF(R551&lt;=60,"Entre 30 e 60",IF(R551&lt;=90,"Entre 60 e 90",IF(R551&lt;=120,"Entre 90 e 120",IF(R551&lt;=150,"Entre 120 e 150",IF(R551&lt;=180,"Entre 150 e 180","Superior a 180")))))))</f>
        <v/>
      </c>
    </row>
    <row r="552">
      <c r="A552" t="inlineStr">
        <is>
          <t>Q03L02</t>
        </is>
      </c>
      <c r="B552" t="inlineStr">
        <is>
          <t>MARIO ROBERTO SALTINI</t>
        </is>
      </c>
      <c r="C552" t="n">
        <v>1</v>
      </c>
      <c r="D552" t="inlineStr">
        <is>
          <t>IPCA</t>
        </is>
      </c>
      <c r="E552" t="n">
        <v>0.009488792934583046</v>
      </c>
      <c r="F552" t="inlineStr">
        <is>
          <t>MENSAL</t>
        </is>
      </c>
      <c r="G552" t="n">
        <v>46898</v>
      </c>
      <c r="H552" t="n">
        <v>46898</v>
      </c>
      <c r="I552" t="n">
        <v>71</v>
      </c>
      <c r="J552" t="inlineStr">
        <is>
          <t>CARTEIRA</t>
        </is>
      </c>
      <c r="K552" t="inlineStr">
        <is>
          <t>CONTRATO</t>
        </is>
      </c>
      <c r="L552" t="n">
        <v>2760.89</v>
      </c>
      <c r="M552" t="inlineStr">
        <is>
          <t>IBIRAPITANGA FASE 3</t>
        </is>
      </c>
      <c r="N552" s="142">
        <f>DATE(YEAR(G552),MONTH(G552),1)</f>
        <v/>
      </c>
      <c r="O552" s="132">
        <f>IF(G552&gt;$K$3,"Futuro","Atraso")</f>
        <v/>
      </c>
      <c r="P552">
        <f>12*(YEAR(G552)-YEAR($K$3))+(MONTH(G552)-MONTH($K$3))</f>
        <v/>
      </c>
      <c r="Q552" s="366">
        <f>IF(M552="IBIRAPITANGA FASE 3",IF(O552="Atraso",L552,L552/(1+$I$2)^P552),IF(O552="Atraso",L552,L552/(1+$I$1)^P552))</f>
        <v/>
      </c>
      <c r="R552">
        <f>IF(O552="Atraso",$K$3-G552,0)</f>
        <v/>
      </c>
      <c r="S552">
        <f>IF(R552&lt;=15,"Até 15",IF(R552&lt;=30,"Entre 15 e 30",IF(R552&lt;=60,"Entre 30 e 60",IF(R552&lt;=90,"Entre 60 e 90",IF(R552&lt;=120,"Entre 90 e 120",IF(R552&lt;=150,"Entre 120 e 150",IF(R552&lt;=180,"Entre 150 e 180","Superior a 180")))))))</f>
        <v/>
      </c>
    </row>
    <row r="553">
      <c r="A553" t="inlineStr">
        <is>
          <t>Q03L02</t>
        </is>
      </c>
      <c r="B553" t="inlineStr">
        <is>
          <t>MARIO ROBERTO SALTINI</t>
        </is>
      </c>
      <c r="C553" t="n">
        <v>1</v>
      </c>
      <c r="D553" t="inlineStr">
        <is>
          <t>IPCA</t>
        </is>
      </c>
      <c r="E553" t="n">
        <v>0.009488792934583046</v>
      </c>
      <c r="F553" t="inlineStr">
        <is>
          <t>MENSAL</t>
        </is>
      </c>
      <c r="G553" t="n">
        <v>46929</v>
      </c>
      <c r="H553" t="n">
        <v>46929</v>
      </c>
      <c r="I553" t="n">
        <v>72</v>
      </c>
      <c r="J553" t="inlineStr">
        <is>
          <t>CARTEIRA</t>
        </is>
      </c>
      <c r="K553" t="inlineStr">
        <is>
          <t>CONTRATO</t>
        </is>
      </c>
      <c r="L553" t="n">
        <v>2760.89</v>
      </c>
      <c r="M553" t="inlineStr">
        <is>
          <t>IBIRAPITANGA FASE 3</t>
        </is>
      </c>
      <c r="N553" s="142">
        <f>DATE(YEAR(G553),MONTH(G553),1)</f>
        <v/>
      </c>
      <c r="O553" s="132">
        <f>IF(G553&gt;$K$3,"Futuro","Atraso")</f>
        <v/>
      </c>
      <c r="P553">
        <f>12*(YEAR(G553)-YEAR($K$3))+(MONTH(G553)-MONTH($K$3))</f>
        <v/>
      </c>
      <c r="Q553" s="366">
        <f>IF(M553="IBIRAPITANGA FASE 3",IF(O553="Atraso",L553,L553/(1+$I$2)^P553),IF(O553="Atraso",L553,L553/(1+$I$1)^P553))</f>
        <v/>
      </c>
      <c r="R553">
        <f>IF(O553="Atraso",$K$3-G553,0)</f>
        <v/>
      </c>
      <c r="S553">
        <f>IF(R553&lt;=15,"Até 15",IF(R553&lt;=30,"Entre 15 e 30",IF(R553&lt;=60,"Entre 30 e 60",IF(R553&lt;=90,"Entre 60 e 90",IF(R553&lt;=120,"Entre 90 e 120",IF(R553&lt;=150,"Entre 120 e 150",IF(R553&lt;=180,"Entre 150 e 180","Superior a 180")))))))</f>
        <v/>
      </c>
    </row>
    <row r="554">
      <c r="A554" t="inlineStr">
        <is>
          <t>Q03L02</t>
        </is>
      </c>
      <c r="B554" t="inlineStr">
        <is>
          <t>MARIO ROBERTO SALTINI</t>
        </is>
      </c>
      <c r="C554" t="n">
        <v>1</v>
      </c>
      <c r="D554" t="inlineStr">
        <is>
          <t>IPCA</t>
        </is>
      </c>
      <c r="E554" t="n">
        <v>0.009488792934583046</v>
      </c>
      <c r="F554" t="inlineStr">
        <is>
          <t>MENSAL</t>
        </is>
      </c>
      <c r="G554" t="n">
        <v>46959</v>
      </c>
      <c r="H554" t="n">
        <v>46959</v>
      </c>
      <c r="I554" t="n">
        <v>73</v>
      </c>
      <c r="J554" t="inlineStr">
        <is>
          <t>CARTEIRA</t>
        </is>
      </c>
      <c r="K554" t="inlineStr">
        <is>
          <t>CONTRATO</t>
        </is>
      </c>
      <c r="L554" t="n">
        <v>2760.89</v>
      </c>
      <c r="M554" t="inlineStr">
        <is>
          <t>IBIRAPITANGA FASE 3</t>
        </is>
      </c>
      <c r="N554" s="142">
        <f>DATE(YEAR(G554),MONTH(G554),1)</f>
        <v/>
      </c>
      <c r="O554" s="132">
        <f>IF(G554&gt;$K$3,"Futuro","Atraso")</f>
        <v/>
      </c>
      <c r="P554">
        <f>12*(YEAR(G554)-YEAR($K$3))+(MONTH(G554)-MONTH($K$3))</f>
        <v/>
      </c>
      <c r="Q554" s="366">
        <f>IF(M554="IBIRAPITANGA FASE 3",IF(O554="Atraso",L554,L554/(1+$I$2)^P554),IF(O554="Atraso",L554,L554/(1+$I$1)^P554))</f>
        <v/>
      </c>
      <c r="R554">
        <f>IF(O554="Atraso",$K$3-G554,0)</f>
        <v/>
      </c>
      <c r="S554">
        <f>IF(R554&lt;=15,"Até 15",IF(R554&lt;=30,"Entre 15 e 30",IF(R554&lt;=60,"Entre 30 e 60",IF(R554&lt;=90,"Entre 60 e 90",IF(R554&lt;=120,"Entre 90 e 120",IF(R554&lt;=150,"Entre 120 e 150",IF(R554&lt;=180,"Entre 150 e 180","Superior a 180")))))))</f>
        <v/>
      </c>
    </row>
    <row r="555">
      <c r="A555" t="inlineStr">
        <is>
          <t>Q03L02</t>
        </is>
      </c>
      <c r="B555" t="inlineStr">
        <is>
          <t>MARIO ROBERTO SALTINI</t>
        </is>
      </c>
      <c r="C555" t="n">
        <v>1</v>
      </c>
      <c r="D555" t="inlineStr">
        <is>
          <t>IPCA</t>
        </is>
      </c>
      <c r="E555" t="n">
        <v>0.009488792934583046</v>
      </c>
      <c r="F555" t="inlineStr">
        <is>
          <t>MENSAL</t>
        </is>
      </c>
      <c r="G555" t="n">
        <v>46990</v>
      </c>
      <c r="H555" t="n">
        <v>46990</v>
      </c>
      <c r="I555" t="n">
        <v>74</v>
      </c>
      <c r="J555" t="inlineStr">
        <is>
          <t>CARTEIRA</t>
        </is>
      </c>
      <c r="K555" t="inlineStr">
        <is>
          <t>CONTRATO</t>
        </is>
      </c>
      <c r="L555" t="n">
        <v>2760.89</v>
      </c>
      <c r="M555" t="inlineStr">
        <is>
          <t>IBIRAPITANGA FASE 3</t>
        </is>
      </c>
      <c r="N555" s="142">
        <f>DATE(YEAR(G555),MONTH(G555),1)</f>
        <v/>
      </c>
      <c r="O555" s="132">
        <f>IF(G555&gt;$K$3,"Futuro","Atraso")</f>
        <v/>
      </c>
      <c r="P555">
        <f>12*(YEAR(G555)-YEAR($K$3))+(MONTH(G555)-MONTH($K$3))</f>
        <v/>
      </c>
      <c r="Q555" s="366">
        <f>IF(M555="IBIRAPITANGA FASE 3",IF(O555="Atraso",L555,L555/(1+$I$2)^P555),IF(O555="Atraso",L555,L555/(1+$I$1)^P555))</f>
        <v/>
      </c>
      <c r="R555">
        <f>IF(O555="Atraso",$K$3-G555,0)</f>
        <v/>
      </c>
      <c r="S555">
        <f>IF(R555&lt;=15,"Até 15",IF(R555&lt;=30,"Entre 15 e 30",IF(R555&lt;=60,"Entre 30 e 60",IF(R555&lt;=90,"Entre 60 e 90",IF(R555&lt;=120,"Entre 90 e 120",IF(R555&lt;=150,"Entre 120 e 150",IF(R555&lt;=180,"Entre 150 e 180","Superior a 180")))))))</f>
        <v/>
      </c>
    </row>
    <row r="556">
      <c r="A556" t="inlineStr">
        <is>
          <t>Q03L02</t>
        </is>
      </c>
      <c r="B556" t="inlineStr">
        <is>
          <t>MARIO ROBERTO SALTINI</t>
        </is>
      </c>
      <c r="C556" t="n">
        <v>1</v>
      </c>
      <c r="D556" t="inlineStr">
        <is>
          <t>IPCA</t>
        </is>
      </c>
      <c r="E556" t="n">
        <v>0.009488792934583046</v>
      </c>
      <c r="F556" t="inlineStr">
        <is>
          <t>MENSAL</t>
        </is>
      </c>
      <c r="G556" t="n">
        <v>47021</v>
      </c>
      <c r="H556" t="n">
        <v>47021</v>
      </c>
      <c r="I556" t="n">
        <v>75</v>
      </c>
      <c r="J556" t="inlineStr">
        <is>
          <t>CARTEIRA</t>
        </is>
      </c>
      <c r="K556" t="inlineStr">
        <is>
          <t>CONTRATO</t>
        </is>
      </c>
      <c r="L556" t="n">
        <v>2760.89</v>
      </c>
      <c r="M556" t="inlineStr">
        <is>
          <t>IBIRAPITANGA FASE 3</t>
        </is>
      </c>
      <c r="N556" s="142">
        <f>DATE(YEAR(G556),MONTH(G556),1)</f>
        <v/>
      </c>
      <c r="O556" s="132">
        <f>IF(G556&gt;$K$3,"Futuro","Atraso")</f>
        <v/>
      </c>
      <c r="P556">
        <f>12*(YEAR(G556)-YEAR($K$3))+(MONTH(G556)-MONTH($K$3))</f>
        <v/>
      </c>
      <c r="Q556" s="366">
        <f>IF(M556="IBIRAPITANGA FASE 3",IF(O556="Atraso",L556,L556/(1+$I$2)^P556),IF(O556="Atraso",L556,L556/(1+$I$1)^P556))</f>
        <v/>
      </c>
      <c r="R556">
        <f>IF(O556="Atraso",$K$3-G556,0)</f>
        <v/>
      </c>
      <c r="S556">
        <f>IF(R556&lt;=15,"Até 15",IF(R556&lt;=30,"Entre 15 e 30",IF(R556&lt;=60,"Entre 30 e 60",IF(R556&lt;=90,"Entre 60 e 90",IF(R556&lt;=120,"Entre 90 e 120",IF(R556&lt;=150,"Entre 120 e 150",IF(R556&lt;=180,"Entre 150 e 180","Superior a 180")))))))</f>
        <v/>
      </c>
    </row>
    <row r="557">
      <c r="A557" t="inlineStr">
        <is>
          <t>Q03L02</t>
        </is>
      </c>
      <c r="B557" t="inlineStr">
        <is>
          <t>MARIO ROBERTO SALTINI</t>
        </is>
      </c>
      <c r="C557" t="n">
        <v>1</v>
      </c>
      <c r="D557" t="inlineStr">
        <is>
          <t>IPCA</t>
        </is>
      </c>
      <c r="E557" t="n">
        <v>0.009488792934583046</v>
      </c>
      <c r="F557" t="inlineStr">
        <is>
          <t>MENSAL</t>
        </is>
      </c>
      <c r="G557" t="n">
        <v>47051</v>
      </c>
      <c r="H557" t="n">
        <v>47051</v>
      </c>
      <c r="I557" t="n">
        <v>76</v>
      </c>
      <c r="J557" t="inlineStr">
        <is>
          <t>CARTEIRA</t>
        </is>
      </c>
      <c r="K557" t="inlineStr">
        <is>
          <t>CONTRATO</t>
        </is>
      </c>
      <c r="L557" t="n">
        <v>2760.89</v>
      </c>
      <c r="M557" t="inlineStr">
        <is>
          <t>IBIRAPITANGA FASE 3</t>
        </is>
      </c>
      <c r="N557" s="142">
        <f>DATE(YEAR(G557),MONTH(G557),1)</f>
        <v/>
      </c>
      <c r="O557" s="132">
        <f>IF(G557&gt;$K$3,"Futuro","Atraso")</f>
        <v/>
      </c>
      <c r="P557">
        <f>12*(YEAR(G557)-YEAR($K$3))+(MONTH(G557)-MONTH($K$3))</f>
        <v/>
      </c>
      <c r="Q557" s="366">
        <f>IF(M557="IBIRAPITANGA FASE 3",IF(O557="Atraso",L557,L557/(1+$I$2)^P557),IF(O557="Atraso",L557,L557/(1+$I$1)^P557))</f>
        <v/>
      </c>
      <c r="R557">
        <f>IF(O557="Atraso",$K$3-G557,0)</f>
        <v/>
      </c>
      <c r="S557">
        <f>IF(R557&lt;=15,"Até 15",IF(R557&lt;=30,"Entre 15 e 30",IF(R557&lt;=60,"Entre 30 e 60",IF(R557&lt;=90,"Entre 60 e 90",IF(R557&lt;=120,"Entre 90 e 120",IF(R557&lt;=150,"Entre 120 e 150",IF(R557&lt;=180,"Entre 150 e 180","Superior a 180")))))))</f>
        <v/>
      </c>
    </row>
    <row r="558">
      <c r="A558" t="inlineStr">
        <is>
          <t>Q03L02</t>
        </is>
      </c>
      <c r="B558" t="inlineStr">
        <is>
          <t>MARIO ROBERTO SALTINI</t>
        </is>
      </c>
      <c r="C558" t="n">
        <v>1</v>
      </c>
      <c r="D558" t="inlineStr">
        <is>
          <t>IPCA</t>
        </is>
      </c>
      <c r="E558" t="n">
        <v>0.009488792934583046</v>
      </c>
      <c r="F558" t="inlineStr">
        <is>
          <t>MENSAL</t>
        </is>
      </c>
      <c r="G558" t="n">
        <v>47082</v>
      </c>
      <c r="H558" t="n">
        <v>47082</v>
      </c>
      <c r="I558" t="n">
        <v>77</v>
      </c>
      <c r="J558" t="inlineStr">
        <is>
          <t>CARTEIRA</t>
        </is>
      </c>
      <c r="K558" t="inlineStr">
        <is>
          <t>CONTRATO</t>
        </is>
      </c>
      <c r="L558" t="n">
        <v>2760.89</v>
      </c>
      <c r="M558" t="inlineStr">
        <is>
          <t>IBIRAPITANGA FASE 3</t>
        </is>
      </c>
      <c r="N558" s="142">
        <f>DATE(YEAR(G558),MONTH(G558),1)</f>
        <v/>
      </c>
      <c r="O558" s="132">
        <f>IF(G558&gt;$K$3,"Futuro","Atraso")</f>
        <v/>
      </c>
      <c r="P558">
        <f>12*(YEAR(G558)-YEAR($K$3))+(MONTH(G558)-MONTH($K$3))</f>
        <v/>
      </c>
      <c r="Q558" s="366">
        <f>IF(M558="IBIRAPITANGA FASE 3",IF(O558="Atraso",L558,L558/(1+$I$2)^P558),IF(O558="Atraso",L558,L558/(1+$I$1)^P558))</f>
        <v/>
      </c>
      <c r="R558">
        <f>IF(O558="Atraso",$K$3-G558,0)</f>
        <v/>
      </c>
      <c r="S558">
        <f>IF(R558&lt;=15,"Até 15",IF(R558&lt;=30,"Entre 15 e 30",IF(R558&lt;=60,"Entre 30 e 60",IF(R558&lt;=90,"Entre 60 e 90",IF(R558&lt;=120,"Entre 90 e 120",IF(R558&lt;=150,"Entre 120 e 150",IF(R558&lt;=180,"Entre 150 e 180","Superior a 180")))))))</f>
        <v/>
      </c>
    </row>
    <row r="559">
      <c r="A559" t="inlineStr">
        <is>
          <t>Q03L02</t>
        </is>
      </c>
      <c r="B559" t="inlineStr">
        <is>
          <t>MARIO ROBERTO SALTINI</t>
        </is>
      </c>
      <c r="C559" t="n">
        <v>1</v>
      </c>
      <c r="D559" t="inlineStr">
        <is>
          <t>IPCA</t>
        </is>
      </c>
      <c r="E559" t="n">
        <v>0.009488792934583046</v>
      </c>
      <c r="F559" t="inlineStr">
        <is>
          <t>MENSAL</t>
        </is>
      </c>
      <c r="G559" t="n">
        <v>47112</v>
      </c>
      <c r="H559" t="n">
        <v>47112</v>
      </c>
      <c r="I559" t="n">
        <v>78</v>
      </c>
      <c r="J559" t="inlineStr">
        <is>
          <t>CARTEIRA</t>
        </is>
      </c>
      <c r="K559" t="inlineStr">
        <is>
          <t>CONTRATO</t>
        </is>
      </c>
      <c r="L559" t="n">
        <v>2760.89</v>
      </c>
      <c r="M559" t="inlineStr">
        <is>
          <t>IBIRAPITANGA FASE 3</t>
        </is>
      </c>
      <c r="N559" s="142">
        <f>DATE(YEAR(G559),MONTH(G559),1)</f>
        <v/>
      </c>
      <c r="O559" s="132">
        <f>IF(G559&gt;$K$3,"Futuro","Atraso")</f>
        <v/>
      </c>
      <c r="P559">
        <f>12*(YEAR(G559)-YEAR($K$3))+(MONTH(G559)-MONTH($K$3))</f>
        <v/>
      </c>
      <c r="Q559" s="366">
        <f>IF(M559="IBIRAPITANGA FASE 3",IF(O559="Atraso",L559,L559/(1+$I$2)^P559),IF(O559="Atraso",L559,L559/(1+$I$1)^P559))</f>
        <v/>
      </c>
      <c r="R559">
        <f>IF(O559="Atraso",$K$3-G559,0)</f>
        <v/>
      </c>
      <c r="S559">
        <f>IF(R559&lt;=15,"Até 15",IF(R559&lt;=30,"Entre 15 e 30",IF(R559&lt;=60,"Entre 30 e 60",IF(R559&lt;=90,"Entre 60 e 90",IF(R559&lt;=120,"Entre 90 e 120",IF(R559&lt;=150,"Entre 120 e 150",IF(R559&lt;=180,"Entre 150 e 180","Superior a 180")))))))</f>
        <v/>
      </c>
    </row>
    <row r="560">
      <c r="A560" t="inlineStr">
        <is>
          <t>Q03L02</t>
        </is>
      </c>
      <c r="B560" t="inlineStr">
        <is>
          <t>MARIO ROBERTO SALTINI</t>
        </is>
      </c>
      <c r="C560" t="n">
        <v>1</v>
      </c>
      <c r="D560" t="inlineStr">
        <is>
          <t>IPCA</t>
        </is>
      </c>
      <c r="E560" t="n">
        <v>0.009488792934583046</v>
      </c>
      <c r="F560" t="inlineStr">
        <is>
          <t>MENSAL</t>
        </is>
      </c>
      <c r="G560" t="n">
        <v>47143</v>
      </c>
      <c r="H560" t="n">
        <v>47143</v>
      </c>
      <c r="I560" t="n">
        <v>79</v>
      </c>
      <c r="J560" t="inlineStr">
        <is>
          <t>CARTEIRA</t>
        </is>
      </c>
      <c r="K560" t="inlineStr">
        <is>
          <t>CONTRATO</t>
        </is>
      </c>
      <c r="L560" t="n">
        <v>2760.89</v>
      </c>
      <c r="M560" t="inlineStr">
        <is>
          <t>IBIRAPITANGA FASE 3</t>
        </is>
      </c>
      <c r="N560" s="142">
        <f>DATE(YEAR(G560),MONTH(G560),1)</f>
        <v/>
      </c>
      <c r="O560" s="132">
        <f>IF(G560&gt;$K$3,"Futuro","Atraso")</f>
        <v/>
      </c>
      <c r="P560">
        <f>12*(YEAR(G560)-YEAR($K$3))+(MONTH(G560)-MONTH($K$3))</f>
        <v/>
      </c>
      <c r="Q560" s="366">
        <f>IF(M560="IBIRAPITANGA FASE 3",IF(O560="Atraso",L560,L560/(1+$I$2)^P560),IF(O560="Atraso",L560,L560/(1+$I$1)^P560))</f>
        <v/>
      </c>
      <c r="R560">
        <f>IF(O560="Atraso",$K$3-G560,0)</f>
        <v/>
      </c>
      <c r="S560">
        <f>IF(R560&lt;=15,"Até 15",IF(R560&lt;=30,"Entre 15 e 30",IF(R560&lt;=60,"Entre 30 e 60",IF(R560&lt;=90,"Entre 60 e 90",IF(R560&lt;=120,"Entre 90 e 120",IF(R560&lt;=150,"Entre 120 e 150",IF(R560&lt;=180,"Entre 150 e 180","Superior a 180")))))))</f>
        <v/>
      </c>
    </row>
    <row r="561">
      <c r="A561" t="inlineStr">
        <is>
          <t>Q03L02</t>
        </is>
      </c>
      <c r="B561" t="inlineStr">
        <is>
          <t>MARIO ROBERTO SALTINI</t>
        </is>
      </c>
      <c r="C561" t="n">
        <v>1</v>
      </c>
      <c r="D561" t="inlineStr">
        <is>
          <t>IPCA</t>
        </is>
      </c>
      <c r="E561" t="n">
        <v>0.009488792934583046</v>
      </c>
      <c r="F561" t="inlineStr">
        <is>
          <t>MENSAL</t>
        </is>
      </c>
      <c r="G561" t="n">
        <v>47174</v>
      </c>
      <c r="H561" t="n">
        <v>47174</v>
      </c>
      <c r="I561" t="n">
        <v>80</v>
      </c>
      <c r="J561" t="inlineStr">
        <is>
          <t>CARTEIRA</t>
        </is>
      </c>
      <c r="K561" t="inlineStr">
        <is>
          <t>CONTRATO</t>
        </is>
      </c>
      <c r="L561" t="n">
        <v>2760.89</v>
      </c>
      <c r="M561" t="inlineStr">
        <is>
          <t>IBIRAPITANGA FASE 3</t>
        </is>
      </c>
      <c r="N561" s="142">
        <f>DATE(YEAR(G561),MONTH(G561),1)</f>
        <v/>
      </c>
      <c r="O561" s="132">
        <f>IF(G561&gt;$K$3,"Futuro","Atraso")</f>
        <v/>
      </c>
      <c r="P561">
        <f>12*(YEAR(G561)-YEAR($K$3))+(MONTH(G561)-MONTH($K$3))</f>
        <v/>
      </c>
      <c r="Q561" s="366">
        <f>IF(M561="IBIRAPITANGA FASE 3",IF(O561="Atraso",L561,L561/(1+$I$2)^P561),IF(O561="Atraso",L561,L561/(1+$I$1)^P561))</f>
        <v/>
      </c>
      <c r="R561">
        <f>IF(O561="Atraso",$K$3-G561,0)</f>
        <v/>
      </c>
      <c r="S561">
        <f>IF(R561&lt;=15,"Até 15",IF(R561&lt;=30,"Entre 15 e 30",IF(R561&lt;=60,"Entre 30 e 60",IF(R561&lt;=90,"Entre 60 e 90",IF(R561&lt;=120,"Entre 90 e 120",IF(R561&lt;=150,"Entre 120 e 150",IF(R561&lt;=180,"Entre 150 e 180","Superior a 180")))))))</f>
        <v/>
      </c>
    </row>
    <row r="562">
      <c r="A562" t="inlineStr">
        <is>
          <t>Q03L02</t>
        </is>
      </c>
      <c r="B562" t="inlineStr">
        <is>
          <t>MARIO ROBERTO SALTINI</t>
        </is>
      </c>
      <c r="C562" t="n">
        <v>1</v>
      </c>
      <c r="D562" t="inlineStr">
        <is>
          <t>IPCA</t>
        </is>
      </c>
      <c r="E562" t="n">
        <v>0.009488792934583046</v>
      </c>
      <c r="F562" t="inlineStr">
        <is>
          <t>MENSAL</t>
        </is>
      </c>
      <c r="G562" t="n">
        <v>47202</v>
      </c>
      <c r="H562" t="n">
        <v>47202</v>
      </c>
      <c r="I562" t="n">
        <v>81</v>
      </c>
      <c r="J562" t="inlineStr">
        <is>
          <t>CARTEIRA</t>
        </is>
      </c>
      <c r="K562" t="inlineStr">
        <is>
          <t>CONTRATO</t>
        </is>
      </c>
      <c r="L562" t="n">
        <v>2760.89</v>
      </c>
      <c r="M562" t="inlineStr">
        <is>
          <t>IBIRAPITANGA FASE 3</t>
        </is>
      </c>
      <c r="N562" s="142">
        <f>DATE(YEAR(G562),MONTH(G562),1)</f>
        <v/>
      </c>
      <c r="O562" s="132">
        <f>IF(G562&gt;$K$3,"Futuro","Atraso")</f>
        <v/>
      </c>
      <c r="P562">
        <f>12*(YEAR(G562)-YEAR($K$3))+(MONTH(G562)-MONTH($K$3))</f>
        <v/>
      </c>
      <c r="Q562" s="366">
        <f>IF(M562="IBIRAPITANGA FASE 3",IF(O562="Atraso",L562,L562/(1+$I$2)^P562),IF(O562="Atraso",L562,L562/(1+$I$1)^P562))</f>
        <v/>
      </c>
      <c r="R562">
        <f>IF(O562="Atraso",$K$3-G562,0)</f>
        <v/>
      </c>
      <c r="S562">
        <f>IF(R562&lt;=15,"Até 15",IF(R562&lt;=30,"Entre 15 e 30",IF(R562&lt;=60,"Entre 30 e 60",IF(R562&lt;=90,"Entre 60 e 90",IF(R562&lt;=120,"Entre 90 e 120",IF(R562&lt;=150,"Entre 120 e 150",IF(R562&lt;=180,"Entre 150 e 180","Superior a 180")))))))</f>
        <v/>
      </c>
    </row>
    <row r="563">
      <c r="A563" t="inlineStr">
        <is>
          <t>Q03L02</t>
        </is>
      </c>
      <c r="B563" t="inlineStr">
        <is>
          <t>MARIO ROBERTO SALTINI</t>
        </is>
      </c>
      <c r="C563" t="n">
        <v>1</v>
      </c>
      <c r="D563" t="inlineStr">
        <is>
          <t>IPCA</t>
        </is>
      </c>
      <c r="E563" t="n">
        <v>0.009488792934583046</v>
      </c>
      <c r="F563" t="inlineStr">
        <is>
          <t>MENSAL</t>
        </is>
      </c>
      <c r="G563" t="n">
        <v>47202</v>
      </c>
      <c r="H563" t="n">
        <v>47202</v>
      </c>
      <c r="I563" t="n">
        <v>7</v>
      </c>
      <c r="J563" t="inlineStr">
        <is>
          <t>CARTEIRA</t>
        </is>
      </c>
      <c r="K563" t="inlineStr">
        <is>
          <t>CONTRATO</t>
        </is>
      </c>
      <c r="L563" t="n">
        <v>14835.06</v>
      </c>
      <c r="M563" t="inlineStr">
        <is>
          <t>IBIRAPITANGA FASE 3</t>
        </is>
      </c>
      <c r="N563" s="142">
        <f>DATE(YEAR(G563),MONTH(G563),1)</f>
        <v/>
      </c>
      <c r="O563" s="132">
        <f>IF(G563&gt;$K$3,"Futuro","Atraso")</f>
        <v/>
      </c>
      <c r="P563">
        <f>12*(YEAR(G563)-YEAR($K$3))+(MONTH(G563)-MONTH($K$3))</f>
        <v/>
      </c>
      <c r="Q563" s="366">
        <f>IF(M563="IBIRAPITANGA FASE 3",IF(O563="Atraso",L563,L563/(1+$I$2)^P563),IF(O563="Atraso",L563,L563/(1+$I$1)^P563))</f>
        <v/>
      </c>
      <c r="R563">
        <f>IF(O563="Atraso",$K$3-G563,0)</f>
        <v/>
      </c>
      <c r="S563">
        <f>IF(R563&lt;=15,"Até 15",IF(R563&lt;=30,"Entre 15 e 30",IF(R563&lt;=60,"Entre 30 e 60",IF(R563&lt;=90,"Entre 60 e 90",IF(R563&lt;=120,"Entre 90 e 120",IF(R563&lt;=150,"Entre 120 e 150",IF(R563&lt;=180,"Entre 150 e 180","Superior a 180")))))))</f>
        <v/>
      </c>
    </row>
    <row r="564">
      <c r="A564" t="inlineStr">
        <is>
          <t>Q03L02</t>
        </is>
      </c>
      <c r="B564" t="inlineStr">
        <is>
          <t>MARIO ROBERTO SALTINI</t>
        </is>
      </c>
      <c r="C564" t="n">
        <v>1</v>
      </c>
      <c r="D564" t="inlineStr">
        <is>
          <t>IPCA</t>
        </is>
      </c>
      <c r="E564" t="n">
        <v>0.009488792934583046</v>
      </c>
      <c r="F564" t="inlineStr">
        <is>
          <t>MENSAL</t>
        </is>
      </c>
      <c r="G564" t="n">
        <v>47233</v>
      </c>
      <c r="H564" t="n">
        <v>47233</v>
      </c>
      <c r="I564" t="n">
        <v>82</v>
      </c>
      <c r="J564" t="inlineStr">
        <is>
          <t>CARTEIRA</t>
        </is>
      </c>
      <c r="K564" t="inlineStr">
        <is>
          <t>CONTRATO</t>
        </is>
      </c>
      <c r="L564" t="n">
        <v>2760.89</v>
      </c>
      <c r="M564" t="inlineStr">
        <is>
          <t>IBIRAPITANGA FASE 3</t>
        </is>
      </c>
      <c r="N564" s="142">
        <f>DATE(YEAR(G564),MONTH(G564),1)</f>
        <v/>
      </c>
      <c r="O564" s="132">
        <f>IF(G564&gt;$K$3,"Futuro","Atraso")</f>
        <v/>
      </c>
      <c r="P564">
        <f>12*(YEAR(G564)-YEAR($K$3))+(MONTH(G564)-MONTH($K$3))</f>
        <v/>
      </c>
      <c r="Q564" s="366">
        <f>IF(M564="IBIRAPITANGA FASE 3",IF(O564="Atraso",L564,L564/(1+$I$2)^P564),IF(O564="Atraso",L564,L564/(1+$I$1)^P564))</f>
        <v/>
      </c>
      <c r="R564">
        <f>IF(O564="Atraso",$K$3-G564,0)</f>
        <v/>
      </c>
      <c r="S564">
        <f>IF(R564&lt;=15,"Até 15",IF(R564&lt;=30,"Entre 15 e 30",IF(R564&lt;=60,"Entre 30 e 60",IF(R564&lt;=90,"Entre 60 e 90",IF(R564&lt;=120,"Entre 90 e 120",IF(R564&lt;=150,"Entre 120 e 150",IF(R564&lt;=180,"Entre 150 e 180","Superior a 180")))))))</f>
        <v/>
      </c>
    </row>
    <row r="565">
      <c r="A565" t="inlineStr">
        <is>
          <t>Q03L02</t>
        </is>
      </c>
      <c r="B565" t="inlineStr">
        <is>
          <t>MARIO ROBERTO SALTINI</t>
        </is>
      </c>
      <c r="C565" t="n">
        <v>1</v>
      </c>
      <c r="D565" t="inlineStr">
        <is>
          <t>IPCA</t>
        </is>
      </c>
      <c r="E565" t="n">
        <v>0.009488792934583046</v>
      </c>
      <c r="F565" t="inlineStr">
        <is>
          <t>MENSAL</t>
        </is>
      </c>
      <c r="G565" t="n">
        <v>47263</v>
      </c>
      <c r="H565" t="n">
        <v>47263</v>
      </c>
      <c r="I565" t="n">
        <v>83</v>
      </c>
      <c r="J565" t="inlineStr">
        <is>
          <t>CARTEIRA</t>
        </is>
      </c>
      <c r="K565" t="inlineStr">
        <is>
          <t>CONTRATO</t>
        </is>
      </c>
      <c r="L565" t="n">
        <v>2760.89</v>
      </c>
      <c r="M565" t="inlineStr">
        <is>
          <t>IBIRAPITANGA FASE 3</t>
        </is>
      </c>
      <c r="N565" s="142">
        <f>DATE(YEAR(G565),MONTH(G565),1)</f>
        <v/>
      </c>
      <c r="O565" s="132">
        <f>IF(G565&gt;$K$3,"Futuro","Atraso")</f>
        <v/>
      </c>
      <c r="P565">
        <f>12*(YEAR(G565)-YEAR($K$3))+(MONTH(G565)-MONTH($K$3))</f>
        <v/>
      </c>
      <c r="Q565" s="366">
        <f>IF(M565="IBIRAPITANGA FASE 3",IF(O565="Atraso",L565,L565/(1+$I$2)^P565),IF(O565="Atraso",L565,L565/(1+$I$1)^P565))</f>
        <v/>
      </c>
      <c r="R565">
        <f>IF(O565="Atraso",$K$3-G565,0)</f>
        <v/>
      </c>
      <c r="S565">
        <f>IF(R565&lt;=15,"Até 15",IF(R565&lt;=30,"Entre 15 e 30",IF(R565&lt;=60,"Entre 30 e 60",IF(R565&lt;=90,"Entre 60 e 90",IF(R565&lt;=120,"Entre 90 e 120",IF(R565&lt;=150,"Entre 120 e 150",IF(R565&lt;=180,"Entre 150 e 180","Superior a 180")))))))</f>
        <v/>
      </c>
    </row>
    <row r="566">
      <c r="A566" t="inlineStr">
        <is>
          <t>Q03L02</t>
        </is>
      </c>
      <c r="B566" t="inlineStr">
        <is>
          <t>MARIO ROBERTO SALTINI</t>
        </is>
      </c>
      <c r="C566" t="n">
        <v>1</v>
      </c>
      <c r="D566" t="inlineStr">
        <is>
          <t>IPCA</t>
        </is>
      </c>
      <c r="E566" t="n">
        <v>0.009488792934583046</v>
      </c>
      <c r="F566" t="inlineStr">
        <is>
          <t>MENSAL</t>
        </is>
      </c>
      <c r="G566" t="n">
        <v>47294</v>
      </c>
      <c r="H566" t="n">
        <v>47294</v>
      </c>
      <c r="I566" t="n">
        <v>84</v>
      </c>
      <c r="J566" t="inlineStr">
        <is>
          <t>CARTEIRA</t>
        </is>
      </c>
      <c r="K566" t="inlineStr">
        <is>
          <t>CONTRATO</t>
        </is>
      </c>
      <c r="L566" t="n">
        <v>2760.89</v>
      </c>
      <c r="M566" t="inlineStr">
        <is>
          <t>IBIRAPITANGA FASE 3</t>
        </is>
      </c>
      <c r="N566" s="142">
        <f>DATE(YEAR(G566),MONTH(G566),1)</f>
        <v/>
      </c>
      <c r="O566" s="132">
        <f>IF(G566&gt;$K$3,"Futuro","Atraso")</f>
        <v/>
      </c>
      <c r="P566">
        <f>12*(YEAR(G566)-YEAR($K$3))+(MONTH(G566)-MONTH($K$3))</f>
        <v/>
      </c>
      <c r="Q566" s="366">
        <f>IF(M566="IBIRAPITANGA FASE 3",IF(O566="Atraso",L566,L566/(1+$I$2)^P566),IF(O566="Atraso",L566,L566/(1+$I$1)^P566))</f>
        <v/>
      </c>
      <c r="R566">
        <f>IF(O566="Atraso",$K$3-G566,0)</f>
        <v/>
      </c>
      <c r="S566">
        <f>IF(R566&lt;=15,"Até 15",IF(R566&lt;=30,"Entre 15 e 30",IF(R566&lt;=60,"Entre 30 e 60",IF(R566&lt;=90,"Entre 60 e 90",IF(R566&lt;=120,"Entre 90 e 120",IF(R566&lt;=150,"Entre 120 e 150",IF(R566&lt;=180,"Entre 150 e 180","Superior a 180")))))))</f>
        <v/>
      </c>
    </row>
    <row r="567">
      <c r="A567" t="inlineStr">
        <is>
          <t>Q03L02</t>
        </is>
      </c>
      <c r="B567" t="inlineStr">
        <is>
          <t>MARIO ROBERTO SALTINI</t>
        </is>
      </c>
      <c r="C567" t="n">
        <v>1</v>
      </c>
      <c r="D567" t="inlineStr">
        <is>
          <t>IPCA</t>
        </is>
      </c>
      <c r="E567" t="n">
        <v>0.009488792934583046</v>
      </c>
      <c r="F567" t="inlineStr">
        <is>
          <t>MENSAL</t>
        </is>
      </c>
      <c r="G567" t="n">
        <v>47324</v>
      </c>
      <c r="H567" t="n">
        <v>47324</v>
      </c>
      <c r="I567" t="n">
        <v>85</v>
      </c>
      <c r="J567" t="inlineStr">
        <is>
          <t>CARTEIRA</t>
        </is>
      </c>
      <c r="K567" t="inlineStr">
        <is>
          <t>CONTRATO</t>
        </is>
      </c>
      <c r="L567" t="n">
        <v>2760.89</v>
      </c>
      <c r="M567" t="inlineStr">
        <is>
          <t>IBIRAPITANGA FASE 3</t>
        </is>
      </c>
      <c r="N567" s="142">
        <f>DATE(YEAR(G567),MONTH(G567),1)</f>
        <v/>
      </c>
      <c r="O567" s="132">
        <f>IF(G567&gt;$K$3,"Futuro","Atraso")</f>
        <v/>
      </c>
      <c r="P567">
        <f>12*(YEAR(G567)-YEAR($K$3))+(MONTH(G567)-MONTH($K$3))</f>
        <v/>
      </c>
      <c r="Q567" s="366">
        <f>IF(M567="IBIRAPITANGA FASE 3",IF(O567="Atraso",L567,L567/(1+$I$2)^P567),IF(O567="Atraso",L567,L567/(1+$I$1)^P567))</f>
        <v/>
      </c>
      <c r="R567">
        <f>IF(O567="Atraso",$K$3-G567,0)</f>
        <v/>
      </c>
      <c r="S567">
        <f>IF(R567&lt;=15,"Até 15",IF(R567&lt;=30,"Entre 15 e 30",IF(R567&lt;=60,"Entre 30 e 60",IF(R567&lt;=90,"Entre 60 e 90",IF(R567&lt;=120,"Entre 90 e 120",IF(R567&lt;=150,"Entre 120 e 150",IF(R567&lt;=180,"Entre 150 e 180","Superior a 180")))))))</f>
        <v/>
      </c>
    </row>
    <row r="568">
      <c r="A568" t="inlineStr">
        <is>
          <t>Q03L02</t>
        </is>
      </c>
      <c r="B568" t="inlineStr">
        <is>
          <t>MARIO ROBERTO SALTINI</t>
        </is>
      </c>
      <c r="C568" t="n">
        <v>1</v>
      </c>
      <c r="D568" t="inlineStr">
        <is>
          <t>IPCA</t>
        </is>
      </c>
      <c r="E568" t="n">
        <v>0.009488792934583046</v>
      </c>
      <c r="F568" t="inlineStr">
        <is>
          <t>MENSAL</t>
        </is>
      </c>
      <c r="G568" t="n">
        <v>47355</v>
      </c>
      <c r="H568" t="n">
        <v>47355</v>
      </c>
      <c r="I568" t="n">
        <v>86</v>
      </c>
      <c r="J568" t="inlineStr">
        <is>
          <t>CARTEIRA</t>
        </is>
      </c>
      <c r="K568" t="inlineStr">
        <is>
          <t>CONTRATO</t>
        </is>
      </c>
      <c r="L568" t="n">
        <v>2760.89</v>
      </c>
      <c r="M568" t="inlineStr">
        <is>
          <t>IBIRAPITANGA FASE 3</t>
        </is>
      </c>
      <c r="N568" s="142">
        <f>DATE(YEAR(G568),MONTH(G568),1)</f>
        <v/>
      </c>
      <c r="O568" s="132">
        <f>IF(G568&gt;$K$3,"Futuro","Atraso")</f>
        <v/>
      </c>
      <c r="P568">
        <f>12*(YEAR(G568)-YEAR($K$3))+(MONTH(G568)-MONTH($K$3))</f>
        <v/>
      </c>
      <c r="Q568" s="366">
        <f>IF(M568="IBIRAPITANGA FASE 3",IF(O568="Atraso",L568,L568/(1+$I$2)^P568),IF(O568="Atraso",L568,L568/(1+$I$1)^P568))</f>
        <v/>
      </c>
      <c r="R568">
        <f>IF(O568="Atraso",$K$3-G568,0)</f>
        <v/>
      </c>
      <c r="S568">
        <f>IF(R568&lt;=15,"Até 15",IF(R568&lt;=30,"Entre 15 e 30",IF(R568&lt;=60,"Entre 30 e 60",IF(R568&lt;=90,"Entre 60 e 90",IF(R568&lt;=120,"Entre 90 e 120",IF(R568&lt;=150,"Entre 120 e 150",IF(R568&lt;=180,"Entre 150 e 180","Superior a 180")))))))</f>
        <v/>
      </c>
    </row>
    <row r="569">
      <c r="A569" t="inlineStr">
        <is>
          <t>Q03L02</t>
        </is>
      </c>
      <c r="B569" t="inlineStr">
        <is>
          <t>MARIO ROBERTO SALTINI</t>
        </is>
      </c>
      <c r="C569" t="n">
        <v>1</v>
      </c>
      <c r="D569" t="inlineStr">
        <is>
          <t>IPCA</t>
        </is>
      </c>
      <c r="E569" t="n">
        <v>0.009488792934583046</v>
      </c>
      <c r="F569" t="inlineStr">
        <is>
          <t>MENSAL</t>
        </is>
      </c>
      <c r="G569" t="n">
        <v>47386</v>
      </c>
      <c r="H569" t="n">
        <v>47386</v>
      </c>
      <c r="I569" t="n">
        <v>87</v>
      </c>
      <c r="J569" t="inlineStr">
        <is>
          <t>CARTEIRA</t>
        </is>
      </c>
      <c r="K569" t="inlineStr">
        <is>
          <t>CONTRATO</t>
        </is>
      </c>
      <c r="L569" t="n">
        <v>2760.89</v>
      </c>
      <c r="M569" t="inlineStr">
        <is>
          <t>IBIRAPITANGA FASE 3</t>
        </is>
      </c>
      <c r="N569" s="142">
        <f>DATE(YEAR(G569),MONTH(G569),1)</f>
        <v/>
      </c>
      <c r="O569" s="132">
        <f>IF(G569&gt;$K$3,"Futuro","Atraso")</f>
        <v/>
      </c>
      <c r="P569">
        <f>12*(YEAR(G569)-YEAR($K$3))+(MONTH(G569)-MONTH($K$3))</f>
        <v/>
      </c>
      <c r="Q569" s="366">
        <f>IF(M569="IBIRAPITANGA FASE 3",IF(O569="Atraso",L569,L569/(1+$I$2)^P569),IF(O569="Atraso",L569,L569/(1+$I$1)^P569))</f>
        <v/>
      </c>
      <c r="R569">
        <f>IF(O569="Atraso",$K$3-G569,0)</f>
        <v/>
      </c>
      <c r="S569">
        <f>IF(R569&lt;=15,"Até 15",IF(R569&lt;=30,"Entre 15 e 30",IF(R569&lt;=60,"Entre 30 e 60",IF(R569&lt;=90,"Entre 60 e 90",IF(R569&lt;=120,"Entre 90 e 120",IF(R569&lt;=150,"Entre 120 e 150",IF(R569&lt;=180,"Entre 150 e 180","Superior a 180")))))))</f>
        <v/>
      </c>
    </row>
    <row r="570">
      <c r="A570" t="inlineStr">
        <is>
          <t>Q03L02</t>
        </is>
      </c>
      <c r="B570" t="inlineStr">
        <is>
          <t>MARIO ROBERTO SALTINI</t>
        </is>
      </c>
      <c r="C570" t="n">
        <v>1</v>
      </c>
      <c r="D570" t="inlineStr">
        <is>
          <t>IPCA</t>
        </is>
      </c>
      <c r="E570" t="n">
        <v>0.009488792934583046</v>
      </c>
      <c r="F570" t="inlineStr">
        <is>
          <t>MENSAL</t>
        </is>
      </c>
      <c r="G570" t="n">
        <v>47416</v>
      </c>
      <c r="H570" t="n">
        <v>47416</v>
      </c>
      <c r="I570" t="n">
        <v>88</v>
      </c>
      <c r="J570" t="inlineStr">
        <is>
          <t>CARTEIRA</t>
        </is>
      </c>
      <c r="K570" t="inlineStr">
        <is>
          <t>CONTRATO</t>
        </is>
      </c>
      <c r="L570" t="n">
        <v>2760.89</v>
      </c>
      <c r="M570" t="inlineStr">
        <is>
          <t>IBIRAPITANGA FASE 3</t>
        </is>
      </c>
      <c r="N570" s="142">
        <f>DATE(YEAR(G570),MONTH(G570),1)</f>
        <v/>
      </c>
      <c r="O570" s="132">
        <f>IF(G570&gt;$K$3,"Futuro","Atraso")</f>
        <v/>
      </c>
      <c r="P570">
        <f>12*(YEAR(G570)-YEAR($K$3))+(MONTH(G570)-MONTH($K$3))</f>
        <v/>
      </c>
      <c r="Q570" s="366">
        <f>IF(M570="IBIRAPITANGA FASE 3",IF(O570="Atraso",L570,L570/(1+$I$2)^P570),IF(O570="Atraso",L570,L570/(1+$I$1)^P570))</f>
        <v/>
      </c>
      <c r="R570">
        <f>IF(O570="Atraso",$K$3-G570,0)</f>
        <v/>
      </c>
      <c r="S570">
        <f>IF(R570&lt;=15,"Até 15",IF(R570&lt;=30,"Entre 15 e 30",IF(R570&lt;=60,"Entre 30 e 60",IF(R570&lt;=90,"Entre 60 e 90",IF(R570&lt;=120,"Entre 90 e 120",IF(R570&lt;=150,"Entre 120 e 150",IF(R570&lt;=180,"Entre 150 e 180","Superior a 180")))))))</f>
        <v/>
      </c>
    </row>
    <row r="571">
      <c r="A571" t="inlineStr">
        <is>
          <t>Q03L02</t>
        </is>
      </c>
      <c r="B571" t="inlineStr">
        <is>
          <t>MARIO ROBERTO SALTINI</t>
        </is>
      </c>
      <c r="C571" t="n">
        <v>1</v>
      </c>
      <c r="D571" t="inlineStr">
        <is>
          <t>IPCA</t>
        </is>
      </c>
      <c r="E571" t="n">
        <v>0.009488792934583046</v>
      </c>
      <c r="F571" t="inlineStr">
        <is>
          <t>MENSAL</t>
        </is>
      </c>
      <c r="G571" t="n">
        <v>47447</v>
      </c>
      <c r="H571" t="n">
        <v>47447</v>
      </c>
      <c r="I571" t="n">
        <v>89</v>
      </c>
      <c r="J571" t="inlineStr">
        <is>
          <t>CARTEIRA</t>
        </is>
      </c>
      <c r="K571" t="inlineStr">
        <is>
          <t>CONTRATO</t>
        </is>
      </c>
      <c r="L571" t="n">
        <v>2760.89</v>
      </c>
      <c r="M571" t="inlineStr">
        <is>
          <t>IBIRAPITANGA FASE 3</t>
        </is>
      </c>
      <c r="N571" s="142">
        <f>DATE(YEAR(G571),MONTH(G571),1)</f>
        <v/>
      </c>
      <c r="O571" s="132">
        <f>IF(G571&gt;$K$3,"Futuro","Atraso")</f>
        <v/>
      </c>
      <c r="P571">
        <f>12*(YEAR(G571)-YEAR($K$3))+(MONTH(G571)-MONTH($K$3))</f>
        <v/>
      </c>
      <c r="Q571" s="366">
        <f>IF(M571="IBIRAPITANGA FASE 3",IF(O571="Atraso",L571,L571/(1+$I$2)^P571),IF(O571="Atraso",L571,L571/(1+$I$1)^P571))</f>
        <v/>
      </c>
      <c r="R571">
        <f>IF(O571="Atraso",$K$3-G571,0)</f>
        <v/>
      </c>
      <c r="S571">
        <f>IF(R571&lt;=15,"Até 15",IF(R571&lt;=30,"Entre 15 e 30",IF(R571&lt;=60,"Entre 30 e 60",IF(R571&lt;=90,"Entre 60 e 90",IF(R571&lt;=120,"Entre 90 e 120",IF(R571&lt;=150,"Entre 120 e 150",IF(R571&lt;=180,"Entre 150 e 180","Superior a 180")))))))</f>
        <v/>
      </c>
    </row>
    <row r="572">
      <c r="A572" t="inlineStr">
        <is>
          <t>Q03L02</t>
        </is>
      </c>
      <c r="B572" t="inlineStr">
        <is>
          <t>MARIO ROBERTO SALTINI</t>
        </is>
      </c>
      <c r="C572" t="n">
        <v>1</v>
      </c>
      <c r="D572" t="inlineStr">
        <is>
          <t>IPCA</t>
        </is>
      </c>
      <c r="E572" t="n">
        <v>0.009488792934583046</v>
      </c>
      <c r="F572" t="inlineStr">
        <is>
          <t>MENSAL</t>
        </is>
      </c>
      <c r="G572" t="n">
        <v>47477</v>
      </c>
      <c r="H572" t="n">
        <v>47477</v>
      </c>
      <c r="I572" t="n">
        <v>90</v>
      </c>
      <c r="J572" t="inlineStr">
        <is>
          <t>CARTEIRA</t>
        </is>
      </c>
      <c r="K572" t="inlineStr">
        <is>
          <t>CONTRATO</t>
        </is>
      </c>
      <c r="L572" t="n">
        <v>2760.89</v>
      </c>
      <c r="M572" t="inlineStr">
        <is>
          <t>IBIRAPITANGA FASE 3</t>
        </is>
      </c>
      <c r="N572" s="142">
        <f>DATE(YEAR(G572),MONTH(G572),1)</f>
        <v/>
      </c>
      <c r="O572" s="132">
        <f>IF(G572&gt;$K$3,"Futuro","Atraso")</f>
        <v/>
      </c>
      <c r="P572">
        <f>12*(YEAR(G572)-YEAR($K$3))+(MONTH(G572)-MONTH($K$3))</f>
        <v/>
      </c>
      <c r="Q572" s="366">
        <f>IF(M572="IBIRAPITANGA FASE 3",IF(O572="Atraso",L572,L572/(1+$I$2)^P572),IF(O572="Atraso",L572,L572/(1+$I$1)^P572))</f>
        <v/>
      </c>
      <c r="R572">
        <f>IF(O572="Atraso",$K$3-G572,0)</f>
        <v/>
      </c>
      <c r="S572">
        <f>IF(R572&lt;=15,"Até 15",IF(R572&lt;=30,"Entre 15 e 30",IF(R572&lt;=60,"Entre 30 e 60",IF(R572&lt;=90,"Entre 60 e 90",IF(R572&lt;=120,"Entre 90 e 120",IF(R572&lt;=150,"Entre 120 e 150",IF(R572&lt;=180,"Entre 150 e 180","Superior a 180")))))))</f>
        <v/>
      </c>
    </row>
    <row r="573">
      <c r="A573" t="inlineStr">
        <is>
          <t>Q03L02</t>
        </is>
      </c>
      <c r="B573" t="inlineStr">
        <is>
          <t>MARIO ROBERTO SALTINI</t>
        </is>
      </c>
      <c r="C573" t="n">
        <v>1</v>
      </c>
      <c r="D573" t="inlineStr">
        <is>
          <t>IPCA</t>
        </is>
      </c>
      <c r="E573" t="n">
        <v>0.009488792934583046</v>
      </c>
      <c r="F573" t="inlineStr">
        <is>
          <t>MENSAL</t>
        </is>
      </c>
      <c r="G573" t="n">
        <v>47508</v>
      </c>
      <c r="H573" t="n">
        <v>47508</v>
      </c>
      <c r="I573" t="n">
        <v>91</v>
      </c>
      <c r="J573" t="inlineStr">
        <is>
          <t>CARTEIRA</t>
        </is>
      </c>
      <c r="K573" t="inlineStr">
        <is>
          <t>CONTRATO</t>
        </is>
      </c>
      <c r="L573" t="n">
        <v>2760.89</v>
      </c>
      <c r="M573" t="inlineStr">
        <is>
          <t>IBIRAPITANGA FASE 3</t>
        </is>
      </c>
      <c r="N573" s="142">
        <f>DATE(YEAR(G573),MONTH(G573),1)</f>
        <v/>
      </c>
      <c r="O573" s="132">
        <f>IF(G573&gt;$K$3,"Futuro","Atraso")</f>
        <v/>
      </c>
      <c r="P573">
        <f>12*(YEAR(G573)-YEAR($K$3))+(MONTH(G573)-MONTH($K$3))</f>
        <v/>
      </c>
      <c r="Q573" s="366">
        <f>IF(M573="IBIRAPITANGA FASE 3",IF(O573="Atraso",L573,L573/(1+$I$2)^P573),IF(O573="Atraso",L573,L573/(1+$I$1)^P573))</f>
        <v/>
      </c>
      <c r="R573">
        <f>IF(O573="Atraso",$K$3-G573,0)</f>
        <v/>
      </c>
      <c r="S573">
        <f>IF(R573&lt;=15,"Até 15",IF(R573&lt;=30,"Entre 15 e 30",IF(R573&lt;=60,"Entre 30 e 60",IF(R573&lt;=90,"Entre 60 e 90",IF(R573&lt;=120,"Entre 90 e 120",IF(R573&lt;=150,"Entre 120 e 150",IF(R573&lt;=180,"Entre 150 e 180","Superior a 180")))))))</f>
        <v/>
      </c>
    </row>
    <row r="574">
      <c r="A574" t="inlineStr">
        <is>
          <t>Q03L02</t>
        </is>
      </c>
      <c r="B574" t="inlineStr">
        <is>
          <t>MARIO ROBERTO SALTINI</t>
        </is>
      </c>
      <c r="C574" t="n">
        <v>1</v>
      </c>
      <c r="D574" t="inlineStr">
        <is>
          <t>IPCA</t>
        </is>
      </c>
      <c r="E574" t="n">
        <v>0.009488792934583046</v>
      </c>
      <c r="F574" t="inlineStr">
        <is>
          <t>MENSAL</t>
        </is>
      </c>
      <c r="G574" t="n">
        <v>47539</v>
      </c>
      <c r="H574" t="n">
        <v>47539</v>
      </c>
      <c r="I574" t="n">
        <v>92</v>
      </c>
      <c r="J574" t="inlineStr">
        <is>
          <t>CARTEIRA</t>
        </is>
      </c>
      <c r="K574" t="inlineStr">
        <is>
          <t>CONTRATO</t>
        </is>
      </c>
      <c r="L574" t="n">
        <v>2760.89</v>
      </c>
      <c r="M574" t="inlineStr">
        <is>
          <t>IBIRAPITANGA FASE 3</t>
        </is>
      </c>
      <c r="N574" s="142">
        <f>DATE(YEAR(G574),MONTH(G574),1)</f>
        <v/>
      </c>
      <c r="O574" s="132">
        <f>IF(G574&gt;$K$3,"Futuro","Atraso")</f>
        <v/>
      </c>
      <c r="P574">
        <f>12*(YEAR(G574)-YEAR($K$3))+(MONTH(G574)-MONTH($K$3))</f>
        <v/>
      </c>
      <c r="Q574" s="366">
        <f>IF(M574="IBIRAPITANGA FASE 3",IF(O574="Atraso",L574,L574/(1+$I$2)^P574),IF(O574="Atraso",L574,L574/(1+$I$1)^P574))</f>
        <v/>
      </c>
      <c r="R574">
        <f>IF(O574="Atraso",$K$3-G574,0)</f>
        <v/>
      </c>
      <c r="S574">
        <f>IF(R574&lt;=15,"Até 15",IF(R574&lt;=30,"Entre 15 e 30",IF(R574&lt;=60,"Entre 30 e 60",IF(R574&lt;=90,"Entre 60 e 90",IF(R574&lt;=120,"Entre 90 e 120",IF(R574&lt;=150,"Entre 120 e 150",IF(R574&lt;=180,"Entre 150 e 180","Superior a 180")))))))</f>
        <v/>
      </c>
    </row>
    <row r="575">
      <c r="A575" t="inlineStr">
        <is>
          <t>Q03L02</t>
        </is>
      </c>
      <c r="B575" t="inlineStr">
        <is>
          <t>MARIO ROBERTO SALTINI</t>
        </is>
      </c>
      <c r="C575" t="n">
        <v>1</v>
      </c>
      <c r="D575" t="inlineStr">
        <is>
          <t>IPCA</t>
        </is>
      </c>
      <c r="E575" t="n">
        <v>0.009488792934583046</v>
      </c>
      <c r="F575" t="inlineStr">
        <is>
          <t>MENSAL</t>
        </is>
      </c>
      <c r="G575" t="n">
        <v>47567</v>
      </c>
      <c r="H575" t="n">
        <v>47567</v>
      </c>
      <c r="I575" t="n">
        <v>93</v>
      </c>
      <c r="J575" t="inlineStr">
        <is>
          <t>CARTEIRA</t>
        </is>
      </c>
      <c r="K575" t="inlineStr">
        <is>
          <t>CONTRATO</t>
        </is>
      </c>
      <c r="L575" t="n">
        <v>2760.89</v>
      </c>
      <c r="M575" t="inlineStr">
        <is>
          <t>IBIRAPITANGA FASE 3</t>
        </is>
      </c>
      <c r="N575" s="142">
        <f>DATE(YEAR(G575),MONTH(G575),1)</f>
        <v/>
      </c>
      <c r="O575" s="132">
        <f>IF(G575&gt;$K$3,"Futuro","Atraso")</f>
        <v/>
      </c>
      <c r="P575">
        <f>12*(YEAR(G575)-YEAR($K$3))+(MONTH(G575)-MONTH($K$3))</f>
        <v/>
      </c>
      <c r="Q575" s="366">
        <f>IF(M575="IBIRAPITANGA FASE 3",IF(O575="Atraso",L575,L575/(1+$I$2)^P575),IF(O575="Atraso",L575,L575/(1+$I$1)^P575))</f>
        <v/>
      </c>
      <c r="R575">
        <f>IF(O575="Atraso",$K$3-G575,0)</f>
        <v/>
      </c>
      <c r="S575">
        <f>IF(R575&lt;=15,"Até 15",IF(R575&lt;=30,"Entre 15 e 30",IF(R575&lt;=60,"Entre 30 e 60",IF(R575&lt;=90,"Entre 60 e 90",IF(R575&lt;=120,"Entre 90 e 120",IF(R575&lt;=150,"Entre 120 e 150",IF(R575&lt;=180,"Entre 150 e 180","Superior a 180")))))))</f>
        <v/>
      </c>
    </row>
    <row r="576">
      <c r="A576" t="inlineStr">
        <is>
          <t>Q03L02</t>
        </is>
      </c>
      <c r="B576" t="inlineStr">
        <is>
          <t>MARIO ROBERTO SALTINI</t>
        </is>
      </c>
      <c r="C576" t="n">
        <v>1</v>
      </c>
      <c r="D576" t="inlineStr">
        <is>
          <t>IPCA</t>
        </is>
      </c>
      <c r="E576" t="n">
        <v>0.009488792934583046</v>
      </c>
      <c r="F576" t="inlineStr">
        <is>
          <t>MENSAL</t>
        </is>
      </c>
      <c r="G576" t="n">
        <v>47567</v>
      </c>
      <c r="H576" t="n">
        <v>47567</v>
      </c>
      <c r="I576" t="n">
        <v>8</v>
      </c>
      <c r="J576" t="inlineStr">
        <is>
          <t>CARTEIRA</t>
        </is>
      </c>
      <c r="K576" t="inlineStr">
        <is>
          <t>CONTRATO</t>
        </is>
      </c>
      <c r="L576" t="n">
        <v>14835.06</v>
      </c>
      <c r="M576" t="inlineStr">
        <is>
          <t>IBIRAPITANGA FASE 3</t>
        </is>
      </c>
      <c r="N576" s="142">
        <f>DATE(YEAR(G576),MONTH(G576),1)</f>
        <v/>
      </c>
      <c r="O576" s="132">
        <f>IF(G576&gt;$K$3,"Futuro","Atraso")</f>
        <v/>
      </c>
      <c r="P576">
        <f>12*(YEAR(G576)-YEAR($K$3))+(MONTH(G576)-MONTH($K$3))</f>
        <v/>
      </c>
      <c r="Q576" s="366">
        <f>IF(M576="IBIRAPITANGA FASE 3",IF(O576="Atraso",L576,L576/(1+$I$2)^P576),IF(O576="Atraso",L576,L576/(1+$I$1)^P576))</f>
        <v/>
      </c>
      <c r="R576">
        <f>IF(O576="Atraso",$K$3-G576,0)</f>
        <v/>
      </c>
      <c r="S576">
        <f>IF(R576&lt;=15,"Até 15",IF(R576&lt;=30,"Entre 15 e 30",IF(R576&lt;=60,"Entre 30 e 60",IF(R576&lt;=90,"Entre 60 e 90",IF(R576&lt;=120,"Entre 90 e 120",IF(R576&lt;=150,"Entre 120 e 150",IF(R576&lt;=180,"Entre 150 e 180","Superior a 180")))))))</f>
        <v/>
      </c>
    </row>
    <row r="577">
      <c r="A577" t="inlineStr">
        <is>
          <t>Q03L02</t>
        </is>
      </c>
      <c r="B577" t="inlineStr">
        <is>
          <t>MARIO ROBERTO SALTINI</t>
        </is>
      </c>
      <c r="C577" t="n">
        <v>1</v>
      </c>
      <c r="D577" t="inlineStr">
        <is>
          <t>IPCA</t>
        </is>
      </c>
      <c r="E577" t="n">
        <v>0.009488792934583046</v>
      </c>
      <c r="F577" t="inlineStr">
        <is>
          <t>MENSAL</t>
        </is>
      </c>
      <c r="G577" t="n">
        <v>47598</v>
      </c>
      <c r="H577" t="n">
        <v>47598</v>
      </c>
      <c r="I577" t="n">
        <v>94</v>
      </c>
      <c r="J577" t="inlineStr">
        <is>
          <t>CARTEIRA</t>
        </is>
      </c>
      <c r="K577" t="inlineStr">
        <is>
          <t>CONTRATO</t>
        </is>
      </c>
      <c r="L577" t="n">
        <v>2760.89</v>
      </c>
      <c r="M577" t="inlineStr">
        <is>
          <t>IBIRAPITANGA FASE 3</t>
        </is>
      </c>
      <c r="N577" s="142">
        <f>DATE(YEAR(G577),MONTH(G577),1)</f>
        <v/>
      </c>
      <c r="O577" s="132">
        <f>IF(G577&gt;$K$3,"Futuro","Atraso")</f>
        <v/>
      </c>
      <c r="P577">
        <f>12*(YEAR(G577)-YEAR($K$3))+(MONTH(G577)-MONTH($K$3))</f>
        <v/>
      </c>
      <c r="Q577" s="366">
        <f>IF(M577="IBIRAPITANGA FASE 3",IF(O577="Atraso",L577,L577/(1+$I$2)^P577),IF(O577="Atraso",L577,L577/(1+$I$1)^P577))</f>
        <v/>
      </c>
      <c r="R577">
        <f>IF(O577="Atraso",$K$3-G577,0)</f>
        <v/>
      </c>
      <c r="S577">
        <f>IF(R577&lt;=15,"Até 15",IF(R577&lt;=30,"Entre 15 e 30",IF(R577&lt;=60,"Entre 30 e 60",IF(R577&lt;=90,"Entre 60 e 90",IF(R577&lt;=120,"Entre 90 e 120",IF(R577&lt;=150,"Entre 120 e 150",IF(R577&lt;=180,"Entre 150 e 180","Superior a 180")))))))</f>
        <v/>
      </c>
    </row>
    <row r="578">
      <c r="A578" t="inlineStr">
        <is>
          <t>Q03L02</t>
        </is>
      </c>
      <c r="B578" t="inlineStr">
        <is>
          <t>MARIO ROBERTO SALTINI</t>
        </is>
      </c>
      <c r="C578" t="n">
        <v>1</v>
      </c>
      <c r="D578" t="inlineStr">
        <is>
          <t>IPCA</t>
        </is>
      </c>
      <c r="E578" t="n">
        <v>0.009488792934583046</v>
      </c>
      <c r="F578" t="inlineStr">
        <is>
          <t>MENSAL</t>
        </is>
      </c>
      <c r="G578" t="n">
        <v>47628</v>
      </c>
      <c r="H578" t="n">
        <v>47628</v>
      </c>
      <c r="I578" t="n">
        <v>95</v>
      </c>
      <c r="J578" t="inlineStr">
        <is>
          <t>CARTEIRA</t>
        </is>
      </c>
      <c r="K578" t="inlineStr">
        <is>
          <t>CONTRATO</t>
        </is>
      </c>
      <c r="L578" t="n">
        <v>2760.89</v>
      </c>
      <c r="M578" t="inlineStr">
        <is>
          <t>IBIRAPITANGA FASE 3</t>
        </is>
      </c>
      <c r="N578" s="142">
        <f>DATE(YEAR(G578),MONTH(G578),1)</f>
        <v/>
      </c>
      <c r="O578" s="132">
        <f>IF(G578&gt;$K$3,"Futuro","Atraso")</f>
        <v/>
      </c>
      <c r="P578">
        <f>12*(YEAR(G578)-YEAR($K$3))+(MONTH(G578)-MONTH($K$3))</f>
        <v/>
      </c>
      <c r="Q578" s="366">
        <f>IF(M578="IBIRAPITANGA FASE 3",IF(O578="Atraso",L578,L578/(1+$I$2)^P578),IF(O578="Atraso",L578,L578/(1+$I$1)^P578))</f>
        <v/>
      </c>
      <c r="R578">
        <f>IF(O578="Atraso",$K$3-G578,0)</f>
        <v/>
      </c>
      <c r="S578">
        <f>IF(R578&lt;=15,"Até 15",IF(R578&lt;=30,"Entre 15 e 30",IF(R578&lt;=60,"Entre 30 e 60",IF(R578&lt;=90,"Entre 60 e 90",IF(R578&lt;=120,"Entre 90 e 120",IF(R578&lt;=150,"Entre 120 e 150",IF(R578&lt;=180,"Entre 150 e 180","Superior a 180")))))))</f>
        <v/>
      </c>
    </row>
    <row r="579">
      <c r="A579" t="inlineStr">
        <is>
          <t>Q03L02</t>
        </is>
      </c>
      <c r="B579" t="inlineStr">
        <is>
          <t>MARIO ROBERTO SALTINI</t>
        </is>
      </c>
      <c r="C579" t="n">
        <v>1</v>
      </c>
      <c r="D579" t="inlineStr">
        <is>
          <t>IPCA</t>
        </is>
      </c>
      <c r="E579" t="n">
        <v>0.009488792934583046</v>
      </c>
      <c r="F579" t="inlineStr">
        <is>
          <t>MENSAL</t>
        </is>
      </c>
      <c r="G579" t="n">
        <v>47659</v>
      </c>
      <c r="H579" t="n">
        <v>47659</v>
      </c>
      <c r="I579" t="n">
        <v>96</v>
      </c>
      <c r="J579" t="inlineStr">
        <is>
          <t>CARTEIRA</t>
        </is>
      </c>
      <c r="K579" t="inlineStr">
        <is>
          <t>CONTRATO</t>
        </is>
      </c>
      <c r="L579" t="n">
        <v>2760.89</v>
      </c>
      <c r="M579" t="inlineStr">
        <is>
          <t>IBIRAPITANGA FASE 3</t>
        </is>
      </c>
      <c r="N579" s="142">
        <f>DATE(YEAR(G579),MONTH(G579),1)</f>
        <v/>
      </c>
      <c r="O579" s="132">
        <f>IF(G579&gt;$K$3,"Futuro","Atraso")</f>
        <v/>
      </c>
      <c r="P579">
        <f>12*(YEAR(G579)-YEAR($K$3))+(MONTH(G579)-MONTH($K$3))</f>
        <v/>
      </c>
      <c r="Q579" s="366">
        <f>IF(M579="IBIRAPITANGA FASE 3",IF(O579="Atraso",L579,L579/(1+$I$2)^P579),IF(O579="Atraso",L579,L579/(1+$I$1)^P579))</f>
        <v/>
      </c>
      <c r="R579">
        <f>IF(O579="Atraso",$K$3-G579,0)</f>
        <v/>
      </c>
      <c r="S579">
        <f>IF(R579&lt;=15,"Até 15",IF(R579&lt;=30,"Entre 15 e 30",IF(R579&lt;=60,"Entre 30 e 60",IF(R579&lt;=90,"Entre 60 e 90",IF(R579&lt;=120,"Entre 90 e 120",IF(R579&lt;=150,"Entre 120 e 150",IF(R579&lt;=180,"Entre 150 e 180","Superior a 180")))))))</f>
        <v/>
      </c>
    </row>
    <row r="580">
      <c r="A580" t="inlineStr">
        <is>
          <t>Q03L02</t>
        </is>
      </c>
      <c r="B580" t="inlineStr">
        <is>
          <t>MARIO ROBERTO SALTINI</t>
        </is>
      </c>
      <c r="C580" t="n">
        <v>1</v>
      </c>
      <c r="D580" t="inlineStr">
        <is>
          <t>IPCA</t>
        </is>
      </c>
      <c r="E580" t="n">
        <v>0.009488792934583046</v>
      </c>
      <c r="F580" t="inlineStr">
        <is>
          <t>MENSAL</t>
        </is>
      </c>
      <c r="G580" t="n">
        <v>47689</v>
      </c>
      <c r="H580" t="n">
        <v>47689</v>
      </c>
      <c r="I580" t="n">
        <v>97</v>
      </c>
      <c r="J580" t="inlineStr">
        <is>
          <t>CARTEIRA</t>
        </is>
      </c>
      <c r="K580" t="inlineStr">
        <is>
          <t>CONTRATO</t>
        </is>
      </c>
      <c r="L580" t="n">
        <v>2760.89</v>
      </c>
      <c r="M580" t="inlineStr">
        <is>
          <t>IBIRAPITANGA FASE 3</t>
        </is>
      </c>
      <c r="N580" s="142">
        <f>DATE(YEAR(G580),MONTH(G580),1)</f>
        <v/>
      </c>
      <c r="O580" s="132">
        <f>IF(G580&gt;$K$3,"Futuro","Atraso")</f>
        <v/>
      </c>
      <c r="P580">
        <f>12*(YEAR(G580)-YEAR($K$3))+(MONTH(G580)-MONTH($K$3))</f>
        <v/>
      </c>
      <c r="Q580" s="366">
        <f>IF(M580="IBIRAPITANGA FASE 3",IF(O580="Atraso",L580,L580/(1+$I$2)^P580),IF(O580="Atraso",L580,L580/(1+$I$1)^P580))</f>
        <v/>
      </c>
      <c r="R580">
        <f>IF(O580="Atraso",$K$3-G580,0)</f>
        <v/>
      </c>
      <c r="S580">
        <f>IF(R580&lt;=15,"Até 15",IF(R580&lt;=30,"Entre 15 e 30",IF(R580&lt;=60,"Entre 30 e 60",IF(R580&lt;=90,"Entre 60 e 90",IF(R580&lt;=120,"Entre 90 e 120",IF(R580&lt;=150,"Entre 120 e 150",IF(R580&lt;=180,"Entre 150 e 180","Superior a 180")))))))</f>
        <v/>
      </c>
    </row>
    <row r="581">
      <c r="A581" t="inlineStr">
        <is>
          <t>Q03L02</t>
        </is>
      </c>
      <c r="B581" t="inlineStr">
        <is>
          <t>MARIO ROBERTO SALTINI</t>
        </is>
      </c>
      <c r="C581" t="n">
        <v>1</v>
      </c>
      <c r="D581" t="inlineStr">
        <is>
          <t>IPCA</t>
        </is>
      </c>
      <c r="E581" t="n">
        <v>0.009488792934583046</v>
      </c>
      <c r="F581" t="inlineStr">
        <is>
          <t>MENSAL</t>
        </is>
      </c>
      <c r="G581" t="n">
        <v>47720</v>
      </c>
      <c r="H581" t="n">
        <v>47720</v>
      </c>
      <c r="I581" t="n">
        <v>98</v>
      </c>
      <c r="J581" t="inlineStr">
        <is>
          <t>CARTEIRA</t>
        </is>
      </c>
      <c r="K581" t="inlineStr">
        <is>
          <t>CONTRATO</t>
        </is>
      </c>
      <c r="L581" t="n">
        <v>2760.89</v>
      </c>
      <c r="M581" t="inlineStr">
        <is>
          <t>IBIRAPITANGA FASE 3</t>
        </is>
      </c>
      <c r="N581" s="142">
        <f>DATE(YEAR(G581),MONTH(G581),1)</f>
        <v/>
      </c>
      <c r="O581" s="132">
        <f>IF(G581&gt;$K$3,"Futuro","Atraso")</f>
        <v/>
      </c>
      <c r="P581">
        <f>12*(YEAR(G581)-YEAR($K$3))+(MONTH(G581)-MONTH($K$3))</f>
        <v/>
      </c>
      <c r="Q581" s="366">
        <f>IF(M581="IBIRAPITANGA FASE 3",IF(O581="Atraso",L581,L581/(1+$I$2)^P581),IF(O581="Atraso",L581,L581/(1+$I$1)^P581))</f>
        <v/>
      </c>
      <c r="R581">
        <f>IF(O581="Atraso",$K$3-G581,0)</f>
        <v/>
      </c>
      <c r="S581">
        <f>IF(R581&lt;=15,"Até 15",IF(R581&lt;=30,"Entre 15 e 30",IF(R581&lt;=60,"Entre 30 e 60",IF(R581&lt;=90,"Entre 60 e 90",IF(R581&lt;=120,"Entre 90 e 120",IF(R581&lt;=150,"Entre 120 e 150",IF(R581&lt;=180,"Entre 150 e 180","Superior a 180")))))))</f>
        <v/>
      </c>
    </row>
    <row r="582">
      <c r="A582" t="inlineStr">
        <is>
          <t>Q03L02</t>
        </is>
      </c>
      <c r="B582" t="inlineStr">
        <is>
          <t>MARIO ROBERTO SALTINI</t>
        </is>
      </c>
      <c r="C582" t="n">
        <v>1</v>
      </c>
      <c r="D582" t="inlineStr">
        <is>
          <t>IPCA</t>
        </is>
      </c>
      <c r="E582" t="n">
        <v>0.009488792934583046</v>
      </c>
      <c r="F582" t="inlineStr">
        <is>
          <t>MENSAL</t>
        </is>
      </c>
      <c r="G582" t="n">
        <v>47751</v>
      </c>
      <c r="H582" t="n">
        <v>47751</v>
      </c>
      <c r="I582" t="n">
        <v>99</v>
      </c>
      <c r="J582" t="inlineStr">
        <is>
          <t>CARTEIRA</t>
        </is>
      </c>
      <c r="K582" t="inlineStr">
        <is>
          <t>CONTRATO</t>
        </is>
      </c>
      <c r="L582" t="n">
        <v>2760.89</v>
      </c>
      <c r="M582" t="inlineStr">
        <is>
          <t>IBIRAPITANGA FASE 3</t>
        </is>
      </c>
      <c r="N582" s="142">
        <f>DATE(YEAR(G582),MONTH(G582),1)</f>
        <v/>
      </c>
      <c r="O582" s="132">
        <f>IF(G582&gt;$K$3,"Futuro","Atraso")</f>
        <v/>
      </c>
      <c r="P582">
        <f>12*(YEAR(G582)-YEAR($K$3))+(MONTH(G582)-MONTH($K$3))</f>
        <v/>
      </c>
      <c r="Q582" s="366">
        <f>IF(M582="IBIRAPITANGA FASE 3",IF(O582="Atraso",L582,L582/(1+$I$2)^P582),IF(O582="Atraso",L582,L582/(1+$I$1)^P582))</f>
        <v/>
      </c>
      <c r="R582">
        <f>IF(O582="Atraso",$K$3-G582,0)</f>
        <v/>
      </c>
      <c r="S582">
        <f>IF(R582&lt;=15,"Até 15",IF(R582&lt;=30,"Entre 15 e 30",IF(R582&lt;=60,"Entre 30 e 60",IF(R582&lt;=90,"Entre 60 e 90",IF(R582&lt;=120,"Entre 90 e 120",IF(R582&lt;=150,"Entre 120 e 150",IF(R582&lt;=180,"Entre 150 e 180","Superior a 180")))))))</f>
        <v/>
      </c>
    </row>
    <row r="583">
      <c r="A583" t="inlineStr">
        <is>
          <t>Q03L02</t>
        </is>
      </c>
      <c r="B583" t="inlineStr">
        <is>
          <t>MARIO ROBERTO SALTINI</t>
        </is>
      </c>
      <c r="C583" t="n">
        <v>1</v>
      </c>
      <c r="D583" t="inlineStr">
        <is>
          <t>IPCA</t>
        </is>
      </c>
      <c r="E583" t="n">
        <v>0.009488792934583046</v>
      </c>
      <c r="F583" t="inlineStr">
        <is>
          <t>MENSAL</t>
        </is>
      </c>
      <c r="G583" t="n">
        <v>47781</v>
      </c>
      <c r="H583" t="n">
        <v>47781</v>
      </c>
      <c r="I583" t="n">
        <v>100</v>
      </c>
      <c r="J583" t="inlineStr">
        <is>
          <t>CARTEIRA</t>
        </is>
      </c>
      <c r="K583" t="inlineStr">
        <is>
          <t>CONTRATO</t>
        </is>
      </c>
      <c r="L583" t="n">
        <v>2760.89</v>
      </c>
      <c r="M583" t="inlineStr">
        <is>
          <t>IBIRAPITANGA FASE 3</t>
        </is>
      </c>
      <c r="N583" s="142">
        <f>DATE(YEAR(G583),MONTH(G583),1)</f>
        <v/>
      </c>
      <c r="O583" s="132">
        <f>IF(G583&gt;$K$3,"Futuro","Atraso")</f>
        <v/>
      </c>
      <c r="P583">
        <f>12*(YEAR(G583)-YEAR($K$3))+(MONTH(G583)-MONTH($K$3))</f>
        <v/>
      </c>
      <c r="Q583" s="366">
        <f>IF(M583="IBIRAPITANGA FASE 3",IF(O583="Atraso",L583,L583/(1+$I$2)^P583),IF(O583="Atraso",L583,L583/(1+$I$1)^P583))</f>
        <v/>
      </c>
      <c r="R583">
        <f>IF(O583="Atraso",$K$3-G583,0)</f>
        <v/>
      </c>
      <c r="S583">
        <f>IF(R583&lt;=15,"Até 15",IF(R583&lt;=30,"Entre 15 e 30",IF(R583&lt;=60,"Entre 30 e 60",IF(R583&lt;=90,"Entre 60 e 90",IF(R583&lt;=120,"Entre 90 e 120",IF(R583&lt;=150,"Entre 120 e 150",IF(R583&lt;=180,"Entre 150 e 180","Superior a 180")))))))</f>
        <v/>
      </c>
    </row>
    <row r="584">
      <c r="A584" t="inlineStr">
        <is>
          <t>Q03L02</t>
        </is>
      </c>
      <c r="B584" t="inlineStr">
        <is>
          <t>MARIO ROBERTO SALTINI</t>
        </is>
      </c>
      <c r="C584" t="n">
        <v>1</v>
      </c>
      <c r="D584" t="inlineStr">
        <is>
          <t>IPCA</t>
        </is>
      </c>
      <c r="E584" t="n">
        <v>0.009488792934583046</v>
      </c>
      <c r="F584" t="inlineStr">
        <is>
          <t>MENSAL</t>
        </is>
      </c>
      <c r="G584" t="n">
        <v>47812</v>
      </c>
      <c r="H584" t="n">
        <v>47812</v>
      </c>
      <c r="I584" t="n">
        <v>101</v>
      </c>
      <c r="J584" t="inlineStr">
        <is>
          <t>CARTEIRA</t>
        </is>
      </c>
      <c r="K584" t="inlineStr">
        <is>
          <t>CONTRATO</t>
        </is>
      </c>
      <c r="L584" t="n">
        <v>2760.89</v>
      </c>
      <c r="M584" t="inlineStr">
        <is>
          <t>IBIRAPITANGA FASE 3</t>
        </is>
      </c>
      <c r="N584" s="142">
        <f>DATE(YEAR(G584),MONTH(G584),1)</f>
        <v/>
      </c>
      <c r="O584" s="132">
        <f>IF(G584&gt;$K$3,"Futuro","Atraso")</f>
        <v/>
      </c>
      <c r="P584">
        <f>12*(YEAR(G584)-YEAR($K$3))+(MONTH(G584)-MONTH($K$3))</f>
        <v/>
      </c>
      <c r="Q584" s="366">
        <f>IF(M584="IBIRAPITANGA FASE 3",IF(O584="Atraso",L584,L584/(1+$I$2)^P584),IF(O584="Atraso",L584,L584/(1+$I$1)^P584))</f>
        <v/>
      </c>
      <c r="R584">
        <f>IF(O584="Atraso",$K$3-G584,0)</f>
        <v/>
      </c>
      <c r="S584">
        <f>IF(R584&lt;=15,"Até 15",IF(R584&lt;=30,"Entre 15 e 30",IF(R584&lt;=60,"Entre 30 e 60",IF(R584&lt;=90,"Entre 60 e 90",IF(R584&lt;=120,"Entre 90 e 120",IF(R584&lt;=150,"Entre 120 e 150",IF(R584&lt;=180,"Entre 150 e 180","Superior a 180")))))))</f>
        <v/>
      </c>
    </row>
    <row r="585">
      <c r="A585" t="inlineStr">
        <is>
          <t>Q03L02</t>
        </is>
      </c>
      <c r="B585" t="inlineStr">
        <is>
          <t>MARIO ROBERTO SALTINI</t>
        </is>
      </c>
      <c r="C585" t="n">
        <v>1</v>
      </c>
      <c r="D585" t="inlineStr">
        <is>
          <t>IPCA</t>
        </is>
      </c>
      <c r="E585" t="n">
        <v>0.009488792934583046</v>
      </c>
      <c r="F585" t="inlineStr">
        <is>
          <t>MENSAL</t>
        </is>
      </c>
      <c r="G585" t="n">
        <v>47842</v>
      </c>
      <c r="H585" t="n">
        <v>47842</v>
      </c>
      <c r="I585" t="n">
        <v>102</v>
      </c>
      <c r="J585" t="inlineStr">
        <is>
          <t>CARTEIRA</t>
        </is>
      </c>
      <c r="K585" t="inlineStr">
        <is>
          <t>CONTRATO</t>
        </is>
      </c>
      <c r="L585" t="n">
        <v>2760.89</v>
      </c>
      <c r="M585" t="inlineStr">
        <is>
          <t>IBIRAPITANGA FASE 3</t>
        </is>
      </c>
      <c r="N585" s="142">
        <f>DATE(YEAR(G585),MONTH(G585),1)</f>
        <v/>
      </c>
      <c r="O585" s="132">
        <f>IF(G585&gt;$K$3,"Futuro","Atraso")</f>
        <v/>
      </c>
      <c r="P585">
        <f>12*(YEAR(G585)-YEAR($K$3))+(MONTH(G585)-MONTH($K$3))</f>
        <v/>
      </c>
      <c r="Q585" s="366">
        <f>IF(M585="IBIRAPITANGA FASE 3",IF(O585="Atraso",L585,L585/(1+$I$2)^P585),IF(O585="Atraso",L585,L585/(1+$I$1)^P585))</f>
        <v/>
      </c>
      <c r="R585">
        <f>IF(O585="Atraso",$K$3-G585,0)</f>
        <v/>
      </c>
      <c r="S585">
        <f>IF(R585&lt;=15,"Até 15",IF(R585&lt;=30,"Entre 15 e 30",IF(R585&lt;=60,"Entre 30 e 60",IF(R585&lt;=90,"Entre 60 e 90",IF(R585&lt;=120,"Entre 90 e 120",IF(R585&lt;=150,"Entre 120 e 150",IF(R585&lt;=180,"Entre 150 e 180","Superior a 180")))))))</f>
        <v/>
      </c>
    </row>
    <row r="586">
      <c r="A586" t="inlineStr">
        <is>
          <t>Q03L02</t>
        </is>
      </c>
      <c r="B586" t="inlineStr">
        <is>
          <t>MARIO ROBERTO SALTINI</t>
        </is>
      </c>
      <c r="C586" t="n">
        <v>1</v>
      </c>
      <c r="D586" t="inlineStr">
        <is>
          <t>IPCA</t>
        </is>
      </c>
      <c r="E586" t="n">
        <v>0.009488792934583046</v>
      </c>
      <c r="F586" t="inlineStr">
        <is>
          <t>MENSAL</t>
        </is>
      </c>
      <c r="G586" t="n">
        <v>47873</v>
      </c>
      <c r="H586" t="n">
        <v>47873</v>
      </c>
      <c r="I586" t="n">
        <v>103</v>
      </c>
      <c r="J586" t="inlineStr">
        <is>
          <t>CARTEIRA</t>
        </is>
      </c>
      <c r="K586" t="inlineStr">
        <is>
          <t>CONTRATO</t>
        </is>
      </c>
      <c r="L586" t="n">
        <v>2760.89</v>
      </c>
      <c r="M586" t="inlineStr">
        <is>
          <t>IBIRAPITANGA FASE 3</t>
        </is>
      </c>
      <c r="N586" s="142">
        <f>DATE(YEAR(G586),MONTH(G586),1)</f>
        <v/>
      </c>
      <c r="O586" s="132">
        <f>IF(G586&gt;$K$3,"Futuro","Atraso")</f>
        <v/>
      </c>
      <c r="P586">
        <f>12*(YEAR(G586)-YEAR($K$3))+(MONTH(G586)-MONTH($K$3))</f>
        <v/>
      </c>
      <c r="Q586" s="366">
        <f>IF(M586="IBIRAPITANGA FASE 3",IF(O586="Atraso",L586,L586/(1+$I$2)^P586),IF(O586="Atraso",L586,L586/(1+$I$1)^P586))</f>
        <v/>
      </c>
      <c r="R586">
        <f>IF(O586="Atraso",$K$3-G586,0)</f>
        <v/>
      </c>
      <c r="S586">
        <f>IF(R586&lt;=15,"Até 15",IF(R586&lt;=30,"Entre 15 e 30",IF(R586&lt;=60,"Entre 30 e 60",IF(R586&lt;=90,"Entre 60 e 90",IF(R586&lt;=120,"Entre 90 e 120",IF(R586&lt;=150,"Entre 120 e 150",IF(R586&lt;=180,"Entre 150 e 180","Superior a 180")))))))</f>
        <v/>
      </c>
    </row>
    <row r="587">
      <c r="A587" t="inlineStr">
        <is>
          <t>Q03L02</t>
        </is>
      </c>
      <c r="B587" t="inlineStr">
        <is>
          <t>MARIO ROBERTO SALTINI</t>
        </is>
      </c>
      <c r="C587" t="n">
        <v>1</v>
      </c>
      <c r="D587" t="inlineStr">
        <is>
          <t>IPCA</t>
        </is>
      </c>
      <c r="E587" t="n">
        <v>0.009488792934583046</v>
      </c>
      <c r="F587" t="inlineStr">
        <is>
          <t>MENSAL</t>
        </is>
      </c>
      <c r="G587" t="n">
        <v>47904</v>
      </c>
      <c r="H587" t="n">
        <v>47904</v>
      </c>
      <c r="I587" t="n">
        <v>104</v>
      </c>
      <c r="J587" t="inlineStr">
        <is>
          <t>CARTEIRA</t>
        </is>
      </c>
      <c r="K587" t="inlineStr">
        <is>
          <t>CONTRATO</t>
        </is>
      </c>
      <c r="L587" t="n">
        <v>2760.89</v>
      </c>
      <c r="M587" t="inlineStr">
        <is>
          <t>IBIRAPITANGA FASE 3</t>
        </is>
      </c>
      <c r="N587" s="142">
        <f>DATE(YEAR(G587),MONTH(G587),1)</f>
        <v/>
      </c>
      <c r="O587" s="132">
        <f>IF(G587&gt;$K$3,"Futuro","Atraso")</f>
        <v/>
      </c>
      <c r="P587">
        <f>12*(YEAR(G587)-YEAR($K$3))+(MONTH(G587)-MONTH($K$3))</f>
        <v/>
      </c>
      <c r="Q587" s="366">
        <f>IF(M587="IBIRAPITANGA FASE 3",IF(O587="Atraso",L587,L587/(1+$I$2)^P587),IF(O587="Atraso",L587,L587/(1+$I$1)^P587))</f>
        <v/>
      </c>
      <c r="R587">
        <f>IF(O587="Atraso",$K$3-G587,0)</f>
        <v/>
      </c>
      <c r="S587">
        <f>IF(R587&lt;=15,"Até 15",IF(R587&lt;=30,"Entre 15 e 30",IF(R587&lt;=60,"Entre 30 e 60",IF(R587&lt;=90,"Entre 60 e 90",IF(R587&lt;=120,"Entre 90 e 120",IF(R587&lt;=150,"Entre 120 e 150",IF(R587&lt;=180,"Entre 150 e 180","Superior a 180")))))))</f>
        <v/>
      </c>
    </row>
    <row r="588">
      <c r="A588" t="inlineStr">
        <is>
          <t>Q03L02</t>
        </is>
      </c>
      <c r="B588" t="inlineStr">
        <is>
          <t>MARIO ROBERTO SALTINI</t>
        </is>
      </c>
      <c r="C588" t="n">
        <v>1</v>
      </c>
      <c r="D588" t="inlineStr">
        <is>
          <t>IPCA</t>
        </is>
      </c>
      <c r="E588" t="n">
        <v>0.009488792934583046</v>
      </c>
      <c r="F588" t="inlineStr">
        <is>
          <t>MENSAL</t>
        </is>
      </c>
      <c r="G588" t="n">
        <v>47932</v>
      </c>
      <c r="H588" t="n">
        <v>47932</v>
      </c>
      <c r="I588" t="n">
        <v>105</v>
      </c>
      <c r="J588" t="inlineStr">
        <is>
          <t>CARTEIRA</t>
        </is>
      </c>
      <c r="K588" t="inlineStr">
        <is>
          <t>CONTRATO</t>
        </is>
      </c>
      <c r="L588" t="n">
        <v>2760.89</v>
      </c>
      <c r="M588" t="inlineStr">
        <is>
          <t>IBIRAPITANGA FASE 3</t>
        </is>
      </c>
      <c r="N588" s="142">
        <f>DATE(YEAR(G588),MONTH(G588),1)</f>
        <v/>
      </c>
      <c r="O588" s="132">
        <f>IF(G588&gt;$K$3,"Futuro","Atraso")</f>
        <v/>
      </c>
      <c r="P588">
        <f>12*(YEAR(G588)-YEAR($K$3))+(MONTH(G588)-MONTH($K$3))</f>
        <v/>
      </c>
      <c r="Q588" s="366">
        <f>IF(M588="IBIRAPITANGA FASE 3",IF(O588="Atraso",L588,L588/(1+$I$2)^P588),IF(O588="Atraso",L588,L588/(1+$I$1)^P588))</f>
        <v/>
      </c>
      <c r="R588">
        <f>IF(O588="Atraso",$K$3-G588,0)</f>
        <v/>
      </c>
      <c r="S588">
        <f>IF(R588&lt;=15,"Até 15",IF(R588&lt;=30,"Entre 15 e 30",IF(R588&lt;=60,"Entre 30 e 60",IF(R588&lt;=90,"Entre 60 e 90",IF(R588&lt;=120,"Entre 90 e 120",IF(R588&lt;=150,"Entre 120 e 150",IF(R588&lt;=180,"Entre 150 e 180","Superior a 180")))))))</f>
        <v/>
      </c>
    </row>
    <row r="589">
      <c r="A589" t="inlineStr">
        <is>
          <t>Q03L02</t>
        </is>
      </c>
      <c r="B589" t="inlineStr">
        <is>
          <t>MARIO ROBERTO SALTINI</t>
        </is>
      </c>
      <c r="C589" t="n">
        <v>1</v>
      </c>
      <c r="D589" t="inlineStr">
        <is>
          <t>IPCA</t>
        </is>
      </c>
      <c r="E589" t="n">
        <v>0.009488792934583046</v>
      </c>
      <c r="F589" t="inlineStr">
        <is>
          <t>MENSAL</t>
        </is>
      </c>
      <c r="G589" t="n">
        <v>47932</v>
      </c>
      <c r="H589" t="n">
        <v>47932</v>
      </c>
      <c r="I589" t="n">
        <v>9</v>
      </c>
      <c r="J589" t="inlineStr">
        <is>
          <t>CARTEIRA</t>
        </is>
      </c>
      <c r="K589" t="inlineStr">
        <is>
          <t>CONTRATO</t>
        </is>
      </c>
      <c r="L589" t="n">
        <v>14835.06</v>
      </c>
      <c r="M589" t="inlineStr">
        <is>
          <t>IBIRAPITANGA FASE 3</t>
        </is>
      </c>
      <c r="N589" s="142">
        <f>DATE(YEAR(G589),MONTH(G589),1)</f>
        <v/>
      </c>
      <c r="O589" s="132">
        <f>IF(G589&gt;$K$3,"Futuro","Atraso")</f>
        <v/>
      </c>
      <c r="P589">
        <f>12*(YEAR(G589)-YEAR($K$3))+(MONTH(G589)-MONTH($K$3))</f>
        <v/>
      </c>
      <c r="Q589" s="366">
        <f>IF(M589="IBIRAPITANGA FASE 3",IF(O589="Atraso",L589,L589/(1+$I$2)^P589),IF(O589="Atraso",L589,L589/(1+$I$1)^P589))</f>
        <v/>
      </c>
      <c r="R589">
        <f>IF(O589="Atraso",$K$3-G589,0)</f>
        <v/>
      </c>
      <c r="S589">
        <f>IF(R589&lt;=15,"Até 15",IF(R589&lt;=30,"Entre 15 e 30",IF(R589&lt;=60,"Entre 30 e 60",IF(R589&lt;=90,"Entre 60 e 90",IF(R589&lt;=120,"Entre 90 e 120",IF(R589&lt;=150,"Entre 120 e 150",IF(R589&lt;=180,"Entre 150 e 180","Superior a 180")))))))</f>
        <v/>
      </c>
    </row>
    <row r="590">
      <c r="A590" t="inlineStr">
        <is>
          <t>Q03L02</t>
        </is>
      </c>
      <c r="B590" t="inlineStr">
        <is>
          <t>MARIO ROBERTO SALTINI</t>
        </is>
      </c>
      <c r="C590" t="n">
        <v>1</v>
      </c>
      <c r="D590" t="inlineStr">
        <is>
          <t>IPCA</t>
        </is>
      </c>
      <c r="E590" t="n">
        <v>0.009488792934583046</v>
      </c>
      <c r="F590" t="inlineStr">
        <is>
          <t>MENSAL</t>
        </is>
      </c>
      <c r="G590" t="n">
        <v>47963</v>
      </c>
      <c r="H590" t="n">
        <v>47963</v>
      </c>
      <c r="I590" t="n">
        <v>106</v>
      </c>
      <c r="J590" t="inlineStr">
        <is>
          <t>CARTEIRA</t>
        </is>
      </c>
      <c r="K590" t="inlineStr">
        <is>
          <t>CONTRATO</t>
        </is>
      </c>
      <c r="L590" t="n">
        <v>2760.89</v>
      </c>
      <c r="M590" t="inlineStr">
        <is>
          <t>IBIRAPITANGA FASE 3</t>
        </is>
      </c>
      <c r="N590" s="142">
        <f>DATE(YEAR(G590),MONTH(G590),1)</f>
        <v/>
      </c>
      <c r="O590" s="132">
        <f>IF(G590&gt;$K$3,"Futuro","Atraso")</f>
        <v/>
      </c>
      <c r="P590">
        <f>12*(YEAR(G590)-YEAR($K$3))+(MONTH(G590)-MONTH($K$3))</f>
        <v/>
      </c>
      <c r="Q590" s="366">
        <f>IF(M590="IBIRAPITANGA FASE 3",IF(O590="Atraso",L590,L590/(1+$I$2)^P590),IF(O590="Atraso",L590,L590/(1+$I$1)^P590))</f>
        <v/>
      </c>
      <c r="R590">
        <f>IF(O590="Atraso",$K$3-G590,0)</f>
        <v/>
      </c>
      <c r="S590">
        <f>IF(R590&lt;=15,"Até 15",IF(R590&lt;=30,"Entre 15 e 30",IF(R590&lt;=60,"Entre 30 e 60",IF(R590&lt;=90,"Entre 60 e 90",IF(R590&lt;=120,"Entre 90 e 120",IF(R590&lt;=150,"Entre 120 e 150",IF(R590&lt;=180,"Entre 150 e 180","Superior a 180")))))))</f>
        <v/>
      </c>
    </row>
    <row r="591">
      <c r="A591" t="inlineStr">
        <is>
          <t>Q03L02</t>
        </is>
      </c>
      <c r="B591" t="inlineStr">
        <is>
          <t>MARIO ROBERTO SALTINI</t>
        </is>
      </c>
      <c r="C591" t="n">
        <v>1</v>
      </c>
      <c r="D591" t="inlineStr">
        <is>
          <t>IPCA</t>
        </is>
      </c>
      <c r="E591" t="n">
        <v>0.009488792934583046</v>
      </c>
      <c r="F591" t="inlineStr">
        <is>
          <t>MENSAL</t>
        </is>
      </c>
      <c r="G591" t="n">
        <v>47993</v>
      </c>
      <c r="H591" t="n">
        <v>47993</v>
      </c>
      <c r="I591" t="n">
        <v>107</v>
      </c>
      <c r="J591" t="inlineStr">
        <is>
          <t>CARTEIRA</t>
        </is>
      </c>
      <c r="K591" t="inlineStr">
        <is>
          <t>CONTRATO</t>
        </is>
      </c>
      <c r="L591" t="n">
        <v>2760.89</v>
      </c>
      <c r="M591" t="inlineStr">
        <is>
          <t>IBIRAPITANGA FASE 3</t>
        </is>
      </c>
      <c r="N591" s="142">
        <f>DATE(YEAR(G591),MONTH(G591),1)</f>
        <v/>
      </c>
      <c r="O591" s="132">
        <f>IF(G591&gt;$K$3,"Futuro","Atraso")</f>
        <v/>
      </c>
      <c r="P591">
        <f>12*(YEAR(G591)-YEAR($K$3))+(MONTH(G591)-MONTH($K$3))</f>
        <v/>
      </c>
      <c r="Q591" s="366">
        <f>IF(M591="IBIRAPITANGA FASE 3",IF(O591="Atraso",L591,L591/(1+$I$2)^P591),IF(O591="Atraso",L591,L591/(1+$I$1)^P591))</f>
        <v/>
      </c>
      <c r="R591">
        <f>IF(O591="Atraso",$K$3-G591,0)</f>
        <v/>
      </c>
      <c r="S591">
        <f>IF(R591&lt;=15,"Até 15",IF(R591&lt;=30,"Entre 15 e 30",IF(R591&lt;=60,"Entre 30 e 60",IF(R591&lt;=90,"Entre 60 e 90",IF(R591&lt;=120,"Entre 90 e 120",IF(R591&lt;=150,"Entre 120 e 150",IF(R591&lt;=180,"Entre 150 e 180","Superior a 180")))))))</f>
        <v/>
      </c>
    </row>
    <row r="592">
      <c r="A592" t="inlineStr">
        <is>
          <t>Q03L02</t>
        </is>
      </c>
      <c r="B592" t="inlineStr">
        <is>
          <t>MARIO ROBERTO SALTINI</t>
        </is>
      </c>
      <c r="C592" t="n">
        <v>1</v>
      </c>
      <c r="D592" t="inlineStr">
        <is>
          <t>IPCA</t>
        </is>
      </c>
      <c r="E592" t="n">
        <v>0.009488792934583046</v>
      </c>
      <c r="F592" t="inlineStr">
        <is>
          <t>MENSAL</t>
        </is>
      </c>
      <c r="G592" t="n">
        <v>48024</v>
      </c>
      <c r="H592" t="n">
        <v>48024</v>
      </c>
      <c r="I592" t="n">
        <v>108</v>
      </c>
      <c r="J592" t="inlineStr">
        <is>
          <t>CARTEIRA</t>
        </is>
      </c>
      <c r="K592" t="inlineStr">
        <is>
          <t>CONTRATO</t>
        </is>
      </c>
      <c r="L592" t="n">
        <v>2760.89</v>
      </c>
      <c r="M592" t="inlineStr">
        <is>
          <t>IBIRAPITANGA FASE 3</t>
        </is>
      </c>
      <c r="N592" s="142">
        <f>DATE(YEAR(G592),MONTH(G592),1)</f>
        <v/>
      </c>
      <c r="O592" s="132">
        <f>IF(G592&gt;$K$3,"Futuro","Atraso")</f>
        <v/>
      </c>
      <c r="P592">
        <f>12*(YEAR(G592)-YEAR($K$3))+(MONTH(G592)-MONTH($K$3))</f>
        <v/>
      </c>
      <c r="Q592" s="366">
        <f>IF(M592="IBIRAPITANGA FASE 3",IF(O592="Atraso",L592,L592/(1+$I$2)^P592),IF(O592="Atraso",L592,L592/(1+$I$1)^P592))</f>
        <v/>
      </c>
      <c r="R592">
        <f>IF(O592="Atraso",$K$3-G592,0)</f>
        <v/>
      </c>
      <c r="S592">
        <f>IF(R592&lt;=15,"Até 15",IF(R592&lt;=30,"Entre 15 e 30",IF(R592&lt;=60,"Entre 30 e 60",IF(R592&lt;=90,"Entre 60 e 90",IF(R592&lt;=120,"Entre 90 e 120",IF(R592&lt;=150,"Entre 120 e 150",IF(R592&lt;=180,"Entre 150 e 180","Superior a 180")))))))</f>
        <v/>
      </c>
    </row>
    <row r="593">
      <c r="A593" t="inlineStr">
        <is>
          <t>Q03L02</t>
        </is>
      </c>
      <c r="B593" t="inlineStr">
        <is>
          <t>MARIO ROBERTO SALTINI</t>
        </is>
      </c>
      <c r="C593" t="n">
        <v>1</v>
      </c>
      <c r="D593" t="inlineStr">
        <is>
          <t>IPCA</t>
        </is>
      </c>
      <c r="E593" t="n">
        <v>0.009488792934583046</v>
      </c>
      <c r="F593" t="inlineStr">
        <is>
          <t>MENSAL</t>
        </is>
      </c>
      <c r="G593" t="n">
        <v>48054</v>
      </c>
      <c r="H593" t="n">
        <v>48054</v>
      </c>
      <c r="I593" t="n">
        <v>109</v>
      </c>
      <c r="J593" t="inlineStr">
        <is>
          <t>CARTEIRA</t>
        </is>
      </c>
      <c r="K593" t="inlineStr">
        <is>
          <t>CONTRATO</t>
        </is>
      </c>
      <c r="L593" t="n">
        <v>2760.89</v>
      </c>
      <c r="M593" t="inlineStr">
        <is>
          <t>IBIRAPITANGA FASE 3</t>
        </is>
      </c>
      <c r="N593" s="142">
        <f>DATE(YEAR(G593),MONTH(G593),1)</f>
        <v/>
      </c>
      <c r="O593" s="132">
        <f>IF(G593&gt;$K$3,"Futuro","Atraso")</f>
        <v/>
      </c>
      <c r="P593">
        <f>12*(YEAR(G593)-YEAR($K$3))+(MONTH(G593)-MONTH($K$3))</f>
        <v/>
      </c>
      <c r="Q593" s="366">
        <f>IF(M593="IBIRAPITANGA FASE 3",IF(O593="Atraso",L593,L593/(1+$I$2)^P593),IF(O593="Atraso",L593,L593/(1+$I$1)^P593))</f>
        <v/>
      </c>
      <c r="R593">
        <f>IF(O593="Atraso",$K$3-G593,0)</f>
        <v/>
      </c>
      <c r="S593">
        <f>IF(R593&lt;=15,"Até 15",IF(R593&lt;=30,"Entre 15 e 30",IF(R593&lt;=60,"Entre 30 e 60",IF(R593&lt;=90,"Entre 60 e 90",IF(R593&lt;=120,"Entre 90 e 120",IF(R593&lt;=150,"Entre 120 e 150",IF(R593&lt;=180,"Entre 150 e 180","Superior a 180")))))))</f>
        <v/>
      </c>
    </row>
    <row r="594">
      <c r="A594" t="inlineStr">
        <is>
          <t>Q03L02</t>
        </is>
      </c>
      <c r="B594" t="inlineStr">
        <is>
          <t>MARIO ROBERTO SALTINI</t>
        </is>
      </c>
      <c r="C594" t="n">
        <v>1</v>
      </c>
      <c r="D594" t="inlineStr">
        <is>
          <t>IPCA</t>
        </is>
      </c>
      <c r="E594" t="n">
        <v>0.009488792934583046</v>
      </c>
      <c r="F594" t="inlineStr">
        <is>
          <t>MENSAL</t>
        </is>
      </c>
      <c r="G594" t="n">
        <v>48085</v>
      </c>
      <c r="H594" t="n">
        <v>48085</v>
      </c>
      <c r="I594" t="n">
        <v>110</v>
      </c>
      <c r="J594" t="inlineStr">
        <is>
          <t>CARTEIRA</t>
        </is>
      </c>
      <c r="K594" t="inlineStr">
        <is>
          <t>CONTRATO</t>
        </is>
      </c>
      <c r="L594" t="n">
        <v>2760.89</v>
      </c>
      <c r="M594" t="inlineStr">
        <is>
          <t>IBIRAPITANGA FASE 3</t>
        </is>
      </c>
      <c r="N594" s="142">
        <f>DATE(YEAR(G594),MONTH(G594),1)</f>
        <v/>
      </c>
      <c r="O594" s="132">
        <f>IF(G594&gt;$K$3,"Futuro","Atraso")</f>
        <v/>
      </c>
      <c r="P594">
        <f>12*(YEAR(G594)-YEAR($K$3))+(MONTH(G594)-MONTH($K$3))</f>
        <v/>
      </c>
      <c r="Q594" s="366">
        <f>IF(M594="IBIRAPITANGA FASE 3",IF(O594="Atraso",L594,L594/(1+$I$2)^P594),IF(O594="Atraso",L594,L594/(1+$I$1)^P594))</f>
        <v/>
      </c>
      <c r="R594">
        <f>IF(O594="Atraso",$K$3-G594,0)</f>
        <v/>
      </c>
      <c r="S594">
        <f>IF(R594&lt;=15,"Até 15",IF(R594&lt;=30,"Entre 15 e 30",IF(R594&lt;=60,"Entre 30 e 60",IF(R594&lt;=90,"Entre 60 e 90",IF(R594&lt;=120,"Entre 90 e 120",IF(R594&lt;=150,"Entre 120 e 150",IF(R594&lt;=180,"Entre 150 e 180","Superior a 180")))))))</f>
        <v/>
      </c>
    </row>
    <row r="595">
      <c r="A595" t="inlineStr">
        <is>
          <t>Q03L02</t>
        </is>
      </c>
      <c r="B595" t="inlineStr">
        <is>
          <t>MARIO ROBERTO SALTINI</t>
        </is>
      </c>
      <c r="C595" t="n">
        <v>1</v>
      </c>
      <c r="D595" t="inlineStr">
        <is>
          <t>IPCA</t>
        </is>
      </c>
      <c r="E595" t="n">
        <v>0.009488792934583046</v>
      </c>
      <c r="F595" t="inlineStr">
        <is>
          <t>MENSAL</t>
        </is>
      </c>
      <c r="G595" t="n">
        <v>48116</v>
      </c>
      <c r="H595" t="n">
        <v>48116</v>
      </c>
      <c r="I595" t="n">
        <v>111</v>
      </c>
      <c r="J595" t="inlineStr">
        <is>
          <t>CARTEIRA</t>
        </is>
      </c>
      <c r="K595" t="inlineStr">
        <is>
          <t>CONTRATO</t>
        </is>
      </c>
      <c r="L595" t="n">
        <v>2760.89</v>
      </c>
      <c r="M595" t="inlineStr">
        <is>
          <t>IBIRAPITANGA FASE 3</t>
        </is>
      </c>
      <c r="N595" s="142">
        <f>DATE(YEAR(G595),MONTH(G595),1)</f>
        <v/>
      </c>
      <c r="O595" s="132">
        <f>IF(G595&gt;$K$3,"Futuro","Atraso")</f>
        <v/>
      </c>
      <c r="P595">
        <f>12*(YEAR(G595)-YEAR($K$3))+(MONTH(G595)-MONTH($K$3))</f>
        <v/>
      </c>
      <c r="Q595" s="366">
        <f>IF(M595="IBIRAPITANGA FASE 3",IF(O595="Atraso",L595,L595/(1+$I$2)^P595),IF(O595="Atraso",L595,L595/(1+$I$1)^P595))</f>
        <v/>
      </c>
      <c r="R595">
        <f>IF(O595="Atraso",$K$3-G595,0)</f>
        <v/>
      </c>
      <c r="S595">
        <f>IF(R595&lt;=15,"Até 15",IF(R595&lt;=30,"Entre 15 e 30",IF(R595&lt;=60,"Entre 30 e 60",IF(R595&lt;=90,"Entre 60 e 90",IF(R595&lt;=120,"Entre 90 e 120",IF(R595&lt;=150,"Entre 120 e 150",IF(R595&lt;=180,"Entre 150 e 180","Superior a 180")))))))</f>
        <v/>
      </c>
    </row>
    <row r="596">
      <c r="A596" t="inlineStr">
        <is>
          <t>Q03L02</t>
        </is>
      </c>
      <c r="B596" t="inlineStr">
        <is>
          <t>MARIO ROBERTO SALTINI</t>
        </is>
      </c>
      <c r="C596" t="n">
        <v>1</v>
      </c>
      <c r="D596" t="inlineStr">
        <is>
          <t>IPCA</t>
        </is>
      </c>
      <c r="E596" t="n">
        <v>0.009488792934583046</v>
      </c>
      <c r="F596" t="inlineStr">
        <is>
          <t>MENSAL</t>
        </is>
      </c>
      <c r="G596" t="n">
        <v>48146</v>
      </c>
      <c r="H596" t="n">
        <v>48146</v>
      </c>
      <c r="I596" t="n">
        <v>112</v>
      </c>
      <c r="J596" t="inlineStr">
        <is>
          <t>CARTEIRA</t>
        </is>
      </c>
      <c r="K596" t="inlineStr">
        <is>
          <t>CONTRATO</t>
        </is>
      </c>
      <c r="L596" t="n">
        <v>2760.89</v>
      </c>
      <c r="M596" t="inlineStr">
        <is>
          <t>IBIRAPITANGA FASE 3</t>
        </is>
      </c>
      <c r="N596" s="142">
        <f>DATE(YEAR(G596),MONTH(G596),1)</f>
        <v/>
      </c>
      <c r="O596" s="132">
        <f>IF(G596&gt;$K$3,"Futuro","Atraso")</f>
        <v/>
      </c>
      <c r="P596">
        <f>12*(YEAR(G596)-YEAR($K$3))+(MONTH(G596)-MONTH($K$3))</f>
        <v/>
      </c>
      <c r="Q596" s="366">
        <f>IF(M596="IBIRAPITANGA FASE 3",IF(O596="Atraso",L596,L596/(1+$I$2)^P596),IF(O596="Atraso",L596,L596/(1+$I$1)^P596))</f>
        <v/>
      </c>
      <c r="R596">
        <f>IF(O596="Atraso",$K$3-G596,0)</f>
        <v/>
      </c>
      <c r="S596">
        <f>IF(R596&lt;=15,"Até 15",IF(R596&lt;=30,"Entre 15 e 30",IF(R596&lt;=60,"Entre 30 e 60",IF(R596&lt;=90,"Entre 60 e 90",IF(R596&lt;=120,"Entre 90 e 120",IF(R596&lt;=150,"Entre 120 e 150",IF(R596&lt;=180,"Entre 150 e 180","Superior a 180")))))))</f>
        <v/>
      </c>
    </row>
    <row r="597">
      <c r="A597" t="inlineStr">
        <is>
          <t>Q03L02</t>
        </is>
      </c>
      <c r="B597" t="inlineStr">
        <is>
          <t>MARIO ROBERTO SALTINI</t>
        </is>
      </c>
      <c r="C597" t="n">
        <v>1</v>
      </c>
      <c r="D597" t="inlineStr">
        <is>
          <t>IPCA</t>
        </is>
      </c>
      <c r="E597" t="n">
        <v>0.009488792934583046</v>
      </c>
      <c r="F597" t="inlineStr">
        <is>
          <t>MENSAL</t>
        </is>
      </c>
      <c r="G597" t="n">
        <v>48177</v>
      </c>
      <c r="H597" t="n">
        <v>48177</v>
      </c>
      <c r="I597" t="n">
        <v>113</v>
      </c>
      <c r="J597" t="inlineStr">
        <is>
          <t>CARTEIRA</t>
        </is>
      </c>
      <c r="K597" t="inlineStr">
        <is>
          <t>CONTRATO</t>
        </is>
      </c>
      <c r="L597" t="n">
        <v>2760.89</v>
      </c>
      <c r="M597" t="inlineStr">
        <is>
          <t>IBIRAPITANGA FASE 3</t>
        </is>
      </c>
      <c r="N597" s="142">
        <f>DATE(YEAR(G597),MONTH(G597),1)</f>
        <v/>
      </c>
      <c r="O597" s="132">
        <f>IF(G597&gt;$K$3,"Futuro","Atraso")</f>
        <v/>
      </c>
      <c r="P597">
        <f>12*(YEAR(G597)-YEAR($K$3))+(MONTH(G597)-MONTH($K$3))</f>
        <v/>
      </c>
      <c r="Q597" s="366">
        <f>IF(M597="IBIRAPITANGA FASE 3",IF(O597="Atraso",L597,L597/(1+$I$2)^P597),IF(O597="Atraso",L597,L597/(1+$I$1)^P597))</f>
        <v/>
      </c>
      <c r="R597">
        <f>IF(O597="Atraso",$K$3-G597,0)</f>
        <v/>
      </c>
      <c r="S597">
        <f>IF(R597&lt;=15,"Até 15",IF(R597&lt;=30,"Entre 15 e 30",IF(R597&lt;=60,"Entre 30 e 60",IF(R597&lt;=90,"Entre 60 e 90",IF(R597&lt;=120,"Entre 90 e 120",IF(R597&lt;=150,"Entre 120 e 150",IF(R597&lt;=180,"Entre 150 e 180","Superior a 180")))))))</f>
        <v/>
      </c>
    </row>
    <row r="598">
      <c r="A598" t="inlineStr">
        <is>
          <t>Q03L02</t>
        </is>
      </c>
      <c r="B598" t="inlineStr">
        <is>
          <t>MARIO ROBERTO SALTINI</t>
        </is>
      </c>
      <c r="C598" t="n">
        <v>1</v>
      </c>
      <c r="D598" t="inlineStr">
        <is>
          <t>IPCA</t>
        </is>
      </c>
      <c r="E598" t="n">
        <v>0.009488792934583046</v>
      </c>
      <c r="F598" t="inlineStr">
        <is>
          <t>MENSAL</t>
        </is>
      </c>
      <c r="G598" t="n">
        <v>48207</v>
      </c>
      <c r="H598" t="n">
        <v>48207</v>
      </c>
      <c r="I598" t="n">
        <v>114</v>
      </c>
      <c r="J598" t="inlineStr">
        <is>
          <t>CARTEIRA</t>
        </is>
      </c>
      <c r="K598" t="inlineStr">
        <is>
          <t>CONTRATO</t>
        </is>
      </c>
      <c r="L598" t="n">
        <v>2760.89</v>
      </c>
      <c r="M598" t="inlineStr">
        <is>
          <t>IBIRAPITANGA FASE 3</t>
        </is>
      </c>
      <c r="N598" s="142">
        <f>DATE(YEAR(G598),MONTH(G598),1)</f>
        <v/>
      </c>
      <c r="O598" s="132">
        <f>IF(G598&gt;$K$3,"Futuro","Atraso")</f>
        <v/>
      </c>
      <c r="P598">
        <f>12*(YEAR(G598)-YEAR($K$3))+(MONTH(G598)-MONTH($K$3))</f>
        <v/>
      </c>
      <c r="Q598" s="366">
        <f>IF(M598="IBIRAPITANGA FASE 3",IF(O598="Atraso",L598,L598/(1+$I$2)^P598),IF(O598="Atraso",L598,L598/(1+$I$1)^P598))</f>
        <v/>
      </c>
      <c r="R598">
        <f>IF(O598="Atraso",$K$3-G598,0)</f>
        <v/>
      </c>
      <c r="S598">
        <f>IF(R598&lt;=15,"Até 15",IF(R598&lt;=30,"Entre 15 e 30",IF(R598&lt;=60,"Entre 30 e 60",IF(R598&lt;=90,"Entre 60 e 90",IF(R598&lt;=120,"Entre 90 e 120",IF(R598&lt;=150,"Entre 120 e 150",IF(R598&lt;=180,"Entre 150 e 180","Superior a 180")))))))</f>
        <v/>
      </c>
    </row>
    <row r="599">
      <c r="A599" t="inlineStr">
        <is>
          <t>Q03L02</t>
        </is>
      </c>
      <c r="B599" t="inlineStr">
        <is>
          <t>MARIO ROBERTO SALTINI</t>
        </is>
      </c>
      <c r="C599" t="n">
        <v>1</v>
      </c>
      <c r="D599" t="inlineStr">
        <is>
          <t>IPCA</t>
        </is>
      </c>
      <c r="E599" t="n">
        <v>0.009488792934583046</v>
      </c>
      <c r="F599" t="inlineStr">
        <is>
          <t>MENSAL</t>
        </is>
      </c>
      <c r="G599" t="n">
        <v>48238</v>
      </c>
      <c r="H599" t="n">
        <v>48238</v>
      </c>
      <c r="I599" t="n">
        <v>115</v>
      </c>
      <c r="J599" t="inlineStr">
        <is>
          <t>CARTEIRA</t>
        </is>
      </c>
      <c r="K599" t="inlineStr">
        <is>
          <t>CONTRATO</t>
        </is>
      </c>
      <c r="L599" t="n">
        <v>2760.89</v>
      </c>
      <c r="M599" t="inlineStr">
        <is>
          <t>IBIRAPITANGA FASE 3</t>
        </is>
      </c>
      <c r="N599" s="142">
        <f>DATE(YEAR(G599),MONTH(G599),1)</f>
        <v/>
      </c>
      <c r="O599" s="132">
        <f>IF(G599&gt;$K$3,"Futuro","Atraso")</f>
        <v/>
      </c>
      <c r="P599">
        <f>12*(YEAR(G599)-YEAR($K$3))+(MONTH(G599)-MONTH($K$3))</f>
        <v/>
      </c>
      <c r="Q599" s="366">
        <f>IF(M599="IBIRAPITANGA FASE 3",IF(O599="Atraso",L599,L599/(1+$I$2)^P599),IF(O599="Atraso",L599,L599/(1+$I$1)^P599))</f>
        <v/>
      </c>
      <c r="R599">
        <f>IF(O599="Atraso",$K$3-G599,0)</f>
        <v/>
      </c>
      <c r="S599">
        <f>IF(R599&lt;=15,"Até 15",IF(R599&lt;=30,"Entre 15 e 30",IF(R599&lt;=60,"Entre 30 e 60",IF(R599&lt;=90,"Entre 60 e 90",IF(R599&lt;=120,"Entre 90 e 120",IF(R599&lt;=150,"Entre 120 e 150",IF(R599&lt;=180,"Entre 150 e 180","Superior a 180")))))))</f>
        <v/>
      </c>
    </row>
    <row r="600">
      <c r="A600" t="inlineStr">
        <is>
          <t>Q03L02</t>
        </is>
      </c>
      <c r="B600" t="inlineStr">
        <is>
          <t>MARIO ROBERTO SALTINI</t>
        </is>
      </c>
      <c r="C600" t="n">
        <v>1</v>
      </c>
      <c r="D600" t="inlineStr">
        <is>
          <t>IPCA</t>
        </is>
      </c>
      <c r="E600" t="n">
        <v>0.009488792934583046</v>
      </c>
      <c r="F600" t="inlineStr">
        <is>
          <t>MENSAL</t>
        </is>
      </c>
      <c r="G600" t="n">
        <v>48269</v>
      </c>
      <c r="H600" t="n">
        <v>48269</v>
      </c>
      <c r="I600" t="n">
        <v>116</v>
      </c>
      <c r="J600" t="inlineStr">
        <is>
          <t>CARTEIRA</t>
        </is>
      </c>
      <c r="K600" t="inlineStr">
        <is>
          <t>CONTRATO</t>
        </is>
      </c>
      <c r="L600" t="n">
        <v>2760.89</v>
      </c>
      <c r="M600" t="inlineStr">
        <is>
          <t>IBIRAPITANGA FASE 3</t>
        </is>
      </c>
      <c r="N600" s="142">
        <f>DATE(YEAR(G600),MONTH(G600),1)</f>
        <v/>
      </c>
      <c r="O600" s="132">
        <f>IF(G600&gt;$K$3,"Futuro","Atraso")</f>
        <v/>
      </c>
      <c r="P600">
        <f>12*(YEAR(G600)-YEAR($K$3))+(MONTH(G600)-MONTH($K$3))</f>
        <v/>
      </c>
      <c r="Q600" s="366">
        <f>IF(M600="IBIRAPITANGA FASE 3",IF(O600="Atraso",L600,L600/(1+$I$2)^P600),IF(O600="Atraso",L600,L600/(1+$I$1)^P600))</f>
        <v/>
      </c>
      <c r="R600">
        <f>IF(O600="Atraso",$K$3-G600,0)</f>
        <v/>
      </c>
      <c r="S600">
        <f>IF(R600&lt;=15,"Até 15",IF(R600&lt;=30,"Entre 15 e 30",IF(R600&lt;=60,"Entre 30 e 60",IF(R600&lt;=90,"Entre 60 e 90",IF(R600&lt;=120,"Entre 90 e 120",IF(R600&lt;=150,"Entre 120 e 150",IF(R600&lt;=180,"Entre 150 e 180","Superior a 180")))))))</f>
        <v/>
      </c>
    </row>
    <row r="601">
      <c r="A601" t="inlineStr">
        <is>
          <t>Q03L02</t>
        </is>
      </c>
      <c r="B601" t="inlineStr">
        <is>
          <t>MARIO ROBERTO SALTINI</t>
        </is>
      </c>
      <c r="C601" t="n">
        <v>1</v>
      </c>
      <c r="D601" t="inlineStr">
        <is>
          <t>IPCA</t>
        </is>
      </c>
      <c r="E601" t="n">
        <v>0.009488792934583046</v>
      </c>
      <c r="F601" t="inlineStr">
        <is>
          <t>MENSAL</t>
        </is>
      </c>
      <c r="G601" t="n">
        <v>48298</v>
      </c>
      <c r="H601" t="n">
        <v>48298</v>
      </c>
      <c r="I601" t="n">
        <v>117</v>
      </c>
      <c r="J601" t="inlineStr">
        <is>
          <t>CARTEIRA</t>
        </is>
      </c>
      <c r="K601" t="inlineStr">
        <is>
          <t>CONTRATO</t>
        </is>
      </c>
      <c r="L601" t="n">
        <v>2760.89</v>
      </c>
      <c r="M601" t="inlineStr">
        <is>
          <t>IBIRAPITANGA FASE 3</t>
        </is>
      </c>
      <c r="N601" s="142">
        <f>DATE(YEAR(G601),MONTH(G601),1)</f>
        <v/>
      </c>
      <c r="O601" s="132">
        <f>IF(G601&gt;$K$3,"Futuro","Atraso")</f>
        <v/>
      </c>
      <c r="P601">
        <f>12*(YEAR(G601)-YEAR($K$3))+(MONTH(G601)-MONTH($K$3))</f>
        <v/>
      </c>
      <c r="Q601" s="366">
        <f>IF(M601="IBIRAPITANGA FASE 3",IF(O601="Atraso",L601,L601/(1+$I$2)^P601),IF(O601="Atraso",L601,L601/(1+$I$1)^P601))</f>
        <v/>
      </c>
      <c r="R601">
        <f>IF(O601="Atraso",$K$3-G601,0)</f>
        <v/>
      </c>
      <c r="S601">
        <f>IF(R601&lt;=15,"Até 15",IF(R601&lt;=30,"Entre 15 e 30",IF(R601&lt;=60,"Entre 30 e 60",IF(R601&lt;=90,"Entre 60 e 90",IF(R601&lt;=120,"Entre 90 e 120",IF(R601&lt;=150,"Entre 120 e 150",IF(R601&lt;=180,"Entre 150 e 180","Superior a 180")))))))</f>
        <v/>
      </c>
    </row>
    <row r="602">
      <c r="A602" t="inlineStr">
        <is>
          <t>Q03L02</t>
        </is>
      </c>
      <c r="B602" t="inlineStr">
        <is>
          <t>MARIO ROBERTO SALTINI</t>
        </is>
      </c>
      <c r="C602" t="n">
        <v>1</v>
      </c>
      <c r="D602" t="inlineStr">
        <is>
          <t>IPCA</t>
        </is>
      </c>
      <c r="E602" t="n">
        <v>0.009488792934583046</v>
      </c>
      <c r="F602" t="inlineStr">
        <is>
          <t>MENSAL</t>
        </is>
      </c>
      <c r="G602" t="n">
        <v>48298</v>
      </c>
      <c r="H602" t="n">
        <v>48298</v>
      </c>
      <c r="I602" t="n">
        <v>10</v>
      </c>
      <c r="J602" t="inlineStr">
        <is>
          <t>CARTEIRA</t>
        </is>
      </c>
      <c r="K602" t="inlineStr">
        <is>
          <t>CONTRATO</t>
        </is>
      </c>
      <c r="L602" t="n">
        <v>14835.06</v>
      </c>
      <c r="M602" t="inlineStr">
        <is>
          <t>IBIRAPITANGA FASE 3</t>
        </is>
      </c>
      <c r="N602" s="142">
        <f>DATE(YEAR(G602),MONTH(G602),1)</f>
        <v/>
      </c>
      <c r="O602" s="132">
        <f>IF(G602&gt;$K$3,"Futuro","Atraso")</f>
        <v/>
      </c>
      <c r="P602">
        <f>12*(YEAR(G602)-YEAR($K$3))+(MONTH(G602)-MONTH($K$3))</f>
        <v/>
      </c>
      <c r="Q602" s="366">
        <f>IF(M602="IBIRAPITANGA FASE 3",IF(O602="Atraso",L602,L602/(1+$I$2)^P602),IF(O602="Atraso",L602,L602/(1+$I$1)^P602))</f>
        <v/>
      </c>
      <c r="R602">
        <f>IF(O602="Atraso",$K$3-G602,0)</f>
        <v/>
      </c>
      <c r="S602">
        <f>IF(R602&lt;=15,"Até 15",IF(R602&lt;=30,"Entre 15 e 30",IF(R602&lt;=60,"Entre 30 e 60",IF(R602&lt;=90,"Entre 60 e 90",IF(R602&lt;=120,"Entre 90 e 120",IF(R602&lt;=150,"Entre 120 e 150",IF(R602&lt;=180,"Entre 150 e 180","Superior a 180")))))))</f>
        <v/>
      </c>
    </row>
    <row r="603">
      <c r="A603" t="inlineStr">
        <is>
          <t>Q03L02</t>
        </is>
      </c>
      <c r="B603" t="inlineStr">
        <is>
          <t>MARIO ROBERTO SALTINI</t>
        </is>
      </c>
      <c r="C603" t="n">
        <v>1</v>
      </c>
      <c r="D603" t="inlineStr">
        <is>
          <t>IPCA</t>
        </is>
      </c>
      <c r="E603" t="n">
        <v>0.009488792934583046</v>
      </c>
      <c r="F603" t="inlineStr">
        <is>
          <t>MENSAL</t>
        </is>
      </c>
      <c r="G603" t="n">
        <v>48329</v>
      </c>
      <c r="H603" t="n">
        <v>48329</v>
      </c>
      <c r="I603" t="n">
        <v>118</v>
      </c>
      <c r="J603" t="inlineStr">
        <is>
          <t>CARTEIRA</t>
        </is>
      </c>
      <c r="K603" t="inlineStr">
        <is>
          <t>CONTRATO</t>
        </is>
      </c>
      <c r="L603" t="n">
        <v>2760.89</v>
      </c>
      <c r="M603" t="inlineStr">
        <is>
          <t>IBIRAPITANGA FASE 3</t>
        </is>
      </c>
      <c r="N603" s="142">
        <f>DATE(YEAR(G603),MONTH(G603),1)</f>
        <v/>
      </c>
      <c r="O603" s="132">
        <f>IF(G603&gt;$K$3,"Futuro","Atraso")</f>
        <v/>
      </c>
      <c r="P603">
        <f>12*(YEAR(G603)-YEAR($K$3))+(MONTH(G603)-MONTH($K$3))</f>
        <v/>
      </c>
      <c r="Q603" s="366">
        <f>IF(M603="IBIRAPITANGA FASE 3",IF(O603="Atraso",L603,L603/(1+$I$2)^P603),IF(O603="Atraso",L603,L603/(1+$I$1)^P603))</f>
        <v/>
      </c>
      <c r="R603">
        <f>IF(O603="Atraso",$K$3-G603,0)</f>
        <v/>
      </c>
      <c r="S603">
        <f>IF(R603&lt;=15,"Até 15",IF(R603&lt;=30,"Entre 15 e 30",IF(R603&lt;=60,"Entre 30 e 60",IF(R603&lt;=90,"Entre 60 e 90",IF(R603&lt;=120,"Entre 90 e 120",IF(R603&lt;=150,"Entre 120 e 150",IF(R603&lt;=180,"Entre 150 e 180","Superior a 180")))))))</f>
        <v/>
      </c>
    </row>
    <row r="604">
      <c r="A604" t="inlineStr">
        <is>
          <t>Q03L02</t>
        </is>
      </c>
      <c r="B604" t="inlineStr">
        <is>
          <t>MARIO ROBERTO SALTINI</t>
        </is>
      </c>
      <c r="C604" t="n">
        <v>1</v>
      </c>
      <c r="D604" t="inlineStr">
        <is>
          <t>IPCA</t>
        </is>
      </c>
      <c r="E604" t="n">
        <v>0.009488792934583046</v>
      </c>
      <c r="F604" t="inlineStr">
        <is>
          <t>MENSAL</t>
        </is>
      </c>
      <c r="G604" t="n">
        <v>48359</v>
      </c>
      <c r="H604" t="n">
        <v>48359</v>
      </c>
      <c r="I604" t="n">
        <v>119</v>
      </c>
      <c r="J604" t="inlineStr">
        <is>
          <t>CARTEIRA</t>
        </is>
      </c>
      <c r="K604" t="inlineStr">
        <is>
          <t>CONTRATO</t>
        </is>
      </c>
      <c r="L604" t="n">
        <v>2760.89</v>
      </c>
      <c r="M604" t="inlineStr">
        <is>
          <t>IBIRAPITANGA FASE 3</t>
        </is>
      </c>
      <c r="N604" s="142">
        <f>DATE(YEAR(G604),MONTH(G604),1)</f>
        <v/>
      </c>
      <c r="O604" s="132">
        <f>IF(G604&gt;$K$3,"Futuro","Atraso")</f>
        <v/>
      </c>
      <c r="P604">
        <f>12*(YEAR(G604)-YEAR($K$3))+(MONTH(G604)-MONTH($K$3))</f>
        <v/>
      </c>
      <c r="Q604" s="366">
        <f>IF(M604="IBIRAPITANGA FASE 3",IF(O604="Atraso",L604,L604/(1+$I$2)^P604),IF(O604="Atraso",L604,L604/(1+$I$1)^P604))</f>
        <v/>
      </c>
      <c r="R604">
        <f>IF(O604="Atraso",$K$3-G604,0)</f>
        <v/>
      </c>
      <c r="S604">
        <f>IF(R604&lt;=15,"Até 15",IF(R604&lt;=30,"Entre 15 e 30",IF(R604&lt;=60,"Entre 30 e 60",IF(R604&lt;=90,"Entre 60 e 90",IF(R604&lt;=120,"Entre 90 e 120",IF(R604&lt;=150,"Entre 120 e 150",IF(R604&lt;=180,"Entre 150 e 180","Superior a 180")))))))</f>
        <v/>
      </c>
    </row>
    <row r="605">
      <c r="A605" t="inlineStr">
        <is>
          <t>Q03L02</t>
        </is>
      </c>
      <c r="B605" t="inlineStr">
        <is>
          <t>MARIO ROBERTO SALTINI</t>
        </is>
      </c>
      <c r="C605" t="n">
        <v>1</v>
      </c>
      <c r="D605" t="inlineStr">
        <is>
          <t>IPCA</t>
        </is>
      </c>
      <c r="E605" t="n">
        <v>0.009488792934583046</v>
      </c>
      <c r="F605" t="inlineStr">
        <is>
          <t>MENSAL</t>
        </is>
      </c>
      <c r="G605" t="n">
        <v>48390</v>
      </c>
      <c r="H605" t="n">
        <v>48390</v>
      </c>
      <c r="I605" t="n">
        <v>120</v>
      </c>
      <c r="J605" t="inlineStr">
        <is>
          <t>CARTEIRA</t>
        </is>
      </c>
      <c r="K605" t="inlineStr">
        <is>
          <t>CONTRATO</t>
        </is>
      </c>
      <c r="L605" t="n">
        <v>2760.89</v>
      </c>
      <c r="M605" t="inlineStr">
        <is>
          <t>IBIRAPITANGA FASE 3</t>
        </is>
      </c>
      <c r="N605" s="142">
        <f>DATE(YEAR(G605),MONTH(G605),1)</f>
        <v/>
      </c>
      <c r="O605" s="132">
        <f>IF(G605&gt;$K$3,"Futuro","Atraso")</f>
        <v/>
      </c>
      <c r="P605">
        <f>12*(YEAR(G605)-YEAR($K$3))+(MONTH(G605)-MONTH($K$3))</f>
        <v/>
      </c>
      <c r="Q605" s="366">
        <f>IF(M605="IBIRAPITANGA FASE 3",IF(O605="Atraso",L605,L605/(1+$I$2)^P605),IF(O605="Atraso",L605,L605/(1+$I$1)^P605))</f>
        <v/>
      </c>
      <c r="R605">
        <f>IF(O605="Atraso",$K$3-G605,0)</f>
        <v/>
      </c>
      <c r="S605">
        <f>IF(R605&lt;=15,"Até 15",IF(R605&lt;=30,"Entre 15 e 30",IF(R605&lt;=60,"Entre 30 e 60",IF(R605&lt;=90,"Entre 60 e 90",IF(R605&lt;=120,"Entre 90 e 120",IF(R605&lt;=150,"Entre 120 e 150",IF(R605&lt;=180,"Entre 150 e 180","Superior a 180")))))))</f>
        <v/>
      </c>
    </row>
    <row r="606">
      <c r="A606" t="inlineStr">
        <is>
          <t>Q03L02</t>
        </is>
      </c>
      <c r="B606" t="inlineStr">
        <is>
          <t>MARIO ROBERTO SALTINI</t>
        </is>
      </c>
      <c r="C606" t="n">
        <v>1</v>
      </c>
      <c r="D606" t="inlineStr">
        <is>
          <t>IPCA</t>
        </is>
      </c>
      <c r="E606" t="n">
        <v>0.009488792934583046</v>
      </c>
      <c r="F606" t="inlineStr">
        <is>
          <t>MENSAL</t>
        </is>
      </c>
      <c r="G606" t="n">
        <v>48420</v>
      </c>
      <c r="H606" t="n">
        <v>48420</v>
      </c>
      <c r="I606" t="n">
        <v>121</v>
      </c>
      <c r="J606" t="inlineStr">
        <is>
          <t>CARTEIRA</t>
        </is>
      </c>
      <c r="K606" t="inlineStr">
        <is>
          <t>CONTRATO</t>
        </is>
      </c>
      <c r="L606" t="n">
        <v>2760.89</v>
      </c>
      <c r="M606" t="inlineStr">
        <is>
          <t>IBIRAPITANGA FASE 3</t>
        </is>
      </c>
      <c r="N606" s="142">
        <f>DATE(YEAR(G606),MONTH(G606),1)</f>
        <v/>
      </c>
      <c r="O606" s="132">
        <f>IF(G606&gt;$K$3,"Futuro","Atraso")</f>
        <v/>
      </c>
      <c r="P606">
        <f>12*(YEAR(G606)-YEAR($K$3))+(MONTH(G606)-MONTH($K$3))</f>
        <v/>
      </c>
      <c r="Q606" s="366">
        <f>IF(M606="IBIRAPITANGA FASE 3",IF(O606="Atraso",L606,L606/(1+$I$2)^P606),IF(O606="Atraso",L606,L606/(1+$I$1)^P606))</f>
        <v/>
      </c>
      <c r="R606">
        <f>IF(O606="Atraso",$K$3-G606,0)</f>
        <v/>
      </c>
      <c r="S606">
        <f>IF(R606&lt;=15,"Até 15",IF(R606&lt;=30,"Entre 15 e 30",IF(R606&lt;=60,"Entre 30 e 60",IF(R606&lt;=90,"Entre 60 e 90",IF(R606&lt;=120,"Entre 90 e 120",IF(R606&lt;=150,"Entre 120 e 150",IF(R606&lt;=180,"Entre 150 e 180","Superior a 180")))))))</f>
        <v/>
      </c>
    </row>
    <row r="607">
      <c r="A607" t="inlineStr">
        <is>
          <t>Q03L02</t>
        </is>
      </c>
      <c r="B607" t="inlineStr">
        <is>
          <t>MARIO ROBERTO SALTINI</t>
        </is>
      </c>
      <c r="C607" t="n">
        <v>1</v>
      </c>
      <c r="D607" t="inlineStr">
        <is>
          <t>IPCA</t>
        </is>
      </c>
      <c r="E607" t="n">
        <v>0.009488792934583046</v>
      </c>
      <c r="F607" t="inlineStr">
        <is>
          <t>MENSAL</t>
        </is>
      </c>
      <c r="G607" t="n">
        <v>48451</v>
      </c>
      <c r="H607" t="n">
        <v>48451</v>
      </c>
      <c r="I607" t="n">
        <v>122</v>
      </c>
      <c r="J607" t="inlineStr">
        <is>
          <t>CARTEIRA</t>
        </is>
      </c>
      <c r="K607" t="inlineStr">
        <is>
          <t>CONTRATO</t>
        </is>
      </c>
      <c r="L607" t="n">
        <v>2760.89</v>
      </c>
      <c r="M607" t="inlineStr">
        <is>
          <t>IBIRAPITANGA FASE 3</t>
        </is>
      </c>
      <c r="N607" s="142">
        <f>DATE(YEAR(G607),MONTH(G607),1)</f>
        <v/>
      </c>
      <c r="O607" s="132">
        <f>IF(G607&gt;$K$3,"Futuro","Atraso")</f>
        <v/>
      </c>
      <c r="P607">
        <f>12*(YEAR(G607)-YEAR($K$3))+(MONTH(G607)-MONTH($K$3))</f>
        <v/>
      </c>
      <c r="Q607" s="366">
        <f>IF(M607="IBIRAPITANGA FASE 3",IF(O607="Atraso",L607,L607/(1+$I$2)^P607),IF(O607="Atraso",L607,L607/(1+$I$1)^P607))</f>
        <v/>
      </c>
      <c r="R607">
        <f>IF(O607="Atraso",$K$3-G607,0)</f>
        <v/>
      </c>
      <c r="S607">
        <f>IF(R607&lt;=15,"Até 15",IF(R607&lt;=30,"Entre 15 e 30",IF(R607&lt;=60,"Entre 30 e 60",IF(R607&lt;=90,"Entre 60 e 90",IF(R607&lt;=120,"Entre 90 e 120",IF(R607&lt;=150,"Entre 120 e 150",IF(R607&lt;=180,"Entre 150 e 180","Superior a 180")))))))</f>
        <v/>
      </c>
    </row>
    <row r="608">
      <c r="A608" t="inlineStr">
        <is>
          <t>Q03L02</t>
        </is>
      </c>
      <c r="B608" t="inlineStr">
        <is>
          <t>MARIO ROBERTO SALTINI</t>
        </is>
      </c>
      <c r="C608" t="n">
        <v>1</v>
      </c>
      <c r="D608" t="inlineStr">
        <is>
          <t>IPCA</t>
        </is>
      </c>
      <c r="E608" t="n">
        <v>0.009488792934583046</v>
      </c>
      <c r="F608" t="inlineStr">
        <is>
          <t>MENSAL</t>
        </is>
      </c>
      <c r="G608" t="n">
        <v>48482</v>
      </c>
      <c r="H608" t="n">
        <v>48482</v>
      </c>
      <c r="I608" t="n">
        <v>123</v>
      </c>
      <c r="J608" t="inlineStr">
        <is>
          <t>CARTEIRA</t>
        </is>
      </c>
      <c r="K608" t="inlineStr">
        <is>
          <t>CONTRATO</t>
        </is>
      </c>
      <c r="L608" t="n">
        <v>2760.89</v>
      </c>
      <c r="M608" t="inlineStr">
        <is>
          <t>IBIRAPITANGA FASE 3</t>
        </is>
      </c>
      <c r="N608" s="142">
        <f>DATE(YEAR(G608),MONTH(G608),1)</f>
        <v/>
      </c>
      <c r="O608" s="132">
        <f>IF(G608&gt;$K$3,"Futuro","Atraso")</f>
        <v/>
      </c>
      <c r="P608">
        <f>12*(YEAR(G608)-YEAR($K$3))+(MONTH(G608)-MONTH($K$3))</f>
        <v/>
      </c>
      <c r="Q608" s="366">
        <f>IF(M608="IBIRAPITANGA FASE 3",IF(O608="Atraso",L608,L608/(1+$I$2)^P608),IF(O608="Atraso",L608,L608/(1+$I$1)^P608))</f>
        <v/>
      </c>
      <c r="R608">
        <f>IF(O608="Atraso",$K$3-G608,0)</f>
        <v/>
      </c>
      <c r="S608">
        <f>IF(R608&lt;=15,"Até 15",IF(R608&lt;=30,"Entre 15 e 30",IF(R608&lt;=60,"Entre 30 e 60",IF(R608&lt;=90,"Entre 60 e 90",IF(R608&lt;=120,"Entre 90 e 120",IF(R608&lt;=150,"Entre 120 e 150",IF(R608&lt;=180,"Entre 150 e 180","Superior a 180")))))))</f>
        <v/>
      </c>
    </row>
    <row r="609">
      <c r="A609" t="inlineStr">
        <is>
          <t>Q03L02</t>
        </is>
      </c>
      <c r="B609" t="inlineStr">
        <is>
          <t>MARIO ROBERTO SALTINI</t>
        </is>
      </c>
      <c r="C609" t="n">
        <v>1</v>
      </c>
      <c r="D609" t="inlineStr">
        <is>
          <t>IPCA</t>
        </is>
      </c>
      <c r="E609" t="n">
        <v>0.009488792934583046</v>
      </c>
      <c r="F609" t="inlineStr">
        <is>
          <t>MENSAL</t>
        </is>
      </c>
      <c r="G609" t="n">
        <v>48512</v>
      </c>
      <c r="H609" t="n">
        <v>48512</v>
      </c>
      <c r="I609" t="n">
        <v>124</v>
      </c>
      <c r="J609" t="inlineStr">
        <is>
          <t>CARTEIRA</t>
        </is>
      </c>
      <c r="K609" t="inlineStr">
        <is>
          <t>CONTRATO</t>
        </is>
      </c>
      <c r="L609" t="n">
        <v>2760.89</v>
      </c>
      <c r="M609" t="inlineStr">
        <is>
          <t>IBIRAPITANGA FASE 3</t>
        </is>
      </c>
      <c r="N609" s="142">
        <f>DATE(YEAR(G609),MONTH(G609),1)</f>
        <v/>
      </c>
      <c r="O609" s="132">
        <f>IF(G609&gt;$K$3,"Futuro","Atraso")</f>
        <v/>
      </c>
      <c r="P609">
        <f>12*(YEAR(G609)-YEAR($K$3))+(MONTH(G609)-MONTH($K$3))</f>
        <v/>
      </c>
      <c r="Q609" s="366">
        <f>IF(M609="IBIRAPITANGA FASE 3",IF(O609="Atraso",L609,L609/(1+$I$2)^P609),IF(O609="Atraso",L609,L609/(1+$I$1)^P609))</f>
        <v/>
      </c>
      <c r="R609">
        <f>IF(O609="Atraso",$K$3-G609,0)</f>
        <v/>
      </c>
      <c r="S609">
        <f>IF(R609&lt;=15,"Até 15",IF(R609&lt;=30,"Entre 15 e 30",IF(R609&lt;=60,"Entre 30 e 60",IF(R609&lt;=90,"Entre 60 e 90",IF(R609&lt;=120,"Entre 90 e 120",IF(R609&lt;=150,"Entre 120 e 150",IF(R609&lt;=180,"Entre 150 e 180","Superior a 180")))))))</f>
        <v/>
      </c>
    </row>
    <row r="610">
      <c r="A610" t="inlineStr">
        <is>
          <t>Q03L02</t>
        </is>
      </c>
      <c r="B610" t="inlineStr">
        <is>
          <t>MARIO ROBERTO SALTINI</t>
        </is>
      </c>
      <c r="C610" t="n">
        <v>1</v>
      </c>
      <c r="D610" t="inlineStr">
        <is>
          <t>IPCA</t>
        </is>
      </c>
      <c r="E610" t="n">
        <v>0.009488792934583046</v>
      </c>
      <c r="F610" t="inlineStr">
        <is>
          <t>MENSAL</t>
        </is>
      </c>
      <c r="G610" t="n">
        <v>48543</v>
      </c>
      <c r="H610" t="n">
        <v>48543</v>
      </c>
      <c r="I610" t="n">
        <v>125</v>
      </c>
      <c r="J610" t="inlineStr">
        <is>
          <t>CARTEIRA</t>
        </is>
      </c>
      <c r="K610" t="inlineStr">
        <is>
          <t>CONTRATO</t>
        </is>
      </c>
      <c r="L610" t="n">
        <v>2760.89</v>
      </c>
      <c r="M610" t="inlineStr">
        <is>
          <t>IBIRAPITANGA FASE 3</t>
        </is>
      </c>
      <c r="N610" s="142">
        <f>DATE(YEAR(G610),MONTH(G610),1)</f>
        <v/>
      </c>
      <c r="O610" s="132">
        <f>IF(G610&gt;$K$3,"Futuro","Atraso")</f>
        <v/>
      </c>
      <c r="P610">
        <f>12*(YEAR(G610)-YEAR($K$3))+(MONTH(G610)-MONTH($K$3))</f>
        <v/>
      </c>
      <c r="Q610" s="366">
        <f>IF(M610="IBIRAPITANGA FASE 3",IF(O610="Atraso",L610,L610/(1+$I$2)^P610),IF(O610="Atraso",L610,L610/(1+$I$1)^P610))</f>
        <v/>
      </c>
      <c r="R610">
        <f>IF(O610="Atraso",$K$3-G610,0)</f>
        <v/>
      </c>
      <c r="S610">
        <f>IF(R610&lt;=15,"Até 15",IF(R610&lt;=30,"Entre 15 e 30",IF(R610&lt;=60,"Entre 30 e 60",IF(R610&lt;=90,"Entre 60 e 90",IF(R610&lt;=120,"Entre 90 e 120",IF(R610&lt;=150,"Entre 120 e 150",IF(R610&lt;=180,"Entre 150 e 180","Superior a 180")))))))</f>
        <v/>
      </c>
    </row>
    <row r="611">
      <c r="A611" t="inlineStr">
        <is>
          <t>Q03L02</t>
        </is>
      </c>
      <c r="B611" t="inlineStr">
        <is>
          <t>MARIO ROBERTO SALTINI</t>
        </is>
      </c>
      <c r="C611" t="n">
        <v>1</v>
      </c>
      <c r="D611" t="inlineStr">
        <is>
          <t>IPCA</t>
        </is>
      </c>
      <c r="E611" t="n">
        <v>0.009488792934583046</v>
      </c>
      <c r="F611" t="inlineStr">
        <is>
          <t>MENSAL</t>
        </is>
      </c>
      <c r="G611" t="n">
        <v>48573</v>
      </c>
      <c r="H611" t="n">
        <v>48573</v>
      </c>
      <c r="I611" t="n">
        <v>126</v>
      </c>
      <c r="J611" t="inlineStr">
        <is>
          <t>CARTEIRA</t>
        </is>
      </c>
      <c r="K611" t="inlineStr">
        <is>
          <t>CONTRATO</t>
        </is>
      </c>
      <c r="L611" t="n">
        <v>2760.89</v>
      </c>
      <c r="M611" t="inlineStr">
        <is>
          <t>IBIRAPITANGA FASE 3</t>
        </is>
      </c>
      <c r="N611" s="142">
        <f>DATE(YEAR(G611),MONTH(G611),1)</f>
        <v/>
      </c>
      <c r="O611" s="132">
        <f>IF(G611&gt;$K$3,"Futuro","Atraso")</f>
        <v/>
      </c>
      <c r="P611">
        <f>12*(YEAR(G611)-YEAR($K$3))+(MONTH(G611)-MONTH($K$3))</f>
        <v/>
      </c>
      <c r="Q611" s="366">
        <f>IF(M611="IBIRAPITANGA FASE 3",IF(O611="Atraso",L611,L611/(1+$I$2)^P611),IF(O611="Atraso",L611,L611/(1+$I$1)^P611))</f>
        <v/>
      </c>
      <c r="R611">
        <f>IF(O611="Atraso",$K$3-G611,0)</f>
        <v/>
      </c>
      <c r="S611">
        <f>IF(R611&lt;=15,"Até 15",IF(R611&lt;=30,"Entre 15 e 30",IF(R611&lt;=60,"Entre 30 e 60",IF(R611&lt;=90,"Entre 60 e 90",IF(R611&lt;=120,"Entre 90 e 120",IF(R611&lt;=150,"Entre 120 e 150",IF(R611&lt;=180,"Entre 150 e 180","Superior a 180")))))))</f>
        <v/>
      </c>
    </row>
    <row r="612">
      <c r="A612" t="inlineStr">
        <is>
          <t>Q03L02</t>
        </is>
      </c>
      <c r="B612" t="inlineStr">
        <is>
          <t>MARIO ROBERTO SALTINI</t>
        </is>
      </c>
      <c r="C612" t="n">
        <v>1</v>
      </c>
      <c r="D612" t="inlineStr">
        <is>
          <t>IPCA</t>
        </is>
      </c>
      <c r="E612" t="n">
        <v>0.009488792934583046</v>
      </c>
      <c r="F612" t="inlineStr">
        <is>
          <t>MENSAL</t>
        </is>
      </c>
      <c r="G612" t="n">
        <v>48604</v>
      </c>
      <c r="H612" t="n">
        <v>48604</v>
      </c>
      <c r="I612" t="n">
        <v>127</v>
      </c>
      <c r="J612" t="inlineStr">
        <is>
          <t>CARTEIRA</t>
        </is>
      </c>
      <c r="K612" t="inlineStr">
        <is>
          <t>CONTRATO</t>
        </is>
      </c>
      <c r="L612" t="n">
        <v>2760.89</v>
      </c>
      <c r="M612" t="inlineStr">
        <is>
          <t>IBIRAPITANGA FASE 3</t>
        </is>
      </c>
      <c r="N612" s="142">
        <f>DATE(YEAR(G612),MONTH(G612),1)</f>
        <v/>
      </c>
      <c r="O612" s="132">
        <f>IF(G612&gt;$K$3,"Futuro","Atraso")</f>
        <v/>
      </c>
      <c r="P612">
        <f>12*(YEAR(G612)-YEAR($K$3))+(MONTH(G612)-MONTH($K$3))</f>
        <v/>
      </c>
      <c r="Q612" s="366">
        <f>IF(M612="IBIRAPITANGA FASE 3",IF(O612="Atraso",L612,L612/(1+$I$2)^P612),IF(O612="Atraso",L612,L612/(1+$I$1)^P612))</f>
        <v/>
      </c>
      <c r="R612">
        <f>IF(O612="Atraso",$K$3-G612,0)</f>
        <v/>
      </c>
      <c r="S612">
        <f>IF(R612&lt;=15,"Até 15",IF(R612&lt;=30,"Entre 15 e 30",IF(R612&lt;=60,"Entre 30 e 60",IF(R612&lt;=90,"Entre 60 e 90",IF(R612&lt;=120,"Entre 90 e 120",IF(R612&lt;=150,"Entre 120 e 150",IF(R612&lt;=180,"Entre 150 e 180","Superior a 180")))))))</f>
        <v/>
      </c>
    </row>
    <row r="613">
      <c r="A613" t="inlineStr">
        <is>
          <t>Q03L02</t>
        </is>
      </c>
      <c r="B613" t="inlineStr">
        <is>
          <t>MARIO ROBERTO SALTINI</t>
        </is>
      </c>
      <c r="C613" t="n">
        <v>1</v>
      </c>
      <c r="D613" t="inlineStr">
        <is>
          <t>IPCA</t>
        </is>
      </c>
      <c r="E613" t="n">
        <v>0.009488792934583046</v>
      </c>
      <c r="F613" t="inlineStr">
        <is>
          <t>MENSAL</t>
        </is>
      </c>
      <c r="G613" t="n">
        <v>48635</v>
      </c>
      <c r="H613" t="n">
        <v>48635</v>
      </c>
      <c r="I613" t="n">
        <v>128</v>
      </c>
      <c r="J613" t="inlineStr">
        <is>
          <t>CARTEIRA</t>
        </is>
      </c>
      <c r="K613" t="inlineStr">
        <is>
          <t>CONTRATO</t>
        </is>
      </c>
      <c r="L613" t="n">
        <v>2760.89</v>
      </c>
      <c r="M613" t="inlineStr">
        <is>
          <t>IBIRAPITANGA FASE 3</t>
        </is>
      </c>
      <c r="N613" s="142">
        <f>DATE(YEAR(G613),MONTH(G613),1)</f>
        <v/>
      </c>
      <c r="O613" s="132">
        <f>IF(G613&gt;$K$3,"Futuro","Atraso")</f>
        <v/>
      </c>
      <c r="P613">
        <f>12*(YEAR(G613)-YEAR($K$3))+(MONTH(G613)-MONTH($K$3))</f>
        <v/>
      </c>
      <c r="Q613" s="366">
        <f>IF(M613="IBIRAPITANGA FASE 3",IF(O613="Atraso",L613,L613/(1+$I$2)^P613),IF(O613="Atraso",L613,L613/(1+$I$1)^P613))</f>
        <v/>
      </c>
      <c r="R613">
        <f>IF(O613="Atraso",$K$3-G613,0)</f>
        <v/>
      </c>
      <c r="S613">
        <f>IF(R613&lt;=15,"Até 15",IF(R613&lt;=30,"Entre 15 e 30",IF(R613&lt;=60,"Entre 30 e 60",IF(R613&lt;=90,"Entre 60 e 90",IF(R613&lt;=120,"Entre 90 e 120",IF(R613&lt;=150,"Entre 120 e 150",IF(R613&lt;=180,"Entre 150 e 180","Superior a 180")))))))</f>
        <v/>
      </c>
    </row>
    <row r="614">
      <c r="A614" t="inlineStr">
        <is>
          <t>Q03L02</t>
        </is>
      </c>
      <c r="B614" t="inlineStr">
        <is>
          <t>MARIO ROBERTO SALTINI</t>
        </is>
      </c>
      <c r="C614" t="n">
        <v>1</v>
      </c>
      <c r="D614" t="inlineStr">
        <is>
          <t>IPCA</t>
        </is>
      </c>
      <c r="E614" t="n">
        <v>0.009488792934583046</v>
      </c>
      <c r="F614" t="inlineStr">
        <is>
          <t>MENSAL</t>
        </is>
      </c>
      <c r="G614" t="n">
        <v>48663</v>
      </c>
      <c r="H614" t="n">
        <v>48663</v>
      </c>
      <c r="I614" t="n">
        <v>129</v>
      </c>
      <c r="J614" t="inlineStr">
        <is>
          <t>CARTEIRA</t>
        </is>
      </c>
      <c r="K614" t="inlineStr">
        <is>
          <t>CONTRATO</t>
        </is>
      </c>
      <c r="L614" t="n">
        <v>2760.89</v>
      </c>
      <c r="M614" t="inlineStr">
        <is>
          <t>IBIRAPITANGA FASE 3</t>
        </is>
      </c>
      <c r="N614" s="142">
        <f>DATE(YEAR(G614),MONTH(G614),1)</f>
        <v/>
      </c>
      <c r="O614" s="132">
        <f>IF(G614&gt;$K$3,"Futuro","Atraso")</f>
        <v/>
      </c>
      <c r="P614">
        <f>12*(YEAR(G614)-YEAR($K$3))+(MONTH(G614)-MONTH($K$3))</f>
        <v/>
      </c>
      <c r="Q614" s="366">
        <f>IF(M614="IBIRAPITANGA FASE 3",IF(O614="Atraso",L614,L614/(1+$I$2)^P614),IF(O614="Atraso",L614,L614/(1+$I$1)^P614))</f>
        <v/>
      </c>
      <c r="R614">
        <f>IF(O614="Atraso",$K$3-G614,0)</f>
        <v/>
      </c>
      <c r="S614">
        <f>IF(R614&lt;=15,"Até 15",IF(R614&lt;=30,"Entre 15 e 30",IF(R614&lt;=60,"Entre 30 e 60",IF(R614&lt;=90,"Entre 60 e 90",IF(R614&lt;=120,"Entre 90 e 120",IF(R614&lt;=150,"Entre 120 e 150",IF(R614&lt;=180,"Entre 150 e 180","Superior a 180")))))))</f>
        <v/>
      </c>
    </row>
    <row r="615">
      <c r="A615" t="inlineStr">
        <is>
          <t>Q03L02</t>
        </is>
      </c>
      <c r="B615" t="inlineStr">
        <is>
          <t>MARIO ROBERTO SALTINI</t>
        </is>
      </c>
      <c r="C615" t="n">
        <v>1</v>
      </c>
      <c r="D615" t="inlineStr">
        <is>
          <t>IPCA</t>
        </is>
      </c>
      <c r="E615" t="n">
        <v>0.009488792934583046</v>
      </c>
      <c r="F615" t="inlineStr">
        <is>
          <t>MENSAL</t>
        </is>
      </c>
      <c r="G615" t="n">
        <v>48663</v>
      </c>
      <c r="H615" t="n">
        <v>48663</v>
      </c>
      <c r="I615" t="n">
        <v>11</v>
      </c>
      <c r="J615" t="inlineStr">
        <is>
          <t>CARTEIRA</t>
        </is>
      </c>
      <c r="K615" t="inlineStr">
        <is>
          <t>CONTRATO</t>
        </is>
      </c>
      <c r="L615" t="n">
        <v>14835.06</v>
      </c>
      <c r="M615" t="inlineStr">
        <is>
          <t>IBIRAPITANGA FASE 3</t>
        </is>
      </c>
      <c r="N615" s="142">
        <f>DATE(YEAR(G615),MONTH(G615),1)</f>
        <v/>
      </c>
      <c r="O615" s="132">
        <f>IF(G615&gt;$K$3,"Futuro","Atraso")</f>
        <v/>
      </c>
      <c r="P615">
        <f>12*(YEAR(G615)-YEAR($K$3))+(MONTH(G615)-MONTH($K$3))</f>
        <v/>
      </c>
      <c r="Q615" s="366">
        <f>IF(M615="IBIRAPITANGA FASE 3",IF(O615="Atraso",L615,L615/(1+$I$2)^P615),IF(O615="Atraso",L615,L615/(1+$I$1)^P615))</f>
        <v/>
      </c>
      <c r="R615">
        <f>IF(O615="Atraso",$K$3-G615,0)</f>
        <v/>
      </c>
      <c r="S615">
        <f>IF(R615&lt;=15,"Até 15",IF(R615&lt;=30,"Entre 15 e 30",IF(R615&lt;=60,"Entre 30 e 60",IF(R615&lt;=90,"Entre 60 e 90",IF(R615&lt;=120,"Entre 90 e 120",IF(R615&lt;=150,"Entre 120 e 150",IF(R615&lt;=180,"Entre 150 e 180","Superior a 180")))))))</f>
        <v/>
      </c>
    </row>
    <row r="616">
      <c r="A616" t="inlineStr">
        <is>
          <t>Q03L02</t>
        </is>
      </c>
      <c r="B616" t="inlineStr">
        <is>
          <t>MARIO ROBERTO SALTINI</t>
        </is>
      </c>
      <c r="C616" t="n">
        <v>1</v>
      </c>
      <c r="D616" t="inlineStr">
        <is>
          <t>IPCA</t>
        </is>
      </c>
      <c r="E616" t="n">
        <v>0.009488792934583046</v>
      </c>
      <c r="F616" t="inlineStr">
        <is>
          <t>MENSAL</t>
        </is>
      </c>
      <c r="G616" t="n">
        <v>48694</v>
      </c>
      <c r="H616" t="n">
        <v>48694</v>
      </c>
      <c r="I616" t="n">
        <v>130</v>
      </c>
      <c r="J616" t="inlineStr">
        <is>
          <t>CARTEIRA</t>
        </is>
      </c>
      <c r="K616" t="inlineStr">
        <is>
          <t>CONTRATO</t>
        </is>
      </c>
      <c r="L616" t="n">
        <v>2760.89</v>
      </c>
      <c r="M616" t="inlineStr">
        <is>
          <t>IBIRAPITANGA FASE 3</t>
        </is>
      </c>
      <c r="N616" s="142">
        <f>DATE(YEAR(G616),MONTH(G616),1)</f>
        <v/>
      </c>
      <c r="O616" s="132">
        <f>IF(G616&gt;$K$3,"Futuro","Atraso")</f>
        <v/>
      </c>
      <c r="P616">
        <f>12*(YEAR(G616)-YEAR($K$3))+(MONTH(G616)-MONTH($K$3))</f>
        <v/>
      </c>
      <c r="Q616" s="366">
        <f>IF(M616="IBIRAPITANGA FASE 3",IF(O616="Atraso",L616,L616/(1+$I$2)^P616),IF(O616="Atraso",L616,L616/(1+$I$1)^P616))</f>
        <v/>
      </c>
      <c r="R616">
        <f>IF(O616="Atraso",$K$3-G616,0)</f>
        <v/>
      </c>
      <c r="S616">
        <f>IF(R616&lt;=15,"Até 15",IF(R616&lt;=30,"Entre 15 e 30",IF(R616&lt;=60,"Entre 30 e 60",IF(R616&lt;=90,"Entre 60 e 90",IF(R616&lt;=120,"Entre 90 e 120",IF(R616&lt;=150,"Entre 120 e 150",IF(R616&lt;=180,"Entre 150 e 180","Superior a 180")))))))</f>
        <v/>
      </c>
    </row>
    <row r="617">
      <c r="A617" t="inlineStr">
        <is>
          <t>Q03L02</t>
        </is>
      </c>
      <c r="B617" t="inlineStr">
        <is>
          <t>MARIO ROBERTO SALTINI</t>
        </is>
      </c>
      <c r="C617" t="n">
        <v>1</v>
      </c>
      <c r="D617" t="inlineStr">
        <is>
          <t>IPCA</t>
        </is>
      </c>
      <c r="E617" t="n">
        <v>0.009488792934583046</v>
      </c>
      <c r="F617" t="inlineStr">
        <is>
          <t>MENSAL</t>
        </is>
      </c>
      <c r="G617" t="n">
        <v>48724</v>
      </c>
      <c r="H617" t="n">
        <v>48724</v>
      </c>
      <c r="I617" t="n">
        <v>131</v>
      </c>
      <c r="J617" t="inlineStr">
        <is>
          <t>CARTEIRA</t>
        </is>
      </c>
      <c r="K617" t="inlineStr">
        <is>
          <t>CONTRATO</t>
        </is>
      </c>
      <c r="L617" t="n">
        <v>2760.89</v>
      </c>
      <c r="M617" t="inlineStr">
        <is>
          <t>IBIRAPITANGA FASE 3</t>
        </is>
      </c>
      <c r="N617" s="142">
        <f>DATE(YEAR(G617),MONTH(G617),1)</f>
        <v/>
      </c>
      <c r="O617" s="132">
        <f>IF(G617&gt;$K$3,"Futuro","Atraso")</f>
        <v/>
      </c>
      <c r="P617">
        <f>12*(YEAR(G617)-YEAR($K$3))+(MONTH(G617)-MONTH($K$3))</f>
        <v/>
      </c>
      <c r="Q617" s="366">
        <f>IF(M617="IBIRAPITANGA FASE 3",IF(O617="Atraso",L617,L617/(1+$I$2)^P617),IF(O617="Atraso",L617,L617/(1+$I$1)^P617))</f>
        <v/>
      </c>
      <c r="R617">
        <f>IF(O617="Atraso",$K$3-G617,0)</f>
        <v/>
      </c>
      <c r="S617">
        <f>IF(R617&lt;=15,"Até 15",IF(R617&lt;=30,"Entre 15 e 30",IF(R617&lt;=60,"Entre 30 e 60",IF(R617&lt;=90,"Entre 60 e 90",IF(R617&lt;=120,"Entre 90 e 120",IF(R617&lt;=150,"Entre 120 e 150",IF(R617&lt;=180,"Entre 150 e 180","Superior a 180")))))))</f>
        <v/>
      </c>
    </row>
    <row r="618">
      <c r="A618" t="inlineStr">
        <is>
          <t>Q03L02</t>
        </is>
      </c>
      <c r="B618" t="inlineStr">
        <is>
          <t>MARIO ROBERTO SALTINI</t>
        </is>
      </c>
      <c r="C618" t="n">
        <v>1</v>
      </c>
      <c r="D618" t="inlineStr">
        <is>
          <t>IPCA</t>
        </is>
      </c>
      <c r="E618" t="n">
        <v>0.009488792934583046</v>
      </c>
      <c r="F618" t="inlineStr">
        <is>
          <t>MENSAL</t>
        </is>
      </c>
      <c r="G618" t="n">
        <v>48755</v>
      </c>
      <c r="H618" t="n">
        <v>48755</v>
      </c>
      <c r="I618" t="n">
        <v>132</v>
      </c>
      <c r="J618" t="inlineStr">
        <is>
          <t>CARTEIRA</t>
        </is>
      </c>
      <c r="K618" t="inlineStr">
        <is>
          <t>CONTRATO</t>
        </is>
      </c>
      <c r="L618" t="n">
        <v>2760.89</v>
      </c>
      <c r="M618" t="inlineStr">
        <is>
          <t>IBIRAPITANGA FASE 3</t>
        </is>
      </c>
      <c r="N618" s="142">
        <f>DATE(YEAR(G618),MONTH(G618),1)</f>
        <v/>
      </c>
      <c r="O618" s="132">
        <f>IF(G618&gt;$K$3,"Futuro","Atraso")</f>
        <v/>
      </c>
      <c r="P618">
        <f>12*(YEAR(G618)-YEAR($K$3))+(MONTH(G618)-MONTH($K$3))</f>
        <v/>
      </c>
      <c r="Q618" s="366">
        <f>IF(M618="IBIRAPITANGA FASE 3",IF(O618="Atraso",L618,L618/(1+$I$2)^P618),IF(O618="Atraso",L618,L618/(1+$I$1)^P618))</f>
        <v/>
      </c>
      <c r="R618">
        <f>IF(O618="Atraso",$K$3-G618,0)</f>
        <v/>
      </c>
      <c r="S618">
        <f>IF(R618&lt;=15,"Até 15",IF(R618&lt;=30,"Entre 15 e 30",IF(R618&lt;=60,"Entre 30 e 60",IF(R618&lt;=90,"Entre 60 e 90",IF(R618&lt;=120,"Entre 90 e 120",IF(R618&lt;=150,"Entre 120 e 150",IF(R618&lt;=180,"Entre 150 e 180","Superior a 180")))))))</f>
        <v/>
      </c>
    </row>
    <row r="619">
      <c r="A619" t="inlineStr">
        <is>
          <t>Q03L02</t>
        </is>
      </c>
      <c r="B619" t="inlineStr">
        <is>
          <t>MARIO ROBERTO SALTINI</t>
        </is>
      </c>
      <c r="C619" t="n">
        <v>1</v>
      </c>
      <c r="D619" t="inlineStr">
        <is>
          <t>IPCA</t>
        </is>
      </c>
      <c r="E619" t="n">
        <v>0.009488792934583046</v>
      </c>
      <c r="F619" t="inlineStr">
        <is>
          <t>MENSAL</t>
        </is>
      </c>
      <c r="G619" t="n">
        <v>48785</v>
      </c>
      <c r="H619" t="n">
        <v>48785</v>
      </c>
      <c r="I619" t="n">
        <v>133</v>
      </c>
      <c r="J619" t="inlineStr">
        <is>
          <t>CARTEIRA</t>
        </is>
      </c>
      <c r="K619" t="inlineStr">
        <is>
          <t>CONTRATO</t>
        </is>
      </c>
      <c r="L619" t="n">
        <v>2760.89</v>
      </c>
      <c r="M619" t="inlineStr">
        <is>
          <t>IBIRAPITANGA FASE 3</t>
        </is>
      </c>
      <c r="N619" s="142">
        <f>DATE(YEAR(G619),MONTH(G619),1)</f>
        <v/>
      </c>
      <c r="O619" s="132">
        <f>IF(G619&gt;$K$3,"Futuro","Atraso")</f>
        <v/>
      </c>
      <c r="P619">
        <f>12*(YEAR(G619)-YEAR($K$3))+(MONTH(G619)-MONTH($K$3))</f>
        <v/>
      </c>
      <c r="Q619" s="366">
        <f>IF(M619="IBIRAPITANGA FASE 3",IF(O619="Atraso",L619,L619/(1+$I$2)^P619),IF(O619="Atraso",L619,L619/(1+$I$1)^P619))</f>
        <v/>
      </c>
      <c r="R619">
        <f>IF(O619="Atraso",$K$3-G619,0)</f>
        <v/>
      </c>
      <c r="S619">
        <f>IF(R619&lt;=15,"Até 15",IF(R619&lt;=30,"Entre 15 e 30",IF(R619&lt;=60,"Entre 30 e 60",IF(R619&lt;=90,"Entre 60 e 90",IF(R619&lt;=120,"Entre 90 e 120",IF(R619&lt;=150,"Entre 120 e 150",IF(R619&lt;=180,"Entre 150 e 180","Superior a 180")))))))</f>
        <v/>
      </c>
    </row>
    <row r="620">
      <c r="A620" t="inlineStr">
        <is>
          <t>Q03L02</t>
        </is>
      </c>
      <c r="B620" t="inlineStr">
        <is>
          <t>MARIO ROBERTO SALTINI</t>
        </is>
      </c>
      <c r="C620" t="n">
        <v>1</v>
      </c>
      <c r="D620" t="inlineStr">
        <is>
          <t>IPCA</t>
        </is>
      </c>
      <c r="E620" t="n">
        <v>0.009488792934583046</v>
      </c>
      <c r="F620" t="inlineStr">
        <is>
          <t>MENSAL</t>
        </is>
      </c>
      <c r="G620" t="n">
        <v>48816</v>
      </c>
      <c r="H620" t="n">
        <v>48816</v>
      </c>
      <c r="I620" t="n">
        <v>134</v>
      </c>
      <c r="J620" t="inlineStr">
        <is>
          <t>CARTEIRA</t>
        </is>
      </c>
      <c r="K620" t="inlineStr">
        <is>
          <t>CONTRATO</t>
        </is>
      </c>
      <c r="L620" t="n">
        <v>2760.89</v>
      </c>
      <c r="M620" t="inlineStr">
        <is>
          <t>IBIRAPITANGA FASE 3</t>
        </is>
      </c>
      <c r="N620" s="142">
        <f>DATE(YEAR(G620),MONTH(G620),1)</f>
        <v/>
      </c>
      <c r="O620" s="132">
        <f>IF(G620&gt;$K$3,"Futuro","Atraso")</f>
        <v/>
      </c>
      <c r="P620">
        <f>12*(YEAR(G620)-YEAR($K$3))+(MONTH(G620)-MONTH($K$3))</f>
        <v/>
      </c>
      <c r="Q620" s="366">
        <f>IF(M620="IBIRAPITANGA FASE 3",IF(O620="Atraso",L620,L620/(1+$I$2)^P620),IF(O620="Atraso",L620,L620/(1+$I$1)^P620))</f>
        <v/>
      </c>
      <c r="R620">
        <f>IF(O620="Atraso",$K$3-G620,0)</f>
        <v/>
      </c>
      <c r="S620">
        <f>IF(R620&lt;=15,"Até 15",IF(R620&lt;=30,"Entre 15 e 30",IF(R620&lt;=60,"Entre 30 e 60",IF(R620&lt;=90,"Entre 60 e 90",IF(R620&lt;=120,"Entre 90 e 120",IF(R620&lt;=150,"Entre 120 e 150",IF(R620&lt;=180,"Entre 150 e 180","Superior a 180")))))))</f>
        <v/>
      </c>
    </row>
    <row r="621">
      <c r="A621" t="inlineStr">
        <is>
          <t>Q03L02</t>
        </is>
      </c>
      <c r="B621" t="inlineStr">
        <is>
          <t>MARIO ROBERTO SALTINI</t>
        </is>
      </c>
      <c r="C621" t="n">
        <v>1</v>
      </c>
      <c r="D621" t="inlineStr">
        <is>
          <t>IPCA</t>
        </is>
      </c>
      <c r="E621" t="n">
        <v>0.009488792934583046</v>
      </c>
      <c r="F621" t="inlineStr">
        <is>
          <t>MENSAL</t>
        </is>
      </c>
      <c r="G621" t="n">
        <v>48847</v>
      </c>
      <c r="H621" t="n">
        <v>48847</v>
      </c>
      <c r="I621" t="n">
        <v>135</v>
      </c>
      <c r="J621" t="inlineStr">
        <is>
          <t>CARTEIRA</t>
        </is>
      </c>
      <c r="K621" t="inlineStr">
        <is>
          <t>CONTRATO</t>
        </is>
      </c>
      <c r="L621" t="n">
        <v>2760.89</v>
      </c>
      <c r="M621" t="inlineStr">
        <is>
          <t>IBIRAPITANGA FASE 3</t>
        </is>
      </c>
      <c r="N621" s="142">
        <f>DATE(YEAR(G621),MONTH(G621),1)</f>
        <v/>
      </c>
      <c r="O621" s="132">
        <f>IF(G621&gt;$K$3,"Futuro","Atraso")</f>
        <v/>
      </c>
      <c r="P621">
        <f>12*(YEAR(G621)-YEAR($K$3))+(MONTH(G621)-MONTH($K$3))</f>
        <v/>
      </c>
      <c r="Q621" s="366">
        <f>IF(M621="IBIRAPITANGA FASE 3",IF(O621="Atraso",L621,L621/(1+$I$2)^P621),IF(O621="Atraso",L621,L621/(1+$I$1)^P621))</f>
        <v/>
      </c>
      <c r="R621">
        <f>IF(O621="Atraso",$K$3-G621,0)</f>
        <v/>
      </c>
      <c r="S621">
        <f>IF(R621&lt;=15,"Até 15",IF(R621&lt;=30,"Entre 15 e 30",IF(R621&lt;=60,"Entre 30 e 60",IF(R621&lt;=90,"Entre 60 e 90",IF(R621&lt;=120,"Entre 90 e 120",IF(R621&lt;=150,"Entre 120 e 150",IF(R621&lt;=180,"Entre 150 e 180","Superior a 180")))))))</f>
        <v/>
      </c>
    </row>
    <row r="622">
      <c r="A622" t="inlineStr">
        <is>
          <t>Q03L02</t>
        </is>
      </c>
      <c r="B622" t="inlineStr">
        <is>
          <t>MARIO ROBERTO SALTINI</t>
        </is>
      </c>
      <c r="C622" t="n">
        <v>1</v>
      </c>
      <c r="D622" t="inlineStr">
        <is>
          <t>IPCA</t>
        </is>
      </c>
      <c r="E622" t="n">
        <v>0.009488792934583046</v>
      </c>
      <c r="F622" t="inlineStr">
        <is>
          <t>MENSAL</t>
        </is>
      </c>
      <c r="G622" t="n">
        <v>48877</v>
      </c>
      <c r="H622" t="n">
        <v>48877</v>
      </c>
      <c r="I622" t="n">
        <v>136</v>
      </c>
      <c r="J622" t="inlineStr">
        <is>
          <t>CARTEIRA</t>
        </is>
      </c>
      <c r="K622" t="inlineStr">
        <is>
          <t>CONTRATO</t>
        </is>
      </c>
      <c r="L622" t="n">
        <v>2760.89</v>
      </c>
      <c r="M622" t="inlineStr">
        <is>
          <t>IBIRAPITANGA FASE 3</t>
        </is>
      </c>
      <c r="N622" s="142">
        <f>DATE(YEAR(G622),MONTH(G622),1)</f>
        <v/>
      </c>
      <c r="O622" s="132">
        <f>IF(G622&gt;$K$3,"Futuro","Atraso")</f>
        <v/>
      </c>
      <c r="P622">
        <f>12*(YEAR(G622)-YEAR($K$3))+(MONTH(G622)-MONTH($K$3))</f>
        <v/>
      </c>
      <c r="Q622" s="366">
        <f>IF(M622="IBIRAPITANGA FASE 3",IF(O622="Atraso",L622,L622/(1+$I$2)^P622),IF(O622="Atraso",L622,L622/(1+$I$1)^P622))</f>
        <v/>
      </c>
      <c r="R622">
        <f>IF(O622="Atraso",$K$3-G622,0)</f>
        <v/>
      </c>
      <c r="S622">
        <f>IF(R622&lt;=15,"Até 15",IF(R622&lt;=30,"Entre 15 e 30",IF(R622&lt;=60,"Entre 30 e 60",IF(R622&lt;=90,"Entre 60 e 90",IF(R622&lt;=120,"Entre 90 e 120",IF(R622&lt;=150,"Entre 120 e 150",IF(R622&lt;=180,"Entre 150 e 180","Superior a 180")))))))</f>
        <v/>
      </c>
    </row>
    <row r="623">
      <c r="A623" t="inlineStr">
        <is>
          <t>Q03L02</t>
        </is>
      </c>
      <c r="B623" t="inlineStr">
        <is>
          <t>MARIO ROBERTO SALTINI</t>
        </is>
      </c>
      <c r="C623" t="n">
        <v>1</v>
      </c>
      <c r="D623" t="inlineStr">
        <is>
          <t>IPCA</t>
        </is>
      </c>
      <c r="E623" t="n">
        <v>0.009488792934583046</v>
      </c>
      <c r="F623" t="inlineStr">
        <is>
          <t>MENSAL</t>
        </is>
      </c>
      <c r="G623" t="n">
        <v>48908</v>
      </c>
      <c r="H623" t="n">
        <v>48908</v>
      </c>
      <c r="I623" t="n">
        <v>137</v>
      </c>
      <c r="J623" t="inlineStr">
        <is>
          <t>CARTEIRA</t>
        </is>
      </c>
      <c r="K623" t="inlineStr">
        <is>
          <t>CONTRATO</t>
        </is>
      </c>
      <c r="L623" t="n">
        <v>2760.89</v>
      </c>
      <c r="M623" t="inlineStr">
        <is>
          <t>IBIRAPITANGA FASE 3</t>
        </is>
      </c>
      <c r="N623" s="142">
        <f>DATE(YEAR(G623),MONTH(G623),1)</f>
        <v/>
      </c>
      <c r="O623" s="132">
        <f>IF(G623&gt;$K$3,"Futuro","Atraso")</f>
        <v/>
      </c>
      <c r="P623">
        <f>12*(YEAR(G623)-YEAR($K$3))+(MONTH(G623)-MONTH($K$3))</f>
        <v/>
      </c>
      <c r="Q623" s="366">
        <f>IF(M623="IBIRAPITANGA FASE 3",IF(O623="Atraso",L623,L623/(1+$I$2)^P623),IF(O623="Atraso",L623,L623/(1+$I$1)^P623))</f>
        <v/>
      </c>
      <c r="R623">
        <f>IF(O623="Atraso",$K$3-G623,0)</f>
        <v/>
      </c>
      <c r="S623">
        <f>IF(R623&lt;=15,"Até 15",IF(R623&lt;=30,"Entre 15 e 30",IF(R623&lt;=60,"Entre 30 e 60",IF(R623&lt;=90,"Entre 60 e 90",IF(R623&lt;=120,"Entre 90 e 120",IF(R623&lt;=150,"Entre 120 e 150",IF(R623&lt;=180,"Entre 150 e 180","Superior a 180")))))))</f>
        <v/>
      </c>
    </row>
    <row r="624">
      <c r="A624" t="inlineStr">
        <is>
          <t>Q03L02</t>
        </is>
      </c>
      <c r="B624" t="inlineStr">
        <is>
          <t>MARIO ROBERTO SALTINI</t>
        </is>
      </c>
      <c r="C624" t="n">
        <v>1</v>
      </c>
      <c r="D624" t="inlineStr">
        <is>
          <t>IPCA</t>
        </is>
      </c>
      <c r="E624" t="n">
        <v>0.009488792934583046</v>
      </c>
      <c r="F624" t="inlineStr">
        <is>
          <t>MENSAL</t>
        </is>
      </c>
      <c r="G624" t="n">
        <v>48938</v>
      </c>
      <c r="H624" t="n">
        <v>48938</v>
      </c>
      <c r="I624" t="n">
        <v>138</v>
      </c>
      <c r="J624" t="inlineStr">
        <is>
          <t>CARTEIRA</t>
        </is>
      </c>
      <c r="K624" t="inlineStr">
        <is>
          <t>CONTRATO</t>
        </is>
      </c>
      <c r="L624" t="n">
        <v>2760.89</v>
      </c>
      <c r="M624" t="inlineStr">
        <is>
          <t>IBIRAPITANGA FASE 3</t>
        </is>
      </c>
      <c r="N624" s="142">
        <f>DATE(YEAR(G624),MONTH(G624),1)</f>
        <v/>
      </c>
      <c r="O624" s="132">
        <f>IF(G624&gt;$K$3,"Futuro","Atraso")</f>
        <v/>
      </c>
      <c r="P624">
        <f>12*(YEAR(G624)-YEAR($K$3))+(MONTH(G624)-MONTH($K$3))</f>
        <v/>
      </c>
      <c r="Q624" s="366">
        <f>IF(M624="IBIRAPITANGA FASE 3",IF(O624="Atraso",L624,L624/(1+$I$2)^P624),IF(O624="Atraso",L624,L624/(1+$I$1)^P624))</f>
        <v/>
      </c>
      <c r="R624">
        <f>IF(O624="Atraso",$K$3-G624,0)</f>
        <v/>
      </c>
      <c r="S624">
        <f>IF(R624&lt;=15,"Até 15",IF(R624&lt;=30,"Entre 15 e 30",IF(R624&lt;=60,"Entre 30 e 60",IF(R624&lt;=90,"Entre 60 e 90",IF(R624&lt;=120,"Entre 90 e 120",IF(R624&lt;=150,"Entre 120 e 150",IF(R624&lt;=180,"Entre 150 e 180","Superior a 180")))))))</f>
        <v/>
      </c>
    </row>
    <row r="625">
      <c r="A625" t="inlineStr">
        <is>
          <t>Q03L02</t>
        </is>
      </c>
      <c r="B625" t="inlineStr">
        <is>
          <t>MARIO ROBERTO SALTINI</t>
        </is>
      </c>
      <c r="C625" t="n">
        <v>1</v>
      </c>
      <c r="D625" t="inlineStr">
        <is>
          <t>IPCA</t>
        </is>
      </c>
      <c r="E625" t="n">
        <v>0.009488792934583046</v>
      </c>
      <c r="F625" t="inlineStr">
        <is>
          <t>MENSAL</t>
        </is>
      </c>
      <c r="G625" t="n">
        <v>48969</v>
      </c>
      <c r="H625" t="n">
        <v>48969</v>
      </c>
      <c r="I625" t="n">
        <v>139</v>
      </c>
      <c r="J625" t="inlineStr">
        <is>
          <t>CARTEIRA</t>
        </is>
      </c>
      <c r="K625" t="inlineStr">
        <is>
          <t>CONTRATO</t>
        </is>
      </c>
      <c r="L625" t="n">
        <v>2760.89</v>
      </c>
      <c r="M625" t="inlineStr">
        <is>
          <t>IBIRAPITANGA FASE 3</t>
        </is>
      </c>
      <c r="N625" s="142">
        <f>DATE(YEAR(G625),MONTH(G625),1)</f>
        <v/>
      </c>
      <c r="O625" s="132">
        <f>IF(G625&gt;$K$3,"Futuro","Atraso")</f>
        <v/>
      </c>
      <c r="P625">
        <f>12*(YEAR(G625)-YEAR($K$3))+(MONTH(G625)-MONTH($K$3))</f>
        <v/>
      </c>
      <c r="Q625" s="366">
        <f>IF(M625="IBIRAPITANGA FASE 3",IF(O625="Atraso",L625,L625/(1+$I$2)^P625),IF(O625="Atraso",L625,L625/(1+$I$1)^P625))</f>
        <v/>
      </c>
      <c r="R625">
        <f>IF(O625="Atraso",$K$3-G625,0)</f>
        <v/>
      </c>
      <c r="S625">
        <f>IF(R625&lt;=15,"Até 15",IF(R625&lt;=30,"Entre 15 e 30",IF(R625&lt;=60,"Entre 30 e 60",IF(R625&lt;=90,"Entre 60 e 90",IF(R625&lt;=120,"Entre 90 e 120",IF(R625&lt;=150,"Entre 120 e 150",IF(R625&lt;=180,"Entre 150 e 180","Superior a 180")))))))</f>
        <v/>
      </c>
    </row>
    <row r="626">
      <c r="A626" t="inlineStr">
        <is>
          <t>Q03L02</t>
        </is>
      </c>
      <c r="B626" t="inlineStr">
        <is>
          <t>MARIO ROBERTO SALTINI</t>
        </is>
      </c>
      <c r="C626" t="n">
        <v>1</v>
      </c>
      <c r="D626" t="inlineStr">
        <is>
          <t>IPCA</t>
        </is>
      </c>
      <c r="E626" t="n">
        <v>0.009488792934583046</v>
      </c>
      <c r="F626" t="inlineStr">
        <is>
          <t>MENSAL</t>
        </is>
      </c>
      <c r="G626" t="n">
        <v>49000</v>
      </c>
      <c r="H626" t="n">
        <v>49000</v>
      </c>
      <c r="I626" t="n">
        <v>140</v>
      </c>
      <c r="J626" t="inlineStr">
        <is>
          <t>CARTEIRA</t>
        </is>
      </c>
      <c r="K626" t="inlineStr">
        <is>
          <t>CONTRATO</t>
        </is>
      </c>
      <c r="L626" t="n">
        <v>2760.89</v>
      </c>
      <c r="M626" t="inlineStr">
        <is>
          <t>IBIRAPITANGA FASE 3</t>
        </is>
      </c>
      <c r="N626" s="142">
        <f>DATE(YEAR(G626),MONTH(G626),1)</f>
        <v/>
      </c>
      <c r="O626" s="132">
        <f>IF(G626&gt;$K$3,"Futuro","Atraso")</f>
        <v/>
      </c>
      <c r="P626">
        <f>12*(YEAR(G626)-YEAR($K$3))+(MONTH(G626)-MONTH($K$3))</f>
        <v/>
      </c>
      <c r="Q626" s="366">
        <f>IF(M626="IBIRAPITANGA FASE 3",IF(O626="Atraso",L626,L626/(1+$I$2)^P626),IF(O626="Atraso",L626,L626/(1+$I$1)^P626))</f>
        <v/>
      </c>
      <c r="R626">
        <f>IF(O626="Atraso",$K$3-G626,0)</f>
        <v/>
      </c>
      <c r="S626">
        <f>IF(R626&lt;=15,"Até 15",IF(R626&lt;=30,"Entre 15 e 30",IF(R626&lt;=60,"Entre 30 e 60",IF(R626&lt;=90,"Entre 60 e 90",IF(R626&lt;=120,"Entre 90 e 120",IF(R626&lt;=150,"Entre 120 e 150",IF(R626&lt;=180,"Entre 150 e 180","Superior a 180")))))))</f>
        <v/>
      </c>
    </row>
    <row r="627">
      <c r="A627" t="inlineStr">
        <is>
          <t>Q03L02</t>
        </is>
      </c>
      <c r="B627" t="inlineStr">
        <is>
          <t>MARIO ROBERTO SALTINI</t>
        </is>
      </c>
      <c r="C627" t="n">
        <v>1</v>
      </c>
      <c r="D627" t="inlineStr">
        <is>
          <t>IPCA</t>
        </is>
      </c>
      <c r="E627" t="n">
        <v>0.009488792934583046</v>
      </c>
      <c r="F627" t="inlineStr">
        <is>
          <t>MENSAL</t>
        </is>
      </c>
      <c r="G627" t="n">
        <v>49028</v>
      </c>
      <c r="H627" t="n">
        <v>49028</v>
      </c>
      <c r="I627" t="n">
        <v>141</v>
      </c>
      <c r="J627" t="inlineStr">
        <is>
          <t>CARTEIRA</t>
        </is>
      </c>
      <c r="K627" t="inlineStr">
        <is>
          <t>CONTRATO</t>
        </is>
      </c>
      <c r="L627" t="n">
        <v>2760.89</v>
      </c>
      <c r="M627" t="inlineStr">
        <is>
          <t>IBIRAPITANGA FASE 3</t>
        </is>
      </c>
      <c r="N627" s="142">
        <f>DATE(YEAR(G627),MONTH(G627),1)</f>
        <v/>
      </c>
      <c r="O627" s="132">
        <f>IF(G627&gt;$K$3,"Futuro","Atraso")</f>
        <v/>
      </c>
      <c r="P627">
        <f>12*(YEAR(G627)-YEAR($K$3))+(MONTH(G627)-MONTH($K$3))</f>
        <v/>
      </c>
      <c r="Q627" s="366">
        <f>IF(M627="IBIRAPITANGA FASE 3",IF(O627="Atraso",L627,L627/(1+$I$2)^P627),IF(O627="Atraso",L627,L627/(1+$I$1)^P627))</f>
        <v/>
      </c>
      <c r="R627">
        <f>IF(O627="Atraso",$K$3-G627,0)</f>
        <v/>
      </c>
      <c r="S627">
        <f>IF(R627&lt;=15,"Até 15",IF(R627&lt;=30,"Entre 15 e 30",IF(R627&lt;=60,"Entre 30 e 60",IF(R627&lt;=90,"Entre 60 e 90",IF(R627&lt;=120,"Entre 90 e 120",IF(R627&lt;=150,"Entre 120 e 150",IF(R627&lt;=180,"Entre 150 e 180","Superior a 180")))))))</f>
        <v/>
      </c>
    </row>
    <row r="628">
      <c r="A628" t="inlineStr">
        <is>
          <t>Q03L02</t>
        </is>
      </c>
      <c r="B628" t="inlineStr">
        <is>
          <t>MARIO ROBERTO SALTINI</t>
        </is>
      </c>
      <c r="C628" t="n">
        <v>1</v>
      </c>
      <c r="D628" t="inlineStr">
        <is>
          <t>IPCA</t>
        </is>
      </c>
      <c r="E628" t="n">
        <v>0.009488792934583046</v>
      </c>
      <c r="F628" t="inlineStr">
        <is>
          <t>MENSAL</t>
        </is>
      </c>
      <c r="G628" t="n">
        <v>49028</v>
      </c>
      <c r="H628" t="n">
        <v>49028</v>
      </c>
      <c r="I628" t="n">
        <v>12</v>
      </c>
      <c r="J628" t="inlineStr">
        <is>
          <t>CARTEIRA</t>
        </is>
      </c>
      <c r="K628" t="inlineStr">
        <is>
          <t>CONTRATO</t>
        </is>
      </c>
      <c r="L628" t="n">
        <v>14835.06</v>
      </c>
      <c r="M628" t="inlineStr">
        <is>
          <t>IBIRAPITANGA FASE 3</t>
        </is>
      </c>
      <c r="N628" s="142">
        <f>DATE(YEAR(G628),MONTH(G628),1)</f>
        <v/>
      </c>
      <c r="O628" s="132">
        <f>IF(G628&gt;$K$3,"Futuro","Atraso")</f>
        <v/>
      </c>
      <c r="P628">
        <f>12*(YEAR(G628)-YEAR($K$3))+(MONTH(G628)-MONTH($K$3))</f>
        <v/>
      </c>
      <c r="Q628" s="366">
        <f>IF(M628="IBIRAPITANGA FASE 3",IF(O628="Atraso",L628,L628/(1+$I$2)^P628),IF(O628="Atraso",L628,L628/(1+$I$1)^P628))</f>
        <v/>
      </c>
      <c r="R628">
        <f>IF(O628="Atraso",$K$3-G628,0)</f>
        <v/>
      </c>
      <c r="S628">
        <f>IF(R628&lt;=15,"Até 15",IF(R628&lt;=30,"Entre 15 e 30",IF(R628&lt;=60,"Entre 30 e 60",IF(R628&lt;=90,"Entre 60 e 90",IF(R628&lt;=120,"Entre 90 e 120",IF(R628&lt;=150,"Entre 120 e 150",IF(R628&lt;=180,"Entre 150 e 180","Superior a 180")))))))</f>
        <v/>
      </c>
    </row>
    <row r="629">
      <c r="A629" t="inlineStr">
        <is>
          <t>Q03L02</t>
        </is>
      </c>
      <c r="B629" t="inlineStr">
        <is>
          <t>MARIO ROBERTO SALTINI</t>
        </is>
      </c>
      <c r="C629" t="n">
        <v>1</v>
      </c>
      <c r="D629" t="inlineStr">
        <is>
          <t>IPCA</t>
        </is>
      </c>
      <c r="E629" t="n">
        <v>0.009488792934583046</v>
      </c>
      <c r="F629" t="inlineStr">
        <is>
          <t>MENSAL</t>
        </is>
      </c>
      <c r="G629" t="n">
        <v>49059</v>
      </c>
      <c r="H629" t="n">
        <v>49059</v>
      </c>
      <c r="I629" t="n">
        <v>142</v>
      </c>
      <c r="J629" t="inlineStr">
        <is>
          <t>CARTEIRA</t>
        </is>
      </c>
      <c r="K629" t="inlineStr">
        <is>
          <t>CONTRATO</t>
        </is>
      </c>
      <c r="L629" t="n">
        <v>2760.89</v>
      </c>
      <c r="M629" t="inlineStr">
        <is>
          <t>IBIRAPITANGA FASE 3</t>
        </is>
      </c>
      <c r="N629" s="142">
        <f>DATE(YEAR(G629),MONTH(G629),1)</f>
        <v/>
      </c>
      <c r="O629" s="132">
        <f>IF(G629&gt;$K$3,"Futuro","Atraso")</f>
        <v/>
      </c>
      <c r="P629">
        <f>12*(YEAR(G629)-YEAR($K$3))+(MONTH(G629)-MONTH($K$3))</f>
        <v/>
      </c>
      <c r="Q629" s="366">
        <f>IF(M629="IBIRAPITANGA FASE 3",IF(O629="Atraso",L629,L629/(1+$I$2)^P629),IF(O629="Atraso",L629,L629/(1+$I$1)^P629))</f>
        <v/>
      </c>
      <c r="R629">
        <f>IF(O629="Atraso",$K$3-G629,0)</f>
        <v/>
      </c>
      <c r="S629">
        <f>IF(R629&lt;=15,"Até 15",IF(R629&lt;=30,"Entre 15 e 30",IF(R629&lt;=60,"Entre 30 e 60",IF(R629&lt;=90,"Entre 60 e 90",IF(R629&lt;=120,"Entre 90 e 120",IF(R629&lt;=150,"Entre 120 e 150",IF(R629&lt;=180,"Entre 150 e 180","Superior a 180")))))))</f>
        <v/>
      </c>
    </row>
    <row r="630">
      <c r="A630" t="inlineStr">
        <is>
          <t>Q03L02</t>
        </is>
      </c>
      <c r="B630" t="inlineStr">
        <is>
          <t>MARIO ROBERTO SALTINI</t>
        </is>
      </c>
      <c r="C630" t="n">
        <v>1</v>
      </c>
      <c r="D630" t="inlineStr">
        <is>
          <t>IPCA</t>
        </is>
      </c>
      <c r="E630" t="n">
        <v>0.009488792934583046</v>
      </c>
      <c r="F630" t="inlineStr">
        <is>
          <t>MENSAL</t>
        </is>
      </c>
      <c r="G630" t="n">
        <v>49089</v>
      </c>
      <c r="H630" t="n">
        <v>49089</v>
      </c>
      <c r="I630" t="n">
        <v>143</v>
      </c>
      <c r="J630" t="inlineStr">
        <is>
          <t>CARTEIRA</t>
        </is>
      </c>
      <c r="K630" t="inlineStr">
        <is>
          <t>CONTRATO</t>
        </is>
      </c>
      <c r="L630" t="n">
        <v>2760.89</v>
      </c>
      <c r="M630" t="inlineStr">
        <is>
          <t>IBIRAPITANGA FASE 3</t>
        </is>
      </c>
      <c r="N630" s="142">
        <f>DATE(YEAR(G630),MONTH(G630),1)</f>
        <v/>
      </c>
      <c r="O630" s="132">
        <f>IF(G630&gt;$K$3,"Futuro","Atraso")</f>
        <v/>
      </c>
      <c r="P630">
        <f>12*(YEAR(G630)-YEAR($K$3))+(MONTH(G630)-MONTH($K$3))</f>
        <v/>
      </c>
      <c r="Q630" s="366">
        <f>IF(M630="IBIRAPITANGA FASE 3",IF(O630="Atraso",L630,L630/(1+$I$2)^P630),IF(O630="Atraso",L630,L630/(1+$I$1)^P630))</f>
        <v/>
      </c>
      <c r="R630">
        <f>IF(O630="Atraso",$K$3-G630,0)</f>
        <v/>
      </c>
      <c r="S630">
        <f>IF(R630&lt;=15,"Até 15",IF(R630&lt;=30,"Entre 15 e 30",IF(R630&lt;=60,"Entre 30 e 60",IF(R630&lt;=90,"Entre 60 e 90",IF(R630&lt;=120,"Entre 90 e 120",IF(R630&lt;=150,"Entre 120 e 150",IF(R630&lt;=180,"Entre 150 e 180","Superior a 180")))))))</f>
        <v/>
      </c>
    </row>
    <row r="631">
      <c r="A631" t="inlineStr">
        <is>
          <t>Q03L02</t>
        </is>
      </c>
      <c r="B631" t="inlineStr">
        <is>
          <t>MARIO ROBERTO SALTINI</t>
        </is>
      </c>
      <c r="C631" t="n">
        <v>1</v>
      </c>
      <c r="D631" t="inlineStr">
        <is>
          <t>IPCA</t>
        </is>
      </c>
      <c r="E631" t="n">
        <v>0.009488792934583046</v>
      </c>
      <c r="F631" t="inlineStr">
        <is>
          <t>MENSAL</t>
        </is>
      </c>
      <c r="G631" t="n">
        <v>49120</v>
      </c>
      <c r="H631" t="n">
        <v>49120</v>
      </c>
      <c r="I631" t="n">
        <v>144</v>
      </c>
      <c r="J631" t="inlineStr">
        <is>
          <t>CARTEIRA</t>
        </is>
      </c>
      <c r="K631" t="inlineStr">
        <is>
          <t>CONTRATO</t>
        </is>
      </c>
      <c r="L631" t="n">
        <v>2760.89</v>
      </c>
      <c r="M631" t="inlineStr">
        <is>
          <t>IBIRAPITANGA FASE 3</t>
        </is>
      </c>
      <c r="N631" s="142">
        <f>DATE(YEAR(G631),MONTH(G631),1)</f>
        <v/>
      </c>
      <c r="O631" s="132">
        <f>IF(G631&gt;$K$3,"Futuro","Atraso")</f>
        <v/>
      </c>
      <c r="P631">
        <f>12*(YEAR(G631)-YEAR($K$3))+(MONTH(G631)-MONTH($K$3))</f>
        <v/>
      </c>
      <c r="Q631" s="366">
        <f>IF(M631="IBIRAPITANGA FASE 3",IF(O631="Atraso",L631,L631/(1+$I$2)^P631),IF(O631="Atraso",L631,L631/(1+$I$1)^P631))</f>
        <v/>
      </c>
      <c r="R631">
        <f>IF(O631="Atraso",$K$3-G631,0)</f>
        <v/>
      </c>
      <c r="S631">
        <f>IF(R631&lt;=15,"Até 15",IF(R631&lt;=30,"Entre 15 e 30",IF(R631&lt;=60,"Entre 30 e 60",IF(R631&lt;=90,"Entre 60 e 90",IF(R631&lt;=120,"Entre 90 e 120",IF(R631&lt;=150,"Entre 120 e 150",IF(R631&lt;=180,"Entre 150 e 180","Superior a 180")))))))</f>
        <v/>
      </c>
    </row>
    <row r="632">
      <c r="A632" t="inlineStr">
        <is>
          <t>Q03L02</t>
        </is>
      </c>
      <c r="B632" t="inlineStr">
        <is>
          <t>MARIO ROBERTO SALTINI</t>
        </is>
      </c>
      <c r="C632" t="n">
        <v>1</v>
      </c>
      <c r="D632" t="inlineStr">
        <is>
          <t>IPCA</t>
        </is>
      </c>
      <c r="E632" t="n">
        <v>0.009488792934583046</v>
      </c>
      <c r="F632" t="inlineStr">
        <is>
          <t>MENSAL</t>
        </is>
      </c>
      <c r="G632" t="n">
        <v>49150</v>
      </c>
      <c r="H632" t="n">
        <v>49150</v>
      </c>
      <c r="I632" t="n">
        <v>145</v>
      </c>
      <c r="J632" t="inlineStr">
        <is>
          <t>CARTEIRA</t>
        </is>
      </c>
      <c r="K632" t="inlineStr">
        <is>
          <t>CONTRATO</t>
        </is>
      </c>
      <c r="L632" t="n">
        <v>2760.89</v>
      </c>
      <c r="M632" t="inlineStr">
        <is>
          <t>IBIRAPITANGA FASE 3</t>
        </is>
      </c>
      <c r="N632" s="142">
        <f>DATE(YEAR(G632),MONTH(G632),1)</f>
        <v/>
      </c>
      <c r="O632" s="132">
        <f>IF(G632&gt;$K$3,"Futuro","Atraso")</f>
        <v/>
      </c>
      <c r="P632">
        <f>12*(YEAR(G632)-YEAR($K$3))+(MONTH(G632)-MONTH($K$3))</f>
        <v/>
      </c>
      <c r="Q632" s="366">
        <f>IF(M632="IBIRAPITANGA FASE 3",IF(O632="Atraso",L632,L632/(1+$I$2)^P632),IF(O632="Atraso",L632,L632/(1+$I$1)^P632))</f>
        <v/>
      </c>
      <c r="R632">
        <f>IF(O632="Atraso",$K$3-G632,0)</f>
        <v/>
      </c>
      <c r="S632">
        <f>IF(R632&lt;=15,"Até 15",IF(R632&lt;=30,"Entre 15 e 30",IF(R632&lt;=60,"Entre 30 e 60",IF(R632&lt;=90,"Entre 60 e 90",IF(R632&lt;=120,"Entre 90 e 120",IF(R632&lt;=150,"Entre 120 e 150",IF(R632&lt;=180,"Entre 150 e 180","Superior a 180")))))))</f>
        <v/>
      </c>
    </row>
    <row r="633">
      <c r="A633" t="inlineStr">
        <is>
          <t>Q03L02</t>
        </is>
      </c>
      <c r="B633" t="inlineStr">
        <is>
          <t>MARIO ROBERTO SALTINI</t>
        </is>
      </c>
      <c r="C633" t="n">
        <v>1</v>
      </c>
      <c r="D633" t="inlineStr">
        <is>
          <t>IPCA</t>
        </is>
      </c>
      <c r="E633" t="n">
        <v>0.009488792934583046</v>
      </c>
      <c r="F633" t="inlineStr">
        <is>
          <t>MENSAL</t>
        </is>
      </c>
      <c r="G633" t="n">
        <v>49181</v>
      </c>
      <c r="H633" t="n">
        <v>49181</v>
      </c>
      <c r="I633" t="n">
        <v>146</v>
      </c>
      <c r="J633" t="inlineStr">
        <is>
          <t>CARTEIRA</t>
        </is>
      </c>
      <c r="K633" t="inlineStr">
        <is>
          <t>CONTRATO</t>
        </is>
      </c>
      <c r="L633" t="n">
        <v>2760.89</v>
      </c>
      <c r="M633" t="inlineStr">
        <is>
          <t>IBIRAPITANGA FASE 3</t>
        </is>
      </c>
      <c r="N633" s="142">
        <f>DATE(YEAR(G633),MONTH(G633),1)</f>
        <v/>
      </c>
      <c r="O633" s="132">
        <f>IF(G633&gt;$K$3,"Futuro","Atraso")</f>
        <v/>
      </c>
      <c r="P633">
        <f>12*(YEAR(G633)-YEAR($K$3))+(MONTH(G633)-MONTH($K$3))</f>
        <v/>
      </c>
      <c r="Q633" s="366">
        <f>IF(M633="IBIRAPITANGA FASE 3",IF(O633="Atraso",L633,L633/(1+$I$2)^P633),IF(O633="Atraso",L633,L633/(1+$I$1)^P633))</f>
        <v/>
      </c>
      <c r="R633">
        <f>IF(O633="Atraso",$K$3-G633,0)</f>
        <v/>
      </c>
      <c r="S633">
        <f>IF(R633&lt;=15,"Até 15",IF(R633&lt;=30,"Entre 15 e 30",IF(R633&lt;=60,"Entre 30 e 60",IF(R633&lt;=90,"Entre 60 e 90",IF(R633&lt;=120,"Entre 90 e 120",IF(R633&lt;=150,"Entre 120 e 150",IF(R633&lt;=180,"Entre 150 e 180","Superior a 180")))))))</f>
        <v/>
      </c>
    </row>
    <row r="634">
      <c r="A634" t="inlineStr">
        <is>
          <t>Q03L02</t>
        </is>
      </c>
      <c r="B634" t="inlineStr">
        <is>
          <t>MARIO ROBERTO SALTINI</t>
        </is>
      </c>
      <c r="C634" t="n">
        <v>1</v>
      </c>
      <c r="D634" t="inlineStr">
        <is>
          <t>IPCA</t>
        </is>
      </c>
      <c r="E634" t="n">
        <v>0.009488792934583046</v>
      </c>
      <c r="F634" t="inlineStr">
        <is>
          <t>MENSAL</t>
        </is>
      </c>
      <c r="G634" t="n">
        <v>49212</v>
      </c>
      <c r="H634" t="n">
        <v>49212</v>
      </c>
      <c r="I634" t="n">
        <v>147</v>
      </c>
      <c r="J634" t="inlineStr">
        <is>
          <t>CARTEIRA</t>
        </is>
      </c>
      <c r="K634" t="inlineStr">
        <is>
          <t>CONTRATO</t>
        </is>
      </c>
      <c r="L634" t="n">
        <v>2760.89</v>
      </c>
      <c r="M634" t="inlineStr">
        <is>
          <t>IBIRAPITANGA FASE 3</t>
        </is>
      </c>
      <c r="N634" s="142">
        <f>DATE(YEAR(G634),MONTH(G634),1)</f>
        <v/>
      </c>
      <c r="O634" s="132">
        <f>IF(G634&gt;$K$3,"Futuro","Atraso")</f>
        <v/>
      </c>
      <c r="P634">
        <f>12*(YEAR(G634)-YEAR($K$3))+(MONTH(G634)-MONTH($K$3))</f>
        <v/>
      </c>
      <c r="Q634" s="366">
        <f>IF(M634="IBIRAPITANGA FASE 3",IF(O634="Atraso",L634,L634/(1+$I$2)^P634),IF(O634="Atraso",L634,L634/(1+$I$1)^P634))</f>
        <v/>
      </c>
      <c r="R634">
        <f>IF(O634="Atraso",$K$3-G634,0)</f>
        <v/>
      </c>
      <c r="S634">
        <f>IF(R634&lt;=15,"Até 15",IF(R634&lt;=30,"Entre 15 e 30",IF(R634&lt;=60,"Entre 30 e 60",IF(R634&lt;=90,"Entre 60 e 90",IF(R634&lt;=120,"Entre 90 e 120",IF(R634&lt;=150,"Entre 120 e 150",IF(R634&lt;=180,"Entre 150 e 180","Superior a 180")))))))</f>
        <v/>
      </c>
    </row>
    <row r="635">
      <c r="A635" t="inlineStr">
        <is>
          <t>Q03L02</t>
        </is>
      </c>
      <c r="B635" t="inlineStr">
        <is>
          <t>MARIO ROBERTO SALTINI</t>
        </is>
      </c>
      <c r="C635" t="n">
        <v>1</v>
      </c>
      <c r="D635" t="inlineStr">
        <is>
          <t>IPCA</t>
        </is>
      </c>
      <c r="E635" t="n">
        <v>0.009488792934583046</v>
      </c>
      <c r="F635" t="inlineStr">
        <is>
          <t>MENSAL</t>
        </is>
      </c>
      <c r="G635" t="n">
        <v>49242</v>
      </c>
      <c r="H635" t="n">
        <v>49242</v>
      </c>
      <c r="I635" t="n">
        <v>148</v>
      </c>
      <c r="J635" t="inlineStr">
        <is>
          <t>CARTEIRA</t>
        </is>
      </c>
      <c r="K635" t="inlineStr">
        <is>
          <t>CONTRATO</t>
        </is>
      </c>
      <c r="L635" t="n">
        <v>2760.89</v>
      </c>
      <c r="M635" t="inlineStr">
        <is>
          <t>IBIRAPITANGA FASE 3</t>
        </is>
      </c>
      <c r="N635" s="142">
        <f>DATE(YEAR(G635),MONTH(G635),1)</f>
        <v/>
      </c>
      <c r="O635" s="132">
        <f>IF(G635&gt;$K$3,"Futuro","Atraso")</f>
        <v/>
      </c>
      <c r="P635">
        <f>12*(YEAR(G635)-YEAR($K$3))+(MONTH(G635)-MONTH($K$3))</f>
        <v/>
      </c>
      <c r="Q635" s="366">
        <f>IF(M635="IBIRAPITANGA FASE 3",IF(O635="Atraso",L635,L635/(1+$I$2)^P635),IF(O635="Atraso",L635,L635/(1+$I$1)^P635))</f>
        <v/>
      </c>
      <c r="R635">
        <f>IF(O635="Atraso",$K$3-G635,0)</f>
        <v/>
      </c>
      <c r="S635">
        <f>IF(R635&lt;=15,"Até 15",IF(R635&lt;=30,"Entre 15 e 30",IF(R635&lt;=60,"Entre 30 e 60",IF(R635&lt;=90,"Entre 60 e 90",IF(R635&lt;=120,"Entre 90 e 120",IF(R635&lt;=150,"Entre 120 e 150",IF(R635&lt;=180,"Entre 150 e 180","Superior a 180")))))))</f>
        <v/>
      </c>
    </row>
    <row r="636">
      <c r="A636" t="inlineStr">
        <is>
          <t>Q03L02</t>
        </is>
      </c>
      <c r="B636" t="inlineStr">
        <is>
          <t>MARIO ROBERTO SALTINI</t>
        </is>
      </c>
      <c r="C636" t="n">
        <v>1</v>
      </c>
      <c r="D636" t="inlineStr">
        <is>
          <t>IPCA</t>
        </is>
      </c>
      <c r="E636" t="n">
        <v>0.009488792934583046</v>
      </c>
      <c r="F636" t="inlineStr">
        <is>
          <t>MENSAL</t>
        </is>
      </c>
      <c r="G636" t="n">
        <v>49273</v>
      </c>
      <c r="H636" t="n">
        <v>49273</v>
      </c>
      <c r="I636" t="n">
        <v>149</v>
      </c>
      <c r="J636" t="inlineStr">
        <is>
          <t>CARTEIRA</t>
        </is>
      </c>
      <c r="K636" t="inlineStr">
        <is>
          <t>CONTRATO</t>
        </is>
      </c>
      <c r="L636" t="n">
        <v>2760.89</v>
      </c>
      <c r="M636" t="inlineStr">
        <is>
          <t>IBIRAPITANGA FASE 3</t>
        </is>
      </c>
      <c r="N636" s="142">
        <f>DATE(YEAR(G636),MONTH(G636),1)</f>
        <v/>
      </c>
      <c r="O636" s="132">
        <f>IF(G636&gt;$K$3,"Futuro","Atraso")</f>
        <v/>
      </c>
      <c r="P636">
        <f>12*(YEAR(G636)-YEAR($K$3))+(MONTH(G636)-MONTH($K$3))</f>
        <v/>
      </c>
      <c r="Q636" s="366">
        <f>IF(M636="IBIRAPITANGA FASE 3",IF(O636="Atraso",L636,L636/(1+$I$2)^P636),IF(O636="Atraso",L636,L636/(1+$I$1)^P636))</f>
        <v/>
      </c>
      <c r="R636">
        <f>IF(O636="Atraso",$K$3-G636,0)</f>
        <v/>
      </c>
      <c r="S636">
        <f>IF(R636&lt;=15,"Até 15",IF(R636&lt;=30,"Entre 15 e 30",IF(R636&lt;=60,"Entre 30 e 60",IF(R636&lt;=90,"Entre 60 e 90",IF(R636&lt;=120,"Entre 90 e 120",IF(R636&lt;=150,"Entre 120 e 150",IF(R636&lt;=180,"Entre 150 e 180","Superior a 180")))))))</f>
        <v/>
      </c>
    </row>
    <row r="637">
      <c r="A637" t="inlineStr">
        <is>
          <t>Q03L02</t>
        </is>
      </c>
      <c r="B637" t="inlineStr">
        <is>
          <t>MARIO ROBERTO SALTINI</t>
        </is>
      </c>
      <c r="C637" t="n">
        <v>1</v>
      </c>
      <c r="D637" t="inlineStr">
        <is>
          <t>IPCA</t>
        </is>
      </c>
      <c r="E637" t="n">
        <v>0.009488792934583046</v>
      </c>
      <c r="F637" t="inlineStr">
        <is>
          <t>MENSAL</t>
        </is>
      </c>
      <c r="G637" t="n">
        <v>49303</v>
      </c>
      <c r="H637" t="n">
        <v>49303</v>
      </c>
      <c r="I637" t="n">
        <v>150</v>
      </c>
      <c r="J637" t="inlineStr">
        <is>
          <t>CARTEIRA</t>
        </is>
      </c>
      <c r="K637" t="inlineStr">
        <is>
          <t>CONTRATO</t>
        </is>
      </c>
      <c r="L637" t="n">
        <v>2760.89</v>
      </c>
      <c r="M637" t="inlineStr">
        <is>
          <t>IBIRAPITANGA FASE 3</t>
        </is>
      </c>
      <c r="N637" s="142">
        <f>DATE(YEAR(G637),MONTH(G637),1)</f>
        <v/>
      </c>
      <c r="O637" s="132">
        <f>IF(G637&gt;$K$3,"Futuro","Atraso")</f>
        <v/>
      </c>
      <c r="P637">
        <f>12*(YEAR(G637)-YEAR($K$3))+(MONTH(G637)-MONTH($K$3))</f>
        <v/>
      </c>
      <c r="Q637" s="366">
        <f>IF(M637="IBIRAPITANGA FASE 3",IF(O637="Atraso",L637,L637/(1+$I$2)^P637),IF(O637="Atraso",L637,L637/(1+$I$1)^P637))</f>
        <v/>
      </c>
      <c r="R637">
        <f>IF(O637="Atraso",$K$3-G637,0)</f>
        <v/>
      </c>
      <c r="S637">
        <f>IF(R637&lt;=15,"Até 15",IF(R637&lt;=30,"Entre 15 e 30",IF(R637&lt;=60,"Entre 30 e 60",IF(R637&lt;=90,"Entre 60 e 90",IF(R637&lt;=120,"Entre 90 e 120",IF(R637&lt;=150,"Entre 120 e 150",IF(R637&lt;=180,"Entre 150 e 180","Superior a 180")))))))</f>
        <v/>
      </c>
    </row>
    <row r="638">
      <c r="A638" t="inlineStr">
        <is>
          <t>Q03L02</t>
        </is>
      </c>
      <c r="B638" t="inlineStr">
        <is>
          <t>MARIO ROBERTO SALTINI</t>
        </is>
      </c>
      <c r="C638" t="n">
        <v>1</v>
      </c>
      <c r="D638" t="inlineStr">
        <is>
          <t>IPCA</t>
        </is>
      </c>
      <c r="E638" t="n">
        <v>0.009488792934583046</v>
      </c>
      <c r="F638" t="inlineStr">
        <is>
          <t>MENSAL</t>
        </is>
      </c>
      <c r="G638" t="n">
        <v>49334</v>
      </c>
      <c r="H638" t="n">
        <v>49334</v>
      </c>
      <c r="I638" t="n">
        <v>151</v>
      </c>
      <c r="J638" t="inlineStr">
        <is>
          <t>CARTEIRA</t>
        </is>
      </c>
      <c r="K638" t="inlineStr">
        <is>
          <t>CONTRATO</t>
        </is>
      </c>
      <c r="L638" t="n">
        <v>2760.89</v>
      </c>
      <c r="M638" t="inlineStr">
        <is>
          <t>IBIRAPITANGA FASE 3</t>
        </is>
      </c>
      <c r="N638" s="142">
        <f>DATE(YEAR(G638),MONTH(G638),1)</f>
        <v/>
      </c>
      <c r="O638" s="132">
        <f>IF(G638&gt;$K$3,"Futuro","Atraso")</f>
        <v/>
      </c>
      <c r="P638">
        <f>12*(YEAR(G638)-YEAR($K$3))+(MONTH(G638)-MONTH($K$3))</f>
        <v/>
      </c>
      <c r="Q638" s="366">
        <f>IF(M638="IBIRAPITANGA FASE 3",IF(O638="Atraso",L638,L638/(1+$I$2)^P638),IF(O638="Atraso",L638,L638/(1+$I$1)^P638))</f>
        <v/>
      </c>
      <c r="R638">
        <f>IF(O638="Atraso",$K$3-G638,0)</f>
        <v/>
      </c>
      <c r="S638">
        <f>IF(R638&lt;=15,"Até 15",IF(R638&lt;=30,"Entre 15 e 30",IF(R638&lt;=60,"Entre 30 e 60",IF(R638&lt;=90,"Entre 60 e 90",IF(R638&lt;=120,"Entre 90 e 120",IF(R638&lt;=150,"Entre 120 e 150",IF(R638&lt;=180,"Entre 150 e 180","Superior a 180")))))))</f>
        <v/>
      </c>
    </row>
    <row r="639">
      <c r="A639" t="inlineStr">
        <is>
          <t>Q03L02</t>
        </is>
      </c>
      <c r="B639" t="inlineStr">
        <is>
          <t>MARIO ROBERTO SALTINI</t>
        </is>
      </c>
      <c r="C639" t="n">
        <v>1</v>
      </c>
      <c r="D639" t="inlineStr">
        <is>
          <t>IPCA</t>
        </is>
      </c>
      <c r="E639" t="n">
        <v>0.009488792934583046</v>
      </c>
      <c r="F639" t="inlineStr">
        <is>
          <t>MENSAL</t>
        </is>
      </c>
      <c r="G639" t="n">
        <v>49365</v>
      </c>
      <c r="H639" t="n">
        <v>49365</v>
      </c>
      <c r="I639" t="n">
        <v>152</v>
      </c>
      <c r="J639" t="inlineStr">
        <is>
          <t>CARTEIRA</t>
        </is>
      </c>
      <c r="K639" t="inlineStr">
        <is>
          <t>CONTRATO</t>
        </is>
      </c>
      <c r="L639" t="n">
        <v>2760.89</v>
      </c>
      <c r="M639" t="inlineStr">
        <is>
          <t>IBIRAPITANGA FASE 3</t>
        </is>
      </c>
      <c r="N639" s="142">
        <f>DATE(YEAR(G639),MONTH(G639),1)</f>
        <v/>
      </c>
      <c r="O639" s="132">
        <f>IF(G639&gt;$K$3,"Futuro","Atraso")</f>
        <v/>
      </c>
      <c r="P639">
        <f>12*(YEAR(G639)-YEAR($K$3))+(MONTH(G639)-MONTH($K$3))</f>
        <v/>
      </c>
      <c r="Q639" s="366">
        <f>IF(M639="IBIRAPITANGA FASE 3",IF(O639="Atraso",L639,L639/(1+$I$2)^P639),IF(O639="Atraso",L639,L639/(1+$I$1)^P639))</f>
        <v/>
      </c>
      <c r="R639">
        <f>IF(O639="Atraso",$K$3-G639,0)</f>
        <v/>
      </c>
      <c r="S639">
        <f>IF(R639&lt;=15,"Até 15",IF(R639&lt;=30,"Entre 15 e 30",IF(R639&lt;=60,"Entre 30 e 60",IF(R639&lt;=90,"Entre 60 e 90",IF(R639&lt;=120,"Entre 90 e 120",IF(R639&lt;=150,"Entre 120 e 150",IF(R639&lt;=180,"Entre 150 e 180","Superior a 180")))))))</f>
        <v/>
      </c>
    </row>
    <row r="640">
      <c r="A640" t="inlineStr">
        <is>
          <t>Q03L02</t>
        </is>
      </c>
      <c r="B640" t="inlineStr">
        <is>
          <t>MARIO ROBERTO SALTINI</t>
        </is>
      </c>
      <c r="C640" t="n">
        <v>1</v>
      </c>
      <c r="D640" t="inlineStr">
        <is>
          <t>IPCA</t>
        </is>
      </c>
      <c r="E640" t="n">
        <v>0.009488792934583046</v>
      </c>
      <c r="F640" t="inlineStr">
        <is>
          <t>MENSAL</t>
        </is>
      </c>
      <c r="G640" t="n">
        <v>49393</v>
      </c>
      <c r="H640" t="n">
        <v>49393</v>
      </c>
      <c r="I640" t="n">
        <v>153</v>
      </c>
      <c r="J640" t="inlineStr">
        <is>
          <t>CARTEIRA</t>
        </is>
      </c>
      <c r="K640" t="inlineStr">
        <is>
          <t>CONTRATO</t>
        </is>
      </c>
      <c r="L640" t="n">
        <v>2760.89</v>
      </c>
      <c r="M640" t="inlineStr">
        <is>
          <t>IBIRAPITANGA FASE 3</t>
        </is>
      </c>
      <c r="N640" s="142">
        <f>DATE(YEAR(G640),MONTH(G640),1)</f>
        <v/>
      </c>
      <c r="O640" s="132">
        <f>IF(G640&gt;$K$3,"Futuro","Atraso")</f>
        <v/>
      </c>
      <c r="P640">
        <f>12*(YEAR(G640)-YEAR($K$3))+(MONTH(G640)-MONTH($K$3))</f>
        <v/>
      </c>
      <c r="Q640" s="366">
        <f>IF(M640="IBIRAPITANGA FASE 3",IF(O640="Atraso",L640,L640/(1+$I$2)^P640),IF(O640="Atraso",L640,L640/(1+$I$1)^P640))</f>
        <v/>
      </c>
      <c r="R640">
        <f>IF(O640="Atraso",$K$3-G640,0)</f>
        <v/>
      </c>
      <c r="S640">
        <f>IF(R640&lt;=15,"Até 15",IF(R640&lt;=30,"Entre 15 e 30",IF(R640&lt;=60,"Entre 30 e 60",IF(R640&lt;=90,"Entre 60 e 90",IF(R640&lt;=120,"Entre 90 e 120",IF(R640&lt;=150,"Entre 120 e 150",IF(R640&lt;=180,"Entre 150 e 180","Superior a 180")))))))</f>
        <v/>
      </c>
    </row>
    <row r="641">
      <c r="A641" t="inlineStr">
        <is>
          <t>Q03L02</t>
        </is>
      </c>
      <c r="B641" t="inlineStr">
        <is>
          <t>MARIO ROBERTO SALTINI</t>
        </is>
      </c>
      <c r="C641" t="n">
        <v>1</v>
      </c>
      <c r="D641" t="inlineStr">
        <is>
          <t>IPCA</t>
        </is>
      </c>
      <c r="E641" t="n">
        <v>0.009488792934583046</v>
      </c>
      <c r="F641" t="inlineStr">
        <is>
          <t>MENSAL</t>
        </is>
      </c>
      <c r="G641" t="n">
        <v>49393</v>
      </c>
      <c r="H641" t="n">
        <v>49393</v>
      </c>
      <c r="I641" t="n">
        <v>13</v>
      </c>
      <c r="J641" t="inlineStr">
        <is>
          <t>CARTEIRA</t>
        </is>
      </c>
      <c r="K641" t="inlineStr">
        <is>
          <t>CONTRATO</t>
        </is>
      </c>
      <c r="L641" t="n">
        <v>14835.06</v>
      </c>
      <c r="M641" t="inlineStr">
        <is>
          <t>IBIRAPITANGA FASE 3</t>
        </is>
      </c>
      <c r="N641" s="142">
        <f>DATE(YEAR(G641),MONTH(G641),1)</f>
        <v/>
      </c>
      <c r="O641" s="132">
        <f>IF(G641&gt;$K$3,"Futuro","Atraso")</f>
        <v/>
      </c>
      <c r="P641">
        <f>12*(YEAR(G641)-YEAR($K$3))+(MONTH(G641)-MONTH($K$3))</f>
        <v/>
      </c>
      <c r="Q641" s="366">
        <f>IF(M641="IBIRAPITANGA FASE 3",IF(O641="Atraso",L641,L641/(1+$I$2)^P641),IF(O641="Atraso",L641,L641/(1+$I$1)^P641))</f>
        <v/>
      </c>
      <c r="R641">
        <f>IF(O641="Atraso",$K$3-G641,0)</f>
        <v/>
      </c>
      <c r="S641">
        <f>IF(R641&lt;=15,"Até 15",IF(R641&lt;=30,"Entre 15 e 30",IF(R641&lt;=60,"Entre 30 e 60",IF(R641&lt;=90,"Entre 60 e 90",IF(R641&lt;=120,"Entre 90 e 120",IF(R641&lt;=150,"Entre 120 e 150",IF(R641&lt;=180,"Entre 150 e 180","Superior a 180")))))))</f>
        <v/>
      </c>
    </row>
    <row r="642">
      <c r="A642" t="inlineStr">
        <is>
          <t>Q03L02</t>
        </is>
      </c>
      <c r="B642" t="inlineStr">
        <is>
          <t>MARIO ROBERTO SALTINI</t>
        </is>
      </c>
      <c r="C642" t="n">
        <v>1</v>
      </c>
      <c r="D642" t="inlineStr">
        <is>
          <t>IPCA</t>
        </is>
      </c>
      <c r="E642" t="n">
        <v>0.009488792934583046</v>
      </c>
      <c r="F642" t="inlineStr">
        <is>
          <t>MENSAL</t>
        </is>
      </c>
      <c r="G642" t="n">
        <v>49424</v>
      </c>
      <c r="H642" t="n">
        <v>49424</v>
      </c>
      <c r="I642" t="n">
        <v>154</v>
      </c>
      <c r="J642" t="inlineStr">
        <is>
          <t>CARTEIRA</t>
        </is>
      </c>
      <c r="K642" t="inlineStr">
        <is>
          <t>CONTRATO</t>
        </is>
      </c>
      <c r="L642" t="n">
        <v>2760.89</v>
      </c>
      <c r="M642" t="inlineStr">
        <is>
          <t>IBIRAPITANGA FASE 3</t>
        </is>
      </c>
      <c r="N642" s="142">
        <f>DATE(YEAR(G642),MONTH(G642),1)</f>
        <v/>
      </c>
      <c r="O642" s="132">
        <f>IF(G642&gt;$K$3,"Futuro","Atraso")</f>
        <v/>
      </c>
      <c r="P642">
        <f>12*(YEAR(G642)-YEAR($K$3))+(MONTH(G642)-MONTH($K$3))</f>
        <v/>
      </c>
      <c r="Q642" s="366">
        <f>IF(M642="IBIRAPITANGA FASE 3",IF(O642="Atraso",L642,L642/(1+$I$2)^P642),IF(O642="Atraso",L642,L642/(1+$I$1)^P642))</f>
        <v/>
      </c>
      <c r="R642">
        <f>IF(O642="Atraso",$K$3-G642,0)</f>
        <v/>
      </c>
      <c r="S642">
        <f>IF(R642&lt;=15,"Até 15",IF(R642&lt;=30,"Entre 15 e 30",IF(R642&lt;=60,"Entre 30 e 60",IF(R642&lt;=90,"Entre 60 e 90",IF(R642&lt;=120,"Entre 90 e 120",IF(R642&lt;=150,"Entre 120 e 150",IF(R642&lt;=180,"Entre 150 e 180","Superior a 180")))))))</f>
        <v/>
      </c>
    </row>
    <row r="643">
      <c r="A643" t="inlineStr">
        <is>
          <t>Q03L02</t>
        </is>
      </c>
      <c r="B643" t="inlineStr">
        <is>
          <t>MARIO ROBERTO SALTINI</t>
        </is>
      </c>
      <c r="C643" t="n">
        <v>1</v>
      </c>
      <c r="D643" t="inlineStr">
        <is>
          <t>IPCA</t>
        </is>
      </c>
      <c r="E643" t="n">
        <v>0.009488792934583046</v>
      </c>
      <c r="F643" t="inlineStr">
        <is>
          <t>MENSAL</t>
        </is>
      </c>
      <c r="G643" t="n">
        <v>49454</v>
      </c>
      <c r="H643" t="n">
        <v>49454</v>
      </c>
      <c r="I643" t="n">
        <v>155</v>
      </c>
      <c r="J643" t="inlineStr">
        <is>
          <t>CARTEIRA</t>
        </is>
      </c>
      <c r="K643" t="inlineStr">
        <is>
          <t>CONTRATO</t>
        </is>
      </c>
      <c r="L643" t="n">
        <v>2760.89</v>
      </c>
      <c r="M643" t="inlineStr">
        <is>
          <t>IBIRAPITANGA FASE 3</t>
        </is>
      </c>
      <c r="N643" s="142">
        <f>DATE(YEAR(G643),MONTH(G643),1)</f>
        <v/>
      </c>
      <c r="O643" s="132">
        <f>IF(G643&gt;$K$3,"Futuro","Atraso")</f>
        <v/>
      </c>
      <c r="P643">
        <f>12*(YEAR(G643)-YEAR($K$3))+(MONTH(G643)-MONTH($K$3))</f>
        <v/>
      </c>
      <c r="Q643" s="366">
        <f>IF(M643="IBIRAPITANGA FASE 3",IF(O643="Atraso",L643,L643/(1+$I$2)^P643),IF(O643="Atraso",L643,L643/(1+$I$1)^P643))</f>
        <v/>
      </c>
      <c r="R643">
        <f>IF(O643="Atraso",$K$3-G643,0)</f>
        <v/>
      </c>
      <c r="S643">
        <f>IF(R643&lt;=15,"Até 15",IF(R643&lt;=30,"Entre 15 e 30",IF(R643&lt;=60,"Entre 30 e 60",IF(R643&lt;=90,"Entre 60 e 90",IF(R643&lt;=120,"Entre 90 e 120",IF(R643&lt;=150,"Entre 120 e 150",IF(R643&lt;=180,"Entre 150 e 180","Superior a 180")))))))</f>
        <v/>
      </c>
    </row>
    <row r="644">
      <c r="A644" t="inlineStr">
        <is>
          <t>Q03L02</t>
        </is>
      </c>
      <c r="B644" t="inlineStr">
        <is>
          <t>MARIO ROBERTO SALTINI</t>
        </is>
      </c>
      <c r="C644" t="n">
        <v>1</v>
      </c>
      <c r="D644" t="inlineStr">
        <is>
          <t>IPCA</t>
        </is>
      </c>
      <c r="E644" t="n">
        <v>0.009488792934583046</v>
      </c>
      <c r="F644" t="inlineStr">
        <is>
          <t>MENSAL</t>
        </is>
      </c>
      <c r="G644" t="n">
        <v>49485</v>
      </c>
      <c r="H644" t="n">
        <v>49485</v>
      </c>
      <c r="I644" t="n">
        <v>156</v>
      </c>
      <c r="J644" t="inlineStr">
        <is>
          <t>CARTEIRA</t>
        </is>
      </c>
      <c r="K644" t="inlineStr">
        <is>
          <t>CONTRATO</t>
        </is>
      </c>
      <c r="L644" t="n">
        <v>2760.89</v>
      </c>
      <c r="M644" t="inlineStr">
        <is>
          <t>IBIRAPITANGA FASE 3</t>
        </is>
      </c>
      <c r="N644" s="142">
        <f>DATE(YEAR(G644),MONTH(G644),1)</f>
        <v/>
      </c>
      <c r="O644" s="132">
        <f>IF(G644&gt;$K$3,"Futuro","Atraso")</f>
        <v/>
      </c>
      <c r="P644">
        <f>12*(YEAR(G644)-YEAR($K$3))+(MONTH(G644)-MONTH($K$3))</f>
        <v/>
      </c>
      <c r="Q644" s="366">
        <f>IF(M644="IBIRAPITANGA FASE 3",IF(O644="Atraso",L644,L644/(1+$I$2)^P644),IF(O644="Atraso",L644,L644/(1+$I$1)^P644))</f>
        <v/>
      </c>
      <c r="R644">
        <f>IF(O644="Atraso",$K$3-G644,0)</f>
        <v/>
      </c>
      <c r="S644">
        <f>IF(R644&lt;=15,"Até 15",IF(R644&lt;=30,"Entre 15 e 30",IF(R644&lt;=60,"Entre 30 e 60",IF(R644&lt;=90,"Entre 60 e 90",IF(R644&lt;=120,"Entre 90 e 120",IF(R644&lt;=150,"Entre 120 e 150",IF(R644&lt;=180,"Entre 150 e 180","Superior a 180")))))))</f>
        <v/>
      </c>
    </row>
    <row r="645">
      <c r="A645" t="inlineStr">
        <is>
          <t>Q03L02</t>
        </is>
      </c>
      <c r="B645" t="inlineStr">
        <is>
          <t>MARIO ROBERTO SALTINI</t>
        </is>
      </c>
      <c r="C645" t="n">
        <v>1</v>
      </c>
      <c r="D645" t="inlineStr">
        <is>
          <t>IPCA</t>
        </is>
      </c>
      <c r="E645" t="n">
        <v>0.009488792934583046</v>
      </c>
      <c r="F645" t="inlineStr">
        <is>
          <t>MENSAL</t>
        </is>
      </c>
      <c r="G645" t="n">
        <v>49515</v>
      </c>
      <c r="H645" t="n">
        <v>49515</v>
      </c>
      <c r="I645" t="n">
        <v>157</v>
      </c>
      <c r="J645" t="inlineStr">
        <is>
          <t>CARTEIRA</t>
        </is>
      </c>
      <c r="K645" t="inlineStr">
        <is>
          <t>CONTRATO</t>
        </is>
      </c>
      <c r="L645" t="n">
        <v>2760.89</v>
      </c>
      <c r="M645" t="inlineStr">
        <is>
          <t>IBIRAPITANGA FASE 3</t>
        </is>
      </c>
      <c r="N645" s="142">
        <f>DATE(YEAR(G645),MONTH(G645),1)</f>
        <v/>
      </c>
      <c r="O645" s="132">
        <f>IF(G645&gt;$K$3,"Futuro","Atraso")</f>
        <v/>
      </c>
      <c r="P645">
        <f>12*(YEAR(G645)-YEAR($K$3))+(MONTH(G645)-MONTH($K$3))</f>
        <v/>
      </c>
      <c r="Q645" s="366">
        <f>IF(M645="IBIRAPITANGA FASE 3",IF(O645="Atraso",L645,L645/(1+$I$2)^P645),IF(O645="Atraso",L645,L645/(1+$I$1)^P645))</f>
        <v/>
      </c>
      <c r="R645">
        <f>IF(O645="Atraso",$K$3-G645,0)</f>
        <v/>
      </c>
      <c r="S645">
        <f>IF(R645&lt;=15,"Até 15",IF(R645&lt;=30,"Entre 15 e 30",IF(R645&lt;=60,"Entre 30 e 60",IF(R645&lt;=90,"Entre 60 e 90",IF(R645&lt;=120,"Entre 90 e 120",IF(R645&lt;=150,"Entre 120 e 150",IF(R645&lt;=180,"Entre 150 e 180","Superior a 180")))))))</f>
        <v/>
      </c>
    </row>
    <row r="646">
      <c r="A646" t="inlineStr">
        <is>
          <t>Q03L02</t>
        </is>
      </c>
      <c r="B646" t="inlineStr">
        <is>
          <t>MARIO ROBERTO SALTINI</t>
        </is>
      </c>
      <c r="C646" t="n">
        <v>1</v>
      </c>
      <c r="D646" t="inlineStr">
        <is>
          <t>IPCA</t>
        </is>
      </c>
      <c r="E646" t="n">
        <v>0.009488792934583046</v>
      </c>
      <c r="F646" t="inlineStr">
        <is>
          <t>MENSAL</t>
        </is>
      </c>
      <c r="G646" t="n">
        <v>49546</v>
      </c>
      <c r="H646" t="n">
        <v>49546</v>
      </c>
      <c r="I646" t="n">
        <v>158</v>
      </c>
      <c r="J646" t="inlineStr">
        <is>
          <t>CARTEIRA</t>
        </is>
      </c>
      <c r="K646" t="inlineStr">
        <is>
          <t>CONTRATO</t>
        </is>
      </c>
      <c r="L646" t="n">
        <v>2760.89</v>
      </c>
      <c r="M646" t="inlineStr">
        <is>
          <t>IBIRAPITANGA FASE 3</t>
        </is>
      </c>
      <c r="N646" s="142">
        <f>DATE(YEAR(G646),MONTH(G646),1)</f>
        <v/>
      </c>
      <c r="O646" s="132">
        <f>IF(G646&gt;$K$3,"Futuro","Atraso")</f>
        <v/>
      </c>
      <c r="P646">
        <f>12*(YEAR(G646)-YEAR($K$3))+(MONTH(G646)-MONTH($K$3))</f>
        <v/>
      </c>
      <c r="Q646" s="366">
        <f>IF(M646="IBIRAPITANGA FASE 3",IF(O646="Atraso",L646,L646/(1+$I$2)^P646),IF(O646="Atraso",L646,L646/(1+$I$1)^P646))</f>
        <v/>
      </c>
      <c r="R646">
        <f>IF(O646="Atraso",$K$3-G646,0)</f>
        <v/>
      </c>
      <c r="S646">
        <f>IF(R646&lt;=15,"Até 15",IF(R646&lt;=30,"Entre 15 e 30",IF(R646&lt;=60,"Entre 30 e 60",IF(R646&lt;=90,"Entre 60 e 90",IF(R646&lt;=120,"Entre 90 e 120",IF(R646&lt;=150,"Entre 120 e 150",IF(R646&lt;=180,"Entre 150 e 180","Superior a 180")))))))</f>
        <v/>
      </c>
    </row>
    <row r="647">
      <c r="A647" t="inlineStr">
        <is>
          <t>Q03L02</t>
        </is>
      </c>
      <c r="B647" t="inlineStr">
        <is>
          <t>MARIO ROBERTO SALTINI</t>
        </is>
      </c>
      <c r="C647" t="n">
        <v>1</v>
      </c>
      <c r="D647" t="inlineStr">
        <is>
          <t>IPCA</t>
        </is>
      </c>
      <c r="E647" t="n">
        <v>0.009488792934583046</v>
      </c>
      <c r="F647" t="inlineStr">
        <is>
          <t>MENSAL</t>
        </is>
      </c>
      <c r="G647" t="n">
        <v>49577</v>
      </c>
      <c r="H647" t="n">
        <v>49577</v>
      </c>
      <c r="I647" t="n">
        <v>159</v>
      </c>
      <c r="J647" t="inlineStr">
        <is>
          <t>CARTEIRA</t>
        </is>
      </c>
      <c r="K647" t="inlineStr">
        <is>
          <t>CONTRATO</t>
        </is>
      </c>
      <c r="L647" t="n">
        <v>2760.89</v>
      </c>
      <c r="M647" t="inlineStr">
        <is>
          <t>IBIRAPITANGA FASE 3</t>
        </is>
      </c>
      <c r="N647" s="142">
        <f>DATE(YEAR(G647),MONTH(G647),1)</f>
        <v/>
      </c>
      <c r="O647" s="132">
        <f>IF(G647&gt;$K$3,"Futuro","Atraso")</f>
        <v/>
      </c>
      <c r="P647">
        <f>12*(YEAR(G647)-YEAR($K$3))+(MONTH(G647)-MONTH($K$3))</f>
        <v/>
      </c>
      <c r="Q647" s="366">
        <f>IF(M647="IBIRAPITANGA FASE 3",IF(O647="Atraso",L647,L647/(1+$I$2)^P647),IF(O647="Atraso",L647,L647/(1+$I$1)^P647))</f>
        <v/>
      </c>
      <c r="R647">
        <f>IF(O647="Atraso",$K$3-G647,0)</f>
        <v/>
      </c>
      <c r="S647">
        <f>IF(R647&lt;=15,"Até 15",IF(R647&lt;=30,"Entre 15 e 30",IF(R647&lt;=60,"Entre 30 e 60",IF(R647&lt;=90,"Entre 60 e 90",IF(R647&lt;=120,"Entre 90 e 120",IF(R647&lt;=150,"Entre 120 e 150",IF(R647&lt;=180,"Entre 150 e 180","Superior a 180")))))))</f>
        <v/>
      </c>
    </row>
    <row r="648">
      <c r="A648" t="inlineStr">
        <is>
          <t>Q03L02</t>
        </is>
      </c>
      <c r="B648" t="inlineStr">
        <is>
          <t>MARIO ROBERTO SALTINI</t>
        </is>
      </c>
      <c r="C648" t="n">
        <v>1</v>
      </c>
      <c r="D648" t="inlineStr">
        <is>
          <t>IPCA</t>
        </is>
      </c>
      <c r="E648" t="n">
        <v>0.009488792934583046</v>
      </c>
      <c r="F648" t="inlineStr">
        <is>
          <t>MENSAL</t>
        </is>
      </c>
      <c r="G648" t="n">
        <v>49607</v>
      </c>
      <c r="H648" t="n">
        <v>49607</v>
      </c>
      <c r="I648" t="n">
        <v>160</v>
      </c>
      <c r="J648" t="inlineStr">
        <is>
          <t>CARTEIRA</t>
        </is>
      </c>
      <c r="K648" t="inlineStr">
        <is>
          <t>CONTRATO</t>
        </is>
      </c>
      <c r="L648" t="n">
        <v>2760.89</v>
      </c>
      <c r="M648" t="inlineStr">
        <is>
          <t>IBIRAPITANGA FASE 3</t>
        </is>
      </c>
      <c r="N648" s="142">
        <f>DATE(YEAR(G648),MONTH(G648),1)</f>
        <v/>
      </c>
      <c r="O648" s="132">
        <f>IF(G648&gt;$K$3,"Futuro","Atraso")</f>
        <v/>
      </c>
      <c r="P648">
        <f>12*(YEAR(G648)-YEAR($K$3))+(MONTH(G648)-MONTH($K$3))</f>
        <v/>
      </c>
      <c r="Q648" s="366">
        <f>IF(M648="IBIRAPITANGA FASE 3",IF(O648="Atraso",L648,L648/(1+$I$2)^P648),IF(O648="Atraso",L648,L648/(1+$I$1)^P648))</f>
        <v/>
      </c>
      <c r="R648">
        <f>IF(O648="Atraso",$K$3-G648,0)</f>
        <v/>
      </c>
      <c r="S648">
        <f>IF(R648&lt;=15,"Até 15",IF(R648&lt;=30,"Entre 15 e 30",IF(R648&lt;=60,"Entre 30 e 60",IF(R648&lt;=90,"Entre 60 e 90",IF(R648&lt;=120,"Entre 90 e 120",IF(R648&lt;=150,"Entre 120 e 150",IF(R648&lt;=180,"Entre 150 e 180","Superior a 180")))))))</f>
        <v/>
      </c>
    </row>
    <row r="649">
      <c r="A649" t="inlineStr">
        <is>
          <t>Q03L02</t>
        </is>
      </c>
      <c r="B649" t="inlineStr">
        <is>
          <t>MARIO ROBERTO SALTINI</t>
        </is>
      </c>
      <c r="C649" t="n">
        <v>1</v>
      </c>
      <c r="D649" t="inlineStr">
        <is>
          <t>IPCA</t>
        </is>
      </c>
      <c r="E649" t="n">
        <v>0.009488792934583046</v>
      </c>
      <c r="F649" t="inlineStr">
        <is>
          <t>MENSAL</t>
        </is>
      </c>
      <c r="G649" t="n">
        <v>49638</v>
      </c>
      <c r="H649" t="n">
        <v>49638</v>
      </c>
      <c r="I649" t="n">
        <v>161</v>
      </c>
      <c r="J649" t="inlineStr">
        <is>
          <t>CARTEIRA</t>
        </is>
      </c>
      <c r="K649" t="inlineStr">
        <is>
          <t>CONTRATO</t>
        </is>
      </c>
      <c r="L649" t="n">
        <v>2760.89</v>
      </c>
      <c r="M649" t="inlineStr">
        <is>
          <t>IBIRAPITANGA FASE 3</t>
        </is>
      </c>
      <c r="N649" s="142">
        <f>DATE(YEAR(G649),MONTH(G649),1)</f>
        <v/>
      </c>
      <c r="O649" s="132">
        <f>IF(G649&gt;$K$3,"Futuro","Atraso")</f>
        <v/>
      </c>
      <c r="P649">
        <f>12*(YEAR(G649)-YEAR($K$3))+(MONTH(G649)-MONTH($K$3))</f>
        <v/>
      </c>
      <c r="Q649" s="366">
        <f>IF(M649="IBIRAPITANGA FASE 3",IF(O649="Atraso",L649,L649/(1+$I$2)^P649),IF(O649="Atraso",L649,L649/(1+$I$1)^P649))</f>
        <v/>
      </c>
      <c r="R649">
        <f>IF(O649="Atraso",$K$3-G649,0)</f>
        <v/>
      </c>
      <c r="S649">
        <f>IF(R649&lt;=15,"Até 15",IF(R649&lt;=30,"Entre 15 e 30",IF(R649&lt;=60,"Entre 30 e 60",IF(R649&lt;=90,"Entre 60 e 90",IF(R649&lt;=120,"Entre 90 e 120",IF(R649&lt;=150,"Entre 120 e 150",IF(R649&lt;=180,"Entre 150 e 180","Superior a 180")))))))</f>
        <v/>
      </c>
    </row>
    <row r="650">
      <c r="A650" t="inlineStr">
        <is>
          <t>Q03L02</t>
        </is>
      </c>
      <c r="B650" t="inlineStr">
        <is>
          <t>MARIO ROBERTO SALTINI</t>
        </is>
      </c>
      <c r="C650" t="n">
        <v>1</v>
      </c>
      <c r="D650" t="inlineStr">
        <is>
          <t>IPCA</t>
        </is>
      </c>
      <c r="E650" t="n">
        <v>0.009488792934583046</v>
      </c>
      <c r="F650" t="inlineStr">
        <is>
          <t>MENSAL</t>
        </is>
      </c>
      <c r="G650" t="n">
        <v>49668</v>
      </c>
      <c r="H650" t="n">
        <v>49668</v>
      </c>
      <c r="I650" t="n">
        <v>162</v>
      </c>
      <c r="J650" t="inlineStr">
        <is>
          <t>CARTEIRA</t>
        </is>
      </c>
      <c r="K650" t="inlineStr">
        <is>
          <t>CONTRATO</t>
        </is>
      </c>
      <c r="L650" t="n">
        <v>2760.89</v>
      </c>
      <c r="M650" t="inlineStr">
        <is>
          <t>IBIRAPITANGA FASE 3</t>
        </is>
      </c>
      <c r="N650" s="142">
        <f>DATE(YEAR(G650),MONTH(G650),1)</f>
        <v/>
      </c>
      <c r="O650" s="132">
        <f>IF(G650&gt;$K$3,"Futuro","Atraso")</f>
        <v/>
      </c>
      <c r="P650">
        <f>12*(YEAR(G650)-YEAR($K$3))+(MONTH(G650)-MONTH($K$3))</f>
        <v/>
      </c>
      <c r="Q650" s="366">
        <f>IF(M650="IBIRAPITANGA FASE 3",IF(O650="Atraso",L650,L650/(1+$I$2)^P650),IF(O650="Atraso",L650,L650/(1+$I$1)^P650))</f>
        <v/>
      </c>
      <c r="R650">
        <f>IF(O650="Atraso",$K$3-G650,0)</f>
        <v/>
      </c>
      <c r="S650">
        <f>IF(R650&lt;=15,"Até 15",IF(R650&lt;=30,"Entre 15 e 30",IF(R650&lt;=60,"Entre 30 e 60",IF(R650&lt;=90,"Entre 60 e 90",IF(R650&lt;=120,"Entre 90 e 120",IF(R650&lt;=150,"Entre 120 e 150",IF(R650&lt;=180,"Entre 150 e 180","Superior a 180")))))))</f>
        <v/>
      </c>
    </row>
    <row r="651">
      <c r="A651" t="inlineStr">
        <is>
          <t>Q03L02</t>
        </is>
      </c>
      <c r="B651" t="inlineStr">
        <is>
          <t>MARIO ROBERTO SALTINI</t>
        </is>
      </c>
      <c r="C651" t="n">
        <v>1</v>
      </c>
      <c r="D651" t="inlineStr">
        <is>
          <t>IPCA</t>
        </is>
      </c>
      <c r="E651" t="n">
        <v>0.009488792934583046</v>
      </c>
      <c r="F651" t="inlineStr">
        <is>
          <t>MENSAL</t>
        </is>
      </c>
      <c r="G651" t="n">
        <v>49699</v>
      </c>
      <c r="H651" t="n">
        <v>49699</v>
      </c>
      <c r="I651" t="n">
        <v>163</v>
      </c>
      <c r="J651" t="inlineStr">
        <is>
          <t>CARTEIRA</t>
        </is>
      </c>
      <c r="K651" t="inlineStr">
        <is>
          <t>CONTRATO</t>
        </is>
      </c>
      <c r="L651" t="n">
        <v>2760.89</v>
      </c>
      <c r="M651" t="inlineStr">
        <is>
          <t>IBIRAPITANGA FASE 3</t>
        </is>
      </c>
      <c r="N651" s="142">
        <f>DATE(YEAR(G651),MONTH(G651),1)</f>
        <v/>
      </c>
      <c r="O651" s="132">
        <f>IF(G651&gt;$K$3,"Futuro","Atraso")</f>
        <v/>
      </c>
      <c r="P651">
        <f>12*(YEAR(G651)-YEAR($K$3))+(MONTH(G651)-MONTH($K$3))</f>
        <v/>
      </c>
      <c r="Q651" s="366">
        <f>IF(M651="IBIRAPITANGA FASE 3",IF(O651="Atraso",L651,L651/(1+$I$2)^P651),IF(O651="Atraso",L651,L651/(1+$I$1)^P651))</f>
        <v/>
      </c>
      <c r="R651">
        <f>IF(O651="Atraso",$K$3-G651,0)</f>
        <v/>
      </c>
      <c r="S651">
        <f>IF(R651&lt;=15,"Até 15",IF(R651&lt;=30,"Entre 15 e 30",IF(R651&lt;=60,"Entre 30 e 60",IF(R651&lt;=90,"Entre 60 e 90",IF(R651&lt;=120,"Entre 90 e 120",IF(R651&lt;=150,"Entre 120 e 150",IF(R651&lt;=180,"Entre 150 e 180","Superior a 180")))))))</f>
        <v/>
      </c>
    </row>
    <row r="652">
      <c r="A652" t="inlineStr">
        <is>
          <t>Q03L02</t>
        </is>
      </c>
      <c r="B652" t="inlineStr">
        <is>
          <t>MARIO ROBERTO SALTINI</t>
        </is>
      </c>
      <c r="C652" t="n">
        <v>1</v>
      </c>
      <c r="D652" t="inlineStr">
        <is>
          <t>IPCA</t>
        </is>
      </c>
      <c r="E652" t="n">
        <v>0.009488792934583046</v>
      </c>
      <c r="F652" t="inlineStr">
        <is>
          <t>MENSAL</t>
        </is>
      </c>
      <c r="G652" t="n">
        <v>49730</v>
      </c>
      <c r="H652" t="n">
        <v>49730</v>
      </c>
      <c r="I652" t="n">
        <v>164</v>
      </c>
      <c r="J652" t="inlineStr">
        <is>
          <t>CARTEIRA</t>
        </is>
      </c>
      <c r="K652" t="inlineStr">
        <is>
          <t>CONTRATO</t>
        </is>
      </c>
      <c r="L652" t="n">
        <v>2760.89</v>
      </c>
      <c r="M652" t="inlineStr">
        <is>
          <t>IBIRAPITANGA FASE 3</t>
        </is>
      </c>
      <c r="N652" s="142">
        <f>DATE(YEAR(G652),MONTH(G652),1)</f>
        <v/>
      </c>
      <c r="O652" s="132">
        <f>IF(G652&gt;$K$3,"Futuro","Atraso")</f>
        <v/>
      </c>
      <c r="P652">
        <f>12*(YEAR(G652)-YEAR($K$3))+(MONTH(G652)-MONTH($K$3))</f>
        <v/>
      </c>
      <c r="Q652" s="366">
        <f>IF(M652="IBIRAPITANGA FASE 3",IF(O652="Atraso",L652,L652/(1+$I$2)^P652),IF(O652="Atraso",L652,L652/(1+$I$1)^P652))</f>
        <v/>
      </c>
      <c r="R652">
        <f>IF(O652="Atraso",$K$3-G652,0)</f>
        <v/>
      </c>
      <c r="S652">
        <f>IF(R652&lt;=15,"Até 15",IF(R652&lt;=30,"Entre 15 e 30",IF(R652&lt;=60,"Entre 30 e 60",IF(R652&lt;=90,"Entre 60 e 90",IF(R652&lt;=120,"Entre 90 e 120",IF(R652&lt;=150,"Entre 120 e 150",IF(R652&lt;=180,"Entre 150 e 180","Superior a 180")))))))</f>
        <v/>
      </c>
    </row>
    <row r="653">
      <c r="A653" t="inlineStr">
        <is>
          <t>Q03L02</t>
        </is>
      </c>
      <c r="B653" t="inlineStr">
        <is>
          <t>MARIO ROBERTO SALTINI</t>
        </is>
      </c>
      <c r="C653" t="n">
        <v>1</v>
      </c>
      <c r="D653" t="inlineStr">
        <is>
          <t>IPCA</t>
        </is>
      </c>
      <c r="E653" t="n">
        <v>0.009488792934583046</v>
      </c>
      <c r="F653" t="inlineStr">
        <is>
          <t>MENSAL</t>
        </is>
      </c>
      <c r="G653" t="n">
        <v>49759</v>
      </c>
      <c r="H653" t="n">
        <v>49759</v>
      </c>
      <c r="I653" t="n">
        <v>165</v>
      </c>
      <c r="J653" t="inlineStr">
        <is>
          <t>CARTEIRA</t>
        </is>
      </c>
      <c r="K653" t="inlineStr">
        <is>
          <t>CONTRATO</t>
        </is>
      </c>
      <c r="L653" t="n">
        <v>2760.89</v>
      </c>
      <c r="M653" t="inlineStr">
        <is>
          <t>IBIRAPITANGA FASE 3</t>
        </is>
      </c>
      <c r="N653" s="142">
        <f>DATE(YEAR(G653),MONTH(G653),1)</f>
        <v/>
      </c>
      <c r="O653" s="132">
        <f>IF(G653&gt;$K$3,"Futuro","Atraso")</f>
        <v/>
      </c>
      <c r="P653">
        <f>12*(YEAR(G653)-YEAR($K$3))+(MONTH(G653)-MONTH($K$3))</f>
        <v/>
      </c>
      <c r="Q653" s="366">
        <f>IF(M653="IBIRAPITANGA FASE 3",IF(O653="Atraso",L653,L653/(1+$I$2)^P653),IF(O653="Atraso",L653,L653/(1+$I$1)^P653))</f>
        <v/>
      </c>
      <c r="R653">
        <f>IF(O653="Atraso",$K$3-G653,0)</f>
        <v/>
      </c>
      <c r="S653">
        <f>IF(R653&lt;=15,"Até 15",IF(R653&lt;=30,"Entre 15 e 30",IF(R653&lt;=60,"Entre 30 e 60",IF(R653&lt;=90,"Entre 60 e 90",IF(R653&lt;=120,"Entre 90 e 120",IF(R653&lt;=150,"Entre 120 e 150",IF(R653&lt;=180,"Entre 150 e 180","Superior a 180")))))))</f>
        <v/>
      </c>
    </row>
    <row r="654">
      <c r="A654" t="inlineStr">
        <is>
          <t>Q03L02</t>
        </is>
      </c>
      <c r="B654" t="inlineStr">
        <is>
          <t>MARIO ROBERTO SALTINI</t>
        </is>
      </c>
      <c r="C654" t="n">
        <v>1</v>
      </c>
      <c r="D654" t="inlineStr">
        <is>
          <t>IPCA</t>
        </is>
      </c>
      <c r="E654" t="n">
        <v>0.009488792934583046</v>
      </c>
      <c r="F654" t="inlineStr">
        <is>
          <t>MENSAL</t>
        </is>
      </c>
      <c r="G654" t="n">
        <v>49759</v>
      </c>
      <c r="H654" t="n">
        <v>49759</v>
      </c>
      <c r="I654" t="n">
        <v>14</v>
      </c>
      <c r="J654" t="inlineStr">
        <is>
          <t>CARTEIRA</t>
        </is>
      </c>
      <c r="K654" t="inlineStr">
        <is>
          <t>CONTRATO</t>
        </is>
      </c>
      <c r="L654" t="n">
        <v>14835.06</v>
      </c>
      <c r="M654" t="inlineStr">
        <is>
          <t>IBIRAPITANGA FASE 3</t>
        </is>
      </c>
      <c r="N654" s="142">
        <f>DATE(YEAR(G654),MONTH(G654),1)</f>
        <v/>
      </c>
      <c r="O654" s="132">
        <f>IF(G654&gt;$K$3,"Futuro","Atraso")</f>
        <v/>
      </c>
      <c r="P654">
        <f>12*(YEAR(G654)-YEAR($K$3))+(MONTH(G654)-MONTH($K$3))</f>
        <v/>
      </c>
      <c r="Q654" s="366">
        <f>IF(M654="IBIRAPITANGA FASE 3",IF(O654="Atraso",L654,L654/(1+$I$2)^P654),IF(O654="Atraso",L654,L654/(1+$I$1)^P654))</f>
        <v/>
      </c>
      <c r="R654">
        <f>IF(O654="Atraso",$K$3-G654,0)</f>
        <v/>
      </c>
      <c r="S654">
        <f>IF(R654&lt;=15,"Até 15",IF(R654&lt;=30,"Entre 15 e 30",IF(R654&lt;=60,"Entre 30 e 60",IF(R654&lt;=90,"Entre 60 e 90",IF(R654&lt;=120,"Entre 90 e 120",IF(R654&lt;=150,"Entre 120 e 150",IF(R654&lt;=180,"Entre 150 e 180","Superior a 180")))))))</f>
        <v/>
      </c>
    </row>
    <row r="655">
      <c r="A655" t="inlineStr">
        <is>
          <t>Q03L02</t>
        </is>
      </c>
      <c r="B655" t="inlineStr">
        <is>
          <t>MARIO ROBERTO SALTINI</t>
        </is>
      </c>
      <c r="C655" t="n">
        <v>1</v>
      </c>
      <c r="D655" t="inlineStr">
        <is>
          <t>IPCA</t>
        </is>
      </c>
      <c r="E655" t="n">
        <v>0.009488792934583046</v>
      </c>
      <c r="F655" t="inlineStr">
        <is>
          <t>MENSAL</t>
        </is>
      </c>
      <c r="G655" t="n">
        <v>49790</v>
      </c>
      <c r="H655" t="n">
        <v>49790</v>
      </c>
      <c r="I655" t="n">
        <v>166</v>
      </c>
      <c r="J655" t="inlineStr">
        <is>
          <t>CARTEIRA</t>
        </is>
      </c>
      <c r="K655" t="inlineStr">
        <is>
          <t>CONTRATO</t>
        </is>
      </c>
      <c r="L655" t="n">
        <v>2760.89</v>
      </c>
      <c r="M655" t="inlineStr">
        <is>
          <t>IBIRAPITANGA FASE 3</t>
        </is>
      </c>
      <c r="N655" s="142">
        <f>DATE(YEAR(G655),MONTH(G655),1)</f>
        <v/>
      </c>
      <c r="O655" s="132">
        <f>IF(G655&gt;$K$3,"Futuro","Atraso")</f>
        <v/>
      </c>
      <c r="P655">
        <f>12*(YEAR(G655)-YEAR($K$3))+(MONTH(G655)-MONTH($K$3))</f>
        <v/>
      </c>
      <c r="Q655" s="366">
        <f>IF(M655="IBIRAPITANGA FASE 3",IF(O655="Atraso",L655,L655/(1+$I$2)^P655),IF(O655="Atraso",L655,L655/(1+$I$1)^P655))</f>
        <v/>
      </c>
      <c r="R655">
        <f>IF(O655="Atraso",$K$3-G655,0)</f>
        <v/>
      </c>
      <c r="S655">
        <f>IF(R655&lt;=15,"Até 15",IF(R655&lt;=30,"Entre 15 e 30",IF(R655&lt;=60,"Entre 30 e 60",IF(R655&lt;=90,"Entre 60 e 90",IF(R655&lt;=120,"Entre 90 e 120",IF(R655&lt;=150,"Entre 120 e 150",IF(R655&lt;=180,"Entre 150 e 180","Superior a 180")))))))</f>
        <v/>
      </c>
    </row>
    <row r="656">
      <c r="A656" t="inlineStr">
        <is>
          <t>Q03L02</t>
        </is>
      </c>
      <c r="B656" t="inlineStr">
        <is>
          <t>MARIO ROBERTO SALTINI</t>
        </is>
      </c>
      <c r="C656" t="n">
        <v>1</v>
      </c>
      <c r="D656" t="inlineStr">
        <is>
          <t>IPCA</t>
        </is>
      </c>
      <c r="E656" t="n">
        <v>0.009488792934583046</v>
      </c>
      <c r="F656" t="inlineStr">
        <is>
          <t>MENSAL</t>
        </is>
      </c>
      <c r="G656" t="n">
        <v>49820</v>
      </c>
      <c r="H656" t="n">
        <v>49820</v>
      </c>
      <c r="I656" t="n">
        <v>167</v>
      </c>
      <c r="J656" t="inlineStr">
        <is>
          <t>CARTEIRA</t>
        </is>
      </c>
      <c r="K656" t="inlineStr">
        <is>
          <t>CONTRATO</t>
        </is>
      </c>
      <c r="L656" t="n">
        <v>2760.89</v>
      </c>
      <c r="M656" t="inlineStr">
        <is>
          <t>IBIRAPITANGA FASE 3</t>
        </is>
      </c>
      <c r="N656" s="142">
        <f>DATE(YEAR(G656),MONTH(G656),1)</f>
        <v/>
      </c>
      <c r="O656" s="132">
        <f>IF(G656&gt;$K$3,"Futuro","Atraso")</f>
        <v/>
      </c>
      <c r="P656">
        <f>12*(YEAR(G656)-YEAR($K$3))+(MONTH(G656)-MONTH($K$3))</f>
        <v/>
      </c>
      <c r="Q656" s="366">
        <f>IF(M656="IBIRAPITANGA FASE 3",IF(O656="Atraso",L656,L656/(1+$I$2)^P656),IF(O656="Atraso",L656,L656/(1+$I$1)^P656))</f>
        <v/>
      </c>
      <c r="R656">
        <f>IF(O656="Atraso",$K$3-G656,0)</f>
        <v/>
      </c>
      <c r="S656">
        <f>IF(R656&lt;=15,"Até 15",IF(R656&lt;=30,"Entre 15 e 30",IF(R656&lt;=60,"Entre 30 e 60",IF(R656&lt;=90,"Entre 60 e 90",IF(R656&lt;=120,"Entre 90 e 120",IF(R656&lt;=150,"Entre 120 e 150",IF(R656&lt;=180,"Entre 150 e 180","Superior a 180")))))))</f>
        <v/>
      </c>
    </row>
    <row r="657">
      <c r="A657" t="inlineStr">
        <is>
          <t>Q03L02</t>
        </is>
      </c>
      <c r="B657" t="inlineStr">
        <is>
          <t>MARIO ROBERTO SALTINI</t>
        </is>
      </c>
      <c r="C657" t="n">
        <v>1</v>
      </c>
      <c r="D657" t="inlineStr">
        <is>
          <t>IPCA</t>
        </is>
      </c>
      <c r="E657" t="n">
        <v>0.009488792934583046</v>
      </c>
      <c r="F657" t="inlineStr">
        <is>
          <t>MENSAL</t>
        </is>
      </c>
      <c r="G657" t="n">
        <v>49851</v>
      </c>
      <c r="H657" t="n">
        <v>49851</v>
      </c>
      <c r="I657" t="n">
        <v>168</v>
      </c>
      <c r="J657" t="inlineStr">
        <is>
          <t>CARTEIRA</t>
        </is>
      </c>
      <c r="K657" t="inlineStr">
        <is>
          <t>CONTRATO</t>
        </is>
      </c>
      <c r="L657" t="n">
        <v>2760.89</v>
      </c>
      <c r="M657" t="inlineStr">
        <is>
          <t>IBIRAPITANGA FASE 3</t>
        </is>
      </c>
      <c r="N657" s="142">
        <f>DATE(YEAR(G657),MONTH(G657),1)</f>
        <v/>
      </c>
      <c r="O657" s="132">
        <f>IF(G657&gt;$K$3,"Futuro","Atraso")</f>
        <v/>
      </c>
      <c r="P657">
        <f>12*(YEAR(G657)-YEAR($K$3))+(MONTH(G657)-MONTH($K$3))</f>
        <v/>
      </c>
      <c r="Q657" s="366">
        <f>IF(M657="IBIRAPITANGA FASE 3",IF(O657="Atraso",L657,L657/(1+$I$2)^P657),IF(O657="Atraso",L657,L657/(1+$I$1)^P657))</f>
        <v/>
      </c>
      <c r="R657">
        <f>IF(O657="Atraso",$K$3-G657,0)</f>
        <v/>
      </c>
      <c r="S657">
        <f>IF(R657&lt;=15,"Até 15",IF(R657&lt;=30,"Entre 15 e 30",IF(R657&lt;=60,"Entre 30 e 60",IF(R657&lt;=90,"Entre 60 e 90",IF(R657&lt;=120,"Entre 90 e 120",IF(R657&lt;=150,"Entre 120 e 150",IF(R657&lt;=180,"Entre 150 e 180","Superior a 180")))))))</f>
        <v/>
      </c>
    </row>
    <row r="658">
      <c r="A658" t="inlineStr">
        <is>
          <t>Q03L02</t>
        </is>
      </c>
      <c r="B658" t="inlineStr">
        <is>
          <t>MARIO ROBERTO SALTINI</t>
        </is>
      </c>
      <c r="C658" t="n">
        <v>1</v>
      </c>
      <c r="D658" t="inlineStr">
        <is>
          <t>IPCA</t>
        </is>
      </c>
      <c r="E658" t="n">
        <v>0.009488792934583046</v>
      </c>
      <c r="F658" t="inlineStr">
        <is>
          <t>MENSAL</t>
        </is>
      </c>
      <c r="G658" t="n">
        <v>49881</v>
      </c>
      <c r="H658" t="n">
        <v>49881</v>
      </c>
      <c r="I658" t="n">
        <v>169</v>
      </c>
      <c r="J658" t="inlineStr">
        <is>
          <t>CARTEIRA</t>
        </is>
      </c>
      <c r="K658" t="inlineStr">
        <is>
          <t>CONTRATO</t>
        </is>
      </c>
      <c r="L658" t="n">
        <v>2760.89</v>
      </c>
      <c r="M658" t="inlineStr">
        <is>
          <t>IBIRAPITANGA FASE 3</t>
        </is>
      </c>
      <c r="N658" s="142">
        <f>DATE(YEAR(G658),MONTH(G658),1)</f>
        <v/>
      </c>
      <c r="O658" s="132">
        <f>IF(G658&gt;$K$3,"Futuro","Atraso")</f>
        <v/>
      </c>
      <c r="P658">
        <f>12*(YEAR(G658)-YEAR($K$3))+(MONTH(G658)-MONTH($K$3))</f>
        <v/>
      </c>
      <c r="Q658" s="366">
        <f>IF(M658="IBIRAPITANGA FASE 3",IF(O658="Atraso",L658,L658/(1+$I$2)^P658),IF(O658="Atraso",L658,L658/(1+$I$1)^P658))</f>
        <v/>
      </c>
      <c r="R658">
        <f>IF(O658="Atraso",$K$3-G658,0)</f>
        <v/>
      </c>
      <c r="S658">
        <f>IF(R658&lt;=15,"Até 15",IF(R658&lt;=30,"Entre 15 e 30",IF(R658&lt;=60,"Entre 30 e 60",IF(R658&lt;=90,"Entre 60 e 90",IF(R658&lt;=120,"Entre 90 e 120",IF(R658&lt;=150,"Entre 120 e 150",IF(R658&lt;=180,"Entre 150 e 180","Superior a 180")))))))</f>
        <v/>
      </c>
    </row>
    <row r="659">
      <c r="A659" t="inlineStr">
        <is>
          <t>Q03L02</t>
        </is>
      </c>
      <c r="B659" t="inlineStr">
        <is>
          <t>MARIO ROBERTO SALTINI</t>
        </is>
      </c>
      <c r="C659" t="n">
        <v>1</v>
      </c>
      <c r="D659" t="inlineStr">
        <is>
          <t>IPCA</t>
        </is>
      </c>
      <c r="E659" t="n">
        <v>0.009488792934583046</v>
      </c>
      <c r="F659" t="inlineStr">
        <is>
          <t>MENSAL</t>
        </is>
      </c>
      <c r="G659" t="n">
        <v>49912</v>
      </c>
      <c r="H659" t="n">
        <v>49912</v>
      </c>
      <c r="I659" t="n">
        <v>170</v>
      </c>
      <c r="J659" t="inlineStr">
        <is>
          <t>CARTEIRA</t>
        </is>
      </c>
      <c r="K659" t="inlineStr">
        <is>
          <t>CONTRATO</t>
        </is>
      </c>
      <c r="L659" t="n">
        <v>2760.89</v>
      </c>
      <c r="M659" t="inlineStr">
        <is>
          <t>IBIRAPITANGA FASE 3</t>
        </is>
      </c>
      <c r="N659" s="142">
        <f>DATE(YEAR(G659),MONTH(G659),1)</f>
        <v/>
      </c>
      <c r="O659" s="132">
        <f>IF(G659&gt;$K$3,"Futuro","Atraso")</f>
        <v/>
      </c>
      <c r="P659">
        <f>12*(YEAR(G659)-YEAR($K$3))+(MONTH(G659)-MONTH($K$3))</f>
        <v/>
      </c>
      <c r="Q659" s="366">
        <f>IF(M659="IBIRAPITANGA FASE 3",IF(O659="Atraso",L659,L659/(1+$I$2)^P659),IF(O659="Atraso",L659,L659/(1+$I$1)^P659))</f>
        <v/>
      </c>
      <c r="R659">
        <f>IF(O659="Atraso",$K$3-G659,0)</f>
        <v/>
      </c>
      <c r="S659">
        <f>IF(R659&lt;=15,"Até 15",IF(R659&lt;=30,"Entre 15 e 30",IF(R659&lt;=60,"Entre 30 e 60",IF(R659&lt;=90,"Entre 60 e 90",IF(R659&lt;=120,"Entre 90 e 120",IF(R659&lt;=150,"Entre 120 e 150",IF(R659&lt;=180,"Entre 150 e 180","Superior a 180")))))))</f>
        <v/>
      </c>
    </row>
    <row r="660">
      <c r="A660" t="inlineStr">
        <is>
          <t>Q03L02</t>
        </is>
      </c>
      <c r="B660" t="inlineStr">
        <is>
          <t>MARIO ROBERTO SALTINI</t>
        </is>
      </c>
      <c r="C660" t="n">
        <v>1</v>
      </c>
      <c r="D660" t="inlineStr">
        <is>
          <t>IPCA</t>
        </is>
      </c>
      <c r="E660" t="n">
        <v>0.009488792934583046</v>
      </c>
      <c r="F660" t="inlineStr">
        <is>
          <t>MENSAL</t>
        </is>
      </c>
      <c r="G660" t="n">
        <v>49943</v>
      </c>
      <c r="H660" t="n">
        <v>49943</v>
      </c>
      <c r="I660" t="n">
        <v>171</v>
      </c>
      <c r="J660" t="inlineStr">
        <is>
          <t>CARTEIRA</t>
        </is>
      </c>
      <c r="K660" t="inlineStr">
        <is>
          <t>CONTRATO</t>
        </is>
      </c>
      <c r="L660" t="n">
        <v>2760.89</v>
      </c>
      <c r="M660" t="inlineStr">
        <is>
          <t>IBIRAPITANGA FASE 3</t>
        </is>
      </c>
      <c r="N660" s="142">
        <f>DATE(YEAR(G660),MONTH(G660),1)</f>
        <v/>
      </c>
      <c r="O660" s="132">
        <f>IF(G660&gt;$K$3,"Futuro","Atraso")</f>
        <v/>
      </c>
      <c r="P660">
        <f>12*(YEAR(G660)-YEAR($K$3))+(MONTH(G660)-MONTH($K$3))</f>
        <v/>
      </c>
      <c r="Q660" s="366">
        <f>IF(M660="IBIRAPITANGA FASE 3",IF(O660="Atraso",L660,L660/(1+$I$2)^P660),IF(O660="Atraso",L660,L660/(1+$I$1)^P660))</f>
        <v/>
      </c>
      <c r="R660">
        <f>IF(O660="Atraso",$K$3-G660,0)</f>
        <v/>
      </c>
      <c r="S660">
        <f>IF(R660&lt;=15,"Até 15",IF(R660&lt;=30,"Entre 15 e 30",IF(R660&lt;=60,"Entre 30 e 60",IF(R660&lt;=90,"Entre 60 e 90",IF(R660&lt;=120,"Entre 90 e 120",IF(R660&lt;=150,"Entre 120 e 150",IF(R660&lt;=180,"Entre 150 e 180","Superior a 180")))))))</f>
        <v/>
      </c>
    </row>
    <row r="661">
      <c r="A661" t="inlineStr">
        <is>
          <t>Q03L02</t>
        </is>
      </c>
      <c r="B661" t="inlineStr">
        <is>
          <t>MARIO ROBERTO SALTINI</t>
        </is>
      </c>
      <c r="C661" t="n">
        <v>1</v>
      </c>
      <c r="D661" t="inlineStr">
        <is>
          <t>IPCA</t>
        </is>
      </c>
      <c r="E661" t="n">
        <v>0.009488792934583046</v>
      </c>
      <c r="F661" t="inlineStr">
        <is>
          <t>MENSAL</t>
        </is>
      </c>
      <c r="G661" t="n">
        <v>49973</v>
      </c>
      <c r="H661" t="n">
        <v>49973</v>
      </c>
      <c r="I661" t="n">
        <v>172</v>
      </c>
      <c r="J661" t="inlineStr">
        <is>
          <t>CARTEIRA</t>
        </is>
      </c>
      <c r="K661" t="inlineStr">
        <is>
          <t>CONTRATO</t>
        </is>
      </c>
      <c r="L661" t="n">
        <v>2760.89</v>
      </c>
      <c r="M661" t="inlineStr">
        <is>
          <t>IBIRAPITANGA FASE 3</t>
        </is>
      </c>
      <c r="N661" s="142">
        <f>DATE(YEAR(G661),MONTH(G661),1)</f>
        <v/>
      </c>
      <c r="O661" s="132">
        <f>IF(G661&gt;$K$3,"Futuro","Atraso")</f>
        <v/>
      </c>
      <c r="P661">
        <f>12*(YEAR(G661)-YEAR($K$3))+(MONTH(G661)-MONTH($K$3))</f>
        <v/>
      </c>
      <c r="Q661" s="366">
        <f>IF(M661="IBIRAPITANGA FASE 3",IF(O661="Atraso",L661,L661/(1+$I$2)^P661),IF(O661="Atraso",L661,L661/(1+$I$1)^P661))</f>
        <v/>
      </c>
      <c r="R661">
        <f>IF(O661="Atraso",$K$3-G661,0)</f>
        <v/>
      </c>
      <c r="S661">
        <f>IF(R661&lt;=15,"Até 15",IF(R661&lt;=30,"Entre 15 e 30",IF(R661&lt;=60,"Entre 30 e 60",IF(R661&lt;=90,"Entre 60 e 90",IF(R661&lt;=120,"Entre 90 e 120",IF(R661&lt;=150,"Entre 120 e 150",IF(R661&lt;=180,"Entre 150 e 180","Superior a 180")))))))</f>
        <v/>
      </c>
    </row>
    <row r="662">
      <c r="A662" t="inlineStr">
        <is>
          <t>Q03L02</t>
        </is>
      </c>
      <c r="B662" t="inlineStr">
        <is>
          <t>MARIO ROBERTO SALTINI</t>
        </is>
      </c>
      <c r="C662" t="n">
        <v>1</v>
      </c>
      <c r="D662" t="inlineStr">
        <is>
          <t>IPCA</t>
        </is>
      </c>
      <c r="E662" t="n">
        <v>0.009488792934583046</v>
      </c>
      <c r="F662" t="inlineStr">
        <is>
          <t>MENSAL</t>
        </is>
      </c>
      <c r="G662" t="n">
        <v>50004</v>
      </c>
      <c r="H662" t="n">
        <v>50004</v>
      </c>
      <c r="I662" t="n">
        <v>173</v>
      </c>
      <c r="J662" t="inlineStr">
        <is>
          <t>CARTEIRA</t>
        </is>
      </c>
      <c r="K662" t="inlineStr">
        <is>
          <t>CONTRATO</t>
        </is>
      </c>
      <c r="L662" t="n">
        <v>2760.89</v>
      </c>
      <c r="M662" t="inlineStr">
        <is>
          <t>IBIRAPITANGA FASE 3</t>
        </is>
      </c>
      <c r="N662" s="142">
        <f>DATE(YEAR(G662),MONTH(G662),1)</f>
        <v/>
      </c>
      <c r="O662" s="132">
        <f>IF(G662&gt;$K$3,"Futuro","Atraso")</f>
        <v/>
      </c>
      <c r="P662">
        <f>12*(YEAR(G662)-YEAR($K$3))+(MONTH(G662)-MONTH($K$3))</f>
        <v/>
      </c>
      <c r="Q662" s="366">
        <f>IF(M662="IBIRAPITANGA FASE 3",IF(O662="Atraso",L662,L662/(1+$I$2)^P662),IF(O662="Atraso",L662,L662/(1+$I$1)^P662))</f>
        <v/>
      </c>
      <c r="R662">
        <f>IF(O662="Atraso",$K$3-G662,0)</f>
        <v/>
      </c>
      <c r="S662">
        <f>IF(R662&lt;=15,"Até 15",IF(R662&lt;=30,"Entre 15 e 30",IF(R662&lt;=60,"Entre 30 e 60",IF(R662&lt;=90,"Entre 60 e 90",IF(R662&lt;=120,"Entre 90 e 120",IF(R662&lt;=150,"Entre 120 e 150",IF(R662&lt;=180,"Entre 150 e 180","Superior a 180")))))))</f>
        <v/>
      </c>
    </row>
    <row r="663">
      <c r="A663" t="inlineStr">
        <is>
          <t>Q03L02</t>
        </is>
      </c>
      <c r="B663" t="inlineStr">
        <is>
          <t>MARIO ROBERTO SALTINI</t>
        </is>
      </c>
      <c r="C663" t="n">
        <v>1</v>
      </c>
      <c r="D663" t="inlineStr">
        <is>
          <t>IPCA</t>
        </is>
      </c>
      <c r="E663" t="n">
        <v>0.009488792934583046</v>
      </c>
      <c r="F663" t="inlineStr">
        <is>
          <t>MENSAL</t>
        </is>
      </c>
      <c r="G663" t="n">
        <v>50034</v>
      </c>
      <c r="H663" t="n">
        <v>50034</v>
      </c>
      <c r="I663" t="n">
        <v>174</v>
      </c>
      <c r="J663" t="inlineStr">
        <is>
          <t>CARTEIRA</t>
        </is>
      </c>
      <c r="K663" t="inlineStr">
        <is>
          <t>CONTRATO</t>
        </is>
      </c>
      <c r="L663" t="n">
        <v>2760.89</v>
      </c>
      <c r="M663" t="inlineStr">
        <is>
          <t>IBIRAPITANGA FASE 3</t>
        </is>
      </c>
      <c r="N663" s="142">
        <f>DATE(YEAR(G663),MONTH(G663),1)</f>
        <v/>
      </c>
      <c r="O663" s="132">
        <f>IF(G663&gt;$K$3,"Futuro","Atraso")</f>
        <v/>
      </c>
      <c r="P663">
        <f>12*(YEAR(G663)-YEAR($K$3))+(MONTH(G663)-MONTH($K$3))</f>
        <v/>
      </c>
      <c r="Q663" s="366">
        <f>IF(M663="IBIRAPITANGA FASE 3",IF(O663="Atraso",L663,L663/(1+$I$2)^P663),IF(O663="Atraso",L663,L663/(1+$I$1)^P663))</f>
        <v/>
      </c>
      <c r="R663">
        <f>IF(O663="Atraso",$K$3-G663,0)</f>
        <v/>
      </c>
      <c r="S663">
        <f>IF(R663&lt;=15,"Até 15",IF(R663&lt;=30,"Entre 15 e 30",IF(R663&lt;=60,"Entre 30 e 60",IF(R663&lt;=90,"Entre 60 e 90",IF(R663&lt;=120,"Entre 90 e 120",IF(R663&lt;=150,"Entre 120 e 150",IF(R663&lt;=180,"Entre 150 e 180","Superior a 180")))))))</f>
        <v/>
      </c>
    </row>
    <row r="664">
      <c r="A664" t="inlineStr">
        <is>
          <t>Q03L02</t>
        </is>
      </c>
      <c r="B664" t="inlineStr">
        <is>
          <t>MARIO ROBERTO SALTINI</t>
        </is>
      </c>
      <c r="C664" t="n">
        <v>1</v>
      </c>
      <c r="D664" t="inlineStr">
        <is>
          <t>IPCA</t>
        </is>
      </c>
      <c r="E664" t="n">
        <v>0.009488792934583046</v>
      </c>
      <c r="F664" t="inlineStr">
        <is>
          <t>MENSAL</t>
        </is>
      </c>
      <c r="G664" t="n">
        <v>50065</v>
      </c>
      <c r="H664" t="n">
        <v>50065</v>
      </c>
      <c r="I664" t="n">
        <v>175</v>
      </c>
      <c r="J664" t="inlineStr">
        <is>
          <t>CARTEIRA</t>
        </is>
      </c>
      <c r="K664" t="inlineStr">
        <is>
          <t>CONTRATO</t>
        </is>
      </c>
      <c r="L664" t="n">
        <v>2760.89</v>
      </c>
      <c r="M664" t="inlineStr">
        <is>
          <t>IBIRAPITANGA FASE 3</t>
        </is>
      </c>
      <c r="N664" s="142">
        <f>DATE(YEAR(G664),MONTH(G664),1)</f>
        <v/>
      </c>
      <c r="O664" s="132">
        <f>IF(G664&gt;$K$3,"Futuro","Atraso")</f>
        <v/>
      </c>
      <c r="P664">
        <f>12*(YEAR(G664)-YEAR($K$3))+(MONTH(G664)-MONTH($K$3))</f>
        <v/>
      </c>
      <c r="Q664" s="366">
        <f>IF(M664="IBIRAPITANGA FASE 3",IF(O664="Atraso",L664,L664/(1+$I$2)^P664),IF(O664="Atraso",L664,L664/(1+$I$1)^P664))</f>
        <v/>
      </c>
      <c r="R664">
        <f>IF(O664="Atraso",$K$3-G664,0)</f>
        <v/>
      </c>
      <c r="S664">
        <f>IF(R664&lt;=15,"Até 15",IF(R664&lt;=30,"Entre 15 e 30",IF(R664&lt;=60,"Entre 30 e 60",IF(R664&lt;=90,"Entre 60 e 90",IF(R664&lt;=120,"Entre 90 e 120",IF(R664&lt;=150,"Entre 120 e 150",IF(R664&lt;=180,"Entre 150 e 180","Superior a 180")))))))</f>
        <v/>
      </c>
    </row>
    <row r="665">
      <c r="A665" t="inlineStr">
        <is>
          <t>Q03L02</t>
        </is>
      </c>
      <c r="B665" t="inlineStr">
        <is>
          <t>MARIO ROBERTO SALTINI</t>
        </is>
      </c>
      <c r="C665" t="n">
        <v>1</v>
      </c>
      <c r="D665" t="inlineStr">
        <is>
          <t>IPCA</t>
        </is>
      </c>
      <c r="E665" t="n">
        <v>0.009488792934583046</v>
      </c>
      <c r="F665" t="inlineStr">
        <is>
          <t>MENSAL</t>
        </is>
      </c>
      <c r="G665" t="n">
        <v>50096</v>
      </c>
      <c r="H665" t="n">
        <v>50096</v>
      </c>
      <c r="I665" t="n">
        <v>176</v>
      </c>
      <c r="J665" t="inlineStr">
        <is>
          <t>CARTEIRA</t>
        </is>
      </c>
      <c r="K665" t="inlineStr">
        <is>
          <t>CONTRATO</t>
        </is>
      </c>
      <c r="L665" t="n">
        <v>2760.89</v>
      </c>
      <c r="M665" t="inlineStr">
        <is>
          <t>IBIRAPITANGA FASE 3</t>
        </is>
      </c>
      <c r="N665" s="142">
        <f>DATE(YEAR(G665),MONTH(G665),1)</f>
        <v/>
      </c>
      <c r="O665" s="132">
        <f>IF(G665&gt;$K$3,"Futuro","Atraso")</f>
        <v/>
      </c>
      <c r="P665">
        <f>12*(YEAR(G665)-YEAR($K$3))+(MONTH(G665)-MONTH($K$3))</f>
        <v/>
      </c>
      <c r="Q665" s="366">
        <f>IF(M665="IBIRAPITANGA FASE 3",IF(O665="Atraso",L665,L665/(1+$I$2)^P665),IF(O665="Atraso",L665,L665/(1+$I$1)^P665))</f>
        <v/>
      </c>
      <c r="R665">
        <f>IF(O665="Atraso",$K$3-G665,0)</f>
        <v/>
      </c>
      <c r="S665">
        <f>IF(R665&lt;=15,"Até 15",IF(R665&lt;=30,"Entre 15 e 30",IF(R665&lt;=60,"Entre 30 e 60",IF(R665&lt;=90,"Entre 60 e 90",IF(R665&lt;=120,"Entre 90 e 120",IF(R665&lt;=150,"Entre 120 e 150",IF(R665&lt;=180,"Entre 150 e 180","Superior a 180")))))))</f>
        <v/>
      </c>
    </row>
    <row r="666">
      <c r="A666" t="inlineStr">
        <is>
          <t>Q03L02</t>
        </is>
      </c>
      <c r="B666" t="inlineStr">
        <is>
          <t>MARIO ROBERTO SALTINI</t>
        </is>
      </c>
      <c r="C666" t="n">
        <v>1</v>
      </c>
      <c r="D666" t="inlineStr">
        <is>
          <t>IPCA</t>
        </is>
      </c>
      <c r="E666" t="n">
        <v>0.009488792934583046</v>
      </c>
      <c r="F666" t="inlineStr">
        <is>
          <t>MENSAL</t>
        </is>
      </c>
      <c r="G666" t="n">
        <v>50124</v>
      </c>
      <c r="H666" t="n">
        <v>50124</v>
      </c>
      <c r="I666" t="n">
        <v>15</v>
      </c>
      <c r="J666" t="inlineStr">
        <is>
          <t>CARTEIRA</t>
        </is>
      </c>
      <c r="K666" t="inlineStr">
        <is>
          <t>CONTRATO</t>
        </is>
      </c>
      <c r="L666" t="n">
        <v>14835.06</v>
      </c>
      <c r="M666" t="inlineStr">
        <is>
          <t>IBIRAPITANGA FASE 3</t>
        </is>
      </c>
      <c r="N666" s="142">
        <f>DATE(YEAR(G666),MONTH(G666),1)</f>
        <v/>
      </c>
      <c r="O666" s="132">
        <f>IF(G666&gt;$K$3,"Futuro","Atraso")</f>
        <v/>
      </c>
      <c r="P666">
        <f>12*(YEAR(G666)-YEAR($K$3))+(MONTH(G666)-MONTH($K$3))</f>
        <v/>
      </c>
      <c r="Q666" s="366">
        <f>IF(M666="IBIRAPITANGA FASE 3",IF(O666="Atraso",L666,L666/(1+$I$2)^P666),IF(O666="Atraso",L666,L666/(1+$I$1)^P666))</f>
        <v/>
      </c>
      <c r="R666">
        <f>IF(O666="Atraso",$K$3-G666,0)</f>
        <v/>
      </c>
      <c r="S666">
        <f>IF(R666&lt;=15,"Até 15",IF(R666&lt;=30,"Entre 15 e 30",IF(R666&lt;=60,"Entre 30 e 60",IF(R666&lt;=90,"Entre 60 e 90",IF(R666&lt;=120,"Entre 90 e 120",IF(R666&lt;=150,"Entre 120 e 150",IF(R666&lt;=180,"Entre 150 e 180","Superior a 180")))))))</f>
        <v/>
      </c>
    </row>
    <row r="667">
      <c r="A667" t="inlineStr">
        <is>
          <t>Q03L05</t>
        </is>
      </c>
      <c r="B667" t="inlineStr">
        <is>
          <t>FELIPE RUBBO AGUILERA</t>
        </is>
      </c>
      <c r="C667" t="n">
        <v>1</v>
      </c>
      <c r="D667" t="inlineStr">
        <is>
          <t>IPCA</t>
        </is>
      </c>
      <c r="E667" t="n">
        <v>0.009488792934583046</v>
      </c>
      <c r="F667" t="inlineStr">
        <is>
          <t>MENSAL</t>
        </is>
      </c>
      <c r="G667" t="n">
        <v>45189</v>
      </c>
      <c r="H667" t="n">
        <v>45189</v>
      </c>
      <c r="I667" t="n">
        <v>23</v>
      </c>
      <c r="J667" t="inlineStr">
        <is>
          <t>CARTEIRA</t>
        </is>
      </c>
      <c r="K667" t="inlineStr">
        <is>
          <t>CONTRATO</t>
        </is>
      </c>
      <c r="L667" t="n">
        <v>2563.94</v>
      </c>
      <c r="M667" t="inlineStr">
        <is>
          <t>IBIRAPITANGA FASE 3</t>
        </is>
      </c>
      <c r="N667" s="142">
        <f>DATE(YEAR(G667),MONTH(G667),1)</f>
        <v/>
      </c>
      <c r="O667" s="132">
        <f>IF(G667&gt;$K$3,"Futuro","Atraso")</f>
        <v/>
      </c>
      <c r="P667">
        <f>12*(YEAR(G667)-YEAR($K$3))+(MONTH(G667)-MONTH($K$3))</f>
        <v/>
      </c>
      <c r="Q667" s="366">
        <f>IF(M667="IBIRAPITANGA FASE 3",IF(O667="Atraso",L667,L667/(1+$I$2)^P667),IF(O667="Atraso",L667,L667/(1+$I$1)^P667))</f>
        <v/>
      </c>
      <c r="R667">
        <f>IF(O667="Atraso",$K$3-G667,0)</f>
        <v/>
      </c>
      <c r="S667">
        <f>IF(R667&lt;=15,"Até 15",IF(R667&lt;=30,"Entre 15 e 30",IF(R667&lt;=60,"Entre 30 e 60",IF(R667&lt;=90,"Entre 60 e 90",IF(R667&lt;=120,"Entre 90 e 120",IF(R667&lt;=150,"Entre 120 e 150",IF(R667&lt;=180,"Entre 150 e 180","Superior a 180")))))))</f>
        <v/>
      </c>
    </row>
    <row r="668">
      <c r="A668" t="inlineStr">
        <is>
          <t>Q03L05</t>
        </is>
      </c>
      <c r="B668" t="inlineStr">
        <is>
          <t>FELIPE RUBBO AGUILERA</t>
        </is>
      </c>
      <c r="C668" t="n">
        <v>1</v>
      </c>
      <c r="D668" t="inlineStr">
        <is>
          <t>IPCA</t>
        </is>
      </c>
      <c r="E668" t="n">
        <v>0.009488792934583046</v>
      </c>
      <c r="F668" t="inlineStr">
        <is>
          <t>MENSAL</t>
        </is>
      </c>
      <c r="G668" t="n">
        <v>45219</v>
      </c>
      <c r="H668" t="n">
        <v>45219</v>
      </c>
      <c r="I668" t="n">
        <v>24</v>
      </c>
      <c r="J668" t="inlineStr">
        <is>
          <t>CARTEIRA</t>
        </is>
      </c>
      <c r="K668" t="inlineStr">
        <is>
          <t>CONTRATO</t>
        </is>
      </c>
      <c r="L668" t="n">
        <v>2515.26</v>
      </c>
      <c r="M668" t="inlineStr">
        <is>
          <t>IBIRAPITANGA FASE 3</t>
        </is>
      </c>
      <c r="N668" s="142">
        <f>DATE(YEAR(G668),MONTH(G668),1)</f>
        <v/>
      </c>
      <c r="O668" s="132">
        <f>IF(G668&gt;$K$3,"Futuro","Atraso")</f>
        <v/>
      </c>
      <c r="P668">
        <f>12*(YEAR(G668)-YEAR($K$3))+(MONTH(G668)-MONTH($K$3))</f>
        <v/>
      </c>
      <c r="Q668" s="366">
        <f>IF(M668="IBIRAPITANGA FASE 3",IF(O668="Atraso",L668,L668/(1+$I$2)^P668),IF(O668="Atraso",L668,L668/(1+$I$1)^P668))</f>
        <v/>
      </c>
      <c r="R668">
        <f>IF(O668="Atraso",$K$3-G668,0)</f>
        <v/>
      </c>
      <c r="S668">
        <f>IF(R668&lt;=15,"Até 15",IF(R668&lt;=30,"Entre 15 e 30",IF(R668&lt;=60,"Entre 30 e 60",IF(R668&lt;=90,"Entre 60 e 90",IF(R668&lt;=120,"Entre 90 e 120",IF(R668&lt;=150,"Entre 120 e 150",IF(R668&lt;=180,"Entre 150 e 180","Superior a 180")))))))</f>
        <v/>
      </c>
    </row>
    <row r="669">
      <c r="A669" t="inlineStr">
        <is>
          <t>Q03L05</t>
        </is>
      </c>
      <c r="B669" t="inlineStr">
        <is>
          <t>FELIPE RUBBO AGUILERA</t>
        </is>
      </c>
      <c r="C669" t="n">
        <v>1</v>
      </c>
      <c r="D669" t="inlineStr">
        <is>
          <t>IPCA</t>
        </is>
      </c>
      <c r="E669" t="n">
        <v>0.009488792934583046</v>
      </c>
      <c r="F669" t="inlineStr">
        <is>
          <t>MENSAL</t>
        </is>
      </c>
      <c r="G669" t="n">
        <v>45250</v>
      </c>
      <c r="H669" t="n">
        <v>45250</v>
      </c>
      <c r="I669" t="n">
        <v>25</v>
      </c>
      <c r="J669" t="inlineStr">
        <is>
          <t>CARTEIRA</t>
        </is>
      </c>
      <c r="K669" t="inlineStr">
        <is>
          <t>CONTRATO</t>
        </is>
      </c>
      <c r="L669" t="n">
        <v>2461.42</v>
      </c>
      <c r="M669" t="inlineStr">
        <is>
          <t>IBIRAPITANGA FASE 3</t>
        </is>
      </c>
      <c r="N669" s="142">
        <f>DATE(YEAR(G669),MONTH(G669),1)</f>
        <v/>
      </c>
      <c r="O669" s="132">
        <f>IF(G669&gt;$K$3,"Futuro","Atraso")</f>
        <v/>
      </c>
      <c r="P669">
        <f>12*(YEAR(G669)-YEAR($K$3))+(MONTH(G669)-MONTH($K$3))</f>
        <v/>
      </c>
      <c r="Q669" s="366">
        <f>IF(M669="IBIRAPITANGA FASE 3",IF(O669="Atraso",L669,L669/(1+$I$2)^P669),IF(O669="Atraso",L669,L669/(1+$I$1)^P669))</f>
        <v/>
      </c>
      <c r="R669">
        <f>IF(O669="Atraso",$K$3-G669,0)</f>
        <v/>
      </c>
      <c r="S669">
        <f>IF(R669&lt;=15,"Até 15",IF(R669&lt;=30,"Entre 15 e 30",IF(R669&lt;=60,"Entre 30 e 60",IF(R669&lt;=90,"Entre 60 e 90",IF(R669&lt;=120,"Entre 90 e 120",IF(R669&lt;=150,"Entre 120 e 150",IF(R669&lt;=180,"Entre 150 e 180","Superior a 180")))))))</f>
        <v/>
      </c>
    </row>
    <row r="670">
      <c r="A670" t="inlineStr">
        <is>
          <t>Q03L05</t>
        </is>
      </c>
      <c r="B670" t="inlineStr">
        <is>
          <t>FELIPE RUBBO AGUILERA</t>
        </is>
      </c>
      <c r="C670" t="n">
        <v>1</v>
      </c>
      <c r="D670" t="inlineStr">
        <is>
          <t>IPCA</t>
        </is>
      </c>
      <c r="E670" t="n">
        <v>0.009488792934583046</v>
      </c>
      <c r="F670" t="inlineStr">
        <is>
          <t>MENSAL</t>
        </is>
      </c>
      <c r="G670" t="n">
        <v>45280</v>
      </c>
      <c r="H670" t="n">
        <v>45280</v>
      </c>
      <c r="I670" t="n">
        <v>26</v>
      </c>
      <c r="J670" t="inlineStr">
        <is>
          <t>CARTEIRA</t>
        </is>
      </c>
      <c r="K670" t="inlineStr">
        <is>
          <t>CONTRATO</t>
        </is>
      </c>
      <c r="L670" t="n">
        <v>2461.42</v>
      </c>
      <c r="M670" t="inlineStr">
        <is>
          <t>IBIRAPITANGA FASE 3</t>
        </is>
      </c>
      <c r="N670" s="142">
        <f>DATE(YEAR(G670),MONTH(G670),1)</f>
        <v/>
      </c>
      <c r="O670" s="132">
        <f>IF(G670&gt;$K$3,"Futuro","Atraso")</f>
        <v/>
      </c>
      <c r="P670">
        <f>12*(YEAR(G670)-YEAR($K$3))+(MONTH(G670)-MONTH($K$3))</f>
        <v/>
      </c>
      <c r="Q670" s="366">
        <f>IF(M670="IBIRAPITANGA FASE 3",IF(O670="Atraso",L670,L670/(1+$I$2)^P670),IF(O670="Atraso",L670,L670/(1+$I$1)^P670))</f>
        <v/>
      </c>
      <c r="R670">
        <f>IF(O670="Atraso",$K$3-G670,0)</f>
        <v/>
      </c>
      <c r="S670">
        <f>IF(R670&lt;=15,"Até 15",IF(R670&lt;=30,"Entre 15 e 30",IF(R670&lt;=60,"Entre 30 e 60",IF(R670&lt;=90,"Entre 60 e 90",IF(R670&lt;=120,"Entre 90 e 120",IF(R670&lt;=150,"Entre 120 e 150",IF(R670&lt;=180,"Entre 150 e 180","Superior a 180")))))))</f>
        <v/>
      </c>
    </row>
    <row r="671">
      <c r="A671" t="inlineStr">
        <is>
          <t>Q03L05</t>
        </is>
      </c>
      <c r="B671" t="inlineStr">
        <is>
          <t>FELIPE RUBBO AGUILERA</t>
        </is>
      </c>
      <c r="C671" t="n">
        <v>1</v>
      </c>
      <c r="D671" t="inlineStr">
        <is>
          <t>IPCA</t>
        </is>
      </c>
      <c r="E671" t="n">
        <v>0.009488792934583046</v>
      </c>
      <c r="F671" t="inlineStr">
        <is>
          <t>MENSAL</t>
        </is>
      </c>
      <c r="G671" t="n">
        <v>45311</v>
      </c>
      <c r="H671" t="n">
        <v>45311</v>
      </c>
      <c r="I671" t="n">
        <v>27</v>
      </c>
      <c r="J671" t="inlineStr">
        <is>
          <t>CARTEIRA</t>
        </is>
      </c>
      <c r="K671" t="inlineStr">
        <is>
          <t>CONTRATO</t>
        </is>
      </c>
      <c r="L671" t="n">
        <v>2461.42</v>
      </c>
      <c r="M671" t="inlineStr">
        <is>
          <t>IBIRAPITANGA FASE 3</t>
        </is>
      </c>
      <c r="N671" s="142">
        <f>DATE(YEAR(G671),MONTH(G671),1)</f>
        <v/>
      </c>
      <c r="O671" s="132">
        <f>IF(G671&gt;$K$3,"Futuro","Atraso")</f>
        <v/>
      </c>
      <c r="P671">
        <f>12*(YEAR(G671)-YEAR($K$3))+(MONTH(G671)-MONTH($K$3))</f>
        <v/>
      </c>
      <c r="Q671" s="366">
        <f>IF(M671="IBIRAPITANGA FASE 3",IF(O671="Atraso",L671,L671/(1+$I$2)^P671),IF(O671="Atraso",L671,L671/(1+$I$1)^P671))</f>
        <v/>
      </c>
      <c r="R671">
        <f>IF(O671="Atraso",$K$3-G671,0)</f>
        <v/>
      </c>
      <c r="S671">
        <f>IF(R671&lt;=15,"Até 15",IF(R671&lt;=30,"Entre 15 e 30",IF(R671&lt;=60,"Entre 30 e 60",IF(R671&lt;=90,"Entre 60 e 90",IF(R671&lt;=120,"Entre 90 e 120",IF(R671&lt;=150,"Entre 120 e 150",IF(R671&lt;=180,"Entre 150 e 180","Superior a 180")))))))</f>
        <v/>
      </c>
    </row>
    <row r="672">
      <c r="A672" t="inlineStr">
        <is>
          <t>Q03L05</t>
        </is>
      </c>
      <c r="B672" t="inlineStr">
        <is>
          <t>FELIPE RUBBO AGUILERA</t>
        </is>
      </c>
      <c r="C672" t="n">
        <v>1</v>
      </c>
      <c r="D672" t="inlineStr">
        <is>
          <t>IPCA</t>
        </is>
      </c>
      <c r="E672" t="n">
        <v>0.009488792934583046</v>
      </c>
      <c r="F672" t="inlineStr">
        <is>
          <t>MENSAL</t>
        </is>
      </c>
      <c r="G672" t="n">
        <v>45342</v>
      </c>
      <c r="H672" t="n">
        <v>45342</v>
      </c>
      <c r="I672" t="n">
        <v>28</v>
      </c>
      <c r="J672" t="inlineStr">
        <is>
          <t>CARTEIRA</t>
        </is>
      </c>
      <c r="K672" t="inlineStr">
        <is>
          <t>CONTRATO</t>
        </is>
      </c>
      <c r="L672" t="n">
        <v>2461.42</v>
      </c>
      <c r="M672" t="inlineStr">
        <is>
          <t>IBIRAPITANGA FASE 3</t>
        </is>
      </c>
      <c r="N672" s="142">
        <f>DATE(YEAR(G672),MONTH(G672),1)</f>
        <v/>
      </c>
      <c r="O672" s="132">
        <f>IF(G672&gt;$K$3,"Futuro","Atraso")</f>
        <v/>
      </c>
      <c r="P672">
        <f>12*(YEAR(G672)-YEAR($K$3))+(MONTH(G672)-MONTH($K$3))</f>
        <v/>
      </c>
      <c r="Q672" s="366">
        <f>IF(M672="IBIRAPITANGA FASE 3",IF(O672="Atraso",L672,L672/(1+$I$2)^P672),IF(O672="Atraso",L672,L672/(1+$I$1)^P672))</f>
        <v/>
      </c>
      <c r="R672">
        <f>IF(O672="Atraso",$K$3-G672,0)</f>
        <v/>
      </c>
      <c r="S672">
        <f>IF(R672&lt;=15,"Até 15",IF(R672&lt;=30,"Entre 15 e 30",IF(R672&lt;=60,"Entre 30 e 60",IF(R672&lt;=90,"Entre 60 e 90",IF(R672&lt;=120,"Entre 90 e 120",IF(R672&lt;=150,"Entre 120 e 150",IF(R672&lt;=180,"Entre 150 e 180","Superior a 180")))))))</f>
        <v/>
      </c>
    </row>
    <row r="673">
      <c r="A673" t="inlineStr">
        <is>
          <t>Q03L05</t>
        </is>
      </c>
      <c r="B673" t="inlineStr">
        <is>
          <t>FELIPE RUBBO AGUILERA</t>
        </is>
      </c>
      <c r="C673" t="n">
        <v>1</v>
      </c>
      <c r="D673" t="inlineStr">
        <is>
          <t>IPCA</t>
        </is>
      </c>
      <c r="E673" t="n">
        <v>0.009488792934583046</v>
      </c>
      <c r="F673" t="inlineStr">
        <is>
          <t>MENSAL</t>
        </is>
      </c>
      <c r="G673" t="n">
        <v>45371</v>
      </c>
      <c r="H673" t="n">
        <v>45371</v>
      </c>
      <c r="I673" t="n">
        <v>29</v>
      </c>
      <c r="J673" t="inlineStr">
        <is>
          <t>CARTEIRA</t>
        </is>
      </c>
      <c r="K673" t="inlineStr">
        <is>
          <t>CONTRATO</t>
        </is>
      </c>
      <c r="L673" t="n">
        <v>2461.42</v>
      </c>
      <c r="M673" t="inlineStr">
        <is>
          <t>IBIRAPITANGA FASE 3</t>
        </is>
      </c>
      <c r="N673" s="142">
        <f>DATE(YEAR(G673),MONTH(G673),1)</f>
        <v/>
      </c>
      <c r="O673" s="132">
        <f>IF(G673&gt;$K$3,"Futuro","Atraso")</f>
        <v/>
      </c>
      <c r="P673">
        <f>12*(YEAR(G673)-YEAR($K$3))+(MONTH(G673)-MONTH($K$3))</f>
        <v/>
      </c>
      <c r="Q673" s="366">
        <f>IF(M673="IBIRAPITANGA FASE 3",IF(O673="Atraso",L673,L673/(1+$I$2)^P673),IF(O673="Atraso",L673,L673/(1+$I$1)^P673))</f>
        <v/>
      </c>
      <c r="R673">
        <f>IF(O673="Atraso",$K$3-G673,0)</f>
        <v/>
      </c>
      <c r="S673">
        <f>IF(R673&lt;=15,"Até 15",IF(R673&lt;=30,"Entre 15 e 30",IF(R673&lt;=60,"Entre 30 e 60",IF(R673&lt;=90,"Entre 60 e 90",IF(R673&lt;=120,"Entre 90 e 120",IF(R673&lt;=150,"Entre 120 e 150",IF(R673&lt;=180,"Entre 150 e 180","Superior a 180")))))))</f>
        <v/>
      </c>
    </row>
    <row r="674">
      <c r="A674" t="inlineStr">
        <is>
          <t>Q03L05</t>
        </is>
      </c>
      <c r="B674" t="inlineStr">
        <is>
          <t>FELIPE RUBBO AGUILERA</t>
        </is>
      </c>
      <c r="C674" t="n">
        <v>1</v>
      </c>
      <c r="D674" t="inlineStr">
        <is>
          <t>IPCA</t>
        </is>
      </c>
      <c r="E674" t="n">
        <v>0.009488792934583046</v>
      </c>
      <c r="F674" t="inlineStr">
        <is>
          <t>MENSAL</t>
        </is>
      </c>
      <c r="G674" t="n">
        <v>45402</v>
      </c>
      <c r="H674" t="n">
        <v>45402</v>
      </c>
      <c r="I674" t="n">
        <v>30</v>
      </c>
      <c r="J674" t="inlineStr">
        <is>
          <t>CARTEIRA</t>
        </is>
      </c>
      <c r="K674" t="inlineStr">
        <is>
          <t>CONTRATO</t>
        </is>
      </c>
      <c r="L674" t="n">
        <v>2461.42</v>
      </c>
      <c r="M674" t="inlineStr">
        <is>
          <t>IBIRAPITANGA FASE 3</t>
        </is>
      </c>
      <c r="N674" s="142">
        <f>DATE(YEAR(G674),MONTH(G674),1)</f>
        <v/>
      </c>
      <c r="O674" s="132">
        <f>IF(G674&gt;$K$3,"Futuro","Atraso")</f>
        <v/>
      </c>
      <c r="P674">
        <f>12*(YEAR(G674)-YEAR($K$3))+(MONTH(G674)-MONTH($K$3))</f>
        <v/>
      </c>
      <c r="Q674" s="366">
        <f>IF(M674="IBIRAPITANGA FASE 3",IF(O674="Atraso",L674,L674/(1+$I$2)^P674),IF(O674="Atraso",L674,L674/(1+$I$1)^P674))</f>
        <v/>
      </c>
      <c r="R674">
        <f>IF(O674="Atraso",$K$3-G674,0)</f>
        <v/>
      </c>
      <c r="S674">
        <f>IF(R674&lt;=15,"Até 15",IF(R674&lt;=30,"Entre 15 e 30",IF(R674&lt;=60,"Entre 30 e 60",IF(R674&lt;=90,"Entre 60 e 90",IF(R674&lt;=120,"Entre 90 e 120",IF(R674&lt;=150,"Entre 120 e 150",IF(R674&lt;=180,"Entre 150 e 180","Superior a 180")))))))</f>
        <v/>
      </c>
    </row>
    <row r="675">
      <c r="A675" t="inlineStr">
        <is>
          <t>Q03L05</t>
        </is>
      </c>
      <c r="B675" t="inlineStr">
        <is>
          <t>FELIPE RUBBO AGUILERA</t>
        </is>
      </c>
      <c r="C675" t="n">
        <v>1</v>
      </c>
      <c r="D675" t="inlineStr">
        <is>
          <t>IPCA</t>
        </is>
      </c>
      <c r="E675" t="n">
        <v>0.009488792934583046</v>
      </c>
      <c r="F675" t="inlineStr">
        <is>
          <t>MENSAL</t>
        </is>
      </c>
      <c r="G675" t="n">
        <v>45432</v>
      </c>
      <c r="H675" t="n">
        <v>45432</v>
      </c>
      <c r="I675" t="n">
        <v>31</v>
      </c>
      <c r="J675" t="inlineStr">
        <is>
          <t>CARTEIRA</t>
        </is>
      </c>
      <c r="K675" t="inlineStr">
        <is>
          <t>CONTRATO</t>
        </is>
      </c>
      <c r="L675" t="n">
        <v>2461.42</v>
      </c>
      <c r="M675" t="inlineStr">
        <is>
          <t>IBIRAPITANGA FASE 3</t>
        </is>
      </c>
      <c r="N675" s="142">
        <f>DATE(YEAR(G675),MONTH(G675),1)</f>
        <v/>
      </c>
      <c r="O675" s="132">
        <f>IF(G675&gt;$K$3,"Futuro","Atraso")</f>
        <v/>
      </c>
      <c r="P675">
        <f>12*(YEAR(G675)-YEAR($K$3))+(MONTH(G675)-MONTH($K$3))</f>
        <v/>
      </c>
      <c r="Q675" s="366">
        <f>IF(M675="IBIRAPITANGA FASE 3",IF(O675="Atraso",L675,L675/(1+$I$2)^P675),IF(O675="Atraso",L675,L675/(1+$I$1)^P675))</f>
        <v/>
      </c>
      <c r="R675">
        <f>IF(O675="Atraso",$K$3-G675,0)</f>
        <v/>
      </c>
      <c r="S675">
        <f>IF(R675&lt;=15,"Até 15",IF(R675&lt;=30,"Entre 15 e 30",IF(R675&lt;=60,"Entre 30 e 60",IF(R675&lt;=90,"Entre 60 e 90",IF(R675&lt;=120,"Entre 90 e 120",IF(R675&lt;=150,"Entre 120 e 150",IF(R675&lt;=180,"Entre 150 e 180","Superior a 180")))))))</f>
        <v/>
      </c>
    </row>
    <row r="676">
      <c r="A676" t="inlineStr">
        <is>
          <t>Q03L05</t>
        </is>
      </c>
      <c r="B676" t="inlineStr">
        <is>
          <t>FELIPE RUBBO AGUILERA</t>
        </is>
      </c>
      <c r="C676" t="n">
        <v>1</v>
      </c>
      <c r="D676" t="inlineStr">
        <is>
          <t>IPCA</t>
        </is>
      </c>
      <c r="E676" t="n">
        <v>0.009488792934583046</v>
      </c>
      <c r="F676" t="inlineStr">
        <is>
          <t>MENSAL</t>
        </is>
      </c>
      <c r="G676" t="n">
        <v>45463</v>
      </c>
      <c r="H676" t="n">
        <v>45463</v>
      </c>
      <c r="I676" t="n">
        <v>3</v>
      </c>
      <c r="J676" t="inlineStr">
        <is>
          <t>CARTEIRA</t>
        </is>
      </c>
      <c r="K676" t="inlineStr">
        <is>
          <t>CONTRATO</t>
        </is>
      </c>
      <c r="L676" t="n">
        <v>13340.37</v>
      </c>
      <c r="M676" t="inlineStr">
        <is>
          <t>IBIRAPITANGA FASE 3</t>
        </is>
      </c>
      <c r="N676" s="142">
        <f>DATE(YEAR(G676),MONTH(G676),1)</f>
        <v/>
      </c>
      <c r="O676" s="132">
        <f>IF(G676&gt;$K$3,"Futuro","Atraso")</f>
        <v/>
      </c>
      <c r="P676">
        <f>12*(YEAR(G676)-YEAR($K$3))+(MONTH(G676)-MONTH($K$3))</f>
        <v/>
      </c>
      <c r="Q676" s="366">
        <f>IF(M676="IBIRAPITANGA FASE 3",IF(O676="Atraso",L676,L676/(1+$I$2)^P676),IF(O676="Atraso",L676,L676/(1+$I$1)^P676))</f>
        <v/>
      </c>
      <c r="R676">
        <f>IF(O676="Atraso",$K$3-G676,0)</f>
        <v/>
      </c>
      <c r="S676">
        <f>IF(R676&lt;=15,"Até 15",IF(R676&lt;=30,"Entre 15 e 30",IF(R676&lt;=60,"Entre 30 e 60",IF(R676&lt;=90,"Entre 60 e 90",IF(R676&lt;=120,"Entre 90 e 120",IF(R676&lt;=150,"Entre 120 e 150",IF(R676&lt;=180,"Entre 150 e 180","Superior a 180")))))))</f>
        <v/>
      </c>
    </row>
    <row r="677">
      <c r="A677" t="inlineStr">
        <is>
          <t>Q03L05</t>
        </is>
      </c>
      <c r="B677" t="inlineStr">
        <is>
          <t>FELIPE RUBBO AGUILERA</t>
        </is>
      </c>
      <c r="C677" t="n">
        <v>1</v>
      </c>
      <c r="D677" t="inlineStr">
        <is>
          <t>IPCA</t>
        </is>
      </c>
      <c r="E677" t="n">
        <v>0.009488792934583046</v>
      </c>
      <c r="F677" t="inlineStr">
        <is>
          <t>MENSAL</t>
        </is>
      </c>
      <c r="G677" t="n">
        <v>45463</v>
      </c>
      <c r="H677" t="n">
        <v>45463</v>
      </c>
      <c r="I677" t="n">
        <v>32</v>
      </c>
      <c r="J677" t="inlineStr">
        <is>
          <t>CARTEIRA</t>
        </is>
      </c>
      <c r="K677" t="inlineStr">
        <is>
          <t>CONTRATO</t>
        </is>
      </c>
      <c r="L677" t="n">
        <v>2461.42</v>
      </c>
      <c r="M677" t="inlineStr">
        <is>
          <t>IBIRAPITANGA FASE 3</t>
        </is>
      </c>
      <c r="N677" s="142">
        <f>DATE(YEAR(G677),MONTH(G677),1)</f>
        <v/>
      </c>
      <c r="O677" s="132">
        <f>IF(G677&gt;$K$3,"Futuro","Atraso")</f>
        <v/>
      </c>
      <c r="P677">
        <f>12*(YEAR(G677)-YEAR($K$3))+(MONTH(G677)-MONTH($K$3))</f>
        <v/>
      </c>
      <c r="Q677" s="366">
        <f>IF(M677="IBIRAPITANGA FASE 3",IF(O677="Atraso",L677,L677/(1+$I$2)^P677),IF(O677="Atraso",L677,L677/(1+$I$1)^P677))</f>
        <v/>
      </c>
      <c r="R677">
        <f>IF(O677="Atraso",$K$3-G677,0)</f>
        <v/>
      </c>
      <c r="S677">
        <f>IF(R677&lt;=15,"Até 15",IF(R677&lt;=30,"Entre 15 e 30",IF(R677&lt;=60,"Entre 30 e 60",IF(R677&lt;=90,"Entre 60 e 90",IF(R677&lt;=120,"Entre 90 e 120",IF(R677&lt;=150,"Entre 120 e 150",IF(R677&lt;=180,"Entre 150 e 180","Superior a 180")))))))</f>
        <v/>
      </c>
    </row>
    <row r="678">
      <c r="A678" t="inlineStr">
        <is>
          <t>Q03L05</t>
        </is>
      </c>
      <c r="B678" t="inlineStr">
        <is>
          <t>FELIPE RUBBO AGUILERA</t>
        </is>
      </c>
      <c r="C678" t="n">
        <v>1</v>
      </c>
      <c r="D678" t="inlineStr">
        <is>
          <t>IPCA</t>
        </is>
      </c>
      <c r="E678" t="n">
        <v>0.009488792934583046</v>
      </c>
      <c r="F678" t="inlineStr">
        <is>
          <t>MENSAL</t>
        </is>
      </c>
      <c r="G678" t="n">
        <v>45493</v>
      </c>
      <c r="H678" t="n">
        <v>45493</v>
      </c>
      <c r="I678" t="n">
        <v>33</v>
      </c>
      <c r="J678" t="inlineStr">
        <is>
          <t>CARTEIRA</t>
        </is>
      </c>
      <c r="K678" t="inlineStr">
        <is>
          <t>CONTRATO</t>
        </is>
      </c>
      <c r="L678" t="n">
        <v>2461.42</v>
      </c>
      <c r="M678" t="inlineStr">
        <is>
          <t>IBIRAPITANGA FASE 3</t>
        </is>
      </c>
      <c r="N678" s="142">
        <f>DATE(YEAR(G678),MONTH(G678),1)</f>
        <v/>
      </c>
      <c r="O678" s="132">
        <f>IF(G678&gt;$K$3,"Futuro","Atraso")</f>
        <v/>
      </c>
      <c r="P678">
        <f>12*(YEAR(G678)-YEAR($K$3))+(MONTH(G678)-MONTH($K$3))</f>
        <v/>
      </c>
      <c r="Q678" s="366">
        <f>IF(M678="IBIRAPITANGA FASE 3",IF(O678="Atraso",L678,L678/(1+$I$2)^P678),IF(O678="Atraso",L678,L678/(1+$I$1)^P678))</f>
        <v/>
      </c>
      <c r="R678">
        <f>IF(O678="Atraso",$K$3-G678,0)</f>
        <v/>
      </c>
      <c r="S678">
        <f>IF(R678&lt;=15,"Até 15",IF(R678&lt;=30,"Entre 15 e 30",IF(R678&lt;=60,"Entre 30 e 60",IF(R678&lt;=90,"Entre 60 e 90",IF(R678&lt;=120,"Entre 90 e 120",IF(R678&lt;=150,"Entre 120 e 150",IF(R678&lt;=180,"Entre 150 e 180","Superior a 180")))))))</f>
        <v/>
      </c>
    </row>
    <row r="679">
      <c r="A679" t="inlineStr">
        <is>
          <t>Q03L05</t>
        </is>
      </c>
      <c r="B679" t="inlineStr">
        <is>
          <t>FELIPE RUBBO AGUILERA</t>
        </is>
      </c>
      <c r="C679" t="n">
        <v>1</v>
      </c>
      <c r="D679" t="inlineStr">
        <is>
          <t>IPCA</t>
        </is>
      </c>
      <c r="E679" t="n">
        <v>0.009488792934583046</v>
      </c>
      <c r="F679" t="inlineStr">
        <is>
          <t>MENSAL</t>
        </is>
      </c>
      <c r="G679" t="n">
        <v>45524</v>
      </c>
      <c r="H679" t="n">
        <v>45524</v>
      </c>
      <c r="I679" t="n">
        <v>34</v>
      </c>
      <c r="J679" t="inlineStr">
        <is>
          <t>CARTEIRA</t>
        </is>
      </c>
      <c r="K679" t="inlineStr">
        <is>
          <t>CONTRATO</t>
        </is>
      </c>
      <c r="L679" t="n">
        <v>2461.42</v>
      </c>
      <c r="M679" t="inlineStr">
        <is>
          <t>IBIRAPITANGA FASE 3</t>
        </is>
      </c>
      <c r="N679" s="142">
        <f>DATE(YEAR(G679),MONTH(G679),1)</f>
        <v/>
      </c>
      <c r="O679" s="132">
        <f>IF(G679&gt;$K$3,"Futuro","Atraso")</f>
        <v/>
      </c>
      <c r="P679">
        <f>12*(YEAR(G679)-YEAR($K$3))+(MONTH(G679)-MONTH($K$3))</f>
        <v/>
      </c>
      <c r="Q679" s="366">
        <f>IF(M679="IBIRAPITANGA FASE 3",IF(O679="Atraso",L679,L679/(1+$I$2)^P679),IF(O679="Atraso",L679,L679/(1+$I$1)^P679))</f>
        <v/>
      </c>
      <c r="R679">
        <f>IF(O679="Atraso",$K$3-G679,0)</f>
        <v/>
      </c>
      <c r="S679">
        <f>IF(R679&lt;=15,"Até 15",IF(R679&lt;=30,"Entre 15 e 30",IF(R679&lt;=60,"Entre 30 e 60",IF(R679&lt;=90,"Entre 60 e 90",IF(R679&lt;=120,"Entre 90 e 120",IF(R679&lt;=150,"Entre 120 e 150",IF(R679&lt;=180,"Entre 150 e 180","Superior a 180")))))))</f>
        <v/>
      </c>
    </row>
    <row r="680">
      <c r="A680" t="inlineStr">
        <is>
          <t>Q03L05</t>
        </is>
      </c>
      <c r="B680" t="inlineStr">
        <is>
          <t>FELIPE RUBBO AGUILERA</t>
        </is>
      </c>
      <c r="C680" t="n">
        <v>1</v>
      </c>
      <c r="D680" t="inlineStr">
        <is>
          <t>IPCA</t>
        </is>
      </c>
      <c r="E680" t="n">
        <v>0.009488792934583046</v>
      </c>
      <c r="F680" t="inlineStr">
        <is>
          <t>MENSAL</t>
        </is>
      </c>
      <c r="G680" t="n">
        <v>45555</v>
      </c>
      <c r="H680" t="n">
        <v>45555</v>
      </c>
      <c r="I680" t="n">
        <v>35</v>
      </c>
      <c r="J680" t="inlineStr">
        <is>
          <t>CARTEIRA</t>
        </is>
      </c>
      <c r="K680" t="inlineStr">
        <is>
          <t>CONTRATO</t>
        </is>
      </c>
      <c r="L680" t="n">
        <v>2461.42</v>
      </c>
      <c r="M680" t="inlineStr">
        <is>
          <t>IBIRAPITANGA FASE 3</t>
        </is>
      </c>
      <c r="N680" s="142">
        <f>DATE(YEAR(G680),MONTH(G680),1)</f>
        <v/>
      </c>
      <c r="O680" s="132">
        <f>IF(G680&gt;$K$3,"Futuro","Atraso")</f>
        <v/>
      </c>
      <c r="P680">
        <f>12*(YEAR(G680)-YEAR($K$3))+(MONTH(G680)-MONTH($K$3))</f>
        <v/>
      </c>
      <c r="Q680" s="366">
        <f>IF(M680="IBIRAPITANGA FASE 3",IF(O680="Atraso",L680,L680/(1+$I$2)^P680),IF(O680="Atraso",L680,L680/(1+$I$1)^P680))</f>
        <v/>
      </c>
      <c r="R680">
        <f>IF(O680="Atraso",$K$3-G680,0)</f>
        <v/>
      </c>
      <c r="S680">
        <f>IF(R680&lt;=15,"Até 15",IF(R680&lt;=30,"Entre 15 e 30",IF(R680&lt;=60,"Entre 30 e 60",IF(R680&lt;=90,"Entre 60 e 90",IF(R680&lt;=120,"Entre 90 e 120",IF(R680&lt;=150,"Entre 120 e 150",IF(R680&lt;=180,"Entre 150 e 180","Superior a 180")))))))</f>
        <v/>
      </c>
    </row>
    <row r="681">
      <c r="A681" t="inlineStr">
        <is>
          <t>Q03L05</t>
        </is>
      </c>
      <c r="B681" t="inlineStr">
        <is>
          <t>FELIPE RUBBO AGUILERA</t>
        </is>
      </c>
      <c r="C681" t="n">
        <v>1</v>
      </c>
      <c r="D681" t="inlineStr">
        <is>
          <t>IPCA</t>
        </is>
      </c>
      <c r="E681" t="n">
        <v>0.009488792934583046</v>
      </c>
      <c r="F681" t="inlineStr">
        <is>
          <t>MENSAL</t>
        </is>
      </c>
      <c r="G681" t="n">
        <v>45585</v>
      </c>
      <c r="H681" t="n">
        <v>45585</v>
      </c>
      <c r="I681" t="n">
        <v>36</v>
      </c>
      <c r="J681" t="inlineStr">
        <is>
          <t>CARTEIRA</t>
        </is>
      </c>
      <c r="K681" t="inlineStr">
        <is>
          <t>CONTRATO</t>
        </is>
      </c>
      <c r="L681" t="n">
        <v>2461.42</v>
      </c>
      <c r="M681" t="inlineStr">
        <is>
          <t>IBIRAPITANGA FASE 3</t>
        </is>
      </c>
      <c r="N681" s="142">
        <f>DATE(YEAR(G681),MONTH(G681),1)</f>
        <v/>
      </c>
      <c r="O681" s="132">
        <f>IF(G681&gt;$K$3,"Futuro","Atraso")</f>
        <v/>
      </c>
      <c r="P681">
        <f>12*(YEAR(G681)-YEAR($K$3))+(MONTH(G681)-MONTH($K$3))</f>
        <v/>
      </c>
      <c r="Q681" s="366">
        <f>IF(M681="IBIRAPITANGA FASE 3",IF(O681="Atraso",L681,L681/(1+$I$2)^P681),IF(O681="Atraso",L681,L681/(1+$I$1)^P681))</f>
        <v/>
      </c>
      <c r="R681">
        <f>IF(O681="Atraso",$K$3-G681,0)</f>
        <v/>
      </c>
      <c r="S681">
        <f>IF(R681&lt;=15,"Até 15",IF(R681&lt;=30,"Entre 15 e 30",IF(R681&lt;=60,"Entre 30 e 60",IF(R681&lt;=90,"Entre 60 e 90",IF(R681&lt;=120,"Entre 90 e 120",IF(R681&lt;=150,"Entre 120 e 150",IF(R681&lt;=180,"Entre 150 e 180","Superior a 180")))))))</f>
        <v/>
      </c>
    </row>
    <row r="682">
      <c r="A682" t="inlineStr">
        <is>
          <t>Q03L05</t>
        </is>
      </c>
      <c r="B682" t="inlineStr">
        <is>
          <t>FELIPE RUBBO AGUILERA</t>
        </is>
      </c>
      <c r="C682" t="n">
        <v>1</v>
      </c>
      <c r="D682" t="inlineStr">
        <is>
          <t>IPCA</t>
        </is>
      </c>
      <c r="E682" t="n">
        <v>0.009488792934583046</v>
      </c>
      <c r="F682" t="inlineStr">
        <is>
          <t>MENSAL</t>
        </is>
      </c>
      <c r="G682" t="n">
        <v>45616</v>
      </c>
      <c r="H682" t="n">
        <v>45616</v>
      </c>
      <c r="I682" t="n">
        <v>37</v>
      </c>
      <c r="J682" t="inlineStr">
        <is>
          <t>CARTEIRA</t>
        </is>
      </c>
      <c r="K682" t="inlineStr">
        <is>
          <t>CONTRATO</t>
        </is>
      </c>
      <c r="L682" t="n">
        <v>2461.42</v>
      </c>
      <c r="M682" t="inlineStr">
        <is>
          <t>IBIRAPITANGA FASE 3</t>
        </is>
      </c>
      <c r="N682" s="142">
        <f>DATE(YEAR(G682),MONTH(G682),1)</f>
        <v/>
      </c>
      <c r="O682" s="132">
        <f>IF(G682&gt;$K$3,"Futuro","Atraso")</f>
        <v/>
      </c>
      <c r="P682">
        <f>12*(YEAR(G682)-YEAR($K$3))+(MONTH(G682)-MONTH($K$3))</f>
        <v/>
      </c>
      <c r="Q682" s="366">
        <f>IF(M682="IBIRAPITANGA FASE 3",IF(O682="Atraso",L682,L682/(1+$I$2)^P682),IF(O682="Atraso",L682,L682/(1+$I$1)^P682))</f>
        <v/>
      </c>
      <c r="R682">
        <f>IF(O682="Atraso",$K$3-G682,0)</f>
        <v/>
      </c>
      <c r="S682">
        <f>IF(R682&lt;=15,"Até 15",IF(R682&lt;=30,"Entre 15 e 30",IF(R682&lt;=60,"Entre 30 e 60",IF(R682&lt;=90,"Entre 60 e 90",IF(R682&lt;=120,"Entre 90 e 120",IF(R682&lt;=150,"Entre 120 e 150",IF(R682&lt;=180,"Entre 150 e 180","Superior a 180")))))))</f>
        <v/>
      </c>
    </row>
    <row r="683">
      <c r="A683" t="inlineStr">
        <is>
          <t>Q03L05</t>
        </is>
      </c>
      <c r="B683" t="inlineStr">
        <is>
          <t>FELIPE RUBBO AGUILERA</t>
        </is>
      </c>
      <c r="C683" t="n">
        <v>1</v>
      </c>
      <c r="D683" t="inlineStr">
        <is>
          <t>IPCA</t>
        </is>
      </c>
      <c r="E683" t="n">
        <v>0.009488792934583046</v>
      </c>
      <c r="F683" t="inlineStr">
        <is>
          <t>MENSAL</t>
        </is>
      </c>
      <c r="G683" t="n">
        <v>45646</v>
      </c>
      <c r="H683" t="n">
        <v>45646</v>
      </c>
      <c r="I683" t="n">
        <v>38</v>
      </c>
      <c r="J683" t="inlineStr">
        <is>
          <t>CARTEIRA</t>
        </is>
      </c>
      <c r="K683" t="inlineStr">
        <is>
          <t>CONTRATO</t>
        </is>
      </c>
      <c r="L683" t="n">
        <v>2461.42</v>
      </c>
      <c r="M683" t="inlineStr">
        <is>
          <t>IBIRAPITANGA FASE 3</t>
        </is>
      </c>
      <c r="N683" s="142">
        <f>DATE(YEAR(G683),MONTH(G683),1)</f>
        <v/>
      </c>
      <c r="O683" s="132">
        <f>IF(G683&gt;$K$3,"Futuro","Atraso")</f>
        <v/>
      </c>
      <c r="P683">
        <f>12*(YEAR(G683)-YEAR($K$3))+(MONTH(G683)-MONTH($K$3))</f>
        <v/>
      </c>
      <c r="Q683" s="366">
        <f>IF(M683="IBIRAPITANGA FASE 3",IF(O683="Atraso",L683,L683/(1+$I$2)^P683),IF(O683="Atraso",L683,L683/(1+$I$1)^P683))</f>
        <v/>
      </c>
      <c r="R683">
        <f>IF(O683="Atraso",$K$3-G683,0)</f>
        <v/>
      </c>
      <c r="S683">
        <f>IF(R683&lt;=15,"Até 15",IF(R683&lt;=30,"Entre 15 e 30",IF(R683&lt;=60,"Entre 30 e 60",IF(R683&lt;=90,"Entre 60 e 90",IF(R683&lt;=120,"Entre 90 e 120",IF(R683&lt;=150,"Entre 120 e 150",IF(R683&lt;=180,"Entre 150 e 180","Superior a 180")))))))</f>
        <v/>
      </c>
    </row>
    <row r="684">
      <c r="A684" t="inlineStr">
        <is>
          <t>Q03L05</t>
        </is>
      </c>
      <c r="B684" t="inlineStr">
        <is>
          <t>FELIPE RUBBO AGUILERA</t>
        </is>
      </c>
      <c r="C684" t="n">
        <v>1</v>
      </c>
      <c r="D684" t="inlineStr">
        <is>
          <t>IPCA</t>
        </is>
      </c>
      <c r="E684" t="n">
        <v>0.009488792934583046</v>
      </c>
      <c r="F684" t="inlineStr">
        <is>
          <t>MENSAL</t>
        </is>
      </c>
      <c r="G684" t="n">
        <v>45677</v>
      </c>
      <c r="H684" t="n">
        <v>45677</v>
      </c>
      <c r="I684" t="n">
        <v>39</v>
      </c>
      <c r="J684" t="inlineStr">
        <is>
          <t>CARTEIRA</t>
        </is>
      </c>
      <c r="K684" t="inlineStr">
        <is>
          <t>CONTRATO</t>
        </is>
      </c>
      <c r="L684" t="n">
        <v>2461.42</v>
      </c>
      <c r="M684" t="inlineStr">
        <is>
          <t>IBIRAPITANGA FASE 3</t>
        </is>
      </c>
      <c r="N684" s="142">
        <f>DATE(YEAR(G684),MONTH(G684),1)</f>
        <v/>
      </c>
      <c r="O684" s="132">
        <f>IF(G684&gt;$K$3,"Futuro","Atraso")</f>
        <v/>
      </c>
      <c r="P684">
        <f>12*(YEAR(G684)-YEAR($K$3))+(MONTH(G684)-MONTH($K$3))</f>
        <v/>
      </c>
      <c r="Q684" s="366">
        <f>IF(M684="IBIRAPITANGA FASE 3",IF(O684="Atraso",L684,L684/(1+$I$2)^P684),IF(O684="Atraso",L684,L684/(1+$I$1)^P684))</f>
        <v/>
      </c>
      <c r="R684">
        <f>IF(O684="Atraso",$K$3-G684,0)</f>
        <v/>
      </c>
      <c r="S684">
        <f>IF(R684&lt;=15,"Até 15",IF(R684&lt;=30,"Entre 15 e 30",IF(R684&lt;=60,"Entre 30 e 60",IF(R684&lt;=90,"Entre 60 e 90",IF(R684&lt;=120,"Entre 90 e 120",IF(R684&lt;=150,"Entre 120 e 150",IF(R684&lt;=180,"Entre 150 e 180","Superior a 180")))))))</f>
        <v/>
      </c>
    </row>
    <row r="685">
      <c r="A685" t="inlineStr">
        <is>
          <t>Q03L05</t>
        </is>
      </c>
      <c r="B685" t="inlineStr">
        <is>
          <t>FELIPE RUBBO AGUILERA</t>
        </is>
      </c>
      <c r="C685" t="n">
        <v>1</v>
      </c>
      <c r="D685" t="inlineStr">
        <is>
          <t>IPCA</t>
        </is>
      </c>
      <c r="E685" t="n">
        <v>0.009488792934583046</v>
      </c>
      <c r="F685" t="inlineStr">
        <is>
          <t>MENSAL</t>
        </is>
      </c>
      <c r="G685" t="n">
        <v>45708</v>
      </c>
      <c r="H685" t="n">
        <v>45708</v>
      </c>
      <c r="I685" t="n">
        <v>40</v>
      </c>
      <c r="J685" t="inlineStr">
        <is>
          <t>CARTEIRA</t>
        </is>
      </c>
      <c r="K685" t="inlineStr">
        <is>
          <t>CONTRATO</t>
        </is>
      </c>
      <c r="L685" t="n">
        <v>2461.42</v>
      </c>
      <c r="M685" t="inlineStr">
        <is>
          <t>IBIRAPITANGA FASE 3</t>
        </is>
      </c>
      <c r="N685" s="142">
        <f>DATE(YEAR(G685),MONTH(G685),1)</f>
        <v/>
      </c>
      <c r="O685" s="132">
        <f>IF(G685&gt;$K$3,"Futuro","Atraso")</f>
        <v/>
      </c>
      <c r="P685">
        <f>12*(YEAR(G685)-YEAR($K$3))+(MONTH(G685)-MONTH($K$3))</f>
        <v/>
      </c>
      <c r="Q685" s="366">
        <f>IF(M685="IBIRAPITANGA FASE 3",IF(O685="Atraso",L685,L685/(1+$I$2)^P685),IF(O685="Atraso",L685,L685/(1+$I$1)^P685))</f>
        <v/>
      </c>
      <c r="R685">
        <f>IF(O685="Atraso",$K$3-G685,0)</f>
        <v/>
      </c>
      <c r="S685">
        <f>IF(R685&lt;=15,"Até 15",IF(R685&lt;=30,"Entre 15 e 30",IF(R685&lt;=60,"Entre 30 e 60",IF(R685&lt;=90,"Entre 60 e 90",IF(R685&lt;=120,"Entre 90 e 120",IF(R685&lt;=150,"Entre 120 e 150",IF(R685&lt;=180,"Entre 150 e 180","Superior a 180")))))))</f>
        <v/>
      </c>
    </row>
    <row r="686">
      <c r="A686" t="inlineStr">
        <is>
          <t>Q03L05</t>
        </is>
      </c>
      <c r="B686" t="inlineStr">
        <is>
          <t>FELIPE RUBBO AGUILERA</t>
        </is>
      </c>
      <c r="C686" t="n">
        <v>1</v>
      </c>
      <c r="D686" t="inlineStr">
        <is>
          <t>IPCA</t>
        </is>
      </c>
      <c r="E686" t="n">
        <v>0.009488792934583046</v>
      </c>
      <c r="F686" t="inlineStr">
        <is>
          <t>MENSAL</t>
        </is>
      </c>
      <c r="G686" t="n">
        <v>45736</v>
      </c>
      <c r="H686" t="n">
        <v>45736</v>
      </c>
      <c r="I686" t="n">
        <v>41</v>
      </c>
      <c r="J686" t="inlineStr">
        <is>
          <t>CARTEIRA</t>
        </is>
      </c>
      <c r="K686" t="inlineStr">
        <is>
          <t>CONTRATO</t>
        </is>
      </c>
      <c r="L686" t="n">
        <v>2461.42</v>
      </c>
      <c r="M686" t="inlineStr">
        <is>
          <t>IBIRAPITANGA FASE 3</t>
        </is>
      </c>
      <c r="N686" s="142">
        <f>DATE(YEAR(G686),MONTH(G686),1)</f>
        <v/>
      </c>
      <c r="O686" s="132">
        <f>IF(G686&gt;$K$3,"Futuro","Atraso")</f>
        <v/>
      </c>
      <c r="P686">
        <f>12*(YEAR(G686)-YEAR($K$3))+(MONTH(G686)-MONTH($K$3))</f>
        <v/>
      </c>
      <c r="Q686" s="366">
        <f>IF(M686="IBIRAPITANGA FASE 3",IF(O686="Atraso",L686,L686/(1+$I$2)^P686),IF(O686="Atraso",L686,L686/(1+$I$1)^P686))</f>
        <v/>
      </c>
      <c r="R686">
        <f>IF(O686="Atraso",$K$3-G686,0)</f>
        <v/>
      </c>
      <c r="S686">
        <f>IF(R686&lt;=15,"Até 15",IF(R686&lt;=30,"Entre 15 e 30",IF(R686&lt;=60,"Entre 30 e 60",IF(R686&lt;=90,"Entre 60 e 90",IF(R686&lt;=120,"Entre 90 e 120",IF(R686&lt;=150,"Entre 120 e 150",IF(R686&lt;=180,"Entre 150 e 180","Superior a 180")))))))</f>
        <v/>
      </c>
    </row>
    <row r="687">
      <c r="A687" t="inlineStr">
        <is>
          <t>Q03L05</t>
        </is>
      </c>
      <c r="B687" t="inlineStr">
        <is>
          <t>FELIPE RUBBO AGUILERA</t>
        </is>
      </c>
      <c r="C687" t="n">
        <v>1</v>
      </c>
      <c r="D687" t="inlineStr">
        <is>
          <t>IPCA</t>
        </is>
      </c>
      <c r="E687" t="n">
        <v>0.009488792934583046</v>
      </c>
      <c r="F687" t="inlineStr">
        <is>
          <t>MENSAL</t>
        </is>
      </c>
      <c r="G687" t="n">
        <v>45767</v>
      </c>
      <c r="H687" t="n">
        <v>45767</v>
      </c>
      <c r="I687" t="n">
        <v>42</v>
      </c>
      <c r="J687" t="inlineStr">
        <is>
          <t>CARTEIRA</t>
        </is>
      </c>
      <c r="K687" t="inlineStr">
        <is>
          <t>CONTRATO</t>
        </is>
      </c>
      <c r="L687" t="n">
        <v>2461.42</v>
      </c>
      <c r="M687" t="inlineStr">
        <is>
          <t>IBIRAPITANGA FASE 3</t>
        </is>
      </c>
      <c r="N687" s="142">
        <f>DATE(YEAR(G687),MONTH(G687),1)</f>
        <v/>
      </c>
      <c r="O687" s="132">
        <f>IF(G687&gt;$K$3,"Futuro","Atraso")</f>
        <v/>
      </c>
      <c r="P687">
        <f>12*(YEAR(G687)-YEAR($K$3))+(MONTH(G687)-MONTH($K$3))</f>
        <v/>
      </c>
      <c r="Q687" s="366">
        <f>IF(M687="IBIRAPITANGA FASE 3",IF(O687="Atraso",L687,L687/(1+$I$2)^P687),IF(O687="Atraso",L687,L687/(1+$I$1)^P687))</f>
        <v/>
      </c>
      <c r="R687">
        <f>IF(O687="Atraso",$K$3-G687,0)</f>
        <v/>
      </c>
      <c r="S687">
        <f>IF(R687&lt;=15,"Até 15",IF(R687&lt;=30,"Entre 15 e 30",IF(R687&lt;=60,"Entre 30 e 60",IF(R687&lt;=90,"Entre 60 e 90",IF(R687&lt;=120,"Entre 90 e 120",IF(R687&lt;=150,"Entre 120 e 150",IF(R687&lt;=180,"Entre 150 e 180","Superior a 180")))))))</f>
        <v/>
      </c>
    </row>
    <row r="688">
      <c r="A688" t="inlineStr">
        <is>
          <t>Q03L05</t>
        </is>
      </c>
      <c r="B688" t="inlineStr">
        <is>
          <t>FELIPE RUBBO AGUILERA</t>
        </is>
      </c>
      <c r="C688" t="n">
        <v>1</v>
      </c>
      <c r="D688" t="inlineStr">
        <is>
          <t>IPCA</t>
        </is>
      </c>
      <c r="E688" t="n">
        <v>0.009488792934583046</v>
      </c>
      <c r="F688" t="inlineStr">
        <is>
          <t>MENSAL</t>
        </is>
      </c>
      <c r="G688" t="n">
        <v>45797</v>
      </c>
      <c r="H688" t="n">
        <v>45797</v>
      </c>
      <c r="I688" t="n">
        <v>43</v>
      </c>
      <c r="J688" t="inlineStr">
        <is>
          <t>CARTEIRA</t>
        </is>
      </c>
      <c r="K688" t="inlineStr">
        <is>
          <t>CONTRATO</t>
        </is>
      </c>
      <c r="L688" t="n">
        <v>2461.42</v>
      </c>
      <c r="M688" t="inlineStr">
        <is>
          <t>IBIRAPITANGA FASE 3</t>
        </is>
      </c>
      <c r="N688" s="142">
        <f>DATE(YEAR(G688),MONTH(G688),1)</f>
        <v/>
      </c>
      <c r="O688" s="132">
        <f>IF(G688&gt;$K$3,"Futuro","Atraso")</f>
        <v/>
      </c>
      <c r="P688">
        <f>12*(YEAR(G688)-YEAR($K$3))+(MONTH(G688)-MONTH($K$3))</f>
        <v/>
      </c>
      <c r="Q688" s="366">
        <f>IF(M688="IBIRAPITANGA FASE 3",IF(O688="Atraso",L688,L688/(1+$I$2)^P688),IF(O688="Atraso",L688,L688/(1+$I$1)^P688))</f>
        <v/>
      </c>
      <c r="R688">
        <f>IF(O688="Atraso",$K$3-G688,0)</f>
        <v/>
      </c>
      <c r="S688">
        <f>IF(R688&lt;=15,"Até 15",IF(R688&lt;=30,"Entre 15 e 30",IF(R688&lt;=60,"Entre 30 e 60",IF(R688&lt;=90,"Entre 60 e 90",IF(R688&lt;=120,"Entre 90 e 120",IF(R688&lt;=150,"Entre 120 e 150",IF(R688&lt;=180,"Entre 150 e 180","Superior a 180")))))))</f>
        <v/>
      </c>
    </row>
    <row r="689">
      <c r="A689" t="inlineStr">
        <is>
          <t>Q03L05</t>
        </is>
      </c>
      <c r="B689" t="inlineStr">
        <is>
          <t>FELIPE RUBBO AGUILERA</t>
        </is>
      </c>
      <c r="C689" t="n">
        <v>1</v>
      </c>
      <c r="D689" t="inlineStr">
        <is>
          <t>IPCA</t>
        </is>
      </c>
      <c r="E689" t="n">
        <v>0.009488792934583046</v>
      </c>
      <c r="F689" t="inlineStr">
        <is>
          <t>MENSAL</t>
        </is>
      </c>
      <c r="G689" t="n">
        <v>45828</v>
      </c>
      <c r="H689" t="n">
        <v>45828</v>
      </c>
      <c r="I689" t="n">
        <v>4</v>
      </c>
      <c r="J689" t="inlineStr">
        <is>
          <t>CARTEIRA</t>
        </is>
      </c>
      <c r="K689" t="inlineStr">
        <is>
          <t>CONTRATO</t>
        </is>
      </c>
      <c r="L689" t="n">
        <v>13340.37</v>
      </c>
      <c r="M689" t="inlineStr">
        <is>
          <t>IBIRAPITANGA FASE 3</t>
        </is>
      </c>
      <c r="N689" s="142">
        <f>DATE(YEAR(G689),MONTH(G689),1)</f>
        <v/>
      </c>
      <c r="O689" s="132">
        <f>IF(G689&gt;$K$3,"Futuro","Atraso")</f>
        <v/>
      </c>
      <c r="P689">
        <f>12*(YEAR(G689)-YEAR($K$3))+(MONTH(G689)-MONTH($K$3))</f>
        <v/>
      </c>
      <c r="Q689" s="366">
        <f>IF(M689="IBIRAPITANGA FASE 3",IF(O689="Atraso",L689,L689/(1+$I$2)^P689),IF(O689="Atraso",L689,L689/(1+$I$1)^P689))</f>
        <v/>
      </c>
      <c r="R689">
        <f>IF(O689="Atraso",$K$3-G689,0)</f>
        <v/>
      </c>
      <c r="S689">
        <f>IF(R689&lt;=15,"Até 15",IF(R689&lt;=30,"Entre 15 e 30",IF(R689&lt;=60,"Entre 30 e 60",IF(R689&lt;=90,"Entre 60 e 90",IF(R689&lt;=120,"Entre 90 e 120",IF(R689&lt;=150,"Entre 120 e 150",IF(R689&lt;=180,"Entre 150 e 180","Superior a 180")))))))</f>
        <v/>
      </c>
    </row>
    <row r="690">
      <c r="A690" t="inlineStr">
        <is>
          <t>Q03L05</t>
        </is>
      </c>
      <c r="B690" t="inlineStr">
        <is>
          <t>FELIPE RUBBO AGUILERA</t>
        </is>
      </c>
      <c r="C690" t="n">
        <v>1</v>
      </c>
      <c r="D690" t="inlineStr">
        <is>
          <t>IPCA</t>
        </is>
      </c>
      <c r="E690" t="n">
        <v>0.009488792934583046</v>
      </c>
      <c r="F690" t="inlineStr">
        <is>
          <t>MENSAL</t>
        </is>
      </c>
      <c r="G690" t="n">
        <v>45828</v>
      </c>
      <c r="H690" t="n">
        <v>45828</v>
      </c>
      <c r="I690" t="n">
        <v>44</v>
      </c>
      <c r="J690" t="inlineStr">
        <is>
          <t>CARTEIRA</t>
        </is>
      </c>
      <c r="K690" t="inlineStr">
        <is>
          <t>CONTRATO</t>
        </is>
      </c>
      <c r="L690" t="n">
        <v>2461.42</v>
      </c>
      <c r="M690" t="inlineStr">
        <is>
          <t>IBIRAPITANGA FASE 3</t>
        </is>
      </c>
      <c r="N690" s="142">
        <f>DATE(YEAR(G690),MONTH(G690),1)</f>
        <v/>
      </c>
      <c r="O690" s="132">
        <f>IF(G690&gt;$K$3,"Futuro","Atraso")</f>
        <v/>
      </c>
      <c r="P690">
        <f>12*(YEAR(G690)-YEAR($K$3))+(MONTH(G690)-MONTH($K$3))</f>
        <v/>
      </c>
      <c r="Q690" s="366">
        <f>IF(M690="IBIRAPITANGA FASE 3",IF(O690="Atraso",L690,L690/(1+$I$2)^P690),IF(O690="Atraso",L690,L690/(1+$I$1)^P690))</f>
        <v/>
      </c>
      <c r="R690">
        <f>IF(O690="Atraso",$K$3-G690,0)</f>
        <v/>
      </c>
      <c r="S690">
        <f>IF(R690&lt;=15,"Até 15",IF(R690&lt;=30,"Entre 15 e 30",IF(R690&lt;=60,"Entre 30 e 60",IF(R690&lt;=90,"Entre 60 e 90",IF(R690&lt;=120,"Entre 90 e 120",IF(R690&lt;=150,"Entre 120 e 150",IF(R690&lt;=180,"Entre 150 e 180","Superior a 180")))))))</f>
        <v/>
      </c>
    </row>
    <row r="691">
      <c r="A691" t="inlineStr">
        <is>
          <t>Q03L05</t>
        </is>
      </c>
      <c r="B691" t="inlineStr">
        <is>
          <t>FELIPE RUBBO AGUILERA</t>
        </is>
      </c>
      <c r="C691" t="n">
        <v>1</v>
      </c>
      <c r="D691" t="inlineStr">
        <is>
          <t>IPCA</t>
        </is>
      </c>
      <c r="E691" t="n">
        <v>0.009488792934583046</v>
      </c>
      <c r="F691" t="inlineStr">
        <is>
          <t>MENSAL</t>
        </is>
      </c>
      <c r="G691" t="n">
        <v>45858</v>
      </c>
      <c r="H691" t="n">
        <v>45858</v>
      </c>
      <c r="I691" t="n">
        <v>45</v>
      </c>
      <c r="J691" t="inlineStr">
        <is>
          <t>CARTEIRA</t>
        </is>
      </c>
      <c r="K691" t="inlineStr">
        <is>
          <t>CONTRATO</t>
        </is>
      </c>
      <c r="L691" t="n">
        <v>2461.42</v>
      </c>
      <c r="M691" t="inlineStr">
        <is>
          <t>IBIRAPITANGA FASE 3</t>
        </is>
      </c>
      <c r="N691" s="142">
        <f>DATE(YEAR(G691),MONTH(G691),1)</f>
        <v/>
      </c>
      <c r="O691" s="132">
        <f>IF(G691&gt;$K$3,"Futuro","Atraso")</f>
        <v/>
      </c>
      <c r="P691">
        <f>12*(YEAR(G691)-YEAR($K$3))+(MONTH(G691)-MONTH($K$3))</f>
        <v/>
      </c>
      <c r="Q691" s="366">
        <f>IF(M691="IBIRAPITANGA FASE 3",IF(O691="Atraso",L691,L691/(1+$I$2)^P691),IF(O691="Atraso",L691,L691/(1+$I$1)^P691))</f>
        <v/>
      </c>
      <c r="R691">
        <f>IF(O691="Atraso",$K$3-G691,0)</f>
        <v/>
      </c>
      <c r="S691">
        <f>IF(R691&lt;=15,"Até 15",IF(R691&lt;=30,"Entre 15 e 30",IF(R691&lt;=60,"Entre 30 e 60",IF(R691&lt;=90,"Entre 60 e 90",IF(R691&lt;=120,"Entre 90 e 120",IF(R691&lt;=150,"Entre 120 e 150",IF(R691&lt;=180,"Entre 150 e 180","Superior a 180")))))))</f>
        <v/>
      </c>
    </row>
    <row r="692">
      <c r="A692" t="inlineStr">
        <is>
          <t>Q03L05</t>
        </is>
      </c>
      <c r="B692" t="inlineStr">
        <is>
          <t>FELIPE RUBBO AGUILERA</t>
        </is>
      </c>
      <c r="C692" t="n">
        <v>1</v>
      </c>
      <c r="D692" t="inlineStr">
        <is>
          <t>IPCA</t>
        </is>
      </c>
      <c r="E692" t="n">
        <v>0.009488792934583046</v>
      </c>
      <c r="F692" t="inlineStr">
        <is>
          <t>MENSAL</t>
        </is>
      </c>
      <c r="G692" t="n">
        <v>45889</v>
      </c>
      <c r="H692" t="n">
        <v>45889</v>
      </c>
      <c r="I692" t="n">
        <v>46</v>
      </c>
      <c r="J692" t="inlineStr">
        <is>
          <t>CARTEIRA</t>
        </is>
      </c>
      <c r="K692" t="inlineStr">
        <is>
          <t>CONTRATO</t>
        </is>
      </c>
      <c r="L692" t="n">
        <v>2461.42</v>
      </c>
      <c r="M692" t="inlineStr">
        <is>
          <t>IBIRAPITANGA FASE 3</t>
        </is>
      </c>
      <c r="N692" s="142">
        <f>DATE(YEAR(G692),MONTH(G692),1)</f>
        <v/>
      </c>
      <c r="O692" s="132">
        <f>IF(G692&gt;$K$3,"Futuro","Atraso")</f>
        <v/>
      </c>
      <c r="P692">
        <f>12*(YEAR(G692)-YEAR($K$3))+(MONTH(G692)-MONTH($K$3))</f>
        <v/>
      </c>
      <c r="Q692" s="366">
        <f>IF(M692="IBIRAPITANGA FASE 3",IF(O692="Atraso",L692,L692/(1+$I$2)^P692),IF(O692="Atraso",L692,L692/(1+$I$1)^P692))</f>
        <v/>
      </c>
      <c r="R692">
        <f>IF(O692="Atraso",$K$3-G692,0)</f>
        <v/>
      </c>
      <c r="S692">
        <f>IF(R692&lt;=15,"Até 15",IF(R692&lt;=30,"Entre 15 e 30",IF(R692&lt;=60,"Entre 30 e 60",IF(R692&lt;=90,"Entre 60 e 90",IF(R692&lt;=120,"Entre 90 e 120",IF(R692&lt;=150,"Entre 120 e 150",IF(R692&lt;=180,"Entre 150 e 180","Superior a 180")))))))</f>
        <v/>
      </c>
    </row>
    <row r="693">
      <c r="A693" t="inlineStr">
        <is>
          <t>Q03L05</t>
        </is>
      </c>
      <c r="B693" t="inlineStr">
        <is>
          <t>FELIPE RUBBO AGUILERA</t>
        </is>
      </c>
      <c r="C693" t="n">
        <v>1</v>
      </c>
      <c r="D693" t="inlineStr">
        <is>
          <t>IPCA</t>
        </is>
      </c>
      <c r="E693" t="n">
        <v>0.009488792934583046</v>
      </c>
      <c r="F693" t="inlineStr">
        <is>
          <t>MENSAL</t>
        </is>
      </c>
      <c r="G693" t="n">
        <v>45920</v>
      </c>
      <c r="H693" t="n">
        <v>45920</v>
      </c>
      <c r="I693" t="n">
        <v>47</v>
      </c>
      <c r="J693" t="inlineStr">
        <is>
          <t>CARTEIRA</t>
        </is>
      </c>
      <c r="K693" t="inlineStr">
        <is>
          <t>CONTRATO</t>
        </is>
      </c>
      <c r="L693" t="n">
        <v>2461.42</v>
      </c>
      <c r="M693" t="inlineStr">
        <is>
          <t>IBIRAPITANGA FASE 3</t>
        </is>
      </c>
      <c r="N693" s="142">
        <f>DATE(YEAR(G693),MONTH(G693),1)</f>
        <v/>
      </c>
      <c r="O693" s="132">
        <f>IF(G693&gt;$K$3,"Futuro","Atraso")</f>
        <v/>
      </c>
      <c r="P693">
        <f>12*(YEAR(G693)-YEAR($K$3))+(MONTH(G693)-MONTH($K$3))</f>
        <v/>
      </c>
      <c r="Q693" s="366">
        <f>IF(M693="IBIRAPITANGA FASE 3",IF(O693="Atraso",L693,L693/(1+$I$2)^P693),IF(O693="Atraso",L693,L693/(1+$I$1)^P693))</f>
        <v/>
      </c>
      <c r="R693">
        <f>IF(O693="Atraso",$K$3-G693,0)</f>
        <v/>
      </c>
      <c r="S693">
        <f>IF(R693&lt;=15,"Até 15",IF(R693&lt;=30,"Entre 15 e 30",IF(R693&lt;=60,"Entre 30 e 60",IF(R693&lt;=90,"Entre 60 e 90",IF(R693&lt;=120,"Entre 90 e 120",IF(R693&lt;=150,"Entre 120 e 150",IF(R693&lt;=180,"Entre 150 e 180","Superior a 180")))))))</f>
        <v/>
      </c>
    </row>
    <row r="694">
      <c r="A694" t="inlineStr">
        <is>
          <t>Q03L05</t>
        </is>
      </c>
      <c r="B694" t="inlineStr">
        <is>
          <t>FELIPE RUBBO AGUILERA</t>
        </is>
      </c>
      <c r="C694" t="n">
        <v>1</v>
      </c>
      <c r="D694" t="inlineStr">
        <is>
          <t>IPCA</t>
        </is>
      </c>
      <c r="E694" t="n">
        <v>0.009488792934583046</v>
      </c>
      <c r="F694" t="inlineStr">
        <is>
          <t>MENSAL</t>
        </is>
      </c>
      <c r="G694" t="n">
        <v>45950</v>
      </c>
      <c r="H694" t="n">
        <v>45950</v>
      </c>
      <c r="I694" t="n">
        <v>48</v>
      </c>
      <c r="J694" t="inlineStr">
        <is>
          <t>CARTEIRA</t>
        </is>
      </c>
      <c r="K694" t="inlineStr">
        <is>
          <t>CONTRATO</t>
        </is>
      </c>
      <c r="L694" t="n">
        <v>2461.42</v>
      </c>
      <c r="M694" t="inlineStr">
        <is>
          <t>IBIRAPITANGA FASE 3</t>
        </is>
      </c>
      <c r="N694" s="142">
        <f>DATE(YEAR(G694),MONTH(G694),1)</f>
        <v/>
      </c>
      <c r="O694" s="132">
        <f>IF(G694&gt;$K$3,"Futuro","Atraso")</f>
        <v/>
      </c>
      <c r="P694">
        <f>12*(YEAR(G694)-YEAR($K$3))+(MONTH(G694)-MONTH($K$3))</f>
        <v/>
      </c>
      <c r="Q694" s="366">
        <f>IF(M694="IBIRAPITANGA FASE 3",IF(O694="Atraso",L694,L694/(1+$I$2)^P694),IF(O694="Atraso",L694,L694/(1+$I$1)^P694))</f>
        <v/>
      </c>
      <c r="R694">
        <f>IF(O694="Atraso",$K$3-G694,0)</f>
        <v/>
      </c>
      <c r="S694">
        <f>IF(R694&lt;=15,"Até 15",IF(R694&lt;=30,"Entre 15 e 30",IF(R694&lt;=60,"Entre 30 e 60",IF(R694&lt;=90,"Entre 60 e 90",IF(R694&lt;=120,"Entre 90 e 120",IF(R694&lt;=150,"Entre 120 e 150",IF(R694&lt;=180,"Entre 150 e 180","Superior a 180")))))))</f>
        <v/>
      </c>
    </row>
    <row r="695">
      <c r="A695" t="inlineStr">
        <is>
          <t>Q03L05</t>
        </is>
      </c>
      <c r="B695" t="inlineStr">
        <is>
          <t>FELIPE RUBBO AGUILERA</t>
        </is>
      </c>
      <c r="C695" t="n">
        <v>1</v>
      </c>
      <c r="D695" t="inlineStr">
        <is>
          <t>IPCA</t>
        </is>
      </c>
      <c r="E695" t="n">
        <v>0.009488792934583046</v>
      </c>
      <c r="F695" t="inlineStr">
        <is>
          <t>MENSAL</t>
        </is>
      </c>
      <c r="G695" t="n">
        <v>45981</v>
      </c>
      <c r="H695" t="n">
        <v>45981</v>
      </c>
      <c r="I695" t="n">
        <v>49</v>
      </c>
      <c r="J695" t="inlineStr">
        <is>
          <t>CARTEIRA</t>
        </is>
      </c>
      <c r="K695" t="inlineStr">
        <is>
          <t>CONTRATO</t>
        </is>
      </c>
      <c r="L695" t="n">
        <v>2461.42</v>
      </c>
      <c r="M695" t="inlineStr">
        <is>
          <t>IBIRAPITANGA FASE 3</t>
        </is>
      </c>
      <c r="N695" s="142">
        <f>DATE(YEAR(G695),MONTH(G695),1)</f>
        <v/>
      </c>
      <c r="O695" s="132">
        <f>IF(G695&gt;$K$3,"Futuro","Atraso")</f>
        <v/>
      </c>
      <c r="P695">
        <f>12*(YEAR(G695)-YEAR($K$3))+(MONTH(G695)-MONTH($K$3))</f>
        <v/>
      </c>
      <c r="Q695" s="366">
        <f>IF(M695="IBIRAPITANGA FASE 3",IF(O695="Atraso",L695,L695/(1+$I$2)^P695),IF(O695="Atraso",L695,L695/(1+$I$1)^P695))</f>
        <v/>
      </c>
      <c r="R695">
        <f>IF(O695="Atraso",$K$3-G695,0)</f>
        <v/>
      </c>
      <c r="S695">
        <f>IF(R695&lt;=15,"Até 15",IF(R695&lt;=30,"Entre 15 e 30",IF(R695&lt;=60,"Entre 30 e 60",IF(R695&lt;=90,"Entre 60 e 90",IF(R695&lt;=120,"Entre 90 e 120",IF(R695&lt;=150,"Entre 120 e 150",IF(R695&lt;=180,"Entre 150 e 180","Superior a 180")))))))</f>
        <v/>
      </c>
    </row>
    <row r="696">
      <c r="A696" t="inlineStr">
        <is>
          <t>Q03L05</t>
        </is>
      </c>
      <c r="B696" t="inlineStr">
        <is>
          <t>FELIPE RUBBO AGUILERA</t>
        </is>
      </c>
      <c r="C696" t="n">
        <v>1</v>
      </c>
      <c r="D696" t="inlineStr">
        <is>
          <t>IPCA</t>
        </is>
      </c>
      <c r="E696" t="n">
        <v>0.009488792934583046</v>
      </c>
      <c r="F696" t="inlineStr">
        <is>
          <t>MENSAL</t>
        </is>
      </c>
      <c r="G696" t="n">
        <v>46011</v>
      </c>
      <c r="H696" t="n">
        <v>46011</v>
      </c>
      <c r="I696" t="n">
        <v>50</v>
      </c>
      <c r="J696" t="inlineStr">
        <is>
          <t>CARTEIRA</t>
        </is>
      </c>
      <c r="K696" t="inlineStr">
        <is>
          <t>CONTRATO</t>
        </is>
      </c>
      <c r="L696" t="n">
        <v>2461.42</v>
      </c>
      <c r="M696" t="inlineStr">
        <is>
          <t>IBIRAPITANGA FASE 3</t>
        </is>
      </c>
      <c r="N696" s="142">
        <f>DATE(YEAR(G696),MONTH(G696),1)</f>
        <v/>
      </c>
      <c r="O696" s="132">
        <f>IF(G696&gt;$K$3,"Futuro","Atraso")</f>
        <v/>
      </c>
      <c r="P696">
        <f>12*(YEAR(G696)-YEAR($K$3))+(MONTH(G696)-MONTH($K$3))</f>
        <v/>
      </c>
      <c r="Q696" s="366">
        <f>IF(M696="IBIRAPITANGA FASE 3",IF(O696="Atraso",L696,L696/(1+$I$2)^P696),IF(O696="Atraso",L696,L696/(1+$I$1)^P696))</f>
        <v/>
      </c>
      <c r="R696">
        <f>IF(O696="Atraso",$K$3-G696,0)</f>
        <v/>
      </c>
      <c r="S696">
        <f>IF(R696&lt;=15,"Até 15",IF(R696&lt;=30,"Entre 15 e 30",IF(R696&lt;=60,"Entre 30 e 60",IF(R696&lt;=90,"Entre 60 e 90",IF(R696&lt;=120,"Entre 90 e 120",IF(R696&lt;=150,"Entre 120 e 150",IF(R696&lt;=180,"Entre 150 e 180","Superior a 180")))))))</f>
        <v/>
      </c>
    </row>
    <row r="697">
      <c r="A697" t="inlineStr">
        <is>
          <t>Q03L05</t>
        </is>
      </c>
      <c r="B697" t="inlineStr">
        <is>
          <t>FELIPE RUBBO AGUILERA</t>
        </is>
      </c>
      <c r="C697" t="n">
        <v>1</v>
      </c>
      <c r="D697" t="inlineStr">
        <is>
          <t>IPCA</t>
        </is>
      </c>
      <c r="E697" t="n">
        <v>0.009488792934583046</v>
      </c>
      <c r="F697" t="inlineStr">
        <is>
          <t>MENSAL</t>
        </is>
      </c>
      <c r="G697" t="n">
        <v>46042</v>
      </c>
      <c r="H697" t="n">
        <v>46042</v>
      </c>
      <c r="I697" t="n">
        <v>51</v>
      </c>
      <c r="J697" t="inlineStr">
        <is>
          <t>CARTEIRA</t>
        </is>
      </c>
      <c r="K697" t="inlineStr">
        <is>
          <t>CONTRATO</t>
        </is>
      </c>
      <c r="L697" t="n">
        <v>2461.42</v>
      </c>
      <c r="M697" t="inlineStr">
        <is>
          <t>IBIRAPITANGA FASE 3</t>
        </is>
      </c>
      <c r="N697" s="142">
        <f>DATE(YEAR(G697),MONTH(G697),1)</f>
        <v/>
      </c>
      <c r="O697" s="132">
        <f>IF(G697&gt;$K$3,"Futuro","Atraso")</f>
        <v/>
      </c>
      <c r="P697">
        <f>12*(YEAR(G697)-YEAR($K$3))+(MONTH(G697)-MONTH($K$3))</f>
        <v/>
      </c>
      <c r="Q697" s="366">
        <f>IF(M697="IBIRAPITANGA FASE 3",IF(O697="Atraso",L697,L697/(1+$I$2)^P697),IF(O697="Atraso",L697,L697/(1+$I$1)^P697))</f>
        <v/>
      </c>
      <c r="R697">
        <f>IF(O697="Atraso",$K$3-G697,0)</f>
        <v/>
      </c>
      <c r="S697">
        <f>IF(R697&lt;=15,"Até 15",IF(R697&lt;=30,"Entre 15 e 30",IF(R697&lt;=60,"Entre 30 e 60",IF(R697&lt;=90,"Entre 60 e 90",IF(R697&lt;=120,"Entre 90 e 120",IF(R697&lt;=150,"Entre 120 e 150",IF(R697&lt;=180,"Entre 150 e 180","Superior a 180")))))))</f>
        <v/>
      </c>
    </row>
    <row r="698">
      <c r="A698" t="inlineStr">
        <is>
          <t>Q03L05</t>
        </is>
      </c>
      <c r="B698" t="inlineStr">
        <is>
          <t>FELIPE RUBBO AGUILERA</t>
        </is>
      </c>
      <c r="C698" t="n">
        <v>1</v>
      </c>
      <c r="D698" t="inlineStr">
        <is>
          <t>IPCA</t>
        </is>
      </c>
      <c r="E698" t="n">
        <v>0.009488792934583046</v>
      </c>
      <c r="F698" t="inlineStr">
        <is>
          <t>MENSAL</t>
        </is>
      </c>
      <c r="G698" t="n">
        <v>46073</v>
      </c>
      <c r="H698" t="n">
        <v>46073</v>
      </c>
      <c r="I698" t="n">
        <v>52</v>
      </c>
      <c r="J698" t="inlineStr">
        <is>
          <t>CARTEIRA</t>
        </is>
      </c>
      <c r="K698" t="inlineStr">
        <is>
          <t>CONTRATO</t>
        </is>
      </c>
      <c r="L698" t="n">
        <v>2461.42</v>
      </c>
      <c r="M698" t="inlineStr">
        <is>
          <t>IBIRAPITANGA FASE 3</t>
        </is>
      </c>
      <c r="N698" s="142">
        <f>DATE(YEAR(G698),MONTH(G698),1)</f>
        <v/>
      </c>
      <c r="O698" s="132">
        <f>IF(G698&gt;$K$3,"Futuro","Atraso")</f>
        <v/>
      </c>
      <c r="P698">
        <f>12*(YEAR(G698)-YEAR($K$3))+(MONTH(G698)-MONTH($K$3))</f>
        <v/>
      </c>
      <c r="Q698" s="366">
        <f>IF(M698="IBIRAPITANGA FASE 3",IF(O698="Atraso",L698,L698/(1+$I$2)^P698),IF(O698="Atraso",L698,L698/(1+$I$1)^P698))</f>
        <v/>
      </c>
      <c r="R698">
        <f>IF(O698="Atraso",$K$3-G698,0)</f>
        <v/>
      </c>
      <c r="S698">
        <f>IF(R698&lt;=15,"Até 15",IF(R698&lt;=30,"Entre 15 e 30",IF(R698&lt;=60,"Entre 30 e 60",IF(R698&lt;=90,"Entre 60 e 90",IF(R698&lt;=120,"Entre 90 e 120",IF(R698&lt;=150,"Entre 120 e 150",IF(R698&lt;=180,"Entre 150 e 180","Superior a 180")))))))</f>
        <v/>
      </c>
    </row>
    <row r="699">
      <c r="A699" t="inlineStr">
        <is>
          <t>Q03L05</t>
        </is>
      </c>
      <c r="B699" t="inlineStr">
        <is>
          <t>FELIPE RUBBO AGUILERA</t>
        </is>
      </c>
      <c r="C699" t="n">
        <v>1</v>
      </c>
      <c r="D699" t="inlineStr">
        <is>
          <t>IPCA</t>
        </is>
      </c>
      <c r="E699" t="n">
        <v>0.009488792934583046</v>
      </c>
      <c r="F699" t="inlineStr">
        <is>
          <t>MENSAL</t>
        </is>
      </c>
      <c r="G699" t="n">
        <v>46101</v>
      </c>
      <c r="H699" t="n">
        <v>46101</v>
      </c>
      <c r="I699" t="n">
        <v>53</v>
      </c>
      <c r="J699" t="inlineStr">
        <is>
          <t>CARTEIRA</t>
        </is>
      </c>
      <c r="K699" t="inlineStr">
        <is>
          <t>CONTRATO</t>
        </is>
      </c>
      <c r="L699" t="n">
        <v>2461.42</v>
      </c>
      <c r="M699" t="inlineStr">
        <is>
          <t>IBIRAPITANGA FASE 3</t>
        </is>
      </c>
      <c r="N699" s="142">
        <f>DATE(YEAR(G699),MONTH(G699),1)</f>
        <v/>
      </c>
      <c r="O699" s="132">
        <f>IF(G699&gt;$K$3,"Futuro","Atraso")</f>
        <v/>
      </c>
      <c r="P699">
        <f>12*(YEAR(G699)-YEAR($K$3))+(MONTH(G699)-MONTH($K$3))</f>
        <v/>
      </c>
      <c r="Q699" s="366">
        <f>IF(M699="IBIRAPITANGA FASE 3",IF(O699="Atraso",L699,L699/(1+$I$2)^P699),IF(O699="Atraso",L699,L699/(1+$I$1)^P699))</f>
        <v/>
      </c>
      <c r="R699">
        <f>IF(O699="Atraso",$K$3-G699,0)</f>
        <v/>
      </c>
      <c r="S699">
        <f>IF(R699&lt;=15,"Até 15",IF(R699&lt;=30,"Entre 15 e 30",IF(R699&lt;=60,"Entre 30 e 60",IF(R699&lt;=90,"Entre 60 e 90",IF(R699&lt;=120,"Entre 90 e 120",IF(R699&lt;=150,"Entre 120 e 150",IF(R699&lt;=180,"Entre 150 e 180","Superior a 180")))))))</f>
        <v/>
      </c>
    </row>
    <row r="700">
      <c r="A700" t="inlineStr">
        <is>
          <t>Q03L05</t>
        </is>
      </c>
      <c r="B700" t="inlineStr">
        <is>
          <t>FELIPE RUBBO AGUILERA</t>
        </is>
      </c>
      <c r="C700" t="n">
        <v>1</v>
      </c>
      <c r="D700" t="inlineStr">
        <is>
          <t>IPCA</t>
        </is>
      </c>
      <c r="E700" t="n">
        <v>0.009488792934583046</v>
      </c>
      <c r="F700" t="inlineStr">
        <is>
          <t>MENSAL</t>
        </is>
      </c>
      <c r="G700" t="n">
        <v>46132</v>
      </c>
      <c r="H700" t="n">
        <v>46132</v>
      </c>
      <c r="I700" t="n">
        <v>54</v>
      </c>
      <c r="J700" t="inlineStr">
        <is>
          <t>CARTEIRA</t>
        </is>
      </c>
      <c r="K700" t="inlineStr">
        <is>
          <t>CONTRATO</t>
        </is>
      </c>
      <c r="L700" t="n">
        <v>2461.42</v>
      </c>
      <c r="M700" t="inlineStr">
        <is>
          <t>IBIRAPITANGA FASE 3</t>
        </is>
      </c>
      <c r="N700" s="142">
        <f>DATE(YEAR(G700),MONTH(G700),1)</f>
        <v/>
      </c>
      <c r="O700" s="132">
        <f>IF(G700&gt;$K$3,"Futuro","Atraso")</f>
        <v/>
      </c>
      <c r="P700">
        <f>12*(YEAR(G700)-YEAR($K$3))+(MONTH(G700)-MONTH($K$3))</f>
        <v/>
      </c>
      <c r="Q700" s="366">
        <f>IF(M700="IBIRAPITANGA FASE 3",IF(O700="Atraso",L700,L700/(1+$I$2)^P700),IF(O700="Atraso",L700,L700/(1+$I$1)^P700))</f>
        <v/>
      </c>
      <c r="R700">
        <f>IF(O700="Atraso",$K$3-G700,0)</f>
        <v/>
      </c>
      <c r="S700">
        <f>IF(R700&lt;=15,"Até 15",IF(R700&lt;=30,"Entre 15 e 30",IF(R700&lt;=60,"Entre 30 e 60",IF(R700&lt;=90,"Entre 60 e 90",IF(R700&lt;=120,"Entre 90 e 120",IF(R700&lt;=150,"Entre 120 e 150",IF(R700&lt;=180,"Entre 150 e 180","Superior a 180")))))))</f>
        <v/>
      </c>
    </row>
    <row r="701">
      <c r="A701" t="inlineStr">
        <is>
          <t>Q03L05</t>
        </is>
      </c>
      <c r="B701" t="inlineStr">
        <is>
          <t>FELIPE RUBBO AGUILERA</t>
        </is>
      </c>
      <c r="C701" t="n">
        <v>1</v>
      </c>
      <c r="D701" t="inlineStr">
        <is>
          <t>IPCA</t>
        </is>
      </c>
      <c r="E701" t="n">
        <v>0.009488792934583046</v>
      </c>
      <c r="F701" t="inlineStr">
        <is>
          <t>MENSAL</t>
        </is>
      </c>
      <c r="G701" t="n">
        <v>46162</v>
      </c>
      <c r="H701" t="n">
        <v>46162</v>
      </c>
      <c r="I701" t="n">
        <v>55</v>
      </c>
      <c r="J701" t="inlineStr">
        <is>
          <t>CARTEIRA</t>
        </is>
      </c>
      <c r="K701" t="inlineStr">
        <is>
          <t>CONTRATO</t>
        </is>
      </c>
      <c r="L701" t="n">
        <v>2461.42</v>
      </c>
      <c r="M701" t="inlineStr">
        <is>
          <t>IBIRAPITANGA FASE 3</t>
        </is>
      </c>
      <c r="N701" s="142">
        <f>DATE(YEAR(G701),MONTH(G701),1)</f>
        <v/>
      </c>
      <c r="O701" s="132">
        <f>IF(G701&gt;$K$3,"Futuro","Atraso")</f>
        <v/>
      </c>
      <c r="P701">
        <f>12*(YEAR(G701)-YEAR($K$3))+(MONTH(G701)-MONTH($K$3))</f>
        <v/>
      </c>
      <c r="Q701" s="366">
        <f>IF(M701="IBIRAPITANGA FASE 3",IF(O701="Atraso",L701,L701/(1+$I$2)^P701),IF(O701="Atraso",L701,L701/(1+$I$1)^P701))</f>
        <v/>
      </c>
      <c r="R701">
        <f>IF(O701="Atraso",$K$3-G701,0)</f>
        <v/>
      </c>
      <c r="S701">
        <f>IF(R701&lt;=15,"Até 15",IF(R701&lt;=30,"Entre 15 e 30",IF(R701&lt;=60,"Entre 30 e 60",IF(R701&lt;=90,"Entre 60 e 90",IF(R701&lt;=120,"Entre 90 e 120",IF(R701&lt;=150,"Entre 120 e 150",IF(R701&lt;=180,"Entre 150 e 180","Superior a 180")))))))</f>
        <v/>
      </c>
    </row>
    <row r="702">
      <c r="A702" t="inlineStr">
        <is>
          <t>Q03L05</t>
        </is>
      </c>
      <c r="B702" t="inlineStr">
        <is>
          <t>FELIPE RUBBO AGUILERA</t>
        </is>
      </c>
      <c r="C702" t="n">
        <v>1</v>
      </c>
      <c r="D702" t="inlineStr">
        <is>
          <t>IPCA</t>
        </is>
      </c>
      <c r="E702" t="n">
        <v>0.009488792934583046</v>
      </c>
      <c r="F702" t="inlineStr">
        <is>
          <t>MENSAL</t>
        </is>
      </c>
      <c r="G702" t="n">
        <v>46193</v>
      </c>
      <c r="H702" t="n">
        <v>46193</v>
      </c>
      <c r="I702" t="n">
        <v>56</v>
      </c>
      <c r="J702" t="inlineStr">
        <is>
          <t>CARTEIRA</t>
        </is>
      </c>
      <c r="K702" t="inlineStr">
        <is>
          <t>CONTRATO</t>
        </is>
      </c>
      <c r="L702" t="n">
        <v>2461.42</v>
      </c>
      <c r="M702" t="inlineStr">
        <is>
          <t>IBIRAPITANGA FASE 3</t>
        </is>
      </c>
      <c r="N702" s="142">
        <f>DATE(YEAR(G702),MONTH(G702),1)</f>
        <v/>
      </c>
      <c r="O702" s="132">
        <f>IF(G702&gt;$K$3,"Futuro","Atraso")</f>
        <v/>
      </c>
      <c r="P702">
        <f>12*(YEAR(G702)-YEAR($K$3))+(MONTH(G702)-MONTH($K$3))</f>
        <v/>
      </c>
      <c r="Q702" s="366">
        <f>IF(M702="IBIRAPITANGA FASE 3",IF(O702="Atraso",L702,L702/(1+$I$2)^P702),IF(O702="Atraso",L702,L702/(1+$I$1)^P702))</f>
        <v/>
      </c>
      <c r="R702">
        <f>IF(O702="Atraso",$K$3-G702,0)</f>
        <v/>
      </c>
      <c r="S702">
        <f>IF(R702&lt;=15,"Até 15",IF(R702&lt;=30,"Entre 15 e 30",IF(R702&lt;=60,"Entre 30 e 60",IF(R702&lt;=90,"Entre 60 e 90",IF(R702&lt;=120,"Entre 90 e 120",IF(R702&lt;=150,"Entre 120 e 150",IF(R702&lt;=180,"Entre 150 e 180","Superior a 180")))))))</f>
        <v/>
      </c>
    </row>
    <row r="703">
      <c r="A703" t="inlineStr">
        <is>
          <t>Q03L05</t>
        </is>
      </c>
      <c r="B703" t="inlineStr">
        <is>
          <t>FELIPE RUBBO AGUILERA</t>
        </is>
      </c>
      <c r="C703" t="n">
        <v>1</v>
      </c>
      <c r="D703" t="inlineStr">
        <is>
          <t>IPCA</t>
        </is>
      </c>
      <c r="E703" t="n">
        <v>0.009488792934583046</v>
      </c>
      <c r="F703" t="inlineStr">
        <is>
          <t>MENSAL</t>
        </is>
      </c>
      <c r="G703" t="n">
        <v>46193</v>
      </c>
      <c r="H703" t="n">
        <v>46193</v>
      </c>
      <c r="I703" t="n">
        <v>5</v>
      </c>
      <c r="J703" t="inlineStr">
        <is>
          <t>CARTEIRA</t>
        </is>
      </c>
      <c r="K703" t="inlineStr">
        <is>
          <t>CONTRATO</t>
        </is>
      </c>
      <c r="L703" t="n">
        <v>13340.37</v>
      </c>
      <c r="M703" t="inlineStr">
        <is>
          <t>IBIRAPITANGA FASE 3</t>
        </is>
      </c>
      <c r="N703" s="142">
        <f>DATE(YEAR(G703),MONTH(G703),1)</f>
        <v/>
      </c>
      <c r="O703" s="132">
        <f>IF(G703&gt;$K$3,"Futuro","Atraso")</f>
        <v/>
      </c>
      <c r="P703">
        <f>12*(YEAR(G703)-YEAR($K$3))+(MONTH(G703)-MONTH($K$3))</f>
        <v/>
      </c>
      <c r="Q703" s="366">
        <f>IF(M703="IBIRAPITANGA FASE 3",IF(O703="Atraso",L703,L703/(1+$I$2)^P703),IF(O703="Atraso",L703,L703/(1+$I$1)^P703))</f>
        <v/>
      </c>
      <c r="R703">
        <f>IF(O703="Atraso",$K$3-G703,0)</f>
        <v/>
      </c>
      <c r="S703">
        <f>IF(R703&lt;=15,"Até 15",IF(R703&lt;=30,"Entre 15 e 30",IF(R703&lt;=60,"Entre 30 e 60",IF(R703&lt;=90,"Entre 60 e 90",IF(R703&lt;=120,"Entre 90 e 120",IF(R703&lt;=150,"Entre 120 e 150",IF(R703&lt;=180,"Entre 150 e 180","Superior a 180")))))))</f>
        <v/>
      </c>
    </row>
    <row r="704">
      <c r="A704" t="inlineStr">
        <is>
          <t>Q03L05</t>
        </is>
      </c>
      <c r="B704" t="inlineStr">
        <is>
          <t>FELIPE RUBBO AGUILERA</t>
        </is>
      </c>
      <c r="C704" t="n">
        <v>1</v>
      </c>
      <c r="D704" t="inlineStr">
        <is>
          <t>IPCA</t>
        </is>
      </c>
      <c r="E704" t="n">
        <v>0.009488792934583046</v>
      </c>
      <c r="F704" t="inlineStr">
        <is>
          <t>MENSAL</t>
        </is>
      </c>
      <c r="G704" t="n">
        <v>46223</v>
      </c>
      <c r="H704" t="n">
        <v>46223</v>
      </c>
      <c r="I704" t="n">
        <v>57</v>
      </c>
      <c r="J704" t="inlineStr">
        <is>
          <t>CARTEIRA</t>
        </is>
      </c>
      <c r="K704" t="inlineStr">
        <is>
          <t>CONTRATO</t>
        </is>
      </c>
      <c r="L704" t="n">
        <v>2461.42</v>
      </c>
      <c r="M704" t="inlineStr">
        <is>
          <t>IBIRAPITANGA FASE 3</t>
        </is>
      </c>
      <c r="N704" s="142">
        <f>DATE(YEAR(G704),MONTH(G704),1)</f>
        <v/>
      </c>
      <c r="O704" s="132">
        <f>IF(G704&gt;$K$3,"Futuro","Atraso")</f>
        <v/>
      </c>
      <c r="P704">
        <f>12*(YEAR(G704)-YEAR($K$3))+(MONTH(G704)-MONTH($K$3))</f>
        <v/>
      </c>
      <c r="Q704" s="366">
        <f>IF(M704="IBIRAPITANGA FASE 3",IF(O704="Atraso",L704,L704/(1+$I$2)^P704),IF(O704="Atraso",L704,L704/(1+$I$1)^P704))</f>
        <v/>
      </c>
      <c r="R704">
        <f>IF(O704="Atraso",$K$3-G704,0)</f>
        <v/>
      </c>
      <c r="S704">
        <f>IF(R704&lt;=15,"Até 15",IF(R704&lt;=30,"Entre 15 e 30",IF(R704&lt;=60,"Entre 30 e 60",IF(R704&lt;=90,"Entre 60 e 90",IF(R704&lt;=120,"Entre 90 e 120",IF(R704&lt;=150,"Entre 120 e 150",IF(R704&lt;=180,"Entre 150 e 180","Superior a 180")))))))</f>
        <v/>
      </c>
    </row>
    <row r="705">
      <c r="A705" t="inlineStr">
        <is>
          <t>Q03L05</t>
        </is>
      </c>
      <c r="B705" t="inlineStr">
        <is>
          <t>FELIPE RUBBO AGUILERA</t>
        </is>
      </c>
      <c r="C705" t="n">
        <v>1</v>
      </c>
      <c r="D705" t="inlineStr">
        <is>
          <t>IPCA</t>
        </is>
      </c>
      <c r="E705" t="n">
        <v>0.009488792934583046</v>
      </c>
      <c r="F705" t="inlineStr">
        <is>
          <t>MENSAL</t>
        </is>
      </c>
      <c r="G705" t="n">
        <v>46254</v>
      </c>
      <c r="H705" t="n">
        <v>46254</v>
      </c>
      <c r="I705" t="n">
        <v>58</v>
      </c>
      <c r="J705" t="inlineStr">
        <is>
          <t>CARTEIRA</t>
        </is>
      </c>
      <c r="K705" t="inlineStr">
        <is>
          <t>CONTRATO</t>
        </is>
      </c>
      <c r="L705" t="n">
        <v>2461.42</v>
      </c>
      <c r="M705" t="inlineStr">
        <is>
          <t>IBIRAPITANGA FASE 3</t>
        </is>
      </c>
      <c r="N705" s="142">
        <f>DATE(YEAR(G705),MONTH(G705),1)</f>
        <v/>
      </c>
      <c r="O705" s="132">
        <f>IF(G705&gt;$K$3,"Futuro","Atraso")</f>
        <v/>
      </c>
      <c r="P705">
        <f>12*(YEAR(G705)-YEAR($K$3))+(MONTH(G705)-MONTH($K$3))</f>
        <v/>
      </c>
      <c r="Q705" s="366">
        <f>IF(M705="IBIRAPITANGA FASE 3",IF(O705="Atraso",L705,L705/(1+$I$2)^P705),IF(O705="Atraso",L705,L705/(1+$I$1)^P705))</f>
        <v/>
      </c>
      <c r="R705">
        <f>IF(O705="Atraso",$K$3-G705,0)</f>
        <v/>
      </c>
      <c r="S705">
        <f>IF(R705&lt;=15,"Até 15",IF(R705&lt;=30,"Entre 15 e 30",IF(R705&lt;=60,"Entre 30 e 60",IF(R705&lt;=90,"Entre 60 e 90",IF(R705&lt;=120,"Entre 90 e 120",IF(R705&lt;=150,"Entre 120 e 150",IF(R705&lt;=180,"Entre 150 e 180","Superior a 180")))))))</f>
        <v/>
      </c>
    </row>
    <row r="706">
      <c r="A706" t="inlineStr">
        <is>
          <t>Q03L05</t>
        </is>
      </c>
      <c r="B706" t="inlineStr">
        <is>
          <t>FELIPE RUBBO AGUILERA</t>
        </is>
      </c>
      <c r="C706" t="n">
        <v>1</v>
      </c>
      <c r="D706" t="inlineStr">
        <is>
          <t>IPCA</t>
        </is>
      </c>
      <c r="E706" t="n">
        <v>0.009488792934583046</v>
      </c>
      <c r="F706" t="inlineStr">
        <is>
          <t>MENSAL</t>
        </is>
      </c>
      <c r="G706" t="n">
        <v>46285</v>
      </c>
      <c r="H706" t="n">
        <v>46285</v>
      </c>
      <c r="I706" t="n">
        <v>59</v>
      </c>
      <c r="J706" t="inlineStr">
        <is>
          <t>CARTEIRA</t>
        </is>
      </c>
      <c r="K706" t="inlineStr">
        <is>
          <t>CONTRATO</t>
        </is>
      </c>
      <c r="L706" t="n">
        <v>2461.42</v>
      </c>
      <c r="M706" t="inlineStr">
        <is>
          <t>IBIRAPITANGA FASE 3</t>
        </is>
      </c>
      <c r="N706" s="142">
        <f>DATE(YEAR(G706),MONTH(G706),1)</f>
        <v/>
      </c>
      <c r="O706" s="132">
        <f>IF(G706&gt;$K$3,"Futuro","Atraso")</f>
        <v/>
      </c>
      <c r="P706">
        <f>12*(YEAR(G706)-YEAR($K$3))+(MONTH(G706)-MONTH($K$3))</f>
        <v/>
      </c>
      <c r="Q706" s="366">
        <f>IF(M706="IBIRAPITANGA FASE 3",IF(O706="Atraso",L706,L706/(1+$I$2)^P706),IF(O706="Atraso",L706,L706/(1+$I$1)^P706))</f>
        <v/>
      </c>
      <c r="R706">
        <f>IF(O706="Atraso",$K$3-G706,0)</f>
        <v/>
      </c>
      <c r="S706">
        <f>IF(R706&lt;=15,"Até 15",IF(R706&lt;=30,"Entre 15 e 30",IF(R706&lt;=60,"Entre 30 e 60",IF(R706&lt;=90,"Entre 60 e 90",IF(R706&lt;=120,"Entre 90 e 120",IF(R706&lt;=150,"Entre 120 e 150",IF(R706&lt;=180,"Entre 150 e 180","Superior a 180")))))))</f>
        <v/>
      </c>
    </row>
    <row r="707">
      <c r="A707" t="inlineStr">
        <is>
          <t>Q03L05</t>
        </is>
      </c>
      <c r="B707" t="inlineStr">
        <is>
          <t>FELIPE RUBBO AGUILERA</t>
        </is>
      </c>
      <c r="C707" t="n">
        <v>1</v>
      </c>
      <c r="D707" t="inlineStr">
        <is>
          <t>IPCA</t>
        </is>
      </c>
      <c r="E707" t="n">
        <v>0.009488792934583046</v>
      </c>
      <c r="F707" t="inlineStr">
        <is>
          <t>MENSAL</t>
        </is>
      </c>
      <c r="G707" t="n">
        <v>46315</v>
      </c>
      <c r="H707" t="n">
        <v>46315</v>
      </c>
      <c r="I707" t="n">
        <v>60</v>
      </c>
      <c r="J707" t="inlineStr">
        <is>
          <t>CARTEIRA</t>
        </is>
      </c>
      <c r="K707" t="inlineStr">
        <is>
          <t>CONTRATO</t>
        </is>
      </c>
      <c r="L707" t="n">
        <v>2461.42</v>
      </c>
      <c r="M707" t="inlineStr">
        <is>
          <t>IBIRAPITANGA FASE 3</t>
        </is>
      </c>
      <c r="N707" s="142">
        <f>DATE(YEAR(G707),MONTH(G707),1)</f>
        <v/>
      </c>
      <c r="O707" s="132">
        <f>IF(G707&gt;$K$3,"Futuro","Atraso")</f>
        <v/>
      </c>
      <c r="P707">
        <f>12*(YEAR(G707)-YEAR($K$3))+(MONTH(G707)-MONTH($K$3))</f>
        <v/>
      </c>
      <c r="Q707" s="366">
        <f>IF(M707="IBIRAPITANGA FASE 3",IF(O707="Atraso",L707,L707/(1+$I$2)^P707),IF(O707="Atraso",L707,L707/(1+$I$1)^P707))</f>
        <v/>
      </c>
      <c r="R707">
        <f>IF(O707="Atraso",$K$3-G707,0)</f>
        <v/>
      </c>
      <c r="S707">
        <f>IF(R707&lt;=15,"Até 15",IF(R707&lt;=30,"Entre 15 e 30",IF(R707&lt;=60,"Entre 30 e 60",IF(R707&lt;=90,"Entre 60 e 90",IF(R707&lt;=120,"Entre 90 e 120",IF(R707&lt;=150,"Entre 120 e 150",IF(R707&lt;=180,"Entre 150 e 180","Superior a 180")))))))</f>
        <v/>
      </c>
    </row>
    <row r="708">
      <c r="A708" t="inlineStr">
        <is>
          <t>Q03L05</t>
        </is>
      </c>
      <c r="B708" t="inlineStr">
        <is>
          <t>FELIPE RUBBO AGUILERA</t>
        </is>
      </c>
      <c r="C708" t="n">
        <v>1</v>
      </c>
      <c r="D708" t="inlineStr">
        <is>
          <t>IPCA</t>
        </is>
      </c>
      <c r="E708" t="n">
        <v>0.009488792934583046</v>
      </c>
      <c r="F708" t="inlineStr">
        <is>
          <t>MENSAL</t>
        </is>
      </c>
      <c r="G708" t="n">
        <v>46346</v>
      </c>
      <c r="H708" t="n">
        <v>46346</v>
      </c>
      <c r="I708" t="n">
        <v>61</v>
      </c>
      <c r="J708" t="inlineStr">
        <is>
          <t>CARTEIRA</t>
        </is>
      </c>
      <c r="K708" t="inlineStr">
        <is>
          <t>CONTRATO</t>
        </is>
      </c>
      <c r="L708" t="n">
        <v>2461.42</v>
      </c>
      <c r="M708" t="inlineStr">
        <is>
          <t>IBIRAPITANGA FASE 3</t>
        </is>
      </c>
      <c r="N708" s="142">
        <f>DATE(YEAR(G708),MONTH(G708),1)</f>
        <v/>
      </c>
      <c r="O708" s="132">
        <f>IF(G708&gt;$K$3,"Futuro","Atraso")</f>
        <v/>
      </c>
      <c r="P708">
        <f>12*(YEAR(G708)-YEAR($K$3))+(MONTH(G708)-MONTH($K$3))</f>
        <v/>
      </c>
      <c r="Q708" s="366">
        <f>IF(M708="IBIRAPITANGA FASE 3",IF(O708="Atraso",L708,L708/(1+$I$2)^P708),IF(O708="Atraso",L708,L708/(1+$I$1)^P708))</f>
        <v/>
      </c>
      <c r="R708">
        <f>IF(O708="Atraso",$K$3-G708,0)</f>
        <v/>
      </c>
      <c r="S708">
        <f>IF(R708&lt;=15,"Até 15",IF(R708&lt;=30,"Entre 15 e 30",IF(R708&lt;=60,"Entre 30 e 60",IF(R708&lt;=90,"Entre 60 e 90",IF(R708&lt;=120,"Entre 90 e 120",IF(R708&lt;=150,"Entre 120 e 150",IF(R708&lt;=180,"Entre 150 e 180","Superior a 180")))))))</f>
        <v/>
      </c>
    </row>
    <row r="709">
      <c r="A709" t="inlineStr">
        <is>
          <t>Q03L05</t>
        </is>
      </c>
      <c r="B709" t="inlineStr">
        <is>
          <t>FELIPE RUBBO AGUILERA</t>
        </is>
      </c>
      <c r="C709" t="n">
        <v>1</v>
      </c>
      <c r="D709" t="inlineStr">
        <is>
          <t>IPCA</t>
        </is>
      </c>
      <c r="E709" t="n">
        <v>0.009488792934583046</v>
      </c>
      <c r="F709" t="inlineStr">
        <is>
          <t>MENSAL</t>
        </is>
      </c>
      <c r="G709" t="n">
        <v>46376</v>
      </c>
      <c r="H709" t="n">
        <v>46376</v>
      </c>
      <c r="I709" t="n">
        <v>62</v>
      </c>
      <c r="J709" t="inlineStr">
        <is>
          <t>CARTEIRA</t>
        </is>
      </c>
      <c r="K709" t="inlineStr">
        <is>
          <t>CONTRATO</t>
        </is>
      </c>
      <c r="L709" t="n">
        <v>2461.42</v>
      </c>
      <c r="M709" t="inlineStr">
        <is>
          <t>IBIRAPITANGA FASE 3</t>
        </is>
      </c>
      <c r="N709" s="142">
        <f>DATE(YEAR(G709),MONTH(G709),1)</f>
        <v/>
      </c>
      <c r="O709" s="132">
        <f>IF(G709&gt;$K$3,"Futuro","Atraso")</f>
        <v/>
      </c>
      <c r="P709">
        <f>12*(YEAR(G709)-YEAR($K$3))+(MONTH(G709)-MONTH($K$3))</f>
        <v/>
      </c>
      <c r="Q709" s="366">
        <f>IF(M709="IBIRAPITANGA FASE 3",IF(O709="Atraso",L709,L709/(1+$I$2)^P709),IF(O709="Atraso",L709,L709/(1+$I$1)^P709))</f>
        <v/>
      </c>
      <c r="R709">
        <f>IF(O709="Atraso",$K$3-G709,0)</f>
        <v/>
      </c>
      <c r="S709">
        <f>IF(R709&lt;=15,"Até 15",IF(R709&lt;=30,"Entre 15 e 30",IF(R709&lt;=60,"Entre 30 e 60",IF(R709&lt;=90,"Entre 60 e 90",IF(R709&lt;=120,"Entre 90 e 120",IF(R709&lt;=150,"Entre 120 e 150",IF(R709&lt;=180,"Entre 150 e 180","Superior a 180")))))))</f>
        <v/>
      </c>
    </row>
    <row r="710">
      <c r="A710" t="inlineStr">
        <is>
          <t>Q03L05</t>
        </is>
      </c>
      <c r="B710" t="inlineStr">
        <is>
          <t>FELIPE RUBBO AGUILERA</t>
        </is>
      </c>
      <c r="C710" t="n">
        <v>1</v>
      </c>
      <c r="D710" t="inlineStr">
        <is>
          <t>IPCA</t>
        </is>
      </c>
      <c r="E710" t="n">
        <v>0.009488792934583046</v>
      </c>
      <c r="F710" t="inlineStr">
        <is>
          <t>MENSAL</t>
        </is>
      </c>
      <c r="G710" t="n">
        <v>46407</v>
      </c>
      <c r="H710" t="n">
        <v>46407</v>
      </c>
      <c r="I710" t="n">
        <v>63</v>
      </c>
      <c r="J710" t="inlineStr">
        <is>
          <t>CARTEIRA</t>
        </is>
      </c>
      <c r="K710" t="inlineStr">
        <is>
          <t>CONTRATO</t>
        </is>
      </c>
      <c r="L710" t="n">
        <v>2461.42</v>
      </c>
      <c r="M710" t="inlineStr">
        <is>
          <t>IBIRAPITANGA FASE 3</t>
        </is>
      </c>
      <c r="N710" s="142">
        <f>DATE(YEAR(G710),MONTH(G710),1)</f>
        <v/>
      </c>
      <c r="O710" s="132">
        <f>IF(G710&gt;$K$3,"Futuro","Atraso")</f>
        <v/>
      </c>
      <c r="P710">
        <f>12*(YEAR(G710)-YEAR($K$3))+(MONTH(G710)-MONTH($K$3))</f>
        <v/>
      </c>
      <c r="Q710" s="366">
        <f>IF(M710="IBIRAPITANGA FASE 3",IF(O710="Atraso",L710,L710/(1+$I$2)^P710),IF(O710="Atraso",L710,L710/(1+$I$1)^P710))</f>
        <v/>
      </c>
      <c r="R710">
        <f>IF(O710="Atraso",$K$3-G710,0)</f>
        <v/>
      </c>
      <c r="S710">
        <f>IF(R710&lt;=15,"Até 15",IF(R710&lt;=30,"Entre 15 e 30",IF(R710&lt;=60,"Entre 30 e 60",IF(R710&lt;=90,"Entre 60 e 90",IF(R710&lt;=120,"Entre 90 e 120",IF(R710&lt;=150,"Entre 120 e 150",IF(R710&lt;=180,"Entre 150 e 180","Superior a 180")))))))</f>
        <v/>
      </c>
    </row>
    <row r="711">
      <c r="A711" t="inlineStr">
        <is>
          <t>Q03L05</t>
        </is>
      </c>
      <c r="B711" t="inlineStr">
        <is>
          <t>FELIPE RUBBO AGUILERA</t>
        </is>
      </c>
      <c r="C711" t="n">
        <v>1</v>
      </c>
      <c r="D711" t="inlineStr">
        <is>
          <t>IPCA</t>
        </is>
      </c>
      <c r="E711" t="n">
        <v>0.009488792934583046</v>
      </c>
      <c r="F711" t="inlineStr">
        <is>
          <t>MENSAL</t>
        </is>
      </c>
      <c r="G711" t="n">
        <v>46438</v>
      </c>
      <c r="H711" t="n">
        <v>46438</v>
      </c>
      <c r="I711" t="n">
        <v>64</v>
      </c>
      <c r="J711" t="inlineStr">
        <is>
          <t>CARTEIRA</t>
        </is>
      </c>
      <c r="K711" t="inlineStr">
        <is>
          <t>CONTRATO</t>
        </is>
      </c>
      <c r="L711" t="n">
        <v>2461.42</v>
      </c>
      <c r="M711" t="inlineStr">
        <is>
          <t>IBIRAPITANGA FASE 3</t>
        </is>
      </c>
      <c r="N711" s="142">
        <f>DATE(YEAR(G711),MONTH(G711),1)</f>
        <v/>
      </c>
      <c r="O711" s="132">
        <f>IF(G711&gt;$K$3,"Futuro","Atraso")</f>
        <v/>
      </c>
      <c r="P711">
        <f>12*(YEAR(G711)-YEAR($K$3))+(MONTH(G711)-MONTH($K$3))</f>
        <v/>
      </c>
      <c r="Q711" s="366">
        <f>IF(M711="IBIRAPITANGA FASE 3",IF(O711="Atraso",L711,L711/(1+$I$2)^P711),IF(O711="Atraso",L711,L711/(1+$I$1)^P711))</f>
        <v/>
      </c>
      <c r="R711">
        <f>IF(O711="Atraso",$K$3-G711,0)</f>
        <v/>
      </c>
      <c r="S711">
        <f>IF(R711&lt;=15,"Até 15",IF(R711&lt;=30,"Entre 15 e 30",IF(R711&lt;=60,"Entre 30 e 60",IF(R711&lt;=90,"Entre 60 e 90",IF(R711&lt;=120,"Entre 90 e 120",IF(R711&lt;=150,"Entre 120 e 150",IF(R711&lt;=180,"Entre 150 e 180","Superior a 180")))))))</f>
        <v/>
      </c>
    </row>
    <row r="712">
      <c r="A712" t="inlineStr">
        <is>
          <t>Q03L05</t>
        </is>
      </c>
      <c r="B712" t="inlineStr">
        <is>
          <t>FELIPE RUBBO AGUILERA</t>
        </is>
      </c>
      <c r="C712" t="n">
        <v>1</v>
      </c>
      <c r="D712" t="inlineStr">
        <is>
          <t>IPCA</t>
        </is>
      </c>
      <c r="E712" t="n">
        <v>0.009488792934583046</v>
      </c>
      <c r="F712" t="inlineStr">
        <is>
          <t>MENSAL</t>
        </is>
      </c>
      <c r="G712" t="n">
        <v>46466</v>
      </c>
      <c r="H712" t="n">
        <v>46466</v>
      </c>
      <c r="I712" t="n">
        <v>65</v>
      </c>
      <c r="J712" t="inlineStr">
        <is>
          <t>CARTEIRA</t>
        </is>
      </c>
      <c r="K712" t="inlineStr">
        <is>
          <t>CONTRATO</t>
        </is>
      </c>
      <c r="L712" t="n">
        <v>2461.42</v>
      </c>
      <c r="M712" t="inlineStr">
        <is>
          <t>IBIRAPITANGA FASE 3</t>
        </is>
      </c>
      <c r="N712" s="142">
        <f>DATE(YEAR(G712),MONTH(G712),1)</f>
        <v/>
      </c>
      <c r="O712" s="132">
        <f>IF(G712&gt;$K$3,"Futuro","Atraso")</f>
        <v/>
      </c>
      <c r="P712">
        <f>12*(YEAR(G712)-YEAR($K$3))+(MONTH(G712)-MONTH($K$3))</f>
        <v/>
      </c>
      <c r="Q712" s="366">
        <f>IF(M712="IBIRAPITANGA FASE 3",IF(O712="Atraso",L712,L712/(1+$I$2)^P712),IF(O712="Atraso",L712,L712/(1+$I$1)^P712))</f>
        <v/>
      </c>
      <c r="R712">
        <f>IF(O712="Atraso",$K$3-G712,0)</f>
        <v/>
      </c>
      <c r="S712">
        <f>IF(R712&lt;=15,"Até 15",IF(R712&lt;=30,"Entre 15 e 30",IF(R712&lt;=60,"Entre 30 e 60",IF(R712&lt;=90,"Entre 60 e 90",IF(R712&lt;=120,"Entre 90 e 120",IF(R712&lt;=150,"Entre 120 e 150",IF(R712&lt;=180,"Entre 150 e 180","Superior a 180")))))))</f>
        <v/>
      </c>
    </row>
    <row r="713">
      <c r="A713" t="inlineStr">
        <is>
          <t>Q03L05</t>
        </is>
      </c>
      <c r="B713" t="inlineStr">
        <is>
          <t>FELIPE RUBBO AGUILERA</t>
        </is>
      </c>
      <c r="C713" t="n">
        <v>1</v>
      </c>
      <c r="D713" t="inlineStr">
        <is>
          <t>IPCA</t>
        </is>
      </c>
      <c r="E713" t="n">
        <v>0.009488792934583046</v>
      </c>
      <c r="F713" t="inlineStr">
        <is>
          <t>MENSAL</t>
        </is>
      </c>
      <c r="G713" t="n">
        <v>46497</v>
      </c>
      <c r="H713" t="n">
        <v>46497</v>
      </c>
      <c r="I713" t="n">
        <v>66</v>
      </c>
      <c r="J713" t="inlineStr">
        <is>
          <t>CARTEIRA</t>
        </is>
      </c>
      <c r="K713" t="inlineStr">
        <is>
          <t>CONTRATO</t>
        </is>
      </c>
      <c r="L713" t="n">
        <v>2461.42</v>
      </c>
      <c r="M713" t="inlineStr">
        <is>
          <t>IBIRAPITANGA FASE 3</t>
        </is>
      </c>
      <c r="N713" s="142">
        <f>DATE(YEAR(G713),MONTH(G713),1)</f>
        <v/>
      </c>
      <c r="O713" s="132">
        <f>IF(G713&gt;$K$3,"Futuro","Atraso")</f>
        <v/>
      </c>
      <c r="P713">
        <f>12*(YEAR(G713)-YEAR($K$3))+(MONTH(G713)-MONTH($K$3))</f>
        <v/>
      </c>
      <c r="Q713" s="366">
        <f>IF(M713="IBIRAPITANGA FASE 3",IF(O713="Atraso",L713,L713/(1+$I$2)^P713),IF(O713="Atraso",L713,L713/(1+$I$1)^P713))</f>
        <v/>
      </c>
      <c r="R713">
        <f>IF(O713="Atraso",$K$3-G713,0)</f>
        <v/>
      </c>
      <c r="S713">
        <f>IF(R713&lt;=15,"Até 15",IF(R713&lt;=30,"Entre 15 e 30",IF(R713&lt;=60,"Entre 30 e 60",IF(R713&lt;=90,"Entre 60 e 90",IF(R713&lt;=120,"Entre 90 e 120",IF(R713&lt;=150,"Entre 120 e 150",IF(R713&lt;=180,"Entre 150 e 180","Superior a 180")))))))</f>
        <v/>
      </c>
    </row>
    <row r="714">
      <c r="A714" t="inlineStr">
        <is>
          <t>Q03L05</t>
        </is>
      </c>
      <c r="B714" t="inlineStr">
        <is>
          <t>FELIPE RUBBO AGUILERA</t>
        </is>
      </c>
      <c r="C714" t="n">
        <v>1</v>
      </c>
      <c r="D714" t="inlineStr">
        <is>
          <t>IPCA</t>
        </is>
      </c>
      <c r="E714" t="n">
        <v>0.009488792934583046</v>
      </c>
      <c r="F714" t="inlineStr">
        <is>
          <t>MENSAL</t>
        </is>
      </c>
      <c r="G714" t="n">
        <v>46527</v>
      </c>
      <c r="H714" t="n">
        <v>46527</v>
      </c>
      <c r="I714" t="n">
        <v>67</v>
      </c>
      <c r="J714" t="inlineStr">
        <is>
          <t>CARTEIRA</t>
        </is>
      </c>
      <c r="K714" t="inlineStr">
        <is>
          <t>CONTRATO</t>
        </is>
      </c>
      <c r="L714" t="n">
        <v>2461.42</v>
      </c>
      <c r="M714" t="inlineStr">
        <is>
          <t>IBIRAPITANGA FASE 3</t>
        </is>
      </c>
      <c r="N714" s="142">
        <f>DATE(YEAR(G714),MONTH(G714),1)</f>
        <v/>
      </c>
      <c r="O714" s="132">
        <f>IF(G714&gt;$K$3,"Futuro","Atraso")</f>
        <v/>
      </c>
      <c r="P714">
        <f>12*(YEAR(G714)-YEAR($K$3))+(MONTH(G714)-MONTH($K$3))</f>
        <v/>
      </c>
      <c r="Q714" s="366">
        <f>IF(M714="IBIRAPITANGA FASE 3",IF(O714="Atraso",L714,L714/(1+$I$2)^P714),IF(O714="Atraso",L714,L714/(1+$I$1)^P714))</f>
        <v/>
      </c>
      <c r="R714">
        <f>IF(O714="Atraso",$K$3-G714,0)</f>
        <v/>
      </c>
      <c r="S714">
        <f>IF(R714&lt;=15,"Até 15",IF(R714&lt;=30,"Entre 15 e 30",IF(R714&lt;=60,"Entre 30 e 60",IF(R714&lt;=90,"Entre 60 e 90",IF(R714&lt;=120,"Entre 90 e 120",IF(R714&lt;=150,"Entre 120 e 150",IF(R714&lt;=180,"Entre 150 e 180","Superior a 180")))))))</f>
        <v/>
      </c>
    </row>
    <row r="715">
      <c r="A715" t="inlineStr">
        <is>
          <t>Q03L05</t>
        </is>
      </c>
      <c r="B715" t="inlineStr">
        <is>
          <t>FELIPE RUBBO AGUILERA</t>
        </is>
      </c>
      <c r="C715" t="n">
        <v>1</v>
      </c>
      <c r="D715" t="inlineStr">
        <is>
          <t>IPCA</t>
        </is>
      </c>
      <c r="E715" t="n">
        <v>0.009488792934583046</v>
      </c>
      <c r="F715" t="inlineStr">
        <is>
          <t>MENSAL</t>
        </is>
      </c>
      <c r="G715" t="n">
        <v>46558</v>
      </c>
      <c r="H715" t="n">
        <v>46558</v>
      </c>
      <c r="I715" t="n">
        <v>68</v>
      </c>
      <c r="J715" t="inlineStr">
        <is>
          <t>CARTEIRA</t>
        </is>
      </c>
      <c r="K715" t="inlineStr">
        <is>
          <t>CONTRATO</t>
        </is>
      </c>
      <c r="L715" t="n">
        <v>2461.42</v>
      </c>
      <c r="M715" t="inlineStr">
        <is>
          <t>IBIRAPITANGA FASE 3</t>
        </is>
      </c>
      <c r="N715" s="142">
        <f>DATE(YEAR(G715),MONTH(G715),1)</f>
        <v/>
      </c>
      <c r="O715" s="132">
        <f>IF(G715&gt;$K$3,"Futuro","Atraso")</f>
        <v/>
      </c>
      <c r="P715">
        <f>12*(YEAR(G715)-YEAR($K$3))+(MONTH(G715)-MONTH($K$3))</f>
        <v/>
      </c>
      <c r="Q715" s="366">
        <f>IF(M715="IBIRAPITANGA FASE 3",IF(O715="Atraso",L715,L715/(1+$I$2)^P715),IF(O715="Atraso",L715,L715/(1+$I$1)^P715))</f>
        <v/>
      </c>
      <c r="R715">
        <f>IF(O715="Atraso",$K$3-G715,0)</f>
        <v/>
      </c>
      <c r="S715">
        <f>IF(R715&lt;=15,"Até 15",IF(R715&lt;=30,"Entre 15 e 30",IF(R715&lt;=60,"Entre 30 e 60",IF(R715&lt;=90,"Entre 60 e 90",IF(R715&lt;=120,"Entre 90 e 120",IF(R715&lt;=150,"Entre 120 e 150",IF(R715&lt;=180,"Entre 150 e 180","Superior a 180")))))))</f>
        <v/>
      </c>
    </row>
    <row r="716">
      <c r="A716" t="inlineStr">
        <is>
          <t>Q03L05</t>
        </is>
      </c>
      <c r="B716" t="inlineStr">
        <is>
          <t>FELIPE RUBBO AGUILERA</t>
        </is>
      </c>
      <c r="C716" t="n">
        <v>1</v>
      </c>
      <c r="D716" t="inlineStr">
        <is>
          <t>IPCA</t>
        </is>
      </c>
      <c r="E716" t="n">
        <v>0.009488792934583046</v>
      </c>
      <c r="F716" t="inlineStr">
        <is>
          <t>MENSAL</t>
        </is>
      </c>
      <c r="G716" t="n">
        <v>46558</v>
      </c>
      <c r="H716" t="n">
        <v>46558</v>
      </c>
      <c r="I716" t="n">
        <v>6</v>
      </c>
      <c r="J716" t="inlineStr">
        <is>
          <t>CARTEIRA</t>
        </is>
      </c>
      <c r="K716" t="inlineStr">
        <is>
          <t>CONTRATO</t>
        </is>
      </c>
      <c r="L716" t="n">
        <v>13340.37</v>
      </c>
      <c r="M716" t="inlineStr">
        <is>
          <t>IBIRAPITANGA FASE 3</t>
        </is>
      </c>
      <c r="N716" s="142">
        <f>DATE(YEAR(G716),MONTH(G716),1)</f>
        <v/>
      </c>
      <c r="O716" s="132">
        <f>IF(G716&gt;$K$3,"Futuro","Atraso")</f>
        <v/>
      </c>
      <c r="P716">
        <f>12*(YEAR(G716)-YEAR($K$3))+(MONTH(G716)-MONTH($K$3))</f>
        <v/>
      </c>
      <c r="Q716" s="366">
        <f>IF(M716="IBIRAPITANGA FASE 3",IF(O716="Atraso",L716,L716/(1+$I$2)^P716),IF(O716="Atraso",L716,L716/(1+$I$1)^P716))</f>
        <v/>
      </c>
      <c r="R716">
        <f>IF(O716="Atraso",$K$3-G716,0)</f>
        <v/>
      </c>
      <c r="S716">
        <f>IF(R716&lt;=15,"Até 15",IF(R716&lt;=30,"Entre 15 e 30",IF(R716&lt;=60,"Entre 30 e 60",IF(R716&lt;=90,"Entre 60 e 90",IF(R716&lt;=120,"Entre 90 e 120",IF(R716&lt;=150,"Entre 120 e 150",IF(R716&lt;=180,"Entre 150 e 180","Superior a 180")))))))</f>
        <v/>
      </c>
    </row>
    <row r="717">
      <c r="A717" t="inlineStr">
        <is>
          <t>Q03L05</t>
        </is>
      </c>
      <c r="B717" t="inlineStr">
        <is>
          <t>FELIPE RUBBO AGUILERA</t>
        </is>
      </c>
      <c r="C717" t="n">
        <v>1</v>
      </c>
      <c r="D717" t="inlineStr">
        <is>
          <t>IPCA</t>
        </is>
      </c>
      <c r="E717" t="n">
        <v>0.009488792934583046</v>
      </c>
      <c r="F717" t="inlineStr">
        <is>
          <t>MENSAL</t>
        </is>
      </c>
      <c r="G717" t="n">
        <v>46588</v>
      </c>
      <c r="H717" t="n">
        <v>46588</v>
      </c>
      <c r="I717" t="n">
        <v>69</v>
      </c>
      <c r="J717" t="inlineStr">
        <is>
          <t>CARTEIRA</t>
        </is>
      </c>
      <c r="K717" t="inlineStr">
        <is>
          <t>CONTRATO</t>
        </is>
      </c>
      <c r="L717" t="n">
        <v>2461.42</v>
      </c>
      <c r="M717" t="inlineStr">
        <is>
          <t>IBIRAPITANGA FASE 3</t>
        </is>
      </c>
      <c r="N717" s="142">
        <f>DATE(YEAR(G717),MONTH(G717),1)</f>
        <v/>
      </c>
      <c r="O717" s="132">
        <f>IF(G717&gt;$K$3,"Futuro","Atraso")</f>
        <v/>
      </c>
      <c r="P717">
        <f>12*(YEAR(G717)-YEAR($K$3))+(MONTH(G717)-MONTH($K$3))</f>
        <v/>
      </c>
      <c r="Q717" s="366">
        <f>IF(M717="IBIRAPITANGA FASE 3",IF(O717="Atraso",L717,L717/(1+$I$2)^P717),IF(O717="Atraso",L717,L717/(1+$I$1)^P717))</f>
        <v/>
      </c>
      <c r="R717">
        <f>IF(O717="Atraso",$K$3-G717,0)</f>
        <v/>
      </c>
      <c r="S717">
        <f>IF(R717&lt;=15,"Até 15",IF(R717&lt;=30,"Entre 15 e 30",IF(R717&lt;=60,"Entre 30 e 60",IF(R717&lt;=90,"Entre 60 e 90",IF(R717&lt;=120,"Entre 90 e 120",IF(R717&lt;=150,"Entre 120 e 150",IF(R717&lt;=180,"Entre 150 e 180","Superior a 180")))))))</f>
        <v/>
      </c>
    </row>
    <row r="718">
      <c r="A718" t="inlineStr">
        <is>
          <t>Q03L05</t>
        </is>
      </c>
      <c r="B718" t="inlineStr">
        <is>
          <t>FELIPE RUBBO AGUILERA</t>
        </is>
      </c>
      <c r="C718" t="n">
        <v>1</v>
      </c>
      <c r="D718" t="inlineStr">
        <is>
          <t>IPCA</t>
        </is>
      </c>
      <c r="E718" t="n">
        <v>0.009488792934583046</v>
      </c>
      <c r="F718" t="inlineStr">
        <is>
          <t>MENSAL</t>
        </is>
      </c>
      <c r="G718" t="n">
        <v>46619</v>
      </c>
      <c r="H718" t="n">
        <v>46619</v>
      </c>
      <c r="I718" t="n">
        <v>70</v>
      </c>
      <c r="J718" t="inlineStr">
        <is>
          <t>CARTEIRA</t>
        </is>
      </c>
      <c r="K718" t="inlineStr">
        <is>
          <t>CONTRATO</t>
        </is>
      </c>
      <c r="L718" t="n">
        <v>2461.42</v>
      </c>
      <c r="M718" t="inlineStr">
        <is>
          <t>IBIRAPITANGA FASE 3</t>
        </is>
      </c>
      <c r="N718" s="142">
        <f>DATE(YEAR(G718),MONTH(G718),1)</f>
        <v/>
      </c>
      <c r="O718" s="132">
        <f>IF(G718&gt;$K$3,"Futuro","Atraso")</f>
        <v/>
      </c>
      <c r="P718">
        <f>12*(YEAR(G718)-YEAR($K$3))+(MONTH(G718)-MONTH($K$3))</f>
        <v/>
      </c>
      <c r="Q718" s="366">
        <f>IF(M718="IBIRAPITANGA FASE 3",IF(O718="Atraso",L718,L718/(1+$I$2)^P718),IF(O718="Atraso",L718,L718/(1+$I$1)^P718))</f>
        <v/>
      </c>
      <c r="R718">
        <f>IF(O718="Atraso",$K$3-G718,0)</f>
        <v/>
      </c>
      <c r="S718">
        <f>IF(R718&lt;=15,"Até 15",IF(R718&lt;=30,"Entre 15 e 30",IF(R718&lt;=60,"Entre 30 e 60",IF(R718&lt;=90,"Entre 60 e 90",IF(R718&lt;=120,"Entre 90 e 120",IF(R718&lt;=150,"Entre 120 e 150",IF(R718&lt;=180,"Entre 150 e 180","Superior a 180")))))))</f>
        <v/>
      </c>
    </row>
    <row r="719">
      <c r="A719" t="inlineStr">
        <is>
          <t>Q03L05</t>
        </is>
      </c>
      <c r="B719" t="inlineStr">
        <is>
          <t>FELIPE RUBBO AGUILERA</t>
        </is>
      </c>
      <c r="C719" t="n">
        <v>1</v>
      </c>
      <c r="D719" t="inlineStr">
        <is>
          <t>IPCA</t>
        </is>
      </c>
      <c r="E719" t="n">
        <v>0.009488792934583046</v>
      </c>
      <c r="F719" t="inlineStr">
        <is>
          <t>MENSAL</t>
        </is>
      </c>
      <c r="G719" t="n">
        <v>46650</v>
      </c>
      <c r="H719" t="n">
        <v>46650</v>
      </c>
      <c r="I719" t="n">
        <v>71</v>
      </c>
      <c r="J719" t="inlineStr">
        <is>
          <t>CARTEIRA</t>
        </is>
      </c>
      <c r="K719" t="inlineStr">
        <is>
          <t>CONTRATO</t>
        </is>
      </c>
      <c r="L719" t="n">
        <v>2461.42</v>
      </c>
      <c r="M719" t="inlineStr">
        <is>
          <t>IBIRAPITANGA FASE 3</t>
        </is>
      </c>
      <c r="N719" s="142">
        <f>DATE(YEAR(G719),MONTH(G719),1)</f>
        <v/>
      </c>
      <c r="O719" s="132">
        <f>IF(G719&gt;$K$3,"Futuro","Atraso")</f>
        <v/>
      </c>
      <c r="P719">
        <f>12*(YEAR(G719)-YEAR($K$3))+(MONTH(G719)-MONTH($K$3))</f>
        <v/>
      </c>
      <c r="Q719" s="366">
        <f>IF(M719="IBIRAPITANGA FASE 3",IF(O719="Atraso",L719,L719/(1+$I$2)^P719),IF(O719="Atraso",L719,L719/(1+$I$1)^P719))</f>
        <v/>
      </c>
      <c r="R719">
        <f>IF(O719="Atraso",$K$3-G719,0)</f>
        <v/>
      </c>
      <c r="S719">
        <f>IF(R719&lt;=15,"Até 15",IF(R719&lt;=30,"Entre 15 e 30",IF(R719&lt;=60,"Entre 30 e 60",IF(R719&lt;=90,"Entre 60 e 90",IF(R719&lt;=120,"Entre 90 e 120",IF(R719&lt;=150,"Entre 120 e 150",IF(R719&lt;=180,"Entre 150 e 180","Superior a 180")))))))</f>
        <v/>
      </c>
    </row>
    <row r="720">
      <c r="A720" t="inlineStr">
        <is>
          <t>Q03L05</t>
        </is>
      </c>
      <c r="B720" t="inlineStr">
        <is>
          <t>FELIPE RUBBO AGUILERA</t>
        </is>
      </c>
      <c r="C720" t="n">
        <v>1</v>
      </c>
      <c r="D720" t="inlineStr">
        <is>
          <t>IPCA</t>
        </is>
      </c>
      <c r="E720" t="n">
        <v>0.009488792934583046</v>
      </c>
      <c r="F720" t="inlineStr">
        <is>
          <t>MENSAL</t>
        </is>
      </c>
      <c r="G720" t="n">
        <v>46680</v>
      </c>
      <c r="H720" t="n">
        <v>46680</v>
      </c>
      <c r="I720" t="n">
        <v>72</v>
      </c>
      <c r="J720" t="inlineStr">
        <is>
          <t>CARTEIRA</t>
        </is>
      </c>
      <c r="K720" t="inlineStr">
        <is>
          <t>CONTRATO</t>
        </is>
      </c>
      <c r="L720" t="n">
        <v>2461.42</v>
      </c>
      <c r="M720" t="inlineStr">
        <is>
          <t>IBIRAPITANGA FASE 3</t>
        </is>
      </c>
      <c r="N720" s="142">
        <f>DATE(YEAR(G720),MONTH(G720),1)</f>
        <v/>
      </c>
      <c r="O720" s="132">
        <f>IF(G720&gt;$K$3,"Futuro","Atraso")</f>
        <v/>
      </c>
      <c r="P720">
        <f>12*(YEAR(G720)-YEAR($K$3))+(MONTH(G720)-MONTH($K$3))</f>
        <v/>
      </c>
      <c r="Q720" s="366">
        <f>IF(M720="IBIRAPITANGA FASE 3",IF(O720="Atraso",L720,L720/(1+$I$2)^P720),IF(O720="Atraso",L720,L720/(1+$I$1)^P720))</f>
        <v/>
      </c>
      <c r="R720">
        <f>IF(O720="Atraso",$K$3-G720,0)</f>
        <v/>
      </c>
      <c r="S720">
        <f>IF(R720&lt;=15,"Até 15",IF(R720&lt;=30,"Entre 15 e 30",IF(R720&lt;=60,"Entre 30 e 60",IF(R720&lt;=90,"Entre 60 e 90",IF(R720&lt;=120,"Entre 90 e 120",IF(R720&lt;=150,"Entre 120 e 150",IF(R720&lt;=180,"Entre 150 e 180","Superior a 180")))))))</f>
        <v/>
      </c>
    </row>
    <row r="721">
      <c r="A721" t="inlineStr">
        <is>
          <t>Q03L05</t>
        </is>
      </c>
      <c r="B721" t="inlineStr">
        <is>
          <t>FELIPE RUBBO AGUILERA</t>
        </is>
      </c>
      <c r="C721" t="n">
        <v>1</v>
      </c>
      <c r="D721" t="inlineStr">
        <is>
          <t>IPCA</t>
        </is>
      </c>
      <c r="E721" t="n">
        <v>0.009488792934583046</v>
      </c>
      <c r="F721" t="inlineStr">
        <is>
          <t>MENSAL</t>
        </is>
      </c>
      <c r="G721" t="n">
        <v>46711</v>
      </c>
      <c r="H721" t="n">
        <v>46711</v>
      </c>
      <c r="I721" t="n">
        <v>73</v>
      </c>
      <c r="J721" t="inlineStr">
        <is>
          <t>CARTEIRA</t>
        </is>
      </c>
      <c r="K721" t="inlineStr">
        <is>
          <t>CONTRATO</t>
        </is>
      </c>
      <c r="L721" t="n">
        <v>2461.42</v>
      </c>
      <c r="M721" t="inlineStr">
        <is>
          <t>IBIRAPITANGA FASE 3</t>
        </is>
      </c>
      <c r="N721" s="142">
        <f>DATE(YEAR(G721),MONTH(G721),1)</f>
        <v/>
      </c>
      <c r="O721" s="132">
        <f>IF(G721&gt;$K$3,"Futuro","Atraso")</f>
        <v/>
      </c>
      <c r="P721">
        <f>12*(YEAR(G721)-YEAR($K$3))+(MONTH(G721)-MONTH($K$3))</f>
        <v/>
      </c>
      <c r="Q721" s="366">
        <f>IF(M721="IBIRAPITANGA FASE 3",IF(O721="Atraso",L721,L721/(1+$I$2)^P721),IF(O721="Atraso",L721,L721/(1+$I$1)^P721))</f>
        <v/>
      </c>
      <c r="R721">
        <f>IF(O721="Atraso",$K$3-G721,0)</f>
        <v/>
      </c>
      <c r="S721">
        <f>IF(R721&lt;=15,"Até 15",IF(R721&lt;=30,"Entre 15 e 30",IF(R721&lt;=60,"Entre 30 e 60",IF(R721&lt;=90,"Entre 60 e 90",IF(R721&lt;=120,"Entre 90 e 120",IF(R721&lt;=150,"Entre 120 e 150",IF(R721&lt;=180,"Entre 150 e 180","Superior a 180")))))))</f>
        <v/>
      </c>
    </row>
    <row r="722">
      <c r="A722" t="inlineStr">
        <is>
          <t>Q03L05</t>
        </is>
      </c>
      <c r="B722" t="inlineStr">
        <is>
          <t>FELIPE RUBBO AGUILERA</t>
        </is>
      </c>
      <c r="C722" t="n">
        <v>1</v>
      </c>
      <c r="D722" t="inlineStr">
        <is>
          <t>IPCA</t>
        </is>
      </c>
      <c r="E722" t="n">
        <v>0.009488792934583046</v>
      </c>
      <c r="F722" t="inlineStr">
        <is>
          <t>MENSAL</t>
        </is>
      </c>
      <c r="G722" t="n">
        <v>46741</v>
      </c>
      <c r="H722" t="n">
        <v>46741</v>
      </c>
      <c r="I722" t="n">
        <v>74</v>
      </c>
      <c r="J722" t="inlineStr">
        <is>
          <t>CARTEIRA</t>
        </is>
      </c>
      <c r="K722" t="inlineStr">
        <is>
          <t>CONTRATO</t>
        </is>
      </c>
      <c r="L722" t="n">
        <v>2461.42</v>
      </c>
      <c r="M722" t="inlineStr">
        <is>
          <t>IBIRAPITANGA FASE 3</t>
        </is>
      </c>
      <c r="N722" s="142">
        <f>DATE(YEAR(G722),MONTH(G722),1)</f>
        <v/>
      </c>
      <c r="O722" s="132">
        <f>IF(G722&gt;$K$3,"Futuro","Atraso")</f>
        <v/>
      </c>
      <c r="P722">
        <f>12*(YEAR(G722)-YEAR($K$3))+(MONTH(G722)-MONTH($K$3))</f>
        <v/>
      </c>
      <c r="Q722" s="366">
        <f>IF(M722="IBIRAPITANGA FASE 3",IF(O722="Atraso",L722,L722/(1+$I$2)^P722),IF(O722="Atraso",L722,L722/(1+$I$1)^P722))</f>
        <v/>
      </c>
      <c r="R722">
        <f>IF(O722="Atraso",$K$3-G722,0)</f>
        <v/>
      </c>
      <c r="S722">
        <f>IF(R722&lt;=15,"Até 15",IF(R722&lt;=30,"Entre 15 e 30",IF(R722&lt;=60,"Entre 30 e 60",IF(R722&lt;=90,"Entre 60 e 90",IF(R722&lt;=120,"Entre 90 e 120",IF(R722&lt;=150,"Entre 120 e 150",IF(R722&lt;=180,"Entre 150 e 180","Superior a 180")))))))</f>
        <v/>
      </c>
    </row>
    <row r="723">
      <c r="A723" t="inlineStr">
        <is>
          <t>Q03L05</t>
        </is>
      </c>
      <c r="B723" t="inlineStr">
        <is>
          <t>FELIPE RUBBO AGUILERA</t>
        </is>
      </c>
      <c r="C723" t="n">
        <v>1</v>
      </c>
      <c r="D723" t="inlineStr">
        <is>
          <t>IPCA</t>
        </is>
      </c>
      <c r="E723" t="n">
        <v>0.009488792934583046</v>
      </c>
      <c r="F723" t="inlineStr">
        <is>
          <t>MENSAL</t>
        </is>
      </c>
      <c r="G723" t="n">
        <v>46772</v>
      </c>
      <c r="H723" t="n">
        <v>46772</v>
      </c>
      <c r="I723" t="n">
        <v>75</v>
      </c>
      <c r="J723" t="inlineStr">
        <is>
          <t>CARTEIRA</t>
        </is>
      </c>
      <c r="K723" t="inlineStr">
        <is>
          <t>CONTRATO</t>
        </is>
      </c>
      <c r="L723" t="n">
        <v>2461.42</v>
      </c>
      <c r="M723" t="inlineStr">
        <is>
          <t>IBIRAPITANGA FASE 3</t>
        </is>
      </c>
      <c r="N723" s="142">
        <f>DATE(YEAR(G723),MONTH(G723),1)</f>
        <v/>
      </c>
      <c r="O723" s="132">
        <f>IF(G723&gt;$K$3,"Futuro","Atraso")</f>
        <v/>
      </c>
      <c r="P723">
        <f>12*(YEAR(G723)-YEAR($K$3))+(MONTH(G723)-MONTH($K$3))</f>
        <v/>
      </c>
      <c r="Q723" s="366">
        <f>IF(M723="IBIRAPITANGA FASE 3",IF(O723="Atraso",L723,L723/(1+$I$2)^P723),IF(O723="Atraso",L723,L723/(1+$I$1)^P723))</f>
        <v/>
      </c>
      <c r="R723">
        <f>IF(O723="Atraso",$K$3-G723,0)</f>
        <v/>
      </c>
      <c r="S723">
        <f>IF(R723&lt;=15,"Até 15",IF(R723&lt;=30,"Entre 15 e 30",IF(R723&lt;=60,"Entre 30 e 60",IF(R723&lt;=90,"Entre 60 e 90",IF(R723&lt;=120,"Entre 90 e 120",IF(R723&lt;=150,"Entre 120 e 150",IF(R723&lt;=180,"Entre 150 e 180","Superior a 180")))))))</f>
        <v/>
      </c>
    </row>
    <row r="724">
      <c r="A724" t="inlineStr">
        <is>
          <t>Q03L05</t>
        </is>
      </c>
      <c r="B724" t="inlineStr">
        <is>
          <t>FELIPE RUBBO AGUILERA</t>
        </is>
      </c>
      <c r="C724" t="n">
        <v>1</v>
      </c>
      <c r="D724" t="inlineStr">
        <is>
          <t>IPCA</t>
        </is>
      </c>
      <c r="E724" t="n">
        <v>0.009488792934583046</v>
      </c>
      <c r="F724" t="inlineStr">
        <is>
          <t>MENSAL</t>
        </is>
      </c>
      <c r="G724" t="n">
        <v>46803</v>
      </c>
      <c r="H724" t="n">
        <v>46803</v>
      </c>
      <c r="I724" t="n">
        <v>76</v>
      </c>
      <c r="J724" t="inlineStr">
        <is>
          <t>CARTEIRA</t>
        </is>
      </c>
      <c r="K724" t="inlineStr">
        <is>
          <t>CONTRATO</t>
        </is>
      </c>
      <c r="L724" t="n">
        <v>2461.42</v>
      </c>
      <c r="M724" t="inlineStr">
        <is>
          <t>IBIRAPITANGA FASE 3</t>
        </is>
      </c>
      <c r="N724" s="142">
        <f>DATE(YEAR(G724),MONTH(G724),1)</f>
        <v/>
      </c>
      <c r="O724" s="132">
        <f>IF(G724&gt;$K$3,"Futuro","Atraso")</f>
        <v/>
      </c>
      <c r="P724">
        <f>12*(YEAR(G724)-YEAR($K$3))+(MONTH(G724)-MONTH($K$3))</f>
        <v/>
      </c>
      <c r="Q724" s="366">
        <f>IF(M724="IBIRAPITANGA FASE 3",IF(O724="Atraso",L724,L724/(1+$I$2)^P724),IF(O724="Atraso",L724,L724/(1+$I$1)^P724))</f>
        <v/>
      </c>
      <c r="R724">
        <f>IF(O724="Atraso",$K$3-G724,0)</f>
        <v/>
      </c>
      <c r="S724">
        <f>IF(R724&lt;=15,"Até 15",IF(R724&lt;=30,"Entre 15 e 30",IF(R724&lt;=60,"Entre 30 e 60",IF(R724&lt;=90,"Entre 60 e 90",IF(R724&lt;=120,"Entre 90 e 120",IF(R724&lt;=150,"Entre 120 e 150",IF(R724&lt;=180,"Entre 150 e 180","Superior a 180")))))))</f>
        <v/>
      </c>
    </row>
    <row r="725">
      <c r="A725" t="inlineStr">
        <is>
          <t>Q03L05</t>
        </is>
      </c>
      <c r="B725" t="inlineStr">
        <is>
          <t>FELIPE RUBBO AGUILERA</t>
        </is>
      </c>
      <c r="C725" t="n">
        <v>1</v>
      </c>
      <c r="D725" t="inlineStr">
        <is>
          <t>IPCA</t>
        </is>
      </c>
      <c r="E725" t="n">
        <v>0.009488792934583046</v>
      </c>
      <c r="F725" t="inlineStr">
        <is>
          <t>MENSAL</t>
        </is>
      </c>
      <c r="G725" t="n">
        <v>46832</v>
      </c>
      <c r="H725" t="n">
        <v>46832</v>
      </c>
      <c r="I725" t="n">
        <v>77</v>
      </c>
      <c r="J725" t="inlineStr">
        <is>
          <t>CARTEIRA</t>
        </is>
      </c>
      <c r="K725" t="inlineStr">
        <is>
          <t>CONTRATO</t>
        </is>
      </c>
      <c r="L725" t="n">
        <v>2461.42</v>
      </c>
      <c r="M725" t="inlineStr">
        <is>
          <t>IBIRAPITANGA FASE 3</t>
        </is>
      </c>
      <c r="N725" s="142">
        <f>DATE(YEAR(G725),MONTH(G725),1)</f>
        <v/>
      </c>
      <c r="O725" s="132">
        <f>IF(G725&gt;$K$3,"Futuro","Atraso")</f>
        <v/>
      </c>
      <c r="P725">
        <f>12*(YEAR(G725)-YEAR($K$3))+(MONTH(G725)-MONTH($K$3))</f>
        <v/>
      </c>
      <c r="Q725" s="366">
        <f>IF(M725="IBIRAPITANGA FASE 3",IF(O725="Atraso",L725,L725/(1+$I$2)^P725),IF(O725="Atraso",L725,L725/(1+$I$1)^P725))</f>
        <v/>
      </c>
      <c r="R725">
        <f>IF(O725="Atraso",$K$3-G725,0)</f>
        <v/>
      </c>
      <c r="S725">
        <f>IF(R725&lt;=15,"Até 15",IF(R725&lt;=30,"Entre 15 e 30",IF(R725&lt;=60,"Entre 30 e 60",IF(R725&lt;=90,"Entre 60 e 90",IF(R725&lt;=120,"Entre 90 e 120",IF(R725&lt;=150,"Entre 120 e 150",IF(R725&lt;=180,"Entre 150 e 180","Superior a 180")))))))</f>
        <v/>
      </c>
    </row>
    <row r="726">
      <c r="A726" t="inlineStr">
        <is>
          <t>Q03L05</t>
        </is>
      </c>
      <c r="B726" t="inlineStr">
        <is>
          <t>FELIPE RUBBO AGUILERA</t>
        </is>
      </c>
      <c r="C726" t="n">
        <v>1</v>
      </c>
      <c r="D726" t="inlineStr">
        <is>
          <t>IPCA</t>
        </is>
      </c>
      <c r="E726" t="n">
        <v>0.009488792934583046</v>
      </c>
      <c r="F726" t="inlineStr">
        <is>
          <t>MENSAL</t>
        </is>
      </c>
      <c r="G726" t="n">
        <v>46863</v>
      </c>
      <c r="H726" t="n">
        <v>46863</v>
      </c>
      <c r="I726" t="n">
        <v>78</v>
      </c>
      <c r="J726" t="inlineStr">
        <is>
          <t>CARTEIRA</t>
        </is>
      </c>
      <c r="K726" t="inlineStr">
        <is>
          <t>CONTRATO</t>
        </is>
      </c>
      <c r="L726" t="n">
        <v>2461.42</v>
      </c>
      <c r="M726" t="inlineStr">
        <is>
          <t>IBIRAPITANGA FASE 3</t>
        </is>
      </c>
      <c r="N726" s="142">
        <f>DATE(YEAR(G726),MONTH(G726),1)</f>
        <v/>
      </c>
      <c r="O726" s="132">
        <f>IF(G726&gt;$K$3,"Futuro","Atraso")</f>
        <v/>
      </c>
      <c r="P726">
        <f>12*(YEAR(G726)-YEAR($K$3))+(MONTH(G726)-MONTH($K$3))</f>
        <v/>
      </c>
      <c r="Q726" s="366">
        <f>IF(M726="IBIRAPITANGA FASE 3",IF(O726="Atraso",L726,L726/(1+$I$2)^P726),IF(O726="Atraso",L726,L726/(1+$I$1)^P726))</f>
        <v/>
      </c>
      <c r="R726">
        <f>IF(O726="Atraso",$K$3-G726,0)</f>
        <v/>
      </c>
      <c r="S726">
        <f>IF(R726&lt;=15,"Até 15",IF(R726&lt;=30,"Entre 15 e 30",IF(R726&lt;=60,"Entre 30 e 60",IF(R726&lt;=90,"Entre 60 e 90",IF(R726&lt;=120,"Entre 90 e 120",IF(R726&lt;=150,"Entre 120 e 150",IF(R726&lt;=180,"Entre 150 e 180","Superior a 180")))))))</f>
        <v/>
      </c>
    </row>
    <row r="727">
      <c r="A727" t="inlineStr">
        <is>
          <t>Q03L05</t>
        </is>
      </c>
      <c r="B727" t="inlineStr">
        <is>
          <t>FELIPE RUBBO AGUILERA</t>
        </is>
      </c>
      <c r="C727" t="n">
        <v>1</v>
      </c>
      <c r="D727" t="inlineStr">
        <is>
          <t>IPCA</t>
        </is>
      </c>
      <c r="E727" t="n">
        <v>0.009488792934583046</v>
      </c>
      <c r="F727" t="inlineStr">
        <is>
          <t>MENSAL</t>
        </is>
      </c>
      <c r="G727" t="n">
        <v>46893</v>
      </c>
      <c r="H727" t="n">
        <v>46893</v>
      </c>
      <c r="I727" t="n">
        <v>79</v>
      </c>
      <c r="J727" t="inlineStr">
        <is>
          <t>CARTEIRA</t>
        </is>
      </c>
      <c r="K727" t="inlineStr">
        <is>
          <t>CONTRATO</t>
        </is>
      </c>
      <c r="L727" t="n">
        <v>2461.42</v>
      </c>
      <c r="M727" t="inlineStr">
        <is>
          <t>IBIRAPITANGA FASE 3</t>
        </is>
      </c>
      <c r="N727" s="142">
        <f>DATE(YEAR(G727),MONTH(G727),1)</f>
        <v/>
      </c>
      <c r="O727" s="132">
        <f>IF(G727&gt;$K$3,"Futuro","Atraso")</f>
        <v/>
      </c>
      <c r="P727">
        <f>12*(YEAR(G727)-YEAR($K$3))+(MONTH(G727)-MONTH($K$3))</f>
        <v/>
      </c>
      <c r="Q727" s="366">
        <f>IF(M727="IBIRAPITANGA FASE 3",IF(O727="Atraso",L727,L727/(1+$I$2)^P727),IF(O727="Atraso",L727,L727/(1+$I$1)^P727))</f>
        <v/>
      </c>
      <c r="R727">
        <f>IF(O727="Atraso",$K$3-G727,0)</f>
        <v/>
      </c>
      <c r="S727">
        <f>IF(R727&lt;=15,"Até 15",IF(R727&lt;=30,"Entre 15 e 30",IF(R727&lt;=60,"Entre 30 e 60",IF(R727&lt;=90,"Entre 60 e 90",IF(R727&lt;=120,"Entre 90 e 120",IF(R727&lt;=150,"Entre 120 e 150",IF(R727&lt;=180,"Entre 150 e 180","Superior a 180")))))))</f>
        <v/>
      </c>
    </row>
    <row r="728">
      <c r="A728" t="inlineStr">
        <is>
          <t>Q03L05</t>
        </is>
      </c>
      <c r="B728" t="inlineStr">
        <is>
          <t>FELIPE RUBBO AGUILERA</t>
        </is>
      </c>
      <c r="C728" t="n">
        <v>1</v>
      </c>
      <c r="D728" t="inlineStr">
        <is>
          <t>IPCA</t>
        </is>
      </c>
      <c r="E728" t="n">
        <v>0.009488792934583046</v>
      </c>
      <c r="F728" t="inlineStr">
        <is>
          <t>MENSAL</t>
        </is>
      </c>
      <c r="G728" t="n">
        <v>46924</v>
      </c>
      <c r="H728" t="n">
        <v>46924</v>
      </c>
      <c r="I728" t="n">
        <v>80</v>
      </c>
      <c r="J728" t="inlineStr">
        <is>
          <t>CARTEIRA</t>
        </is>
      </c>
      <c r="K728" t="inlineStr">
        <is>
          <t>CONTRATO</t>
        </is>
      </c>
      <c r="L728" t="n">
        <v>2461.42</v>
      </c>
      <c r="M728" t="inlineStr">
        <is>
          <t>IBIRAPITANGA FASE 3</t>
        </is>
      </c>
      <c r="N728" s="142">
        <f>DATE(YEAR(G728),MONTH(G728),1)</f>
        <v/>
      </c>
      <c r="O728" s="132">
        <f>IF(G728&gt;$K$3,"Futuro","Atraso")</f>
        <v/>
      </c>
      <c r="P728">
        <f>12*(YEAR(G728)-YEAR($K$3))+(MONTH(G728)-MONTH($K$3))</f>
        <v/>
      </c>
      <c r="Q728" s="366">
        <f>IF(M728="IBIRAPITANGA FASE 3",IF(O728="Atraso",L728,L728/(1+$I$2)^P728),IF(O728="Atraso",L728,L728/(1+$I$1)^P728))</f>
        <v/>
      </c>
      <c r="R728">
        <f>IF(O728="Atraso",$K$3-G728,0)</f>
        <v/>
      </c>
      <c r="S728">
        <f>IF(R728&lt;=15,"Até 15",IF(R728&lt;=30,"Entre 15 e 30",IF(R728&lt;=60,"Entre 30 e 60",IF(R728&lt;=90,"Entre 60 e 90",IF(R728&lt;=120,"Entre 90 e 120",IF(R728&lt;=150,"Entre 120 e 150",IF(R728&lt;=180,"Entre 150 e 180","Superior a 180")))))))</f>
        <v/>
      </c>
    </row>
    <row r="729">
      <c r="A729" t="inlineStr">
        <is>
          <t>Q03L05</t>
        </is>
      </c>
      <c r="B729" t="inlineStr">
        <is>
          <t>FELIPE RUBBO AGUILERA</t>
        </is>
      </c>
      <c r="C729" t="n">
        <v>1</v>
      </c>
      <c r="D729" t="inlineStr">
        <is>
          <t>IPCA</t>
        </is>
      </c>
      <c r="E729" t="n">
        <v>0.009488792934583046</v>
      </c>
      <c r="F729" t="inlineStr">
        <is>
          <t>MENSAL</t>
        </is>
      </c>
      <c r="G729" t="n">
        <v>46924</v>
      </c>
      <c r="H729" t="n">
        <v>46924</v>
      </c>
      <c r="I729" t="n">
        <v>7</v>
      </c>
      <c r="J729" t="inlineStr">
        <is>
          <t>CARTEIRA</t>
        </is>
      </c>
      <c r="K729" t="inlineStr">
        <is>
          <t>CONTRATO</t>
        </is>
      </c>
      <c r="L729" t="n">
        <v>13340.37</v>
      </c>
      <c r="M729" t="inlineStr">
        <is>
          <t>IBIRAPITANGA FASE 3</t>
        </is>
      </c>
      <c r="N729" s="142">
        <f>DATE(YEAR(G729),MONTH(G729),1)</f>
        <v/>
      </c>
      <c r="O729" s="132">
        <f>IF(G729&gt;$K$3,"Futuro","Atraso")</f>
        <v/>
      </c>
      <c r="P729">
        <f>12*(YEAR(G729)-YEAR($K$3))+(MONTH(G729)-MONTH($K$3))</f>
        <v/>
      </c>
      <c r="Q729" s="366">
        <f>IF(M729="IBIRAPITANGA FASE 3",IF(O729="Atraso",L729,L729/(1+$I$2)^P729),IF(O729="Atraso",L729,L729/(1+$I$1)^P729))</f>
        <v/>
      </c>
      <c r="R729">
        <f>IF(O729="Atraso",$K$3-G729,0)</f>
        <v/>
      </c>
      <c r="S729">
        <f>IF(R729&lt;=15,"Até 15",IF(R729&lt;=30,"Entre 15 e 30",IF(R729&lt;=60,"Entre 30 e 60",IF(R729&lt;=90,"Entre 60 e 90",IF(R729&lt;=120,"Entre 90 e 120",IF(R729&lt;=150,"Entre 120 e 150",IF(R729&lt;=180,"Entre 150 e 180","Superior a 180")))))))</f>
        <v/>
      </c>
    </row>
    <row r="730">
      <c r="A730" t="inlineStr">
        <is>
          <t>Q03L05</t>
        </is>
      </c>
      <c r="B730" t="inlineStr">
        <is>
          <t>FELIPE RUBBO AGUILERA</t>
        </is>
      </c>
      <c r="C730" t="n">
        <v>1</v>
      </c>
      <c r="D730" t="inlineStr">
        <is>
          <t>IPCA</t>
        </is>
      </c>
      <c r="E730" t="n">
        <v>0.009488792934583046</v>
      </c>
      <c r="F730" t="inlineStr">
        <is>
          <t>MENSAL</t>
        </is>
      </c>
      <c r="G730" t="n">
        <v>46954</v>
      </c>
      <c r="H730" t="n">
        <v>46954</v>
      </c>
      <c r="I730" t="n">
        <v>81</v>
      </c>
      <c r="J730" t="inlineStr">
        <is>
          <t>CARTEIRA</t>
        </is>
      </c>
      <c r="K730" t="inlineStr">
        <is>
          <t>CONTRATO</t>
        </is>
      </c>
      <c r="L730" t="n">
        <v>2461.42</v>
      </c>
      <c r="M730" t="inlineStr">
        <is>
          <t>IBIRAPITANGA FASE 3</t>
        </is>
      </c>
      <c r="N730" s="142">
        <f>DATE(YEAR(G730),MONTH(G730),1)</f>
        <v/>
      </c>
      <c r="O730" s="132">
        <f>IF(G730&gt;$K$3,"Futuro","Atraso")</f>
        <v/>
      </c>
      <c r="P730">
        <f>12*(YEAR(G730)-YEAR($K$3))+(MONTH(G730)-MONTH($K$3))</f>
        <v/>
      </c>
      <c r="Q730" s="366">
        <f>IF(M730="IBIRAPITANGA FASE 3",IF(O730="Atraso",L730,L730/(1+$I$2)^P730),IF(O730="Atraso",L730,L730/(1+$I$1)^P730))</f>
        <v/>
      </c>
      <c r="R730">
        <f>IF(O730="Atraso",$K$3-G730,0)</f>
        <v/>
      </c>
      <c r="S730">
        <f>IF(R730&lt;=15,"Até 15",IF(R730&lt;=30,"Entre 15 e 30",IF(R730&lt;=60,"Entre 30 e 60",IF(R730&lt;=90,"Entre 60 e 90",IF(R730&lt;=120,"Entre 90 e 120",IF(R730&lt;=150,"Entre 120 e 150",IF(R730&lt;=180,"Entre 150 e 180","Superior a 180")))))))</f>
        <v/>
      </c>
    </row>
    <row r="731">
      <c r="A731" t="inlineStr">
        <is>
          <t>Q03L05</t>
        </is>
      </c>
      <c r="B731" t="inlineStr">
        <is>
          <t>FELIPE RUBBO AGUILERA</t>
        </is>
      </c>
      <c r="C731" t="n">
        <v>1</v>
      </c>
      <c r="D731" t="inlineStr">
        <is>
          <t>IPCA</t>
        </is>
      </c>
      <c r="E731" t="n">
        <v>0.009488792934583046</v>
      </c>
      <c r="F731" t="inlineStr">
        <is>
          <t>MENSAL</t>
        </is>
      </c>
      <c r="G731" t="n">
        <v>46985</v>
      </c>
      <c r="H731" t="n">
        <v>46985</v>
      </c>
      <c r="I731" t="n">
        <v>82</v>
      </c>
      <c r="J731" t="inlineStr">
        <is>
          <t>CARTEIRA</t>
        </is>
      </c>
      <c r="K731" t="inlineStr">
        <is>
          <t>CONTRATO</t>
        </is>
      </c>
      <c r="L731" t="n">
        <v>2461.42</v>
      </c>
      <c r="M731" t="inlineStr">
        <is>
          <t>IBIRAPITANGA FASE 3</t>
        </is>
      </c>
      <c r="N731" s="142">
        <f>DATE(YEAR(G731),MONTH(G731),1)</f>
        <v/>
      </c>
      <c r="O731" s="132">
        <f>IF(G731&gt;$K$3,"Futuro","Atraso")</f>
        <v/>
      </c>
      <c r="P731">
        <f>12*(YEAR(G731)-YEAR($K$3))+(MONTH(G731)-MONTH($K$3))</f>
        <v/>
      </c>
      <c r="Q731" s="366">
        <f>IF(M731="IBIRAPITANGA FASE 3",IF(O731="Atraso",L731,L731/(1+$I$2)^P731),IF(O731="Atraso",L731,L731/(1+$I$1)^P731))</f>
        <v/>
      </c>
      <c r="R731">
        <f>IF(O731="Atraso",$K$3-G731,0)</f>
        <v/>
      </c>
      <c r="S731">
        <f>IF(R731&lt;=15,"Até 15",IF(R731&lt;=30,"Entre 15 e 30",IF(R731&lt;=60,"Entre 30 e 60",IF(R731&lt;=90,"Entre 60 e 90",IF(R731&lt;=120,"Entre 90 e 120",IF(R731&lt;=150,"Entre 120 e 150",IF(R731&lt;=180,"Entre 150 e 180","Superior a 180")))))))</f>
        <v/>
      </c>
    </row>
    <row r="732">
      <c r="A732" t="inlineStr">
        <is>
          <t>Q03L05</t>
        </is>
      </c>
      <c r="B732" t="inlineStr">
        <is>
          <t>FELIPE RUBBO AGUILERA</t>
        </is>
      </c>
      <c r="C732" t="n">
        <v>1</v>
      </c>
      <c r="D732" t="inlineStr">
        <is>
          <t>IPCA</t>
        </is>
      </c>
      <c r="E732" t="n">
        <v>0.009488792934583046</v>
      </c>
      <c r="F732" t="inlineStr">
        <is>
          <t>MENSAL</t>
        </is>
      </c>
      <c r="G732" t="n">
        <v>47016</v>
      </c>
      <c r="H732" t="n">
        <v>47016</v>
      </c>
      <c r="I732" t="n">
        <v>83</v>
      </c>
      <c r="J732" t="inlineStr">
        <is>
          <t>CARTEIRA</t>
        </is>
      </c>
      <c r="K732" t="inlineStr">
        <is>
          <t>CONTRATO</t>
        </is>
      </c>
      <c r="L732" t="n">
        <v>2461.42</v>
      </c>
      <c r="M732" t="inlineStr">
        <is>
          <t>IBIRAPITANGA FASE 3</t>
        </is>
      </c>
      <c r="N732" s="142">
        <f>DATE(YEAR(G732),MONTH(G732),1)</f>
        <v/>
      </c>
      <c r="O732" s="132">
        <f>IF(G732&gt;$K$3,"Futuro","Atraso")</f>
        <v/>
      </c>
      <c r="P732">
        <f>12*(YEAR(G732)-YEAR($K$3))+(MONTH(G732)-MONTH($K$3))</f>
        <v/>
      </c>
      <c r="Q732" s="366">
        <f>IF(M732="IBIRAPITANGA FASE 3",IF(O732="Atraso",L732,L732/(1+$I$2)^P732),IF(O732="Atraso",L732,L732/(1+$I$1)^P732))</f>
        <v/>
      </c>
      <c r="R732">
        <f>IF(O732="Atraso",$K$3-G732,0)</f>
        <v/>
      </c>
      <c r="S732">
        <f>IF(R732&lt;=15,"Até 15",IF(R732&lt;=30,"Entre 15 e 30",IF(R732&lt;=60,"Entre 30 e 60",IF(R732&lt;=90,"Entre 60 e 90",IF(R732&lt;=120,"Entre 90 e 120",IF(R732&lt;=150,"Entre 120 e 150",IF(R732&lt;=180,"Entre 150 e 180","Superior a 180")))))))</f>
        <v/>
      </c>
    </row>
    <row r="733">
      <c r="A733" t="inlineStr">
        <is>
          <t>Q03L05</t>
        </is>
      </c>
      <c r="B733" t="inlineStr">
        <is>
          <t>FELIPE RUBBO AGUILERA</t>
        </is>
      </c>
      <c r="C733" t="n">
        <v>1</v>
      </c>
      <c r="D733" t="inlineStr">
        <is>
          <t>IPCA</t>
        </is>
      </c>
      <c r="E733" t="n">
        <v>0.009488792934583046</v>
      </c>
      <c r="F733" t="inlineStr">
        <is>
          <t>MENSAL</t>
        </is>
      </c>
      <c r="G733" t="n">
        <v>47046</v>
      </c>
      <c r="H733" t="n">
        <v>47046</v>
      </c>
      <c r="I733" t="n">
        <v>84</v>
      </c>
      <c r="J733" t="inlineStr">
        <is>
          <t>CARTEIRA</t>
        </is>
      </c>
      <c r="K733" t="inlineStr">
        <is>
          <t>CONTRATO</t>
        </is>
      </c>
      <c r="L733" t="n">
        <v>2461.42</v>
      </c>
      <c r="M733" t="inlineStr">
        <is>
          <t>IBIRAPITANGA FASE 3</t>
        </is>
      </c>
      <c r="N733" s="142">
        <f>DATE(YEAR(G733),MONTH(G733),1)</f>
        <v/>
      </c>
      <c r="O733" s="132">
        <f>IF(G733&gt;$K$3,"Futuro","Atraso")</f>
        <v/>
      </c>
      <c r="P733">
        <f>12*(YEAR(G733)-YEAR($K$3))+(MONTH(G733)-MONTH($K$3))</f>
        <v/>
      </c>
      <c r="Q733" s="366">
        <f>IF(M733="IBIRAPITANGA FASE 3",IF(O733="Atraso",L733,L733/(1+$I$2)^P733),IF(O733="Atraso",L733,L733/(1+$I$1)^P733))</f>
        <v/>
      </c>
      <c r="R733">
        <f>IF(O733="Atraso",$K$3-G733,0)</f>
        <v/>
      </c>
      <c r="S733">
        <f>IF(R733&lt;=15,"Até 15",IF(R733&lt;=30,"Entre 15 e 30",IF(R733&lt;=60,"Entre 30 e 60",IF(R733&lt;=90,"Entre 60 e 90",IF(R733&lt;=120,"Entre 90 e 120",IF(R733&lt;=150,"Entre 120 e 150",IF(R733&lt;=180,"Entre 150 e 180","Superior a 180")))))))</f>
        <v/>
      </c>
    </row>
    <row r="734">
      <c r="A734" t="inlineStr">
        <is>
          <t>Q03L05</t>
        </is>
      </c>
      <c r="B734" t="inlineStr">
        <is>
          <t>FELIPE RUBBO AGUILERA</t>
        </is>
      </c>
      <c r="C734" t="n">
        <v>1</v>
      </c>
      <c r="D734" t="inlineStr">
        <is>
          <t>IPCA</t>
        </is>
      </c>
      <c r="E734" t="n">
        <v>0.009488792934583046</v>
      </c>
      <c r="F734" t="inlineStr">
        <is>
          <t>MENSAL</t>
        </is>
      </c>
      <c r="G734" t="n">
        <v>47077</v>
      </c>
      <c r="H734" t="n">
        <v>47077</v>
      </c>
      <c r="I734" t="n">
        <v>85</v>
      </c>
      <c r="J734" t="inlineStr">
        <is>
          <t>CARTEIRA</t>
        </is>
      </c>
      <c r="K734" t="inlineStr">
        <is>
          <t>CONTRATO</t>
        </is>
      </c>
      <c r="L734" t="n">
        <v>2461.42</v>
      </c>
      <c r="M734" t="inlineStr">
        <is>
          <t>IBIRAPITANGA FASE 3</t>
        </is>
      </c>
      <c r="N734" s="142">
        <f>DATE(YEAR(G734),MONTH(G734),1)</f>
        <v/>
      </c>
      <c r="O734" s="132">
        <f>IF(G734&gt;$K$3,"Futuro","Atraso")</f>
        <v/>
      </c>
      <c r="P734">
        <f>12*(YEAR(G734)-YEAR($K$3))+(MONTH(G734)-MONTH($K$3))</f>
        <v/>
      </c>
      <c r="Q734" s="366">
        <f>IF(M734="IBIRAPITANGA FASE 3",IF(O734="Atraso",L734,L734/(1+$I$2)^P734),IF(O734="Atraso",L734,L734/(1+$I$1)^P734))</f>
        <v/>
      </c>
      <c r="R734">
        <f>IF(O734="Atraso",$K$3-G734,0)</f>
        <v/>
      </c>
      <c r="S734">
        <f>IF(R734&lt;=15,"Até 15",IF(R734&lt;=30,"Entre 15 e 30",IF(R734&lt;=60,"Entre 30 e 60",IF(R734&lt;=90,"Entre 60 e 90",IF(R734&lt;=120,"Entre 90 e 120",IF(R734&lt;=150,"Entre 120 e 150",IF(R734&lt;=180,"Entre 150 e 180","Superior a 180")))))))</f>
        <v/>
      </c>
    </row>
    <row r="735">
      <c r="A735" t="inlineStr">
        <is>
          <t>Q03L05</t>
        </is>
      </c>
      <c r="B735" t="inlineStr">
        <is>
          <t>FELIPE RUBBO AGUILERA</t>
        </is>
      </c>
      <c r="C735" t="n">
        <v>1</v>
      </c>
      <c r="D735" t="inlineStr">
        <is>
          <t>IPCA</t>
        </is>
      </c>
      <c r="E735" t="n">
        <v>0.009488792934583046</v>
      </c>
      <c r="F735" t="inlineStr">
        <is>
          <t>MENSAL</t>
        </is>
      </c>
      <c r="G735" t="n">
        <v>47107</v>
      </c>
      <c r="H735" t="n">
        <v>47107</v>
      </c>
      <c r="I735" t="n">
        <v>86</v>
      </c>
      <c r="J735" t="inlineStr">
        <is>
          <t>CARTEIRA</t>
        </is>
      </c>
      <c r="K735" t="inlineStr">
        <is>
          <t>CONTRATO</t>
        </is>
      </c>
      <c r="L735" t="n">
        <v>2461.42</v>
      </c>
      <c r="M735" t="inlineStr">
        <is>
          <t>IBIRAPITANGA FASE 3</t>
        </is>
      </c>
      <c r="N735" s="142">
        <f>DATE(YEAR(G735),MONTH(G735),1)</f>
        <v/>
      </c>
      <c r="O735" s="132">
        <f>IF(G735&gt;$K$3,"Futuro","Atraso")</f>
        <v/>
      </c>
      <c r="P735">
        <f>12*(YEAR(G735)-YEAR($K$3))+(MONTH(G735)-MONTH($K$3))</f>
        <v/>
      </c>
      <c r="Q735" s="366">
        <f>IF(M735="IBIRAPITANGA FASE 3",IF(O735="Atraso",L735,L735/(1+$I$2)^P735),IF(O735="Atraso",L735,L735/(1+$I$1)^P735))</f>
        <v/>
      </c>
      <c r="R735">
        <f>IF(O735="Atraso",$K$3-G735,0)</f>
        <v/>
      </c>
      <c r="S735">
        <f>IF(R735&lt;=15,"Até 15",IF(R735&lt;=30,"Entre 15 e 30",IF(R735&lt;=60,"Entre 30 e 60",IF(R735&lt;=90,"Entre 60 e 90",IF(R735&lt;=120,"Entre 90 e 120",IF(R735&lt;=150,"Entre 120 e 150",IF(R735&lt;=180,"Entre 150 e 180","Superior a 180")))))))</f>
        <v/>
      </c>
    </row>
    <row r="736">
      <c r="A736" t="inlineStr">
        <is>
          <t>Q03L05</t>
        </is>
      </c>
      <c r="B736" t="inlineStr">
        <is>
          <t>FELIPE RUBBO AGUILERA</t>
        </is>
      </c>
      <c r="C736" t="n">
        <v>1</v>
      </c>
      <c r="D736" t="inlineStr">
        <is>
          <t>IPCA</t>
        </is>
      </c>
      <c r="E736" t="n">
        <v>0.009488792934583046</v>
      </c>
      <c r="F736" t="inlineStr">
        <is>
          <t>MENSAL</t>
        </is>
      </c>
      <c r="G736" t="n">
        <v>47138</v>
      </c>
      <c r="H736" t="n">
        <v>47138</v>
      </c>
      <c r="I736" t="n">
        <v>87</v>
      </c>
      <c r="J736" t="inlineStr">
        <is>
          <t>CARTEIRA</t>
        </is>
      </c>
      <c r="K736" t="inlineStr">
        <is>
          <t>CONTRATO</t>
        </is>
      </c>
      <c r="L736" t="n">
        <v>2461.42</v>
      </c>
      <c r="M736" t="inlineStr">
        <is>
          <t>IBIRAPITANGA FASE 3</t>
        </is>
      </c>
      <c r="N736" s="142">
        <f>DATE(YEAR(G736),MONTH(G736),1)</f>
        <v/>
      </c>
      <c r="O736" s="132">
        <f>IF(G736&gt;$K$3,"Futuro","Atraso")</f>
        <v/>
      </c>
      <c r="P736">
        <f>12*(YEAR(G736)-YEAR($K$3))+(MONTH(G736)-MONTH($K$3))</f>
        <v/>
      </c>
      <c r="Q736" s="366">
        <f>IF(M736="IBIRAPITANGA FASE 3",IF(O736="Atraso",L736,L736/(1+$I$2)^P736),IF(O736="Atraso",L736,L736/(1+$I$1)^P736))</f>
        <v/>
      </c>
      <c r="R736">
        <f>IF(O736="Atraso",$K$3-G736,0)</f>
        <v/>
      </c>
      <c r="S736">
        <f>IF(R736&lt;=15,"Até 15",IF(R736&lt;=30,"Entre 15 e 30",IF(R736&lt;=60,"Entre 30 e 60",IF(R736&lt;=90,"Entre 60 e 90",IF(R736&lt;=120,"Entre 90 e 120",IF(R736&lt;=150,"Entre 120 e 150",IF(R736&lt;=180,"Entre 150 e 180","Superior a 180")))))))</f>
        <v/>
      </c>
    </row>
    <row r="737">
      <c r="A737" t="inlineStr">
        <is>
          <t>Q03L05</t>
        </is>
      </c>
      <c r="B737" t="inlineStr">
        <is>
          <t>FELIPE RUBBO AGUILERA</t>
        </is>
      </c>
      <c r="C737" t="n">
        <v>1</v>
      </c>
      <c r="D737" t="inlineStr">
        <is>
          <t>IPCA</t>
        </is>
      </c>
      <c r="E737" t="n">
        <v>0.009488792934583046</v>
      </c>
      <c r="F737" t="inlineStr">
        <is>
          <t>MENSAL</t>
        </is>
      </c>
      <c r="G737" t="n">
        <v>47169</v>
      </c>
      <c r="H737" t="n">
        <v>47169</v>
      </c>
      <c r="I737" t="n">
        <v>88</v>
      </c>
      <c r="J737" t="inlineStr">
        <is>
          <t>CARTEIRA</t>
        </is>
      </c>
      <c r="K737" t="inlineStr">
        <is>
          <t>CONTRATO</t>
        </is>
      </c>
      <c r="L737" t="n">
        <v>2461.42</v>
      </c>
      <c r="M737" t="inlineStr">
        <is>
          <t>IBIRAPITANGA FASE 3</t>
        </is>
      </c>
      <c r="N737" s="142">
        <f>DATE(YEAR(G737),MONTH(G737),1)</f>
        <v/>
      </c>
      <c r="O737" s="132">
        <f>IF(G737&gt;$K$3,"Futuro","Atraso")</f>
        <v/>
      </c>
      <c r="P737">
        <f>12*(YEAR(G737)-YEAR($K$3))+(MONTH(G737)-MONTH($K$3))</f>
        <v/>
      </c>
      <c r="Q737" s="366">
        <f>IF(M737="IBIRAPITANGA FASE 3",IF(O737="Atraso",L737,L737/(1+$I$2)^P737),IF(O737="Atraso",L737,L737/(1+$I$1)^P737))</f>
        <v/>
      </c>
      <c r="R737">
        <f>IF(O737="Atraso",$K$3-G737,0)</f>
        <v/>
      </c>
      <c r="S737">
        <f>IF(R737&lt;=15,"Até 15",IF(R737&lt;=30,"Entre 15 e 30",IF(R737&lt;=60,"Entre 30 e 60",IF(R737&lt;=90,"Entre 60 e 90",IF(R737&lt;=120,"Entre 90 e 120",IF(R737&lt;=150,"Entre 120 e 150",IF(R737&lt;=180,"Entre 150 e 180","Superior a 180")))))))</f>
        <v/>
      </c>
    </row>
    <row r="738">
      <c r="A738" t="inlineStr">
        <is>
          <t>Q03L05</t>
        </is>
      </c>
      <c r="B738" t="inlineStr">
        <is>
          <t>FELIPE RUBBO AGUILERA</t>
        </is>
      </c>
      <c r="C738" t="n">
        <v>1</v>
      </c>
      <c r="D738" t="inlineStr">
        <is>
          <t>IPCA</t>
        </is>
      </c>
      <c r="E738" t="n">
        <v>0.009488792934583046</v>
      </c>
      <c r="F738" t="inlineStr">
        <is>
          <t>MENSAL</t>
        </is>
      </c>
      <c r="G738" t="n">
        <v>47197</v>
      </c>
      <c r="H738" t="n">
        <v>47197</v>
      </c>
      <c r="I738" t="n">
        <v>89</v>
      </c>
      <c r="J738" t="inlineStr">
        <is>
          <t>CARTEIRA</t>
        </is>
      </c>
      <c r="K738" t="inlineStr">
        <is>
          <t>CONTRATO</t>
        </is>
      </c>
      <c r="L738" t="n">
        <v>2461.42</v>
      </c>
      <c r="M738" t="inlineStr">
        <is>
          <t>IBIRAPITANGA FASE 3</t>
        </is>
      </c>
      <c r="N738" s="142">
        <f>DATE(YEAR(G738),MONTH(G738),1)</f>
        <v/>
      </c>
      <c r="O738" s="132">
        <f>IF(G738&gt;$K$3,"Futuro","Atraso")</f>
        <v/>
      </c>
      <c r="P738">
        <f>12*(YEAR(G738)-YEAR($K$3))+(MONTH(G738)-MONTH($K$3))</f>
        <v/>
      </c>
      <c r="Q738" s="366">
        <f>IF(M738="IBIRAPITANGA FASE 3",IF(O738="Atraso",L738,L738/(1+$I$2)^P738),IF(O738="Atraso",L738,L738/(1+$I$1)^P738))</f>
        <v/>
      </c>
      <c r="R738">
        <f>IF(O738="Atraso",$K$3-G738,0)</f>
        <v/>
      </c>
      <c r="S738">
        <f>IF(R738&lt;=15,"Até 15",IF(R738&lt;=30,"Entre 15 e 30",IF(R738&lt;=60,"Entre 30 e 60",IF(R738&lt;=90,"Entre 60 e 90",IF(R738&lt;=120,"Entre 90 e 120",IF(R738&lt;=150,"Entre 120 e 150",IF(R738&lt;=180,"Entre 150 e 180","Superior a 180")))))))</f>
        <v/>
      </c>
    </row>
    <row r="739">
      <c r="A739" t="inlineStr">
        <is>
          <t>Q03L05</t>
        </is>
      </c>
      <c r="B739" t="inlineStr">
        <is>
          <t>FELIPE RUBBO AGUILERA</t>
        </is>
      </c>
      <c r="C739" t="n">
        <v>1</v>
      </c>
      <c r="D739" t="inlineStr">
        <is>
          <t>IPCA</t>
        </is>
      </c>
      <c r="E739" t="n">
        <v>0.009488792934583046</v>
      </c>
      <c r="F739" t="inlineStr">
        <is>
          <t>MENSAL</t>
        </is>
      </c>
      <c r="G739" t="n">
        <v>47228</v>
      </c>
      <c r="H739" t="n">
        <v>47228</v>
      </c>
      <c r="I739" t="n">
        <v>90</v>
      </c>
      <c r="J739" t="inlineStr">
        <is>
          <t>CARTEIRA</t>
        </is>
      </c>
      <c r="K739" t="inlineStr">
        <is>
          <t>CONTRATO</t>
        </is>
      </c>
      <c r="L739" t="n">
        <v>2461.42</v>
      </c>
      <c r="M739" t="inlineStr">
        <is>
          <t>IBIRAPITANGA FASE 3</t>
        </is>
      </c>
      <c r="N739" s="142">
        <f>DATE(YEAR(G739),MONTH(G739),1)</f>
        <v/>
      </c>
      <c r="O739" s="132">
        <f>IF(G739&gt;$K$3,"Futuro","Atraso")</f>
        <v/>
      </c>
      <c r="P739">
        <f>12*(YEAR(G739)-YEAR($K$3))+(MONTH(G739)-MONTH($K$3))</f>
        <v/>
      </c>
      <c r="Q739" s="366">
        <f>IF(M739="IBIRAPITANGA FASE 3",IF(O739="Atraso",L739,L739/(1+$I$2)^P739),IF(O739="Atraso",L739,L739/(1+$I$1)^P739))</f>
        <v/>
      </c>
      <c r="R739">
        <f>IF(O739="Atraso",$K$3-G739,0)</f>
        <v/>
      </c>
      <c r="S739">
        <f>IF(R739&lt;=15,"Até 15",IF(R739&lt;=30,"Entre 15 e 30",IF(R739&lt;=60,"Entre 30 e 60",IF(R739&lt;=90,"Entre 60 e 90",IF(R739&lt;=120,"Entre 90 e 120",IF(R739&lt;=150,"Entre 120 e 150",IF(R739&lt;=180,"Entre 150 e 180","Superior a 180")))))))</f>
        <v/>
      </c>
    </row>
    <row r="740">
      <c r="A740" t="inlineStr">
        <is>
          <t>Q03L05</t>
        </is>
      </c>
      <c r="B740" t="inlineStr">
        <is>
          <t>FELIPE RUBBO AGUILERA</t>
        </is>
      </c>
      <c r="C740" t="n">
        <v>1</v>
      </c>
      <c r="D740" t="inlineStr">
        <is>
          <t>IPCA</t>
        </is>
      </c>
      <c r="E740" t="n">
        <v>0.009488792934583046</v>
      </c>
      <c r="F740" t="inlineStr">
        <is>
          <t>MENSAL</t>
        </is>
      </c>
      <c r="G740" t="n">
        <v>47258</v>
      </c>
      <c r="H740" t="n">
        <v>47258</v>
      </c>
      <c r="I740" t="n">
        <v>91</v>
      </c>
      <c r="J740" t="inlineStr">
        <is>
          <t>CARTEIRA</t>
        </is>
      </c>
      <c r="K740" t="inlineStr">
        <is>
          <t>CONTRATO</t>
        </is>
      </c>
      <c r="L740" t="n">
        <v>2461.42</v>
      </c>
      <c r="M740" t="inlineStr">
        <is>
          <t>IBIRAPITANGA FASE 3</t>
        </is>
      </c>
      <c r="N740" s="142">
        <f>DATE(YEAR(G740),MONTH(G740),1)</f>
        <v/>
      </c>
      <c r="O740" s="132">
        <f>IF(G740&gt;$K$3,"Futuro","Atraso")</f>
        <v/>
      </c>
      <c r="P740">
        <f>12*(YEAR(G740)-YEAR($K$3))+(MONTH(G740)-MONTH($K$3))</f>
        <v/>
      </c>
      <c r="Q740" s="366">
        <f>IF(M740="IBIRAPITANGA FASE 3",IF(O740="Atraso",L740,L740/(1+$I$2)^P740),IF(O740="Atraso",L740,L740/(1+$I$1)^P740))</f>
        <v/>
      </c>
      <c r="R740">
        <f>IF(O740="Atraso",$K$3-G740,0)</f>
        <v/>
      </c>
      <c r="S740">
        <f>IF(R740&lt;=15,"Até 15",IF(R740&lt;=30,"Entre 15 e 30",IF(R740&lt;=60,"Entre 30 e 60",IF(R740&lt;=90,"Entre 60 e 90",IF(R740&lt;=120,"Entre 90 e 120",IF(R740&lt;=150,"Entre 120 e 150",IF(R740&lt;=180,"Entre 150 e 180","Superior a 180")))))))</f>
        <v/>
      </c>
    </row>
    <row r="741">
      <c r="A741" t="inlineStr">
        <is>
          <t>Q03L05</t>
        </is>
      </c>
      <c r="B741" t="inlineStr">
        <is>
          <t>FELIPE RUBBO AGUILERA</t>
        </is>
      </c>
      <c r="C741" t="n">
        <v>1</v>
      </c>
      <c r="D741" t="inlineStr">
        <is>
          <t>IPCA</t>
        </is>
      </c>
      <c r="E741" t="n">
        <v>0.009488792934583046</v>
      </c>
      <c r="F741" t="inlineStr">
        <is>
          <t>MENSAL</t>
        </is>
      </c>
      <c r="G741" t="n">
        <v>47289</v>
      </c>
      <c r="H741" t="n">
        <v>47289</v>
      </c>
      <c r="I741" t="n">
        <v>92</v>
      </c>
      <c r="J741" t="inlineStr">
        <is>
          <t>CARTEIRA</t>
        </is>
      </c>
      <c r="K741" t="inlineStr">
        <is>
          <t>CONTRATO</t>
        </is>
      </c>
      <c r="L741" t="n">
        <v>2461.42</v>
      </c>
      <c r="M741" t="inlineStr">
        <is>
          <t>IBIRAPITANGA FASE 3</t>
        </is>
      </c>
      <c r="N741" s="142">
        <f>DATE(YEAR(G741),MONTH(G741),1)</f>
        <v/>
      </c>
      <c r="O741" s="132">
        <f>IF(G741&gt;$K$3,"Futuro","Atraso")</f>
        <v/>
      </c>
      <c r="P741">
        <f>12*(YEAR(G741)-YEAR($K$3))+(MONTH(G741)-MONTH($K$3))</f>
        <v/>
      </c>
      <c r="Q741" s="366">
        <f>IF(M741="IBIRAPITANGA FASE 3",IF(O741="Atraso",L741,L741/(1+$I$2)^P741),IF(O741="Atraso",L741,L741/(1+$I$1)^P741))</f>
        <v/>
      </c>
      <c r="R741">
        <f>IF(O741="Atraso",$K$3-G741,0)</f>
        <v/>
      </c>
      <c r="S741">
        <f>IF(R741&lt;=15,"Até 15",IF(R741&lt;=30,"Entre 15 e 30",IF(R741&lt;=60,"Entre 30 e 60",IF(R741&lt;=90,"Entre 60 e 90",IF(R741&lt;=120,"Entre 90 e 120",IF(R741&lt;=150,"Entre 120 e 150",IF(R741&lt;=180,"Entre 150 e 180","Superior a 180")))))))</f>
        <v/>
      </c>
    </row>
    <row r="742">
      <c r="A742" t="inlineStr">
        <is>
          <t>Q03L05</t>
        </is>
      </c>
      <c r="B742" t="inlineStr">
        <is>
          <t>FELIPE RUBBO AGUILERA</t>
        </is>
      </c>
      <c r="C742" t="n">
        <v>1</v>
      </c>
      <c r="D742" t="inlineStr">
        <is>
          <t>IPCA</t>
        </is>
      </c>
      <c r="E742" t="n">
        <v>0.009488792934583046</v>
      </c>
      <c r="F742" t="inlineStr">
        <is>
          <t>MENSAL</t>
        </is>
      </c>
      <c r="G742" t="n">
        <v>47289</v>
      </c>
      <c r="H742" t="n">
        <v>47289</v>
      </c>
      <c r="I742" t="n">
        <v>8</v>
      </c>
      <c r="J742" t="inlineStr">
        <is>
          <t>CARTEIRA</t>
        </is>
      </c>
      <c r="K742" t="inlineStr">
        <is>
          <t>CONTRATO</t>
        </is>
      </c>
      <c r="L742" t="n">
        <v>13340.37</v>
      </c>
      <c r="M742" t="inlineStr">
        <is>
          <t>IBIRAPITANGA FASE 3</t>
        </is>
      </c>
      <c r="N742" s="142">
        <f>DATE(YEAR(G742),MONTH(G742),1)</f>
        <v/>
      </c>
      <c r="O742" s="132">
        <f>IF(G742&gt;$K$3,"Futuro","Atraso")</f>
        <v/>
      </c>
      <c r="P742">
        <f>12*(YEAR(G742)-YEAR($K$3))+(MONTH(G742)-MONTH($K$3))</f>
        <v/>
      </c>
      <c r="Q742" s="366">
        <f>IF(M742="IBIRAPITANGA FASE 3",IF(O742="Atraso",L742,L742/(1+$I$2)^P742),IF(O742="Atraso",L742,L742/(1+$I$1)^P742))</f>
        <v/>
      </c>
      <c r="R742">
        <f>IF(O742="Atraso",$K$3-G742,0)</f>
        <v/>
      </c>
      <c r="S742">
        <f>IF(R742&lt;=15,"Até 15",IF(R742&lt;=30,"Entre 15 e 30",IF(R742&lt;=60,"Entre 30 e 60",IF(R742&lt;=90,"Entre 60 e 90",IF(R742&lt;=120,"Entre 90 e 120",IF(R742&lt;=150,"Entre 120 e 150",IF(R742&lt;=180,"Entre 150 e 180","Superior a 180")))))))</f>
        <v/>
      </c>
    </row>
    <row r="743">
      <c r="A743" t="inlineStr">
        <is>
          <t>Q03L05</t>
        </is>
      </c>
      <c r="B743" t="inlineStr">
        <is>
          <t>FELIPE RUBBO AGUILERA</t>
        </is>
      </c>
      <c r="C743" t="n">
        <v>1</v>
      </c>
      <c r="D743" t="inlineStr">
        <is>
          <t>IPCA</t>
        </is>
      </c>
      <c r="E743" t="n">
        <v>0.009488792934583046</v>
      </c>
      <c r="F743" t="inlineStr">
        <is>
          <t>MENSAL</t>
        </is>
      </c>
      <c r="G743" t="n">
        <v>47319</v>
      </c>
      <c r="H743" t="n">
        <v>47319</v>
      </c>
      <c r="I743" t="n">
        <v>93</v>
      </c>
      <c r="J743" t="inlineStr">
        <is>
          <t>CARTEIRA</t>
        </is>
      </c>
      <c r="K743" t="inlineStr">
        <is>
          <t>CONTRATO</t>
        </is>
      </c>
      <c r="L743" t="n">
        <v>2461.42</v>
      </c>
      <c r="M743" t="inlineStr">
        <is>
          <t>IBIRAPITANGA FASE 3</t>
        </is>
      </c>
      <c r="N743" s="142">
        <f>DATE(YEAR(G743),MONTH(G743),1)</f>
        <v/>
      </c>
      <c r="O743" s="132">
        <f>IF(G743&gt;$K$3,"Futuro","Atraso")</f>
        <v/>
      </c>
      <c r="P743">
        <f>12*(YEAR(G743)-YEAR($K$3))+(MONTH(G743)-MONTH($K$3))</f>
        <v/>
      </c>
      <c r="Q743" s="366">
        <f>IF(M743="IBIRAPITANGA FASE 3",IF(O743="Atraso",L743,L743/(1+$I$2)^P743),IF(O743="Atraso",L743,L743/(1+$I$1)^P743))</f>
        <v/>
      </c>
      <c r="R743">
        <f>IF(O743="Atraso",$K$3-G743,0)</f>
        <v/>
      </c>
      <c r="S743">
        <f>IF(R743&lt;=15,"Até 15",IF(R743&lt;=30,"Entre 15 e 30",IF(R743&lt;=60,"Entre 30 e 60",IF(R743&lt;=90,"Entre 60 e 90",IF(R743&lt;=120,"Entre 90 e 120",IF(R743&lt;=150,"Entre 120 e 150",IF(R743&lt;=180,"Entre 150 e 180","Superior a 180")))))))</f>
        <v/>
      </c>
    </row>
    <row r="744">
      <c r="A744" t="inlineStr">
        <is>
          <t>Q03L05</t>
        </is>
      </c>
      <c r="B744" t="inlineStr">
        <is>
          <t>FELIPE RUBBO AGUILERA</t>
        </is>
      </c>
      <c r="C744" t="n">
        <v>1</v>
      </c>
      <c r="D744" t="inlineStr">
        <is>
          <t>IPCA</t>
        </is>
      </c>
      <c r="E744" t="n">
        <v>0.009488792934583046</v>
      </c>
      <c r="F744" t="inlineStr">
        <is>
          <t>MENSAL</t>
        </is>
      </c>
      <c r="G744" t="n">
        <v>47350</v>
      </c>
      <c r="H744" t="n">
        <v>47350</v>
      </c>
      <c r="I744" t="n">
        <v>94</v>
      </c>
      <c r="J744" t="inlineStr">
        <is>
          <t>CARTEIRA</t>
        </is>
      </c>
      <c r="K744" t="inlineStr">
        <is>
          <t>CONTRATO</t>
        </is>
      </c>
      <c r="L744" t="n">
        <v>2461.42</v>
      </c>
      <c r="M744" t="inlineStr">
        <is>
          <t>IBIRAPITANGA FASE 3</t>
        </is>
      </c>
      <c r="N744" s="142">
        <f>DATE(YEAR(G744),MONTH(G744),1)</f>
        <v/>
      </c>
      <c r="O744" s="132">
        <f>IF(G744&gt;$K$3,"Futuro","Atraso")</f>
        <v/>
      </c>
      <c r="P744">
        <f>12*(YEAR(G744)-YEAR($K$3))+(MONTH(G744)-MONTH($K$3))</f>
        <v/>
      </c>
      <c r="Q744" s="366">
        <f>IF(M744="IBIRAPITANGA FASE 3",IF(O744="Atraso",L744,L744/(1+$I$2)^P744),IF(O744="Atraso",L744,L744/(1+$I$1)^P744))</f>
        <v/>
      </c>
      <c r="R744">
        <f>IF(O744="Atraso",$K$3-G744,0)</f>
        <v/>
      </c>
      <c r="S744">
        <f>IF(R744&lt;=15,"Até 15",IF(R744&lt;=30,"Entre 15 e 30",IF(R744&lt;=60,"Entre 30 e 60",IF(R744&lt;=90,"Entre 60 e 90",IF(R744&lt;=120,"Entre 90 e 120",IF(R744&lt;=150,"Entre 120 e 150",IF(R744&lt;=180,"Entre 150 e 180","Superior a 180")))))))</f>
        <v/>
      </c>
    </row>
    <row r="745">
      <c r="A745" t="inlineStr">
        <is>
          <t>Q03L05</t>
        </is>
      </c>
      <c r="B745" t="inlineStr">
        <is>
          <t>FELIPE RUBBO AGUILERA</t>
        </is>
      </c>
      <c r="C745" t="n">
        <v>1</v>
      </c>
      <c r="D745" t="inlineStr">
        <is>
          <t>IPCA</t>
        </is>
      </c>
      <c r="E745" t="n">
        <v>0.009488792934583046</v>
      </c>
      <c r="F745" t="inlineStr">
        <is>
          <t>MENSAL</t>
        </is>
      </c>
      <c r="G745" t="n">
        <v>47381</v>
      </c>
      <c r="H745" t="n">
        <v>47381</v>
      </c>
      <c r="I745" t="n">
        <v>95</v>
      </c>
      <c r="J745" t="inlineStr">
        <is>
          <t>CARTEIRA</t>
        </is>
      </c>
      <c r="K745" t="inlineStr">
        <is>
          <t>CONTRATO</t>
        </is>
      </c>
      <c r="L745" t="n">
        <v>2461.42</v>
      </c>
      <c r="M745" t="inlineStr">
        <is>
          <t>IBIRAPITANGA FASE 3</t>
        </is>
      </c>
      <c r="N745" s="142">
        <f>DATE(YEAR(G745),MONTH(G745),1)</f>
        <v/>
      </c>
      <c r="O745" s="132">
        <f>IF(G745&gt;$K$3,"Futuro","Atraso")</f>
        <v/>
      </c>
      <c r="P745">
        <f>12*(YEAR(G745)-YEAR($K$3))+(MONTH(G745)-MONTH($K$3))</f>
        <v/>
      </c>
      <c r="Q745" s="366">
        <f>IF(M745="IBIRAPITANGA FASE 3",IF(O745="Atraso",L745,L745/(1+$I$2)^P745),IF(O745="Atraso",L745,L745/(1+$I$1)^P745))</f>
        <v/>
      </c>
      <c r="R745">
        <f>IF(O745="Atraso",$K$3-G745,0)</f>
        <v/>
      </c>
      <c r="S745">
        <f>IF(R745&lt;=15,"Até 15",IF(R745&lt;=30,"Entre 15 e 30",IF(R745&lt;=60,"Entre 30 e 60",IF(R745&lt;=90,"Entre 60 e 90",IF(R745&lt;=120,"Entre 90 e 120",IF(R745&lt;=150,"Entre 120 e 150",IF(R745&lt;=180,"Entre 150 e 180","Superior a 180")))))))</f>
        <v/>
      </c>
    </row>
    <row r="746">
      <c r="A746" t="inlineStr">
        <is>
          <t>Q03L05</t>
        </is>
      </c>
      <c r="B746" t="inlineStr">
        <is>
          <t>FELIPE RUBBO AGUILERA</t>
        </is>
      </c>
      <c r="C746" t="n">
        <v>1</v>
      </c>
      <c r="D746" t="inlineStr">
        <is>
          <t>IPCA</t>
        </is>
      </c>
      <c r="E746" t="n">
        <v>0.009488792934583046</v>
      </c>
      <c r="F746" t="inlineStr">
        <is>
          <t>MENSAL</t>
        </is>
      </c>
      <c r="G746" t="n">
        <v>47411</v>
      </c>
      <c r="H746" t="n">
        <v>47411</v>
      </c>
      <c r="I746" t="n">
        <v>96</v>
      </c>
      <c r="J746" t="inlineStr">
        <is>
          <t>CARTEIRA</t>
        </is>
      </c>
      <c r="K746" t="inlineStr">
        <is>
          <t>CONTRATO</t>
        </is>
      </c>
      <c r="L746" t="n">
        <v>2461.42</v>
      </c>
      <c r="M746" t="inlineStr">
        <is>
          <t>IBIRAPITANGA FASE 3</t>
        </is>
      </c>
      <c r="N746" s="142">
        <f>DATE(YEAR(G746),MONTH(G746),1)</f>
        <v/>
      </c>
      <c r="O746" s="132">
        <f>IF(G746&gt;$K$3,"Futuro","Atraso")</f>
        <v/>
      </c>
      <c r="P746">
        <f>12*(YEAR(G746)-YEAR($K$3))+(MONTH(G746)-MONTH($K$3))</f>
        <v/>
      </c>
      <c r="Q746" s="366">
        <f>IF(M746="IBIRAPITANGA FASE 3",IF(O746="Atraso",L746,L746/(1+$I$2)^P746),IF(O746="Atraso",L746,L746/(1+$I$1)^P746))</f>
        <v/>
      </c>
      <c r="R746">
        <f>IF(O746="Atraso",$K$3-G746,0)</f>
        <v/>
      </c>
      <c r="S746">
        <f>IF(R746&lt;=15,"Até 15",IF(R746&lt;=30,"Entre 15 e 30",IF(R746&lt;=60,"Entre 30 e 60",IF(R746&lt;=90,"Entre 60 e 90",IF(R746&lt;=120,"Entre 90 e 120",IF(R746&lt;=150,"Entre 120 e 150",IF(R746&lt;=180,"Entre 150 e 180","Superior a 180")))))))</f>
        <v/>
      </c>
    </row>
    <row r="747">
      <c r="A747" t="inlineStr">
        <is>
          <t>Q03L05</t>
        </is>
      </c>
      <c r="B747" t="inlineStr">
        <is>
          <t>FELIPE RUBBO AGUILERA</t>
        </is>
      </c>
      <c r="C747" t="n">
        <v>1</v>
      </c>
      <c r="D747" t="inlineStr">
        <is>
          <t>IPCA</t>
        </is>
      </c>
      <c r="E747" t="n">
        <v>0.009488792934583046</v>
      </c>
      <c r="F747" t="inlineStr">
        <is>
          <t>MENSAL</t>
        </is>
      </c>
      <c r="G747" t="n">
        <v>47442</v>
      </c>
      <c r="H747" t="n">
        <v>47442</v>
      </c>
      <c r="I747" t="n">
        <v>97</v>
      </c>
      <c r="J747" t="inlineStr">
        <is>
          <t>CARTEIRA</t>
        </is>
      </c>
      <c r="K747" t="inlineStr">
        <is>
          <t>CONTRATO</t>
        </is>
      </c>
      <c r="L747" t="n">
        <v>2461.42</v>
      </c>
      <c r="M747" t="inlineStr">
        <is>
          <t>IBIRAPITANGA FASE 3</t>
        </is>
      </c>
      <c r="N747" s="142">
        <f>DATE(YEAR(G747),MONTH(G747),1)</f>
        <v/>
      </c>
      <c r="O747" s="132">
        <f>IF(G747&gt;$K$3,"Futuro","Atraso")</f>
        <v/>
      </c>
      <c r="P747">
        <f>12*(YEAR(G747)-YEAR($K$3))+(MONTH(G747)-MONTH($K$3))</f>
        <v/>
      </c>
      <c r="Q747" s="366">
        <f>IF(M747="IBIRAPITANGA FASE 3",IF(O747="Atraso",L747,L747/(1+$I$2)^P747),IF(O747="Atraso",L747,L747/(1+$I$1)^P747))</f>
        <v/>
      </c>
      <c r="R747">
        <f>IF(O747="Atraso",$K$3-G747,0)</f>
        <v/>
      </c>
      <c r="S747">
        <f>IF(R747&lt;=15,"Até 15",IF(R747&lt;=30,"Entre 15 e 30",IF(R747&lt;=60,"Entre 30 e 60",IF(R747&lt;=90,"Entre 60 e 90",IF(R747&lt;=120,"Entre 90 e 120",IF(R747&lt;=150,"Entre 120 e 150",IF(R747&lt;=180,"Entre 150 e 180","Superior a 180")))))))</f>
        <v/>
      </c>
    </row>
    <row r="748">
      <c r="A748" t="inlineStr">
        <is>
          <t>Q03L05</t>
        </is>
      </c>
      <c r="B748" t="inlineStr">
        <is>
          <t>FELIPE RUBBO AGUILERA</t>
        </is>
      </c>
      <c r="C748" t="n">
        <v>1</v>
      </c>
      <c r="D748" t="inlineStr">
        <is>
          <t>IPCA</t>
        </is>
      </c>
      <c r="E748" t="n">
        <v>0.009488792934583046</v>
      </c>
      <c r="F748" t="inlineStr">
        <is>
          <t>MENSAL</t>
        </is>
      </c>
      <c r="G748" t="n">
        <v>47472</v>
      </c>
      <c r="H748" t="n">
        <v>47472</v>
      </c>
      <c r="I748" t="n">
        <v>98</v>
      </c>
      <c r="J748" t="inlineStr">
        <is>
          <t>CARTEIRA</t>
        </is>
      </c>
      <c r="K748" t="inlineStr">
        <is>
          <t>CONTRATO</t>
        </is>
      </c>
      <c r="L748" t="n">
        <v>2461.42</v>
      </c>
      <c r="M748" t="inlineStr">
        <is>
          <t>IBIRAPITANGA FASE 3</t>
        </is>
      </c>
      <c r="N748" s="142">
        <f>DATE(YEAR(G748),MONTH(G748),1)</f>
        <v/>
      </c>
      <c r="O748" s="132">
        <f>IF(G748&gt;$K$3,"Futuro","Atraso")</f>
        <v/>
      </c>
      <c r="P748">
        <f>12*(YEAR(G748)-YEAR($K$3))+(MONTH(G748)-MONTH($K$3))</f>
        <v/>
      </c>
      <c r="Q748" s="366">
        <f>IF(M748="IBIRAPITANGA FASE 3",IF(O748="Atraso",L748,L748/(1+$I$2)^P748),IF(O748="Atraso",L748,L748/(1+$I$1)^P748))</f>
        <v/>
      </c>
      <c r="R748">
        <f>IF(O748="Atraso",$K$3-G748,0)</f>
        <v/>
      </c>
      <c r="S748">
        <f>IF(R748&lt;=15,"Até 15",IF(R748&lt;=30,"Entre 15 e 30",IF(R748&lt;=60,"Entre 30 e 60",IF(R748&lt;=90,"Entre 60 e 90",IF(R748&lt;=120,"Entre 90 e 120",IF(R748&lt;=150,"Entre 120 e 150",IF(R748&lt;=180,"Entre 150 e 180","Superior a 180")))))))</f>
        <v/>
      </c>
    </row>
    <row r="749">
      <c r="A749" t="inlineStr">
        <is>
          <t>Q03L05</t>
        </is>
      </c>
      <c r="B749" t="inlineStr">
        <is>
          <t>FELIPE RUBBO AGUILERA</t>
        </is>
      </c>
      <c r="C749" t="n">
        <v>1</v>
      </c>
      <c r="D749" t="inlineStr">
        <is>
          <t>IPCA</t>
        </is>
      </c>
      <c r="E749" t="n">
        <v>0.009488792934583046</v>
      </c>
      <c r="F749" t="inlineStr">
        <is>
          <t>MENSAL</t>
        </is>
      </c>
      <c r="G749" t="n">
        <v>47503</v>
      </c>
      <c r="H749" t="n">
        <v>47503</v>
      </c>
      <c r="I749" t="n">
        <v>99</v>
      </c>
      <c r="J749" t="inlineStr">
        <is>
          <t>CARTEIRA</t>
        </is>
      </c>
      <c r="K749" t="inlineStr">
        <is>
          <t>CONTRATO</t>
        </is>
      </c>
      <c r="L749" t="n">
        <v>2461.42</v>
      </c>
      <c r="M749" t="inlineStr">
        <is>
          <t>IBIRAPITANGA FASE 3</t>
        </is>
      </c>
      <c r="N749" s="142">
        <f>DATE(YEAR(G749),MONTH(G749),1)</f>
        <v/>
      </c>
      <c r="O749" s="132">
        <f>IF(G749&gt;$K$3,"Futuro","Atraso")</f>
        <v/>
      </c>
      <c r="P749">
        <f>12*(YEAR(G749)-YEAR($K$3))+(MONTH(G749)-MONTH($K$3))</f>
        <v/>
      </c>
      <c r="Q749" s="366">
        <f>IF(M749="IBIRAPITANGA FASE 3",IF(O749="Atraso",L749,L749/(1+$I$2)^P749),IF(O749="Atraso",L749,L749/(1+$I$1)^P749))</f>
        <v/>
      </c>
      <c r="R749">
        <f>IF(O749="Atraso",$K$3-G749,0)</f>
        <v/>
      </c>
      <c r="S749">
        <f>IF(R749&lt;=15,"Até 15",IF(R749&lt;=30,"Entre 15 e 30",IF(R749&lt;=60,"Entre 30 e 60",IF(R749&lt;=90,"Entre 60 e 90",IF(R749&lt;=120,"Entre 90 e 120",IF(R749&lt;=150,"Entre 120 e 150",IF(R749&lt;=180,"Entre 150 e 180","Superior a 180")))))))</f>
        <v/>
      </c>
    </row>
    <row r="750">
      <c r="A750" t="inlineStr">
        <is>
          <t>Q03L05</t>
        </is>
      </c>
      <c r="B750" t="inlineStr">
        <is>
          <t>FELIPE RUBBO AGUILERA</t>
        </is>
      </c>
      <c r="C750" t="n">
        <v>1</v>
      </c>
      <c r="D750" t="inlineStr">
        <is>
          <t>IPCA</t>
        </is>
      </c>
      <c r="E750" t="n">
        <v>0.009488792934583046</v>
      </c>
      <c r="F750" t="inlineStr">
        <is>
          <t>MENSAL</t>
        </is>
      </c>
      <c r="G750" t="n">
        <v>47534</v>
      </c>
      <c r="H750" t="n">
        <v>47534</v>
      </c>
      <c r="I750" t="n">
        <v>100</v>
      </c>
      <c r="J750" t="inlineStr">
        <is>
          <t>CARTEIRA</t>
        </is>
      </c>
      <c r="K750" t="inlineStr">
        <is>
          <t>CONTRATO</t>
        </is>
      </c>
      <c r="L750" t="n">
        <v>2461.42</v>
      </c>
      <c r="M750" t="inlineStr">
        <is>
          <t>IBIRAPITANGA FASE 3</t>
        </is>
      </c>
      <c r="N750" s="142">
        <f>DATE(YEAR(G750),MONTH(G750),1)</f>
        <v/>
      </c>
      <c r="O750" s="132">
        <f>IF(G750&gt;$K$3,"Futuro","Atraso")</f>
        <v/>
      </c>
      <c r="P750">
        <f>12*(YEAR(G750)-YEAR($K$3))+(MONTH(G750)-MONTH($K$3))</f>
        <v/>
      </c>
      <c r="Q750" s="366">
        <f>IF(M750="IBIRAPITANGA FASE 3",IF(O750="Atraso",L750,L750/(1+$I$2)^P750),IF(O750="Atraso",L750,L750/(1+$I$1)^P750))</f>
        <v/>
      </c>
      <c r="R750">
        <f>IF(O750="Atraso",$K$3-G750,0)</f>
        <v/>
      </c>
      <c r="S750">
        <f>IF(R750&lt;=15,"Até 15",IF(R750&lt;=30,"Entre 15 e 30",IF(R750&lt;=60,"Entre 30 e 60",IF(R750&lt;=90,"Entre 60 e 90",IF(R750&lt;=120,"Entre 90 e 120",IF(R750&lt;=150,"Entre 120 e 150",IF(R750&lt;=180,"Entre 150 e 180","Superior a 180")))))))</f>
        <v/>
      </c>
    </row>
    <row r="751">
      <c r="A751" t="inlineStr">
        <is>
          <t>Q03L05</t>
        </is>
      </c>
      <c r="B751" t="inlineStr">
        <is>
          <t>FELIPE RUBBO AGUILERA</t>
        </is>
      </c>
      <c r="C751" t="n">
        <v>1</v>
      </c>
      <c r="D751" t="inlineStr">
        <is>
          <t>IPCA</t>
        </is>
      </c>
      <c r="E751" t="n">
        <v>0.009488792934583046</v>
      </c>
      <c r="F751" t="inlineStr">
        <is>
          <t>MENSAL</t>
        </is>
      </c>
      <c r="G751" t="n">
        <v>47562</v>
      </c>
      <c r="H751" t="n">
        <v>47562</v>
      </c>
      <c r="I751" t="n">
        <v>101</v>
      </c>
      <c r="J751" t="inlineStr">
        <is>
          <t>CARTEIRA</t>
        </is>
      </c>
      <c r="K751" t="inlineStr">
        <is>
          <t>CONTRATO</t>
        </is>
      </c>
      <c r="L751" t="n">
        <v>2461.42</v>
      </c>
      <c r="M751" t="inlineStr">
        <is>
          <t>IBIRAPITANGA FASE 3</t>
        </is>
      </c>
      <c r="N751" s="142">
        <f>DATE(YEAR(G751),MONTH(G751),1)</f>
        <v/>
      </c>
      <c r="O751" s="132">
        <f>IF(G751&gt;$K$3,"Futuro","Atraso")</f>
        <v/>
      </c>
      <c r="P751">
        <f>12*(YEAR(G751)-YEAR($K$3))+(MONTH(G751)-MONTH($K$3))</f>
        <v/>
      </c>
      <c r="Q751" s="366">
        <f>IF(M751="IBIRAPITANGA FASE 3",IF(O751="Atraso",L751,L751/(1+$I$2)^P751),IF(O751="Atraso",L751,L751/(1+$I$1)^P751))</f>
        <v/>
      </c>
      <c r="R751">
        <f>IF(O751="Atraso",$K$3-G751,0)</f>
        <v/>
      </c>
      <c r="S751">
        <f>IF(R751&lt;=15,"Até 15",IF(R751&lt;=30,"Entre 15 e 30",IF(R751&lt;=60,"Entre 30 e 60",IF(R751&lt;=90,"Entre 60 e 90",IF(R751&lt;=120,"Entre 90 e 120",IF(R751&lt;=150,"Entre 120 e 150",IF(R751&lt;=180,"Entre 150 e 180","Superior a 180")))))))</f>
        <v/>
      </c>
    </row>
    <row r="752">
      <c r="A752" t="inlineStr">
        <is>
          <t>Q03L05</t>
        </is>
      </c>
      <c r="B752" t="inlineStr">
        <is>
          <t>FELIPE RUBBO AGUILERA</t>
        </is>
      </c>
      <c r="C752" t="n">
        <v>1</v>
      </c>
      <c r="D752" t="inlineStr">
        <is>
          <t>IPCA</t>
        </is>
      </c>
      <c r="E752" t="n">
        <v>0.009488792934583046</v>
      </c>
      <c r="F752" t="inlineStr">
        <is>
          <t>MENSAL</t>
        </is>
      </c>
      <c r="G752" t="n">
        <v>47593</v>
      </c>
      <c r="H752" t="n">
        <v>47593</v>
      </c>
      <c r="I752" t="n">
        <v>102</v>
      </c>
      <c r="J752" t="inlineStr">
        <is>
          <t>CARTEIRA</t>
        </is>
      </c>
      <c r="K752" t="inlineStr">
        <is>
          <t>CONTRATO</t>
        </is>
      </c>
      <c r="L752" t="n">
        <v>2461.42</v>
      </c>
      <c r="M752" t="inlineStr">
        <is>
          <t>IBIRAPITANGA FASE 3</t>
        </is>
      </c>
      <c r="N752" s="142">
        <f>DATE(YEAR(G752),MONTH(G752),1)</f>
        <v/>
      </c>
      <c r="O752" s="132">
        <f>IF(G752&gt;$K$3,"Futuro","Atraso")</f>
        <v/>
      </c>
      <c r="P752">
        <f>12*(YEAR(G752)-YEAR($K$3))+(MONTH(G752)-MONTH($K$3))</f>
        <v/>
      </c>
      <c r="Q752" s="366">
        <f>IF(M752="IBIRAPITANGA FASE 3",IF(O752="Atraso",L752,L752/(1+$I$2)^P752),IF(O752="Atraso",L752,L752/(1+$I$1)^P752))</f>
        <v/>
      </c>
      <c r="R752">
        <f>IF(O752="Atraso",$K$3-G752,0)</f>
        <v/>
      </c>
      <c r="S752">
        <f>IF(R752&lt;=15,"Até 15",IF(R752&lt;=30,"Entre 15 e 30",IF(R752&lt;=60,"Entre 30 e 60",IF(R752&lt;=90,"Entre 60 e 90",IF(R752&lt;=120,"Entre 90 e 120",IF(R752&lt;=150,"Entre 120 e 150",IF(R752&lt;=180,"Entre 150 e 180","Superior a 180")))))))</f>
        <v/>
      </c>
    </row>
    <row r="753">
      <c r="A753" t="inlineStr">
        <is>
          <t>Q03L05</t>
        </is>
      </c>
      <c r="B753" t="inlineStr">
        <is>
          <t>FELIPE RUBBO AGUILERA</t>
        </is>
      </c>
      <c r="C753" t="n">
        <v>1</v>
      </c>
      <c r="D753" t="inlineStr">
        <is>
          <t>IPCA</t>
        </is>
      </c>
      <c r="E753" t="n">
        <v>0.009488792934583046</v>
      </c>
      <c r="F753" t="inlineStr">
        <is>
          <t>MENSAL</t>
        </is>
      </c>
      <c r="G753" t="n">
        <v>47623</v>
      </c>
      <c r="H753" t="n">
        <v>47623</v>
      </c>
      <c r="I753" t="n">
        <v>103</v>
      </c>
      <c r="J753" t="inlineStr">
        <is>
          <t>CARTEIRA</t>
        </is>
      </c>
      <c r="K753" t="inlineStr">
        <is>
          <t>CONTRATO</t>
        </is>
      </c>
      <c r="L753" t="n">
        <v>2461.42</v>
      </c>
      <c r="M753" t="inlineStr">
        <is>
          <t>IBIRAPITANGA FASE 3</t>
        </is>
      </c>
      <c r="N753" s="142">
        <f>DATE(YEAR(G753),MONTH(G753),1)</f>
        <v/>
      </c>
      <c r="O753" s="132">
        <f>IF(G753&gt;$K$3,"Futuro","Atraso")</f>
        <v/>
      </c>
      <c r="P753">
        <f>12*(YEAR(G753)-YEAR($K$3))+(MONTH(G753)-MONTH($K$3))</f>
        <v/>
      </c>
      <c r="Q753" s="366">
        <f>IF(M753="IBIRAPITANGA FASE 3",IF(O753="Atraso",L753,L753/(1+$I$2)^P753),IF(O753="Atraso",L753,L753/(1+$I$1)^P753))</f>
        <v/>
      </c>
      <c r="R753">
        <f>IF(O753="Atraso",$K$3-G753,0)</f>
        <v/>
      </c>
      <c r="S753">
        <f>IF(R753&lt;=15,"Até 15",IF(R753&lt;=30,"Entre 15 e 30",IF(R753&lt;=60,"Entre 30 e 60",IF(R753&lt;=90,"Entre 60 e 90",IF(R753&lt;=120,"Entre 90 e 120",IF(R753&lt;=150,"Entre 120 e 150",IF(R753&lt;=180,"Entre 150 e 180","Superior a 180")))))))</f>
        <v/>
      </c>
    </row>
    <row r="754">
      <c r="A754" t="inlineStr">
        <is>
          <t>Q03L05</t>
        </is>
      </c>
      <c r="B754" t="inlineStr">
        <is>
          <t>FELIPE RUBBO AGUILERA</t>
        </is>
      </c>
      <c r="C754" t="n">
        <v>1</v>
      </c>
      <c r="D754" t="inlineStr">
        <is>
          <t>IPCA</t>
        </is>
      </c>
      <c r="E754" t="n">
        <v>0.009488792934583046</v>
      </c>
      <c r="F754" t="inlineStr">
        <is>
          <t>MENSAL</t>
        </is>
      </c>
      <c r="G754" t="n">
        <v>47654</v>
      </c>
      <c r="H754" t="n">
        <v>47654</v>
      </c>
      <c r="I754" t="n">
        <v>104</v>
      </c>
      <c r="J754" t="inlineStr">
        <is>
          <t>CARTEIRA</t>
        </is>
      </c>
      <c r="K754" t="inlineStr">
        <is>
          <t>CONTRATO</t>
        </is>
      </c>
      <c r="L754" t="n">
        <v>2461.42</v>
      </c>
      <c r="M754" t="inlineStr">
        <is>
          <t>IBIRAPITANGA FASE 3</t>
        </is>
      </c>
      <c r="N754" s="142">
        <f>DATE(YEAR(G754),MONTH(G754),1)</f>
        <v/>
      </c>
      <c r="O754" s="132">
        <f>IF(G754&gt;$K$3,"Futuro","Atraso")</f>
        <v/>
      </c>
      <c r="P754">
        <f>12*(YEAR(G754)-YEAR($K$3))+(MONTH(G754)-MONTH($K$3))</f>
        <v/>
      </c>
      <c r="Q754" s="366">
        <f>IF(M754="IBIRAPITANGA FASE 3",IF(O754="Atraso",L754,L754/(1+$I$2)^P754),IF(O754="Atraso",L754,L754/(1+$I$1)^P754))</f>
        <v/>
      </c>
      <c r="R754">
        <f>IF(O754="Atraso",$K$3-G754,0)</f>
        <v/>
      </c>
      <c r="S754">
        <f>IF(R754&lt;=15,"Até 15",IF(R754&lt;=30,"Entre 15 e 30",IF(R754&lt;=60,"Entre 30 e 60",IF(R754&lt;=90,"Entre 60 e 90",IF(R754&lt;=120,"Entre 90 e 120",IF(R754&lt;=150,"Entre 120 e 150",IF(R754&lt;=180,"Entre 150 e 180","Superior a 180")))))))</f>
        <v/>
      </c>
    </row>
    <row r="755">
      <c r="A755" t="inlineStr">
        <is>
          <t>Q03L05</t>
        </is>
      </c>
      <c r="B755" t="inlineStr">
        <is>
          <t>FELIPE RUBBO AGUILERA</t>
        </is>
      </c>
      <c r="C755" t="n">
        <v>1</v>
      </c>
      <c r="D755" t="inlineStr">
        <is>
          <t>IPCA</t>
        </is>
      </c>
      <c r="E755" t="n">
        <v>0.009488792934583046</v>
      </c>
      <c r="F755" t="inlineStr">
        <is>
          <t>MENSAL</t>
        </is>
      </c>
      <c r="G755" t="n">
        <v>47654</v>
      </c>
      <c r="H755" t="n">
        <v>47654</v>
      </c>
      <c r="I755" t="n">
        <v>9</v>
      </c>
      <c r="J755" t="inlineStr">
        <is>
          <t>CARTEIRA</t>
        </is>
      </c>
      <c r="K755" t="inlineStr">
        <is>
          <t>CONTRATO</t>
        </is>
      </c>
      <c r="L755" t="n">
        <v>13340.37</v>
      </c>
      <c r="M755" t="inlineStr">
        <is>
          <t>IBIRAPITANGA FASE 3</t>
        </is>
      </c>
      <c r="N755" s="142">
        <f>DATE(YEAR(G755),MONTH(G755),1)</f>
        <v/>
      </c>
      <c r="O755" s="132">
        <f>IF(G755&gt;$K$3,"Futuro","Atraso")</f>
        <v/>
      </c>
      <c r="P755">
        <f>12*(YEAR(G755)-YEAR($K$3))+(MONTH(G755)-MONTH($K$3))</f>
        <v/>
      </c>
      <c r="Q755" s="366">
        <f>IF(M755="IBIRAPITANGA FASE 3",IF(O755="Atraso",L755,L755/(1+$I$2)^P755),IF(O755="Atraso",L755,L755/(1+$I$1)^P755))</f>
        <v/>
      </c>
      <c r="R755">
        <f>IF(O755="Atraso",$K$3-G755,0)</f>
        <v/>
      </c>
      <c r="S755">
        <f>IF(R755&lt;=15,"Até 15",IF(R755&lt;=30,"Entre 15 e 30",IF(R755&lt;=60,"Entre 30 e 60",IF(R755&lt;=90,"Entre 60 e 90",IF(R755&lt;=120,"Entre 90 e 120",IF(R755&lt;=150,"Entre 120 e 150",IF(R755&lt;=180,"Entre 150 e 180","Superior a 180")))))))</f>
        <v/>
      </c>
    </row>
    <row r="756">
      <c r="A756" t="inlineStr">
        <is>
          <t>Q03L05</t>
        </is>
      </c>
      <c r="B756" t="inlineStr">
        <is>
          <t>FELIPE RUBBO AGUILERA</t>
        </is>
      </c>
      <c r="C756" t="n">
        <v>1</v>
      </c>
      <c r="D756" t="inlineStr">
        <is>
          <t>IPCA</t>
        </is>
      </c>
      <c r="E756" t="n">
        <v>0.009488792934583046</v>
      </c>
      <c r="F756" t="inlineStr">
        <is>
          <t>MENSAL</t>
        </is>
      </c>
      <c r="G756" t="n">
        <v>47684</v>
      </c>
      <c r="H756" t="n">
        <v>47684</v>
      </c>
      <c r="I756" t="n">
        <v>105</v>
      </c>
      <c r="J756" t="inlineStr">
        <is>
          <t>CARTEIRA</t>
        </is>
      </c>
      <c r="K756" t="inlineStr">
        <is>
          <t>CONTRATO</t>
        </is>
      </c>
      <c r="L756" t="n">
        <v>2461.42</v>
      </c>
      <c r="M756" t="inlineStr">
        <is>
          <t>IBIRAPITANGA FASE 3</t>
        </is>
      </c>
      <c r="N756" s="142">
        <f>DATE(YEAR(G756),MONTH(G756),1)</f>
        <v/>
      </c>
      <c r="O756" s="132">
        <f>IF(G756&gt;$K$3,"Futuro","Atraso")</f>
        <v/>
      </c>
      <c r="P756">
        <f>12*(YEAR(G756)-YEAR($K$3))+(MONTH(G756)-MONTH($K$3))</f>
        <v/>
      </c>
      <c r="Q756" s="366">
        <f>IF(M756="IBIRAPITANGA FASE 3",IF(O756="Atraso",L756,L756/(1+$I$2)^P756),IF(O756="Atraso",L756,L756/(1+$I$1)^P756))</f>
        <v/>
      </c>
      <c r="R756">
        <f>IF(O756="Atraso",$K$3-G756,0)</f>
        <v/>
      </c>
      <c r="S756">
        <f>IF(R756&lt;=15,"Até 15",IF(R756&lt;=30,"Entre 15 e 30",IF(R756&lt;=60,"Entre 30 e 60",IF(R756&lt;=90,"Entre 60 e 90",IF(R756&lt;=120,"Entre 90 e 120",IF(R756&lt;=150,"Entre 120 e 150",IF(R756&lt;=180,"Entre 150 e 180","Superior a 180")))))))</f>
        <v/>
      </c>
    </row>
    <row r="757">
      <c r="A757" t="inlineStr">
        <is>
          <t>Q03L05</t>
        </is>
      </c>
      <c r="B757" t="inlineStr">
        <is>
          <t>FELIPE RUBBO AGUILERA</t>
        </is>
      </c>
      <c r="C757" t="n">
        <v>1</v>
      </c>
      <c r="D757" t="inlineStr">
        <is>
          <t>IPCA</t>
        </is>
      </c>
      <c r="E757" t="n">
        <v>0.009488792934583046</v>
      </c>
      <c r="F757" t="inlineStr">
        <is>
          <t>MENSAL</t>
        </is>
      </c>
      <c r="G757" t="n">
        <v>47715</v>
      </c>
      <c r="H757" t="n">
        <v>47715</v>
      </c>
      <c r="I757" t="n">
        <v>106</v>
      </c>
      <c r="J757" t="inlineStr">
        <is>
          <t>CARTEIRA</t>
        </is>
      </c>
      <c r="K757" t="inlineStr">
        <is>
          <t>CONTRATO</t>
        </is>
      </c>
      <c r="L757" t="n">
        <v>2461.42</v>
      </c>
      <c r="M757" t="inlineStr">
        <is>
          <t>IBIRAPITANGA FASE 3</t>
        </is>
      </c>
      <c r="N757" s="142">
        <f>DATE(YEAR(G757),MONTH(G757),1)</f>
        <v/>
      </c>
      <c r="O757" s="132">
        <f>IF(G757&gt;$K$3,"Futuro","Atraso")</f>
        <v/>
      </c>
      <c r="P757">
        <f>12*(YEAR(G757)-YEAR($K$3))+(MONTH(G757)-MONTH($K$3))</f>
        <v/>
      </c>
      <c r="Q757" s="366">
        <f>IF(M757="IBIRAPITANGA FASE 3",IF(O757="Atraso",L757,L757/(1+$I$2)^P757),IF(O757="Atraso",L757,L757/(1+$I$1)^P757))</f>
        <v/>
      </c>
      <c r="R757">
        <f>IF(O757="Atraso",$K$3-G757,0)</f>
        <v/>
      </c>
      <c r="S757">
        <f>IF(R757&lt;=15,"Até 15",IF(R757&lt;=30,"Entre 15 e 30",IF(R757&lt;=60,"Entre 30 e 60",IF(R757&lt;=90,"Entre 60 e 90",IF(R757&lt;=120,"Entre 90 e 120",IF(R757&lt;=150,"Entre 120 e 150",IF(R757&lt;=180,"Entre 150 e 180","Superior a 180")))))))</f>
        <v/>
      </c>
    </row>
    <row r="758">
      <c r="A758" t="inlineStr">
        <is>
          <t>Q03L05</t>
        </is>
      </c>
      <c r="B758" t="inlineStr">
        <is>
          <t>FELIPE RUBBO AGUILERA</t>
        </is>
      </c>
      <c r="C758" t="n">
        <v>1</v>
      </c>
      <c r="D758" t="inlineStr">
        <is>
          <t>IPCA</t>
        </is>
      </c>
      <c r="E758" t="n">
        <v>0.009488792934583046</v>
      </c>
      <c r="F758" t="inlineStr">
        <is>
          <t>MENSAL</t>
        </is>
      </c>
      <c r="G758" t="n">
        <v>47746</v>
      </c>
      <c r="H758" t="n">
        <v>47746</v>
      </c>
      <c r="I758" t="n">
        <v>107</v>
      </c>
      <c r="J758" t="inlineStr">
        <is>
          <t>CARTEIRA</t>
        </is>
      </c>
      <c r="K758" t="inlineStr">
        <is>
          <t>CONTRATO</t>
        </is>
      </c>
      <c r="L758" t="n">
        <v>2461.42</v>
      </c>
      <c r="M758" t="inlineStr">
        <is>
          <t>IBIRAPITANGA FASE 3</t>
        </is>
      </c>
      <c r="N758" s="142">
        <f>DATE(YEAR(G758),MONTH(G758),1)</f>
        <v/>
      </c>
      <c r="O758" s="132">
        <f>IF(G758&gt;$K$3,"Futuro","Atraso")</f>
        <v/>
      </c>
      <c r="P758">
        <f>12*(YEAR(G758)-YEAR($K$3))+(MONTH(G758)-MONTH($K$3))</f>
        <v/>
      </c>
      <c r="Q758" s="366">
        <f>IF(M758="IBIRAPITANGA FASE 3",IF(O758="Atraso",L758,L758/(1+$I$2)^P758),IF(O758="Atraso",L758,L758/(1+$I$1)^P758))</f>
        <v/>
      </c>
      <c r="R758">
        <f>IF(O758="Atraso",$K$3-G758,0)</f>
        <v/>
      </c>
      <c r="S758">
        <f>IF(R758&lt;=15,"Até 15",IF(R758&lt;=30,"Entre 15 e 30",IF(R758&lt;=60,"Entre 30 e 60",IF(R758&lt;=90,"Entre 60 e 90",IF(R758&lt;=120,"Entre 90 e 120",IF(R758&lt;=150,"Entre 120 e 150",IF(R758&lt;=180,"Entre 150 e 180","Superior a 180")))))))</f>
        <v/>
      </c>
    </row>
    <row r="759">
      <c r="A759" t="inlineStr">
        <is>
          <t>Q03L05</t>
        </is>
      </c>
      <c r="B759" t="inlineStr">
        <is>
          <t>FELIPE RUBBO AGUILERA</t>
        </is>
      </c>
      <c r="C759" t="n">
        <v>1</v>
      </c>
      <c r="D759" t="inlineStr">
        <is>
          <t>IPCA</t>
        </is>
      </c>
      <c r="E759" t="n">
        <v>0.009488792934583046</v>
      </c>
      <c r="F759" t="inlineStr">
        <is>
          <t>MENSAL</t>
        </is>
      </c>
      <c r="G759" t="n">
        <v>47776</v>
      </c>
      <c r="H759" t="n">
        <v>47776</v>
      </c>
      <c r="I759" t="n">
        <v>108</v>
      </c>
      <c r="J759" t="inlineStr">
        <is>
          <t>CARTEIRA</t>
        </is>
      </c>
      <c r="K759" t="inlineStr">
        <is>
          <t>CONTRATO</t>
        </is>
      </c>
      <c r="L759" t="n">
        <v>2461.42</v>
      </c>
      <c r="M759" t="inlineStr">
        <is>
          <t>IBIRAPITANGA FASE 3</t>
        </is>
      </c>
      <c r="N759" s="142">
        <f>DATE(YEAR(G759),MONTH(G759),1)</f>
        <v/>
      </c>
      <c r="O759" s="132">
        <f>IF(G759&gt;$K$3,"Futuro","Atraso")</f>
        <v/>
      </c>
      <c r="P759">
        <f>12*(YEAR(G759)-YEAR($K$3))+(MONTH(G759)-MONTH($K$3))</f>
        <v/>
      </c>
      <c r="Q759" s="366">
        <f>IF(M759="IBIRAPITANGA FASE 3",IF(O759="Atraso",L759,L759/(1+$I$2)^P759),IF(O759="Atraso",L759,L759/(1+$I$1)^P759))</f>
        <v/>
      </c>
      <c r="R759">
        <f>IF(O759="Atraso",$K$3-G759,0)</f>
        <v/>
      </c>
      <c r="S759">
        <f>IF(R759&lt;=15,"Até 15",IF(R759&lt;=30,"Entre 15 e 30",IF(R759&lt;=60,"Entre 30 e 60",IF(R759&lt;=90,"Entre 60 e 90",IF(R759&lt;=120,"Entre 90 e 120",IF(R759&lt;=150,"Entre 120 e 150",IF(R759&lt;=180,"Entre 150 e 180","Superior a 180")))))))</f>
        <v/>
      </c>
    </row>
    <row r="760">
      <c r="A760" t="inlineStr">
        <is>
          <t>Q03L05</t>
        </is>
      </c>
      <c r="B760" t="inlineStr">
        <is>
          <t>FELIPE RUBBO AGUILERA</t>
        </is>
      </c>
      <c r="C760" t="n">
        <v>1</v>
      </c>
      <c r="D760" t="inlineStr">
        <is>
          <t>IPCA</t>
        </is>
      </c>
      <c r="E760" t="n">
        <v>0.009488792934583046</v>
      </c>
      <c r="F760" t="inlineStr">
        <is>
          <t>MENSAL</t>
        </is>
      </c>
      <c r="G760" t="n">
        <v>47807</v>
      </c>
      <c r="H760" t="n">
        <v>47807</v>
      </c>
      <c r="I760" t="n">
        <v>109</v>
      </c>
      <c r="J760" t="inlineStr">
        <is>
          <t>CARTEIRA</t>
        </is>
      </c>
      <c r="K760" t="inlineStr">
        <is>
          <t>CONTRATO</t>
        </is>
      </c>
      <c r="L760" t="n">
        <v>2461.42</v>
      </c>
      <c r="M760" t="inlineStr">
        <is>
          <t>IBIRAPITANGA FASE 3</t>
        </is>
      </c>
      <c r="N760" s="142">
        <f>DATE(YEAR(G760),MONTH(G760),1)</f>
        <v/>
      </c>
      <c r="O760" s="132">
        <f>IF(G760&gt;$K$3,"Futuro","Atraso")</f>
        <v/>
      </c>
      <c r="P760">
        <f>12*(YEAR(G760)-YEAR($K$3))+(MONTH(G760)-MONTH($K$3))</f>
        <v/>
      </c>
      <c r="Q760" s="366">
        <f>IF(M760="IBIRAPITANGA FASE 3",IF(O760="Atraso",L760,L760/(1+$I$2)^P760),IF(O760="Atraso",L760,L760/(1+$I$1)^P760))</f>
        <v/>
      </c>
      <c r="R760">
        <f>IF(O760="Atraso",$K$3-G760,0)</f>
        <v/>
      </c>
      <c r="S760">
        <f>IF(R760&lt;=15,"Até 15",IF(R760&lt;=30,"Entre 15 e 30",IF(R760&lt;=60,"Entre 30 e 60",IF(R760&lt;=90,"Entre 60 e 90",IF(R760&lt;=120,"Entre 90 e 120",IF(R760&lt;=150,"Entre 120 e 150",IF(R760&lt;=180,"Entre 150 e 180","Superior a 180")))))))</f>
        <v/>
      </c>
    </row>
    <row r="761">
      <c r="A761" t="inlineStr">
        <is>
          <t>Q03L05</t>
        </is>
      </c>
      <c r="B761" t="inlineStr">
        <is>
          <t>FELIPE RUBBO AGUILERA</t>
        </is>
      </c>
      <c r="C761" t="n">
        <v>1</v>
      </c>
      <c r="D761" t="inlineStr">
        <is>
          <t>IPCA</t>
        </is>
      </c>
      <c r="E761" t="n">
        <v>0.009488792934583046</v>
      </c>
      <c r="F761" t="inlineStr">
        <is>
          <t>MENSAL</t>
        </is>
      </c>
      <c r="G761" t="n">
        <v>47837</v>
      </c>
      <c r="H761" t="n">
        <v>47837</v>
      </c>
      <c r="I761" t="n">
        <v>110</v>
      </c>
      <c r="J761" t="inlineStr">
        <is>
          <t>CARTEIRA</t>
        </is>
      </c>
      <c r="K761" t="inlineStr">
        <is>
          <t>CONTRATO</t>
        </is>
      </c>
      <c r="L761" t="n">
        <v>2461.42</v>
      </c>
      <c r="M761" t="inlineStr">
        <is>
          <t>IBIRAPITANGA FASE 3</t>
        </is>
      </c>
      <c r="N761" s="142">
        <f>DATE(YEAR(G761),MONTH(G761),1)</f>
        <v/>
      </c>
      <c r="O761" s="132">
        <f>IF(G761&gt;$K$3,"Futuro","Atraso")</f>
        <v/>
      </c>
      <c r="P761">
        <f>12*(YEAR(G761)-YEAR($K$3))+(MONTH(G761)-MONTH($K$3))</f>
        <v/>
      </c>
      <c r="Q761" s="366">
        <f>IF(M761="IBIRAPITANGA FASE 3",IF(O761="Atraso",L761,L761/(1+$I$2)^P761),IF(O761="Atraso",L761,L761/(1+$I$1)^P761))</f>
        <v/>
      </c>
      <c r="R761">
        <f>IF(O761="Atraso",$K$3-G761,0)</f>
        <v/>
      </c>
      <c r="S761">
        <f>IF(R761&lt;=15,"Até 15",IF(R761&lt;=30,"Entre 15 e 30",IF(R761&lt;=60,"Entre 30 e 60",IF(R761&lt;=90,"Entre 60 e 90",IF(R761&lt;=120,"Entre 90 e 120",IF(R761&lt;=150,"Entre 120 e 150",IF(R761&lt;=180,"Entre 150 e 180","Superior a 180")))))))</f>
        <v/>
      </c>
    </row>
    <row r="762">
      <c r="A762" t="inlineStr">
        <is>
          <t>Q03L05</t>
        </is>
      </c>
      <c r="B762" t="inlineStr">
        <is>
          <t>FELIPE RUBBO AGUILERA</t>
        </is>
      </c>
      <c r="C762" t="n">
        <v>1</v>
      </c>
      <c r="D762" t="inlineStr">
        <is>
          <t>IPCA</t>
        </is>
      </c>
      <c r="E762" t="n">
        <v>0.009488792934583046</v>
      </c>
      <c r="F762" t="inlineStr">
        <is>
          <t>MENSAL</t>
        </is>
      </c>
      <c r="G762" t="n">
        <v>47868</v>
      </c>
      <c r="H762" t="n">
        <v>47868</v>
      </c>
      <c r="I762" t="n">
        <v>111</v>
      </c>
      <c r="J762" t="inlineStr">
        <is>
          <t>CARTEIRA</t>
        </is>
      </c>
      <c r="K762" t="inlineStr">
        <is>
          <t>CONTRATO</t>
        </is>
      </c>
      <c r="L762" t="n">
        <v>2461.42</v>
      </c>
      <c r="M762" t="inlineStr">
        <is>
          <t>IBIRAPITANGA FASE 3</t>
        </is>
      </c>
      <c r="N762" s="142">
        <f>DATE(YEAR(G762),MONTH(G762),1)</f>
        <v/>
      </c>
      <c r="O762" s="132">
        <f>IF(G762&gt;$K$3,"Futuro","Atraso")</f>
        <v/>
      </c>
      <c r="P762">
        <f>12*(YEAR(G762)-YEAR($K$3))+(MONTH(G762)-MONTH($K$3))</f>
        <v/>
      </c>
      <c r="Q762" s="366">
        <f>IF(M762="IBIRAPITANGA FASE 3",IF(O762="Atraso",L762,L762/(1+$I$2)^P762),IF(O762="Atraso",L762,L762/(1+$I$1)^P762))</f>
        <v/>
      </c>
      <c r="R762">
        <f>IF(O762="Atraso",$K$3-G762,0)</f>
        <v/>
      </c>
      <c r="S762">
        <f>IF(R762&lt;=15,"Até 15",IF(R762&lt;=30,"Entre 15 e 30",IF(R762&lt;=60,"Entre 30 e 60",IF(R762&lt;=90,"Entre 60 e 90",IF(R762&lt;=120,"Entre 90 e 120",IF(R762&lt;=150,"Entre 120 e 150",IF(R762&lt;=180,"Entre 150 e 180","Superior a 180")))))))</f>
        <v/>
      </c>
    </row>
    <row r="763">
      <c r="A763" t="inlineStr">
        <is>
          <t>Q03L05</t>
        </is>
      </c>
      <c r="B763" t="inlineStr">
        <is>
          <t>FELIPE RUBBO AGUILERA</t>
        </is>
      </c>
      <c r="C763" t="n">
        <v>1</v>
      </c>
      <c r="D763" t="inlineStr">
        <is>
          <t>IPCA</t>
        </is>
      </c>
      <c r="E763" t="n">
        <v>0.009488792934583046</v>
      </c>
      <c r="F763" t="inlineStr">
        <is>
          <t>MENSAL</t>
        </is>
      </c>
      <c r="G763" t="n">
        <v>47899</v>
      </c>
      <c r="H763" t="n">
        <v>47899</v>
      </c>
      <c r="I763" t="n">
        <v>112</v>
      </c>
      <c r="J763" t="inlineStr">
        <is>
          <t>CARTEIRA</t>
        </is>
      </c>
      <c r="K763" t="inlineStr">
        <is>
          <t>CONTRATO</t>
        </is>
      </c>
      <c r="L763" t="n">
        <v>2461.42</v>
      </c>
      <c r="M763" t="inlineStr">
        <is>
          <t>IBIRAPITANGA FASE 3</t>
        </is>
      </c>
      <c r="N763" s="142">
        <f>DATE(YEAR(G763),MONTH(G763),1)</f>
        <v/>
      </c>
      <c r="O763" s="132">
        <f>IF(G763&gt;$K$3,"Futuro","Atraso")</f>
        <v/>
      </c>
      <c r="P763">
        <f>12*(YEAR(G763)-YEAR($K$3))+(MONTH(G763)-MONTH($K$3))</f>
        <v/>
      </c>
      <c r="Q763" s="366">
        <f>IF(M763="IBIRAPITANGA FASE 3",IF(O763="Atraso",L763,L763/(1+$I$2)^P763),IF(O763="Atraso",L763,L763/(1+$I$1)^P763))</f>
        <v/>
      </c>
      <c r="R763">
        <f>IF(O763="Atraso",$K$3-G763,0)</f>
        <v/>
      </c>
      <c r="S763">
        <f>IF(R763&lt;=15,"Até 15",IF(R763&lt;=30,"Entre 15 e 30",IF(R763&lt;=60,"Entre 30 e 60",IF(R763&lt;=90,"Entre 60 e 90",IF(R763&lt;=120,"Entre 90 e 120",IF(R763&lt;=150,"Entre 120 e 150",IF(R763&lt;=180,"Entre 150 e 180","Superior a 180")))))))</f>
        <v/>
      </c>
    </row>
    <row r="764">
      <c r="A764" t="inlineStr">
        <is>
          <t>Q03L05</t>
        </is>
      </c>
      <c r="B764" t="inlineStr">
        <is>
          <t>FELIPE RUBBO AGUILERA</t>
        </is>
      </c>
      <c r="C764" t="n">
        <v>1</v>
      </c>
      <c r="D764" t="inlineStr">
        <is>
          <t>IPCA</t>
        </is>
      </c>
      <c r="E764" t="n">
        <v>0.009488792934583046</v>
      </c>
      <c r="F764" t="inlineStr">
        <is>
          <t>MENSAL</t>
        </is>
      </c>
      <c r="G764" t="n">
        <v>47927</v>
      </c>
      <c r="H764" t="n">
        <v>47927</v>
      </c>
      <c r="I764" t="n">
        <v>113</v>
      </c>
      <c r="J764" t="inlineStr">
        <is>
          <t>CARTEIRA</t>
        </is>
      </c>
      <c r="K764" t="inlineStr">
        <is>
          <t>CONTRATO</t>
        </is>
      </c>
      <c r="L764" t="n">
        <v>2461.42</v>
      </c>
      <c r="M764" t="inlineStr">
        <is>
          <t>IBIRAPITANGA FASE 3</t>
        </is>
      </c>
      <c r="N764" s="142">
        <f>DATE(YEAR(G764),MONTH(G764),1)</f>
        <v/>
      </c>
      <c r="O764" s="132">
        <f>IF(G764&gt;$K$3,"Futuro","Atraso")</f>
        <v/>
      </c>
      <c r="P764">
        <f>12*(YEAR(G764)-YEAR($K$3))+(MONTH(G764)-MONTH($K$3))</f>
        <v/>
      </c>
      <c r="Q764" s="366">
        <f>IF(M764="IBIRAPITANGA FASE 3",IF(O764="Atraso",L764,L764/(1+$I$2)^P764),IF(O764="Atraso",L764,L764/(1+$I$1)^P764))</f>
        <v/>
      </c>
      <c r="R764">
        <f>IF(O764="Atraso",$K$3-G764,0)</f>
        <v/>
      </c>
      <c r="S764">
        <f>IF(R764&lt;=15,"Até 15",IF(R764&lt;=30,"Entre 15 e 30",IF(R764&lt;=60,"Entre 30 e 60",IF(R764&lt;=90,"Entre 60 e 90",IF(R764&lt;=120,"Entre 90 e 120",IF(R764&lt;=150,"Entre 120 e 150",IF(R764&lt;=180,"Entre 150 e 180","Superior a 180")))))))</f>
        <v/>
      </c>
    </row>
    <row r="765">
      <c r="A765" t="inlineStr">
        <is>
          <t>Q03L05</t>
        </is>
      </c>
      <c r="B765" t="inlineStr">
        <is>
          <t>FELIPE RUBBO AGUILERA</t>
        </is>
      </c>
      <c r="C765" t="n">
        <v>1</v>
      </c>
      <c r="D765" t="inlineStr">
        <is>
          <t>IPCA</t>
        </is>
      </c>
      <c r="E765" t="n">
        <v>0.009488792934583046</v>
      </c>
      <c r="F765" t="inlineStr">
        <is>
          <t>MENSAL</t>
        </is>
      </c>
      <c r="G765" t="n">
        <v>47958</v>
      </c>
      <c r="H765" t="n">
        <v>47958</v>
      </c>
      <c r="I765" t="n">
        <v>114</v>
      </c>
      <c r="J765" t="inlineStr">
        <is>
          <t>CARTEIRA</t>
        </is>
      </c>
      <c r="K765" t="inlineStr">
        <is>
          <t>CONTRATO</t>
        </is>
      </c>
      <c r="L765" t="n">
        <v>2461.42</v>
      </c>
      <c r="M765" t="inlineStr">
        <is>
          <t>IBIRAPITANGA FASE 3</t>
        </is>
      </c>
      <c r="N765" s="142">
        <f>DATE(YEAR(G765),MONTH(G765),1)</f>
        <v/>
      </c>
      <c r="O765" s="132">
        <f>IF(G765&gt;$K$3,"Futuro","Atraso")</f>
        <v/>
      </c>
      <c r="P765">
        <f>12*(YEAR(G765)-YEAR($K$3))+(MONTH(G765)-MONTH($K$3))</f>
        <v/>
      </c>
      <c r="Q765" s="366">
        <f>IF(M765="IBIRAPITANGA FASE 3",IF(O765="Atraso",L765,L765/(1+$I$2)^P765),IF(O765="Atraso",L765,L765/(1+$I$1)^P765))</f>
        <v/>
      </c>
      <c r="R765">
        <f>IF(O765="Atraso",$K$3-G765,0)</f>
        <v/>
      </c>
      <c r="S765">
        <f>IF(R765&lt;=15,"Até 15",IF(R765&lt;=30,"Entre 15 e 30",IF(R765&lt;=60,"Entre 30 e 60",IF(R765&lt;=90,"Entre 60 e 90",IF(R765&lt;=120,"Entre 90 e 120",IF(R765&lt;=150,"Entre 120 e 150",IF(R765&lt;=180,"Entre 150 e 180","Superior a 180")))))))</f>
        <v/>
      </c>
    </row>
    <row r="766">
      <c r="A766" t="inlineStr">
        <is>
          <t>Q03L05</t>
        </is>
      </c>
      <c r="B766" t="inlineStr">
        <is>
          <t>FELIPE RUBBO AGUILERA</t>
        </is>
      </c>
      <c r="C766" t="n">
        <v>1</v>
      </c>
      <c r="D766" t="inlineStr">
        <is>
          <t>IPCA</t>
        </is>
      </c>
      <c r="E766" t="n">
        <v>0.009488792934583046</v>
      </c>
      <c r="F766" t="inlineStr">
        <is>
          <t>MENSAL</t>
        </is>
      </c>
      <c r="G766" t="n">
        <v>47988</v>
      </c>
      <c r="H766" t="n">
        <v>47988</v>
      </c>
      <c r="I766" t="n">
        <v>115</v>
      </c>
      <c r="J766" t="inlineStr">
        <is>
          <t>CARTEIRA</t>
        </is>
      </c>
      <c r="K766" t="inlineStr">
        <is>
          <t>CONTRATO</t>
        </is>
      </c>
      <c r="L766" t="n">
        <v>2461.42</v>
      </c>
      <c r="M766" t="inlineStr">
        <is>
          <t>IBIRAPITANGA FASE 3</t>
        </is>
      </c>
      <c r="N766" s="142">
        <f>DATE(YEAR(G766),MONTH(G766),1)</f>
        <v/>
      </c>
      <c r="O766" s="132">
        <f>IF(G766&gt;$K$3,"Futuro","Atraso")</f>
        <v/>
      </c>
      <c r="P766">
        <f>12*(YEAR(G766)-YEAR($K$3))+(MONTH(G766)-MONTH($K$3))</f>
        <v/>
      </c>
      <c r="Q766" s="366">
        <f>IF(M766="IBIRAPITANGA FASE 3",IF(O766="Atraso",L766,L766/(1+$I$2)^P766),IF(O766="Atraso",L766,L766/(1+$I$1)^P766))</f>
        <v/>
      </c>
      <c r="R766">
        <f>IF(O766="Atraso",$K$3-G766,0)</f>
        <v/>
      </c>
      <c r="S766">
        <f>IF(R766&lt;=15,"Até 15",IF(R766&lt;=30,"Entre 15 e 30",IF(R766&lt;=60,"Entre 30 e 60",IF(R766&lt;=90,"Entre 60 e 90",IF(R766&lt;=120,"Entre 90 e 120",IF(R766&lt;=150,"Entre 120 e 150",IF(R766&lt;=180,"Entre 150 e 180","Superior a 180")))))))</f>
        <v/>
      </c>
    </row>
    <row r="767">
      <c r="A767" t="inlineStr">
        <is>
          <t>Q03L05</t>
        </is>
      </c>
      <c r="B767" t="inlineStr">
        <is>
          <t>FELIPE RUBBO AGUILERA</t>
        </is>
      </c>
      <c r="C767" t="n">
        <v>1</v>
      </c>
      <c r="D767" t="inlineStr">
        <is>
          <t>IPCA</t>
        </is>
      </c>
      <c r="E767" t="n">
        <v>0.009488792934583046</v>
      </c>
      <c r="F767" t="inlineStr">
        <is>
          <t>MENSAL</t>
        </is>
      </c>
      <c r="G767" t="n">
        <v>48019</v>
      </c>
      <c r="H767" t="n">
        <v>48019</v>
      </c>
      <c r="I767" t="n">
        <v>116</v>
      </c>
      <c r="J767" t="inlineStr">
        <is>
          <t>CARTEIRA</t>
        </is>
      </c>
      <c r="K767" t="inlineStr">
        <is>
          <t>CONTRATO</t>
        </is>
      </c>
      <c r="L767" t="n">
        <v>2461.42</v>
      </c>
      <c r="M767" t="inlineStr">
        <is>
          <t>IBIRAPITANGA FASE 3</t>
        </is>
      </c>
      <c r="N767" s="142">
        <f>DATE(YEAR(G767),MONTH(G767),1)</f>
        <v/>
      </c>
      <c r="O767" s="132">
        <f>IF(G767&gt;$K$3,"Futuro","Atraso")</f>
        <v/>
      </c>
      <c r="P767">
        <f>12*(YEAR(G767)-YEAR($K$3))+(MONTH(G767)-MONTH($K$3))</f>
        <v/>
      </c>
      <c r="Q767" s="366">
        <f>IF(M767="IBIRAPITANGA FASE 3",IF(O767="Atraso",L767,L767/(1+$I$2)^P767),IF(O767="Atraso",L767,L767/(1+$I$1)^P767))</f>
        <v/>
      </c>
      <c r="R767">
        <f>IF(O767="Atraso",$K$3-G767,0)</f>
        <v/>
      </c>
      <c r="S767">
        <f>IF(R767&lt;=15,"Até 15",IF(R767&lt;=30,"Entre 15 e 30",IF(R767&lt;=60,"Entre 30 e 60",IF(R767&lt;=90,"Entre 60 e 90",IF(R767&lt;=120,"Entre 90 e 120",IF(R767&lt;=150,"Entre 120 e 150",IF(R767&lt;=180,"Entre 150 e 180","Superior a 180")))))))</f>
        <v/>
      </c>
    </row>
    <row r="768">
      <c r="A768" t="inlineStr">
        <is>
          <t>Q03L05</t>
        </is>
      </c>
      <c r="B768" t="inlineStr">
        <is>
          <t>FELIPE RUBBO AGUILERA</t>
        </is>
      </c>
      <c r="C768" t="n">
        <v>1</v>
      </c>
      <c r="D768" t="inlineStr">
        <is>
          <t>IPCA</t>
        </is>
      </c>
      <c r="E768" t="n">
        <v>0.009488792934583046</v>
      </c>
      <c r="F768" t="inlineStr">
        <is>
          <t>MENSAL</t>
        </is>
      </c>
      <c r="G768" t="n">
        <v>48019</v>
      </c>
      <c r="H768" t="n">
        <v>48019</v>
      </c>
      <c r="I768" t="n">
        <v>10</v>
      </c>
      <c r="J768" t="inlineStr">
        <is>
          <t>CARTEIRA</t>
        </is>
      </c>
      <c r="K768" t="inlineStr">
        <is>
          <t>CONTRATO</t>
        </is>
      </c>
      <c r="L768" t="n">
        <v>13340.37</v>
      </c>
      <c r="M768" t="inlineStr">
        <is>
          <t>IBIRAPITANGA FASE 3</t>
        </is>
      </c>
      <c r="N768" s="142">
        <f>DATE(YEAR(G768),MONTH(G768),1)</f>
        <v/>
      </c>
      <c r="O768" s="132">
        <f>IF(G768&gt;$K$3,"Futuro","Atraso")</f>
        <v/>
      </c>
      <c r="P768">
        <f>12*(YEAR(G768)-YEAR($K$3))+(MONTH(G768)-MONTH($K$3))</f>
        <v/>
      </c>
      <c r="Q768" s="366">
        <f>IF(M768="IBIRAPITANGA FASE 3",IF(O768="Atraso",L768,L768/(1+$I$2)^P768),IF(O768="Atraso",L768,L768/(1+$I$1)^P768))</f>
        <v/>
      </c>
      <c r="R768">
        <f>IF(O768="Atraso",$K$3-G768,0)</f>
        <v/>
      </c>
      <c r="S768">
        <f>IF(R768&lt;=15,"Até 15",IF(R768&lt;=30,"Entre 15 e 30",IF(R768&lt;=60,"Entre 30 e 60",IF(R768&lt;=90,"Entre 60 e 90",IF(R768&lt;=120,"Entre 90 e 120",IF(R768&lt;=150,"Entre 120 e 150",IF(R768&lt;=180,"Entre 150 e 180","Superior a 180")))))))</f>
        <v/>
      </c>
    </row>
    <row r="769">
      <c r="A769" t="inlineStr">
        <is>
          <t>Q03L05</t>
        </is>
      </c>
      <c r="B769" t="inlineStr">
        <is>
          <t>FELIPE RUBBO AGUILERA</t>
        </is>
      </c>
      <c r="C769" t="n">
        <v>1</v>
      </c>
      <c r="D769" t="inlineStr">
        <is>
          <t>IPCA</t>
        </is>
      </c>
      <c r="E769" t="n">
        <v>0.009488792934583046</v>
      </c>
      <c r="F769" t="inlineStr">
        <is>
          <t>MENSAL</t>
        </is>
      </c>
      <c r="G769" t="n">
        <v>48049</v>
      </c>
      <c r="H769" t="n">
        <v>48049</v>
      </c>
      <c r="I769" t="n">
        <v>117</v>
      </c>
      <c r="J769" t="inlineStr">
        <is>
          <t>CARTEIRA</t>
        </is>
      </c>
      <c r="K769" t="inlineStr">
        <is>
          <t>CONTRATO</t>
        </is>
      </c>
      <c r="L769" t="n">
        <v>2461.42</v>
      </c>
      <c r="M769" t="inlineStr">
        <is>
          <t>IBIRAPITANGA FASE 3</t>
        </is>
      </c>
      <c r="N769" s="142">
        <f>DATE(YEAR(G769),MONTH(G769),1)</f>
        <v/>
      </c>
      <c r="O769" s="132">
        <f>IF(G769&gt;$K$3,"Futuro","Atraso")</f>
        <v/>
      </c>
      <c r="P769">
        <f>12*(YEAR(G769)-YEAR($K$3))+(MONTH(G769)-MONTH($K$3))</f>
        <v/>
      </c>
      <c r="Q769" s="366">
        <f>IF(M769="IBIRAPITANGA FASE 3",IF(O769="Atraso",L769,L769/(1+$I$2)^P769),IF(O769="Atraso",L769,L769/(1+$I$1)^P769))</f>
        <v/>
      </c>
      <c r="R769">
        <f>IF(O769="Atraso",$K$3-G769,0)</f>
        <v/>
      </c>
      <c r="S769">
        <f>IF(R769&lt;=15,"Até 15",IF(R769&lt;=30,"Entre 15 e 30",IF(R769&lt;=60,"Entre 30 e 60",IF(R769&lt;=90,"Entre 60 e 90",IF(R769&lt;=120,"Entre 90 e 120",IF(R769&lt;=150,"Entre 120 e 150",IF(R769&lt;=180,"Entre 150 e 180","Superior a 180")))))))</f>
        <v/>
      </c>
    </row>
    <row r="770">
      <c r="A770" t="inlineStr">
        <is>
          <t>Q03L05</t>
        </is>
      </c>
      <c r="B770" t="inlineStr">
        <is>
          <t>FELIPE RUBBO AGUILERA</t>
        </is>
      </c>
      <c r="C770" t="n">
        <v>1</v>
      </c>
      <c r="D770" t="inlineStr">
        <is>
          <t>IPCA</t>
        </is>
      </c>
      <c r="E770" t="n">
        <v>0.009488792934583046</v>
      </c>
      <c r="F770" t="inlineStr">
        <is>
          <t>MENSAL</t>
        </is>
      </c>
      <c r="G770" t="n">
        <v>48080</v>
      </c>
      <c r="H770" t="n">
        <v>48080</v>
      </c>
      <c r="I770" t="n">
        <v>118</v>
      </c>
      <c r="J770" t="inlineStr">
        <is>
          <t>CARTEIRA</t>
        </is>
      </c>
      <c r="K770" t="inlineStr">
        <is>
          <t>CONTRATO</t>
        </is>
      </c>
      <c r="L770" t="n">
        <v>2461.42</v>
      </c>
      <c r="M770" t="inlineStr">
        <is>
          <t>IBIRAPITANGA FASE 3</t>
        </is>
      </c>
      <c r="N770" s="142">
        <f>DATE(YEAR(G770),MONTH(G770),1)</f>
        <v/>
      </c>
      <c r="O770" s="132">
        <f>IF(G770&gt;$K$3,"Futuro","Atraso")</f>
        <v/>
      </c>
      <c r="P770">
        <f>12*(YEAR(G770)-YEAR($K$3))+(MONTH(G770)-MONTH($K$3))</f>
        <v/>
      </c>
      <c r="Q770" s="366">
        <f>IF(M770="IBIRAPITANGA FASE 3",IF(O770="Atraso",L770,L770/(1+$I$2)^P770),IF(O770="Atraso",L770,L770/(1+$I$1)^P770))</f>
        <v/>
      </c>
      <c r="R770">
        <f>IF(O770="Atraso",$K$3-G770,0)</f>
        <v/>
      </c>
      <c r="S770">
        <f>IF(R770&lt;=15,"Até 15",IF(R770&lt;=30,"Entre 15 e 30",IF(R770&lt;=60,"Entre 30 e 60",IF(R770&lt;=90,"Entre 60 e 90",IF(R770&lt;=120,"Entre 90 e 120",IF(R770&lt;=150,"Entre 120 e 150",IF(R770&lt;=180,"Entre 150 e 180","Superior a 180")))))))</f>
        <v/>
      </c>
    </row>
    <row r="771">
      <c r="A771" t="inlineStr">
        <is>
          <t>Q03L05</t>
        </is>
      </c>
      <c r="B771" t="inlineStr">
        <is>
          <t>FELIPE RUBBO AGUILERA</t>
        </is>
      </c>
      <c r="C771" t="n">
        <v>1</v>
      </c>
      <c r="D771" t="inlineStr">
        <is>
          <t>IPCA</t>
        </is>
      </c>
      <c r="E771" t="n">
        <v>0.009488792934583046</v>
      </c>
      <c r="F771" t="inlineStr">
        <is>
          <t>MENSAL</t>
        </is>
      </c>
      <c r="G771" t="n">
        <v>48111</v>
      </c>
      <c r="H771" t="n">
        <v>48111</v>
      </c>
      <c r="I771" t="n">
        <v>119</v>
      </c>
      <c r="J771" t="inlineStr">
        <is>
          <t>CARTEIRA</t>
        </is>
      </c>
      <c r="K771" t="inlineStr">
        <is>
          <t>CONTRATO</t>
        </is>
      </c>
      <c r="L771" t="n">
        <v>2461.42</v>
      </c>
      <c r="M771" t="inlineStr">
        <is>
          <t>IBIRAPITANGA FASE 3</t>
        </is>
      </c>
      <c r="N771" s="142">
        <f>DATE(YEAR(G771),MONTH(G771),1)</f>
        <v/>
      </c>
      <c r="O771" s="132">
        <f>IF(G771&gt;$K$3,"Futuro","Atraso")</f>
        <v/>
      </c>
      <c r="P771">
        <f>12*(YEAR(G771)-YEAR($K$3))+(MONTH(G771)-MONTH($K$3))</f>
        <v/>
      </c>
      <c r="Q771" s="366">
        <f>IF(M771="IBIRAPITANGA FASE 3",IF(O771="Atraso",L771,L771/(1+$I$2)^P771),IF(O771="Atraso",L771,L771/(1+$I$1)^P771))</f>
        <v/>
      </c>
      <c r="R771">
        <f>IF(O771="Atraso",$K$3-G771,0)</f>
        <v/>
      </c>
      <c r="S771">
        <f>IF(R771&lt;=15,"Até 15",IF(R771&lt;=30,"Entre 15 e 30",IF(R771&lt;=60,"Entre 30 e 60",IF(R771&lt;=90,"Entre 60 e 90",IF(R771&lt;=120,"Entre 90 e 120",IF(R771&lt;=150,"Entre 120 e 150",IF(R771&lt;=180,"Entre 150 e 180","Superior a 180")))))))</f>
        <v/>
      </c>
    </row>
    <row r="772">
      <c r="A772" t="inlineStr">
        <is>
          <t>Q03L05</t>
        </is>
      </c>
      <c r="B772" t="inlineStr">
        <is>
          <t>FELIPE RUBBO AGUILERA</t>
        </is>
      </c>
      <c r="C772" t="n">
        <v>1</v>
      </c>
      <c r="D772" t="inlineStr">
        <is>
          <t>IPCA</t>
        </is>
      </c>
      <c r="E772" t="n">
        <v>0.009488792934583046</v>
      </c>
      <c r="F772" t="inlineStr">
        <is>
          <t>MENSAL</t>
        </is>
      </c>
      <c r="G772" t="n">
        <v>48141</v>
      </c>
      <c r="H772" t="n">
        <v>48141</v>
      </c>
      <c r="I772" t="n">
        <v>120</v>
      </c>
      <c r="J772" t="inlineStr">
        <is>
          <t>CARTEIRA</t>
        </is>
      </c>
      <c r="K772" t="inlineStr">
        <is>
          <t>CONTRATO</t>
        </is>
      </c>
      <c r="L772" t="n">
        <v>2461.42</v>
      </c>
      <c r="M772" t="inlineStr">
        <is>
          <t>IBIRAPITANGA FASE 3</t>
        </is>
      </c>
      <c r="N772" s="142">
        <f>DATE(YEAR(G772),MONTH(G772),1)</f>
        <v/>
      </c>
      <c r="O772" s="132">
        <f>IF(G772&gt;$K$3,"Futuro","Atraso")</f>
        <v/>
      </c>
      <c r="P772">
        <f>12*(YEAR(G772)-YEAR($K$3))+(MONTH(G772)-MONTH($K$3))</f>
        <v/>
      </c>
      <c r="Q772" s="366">
        <f>IF(M772="IBIRAPITANGA FASE 3",IF(O772="Atraso",L772,L772/(1+$I$2)^P772),IF(O772="Atraso",L772,L772/(1+$I$1)^P772))</f>
        <v/>
      </c>
      <c r="R772">
        <f>IF(O772="Atraso",$K$3-G772,0)</f>
        <v/>
      </c>
      <c r="S772">
        <f>IF(R772&lt;=15,"Até 15",IF(R772&lt;=30,"Entre 15 e 30",IF(R772&lt;=60,"Entre 30 e 60",IF(R772&lt;=90,"Entre 60 e 90",IF(R772&lt;=120,"Entre 90 e 120",IF(R772&lt;=150,"Entre 120 e 150",IF(R772&lt;=180,"Entre 150 e 180","Superior a 180")))))))</f>
        <v/>
      </c>
    </row>
    <row r="773">
      <c r="A773" t="inlineStr">
        <is>
          <t>Q03L05</t>
        </is>
      </c>
      <c r="B773" t="inlineStr">
        <is>
          <t>FELIPE RUBBO AGUILERA</t>
        </is>
      </c>
      <c r="C773" t="n">
        <v>1</v>
      </c>
      <c r="D773" t="inlineStr">
        <is>
          <t>IPCA</t>
        </is>
      </c>
      <c r="E773" t="n">
        <v>0.009488792934583046</v>
      </c>
      <c r="F773" t="inlineStr">
        <is>
          <t>MENSAL</t>
        </is>
      </c>
      <c r="G773" t="n">
        <v>48172</v>
      </c>
      <c r="H773" t="n">
        <v>48172</v>
      </c>
      <c r="I773" t="n">
        <v>121</v>
      </c>
      <c r="J773" t="inlineStr">
        <is>
          <t>CARTEIRA</t>
        </is>
      </c>
      <c r="K773" t="inlineStr">
        <is>
          <t>CONTRATO</t>
        </is>
      </c>
      <c r="L773" t="n">
        <v>2461.42</v>
      </c>
      <c r="M773" t="inlineStr">
        <is>
          <t>IBIRAPITANGA FASE 3</t>
        </is>
      </c>
      <c r="N773" s="142">
        <f>DATE(YEAR(G773),MONTH(G773),1)</f>
        <v/>
      </c>
      <c r="O773" s="132">
        <f>IF(G773&gt;$K$3,"Futuro","Atraso")</f>
        <v/>
      </c>
      <c r="P773">
        <f>12*(YEAR(G773)-YEAR($K$3))+(MONTH(G773)-MONTH($K$3))</f>
        <v/>
      </c>
      <c r="Q773" s="366">
        <f>IF(M773="IBIRAPITANGA FASE 3",IF(O773="Atraso",L773,L773/(1+$I$2)^P773),IF(O773="Atraso",L773,L773/(1+$I$1)^P773))</f>
        <v/>
      </c>
      <c r="R773">
        <f>IF(O773="Atraso",$K$3-G773,0)</f>
        <v/>
      </c>
      <c r="S773">
        <f>IF(R773&lt;=15,"Até 15",IF(R773&lt;=30,"Entre 15 e 30",IF(R773&lt;=60,"Entre 30 e 60",IF(R773&lt;=90,"Entre 60 e 90",IF(R773&lt;=120,"Entre 90 e 120",IF(R773&lt;=150,"Entre 120 e 150",IF(R773&lt;=180,"Entre 150 e 180","Superior a 180")))))))</f>
        <v/>
      </c>
    </row>
    <row r="774">
      <c r="A774" t="inlineStr">
        <is>
          <t>Q03L05</t>
        </is>
      </c>
      <c r="B774" t="inlineStr">
        <is>
          <t>FELIPE RUBBO AGUILERA</t>
        </is>
      </c>
      <c r="C774" t="n">
        <v>1</v>
      </c>
      <c r="D774" t="inlineStr">
        <is>
          <t>IPCA</t>
        </is>
      </c>
      <c r="E774" t="n">
        <v>0.009488792934583046</v>
      </c>
      <c r="F774" t="inlineStr">
        <is>
          <t>MENSAL</t>
        </is>
      </c>
      <c r="G774" t="n">
        <v>48202</v>
      </c>
      <c r="H774" t="n">
        <v>48202</v>
      </c>
      <c r="I774" t="n">
        <v>122</v>
      </c>
      <c r="J774" t="inlineStr">
        <is>
          <t>CARTEIRA</t>
        </is>
      </c>
      <c r="K774" t="inlineStr">
        <is>
          <t>CONTRATO</t>
        </is>
      </c>
      <c r="L774" t="n">
        <v>2461.42</v>
      </c>
      <c r="M774" t="inlineStr">
        <is>
          <t>IBIRAPITANGA FASE 3</t>
        </is>
      </c>
      <c r="N774" s="142">
        <f>DATE(YEAR(G774),MONTH(G774),1)</f>
        <v/>
      </c>
      <c r="O774" s="132">
        <f>IF(G774&gt;$K$3,"Futuro","Atraso")</f>
        <v/>
      </c>
      <c r="P774">
        <f>12*(YEAR(G774)-YEAR($K$3))+(MONTH(G774)-MONTH($K$3))</f>
        <v/>
      </c>
      <c r="Q774" s="366">
        <f>IF(M774="IBIRAPITANGA FASE 3",IF(O774="Atraso",L774,L774/(1+$I$2)^P774),IF(O774="Atraso",L774,L774/(1+$I$1)^P774))</f>
        <v/>
      </c>
      <c r="R774">
        <f>IF(O774="Atraso",$K$3-G774,0)</f>
        <v/>
      </c>
      <c r="S774">
        <f>IF(R774&lt;=15,"Até 15",IF(R774&lt;=30,"Entre 15 e 30",IF(R774&lt;=60,"Entre 30 e 60",IF(R774&lt;=90,"Entre 60 e 90",IF(R774&lt;=120,"Entre 90 e 120",IF(R774&lt;=150,"Entre 120 e 150",IF(R774&lt;=180,"Entre 150 e 180","Superior a 180")))))))</f>
        <v/>
      </c>
    </row>
    <row r="775">
      <c r="A775" t="inlineStr">
        <is>
          <t>Q03L05</t>
        </is>
      </c>
      <c r="B775" t="inlineStr">
        <is>
          <t>FELIPE RUBBO AGUILERA</t>
        </is>
      </c>
      <c r="C775" t="n">
        <v>1</v>
      </c>
      <c r="D775" t="inlineStr">
        <is>
          <t>IPCA</t>
        </is>
      </c>
      <c r="E775" t="n">
        <v>0.009488792934583046</v>
      </c>
      <c r="F775" t="inlineStr">
        <is>
          <t>MENSAL</t>
        </is>
      </c>
      <c r="G775" t="n">
        <v>48233</v>
      </c>
      <c r="H775" t="n">
        <v>48233</v>
      </c>
      <c r="I775" t="n">
        <v>123</v>
      </c>
      <c r="J775" t="inlineStr">
        <is>
          <t>CARTEIRA</t>
        </is>
      </c>
      <c r="K775" t="inlineStr">
        <is>
          <t>CONTRATO</t>
        </is>
      </c>
      <c r="L775" t="n">
        <v>2461.42</v>
      </c>
      <c r="M775" t="inlineStr">
        <is>
          <t>IBIRAPITANGA FASE 3</t>
        </is>
      </c>
      <c r="N775" s="142">
        <f>DATE(YEAR(G775),MONTH(G775),1)</f>
        <v/>
      </c>
      <c r="O775" s="132">
        <f>IF(G775&gt;$K$3,"Futuro","Atraso")</f>
        <v/>
      </c>
      <c r="P775">
        <f>12*(YEAR(G775)-YEAR($K$3))+(MONTH(G775)-MONTH($K$3))</f>
        <v/>
      </c>
      <c r="Q775" s="366">
        <f>IF(M775="IBIRAPITANGA FASE 3",IF(O775="Atraso",L775,L775/(1+$I$2)^P775),IF(O775="Atraso",L775,L775/(1+$I$1)^P775))</f>
        <v/>
      </c>
      <c r="R775">
        <f>IF(O775="Atraso",$K$3-G775,0)</f>
        <v/>
      </c>
      <c r="S775">
        <f>IF(R775&lt;=15,"Até 15",IF(R775&lt;=30,"Entre 15 e 30",IF(R775&lt;=60,"Entre 30 e 60",IF(R775&lt;=90,"Entre 60 e 90",IF(R775&lt;=120,"Entre 90 e 120",IF(R775&lt;=150,"Entre 120 e 150",IF(R775&lt;=180,"Entre 150 e 180","Superior a 180")))))))</f>
        <v/>
      </c>
    </row>
    <row r="776">
      <c r="A776" t="inlineStr">
        <is>
          <t>Q03L05</t>
        </is>
      </c>
      <c r="B776" t="inlineStr">
        <is>
          <t>FELIPE RUBBO AGUILERA</t>
        </is>
      </c>
      <c r="C776" t="n">
        <v>1</v>
      </c>
      <c r="D776" t="inlineStr">
        <is>
          <t>IPCA</t>
        </is>
      </c>
      <c r="E776" t="n">
        <v>0.009488792934583046</v>
      </c>
      <c r="F776" t="inlineStr">
        <is>
          <t>MENSAL</t>
        </is>
      </c>
      <c r="G776" t="n">
        <v>48264</v>
      </c>
      <c r="H776" t="n">
        <v>48264</v>
      </c>
      <c r="I776" t="n">
        <v>124</v>
      </c>
      <c r="J776" t="inlineStr">
        <is>
          <t>CARTEIRA</t>
        </is>
      </c>
      <c r="K776" t="inlineStr">
        <is>
          <t>CONTRATO</t>
        </is>
      </c>
      <c r="L776" t="n">
        <v>2461.42</v>
      </c>
      <c r="M776" t="inlineStr">
        <is>
          <t>IBIRAPITANGA FASE 3</t>
        </is>
      </c>
      <c r="N776" s="142">
        <f>DATE(YEAR(G776),MONTH(G776),1)</f>
        <v/>
      </c>
      <c r="O776" s="132">
        <f>IF(G776&gt;$K$3,"Futuro","Atraso")</f>
        <v/>
      </c>
      <c r="P776">
        <f>12*(YEAR(G776)-YEAR($K$3))+(MONTH(G776)-MONTH($K$3))</f>
        <v/>
      </c>
      <c r="Q776" s="366">
        <f>IF(M776="IBIRAPITANGA FASE 3",IF(O776="Atraso",L776,L776/(1+$I$2)^P776),IF(O776="Atraso",L776,L776/(1+$I$1)^P776))</f>
        <v/>
      </c>
      <c r="R776">
        <f>IF(O776="Atraso",$K$3-G776,0)</f>
        <v/>
      </c>
      <c r="S776">
        <f>IF(R776&lt;=15,"Até 15",IF(R776&lt;=30,"Entre 15 e 30",IF(R776&lt;=60,"Entre 30 e 60",IF(R776&lt;=90,"Entre 60 e 90",IF(R776&lt;=120,"Entre 90 e 120",IF(R776&lt;=150,"Entre 120 e 150",IF(R776&lt;=180,"Entre 150 e 180","Superior a 180")))))))</f>
        <v/>
      </c>
    </row>
    <row r="777">
      <c r="A777" t="inlineStr">
        <is>
          <t>Q03L05</t>
        </is>
      </c>
      <c r="B777" t="inlineStr">
        <is>
          <t>FELIPE RUBBO AGUILERA</t>
        </is>
      </c>
      <c r="C777" t="n">
        <v>1</v>
      </c>
      <c r="D777" t="inlineStr">
        <is>
          <t>IPCA</t>
        </is>
      </c>
      <c r="E777" t="n">
        <v>0.009488792934583046</v>
      </c>
      <c r="F777" t="inlineStr">
        <is>
          <t>MENSAL</t>
        </is>
      </c>
      <c r="G777" t="n">
        <v>48293</v>
      </c>
      <c r="H777" t="n">
        <v>48293</v>
      </c>
      <c r="I777" t="n">
        <v>125</v>
      </c>
      <c r="J777" t="inlineStr">
        <is>
          <t>CARTEIRA</t>
        </is>
      </c>
      <c r="K777" t="inlineStr">
        <is>
          <t>CONTRATO</t>
        </is>
      </c>
      <c r="L777" t="n">
        <v>2461.42</v>
      </c>
      <c r="M777" t="inlineStr">
        <is>
          <t>IBIRAPITANGA FASE 3</t>
        </is>
      </c>
      <c r="N777" s="142">
        <f>DATE(YEAR(G777),MONTH(G777),1)</f>
        <v/>
      </c>
      <c r="O777" s="132">
        <f>IF(G777&gt;$K$3,"Futuro","Atraso")</f>
        <v/>
      </c>
      <c r="P777">
        <f>12*(YEAR(G777)-YEAR($K$3))+(MONTH(G777)-MONTH($K$3))</f>
        <v/>
      </c>
      <c r="Q777" s="366">
        <f>IF(M777="IBIRAPITANGA FASE 3",IF(O777="Atraso",L777,L777/(1+$I$2)^P777),IF(O777="Atraso",L777,L777/(1+$I$1)^P777))</f>
        <v/>
      </c>
      <c r="R777">
        <f>IF(O777="Atraso",$K$3-G777,0)</f>
        <v/>
      </c>
      <c r="S777">
        <f>IF(R777&lt;=15,"Até 15",IF(R777&lt;=30,"Entre 15 e 30",IF(R777&lt;=60,"Entre 30 e 60",IF(R777&lt;=90,"Entre 60 e 90",IF(R777&lt;=120,"Entre 90 e 120",IF(R777&lt;=150,"Entre 120 e 150",IF(R777&lt;=180,"Entre 150 e 180","Superior a 180")))))))</f>
        <v/>
      </c>
    </row>
    <row r="778">
      <c r="A778" t="inlineStr">
        <is>
          <t>Q03L05</t>
        </is>
      </c>
      <c r="B778" t="inlineStr">
        <is>
          <t>FELIPE RUBBO AGUILERA</t>
        </is>
      </c>
      <c r="C778" t="n">
        <v>1</v>
      </c>
      <c r="D778" t="inlineStr">
        <is>
          <t>IPCA</t>
        </is>
      </c>
      <c r="E778" t="n">
        <v>0.009488792934583046</v>
      </c>
      <c r="F778" t="inlineStr">
        <is>
          <t>MENSAL</t>
        </is>
      </c>
      <c r="G778" t="n">
        <v>48324</v>
      </c>
      <c r="H778" t="n">
        <v>48324</v>
      </c>
      <c r="I778" t="n">
        <v>126</v>
      </c>
      <c r="J778" t="inlineStr">
        <is>
          <t>CARTEIRA</t>
        </is>
      </c>
      <c r="K778" t="inlineStr">
        <is>
          <t>CONTRATO</t>
        </is>
      </c>
      <c r="L778" t="n">
        <v>2461.42</v>
      </c>
      <c r="M778" t="inlineStr">
        <is>
          <t>IBIRAPITANGA FASE 3</t>
        </is>
      </c>
      <c r="N778" s="142">
        <f>DATE(YEAR(G778),MONTH(G778),1)</f>
        <v/>
      </c>
      <c r="O778" s="132">
        <f>IF(G778&gt;$K$3,"Futuro","Atraso")</f>
        <v/>
      </c>
      <c r="P778">
        <f>12*(YEAR(G778)-YEAR($K$3))+(MONTH(G778)-MONTH($K$3))</f>
        <v/>
      </c>
      <c r="Q778" s="366">
        <f>IF(M778="IBIRAPITANGA FASE 3",IF(O778="Atraso",L778,L778/(1+$I$2)^P778),IF(O778="Atraso",L778,L778/(1+$I$1)^P778))</f>
        <v/>
      </c>
      <c r="R778">
        <f>IF(O778="Atraso",$K$3-G778,0)</f>
        <v/>
      </c>
      <c r="S778">
        <f>IF(R778&lt;=15,"Até 15",IF(R778&lt;=30,"Entre 15 e 30",IF(R778&lt;=60,"Entre 30 e 60",IF(R778&lt;=90,"Entre 60 e 90",IF(R778&lt;=120,"Entre 90 e 120",IF(R778&lt;=150,"Entre 120 e 150",IF(R778&lt;=180,"Entre 150 e 180","Superior a 180")))))))</f>
        <v/>
      </c>
    </row>
    <row r="779">
      <c r="A779" t="inlineStr">
        <is>
          <t>Q03L05</t>
        </is>
      </c>
      <c r="B779" t="inlineStr">
        <is>
          <t>FELIPE RUBBO AGUILERA</t>
        </is>
      </c>
      <c r="C779" t="n">
        <v>1</v>
      </c>
      <c r="D779" t="inlineStr">
        <is>
          <t>IPCA</t>
        </is>
      </c>
      <c r="E779" t="n">
        <v>0.009488792934583046</v>
      </c>
      <c r="F779" t="inlineStr">
        <is>
          <t>MENSAL</t>
        </is>
      </c>
      <c r="G779" t="n">
        <v>48354</v>
      </c>
      <c r="H779" t="n">
        <v>48354</v>
      </c>
      <c r="I779" t="n">
        <v>127</v>
      </c>
      <c r="J779" t="inlineStr">
        <is>
          <t>CARTEIRA</t>
        </is>
      </c>
      <c r="K779" t="inlineStr">
        <is>
          <t>CONTRATO</t>
        </is>
      </c>
      <c r="L779" t="n">
        <v>2461.42</v>
      </c>
      <c r="M779" t="inlineStr">
        <is>
          <t>IBIRAPITANGA FASE 3</t>
        </is>
      </c>
      <c r="N779" s="142">
        <f>DATE(YEAR(G779),MONTH(G779),1)</f>
        <v/>
      </c>
      <c r="O779" s="132">
        <f>IF(G779&gt;$K$3,"Futuro","Atraso")</f>
        <v/>
      </c>
      <c r="P779">
        <f>12*(YEAR(G779)-YEAR($K$3))+(MONTH(G779)-MONTH($K$3))</f>
        <v/>
      </c>
      <c r="Q779" s="366">
        <f>IF(M779="IBIRAPITANGA FASE 3",IF(O779="Atraso",L779,L779/(1+$I$2)^P779),IF(O779="Atraso",L779,L779/(1+$I$1)^P779))</f>
        <v/>
      </c>
      <c r="R779">
        <f>IF(O779="Atraso",$K$3-G779,0)</f>
        <v/>
      </c>
      <c r="S779">
        <f>IF(R779&lt;=15,"Até 15",IF(R779&lt;=30,"Entre 15 e 30",IF(R779&lt;=60,"Entre 30 e 60",IF(R779&lt;=90,"Entre 60 e 90",IF(R779&lt;=120,"Entre 90 e 120",IF(R779&lt;=150,"Entre 120 e 150",IF(R779&lt;=180,"Entre 150 e 180","Superior a 180")))))))</f>
        <v/>
      </c>
    </row>
    <row r="780">
      <c r="A780" t="inlineStr">
        <is>
          <t>Q03L05</t>
        </is>
      </c>
      <c r="B780" t="inlineStr">
        <is>
          <t>FELIPE RUBBO AGUILERA</t>
        </is>
      </c>
      <c r="C780" t="n">
        <v>1</v>
      </c>
      <c r="D780" t="inlineStr">
        <is>
          <t>IPCA</t>
        </is>
      </c>
      <c r="E780" t="n">
        <v>0.009488792934583046</v>
      </c>
      <c r="F780" t="inlineStr">
        <is>
          <t>MENSAL</t>
        </is>
      </c>
      <c r="G780" t="n">
        <v>48385</v>
      </c>
      <c r="H780" t="n">
        <v>48385</v>
      </c>
      <c r="I780" t="n">
        <v>128</v>
      </c>
      <c r="J780" t="inlineStr">
        <is>
          <t>CARTEIRA</t>
        </is>
      </c>
      <c r="K780" t="inlineStr">
        <is>
          <t>CONTRATO</t>
        </is>
      </c>
      <c r="L780" t="n">
        <v>2461.42</v>
      </c>
      <c r="M780" t="inlineStr">
        <is>
          <t>IBIRAPITANGA FASE 3</t>
        </is>
      </c>
      <c r="N780" s="142">
        <f>DATE(YEAR(G780),MONTH(G780),1)</f>
        <v/>
      </c>
      <c r="O780" s="132">
        <f>IF(G780&gt;$K$3,"Futuro","Atraso")</f>
        <v/>
      </c>
      <c r="P780">
        <f>12*(YEAR(G780)-YEAR($K$3))+(MONTH(G780)-MONTH($K$3))</f>
        <v/>
      </c>
      <c r="Q780" s="366">
        <f>IF(M780="IBIRAPITANGA FASE 3",IF(O780="Atraso",L780,L780/(1+$I$2)^P780),IF(O780="Atraso",L780,L780/(1+$I$1)^P780))</f>
        <v/>
      </c>
      <c r="R780">
        <f>IF(O780="Atraso",$K$3-G780,0)</f>
        <v/>
      </c>
      <c r="S780">
        <f>IF(R780&lt;=15,"Até 15",IF(R780&lt;=30,"Entre 15 e 30",IF(R780&lt;=60,"Entre 30 e 60",IF(R780&lt;=90,"Entre 60 e 90",IF(R780&lt;=120,"Entre 90 e 120",IF(R780&lt;=150,"Entre 120 e 150",IF(R780&lt;=180,"Entre 150 e 180","Superior a 180")))))))</f>
        <v/>
      </c>
    </row>
    <row r="781">
      <c r="A781" t="inlineStr">
        <is>
          <t>Q03L05</t>
        </is>
      </c>
      <c r="B781" t="inlineStr">
        <is>
          <t>FELIPE RUBBO AGUILERA</t>
        </is>
      </c>
      <c r="C781" t="n">
        <v>1</v>
      </c>
      <c r="D781" t="inlineStr">
        <is>
          <t>IPCA</t>
        </is>
      </c>
      <c r="E781" t="n">
        <v>0.009488792934583046</v>
      </c>
      <c r="F781" t="inlineStr">
        <is>
          <t>MENSAL</t>
        </is>
      </c>
      <c r="G781" t="n">
        <v>48385</v>
      </c>
      <c r="H781" t="n">
        <v>48385</v>
      </c>
      <c r="I781" t="n">
        <v>11</v>
      </c>
      <c r="J781" t="inlineStr">
        <is>
          <t>CARTEIRA</t>
        </is>
      </c>
      <c r="K781" t="inlineStr">
        <is>
          <t>CONTRATO</t>
        </is>
      </c>
      <c r="L781" t="n">
        <v>13340.37</v>
      </c>
      <c r="M781" t="inlineStr">
        <is>
          <t>IBIRAPITANGA FASE 3</t>
        </is>
      </c>
      <c r="N781" s="142">
        <f>DATE(YEAR(G781),MONTH(G781),1)</f>
        <v/>
      </c>
      <c r="O781" s="132">
        <f>IF(G781&gt;$K$3,"Futuro","Atraso")</f>
        <v/>
      </c>
      <c r="P781">
        <f>12*(YEAR(G781)-YEAR($K$3))+(MONTH(G781)-MONTH($K$3))</f>
        <v/>
      </c>
      <c r="Q781" s="366">
        <f>IF(M781="IBIRAPITANGA FASE 3",IF(O781="Atraso",L781,L781/(1+$I$2)^P781),IF(O781="Atraso",L781,L781/(1+$I$1)^P781))</f>
        <v/>
      </c>
      <c r="R781">
        <f>IF(O781="Atraso",$K$3-G781,0)</f>
        <v/>
      </c>
      <c r="S781">
        <f>IF(R781&lt;=15,"Até 15",IF(R781&lt;=30,"Entre 15 e 30",IF(R781&lt;=60,"Entre 30 e 60",IF(R781&lt;=90,"Entre 60 e 90",IF(R781&lt;=120,"Entre 90 e 120",IF(R781&lt;=150,"Entre 120 e 150",IF(R781&lt;=180,"Entre 150 e 180","Superior a 180")))))))</f>
        <v/>
      </c>
    </row>
    <row r="782">
      <c r="A782" t="inlineStr">
        <is>
          <t>Q03L05</t>
        </is>
      </c>
      <c r="B782" t="inlineStr">
        <is>
          <t>FELIPE RUBBO AGUILERA</t>
        </is>
      </c>
      <c r="C782" t="n">
        <v>1</v>
      </c>
      <c r="D782" t="inlineStr">
        <is>
          <t>IPCA</t>
        </is>
      </c>
      <c r="E782" t="n">
        <v>0.009488792934583046</v>
      </c>
      <c r="F782" t="inlineStr">
        <is>
          <t>MENSAL</t>
        </is>
      </c>
      <c r="G782" t="n">
        <v>48415</v>
      </c>
      <c r="H782" t="n">
        <v>48415</v>
      </c>
      <c r="I782" t="n">
        <v>129</v>
      </c>
      <c r="J782" t="inlineStr">
        <is>
          <t>CARTEIRA</t>
        </is>
      </c>
      <c r="K782" t="inlineStr">
        <is>
          <t>CONTRATO</t>
        </is>
      </c>
      <c r="L782" t="n">
        <v>2461.42</v>
      </c>
      <c r="M782" t="inlineStr">
        <is>
          <t>IBIRAPITANGA FASE 3</t>
        </is>
      </c>
      <c r="N782" s="142">
        <f>DATE(YEAR(G782),MONTH(G782),1)</f>
        <v/>
      </c>
      <c r="O782" s="132">
        <f>IF(G782&gt;$K$3,"Futuro","Atraso")</f>
        <v/>
      </c>
      <c r="P782">
        <f>12*(YEAR(G782)-YEAR($K$3))+(MONTH(G782)-MONTH($K$3))</f>
        <v/>
      </c>
      <c r="Q782" s="366">
        <f>IF(M782="IBIRAPITANGA FASE 3",IF(O782="Atraso",L782,L782/(1+$I$2)^P782),IF(O782="Atraso",L782,L782/(1+$I$1)^P782))</f>
        <v/>
      </c>
      <c r="R782">
        <f>IF(O782="Atraso",$K$3-G782,0)</f>
        <v/>
      </c>
      <c r="S782">
        <f>IF(R782&lt;=15,"Até 15",IF(R782&lt;=30,"Entre 15 e 30",IF(R782&lt;=60,"Entre 30 e 60",IF(R782&lt;=90,"Entre 60 e 90",IF(R782&lt;=120,"Entre 90 e 120",IF(R782&lt;=150,"Entre 120 e 150",IF(R782&lt;=180,"Entre 150 e 180","Superior a 180")))))))</f>
        <v/>
      </c>
    </row>
    <row r="783">
      <c r="A783" t="inlineStr">
        <is>
          <t>Q03L05</t>
        </is>
      </c>
      <c r="B783" t="inlineStr">
        <is>
          <t>FELIPE RUBBO AGUILERA</t>
        </is>
      </c>
      <c r="C783" t="n">
        <v>1</v>
      </c>
      <c r="D783" t="inlineStr">
        <is>
          <t>IPCA</t>
        </is>
      </c>
      <c r="E783" t="n">
        <v>0.009488792934583046</v>
      </c>
      <c r="F783" t="inlineStr">
        <is>
          <t>MENSAL</t>
        </is>
      </c>
      <c r="G783" t="n">
        <v>48446</v>
      </c>
      <c r="H783" t="n">
        <v>48446</v>
      </c>
      <c r="I783" t="n">
        <v>130</v>
      </c>
      <c r="J783" t="inlineStr">
        <is>
          <t>CARTEIRA</t>
        </is>
      </c>
      <c r="K783" t="inlineStr">
        <is>
          <t>CONTRATO</t>
        </is>
      </c>
      <c r="L783" t="n">
        <v>2461.42</v>
      </c>
      <c r="M783" t="inlineStr">
        <is>
          <t>IBIRAPITANGA FASE 3</t>
        </is>
      </c>
      <c r="N783" s="142">
        <f>DATE(YEAR(G783),MONTH(G783),1)</f>
        <v/>
      </c>
      <c r="O783" s="132">
        <f>IF(G783&gt;$K$3,"Futuro","Atraso")</f>
        <v/>
      </c>
      <c r="P783">
        <f>12*(YEAR(G783)-YEAR($K$3))+(MONTH(G783)-MONTH($K$3))</f>
        <v/>
      </c>
      <c r="Q783" s="366">
        <f>IF(M783="IBIRAPITANGA FASE 3",IF(O783="Atraso",L783,L783/(1+$I$2)^P783),IF(O783="Atraso",L783,L783/(1+$I$1)^P783))</f>
        <v/>
      </c>
      <c r="R783">
        <f>IF(O783="Atraso",$K$3-G783,0)</f>
        <v/>
      </c>
      <c r="S783">
        <f>IF(R783&lt;=15,"Até 15",IF(R783&lt;=30,"Entre 15 e 30",IF(R783&lt;=60,"Entre 30 e 60",IF(R783&lt;=90,"Entre 60 e 90",IF(R783&lt;=120,"Entre 90 e 120",IF(R783&lt;=150,"Entre 120 e 150",IF(R783&lt;=180,"Entre 150 e 180","Superior a 180")))))))</f>
        <v/>
      </c>
    </row>
    <row r="784">
      <c r="A784" t="inlineStr">
        <is>
          <t>Q03L05</t>
        </is>
      </c>
      <c r="B784" t="inlineStr">
        <is>
          <t>FELIPE RUBBO AGUILERA</t>
        </is>
      </c>
      <c r="C784" t="n">
        <v>1</v>
      </c>
      <c r="D784" t="inlineStr">
        <is>
          <t>IPCA</t>
        </is>
      </c>
      <c r="E784" t="n">
        <v>0.009488792934583046</v>
      </c>
      <c r="F784" t="inlineStr">
        <is>
          <t>MENSAL</t>
        </is>
      </c>
      <c r="G784" t="n">
        <v>48477</v>
      </c>
      <c r="H784" t="n">
        <v>48477</v>
      </c>
      <c r="I784" t="n">
        <v>131</v>
      </c>
      <c r="J784" t="inlineStr">
        <is>
          <t>CARTEIRA</t>
        </is>
      </c>
      <c r="K784" t="inlineStr">
        <is>
          <t>CONTRATO</t>
        </is>
      </c>
      <c r="L784" t="n">
        <v>2461.42</v>
      </c>
      <c r="M784" t="inlineStr">
        <is>
          <t>IBIRAPITANGA FASE 3</t>
        </is>
      </c>
      <c r="N784" s="142">
        <f>DATE(YEAR(G784),MONTH(G784),1)</f>
        <v/>
      </c>
      <c r="O784" s="132">
        <f>IF(G784&gt;$K$3,"Futuro","Atraso")</f>
        <v/>
      </c>
      <c r="P784">
        <f>12*(YEAR(G784)-YEAR($K$3))+(MONTH(G784)-MONTH($K$3))</f>
        <v/>
      </c>
      <c r="Q784" s="366">
        <f>IF(M784="IBIRAPITANGA FASE 3",IF(O784="Atraso",L784,L784/(1+$I$2)^P784),IF(O784="Atraso",L784,L784/(1+$I$1)^P784))</f>
        <v/>
      </c>
      <c r="R784">
        <f>IF(O784="Atraso",$K$3-G784,0)</f>
        <v/>
      </c>
      <c r="S784">
        <f>IF(R784&lt;=15,"Até 15",IF(R784&lt;=30,"Entre 15 e 30",IF(R784&lt;=60,"Entre 30 e 60",IF(R784&lt;=90,"Entre 60 e 90",IF(R784&lt;=120,"Entre 90 e 120",IF(R784&lt;=150,"Entre 120 e 150",IF(R784&lt;=180,"Entre 150 e 180","Superior a 180")))))))</f>
        <v/>
      </c>
    </row>
    <row r="785">
      <c r="A785" t="inlineStr">
        <is>
          <t>Q03L05</t>
        </is>
      </c>
      <c r="B785" t="inlineStr">
        <is>
          <t>FELIPE RUBBO AGUILERA</t>
        </is>
      </c>
      <c r="C785" t="n">
        <v>1</v>
      </c>
      <c r="D785" t="inlineStr">
        <is>
          <t>IPCA</t>
        </is>
      </c>
      <c r="E785" t="n">
        <v>0.009488792934583046</v>
      </c>
      <c r="F785" t="inlineStr">
        <is>
          <t>MENSAL</t>
        </is>
      </c>
      <c r="G785" t="n">
        <v>48507</v>
      </c>
      <c r="H785" t="n">
        <v>48507</v>
      </c>
      <c r="I785" t="n">
        <v>132</v>
      </c>
      <c r="J785" t="inlineStr">
        <is>
          <t>CARTEIRA</t>
        </is>
      </c>
      <c r="K785" t="inlineStr">
        <is>
          <t>CONTRATO</t>
        </is>
      </c>
      <c r="L785" t="n">
        <v>2461.42</v>
      </c>
      <c r="M785" t="inlineStr">
        <is>
          <t>IBIRAPITANGA FASE 3</t>
        </is>
      </c>
      <c r="N785" s="142">
        <f>DATE(YEAR(G785),MONTH(G785),1)</f>
        <v/>
      </c>
      <c r="O785" s="132">
        <f>IF(G785&gt;$K$3,"Futuro","Atraso")</f>
        <v/>
      </c>
      <c r="P785">
        <f>12*(YEAR(G785)-YEAR($K$3))+(MONTH(G785)-MONTH($K$3))</f>
        <v/>
      </c>
      <c r="Q785" s="366">
        <f>IF(M785="IBIRAPITANGA FASE 3",IF(O785="Atraso",L785,L785/(1+$I$2)^P785),IF(O785="Atraso",L785,L785/(1+$I$1)^P785))</f>
        <v/>
      </c>
      <c r="R785">
        <f>IF(O785="Atraso",$K$3-G785,0)</f>
        <v/>
      </c>
      <c r="S785">
        <f>IF(R785&lt;=15,"Até 15",IF(R785&lt;=30,"Entre 15 e 30",IF(R785&lt;=60,"Entre 30 e 60",IF(R785&lt;=90,"Entre 60 e 90",IF(R785&lt;=120,"Entre 90 e 120",IF(R785&lt;=150,"Entre 120 e 150",IF(R785&lt;=180,"Entre 150 e 180","Superior a 180")))))))</f>
        <v/>
      </c>
    </row>
    <row r="786">
      <c r="A786" t="inlineStr">
        <is>
          <t>Q03L05</t>
        </is>
      </c>
      <c r="B786" t="inlineStr">
        <is>
          <t>FELIPE RUBBO AGUILERA</t>
        </is>
      </c>
      <c r="C786" t="n">
        <v>1</v>
      </c>
      <c r="D786" t="inlineStr">
        <is>
          <t>IPCA</t>
        </is>
      </c>
      <c r="E786" t="n">
        <v>0.009488792934583046</v>
      </c>
      <c r="F786" t="inlineStr">
        <is>
          <t>MENSAL</t>
        </is>
      </c>
      <c r="G786" t="n">
        <v>48538</v>
      </c>
      <c r="H786" t="n">
        <v>48538</v>
      </c>
      <c r="I786" t="n">
        <v>133</v>
      </c>
      <c r="J786" t="inlineStr">
        <is>
          <t>CARTEIRA</t>
        </is>
      </c>
      <c r="K786" t="inlineStr">
        <is>
          <t>CONTRATO</t>
        </is>
      </c>
      <c r="L786" t="n">
        <v>2461.42</v>
      </c>
      <c r="M786" t="inlineStr">
        <is>
          <t>IBIRAPITANGA FASE 3</t>
        </is>
      </c>
      <c r="N786" s="142">
        <f>DATE(YEAR(G786),MONTH(G786),1)</f>
        <v/>
      </c>
      <c r="O786" s="132">
        <f>IF(G786&gt;$K$3,"Futuro","Atraso")</f>
        <v/>
      </c>
      <c r="P786">
        <f>12*(YEAR(G786)-YEAR($K$3))+(MONTH(G786)-MONTH($K$3))</f>
        <v/>
      </c>
      <c r="Q786" s="366">
        <f>IF(M786="IBIRAPITANGA FASE 3",IF(O786="Atraso",L786,L786/(1+$I$2)^P786),IF(O786="Atraso",L786,L786/(1+$I$1)^P786))</f>
        <v/>
      </c>
      <c r="R786">
        <f>IF(O786="Atraso",$K$3-G786,0)</f>
        <v/>
      </c>
      <c r="S786">
        <f>IF(R786&lt;=15,"Até 15",IF(R786&lt;=30,"Entre 15 e 30",IF(R786&lt;=60,"Entre 30 e 60",IF(R786&lt;=90,"Entre 60 e 90",IF(R786&lt;=120,"Entre 90 e 120",IF(R786&lt;=150,"Entre 120 e 150",IF(R786&lt;=180,"Entre 150 e 180","Superior a 180")))))))</f>
        <v/>
      </c>
    </row>
    <row r="787">
      <c r="A787" t="inlineStr">
        <is>
          <t>Q03L05</t>
        </is>
      </c>
      <c r="B787" t="inlineStr">
        <is>
          <t>FELIPE RUBBO AGUILERA</t>
        </is>
      </c>
      <c r="C787" t="n">
        <v>1</v>
      </c>
      <c r="D787" t="inlineStr">
        <is>
          <t>IPCA</t>
        </is>
      </c>
      <c r="E787" t="n">
        <v>0.009488792934583046</v>
      </c>
      <c r="F787" t="inlineStr">
        <is>
          <t>MENSAL</t>
        </is>
      </c>
      <c r="G787" t="n">
        <v>48568</v>
      </c>
      <c r="H787" t="n">
        <v>48568</v>
      </c>
      <c r="I787" t="n">
        <v>134</v>
      </c>
      <c r="J787" t="inlineStr">
        <is>
          <t>CARTEIRA</t>
        </is>
      </c>
      <c r="K787" t="inlineStr">
        <is>
          <t>CONTRATO</t>
        </is>
      </c>
      <c r="L787" t="n">
        <v>2461.42</v>
      </c>
      <c r="M787" t="inlineStr">
        <is>
          <t>IBIRAPITANGA FASE 3</t>
        </is>
      </c>
      <c r="N787" s="142">
        <f>DATE(YEAR(G787),MONTH(G787),1)</f>
        <v/>
      </c>
      <c r="O787" s="132">
        <f>IF(G787&gt;$K$3,"Futuro","Atraso")</f>
        <v/>
      </c>
      <c r="P787">
        <f>12*(YEAR(G787)-YEAR($K$3))+(MONTH(G787)-MONTH($K$3))</f>
        <v/>
      </c>
      <c r="Q787" s="366">
        <f>IF(M787="IBIRAPITANGA FASE 3",IF(O787="Atraso",L787,L787/(1+$I$2)^P787),IF(O787="Atraso",L787,L787/(1+$I$1)^P787))</f>
        <v/>
      </c>
      <c r="R787">
        <f>IF(O787="Atraso",$K$3-G787,0)</f>
        <v/>
      </c>
      <c r="S787">
        <f>IF(R787&lt;=15,"Até 15",IF(R787&lt;=30,"Entre 15 e 30",IF(R787&lt;=60,"Entre 30 e 60",IF(R787&lt;=90,"Entre 60 e 90",IF(R787&lt;=120,"Entre 90 e 120",IF(R787&lt;=150,"Entre 120 e 150",IF(R787&lt;=180,"Entre 150 e 180","Superior a 180")))))))</f>
        <v/>
      </c>
    </row>
    <row r="788">
      <c r="A788" t="inlineStr">
        <is>
          <t>Q03L05</t>
        </is>
      </c>
      <c r="B788" t="inlineStr">
        <is>
          <t>FELIPE RUBBO AGUILERA</t>
        </is>
      </c>
      <c r="C788" t="n">
        <v>1</v>
      </c>
      <c r="D788" t="inlineStr">
        <is>
          <t>IPCA</t>
        </is>
      </c>
      <c r="E788" t="n">
        <v>0.009488792934583046</v>
      </c>
      <c r="F788" t="inlineStr">
        <is>
          <t>MENSAL</t>
        </is>
      </c>
      <c r="G788" t="n">
        <v>48599</v>
      </c>
      <c r="H788" t="n">
        <v>48599</v>
      </c>
      <c r="I788" t="n">
        <v>135</v>
      </c>
      <c r="J788" t="inlineStr">
        <is>
          <t>CARTEIRA</t>
        </is>
      </c>
      <c r="K788" t="inlineStr">
        <is>
          <t>CONTRATO</t>
        </is>
      </c>
      <c r="L788" t="n">
        <v>2461.42</v>
      </c>
      <c r="M788" t="inlineStr">
        <is>
          <t>IBIRAPITANGA FASE 3</t>
        </is>
      </c>
      <c r="N788" s="142">
        <f>DATE(YEAR(G788),MONTH(G788),1)</f>
        <v/>
      </c>
      <c r="O788" s="132">
        <f>IF(G788&gt;$K$3,"Futuro","Atraso")</f>
        <v/>
      </c>
      <c r="P788">
        <f>12*(YEAR(G788)-YEAR($K$3))+(MONTH(G788)-MONTH($K$3))</f>
        <v/>
      </c>
      <c r="Q788" s="366">
        <f>IF(M788="IBIRAPITANGA FASE 3",IF(O788="Atraso",L788,L788/(1+$I$2)^P788),IF(O788="Atraso",L788,L788/(1+$I$1)^P788))</f>
        <v/>
      </c>
      <c r="R788">
        <f>IF(O788="Atraso",$K$3-G788,0)</f>
        <v/>
      </c>
      <c r="S788">
        <f>IF(R788&lt;=15,"Até 15",IF(R788&lt;=30,"Entre 15 e 30",IF(R788&lt;=60,"Entre 30 e 60",IF(R788&lt;=90,"Entre 60 e 90",IF(R788&lt;=120,"Entre 90 e 120",IF(R788&lt;=150,"Entre 120 e 150",IF(R788&lt;=180,"Entre 150 e 180","Superior a 180")))))))</f>
        <v/>
      </c>
    </row>
    <row r="789">
      <c r="A789" t="inlineStr">
        <is>
          <t>Q03L05</t>
        </is>
      </c>
      <c r="B789" t="inlineStr">
        <is>
          <t>FELIPE RUBBO AGUILERA</t>
        </is>
      </c>
      <c r="C789" t="n">
        <v>1</v>
      </c>
      <c r="D789" t="inlineStr">
        <is>
          <t>IPCA</t>
        </is>
      </c>
      <c r="E789" t="n">
        <v>0.009488792934583046</v>
      </c>
      <c r="F789" t="inlineStr">
        <is>
          <t>MENSAL</t>
        </is>
      </c>
      <c r="G789" t="n">
        <v>48630</v>
      </c>
      <c r="H789" t="n">
        <v>48630</v>
      </c>
      <c r="I789" t="n">
        <v>136</v>
      </c>
      <c r="J789" t="inlineStr">
        <is>
          <t>CARTEIRA</t>
        </is>
      </c>
      <c r="K789" t="inlineStr">
        <is>
          <t>CONTRATO</t>
        </is>
      </c>
      <c r="L789" t="n">
        <v>2461.42</v>
      </c>
      <c r="M789" t="inlineStr">
        <is>
          <t>IBIRAPITANGA FASE 3</t>
        </is>
      </c>
      <c r="N789" s="142">
        <f>DATE(YEAR(G789),MONTH(G789),1)</f>
        <v/>
      </c>
      <c r="O789" s="132">
        <f>IF(G789&gt;$K$3,"Futuro","Atraso")</f>
        <v/>
      </c>
      <c r="P789">
        <f>12*(YEAR(G789)-YEAR($K$3))+(MONTH(G789)-MONTH($K$3))</f>
        <v/>
      </c>
      <c r="Q789" s="366">
        <f>IF(M789="IBIRAPITANGA FASE 3",IF(O789="Atraso",L789,L789/(1+$I$2)^P789),IF(O789="Atraso",L789,L789/(1+$I$1)^P789))</f>
        <v/>
      </c>
      <c r="R789">
        <f>IF(O789="Atraso",$K$3-G789,0)</f>
        <v/>
      </c>
      <c r="S789">
        <f>IF(R789&lt;=15,"Até 15",IF(R789&lt;=30,"Entre 15 e 30",IF(R789&lt;=60,"Entre 30 e 60",IF(R789&lt;=90,"Entre 60 e 90",IF(R789&lt;=120,"Entre 90 e 120",IF(R789&lt;=150,"Entre 120 e 150",IF(R789&lt;=180,"Entre 150 e 180","Superior a 180")))))))</f>
        <v/>
      </c>
    </row>
    <row r="790">
      <c r="A790" t="inlineStr">
        <is>
          <t>Q03L05</t>
        </is>
      </c>
      <c r="B790" t="inlineStr">
        <is>
          <t>FELIPE RUBBO AGUILERA</t>
        </is>
      </c>
      <c r="C790" t="n">
        <v>1</v>
      </c>
      <c r="D790" t="inlineStr">
        <is>
          <t>IPCA</t>
        </is>
      </c>
      <c r="E790" t="n">
        <v>0.009488792934583046</v>
      </c>
      <c r="F790" t="inlineStr">
        <is>
          <t>MENSAL</t>
        </is>
      </c>
      <c r="G790" t="n">
        <v>48658</v>
      </c>
      <c r="H790" t="n">
        <v>48658</v>
      </c>
      <c r="I790" t="n">
        <v>137</v>
      </c>
      <c r="J790" t="inlineStr">
        <is>
          <t>CARTEIRA</t>
        </is>
      </c>
      <c r="K790" t="inlineStr">
        <is>
          <t>CONTRATO</t>
        </is>
      </c>
      <c r="L790" t="n">
        <v>2461.42</v>
      </c>
      <c r="M790" t="inlineStr">
        <is>
          <t>IBIRAPITANGA FASE 3</t>
        </is>
      </c>
      <c r="N790" s="142">
        <f>DATE(YEAR(G790),MONTH(G790),1)</f>
        <v/>
      </c>
      <c r="O790" s="132">
        <f>IF(G790&gt;$K$3,"Futuro","Atraso")</f>
        <v/>
      </c>
      <c r="P790">
        <f>12*(YEAR(G790)-YEAR($K$3))+(MONTH(G790)-MONTH($K$3))</f>
        <v/>
      </c>
      <c r="Q790" s="366">
        <f>IF(M790="IBIRAPITANGA FASE 3",IF(O790="Atraso",L790,L790/(1+$I$2)^P790),IF(O790="Atraso",L790,L790/(1+$I$1)^P790))</f>
        <v/>
      </c>
      <c r="R790">
        <f>IF(O790="Atraso",$K$3-G790,0)</f>
        <v/>
      </c>
      <c r="S790">
        <f>IF(R790&lt;=15,"Até 15",IF(R790&lt;=30,"Entre 15 e 30",IF(R790&lt;=60,"Entre 30 e 60",IF(R790&lt;=90,"Entre 60 e 90",IF(R790&lt;=120,"Entre 90 e 120",IF(R790&lt;=150,"Entre 120 e 150",IF(R790&lt;=180,"Entre 150 e 180","Superior a 180")))))))</f>
        <v/>
      </c>
    </row>
    <row r="791">
      <c r="A791" t="inlineStr">
        <is>
          <t>Q03L05</t>
        </is>
      </c>
      <c r="B791" t="inlineStr">
        <is>
          <t>FELIPE RUBBO AGUILERA</t>
        </is>
      </c>
      <c r="C791" t="n">
        <v>1</v>
      </c>
      <c r="D791" t="inlineStr">
        <is>
          <t>IPCA</t>
        </is>
      </c>
      <c r="E791" t="n">
        <v>0.009488792934583046</v>
      </c>
      <c r="F791" t="inlineStr">
        <is>
          <t>MENSAL</t>
        </is>
      </c>
      <c r="G791" t="n">
        <v>48689</v>
      </c>
      <c r="H791" t="n">
        <v>48689</v>
      </c>
      <c r="I791" t="n">
        <v>138</v>
      </c>
      <c r="J791" t="inlineStr">
        <is>
          <t>CARTEIRA</t>
        </is>
      </c>
      <c r="K791" t="inlineStr">
        <is>
          <t>CONTRATO</t>
        </is>
      </c>
      <c r="L791" t="n">
        <v>2461.42</v>
      </c>
      <c r="M791" t="inlineStr">
        <is>
          <t>IBIRAPITANGA FASE 3</t>
        </is>
      </c>
      <c r="N791" s="142">
        <f>DATE(YEAR(G791),MONTH(G791),1)</f>
        <v/>
      </c>
      <c r="O791" s="132">
        <f>IF(G791&gt;$K$3,"Futuro","Atraso")</f>
        <v/>
      </c>
      <c r="P791">
        <f>12*(YEAR(G791)-YEAR($K$3))+(MONTH(G791)-MONTH($K$3))</f>
        <v/>
      </c>
      <c r="Q791" s="366">
        <f>IF(M791="IBIRAPITANGA FASE 3",IF(O791="Atraso",L791,L791/(1+$I$2)^P791),IF(O791="Atraso",L791,L791/(1+$I$1)^P791))</f>
        <v/>
      </c>
      <c r="R791">
        <f>IF(O791="Atraso",$K$3-G791,0)</f>
        <v/>
      </c>
      <c r="S791">
        <f>IF(R791&lt;=15,"Até 15",IF(R791&lt;=30,"Entre 15 e 30",IF(R791&lt;=60,"Entre 30 e 60",IF(R791&lt;=90,"Entre 60 e 90",IF(R791&lt;=120,"Entre 90 e 120",IF(R791&lt;=150,"Entre 120 e 150",IF(R791&lt;=180,"Entre 150 e 180","Superior a 180")))))))</f>
        <v/>
      </c>
    </row>
    <row r="792">
      <c r="A792" t="inlineStr">
        <is>
          <t>Q03L05</t>
        </is>
      </c>
      <c r="B792" t="inlineStr">
        <is>
          <t>FELIPE RUBBO AGUILERA</t>
        </is>
      </c>
      <c r="C792" t="n">
        <v>1</v>
      </c>
      <c r="D792" t="inlineStr">
        <is>
          <t>IPCA</t>
        </is>
      </c>
      <c r="E792" t="n">
        <v>0.009488792934583046</v>
      </c>
      <c r="F792" t="inlineStr">
        <is>
          <t>MENSAL</t>
        </is>
      </c>
      <c r="G792" t="n">
        <v>48719</v>
      </c>
      <c r="H792" t="n">
        <v>48719</v>
      </c>
      <c r="I792" t="n">
        <v>139</v>
      </c>
      <c r="J792" t="inlineStr">
        <is>
          <t>CARTEIRA</t>
        </is>
      </c>
      <c r="K792" t="inlineStr">
        <is>
          <t>CONTRATO</t>
        </is>
      </c>
      <c r="L792" t="n">
        <v>2461.42</v>
      </c>
      <c r="M792" t="inlineStr">
        <is>
          <t>IBIRAPITANGA FASE 3</t>
        </is>
      </c>
      <c r="N792" s="142">
        <f>DATE(YEAR(G792),MONTH(G792),1)</f>
        <v/>
      </c>
      <c r="O792" s="132">
        <f>IF(G792&gt;$K$3,"Futuro","Atraso")</f>
        <v/>
      </c>
      <c r="P792">
        <f>12*(YEAR(G792)-YEAR($K$3))+(MONTH(G792)-MONTH($K$3))</f>
        <v/>
      </c>
      <c r="Q792" s="366">
        <f>IF(M792="IBIRAPITANGA FASE 3",IF(O792="Atraso",L792,L792/(1+$I$2)^P792),IF(O792="Atraso",L792,L792/(1+$I$1)^P792))</f>
        <v/>
      </c>
      <c r="R792">
        <f>IF(O792="Atraso",$K$3-G792,0)</f>
        <v/>
      </c>
      <c r="S792">
        <f>IF(R792&lt;=15,"Até 15",IF(R792&lt;=30,"Entre 15 e 30",IF(R792&lt;=60,"Entre 30 e 60",IF(R792&lt;=90,"Entre 60 e 90",IF(R792&lt;=120,"Entre 90 e 120",IF(R792&lt;=150,"Entre 120 e 150",IF(R792&lt;=180,"Entre 150 e 180","Superior a 180")))))))</f>
        <v/>
      </c>
    </row>
    <row r="793">
      <c r="A793" t="inlineStr">
        <is>
          <t>Q03L05</t>
        </is>
      </c>
      <c r="B793" t="inlineStr">
        <is>
          <t>FELIPE RUBBO AGUILERA</t>
        </is>
      </c>
      <c r="C793" t="n">
        <v>1</v>
      </c>
      <c r="D793" t="inlineStr">
        <is>
          <t>IPCA</t>
        </is>
      </c>
      <c r="E793" t="n">
        <v>0.009488792934583046</v>
      </c>
      <c r="F793" t="inlineStr">
        <is>
          <t>MENSAL</t>
        </is>
      </c>
      <c r="G793" t="n">
        <v>48750</v>
      </c>
      <c r="H793" t="n">
        <v>48750</v>
      </c>
      <c r="I793" t="n">
        <v>140</v>
      </c>
      <c r="J793" t="inlineStr">
        <is>
          <t>CARTEIRA</t>
        </is>
      </c>
      <c r="K793" t="inlineStr">
        <is>
          <t>CONTRATO</t>
        </is>
      </c>
      <c r="L793" t="n">
        <v>2461.42</v>
      </c>
      <c r="M793" t="inlineStr">
        <is>
          <t>IBIRAPITANGA FASE 3</t>
        </is>
      </c>
      <c r="N793" s="142">
        <f>DATE(YEAR(G793),MONTH(G793),1)</f>
        <v/>
      </c>
      <c r="O793" s="132">
        <f>IF(G793&gt;$K$3,"Futuro","Atraso")</f>
        <v/>
      </c>
      <c r="P793">
        <f>12*(YEAR(G793)-YEAR($K$3))+(MONTH(G793)-MONTH($K$3))</f>
        <v/>
      </c>
      <c r="Q793" s="366">
        <f>IF(M793="IBIRAPITANGA FASE 3",IF(O793="Atraso",L793,L793/(1+$I$2)^P793),IF(O793="Atraso",L793,L793/(1+$I$1)^P793))</f>
        <v/>
      </c>
      <c r="R793">
        <f>IF(O793="Atraso",$K$3-G793,0)</f>
        <v/>
      </c>
      <c r="S793">
        <f>IF(R793&lt;=15,"Até 15",IF(R793&lt;=30,"Entre 15 e 30",IF(R793&lt;=60,"Entre 30 e 60",IF(R793&lt;=90,"Entre 60 e 90",IF(R793&lt;=120,"Entre 90 e 120",IF(R793&lt;=150,"Entre 120 e 150",IF(R793&lt;=180,"Entre 150 e 180","Superior a 180")))))))</f>
        <v/>
      </c>
    </row>
    <row r="794">
      <c r="A794" t="inlineStr">
        <is>
          <t>Q03L05</t>
        </is>
      </c>
      <c r="B794" t="inlineStr">
        <is>
          <t>FELIPE RUBBO AGUILERA</t>
        </is>
      </c>
      <c r="C794" t="n">
        <v>1</v>
      </c>
      <c r="D794" t="inlineStr">
        <is>
          <t>IPCA</t>
        </is>
      </c>
      <c r="E794" t="n">
        <v>0.009488792934583046</v>
      </c>
      <c r="F794" t="inlineStr">
        <is>
          <t>MENSAL</t>
        </is>
      </c>
      <c r="G794" t="n">
        <v>48750</v>
      </c>
      <c r="H794" t="n">
        <v>48750</v>
      </c>
      <c r="I794" t="n">
        <v>12</v>
      </c>
      <c r="J794" t="inlineStr">
        <is>
          <t>CARTEIRA</t>
        </is>
      </c>
      <c r="K794" t="inlineStr">
        <is>
          <t>CONTRATO</t>
        </is>
      </c>
      <c r="L794" t="n">
        <v>13340.37</v>
      </c>
      <c r="M794" t="inlineStr">
        <is>
          <t>IBIRAPITANGA FASE 3</t>
        </is>
      </c>
      <c r="N794" s="142">
        <f>DATE(YEAR(G794),MONTH(G794),1)</f>
        <v/>
      </c>
      <c r="O794" s="132">
        <f>IF(G794&gt;$K$3,"Futuro","Atraso")</f>
        <v/>
      </c>
      <c r="P794">
        <f>12*(YEAR(G794)-YEAR($K$3))+(MONTH(G794)-MONTH($K$3))</f>
        <v/>
      </c>
      <c r="Q794" s="366">
        <f>IF(M794="IBIRAPITANGA FASE 3",IF(O794="Atraso",L794,L794/(1+$I$2)^P794),IF(O794="Atraso",L794,L794/(1+$I$1)^P794))</f>
        <v/>
      </c>
      <c r="R794">
        <f>IF(O794="Atraso",$K$3-G794,0)</f>
        <v/>
      </c>
      <c r="S794">
        <f>IF(R794&lt;=15,"Até 15",IF(R794&lt;=30,"Entre 15 e 30",IF(R794&lt;=60,"Entre 30 e 60",IF(R794&lt;=90,"Entre 60 e 90",IF(R794&lt;=120,"Entre 90 e 120",IF(R794&lt;=150,"Entre 120 e 150",IF(R794&lt;=180,"Entre 150 e 180","Superior a 180")))))))</f>
        <v/>
      </c>
    </row>
    <row r="795">
      <c r="A795" t="inlineStr">
        <is>
          <t>Q03L05</t>
        </is>
      </c>
      <c r="B795" t="inlineStr">
        <is>
          <t>FELIPE RUBBO AGUILERA</t>
        </is>
      </c>
      <c r="C795" t="n">
        <v>1</v>
      </c>
      <c r="D795" t="inlineStr">
        <is>
          <t>IPCA</t>
        </is>
      </c>
      <c r="E795" t="n">
        <v>0.009488792934583046</v>
      </c>
      <c r="F795" t="inlineStr">
        <is>
          <t>MENSAL</t>
        </is>
      </c>
      <c r="G795" t="n">
        <v>48780</v>
      </c>
      <c r="H795" t="n">
        <v>48780</v>
      </c>
      <c r="I795" t="n">
        <v>141</v>
      </c>
      <c r="J795" t="inlineStr">
        <is>
          <t>CARTEIRA</t>
        </is>
      </c>
      <c r="K795" t="inlineStr">
        <is>
          <t>CONTRATO</t>
        </is>
      </c>
      <c r="L795" t="n">
        <v>2461.42</v>
      </c>
      <c r="M795" t="inlineStr">
        <is>
          <t>IBIRAPITANGA FASE 3</t>
        </is>
      </c>
      <c r="N795" s="142">
        <f>DATE(YEAR(G795),MONTH(G795),1)</f>
        <v/>
      </c>
      <c r="O795" s="132">
        <f>IF(G795&gt;$K$3,"Futuro","Atraso")</f>
        <v/>
      </c>
      <c r="P795">
        <f>12*(YEAR(G795)-YEAR($K$3))+(MONTH(G795)-MONTH($K$3))</f>
        <v/>
      </c>
      <c r="Q795" s="366">
        <f>IF(M795="IBIRAPITANGA FASE 3",IF(O795="Atraso",L795,L795/(1+$I$2)^P795),IF(O795="Atraso",L795,L795/(1+$I$1)^P795))</f>
        <v/>
      </c>
      <c r="R795">
        <f>IF(O795="Atraso",$K$3-G795,0)</f>
        <v/>
      </c>
      <c r="S795">
        <f>IF(R795&lt;=15,"Até 15",IF(R795&lt;=30,"Entre 15 e 30",IF(R795&lt;=60,"Entre 30 e 60",IF(R795&lt;=90,"Entre 60 e 90",IF(R795&lt;=120,"Entre 90 e 120",IF(R795&lt;=150,"Entre 120 e 150",IF(R795&lt;=180,"Entre 150 e 180","Superior a 180")))))))</f>
        <v/>
      </c>
    </row>
    <row r="796">
      <c r="A796" t="inlineStr">
        <is>
          <t>Q03L05</t>
        </is>
      </c>
      <c r="B796" t="inlineStr">
        <is>
          <t>FELIPE RUBBO AGUILERA</t>
        </is>
      </c>
      <c r="C796" t="n">
        <v>1</v>
      </c>
      <c r="D796" t="inlineStr">
        <is>
          <t>IPCA</t>
        </is>
      </c>
      <c r="E796" t="n">
        <v>0.009488792934583046</v>
      </c>
      <c r="F796" t="inlineStr">
        <is>
          <t>MENSAL</t>
        </is>
      </c>
      <c r="G796" t="n">
        <v>48811</v>
      </c>
      <c r="H796" t="n">
        <v>48811</v>
      </c>
      <c r="I796" t="n">
        <v>142</v>
      </c>
      <c r="J796" t="inlineStr">
        <is>
          <t>CARTEIRA</t>
        </is>
      </c>
      <c r="K796" t="inlineStr">
        <is>
          <t>CONTRATO</t>
        </is>
      </c>
      <c r="L796" t="n">
        <v>2461.42</v>
      </c>
      <c r="M796" t="inlineStr">
        <is>
          <t>IBIRAPITANGA FASE 3</t>
        </is>
      </c>
      <c r="N796" s="142">
        <f>DATE(YEAR(G796),MONTH(G796),1)</f>
        <v/>
      </c>
      <c r="O796" s="132">
        <f>IF(G796&gt;$K$3,"Futuro","Atraso")</f>
        <v/>
      </c>
      <c r="P796">
        <f>12*(YEAR(G796)-YEAR($K$3))+(MONTH(G796)-MONTH($K$3))</f>
        <v/>
      </c>
      <c r="Q796" s="366">
        <f>IF(M796="IBIRAPITANGA FASE 3",IF(O796="Atraso",L796,L796/(1+$I$2)^P796),IF(O796="Atraso",L796,L796/(1+$I$1)^P796))</f>
        <v/>
      </c>
      <c r="R796">
        <f>IF(O796="Atraso",$K$3-G796,0)</f>
        <v/>
      </c>
      <c r="S796">
        <f>IF(R796&lt;=15,"Até 15",IF(R796&lt;=30,"Entre 15 e 30",IF(R796&lt;=60,"Entre 30 e 60",IF(R796&lt;=90,"Entre 60 e 90",IF(R796&lt;=120,"Entre 90 e 120",IF(R796&lt;=150,"Entre 120 e 150",IF(R796&lt;=180,"Entre 150 e 180","Superior a 180")))))))</f>
        <v/>
      </c>
    </row>
    <row r="797">
      <c r="A797" t="inlineStr">
        <is>
          <t>Q03L05</t>
        </is>
      </c>
      <c r="B797" t="inlineStr">
        <is>
          <t>FELIPE RUBBO AGUILERA</t>
        </is>
      </c>
      <c r="C797" t="n">
        <v>1</v>
      </c>
      <c r="D797" t="inlineStr">
        <is>
          <t>IPCA</t>
        </is>
      </c>
      <c r="E797" t="n">
        <v>0.009488792934583046</v>
      </c>
      <c r="F797" t="inlineStr">
        <is>
          <t>MENSAL</t>
        </is>
      </c>
      <c r="G797" t="n">
        <v>48842</v>
      </c>
      <c r="H797" t="n">
        <v>48842</v>
      </c>
      <c r="I797" t="n">
        <v>143</v>
      </c>
      <c r="J797" t="inlineStr">
        <is>
          <t>CARTEIRA</t>
        </is>
      </c>
      <c r="K797" t="inlineStr">
        <is>
          <t>CONTRATO</t>
        </is>
      </c>
      <c r="L797" t="n">
        <v>2461.42</v>
      </c>
      <c r="M797" t="inlineStr">
        <is>
          <t>IBIRAPITANGA FASE 3</t>
        </is>
      </c>
      <c r="N797" s="142">
        <f>DATE(YEAR(G797),MONTH(G797),1)</f>
        <v/>
      </c>
      <c r="O797" s="132">
        <f>IF(G797&gt;$K$3,"Futuro","Atraso")</f>
        <v/>
      </c>
      <c r="P797">
        <f>12*(YEAR(G797)-YEAR($K$3))+(MONTH(G797)-MONTH($K$3))</f>
        <v/>
      </c>
      <c r="Q797" s="366">
        <f>IF(M797="IBIRAPITANGA FASE 3",IF(O797="Atraso",L797,L797/(1+$I$2)^P797),IF(O797="Atraso",L797,L797/(1+$I$1)^P797))</f>
        <v/>
      </c>
      <c r="R797">
        <f>IF(O797="Atraso",$K$3-G797,0)</f>
        <v/>
      </c>
      <c r="S797">
        <f>IF(R797&lt;=15,"Até 15",IF(R797&lt;=30,"Entre 15 e 30",IF(R797&lt;=60,"Entre 30 e 60",IF(R797&lt;=90,"Entre 60 e 90",IF(R797&lt;=120,"Entre 90 e 120",IF(R797&lt;=150,"Entre 120 e 150",IF(R797&lt;=180,"Entre 150 e 180","Superior a 180")))))))</f>
        <v/>
      </c>
    </row>
    <row r="798">
      <c r="A798" t="inlineStr">
        <is>
          <t>Q03L05</t>
        </is>
      </c>
      <c r="B798" t="inlineStr">
        <is>
          <t>FELIPE RUBBO AGUILERA</t>
        </is>
      </c>
      <c r="C798" t="n">
        <v>1</v>
      </c>
      <c r="D798" t="inlineStr">
        <is>
          <t>IPCA</t>
        </is>
      </c>
      <c r="E798" t="n">
        <v>0.009488792934583046</v>
      </c>
      <c r="F798" t="inlineStr">
        <is>
          <t>MENSAL</t>
        </is>
      </c>
      <c r="G798" t="n">
        <v>48872</v>
      </c>
      <c r="H798" t="n">
        <v>48872</v>
      </c>
      <c r="I798" t="n">
        <v>144</v>
      </c>
      <c r="J798" t="inlineStr">
        <is>
          <t>CARTEIRA</t>
        </is>
      </c>
      <c r="K798" t="inlineStr">
        <is>
          <t>CONTRATO</t>
        </is>
      </c>
      <c r="L798" t="n">
        <v>2461.42</v>
      </c>
      <c r="M798" t="inlineStr">
        <is>
          <t>IBIRAPITANGA FASE 3</t>
        </is>
      </c>
      <c r="N798" s="142">
        <f>DATE(YEAR(G798),MONTH(G798),1)</f>
        <v/>
      </c>
      <c r="O798" s="132">
        <f>IF(G798&gt;$K$3,"Futuro","Atraso")</f>
        <v/>
      </c>
      <c r="P798">
        <f>12*(YEAR(G798)-YEAR($K$3))+(MONTH(G798)-MONTH($K$3))</f>
        <v/>
      </c>
      <c r="Q798" s="366">
        <f>IF(M798="IBIRAPITANGA FASE 3",IF(O798="Atraso",L798,L798/(1+$I$2)^P798),IF(O798="Atraso",L798,L798/(1+$I$1)^P798))</f>
        <v/>
      </c>
      <c r="R798">
        <f>IF(O798="Atraso",$K$3-G798,0)</f>
        <v/>
      </c>
      <c r="S798">
        <f>IF(R798&lt;=15,"Até 15",IF(R798&lt;=30,"Entre 15 e 30",IF(R798&lt;=60,"Entre 30 e 60",IF(R798&lt;=90,"Entre 60 e 90",IF(R798&lt;=120,"Entre 90 e 120",IF(R798&lt;=150,"Entre 120 e 150",IF(R798&lt;=180,"Entre 150 e 180","Superior a 180")))))))</f>
        <v/>
      </c>
    </row>
    <row r="799">
      <c r="A799" t="inlineStr">
        <is>
          <t>Q03L05</t>
        </is>
      </c>
      <c r="B799" t="inlineStr">
        <is>
          <t>FELIPE RUBBO AGUILERA</t>
        </is>
      </c>
      <c r="C799" t="n">
        <v>1</v>
      </c>
      <c r="D799" t="inlineStr">
        <is>
          <t>IPCA</t>
        </is>
      </c>
      <c r="E799" t="n">
        <v>0.009488792934583046</v>
      </c>
      <c r="F799" t="inlineStr">
        <is>
          <t>MENSAL</t>
        </is>
      </c>
      <c r="G799" t="n">
        <v>48903</v>
      </c>
      <c r="H799" t="n">
        <v>48903</v>
      </c>
      <c r="I799" t="n">
        <v>145</v>
      </c>
      <c r="J799" t="inlineStr">
        <is>
          <t>CARTEIRA</t>
        </is>
      </c>
      <c r="K799" t="inlineStr">
        <is>
          <t>CONTRATO</t>
        </is>
      </c>
      <c r="L799" t="n">
        <v>2461.42</v>
      </c>
      <c r="M799" t="inlineStr">
        <is>
          <t>IBIRAPITANGA FASE 3</t>
        </is>
      </c>
      <c r="N799" s="142">
        <f>DATE(YEAR(G799),MONTH(G799),1)</f>
        <v/>
      </c>
      <c r="O799" s="132">
        <f>IF(G799&gt;$K$3,"Futuro","Atraso")</f>
        <v/>
      </c>
      <c r="P799">
        <f>12*(YEAR(G799)-YEAR($K$3))+(MONTH(G799)-MONTH($K$3))</f>
        <v/>
      </c>
      <c r="Q799" s="366">
        <f>IF(M799="IBIRAPITANGA FASE 3",IF(O799="Atraso",L799,L799/(1+$I$2)^P799),IF(O799="Atraso",L799,L799/(1+$I$1)^P799))</f>
        <v/>
      </c>
      <c r="R799">
        <f>IF(O799="Atraso",$K$3-G799,0)</f>
        <v/>
      </c>
      <c r="S799">
        <f>IF(R799&lt;=15,"Até 15",IF(R799&lt;=30,"Entre 15 e 30",IF(R799&lt;=60,"Entre 30 e 60",IF(R799&lt;=90,"Entre 60 e 90",IF(R799&lt;=120,"Entre 90 e 120",IF(R799&lt;=150,"Entre 120 e 150",IF(R799&lt;=180,"Entre 150 e 180","Superior a 180")))))))</f>
        <v/>
      </c>
    </row>
    <row r="800">
      <c r="A800" t="inlineStr">
        <is>
          <t>Q03L05</t>
        </is>
      </c>
      <c r="B800" t="inlineStr">
        <is>
          <t>FELIPE RUBBO AGUILERA</t>
        </is>
      </c>
      <c r="C800" t="n">
        <v>1</v>
      </c>
      <c r="D800" t="inlineStr">
        <is>
          <t>IPCA</t>
        </is>
      </c>
      <c r="E800" t="n">
        <v>0.009488792934583046</v>
      </c>
      <c r="F800" t="inlineStr">
        <is>
          <t>MENSAL</t>
        </is>
      </c>
      <c r="G800" t="n">
        <v>48933</v>
      </c>
      <c r="H800" t="n">
        <v>48933</v>
      </c>
      <c r="I800" t="n">
        <v>146</v>
      </c>
      <c r="J800" t="inlineStr">
        <is>
          <t>CARTEIRA</t>
        </is>
      </c>
      <c r="K800" t="inlineStr">
        <is>
          <t>CONTRATO</t>
        </is>
      </c>
      <c r="L800" t="n">
        <v>2461.42</v>
      </c>
      <c r="M800" t="inlineStr">
        <is>
          <t>IBIRAPITANGA FASE 3</t>
        </is>
      </c>
      <c r="N800" s="142">
        <f>DATE(YEAR(G800),MONTH(G800),1)</f>
        <v/>
      </c>
      <c r="O800" s="132">
        <f>IF(G800&gt;$K$3,"Futuro","Atraso")</f>
        <v/>
      </c>
      <c r="P800">
        <f>12*(YEAR(G800)-YEAR($K$3))+(MONTH(G800)-MONTH($K$3))</f>
        <v/>
      </c>
      <c r="Q800" s="366">
        <f>IF(M800="IBIRAPITANGA FASE 3",IF(O800="Atraso",L800,L800/(1+$I$2)^P800),IF(O800="Atraso",L800,L800/(1+$I$1)^P800))</f>
        <v/>
      </c>
      <c r="R800">
        <f>IF(O800="Atraso",$K$3-G800,0)</f>
        <v/>
      </c>
      <c r="S800">
        <f>IF(R800&lt;=15,"Até 15",IF(R800&lt;=30,"Entre 15 e 30",IF(R800&lt;=60,"Entre 30 e 60",IF(R800&lt;=90,"Entre 60 e 90",IF(R800&lt;=120,"Entre 90 e 120",IF(R800&lt;=150,"Entre 120 e 150",IF(R800&lt;=180,"Entre 150 e 180","Superior a 180")))))))</f>
        <v/>
      </c>
    </row>
    <row r="801">
      <c r="A801" t="inlineStr">
        <is>
          <t>Q03L05</t>
        </is>
      </c>
      <c r="B801" t="inlineStr">
        <is>
          <t>FELIPE RUBBO AGUILERA</t>
        </is>
      </c>
      <c r="C801" t="n">
        <v>1</v>
      </c>
      <c r="D801" t="inlineStr">
        <is>
          <t>IPCA</t>
        </is>
      </c>
      <c r="E801" t="n">
        <v>0.009488792934583046</v>
      </c>
      <c r="F801" t="inlineStr">
        <is>
          <t>MENSAL</t>
        </is>
      </c>
      <c r="G801" t="n">
        <v>48964</v>
      </c>
      <c r="H801" t="n">
        <v>48964</v>
      </c>
      <c r="I801" t="n">
        <v>147</v>
      </c>
      <c r="J801" t="inlineStr">
        <is>
          <t>CARTEIRA</t>
        </is>
      </c>
      <c r="K801" t="inlineStr">
        <is>
          <t>CONTRATO</t>
        </is>
      </c>
      <c r="L801" t="n">
        <v>2461.42</v>
      </c>
      <c r="M801" t="inlineStr">
        <is>
          <t>IBIRAPITANGA FASE 3</t>
        </is>
      </c>
      <c r="N801" s="142">
        <f>DATE(YEAR(G801),MONTH(G801),1)</f>
        <v/>
      </c>
      <c r="O801" s="132">
        <f>IF(G801&gt;$K$3,"Futuro","Atraso")</f>
        <v/>
      </c>
      <c r="P801">
        <f>12*(YEAR(G801)-YEAR($K$3))+(MONTH(G801)-MONTH($K$3))</f>
        <v/>
      </c>
      <c r="Q801" s="366">
        <f>IF(M801="IBIRAPITANGA FASE 3",IF(O801="Atraso",L801,L801/(1+$I$2)^P801),IF(O801="Atraso",L801,L801/(1+$I$1)^P801))</f>
        <v/>
      </c>
      <c r="R801">
        <f>IF(O801="Atraso",$K$3-G801,0)</f>
        <v/>
      </c>
      <c r="S801">
        <f>IF(R801&lt;=15,"Até 15",IF(R801&lt;=30,"Entre 15 e 30",IF(R801&lt;=60,"Entre 30 e 60",IF(R801&lt;=90,"Entre 60 e 90",IF(R801&lt;=120,"Entre 90 e 120",IF(R801&lt;=150,"Entre 120 e 150",IF(R801&lt;=180,"Entre 150 e 180","Superior a 180")))))))</f>
        <v/>
      </c>
    </row>
    <row r="802">
      <c r="A802" t="inlineStr">
        <is>
          <t>Q03L05</t>
        </is>
      </c>
      <c r="B802" t="inlineStr">
        <is>
          <t>FELIPE RUBBO AGUILERA</t>
        </is>
      </c>
      <c r="C802" t="n">
        <v>1</v>
      </c>
      <c r="D802" t="inlineStr">
        <is>
          <t>IPCA</t>
        </is>
      </c>
      <c r="E802" t="n">
        <v>0.009488792934583046</v>
      </c>
      <c r="F802" t="inlineStr">
        <is>
          <t>MENSAL</t>
        </is>
      </c>
      <c r="G802" t="n">
        <v>48995</v>
      </c>
      <c r="H802" t="n">
        <v>48995</v>
      </c>
      <c r="I802" t="n">
        <v>148</v>
      </c>
      <c r="J802" t="inlineStr">
        <is>
          <t>CARTEIRA</t>
        </is>
      </c>
      <c r="K802" t="inlineStr">
        <is>
          <t>CONTRATO</t>
        </is>
      </c>
      <c r="L802" t="n">
        <v>2461.42</v>
      </c>
      <c r="M802" t="inlineStr">
        <is>
          <t>IBIRAPITANGA FASE 3</t>
        </is>
      </c>
      <c r="N802" s="142">
        <f>DATE(YEAR(G802),MONTH(G802),1)</f>
        <v/>
      </c>
      <c r="O802" s="132">
        <f>IF(G802&gt;$K$3,"Futuro","Atraso")</f>
        <v/>
      </c>
      <c r="P802">
        <f>12*(YEAR(G802)-YEAR($K$3))+(MONTH(G802)-MONTH($K$3))</f>
        <v/>
      </c>
      <c r="Q802" s="366">
        <f>IF(M802="IBIRAPITANGA FASE 3",IF(O802="Atraso",L802,L802/(1+$I$2)^P802),IF(O802="Atraso",L802,L802/(1+$I$1)^P802))</f>
        <v/>
      </c>
      <c r="R802">
        <f>IF(O802="Atraso",$K$3-G802,0)</f>
        <v/>
      </c>
      <c r="S802">
        <f>IF(R802&lt;=15,"Até 15",IF(R802&lt;=30,"Entre 15 e 30",IF(R802&lt;=60,"Entre 30 e 60",IF(R802&lt;=90,"Entre 60 e 90",IF(R802&lt;=120,"Entre 90 e 120",IF(R802&lt;=150,"Entre 120 e 150",IF(R802&lt;=180,"Entre 150 e 180","Superior a 180")))))))</f>
        <v/>
      </c>
    </row>
    <row r="803">
      <c r="A803" t="inlineStr">
        <is>
          <t>Q03L05</t>
        </is>
      </c>
      <c r="B803" t="inlineStr">
        <is>
          <t>FELIPE RUBBO AGUILERA</t>
        </is>
      </c>
      <c r="C803" t="n">
        <v>1</v>
      </c>
      <c r="D803" t="inlineStr">
        <is>
          <t>IPCA</t>
        </is>
      </c>
      <c r="E803" t="n">
        <v>0.009488792934583046</v>
      </c>
      <c r="F803" t="inlineStr">
        <is>
          <t>MENSAL</t>
        </is>
      </c>
      <c r="G803" t="n">
        <v>49023</v>
      </c>
      <c r="H803" t="n">
        <v>49023</v>
      </c>
      <c r="I803" t="n">
        <v>149</v>
      </c>
      <c r="J803" t="inlineStr">
        <is>
          <t>CARTEIRA</t>
        </is>
      </c>
      <c r="K803" t="inlineStr">
        <is>
          <t>CONTRATO</t>
        </is>
      </c>
      <c r="L803" t="n">
        <v>2461.42</v>
      </c>
      <c r="M803" t="inlineStr">
        <is>
          <t>IBIRAPITANGA FASE 3</t>
        </is>
      </c>
      <c r="N803" s="142">
        <f>DATE(YEAR(G803),MONTH(G803),1)</f>
        <v/>
      </c>
      <c r="O803" s="132">
        <f>IF(G803&gt;$K$3,"Futuro","Atraso")</f>
        <v/>
      </c>
      <c r="P803">
        <f>12*(YEAR(G803)-YEAR($K$3))+(MONTH(G803)-MONTH($K$3))</f>
        <v/>
      </c>
      <c r="Q803" s="366">
        <f>IF(M803="IBIRAPITANGA FASE 3",IF(O803="Atraso",L803,L803/(1+$I$2)^P803),IF(O803="Atraso",L803,L803/(1+$I$1)^P803))</f>
        <v/>
      </c>
      <c r="R803">
        <f>IF(O803="Atraso",$K$3-G803,0)</f>
        <v/>
      </c>
      <c r="S803">
        <f>IF(R803&lt;=15,"Até 15",IF(R803&lt;=30,"Entre 15 e 30",IF(R803&lt;=60,"Entre 30 e 60",IF(R803&lt;=90,"Entre 60 e 90",IF(R803&lt;=120,"Entre 90 e 120",IF(R803&lt;=150,"Entre 120 e 150",IF(R803&lt;=180,"Entre 150 e 180","Superior a 180")))))))</f>
        <v/>
      </c>
    </row>
    <row r="804">
      <c r="A804" t="inlineStr">
        <is>
          <t>Q03L05</t>
        </is>
      </c>
      <c r="B804" t="inlineStr">
        <is>
          <t>FELIPE RUBBO AGUILERA</t>
        </is>
      </c>
      <c r="C804" t="n">
        <v>1</v>
      </c>
      <c r="D804" t="inlineStr">
        <is>
          <t>IPCA</t>
        </is>
      </c>
      <c r="E804" t="n">
        <v>0.009488792934583046</v>
      </c>
      <c r="F804" t="inlineStr">
        <is>
          <t>MENSAL</t>
        </is>
      </c>
      <c r="G804" t="n">
        <v>49054</v>
      </c>
      <c r="H804" t="n">
        <v>49054</v>
      </c>
      <c r="I804" t="n">
        <v>150</v>
      </c>
      <c r="J804" t="inlineStr">
        <is>
          <t>CARTEIRA</t>
        </is>
      </c>
      <c r="K804" t="inlineStr">
        <is>
          <t>CONTRATO</t>
        </is>
      </c>
      <c r="L804" t="n">
        <v>2461.42</v>
      </c>
      <c r="M804" t="inlineStr">
        <is>
          <t>IBIRAPITANGA FASE 3</t>
        </is>
      </c>
      <c r="N804" s="142">
        <f>DATE(YEAR(G804),MONTH(G804),1)</f>
        <v/>
      </c>
      <c r="O804" s="132">
        <f>IF(G804&gt;$K$3,"Futuro","Atraso")</f>
        <v/>
      </c>
      <c r="P804">
        <f>12*(YEAR(G804)-YEAR($K$3))+(MONTH(G804)-MONTH($K$3))</f>
        <v/>
      </c>
      <c r="Q804" s="366">
        <f>IF(M804="IBIRAPITANGA FASE 3",IF(O804="Atraso",L804,L804/(1+$I$2)^P804),IF(O804="Atraso",L804,L804/(1+$I$1)^P804))</f>
        <v/>
      </c>
      <c r="R804">
        <f>IF(O804="Atraso",$K$3-G804,0)</f>
        <v/>
      </c>
      <c r="S804">
        <f>IF(R804&lt;=15,"Até 15",IF(R804&lt;=30,"Entre 15 e 30",IF(R804&lt;=60,"Entre 30 e 60",IF(R804&lt;=90,"Entre 60 e 90",IF(R804&lt;=120,"Entre 90 e 120",IF(R804&lt;=150,"Entre 120 e 150",IF(R804&lt;=180,"Entre 150 e 180","Superior a 180")))))))</f>
        <v/>
      </c>
    </row>
    <row r="805">
      <c r="A805" t="inlineStr">
        <is>
          <t>Q03L05</t>
        </is>
      </c>
      <c r="B805" t="inlineStr">
        <is>
          <t>FELIPE RUBBO AGUILERA</t>
        </is>
      </c>
      <c r="C805" t="n">
        <v>1</v>
      </c>
      <c r="D805" t="inlineStr">
        <is>
          <t>IPCA</t>
        </is>
      </c>
      <c r="E805" t="n">
        <v>0.009488792934583046</v>
      </c>
      <c r="F805" t="inlineStr">
        <is>
          <t>MENSAL</t>
        </is>
      </c>
      <c r="G805" t="n">
        <v>49084</v>
      </c>
      <c r="H805" t="n">
        <v>49084</v>
      </c>
      <c r="I805" t="n">
        <v>151</v>
      </c>
      <c r="J805" t="inlineStr">
        <is>
          <t>CARTEIRA</t>
        </is>
      </c>
      <c r="K805" t="inlineStr">
        <is>
          <t>CONTRATO</t>
        </is>
      </c>
      <c r="L805" t="n">
        <v>2461.42</v>
      </c>
      <c r="M805" t="inlineStr">
        <is>
          <t>IBIRAPITANGA FASE 3</t>
        </is>
      </c>
      <c r="N805" s="142">
        <f>DATE(YEAR(G805),MONTH(G805),1)</f>
        <v/>
      </c>
      <c r="O805" s="132">
        <f>IF(G805&gt;$K$3,"Futuro","Atraso")</f>
        <v/>
      </c>
      <c r="P805">
        <f>12*(YEAR(G805)-YEAR($K$3))+(MONTH(G805)-MONTH($K$3))</f>
        <v/>
      </c>
      <c r="Q805" s="366">
        <f>IF(M805="IBIRAPITANGA FASE 3",IF(O805="Atraso",L805,L805/(1+$I$2)^P805),IF(O805="Atraso",L805,L805/(1+$I$1)^P805))</f>
        <v/>
      </c>
      <c r="R805">
        <f>IF(O805="Atraso",$K$3-G805,0)</f>
        <v/>
      </c>
      <c r="S805">
        <f>IF(R805&lt;=15,"Até 15",IF(R805&lt;=30,"Entre 15 e 30",IF(R805&lt;=60,"Entre 30 e 60",IF(R805&lt;=90,"Entre 60 e 90",IF(R805&lt;=120,"Entre 90 e 120",IF(R805&lt;=150,"Entre 120 e 150",IF(R805&lt;=180,"Entre 150 e 180","Superior a 180")))))))</f>
        <v/>
      </c>
    </row>
    <row r="806">
      <c r="A806" t="inlineStr">
        <is>
          <t>Q03L05</t>
        </is>
      </c>
      <c r="B806" t="inlineStr">
        <is>
          <t>FELIPE RUBBO AGUILERA</t>
        </is>
      </c>
      <c r="C806" t="n">
        <v>1</v>
      </c>
      <c r="D806" t="inlineStr">
        <is>
          <t>IPCA</t>
        </is>
      </c>
      <c r="E806" t="n">
        <v>0.009488792934583046</v>
      </c>
      <c r="F806" t="inlineStr">
        <is>
          <t>MENSAL</t>
        </is>
      </c>
      <c r="G806" t="n">
        <v>49115</v>
      </c>
      <c r="H806" t="n">
        <v>49115</v>
      </c>
      <c r="I806" t="n">
        <v>152</v>
      </c>
      <c r="J806" t="inlineStr">
        <is>
          <t>CARTEIRA</t>
        </is>
      </c>
      <c r="K806" t="inlineStr">
        <is>
          <t>CONTRATO</t>
        </is>
      </c>
      <c r="L806" t="n">
        <v>2461.42</v>
      </c>
      <c r="M806" t="inlineStr">
        <is>
          <t>IBIRAPITANGA FASE 3</t>
        </is>
      </c>
      <c r="N806" s="142">
        <f>DATE(YEAR(G806),MONTH(G806),1)</f>
        <v/>
      </c>
      <c r="O806" s="132">
        <f>IF(G806&gt;$K$3,"Futuro","Atraso")</f>
        <v/>
      </c>
      <c r="P806">
        <f>12*(YEAR(G806)-YEAR($K$3))+(MONTH(G806)-MONTH($K$3))</f>
        <v/>
      </c>
      <c r="Q806" s="366">
        <f>IF(M806="IBIRAPITANGA FASE 3",IF(O806="Atraso",L806,L806/(1+$I$2)^P806),IF(O806="Atraso",L806,L806/(1+$I$1)^P806))</f>
        <v/>
      </c>
      <c r="R806">
        <f>IF(O806="Atraso",$K$3-G806,0)</f>
        <v/>
      </c>
      <c r="S806">
        <f>IF(R806&lt;=15,"Até 15",IF(R806&lt;=30,"Entre 15 e 30",IF(R806&lt;=60,"Entre 30 e 60",IF(R806&lt;=90,"Entre 60 e 90",IF(R806&lt;=120,"Entre 90 e 120",IF(R806&lt;=150,"Entre 120 e 150",IF(R806&lt;=180,"Entre 150 e 180","Superior a 180")))))))</f>
        <v/>
      </c>
    </row>
    <row r="807">
      <c r="A807" t="inlineStr">
        <is>
          <t>Q03L05</t>
        </is>
      </c>
      <c r="B807" t="inlineStr">
        <is>
          <t>FELIPE RUBBO AGUILERA</t>
        </is>
      </c>
      <c r="C807" t="n">
        <v>1</v>
      </c>
      <c r="D807" t="inlineStr">
        <is>
          <t>IPCA</t>
        </is>
      </c>
      <c r="E807" t="n">
        <v>0.009488792934583046</v>
      </c>
      <c r="F807" t="inlineStr">
        <is>
          <t>MENSAL</t>
        </is>
      </c>
      <c r="G807" t="n">
        <v>49115</v>
      </c>
      <c r="H807" t="n">
        <v>49115</v>
      </c>
      <c r="I807" t="n">
        <v>13</v>
      </c>
      <c r="J807" t="inlineStr">
        <is>
          <t>CARTEIRA</t>
        </is>
      </c>
      <c r="K807" t="inlineStr">
        <is>
          <t>CONTRATO</t>
        </is>
      </c>
      <c r="L807" t="n">
        <v>13340.37</v>
      </c>
      <c r="M807" t="inlineStr">
        <is>
          <t>IBIRAPITANGA FASE 3</t>
        </is>
      </c>
      <c r="N807" s="142">
        <f>DATE(YEAR(G807),MONTH(G807),1)</f>
        <v/>
      </c>
      <c r="O807" s="132">
        <f>IF(G807&gt;$K$3,"Futuro","Atraso")</f>
        <v/>
      </c>
      <c r="P807">
        <f>12*(YEAR(G807)-YEAR($K$3))+(MONTH(G807)-MONTH($K$3))</f>
        <v/>
      </c>
      <c r="Q807" s="366">
        <f>IF(M807="IBIRAPITANGA FASE 3",IF(O807="Atraso",L807,L807/(1+$I$2)^P807),IF(O807="Atraso",L807,L807/(1+$I$1)^P807))</f>
        <v/>
      </c>
      <c r="R807">
        <f>IF(O807="Atraso",$K$3-G807,0)</f>
        <v/>
      </c>
      <c r="S807">
        <f>IF(R807&lt;=15,"Até 15",IF(R807&lt;=30,"Entre 15 e 30",IF(R807&lt;=60,"Entre 30 e 60",IF(R807&lt;=90,"Entre 60 e 90",IF(R807&lt;=120,"Entre 90 e 120",IF(R807&lt;=150,"Entre 120 e 150",IF(R807&lt;=180,"Entre 150 e 180","Superior a 180")))))))</f>
        <v/>
      </c>
    </row>
    <row r="808">
      <c r="A808" t="inlineStr">
        <is>
          <t>Q03L05</t>
        </is>
      </c>
      <c r="B808" t="inlineStr">
        <is>
          <t>FELIPE RUBBO AGUILERA</t>
        </is>
      </c>
      <c r="C808" t="n">
        <v>1</v>
      </c>
      <c r="D808" t="inlineStr">
        <is>
          <t>IPCA</t>
        </is>
      </c>
      <c r="E808" t="n">
        <v>0.009488792934583046</v>
      </c>
      <c r="F808" t="inlineStr">
        <is>
          <t>MENSAL</t>
        </is>
      </c>
      <c r="G808" t="n">
        <v>49145</v>
      </c>
      <c r="H808" t="n">
        <v>49145</v>
      </c>
      <c r="I808" t="n">
        <v>153</v>
      </c>
      <c r="J808" t="inlineStr">
        <is>
          <t>CARTEIRA</t>
        </is>
      </c>
      <c r="K808" t="inlineStr">
        <is>
          <t>CONTRATO</t>
        </is>
      </c>
      <c r="L808" t="n">
        <v>2461.42</v>
      </c>
      <c r="M808" t="inlineStr">
        <is>
          <t>IBIRAPITANGA FASE 3</t>
        </is>
      </c>
      <c r="N808" s="142">
        <f>DATE(YEAR(G808),MONTH(G808),1)</f>
        <v/>
      </c>
      <c r="O808" s="132">
        <f>IF(G808&gt;$K$3,"Futuro","Atraso")</f>
        <v/>
      </c>
      <c r="P808">
        <f>12*(YEAR(G808)-YEAR($K$3))+(MONTH(G808)-MONTH($K$3))</f>
        <v/>
      </c>
      <c r="Q808" s="366">
        <f>IF(M808="IBIRAPITANGA FASE 3",IF(O808="Atraso",L808,L808/(1+$I$2)^P808),IF(O808="Atraso",L808,L808/(1+$I$1)^P808))</f>
        <v/>
      </c>
      <c r="R808">
        <f>IF(O808="Atraso",$K$3-G808,0)</f>
        <v/>
      </c>
      <c r="S808">
        <f>IF(R808&lt;=15,"Até 15",IF(R808&lt;=30,"Entre 15 e 30",IF(R808&lt;=60,"Entre 30 e 60",IF(R808&lt;=90,"Entre 60 e 90",IF(R808&lt;=120,"Entre 90 e 120",IF(R808&lt;=150,"Entre 120 e 150",IF(R808&lt;=180,"Entre 150 e 180","Superior a 180")))))))</f>
        <v/>
      </c>
    </row>
    <row r="809">
      <c r="A809" t="inlineStr">
        <is>
          <t>Q03L05</t>
        </is>
      </c>
      <c r="B809" t="inlineStr">
        <is>
          <t>FELIPE RUBBO AGUILERA</t>
        </is>
      </c>
      <c r="C809" t="n">
        <v>1</v>
      </c>
      <c r="D809" t="inlineStr">
        <is>
          <t>IPCA</t>
        </is>
      </c>
      <c r="E809" t="n">
        <v>0.009488792934583046</v>
      </c>
      <c r="F809" t="inlineStr">
        <is>
          <t>MENSAL</t>
        </is>
      </c>
      <c r="G809" t="n">
        <v>49176</v>
      </c>
      <c r="H809" t="n">
        <v>49176</v>
      </c>
      <c r="I809" t="n">
        <v>154</v>
      </c>
      <c r="J809" t="inlineStr">
        <is>
          <t>CARTEIRA</t>
        </is>
      </c>
      <c r="K809" t="inlineStr">
        <is>
          <t>CONTRATO</t>
        </is>
      </c>
      <c r="L809" t="n">
        <v>2461.42</v>
      </c>
      <c r="M809" t="inlineStr">
        <is>
          <t>IBIRAPITANGA FASE 3</t>
        </is>
      </c>
      <c r="N809" s="142">
        <f>DATE(YEAR(G809),MONTH(G809),1)</f>
        <v/>
      </c>
      <c r="O809" s="132">
        <f>IF(G809&gt;$K$3,"Futuro","Atraso")</f>
        <v/>
      </c>
      <c r="P809">
        <f>12*(YEAR(G809)-YEAR($K$3))+(MONTH(G809)-MONTH($K$3))</f>
        <v/>
      </c>
      <c r="Q809" s="366">
        <f>IF(M809="IBIRAPITANGA FASE 3",IF(O809="Atraso",L809,L809/(1+$I$2)^P809),IF(O809="Atraso",L809,L809/(1+$I$1)^P809))</f>
        <v/>
      </c>
      <c r="R809">
        <f>IF(O809="Atraso",$K$3-G809,0)</f>
        <v/>
      </c>
      <c r="S809">
        <f>IF(R809&lt;=15,"Até 15",IF(R809&lt;=30,"Entre 15 e 30",IF(R809&lt;=60,"Entre 30 e 60",IF(R809&lt;=90,"Entre 60 e 90",IF(R809&lt;=120,"Entre 90 e 120",IF(R809&lt;=150,"Entre 120 e 150",IF(R809&lt;=180,"Entre 150 e 180","Superior a 180")))))))</f>
        <v/>
      </c>
    </row>
    <row r="810">
      <c r="A810" t="inlineStr">
        <is>
          <t>Q03L05</t>
        </is>
      </c>
      <c r="B810" t="inlineStr">
        <is>
          <t>FELIPE RUBBO AGUILERA</t>
        </is>
      </c>
      <c r="C810" t="n">
        <v>1</v>
      </c>
      <c r="D810" t="inlineStr">
        <is>
          <t>IPCA</t>
        </is>
      </c>
      <c r="E810" t="n">
        <v>0.009488792934583046</v>
      </c>
      <c r="F810" t="inlineStr">
        <is>
          <t>MENSAL</t>
        </is>
      </c>
      <c r="G810" t="n">
        <v>49207</v>
      </c>
      <c r="H810" t="n">
        <v>49207</v>
      </c>
      <c r="I810" t="n">
        <v>155</v>
      </c>
      <c r="J810" t="inlineStr">
        <is>
          <t>CARTEIRA</t>
        </is>
      </c>
      <c r="K810" t="inlineStr">
        <is>
          <t>CONTRATO</t>
        </is>
      </c>
      <c r="L810" t="n">
        <v>2461.42</v>
      </c>
      <c r="M810" t="inlineStr">
        <is>
          <t>IBIRAPITANGA FASE 3</t>
        </is>
      </c>
      <c r="N810" s="142">
        <f>DATE(YEAR(G810),MONTH(G810),1)</f>
        <v/>
      </c>
      <c r="O810" s="132">
        <f>IF(G810&gt;$K$3,"Futuro","Atraso")</f>
        <v/>
      </c>
      <c r="P810">
        <f>12*(YEAR(G810)-YEAR($K$3))+(MONTH(G810)-MONTH($K$3))</f>
        <v/>
      </c>
      <c r="Q810" s="366">
        <f>IF(M810="IBIRAPITANGA FASE 3",IF(O810="Atraso",L810,L810/(1+$I$2)^P810),IF(O810="Atraso",L810,L810/(1+$I$1)^P810))</f>
        <v/>
      </c>
      <c r="R810">
        <f>IF(O810="Atraso",$K$3-G810,0)</f>
        <v/>
      </c>
      <c r="S810">
        <f>IF(R810&lt;=15,"Até 15",IF(R810&lt;=30,"Entre 15 e 30",IF(R810&lt;=60,"Entre 30 e 60",IF(R810&lt;=90,"Entre 60 e 90",IF(R810&lt;=120,"Entre 90 e 120",IF(R810&lt;=150,"Entre 120 e 150",IF(R810&lt;=180,"Entre 150 e 180","Superior a 180")))))))</f>
        <v/>
      </c>
    </row>
    <row r="811">
      <c r="A811" t="inlineStr">
        <is>
          <t>Q03L05</t>
        </is>
      </c>
      <c r="B811" t="inlineStr">
        <is>
          <t>FELIPE RUBBO AGUILERA</t>
        </is>
      </c>
      <c r="C811" t="n">
        <v>1</v>
      </c>
      <c r="D811" t="inlineStr">
        <is>
          <t>IPCA</t>
        </is>
      </c>
      <c r="E811" t="n">
        <v>0.009488792934583046</v>
      </c>
      <c r="F811" t="inlineStr">
        <is>
          <t>MENSAL</t>
        </is>
      </c>
      <c r="G811" t="n">
        <v>49237</v>
      </c>
      <c r="H811" t="n">
        <v>49237</v>
      </c>
      <c r="I811" t="n">
        <v>156</v>
      </c>
      <c r="J811" t="inlineStr">
        <is>
          <t>CARTEIRA</t>
        </is>
      </c>
      <c r="K811" t="inlineStr">
        <is>
          <t>CONTRATO</t>
        </is>
      </c>
      <c r="L811" t="n">
        <v>2461.42</v>
      </c>
      <c r="M811" t="inlineStr">
        <is>
          <t>IBIRAPITANGA FASE 3</t>
        </is>
      </c>
      <c r="N811" s="142">
        <f>DATE(YEAR(G811),MONTH(G811),1)</f>
        <v/>
      </c>
      <c r="O811" s="132">
        <f>IF(G811&gt;$K$3,"Futuro","Atraso")</f>
        <v/>
      </c>
      <c r="P811">
        <f>12*(YEAR(G811)-YEAR($K$3))+(MONTH(G811)-MONTH($K$3))</f>
        <v/>
      </c>
      <c r="Q811" s="366">
        <f>IF(M811="IBIRAPITANGA FASE 3",IF(O811="Atraso",L811,L811/(1+$I$2)^P811),IF(O811="Atraso",L811,L811/(1+$I$1)^P811))</f>
        <v/>
      </c>
      <c r="R811">
        <f>IF(O811="Atraso",$K$3-G811,0)</f>
        <v/>
      </c>
      <c r="S811">
        <f>IF(R811&lt;=15,"Até 15",IF(R811&lt;=30,"Entre 15 e 30",IF(R811&lt;=60,"Entre 30 e 60",IF(R811&lt;=90,"Entre 60 e 90",IF(R811&lt;=120,"Entre 90 e 120",IF(R811&lt;=150,"Entre 120 e 150",IF(R811&lt;=180,"Entre 150 e 180","Superior a 180")))))))</f>
        <v/>
      </c>
    </row>
    <row r="812">
      <c r="A812" t="inlineStr">
        <is>
          <t>Q03L05</t>
        </is>
      </c>
      <c r="B812" t="inlineStr">
        <is>
          <t>FELIPE RUBBO AGUILERA</t>
        </is>
      </c>
      <c r="C812" t="n">
        <v>1</v>
      </c>
      <c r="D812" t="inlineStr">
        <is>
          <t>IPCA</t>
        </is>
      </c>
      <c r="E812" t="n">
        <v>0.009488792934583046</v>
      </c>
      <c r="F812" t="inlineStr">
        <is>
          <t>MENSAL</t>
        </is>
      </c>
      <c r="G812" t="n">
        <v>49268</v>
      </c>
      <c r="H812" t="n">
        <v>49268</v>
      </c>
      <c r="I812" t="n">
        <v>157</v>
      </c>
      <c r="J812" t="inlineStr">
        <is>
          <t>CARTEIRA</t>
        </is>
      </c>
      <c r="K812" t="inlineStr">
        <is>
          <t>CONTRATO</t>
        </is>
      </c>
      <c r="L812" t="n">
        <v>2461.42</v>
      </c>
      <c r="M812" t="inlineStr">
        <is>
          <t>IBIRAPITANGA FASE 3</t>
        </is>
      </c>
      <c r="N812" s="142">
        <f>DATE(YEAR(G812),MONTH(G812),1)</f>
        <v/>
      </c>
      <c r="O812" s="132">
        <f>IF(G812&gt;$K$3,"Futuro","Atraso")</f>
        <v/>
      </c>
      <c r="P812">
        <f>12*(YEAR(G812)-YEAR($K$3))+(MONTH(G812)-MONTH($K$3))</f>
        <v/>
      </c>
      <c r="Q812" s="366">
        <f>IF(M812="IBIRAPITANGA FASE 3",IF(O812="Atraso",L812,L812/(1+$I$2)^P812),IF(O812="Atraso",L812,L812/(1+$I$1)^P812))</f>
        <v/>
      </c>
      <c r="R812">
        <f>IF(O812="Atraso",$K$3-G812,0)</f>
        <v/>
      </c>
      <c r="S812">
        <f>IF(R812&lt;=15,"Até 15",IF(R812&lt;=30,"Entre 15 e 30",IF(R812&lt;=60,"Entre 30 e 60",IF(R812&lt;=90,"Entre 60 e 90",IF(R812&lt;=120,"Entre 90 e 120",IF(R812&lt;=150,"Entre 120 e 150",IF(R812&lt;=180,"Entre 150 e 180","Superior a 180")))))))</f>
        <v/>
      </c>
    </row>
    <row r="813">
      <c r="A813" t="inlineStr">
        <is>
          <t>Q03L05</t>
        </is>
      </c>
      <c r="B813" t="inlineStr">
        <is>
          <t>FELIPE RUBBO AGUILERA</t>
        </is>
      </c>
      <c r="C813" t="n">
        <v>1</v>
      </c>
      <c r="D813" t="inlineStr">
        <is>
          <t>IPCA</t>
        </is>
      </c>
      <c r="E813" t="n">
        <v>0.009488792934583046</v>
      </c>
      <c r="F813" t="inlineStr">
        <is>
          <t>MENSAL</t>
        </is>
      </c>
      <c r="G813" t="n">
        <v>49298</v>
      </c>
      <c r="H813" t="n">
        <v>49298</v>
      </c>
      <c r="I813" t="n">
        <v>158</v>
      </c>
      <c r="J813" t="inlineStr">
        <is>
          <t>CARTEIRA</t>
        </is>
      </c>
      <c r="K813" t="inlineStr">
        <is>
          <t>CONTRATO</t>
        </is>
      </c>
      <c r="L813" t="n">
        <v>2461.42</v>
      </c>
      <c r="M813" t="inlineStr">
        <is>
          <t>IBIRAPITANGA FASE 3</t>
        </is>
      </c>
      <c r="N813" s="142">
        <f>DATE(YEAR(G813),MONTH(G813),1)</f>
        <v/>
      </c>
      <c r="O813" s="132">
        <f>IF(G813&gt;$K$3,"Futuro","Atraso")</f>
        <v/>
      </c>
      <c r="P813">
        <f>12*(YEAR(G813)-YEAR($K$3))+(MONTH(G813)-MONTH($K$3))</f>
        <v/>
      </c>
      <c r="Q813" s="366">
        <f>IF(M813="IBIRAPITANGA FASE 3",IF(O813="Atraso",L813,L813/(1+$I$2)^P813),IF(O813="Atraso",L813,L813/(1+$I$1)^P813))</f>
        <v/>
      </c>
      <c r="R813">
        <f>IF(O813="Atraso",$K$3-G813,0)</f>
        <v/>
      </c>
      <c r="S813">
        <f>IF(R813&lt;=15,"Até 15",IF(R813&lt;=30,"Entre 15 e 30",IF(R813&lt;=60,"Entre 30 e 60",IF(R813&lt;=90,"Entre 60 e 90",IF(R813&lt;=120,"Entre 90 e 120",IF(R813&lt;=150,"Entre 120 e 150",IF(R813&lt;=180,"Entre 150 e 180","Superior a 180")))))))</f>
        <v/>
      </c>
    </row>
    <row r="814">
      <c r="A814" t="inlineStr">
        <is>
          <t>Q03L05</t>
        </is>
      </c>
      <c r="B814" t="inlineStr">
        <is>
          <t>FELIPE RUBBO AGUILERA</t>
        </is>
      </c>
      <c r="C814" t="n">
        <v>1</v>
      </c>
      <c r="D814" t="inlineStr">
        <is>
          <t>IPCA</t>
        </is>
      </c>
      <c r="E814" t="n">
        <v>0.009488792934583046</v>
      </c>
      <c r="F814" t="inlineStr">
        <is>
          <t>MENSAL</t>
        </is>
      </c>
      <c r="G814" t="n">
        <v>49329</v>
      </c>
      <c r="H814" t="n">
        <v>49329</v>
      </c>
      <c r="I814" t="n">
        <v>159</v>
      </c>
      <c r="J814" t="inlineStr">
        <is>
          <t>CARTEIRA</t>
        </is>
      </c>
      <c r="K814" t="inlineStr">
        <is>
          <t>CONTRATO</t>
        </is>
      </c>
      <c r="L814" t="n">
        <v>2461.42</v>
      </c>
      <c r="M814" t="inlineStr">
        <is>
          <t>IBIRAPITANGA FASE 3</t>
        </is>
      </c>
      <c r="N814" s="142">
        <f>DATE(YEAR(G814),MONTH(G814),1)</f>
        <v/>
      </c>
      <c r="O814" s="132">
        <f>IF(G814&gt;$K$3,"Futuro","Atraso")</f>
        <v/>
      </c>
      <c r="P814">
        <f>12*(YEAR(G814)-YEAR($K$3))+(MONTH(G814)-MONTH($K$3))</f>
        <v/>
      </c>
      <c r="Q814" s="366">
        <f>IF(M814="IBIRAPITANGA FASE 3",IF(O814="Atraso",L814,L814/(1+$I$2)^P814),IF(O814="Atraso",L814,L814/(1+$I$1)^P814))</f>
        <v/>
      </c>
      <c r="R814">
        <f>IF(O814="Atraso",$K$3-G814,0)</f>
        <v/>
      </c>
      <c r="S814">
        <f>IF(R814&lt;=15,"Até 15",IF(R814&lt;=30,"Entre 15 e 30",IF(R814&lt;=60,"Entre 30 e 60",IF(R814&lt;=90,"Entre 60 e 90",IF(R814&lt;=120,"Entre 90 e 120",IF(R814&lt;=150,"Entre 120 e 150",IF(R814&lt;=180,"Entre 150 e 180","Superior a 180")))))))</f>
        <v/>
      </c>
    </row>
    <row r="815">
      <c r="A815" t="inlineStr">
        <is>
          <t>Q03L05</t>
        </is>
      </c>
      <c r="B815" t="inlineStr">
        <is>
          <t>FELIPE RUBBO AGUILERA</t>
        </is>
      </c>
      <c r="C815" t="n">
        <v>1</v>
      </c>
      <c r="D815" t="inlineStr">
        <is>
          <t>IPCA</t>
        </is>
      </c>
      <c r="E815" t="n">
        <v>0.009488792934583046</v>
      </c>
      <c r="F815" t="inlineStr">
        <is>
          <t>MENSAL</t>
        </is>
      </c>
      <c r="G815" t="n">
        <v>49360</v>
      </c>
      <c r="H815" t="n">
        <v>49360</v>
      </c>
      <c r="I815" t="n">
        <v>160</v>
      </c>
      <c r="J815" t="inlineStr">
        <is>
          <t>CARTEIRA</t>
        </is>
      </c>
      <c r="K815" t="inlineStr">
        <is>
          <t>CONTRATO</t>
        </is>
      </c>
      <c r="L815" t="n">
        <v>2461.42</v>
      </c>
      <c r="M815" t="inlineStr">
        <is>
          <t>IBIRAPITANGA FASE 3</t>
        </is>
      </c>
      <c r="N815" s="142">
        <f>DATE(YEAR(G815),MONTH(G815),1)</f>
        <v/>
      </c>
      <c r="O815" s="132">
        <f>IF(G815&gt;$K$3,"Futuro","Atraso")</f>
        <v/>
      </c>
      <c r="P815">
        <f>12*(YEAR(G815)-YEAR($K$3))+(MONTH(G815)-MONTH($K$3))</f>
        <v/>
      </c>
      <c r="Q815" s="366">
        <f>IF(M815="IBIRAPITANGA FASE 3",IF(O815="Atraso",L815,L815/(1+$I$2)^P815),IF(O815="Atraso",L815,L815/(1+$I$1)^P815))</f>
        <v/>
      </c>
      <c r="R815">
        <f>IF(O815="Atraso",$K$3-G815,0)</f>
        <v/>
      </c>
      <c r="S815">
        <f>IF(R815&lt;=15,"Até 15",IF(R815&lt;=30,"Entre 15 e 30",IF(R815&lt;=60,"Entre 30 e 60",IF(R815&lt;=90,"Entre 60 e 90",IF(R815&lt;=120,"Entre 90 e 120",IF(R815&lt;=150,"Entre 120 e 150",IF(R815&lt;=180,"Entre 150 e 180","Superior a 180")))))))</f>
        <v/>
      </c>
    </row>
    <row r="816">
      <c r="A816" t="inlineStr">
        <is>
          <t>Q03L05</t>
        </is>
      </c>
      <c r="B816" t="inlineStr">
        <is>
          <t>FELIPE RUBBO AGUILERA</t>
        </is>
      </c>
      <c r="C816" t="n">
        <v>1</v>
      </c>
      <c r="D816" t="inlineStr">
        <is>
          <t>IPCA</t>
        </is>
      </c>
      <c r="E816" t="n">
        <v>0.009488792934583046</v>
      </c>
      <c r="F816" t="inlineStr">
        <is>
          <t>MENSAL</t>
        </is>
      </c>
      <c r="G816" t="n">
        <v>49388</v>
      </c>
      <c r="H816" t="n">
        <v>49388</v>
      </c>
      <c r="I816" t="n">
        <v>161</v>
      </c>
      <c r="J816" t="inlineStr">
        <is>
          <t>CARTEIRA</t>
        </is>
      </c>
      <c r="K816" t="inlineStr">
        <is>
          <t>CONTRATO</t>
        </is>
      </c>
      <c r="L816" t="n">
        <v>2461.42</v>
      </c>
      <c r="M816" t="inlineStr">
        <is>
          <t>IBIRAPITANGA FASE 3</t>
        </is>
      </c>
      <c r="N816" s="142">
        <f>DATE(YEAR(G816),MONTH(G816),1)</f>
        <v/>
      </c>
      <c r="O816" s="132">
        <f>IF(G816&gt;$K$3,"Futuro","Atraso")</f>
        <v/>
      </c>
      <c r="P816">
        <f>12*(YEAR(G816)-YEAR($K$3))+(MONTH(G816)-MONTH($K$3))</f>
        <v/>
      </c>
      <c r="Q816" s="366">
        <f>IF(M816="IBIRAPITANGA FASE 3",IF(O816="Atraso",L816,L816/(1+$I$2)^P816),IF(O816="Atraso",L816,L816/(1+$I$1)^P816))</f>
        <v/>
      </c>
      <c r="R816">
        <f>IF(O816="Atraso",$K$3-G816,0)</f>
        <v/>
      </c>
      <c r="S816">
        <f>IF(R816&lt;=15,"Até 15",IF(R816&lt;=30,"Entre 15 e 30",IF(R816&lt;=60,"Entre 30 e 60",IF(R816&lt;=90,"Entre 60 e 90",IF(R816&lt;=120,"Entre 90 e 120",IF(R816&lt;=150,"Entre 120 e 150",IF(R816&lt;=180,"Entre 150 e 180","Superior a 180")))))))</f>
        <v/>
      </c>
    </row>
    <row r="817">
      <c r="A817" t="inlineStr">
        <is>
          <t>Q03L05</t>
        </is>
      </c>
      <c r="B817" t="inlineStr">
        <is>
          <t>FELIPE RUBBO AGUILERA</t>
        </is>
      </c>
      <c r="C817" t="n">
        <v>1</v>
      </c>
      <c r="D817" t="inlineStr">
        <is>
          <t>IPCA</t>
        </is>
      </c>
      <c r="E817" t="n">
        <v>0.009488792934583046</v>
      </c>
      <c r="F817" t="inlineStr">
        <is>
          <t>MENSAL</t>
        </is>
      </c>
      <c r="G817" t="n">
        <v>49419</v>
      </c>
      <c r="H817" t="n">
        <v>49419</v>
      </c>
      <c r="I817" t="n">
        <v>162</v>
      </c>
      <c r="J817" t="inlineStr">
        <is>
          <t>CARTEIRA</t>
        </is>
      </c>
      <c r="K817" t="inlineStr">
        <is>
          <t>CONTRATO</t>
        </is>
      </c>
      <c r="L817" t="n">
        <v>2461.42</v>
      </c>
      <c r="M817" t="inlineStr">
        <is>
          <t>IBIRAPITANGA FASE 3</t>
        </is>
      </c>
      <c r="N817" s="142">
        <f>DATE(YEAR(G817),MONTH(G817),1)</f>
        <v/>
      </c>
      <c r="O817" s="132">
        <f>IF(G817&gt;$K$3,"Futuro","Atraso")</f>
        <v/>
      </c>
      <c r="P817">
        <f>12*(YEAR(G817)-YEAR($K$3))+(MONTH(G817)-MONTH($K$3))</f>
        <v/>
      </c>
      <c r="Q817" s="366">
        <f>IF(M817="IBIRAPITANGA FASE 3",IF(O817="Atraso",L817,L817/(1+$I$2)^P817),IF(O817="Atraso",L817,L817/(1+$I$1)^P817))</f>
        <v/>
      </c>
      <c r="R817">
        <f>IF(O817="Atraso",$K$3-G817,0)</f>
        <v/>
      </c>
      <c r="S817">
        <f>IF(R817&lt;=15,"Até 15",IF(R817&lt;=30,"Entre 15 e 30",IF(R817&lt;=60,"Entre 30 e 60",IF(R817&lt;=90,"Entre 60 e 90",IF(R817&lt;=120,"Entre 90 e 120",IF(R817&lt;=150,"Entre 120 e 150",IF(R817&lt;=180,"Entre 150 e 180","Superior a 180")))))))</f>
        <v/>
      </c>
    </row>
    <row r="818">
      <c r="A818" t="inlineStr">
        <is>
          <t>Q03L05</t>
        </is>
      </c>
      <c r="B818" t="inlineStr">
        <is>
          <t>FELIPE RUBBO AGUILERA</t>
        </is>
      </c>
      <c r="C818" t="n">
        <v>1</v>
      </c>
      <c r="D818" t="inlineStr">
        <is>
          <t>IPCA</t>
        </is>
      </c>
      <c r="E818" t="n">
        <v>0.009488792934583046</v>
      </c>
      <c r="F818" t="inlineStr">
        <is>
          <t>MENSAL</t>
        </is>
      </c>
      <c r="G818" t="n">
        <v>49449</v>
      </c>
      <c r="H818" t="n">
        <v>49449</v>
      </c>
      <c r="I818" t="n">
        <v>163</v>
      </c>
      <c r="J818" t="inlineStr">
        <is>
          <t>CARTEIRA</t>
        </is>
      </c>
      <c r="K818" t="inlineStr">
        <is>
          <t>CONTRATO</t>
        </is>
      </c>
      <c r="L818" t="n">
        <v>2461.42</v>
      </c>
      <c r="M818" t="inlineStr">
        <is>
          <t>IBIRAPITANGA FASE 3</t>
        </is>
      </c>
      <c r="N818" s="142">
        <f>DATE(YEAR(G818),MONTH(G818),1)</f>
        <v/>
      </c>
      <c r="O818" s="132">
        <f>IF(G818&gt;$K$3,"Futuro","Atraso")</f>
        <v/>
      </c>
      <c r="P818">
        <f>12*(YEAR(G818)-YEAR($K$3))+(MONTH(G818)-MONTH($K$3))</f>
        <v/>
      </c>
      <c r="Q818" s="366">
        <f>IF(M818="IBIRAPITANGA FASE 3",IF(O818="Atraso",L818,L818/(1+$I$2)^P818),IF(O818="Atraso",L818,L818/(1+$I$1)^P818))</f>
        <v/>
      </c>
      <c r="R818">
        <f>IF(O818="Atraso",$K$3-G818,0)</f>
        <v/>
      </c>
      <c r="S818">
        <f>IF(R818&lt;=15,"Até 15",IF(R818&lt;=30,"Entre 15 e 30",IF(R818&lt;=60,"Entre 30 e 60",IF(R818&lt;=90,"Entre 60 e 90",IF(R818&lt;=120,"Entre 90 e 120",IF(R818&lt;=150,"Entre 120 e 150",IF(R818&lt;=180,"Entre 150 e 180","Superior a 180")))))))</f>
        <v/>
      </c>
    </row>
    <row r="819">
      <c r="A819" t="inlineStr">
        <is>
          <t>Q03L05</t>
        </is>
      </c>
      <c r="B819" t="inlineStr">
        <is>
          <t>FELIPE RUBBO AGUILERA</t>
        </is>
      </c>
      <c r="C819" t="n">
        <v>1</v>
      </c>
      <c r="D819" t="inlineStr">
        <is>
          <t>IPCA</t>
        </is>
      </c>
      <c r="E819" t="n">
        <v>0.009488792934583046</v>
      </c>
      <c r="F819" t="inlineStr">
        <is>
          <t>MENSAL</t>
        </is>
      </c>
      <c r="G819" t="n">
        <v>49480</v>
      </c>
      <c r="H819" t="n">
        <v>49480</v>
      </c>
      <c r="I819" t="n">
        <v>164</v>
      </c>
      <c r="J819" t="inlineStr">
        <is>
          <t>CARTEIRA</t>
        </is>
      </c>
      <c r="K819" t="inlineStr">
        <is>
          <t>CONTRATO</t>
        </is>
      </c>
      <c r="L819" t="n">
        <v>2461.42</v>
      </c>
      <c r="M819" t="inlineStr">
        <is>
          <t>IBIRAPITANGA FASE 3</t>
        </is>
      </c>
      <c r="N819" s="142">
        <f>DATE(YEAR(G819),MONTH(G819),1)</f>
        <v/>
      </c>
      <c r="O819" s="132">
        <f>IF(G819&gt;$K$3,"Futuro","Atraso")</f>
        <v/>
      </c>
      <c r="P819">
        <f>12*(YEAR(G819)-YEAR($K$3))+(MONTH(G819)-MONTH($K$3))</f>
        <v/>
      </c>
      <c r="Q819" s="366">
        <f>IF(M819="IBIRAPITANGA FASE 3",IF(O819="Atraso",L819,L819/(1+$I$2)^P819),IF(O819="Atraso",L819,L819/(1+$I$1)^P819))</f>
        <v/>
      </c>
      <c r="R819">
        <f>IF(O819="Atraso",$K$3-G819,0)</f>
        <v/>
      </c>
      <c r="S819">
        <f>IF(R819&lt;=15,"Até 15",IF(R819&lt;=30,"Entre 15 e 30",IF(R819&lt;=60,"Entre 30 e 60",IF(R819&lt;=90,"Entre 60 e 90",IF(R819&lt;=120,"Entre 90 e 120",IF(R819&lt;=150,"Entre 120 e 150",IF(R819&lt;=180,"Entre 150 e 180","Superior a 180")))))))</f>
        <v/>
      </c>
    </row>
    <row r="820">
      <c r="A820" t="inlineStr">
        <is>
          <t>Q03L05</t>
        </is>
      </c>
      <c r="B820" t="inlineStr">
        <is>
          <t>FELIPE RUBBO AGUILERA</t>
        </is>
      </c>
      <c r="C820" t="n">
        <v>1</v>
      </c>
      <c r="D820" t="inlineStr">
        <is>
          <t>IPCA</t>
        </is>
      </c>
      <c r="E820" t="n">
        <v>0.009488792934583046</v>
      </c>
      <c r="F820" t="inlineStr">
        <is>
          <t>MENSAL</t>
        </is>
      </c>
      <c r="G820" t="n">
        <v>49480</v>
      </c>
      <c r="H820" t="n">
        <v>49480</v>
      </c>
      <c r="I820" t="n">
        <v>14</v>
      </c>
      <c r="J820" t="inlineStr">
        <is>
          <t>CARTEIRA</t>
        </is>
      </c>
      <c r="K820" t="inlineStr">
        <is>
          <t>CONTRATO</t>
        </is>
      </c>
      <c r="L820" t="n">
        <v>13340.37</v>
      </c>
      <c r="M820" t="inlineStr">
        <is>
          <t>IBIRAPITANGA FASE 3</t>
        </is>
      </c>
      <c r="N820" s="142">
        <f>DATE(YEAR(G820),MONTH(G820),1)</f>
        <v/>
      </c>
      <c r="O820" s="132">
        <f>IF(G820&gt;$K$3,"Futuro","Atraso")</f>
        <v/>
      </c>
      <c r="P820">
        <f>12*(YEAR(G820)-YEAR($K$3))+(MONTH(G820)-MONTH($K$3))</f>
        <v/>
      </c>
      <c r="Q820" s="366">
        <f>IF(M820="IBIRAPITANGA FASE 3",IF(O820="Atraso",L820,L820/(1+$I$2)^P820),IF(O820="Atraso",L820,L820/(1+$I$1)^P820))</f>
        <v/>
      </c>
      <c r="R820">
        <f>IF(O820="Atraso",$K$3-G820,0)</f>
        <v/>
      </c>
      <c r="S820">
        <f>IF(R820&lt;=15,"Até 15",IF(R820&lt;=30,"Entre 15 e 30",IF(R820&lt;=60,"Entre 30 e 60",IF(R820&lt;=90,"Entre 60 e 90",IF(R820&lt;=120,"Entre 90 e 120",IF(R820&lt;=150,"Entre 120 e 150",IF(R820&lt;=180,"Entre 150 e 180","Superior a 180")))))))</f>
        <v/>
      </c>
    </row>
    <row r="821">
      <c r="A821" t="inlineStr">
        <is>
          <t>Q03L05</t>
        </is>
      </c>
      <c r="B821" t="inlineStr">
        <is>
          <t>FELIPE RUBBO AGUILERA</t>
        </is>
      </c>
      <c r="C821" t="n">
        <v>1</v>
      </c>
      <c r="D821" t="inlineStr">
        <is>
          <t>IPCA</t>
        </is>
      </c>
      <c r="E821" t="n">
        <v>0.009488792934583046</v>
      </c>
      <c r="F821" t="inlineStr">
        <is>
          <t>MENSAL</t>
        </is>
      </c>
      <c r="G821" t="n">
        <v>49510</v>
      </c>
      <c r="H821" t="n">
        <v>49510</v>
      </c>
      <c r="I821" t="n">
        <v>165</v>
      </c>
      <c r="J821" t="inlineStr">
        <is>
          <t>CARTEIRA</t>
        </is>
      </c>
      <c r="K821" t="inlineStr">
        <is>
          <t>CONTRATO</t>
        </is>
      </c>
      <c r="L821" t="n">
        <v>2461.42</v>
      </c>
      <c r="M821" t="inlineStr">
        <is>
          <t>IBIRAPITANGA FASE 3</t>
        </is>
      </c>
      <c r="N821" s="142">
        <f>DATE(YEAR(G821),MONTH(G821),1)</f>
        <v/>
      </c>
      <c r="O821" s="132">
        <f>IF(G821&gt;$K$3,"Futuro","Atraso")</f>
        <v/>
      </c>
      <c r="P821">
        <f>12*(YEAR(G821)-YEAR($K$3))+(MONTH(G821)-MONTH($K$3))</f>
        <v/>
      </c>
      <c r="Q821" s="366">
        <f>IF(M821="IBIRAPITANGA FASE 3",IF(O821="Atraso",L821,L821/(1+$I$2)^P821),IF(O821="Atraso",L821,L821/(1+$I$1)^P821))</f>
        <v/>
      </c>
      <c r="R821">
        <f>IF(O821="Atraso",$K$3-G821,0)</f>
        <v/>
      </c>
      <c r="S821">
        <f>IF(R821&lt;=15,"Até 15",IF(R821&lt;=30,"Entre 15 e 30",IF(R821&lt;=60,"Entre 30 e 60",IF(R821&lt;=90,"Entre 60 e 90",IF(R821&lt;=120,"Entre 90 e 120",IF(R821&lt;=150,"Entre 120 e 150",IF(R821&lt;=180,"Entre 150 e 180","Superior a 180")))))))</f>
        <v/>
      </c>
    </row>
    <row r="822">
      <c r="A822" t="inlineStr">
        <is>
          <t>Q03L05</t>
        </is>
      </c>
      <c r="B822" t="inlineStr">
        <is>
          <t>FELIPE RUBBO AGUILERA</t>
        </is>
      </c>
      <c r="C822" t="n">
        <v>1</v>
      </c>
      <c r="D822" t="inlineStr">
        <is>
          <t>IPCA</t>
        </is>
      </c>
      <c r="E822" t="n">
        <v>0.009488792934583046</v>
      </c>
      <c r="F822" t="inlineStr">
        <is>
          <t>MENSAL</t>
        </is>
      </c>
      <c r="G822" t="n">
        <v>49541</v>
      </c>
      <c r="H822" t="n">
        <v>49541</v>
      </c>
      <c r="I822" t="n">
        <v>166</v>
      </c>
      <c r="J822" t="inlineStr">
        <is>
          <t>CARTEIRA</t>
        </is>
      </c>
      <c r="K822" t="inlineStr">
        <is>
          <t>CONTRATO</t>
        </is>
      </c>
      <c r="L822" t="n">
        <v>2461.42</v>
      </c>
      <c r="M822" t="inlineStr">
        <is>
          <t>IBIRAPITANGA FASE 3</t>
        </is>
      </c>
      <c r="N822" s="142">
        <f>DATE(YEAR(G822),MONTH(G822),1)</f>
        <v/>
      </c>
      <c r="O822" s="132">
        <f>IF(G822&gt;$K$3,"Futuro","Atraso")</f>
        <v/>
      </c>
      <c r="P822">
        <f>12*(YEAR(G822)-YEAR($K$3))+(MONTH(G822)-MONTH($K$3))</f>
        <v/>
      </c>
      <c r="Q822" s="366">
        <f>IF(M822="IBIRAPITANGA FASE 3",IF(O822="Atraso",L822,L822/(1+$I$2)^P822),IF(O822="Atraso",L822,L822/(1+$I$1)^P822))</f>
        <v/>
      </c>
      <c r="R822">
        <f>IF(O822="Atraso",$K$3-G822,0)</f>
        <v/>
      </c>
      <c r="S822">
        <f>IF(R822&lt;=15,"Até 15",IF(R822&lt;=30,"Entre 15 e 30",IF(R822&lt;=60,"Entre 30 e 60",IF(R822&lt;=90,"Entre 60 e 90",IF(R822&lt;=120,"Entre 90 e 120",IF(R822&lt;=150,"Entre 120 e 150",IF(R822&lt;=180,"Entre 150 e 180","Superior a 180")))))))</f>
        <v/>
      </c>
    </row>
    <row r="823">
      <c r="A823" t="inlineStr">
        <is>
          <t>Q03L05</t>
        </is>
      </c>
      <c r="B823" t="inlineStr">
        <is>
          <t>FELIPE RUBBO AGUILERA</t>
        </is>
      </c>
      <c r="C823" t="n">
        <v>1</v>
      </c>
      <c r="D823" t="inlineStr">
        <is>
          <t>IPCA</t>
        </is>
      </c>
      <c r="E823" t="n">
        <v>0.009488792934583046</v>
      </c>
      <c r="F823" t="inlineStr">
        <is>
          <t>MENSAL</t>
        </is>
      </c>
      <c r="G823" t="n">
        <v>49572</v>
      </c>
      <c r="H823" t="n">
        <v>49572</v>
      </c>
      <c r="I823" t="n">
        <v>167</v>
      </c>
      <c r="J823" t="inlineStr">
        <is>
          <t>CARTEIRA</t>
        </is>
      </c>
      <c r="K823" t="inlineStr">
        <is>
          <t>CONTRATO</t>
        </is>
      </c>
      <c r="L823" t="n">
        <v>2461.42</v>
      </c>
      <c r="M823" t="inlineStr">
        <is>
          <t>IBIRAPITANGA FASE 3</t>
        </is>
      </c>
      <c r="N823" s="142">
        <f>DATE(YEAR(G823),MONTH(G823),1)</f>
        <v/>
      </c>
      <c r="O823" s="132">
        <f>IF(G823&gt;$K$3,"Futuro","Atraso")</f>
        <v/>
      </c>
      <c r="P823">
        <f>12*(YEAR(G823)-YEAR($K$3))+(MONTH(G823)-MONTH($K$3))</f>
        <v/>
      </c>
      <c r="Q823" s="366">
        <f>IF(M823="IBIRAPITANGA FASE 3",IF(O823="Atraso",L823,L823/(1+$I$2)^P823),IF(O823="Atraso",L823,L823/(1+$I$1)^P823))</f>
        <v/>
      </c>
      <c r="R823">
        <f>IF(O823="Atraso",$K$3-G823,0)</f>
        <v/>
      </c>
      <c r="S823">
        <f>IF(R823&lt;=15,"Até 15",IF(R823&lt;=30,"Entre 15 e 30",IF(R823&lt;=60,"Entre 30 e 60",IF(R823&lt;=90,"Entre 60 e 90",IF(R823&lt;=120,"Entre 90 e 120",IF(R823&lt;=150,"Entre 120 e 150",IF(R823&lt;=180,"Entre 150 e 180","Superior a 180")))))))</f>
        <v/>
      </c>
    </row>
    <row r="824">
      <c r="A824" t="inlineStr">
        <is>
          <t>Q03L05</t>
        </is>
      </c>
      <c r="B824" t="inlineStr">
        <is>
          <t>FELIPE RUBBO AGUILERA</t>
        </is>
      </c>
      <c r="C824" t="n">
        <v>1</v>
      </c>
      <c r="D824" t="inlineStr">
        <is>
          <t>IPCA</t>
        </is>
      </c>
      <c r="E824" t="n">
        <v>0.009488792934583046</v>
      </c>
      <c r="F824" t="inlineStr">
        <is>
          <t>MENSAL</t>
        </is>
      </c>
      <c r="G824" t="n">
        <v>49602</v>
      </c>
      <c r="H824" t="n">
        <v>49602</v>
      </c>
      <c r="I824" t="n">
        <v>168</v>
      </c>
      <c r="J824" t="inlineStr">
        <is>
          <t>CARTEIRA</t>
        </is>
      </c>
      <c r="K824" t="inlineStr">
        <is>
          <t>CONTRATO</t>
        </is>
      </c>
      <c r="L824" t="n">
        <v>2461.42</v>
      </c>
      <c r="M824" t="inlineStr">
        <is>
          <t>IBIRAPITANGA FASE 3</t>
        </is>
      </c>
      <c r="N824" s="142">
        <f>DATE(YEAR(G824),MONTH(G824),1)</f>
        <v/>
      </c>
      <c r="O824" s="132">
        <f>IF(G824&gt;$K$3,"Futuro","Atraso")</f>
        <v/>
      </c>
      <c r="P824">
        <f>12*(YEAR(G824)-YEAR($K$3))+(MONTH(G824)-MONTH($K$3))</f>
        <v/>
      </c>
      <c r="Q824" s="366">
        <f>IF(M824="IBIRAPITANGA FASE 3",IF(O824="Atraso",L824,L824/(1+$I$2)^P824),IF(O824="Atraso",L824,L824/(1+$I$1)^P824))</f>
        <v/>
      </c>
      <c r="R824">
        <f>IF(O824="Atraso",$K$3-G824,0)</f>
        <v/>
      </c>
      <c r="S824">
        <f>IF(R824&lt;=15,"Até 15",IF(R824&lt;=30,"Entre 15 e 30",IF(R824&lt;=60,"Entre 30 e 60",IF(R824&lt;=90,"Entre 60 e 90",IF(R824&lt;=120,"Entre 90 e 120",IF(R824&lt;=150,"Entre 120 e 150",IF(R824&lt;=180,"Entre 150 e 180","Superior a 180")))))))</f>
        <v/>
      </c>
    </row>
    <row r="825">
      <c r="A825" t="inlineStr">
        <is>
          <t>Q03L05</t>
        </is>
      </c>
      <c r="B825" t="inlineStr">
        <is>
          <t>FELIPE RUBBO AGUILERA</t>
        </is>
      </c>
      <c r="C825" t="n">
        <v>1</v>
      </c>
      <c r="D825" t="inlineStr">
        <is>
          <t>IPCA</t>
        </is>
      </c>
      <c r="E825" t="n">
        <v>0.009488792934583046</v>
      </c>
      <c r="F825" t="inlineStr">
        <is>
          <t>MENSAL</t>
        </is>
      </c>
      <c r="G825" t="n">
        <v>49633</v>
      </c>
      <c r="H825" t="n">
        <v>49633</v>
      </c>
      <c r="I825" t="n">
        <v>169</v>
      </c>
      <c r="J825" t="inlineStr">
        <is>
          <t>CARTEIRA</t>
        </is>
      </c>
      <c r="K825" t="inlineStr">
        <is>
          <t>CONTRATO</t>
        </is>
      </c>
      <c r="L825" t="n">
        <v>2461.42</v>
      </c>
      <c r="M825" t="inlineStr">
        <is>
          <t>IBIRAPITANGA FASE 3</t>
        </is>
      </c>
      <c r="N825" s="142">
        <f>DATE(YEAR(G825),MONTH(G825),1)</f>
        <v/>
      </c>
      <c r="O825" s="132">
        <f>IF(G825&gt;$K$3,"Futuro","Atraso")</f>
        <v/>
      </c>
      <c r="P825">
        <f>12*(YEAR(G825)-YEAR($K$3))+(MONTH(G825)-MONTH($K$3))</f>
        <v/>
      </c>
      <c r="Q825" s="366">
        <f>IF(M825="IBIRAPITANGA FASE 3",IF(O825="Atraso",L825,L825/(1+$I$2)^P825),IF(O825="Atraso",L825,L825/(1+$I$1)^P825))</f>
        <v/>
      </c>
      <c r="R825">
        <f>IF(O825="Atraso",$K$3-G825,0)</f>
        <v/>
      </c>
      <c r="S825">
        <f>IF(R825&lt;=15,"Até 15",IF(R825&lt;=30,"Entre 15 e 30",IF(R825&lt;=60,"Entre 30 e 60",IF(R825&lt;=90,"Entre 60 e 90",IF(R825&lt;=120,"Entre 90 e 120",IF(R825&lt;=150,"Entre 120 e 150",IF(R825&lt;=180,"Entre 150 e 180","Superior a 180")))))))</f>
        <v/>
      </c>
    </row>
    <row r="826">
      <c r="A826" t="inlineStr">
        <is>
          <t>Q03L05</t>
        </is>
      </c>
      <c r="B826" t="inlineStr">
        <is>
          <t>FELIPE RUBBO AGUILERA</t>
        </is>
      </c>
      <c r="C826" t="n">
        <v>1</v>
      </c>
      <c r="D826" t="inlineStr">
        <is>
          <t>IPCA</t>
        </is>
      </c>
      <c r="E826" t="n">
        <v>0.009488792934583046</v>
      </c>
      <c r="F826" t="inlineStr">
        <is>
          <t>MENSAL</t>
        </is>
      </c>
      <c r="G826" t="n">
        <v>49663</v>
      </c>
      <c r="H826" t="n">
        <v>49663</v>
      </c>
      <c r="I826" t="n">
        <v>170</v>
      </c>
      <c r="J826" t="inlineStr">
        <is>
          <t>CARTEIRA</t>
        </is>
      </c>
      <c r="K826" t="inlineStr">
        <is>
          <t>CONTRATO</t>
        </is>
      </c>
      <c r="L826" t="n">
        <v>2461.42</v>
      </c>
      <c r="M826" t="inlineStr">
        <is>
          <t>IBIRAPITANGA FASE 3</t>
        </is>
      </c>
      <c r="N826" s="142">
        <f>DATE(YEAR(G826),MONTH(G826),1)</f>
        <v/>
      </c>
      <c r="O826" s="132">
        <f>IF(G826&gt;$K$3,"Futuro","Atraso")</f>
        <v/>
      </c>
      <c r="P826">
        <f>12*(YEAR(G826)-YEAR($K$3))+(MONTH(G826)-MONTH($K$3))</f>
        <v/>
      </c>
      <c r="Q826" s="366">
        <f>IF(M826="IBIRAPITANGA FASE 3",IF(O826="Atraso",L826,L826/(1+$I$2)^P826),IF(O826="Atraso",L826,L826/(1+$I$1)^P826))</f>
        <v/>
      </c>
      <c r="R826">
        <f>IF(O826="Atraso",$K$3-G826,0)</f>
        <v/>
      </c>
      <c r="S826">
        <f>IF(R826&lt;=15,"Até 15",IF(R826&lt;=30,"Entre 15 e 30",IF(R826&lt;=60,"Entre 30 e 60",IF(R826&lt;=90,"Entre 60 e 90",IF(R826&lt;=120,"Entre 90 e 120",IF(R826&lt;=150,"Entre 120 e 150",IF(R826&lt;=180,"Entre 150 e 180","Superior a 180")))))))</f>
        <v/>
      </c>
    </row>
    <row r="827">
      <c r="A827" t="inlineStr">
        <is>
          <t>Q03L05</t>
        </is>
      </c>
      <c r="B827" t="inlineStr">
        <is>
          <t>FELIPE RUBBO AGUILERA</t>
        </is>
      </c>
      <c r="C827" t="n">
        <v>1</v>
      </c>
      <c r="D827" t="inlineStr">
        <is>
          <t>IPCA</t>
        </is>
      </c>
      <c r="E827" t="n">
        <v>0.009488792934583046</v>
      </c>
      <c r="F827" t="inlineStr">
        <is>
          <t>MENSAL</t>
        </is>
      </c>
      <c r="G827" t="n">
        <v>49694</v>
      </c>
      <c r="H827" t="n">
        <v>49694</v>
      </c>
      <c r="I827" t="n">
        <v>171</v>
      </c>
      <c r="J827" t="inlineStr">
        <is>
          <t>CARTEIRA</t>
        </is>
      </c>
      <c r="K827" t="inlineStr">
        <is>
          <t>CONTRATO</t>
        </is>
      </c>
      <c r="L827" t="n">
        <v>2461.42</v>
      </c>
      <c r="M827" t="inlineStr">
        <is>
          <t>IBIRAPITANGA FASE 3</t>
        </is>
      </c>
      <c r="N827" s="142">
        <f>DATE(YEAR(G827),MONTH(G827),1)</f>
        <v/>
      </c>
      <c r="O827" s="132">
        <f>IF(G827&gt;$K$3,"Futuro","Atraso")</f>
        <v/>
      </c>
      <c r="P827">
        <f>12*(YEAR(G827)-YEAR($K$3))+(MONTH(G827)-MONTH($K$3))</f>
        <v/>
      </c>
      <c r="Q827" s="366">
        <f>IF(M827="IBIRAPITANGA FASE 3",IF(O827="Atraso",L827,L827/(1+$I$2)^P827),IF(O827="Atraso",L827,L827/(1+$I$1)^P827))</f>
        <v/>
      </c>
      <c r="R827">
        <f>IF(O827="Atraso",$K$3-G827,0)</f>
        <v/>
      </c>
      <c r="S827">
        <f>IF(R827&lt;=15,"Até 15",IF(R827&lt;=30,"Entre 15 e 30",IF(R827&lt;=60,"Entre 30 e 60",IF(R827&lt;=90,"Entre 60 e 90",IF(R827&lt;=120,"Entre 90 e 120",IF(R827&lt;=150,"Entre 120 e 150",IF(R827&lt;=180,"Entre 150 e 180","Superior a 180")))))))</f>
        <v/>
      </c>
    </row>
    <row r="828">
      <c r="A828" t="inlineStr">
        <is>
          <t>Q03L05</t>
        </is>
      </c>
      <c r="B828" t="inlineStr">
        <is>
          <t>FELIPE RUBBO AGUILERA</t>
        </is>
      </c>
      <c r="C828" t="n">
        <v>1</v>
      </c>
      <c r="D828" t="inlineStr">
        <is>
          <t>IPCA</t>
        </is>
      </c>
      <c r="E828" t="n">
        <v>0.009488792934583046</v>
      </c>
      <c r="F828" t="inlineStr">
        <is>
          <t>MENSAL</t>
        </is>
      </c>
      <c r="G828" t="n">
        <v>49725</v>
      </c>
      <c r="H828" t="n">
        <v>49725</v>
      </c>
      <c r="I828" t="n">
        <v>172</v>
      </c>
      <c r="J828" t="inlineStr">
        <is>
          <t>CARTEIRA</t>
        </is>
      </c>
      <c r="K828" t="inlineStr">
        <is>
          <t>CONTRATO</t>
        </is>
      </c>
      <c r="L828" t="n">
        <v>2461.42</v>
      </c>
      <c r="M828" t="inlineStr">
        <is>
          <t>IBIRAPITANGA FASE 3</t>
        </is>
      </c>
      <c r="N828" s="142">
        <f>DATE(YEAR(G828),MONTH(G828),1)</f>
        <v/>
      </c>
      <c r="O828" s="132">
        <f>IF(G828&gt;$K$3,"Futuro","Atraso")</f>
        <v/>
      </c>
      <c r="P828">
        <f>12*(YEAR(G828)-YEAR($K$3))+(MONTH(G828)-MONTH($K$3))</f>
        <v/>
      </c>
      <c r="Q828" s="366">
        <f>IF(M828="IBIRAPITANGA FASE 3",IF(O828="Atraso",L828,L828/(1+$I$2)^P828),IF(O828="Atraso",L828,L828/(1+$I$1)^P828))</f>
        <v/>
      </c>
      <c r="R828">
        <f>IF(O828="Atraso",$K$3-G828,0)</f>
        <v/>
      </c>
      <c r="S828">
        <f>IF(R828&lt;=15,"Até 15",IF(R828&lt;=30,"Entre 15 e 30",IF(R828&lt;=60,"Entre 30 e 60",IF(R828&lt;=90,"Entre 60 e 90",IF(R828&lt;=120,"Entre 90 e 120",IF(R828&lt;=150,"Entre 120 e 150",IF(R828&lt;=180,"Entre 150 e 180","Superior a 180")))))))</f>
        <v/>
      </c>
    </row>
    <row r="829">
      <c r="A829" t="inlineStr">
        <is>
          <t>Q03L05</t>
        </is>
      </c>
      <c r="B829" t="inlineStr">
        <is>
          <t>FELIPE RUBBO AGUILERA</t>
        </is>
      </c>
      <c r="C829" t="n">
        <v>1</v>
      </c>
      <c r="D829" t="inlineStr">
        <is>
          <t>IPCA</t>
        </is>
      </c>
      <c r="E829" t="n">
        <v>0.009488792934583046</v>
      </c>
      <c r="F829" t="inlineStr">
        <is>
          <t>MENSAL</t>
        </is>
      </c>
      <c r="G829" t="n">
        <v>49754</v>
      </c>
      <c r="H829" t="n">
        <v>49754</v>
      </c>
      <c r="I829" t="n">
        <v>173</v>
      </c>
      <c r="J829" t="inlineStr">
        <is>
          <t>CARTEIRA</t>
        </is>
      </c>
      <c r="K829" t="inlineStr">
        <is>
          <t>CONTRATO</t>
        </is>
      </c>
      <c r="L829" t="n">
        <v>2461.42</v>
      </c>
      <c r="M829" t="inlineStr">
        <is>
          <t>IBIRAPITANGA FASE 3</t>
        </is>
      </c>
      <c r="N829" s="142">
        <f>DATE(YEAR(G829),MONTH(G829),1)</f>
        <v/>
      </c>
      <c r="O829" s="132">
        <f>IF(G829&gt;$K$3,"Futuro","Atraso")</f>
        <v/>
      </c>
      <c r="P829">
        <f>12*(YEAR(G829)-YEAR($K$3))+(MONTH(G829)-MONTH($K$3))</f>
        <v/>
      </c>
      <c r="Q829" s="366">
        <f>IF(M829="IBIRAPITANGA FASE 3",IF(O829="Atraso",L829,L829/(1+$I$2)^P829),IF(O829="Atraso",L829,L829/(1+$I$1)^P829))</f>
        <v/>
      </c>
      <c r="R829">
        <f>IF(O829="Atraso",$K$3-G829,0)</f>
        <v/>
      </c>
      <c r="S829">
        <f>IF(R829&lt;=15,"Até 15",IF(R829&lt;=30,"Entre 15 e 30",IF(R829&lt;=60,"Entre 30 e 60",IF(R829&lt;=90,"Entre 60 e 90",IF(R829&lt;=120,"Entre 90 e 120",IF(R829&lt;=150,"Entre 120 e 150",IF(R829&lt;=180,"Entre 150 e 180","Superior a 180")))))))</f>
        <v/>
      </c>
    </row>
    <row r="830">
      <c r="A830" t="inlineStr">
        <is>
          <t>Q03L05</t>
        </is>
      </c>
      <c r="B830" t="inlineStr">
        <is>
          <t>FELIPE RUBBO AGUILERA</t>
        </is>
      </c>
      <c r="C830" t="n">
        <v>1</v>
      </c>
      <c r="D830" t="inlineStr">
        <is>
          <t>IPCA</t>
        </is>
      </c>
      <c r="E830" t="n">
        <v>0.009488792934583046</v>
      </c>
      <c r="F830" t="inlineStr">
        <is>
          <t>MENSAL</t>
        </is>
      </c>
      <c r="G830" t="n">
        <v>49785</v>
      </c>
      <c r="H830" t="n">
        <v>49785</v>
      </c>
      <c r="I830" t="n">
        <v>174</v>
      </c>
      <c r="J830" t="inlineStr">
        <is>
          <t>CARTEIRA</t>
        </is>
      </c>
      <c r="K830" t="inlineStr">
        <is>
          <t>CONTRATO</t>
        </is>
      </c>
      <c r="L830" t="n">
        <v>2461.42</v>
      </c>
      <c r="M830" t="inlineStr">
        <is>
          <t>IBIRAPITANGA FASE 3</t>
        </is>
      </c>
      <c r="N830" s="142">
        <f>DATE(YEAR(G830),MONTH(G830),1)</f>
        <v/>
      </c>
      <c r="O830" s="132">
        <f>IF(G830&gt;$K$3,"Futuro","Atraso")</f>
        <v/>
      </c>
      <c r="P830">
        <f>12*(YEAR(G830)-YEAR($K$3))+(MONTH(G830)-MONTH($K$3))</f>
        <v/>
      </c>
      <c r="Q830" s="366">
        <f>IF(M830="IBIRAPITANGA FASE 3",IF(O830="Atraso",L830,L830/(1+$I$2)^P830),IF(O830="Atraso",L830,L830/(1+$I$1)^P830))</f>
        <v/>
      </c>
      <c r="R830">
        <f>IF(O830="Atraso",$K$3-G830,0)</f>
        <v/>
      </c>
      <c r="S830">
        <f>IF(R830&lt;=15,"Até 15",IF(R830&lt;=30,"Entre 15 e 30",IF(R830&lt;=60,"Entre 30 e 60",IF(R830&lt;=90,"Entre 60 e 90",IF(R830&lt;=120,"Entre 90 e 120",IF(R830&lt;=150,"Entre 120 e 150",IF(R830&lt;=180,"Entre 150 e 180","Superior a 180")))))))</f>
        <v/>
      </c>
    </row>
    <row r="831">
      <c r="A831" t="inlineStr">
        <is>
          <t>Q03L05</t>
        </is>
      </c>
      <c r="B831" t="inlineStr">
        <is>
          <t>FELIPE RUBBO AGUILERA</t>
        </is>
      </c>
      <c r="C831" t="n">
        <v>1</v>
      </c>
      <c r="D831" t="inlineStr">
        <is>
          <t>IPCA</t>
        </is>
      </c>
      <c r="E831" t="n">
        <v>0.009488792934583046</v>
      </c>
      <c r="F831" t="inlineStr">
        <is>
          <t>MENSAL</t>
        </is>
      </c>
      <c r="G831" t="n">
        <v>49815</v>
      </c>
      <c r="H831" t="n">
        <v>49815</v>
      </c>
      <c r="I831" t="n">
        <v>175</v>
      </c>
      <c r="J831" t="inlineStr">
        <is>
          <t>CARTEIRA</t>
        </is>
      </c>
      <c r="K831" t="inlineStr">
        <is>
          <t>CONTRATO</t>
        </is>
      </c>
      <c r="L831" t="n">
        <v>2461.42</v>
      </c>
      <c r="M831" t="inlineStr">
        <is>
          <t>IBIRAPITANGA FASE 3</t>
        </is>
      </c>
      <c r="N831" s="142">
        <f>DATE(YEAR(G831),MONTH(G831),1)</f>
        <v/>
      </c>
      <c r="O831" s="132">
        <f>IF(G831&gt;$K$3,"Futuro","Atraso")</f>
        <v/>
      </c>
      <c r="P831">
        <f>12*(YEAR(G831)-YEAR($K$3))+(MONTH(G831)-MONTH($K$3))</f>
        <v/>
      </c>
      <c r="Q831" s="366">
        <f>IF(M831="IBIRAPITANGA FASE 3",IF(O831="Atraso",L831,L831/(1+$I$2)^P831),IF(O831="Atraso",L831,L831/(1+$I$1)^P831))</f>
        <v/>
      </c>
      <c r="R831">
        <f>IF(O831="Atraso",$K$3-G831,0)</f>
        <v/>
      </c>
      <c r="S831">
        <f>IF(R831&lt;=15,"Até 15",IF(R831&lt;=30,"Entre 15 e 30",IF(R831&lt;=60,"Entre 30 e 60",IF(R831&lt;=90,"Entre 60 e 90",IF(R831&lt;=120,"Entre 90 e 120",IF(R831&lt;=150,"Entre 120 e 150",IF(R831&lt;=180,"Entre 150 e 180","Superior a 180")))))))</f>
        <v/>
      </c>
    </row>
    <row r="832">
      <c r="A832" t="inlineStr">
        <is>
          <t>Q03L05</t>
        </is>
      </c>
      <c r="B832" t="inlineStr">
        <is>
          <t>FELIPE RUBBO AGUILERA</t>
        </is>
      </c>
      <c r="C832" t="n">
        <v>1</v>
      </c>
      <c r="D832" t="inlineStr">
        <is>
          <t>IPCA</t>
        </is>
      </c>
      <c r="E832" t="n">
        <v>0.009488792934583046</v>
      </c>
      <c r="F832" t="inlineStr">
        <is>
          <t>MENSAL</t>
        </is>
      </c>
      <c r="G832" t="n">
        <v>49846</v>
      </c>
      <c r="H832" t="n">
        <v>49846</v>
      </c>
      <c r="I832" t="n">
        <v>176</v>
      </c>
      <c r="J832" t="inlineStr">
        <is>
          <t>CARTEIRA</t>
        </is>
      </c>
      <c r="K832" t="inlineStr">
        <is>
          <t>CONTRATO</t>
        </is>
      </c>
      <c r="L832" t="n">
        <v>2461.42</v>
      </c>
      <c r="M832" t="inlineStr">
        <is>
          <t>IBIRAPITANGA FASE 3</t>
        </is>
      </c>
      <c r="N832" s="142">
        <f>DATE(YEAR(G832),MONTH(G832),1)</f>
        <v/>
      </c>
      <c r="O832" s="132">
        <f>IF(G832&gt;$K$3,"Futuro","Atraso")</f>
        <v/>
      </c>
      <c r="P832">
        <f>12*(YEAR(G832)-YEAR($K$3))+(MONTH(G832)-MONTH($K$3))</f>
        <v/>
      </c>
      <c r="Q832" s="366">
        <f>IF(M832="IBIRAPITANGA FASE 3",IF(O832="Atraso",L832,L832/(1+$I$2)^P832),IF(O832="Atraso",L832,L832/(1+$I$1)^P832))</f>
        <v/>
      </c>
      <c r="R832">
        <f>IF(O832="Atraso",$K$3-G832,0)</f>
        <v/>
      </c>
      <c r="S832">
        <f>IF(R832&lt;=15,"Até 15",IF(R832&lt;=30,"Entre 15 e 30",IF(R832&lt;=60,"Entre 30 e 60",IF(R832&lt;=90,"Entre 60 e 90",IF(R832&lt;=120,"Entre 90 e 120",IF(R832&lt;=150,"Entre 120 e 150",IF(R832&lt;=180,"Entre 150 e 180","Superior a 180")))))))</f>
        <v/>
      </c>
    </row>
    <row r="833">
      <c r="A833" t="inlineStr">
        <is>
          <t>Q03L05</t>
        </is>
      </c>
      <c r="B833" t="inlineStr">
        <is>
          <t>FELIPE RUBBO AGUILERA</t>
        </is>
      </c>
      <c r="C833" t="n">
        <v>1</v>
      </c>
      <c r="D833" t="inlineStr">
        <is>
          <t>IPCA</t>
        </is>
      </c>
      <c r="E833" t="n">
        <v>0.009488792934583046</v>
      </c>
      <c r="F833" t="inlineStr">
        <is>
          <t>MENSAL</t>
        </is>
      </c>
      <c r="G833" t="n">
        <v>49846</v>
      </c>
      <c r="H833" t="n">
        <v>49846</v>
      </c>
      <c r="I833" t="n">
        <v>15</v>
      </c>
      <c r="J833" t="inlineStr">
        <is>
          <t>CARTEIRA</t>
        </is>
      </c>
      <c r="K833" t="inlineStr">
        <is>
          <t>CONTRATO</t>
        </is>
      </c>
      <c r="L833" t="n">
        <v>13340.37</v>
      </c>
      <c r="M833" t="inlineStr">
        <is>
          <t>IBIRAPITANGA FASE 3</t>
        </is>
      </c>
      <c r="N833" s="142">
        <f>DATE(YEAR(G833),MONTH(G833),1)</f>
        <v/>
      </c>
      <c r="O833" s="132">
        <f>IF(G833&gt;$K$3,"Futuro","Atraso")</f>
        <v/>
      </c>
      <c r="P833">
        <f>12*(YEAR(G833)-YEAR($K$3))+(MONTH(G833)-MONTH($K$3))</f>
        <v/>
      </c>
      <c r="Q833" s="366">
        <f>IF(M833="IBIRAPITANGA FASE 3",IF(O833="Atraso",L833,L833/(1+$I$2)^P833),IF(O833="Atraso",L833,L833/(1+$I$1)^P833))</f>
        <v/>
      </c>
      <c r="R833">
        <f>IF(O833="Atraso",$K$3-G833,0)</f>
        <v/>
      </c>
      <c r="S833">
        <f>IF(R833&lt;=15,"Até 15",IF(R833&lt;=30,"Entre 15 e 30",IF(R833&lt;=60,"Entre 30 e 60",IF(R833&lt;=90,"Entre 60 e 90",IF(R833&lt;=120,"Entre 90 e 120",IF(R833&lt;=150,"Entre 120 e 150",IF(R833&lt;=180,"Entre 150 e 180","Superior a 180")))))))</f>
        <v/>
      </c>
    </row>
    <row r="834">
      <c r="A834" t="inlineStr">
        <is>
          <t>Q03L05</t>
        </is>
      </c>
      <c r="B834" t="inlineStr">
        <is>
          <t>FELIPE RUBBO AGUILERA</t>
        </is>
      </c>
      <c r="C834" t="n">
        <v>1</v>
      </c>
      <c r="D834" t="inlineStr">
        <is>
          <t>IPCA</t>
        </is>
      </c>
      <c r="E834" t="n">
        <v>0.009488792934583046</v>
      </c>
      <c r="F834" t="inlineStr">
        <is>
          <t>MENSAL</t>
        </is>
      </c>
      <c r="G834" t="n">
        <v>49876</v>
      </c>
      <c r="H834" t="n">
        <v>49876</v>
      </c>
      <c r="I834" t="n">
        <v>177</v>
      </c>
      <c r="J834" t="inlineStr">
        <is>
          <t>CARTEIRA</t>
        </is>
      </c>
      <c r="K834" t="inlineStr">
        <is>
          <t>CONTRATO</t>
        </is>
      </c>
      <c r="L834" t="n">
        <v>2461.42</v>
      </c>
      <c r="M834" t="inlineStr">
        <is>
          <t>IBIRAPITANGA FASE 3</t>
        </is>
      </c>
      <c r="N834" s="142">
        <f>DATE(YEAR(G834),MONTH(G834),1)</f>
        <v/>
      </c>
      <c r="O834" s="132">
        <f>IF(G834&gt;$K$3,"Futuro","Atraso")</f>
        <v/>
      </c>
      <c r="P834">
        <f>12*(YEAR(G834)-YEAR($K$3))+(MONTH(G834)-MONTH($K$3))</f>
        <v/>
      </c>
      <c r="Q834" s="366">
        <f>IF(M834="IBIRAPITANGA FASE 3",IF(O834="Atraso",L834,L834/(1+$I$2)^P834),IF(O834="Atraso",L834,L834/(1+$I$1)^P834))</f>
        <v/>
      </c>
      <c r="R834">
        <f>IF(O834="Atraso",$K$3-G834,0)</f>
        <v/>
      </c>
      <c r="S834">
        <f>IF(R834&lt;=15,"Até 15",IF(R834&lt;=30,"Entre 15 e 30",IF(R834&lt;=60,"Entre 30 e 60",IF(R834&lt;=90,"Entre 60 e 90",IF(R834&lt;=120,"Entre 90 e 120",IF(R834&lt;=150,"Entre 120 e 150",IF(R834&lt;=180,"Entre 150 e 180","Superior a 180")))))))</f>
        <v/>
      </c>
    </row>
    <row r="835">
      <c r="A835" t="inlineStr">
        <is>
          <t>Q03L08</t>
        </is>
      </c>
      <c r="B835" t="inlineStr">
        <is>
          <t>WILLIAM MORILA</t>
        </is>
      </c>
      <c r="C835" t="n">
        <v>1</v>
      </c>
      <c r="D835" t="inlineStr">
        <is>
          <t>IPCA</t>
        </is>
      </c>
      <c r="E835" t="n">
        <v>0</v>
      </c>
      <c r="F835" t="inlineStr">
        <is>
          <t>MENSAL</t>
        </is>
      </c>
      <c r="G835" t="n">
        <v>45214</v>
      </c>
      <c r="H835" t="n">
        <v>45214</v>
      </c>
      <c r="I835" t="n">
        <v>41</v>
      </c>
      <c r="J835" t="inlineStr">
        <is>
          <t>CARTEIRA</t>
        </is>
      </c>
      <c r="K835" t="inlineStr">
        <is>
          <t>CONTRATO</t>
        </is>
      </c>
      <c r="L835" t="n">
        <v>5710.16</v>
      </c>
      <c r="M835" t="inlineStr">
        <is>
          <t>IBIRAPITANGA FASE 3</t>
        </is>
      </c>
      <c r="N835" s="142">
        <f>DATE(YEAR(G835),MONTH(G835),1)</f>
        <v/>
      </c>
      <c r="O835" s="132">
        <f>IF(G835&gt;$K$3,"Futuro","Atraso")</f>
        <v/>
      </c>
      <c r="P835">
        <f>12*(YEAR(G835)-YEAR($K$3))+(MONTH(G835)-MONTH($K$3))</f>
        <v/>
      </c>
      <c r="Q835" s="366">
        <f>IF(M835="IBIRAPITANGA FASE 3",IF(O835="Atraso",L835,L835/(1+$I$2)^P835),IF(O835="Atraso",L835,L835/(1+$I$1)^P835))</f>
        <v/>
      </c>
      <c r="R835">
        <f>IF(O835="Atraso",$K$3-G835,0)</f>
        <v/>
      </c>
      <c r="S835">
        <f>IF(R835&lt;=15,"Até 15",IF(R835&lt;=30,"Entre 15 e 30",IF(R835&lt;=60,"Entre 30 e 60",IF(R835&lt;=90,"Entre 60 e 90",IF(R835&lt;=120,"Entre 90 e 120",IF(R835&lt;=150,"Entre 120 e 150",IF(R835&lt;=180,"Entre 150 e 180","Superior a 180")))))))</f>
        <v/>
      </c>
    </row>
    <row r="836">
      <c r="A836" t="inlineStr">
        <is>
          <t>Q03L08</t>
        </is>
      </c>
      <c r="B836" t="inlineStr">
        <is>
          <t>WILLIAM MORILA</t>
        </is>
      </c>
      <c r="C836" t="n">
        <v>1</v>
      </c>
      <c r="D836" t="inlineStr">
        <is>
          <t>IPCA</t>
        </is>
      </c>
      <c r="E836" t="n">
        <v>0</v>
      </c>
      <c r="F836" t="inlineStr">
        <is>
          <t>MENSAL</t>
        </is>
      </c>
      <c r="G836" t="n">
        <v>45245</v>
      </c>
      <c r="H836" t="n">
        <v>45245</v>
      </c>
      <c r="I836" t="n">
        <v>42</v>
      </c>
      <c r="J836" t="inlineStr">
        <is>
          <t>CARTEIRA</t>
        </is>
      </c>
      <c r="K836" t="inlineStr">
        <is>
          <t>CONTRATO</t>
        </is>
      </c>
      <c r="L836" t="n">
        <v>5576.75</v>
      </c>
      <c r="M836" t="inlineStr">
        <is>
          <t>IBIRAPITANGA FASE 3</t>
        </is>
      </c>
      <c r="N836" s="142">
        <f>DATE(YEAR(G836),MONTH(G836),1)</f>
        <v/>
      </c>
      <c r="O836" s="132">
        <f>IF(G836&gt;$K$3,"Futuro","Atraso")</f>
        <v/>
      </c>
      <c r="P836">
        <f>12*(YEAR(G836)-YEAR($K$3))+(MONTH(G836)-MONTH($K$3))</f>
        <v/>
      </c>
      <c r="Q836" s="366">
        <f>IF(M836="IBIRAPITANGA FASE 3",IF(O836="Atraso",L836,L836/(1+$I$2)^P836),IF(O836="Atraso",L836,L836/(1+$I$1)^P836))</f>
        <v/>
      </c>
      <c r="R836">
        <f>IF(O836="Atraso",$K$3-G836,0)</f>
        <v/>
      </c>
      <c r="S836">
        <f>IF(R836&lt;=15,"Até 15",IF(R836&lt;=30,"Entre 15 e 30",IF(R836&lt;=60,"Entre 30 e 60",IF(R836&lt;=90,"Entre 60 e 90",IF(R836&lt;=120,"Entre 90 e 120",IF(R836&lt;=150,"Entre 120 e 150",IF(R836&lt;=180,"Entre 150 e 180","Superior a 180")))))))</f>
        <v/>
      </c>
    </row>
    <row r="837">
      <c r="A837" t="inlineStr">
        <is>
          <t>Q03L08</t>
        </is>
      </c>
      <c r="B837" t="inlineStr">
        <is>
          <t>WILLIAM MORILA</t>
        </is>
      </c>
      <c r="C837" t="n">
        <v>1</v>
      </c>
      <c r="D837" t="inlineStr">
        <is>
          <t>IPCA</t>
        </is>
      </c>
      <c r="E837" t="n">
        <v>0</v>
      </c>
      <c r="F837" t="inlineStr">
        <is>
          <t>MENSAL</t>
        </is>
      </c>
      <c r="G837" t="n">
        <v>45275</v>
      </c>
      <c r="H837" t="n">
        <v>45275</v>
      </c>
      <c r="I837" t="n">
        <v>43</v>
      </c>
      <c r="J837" t="inlineStr">
        <is>
          <t>CARTEIRA</t>
        </is>
      </c>
      <c r="K837" t="inlineStr">
        <is>
          <t>CONTRATO</t>
        </is>
      </c>
      <c r="L837" t="n">
        <v>5576.72</v>
      </c>
      <c r="M837" t="inlineStr">
        <is>
          <t>IBIRAPITANGA FASE 3</t>
        </is>
      </c>
      <c r="N837" s="142">
        <f>DATE(YEAR(G837),MONTH(G837),1)</f>
        <v/>
      </c>
      <c r="O837" s="132">
        <f>IF(G837&gt;$K$3,"Futuro","Atraso")</f>
        <v/>
      </c>
      <c r="P837">
        <f>12*(YEAR(G837)-YEAR($K$3))+(MONTH(G837)-MONTH($K$3))</f>
        <v/>
      </c>
      <c r="Q837" s="366">
        <f>IF(M837="IBIRAPITANGA FASE 3",IF(O837="Atraso",L837,L837/(1+$I$2)^P837),IF(O837="Atraso",L837,L837/(1+$I$1)^P837))</f>
        <v/>
      </c>
      <c r="R837">
        <f>IF(O837="Atraso",$K$3-G837,0)</f>
        <v/>
      </c>
      <c r="S837">
        <f>IF(R837&lt;=15,"Até 15",IF(R837&lt;=30,"Entre 15 e 30",IF(R837&lt;=60,"Entre 30 e 60",IF(R837&lt;=90,"Entre 60 e 90",IF(R837&lt;=120,"Entre 90 e 120",IF(R837&lt;=150,"Entre 120 e 150",IF(R837&lt;=180,"Entre 150 e 180","Superior a 180")))))))</f>
        <v/>
      </c>
    </row>
    <row r="838">
      <c r="A838" t="inlineStr">
        <is>
          <t>Q03L08</t>
        </is>
      </c>
      <c r="B838" t="inlineStr">
        <is>
          <t>WILLIAM MORILA</t>
        </is>
      </c>
      <c r="C838" t="n">
        <v>1</v>
      </c>
      <c r="D838" t="inlineStr">
        <is>
          <t>IPCA</t>
        </is>
      </c>
      <c r="E838" t="n">
        <v>0</v>
      </c>
      <c r="F838" t="inlineStr">
        <is>
          <t>MENSAL</t>
        </is>
      </c>
      <c r="G838" t="n">
        <v>45306</v>
      </c>
      <c r="H838" t="n">
        <v>45306</v>
      </c>
      <c r="I838" t="n">
        <v>44</v>
      </c>
      <c r="J838" t="inlineStr">
        <is>
          <t>CARTEIRA</t>
        </is>
      </c>
      <c r="K838" t="inlineStr">
        <is>
          <t>CONTRATO</t>
        </is>
      </c>
      <c r="L838" t="n">
        <v>5576.72</v>
      </c>
      <c r="M838" t="inlineStr">
        <is>
          <t>IBIRAPITANGA FASE 3</t>
        </is>
      </c>
      <c r="N838" s="142">
        <f>DATE(YEAR(G838),MONTH(G838),1)</f>
        <v/>
      </c>
      <c r="O838" s="132">
        <f>IF(G838&gt;$K$3,"Futuro","Atraso")</f>
        <v/>
      </c>
      <c r="P838">
        <f>12*(YEAR(G838)-YEAR($K$3))+(MONTH(G838)-MONTH($K$3))</f>
        <v/>
      </c>
      <c r="Q838" s="366">
        <f>IF(M838="IBIRAPITANGA FASE 3",IF(O838="Atraso",L838,L838/(1+$I$2)^P838),IF(O838="Atraso",L838,L838/(1+$I$1)^P838))</f>
        <v/>
      </c>
      <c r="R838">
        <f>IF(O838="Atraso",$K$3-G838,0)</f>
        <v/>
      </c>
      <c r="S838">
        <f>IF(R838&lt;=15,"Até 15",IF(R838&lt;=30,"Entre 15 e 30",IF(R838&lt;=60,"Entre 30 e 60",IF(R838&lt;=90,"Entre 60 e 90",IF(R838&lt;=120,"Entre 90 e 120",IF(R838&lt;=150,"Entre 120 e 150",IF(R838&lt;=180,"Entre 150 e 180","Superior a 180")))))))</f>
        <v/>
      </c>
    </row>
    <row r="839">
      <c r="A839" t="inlineStr">
        <is>
          <t>Q03L08</t>
        </is>
      </c>
      <c r="B839" t="inlineStr">
        <is>
          <t>WILLIAM MORILA</t>
        </is>
      </c>
      <c r="C839" t="n">
        <v>1</v>
      </c>
      <c r="D839" t="inlineStr">
        <is>
          <t>IPCA</t>
        </is>
      </c>
      <c r="E839" t="n">
        <v>0</v>
      </c>
      <c r="F839" t="inlineStr">
        <is>
          <t>MENSAL</t>
        </is>
      </c>
      <c r="G839" t="n">
        <v>45337</v>
      </c>
      <c r="H839" t="n">
        <v>45337</v>
      </c>
      <c r="I839" t="n">
        <v>45</v>
      </c>
      <c r="J839" t="inlineStr">
        <is>
          <t>CARTEIRA</t>
        </is>
      </c>
      <c r="K839" t="inlineStr">
        <is>
          <t>CONTRATO</t>
        </is>
      </c>
      <c r="L839" t="n">
        <v>5576.72</v>
      </c>
      <c r="M839" t="inlineStr">
        <is>
          <t>IBIRAPITANGA FASE 3</t>
        </is>
      </c>
      <c r="N839" s="142">
        <f>DATE(YEAR(G839),MONTH(G839),1)</f>
        <v/>
      </c>
      <c r="O839" s="132">
        <f>IF(G839&gt;$K$3,"Futuro","Atraso")</f>
        <v/>
      </c>
      <c r="P839">
        <f>12*(YEAR(G839)-YEAR($K$3))+(MONTH(G839)-MONTH($K$3))</f>
        <v/>
      </c>
      <c r="Q839" s="366">
        <f>IF(M839="IBIRAPITANGA FASE 3",IF(O839="Atraso",L839,L839/(1+$I$2)^P839),IF(O839="Atraso",L839,L839/(1+$I$1)^P839))</f>
        <v/>
      </c>
      <c r="R839">
        <f>IF(O839="Atraso",$K$3-G839,0)</f>
        <v/>
      </c>
      <c r="S839">
        <f>IF(R839&lt;=15,"Até 15",IF(R839&lt;=30,"Entre 15 e 30",IF(R839&lt;=60,"Entre 30 e 60",IF(R839&lt;=90,"Entre 60 e 90",IF(R839&lt;=120,"Entre 90 e 120",IF(R839&lt;=150,"Entre 120 e 150",IF(R839&lt;=180,"Entre 150 e 180","Superior a 180")))))))</f>
        <v/>
      </c>
    </row>
    <row r="840">
      <c r="A840" t="inlineStr">
        <is>
          <t>Q03L08</t>
        </is>
      </c>
      <c r="B840" t="inlineStr">
        <is>
          <t>WILLIAM MORILA</t>
        </is>
      </c>
      <c r="C840" t="n">
        <v>1</v>
      </c>
      <c r="D840" t="inlineStr">
        <is>
          <t>IPCA</t>
        </is>
      </c>
      <c r="E840" t="n">
        <v>0</v>
      </c>
      <c r="F840" t="inlineStr">
        <is>
          <t>MENSAL</t>
        </is>
      </c>
      <c r="G840" t="n">
        <v>45366</v>
      </c>
      <c r="H840" t="n">
        <v>45366</v>
      </c>
      <c r="I840" t="n">
        <v>46</v>
      </c>
      <c r="J840" t="inlineStr">
        <is>
          <t>CARTEIRA</t>
        </is>
      </c>
      <c r="K840" t="inlineStr">
        <is>
          <t>CONTRATO</t>
        </is>
      </c>
      <c r="L840" t="n">
        <v>5576.72</v>
      </c>
      <c r="M840" t="inlineStr">
        <is>
          <t>IBIRAPITANGA FASE 3</t>
        </is>
      </c>
      <c r="N840" s="142">
        <f>DATE(YEAR(G840),MONTH(G840),1)</f>
        <v/>
      </c>
      <c r="O840" s="132">
        <f>IF(G840&gt;$K$3,"Futuro","Atraso")</f>
        <v/>
      </c>
      <c r="P840">
        <f>12*(YEAR(G840)-YEAR($K$3))+(MONTH(G840)-MONTH($K$3))</f>
        <v/>
      </c>
      <c r="Q840" s="366">
        <f>IF(M840="IBIRAPITANGA FASE 3",IF(O840="Atraso",L840,L840/(1+$I$2)^P840),IF(O840="Atraso",L840,L840/(1+$I$1)^P840))</f>
        <v/>
      </c>
      <c r="R840">
        <f>IF(O840="Atraso",$K$3-G840,0)</f>
        <v/>
      </c>
      <c r="S840">
        <f>IF(R840&lt;=15,"Até 15",IF(R840&lt;=30,"Entre 15 e 30",IF(R840&lt;=60,"Entre 30 e 60",IF(R840&lt;=90,"Entre 60 e 90",IF(R840&lt;=120,"Entre 90 e 120",IF(R840&lt;=150,"Entre 120 e 150",IF(R840&lt;=180,"Entre 150 e 180","Superior a 180")))))))</f>
        <v/>
      </c>
    </row>
    <row r="841">
      <c r="A841" t="inlineStr">
        <is>
          <t>Q03L08</t>
        </is>
      </c>
      <c r="B841" t="inlineStr">
        <is>
          <t>WILLIAM MORILA</t>
        </is>
      </c>
      <c r="C841" t="n">
        <v>1</v>
      </c>
      <c r="D841" t="inlineStr">
        <is>
          <t>IPCA</t>
        </is>
      </c>
      <c r="E841" t="n">
        <v>0</v>
      </c>
      <c r="F841" t="inlineStr">
        <is>
          <t>MENSAL</t>
        </is>
      </c>
      <c r="G841" t="n">
        <v>45397</v>
      </c>
      <c r="H841" t="n">
        <v>45397</v>
      </c>
      <c r="I841" t="n">
        <v>47</v>
      </c>
      <c r="J841" t="inlineStr">
        <is>
          <t>CARTEIRA</t>
        </is>
      </c>
      <c r="K841" t="inlineStr">
        <is>
          <t>CONTRATO</t>
        </is>
      </c>
      <c r="L841" t="n">
        <v>5576.72</v>
      </c>
      <c r="M841" t="inlineStr">
        <is>
          <t>IBIRAPITANGA FASE 3</t>
        </is>
      </c>
      <c r="N841" s="142">
        <f>DATE(YEAR(G841),MONTH(G841),1)</f>
        <v/>
      </c>
      <c r="O841" s="132">
        <f>IF(G841&gt;$K$3,"Futuro","Atraso")</f>
        <v/>
      </c>
      <c r="P841">
        <f>12*(YEAR(G841)-YEAR($K$3))+(MONTH(G841)-MONTH($K$3))</f>
        <v/>
      </c>
      <c r="Q841" s="366">
        <f>IF(M841="IBIRAPITANGA FASE 3",IF(O841="Atraso",L841,L841/(1+$I$2)^P841),IF(O841="Atraso",L841,L841/(1+$I$1)^P841))</f>
        <v/>
      </c>
      <c r="R841">
        <f>IF(O841="Atraso",$K$3-G841,0)</f>
        <v/>
      </c>
      <c r="S841">
        <f>IF(R841&lt;=15,"Até 15",IF(R841&lt;=30,"Entre 15 e 30",IF(R841&lt;=60,"Entre 30 e 60",IF(R841&lt;=90,"Entre 60 e 90",IF(R841&lt;=120,"Entre 90 e 120",IF(R841&lt;=150,"Entre 120 e 150",IF(R841&lt;=180,"Entre 150 e 180","Superior a 180")))))))</f>
        <v/>
      </c>
    </row>
    <row r="842">
      <c r="A842" t="inlineStr">
        <is>
          <t>Q03L08</t>
        </is>
      </c>
      <c r="B842" t="inlineStr">
        <is>
          <t>WILLIAM MORILA</t>
        </is>
      </c>
      <c r="C842" t="n">
        <v>1</v>
      </c>
      <c r="D842" t="inlineStr">
        <is>
          <t>IPCA</t>
        </is>
      </c>
      <c r="E842" t="n">
        <v>0</v>
      </c>
      <c r="F842" t="inlineStr">
        <is>
          <t>MENSAL</t>
        </is>
      </c>
      <c r="G842" t="n">
        <v>45427</v>
      </c>
      <c r="H842" t="n">
        <v>45427</v>
      </c>
      <c r="I842" t="n">
        <v>48</v>
      </c>
      <c r="J842" t="inlineStr">
        <is>
          <t>CARTEIRA</t>
        </is>
      </c>
      <c r="K842" t="inlineStr">
        <is>
          <t>CONTRATO</t>
        </is>
      </c>
      <c r="L842" t="n">
        <v>5576.72</v>
      </c>
      <c r="M842" t="inlineStr">
        <is>
          <t>IBIRAPITANGA FASE 3</t>
        </is>
      </c>
      <c r="N842" s="142">
        <f>DATE(YEAR(G842),MONTH(G842),1)</f>
        <v/>
      </c>
      <c r="O842" s="132">
        <f>IF(G842&gt;$K$3,"Futuro","Atraso")</f>
        <v/>
      </c>
      <c r="P842">
        <f>12*(YEAR(G842)-YEAR($K$3))+(MONTH(G842)-MONTH($K$3))</f>
        <v/>
      </c>
      <c r="Q842" s="366">
        <f>IF(M842="IBIRAPITANGA FASE 3",IF(O842="Atraso",L842,L842/(1+$I$2)^P842),IF(O842="Atraso",L842,L842/(1+$I$1)^P842))</f>
        <v/>
      </c>
      <c r="R842">
        <f>IF(O842="Atraso",$K$3-G842,0)</f>
        <v/>
      </c>
      <c r="S842">
        <f>IF(R842&lt;=15,"Até 15",IF(R842&lt;=30,"Entre 15 e 30",IF(R842&lt;=60,"Entre 30 e 60",IF(R842&lt;=90,"Entre 60 e 90",IF(R842&lt;=120,"Entre 90 e 120",IF(R842&lt;=150,"Entre 120 e 150",IF(R842&lt;=180,"Entre 150 e 180","Superior a 180")))))))</f>
        <v/>
      </c>
    </row>
    <row r="843">
      <c r="A843" t="inlineStr">
        <is>
          <t>Q03L013</t>
        </is>
      </c>
      <c r="B843" t="inlineStr">
        <is>
          <t>AMANDA  XAVIER ANTUNES</t>
        </is>
      </c>
      <c r="C843" t="n">
        <v>1</v>
      </c>
      <c r="D843" t="inlineStr">
        <is>
          <t>IPCA</t>
        </is>
      </c>
      <c r="E843" t="n">
        <v>0</v>
      </c>
      <c r="F843" t="inlineStr">
        <is>
          <t>MENSAL</t>
        </is>
      </c>
      <c r="G843" t="n">
        <v>45260</v>
      </c>
      <c r="H843" t="n">
        <v>45260</v>
      </c>
      <c r="I843" t="n">
        <v>27</v>
      </c>
      <c r="J843" t="inlineStr">
        <is>
          <t>CARTEIRA</t>
        </is>
      </c>
      <c r="K843" t="inlineStr">
        <is>
          <t>CONTRATO</t>
        </is>
      </c>
      <c r="L843" t="n">
        <v>8514.299999999999</v>
      </c>
      <c r="M843" t="inlineStr">
        <is>
          <t>IBIRAPITANGA FASE 3</t>
        </is>
      </c>
      <c r="N843" s="142">
        <f>DATE(YEAR(G843),MONTH(G843),1)</f>
        <v/>
      </c>
      <c r="O843" s="132">
        <f>IF(G843&gt;$K$3,"Futuro","Atraso")</f>
        <v/>
      </c>
      <c r="P843">
        <f>12*(YEAR(G843)-YEAR($K$3))+(MONTH(G843)-MONTH($K$3))</f>
        <v/>
      </c>
      <c r="Q843" s="366">
        <f>IF(M843="IBIRAPITANGA FASE 3",IF(O843="Atraso",L843,L843/(1+$I$2)^P843),IF(O843="Atraso",L843,L843/(1+$I$1)^P843))</f>
        <v/>
      </c>
      <c r="R843">
        <f>IF(O843="Atraso",$K$3-G843,0)</f>
        <v/>
      </c>
      <c r="S843">
        <f>IF(R843&lt;=15,"Até 15",IF(R843&lt;=30,"Entre 15 e 30",IF(R843&lt;=60,"Entre 30 e 60",IF(R843&lt;=90,"Entre 60 e 90",IF(R843&lt;=120,"Entre 90 e 120",IF(R843&lt;=150,"Entre 120 e 150",IF(R843&lt;=180,"Entre 150 e 180","Superior a 180")))))))</f>
        <v/>
      </c>
    </row>
    <row r="844">
      <c r="A844" t="inlineStr">
        <is>
          <t>Q03L013</t>
        </is>
      </c>
      <c r="B844" t="inlineStr">
        <is>
          <t>AMANDA  XAVIER ANTUNES</t>
        </is>
      </c>
      <c r="C844" t="n">
        <v>1</v>
      </c>
      <c r="D844" t="inlineStr">
        <is>
          <t>IPCA</t>
        </is>
      </c>
      <c r="E844" t="n">
        <v>0</v>
      </c>
      <c r="F844" t="inlineStr">
        <is>
          <t>MENSAL</t>
        </is>
      </c>
      <c r="G844" t="n">
        <v>45290</v>
      </c>
      <c r="H844" t="n">
        <v>45290</v>
      </c>
      <c r="I844" t="n">
        <v>28</v>
      </c>
      <c r="J844" t="inlineStr">
        <is>
          <t>CARTEIRA</t>
        </is>
      </c>
      <c r="K844" t="inlineStr">
        <is>
          <t>CONTRATO</t>
        </is>
      </c>
      <c r="L844" t="n">
        <v>8514.299999999999</v>
      </c>
      <c r="M844" t="inlineStr">
        <is>
          <t>IBIRAPITANGA FASE 3</t>
        </is>
      </c>
      <c r="N844" s="142">
        <f>DATE(YEAR(G844),MONTH(G844),1)</f>
        <v/>
      </c>
      <c r="O844" s="132">
        <f>IF(G844&gt;$K$3,"Futuro","Atraso")</f>
        <v/>
      </c>
      <c r="P844">
        <f>12*(YEAR(G844)-YEAR($K$3))+(MONTH(G844)-MONTH($K$3))</f>
        <v/>
      </c>
      <c r="Q844" s="366">
        <f>IF(M844="IBIRAPITANGA FASE 3",IF(O844="Atraso",L844,L844/(1+$I$2)^P844),IF(O844="Atraso",L844,L844/(1+$I$1)^P844))</f>
        <v/>
      </c>
      <c r="R844">
        <f>IF(O844="Atraso",$K$3-G844,0)</f>
        <v/>
      </c>
      <c r="S844">
        <f>IF(R844&lt;=15,"Até 15",IF(R844&lt;=30,"Entre 15 e 30",IF(R844&lt;=60,"Entre 30 e 60",IF(R844&lt;=90,"Entre 60 e 90",IF(R844&lt;=120,"Entre 90 e 120",IF(R844&lt;=150,"Entre 120 e 150",IF(R844&lt;=180,"Entre 150 e 180","Superior a 180")))))))</f>
        <v/>
      </c>
    </row>
    <row r="845">
      <c r="A845" t="inlineStr">
        <is>
          <t>Q03L013</t>
        </is>
      </c>
      <c r="B845" t="inlineStr">
        <is>
          <t>AMANDA  XAVIER ANTUNES</t>
        </is>
      </c>
      <c r="C845" t="n">
        <v>1</v>
      </c>
      <c r="D845" t="inlineStr">
        <is>
          <t>IPCA</t>
        </is>
      </c>
      <c r="E845" t="n">
        <v>0</v>
      </c>
      <c r="F845" t="inlineStr">
        <is>
          <t>MENSAL</t>
        </is>
      </c>
      <c r="G845" t="n">
        <v>45321</v>
      </c>
      <c r="H845" t="n">
        <v>45321</v>
      </c>
      <c r="I845" t="n">
        <v>29</v>
      </c>
      <c r="J845" t="inlineStr">
        <is>
          <t>CARTEIRA</t>
        </is>
      </c>
      <c r="K845" t="inlineStr">
        <is>
          <t>CONTRATO</t>
        </is>
      </c>
      <c r="L845" t="n">
        <v>8514.299999999999</v>
      </c>
      <c r="M845" t="inlineStr">
        <is>
          <t>IBIRAPITANGA FASE 3</t>
        </is>
      </c>
      <c r="N845" s="142">
        <f>DATE(YEAR(G845),MONTH(G845),1)</f>
        <v/>
      </c>
      <c r="O845" s="132">
        <f>IF(G845&gt;$K$3,"Futuro","Atraso")</f>
        <v/>
      </c>
      <c r="P845">
        <f>12*(YEAR(G845)-YEAR($K$3))+(MONTH(G845)-MONTH($K$3))</f>
        <v/>
      </c>
      <c r="Q845" s="366">
        <f>IF(M845="IBIRAPITANGA FASE 3",IF(O845="Atraso",L845,L845/(1+$I$2)^P845),IF(O845="Atraso",L845,L845/(1+$I$1)^P845))</f>
        <v/>
      </c>
      <c r="R845">
        <f>IF(O845="Atraso",$K$3-G845,0)</f>
        <v/>
      </c>
      <c r="S845">
        <f>IF(R845&lt;=15,"Até 15",IF(R845&lt;=30,"Entre 15 e 30",IF(R845&lt;=60,"Entre 30 e 60",IF(R845&lt;=90,"Entre 60 e 90",IF(R845&lt;=120,"Entre 90 e 120",IF(R845&lt;=150,"Entre 120 e 150",IF(R845&lt;=180,"Entre 150 e 180","Superior a 180")))))))</f>
        <v/>
      </c>
    </row>
    <row r="846">
      <c r="A846" t="inlineStr">
        <is>
          <t>Q03L013</t>
        </is>
      </c>
      <c r="B846" t="inlineStr">
        <is>
          <t>AMANDA  XAVIER ANTUNES</t>
        </is>
      </c>
      <c r="C846" t="n">
        <v>1</v>
      </c>
      <c r="D846" t="inlineStr">
        <is>
          <t>IPCA</t>
        </is>
      </c>
      <c r="E846" t="n">
        <v>0</v>
      </c>
      <c r="F846" t="inlineStr">
        <is>
          <t>MENSAL</t>
        </is>
      </c>
      <c r="G846" t="n">
        <v>45351</v>
      </c>
      <c r="H846" t="n">
        <v>45351</v>
      </c>
      <c r="I846" t="n">
        <v>30</v>
      </c>
      <c r="J846" t="inlineStr">
        <is>
          <t>CARTEIRA</t>
        </is>
      </c>
      <c r="K846" t="inlineStr">
        <is>
          <t>CONTRATO</t>
        </is>
      </c>
      <c r="L846" t="n">
        <v>8514.299999999999</v>
      </c>
      <c r="M846" t="inlineStr">
        <is>
          <t>IBIRAPITANGA FASE 3</t>
        </is>
      </c>
      <c r="N846" s="142">
        <f>DATE(YEAR(G846),MONTH(G846),1)</f>
        <v/>
      </c>
      <c r="O846" s="132">
        <f>IF(G846&gt;$K$3,"Futuro","Atraso")</f>
        <v/>
      </c>
      <c r="P846">
        <f>12*(YEAR(G846)-YEAR($K$3))+(MONTH(G846)-MONTH($K$3))</f>
        <v/>
      </c>
      <c r="Q846" s="366">
        <f>IF(M846="IBIRAPITANGA FASE 3",IF(O846="Atraso",L846,L846/(1+$I$2)^P846),IF(O846="Atraso",L846,L846/(1+$I$1)^P846))</f>
        <v/>
      </c>
      <c r="R846">
        <f>IF(O846="Atraso",$K$3-G846,0)</f>
        <v/>
      </c>
      <c r="S846">
        <f>IF(R846&lt;=15,"Até 15",IF(R846&lt;=30,"Entre 15 e 30",IF(R846&lt;=60,"Entre 30 e 60",IF(R846&lt;=90,"Entre 60 e 90",IF(R846&lt;=120,"Entre 90 e 120",IF(R846&lt;=150,"Entre 120 e 150",IF(R846&lt;=180,"Entre 150 e 180","Superior a 180")))))))</f>
        <v/>
      </c>
    </row>
    <row r="847">
      <c r="A847" t="inlineStr">
        <is>
          <t>Q03L013</t>
        </is>
      </c>
      <c r="B847" t="inlineStr">
        <is>
          <t>AMANDA  XAVIER ANTUNES</t>
        </is>
      </c>
      <c r="C847" t="n">
        <v>1</v>
      </c>
      <c r="D847" t="inlineStr">
        <is>
          <t>IPCA</t>
        </is>
      </c>
      <c r="E847" t="n">
        <v>0</v>
      </c>
      <c r="F847" t="inlineStr">
        <is>
          <t>MENSAL</t>
        </is>
      </c>
      <c r="G847" t="n">
        <v>45381</v>
      </c>
      <c r="H847" t="n">
        <v>45381</v>
      </c>
      <c r="I847" t="n">
        <v>31</v>
      </c>
      <c r="J847" t="inlineStr">
        <is>
          <t>CARTEIRA</t>
        </is>
      </c>
      <c r="K847" t="inlineStr">
        <is>
          <t>CONTRATO</t>
        </is>
      </c>
      <c r="L847" t="n">
        <v>8514.299999999999</v>
      </c>
      <c r="M847" t="inlineStr">
        <is>
          <t>IBIRAPITANGA FASE 3</t>
        </is>
      </c>
      <c r="N847" s="142">
        <f>DATE(YEAR(G847),MONTH(G847),1)</f>
        <v/>
      </c>
      <c r="O847" s="132">
        <f>IF(G847&gt;$K$3,"Futuro","Atraso")</f>
        <v/>
      </c>
      <c r="P847">
        <f>12*(YEAR(G847)-YEAR($K$3))+(MONTH(G847)-MONTH($K$3))</f>
        <v/>
      </c>
      <c r="Q847" s="366">
        <f>IF(M847="IBIRAPITANGA FASE 3",IF(O847="Atraso",L847,L847/(1+$I$2)^P847),IF(O847="Atraso",L847,L847/(1+$I$1)^P847))</f>
        <v/>
      </c>
      <c r="R847">
        <f>IF(O847="Atraso",$K$3-G847,0)</f>
        <v/>
      </c>
      <c r="S847">
        <f>IF(R847&lt;=15,"Até 15",IF(R847&lt;=30,"Entre 15 e 30",IF(R847&lt;=60,"Entre 30 e 60",IF(R847&lt;=90,"Entre 60 e 90",IF(R847&lt;=120,"Entre 90 e 120",IF(R847&lt;=150,"Entre 120 e 150",IF(R847&lt;=180,"Entre 150 e 180","Superior a 180")))))))</f>
        <v/>
      </c>
    </row>
    <row r="848">
      <c r="A848" t="inlineStr">
        <is>
          <t>Q03L013</t>
        </is>
      </c>
      <c r="B848" t="inlineStr">
        <is>
          <t>AMANDA  XAVIER ANTUNES</t>
        </is>
      </c>
      <c r="C848" t="n">
        <v>1</v>
      </c>
      <c r="D848" t="inlineStr">
        <is>
          <t>IPCA</t>
        </is>
      </c>
      <c r="E848" t="n">
        <v>0</v>
      </c>
      <c r="F848" t="inlineStr">
        <is>
          <t>MENSAL</t>
        </is>
      </c>
      <c r="G848" t="n">
        <v>45412</v>
      </c>
      <c r="H848" t="n">
        <v>45412</v>
      </c>
      <c r="I848" t="n">
        <v>32</v>
      </c>
      <c r="J848" t="inlineStr">
        <is>
          <t>CARTEIRA</t>
        </is>
      </c>
      <c r="K848" t="inlineStr">
        <is>
          <t>CONTRATO</t>
        </is>
      </c>
      <c r="L848" t="n">
        <v>8514.299999999999</v>
      </c>
      <c r="M848" t="inlineStr">
        <is>
          <t>IBIRAPITANGA FASE 3</t>
        </is>
      </c>
      <c r="N848" s="142">
        <f>DATE(YEAR(G848),MONTH(G848),1)</f>
        <v/>
      </c>
      <c r="O848" s="132">
        <f>IF(G848&gt;$K$3,"Futuro","Atraso")</f>
        <v/>
      </c>
      <c r="P848">
        <f>12*(YEAR(G848)-YEAR($K$3))+(MONTH(G848)-MONTH($K$3))</f>
        <v/>
      </c>
      <c r="Q848" s="366">
        <f>IF(M848="IBIRAPITANGA FASE 3",IF(O848="Atraso",L848,L848/(1+$I$2)^P848),IF(O848="Atraso",L848,L848/(1+$I$1)^P848))</f>
        <v/>
      </c>
      <c r="R848">
        <f>IF(O848="Atraso",$K$3-G848,0)</f>
        <v/>
      </c>
      <c r="S848">
        <f>IF(R848&lt;=15,"Até 15",IF(R848&lt;=30,"Entre 15 e 30",IF(R848&lt;=60,"Entre 30 e 60",IF(R848&lt;=90,"Entre 60 e 90",IF(R848&lt;=120,"Entre 90 e 120",IF(R848&lt;=150,"Entre 120 e 150",IF(R848&lt;=180,"Entre 150 e 180","Superior a 180")))))))</f>
        <v/>
      </c>
    </row>
    <row r="849">
      <c r="A849" t="inlineStr">
        <is>
          <t>Q03L013</t>
        </is>
      </c>
      <c r="B849" t="inlineStr">
        <is>
          <t>AMANDA  XAVIER ANTUNES</t>
        </is>
      </c>
      <c r="C849" t="n">
        <v>1</v>
      </c>
      <c r="D849" t="inlineStr">
        <is>
          <t>IPCA</t>
        </is>
      </c>
      <c r="E849" t="n">
        <v>0</v>
      </c>
      <c r="F849" t="inlineStr">
        <is>
          <t>MENSAL</t>
        </is>
      </c>
      <c r="G849" t="n">
        <v>45442</v>
      </c>
      <c r="H849" t="n">
        <v>45442</v>
      </c>
      <c r="I849" t="n">
        <v>33</v>
      </c>
      <c r="J849" t="inlineStr">
        <is>
          <t>CARTEIRA</t>
        </is>
      </c>
      <c r="K849" t="inlineStr">
        <is>
          <t>CONTRATO</t>
        </is>
      </c>
      <c r="L849" t="n">
        <v>8514.299999999999</v>
      </c>
      <c r="M849" t="inlineStr">
        <is>
          <t>IBIRAPITANGA FASE 3</t>
        </is>
      </c>
      <c r="N849" s="142">
        <f>DATE(YEAR(G849),MONTH(G849),1)</f>
        <v/>
      </c>
      <c r="O849" s="132">
        <f>IF(G849&gt;$K$3,"Futuro","Atraso")</f>
        <v/>
      </c>
      <c r="P849">
        <f>12*(YEAR(G849)-YEAR($K$3))+(MONTH(G849)-MONTH($K$3))</f>
        <v/>
      </c>
      <c r="Q849" s="366">
        <f>IF(M849="IBIRAPITANGA FASE 3",IF(O849="Atraso",L849,L849/(1+$I$2)^P849),IF(O849="Atraso",L849,L849/(1+$I$1)^P849))</f>
        <v/>
      </c>
      <c r="R849">
        <f>IF(O849="Atraso",$K$3-G849,0)</f>
        <v/>
      </c>
      <c r="S849">
        <f>IF(R849&lt;=15,"Até 15",IF(R849&lt;=30,"Entre 15 e 30",IF(R849&lt;=60,"Entre 30 e 60",IF(R849&lt;=90,"Entre 60 e 90",IF(R849&lt;=120,"Entre 90 e 120",IF(R849&lt;=150,"Entre 120 e 150",IF(R849&lt;=180,"Entre 150 e 180","Superior a 180")))))))</f>
        <v/>
      </c>
    </row>
    <row r="850">
      <c r="A850" t="inlineStr">
        <is>
          <t>Q03L013</t>
        </is>
      </c>
      <c r="B850" t="inlineStr">
        <is>
          <t>AMANDA  XAVIER ANTUNES</t>
        </is>
      </c>
      <c r="C850" t="n">
        <v>1</v>
      </c>
      <c r="D850" t="inlineStr">
        <is>
          <t>IPCA</t>
        </is>
      </c>
      <c r="E850" t="n">
        <v>0</v>
      </c>
      <c r="F850" t="inlineStr">
        <is>
          <t>MENSAL</t>
        </is>
      </c>
      <c r="G850" t="n">
        <v>45473</v>
      </c>
      <c r="H850" t="n">
        <v>45473</v>
      </c>
      <c r="I850" t="n">
        <v>34</v>
      </c>
      <c r="J850" t="inlineStr">
        <is>
          <t>CARTEIRA</t>
        </is>
      </c>
      <c r="K850" t="inlineStr">
        <is>
          <t>CONTRATO</t>
        </is>
      </c>
      <c r="L850" t="n">
        <v>8514.299999999999</v>
      </c>
      <c r="M850" t="inlineStr">
        <is>
          <t>IBIRAPITANGA FASE 3</t>
        </is>
      </c>
      <c r="N850" s="142">
        <f>DATE(YEAR(G850),MONTH(G850),1)</f>
        <v/>
      </c>
      <c r="O850" s="132">
        <f>IF(G850&gt;$K$3,"Futuro","Atraso")</f>
        <v/>
      </c>
      <c r="P850">
        <f>12*(YEAR(G850)-YEAR($K$3))+(MONTH(G850)-MONTH($K$3))</f>
        <v/>
      </c>
      <c r="Q850" s="366">
        <f>IF(M850="IBIRAPITANGA FASE 3",IF(O850="Atraso",L850,L850/(1+$I$2)^P850),IF(O850="Atraso",L850,L850/(1+$I$1)^P850))</f>
        <v/>
      </c>
      <c r="R850">
        <f>IF(O850="Atraso",$K$3-G850,0)</f>
        <v/>
      </c>
      <c r="S850">
        <f>IF(R850&lt;=15,"Até 15",IF(R850&lt;=30,"Entre 15 e 30",IF(R850&lt;=60,"Entre 30 e 60",IF(R850&lt;=90,"Entre 60 e 90",IF(R850&lt;=120,"Entre 90 e 120",IF(R850&lt;=150,"Entre 120 e 150",IF(R850&lt;=180,"Entre 150 e 180","Superior a 180")))))))</f>
        <v/>
      </c>
    </row>
    <row r="851">
      <c r="A851" t="inlineStr">
        <is>
          <t>Q03L013</t>
        </is>
      </c>
      <c r="B851" t="inlineStr">
        <is>
          <t>AMANDA  XAVIER ANTUNES</t>
        </is>
      </c>
      <c r="C851" t="n">
        <v>1</v>
      </c>
      <c r="D851" t="inlineStr">
        <is>
          <t>IPCA</t>
        </is>
      </c>
      <c r="E851" t="n">
        <v>0</v>
      </c>
      <c r="F851" t="inlineStr">
        <is>
          <t>MENSAL</t>
        </is>
      </c>
      <c r="G851" t="n">
        <v>45503</v>
      </c>
      <c r="H851" t="n">
        <v>45503</v>
      </c>
      <c r="I851" t="n">
        <v>35</v>
      </c>
      <c r="J851" t="inlineStr">
        <is>
          <t>CARTEIRA</t>
        </is>
      </c>
      <c r="K851" t="inlineStr">
        <is>
          <t>CONTRATO</t>
        </is>
      </c>
      <c r="L851" t="n">
        <v>8514.299999999999</v>
      </c>
      <c r="M851" t="inlineStr">
        <is>
          <t>IBIRAPITANGA FASE 3</t>
        </is>
      </c>
      <c r="N851" s="142">
        <f>DATE(YEAR(G851),MONTH(G851),1)</f>
        <v/>
      </c>
      <c r="O851" s="132">
        <f>IF(G851&gt;$K$3,"Futuro","Atraso")</f>
        <v/>
      </c>
      <c r="P851">
        <f>12*(YEAR(G851)-YEAR($K$3))+(MONTH(G851)-MONTH($K$3))</f>
        <v/>
      </c>
      <c r="Q851" s="366">
        <f>IF(M851="IBIRAPITANGA FASE 3",IF(O851="Atraso",L851,L851/(1+$I$2)^P851),IF(O851="Atraso",L851,L851/(1+$I$1)^P851))</f>
        <v/>
      </c>
      <c r="R851">
        <f>IF(O851="Atraso",$K$3-G851,0)</f>
        <v/>
      </c>
      <c r="S851">
        <f>IF(R851&lt;=15,"Até 15",IF(R851&lt;=30,"Entre 15 e 30",IF(R851&lt;=60,"Entre 30 e 60",IF(R851&lt;=90,"Entre 60 e 90",IF(R851&lt;=120,"Entre 90 e 120",IF(R851&lt;=150,"Entre 120 e 150",IF(R851&lt;=180,"Entre 150 e 180","Superior a 180")))))))</f>
        <v/>
      </c>
    </row>
    <row r="852">
      <c r="A852" t="inlineStr">
        <is>
          <t>Q03L013</t>
        </is>
      </c>
      <c r="B852" t="inlineStr">
        <is>
          <t>AMANDA  XAVIER ANTUNES</t>
        </is>
      </c>
      <c r="C852" t="n">
        <v>1</v>
      </c>
      <c r="D852" t="inlineStr">
        <is>
          <t>IPCA</t>
        </is>
      </c>
      <c r="E852" t="n">
        <v>0</v>
      </c>
      <c r="F852" t="inlineStr">
        <is>
          <t>MENSAL</t>
        </is>
      </c>
      <c r="G852" t="n">
        <v>45534</v>
      </c>
      <c r="H852" t="n">
        <v>45534</v>
      </c>
      <c r="I852" t="n">
        <v>36</v>
      </c>
      <c r="J852" t="inlineStr">
        <is>
          <t>CARTEIRA</t>
        </is>
      </c>
      <c r="K852" t="inlineStr">
        <is>
          <t>CONTRATO</t>
        </is>
      </c>
      <c r="L852" t="n">
        <v>8514.299999999999</v>
      </c>
      <c r="M852" t="inlineStr">
        <is>
          <t>IBIRAPITANGA FASE 3</t>
        </is>
      </c>
      <c r="N852" s="142">
        <f>DATE(YEAR(G852),MONTH(G852),1)</f>
        <v/>
      </c>
      <c r="O852" s="132">
        <f>IF(G852&gt;$K$3,"Futuro","Atraso")</f>
        <v/>
      </c>
      <c r="P852">
        <f>12*(YEAR(G852)-YEAR($K$3))+(MONTH(G852)-MONTH($K$3))</f>
        <v/>
      </c>
      <c r="Q852" s="366">
        <f>IF(M852="IBIRAPITANGA FASE 3",IF(O852="Atraso",L852,L852/(1+$I$2)^P852),IF(O852="Atraso",L852,L852/(1+$I$1)^P852))</f>
        <v/>
      </c>
      <c r="R852">
        <f>IF(O852="Atraso",$K$3-G852,0)</f>
        <v/>
      </c>
      <c r="S852">
        <f>IF(R852&lt;=15,"Até 15",IF(R852&lt;=30,"Entre 15 e 30",IF(R852&lt;=60,"Entre 30 e 60",IF(R852&lt;=90,"Entre 60 e 90",IF(R852&lt;=120,"Entre 90 e 120",IF(R852&lt;=150,"Entre 120 e 150",IF(R852&lt;=180,"Entre 150 e 180","Superior a 180")))))))</f>
        <v/>
      </c>
    </row>
    <row r="853">
      <c r="A853" t="inlineStr">
        <is>
          <t>Q03L013</t>
        </is>
      </c>
      <c r="B853" t="inlineStr">
        <is>
          <t>AMANDA  XAVIER ANTUNES</t>
        </is>
      </c>
      <c r="C853" t="n">
        <v>1</v>
      </c>
      <c r="D853" t="inlineStr">
        <is>
          <t>IPCA</t>
        </is>
      </c>
      <c r="E853" t="n">
        <v>0</v>
      </c>
      <c r="F853" t="inlineStr">
        <is>
          <t>MENSAL</t>
        </is>
      </c>
      <c r="G853" t="n">
        <v>45565</v>
      </c>
      <c r="H853" t="n">
        <v>45565</v>
      </c>
      <c r="I853" t="n">
        <v>37</v>
      </c>
      <c r="J853" t="inlineStr">
        <is>
          <t>CARTEIRA</t>
        </is>
      </c>
      <c r="K853" t="inlineStr">
        <is>
          <t>CONTRATO</t>
        </is>
      </c>
      <c r="L853" t="n">
        <v>8514.299999999999</v>
      </c>
      <c r="M853" t="inlineStr">
        <is>
          <t>IBIRAPITANGA FASE 3</t>
        </is>
      </c>
      <c r="N853" s="142">
        <f>DATE(YEAR(G853),MONTH(G853),1)</f>
        <v/>
      </c>
      <c r="O853" s="132">
        <f>IF(G853&gt;$K$3,"Futuro","Atraso")</f>
        <v/>
      </c>
      <c r="P853">
        <f>12*(YEAR(G853)-YEAR($K$3))+(MONTH(G853)-MONTH($K$3))</f>
        <v/>
      </c>
      <c r="Q853" s="366">
        <f>IF(M853="IBIRAPITANGA FASE 3",IF(O853="Atraso",L853,L853/(1+$I$2)^P853),IF(O853="Atraso",L853,L853/(1+$I$1)^P853))</f>
        <v/>
      </c>
      <c r="R853">
        <f>IF(O853="Atraso",$K$3-G853,0)</f>
        <v/>
      </c>
      <c r="S853">
        <f>IF(R853&lt;=15,"Até 15",IF(R853&lt;=30,"Entre 15 e 30",IF(R853&lt;=60,"Entre 30 e 60",IF(R853&lt;=90,"Entre 60 e 90",IF(R853&lt;=120,"Entre 90 e 120",IF(R853&lt;=150,"Entre 120 e 150",IF(R853&lt;=180,"Entre 150 e 180","Superior a 180")))))))</f>
        <v/>
      </c>
    </row>
    <row r="854">
      <c r="A854" t="inlineStr">
        <is>
          <t>Q03L013</t>
        </is>
      </c>
      <c r="B854" t="inlineStr">
        <is>
          <t>AMANDA  XAVIER ANTUNES</t>
        </is>
      </c>
      <c r="C854" t="n">
        <v>1</v>
      </c>
      <c r="D854" t="inlineStr">
        <is>
          <t>IPCA</t>
        </is>
      </c>
      <c r="E854" t="n">
        <v>0</v>
      </c>
      <c r="F854" t="inlineStr">
        <is>
          <t>MENSAL</t>
        </is>
      </c>
      <c r="G854" t="n">
        <v>45595</v>
      </c>
      <c r="H854" t="n">
        <v>45595</v>
      </c>
      <c r="I854" t="n">
        <v>38</v>
      </c>
      <c r="J854" t="inlineStr">
        <is>
          <t>CARTEIRA</t>
        </is>
      </c>
      <c r="K854" t="inlineStr">
        <is>
          <t>CONTRATO</t>
        </is>
      </c>
      <c r="L854" t="n">
        <v>8514.299999999999</v>
      </c>
      <c r="M854" t="inlineStr">
        <is>
          <t>IBIRAPITANGA FASE 3</t>
        </is>
      </c>
      <c r="N854" s="142">
        <f>DATE(YEAR(G854),MONTH(G854),1)</f>
        <v/>
      </c>
      <c r="O854" s="132">
        <f>IF(G854&gt;$K$3,"Futuro","Atraso")</f>
        <v/>
      </c>
      <c r="P854">
        <f>12*(YEAR(G854)-YEAR($K$3))+(MONTH(G854)-MONTH($K$3))</f>
        <v/>
      </c>
      <c r="Q854" s="366">
        <f>IF(M854="IBIRAPITANGA FASE 3",IF(O854="Atraso",L854,L854/(1+$I$2)^P854),IF(O854="Atraso",L854,L854/(1+$I$1)^P854))</f>
        <v/>
      </c>
      <c r="R854">
        <f>IF(O854="Atraso",$K$3-G854,0)</f>
        <v/>
      </c>
      <c r="S854">
        <f>IF(R854&lt;=15,"Até 15",IF(R854&lt;=30,"Entre 15 e 30",IF(R854&lt;=60,"Entre 30 e 60",IF(R854&lt;=90,"Entre 60 e 90",IF(R854&lt;=120,"Entre 90 e 120",IF(R854&lt;=150,"Entre 120 e 150",IF(R854&lt;=180,"Entre 150 e 180","Superior a 180")))))))</f>
        <v/>
      </c>
    </row>
    <row r="855">
      <c r="A855" t="inlineStr">
        <is>
          <t>Q03L013</t>
        </is>
      </c>
      <c r="B855" t="inlineStr">
        <is>
          <t>AMANDA  XAVIER ANTUNES</t>
        </is>
      </c>
      <c r="C855" t="n">
        <v>1</v>
      </c>
      <c r="D855" t="inlineStr">
        <is>
          <t>IPCA</t>
        </is>
      </c>
      <c r="E855" t="n">
        <v>0</v>
      </c>
      <c r="F855" t="inlineStr">
        <is>
          <t>MENSAL</t>
        </is>
      </c>
      <c r="G855" t="n">
        <v>45626</v>
      </c>
      <c r="H855" t="n">
        <v>45626</v>
      </c>
      <c r="I855" t="n">
        <v>39</v>
      </c>
      <c r="J855" t="inlineStr">
        <is>
          <t>CARTEIRA</t>
        </is>
      </c>
      <c r="K855" t="inlineStr">
        <is>
          <t>CONTRATO</t>
        </is>
      </c>
      <c r="L855" t="n">
        <v>8514.299999999999</v>
      </c>
      <c r="M855" t="inlineStr">
        <is>
          <t>IBIRAPITANGA FASE 3</t>
        </is>
      </c>
      <c r="N855" s="142">
        <f>DATE(YEAR(G855),MONTH(G855),1)</f>
        <v/>
      </c>
      <c r="O855" s="132">
        <f>IF(G855&gt;$K$3,"Futuro","Atraso")</f>
        <v/>
      </c>
      <c r="P855">
        <f>12*(YEAR(G855)-YEAR($K$3))+(MONTH(G855)-MONTH($K$3))</f>
        <v/>
      </c>
      <c r="Q855" s="366">
        <f>IF(M855="IBIRAPITANGA FASE 3",IF(O855="Atraso",L855,L855/(1+$I$2)^P855),IF(O855="Atraso",L855,L855/(1+$I$1)^P855))</f>
        <v/>
      </c>
      <c r="R855">
        <f>IF(O855="Atraso",$K$3-G855,0)</f>
        <v/>
      </c>
      <c r="S855">
        <f>IF(R855&lt;=15,"Até 15",IF(R855&lt;=30,"Entre 15 e 30",IF(R855&lt;=60,"Entre 30 e 60",IF(R855&lt;=90,"Entre 60 e 90",IF(R855&lt;=120,"Entre 90 e 120",IF(R855&lt;=150,"Entre 120 e 150",IF(R855&lt;=180,"Entre 150 e 180","Superior a 180")))))))</f>
        <v/>
      </c>
    </row>
    <row r="856">
      <c r="A856" t="inlineStr">
        <is>
          <t>Q03L013</t>
        </is>
      </c>
      <c r="B856" t="inlineStr">
        <is>
          <t>AMANDA  XAVIER ANTUNES</t>
        </is>
      </c>
      <c r="C856" t="n">
        <v>1</v>
      </c>
      <c r="D856" t="inlineStr">
        <is>
          <t>IPCA</t>
        </is>
      </c>
      <c r="E856" t="n">
        <v>0</v>
      </c>
      <c r="F856" t="inlineStr">
        <is>
          <t>MENSAL</t>
        </is>
      </c>
      <c r="G856" t="n">
        <v>45656</v>
      </c>
      <c r="H856" t="n">
        <v>45656</v>
      </c>
      <c r="I856" t="n">
        <v>40</v>
      </c>
      <c r="J856" t="inlineStr">
        <is>
          <t>CARTEIRA</t>
        </is>
      </c>
      <c r="K856" t="inlineStr">
        <is>
          <t>CONTRATO</t>
        </is>
      </c>
      <c r="L856" t="n">
        <v>8514.299999999999</v>
      </c>
      <c r="M856" t="inlineStr">
        <is>
          <t>IBIRAPITANGA FASE 3</t>
        </is>
      </c>
      <c r="N856" s="142">
        <f>DATE(YEAR(G856),MONTH(G856),1)</f>
        <v/>
      </c>
      <c r="O856" s="132">
        <f>IF(G856&gt;$K$3,"Futuro","Atraso")</f>
        <v/>
      </c>
      <c r="P856">
        <f>12*(YEAR(G856)-YEAR($K$3))+(MONTH(G856)-MONTH($K$3))</f>
        <v/>
      </c>
      <c r="Q856" s="366">
        <f>IF(M856="IBIRAPITANGA FASE 3",IF(O856="Atraso",L856,L856/(1+$I$2)^P856),IF(O856="Atraso",L856,L856/(1+$I$1)^P856))</f>
        <v/>
      </c>
      <c r="R856">
        <f>IF(O856="Atraso",$K$3-G856,0)</f>
        <v/>
      </c>
      <c r="S856">
        <f>IF(R856&lt;=15,"Até 15",IF(R856&lt;=30,"Entre 15 e 30",IF(R856&lt;=60,"Entre 30 e 60",IF(R856&lt;=90,"Entre 60 e 90",IF(R856&lt;=120,"Entre 90 e 120",IF(R856&lt;=150,"Entre 120 e 150",IF(R856&lt;=180,"Entre 150 e 180","Superior a 180")))))))</f>
        <v/>
      </c>
    </row>
    <row r="857">
      <c r="A857" t="inlineStr">
        <is>
          <t>Q03L013</t>
        </is>
      </c>
      <c r="B857" t="inlineStr">
        <is>
          <t>AMANDA  XAVIER ANTUNES</t>
        </is>
      </c>
      <c r="C857" t="n">
        <v>1</v>
      </c>
      <c r="D857" t="inlineStr">
        <is>
          <t>IPCA</t>
        </is>
      </c>
      <c r="E857" t="n">
        <v>0</v>
      </c>
      <c r="F857" t="inlineStr">
        <is>
          <t>MENSAL</t>
        </is>
      </c>
      <c r="G857" t="n">
        <v>45687</v>
      </c>
      <c r="H857" t="n">
        <v>45687</v>
      </c>
      <c r="I857" t="n">
        <v>41</v>
      </c>
      <c r="J857" t="inlineStr">
        <is>
          <t>CARTEIRA</t>
        </is>
      </c>
      <c r="K857" t="inlineStr">
        <is>
          <t>CONTRATO</t>
        </is>
      </c>
      <c r="L857" t="n">
        <v>8514.299999999999</v>
      </c>
      <c r="M857" t="inlineStr">
        <is>
          <t>IBIRAPITANGA FASE 3</t>
        </is>
      </c>
      <c r="N857" s="142">
        <f>DATE(YEAR(G857),MONTH(G857),1)</f>
        <v/>
      </c>
      <c r="O857" s="132">
        <f>IF(G857&gt;$K$3,"Futuro","Atraso")</f>
        <v/>
      </c>
      <c r="P857">
        <f>12*(YEAR(G857)-YEAR($K$3))+(MONTH(G857)-MONTH($K$3))</f>
        <v/>
      </c>
      <c r="Q857" s="366">
        <f>IF(M857="IBIRAPITANGA FASE 3",IF(O857="Atraso",L857,L857/(1+$I$2)^P857),IF(O857="Atraso",L857,L857/(1+$I$1)^P857))</f>
        <v/>
      </c>
      <c r="R857">
        <f>IF(O857="Atraso",$K$3-G857,0)</f>
        <v/>
      </c>
      <c r="S857">
        <f>IF(R857&lt;=15,"Até 15",IF(R857&lt;=30,"Entre 15 e 30",IF(R857&lt;=60,"Entre 30 e 60",IF(R857&lt;=90,"Entre 60 e 90",IF(R857&lt;=120,"Entre 90 e 120",IF(R857&lt;=150,"Entre 120 e 150",IF(R857&lt;=180,"Entre 150 e 180","Superior a 180")))))))</f>
        <v/>
      </c>
    </row>
    <row r="858">
      <c r="A858" t="inlineStr">
        <is>
          <t>Q03L013</t>
        </is>
      </c>
      <c r="B858" t="inlineStr">
        <is>
          <t>AMANDA  XAVIER ANTUNES</t>
        </is>
      </c>
      <c r="C858" t="n">
        <v>1</v>
      </c>
      <c r="D858" t="inlineStr">
        <is>
          <t>IPCA</t>
        </is>
      </c>
      <c r="E858" t="n">
        <v>0</v>
      </c>
      <c r="F858" t="inlineStr">
        <is>
          <t>MENSAL</t>
        </is>
      </c>
      <c r="G858" t="n">
        <v>45716</v>
      </c>
      <c r="H858" t="n">
        <v>45716</v>
      </c>
      <c r="I858" t="n">
        <v>42</v>
      </c>
      <c r="J858" t="inlineStr">
        <is>
          <t>CARTEIRA</t>
        </is>
      </c>
      <c r="K858" t="inlineStr">
        <is>
          <t>CONTRATO</t>
        </is>
      </c>
      <c r="L858" t="n">
        <v>8514.299999999999</v>
      </c>
      <c r="M858" t="inlineStr">
        <is>
          <t>IBIRAPITANGA FASE 3</t>
        </is>
      </c>
      <c r="N858" s="142">
        <f>DATE(YEAR(G858),MONTH(G858),1)</f>
        <v/>
      </c>
      <c r="O858" s="132">
        <f>IF(G858&gt;$K$3,"Futuro","Atraso")</f>
        <v/>
      </c>
      <c r="P858">
        <f>12*(YEAR(G858)-YEAR($K$3))+(MONTH(G858)-MONTH($K$3))</f>
        <v/>
      </c>
      <c r="Q858" s="366">
        <f>IF(M858="IBIRAPITANGA FASE 3",IF(O858="Atraso",L858,L858/(1+$I$2)^P858),IF(O858="Atraso",L858,L858/(1+$I$1)^P858))</f>
        <v/>
      </c>
      <c r="R858">
        <f>IF(O858="Atraso",$K$3-G858,0)</f>
        <v/>
      </c>
      <c r="S858">
        <f>IF(R858&lt;=15,"Até 15",IF(R858&lt;=30,"Entre 15 e 30",IF(R858&lt;=60,"Entre 30 e 60",IF(R858&lt;=90,"Entre 60 e 90",IF(R858&lt;=120,"Entre 90 e 120",IF(R858&lt;=150,"Entre 120 e 150",IF(R858&lt;=180,"Entre 150 e 180","Superior a 180")))))))</f>
        <v/>
      </c>
    </row>
    <row r="859">
      <c r="A859" t="inlineStr">
        <is>
          <t>Q04L05</t>
        </is>
      </c>
      <c r="B859" t="inlineStr">
        <is>
          <t>ADRIANA FERREIRA DOS SANTOS</t>
        </is>
      </c>
      <c r="C859" t="n">
        <v>1</v>
      </c>
      <c r="D859" t="inlineStr">
        <is>
          <t>IPCA</t>
        </is>
      </c>
      <c r="E859" t="n">
        <v>0.009488792934583046</v>
      </c>
      <c r="F859" t="inlineStr">
        <is>
          <t>MENSAL</t>
        </is>
      </c>
      <c r="G859" t="n">
        <v>45189</v>
      </c>
      <c r="H859" t="n">
        <v>45189</v>
      </c>
      <c r="I859" t="n">
        <v>68</v>
      </c>
      <c r="J859" t="inlineStr">
        <is>
          <t>CARTEIRA</t>
        </is>
      </c>
      <c r="K859" t="inlineStr">
        <is>
          <t>CONTRATO</t>
        </is>
      </c>
      <c r="L859" t="n">
        <v>3236.43</v>
      </c>
      <c r="M859" t="inlineStr">
        <is>
          <t>IBIRAPITANGA FASE 3</t>
        </is>
      </c>
      <c r="N859" s="142">
        <f>DATE(YEAR(G859),MONTH(G859),1)</f>
        <v/>
      </c>
      <c r="O859" s="132">
        <f>IF(G859&gt;$K$3,"Futuro","Atraso")</f>
        <v/>
      </c>
      <c r="P859">
        <f>12*(YEAR(G859)-YEAR($K$3))+(MONTH(G859)-MONTH($K$3))</f>
        <v/>
      </c>
      <c r="Q859" s="366">
        <f>IF(M859="IBIRAPITANGA FASE 3",IF(O859="Atraso",L859,L859/(1+$I$2)^P859),IF(O859="Atraso",L859,L859/(1+$I$1)^P859))</f>
        <v/>
      </c>
      <c r="R859">
        <f>IF(O859="Atraso",$K$3-G859,0)</f>
        <v/>
      </c>
      <c r="S859">
        <f>IF(R859&lt;=15,"Até 15",IF(R859&lt;=30,"Entre 15 e 30",IF(R859&lt;=60,"Entre 30 e 60",IF(R859&lt;=90,"Entre 60 e 90",IF(R859&lt;=120,"Entre 90 e 120",IF(R859&lt;=150,"Entre 120 e 150",IF(R859&lt;=180,"Entre 150 e 180","Superior a 180")))))))</f>
        <v/>
      </c>
    </row>
    <row r="860">
      <c r="A860" t="inlineStr">
        <is>
          <t>Q04L05</t>
        </is>
      </c>
      <c r="B860" t="inlineStr">
        <is>
          <t>ADRIANA FERREIRA DOS SANTOS</t>
        </is>
      </c>
      <c r="C860" t="n">
        <v>1</v>
      </c>
      <c r="D860" t="inlineStr">
        <is>
          <t>IPCA</t>
        </is>
      </c>
      <c r="E860" t="n">
        <v>0.009488792934583046</v>
      </c>
      <c r="F860" t="inlineStr">
        <is>
          <t>MENSAL</t>
        </is>
      </c>
      <c r="G860" t="n">
        <v>45219</v>
      </c>
      <c r="H860" t="n">
        <v>45219</v>
      </c>
      <c r="I860" t="n">
        <v>69</v>
      </c>
      <c r="J860" t="inlineStr">
        <is>
          <t>CARTEIRA</t>
        </is>
      </c>
      <c r="K860" t="inlineStr">
        <is>
          <t>CONTRATO</t>
        </is>
      </c>
      <c r="L860" t="n">
        <v>3174.99</v>
      </c>
      <c r="M860" t="inlineStr">
        <is>
          <t>IBIRAPITANGA FASE 3</t>
        </is>
      </c>
      <c r="N860" s="142">
        <f>DATE(YEAR(G860),MONTH(G860),1)</f>
        <v/>
      </c>
      <c r="O860" s="132">
        <f>IF(G860&gt;$K$3,"Futuro","Atraso")</f>
        <v/>
      </c>
      <c r="P860">
        <f>12*(YEAR(G860)-YEAR($K$3))+(MONTH(G860)-MONTH($K$3))</f>
        <v/>
      </c>
      <c r="Q860" s="366">
        <f>IF(M860="IBIRAPITANGA FASE 3",IF(O860="Atraso",L860,L860/(1+$I$2)^P860),IF(O860="Atraso",L860,L860/(1+$I$1)^P860))</f>
        <v/>
      </c>
      <c r="R860">
        <f>IF(O860="Atraso",$K$3-G860,0)</f>
        <v/>
      </c>
      <c r="S860">
        <f>IF(R860&lt;=15,"Até 15",IF(R860&lt;=30,"Entre 15 e 30",IF(R860&lt;=60,"Entre 30 e 60",IF(R860&lt;=90,"Entre 60 e 90",IF(R860&lt;=120,"Entre 90 e 120",IF(R860&lt;=150,"Entre 120 e 150",IF(R860&lt;=180,"Entre 150 e 180","Superior a 180")))))))</f>
        <v/>
      </c>
    </row>
    <row r="861">
      <c r="A861" t="inlineStr">
        <is>
          <t>Q04L05</t>
        </is>
      </c>
      <c r="B861" t="inlineStr">
        <is>
          <t>ADRIANA FERREIRA DOS SANTOS</t>
        </is>
      </c>
      <c r="C861" t="n">
        <v>1</v>
      </c>
      <c r="D861" t="inlineStr">
        <is>
          <t>IPCA</t>
        </is>
      </c>
      <c r="E861" t="n">
        <v>0.009488792934583046</v>
      </c>
      <c r="F861" t="inlineStr">
        <is>
          <t>MENSAL</t>
        </is>
      </c>
      <c r="G861" t="n">
        <v>45250</v>
      </c>
      <c r="H861" t="n">
        <v>45250</v>
      </c>
      <c r="I861" t="n">
        <v>70</v>
      </c>
      <c r="J861" t="inlineStr">
        <is>
          <t>CARTEIRA</t>
        </is>
      </c>
      <c r="K861" t="inlineStr">
        <is>
          <t>CONTRATO</t>
        </is>
      </c>
      <c r="L861" t="n">
        <v>3107.04</v>
      </c>
      <c r="M861" t="inlineStr">
        <is>
          <t>IBIRAPITANGA FASE 3</t>
        </is>
      </c>
      <c r="N861" s="142">
        <f>DATE(YEAR(G861),MONTH(G861),1)</f>
        <v/>
      </c>
      <c r="O861" s="132">
        <f>IF(G861&gt;$K$3,"Futuro","Atraso")</f>
        <v/>
      </c>
      <c r="P861">
        <f>12*(YEAR(G861)-YEAR($K$3))+(MONTH(G861)-MONTH($K$3))</f>
        <v/>
      </c>
      <c r="Q861" s="366">
        <f>IF(M861="IBIRAPITANGA FASE 3",IF(O861="Atraso",L861,L861/(1+$I$2)^P861),IF(O861="Atraso",L861,L861/(1+$I$1)^P861))</f>
        <v/>
      </c>
      <c r="R861">
        <f>IF(O861="Atraso",$K$3-G861,0)</f>
        <v/>
      </c>
      <c r="S861">
        <f>IF(R861&lt;=15,"Até 15",IF(R861&lt;=30,"Entre 15 e 30",IF(R861&lt;=60,"Entre 30 e 60",IF(R861&lt;=90,"Entre 60 e 90",IF(R861&lt;=120,"Entre 90 e 120",IF(R861&lt;=150,"Entre 120 e 150",IF(R861&lt;=180,"Entre 150 e 180","Superior a 180")))))))</f>
        <v/>
      </c>
    </row>
    <row r="862">
      <c r="A862" t="inlineStr">
        <is>
          <t>Q04L05</t>
        </is>
      </c>
      <c r="B862" t="inlineStr">
        <is>
          <t>ADRIANA FERREIRA DOS SANTOS</t>
        </is>
      </c>
      <c r="C862" t="n">
        <v>1</v>
      </c>
      <c r="D862" t="inlineStr">
        <is>
          <t>IPCA</t>
        </is>
      </c>
      <c r="E862" t="n">
        <v>0.009488792934583046</v>
      </c>
      <c r="F862" t="inlineStr">
        <is>
          <t>MENSAL</t>
        </is>
      </c>
      <c r="G862" t="n">
        <v>45280</v>
      </c>
      <c r="H862" t="n">
        <v>45280</v>
      </c>
      <c r="I862" t="n">
        <v>71</v>
      </c>
      <c r="J862" t="inlineStr">
        <is>
          <t>CARTEIRA</t>
        </is>
      </c>
      <c r="K862" t="inlineStr">
        <is>
          <t>CONTRATO</t>
        </is>
      </c>
      <c r="L862" t="n">
        <v>3107.04</v>
      </c>
      <c r="M862" t="inlineStr">
        <is>
          <t>IBIRAPITANGA FASE 3</t>
        </is>
      </c>
      <c r="N862" s="142">
        <f>DATE(YEAR(G862),MONTH(G862),1)</f>
        <v/>
      </c>
      <c r="O862" s="132">
        <f>IF(G862&gt;$K$3,"Futuro","Atraso")</f>
        <v/>
      </c>
      <c r="P862">
        <f>12*(YEAR(G862)-YEAR($K$3))+(MONTH(G862)-MONTH($K$3))</f>
        <v/>
      </c>
      <c r="Q862" s="366">
        <f>IF(M862="IBIRAPITANGA FASE 3",IF(O862="Atraso",L862,L862/(1+$I$2)^P862),IF(O862="Atraso",L862,L862/(1+$I$1)^P862))</f>
        <v/>
      </c>
      <c r="R862">
        <f>IF(O862="Atraso",$K$3-G862,0)</f>
        <v/>
      </c>
      <c r="S862">
        <f>IF(R862&lt;=15,"Até 15",IF(R862&lt;=30,"Entre 15 e 30",IF(R862&lt;=60,"Entre 30 e 60",IF(R862&lt;=90,"Entre 60 e 90",IF(R862&lt;=120,"Entre 90 e 120",IF(R862&lt;=150,"Entre 120 e 150",IF(R862&lt;=180,"Entre 150 e 180","Superior a 180")))))))</f>
        <v/>
      </c>
    </row>
    <row r="863">
      <c r="A863" t="inlineStr">
        <is>
          <t>Q04L05</t>
        </is>
      </c>
      <c r="B863" t="inlineStr">
        <is>
          <t>ADRIANA FERREIRA DOS SANTOS</t>
        </is>
      </c>
      <c r="C863" t="n">
        <v>1</v>
      </c>
      <c r="D863" t="inlineStr">
        <is>
          <t>IPCA</t>
        </is>
      </c>
      <c r="E863" t="n">
        <v>0.009488792934583046</v>
      </c>
      <c r="F863" t="inlineStr">
        <is>
          <t>MENSAL</t>
        </is>
      </c>
      <c r="G863" t="n">
        <v>45311</v>
      </c>
      <c r="H863" t="n">
        <v>45311</v>
      </c>
      <c r="I863" t="n">
        <v>72</v>
      </c>
      <c r="J863" t="inlineStr">
        <is>
          <t>CARTEIRA</t>
        </is>
      </c>
      <c r="K863" t="inlineStr">
        <is>
          <t>CONTRATO</t>
        </is>
      </c>
      <c r="L863" t="n">
        <v>3107.04</v>
      </c>
      <c r="M863" t="inlineStr">
        <is>
          <t>IBIRAPITANGA FASE 3</t>
        </is>
      </c>
      <c r="N863" s="142">
        <f>DATE(YEAR(G863),MONTH(G863),1)</f>
        <v/>
      </c>
      <c r="O863" s="132">
        <f>IF(G863&gt;$K$3,"Futuro","Atraso")</f>
        <v/>
      </c>
      <c r="P863">
        <f>12*(YEAR(G863)-YEAR($K$3))+(MONTH(G863)-MONTH($K$3))</f>
        <v/>
      </c>
      <c r="Q863" s="366">
        <f>IF(M863="IBIRAPITANGA FASE 3",IF(O863="Atraso",L863,L863/(1+$I$2)^P863),IF(O863="Atraso",L863,L863/(1+$I$1)^P863))</f>
        <v/>
      </c>
      <c r="R863">
        <f>IF(O863="Atraso",$K$3-G863,0)</f>
        <v/>
      </c>
      <c r="S863">
        <f>IF(R863&lt;=15,"Até 15",IF(R863&lt;=30,"Entre 15 e 30",IF(R863&lt;=60,"Entre 30 e 60",IF(R863&lt;=90,"Entre 60 e 90",IF(R863&lt;=120,"Entre 90 e 120",IF(R863&lt;=150,"Entre 120 e 150",IF(R863&lt;=180,"Entre 150 e 180","Superior a 180")))))))</f>
        <v/>
      </c>
    </row>
    <row r="864">
      <c r="A864" t="inlineStr">
        <is>
          <t>Q04L05</t>
        </is>
      </c>
      <c r="B864" t="inlineStr">
        <is>
          <t>ADRIANA FERREIRA DOS SANTOS</t>
        </is>
      </c>
      <c r="C864" t="n">
        <v>1</v>
      </c>
      <c r="D864" t="inlineStr">
        <is>
          <t>IPCA</t>
        </is>
      </c>
      <c r="E864" t="n">
        <v>0.009488792934583046</v>
      </c>
      <c r="F864" t="inlineStr">
        <is>
          <t>MENSAL</t>
        </is>
      </c>
      <c r="G864" t="n">
        <v>45342</v>
      </c>
      <c r="H864" t="n">
        <v>45342</v>
      </c>
      <c r="I864" t="n">
        <v>73</v>
      </c>
      <c r="J864" t="inlineStr">
        <is>
          <t>CARTEIRA</t>
        </is>
      </c>
      <c r="K864" t="inlineStr">
        <is>
          <t>CONTRATO</t>
        </is>
      </c>
      <c r="L864" t="n">
        <v>3107.04</v>
      </c>
      <c r="M864" t="inlineStr">
        <is>
          <t>IBIRAPITANGA FASE 3</t>
        </is>
      </c>
      <c r="N864" s="142">
        <f>DATE(YEAR(G864),MONTH(G864),1)</f>
        <v/>
      </c>
      <c r="O864" s="132">
        <f>IF(G864&gt;$K$3,"Futuro","Atraso")</f>
        <v/>
      </c>
      <c r="P864">
        <f>12*(YEAR(G864)-YEAR($K$3))+(MONTH(G864)-MONTH($K$3))</f>
        <v/>
      </c>
      <c r="Q864" s="366">
        <f>IF(M864="IBIRAPITANGA FASE 3",IF(O864="Atraso",L864,L864/(1+$I$2)^P864),IF(O864="Atraso",L864,L864/(1+$I$1)^P864))</f>
        <v/>
      </c>
      <c r="R864">
        <f>IF(O864="Atraso",$K$3-G864,0)</f>
        <v/>
      </c>
      <c r="S864">
        <f>IF(R864&lt;=15,"Até 15",IF(R864&lt;=30,"Entre 15 e 30",IF(R864&lt;=60,"Entre 30 e 60",IF(R864&lt;=90,"Entre 60 e 90",IF(R864&lt;=120,"Entre 90 e 120",IF(R864&lt;=150,"Entre 120 e 150",IF(R864&lt;=180,"Entre 150 e 180","Superior a 180")))))))</f>
        <v/>
      </c>
    </row>
    <row r="865">
      <c r="A865" t="inlineStr">
        <is>
          <t>Q04L05</t>
        </is>
      </c>
      <c r="B865" t="inlineStr">
        <is>
          <t>ADRIANA FERREIRA DOS SANTOS</t>
        </is>
      </c>
      <c r="C865" t="n">
        <v>1</v>
      </c>
      <c r="D865" t="inlineStr">
        <is>
          <t>IPCA</t>
        </is>
      </c>
      <c r="E865" t="n">
        <v>0.009488792934583046</v>
      </c>
      <c r="F865" t="inlineStr">
        <is>
          <t>MENSAL</t>
        </is>
      </c>
      <c r="G865" t="n">
        <v>45371</v>
      </c>
      <c r="H865" t="n">
        <v>45371</v>
      </c>
      <c r="I865" t="n">
        <v>74</v>
      </c>
      <c r="J865" t="inlineStr">
        <is>
          <t>CARTEIRA</t>
        </is>
      </c>
      <c r="K865" t="inlineStr">
        <is>
          <t>CONTRATO</t>
        </is>
      </c>
      <c r="L865" t="n">
        <v>3107.04</v>
      </c>
      <c r="M865" t="inlineStr">
        <is>
          <t>IBIRAPITANGA FASE 3</t>
        </is>
      </c>
      <c r="N865" s="142">
        <f>DATE(YEAR(G865),MONTH(G865),1)</f>
        <v/>
      </c>
      <c r="O865" s="132">
        <f>IF(G865&gt;$K$3,"Futuro","Atraso")</f>
        <v/>
      </c>
      <c r="P865">
        <f>12*(YEAR(G865)-YEAR($K$3))+(MONTH(G865)-MONTH($K$3))</f>
        <v/>
      </c>
      <c r="Q865" s="366">
        <f>IF(M865="IBIRAPITANGA FASE 3",IF(O865="Atraso",L865,L865/(1+$I$2)^P865),IF(O865="Atraso",L865,L865/(1+$I$1)^P865))</f>
        <v/>
      </c>
      <c r="R865">
        <f>IF(O865="Atraso",$K$3-G865,0)</f>
        <v/>
      </c>
      <c r="S865">
        <f>IF(R865&lt;=15,"Até 15",IF(R865&lt;=30,"Entre 15 e 30",IF(R865&lt;=60,"Entre 30 e 60",IF(R865&lt;=90,"Entre 60 e 90",IF(R865&lt;=120,"Entre 90 e 120",IF(R865&lt;=150,"Entre 120 e 150",IF(R865&lt;=180,"Entre 150 e 180","Superior a 180")))))))</f>
        <v/>
      </c>
    </row>
    <row r="866">
      <c r="A866" t="inlineStr">
        <is>
          <t>Q04L05</t>
        </is>
      </c>
      <c r="B866" t="inlineStr">
        <is>
          <t>ADRIANA FERREIRA DOS SANTOS</t>
        </is>
      </c>
      <c r="C866" t="n">
        <v>1</v>
      </c>
      <c r="D866" t="inlineStr">
        <is>
          <t>IPCA</t>
        </is>
      </c>
      <c r="E866" t="n">
        <v>0.009488792934583046</v>
      </c>
      <c r="F866" t="inlineStr">
        <is>
          <t>MENSAL</t>
        </is>
      </c>
      <c r="G866" t="n">
        <v>45402</v>
      </c>
      <c r="H866" t="n">
        <v>45402</v>
      </c>
      <c r="I866" t="n">
        <v>75</v>
      </c>
      <c r="J866" t="inlineStr">
        <is>
          <t>CARTEIRA</t>
        </is>
      </c>
      <c r="K866" t="inlineStr">
        <is>
          <t>CONTRATO</t>
        </is>
      </c>
      <c r="L866" t="n">
        <v>3107.04</v>
      </c>
      <c r="M866" t="inlineStr">
        <is>
          <t>IBIRAPITANGA FASE 3</t>
        </is>
      </c>
      <c r="N866" s="142">
        <f>DATE(YEAR(G866),MONTH(G866),1)</f>
        <v/>
      </c>
      <c r="O866" s="132">
        <f>IF(G866&gt;$K$3,"Futuro","Atraso")</f>
        <v/>
      </c>
      <c r="P866">
        <f>12*(YEAR(G866)-YEAR($K$3))+(MONTH(G866)-MONTH($K$3))</f>
        <v/>
      </c>
      <c r="Q866" s="366">
        <f>IF(M866="IBIRAPITANGA FASE 3",IF(O866="Atraso",L866,L866/(1+$I$2)^P866),IF(O866="Atraso",L866,L866/(1+$I$1)^P866))</f>
        <v/>
      </c>
      <c r="R866">
        <f>IF(O866="Atraso",$K$3-G866,0)</f>
        <v/>
      </c>
      <c r="S866">
        <f>IF(R866&lt;=15,"Até 15",IF(R866&lt;=30,"Entre 15 e 30",IF(R866&lt;=60,"Entre 30 e 60",IF(R866&lt;=90,"Entre 60 e 90",IF(R866&lt;=120,"Entre 90 e 120",IF(R866&lt;=150,"Entre 120 e 150",IF(R866&lt;=180,"Entre 150 e 180","Superior a 180")))))))</f>
        <v/>
      </c>
    </row>
    <row r="867">
      <c r="A867" t="inlineStr">
        <is>
          <t>Q04L05</t>
        </is>
      </c>
      <c r="B867" t="inlineStr">
        <is>
          <t>ADRIANA FERREIRA DOS SANTOS</t>
        </is>
      </c>
      <c r="C867" t="n">
        <v>1</v>
      </c>
      <c r="D867" t="inlineStr">
        <is>
          <t>IPCA</t>
        </is>
      </c>
      <c r="E867" t="n">
        <v>0.009488792934583046</v>
      </c>
      <c r="F867" t="inlineStr">
        <is>
          <t>MENSAL</t>
        </is>
      </c>
      <c r="G867" t="n">
        <v>45432</v>
      </c>
      <c r="H867" t="n">
        <v>45432</v>
      </c>
      <c r="I867" t="n">
        <v>76</v>
      </c>
      <c r="J867" t="inlineStr">
        <is>
          <t>CARTEIRA</t>
        </is>
      </c>
      <c r="K867" t="inlineStr">
        <is>
          <t>CONTRATO</t>
        </is>
      </c>
      <c r="L867" t="n">
        <v>3107.04</v>
      </c>
      <c r="M867" t="inlineStr">
        <is>
          <t>IBIRAPITANGA FASE 3</t>
        </is>
      </c>
      <c r="N867" s="142">
        <f>DATE(YEAR(G867),MONTH(G867),1)</f>
        <v/>
      </c>
      <c r="O867" s="132">
        <f>IF(G867&gt;$K$3,"Futuro","Atraso")</f>
        <v/>
      </c>
      <c r="P867">
        <f>12*(YEAR(G867)-YEAR($K$3))+(MONTH(G867)-MONTH($K$3))</f>
        <v/>
      </c>
      <c r="Q867" s="366">
        <f>IF(M867="IBIRAPITANGA FASE 3",IF(O867="Atraso",L867,L867/(1+$I$2)^P867),IF(O867="Atraso",L867,L867/(1+$I$1)^P867))</f>
        <v/>
      </c>
      <c r="R867">
        <f>IF(O867="Atraso",$K$3-G867,0)</f>
        <v/>
      </c>
      <c r="S867">
        <f>IF(R867&lt;=15,"Até 15",IF(R867&lt;=30,"Entre 15 e 30",IF(R867&lt;=60,"Entre 30 e 60",IF(R867&lt;=90,"Entre 60 e 90",IF(R867&lt;=120,"Entre 90 e 120",IF(R867&lt;=150,"Entre 120 e 150",IF(R867&lt;=180,"Entre 150 e 180","Superior a 180")))))))</f>
        <v/>
      </c>
    </row>
    <row r="868">
      <c r="A868" t="inlineStr">
        <is>
          <t>Q04L05</t>
        </is>
      </c>
      <c r="B868" t="inlineStr">
        <is>
          <t>ADRIANA FERREIRA DOS SANTOS</t>
        </is>
      </c>
      <c r="C868" t="n">
        <v>1</v>
      </c>
      <c r="D868" t="inlineStr">
        <is>
          <t>IPCA</t>
        </is>
      </c>
      <c r="E868" t="n">
        <v>0.009488792934583046</v>
      </c>
      <c r="F868" t="inlineStr">
        <is>
          <t>MENSAL</t>
        </is>
      </c>
      <c r="G868" t="n">
        <v>45463</v>
      </c>
      <c r="H868" t="n">
        <v>45463</v>
      </c>
      <c r="I868" t="n">
        <v>77</v>
      </c>
      <c r="J868" t="inlineStr">
        <is>
          <t>CARTEIRA</t>
        </is>
      </c>
      <c r="K868" t="inlineStr">
        <is>
          <t>CONTRATO</t>
        </is>
      </c>
      <c r="L868" t="n">
        <v>3107.04</v>
      </c>
      <c r="M868" t="inlineStr">
        <is>
          <t>IBIRAPITANGA FASE 3</t>
        </is>
      </c>
      <c r="N868" s="142">
        <f>DATE(YEAR(G868),MONTH(G868),1)</f>
        <v/>
      </c>
      <c r="O868" s="132">
        <f>IF(G868&gt;$K$3,"Futuro","Atraso")</f>
        <v/>
      </c>
      <c r="P868">
        <f>12*(YEAR(G868)-YEAR($K$3))+(MONTH(G868)-MONTH($K$3))</f>
        <v/>
      </c>
      <c r="Q868" s="366">
        <f>IF(M868="IBIRAPITANGA FASE 3",IF(O868="Atraso",L868,L868/(1+$I$2)^P868),IF(O868="Atraso",L868,L868/(1+$I$1)^P868))</f>
        <v/>
      </c>
      <c r="R868">
        <f>IF(O868="Atraso",$K$3-G868,0)</f>
        <v/>
      </c>
      <c r="S868">
        <f>IF(R868&lt;=15,"Até 15",IF(R868&lt;=30,"Entre 15 e 30",IF(R868&lt;=60,"Entre 30 e 60",IF(R868&lt;=90,"Entre 60 e 90",IF(R868&lt;=120,"Entre 90 e 120",IF(R868&lt;=150,"Entre 120 e 150",IF(R868&lt;=180,"Entre 150 e 180","Superior a 180")))))))</f>
        <v/>
      </c>
    </row>
    <row r="869">
      <c r="A869" t="inlineStr">
        <is>
          <t>Q04L05</t>
        </is>
      </c>
      <c r="B869" t="inlineStr">
        <is>
          <t>ADRIANA FERREIRA DOS SANTOS</t>
        </is>
      </c>
      <c r="C869" t="n">
        <v>1</v>
      </c>
      <c r="D869" t="inlineStr">
        <is>
          <t>IPCA</t>
        </is>
      </c>
      <c r="E869" t="n">
        <v>0.009488792934583046</v>
      </c>
      <c r="F869" t="inlineStr">
        <is>
          <t>MENSAL</t>
        </is>
      </c>
      <c r="G869" t="n">
        <v>45493</v>
      </c>
      <c r="H869" t="n">
        <v>45493</v>
      </c>
      <c r="I869" t="n">
        <v>78</v>
      </c>
      <c r="J869" t="inlineStr">
        <is>
          <t>CARTEIRA</t>
        </is>
      </c>
      <c r="K869" t="inlineStr">
        <is>
          <t>CONTRATO</t>
        </is>
      </c>
      <c r="L869" t="n">
        <v>3107.04</v>
      </c>
      <c r="M869" t="inlineStr">
        <is>
          <t>IBIRAPITANGA FASE 3</t>
        </is>
      </c>
      <c r="N869" s="142">
        <f>DATE(YEAR(G869),MONTH(G869),1)</f>
        <v/>
      </c>
      <c r="O869" s="132">
        <f>IF(G869&gt;$K$3,"Futuro","Atraso")</f>
        <v/>
      </c>
      <c r="P869">
        <f>12*(YEAR(G869)-YEAR($K$3))+(MONTH(G869)-MONTH($K$3))</f>
        <v/>
      </c>
      <c r="Q869" s="366">
        <f>IF(M869="IBIRAPITANGA FASE 3",IF(O869="Atraso",L869,L869/(1+$I$2)^P869),IF(O869="Atraso",L869,L869/(1+$I$1)^P869))</f>
        <v/>
      </c>
      <c r="R869">
        <f>IF(O869="Atraso",$K$3-G869,0)</f>
        <v/>
      </c>
      <c r="S869">
        <f>IF(R869&lt;=15,"Até 15",IF(R869&lt;=30,"Entre 15 e 30",IF(R869&lt;=60,"Entre 30 e 60",IF(R869&lt;=90,"Entre 60 e 90",IF(R869&lt;=120,"Entre 90 e 120",IF(R869&lt;=150,"Entre 120 e 150",IF(R869&lt;=180,"Entre 150 e 180","Superior a 180")))))))</f>
        <v/>
      </c>
    </row>
    <row r="870">
      <c r="A870" t="inlineStr">
        <is>
          <t>Q04L05</t>
        </is>
      </c>
      <c r="B870" t="inlineStr">
        <is>
          <t>ADRIANA FERREIRA DOS SANTOS</t>
        </is>
      </c>
      <c r="C870" t="n">
        <v>1</v>
      </c>
      <c r="D870" t="inlineStr">
        <is>
          <t>IPCA</t>
        </is>
      </c>
      <c r="E870" t="n">
        <v>0.009488792934583046</v>
      </c>
      <c r="F870" t="inlineStr">
        <is>
          <t>MENSAL</t>
        </is>
      </c>
      <c r="G870" t="n">
        <v>45524</v>
      </c>
      <c r="H870" t="n">
        <v>45524</v>
      </c>
      <c r="I870" t="n">
        <v>79</v>
      </c>
      <c r="J870" t="inlineStr">
        <is>
          <t>CARTEIRA</t>
        </is>
      </c>
      <c r="K870" t="inlineStr">
        <is>
          <t>CONTRATO</t>
        </is>
      </c>
      <c r="L870" t="n">
        <v>3107.04</v>
      </c>
      <c r="M870" t="inlineStr">
        <is>
          <t>IBIRAPITANGA FASE 3</t>
        </is>
      </c>
      <c r="N870" s="142">
        <f>DATE(YEAR(G870),MONTH(G870),1)</f>
        <v/>
      </c>
      <c r="O870" s="132">
        <f>IF(G870&gt;$K$3,"Futuro","Atraso")</f>
        <v/>
      </c>
      <c r="P870">
        <f>12*(YEAR(G870)-YEAR($K$3))+(MONTH(G870)-MONTH($K$3))</f>
        <v/>
      </c>
      <c r="Q870" s="366">
        <f>IF(M870="IBIRAPITANGA FASE 3",IF(O870="Atraso",L870,L870/(1+$I$2)^P870),IF(O870="Atraso",L870,L870/(1+$I$1)^P870))</f>
        <v/>
      </c>
      <c r="R870">
        <f>IF(O870="Atraso",$K$3-G870,0)</f>
        <v/>
      </c>
      <c r="S870">
        <f>IF(R870&lt;=15,"Até 15",IF(R870&lt;=30,"Entre 15 e 30",IF(R870&lt;=60,"Entre 30 e 60",IF(R870&lt;=90,"Entre 60 e 90",IF(R870&lt;=120,"Entre 90 e 120",IF(R870&lt;=150,"Entre 120 e 150",IF(R870&lt;=180,"Entre 150 e 180","Superior a 180")))))))</f>
        <v/>
      </c>
    </row>
    <row r="871">
      <c r="A871" t="inlineStr">
        <is>
          <t>Q04L05</t>
        </is>
      </c>
      <c r="B871" t="inlineStr">
        <is>
          <t>ADRIANA FERREIRA DOS SANTOS</t>
        </is>
      </c>
      <c r="C871" t="n">
        <v>1</v>
      </c>
      <c r="D871" t="inlineStr">
        <is>
          <t>IPCA</t>
        </is>
      </c>
      <c r="E871" t="n">
        <v>0.009488792934583046</v>
      </c>
      <c r="F871" t="inlineStr">
        <is>
          <t>MENSAL</t>
        </is>
      </c>
      <c r="G871" t="n">
        <v>45555</v>
      </c>
      <c r="H871" t="n">
        <v>45555</v>
      </c>
      <c r="I871" t="n">
        <v>80</v>
      </c>
      <c r="J871" t="inlineStr">
        <is>
          <t>CARTEIRA</t>
        </is>
      </c>
      <c r="K871" t="inlineStr">
        <is>
          <t>CONTRATO</t>
        </is>
      </c>
      <c r="L871" t="n">
        <v>3107.04</v>
      </c>
      <c r="M871" t="inlineStr">
        <is>
          <t>IBIRAPITANGA FASE 3</t>
        </is>
      </c>
      <c r="N871" s="142">
        <f>DATE(YEAR(G871),MONTH(G871),1)</f>
        <v/>
      </c>
      <c r="O871" s="132">
        <f>IF(G871&gt;$K$3,"Futuro","Atraso")</f>
        <v/>
      </c>
      <c r="P871">
        <f>12*(YEAR(G871)-YEAR($K$3))+(MONTH(G871)-MONTH($K$3))</f>
        <v/>
      </c>
      <c r="Q871" s="366">
        <f>IF(M871="IBIRAPITANGA FASE 3",IF(O871="Atraso",L871,L871/(1+$I$2)^P871),IF(O871="Atraso",L871,L871/(1+$I$1)^P871))</f>
        <v/>
      </c>
      <c r="R871">
        <f>IF(O871="Atraso",$K$3-G871,0)</f>
        <v/>
      </c>
      <c r="S871">
        <f>IF(R871&lt;=15,"Até 15",IF(R871&lt;=30,"Entre 15 e 30",IF(R871&lt;=60,"Entre 30 e 60",IF(R871&lt;=90,"Entre 60 e 90",IF(R871&lt;=120,"Entre 90 e 120",IF(R871&lt;=150,"Entre 120 e 150",IF(R871&lt;=180,"Entre 150 e 180","Superior a 180")))))))</f>
        <v/>
      </c>
    </row>
    <row r="872">
      <c r="A872" t="inlineStr">
        <is>
          <t>Q04L05</t>
        </is>
      </c>
      <c r="B872" t="inlineStr">
        <is>
          <t>ADRIANA FERREIRA DOS SANTOS</t>
        </is>
      </c>
      <c r="C872" t="n">
        <v>1</v>
      </c>
      <c r="D872" t="inlineStr">
        <is>
          <t>IPCA</t>
        </is>
      </c>
      <c r="E872" t="n">
        <v>0.009488792934583046</v>
      </c>
      <c r="F872" t="inlineStr">
        <is>
          <t>MENSAL</t>
        </is>
      </c>
      <c r="G872" t="n">
        <v>45585</v>
      </c>
      <c r="H872" t="n">
        <v>45585</v>
      </c>
      <c r="I872" t="n">
        <v>81</v>
      </c>
      <c r="J872" t="inlineStr">
        <is>
          <t>CARTEIRA</t>
        </is>
      </c>
      <c r="K872" t="inlineStr">
        <is>
          <t>CONTRATO</t>
        </is>
      </c>
      <c r="L872" t="n">
        <v>3107.04</v>
      </c>
      <c r="M872" t="inlineStr">
        <is>
          <t>IBIRAPITANGA FASE 3</t>
        </is>
      </c>
      <c r="N872" s="142">
        <f>DATE(YEAR(G872),MONTH(G872),1)</f>
        <v/>
      </c>
      <c r="O872" s="132">
        <f>IF(G872&gt;$K$3,"Futuro","Atraso")</f>
        <v/>
      </c>
      <c r="P872">
        <f>12*(YEAR(G872)-YEAR($K$3))+(MONTH(G872)-MONTH($K$3))</f>
        <v/>
      </c>
      <c r="Q872" s="366">
        <f>IF(M872="IBIRAPITANGA FASE 3",IF(O872="Atraso",L872,L872/(1+$I$2)^P872),IF(O872="Atraso",L872,L872/(1+$I$1)^P872))</f>
        <v/>
      </c>
      <c r="R872">
        <f>IF(O872="Atraso",$K$3-G872,0)</f>
        <v/>
      </c>
      <c r="S872">
        <f>IF(R872&lt;=15,"Até 15",IF(R872&lt;=30,"Entre 15 e 30",IF(R872&lt;=60,"Entre 30 e 60",IF(R872&lt;=90,"Entre 60 e 90",IF(R872&lt;=120,"Entre 90 e 120",IF(R872&lt;=150,"Entre 120 e 150",IF(R872&lt;=180,"Entre 150 e 180","Superior a 180")))))))</f>
        <v/>
      </c>
    </row>
    <row r="873">
      <c r="A873" t="inlineStr">
        <is>
          <t>Q04L05</t>
        </is>
      </c>
      <c r="B873" t="inlineStr">
        <is>
          <t>ADRIANA FERREIRA DOS SANTOS</t>
        </is>
      </c>
      <c r="C873" t="n">
        <v>1</v>
      </c>
      <c r="D873" t="inlineStr">
        <is>
          <t>IPCA</t>
        </is>
      </c>
      <c r="E873" t="n">
        <v>0.009488792934583046</v>
      </c>
      <c r="F873" t="inlineStr">
        <is>
          <t>MENSAL</t>
        </is>
      </c>
      <c r="G873" t="n">
        <v>45616</v>
      </c>
      <c r="H873" t="n">
        <v>45616</v>
      </c>
      <c r="I873" t="n">
        <v>82</v>
      </c>
      <c r="J873" t="inlineStr">
        <is>
          <t>CARTEIRA</t>
        </is>
      </c>
      <c r="K873" t="inlineStr">
        <is>
          <t>CONTRATO</t>
        </is>
      </c>
      <c r="L873" t="n">
        <v>3107.04</v>
      </c>
      <c r="M873" t="inlineStr">
        <is>
          <t>IBIRAPITANGA FASE 3</t>
        </is>
      </c>
      <c r="N873" s="142">
        <f>DATE(YEAR(G873),MONTH(G873),1)</f>
        <v/>
      </c>
      <c r="O873" s="132">
        <f>IF(G873&gt;$K$3,"Futuro","Atraso")</f>
        <v/>
      </c>
      <c r="P873">
        <f>12*(YEAR(G873)-YEAR($K$3))+(MONTH(G873)-MONTH($K$3))</f>
        <v/>
      </c>
      <c r="Q873" s="366">
        <f>IF(M873="IBIRAPITANGA FASE 3",IF(O873="Atraso",L873,L873/(1+$I$2)^P873),IF(O873="Atraso",L873,L873/(1+$I$1)^P873))</f>
        <v/>
      </c>
      <c r="R873">
        <f>IF(O873="Atraso",$K$3-G873,0)</f>
        <v/>
      </c>
      <c r="S873">
        <f>IF(R873&lt;=15,"Até 15",IF(R873&lt;=30,"Entre 15 e 30",IF(R873&lt;=60,"Entre 30 e 60",IF(R873&lt;=90,"Entre 60 e 90",IF(R873&lt;=120,"Entre 90 e 120",IF(R873&lt;=150,"Entre 120 e 150",IF(R873&lt;=180,"Entre 150 e 180","Superior a 180")))))))</f>
        <v/>
      </c>
    </row>
    <row r="874">
      <c r="A874" t="inlineStr">
        <is>
          <t>Q04L05</t>
        </is>
      </c>
      <c r="B874" t="inlineStr">
        <is>
          <t>ADRIANA FERREIRA DOS SANTOS</t>
        </is>
      </c>
      <c r="C874" t="n">
        <v>1</v>
      </c>
      <c r="D874" t="inlineStr">
        <is>
          <t>IPCA</t>
        </is>
      </c>
      <c r="E874" t="n">
        <v>0.009488792934583046</v>
      </c>
      <c r="F874" t="inlineStr">
        <is>
          <t>MENSAL</t>
        </is>
      </c>
      <c r="G874" t="n">
        <v>45646</v>
      </c>
      <c r="H874" t="n">
        <v>45646</v>
      </c>
      <c r="I874" t="n">
        <v>83</v>
      </c>
      <c r="J874" t="inlineStr">
        <is>
          <t>CARTEIRA</t>
        </is>
      </c>
      <c r="K874" t="inlineStr">
        <is>
          <t>CONTRATO</t>
        </is>
      </c>
      <c r="L874" t="n">
        <v>3107.04</v>
      </c>
      <c r="M874" t="inlineStr">
        <is>
          <t>IBIRAPITANGA FASE 3</t>
        </is>
      </c>
      <c r="N874" s="142">
        <f>DATE(YEAR(G874),MONTH(G874),1)</f>
        <v/>
      </c>
      <c r="O874" s="132">
        <f>IF(G874&gt;$K$3,"Futuro","Atraso")</f>
        <v/>
      </c>
      <c r="P874">
        <f>12*(YEAR(G874)-YEAR($K$3))+(MONTH(G874)-MONTH($K$3))</f>
        <v/>
      </c>
      <c r="Q874" s="366">
        <f>IF(M874="IBIRAPITANGA FASE 3",IF(O874="Atraso",L874,L874/(1+$I$2)^P874),IF(O874="Atraso",L874,L874/(1+$I$1)^P874))</f>
        <v/>
      </c>
      <c r="R874">
        <f>IF(O874="Atraso",$K$3-G874,0)</f>
        <v/>
      </c>
      <c r="S874">
        <f>IF(R874&lt;=15,"Até 15",IF(R874&lt;=30,"Entre 15 e 30",IF(R874&lt;=60,"Entre 30 e 60",IF(R874&lt;=90,"Entre 60 e 90",IF(R874&lt;=120,"Entre 90 e 120",IF(R874&lt;=150,"Entre 120 e 150",IF(R874&lt;=180,"Entre 150 e 180","Superior a 180")))))))</f>
        <v/>
      </c>
    </row>
    <row r="875">
      <c r="A875" t="inlineStr">
        <is>
          <t>Q04L05</t>
        </is>
      </c>
      <c r="B875" t="inlineStr">
        <is>
          <t>ADRIANA FERREIRA DOS SANTOS</t>
        </is>
      </c>
      <c r="C875" t="n">
        <v>1</v>
      </c>
      <c r="D875" t="inlineStr">
        <is>
          <t>IPCA</t>
        </is>
      </c>
      <c r="E875" t="n">
        <v>0.009488792934583046</v>
      </c>
      <c r="F875" t="inlineStr">
        <is>
          <t>MENSAL</t>
        </is>
      </c>
      <c r="G875" t="n">
        <v>45677</v>
      </c>
      <c r="H875" t="n">
        <v>45677</v>
      </c>
      <c r="I875" t="n">
        <v>84</v>
      </c>
      <c r="J875" t="inlineStr">
        <is>
          <t>CARTEIRA</t>
        </is>
      </c>
      <c r="K875" t="inlineStr">
        <is>
          <t>CONTRATO</t>
        </is>
      </c>
      <c r="L875" t="n">
        <v>3107.04</v>
      </c>
      <c r="M875" t="inlineStr">
        <is>
          <t>IBIRAPITANGA FASE 3</t>
        </is>
      </c>
      <c r="N875" s="142">
        <f>DATE(YEAR(G875),MONTH(G875),1)</f>
        <v/>
      </c>
      <c r="O875" s="132">
        <f>IF(G875&gt;$K$3,"Futuro","Atraso")</f>
        <v/>
      </c>
      <c r="P875">
        <f>12*(YEAR(G875)-YEAR($K$3))+(MONTH(G875)-MONTH($K$3))</f>
        <v/>
      </c>
      <c r="Q875" s="366">
        <f>IF(M875="IBIRAPITANGA FASE 3",IF(O875="Atraso",L875,L875/(1+$I$2)^P875),IF(O875="Atraso",L875,L875/(1+$I$1)^P875))</f>
        <v/>
      </c>
      <c r="R875">
        <f>IF(O875="Atraso",$K$3-G875,0)</f>
        <v/>
      </c>
      <c r="S875">
        <f>IF(R875&lt;=15,"Até 15",IF(R875&lt;=30,"Entre 15 e 30",IF(R875&lt;=60,"Entre 30 e 60",IF(R875&lt;=90,"Entre 60 e 90",IF(R875&lt;=120,"Entre 90 e 120",IF(R875&lt;=150,"Entre 120 e 150",IF(R875&lt;=180,"Entre 150 e 180","Superior a 180")))))))</f>
        <v/>
      </c>
    </row>
    <row r="876">
      <c r="A876" t="inlineStr">
        <is>
          <t>Q04L05</t>
        </is>
      </c>
      <c r="B876" t="inlineStr">
        <is>
          <t>ADRIANA FERREIRA DOS SANTOS</t>
        </is>
      </c>
      <c r="C876" t="n">
        <v>1</v>
      </c>
      <c r="D876" t="inlineStr">
        <is>
          <t>IPCA</t>
        </is>
      </c>
      <c r="E876" t="n">
        <v>0.009488792934583046</v>
      </c>
      <c r="F876" t="inlineStr">
        <is>
          <t>MENSAL</t>
        </is>
      </c>
      <c r="G876" t="n">
        <v>45708</v>
      </c>
      <c r="H876" t="n">
        <v>45708</v>
      </c>
      <c r="I876" t="n">
        <v>85</v>
      </c>
      <c r="J876" t="inlineStr">
        <is>
          <t>CARTEIRA</t>
        </is>
      </c>
      <c r="K876" t="inlineStr">
        <is>
          <t>CONTRATO</t>
        </is>
      </c>
      <c r="L876" t="n">
        <v>3107.04</v>
      </c>
      <c r="M876" t="inlineStr">
        <is>
          <t>IBIRAPITANGA FASE 3</t>
        </is>
      </c>
      <c r="N876" s="142">
        <f>DATE(YEAR(G876),MONTH(G876),1)</f>
        <v/>
      </c>
      <c r="O876" s="132">
        <f>IF(G876&gt;$K$3,"Futuro","Atraso")</f>
        <v/>
      </c>
      <c r="P876">
        <f>12*(YEAR(G876)-YEAR($K$3))+(MONTH(G876)-MONTH($K$3))</f>
        <v/>
      </c>
      <c r="Q876" s="366">
        <f>IF(M876="IBIRAPITANGA FASE 3",IF(O876="Atraso",L876,L876/(1+$I$2)^P876),IF(O876="Atraso",L876,L876/(1+$I$1)^P876))</f>
        <v/>
      </c>
      <c r="R876">
        <f>IF(O876="Atraso",$K$3-G876,0)</f>
        <v/>
      </c>
      <c r="S876">
        <f>IF(R876&lt;=15,"Até 15",IF(R876&lt;=30,"Entre 15 e 30",IF(R876&lt;=60,"Entre 30 e 60",IF(R876&lt;=90,"Entre 60 e 90",IF(R876&lt;=120,"Entre 90 e 120",IF(R876&lt;=150,"Entre 120 e 150",IF(R876&lt;=180,"Entre 150 e 180","Superior a 180")))))))</f>
        <v/>
      </c>
    </row>
    <row r="877">
      <c r="A877" t="inlineStr">
        <is>
          <t>Q04L05</t>
        </is>
      </c>
      <c r="B877" t="inlineStr">
        <is>
          <t>ADRIANA FERREIRA DOS SANTOS</t>
        </is>
      </c>
      <c r="C877" t="n">
        <v>1</v>
      </c>
      <c r="D877" t="inlineStr">
        <is>
          <t>IPCA</t>
        </is>
      </c>
      <c r="E877" t="n">
        <v>0.009488792934583046</v>
      </c>
      <c r="F877" t="inlineStr">
        <is>
          <t>MENSAL</t>
        </is>
      </c>
      <c r="G877" t="n">
        <v>45736</v>
      </c>
      <c r="H877" t="n">
        <v>45736</v>
      </c>
      <c r="I877" t="n">
        <v>86</v>
      </c>
      <c r="J877" t="inlineStr">
        <is>
          <t>CARTEIRA</t>
        </is>
      </c>
      <c r="K877" t="inlineStr">
        <is>
          <t>CONTRATO</t>
        </is>
      </c>
      <c r="L877" t="n">
        <v>3107.04</v>
      </c>
      <c r="M877" t="inlineStr">
        <is>
          <t>IBIRAPITANGA FASE 3</t>
        </is>
      </c>
      <c r="N877" s="142">
        <f>DATE(YEAR(G877),MONTH(G877),1)</f>
        <v/>
      </c>
      <c r="O877" s="132">
        <f>IF(G877&gt;$K$3,"Futuro","Atraso")</f>
        <v/>
      </c>
      <c r="P877">
        <f>12*(YEAR(G877)-YEAR($K$3))+(MONTH(G877)-MONTH($K$3))</f>
        <v/>
      </c>
      <c r="Q877" s="366">
        <f>IF(M877="IBIRAPITANGA FASE 3",IF(O877="Atraso",L877,L877/(1+$I$2)^P877),IF(O877="Atraso",L877,L877/(1+$I$1)^P877))</f>
        <v/>
      </c>
      <c r="R877">
        <f>IF(O877="Atraso",$K$3-G877,0)</f>
        <v/>
      </c>
      <c r="S877">
        <f>IF(R877&lt;=15,"Até 15",IF(R877&lt;=30,"Entre 15 e 30",IF(R877&lt;=60,"Entre 30 e 60",IF(R877&lt;=90,"Entre 60 e 90",IF(R877&lt;=120,"Entre 90 e 120",IF(R877&lt;=150,"Entre 120 e 150",IF(R877&lt;=180,"Entre 150 e 180","Superior a 180")))))))</f>
        <v/>
      </c>
    </row>
    <row r="878">
      <c r="A878" t="inlineStr">
        <is>
          <t>Q04L05</t>
        </is>
      </c>
      <c r="B878" t="inlineStr">
        <is>
          <t>ADRIANA FERREIRA DOS SANTOS</t>
        </is>
      </c>
      <c r="C878" t="n">
        <v>1</v>
      </c>
      <c r="D878" t="inlineStr">
        <is>
          <t>IPCA</t>
        </is>
      </c>
      <c r="E878" t="n">
        <v>0.009488792934583046</v>
      </c>
      <c r="F878" t="inlineStr">
        <is>
          <t>MENSAL</t>
        </is>
      </c>
      <c r="G878" t="n">
        <v>45767</v>
      </c>
      <c r="H878" t="n">
        <v>45767</v>
      </c>
      <c r="I878" t="n">
        <v>87</v>
      </c>
      <c r="J878" t="inlineStr">
        <is>
          <t>CARTEIRA</t>
        </is>
      </c>
      <c r="K878" t="inlineStr">
        <is>
          <t>CONTRATO</t>
        </is>
      </c>
      <c r="L878" t="n">
        <v>3107.04</v>
      </c>
      <c r="M878" t="inlineStr">
        <is>
          <t>IBIRAPITANGA FASE 3</t>
        </is>
      </c>
      <c r="N878" s="142">
        <f>DATE(YEAR(G878),MONTH(G878),1)</f>
        <v/>
      </c>
      <c r="O878" s="132">
        <f>IF(G878&gt;$K$3,"Futuro","Atraso")</f>
        <v/>
      </c>
      <c r="P878">
        <f>12*(YEAR(G878)-YEAR($K$3))+(MONTH(G878)-MONTH($K$3))</f>
        <v/>
      </c>
      <c r="Q878" s="366">
        <f>IF(M878="IBIRAPITANGA FASE 3",IF(O878="Atraso",L878,L878/(1+$I$2)^P878),IF(O878="Atraso",L878,L878/(1+$I$1)^P878))</f>
        <v/>
      </c>
      <c r="R878">
        <f>IF(O878="Atraso",$K$3-G878,0)</f>
        <v/>
      </c>
      <c r="S878">
        <f>IF(R878&lt;=15,"Até 15",IF(R878&lt;=30,"Entre 15 e 30",IF(R878&lt;=60,"Entre 30 e 60",IF(R878&lt;=90,"Entre 60 e 90",IF(R878&lt;=120,"Entre 90 e 120",IF(R878&lt;=150,"Entre 120 e 150",IF(R878&lt;=180,"Entre 150 e 180","Superior a 180")))))))</f>
        <v/>
      </c>
    </row>
    <row r="879">
      <c r="A879" t="inlineStr">
        <is>
          <t>Q04L05</t>
        </is>
      </c>
      <c r="B879" t="inlineStr">
        <is>
          <t>ADRIANA FERREIRA DOS SANTOS</t>
        </is>
      </c>
      <c r="C879" t="n">
        <v>1</v>
      </c>
      <c r="D879" t="inlineStr">
        <is>
          <t>IPCA</t>
        </is>
      </c>
      <c r="E879" t="n">
        <v>0.009488792934583046</v>
      </c>
      <c r="F879" t="inlineStr">
        <is>
          <t>MENSAL</t>
        </is>
      </c>
      <c r="G879" t="n">
        <v>45797</v>
      </c>
      <c r="H879" t="n">
        <v>45797</v>
      </c>
      <c r="I879" t="n">
        <v>88</v>
      </c>
      <c r="J879" t="inlineStr">
        <is>
          <t>CARTEIRA</t>
        </is>
      </c>
      <c r="K879" t="inlineStr">
        <is>
          <t>CONTRATO</t>
        </is>
      </c>
      <c r="L879" t="n">
        <v>3107.04</v>
      </c>
      <c r="M879" t="inlineStr">
        <is>
          <t>IBIRAPITANGA FASE 3</t>
        </is>
      </c>
      <c r="N879" s="142">
        <f>DATE(YEAR(G879),MONTH(G879),1)</f>
        <v/>
      </c>
      <c r="O879" s="132">
        <f>IF(G879&gt;$K$3,"Futuro","Atraso")</f>
        <v/>
      </c>
      <c r="P879">
        <f>12*(YEAR(G879)-YEAR($K$3))+(MONTH(G879)-MONTH($K$3))</f>
        <v/>
      </c>
      <c r="Q879" s="366">
        <f>IF(M879="IBIRAPITANGA FASE 3",IF(O879="Atraso",L879,L879/(1+$I$2)^P879),IF(O879="Atraso",L879,L879/(1+$I$1)^P879))</f>
        <v/>
      </c>
      <c r="R879">
        <f>IF(O879="Atraso",$K$3-G879,0)</f>
        <v/>
      </c>
      <c r="S879">
        <f>IF(R879&lt;=15,"Até 15",IF(R879&lt;=30,"Entre 15 e 30",IF(R879&lt;=60,"Entre 30 e 60",IF(R879&lt;=90,"Entre 60 e 90",IF(R879&lt;=120,"Entre 90 e 120",IF(R879&lt;=150,"Entre 120 e 150",IF(R879&lt;=180,"Entre 150 e 180","Superior a 180")))))))</f>
        <v/>
      </c>
    </row>
    <row r="880">
      <c r="A880" t="inlineStr">
        <is>
          <t>Q04L05</t>
        </is>
      </c>
      <c r="B880" t="inlineStr">
        <is>
          <t>ADRIANA FERREIRA DOS SANTOS</t>
        </is>
      </c>
      <c r="C880" t="n">
        <v>1</v>
      </c>
      <c r="D880" t="inlineStr">
        <is>
          <t>IPCA</t>
        </is>
      </c>
      <c r="E880" t="n">
        <v>0.009488792934583046</v>
      </c>
      <c r="F880" t="inlineStr">
        <is>
          <t>MENSAL</t>
        </is>
      </c>
      <c r="G880" t="n">
        <v>45828</v>
      </c>
      <c r="H880" t="n">
        <v>45828</v>
      </c>
      <c r="I880" t="n">
        <v>89</v>
      </c>
      <c r="J880" t="inlineStr">
        <is>
          <t>CARTEIRA</t>
        </is>
      </c>
      <c r="K880" t="inlineStr">
        <is>
          <t>CONTRATO</t>
        </is>
      </c>
      <c r="L880" t="n">
        <v>3107.04</v>
      </c>
      <c r="M880" t="inlineStr">
        <is>
          <t>IBIRAPITANGA FASE 3</t>
        </is>
      </c>
      <c r="N880" s="142">
        <f>DATE(YEAR(G880),MONTH(G880),1)</f>
        <v/>
      </c>
      <c r="O880" s="132">
        <f>IF(G880&gt;$K$3,"Futuro","Atraso")</f>
        <v/>
      </c>
      <c r="P880">
        <f>12*(YEAR(G880)-YEAR($K$3))+(MONTH(G880)-MONTH($K$3))</f>
        <v/>
      </c>
      <c r="Q880" s="366">
        <f>IF(M880="IBIRAPITANGA FASE 3",IF(O880="Atraso",L880,L880/(1+$I$2)^P880),IF(O880="Atraso",L880,L880/(1+$I$1)^P880))</f>
        <v/>
      </c>
      <c r="R880">
        <f>IF(O880="Atraso",$K$3-G880,0)</f>
        <v/>
      </c>
      <c r="S880">
        <f>IF(R880&lt;=15,"Até 15",IF(R880&lt;=30,"Entre 15 e 30",IF(R880&lt;=60,"Entre 30 e 60",IF(R880&lt;=90,"Entre 60 e 90",IF(R880&lt;=120,"Entre 90 e 120",IF(R880&lt;=150,"Entre 120 e 150",IF(R880&lt;=180,"Entre 150 e 180","Superior a 180")))))))</f>
        <v/>
      </c>
    </row>
    <row r="881">
      <c r="A881" t="inlineStr">
        <is>
          <t>Q04L05</t>
        </is>
      </c>
      <c r="B881" t="inlineStr">
        <is>
          <t>ADRIANA FERREIRA DOS SANTOS</t>
        </is>
      </c>
      <c r="C881" t="n">
        <v>1</v>
      </c>
      <c r="D881" t="inlineStr">
        <is>
          <t>IPCA</t>
        </is>
      </c>
      <c r="E881" t="n">
        <v>0.009488792934583046</v>
      </c>
      <c r="F881" t="inlineStr">
        <is>
          <t>MENSAL</t>
        </is>
      </c>
      <c r="G881" t="n">
        <v>45858</v>
      </c>
      <c r="H881" t="n">
        <v>45858</v>
      </c>
      <c r="I881" t="n">
        <v>90</v>
      </c>
      <c r="J881" t="inlineStr">
        <is>
          <t>CARTEIRA</t>
        </is>
      </c>
      <c r="K881" t="inlineStr">
        <is>
          <t>CONTRATO</t>
        </is>
      </c>
      <c r="L881" t="n">
        <v>3107.04</v>
      </c>
      <c r="M881" t="inlineStr">
        <is>
          <t>IBIRAPITANGA FASE 3</t>
        </is>
      </c>
      <c r="N881" s="142">
        <f>DATE(YEAR(G881),MONTH(G881),1)</f>
        <v/>
      </c>
      <c r="O881" s="132">
        <f>IF(G881&gt;$K$3,"Futuro","Atraso")</f>
        <v/>
      </c>
      <c r="P881">
        <f>12*(YEAR(G881)-YEAR($K$3))+(MONTH(G881)-MONTH($K$3))</f>
        <v/>
      </c>
      <c r="Q881" s="366">
        <f>IF(M881="IBIRAPITANGA FASE 3",IF(O881="Atraso",L881,L881/(1+$I$2)^P881),IF(O881="Atraso",L881,L881/(1+$I$1)^P881))</f>
        <v/>
      </c>
      <c r="R881">
        <f>IF(O881="Atraso",$K$3-G881,0)</f>
        <v/>
      </c>
      <c r="S881">
        <f>IF(R881&lt;=15,"Até 15",IF(R881&lt;=30,"Entre 15 e 30",IF(R881&lt;=60,"Entre 30 e 60",IF(R881&lt;=90,"Entre 60 e 90",IF(R881&lt;=120,"Entre 90 e 120",IF(R881&lt;=150,"Entre 120 e 150",IF(R881&lt;=180,"Entre 150 e 180","Superior a 180")))))))</f>
        <v/>
      </c>
    </row>
    <row r="882">
      <c r="A882" t="inlineStr">
        <is>
          <t>Q04L05</t>
        </is>
      </c>
      <c r="B882" t="inlineStr">
        <is>
          <t>ADRIANA FERREIRA DOS SANTOS</t>
        </is>
      </c>
      <c r="C882" t="n">
        <v>1</v>
      </c>
      <c r="D882" t="inlineStr">
        <is>
          <t>IPCA</t>
        </is>
      </c>
      <c r="E882" t="n">
        <v>0.009488792934583046</v>
      </c>
      <c r="F882" t="inlineStr">
        <is>
          <t>MENSAL</t>
        </is>
      </c>
      <c r="G882" t="n">
        <v>45889</v>
      </c>
      <c r="H882" t="n">
        <v>45889</v>
      </c>
      <c r="I882" t="n">
        <v>91</v>
      </c>
      <c r="J882" t="inlineStr">
        <is>
          <t>CARTEIRA</t>
        </is>
      </c>
      <c r="K882" t="inlineStr">
        <is>
          <t>CONTRATO</t>
        </is>
      </c>
      <c r="L882" t="n">
        <v>3107.04</v>
      </c>
      <c r="M882" t="inlineStr">
        <is>
          <t>IBIRAPITANGA FASE 3</t>
        </is>
      </c>
      <c r="N882" s="142">
        <f>DATE(YEAR(G882),MONTH(G882),1)</f>
        <v/>
      </c>
      <c r="O882" s="132">
        <f>IF(G882&gt;$K$3,"Futuro","Atraso")</f>
        <v/>
      </c>
      <c r="P882">
        <f>12*(YEAR(G882)-YEAR($K$3))+(MONTH(G882)-MONTH($K$3))</f>
        <v/>
      </c>
      <c r="Q882" s="366">
        <f>IF(M882="IBIRAPITANGA FASE 3",IF(O882="Atraso",L882,L882/(1+$I$2)^P882),IF(O882="Atraso",L882,L882/(1+$I$1)^P882))</f>
        <v/>
      </c>
      <c r="R882">
        <f>IF(O882="Atraso",$K$3-G882,0)</f>
        <v/>
      </c>
      <c r="S882">
        <f>IF(R882&lt;=15,"Até 15",IF(R882&lt;=30,"Entre 15 e 30",IF(R882&lt;=60,"Entre 30 e 60",IF(R882&lt;=90,"Entre 60 e 90",IF(R882&lt;=120,"Entre 90 e 120",IF(R882&lt;=150,"Entre 120 e 150",IF(R882&lt;=180,"Entre 150 e 180","Superior a 180")))))))</f>
        <v/>
      </c>
    </row>
    <row r="883">
      <c r="A883" t="inlineStr">
        <is>
          <t>Q04L05</t>
        </is>
      </c>
      <c r="B883" t="inlineStr">
        <is>
          <t>ADRIANA FERREIRA DOS SANTOS</t>
        </is>
      </c>
      <c r="C883" t="n">
        <v>1</v>
      </c>
      <c r="D883" t="inlineStr">
        <is>
          <t>IPCA</t>
        </is>
      </c>
      <c r="E883" t="n">
        <v>0.009488792934583046</v>
      </c>
      <c r="F883" t="inlineStr">
        <is>
          <t>MENSAL</t>
        </is>
      </c>
      <c r="G883" t="n">
        <v>45920</v>
      </c>
      <c r="H883" t="n">
        <v>45920</v>
      </c>
      <c r="I883" t="n">
        <v>92</v>
      </c>
      <c r="J883" t="inlineStr">
        <is>
          <t>CARTEIRA</t>
        </is>
      </c>
      <c r="K883" t="inlineStr">
        <is>
          <t>CONTRATO</t>
        </is>
      </c>
      <c r="L883" t="n">
        <v>3107.04</v>
      </c>
      <c r="M883" t="inlineStr">
        <is>
          <t>IBIRAPITANGA FASE 3</t>
        </is>
      </c>
      <c r="N883" s="142">
        <f>DATE(YEAR(G883),MONTH(G883),1)</f>
        <v/>
      </c>
      <c r="O883" s="132">
        <f>IF(G883&gt;$K$3,"Futuro","Atraso")</f>
        <v/>
      </c>
      <c r="P883">
        <f>12*(YEAR(G883)-YEAR($K$3))+(MONTH(G883)-MONTH($K$3))</f>
        <v/>
      </c>
      <c r="Q883" s="366">
        <f>IF(M883="IBIRAPITANGA FASE 3",IF(O883="Atraso",L883,L883/(1+$I$2)^P883),IF(O883="Atraso",L883,L883/(1+$I$1)^P883))</f>
        <v/>
      </c>
      <c r="R883">
        <f>IF(O883="Atraso",$K$3-G883,0)</f>
        <v/>
      </c>
      <c r="S883">
        <f>IF(R883&lt;=15,"Até 15",IF(R883&lt;=30,"Entre 15 e 30",IF(R883&lt;=60,"Entre 30 e 60",IF(R883&lt;=90,"Entre 60 e 90",IF(R883&lt;=120,"Entre 90 e 120",IF(R883&lt;=150,"Entre 120 e 150",IF(R883&lt;=180,"Entre 150 e 180","Superior a 180")))))))</f>
        <v/>
      </c>
    </row>
    <row r="884">
      <c r="A884" t="inlineStr">
        <is>
          <t>Q04L05</t>
        </is>
      </c>
      <c r="B884" t="inlineStr">
        <is>
          <t>ADRIANA FERREIRA DOS SANTOS</t>
        </is>
      </c>
      <c r="C884" t="n">
        <v>1</v>
      </c>
      <c r="D884" t="inlineStr">
        <is>
          <t>IPCA</t>
        </is>
      </c>
      <c r="E884" t="n">
        <v>0.009488792934583046</v>
      </c>
      <c r="F884" t="inlineStr">
        <is>
          <t>MENSAL</t>
        </is>
      </c>
      <c r="G884" t="n">
        <v>45950</v>
      </c>
      <c r="H884" t="n">
        <v>45950</v>
      </c>
      <c r="I884" t="n">
        <v>93</v>
      </c>
      <c r="J884" t="inlineStr">
        <is>
          <t>CARTEIRA</t>
        </is>
      </c>
      <c r="K884" t="inlineStr">
        <is>
          <t>CONTRATO</t>
        </is>
      </c>
      <c r="L884" t="n">
        <v>3107.04</v>
      </c>
      <c r="M884" t="inlineStr">
        <is>
          <t>IBIRAPITANGA FASE 3</t>
        </is>
      </c>
      <c r="N884" s="142">
        <f>DATE(YEAR(G884),MONTH(G884),1)</f>
        <v/>
      </c>
      <c r="O884" s="132">
        <f>IF(G884&gt;$K$3,"Futuro","Atraso")</f>
        <v/>
      </c>
      <c r="P884">
        <f>12*(YEAR(G884)-YEAR($K$3))+(MONTH(G884)-MONTH($K$3))</f>
        <v/>
      </c>
      <c r="Q884" s="366">
        <f>IF(M884="IBIRAPITANGA FASE 3",IF(O884="Atraso",L884,L884/(1+$I$2)^P884),IF(O884="Atraso",L884,L884/(1+$I$1)^P884))</f>
        <v/>
      </c>
      <c r="R884">
        <f>IF(O884="Atraso",$K$3-G884,0)</f>
        <v/>
      </c>
      <c r="S884">
        <f>IF(R884&lt;=15,"Até 15",IF(R884&lt;=30,"Entre 15 e 30",IF(R884&lt;=60,"Entre 30 e 60",IF(R884&lt;=90,"Entre 60 e 90",IF(R884&lt;=120,"Entre 90 e 120",IF(R884&lt;=150,"Entre 120 e 150",IF(R884&lt;=180,"Entre 150 e 180","Superior a 180")))))))</f>
        <v/>
      </c>
    </row>
    <row r="885">
      <c r="A885" t="inlineStr">
        <is>
          <t>Q04L05</t>
        </is>
      </c>
      <c r="B885" t="inlineStr">
        <is>
          <t>ADRIANA FERREIRA DOS SANTOS</t>
        </is>
      </c>
      <c r="C885" t="n">
        <v>1</v>
      </c>
      <c r="D885" t="inlineStr">
        <is>
          <t>IPCA</t>
        </is>
      </c>
      <c r="E885" t="n">
        <v>0.009488792934583046</v>
      </c>
      <c r="F885" t="inlineStr">
        <is>
          <t>MENSAL</t>
        </is>
      </c>
      <c r="G885" t="n">
        <v>45981</v>
      </c>
      <c r="H885" t="n">
        <v>45981</v>
      </c>
      <c r="I885" t="n">
        <v>94</v>
      </c>
      <c r="J885" t="inlineStr">
        <is>
          <t>CARTEIRA</t>
        </is>
      </c>
      <c r="K885" t="inlineStr">
        <is>
          <t>CONTRATO</t>
        </is>
      </c>
      <c r="L885" t="n">
        <v>3107.04</v>
      </c>
      <c r="M885" t="inlineStr">
        <is>
          <t>IBIRAPITANGA FASE 3</t>
        </is>
      </c>
      <c r="N885" s="142">
        <f>DATE(YEAR(G885),MONTH(G885),1)</f>
        <v/>
      </c>
      <c r="O885" s="132">
        <f>IF(G885&gt;$K$3,"Futuro","Atraso")</f>
        <v/>
      </c>
      <c r="P885">
        <f>12*(YEAR(G885)-YEAR($K$3))+(MONTH(G885)-MONTH($K$3))</f>
        <v/>
      </c>
      <c r="Q885" s="366">
        <f>IF(M885="IBIRAPITANGA FASE 3",IF(O885="Atraso",L885,L885/(1+$I$2)^P885),IF(O885="Atraso",L885,L885/(1+$I$1)^P885))</f>
        <v/>
      </c>
      <c r="R885">
        <f>IF(O885="Atraso",$K$3-G885,0)</f>
        <v/>
      </c>
      <c r="S885">
        <f>IF(R885&lt;=15,"Até 15",IF(R885&lt;=30,"Entre 15 e 30",IF(R885&lt;=60,"Entre 30 e 60",IF(R885&lt;=90,"Entre 60 e 90",IF(R885&lt;=120,"Entre 90 e 120",IF(R885&lt;=150,"Entre 120 e 150",IF(R885&lt;=180,"Entre 150 e 180","Superior a 180")))))))</f>
        <v/>
      </c>
    </row>
    <row r="886">
      <c r="A886" t="inlineStr">
        <is>
          <t>Q04L05</t>
        </is>
      </c>
      <c r="B886" t="inlineStr">
        <is>
          <t>ADRIANA FERREIRA DOS SANTOS</t>
        </is>
      </c>
      <c r="C886" t="n">
        <v>1</v>
      </c>
      <c r="D886" t="inlineStr">
        <is>
          <t>IPCA</t>
        </is>
      </c>
      <c r="E886" t="n">
        <v>0.009488792934583046</v>
      </c>
      <c r="F886" t="inlineStr">
        <is>
          <t>MENSAL</t>
        </is>
      </c>
      <c r="G886" t="n">
        <v>46011</v>
      </c>
      <c r="H886" t="n">
        <v>46011</v>
      </c>
      <c r="I886" t="n">
        <v>95</v>
      </c>
      <c r="J886" t="inlineStr">
        <is>
          <t>CARTEIRA</t>
        </is>
      </c>
      <c r="K886" t="inlineStr">
        <is>
          <t>CONTRATO</t>
        </is>
      </c>
      <c r="L886" t="n">
        <v>3107.04</v>
      </c>
      <c r="M886" t="inlineStr">
        <is>
          <t>IBIRAPITANGA FASE 3</t>
        </is>
      </c>
      <c r="N886" s="142">
        <f>DATE(YEAR(G886),MONTH(G886),1)</f>
        <v/>
      </c>
      <c r="O886" s="132">
        <f>IF(G886&gt;$K$3,"Futuro","Atraso")</f>
        <v/>
      </c>
      <c r="P886">
        <f>12*(YEAR(G886)-YEAR($K$3))+(MONTH(G886)-MONTH($K$3))</f>
        <v/>
      </c>
      <c r="Q886" s="366">
        <f>IF(M886="IBIRAPITANGA FASE 3",IF(O886="Atraso",L886,L886/(1+$I$2)^P886),IF(O886="Atraso",L886,L886/(1+$I$1)^P886))</f>
        <v/>
      </c>
      <c r="R886">
        <f>IF(O886="Atraso",$K$3-G886,0)</f>
        <v/>
      </c>
      <c r="S886">
        <f>IF(R886&lt;=15,"Até 15",IF(R886&lt;=30,"Entre 15 e 30",IF(R886&lt;=60,"Entre 30 e 60",IF(R886&lt;=90,"Entre 60 e 90",IF(R886&lt;=120,"Entre 90 e 120",IF(R886&lt;=150,"Entre 120 e 150",IF(R886&lt;=180,"Entre 150 e 180","Superior a 180")))))))</f>
        <v/>
      </c>
    </row>
    <row r="887">
      <c r="A887" t="inlineStr">
        <is>
          <t>Q04L05</t>
        </is>
      </c>
      <c r="B887" t="inlineStr">
        <is>
          <t>ADRIANA FERREIRA DOS SANTOS</t>
        </is>
      </c>
      <c r="C887" t="n">
        <v>1</v>
      </c>
      <c r="D887" t="inlineStr">
        <is>
          <t>IPCA</t>
        </is>
      </c>
      <c r="E887" t="n">
        <v>0.009488792934583046</v>
      </c>
      <c r="F887" t="inlineStr">
        <is>
          <t>MENSAL</t>
        </is>
      </c>
      <c r="G887" t="n">
        <v>46042</v>
      </c>
      <c r="H887" t="n">
        <v>46042</v>
      </c>
      <c r="I887" t="n">
        <v>96</v>
      </c>
      <c r="J887" t="inlineStr">
        <is>
          <t>CARTEIRA</t>
        </is>
      </c>
      <c r="K887" t="inlineStr">
        <is>
          <t>CONTRATO</t>
        </is>
      </c>
      <c r="L887" t="n">
        <v>3107.04</v>
      </c>
      <c r="M887" t="inlineStr">
        <is>
          <t>IBIRAPITANGA FASE 3</t>
        </is>
      </c>
      <c r="N887" s="142">
        <f>DATE(YEAR(G887),MONTH(G887),1)</f>
        <v/>
      </c>
      <c r="O887" s="132">
        <f>IF(G887&gt;$K$3,"Futuro","Atraso")</f>
        <v/>
      </c>
      <c r="P887">
        <f>12*(YEAR(G887)-YEAR($K$3))+(MONTH(G887)-MONTH($K$3))</f>
        <v/>
      </c>
      <c r="Q887" s="366">
        <f>IF(M887="IBIRAPITANGA FASE 3",IF(O887="Atraso",L887,L887/(1+$I$2)^P887),IF(O887="Atraso",L887,L887/(1+$I$1)^P887))</f>
        <v/>
      </c>
      <c r="R887">
        <f>IF(O887="Atraso",$K$3-G887,0)</f>
        <v/>
      </c>
      <c r="S887">
        <f>IF(R887&lt;=15,"Até 15",IF(R887&lt;=30,"Entre 15 e 30",IF(R887&lt;=60,"Entre 30 e 60",IF(R887&lt;=90,"Entre 60 e 90",IF(R887&lt;=120,"Entre 90 e 120",IF(R887&lt;=150,"Entre 120 e 150",IF(R887&lt;=180,"Entre 150 e 180","Superior a 180")))))))</f>
        <v/>
      </c>
    </row>
    <row r="888">
      <c r="A888" t="inlineStr">
        <is>
          <t>Q05L02</t>
        </is>
      </c>
      <c r="B888" t="inlineStr">
        <is>
          <t>FLAVIA DE OLIVEIRA ALMEIDA SOUZA</t>
        </is>
      </c>
      <c r="C888" t="n">
        <v>1</v>
      </c>
      <c r="D888" t="inlineStr">
        <is>
          <t>IPCA</t>
        </is>
      </c>
      <c r="E888" t="n">
        <v>0</v>
      </c>
      <c r="F888" t="inlineStr">
        <is>
          <t>MENSAL</t>
        </is>
      </c>
      <c r="G888" t="n">
        <v>45255</v>
      </c>
      <c r="H888" t="n">
        <v>45255</v>
      </c>
      <c r="I888" t="n">
        <v>2</v>
      </c>
      <c r="J888" t="inlineStr">
        <is>
          <t>CARTEIRA</t>
        </is>
      </c>
      <c r="K888" t="inlineStr">
        <is>
          <t>CONTRATO</t>
        </is>
      </c>
      <c r="L888" t="n">
        <v>5138.37</v>
      </c>
      <c r="M888" t="inlineStr">
        <is>
          <t>IBIRAPITANGA FASE 3</t>
        </is>
      </c>
      <c r="N888" s="142">
        <f>DATE(YEAR(G888),MONTH(G888),1)</f>
        <v/>
      </c>
      <c r="O888" s="132">
        <f>IF(G888&gt;$K$3,"Futuro","Atraso")</f>
        <v/>
      </c>
      <c r="P888">
        <f>12*(YEAR(G888)-YEAR($K$3))+(MONTH(G888)-MONTH($K$3))</f>
        <v/>
      </c>
      <c r="Q888" s="366">
        <f>IF(M888="IBIRAPITANGA FASE 3",IF(O888="Atraso",L888,L888/(1+$I$2)^P888),IF(O888="Atraso",L888,L888/(1+$I$1)^P888))</f>
        <v/>
      </c>
      <c r="R888">
        <f>IF(O888="Atraso",$K$3-G888,0)</f>
        <v/>
      </c>
      <c r="S888">
        <f>IF(R888&lt;=15,"Até 15",IF(R888&lt;=30,"Entre 15 e 30",IF(R888&lt;=60,"Entre 30 e 60",IF(R888&lt;=90,"Entre 60 e 90",IF(R888&lt;=120,"Entre 90 e 120",IF(R888&lt;=150,"Entre 120 e 150",IF(R888&lt;=180,"Entre 150 e 180","Superior a 180")))))))</f>
        <v/>
      </c>
    </row>
    <row r="889">
      <c r="A889" t="inlineStr">
        <is>
          <t>Q05L02</t>
        </is>
      </c>
      <c r="B889" t="inlineStr">
        <is>
          <t>FLAVIA DE OLIVEIRA ALMEIDA SOUZA</t>
        </is>
      </c>
      <c r="C889" t="n">
        <v>1</v>
      </c>
      <c r="D889" t="inlineStr">
        <is>
          <t>IPCA</t>
        </is>
      </c>
      <c r="E889" t="n">
        <v>0</v>
      </c>
      <c r="F889" t="inlineStr">
        <is>
          <t>MENSAL</t>
        </is>
      </c>
      <c r="G889" t="n">
        <v>45285</v>
      </c>
      <c r="H889" t="n">
        <v>45285</v>
      </c>
      <c r="I889" t="n">
        <v>3</v>
      </c>
      <c r="J889" t="inlineStr">
        <is>
          <t>CARTEIRA</t>
        </is>
      </c>
      <c r="K889" t="inlineStr">
        <is>
          <t>CONTRATO</t>
        </is>
      </c>
      <c r="L889" t="n">
        <v>5138.37</v>
      </c>
      <c r="M889" t="inlineStr">
        <is>
          <t>IBIRAPITANGA FASE 3</t>
        </is>
      </c>
      <c r="N889" s="142">
        <f>DATE(YEAR(G889),MONTH(G889),1)</f>
        <v/>
      </c>
      <c r="O889" s="132">
        <f>IF(G889&gt;$K$3,"Futuro","Atraso")</f>
        <v/>
      </c>
      <c r="P889">
        <f>12*(YEAR(G889)-YEAR($K$3))+(MONTH(G889)-MONTH($K$3))</f>
        <v/>
      </c>
      <c r="Q889" s="366">
        <f>IF(M889="IBIRAPITANGA FASE 3",IF(O889="Atraso",L889,L889/(1+$I$2)^P889),IF(O889="Atraso",L889,L889/(1+$I$1)^P889))</f>
        <v/>
      </c>
      <c r="R889">
        <f>IF(O889="Atraso",$K$3-G889,0)</f>
        <v/>
      </c>
      <c r="S889">
        <f>IF(R889&lt;=15,"Até 15",IF(R889&lt;=30,"Entre 15 e 30",IF(R889&lt;=60,"Entre 30 e 60",IF(R889&lt;=90,"Entre 60 e 90",IF(R889&lt;=120,"Entre 90 e 120",IF(R889&lt;=150,"Entre 120 e 150",IF(R889&lt;=180,"Entre 150 e 180","Superior a 180")))))))</f>
        <v/>
      </c>
    </row>
    <row r="890">
      <c r="A890" t="inlineStr">
        <is>
          <t>Q05L02</t>
        </is>
      </c>
      <c r="B890" t="inlineStr">
        <is>
          <t>FLAVIA DE OLIVEIRA ALMEIDA SOUZA</t>
        </is>
      </c>
      <c r="C890" t="n">
        <v>1</v>
      </c>
      <c r="D890" t="inlineStr">
        <is>
          <t>IPCA</t>
        </is>
      </c>
      <c r="E890" t="n">
        <v>0</v>
      </c>
      <c r="F890" t="inlineStr">
        <is>
          <t>MENSAL</t>
        </is>
      </c>
      <c r="G890" t="n">
        <v>45316</v>
      </c>
      <c r="H890" t="n">
        <v>45316</v>
      </c>
      <c r="I890" t="n">
        <v>4</v>
      </c>
      <c r="J890" t="inlineStr">
        <is>
          <t>CARTEIRA</t>
        </is>
      </c>
      <c r="K890" t="inlineStr">
        <is>
          <t>CONTRATO</t>
        </is>
      </c>
      <c r="L890" t="n">
        <v>5138.37</v>
      </c>
      <c r="M890" t="inlineStr">
        <is>
          <t>IBIRAPITANGA FASE 3</t>
        </is>
      </c>
      <c r="N890" s="142">
        <f>DATE(YEAR(G890),MONTH(G890),1)</f>
        <v/>
      </c>
      <c r="O890" s="132">
        <f>IF(G890&gt;$K$3,"Futuro","Atraso")</f>
        <v/>
      </c>
      <c r="P890">
        <f>12*(YEAR(G890)-YEAR($K$3))+(MONTH(G890)-MONTH($K$3))</f>
        <v/>
      </c>
      <c r="Q890" s="366">
        <f>IF(M890="IBIRAPITANGA FASE 3",IF(O890="Atraso",L890,L890/(1+$I$2)^P890),IF(O890="Atraso",L890,L890/(1+$I$1)^P890))</f>
        <v/>
      </c>
      <c r="R890">
        <f>IF(O890="Atraso",$K$3-G890,0)</f>
        <v/>
      </c>
      <c r="S890">
        <f>IF(R890&lt;=15,"Até 15",IF(R890&lt;=30,"Entre 15 e 30",IF(R890&lt;=60,"Entre 30 e 60",IF(R890&lt;=90,"Entre 60 e 90",IF(R890&lt;=120,"Entre 90 e 120",IF(R890&lt;=150,"Entre 120 e 150",IF(R890&lt;=180,"Entre 150 e 180","Superior a 180")))))))</f>
        <v/>
      </c>
    </row>
    <row r="891">
      <c r="A891" t="inlineStr">
        <is>
          <t>Q05L02</t>
        </is>
      </c>
      <c r="B891" t="inlineStr">
        <is>
          <t>FLAVIA DE OLIVEIRA ALMEIDA SOUZA</t>
        </is>
      </c>
      <c r="C891" t="n">
        <v>1</v>
      </c>
      <c r="D891" t="inlineStr">
        <is>
          <t>IPCA</t>
        </is>
      </c>
      <c r="E891" t="n">
        <v>0</v>
      </c>
      <c r="F891" t="inlineStr">
        <is>
          <t>MENSAL</t>
        </is>
      </c>
      <c r="G891" t="n">
        <v>45347</v>
      </c>
      <c r="H891" t="n">
        <v>45347</v>
      </c>
      <c r="I891" t="n">
        <v>5</v>
      </c>
      <c r="J891" t="inlineStr">
        <is>
          <t>CARTEIRA</t>
        </is>
      </c>
      <c r="K891" t="inlineStr">
        <is>
          <t>CONTRATO</t>
        </is>
      </c>
      <c r="L891" t="n">
        <v>5138.37</v>
      </c>
      <c r="M891" t="inlineStr">
        <is>
          <t>IBIRAPITANGA FASE 3</t>
        </is>
      </c>
      <c r="N891" s="142">
        <f>DATE(YEAR(G891),MONTH(G891),1)</f>
        <v/>
      </c>
      <c r="O891" s="132">
        <f>IF(G891&gt;$K$3,"Futuro","Atraso")</f>
        <v/>
      </c>
      <c r="P891">
        <f>12*(YEAR(G891)-YEAR($K$3))+(MONTH(G891)-MONTH($K$3))</f>
        <v/>
      </c>
      <c r="Q891" s="366">
        <f>IF(M891="IBIRAPITANGA FASE 3",IF(O891="Atraso",L891,L891/(1+$I$2)^P891),IF(O891="Atraso",L891,L891/(1+$I$1)^P891))</f>
        <v/>
      </c>
      <c r="R891">
        <f>IF(O891="Atraso",$K$3-G891,0)</f>
        <v/>
      </c>
      <c r="S891">
        <f>IF(R891&lt;=15,"Até 15",IF(R891&lt;=30,"Entre 15 e 30",IF(R891&lt;=60,"Entre 30 e 60",IF(R891&lt;=90,"Entre 60 e 90",IF(R891&lt;=120,"Entre 90 e 120",IF(R891&lt;=150,"Entre 120 e 150",IF(R891&lt;=180,"Entre 150 e 180","Superior a 180")))))))</f>
        <v/>
      </c>
    </row>
    <row r="892">
      <c r="A892" t="inlineStr">
        <is>
          <t>Q05L02</t>
        </is>
      </c>
      <c r="B892" t="inlineStr">
        <is>
          <t>FLAVIA DE OLIVEIRA ALMEIDA SOUZA</t>
        </is>
      </c>
      <c r="C892" t="n">
        <v>1</v>
      </c>
      <c r="D892" t="inlineStr">
        <is>
          <t>IPCA</t>
        </is>
      </c>
      <c r="E892" t="n">
        <v>0</v>
      </c>
      <c r="F892" t="inlineStr">
        <is>
          <t>MENSAL</t>
        </is>
      </c>
      <c r="G892" t="n">
        <v>45376</v>
      </c>
      <c r="H892" t="n">
        <v>45376</v>
      </c>
      <c r="I892" t="n">
        <v>6</v>
      </c>
      <c r="J892" t="inlineStr">
        <is>
          <t>CARTEIRA</t>
        </is>
      </c>
      <c r="K892" t="inlineStr">
        <is>
          <t>CONTRATO</t>
        </is>
      </c>
      <c r="L892" t="n">
        <v>5138.37</v>
      </c>
      <c r="M892" t="inlineStr">
        <is>
          <t>IBIRAPITANGA FASE 3</t>
        </is>
      </c>
      <c r="N892" s="142">
        <f>DATE(YEAR(G892),MONTH(G892),1)</f>
        <v/>
      </c>
      <c r="O892" s="132">
        <f>IF(G892&gt;$K$3,"Futuro","Atraso")</f>
        <v/>
      </c>
      <c r="P892">
        <f>12*(YEAR(G892)-YEAR($K$3))+(MONTH(G892)-MONTH($K$3))</f>
        <v/>
      </c>
      <c r="Q892" s="366">
        <f>IF(M892="IBIRAPITANGA FASE 3",IF(O892="Atraso",L892,L892/(1+$I$2)^P892),IF(O892="Atraso",L892,L892/(1+$I$1)^P892))</f>
        <v/>
      </c>
      <c r="R892">
        <f>IF(O892="Atraso",$K$3-G892,0)</f>
        <v/>
      </c>
      <c r="S892">
        <f>IF(R892&lt;=15,"Até 15",IF(R892&lt;=30,"Entre 15 e 30",IF(R892&lt;=60,"Entre 30 e 60",IF(R892&lt;=90,"Entre 60 e 90",IF(R892&lt;=120,"Entre 90 e 120",IF(R892&lt;=150,"Entre 120 e 150",IF(R892&lt;=180,"Entre 150 e 180","Superior a 180")))))))</f>
        <v/>
      </c>
    </row>
    <row r="893">
      <c r="A893" t="inlineStr">
        <is>
          <t>Q05L02</t>
        </is>
      </c>
      <c r="B893" t="inlineStr">
        <is>
          <t>FLAVIA DE OLIVEIRA ALMEIDA SOUZA</t>
        </is>
      </c>
      <c r="C893" t="n">
        <v>1</v>
      </c>
      <c r="D893" t="inlineStr">
        <is>
          <t>IPCA</t>
        </is>
      </c>
      <c r="E893" t="n">
        <v>0</v>
      </c>
      <c r="F893" t="inlineStr">
        <is>
          <t>MENSAL</t>
        </is>
      </c>
      <c r="G893" t="n">
        <v>45407</v>
      </c>
      <c r="H893" t="n">
        <v>45407</v>
      </c>
      <c r="I893" t="n">
        <v>7</v>
      </c>
      <c r="J893" t="inlineStr">
        <is>
          <t>CARTEIRA</t>
        </is>
      </c>
      <c r="K893" t="inlineStr">
        <is>
          <t>CONTRATO</t>
        </is>
      </c>
      <c r="L893" t="n">
        <v>5138.37</v>
      </c>
      <c r="M893" t="inlineStr">
        <is>
          <t>IBIRAPITANGA FASE 3</t>
        </is>
      </c>
      <c r="N893" s="142">
        <f>DATE(YEAR(G893),MONTH(G893),1)</f>
        <v/>
      </c>
      <c r="O893" s="132">
        <f>IF(G893&gt;$K$3,"Futuro","Atraso")</f>
        <v/>
      </c>
      <c r="P893">
        <f>12*(YEAR(G893)-YEAR($K$3))+(MONTH(G893)-MONTH($K$3))</f>
        <v/>
      </c>
      <c r="Q893" s="366">
        <f>IF(M893="IBIRAPITANGA FASE 3",IF(O893="Atraso",L893,L893/(1+$I$2)^P893),IF(O893="Atraso",L893,L893/(1+$I$1)^P893))</f>
        <v/>
      </c>
      <c r="R893">
        <f>IF(O893="Atraso",$K$3-G893,0)</f>
        <v/>
      </c>
      <c r="S893">
        <f>IF(R893&lt;=15,"Até 15",IF(R893&lt;=30,"Entre 15 e 30",IF(R893&lt;=60,"Entre 30 e 60",IF(R893&lt;=90,"Entre 60 e 90",IF(R893&lt;=120,"Entre 90 e 120",IF(R893&lt;=150,"Entre 120 e 150",IF(R893&lt;=180,"Entre 150 e 180","Superior a 180")))))))</f>
        <v/>
      </c>
    </row>
    <row r="894">
      <c r="A894" t="inlineStr">
        <is>
          <t>Q05L02</t>
        </is>
      </c>
      <c r="B894" t="inlineStr">
        <is>
          <t>FLAVIA DE OLIVEIRA ALMEIDA SOUZA</t>
        </is>
      </c>
      <c r="C894" t="n">
        <v>1</v>
      </c>
      <c r="D894" t="inlineStr">
        <is>
          <t>IPCA</t>
        </is>
      </c>
      <c r="E894" t="n">
        <v>0</v>
      </c>
      <c r="F894" t="inlineStr">
        <is>
          <t>MENSAL</t>
        </is>
      </c>
      <c r="G894" t="n">
        <v>45437</v>
      </c>
      <c r="H894" t="n">
        <v>45437</v>
      </c>
      <c r="I894" t="n">
        <v>8</v>
      </c>
      <c r="J894" t="inlineStr">
        <is>
          <t>CARTEIRA</t>
        </is>
      </c>
      <c r="K894" t="inlineStr">
        <is>
          <t>CONTRATO</t>
        </is>
      </c>
      <c r="L894" t="n">
        <v>5138.37</v>
      </c>
      <c r="M894" t="inlineStr">
        <is>
          <t>IBIRAPITANGA FASE 3</t>
        </is>
      </c>
      <c r="N894" s="142">
        <f>DATE(YEAR(G894),MONTH(G894),1)</f>
        <v/>
      </c>
      <c r="O894" s="132">
        <f>IF(G894&gt;$K$3,"Futuro","Atraso")</f>
        <v/>
      </c>
      <c r="P894">
        <f>12*(YEAR(G894)-YEAR($K$3))+(MONTH(G894)-MONTH($K$3))</f>
        <v/>
      </c>
      <c r="Q894" s="366">
        <f>IF(M894="IBIRAPITANGA FASE 3",IF(O894="Atraso",L894,L894/(1+$I$2)^P894),IF(O894="Atraso",L894,L894/(1+$I$1)^P894))</f>
        <v/>
      </c>
      <c r="R894">
        <f>IF(O894="Atraso",$K$3-G894,0)</f>
        <v/>
      </c>
      <c r="S894">
        <f>IF(R894&lt;=15,"Até 15",IF(R894&lt;=30,"Entre 15 e 30",IF(R894&lt;=60,"Entre 30 e 60",IF(R894&lt;=90,"Entre 60 e 90",IF(R894&lt;=120,"Entre 90 e 120",IF(R894&lt;=150,"Entre 120 e 150",IF(R894&lt;=180,"Entre 150 e 180","Superior a 180")))))))</f>
        <v/>
      </c>
    </row>
    <row r="895">
      <c r="A895" t="inlineStr">
        <is>
          <t>Q05L02</t>
        </is>
      </c>
      <c r="B895" t="inlineStr">
        <is>
          <t>FLAVIA DE OLIVEIRA ALMEIDA SOUZA</t>
        </is>
      </c>
      <c r="C895" t="n">
        <v>1</v>
      </c>
      <c r="D895" t="inlineStr">
        <is>
          <t>IPCA</t>
        </is>
      </c>
      <c r="E895" t="n">
        <v>0</v>
      </c>
      <c r="F895" t="inlineStr">
        <is>
          <t>MENSAL</t>
        </is>
      </c>
      <c r="G895" t="n">
        <v>45468</v>
      </c>
      <c r="H895" t="n">
        <v>45468</v>
      </c>
      <c r="I895" t="n">
        <v>9</v>
      </c>
      <c r="J895" t="inlineStr">
        <is>
          <t>CARTEIRA</t>
        </is>
      </c>
      <c r="K895" t="inlineStr">
        <is>
          <t>CONTRATO</t>
        </is>
      </c>
      <c r="L895" t="n">
        <v>5138.37</v>
      </c>
      <c r="M895" t="inlineStr">
        <is>
          <t>IBIRAPITANGA FASE 3</t>
        </is>
      </c>
      <c r="N895" s="142">
        <f>DATE(YEAR(G895),MONTH(G895),1)</f>
        <v/>
      </c>
      <c r="O895" s="132">
        <f>IF(G895&gt;$K$3,"Futuro","Atraso")</f>
        <v/>
      </c>
      <c r="P895">
        <f>12*(YEAR(G895)-YEAR($K$3))+(MONTH(G895)-MONTH($K$3))</f>
        <v/>
      </c>
      <c r="Q895" s="366">
        <f>IF(M895="IBIRAPITANGA FASE 3",IF(O895="Atraso",L895,L895/(1+$I$2)^P895),IF(O895="Atraso",L895,L895/(1+$I$1)^P895))</f>
        <v/>
      </c>
      <c r="R895">
        <f>IF(O895="Atraso",$K$3-G895,0)</f>
        <v/>
      </c>
      <c r="S895">
        <f>IF(R895&lt;=15,"Até 15",IF(R895&lt;=30,"Entre 15 e 30",IF(R895&lt;=60,"Entre 30 e 60",IF(R895&lt;=90,"Entre 60 e 90",IF(R895&lt;=120,"Entre 90 e 120",IF(R895&lt;=150,"Entre 120 e 150",IF(R895&lt;=180,"Entre 150 e 180","Superior a 180")))))))</f>
        <v/>
      </c>
    </row>
    <row r="896">
      <c r="A896" t="inlineStr">
        <is>
          <t>Q05L02</t>
        </is>
      </c>
      <c r="B896" t="inlineStr">
        <is>
          <t>FLAVIA DE OLIVEIRA ALMEIDA SOUZA</t>
        </is>
      </c>
      <c r="C896" t="n">
        <v>1</v>
      </c>
      <c r="D896" t="inlineStr">
        <is>
          <t>IPCA</t>
        </is>
      </c>
      <c r="E896" t="n">
        <v>0</v>
      </c>
      <c r="F896" t="inlineStr">
        <is>
          <t>MENSAL</t>
        </is>
      </c>
      <c r="G896" t="n">
        <v>45498</v>
      </c>
      <c r="H896" t="n">
        <v>45498</v>
      </c>
      <c r="I896" t="n">
        <v>10</v>
      </c>
      <c r="J896" t="inlineStr">
        <is>
          <t>CARTEIRA</t>
        </is>
      </c>
      <c r="K896" t="inlineStr">
        <is>
          <t>CONTRATO</t>
        </is>
      </c>
      <c r="L896" t="n">
        <v>5138.37</v>
      </c>
      <c r="M896" t="inlineStr">
        <is>
          <t>IBIRAPITANGA FASE 3</t>
        </is>
      </c>
      <c r="N896" s="142">
        <f>DATE(YEAR(G896),MONTH(G896),1)</f>
        <v/>
      </c>
      <c r="O896" s="132">
        <f>IF(G896&gt;$K$3,"Futuro","Atraso")</f>
        <v/>
      </c>
      <c r="P896">
        <f>12*(YEAR(G896)-YEAR($K$3))+(MONTH(G896)-MONTH($K$3))</f>
        <v/>
      </c>
      <c r="Q896" s="366">
        <f>IF(M896="IBIRAPITANGA FASE 3",IF(O896="Atraso",L896,L896/(1+$I$2)^P896),IF(O896="Atraso",L896,L896/(1+$I$1)^P896))</f>
        <v/>
      </c>
      <c r="R896">
        <f>IF(O896="Atraso",$K$3-G896,0)</f>
        <v/>
      </c>
      <c r="S896">
        <f>IF(R896&lt;=15,"Até 15",IF(R896&lt;=30,"Entre 15 e 30",IF(R896&lt;=60,"Entre 30 e 60",IF(R896&lt;=90,"Entre 60 e 90",IF(R896&lt;=120,"Entre 90 e 120",IF(R896&lt;=150,"Entre 120 e 150",IF(R896&lt;=180,"Entre 150 e 180","Superior a 180")))))))</f>
        <v/>
      </c>
    </row>
    <row r="897">
      <c r="A897" t="inlineStr">
        <is>
          <t>Q05L02</t>
        </is>
      </c>
      <c r="B897" t="inlineStr">
        <is>
          <t>FLAVIA DE OLIVEIRA ALMEIDA SOUZA</t>
        </is>
      </c>
      <c r="C897" t="n">
        <v>1</v>
      </c>
      <c r="D897" t="inlineStr">
        <is>
          <t>IPCA</t>
        </is>
      </c>
      <c r="E897" t="n">
        <v>0</v>
      </c>
      <c r="F897" t="inlineStr">
        <is>
          <t>MENSAL</t>
        </is>
      </c>
      <c r="G897" t="n">
        <v>45529</v>
      </c>
      <c r="H897" t="n">
        <v>45529</v>
      </c>
      <c r="I897" t="n">
        <v>11</v>
      </c>
      <c r="J897" t="inlineStr">
        <is>
          <t>CARTEIRA</t>
        </is>
      </c>
      <c r="K897" t="inlineStr">
        <is>
          <t>CONTRATO</t>
        </is>
      </c>
      <c r="L897" t="n">
        <v>5138.37</v>
      </c>
      <c r="M897" t="inlineStr">
        <is>
          <t>IBIRAPITANGA FASE 3</t>
        </is>
      </c>
      <c r="N897" s="142">
        <f>DATE(YEAR(G897),MONTH(G897),1)</f>
        <v/>
      </c>
      <c r="O897" s="132">
        <f>IF(G897&gt;$K$3,"Futuro","Atraso")</f>
        <v/>
      </c>
      <c r="P897">
        <f>12*(YEAR(G897)-YEAR($K$3))+(MONTH(G897)-MONTH($K$3))</f>
        <v/>
      </c>
      <c r="Q897" s="366">
        <f>IF(M897="IBIRAPITANGA FASE 3",IF(O897="Atraso",L897,L897/(1+$I$2)^P897),IF(O897="Atraso",L897,L897/(1+$I$1)^P897))</f>
        <v/>
      </c>
      <c r="R897">
        <f>IF(O897="Atraso",$K$3-G897,0)</f>
        <v/>
      </c>
      <c r="S897">
        <f>IF(R897&lt;=15,"Até 15",IF(R897&lt;=30,"Entre 15 e 30",IF(R897&lt;=60,"Entre 30 e 60",IF(R897&lt;=90,"Entre 60 e 90",IF(R897&lt;=120,"Entre 90 e 120",IF(R897&lt;=150,"Entre 120 e 150",IF(R897&lt;=180,"Entre 150 e 180","Superior a 180")))))))</f>
        <v/>
      </c>
    </row>
    <row r="898">
      <c r="A898" t="inlineStr">
        <is>
          <t>Q05L02</t>
        </is>
      </c>
      <c r="B898" t="inlineStr">
        <is>
          <t>FLAVIA DE OLIVEIRA ALMEIDA SOUZA</t>
        </is>
      </c>
      <c r="C898" t="n">
        <v>1</v>
      </c>
      <c r="D898" t="inlineStr">
        <is>
          <t>IPCA</t>
        </is>
      </c>
      <c r="E898" t="n">
        <v>0</v>
      </c>
      <c r="F898" t="inlineStr">
        <is>
          <t>MENSAL</t>
        </is>
      </c>
      <c r="G898" t="n">
        <v>45560</v>
      </c>
      <c r="H898" t="n">
        <v>45560</v>
      </c>
      <c r="I898" t="n">
        <v>12</v>
      </c>
      <c r="J898" t="inlineStr">
        <is>
          <t>CARTEIRA</t>
        </is>
      </c>
      <c r="K898" t="inlineStr">
        <is>
          <t>CONTRATO</t>
        </is>
      </c>
      <c r="L898" t="n">
        <v>5138.37</v>
      </c>
      <c r="M898" t="inlineStr">
        <is>
          <t>IBIRAPITANGA FASE 3</t>
        </is>
      </c>
      <c r="N898" s="142">
        <f>DATE(YEAR(G898),MONTH(G898),1)</f>
        <v/>
      </c>
      <c r="O898" s="132">
        <f>IF(G898&gt;$K$3,"Futuro","Atraso")</f>
        <v/>
      </c>
      <c r="P898">
        <f>12*(YEAR(G898)-YEAR($K$3))+(MONTH(G898)-MONTH($K$3))</f>
        <v/>
      </c>
      <c r="Q898" s="366">
        <f>IF(M898="IBIRAPITANGA FASE 3",IF(O898="Atraso",L898,L898/(1+$I$2)^P898),IF(O898="Atraso",L898,L898/(1+$I$1)^P898))</f>
        <v/>
      </c>
      <c r="R898">
        <f>IF(O898="Atraso",$K$3-G898,0)</f>
        <v/>
      </c>
      <c r="S898">
        <f>IF(R898&lt;=15,"Até 15",IF(R898&lt;=30,"Entre 15 e 30",IF(R898&lt;=60,"Entre 30 e 60",IF(R898&lt;=90,"Entre 60 e 90",IF(R898&lt;=120,"Entre 90 e 120",IF(R898&lt;=150,"Entre 120 e 150",IF(R898&lt;=180,"Entre 150 e 180","Superior a 180")))))))</f>
        <v/>
      </c>
    </row>
    <row r="899">
      <c r="A899" t="inlineStr">
        <is>
          <t>Q05L02</t>
        </is>
      </c>
      <c r="B899" t="inlineStr">
        <is>
          <t>FLAVIA DE OLIVEIRA ALMEIDA SOUZA</t>
        </is>
      </c>
      <c r="C899" t="n">
        <v>1</v>
      </c>
      <c r="D899" t="inlineStr">
        <is>
          <t>IPCA</t>
        </is>
      </c>
      <c r="E899" t="n">
        <v>0</v>
      </c>
      <c r="F899" t="inlineStr">
        <is>
          <t>MENSAL</t>
        </is>
      </c>
      <c r="G899" t="n">
        <v>45560</v>
      </c>
      <c r="H899" t="n">
        <v>45560</v>
      </c>
      <c r="I899" t="n">
        <v>1</v>
      </c>
      <c r="J899" t="inlineStr">
        <is>
          <t>CARTEIRA</t>
        </is>
      </c>
      <c r="K899" t="inlineStr">
        <is>
          <t>CONTRATO</t>
        </is>
      </c>
      <c r="L899" t="n">
        <v>20553.47</v>
      </c>
      <c r="M899" t="inlineStr">
        <is>
          <t>IBIRAPITANGA FASE 3</t>
        </is>
      </c>
      <c r="N899" s="142">
        <f>DATE(YEAR(G899),MONTH(G899),1)</f>
        <v/>
      </c>
      <c r="O899" s="132">
        <f>IF(G899&gt;$K$3,"Futuro","Atraso")</f>
        <v/>
      </c>
      <c r="P899">
        <f>12*(YEAR(G899)-YEAR($K$3))+(MONTH(G899)-MONTH($K$3))</f>
        <v/>
      </c>
      <c r="Q899" s="366">
        <f>IF(M899="IBIRAPITANGA FASE 3",IF(O899="Atraso",L899,L899/(1+$I$2)^P899),IF(O899="Atraso",L899,L899/(1+$I$1)^P899))</f>
        <v/>
      </c>
      <c r="R899">
        <f>IF(O899="Atraso",$K$3-G899,0)</f>
        <v/>
      </c>
      <c r="S899">
        <f>IF(R899&lt;=15,"Até 15",IF(R899&lt;=30,"Entre 15 e 30",IF(R899&lt;=60,"Entre 30 e 60",IF(R899&lt;=90,"Entre 60 e 90",IF(R899&lt;=120,"Entre 90 e 120",IF(R899&lt;=150,"Entre 120 e 150",IF(R899&lt;=180,"Entre 150 e 180","Superior a 180")))))))</f>
        <v/>
      </c>
    </row>
    <row r="900">
      <c r="A900" t="inlineStr">
        <is>
          <t>Q05L02</t>
        </is>
      </c>
      <c r="B900" t="inlineStr">
        <is>
          <t>FLAVIA DE OLIVEIRA ALMEIDA SOUZA</t>
        </is>
      </c>
      <c r="C900" t="n">
        <v>1</v>
      </c>
      <c r="D900" t="inlineStr">
        <is>
          <t>IPCA</t>
        </is>
      </c>
      <c r="E900" t="n">
        <v>0</v>
      </c>
      <c r="F900" t="inlineStr">
        <is>
          <t>MENSAL</t>
        </is>
      </c>
      <c r="G900" t="n">
        <v>45590</v>
      </c>
      <c r="H900" t="n">
        <v>45590</v>
      </c>
      <c r="I900" t="n">
        <v>13</v>
      </c>
      <c r="J900" t="inlineStr">
        <is>
          <t>CARTEIRA</t>
        </is>
      </c>
      <c r="K900" t="inlineStr">
        <is>
          <t>CONTRATO</t>
        </is>
      </c>
      <c r="L900" t="n">
        <v>5138.37</v>
      </c>
      <c r="M900" t="inlineStr">
        <is>
          <t>IBIRAPITANGA FASE 3</t>
        </is>
      </c>
      <c r="N900" s="142">
        <f>DATE(YEAR(G900),MONTH(G900),1)</f>
        <v/>
      </c>
      <c r="O900" s="132">
        <f>IF(G900&gt;$K$3,"Futuro","Atraso")</f>
        <v/>
      </c>
      <c r="P900">
        <f>12*(YEAR(G900)-YEAR($K$3))+(MONTH(G900)-MONTH($K$3))</f>
        <v/>
      </c>
      <c r="Q900" s="366">
        <f>IF(M900="IBIRAPITANGA FASE 3",IF(O900="Atraso",L900,L900/(1+$I$2)^P900),IF(O900="Atraso",L900,L900/(1+$I$1)^P900))</f>
        <v/>
      </c>
      <c r="R900">
        <f>IF(O900="Atraso",$K$3-G900,0)</f>
        <v/>
      </c>
      <c r="S900">
        <f>IF(R900&lt;=15,"Até 15",IF(R900&lt;=30,"Entre 15 e 30",IF(R900&lt;=60,"Entre 30 e 60",IF(R900&lt;=90,"Entre 60 e 90",IF(R900&lt;=120,"Entre 90 e 120",IF(R900&lt;=150,"Entre 120 e 150",IF(R900&lt;=180,"Entre 150 e 180","Superior a 180")))))))</f>
        <v/>
      </c>
    </row>
    <row r="901">
      <c r="A901" t="inlineStr">
        <is>
          <t>Q05L02</t>
        </is>
      </c>
      <c r="B901" t="inlineStr">
        <is>
          <t>FLAVIA DE OLIVEIRA ALMEIDA SOUZA</t>
        </is>
      </c>
      <c r="C901" t="n">
        <v>1</v>
      </c>
      <c r="D901" t="inlineStr">
        <is>
          <t>IPCA</t>
        </is>
      </c>
      <c r="E901" t="n">
        <v>0</v>
      </c>
      <c r="F901" t="inlineStr">
        <is>
          <t>MENSAL</t>
        </is>
      </c>
      <c r="G901" t="n">
        <v>45621</v>
      </c>
      <c r="H901" t="n">
        <v>45621</v>
      </c>
      <c r="I901" t="n">
        <v>14</v>
      </c>
      <c r="J901" t="inlineStr">
        <is>
          <t>CARTEIRA</t>
        </is>
      </c>
      <c r="K901" t="inlineStr">
        <is>
          <t>CONTRATO</t>
        </is>
      </c>
      <c r="L901" t="n">
        <v>5138.37</v>
      </c>
      <c r="M901" t="inlineStr">
        <is>
          <t>IBIRAPITANGA FASE 3</t>
        </is>
      </c>
      <c r="N901" s="142">
        <f>DATE(YEAR(G901),MONTH(G901),1)</f>
        <v/>
      </c>
      <c r="O901" s="132">
        <f>IF(G901&gt;$K$3,"Futuro","Atraso")</f>
        <v/>
      </c>
      <c r="P901">
        <f>12*(YEAR(G901)-YEAR($K$3))+(MONTH(G901)-MONTH($K$3))</f>
        <v/>
      </c>
      <c r="Q901" s="366">
        <f>IF(M901="IBIRAPITANGA FASE 3",IF(O901="Atraso",L901,L901/(1+$I$2)^P901),IF(O901="Atraso",L901,L901/(1+$I$1)^P901))</f>
        <v/>
      </c>
      <c r="R901">
        <f>IF(O901="Atraso",$K$3-G901,0)</f>
        <v/>
      </c>
      <c r="S901">
        <f>IF(R901&lt;=15,"Até 15",IF(R901&lt;=30,"Entre 15 e 30",IF(R901&lt;=60,"Entre 30 e 60",IF(R901&lt;=90,"Entre 60 e 90",IF(R901&lt;=120,"Entre 90 e 120",IF(R901&lt;=150,"Entre 120 e 150",IF(R901&lt;=180,"Entre 150 e 180","Superior a 180")))))))</f>
        <v/>
      </c>
    </row>
    <row r="902">
      <c r="A902" t="inlineStr">
        <is>
          <t>Q05L02</t>
        </is>
      </c>
      <c r="B902" t="inlineStr">
        <is>
          <t>FLAVIA DE OLIVEIRA ALMEIDA SOUZA</t>
        </is>
      </c>
      <c r="C902" t="n">
        <v>1</v>
      </c>
      <c r="D902" t="inlineStr">
        <is>
          <t>IPCA</t>
        </is>
      </c>
      <c r="E902" t="n">
        <v>0</v>
      </c>
      <c r="F902" t="inlineStr">
        <is>
          <t>MENSAL</t>
        </is>
      </c>
      <c r="G902" t="n">
        <v>45651</v>
      </c>
      <c r="H902" t="n">
        <v>45651</v>
      </c>
      <c r="I902" t="n">
        <v>15</v>
      </c>
      <c r="J902" t="inlineStr">
        <is>
          <t>CARTEIRA</t>
        </is>
      </c>
      <c r="K902" t="inlineStr">
        <is>
          <t>CONTRATO</t>
        </is>
      </c>
      <c r="L902" t="n">
        <v>5138.37</v>
      </c>
      <c r="M902" t="inlineStr">
        <is>
          <t>IBIRAPITANGA FASE 3</t>
        </is>
      </c>
      <c r="N902" s="142">
        <f>DATE(YEAR(G902),MONTH(G902),1)</f>
        <v/>
      </c>
      <c r="O902" s="132">
        <f>IF(G902&gt;$K$3,"Futuro","Atraso")</f>
        <v/>
      </c>
      <c r="P902">
        <f>12*(YEAR(G902)-YEAR($K$3))+(MONTH(G902)-MONTH($K$3))</f>
        <v/>
      </c>
      <c r="Q902" s="366">
        <f>IF(M902="IBIRAPITANGA FASE 3",IF(O902="Atraso",L902,L902/(1+$I$2)^P902),IF(O902="Atraso",L902,L902/(1+$I$1)^P902))</f>
        <v/>
      </c>
      <c r="R902">
        <f>IF(O902="Atraso",$K$3-G902,0)</f>
        <v/>
      </c>
      <c r="S902">
        <f>IF(R902&lt;=15,"Até 15",IF(R902&lt;=30,"Entre 15 e 30",IF(R902&lt;=60,"Entre 30 e 60",IF(R902&lt;=90,"Entre 60 e 90",IF(R902&lt;=120,"Entre 90 e 120",IF(R902&lt;=150,"Entre 120 e 150",IF(R902&lt;=180,"Entre 150 e 180","Superior a 180")))))))</f>
        <v/>
      </c>
    </row>
    <row r="903">
      <c r="A903" t="inlineStr">
        <is>
          <t>Q05L02</t>
        </is>
      </c>
      <c r="B903" t="inlineStr">
        <is>
          <t>FLAVIA DE OLIVEIRA ALMEIDA SOUZA</t>
        </is>
      </c>
      <c r="C903" t="n">
        <v>1</v>
      </c>
      <c r="D903" t="inlineStr">
        <is>
          <t>IPCA</t>
        </is>
      </c>
      <c r="E903" t="n">
        <v>0</v>
      </c>
      <c r="F903" t="inlineStr">
        <is>
          <t>MENSAL</t>
        </is>
      </c>
      <c r="G903" t="n">
        <v>45682</v>
      </c>
      <c r="H903" t="n">
        <v>45682</v>
      </c>
      <c r="I903" t="n">
        <v>16</v>
      </c>
      <c r="J903" t="inlineStr">
        <is>
          <t>CARTEIRA</t>
        </is>
      </c>
      <c r="K903" t="inlineStr">
        <is>
          <t>CONTRATO</t>
        </is>
      </c>
      <c r="L903" t="n">
        <v>5138.37</v>
      </c>
      <c r="M903" t="inlineStr">
        <is>
          <t>IBIRAPITANGA FASE 3</t>
        </is>
      </c>
      <c r="N903" s="142">
        <f>DATE(YEAR(G903),MONTH(G903),1)</f>
        <v/>
      </c>
      <c r="O903" s="132">
        <f>IF(G903&gt;$K$3,"Futuro","Atraso")</f>
        <v/>
      </c>
      <c r="P903">
        <f>12*(YEAR(G903)-YEAR($K$3))+(MONTH(G903)-MONTH($K$3))</f>
        <v/>
      </c>
      <c r="Q903" s="366">
        <f>IF(M903="IBIRAPITANGA FASE 3",IF(O903="Atraso",L903,L903/(1+$I$2)^P903),IF(O903="Atraso",L903,L903/(1+$I$1)^P903))</f>
        <v/>
      </c>
      <c r="R903">
        <f>IF(O903="Atraso",$K$3-G903,0)</f>
        <v/>
      </c>
      <c r="S903">
        <f>IF(R903&lt;=15,"Até 15",IF(R903&lt;=30,"Entre 15 e 30",IF(R903&lt;=60,"Entre 30 e 60",IF(R903&lt;=90,"Entre 60 e 90",IF(R903&lt;=120,"Entre 90 e 120",IF(R903&lt;=150,"Entre 120 e 150",IF(R903&lt;=180,"Entre 150 e 180","Superior a 180")))))))</f>
        <v/>
      </c>
    </row>
    <row r="904">
      <c r="A904" t="inlineStr">
        <is>
          <t>Q05L02</t>
        </is>
      </c>
      <c r="B904" t="inlineStr">
        <is>
          <t>FLAVIA DE OLIVEIRA ALMEIDA SOUZA</t>
        </is>
      </c>
      <c r="C904" t="n">
        <v>1</v>
      </c>
      <c r="D904" t="inlineStr">
        <is>
          <t>IPCA</t>
        </is>
      </c>
      <c r="E904" t="n">
        <v>0</v>
      </c>
      <c r="F904" t="inlineStr">
        <is>
          <t>MENSAL</t>
        </is>
      </c>
      <c r="G904" t="n">
        <v>45713</v>
      </c>
      <c r="H904" t="n">
        <v>45713</v>
      </c>
      <c r="I904" t="n">
        <v>17</v>
      </c>
      <c r="J904" t="inlineStr">
        <is>
          <t>CARTEIRA</t>
        </is>
      </c>
      <c r="K904" t="inlineStr">
        <is>
          <t>CONTRATO</t>
        </is>
      </c>
      <c r="L904" t="n">
        <v>5138.37</v>
      </c>
      <c r="M904" t="inlineStr">
        <is>
          <t>IBIRAPITANGA FASE 3</t>
        </is>
      </c>
      <c r="N904" s="142">
        <f>DATE(YEAR(G904),MONTH(G904),1)</f>
        <v/>
      </c>
      <c r="O904" s="132">
        <f>IF(G904&gt;$K$3,"Futuro","Atraso")</f>
        <v/>
      </c>
      <c r="P904">
        <f>12*(YEAR(G904)-YEAR($K$3))+(MONTH(G904)-MONTH($K$3))</f>
        <v/>
      </c>
      <c r="Q904" s="366">
        <f>IF(M904="IBIRAPITANGA FASE 3",IF(O904="Atraso",L904,L904/(1+$I$2)^P904),IF(O904="Atraso",L904,L904/(1+$I$1)^P904))</f>
        <v/>
      </c>
      <c r="R904">
        <f>IF(O904="Atraso",$K$3-G904,0)</f>
        <v/>
      </c>
      <c r="S904">
        <f>IF(R904&lt;=15,"Até 15",IF(R904&lt;=30,"Entre 15 e 30",IF(R904&lt;=60,"Entre 30 e 60",IF(R904&lt;=90,"Entre 60 e 90",IF(R904&lt;=120,"Entre 90 e 120",IF(R904&lt;=150,"Entre 120 e 150",IF(R904&lt;=180,"Entre 150 e 180","Superior a 180")))))))</f>
        <v/>
      </c>
    </row>
    <row r="905">
      <c r="A905" t="inlineStr">
        <is>
          <t>Q05L02</t>
        </is>
      </c>
      <c r="B905" t="inlineStr">
        <is>
          <t>FLAVIA DE OLIVEIRA ALMEIDA SOUZA</t>
        </is>
      </c>
      <c r="C905" t="n">
        <v>1</v>
      </c>
      <c r="D905" t="inlineStr">
        <is>
          <t>IPCA</t>
        </is>
      </c>
      <c r="E905" t="n">
        <v>0</v>
      </c>
      <c r="F905" t="inlineStr">
        <is>
          <t>MENSAL</t>
        </is>
      </c>
      <c r="G905" t="n">
        <v>45741</v>
      </c>
      <c r="H905" t="n">
        <v>45741</v>
      </c>
      <c r="I905" t="n">
        <v>18</v>
      </c>
      <c r="J905" t="inlineStr">
        <is>
          <t>CARTEIRA</t>
        </is>
      </c>
      <c r="K905" t="inlineStr">
        <is>
          <t>CONTRATO</t>
        </is>
      </c>
      <c r="L905" t="n">
        <v>5138.37</v>
      </c>
      <c r="M905" t="inlineStr">
        <is>
          <t>IBIRAPITANGA FASE 3</t>
        </is>
      </c>
      <c r="N905" s="142">
        <f>DATE(YEAR(G905),MONTH(G905),1)</f>
        <v/>
      </c>
      <c r="O905" s="132">
        <f>IF(G905&gt;$K$3,"Futuro","Atraso")</f>
        <v/>
      </c>
      <c r="P905">
        <f>12*(YEAR(G905)-YEAR($K$3))+(MONTH(G905)-MONTH($K$3))</f>
        <v/>
      </c>
      <c r="Q905" s="366">
        <f>IF(M905="IBIRAPITANGA FASE 3",IF(O905="Atraso",L905,L905/(1+$I$2)^P905),IF(O905="Atraso",L905,L905/(1+$I$1)^P905))</f>
        <v/>
      </c>
      <c r="R905">
        <f>IF(O905="Atraso",$K$3-G905,0)</f>
        <v/>
      </c>
      <c r="S905">
        <f>IF(R905&lt;=15,"Até 15",IF(R905&lt;=30,"Entre 15 e 30",IF(R905&lt;=60,"Entre 30 e 60",IF(R905&lt;=90,"Entre 60 e 90",IF(R905&lt;=120,"Entre 90 e 120",IF(R905&lt;=150,"Entre 120 e 150",IF(R905&lt;=180,"Entre 150 e 180","Superior a 180")))))))</f>
        <v/>
      </c>
    </row>
    <row r="906">
      <c r="A906" t="inlineStr">
        <is>
          <t>Q05L02</t>
        </is>
      </c>
      <c r="B906" t="inlineStr">
        <is>
          <t>FLAVIA DE OLIVEIRA ALMEIDA SOUZA</t>
        </is>
      </c>
      <c r="C906" t="n">
        <v>1</v>
      </c>
      <c r="D906" t="inlineStr">
        <is>
          <t>IPCA</t>
        </is>
      </c>
      <c r="E906" t="n">
        <v>0</v>
      </c>
      <c r="F906" t="inlineStr">
        <is>
          <t>MENSAL</t>
        </is>
      </c>
      <c r="G906" t="n">
        <v>45772</v>
      </c>
      <c r="H906" t="n">
        <v>45772</v>
      </c>
      <c r="I906" t="n">
        <v>19</v>
      </c>
      <c r="J906" t="inlineStr">
        <is>
          <t>CARTEIRA</t>
        </is>
      </c>
      <c r="K906" t="inlineStr">
        <is>
          <t>CONTRATO</t>
        </is>
      </c>
      <c r="L906" t="n">
        <v>5138.37</v>
      </c>
      <c r="M906" t="inlineStr">
        <is>
          <t>IBIRAPITANGA FASE 3</t>
        </is>
      </c>
      <c r="N906" s="142">
        <f>DATE(YEAR(G906),MONTH(G906),1)</f>
        <v/>
      </c>
      <c r="O906" s="132">
        <f>IF(G906&gt;$K$3,"Futuro","Atraso")</f>
        <v/>
      </c>
      <c r="P906">
        <f>12*(YEAR(G906)-YEAR($K$3))+(MONTH(G906)-MONTH($K$3))</f>
        <v/>
      </c>
      <c r="Q906" s="366">
        <f>IF(M906="IBIRAPITANGA FASE 3",IF(O906="Atraso",L906,L906/(1+$I$2)^P906),IF(O906="Atraso",L906,L906/(1+$I$1)^P906))</f>
        <v/>
      </c>
      <c r="R906">
        <f>IF(O906="Atraso",$K$3-G906,0)</f>
        <v/>
      </c>
      <c r="S906">
        <f>IF(R906&lt;=15,"Até 15",IF(R906&lt;=30,"Entre 15 e 30",IF(R906&lt;=60,"Entre 30 e 60",IF(R906&lt;=90,"Entre 60 e 90",IF(R906&lt;=120,"Entre 90 e 120",IF(R906&lt;=150,"Entre 120 e 150",IF(R906&lt;=180,"Entre 150 e 180","Superior a 180")))))))</f>
        <v/>
      </c>
    </row>
    <row r="907">
      <c r="A907" t="inlineStr">
        <is>
          <t>Q05L02</t>
        </is>
      </c>
      <c r="B907" t="inlineStr">
        <is>
          <t>FLAVIA DE OLIVEIRA ALMEIDA SOUZA</t>
        </is>
      </c>
      <c r="C907" t="n">
        <v>1</v>
      </c>
      <c r="D907" t="inlineStr">
        <is>
          <t>IPCA</t>
        </is>
      </c>
      <c r="E907" t="n">
        <v>0</v>
      </c>
      <c r="F907" t="inlineStr">
        <is>
          <t>MENSAL</t>
        </is>
      </c>
      <c r="G907" t="n">
        <v>45802</v>
      </c>
      <c r="H907" t="n">
        <v>45802</v>
      </c>
      <c r="I907" t="n">
        <v>20</v>
      </c>
      <c r="J907" t="inlineStr">
        <is>
          <t>CARTEIRA</t>
        </is>
      </c>
      <c r="K907" t="inlineStr">
        <is>
          <t>CONTRATO</t>
        </is>
      </c>
      <c r="L907" t="n">
        <v>5138.37</v>
      </c>
      <c r="M907" t="inlineStr">
        <is>
          <t>IBIRAPITANGA FASE 3</t>
        </is>
      </c>
      <c r="N907" s="142">
        <f>DATE(YEAR(G907),MONTH(G907),1)</f>
        <v/>
      </c>
      <c r="O907" s="132">
        <f>IF(G907&gt;$K$3,"Futuro","Atraso")</f>
        <v/>
      </c>
      <c r="P907">
        <f>12*(YEAR(G907)-YEAR($K$3))+(MONTH(G907)-MONTH($K$3))</f>
        <v/>
      </c>
      <c r="Q907" s="366">
        <f>IF(M907="IBIRAPITANGA FASE 3",IF(O907="Atraso",L907,L907/(1+$I$2)^P907),IF(O907="Atraso",L907,L907/(1+$I$1)^P907))</f>
        <v/>
      </c>
      <c r="R907">
        <f>IF(O907="Atraso",$K$3-G907,0)</f>
        <v/>
      </c>
      <c r="S907">
        <f>IF(R907&lt;=15,"Até 15",IF(R907&lt;=30,"Entre 15 e 30",IF(R907&lt;=60,"Entre 30 e 60",IF(R907&lt;=90,"Entre 60 e 90",IF(R907&lt;=120,"Entre 90 e 120",IF(R907&lt;=150,"Entre 120 e 150",IF(R907&lt;=180,"Entre 150 e 180","Superior a 180")))))))</f>
        <v/>
      </c>
    </row>
    <row r="908">
      <c r="A908" t="inlineStr">
        <is>
          <t>Q05L02</t>
        </is>
      </c>
      <c r="B908" t="inlineStr">
        <is>
          <t>FLAVIA DE OLIVEIRA ALMEIDA SOUZA</t>
        </is>
      </c>
      <c r="C908" t="n">
        <v>1</v>
      </c>
      <c r="D908" t="inlineStr">
        <is>
          <t>IPCA</t>
        </is>
      </c>
      <c r="E908" t="n">
        <v>0</v>
      </c>
      <c r="F908" t="inlineStr">
        <is>
          <t>MENSAL</t>
        </is>
      </c>
      <c r="G908" t="n">
        <v>45833</v>
      </c>
      <c r="H908" t="n">
        <v>45833</v>
      </c>
      <c r="I908" t="n">
        <v>21</v>
      </c>
      <c r="J908" t="inlineStr">
        <is>
          <t>CARTEIRA</t>
        </is>
      </c>
      <c r="K908" t="inlineStr">
        <is>
          <t>CONTRATO</t>
        </is>
      </c>
      <c r="L908" t="n">
        <v>5138.37</v>
      </c>
      <c r="M908" t="inlineStr">
        <is>
          <t>IBIRAPITANGA FASE 3</t>
        </is>
      </c>
      <c r="N908" s="142">
        <f>DATE(YEAR(G908),MONTH(G908),1)</f>
        <v/>
      </c>
      <c r="O908" s="132">
        <f>IF(G908&gt;$K$3,"Futuro","Atraso")</f>
        <v/>
      </c>
      <c r="P908">
        <f>12*(YEAR(G908)-YEAR($K$3))+(MONTH(G908)-MONTH($K$3))</f>
        <v/>
      </c>
      <c r="Q908" s="366">
        <f>IF(M908="IBIRAPITANGA FASE 3",IF(O908="Atraso",L908,L908/(1+$I$2)^P908),IF(O908="Atraso",L908,L908/(1+$I$1)^P908))</f>
        <v/>
      </c>
      <c r="R908">
        <f>IF(O908="Atraso",$K$3-G908,0)</f>
        <v/>
      </c>
      <c r="S908">
        <f>IF(R908&lt;=15,"Até 15",IF(R908&lt;=30,"Entre 15 e 30",IF(R908&lt;=60,"Entre 30 e 60",IF(R908&lt;=90,"Entre 60 e 90",IF(R908&lt;=120,"Entre 90 e 120",IF(R908&lt;=150,"Entre 120 e 150",IF(R908&lt;=180,"Entre 150 e 180","Superior a 180")))))))</f>
        <v/>
      </c>
    </row>
    <row r="909">
      <c r="A909" t="inlineStr">
        <is>
          <t>Q05L02</t>
        </is>
      </c>
      <c r="B909" t="inlineStr">
        <is>
          <t>FLAVIA DE OLIVEIRA ALMEIDA SOUZA</t>
        </is>
      </c>
      <c r="C909" t="n">
        <v>1</v>
      </c>
      <c r="D909" t="inlineStr">
        <is>
          <t>IPCA</t>
        </is>
      </c>
      <c r="E909" t="n">
        <v>0</v>
      </c>
      <c r="F909" t="inlineStr">
        <is>
          <t>MENSAL</t>
        </is>
      </c>
      <c r="G909" t="n">
        <v>45863</v>
      </c>
      <c r="H909" t="n">
        <v>45863</v>
      </c>
      <c r="I909" t="n">
        <v>22</v>
      </c>
      <c r="J909" t="inlineStr">
        <is>
          <t>CARTEIRA</t>
        </is>
      </c>
      <c r="K909" t="inlineStr">
        <is>
          <t>CONTRATO</t>
        </is>
      </c>
      <c r="L909" t="n">
        <v>5138.37</v>
      </c>
      <c r="M909" t="inlineStr">
        <is>
          <t>IBIRAPITANGA FASE 3</t>
        </is>
      </c>
      <c r="N909" s="142">
        <f>DATE(YEAR(G909),MONTH(G909),1)</f>
        <v/>
      </c>
      <c r="O909" s="132">
        <f>IF(G909&gt;$K$3,"Futuro","Atraso")</f>
        <v/>
      </c>
      <c r="P909">
        <f>12*(YEAR(G909)-YEAR($K$3))+(MONTH(G909)-MONTH($K$3))</f>
        <v/>
      </c>
      <c r="Q909" s="366">
        <f>IF(M909="IBIRAPITANGA FASE 3",IF(O909="Atraso",L909,L909/(1+$I$2)^P909),IF(O909="Atraso",L909,L909/(1+$I$1)^P909))</f>
        <v/>
      </c>
      <c r="R909">
        <f>IF(O909="Atraso",$K$3-G909,0)</f>
        <v/>
      </c>
      <c r="S909">
        <f>IF(R909&lt;=15,"Até 15",IF(R909&lt;=30,"Entre 15 e 30",IF(R909&lt;=60,"Entre 30 e 60",IF(R909&lt;=90,"Entre 60 e 90",IF(R909&lt;=120,"Entre 90 e 120",IF(R909&lt;=150,"Entre 120 e 150",IF(R909&lt;=180,"Entre 150 e 180","Superior a 180")))))))</f>
        <v/>
      </c>
    </row>
    <row r="910">
      <c r="A910" t="inlineStr">
        <is>
          <t>Q05L02</t>
        </is>
      </c>
      <c r="B910" t="inlineStr">
        <is>
          <t>FLAVIA DE OLIVEIRA ALMEIDA SOUZA</t>
        </is>
      </c>
      <c r="C910" t="n">
        <v>1</v>
      </c>
      <c r="D910" t="inlineStr">
        <is>
          <t>IPCA</t>
        </is>
      </c>
      <c r="E910" t="n">
        <v>0</v>
      </c>
      <c r="F910" t="inlineStr">
        <is>
          <t>MENSAL</t>
        </is>
      </c>
      <c r="G910" t="n">
        <v>45894</v>
      </c>
      <c r="H910" t="n">
        <v>45894</v>
      </c>
      <c r="I910" t="n">
        <v>23</v>
      </c>
      <c r="J910" t="inlineStr">
        <is>
          <t>CARTEIRA</t>
        </is>
      </c>
      <c r="K910" t="inlineStr">
        <is>
          <t>CONTRATO</t>
        </is>
      </c>
      <c r="L910" t="n">
        <v>5138.37</v>
      </c>
      <c r="M910" t="inlineStr">
        <is>
          <t>IBIRAPITANGA FASE 3</t>
        </is>
      </c>
      <c r="N910" s="142">
        <f>DATE(YEAR(G910),MONTH(G910),1)</f>
        <v/>
      </c>
      <c r="O910" s="132">
        <f>IF(G910&gt;$K$3,"Futuro","Atraso")</f>
        <v/>
      </c>
      <c r="P910">
        <f>12*(YEAR(G910)-YEAR($K$3))+(MONTH(G910)-MONTH($K$3))</f>
        <v/>
      </c>
      <c r="Q910" s="366">
        <f>IF(M910="IBIRAPITANGA FASE 3",IF(O910="Atraso",L910,L910/(1+$I$2)^P910),IF(O910="Atraso",L910,L910/(1+$I$1)^P910))</f>
        <v/>
      </c>
      <c r="R910">
        <f>IF(O910="Atraso",$K$3-G910,0)</f>
        <v/>
      </c>
      <c r="S910">
        <f>IF(R910&lt;=15,"Até 15",IF(R910&lt;=30,"Entre 15 e 30",IF(R910&lt;=60,"Entre 30 e 60",IF(R910&lt;=90,"Entre 60 e 90",IF(R910&lt;=120,"Entre 90 e 120",IF(R910&lt;=150,"Entre 120 e 150",IF(R910&lt;=180,"Entre 150 e 180","Superior a 180")))))))</f>
        <v/>
      </c>
    </row>
    <row r="911">
      <c r="A911" t="inlineStr">
        <is>
          <t>Q05L02</t>
        </is>
      </c>
      <c r="B911" t="inlineStr">
        <is>
          <t>FLAVIA DE OLIVEIRA ALMEIDA SOUZA</t>
        </is>
      </c>
      <c r="C911" t="n">
        <v>1</v>
      </c>
      <c r="D911" t="inlineStr">
        <is>
          <t>IPCA</t>
        </is>
      </c>
      <c r="E911" t="n">
        <v>0</v>
      </c>
      <c r="F911" t="inlineStr">
        <is>
          <t>MENSAL</t>
        </is>
      </c>
      <c r="G911" t="n">
        <v>45925</v>
      </c>
      <c r="H911" t="n">
        <v>45925</v>
      </c>
      <c r="I911" t="n">
        <v>24</v>
      </c>
      <c r="J911" t="inlineStr">
        <is>
          <t>CARTEIRA</t>
        </is>
      </c>
      <c r="K911" t="inlineStr">
        <is>
          <t>CONTRATO</t>
        </is>
      </c>
      <c r="L911" t="n">
        <v>5138.37</v>
      </c>
      <c r="M911" t="inlineStr">
        <is>
          <t>IBIRAPITANGA FASE 3</t>
        </is>
      </c>
      <c r="N911" s="142">
        <f>DATE(YEAR(G911),MONTH(G911),1)</f>
        <v/>
      </c>
      <c r="O911" s="132">
        <f>IF(G911&gt;$K$3,"Futuro","Atraso")</f>
        <v/>
      </c>
      <c r="P911">
        <f>12*(YEAR(G911)-YEAR($K$3))+(MONTH(G911)-MONTH($K$3))</f>
        <v/>
      </c>
      <c r="Q911" s="366">
        <f>IF(M911="IBIRAPITANGA FASE 3",IF(O911="Atraso",L911,L911/(1+$I$2)^P911),IF(O911="Atraso",L911,L911/(1+$I$1)^P911))</f>
        <v/>
      </c>
      <c r="R911">
        <f>IF(O911="Atraso",$K$3-G911,0)</f>
        <v/>
      </c>
      <c r="S911">
        <f>IF(R911&lt;=15,"Até 15",IF(R911&lt;=30,"Entre 15 e 30",IF(R911&lt;=60,"Entre 30 e 60",IF(R911&lt;=90,"Entre 60 e 90",IF(R911&lt;=120,"Entre 90 e 120",IF(R911&lt;=150,"Entre 120 e 150",IF(R911&lt;=180,"Entre 150 e 180","Superior a 180")))))))</f>
        <v/>
      </c>
    </row>
    <row r="912">
      <c r="A912" t="inlineStr">
        <is>
          <t>Q05L02</t>
        </is>
      </c>
      <c r="B912" t="inlineStr">
        <is>
          <t>FLAVIA DE OLIVEIRA ALMEIDA SOUZA</t>
        </is>
      </c>
      <c r="C912" t="n">
        <v>1</v>
      </c>
      <c r="D912" t="inlineStr">
        <is>
          <t>IPCA</t>
        </is>
      </c>
      <c r="E912" t="n">
        <v>0</v>
      </c>
      <c r="F912" t="inlineStr">
        <is>
          <t>MENSAL</t>
        </is>
      </c>
      <c r="G912" t="n">
        <v>45925</v>
      </c>
      <c r="H912" t="n">
        <v>45925</v>
      </c>
      <c r="I912" t="n">
        <v>2</v>
      </c>
      <c r="J912" t="inlineStr">
        <is>
          <t>CARTEIRA</t>
        </is>
      </c>
      <c r="K912" t="inlineStr">
        <is>
          <t>CONTRATO</t>
        </is>
      </c>
      <c r="L912" t="n">
        <v>20553.47</v>
      </c>
      <c r="M912" t="inlineStr">
        <is>
          <t>IBIRAPITANGA FASE 3</t>
        </is>
      </c>
      <c r="N912" s="142">
        <f>DATE(YEAR(G912),MONTH(G912),1)</f>
        <v/>
      </c>
      <c r="O912" s="132">
        <f>IF(G912&gt;$K$3,"Futuro","Atraso")</f>
        <v/>
      </c>
      <c r="P912">
        <f>12*(YEAR(G912)-YEAR($K$3))+(MONTH(G912)-MONTH($K$3))</f>
        <v/>
      </c>
      <c r="Q912" s="366">
        <f>IF(M912="IBIRAPITANGA FASE 3",IF(O912="Atraso",L912,L912/(1+$I$2)^P912),IF(O912="Atraso",L912,L912/(1+$I$1)^P912))</f>
        <v/>
      </c>
      <c r="R912">
        <f>IF(O912="Atraso",$K$3-G912,0)</f>
        <v/>
      </c>
      <c r="S912">
        <f>IF(R912&lt;=15,"Até 15",IF(R912&lt;=30,"Entre 15 e 30",IF(R912&lt;=60,"Entre 30 e 60",IF(R912&lt;=90,"Entre 60 e 90",IF(R912&lt;=120,"Entre 90 e 120",IF(R912&lt;=150,"Entre 120 e 150",IF(R912&lt;=180,"Entre 150 e 180","Superior a 180")))))))</f>
        <v/>
      </c>
    </row>
    <row r="913">
      <c r="A913" t="inlineStr">
        <is>
          <t>Q05L02</t>
        </is>
      </c>
      <c r="B913" t="inlineStr">
        <is>
          <t>FLAVIA DE OLIVEIRA ALMEIDA SOUZA</t>
        </is>
      </c>
      <c r="C913" t="n">
        <v>1</v>
      </c>
      <c r="D913" t="inlineStr">
        <is>
          <t>IPCA</t>
        </is>
      </c>
      <c r="E913" t="n">
        <v>0</v>
      </c>
      <c r="F913" t="inlineStr">
        <is>
          <t>MENSAL</t>
        </is>
      </c>
      <c r="G913" t="n">
        <v>45955</v>
      </c>
      <c r="H913" t="n">
        <v>45955</v>
      </c>
      <c r="I913" t="n">
        <v>25</v>
      </c>
      <c r="J913" t="inlineStr">
        <is>
          <t>CARTEIRA</t>
        </is>
      </c>
      <c r="K913" t="inlineStr">
        <is>
          <t>CONTRATO</t>
        </is>
      </c>
      <c r="L913" t="n">
        <v>5138.37</v>
      </c>
      <c r="M913" t="inlineStr">
        <is>
          <t>IBIRAPITANGA FASE 3</t>
        </is>
      </c>
      <c r="N913" s="142">
        <f>DATE(YEAR(G913),MONTH(G913),1)</f>
        <v/>
      </c>
      <c r="O913" s="132">
        <f>IF(G913&gt;$K$3,"Futuro","Atraso")</f>
        <v/>
      </c>
      <c r="P913">
        <f>12*(YEAR(G913)-YEAR($K$3))+(MONTH(G913)-MONTH($K$3))</f>
        <v/>
      </c>
      <c r="Q913" s="366">
        <f>IF(M913="IBIRAPITANGA FASE 3",IF(O913="Atraso",L913,L913/(1+$I$2)^P913),IF(O913="Atraso",L913,L913/(1+$I$1)^P913))</f>
        <v/>
      </c>
      <c r="R913">
        <f>IF(O913="Atraso",$K$3-G913,0)</f>
        <v/>
      </c>
      <c r="S913">
        <f>IF(R913&lt;=15,"Até 15",IF(R913&lt;=30,"Entre 15 e 30",IF(R913&lt;=60,"Entre 30 e 60",IF(R913&lt;=90,"Entre 60 e 90",IF(R913&lt;=120,"Entre 90 e 120",IF(R913&lt;=150,"Entre 120 e 150",IF(R913&lt;=180,"Entre 150 e 180","Superior a 180")))))))</f>
        <v/>
      </c>
    </row>
    <row r="914">
      <c r="A914" t="inlineStr">
        <is>
          <t>Q05L02</t>
        </is>
      </c>
      <c r="B914" t="inlineStr">
        <is>
          <t>FLAVIA DE OLIVEIRA ALMEIDA SOUZA</t>
        </is>
      </c>
      <c r="C914" t="n">
        <v>1</v>
      </c>
      <c r="D914" t="inlineStr">
        <is>
          <t>IPCA</t>
        </is>
      </c>
      <c r="E914" t="n">
        <v>0</v>
      </c>
      <c r="F914" t="inlineStr">
        <is>
          <t>MENSAL</t>
        </is>
      </c>
      <c r="G914" t="n">
        <v>45986</v>
      </c>
      <c r="H914" t="n">
        <v>45986</v>
      </c>
      <c r="I914" t="n">
        <v>26</v>
      </c>
      <c r="J914" t="inlineStr">
        <is>
          <t>CARTEIRA</t>
        </is>
      </c>
      <c r="K914" t="inlineStr">
        <is>
          <t>CONTRATO</t>
        </is>
      </c>
      <c r="L914" t="n">
        <v>5138.37</v>
      </c>
      <c r="M914" t="inlineStr">
        <is>
          <t>IBIRAPITANGA FASE 3</t>
        </is>
      </c>
      <c r="N914" s="142">
        <f>DATE(YEAR(G914),MONTH(G914),1)</f>
        <v/>
      </c>
      <c r="O914" s="132">
        <f>IF(G914&gt;$K$3,"Futuro","Atraso")</f>
        <v/>
      </c>
      <c r="P914">
        <f>12*(YEAR(G914)-YEAR($K$3))+(MONTH(G914)-MONTH($K$3))</f>
        <v/>
      </c>
      <c r="Q914" s="366">
        <f>IF(M914="IBIRAPITANGA FASE 3",IF(O914="Atraso",L914,L914/(1+$I$2)^P914),IF(O914="Atraso",L914,L914/(1+$I$1)^P914))</f>
        <v/>
      </c>
      <c r="R914">
        <f>IF(O914="Atraso",$K$3-G914,0)</f>
        <v/>
      </c>
      <c r="S914">
        <f>IF(R914&lt;=15,"Até 15",IF(R914&lt;=30,"Entre 15 e 30",IF(R914&lt;=60,"Entre 30 e 60",IF(R914&lt;=90,"Entre 60 e 90",IF(R914&lt;=120,"Entre 90 e 120",IF(R914&lt;=150,"Entre 120 e 150",IF(R914&lt;=180,"Entre 150 e 180","Superior a 180")))))))</f>
        <v/>
      </c>
    </row>
    <row r="915">
      <c r="A915" t="inlineStr">
        <is>
          <t>Q05L02</t>
        </is>
      </c>
      <c r="B915" t="inlineStr">
        <is>
          <t>FLAVIA DE OLIVEIRA ALMEIDA SOUZA</t>
        </is>
      </c>
      <c r="C915" t="n">
        <v>1</v>
      </c>
      <c r="D915" t="inlineStr">
        <is>
          <t>IPCA</t>
        </is>
      </c>
      <c r="E915" t="n">
        <v>0</v>
      </c>
      <c r="F915" t="inlineStr">
        <is>
          <t>MENSAL</t>
        </is>
      </c>
      <c r="G915" t="n">
        <v>46016</v>
      </c>
      <c r="H915" t="n">
        <v>46016</v>
      </c>
      <c r="I915" t="n">
        <v>27</v>
      </c>
      <c r="J915" t="inlineStr">
        <is>
          <t>CARTEIRA</t>
        </is>
      </c>
      <c r="K915" t="inlineStr">
        <is>
          <t>CONTRATO</t>
        </is>
      </c>
      <c r="L915" t="n">
        <v>5138.37</v>
      </c>
      <c r="M915" t="inlineStr">
        <is>
          <t>IBIRAPITANGA FASE 3</t>
        </is>
      </c>
      <c r="N915" s="142">
        <f>DATE(YEAR(G915),MONTH(G915),1)</f>
        <v/>
      </c>
      <c r="O915" s="132">
        <f>IF(G915&gt;$K$3,"Futuro","Atraso")</f>
        <v/>
      </c>
      <c r="P915">
        <f>12*(YEAR(G915)-YEAR($K$3))+(MONTH(G915)-MONTH($K$3))</f>
        <v/>
      </c>
      <c r="Q915" s="366">
        <f>IF(M915="IBIRAPITANGA FASE 3",IF(O915="Atraso",L915,L915/(1+$I$2)^P915),IF(O915="Atraso",L915,L915/(1+$I$1)^P915))</f>
        <v/>
      </c>
      <c r="R915">
        <f>IF(O915="Atraso",$K$3-G915,0)</f>
        <v/>
      </c>
      <c r="S915">
        <f>IF(R915&lt;=15,"Até 15",IF(R915&lt;=30,"Entre 15 e 30",IF(R915&lt;=60,"Entre 30 e 60",IF(R915&lt;=90,"Entre 60 e 90",IF(R915&lt;=120,"Entre 90 e 120",IF(R915&lt;=150,"Entre 120 e 150",IF(R915&lt;=180,"Entre 150 e 180","Superior a 180")))))))</f>
        <v/>
      </c>
    </row>
    <row r="916">
      <c r="A916" t="inlineStr">
        <is>
          <t>Q05L02</t>
        </is>
      </c>
      <c r="B916" t="inlineStr">
        <is>
          <t>FLAVIA DE OLIVEIRA ALMEIDA SOUZA</t>
        </is>
      </c>
      <c r="C916" t="n">
        <v>1</v>
      </c>
      <c r="D916" t="inlineStr">
        <is>
          <t>IPCA</t>
        </is>
      </c>
      <c r="E916" t="n">
        <v>0</v>
      </c>
      <c r="F916" t="inlineStr">
        <is>
          <t>MENSAL</t>
        </is>
      </c>
      <c r="G916" t="n">
        <v>46047</v>
      </c>
      <c r="H916" t="n">
        <v>46047</v>
      </c>
      <c r="I916" t="n">
        <v>28</v>
      </c>
      <c r="J916" t="inlineStr">
        <is>
          <t>CARTEIRA</t>
        </is>
      </c>
      <c r="K916" t="inlineStr">
        <is>
          <t>CONTRATO</t>
        </is>
      </c>
      <c r="L916" t="n">
        <v>5138.37</v>
      </c>
      <c r="M916" t="inlineStr">
        <is>
          <t>IBIRAPITANGA FASE 3</t>
        </is>
      </c>
      <c r="N916" s="142">
        <f>DATE(YEAR(G916),MONTH(G916),1)</f>
        <v/>
      </c>
      <c r="O916" s="132">
        <f>IF(G916&gt;$K$3,"Futuro","Atraso")</f>
        <v/>
      </c>
      <c r="P916">
        <f>12*(YEAR(G916)-YEAR($K$3))+(MONTH(G916)-MONTH($K$3))</f>
        <v/>
      </c>
      <c r="Q916" s="366">
        <f>IF(M916="IBIRAPITANGA FASE 3",IF(O916="Atraso",L916,L916/(1+$I$2)^P916),IF(O916="Atraso",L916,L916/(1+$I$1)^P916))</f>
        <v/>
      </c>
      <c r="R916">
        <f>IF(O916="Atraso",$K$3-G916,0)</f>
        <v/>
      </c>
      <c r="S916">
        <f>IF(R916&lt;=15,"Até 15",IF(R916&lt;=30,"Entre 15 e 30",IF(R916&lt;=60,"Entre 30 e 60",IF(R916&lt;=90,"Entre 60 e 90",IF(R916&lt;=120,"Entre 90 e 120",IF(R916&lt;=150,"Entre 120 e 150",IF(R916&lt;=180,"Entre 150 e 180","Superior a 180")))))))</f>
        <v/>
      </c>
    </row>
    <row r="917">
      <c r="A917" t="inlineStr">
        <is>
          <t>Q05L02</t>
        </is>
      </c>
      <c r="B917" t="inlineStr">
        <is>
          <t>FLAVIA DE OLIVEIRA ALMEIDA SOUZA</t>
        </is>
      </c>
      <c r="C917" t="n">
        <v>1</v>
      </c>
      <c r="D917" t="inlineStr">
        <is>
          <t>IPCA</t>
        </is>
      </c>
      <c r="E917" t="n">
        <v>0</v>
      </c>
      <c r="F917" t="inlineStr">
        <is>
          <t>MENSAL</t>
        </is>
      </c>
      <c r="G917" t="n">
        <v>46078</v>
      </c>
      <c r="H917" t="n">
        <v>46078</v>
      </c>
      <c r="I917" t="n">
        <v>29</v>
      </c>
      <c r="J917" t="inlineStr">
        <is>
          <t>CARTEIRA</t>
        </is>
      </c>
      <c r="K917" t="inlineStr">
        <is>
          <t>CONTRATO</t>
        </is>
      </c>
      <c r="L917" t="n">
        <v>5138.37</v>
      </c>
      <c r="M917" t="inlineStr">
        <is>
          <t>IBIRAPITANGA FASE 3</t>
        </is>
      </c>
      <c r="N917" s="142">
        <f>DATE(YEAR(G917),MONTH(G917),1)</f>
        <v/>
      </c>
      <c r="O917" s="132">
        <f>IF(G917&gt;$K$3,"Futuro","Atraso")</f>
        <v/>
      </c>
      <c r="P917">
        <f>12*(YEAR(G917)-YEAR($K$3))+(MONTH(G917)-MONTH($K$3))</f>
        <v/>
      </c>
      <c r="Q917" s="366">
        <f>IF(M917="IBIRAPITANGA FASE 3",IF(O917="Atraso",L917,L917/(1+$I$2)^P917),IF(O917="Atraso",L917,L917/(1+$I$1)^P917))</f>
        <v/>
      </c>
      <c r="R917">
        <f>IF(O917="Atraso",$K$3-G917,0)</f>
        <v/>
      </c>
      <c r="S917">
        <f>IF(R917&lt;=15,"Até 15",IF(R917&lt;=30,"Entre 15 e 30",IF(R917&lt;=60,"Entre 30 e 60",IF(R917&lt;=90,"Entre 60 e 90",IF(R917&lt;=120,"Entre 90 e 120",IF(R917&lt;=150,"Entre 120 e 150",IF(R917&lt;=180,"Entre 150 e 180","Superior a 180")))))))</f>
        <v/>
      </c>
    </row>
    <row r="918">
      <c r="A918" t="inlineStr">
        <is>
          <t>Q05L02</t>
        </is>
      </c>
      <c r="B918" t="inlineStr">
        <is>
          <t>FLAVIA DE OLIVEIRA ALMEIDA SOUZA</t>
        </is>
      </c>
      <c r="C918" t="n">
        <v>1</v>
      </c>
      <c r="D918" t="inlineStr">
        <is>
          <t>IPCA</t>
        </is>
      </c>
      <c r="E918" t="n">
        <v>0</v>
      </c>
      <c r="F918" t="inlineStr">
        <is>
          <t>MENSAL</t>
        </is>
      </c>
      <c r="G918" t="n">
        <v>46106</v>
      </c>
      <c r="H918" t="n">
        <v>46106</v>
      </c>
      <c r="I918" t="n">
        <v>30</v>
      </c>
      <c r="J918" t="inlineStr">
        <is>
          <t>CARTEIRA</t>
        </is>
      </c>
      <c r="K918" t="inlineStr">
        <is>
          <t>CONTRATO</t>
        </is>
      </c>
      <c r="L918" t="n">
        <v>5138.37</v>
      </c>
      <c r="M918" t="inlineStr">
        <is>
          <t>IBIRAPITANGA FASE 3</t>
        </is>
      </c>
      <c r="N918" s="142">
        <f>DATE(YEAR(G918),MONTH(G918),1)</f>
        <v/>
      </c>
      <c r="O918" s="132">
        <f>IF(G918&gt;$K$3,"Futuro","Atraso")</f>
        <v/>
      </c>
      <c r="P918">
        <f>12*(YEAR(G918)-YEAR($K$3))+(MONTH(G918)-MONTH($K$3))</f>
        <v/>
      </c>
      <c r="Q918" s="366">
        <f>IF(M918="IBIRAPITANGA FASE 3",IF(O918="Atraso",L918,L918/(1+$I$2)^P918),IF(O918="Atraso",L918,L918/(1+$I$1)^P918))</f>
        <v/>
      </c>
      <c r="R918">
        <f>IF(O918="Atraso",$K$3-G918,0)</f>
        <v/>
      </c>
      <c r="S918">
        <f>IF(R918&lt;=15,"Até 15",IF(R918&lt;=30,"Entre 15 e 30",IF(R918&lt;=60,"Entre 30 e 60",IF(R918&lt;=90,"Entre 60 e 90",IF(R918&lt;=120,"Entre 90 e 120",IF(R918&lt;=150,"Entre 120 e 150",IF(R918&lt;=180,"Entre 150 e 180","Superior a 180")))))))</f>
        <v/>
      </c>
    </row>
    <row r="919">
      <c r="A919" t="inlineStr">
        <is>
          <t>Q05L02</t>
        </is>
      </c>
      <c r="B919" t="inlineStr">
        <is>
          <t>FLAVIA DE OLIVEIRA ALMEIDA SOUZA</t>
        </is>
      </c>
      <c r="C919" t="n">
        <v>1</v>
      </c>
      <c r="D919" t="inlineStr">
        <is>
          <t>IPCA</t>
        </is>
      </c>
      <c r="E919" t="n">
        <v>0</v>
      </c>
      <c r="F919" t="inlineStr">
        <is>
          <t>MENSAL</t>
        </is>
      </c>
      <c r="G919" t="n">
        <v>46137</v>
      </c>
      <c r="H919" t="n">
        <v>46137</v>
      </c>
      <c r="I919" t="n">
        <v>31</v>
      </c>
      <c r="J919" t="inlineStr">
        <is>
          <t>CARTEIRA</t>
        </is>
      </c>
      <c r="K919" t="inlineStr">
        <is>
          <t>CONTRATO</t>
        </is>
      </c>
      <c r="L919" t="n">
        <v>5138.37</v>
      </c>
      <c r="M919" t="inlineStr">
        <is>
          <t>IBIRAPITANGA FASE 3</t>
        </is>
      </c>
      <c r="N919" s="142">
        <f>DATE(YEAR(G919),MONTH(G919),1)</f>
        <v/>
      </c>
      <c r="O919" s="132">
        <f>IF(G919&gt;$K$3,"Futuro","Atraso")</f>
        <v/>
      </c>
      <c r="P919">
        <f>12*(YEAR(G919)-YEAR($K$3))+(MONTH(G919)-MONTH($K$3))</f>
        <v/>
      </c>
      <c r="Q919" s="366">
        <f>IF(M919="IBIRAPITANGA FASE 3",IF(O919="Atraso",L919,L919/(1+$I$2)^P919),IF(O919="Atraso",L919,L919/(1+$I$1)^P919))</f>
        <v/>
      </c>
      <c r="R919">
        <f>IF(O919="Atraso",$K$3-G919,0)</f>
        <v/>
      </c>
      <c r="S919">
        <f>IF(R919&lt;=15,"Até 15",IF(R919&lt;=30,"Entre 15 e 30",IF(R919&lt;=60,"Entre 30 e 60",IF(R919&lt;=90,"Entre 60 e 90",IF(R919&lt;=120,"Entre 90 e 120",IF(R919&lt;=150,"Entre 120 e 150",IF(R919&lt;=180,"Entre 150 e 180","Superior a 180")))))))</f>
        <v/>
      </c>
    </row>
    <row r="920">
      <c r="A920" t="inlineStr">
        <is>
          <t>Q05L02</t>
        </is>
      </c>
      <c r="B920" t="inlineStr">
        <is>
          <t>FLAVIA DE OLIVEIRA ALMEIDA SOUZA</t>
        </is>
      </c>
      <c r="C920" t="n">
        <v>1</v>
      </c>
      <c r="D920" t="inlineStr">
        <is>
          <t>IPCA</t>
        </is>
      </c>
      <c r="E920" t="n">
        <v>0</v>
      </c>
      <c r="F920" t="inlineStr">
        <is>
          <t>MENSAL</t>
        </is>
      </c>
      <c r="G920" t="n">
        <v>46167</v>
      </c>
      <c r="H920" t="n">
        <v>46167</v>
      </c>
      <c r="I920" t="n">
        <v>32</v>
      </c>
      <c r="J920" t="inlineStr">
        <is>
          <t>CARTEIRA</t>
        </is>
      </c>
      <c r="K920" t="inlineStr">
        <is>
          <t>CONTRATO</t>
        </is>
      </c>
      <c r="L920" t="n">
        <v>5138.37</v>
      </c>
      <c r="M920" t="inlineStr">
        <is>
          <t>IBIRAPITANGA FASE 3</t>
        </is>
      </c>
      <c r="N920" s="142">
        <f>DATE(YEAR(G920),MONTH(G920),1)</f>
        <v/>
      </c>
      <c r="O920" s="132">
        <f>IF(G920&gt;$K$3,"Futuro","Atraso")</f>
        <v/>
      </c>
      <c r="P920">
        <f>12*(YEAR(G920)-YEAR($K$3))+(MONTH(G920)-MONTH($K$3))</f>
        <v/>
      </c>
      <c r="Q920" s="366">
        <f>IF(M920="IBIRAPITANGA FASE 3",IF(O920="Atraso",L920,L920/(1+$I$2)^P920),IF(O920="Atraso",L920,L920/(1+$I$1)^P920))</f>
        <v/>
      </c>
      <c r="R920">
        <f>IF(O920="Atraso",$K$3-G920,0)</f>
        <v/>
      </c>
      <c r="S920">
        <f>IF(R920&lt;=15,"Até 15",IF(R920&lt;=30,"Entre 15 e 30",IF(R920&lt;=60,"Entre 30 e 60",IF(R920&lt;=90,"Entre 60 e 90",IF(R920&lt;=120,"Entre 90 e 120",IF(R920&lt;=150,"Entre 120 e 150",IF(R920&lt;=180,"Entre 150 e 180","Superior a 180")))))))</f>
        <v/>
      </c>
    </row>
    <row r="921">
      <c r="A921" t="inlineStr">
        <is>
          <t>Q05L02</t>
        </is>
      </c>
      <c r="B921" t="inlineStr">
        <is>
          <t>FLAVIA DE OLIVEIRA ALMEIDA SOUZA</t>
        </is>
      </c>
      <c r="C921" t="n">
        <v>1</v>
      </c>
      <c r="D921" t="inlineStr">
        <is>
          <t>IPCA</t>
        </is>
      </c>
      <c r="E921" t="n">
        <v>0</v>
      </c>
      <c r="F921" t="inlineStr">
        <is>
          <t>MENSAL</t>
        </is>
      </c>
      <c r="G921" t="n">
        <v>46198</v>
      </c>
      <c r="H921" t="n">
        <v>46198</v>
      </c>
      <c r="I921" t="n">
        <v>33</v>
      </c>
      <c r="J921" t="inlineStr">
        <is>
          <t>CARTEIRA</t>
        </is>
      </c>
      <c r="K921" t="inlineStr">
        <is>
          <t>CONTRATO</t>
        </is>
      </c>
      <c r="L921" t="n">
        <v>5138.37</v>
      </c>
      <c r="M921" t="inlineStr">
        <is>
          <t>IBIRAPITANGA FASE 3</t>
        </is>
      </c>
      <c r="N921" s="142">
        <f>DATE(YEAR(G921),MONTH(G921),1)</f>
        <v/>
      </c>
      <c r="O921" s="132">
        <f>IF(G921&gt;$K$3,"Futuro","Atraso")</f>
        <v/>
      </c>
      <c r="P921">
        <f>12*(YEAR(G921)-YEAR($K$3))+(MONTH(G921)-MONTH($K$3))</f>
        <v/>
      </c>
      <c r="Q921" s="366">
        <f>IF(M921="IBIRAPITANGA FASE 3",IF(O921="Atraso",L921,L921/(1+$I$2)^P921),IF(O921="Atraso",L921,L921/(1+$I$1)^P921))</f>
        <v/>
      </c>
      <c r="R921">
        <f>IF(O921="Atraso",$K$3-G921,0)</f>
        <v/>
      </c>
      <c r="S921">
        <f>IF(R921&lt;=15,"Até 15",IF(R921&lt;=30,"Entre 15 e 30",IF(R921&lt;=60,"Entre 30 e 60",IF(R921&lt;=90,"Entre 60 e 90",IF(R921&lt;=120,"Entre 90 e 120",IF(R921&lt;=150,"Entre 120 e 150",IF(R921&lt;=180,"Entre 150 e 180","Superior a 180")))))))</f>
        <v/>
      </c>
    </row>
    <row r="922">
      <c r="A922" t="inlineStr">
        <is>
          <t>Q05L02</t>
        </is>
      </c>
      <c r="B922" t="inlineStr">
        <is>
          <t>FLAVIA DE OLIVEIRA ALMEIDA SOUZA</t>
        </is>
      </c>
      <c r="C922" t="n">
        <v>1</v>
      </c>
      <c r="D922" t="inlineStr">
        <is>
          <t>IPCA</t>
        </is>
      </c>
      <c r="E922" t="n">
        <v>0</v>
      </c>
      <c r="F922" t="inlineStr">
        <is>
          <t>MENSAL</t>
        </is>
      </c>
      <c r="G922" t="n">
        <v>46228</v>
      </c>
      <c r="H922" t="n">
        <v>46228</v>
      </c>
      <c r="I922" t="n">
        <v>34</v>
      </c>
      <c r="J922" t="inlineStr">
        <is>
          <t>CARTEIRA</t>
        </is>
      </c>
      <c r="K922" t="inlineStr">
        <is>
          <t>CONTRATO</t>
        </is>
      </c>
      <c r="L922" t="n">
        <v>5138.37</v>
      </c>
      <c r="M922" t="inlineStr">
        <is>
          <t>IBIRAPITANGA FASE 3</t>
        </is>
      </c>
      <c r="N922" s="142">
        <f>DATE(YEAR(G922),MONTH(G922),1)</f>
        <v/>
      </c>
      <c r="O922" s="132">
        <f>IF(G922&gt;$K$3,"Futuro","Atraso")</f>
        <v/>
      </c>
      <c r="P922">
        <f>12*(YEAR(G922)-YEAR($K$3))+(MONTH(G922)-MONTH($K$3))</f>
        <v/>
      </c>
      <c r="Q922" s="366">
        <f>IF(M922="IBIRAPITANGA FASE 3",IF(O922="Atraso",L922,L922/(1+$I$2)^P922),IF(O922="Atraso",L922,L922/(1+$I$1)^P922))</f>
        <v/>
      </c>
      <c r="R922">
        <f>IF(O922="Atraso",$K$3-G922,0)</f>
        <v/>
      </c>
      <c r="S922">
        <f>IF(R922&lt;=15,"Até 15",IF(R922&lt;=30,"Entre 15 e 30",IF(R922&lt;=60,"Entre 30 e 60",IF(R922&lt;=90,"Entre 60 e 90",IF(R922&lt;=120,"Entre 90 e 120",IF(R922&lt;=150,"Entre 120 e 150",IF(R922&lt;=180,"Entre 150 e 180","Superior a 180")))))))</f>
        <v/>
      </c>
    </row>
    <row r="923">
      <c r="A923" t="inlineStr">
        <is>
          <t>Q05L02</t>
        </is>
      </c>
      <c r="B923" t="inlineStr">
        <is>
          <t>FLAVIA DE OLIVEIRA ALMEIDA SOUZA</t>
        </is>
      </c>
      <c r="C923" t="n">
        <v>1</v>
      </c>
      <c r="D923" t="inlineStr">
        <is>
          <t>IPCA</t>
        </is>
      </c>
      <c r="E923" t="n">
        <v>0</v>
      </c>
      <c r="F923" t="inlineStr">
        <is>
          <t>MENSAL</t>
        </is>
      </c>
      <c r="G923" t="n">
        <v>46259</v>
      </c>
      <c r="H923" t="n">
        <v>46259</v>
      </c>
      <c r="I923" t="n">
        <v>35</v>
      </c>
      <c r="J923" t="inlineStr">
        <is>
          <t>CARTEIRA</t>
        </is>
      </c>
      <c r="K923" t="inlineStr">
        <is>
          <t>CONTRATO</t>
        </is>
      </c>
      <c r="L923" t="n">
        <v>5138.37</v>
      </c>
      <c r="M923" t="inlineStr">
        <is>
          <t>IBIRAPITANGA FASE 3</t>
        </is>
      </c>
      <c r="N923" s="142">
        <f>DATE(YEAR(G923),MONTH(G923),1)</f>
        <v/>
      </c>
      <c r="O923" s="132">
        <f>IF(G923&gt;$K$3,"Futuro","Atraso")</f>
        <v/>
      </c>
      <c r="P923">
        <f>12*(YEAR(G923)-YEAR($K$3))+(MONTH(G923)-MONTH($K$3))</f>
        <v/>
      </c>
      <c r="Q923" s="366">
        <f>IF(M923="IBIRAPITANGA FASE 3",IF(O923="Atraso",L923,L923/(1+$I$2)^P923),IF(O923="Atraso",L923,L923/(1+$I$1)^P923))</f>
        <v/>
      </c>
      <c r="R923">
        <f>IF(O923="Atraso",$K$3-G923,0)</f>
        <v/>
      </c>
      <c r="S923">
        <f>IF(R923&lt;=15,"Até 15",IF(R923&lt;=30,"Entre 15 e 30",IF(R923&lt;=60,"Entre 30 e 60",IF(R923&lt;=90,"Entre 60 e 90",IF(R923&lt;=120,"Entre 90 e 120",IF(R923&lt;=150,"Entre 120 e 150",IF(R923&lt;=180,"Entre 150 e 180","Superior a 180")))))))</f>
        <v/>
      </c>
    </row>
    <row r="924">
      <c r="A924" t="inlineStr">
        <is>
          <t>Q05L02</t>
        </is>
      </c>
      <c r="B924" t="inlineStr">
        <is>
          <t>FLAVIA DE OLIVEIRA ALMEIDA SOUZA</t>
        </is>
      </c>
      <c r="C924" t="n">
        <v>1</v>
      </c>
      <c r="D924" t="inlineStr">
        <is>
          <t>IPCA</t>
        </is>
      </c>
      <c r="E924" t="n">
        <v>0</v>
      </c>
      <c r="F924" t="inlineStr">
        <is>
          <t>MENSAL</t>
        </is>
      </c>
      <c r="G924" t="n">
        <v>46290</v>
      </c>
      <c r="H924" t="n">
        <v>46290</v>
      </c>
      <c r="I924" t="n">
        <v>36</v>
      </c>
      <c r="J924" t="inlineStr">
        <is>
          <t>CARTEIRA</t>
        </is>
      </c>
      <c r="K924" t="inlineStr">
        <is>
          <t>CONTRATO</t>
        </is>
      </c>
      <c r="L924" t="n">
        <v>5138.37</v>
      </c>
      <c r="M924" t="inlineStr">
        <is>
          <t>IBIRAPITANGA FASE 3</t>
        </is>
      </c>
      <c r="N924" s="142">
        <f>DATE(YEAR(G924),MONTH(G924),1)</f>
        <v/>
      </c>
      <c r="O924" s="132">
        <f>IF(G924&gt;$K$3,"Futuro","Atraso")</f>
        <v/>
      </c>
      <c r="P924">
        <f>12*(YEAR(G924)-YEAR($K$3))+(MONTH(G924)-MONTH($K$3))</f>
        <v/>
      </c>
      <c r="Q924" s="366">
        <f>IF(M924="IBIRAPITANGA FASE 3",IF(O924="Atraso",L924,L924/(1+$I$2)^P924),IF(O924="Atraso",L924,L924/(1+$I$1)^P924))</f>
        <v/>
      </c>
      <c r="R924">
        <f>IF(O924="Atraso",$K$3-G924,0)</f>
        <v/>
      </c>
      <c r="S924">
        <f>IF(R924&lt;=15,"Até 15",IF(R924&lt;=30,"Entre 15 e 30",IF(R924&lt;=60,"Entre 30 e 60",IF(R924&lt;=90,"Entre 60 e 90",IF(R924&lt;=120,"Entre 90 e 120",IF(R924&lt;=150,"Entre 120 e 150",IF(R924&lt;=180,"Entre 150 e 180","Superior a 180")))))))</f>
        <v/>
      </c>
    </row>
    <row r="925">
      <c r="A925" t="inlineStr">
        <is>
          <t>Q05L02</t>
        </is>
      </c>
      <c r="B925" t="inlineStr">
        <is>
          <t>FLAVIA DE OLIVEIRA ALMEIDA SOUZA</t>
        </is>
      </c>
      <c r="C925" t="n">
        <v>1</v>
      </c>
      <c r="D925" t="inlineStr">
        <is>
          <t>IPCA</t>
        </is>
      </c>
      <c r="E925" t="n">
        <v>0</v>
      </c>
      <c r="F925" t="inlineStr">
        <is>
          <t>MENSAL</t>
        </is>
      </c>
      <c r="G925" t="n">
        <v>46290</v>
      </c>
      <c r="H925" t="n">
        <v>46290</v>
      </c>
      <c r="I925" t="n">
        <v>3</v>
      </c>
      <c r="J925" t="inlineStr">
        <is>
          <t>CARTEIRA</t>
        </is>
      </c>
      <c r="K925" t="inlineStr">
        <is>
          <t>CONTRATO</t>
        </is>
      </c>
      <c r="L925" t="n">
        <v>20553.47</v>
      </c>
      <c r="M925" t="inlineStr">
        <is>
          <t>IBIRAPITANGA FASE 3</t>
        </is>
      </c>
      <c r="N925" s="142">
        <f>DATE(YEAR(G925),MONTH(G925),1)</f>
        <v/>
      </c>
      <c r="O925" s="132">
        <f>IF(G925&gt;$K$3,"Futuro","Atraso")</f>
        <v/>
      </c>
      <c r="P925">
        <f>12*(YEAR(G925)-YEAR($K$3))+(MONTH(G925)-MONTH($K$3))</f>
        <v/>
      </c>
      <c r="Q925" s="366">
        <f>IF(M925="IBIRAPITANGA FASE 3",IF(O925="Atraso",L925,L925/(1+$I$2)^P925),IF(O925="Atraso",L925,L925/(1+$I$1)^P925))</f>
        <v/>
      </c>
      <c r="R925">
        <f>IF(O925="Atraso",$K$3-G925,0)</f>
        <v/>
      </c>
      <c r="S925">
        <f>IF(R925&lt;=15,"Até 15",IF(R925&lt;=30,"Entre 15 e 30",IF(R925&lt;=60,"Entre 30 e 60",IF(R925&lt;=90,"Entre 60 e 90",IF(R925&lt;=120,"Entre 90 e 120",IF(R925&lt;=150,"Entre 120 e 150",IF(R925&lt;=180,"Entre 150 e 180","Superior a 180")))))))</f>
        <v/>
      </c>
    </row>
    <row r="926">
      <c r="A926" t="inlineStr">
        <is>
          <t>Q05L02</t>
        </is>
      </c>
      <c r="B926" t="inlineStr">
        <is>
          <t>FLAVIA DE OLIVEIRA ALMEIDA SOUZA</t>
        </is>
      </c>
      <c r="C926" t="n">
        <v>1</v>
      </c>
      <c r="D926" t="inlineStr">
        <is>
          <t>IPCA</t>
        </is>
      </c>
      <c r="E926" t="n">
        <v>0</v>
      </c>
      <c r="F926" t="inlineStr">
        <is>
          <t>MENSAL</t>
        </is>
      </c>
      <c r="G926" t="n">
        <v>46320</v>
      </c>
      <c r="H926" t="n">
        <v>46320</v>
      </c>
      <c r="I926" t="n">
        <v>37</v>
      </c>
      <c r="J926" t="inlineStr">
        <is>
          <t>CARTEIRA</t>
        </is>
      </c>
      <c r="K926" t="inlineStr">
        <is>
          <t>CONTRATO</t>
        </is>
      </c>
      <c r="L926" t="n">
        <v>5138.37</v>
      </c>
      <c r="M926" t="inlineStr">
        <is>
          <t>IBIRAPITANGA FASE 3</t>
        </is>
      </c>
      <c r="N926" s="142">
        <f>DATE(YEAR(G926),MONTH(G926),1)</f>
        <v/>
      </c>
      <c r="O926" s="132">
        <f>IF(G926&gt;$K$3,"Futuro","Atraso")</f>
        <v/>
      </c>
      <c r="P926">
        <f>12*(YEAR(G926)-YEAR($K$3))+(MONTH(G926)-MONTH($K$3))</f>
        <v/>
      </c>
      <c r="Q926" s="366">
        <f>IF(M926="IBIRAPITANGA FASE 3",IF(O926="Atraso",L926,L926/(1+$I$2)^P926),IF(O926="Atraso",L926,L926/(1+$I$1)^P926))</f>
        <v/>
      </c>
      <c r="R926">
        <f>IF(O926="Atraso",$K$3-G926,0)</f>
        <v/>
      </c>
      <c r="S926">
        <f>IF(R926&lt;=15,"Até 15",IF(R926&lt;=30,"Entre 15 e 30",IF(R926&lt;=60,"Entre 30 e 60",IF(R926&lt;=90,"Entre 60 e 90",IF(R926&lt;=120,"Entre 90 e 120",IF(R926&lt;=150,"Entre 120 e 150",IF(R926&lt;=180,"Entre 150 e 180","Superior a 180")))))))</f>
        <v/>
      </c>
    </row>
    <row r="927">
      <c r="A927" t="inlineStr">
        <is>
          <t>Q05L02</t>
        </is>
      </c>
      <c r="B927" t="inlineStr">
        <is>
          <t>FLAVIA DE OLIVEIRA ALMEIDA SOUZA</t>
        </is>
      </c>
      <c r="C927" t="n">
        <v>1</v>
      </c>
      <c r="D927" t="inlineStr">
        <is>
          <t>IPCA</t>
        </is>
      </c>
      <c r="E927" t="n">
        <v>0</v>
      </c>
      <c r="F927" t="inlineStr">
        <is>
          <t>MENSAL</t>
        </is>
      </c>
      <c r="G927" t="n">
        <v>46351</v>
      </c>
      <c r="H927" t="n">
        <v>46351</v>
      </c>
      <c r="I927" t="n">
        <v>38</v>
      </c>
      <c r="J927" t="inlineStr">
        <is>
          <t>CARTEIRA</t>
        </is>
      </c>
      <c r="K927" t="inlineStr">
        <is>
          <t>CONTRATO</t>
        </is>
      </c>
      <c r="L927" t="n">
        <v>5138.37</v>
      </c>
      <c r="M927" t="inlineStr">
        <is>
          <t>IBIRAPITANGA FASE 3</t>
        </is>
      </c>
      <c r="N927" s="142">
        <f>DATE(YEAR(G927),MONTH(G927),1)</f>
        <v/>
      </c>
      <c r="O927" s="132">
        <f>IF(G927&gt;$K$3,"Futuro","Atraso")</f>
        <v/>
      </c>
      <c r="P927">
        <f>12*(YEAR(G927)-YEAR($K$3))+(MONTH(G927)-MONTH($K$3))</f>
        <v/>
      </c>
      <c r="Q927" s="366">
        <f>IF(M927="IBIRAPITANGA FASE 3",IF(O927="Atraso",L927,L927/(1+$I$2)^P927),IF(O927="Atraso",L927,L927/(1+$I$1)^P927))</f>
        <v/>
      </c>
      <c r="R927">
        <f>IF(O927="Atraso",$K$3-G927,0)</f>
        <v/>
      </c>
      <c r="S927">
        <f>IF(R927&lt;=15,"Até 15",IF(R927&lt;=30,"Entre 15 e 30",IF(R927&lt;=60,"Entre 30 e 60",IF(R927&lt;=90,"Entre 60 e 90",IF(R927&lt;=120,"Entre 90 e 120",IF(R927&lt;=150,"Entre 120 e 150",IF(R927&lt;=180,"Entre 150 e 180","Superior a 180")))))))</f>
        <v/>
      </c>
    </row>
    <row r="928">
      <c r="A928" t="inlineStr">
        <is>
          <t>Q05L02</t>
        </is>
      </c>
      <c r="B928" t="inlineStr">
        <is>
          <t>FLAVIA DE OLIVEIRA ALMEIDA SOUZA</t>
        </is>
      </c>
      <c r="C928" t="n">
        <v>1</v>
      </c>
      <c r="D928" t="inlineStr">
        <is>
          <t>IPCA</t>
        </is>
      </c>
      <c r="E928" t="n">
        <v>0</v>
      </c>
      <c r="F928" t="inlineStr">
        <is>
          <t>MENSAL</t>
        </is>
      </c>
      <c r="G928" t="n">
        <v>46381</v>
      </c>
      <c r="H928" t="n">
        <v>46381</v>
      </c>
      <c r="I928" t="n">
        <v>39</v>
      </c>
      <c r="J928" t="inlineStr">
        <is>
          <t>CARTEIRA</t>
        </is>
      </c>
      <c r="K928" t="inlineStr">
        <is>
          <t>CONTRATO</t>
        </is>
      </c>
      <c r="L928" t="n">
        <v>5138.37</v>
      </c>
      <c r="M928" t="inlineStr">
        <is>
          <t>IBIRAPITANGA FASE 3</t>
        </is>
      </c>
      <c r="N928" s="142">
        <f>DATE(YEAR(G928),MONTH(G928),1)</f>
        <v/>
      </c>
      <c r="O928" s="132">
        <f>IF(G928&gt;$K$3,"Futuro","Atraso")</f>
        <v/>
      </c>
      <c r="P928">
        <f>12*(YEAR(G928)-YEAR($K$3))+(MONTH(G928)-MONTH($K$3))</f>
        <v/>
      </c>
      <c r="Q928" s="366">
        <f>IF(M928="IBIRAPITANGA FASE 3",IF(O928="Atraso",L928,L928/(1+$I$2)^P928),IF(O928="Atraso",L928,L928/(1+$I$1)^P928))</f>
        <v/>
      </c>
      <c r="R928">
        <f>IF(O928="Atraso",$K$3-G928,0)</f>
        <v/>
      </c>
      <c r="S928">
        <f>IF(R928&lt;=15,"Até 15",IF(R928&lt;=30,"Entre 15 e 30",IF(R928&lt;=60,"Entre 30 e 60",IF(R928&lt;=90,"Entre 60 e 90",IF(R928&lt;=120,"Entre 90 e 120",IF(R928&lt;=150,"Entre 120 e 150",IF(R928&lt;=180,"Entre 150 e 180","Superior a 180")))))))</f>
        <v/>
      </c>
    </row>
    <row r="929">
      <c r="A929" t="inlineStr">
        <is>
          <t>Q05L02</t>
        </is>
      </c>
      <c r="B929" t="inlineStr">
        <is>
          <t>FLAVIA DE OLIVEIRA ALMEIDA SOUZA</t>
        </is>
      </c>
      <c r="C929" t="n">
        <v>1</v>
      </c>
      <c r="D929" t="inlineStr">
        <is>
          <t>IPCA</t>
        </is>
      </c>
      <c r="E929" t="n">
        <v>0</v>
      </c>
      <c r="F929" t="inlineStr">
        <is>
          <t>MENSAL</t>
        </is>
      </c>
      <c r="G929" t="n">
        <v>46412</v>
      </c>
      <c r="H929" t="n">
        <v>46412</v>
      </c>
      <c r="I929" t="n">
        <v>40</v>
      </c>
      <c r="J929" t="inlineStr">
        <is>
          <t>CARTEIRA</t>
        </is>
      </c>
      <c r="K929" t="inlineStr">
        <is>
          <t>CONTRATO</t>
        </is>
      </c>
      <c r="L929" t="n">
        <v>5138.37</v>
      </c>
      <c r="M929" t="inlineStr">
        <is>
          <t>IBIRAPITANGA FASE 3</t>
        </is>
      </c>
      <c r="N929" s="142">
        <f>DATE(YEAR(G929),MONTH(G929),1)</f>
        <v/>
      </c>
      <c r="O929" s="132">
        <f>IF(G929&gt;$K$3,"Futuro","Atraso")</f>
        <v/>
      </c>
      <c r="P929">
        <f>12*(YEAR(G929)-YEAR($K$3))+(MONTH(G929)-MONTH($K$3))</f>
        <v/>
      </c>
      <c r="Q929" s="366">
        <f>IF(M929="IBIRAPITANGA FASE 3",IF(O929="Atraso",L929,L929/(1+$I$2)^P929),IF(O929="Atraso",L929,L929/(1+$I$1)^P929))</f>
        <v/>
      </c>
      <c r="R929">
        <f>IF(O929="Atraso",$K$3-G929,0)</f>
        <v/>
      </c>
      <c r="S929">
        <f>IF(R929&lt;=15,"Até 15",IF(R929&lt;=30,"Entre 15 e 30",IF(R929&lt;=60,"Entre 30 e 60",IF(R929&lt;=90,"Entre 60 e 90",IF(R929&lt;=120,"Entre 90 e 120",IF(R929&lt;=150,"Entre 120 e 150",IF(R929&lt;=180,"Entre 150 e 180","Superior a 180")))))))</f>
        <v/>
      </c>
    </row>
    <row r="930">
      <c r="A930" t="inlineStr">
        <is>
          <t>Q05L02</t>
        </is>
      </c>
      <c r="B930" t="inlineStr">
        <is>
          <t>FLAVIA DE OLIVEIRA ALMEIDA SOUZA</t>
        </is>
      </c>
      <c r="C930" t="n">
        <v>1</v>
      </c>
      <c r="D930" t="inlineStr">
        <is>
          <t>IPCA</t>
        </is>
      </c>
      <c r="E930" t="n">
        <v>0</v>
      </c>
      <c r="F930" t="inlineStr">
        <is>
          <t>MENSAL</t>
        </is>
      </c>
      <c r="G930" t="n">
        <v>46443</v>
      </c>
      <c r="H930" t="n">
        <v>46443</v>
      </c>
      <c r="I930" t="n">
        <v>41</v>
      </c>
      <c r="J930" t="inlineStr">
        <is>
          <t>CARTEIRA</t>
        </is>
      </c>
      <c r="K930" t="inlineStr">
        <is>
          <t>CONTRATO</t>
        </is>
      </c>
      <c r="L930" t="n">
        <v>5138.37</v>
      </c>
      <c r="M930" t="inlineStr">
        <is>
          <t>IBIRAPITANGA FASE 3</t>
        </is>
      </c>
      <c r="N930" s="142">
        <f>DATE(YEAR(G930),MONTH(G930),1)</f>
        <v/>
      </c>
      <c r="O930" s="132">
        <f>IF(G930&gt;$K$3,"Futuro","Atraso")</f>
        <v/>
      </c>
      <c r="P930">
        <f>12*(YEAR(G930)-YEAR($K$3))+(MONTH(G930)-MONTH($K$3))</f>
        <v/>
      </c>
      <c r="Q930" s="366">
        <f>IF(M930="IBIRAPITANGA FASE 3",IF(O930="Atraso",L930,L930/(1+$I$2)^P930),IF(O930="Atraso",L930,L930/(1+$I$1)^P930))</f>
        <v/>
      </c>
      <c r="R930">
        <f>IF(O930="Atraso",$K$3-G930,0)</f>
        <v/>
      </c>
      <c r="S930">
        <f>IF(R930&lt;=15,"Até 15",IF(R930&lt;=30,"Entre 15 e 30",IF(R930&lt;=60,"Entre 30 e 60",IF(R930&lt;=90,"Entre 60 e 90",IF(R930&lt;=120,"Entre 90 e 120",IF(R930&lt;=150,"Entre 120 e 150",IF(R930&lt;=180,"Entre 150 e 180","Superior a 180")))))))</f>
        <v/>
      </c>
    </row>
    <row r="931">
      <c r="A931" t="inlineStr">
        <is>
          <t>Q05L02</t>
        </is>
      </c>
      <c r="B931" t="inlineStr">
        <is>
          <t>FLAVIA DE OLIVEIRA ALMEIDA SOUZA</t>
        </is>
      </c>
      <c r="C931" t="n">
        <v>1</v>
      </c>
      <c r="D931" t="inlineStr">
        <is>
          <t>IPCA</t>
        </is>
      </c>
      <c r="E931" t="n">
        <v>0</v>
      </c>
      <c r="F931" t="inlineStr">
        <is>
          <t>MENSAL</t>
        </is>
      </c>
      <c r="G931" t="n">
        <v>46471</v>
      </c>
      <c r="H931" t="n">
        <v>46471</v>
      </c>
      <c r="I931" t="n">
        <v>42</v>
      </c>
      <c r="J931" t="inlineStr">
        <is>
          <t>CARTEIRA</t>
        </is>
      </c>
      <c r="K931" t="inlineStr">
        <is>
          <t>CONTRATO</t>
        </is>
      </c>
      <c r="L931" t="n">
        <v>5138.37</v>
      </c>
      <c r="M931" t="inlineStr">
        <is>
          <t>IBIRAPITANGA FASE 3</t>
        </is>
      </c>
      <c r="N931" s="142">
        <f>DATE(YEAR(G931),MONTH(G931),1)</f>
        <v/>
      </c>
      <c r="O931" s="132">
        <f>IF(G931&gt;$K$3,"Futuro","Atraso")</f>
        <v/>
      </c>
      <c r="P931">
        <f>12*(YEAR(G931)-YEAR($K$3))+(MONTH(G931)-MONTH($K$3))</f>
        <v/>
      </c>
      <c r="Q931" s="366">
        <f>IF(M931="IBIRAPITANGA FASE 3",IF(O931="Atraso",L931,L931/(1+$I$2)^P931),IF(O931="Atraso",L931,L931/(1+$I$1)^P931))</f>
        <v/>
      </c>
      <c r="R931">
        <f>IF(O931="Atraso",$K$3-G931,0)</f>
        <v/>
      </c>
      <c r="S931">
        <f>IF(R931&lt;=15,"Até 15",IF(R931&lt;=30,"Entre 15 e 30",IF(R931&lt;=60,"Entre 30 e 60",IF(R931&lt;=90,"Entre 60 e 90",IF(R931&lt;=120,"Entre 90 e 120",IF(R931&lt;=150,"Entre 120 e 150",IF(R931&lt;=180,"Entre 150 e 180","Superior a 180")))))))</f>
        <v/>
      </c>
    </row>
    <row r="932">
      <c r="A932" t="inlineStr">
        <is>
          <t>Q05L02</t>
        </is>
      </c>
      <c r="B932" t="inlineStr">
        <is>
          <t>FLAVIA DE OLIVEIRA ALMEIDA SOUZA</t>
        </is>
      </c>
      <c r="C932" t="n">
        <v>1</v>
      </c>
      <c r="D932" t="inlineStr">
        <is>
          <t>IPCA</t>
        </is>
      </c>
      <c r="E932" t="n">
        <v>0</v>
      </c>
      <c r="F932" t="inlineStr">
        <is>
          <t>MENSAL</t>
        </is>
      </c>
      <c r="G932" t="n">
        <v>46502</v>
      </c>
      <c r="H932" t="n">
        <v>46502</v>
      </c>
      <c r="I932" t="n">
        <v>43</v>
      </c>
      <c r="J932" t="inlineStr">
        <is>
          <t>CARTEIRA</t>
        </is>
      </c>
      <c r="K932" t="inlineStr">
        <is>
          <t>CONTRATO</t>
        </is>
      </c>
      <c r="L932" t="n">
        <v>5138.37</v>
      </c>
      <c r="M932" t="inlineStr">
        <is>
          <t>IBIRAPITANGA FASE 3</t>
        </is>
      </c>
      <c r="N932" s="142">
        <f>DATE(YEAR(G932),MONTH(G932),1)</f>
        <v/>
      </c>
      <c r="O932" s="132">
        <f>IF(G932&gt;$K$3,"Futuro","Atraso")</f>
        <v/>
      </c>
      <c r="P932">
        <f>12*(YEAR(G932)-YEAR($K$3))+(MONTH(G932)-MONTH($K$3))</f>
        <v/>
      </c>
      <c r="Q932" s="366">
        <f>IF(M932="IBIRAPITANGA FASE 3",IF(O932="Atraso",L932,L932/(1+$I$2)^P932),IF(O932="Atraso",L932,L932/(1+$I$1)^P932))</f>
        <v/>
      </c>
      <c r="R932">
        <f>IF(O932="Atraso",$K$3-G932,0)</f>
        <v/>
      </c>
      <c r="S932">
        <f>IF(R932&lt;=15,"Até 15",IF(R932&lt;=30,"Entre 15 e 30",IF(R932&lt;=60,"Entre 30 e 60",IF(R932&lt;=90,"Entre 60 e 90",IF(R932&lt;=120,"Entre 90 e 120",IF(R932&lt;=150,"Entre 120 e 150",IF(R932&lt;=180,"Entre 150 e 180","Superior a 180")))))))</f>
        <v/>
      </c>
    </row>
    <row r="933">
      <c r="A933" t="inlineStr">
        <is>
          <t>Q05L02</t>
        </is>
      </c>
      <c r="B933" t="inlineStr">
        <is>
          <t>FLAVIA DE OLIVEIRA ALMEIDA SOUZA</t>
        </is>
      </c>
      <c r="C933" t="n">
        <v>1</v>
      </c>
      <c r="D933" t="inlineStr">
        <is>
          <t>IPCA</t>
        </is>
      </c>
      <c r="E933" t="n">
        <v>0</v>
      </c>
      <c r="F933" t="inlineStr">
        <is>
          <t>MENSAL</t>
        </is>
      </c>
      <c r="G933" t="n">
        <v>46532</v>
      </c>
      <c r="H933" t="n">
        <v>46532</v>
      </c>
      <c r="I933" t="n">
        <v>44</v>
      </c>
      <c r="J933" t="inlineStr">
        <is>
          <t>CARTEIRA</t>
        </is>
      </c>
      <c r="K933" t="inlineStr">
        <is>
          <t>CONTRATO</t>
        </is>
      </c>
      <c r="L933" t="n">
        <v>5138.37</v>
      </c>
      <c r="M933" t="inlineStr">
        <is>
          <t>IBIRAPITANGA FASE 3</t>
        </is>
      </c>
      <c r="N933" s="142">
        <f>DATE(YEAR(G933),MONTH(G933),1)</f>
        <v/>
      </c>
      <c r="O933" s="132">
        <f>IF(G933&gt;$K$3,"Futuro","Atraso")</f>
        <v/>
      </c>
      <c r="P933">
        <f>12*(YEAR(G933)-YEAR($K$3))+(MONTH(G933)-MONTH($K$3))</f>
        <v/>
      </c>
      <c r="Q933" s="366">
        <f>IF(M933="IBIRAPITANGA FASE 3",IF(O933="Atraso",L933,L933/(1+$I$2)^P933),IF(O933="Atraso",L933,L933/(1+$I$1)^P933))</f>
        <v/>
      </c>
      <c r="R933">
        <f>IF(O933="Atraso",$K$3-G933,0)</f>
        <v/>
      </c>
      <c r="S933">
        <f>IF(R933&lt;=15,"Até 15",IF(R933&lt;=30,"Entre 15 e 30",IF(R933&lt;=60,"Entre 30 e 60",IF(R933&lt;=90,"Entre 60 e 90",IF(R933&lt;=120,"Entre 90 e 120",IF(R933&lt;=150,"Entre 120 e 150",IF(R933&lt;=180,"Entre 150 e 180","Superior a 180")))))))</f>
        <v/>
      </c>
    </row>
    <row r="934">
      <c r="A934" t="inlineStr">
        <is>
          <t>Q05L02</t>
        </is>
      </c>
      <c r="B934" t="inlineStr">
        <is>
          <t>FLAVIA DE OLIVEIRA ALMEIDA SOUZA</t>
        </is>
      </c>
      <c r="C934" t="n">
        <v>1</v>
      </c>
      <c r="D934" t="inlineStr">
        <is>
          <t>IPCA</t>
        </is>
      </c>
      <c r="E934" t="n">
        <v>0</v>
      </c>
      <c r="F934" t="inlineStr">
        <is>
          <t>MENSAL</t>
        </is>
      </c>
      <c r="G934" t="n">
        <v>46563</v>
      </c>
      <c r="H934" t="n">
        <v>46563</v>
      </c>
      <c r="I934" t="n">
        <v>45</v>
      </c>
      <c r="J934" t="inlineStr">
        <is>
          <t>CARTEIRA</t>
        </is>
      </c>
      <c r="K934" t="inlineStr">
        <is>
          <t>CONTRATO</t>
        </is>
      </c>
      <c r="L934" t="n">
        <v>5138.37</v>
      </c>
      <c r="M934" t="inlineStr">
        <is>
          <t>IBIRAPITANGA FASE 3</t>
        </is>
      </c>
      <c r="N934" s="142">
        <f>DATE(YEAR(G934),MONTH(G934),1)</f>
        <v/>
      </c>
      <c r="O934" s="132">
        <f>IF(G934&gt;$K$3,"Futuro","Atraso")</f>
        <v/>
      </c>
      <c r="P934">
        <f>12*(YEAR(G934)-YEAR($K$3))+(MONTH(G934)-MONTH($K$3))</f>
        <v/>
      </c>
      <c r="Q934" s="366">
        <f>IF(M934="IBIRAPITANGA FASE 3",IF(O934="Atraso",L934,L934/(1+$I$2)^P934),IF(O934="Atraso",L934,L934/(1+$I$1)^P934))</f>
        <v/>
      </c>
      <c r="R934">
        <f>IF(O934="Atraso",$K$3-G934,0)</f>
        <v/>
      </c>
      <c r="S934">
        <f>IF(R934&lt;=15,"Até 15",IF(R934&lt;=30,"Entre 15 e 30",IF(R934&lt;=60,"Entre 30 e 60",IF(R934&lt;=90,"Entre 60 e 90",IF(R934&lt;=120,"Entre 90 e 120",IF(R934&lt;=150,"Entre 120 e 150",IF(R934&lt;=180,"Entre 150 e 180","Superior a 180")))))))</f>
        <v/>
      </c>
    </row>
    <row r="935">
      <c r="A935" t="inlineStr">
        <is>
          <t>Q05L02</t>
        </is>
      </c>
      <c r="B935" t="inlineStr">
        <is>
          <t>FLAVIA DE OLIVEIRA ALMEIDA SOUZA</t>
        </is>
      </c>
      <c r="C935" t="n">
        <v>1</v>
      </c>
      <c r="D935" t="inlineStr">
        <is>
          <t>IPCA</t>
        </is>
      </c>
      <c r="E935" t="n">
        <v>0</v>
      </c>
      <c r="F935" t="inlineStr">
        <is>
          <t>MENSAL</t>
        </is>
      </c>
      <c r="G935" t="n">
        <v>46593</v>
      </c>
      <c r="H935" t="n">
        <v>46593</v>
      </c>
      <c r="I935" t="n">
        <v>46</v>
      </c>
      <c r="J935" t="inlineStr">
        <is>
          <t>CARTEIRA</t>
        </is>
      </c>
      <c r="K935" t="inlineStr">
        <is>
          <t>CONTRATO</t>
        </is>
      </c>
      <c r="L935" t="n">
        <v>5138.37</v>
      </c>
      <c r="M935" t="inlineStr">
        <is>
          <t>IBIRAPITANGA FASE 3</t>
        </is>
      </c>
      <c r="N935" s="142">
        <f>DATE(YEAR(G935),MONTH(G935),1)</f>
        <v/>
      </c>
      <c r="O935" s="132">
        <f>IF(G935&gt;$K$3,"Futuro","Atraso")</f>
        <v/>
      </c>
      <c r="P935">
        <f>12*(YEAR(G935)-YEAR($K$3))+(MONTH(G935)-MONTH($K$3))</f>
        <v/>
      </c>
      <c r="Q935" s="366">
        <f>IF(M935="IBIRAPITANGA FASE 3",IF(O935="Atraso",L935,L935/(1+$I$2)^P935),IF(O935="Atraso",L935,L935/(1+$I$1)^P935))</f>
        <v/>
      </c>
      <c r="R935">
        <f>IF(O935="Atraso",$K$3-G935,0)</f>
        <v/>
      </c>
      <c r="S935">
        <f>IF(R935&lt;=15,"Até 15",IF(R935&lt;=30,"Entre 15 e 30",IF(R935&lt;=60,"Entre 30 e 60",IF(R935&lt;=90,"Entre 60 e 90",IF(R935&lt;=120,"Entre 90 e 120",IF(R935&lt;=150,"Entre 120 e 150",IF(R935&lt;=180,"Entre 150 e 180","Superior a 180")))))))</f>
        <v/>
      </c>
    </row>
    <row r="936">
      <c r="A936" t="inlineStr">
        <is>
          <t>Q05L02</t>
        </is>
      </c>
      <c r="B936" t="inlineStr">
        <is>
          <t>FLAVIA DE OLIVEIRA ALMEIDA SOUZA</t>
        </is>
      </c>
      <c r="C936" t="n">
        <v>1</v>
      </c>
      <c r="D936" t="inlineStr">
        <is>
          <t>IPCA</t>
        </is>
      </c>
      <c r="E936" t="n">
        <v>0</v>
      </c>
      <c r="F936" t="inlineStr">
        <is>
          <t>MENSAL</t>
        </is>
      </c>
      <c r="G936" t="n">
        <v>46624</v>
      </c>
      <c r="H936" t="n">
        <v>46624</v>
      </c>
      <c r="I936" t="n">
        <v>47</v>
      </c>
      <c r="J936" t="inlineStr">
        <is>
          <t>CARTEIRA</t>
        </is>
      </c>
      <c r="K936" t="inlineStr">
        <is>
          <t>CONTRATO</t>
        </is>
      </c>
      <c r="L936" t="n">
        <v>5138.37</v>
      </c>
      <c r="M936" t="inlineStr">
        <is>
          <t>IBIRAPITANGA FASE 3</t>
        </is>
      </c>
      <c r="N936" s="142">
        <f>DATE(YEAR(G936),MONTH(G936),1)</f>
        <v/>
      </c>
      <c r="O936" s="132">
        <f>IF(G936&gt;$K$3,"Futuro","Atraso")</f>
        <v/>
      </c>
      <c r="P936">
        <f>12*(YEAR(G936)-YEAR($K$3))+(MONTH(G936)-MONTH($K$3))</f>
        <v/>
      </c>
      <c r="Q936" s="366">
        <f>IF(M936="IBIRAPITANGA FASE 3",IF(O936="Atraso",L936,L936/(1+$I$2)^P936),IF(O936="Atraso",L936,L936/(1+$I$1)^P936))</f>
        <v/>
      </c>
      <c r="R936">
        <f>IF(O936="Atraso",$K$3-G936,0)</f>
        <v/>
      </c>
      <c r="S936">
        <f>IF(R936&lt;=15,"Até 15",IF(R936&lt;=30,"Entre 15 e 30",IF(R936&lt;=60,"Entre 30 e 60",IF(R936&lt;=90,"Entre 60 e 90",IF(R936&lt;=120,"Entre 90 e 120",IF(R936&lt;=150,"Entre 120 e 150",IF(R936&lt;=180,"Entre 150 e 180","Superior a 180")))))))</f>
        <v/>
      </c>
    </row>
    <row r="937">
      <c r="A937" t="inlineStr">
        <is>
          <t>Q05L02</t>
        </is>
      </c>
      <c r="B937" t="inlineStr">
        <is>
          <t>FLAVIA DE OLIVEIRA ALMEIDA SOUZA</t>
        </is>
      </c>
      <c r="C937" t="n">
        <v>1</v>
      </c>
      <c r="D937" t="inlineStr">
        <is>
          <t>IPCA</t>
        </is>
      </c>
      <c r="E937" t="n">
        <v>0</v>
      </c>
      <c r="F937" t="inlineStr">
        <is>
          <t>MENSAL</t>
        </is>
      </c>
      <c r="G937" t="n">
        <v>46655</v>
      </c>
      <c r="H937" t="n">
        <v>46655</v>
      </c>
      <c r="I937" t="n">
        <v>48</v>
      </c>
      <c r="J937" t="inlineStr">
        <is>
          <t>CARTEIRA</t>
        </is>
      </c>
      <c r="K937" t="inlineStr">
        <is>
          <t>CONTRATO</t>
        </is>
      </c>
      <c r="L937" t="n">
        <v>5138.37</v>
      </c>
      <c r="M937" t="inlineStr">
        <is>
          <t>IBIRAPITANGA FASE 3</t>
        </is>
      </c>
      <c r="N937" s="142">
        <f>DATE(YEAR(G937),MONTH(G937),1)</f>
        <v/>
      </c>
      <c r="O937" s="132">
        <f>IF(G937&gt;$K$3,"Futuro","Atraso")</f>
        <v/>
      </c>
      <c r="P937">
        <f>12*(YEAR(G937)-YEAR($K$3))+(MONTH(G937)-MONTH($K$3))</f>
        <v/>
      </c>
      <c r="Q937" s="366">
        <f>IF(M937="IBIRAPITANGA FASE 3",IF(O937="Atraso",L937,L937/(1+$I$2)^P937),IF(O937="Atraso",L937,L937/(1+$I$1)^P937))</f>
        <v/>
      </c>
      <c r="R937">
        <f>IF(O937="Atraso",$K$3-G937,0)</f>
        <v/>
      </c>
      <c r="S937">
        <f>IF(R937&lt;=15,"Até 15",IF(R937&lt;=30,"Entre 15 e 30",IF(R937&lt;=60,"Entre 30 e 60",IF(R937&lt;=90,"Entre 60 e 90",IF(R937&lt;=120,"Entre 90 e 120",IF(R937&lt;=150,"Entre 120 e 150",IF(R937&lt;=180,"Entre 150 e 180","Superior a 180")))))))</f>
        <v/>
      </c>
    </row>
    <row r="938">
      <c r="A938" t="inlineStr">
        <is>
          <t>Q05L02</t>
        </is>
      </c>
      <c r="B938" t="inlineStr">
        <is>
          <t>FLAVIA DE OLIVEIRA ALMEIDA SOUZA</t>
        </is>
      </c>
      <c r="C938" t="n">
        <v>1</v>
      </c>
      <c r="D938" t="inlineStr">
        <is>
          <t>IPCA</t>
        </is>
      </c>
      <c r="E938" t="n">
        <v>0</v>
      </c>
      <c r="F938" t="inlineStr">
        <is>
          <t>MENSAL</t>
        </is>
      </c>
      <c r="G938" t="n">
        <v>46655</v>
      </c>
      <c r="H938" t="n">
        <v>46655</v>
      </c>
      <c r="I938" t="n">
        <v>4</v>
      </c>
      <c r="J938" t="inlineStr">
        <is>
          <t>CARTEIRA</t>
        </is>
      </c>
      <c r="K938" t="inlineStr">
        <is>
          <t>CONTRATO</t>
        </is>
      </c>
      <c r="L938" t="n">
        <v>20553.47</v>
      </c>
      <c r="M938" t="inlineStr">
        <is>
          <t>IBIRAPITANGA FASE 3</t>
        </is>
      </c>
      <c r="N938" s="142">
        <f>DATE(YEAR(G938),MONTH(G938),1)</f>
        <v/>
      </c>
      <c r="O938" s="132">
        <f>IF(G938&gt;$K$3,"Futuro","Atraso")</f>
        <v/>
      </c>
      <c r="P938">
        <f>12*(YEAR(G938)-YEAR($K$3))+(MONTH(G938)-MONTH($K$3))</f>
        <v/>
      </c>
      <c r="Q938" s="366">
        <f>IF(M938="IBIRAPITANGA FASE 3",IF(O938="Atraso",L938,L938/(1+$I$2)^P938),IF(O938="Atraso",L938,L938/(1+$I$1)^P938))</f>
        <v/>
      </c>
      <c r="R938">
        <f>IF(O938="Atraso",$K$3-G938,0)</f>
        <v/>
      </c>
      <c r="S938">
        <f>IF(R938&lt;=15,"Até 15",IF(R938&lt;=30,"Entre 15 e 30",IF(R938&lt;=60,"Entre 30 e 60",IF(R938&lt;=90,"Entre 60 e 90",IF(R938&lt;=120,"Entre 90 e 120",IF(R938&lt;=150,"Entre 120 e 150",IF(R938&lt;=180,"Entre 150 e 180","Superior a 180")))))))</f>
        <v/>
      </c>
    </row>
    <row r="939">
      <c r="A939" t="inlineStr">
        <is>
          <t>Q05L03</t>
        </is>
      </c>
      <c r="B939" t="inlineStr">
        <is>
          <t>EDUARDO GOYA</t>
        </is>
      </c>
      <c r="C939" t="n">
        <v>1</v>
      </c>
      <c r="D939" t="inlineStr">
        <is>
          <t>IPCA</t>
        </is>
      </c>
      <c r="E939" t="n">
        <v>0</v>
      </c>
      <c r="F939" t="inlineStr">
        <is>
          <t>MENSAL</t>
        </is>
      </c>
      <c r="G939" t="n">
        <v>45245</v>
      </c>
      <c r="H939" t="n">
        <v>45245</v>
      </c>
      <c r="I939" t="n">
        <v>36</v>
      </c>
      <c r="J939" t="inlineStr">
        <is>
          <t>CARTEIRA</t>
        </is>
      </c>
      <c r="K939" t="inlineStr">
        <is>
          <t>CONTRATO</t>
        </is>
      </c>
      <c r="L939" t="n">
        <v>5000.03</v>
      </c>
      <c r="M939" t="inlineStr">
        <is>
          <t>IBIRAPITANGA FASE 3</t>
        </is>
      </c>
      <c r="N939" s="142">
        <f>DATE(YEAR(G939),MONTH(G939),1)</f>
        <v/>
      </c>
      <c r="O939" s="132">
        <f>IF(G939&gt;$K$3,"Futuro","Atraso")</f>
        <v/>
      </c>
      <c r="P939">
        <f>12*(YEAR(G939)-YEAR($K$3))+(MONTH(G939)-MONTH($K$3))</f>
        <v/>
      </c>
      <c r="Q939" s="366">
        <f>IF(M939="IBIRAPITANGA FASE 3",IF(O939="Atraso",L939,L939/(1+$I$2)^P939),IF(O939="Atraso",L939,L939/(1+$I$1)^P939))</f>
        <v/>
      </c>
      <c r="R939">
        <f>IF(O939="Atraso",$K$3-G939,0)</f>
        <v/>
      </c>
      <c r="S939">
        <f>IF(R939&lt;=15,"Até 15",IF(R939&lt;=30,"Entre 15 e 30",IF(R939&lt;=60,"Entre 30 e 60",IF(R939&lt;=90,"Entre 60 e 90",IF(R939&lt;=120,"Entre 90 e 120",IF(R939&lt;=150,"Entre 120 e 150",IF(R939&lt;=180,"Entre 150 e 180","Superior a 180")))))))</f>
        <v/>
      </c>
    </row>
    <row r="940">
      <c r="A940" t="inlineStr">
        <is>
          <t>Q05L03</t>
        </is>
      </c>
      <c r="B940" t="inlineStr">
        <is>
          <t>EDUARDO GOYA</t>
        </is>
      </c>
      <c r="C940" t="n">
        <v>1</v>
      </c>
      <c r="D940" t="inlineStr">
        <is>
          <t>IPCA</t>
        </is>
      </c>
      <c r="E940" t="n">
        <v>0</v>
      </c>
      <c r="F940" t="inlineStr">
        <is>
          <t>MENSAL</t>
        </is>
      </c>
      <c r="G940" t="n">
        <v>45275</v>
      </c>
      <c r="H940" t="n">
        <v>45275</v>
      </c>
      <c r="I940" t="n">
        <v>37</v>
      </c>
      <c r="J940" t="inlineStr">
        <is>
          <t>CARTEIRA</t>
        </is>
      </c>
      <c r="K940" t="inlineStr">
        <is>
          <t>CONTRATO</t>
        </is>
      </c>
      <c r="L940" t="n">
        <v>5000.03</v>
      </c>
      <c r="M940" t="inlineStr">
        <is>
          <t>IBIRAPITANGA FASE 3</t>
        </is>
      </c>
      <c r="N940" s="142">
        <f>DATE(YEAR(G940),MONTH(G940),1)</f>
        <v/>
      </c>
      <c r="O940" s="132">
        <f>IF(G940&gt;$K$3,"Futuro","Atraso")</f>
        <v/>
      </c>
      <c r="P940">
        <f>12*(YEAR(G940)-YEAR($K$3))+(MONTH(G940)-MONTH($K$3))</f>
        <v/>
      </c>
      <c r="Q940" s="366">
        <f>IF(M940="IBIRAPITANGA FASE 3",IF(O940="Atraso",L940,L940/(1+$I$2)^P940),IF(O940="Atraso",L940,L940/(1+$I$1)^P940))</f>
        <v/>
      </c>
      <c r="R940">
        <f>IF(O940="Atraso",$K$3-G940,0)</f>
        <v/>
      </c>
      <c r="S940">
        <f>IF(R940&lt;=15,"Até 15",IF(R940&lt;=30,"Entre 15 e 30",IF(R940&lt;=60,"Entre 30 e 60",IF(R940&lt;=90,"Entre 60 e 90",IF(R940&lt;=120,"Entre 90 e 120",IF(R940&lt;=150,"Entre 120 e 150",IF(R940&lt;=180,"Entre 150 e 180","Superior a 180")))))))</f>
        <v/>
      </c>
    </row>
    <row r="941">
      <c r="A941" t="inlineStr">
        <is>
          <t>Q05L03</t>
        </is>
      </c>
      <c r="B941" t="inlineStr">
        <is>
          <t>EDUARDO GOYA</t>
        </is>
      </c>
      <c r="C941" t="n">
        <v>1</v>
      </c>
      <c r="D941" t="inlineStr">
        <is>
          <t>IPCA</t>
        </is>
      </c>
      <c r="E941" t="n">
        <v>0</v>
      </c>
      <c r="F941" t="inlineStr">
        <is>
          <t>MENSAL</t>
        </is>
      </c>
      <c r="G941" t="n">
        <v>45306</v>
      </c>
      <c r="H941" t="n">
        <v>45306</v>
      </c>
      <c r="I941" t="n">
        <v>38</v>
      </c>
      <c r="J941" t="inlineStr">
        <is>
          <t>CARTEIRA</t>
        </is>
      </c>
      <c r="K941" t="inlineStr">
        <is>
          <t>CONTRATO</t>
        </is>
      </c>
      <c r="L941" t="n">
        <v>5000.03</v>
      </c>
      <c r="M941" t="inlineStr">
        <is>
          <t>IBIRAPITANGA FASE 3</t>
        </is>
      </c>
      <c r="N941" s="142">
        <f>DATE(YEAR(G941),MONTH(G941),1)</f>
        <v/>
      </c>
      <c r="O941" s="132">
        <f>IF(G941&gt;$K$3,"Futuro","Atraso")</f>
        <v/>
      </c>
      <c r="P941">
        <f>12*(YEAR(G941)-YEAR($K$3))+(MONTH(G941)-MONTH($K$3))</f>
        <v/>
      </c>
      <c r="Q941" s="366">
        <f>IF(M941="IBIRAPITANGA FASE 3",IF(O941="Atraso",L941,L941/(1+$I$2)^P941),IF(O941="Atraso",L941,L941/(1+$I$1)^P941))</f>
        <v/>
      </c>
      <c r="R941">
        <f>IF(O941="Atraso",$K$3-G941,0)</f>
        <v/>
      </c>
      <c r="S941">
        <f>IF(R941&lt;=15,"Até 15",IF(R941&lt;=30,"Entre 15 e 30",IF(R941&lt;=60,"Entre 30 e 60",IF(R941&lt;=90,"Entre 60 e 90",IF(R941&lt;=120,"Entre 90 e 120",IF(R941&lt;=150,"Entre 120 e 150",IF(R941&lt;=180,"Entre 150 e 180","Superior a 180")))))))</f>
        <v/>
      </c>
    </row>
    <row r="942">
      <c r="A942" t="inlineStr">
        <is>
          <t>Q05L03</t>
        </is>
      </c>
      <c r="B942" t="inlineStr">
        <is>
          <t>EDUARDO GOYA</t>
        </is>
      </c>
      <c r="C942" t="n">
        <v>1</v>
      </c>
      <c r="D942" t="inlineStr">
        <is>
          <t>IPCA</t>
        </is>
      </c>
      <c r="E942" t="n">
        <v>0</v>
      </c>
      <c r="F942" t="inlineStr">
        <is>
          <t>MENSAL</t>
        </is>
      </c>
      <c r="G942" t="n">
        <v>45337</v>
      </c>
      <c r="H942" t="n">
        <v>45337</v>
      </c>
      <c r="I942" t="n">
        <v>39</v>
      </c>
      <c r="J942" t="inlineStr">
        <is>
          <t>CARTEIRA</t>
        </is>
      </c>
      <c r="K942" t="inlineStr">
        <is>
          <t>CONTRATO</t>
        </is>
      </c>
      <c r="L942" t="n">
        <v>5000.03</v>
      </c>
      <c r="M942" t="inlineStr">
        <is>
          <t>IBIRAPITANGA FASE 3</t>
        </is>
      </c>
      <c r="N942" s="142">
        <f>DATE(YEAR(G942),MONTH(G942),1)</f>
        <v/>
      </c>
      <c r="O942" s="132">
        <f>IF(G942&gt;$K$3,"Futuro","Atraso")</f>
        <v/>
      </c>
      <c r="P942">
        <f>12*(YEAR(G942)-YEAR($K$3))+(MONTH(G942)-MONTH($K$3))</f>
        <v/>
      </c>
      <c r="Q942" s="366">
        <f>IF(M942="IBIRAPITANGA FASE 3",IF(O942="Atraso",L942,L942/(1+$I$2)^P942),IF(O942="Atraso",L942,L942/(1+$I$1)^P942))</f>
        <v/>
      </c>
      <c r="R942">
        <f>IF(O942="Atraso",$K$3-G942,0)</f>
        <v/>
      </c>
      <c r="S942">
        <f>IF(R942&lt;=15,"Até 15",IF(R942&lt;=30,"Entre 15 e 30",IF(R942&lt;=60,"Entre 30 e 60",IF(R942&lt;=90,"Entre 60 e 90",IF(R942&lt;=120,"Entre 90 e 120",IF(R942&lt;=150,"Entre 120 e 150",IF(R942&lt;=180,"Entre 150 e 180","Superior a 180")))))))</f>
        <v/>
      </c>
    </row>
    <row r="943">
      <c r="A943" t="inlineStr">
        <is>
          <t>Q05L03</t>
        </is>
      </c>
      <c r="B943" t="inlineStr">
        <is>
          <t>EDUARDO GOYA</t>
        </is>
      </c>
      <c r="C943" t="n">
        <v>1</v>
      </c>
      <c r="D943" t="inlineStr">
        <is>
          <t>IPCA</t>
        </is>
      </c>
      <c r="E943" t="n">
        <v>0</v>
      </c>
      <c r="F943" t="inlineStr">
        <is>
          <t>MENSAL</t>
        </is>
      </c>
      <c r="G943" t="n">
        <v>45366</v>
      </c>
      <c r="H943" t="n">
        <v>45366</v>
      </c>
      <c r="I943" t="n">
        <v>40</v>
      </c>
      <c r="J943" t="inlineStr">
        <is>
          <t>CARTEIRA</t>
        </is>
      </c>
      <c r="K943" t="inlineStr">
        <is>
          <t>CONTRATO</t>
        </is>
      </c>
      <c r="L943" t="n">
        <v>5000.03</v>
      </c>
      <c r="M943" t="inlineStr">
        <is>
          <t>IBIRAPITANGA FASE 3</t>
        </is>
      </c>
      <c r="N943" s="142">
        <f>DATE(YEAR(G943),MONTH(G943),1)</f>
        <v/>
      </c>
      <c r="O943" s="132">
        <f>IF(G943&gt;$K$3,"Futuro","Atraso")</f>
        <v/>
      </c>
      <c r="P943">
        <f>12*(YEAR(G943)-YEAR($K$3))+(MONTH(G943)-MONTH($K$3))</f>
        <v/>
      </c>
      <c r="Q943" s="366">
        <f>IF(M943="IBIRAPITANGA FASE 3",IF(O943="Atraso",L943,L943/(1+$I$2)^P943),IF(O943="Atraso",L943,L943/(1+$I$1)^P943))</f>
        <v/>
      </c>
      <c r="R943">
        <f>IF(O943="Atraso",$K$3-G943,0)</f>
        <v/>
      </c>
      <c r="S943">
        <f>IF(R943&lt;=15,"Até 15",IF(R943&lt;=30,"Entre 15 e 30",IF(R943&lt;=60,"Entre 30 e 60",IF(R943&lt;=90,"Entre 60 e 90",IF(R943&lt;=120,"Entre 90 e 120",IF(R943&lt;=150,"Entre 120 e 150",IF(R943&lt;=180,"Entre 150 e 180","Superior a 180")))))))</f>
        <v/>
      </c>
    </row>
    <row r="944">
      <c r="A944" t="inlineStr">
        <is>
          <t>Q05L03</t>
        </is>
      </c>
      <c r="B944" t="inlineStr">
        <is>
          <t>EDUARDO GOYA</t>
        </is>
      </c>
      <c r="C944" t="n">
        <v>1</v>
      </c>
      <c r="D944" t="inlineStr">
        <is>
          <t>IPCA</t>
        </is>
      </c>
      <c r="E944" t="n">
        <v>0</v>
      </c>
      <c r="F944" t="inlineStr">
        <is>
          <t>MENSAL</t>
        </is>
      </c>
      <c r="G944" t="n">
        <v>45397</v>
      </c>
      <c r="H944" t="n">
        <v>45397</v>
      </c>
      <c r="I944" t="n">
        <v>41</v>
      </c>
      <c r="J944" t="inlineStr">
        <is>
          <t>CARTEIRA</t>
        </is>
      </c>
      <c r="K944" t="inlineStr">
        <is>
          <t>CONTRATO</t>
        </is>
      </c>
      <c r="L944" t="n">
        <v>5000.03</v>
      </c>
      <c r="M944" t="inlineStr">
        <is>
          <t>IBIRAPITANGA FASE 3</t>
        </is>
      </c>
      <c r="N944" s="142">
        <f>DATE(YEAR(G944),MONTH(G944),1)</f>
        <v/>
      </c>
      <c r="O944" s="132">
        <f>IF(G944&gt;$K$3,"Futuro","Atraso")</f>
        <v/>
      </c>
      <c r="P944">
        <f>12*(YEAR(G944)-YEAR($K$3))+(MONTH(G944)-MONTH($K$3))</f>
        <v/>
      </c>
      <c r="Q944" s="366">
        <f>IF(M944="IBIRAPITANGA FASE 3",IF(O944="Atraso",L944,L944/(1+$I$2)^P944),IF(O944="Atraso",L944,L944/(1+$I$1)^P944))</f>
        <v/>
      </c>
      <c r="R944">
        <f>IF(O944="Atraso",$K$3-G944,0)</f>
        <v/>
      </c>
      <c r="S944">
        <f>IF(R944&lt;=15,"Até 15",IF(R944&lt;=30,"Entre 15 e 30",IF(R944&lt;=60,"Entre 30 e 60",IF(R944&lt;=90,"Entre 60 e 90",IF(R944&lt;=120,"Entre 90 e 120",IF(R944&lt;=150,"Entre 120 e 150",IF(R944&lt;=180,"Entre 150 e 180","Superior a 180")))))))</f>
        <v/>
      </c>
    </row>
    <row r="945">
      <c r="A945" t="inlineStr">
        <is>
          <t>Q05L03</t>
        </is>
      </c>
      <c r="B945" t="inlineStr">
        <is>
          <t>EDUARDO GOYA</t>
        </is>
      </c>
      <c r="C945" t="n">
        <v>1</v>
      </c>
      <c r="D945" t="inlineStr">
        <is>
          <t>IPCA</t>
        </is>
      </c>
      <c r="E945" t="n">
        <v>0</v>
      </c>
      <c r="F945" t="inlineStr">
        <is>
          <t>MENSAL</t>
        </is>
      </c>
      <c r="G945" t="n">
        <v>45427</v>
      </c>
      <c r="H945" t="n">
        <v>45427</v>
      </c>
      <c r="I945" t="n">
        <v>42</v>
      </c>
      <c r="J945" t="inlineStr">
        <is>
          <t>CARTEIRA</t>
        </is>
      </c>
      <c r="K945" t="inlineStr">
        <is>
          <t>CONTRATO</t>
        </is>
      </c>
      <c r="L945" t="n">
        <v>5000.03</v>
      </c>
      <c r="M945" t="inlineStr">
        <is>
          <t>IBIRAPITANGA FASE 3</t>
        </is>
      </c>
      <c r="N945" s="142">
        <f>DATE(YEAR(G945),MONTH(G945),1)</f>
        <v/>
      </c>
      <c r="O945" s="132">
        <f>IF(G945&gt;$K$3,"Futuro","Atraso")</f>
        <v/>
      </c>
      <c r="P945">
        <f>12*(YEAR(G945)-YEAR($K$3))+(MONTH(G945)-MONTH($K$3))</f>
        <v/>
      </c>
      <c r="Q945" s="366">
        <f>IF(M945="IBIRAPITANGA FASE 3",IF(O945="Atraso",L945,L945/(1+$I$2)^P945),IF(O945="Atraso",L945,L945/(1+$I$1)^P945))</f>
        <v/>
      </c>
      <c r="R945">
        <f>IF(O945="Atraso",$K$3-G945,0)</f>
        <v/>
      </c>
      <c r="S945">
        <f>IF(R945&lt;=15,"Até 15",IF(R945&lt;=30,"Entre 15 e 30",IF(R945&lt;=60,"Entre 30 e 60",IF(R945&lt;=90,"Entre 60 e 90",IF(R945&lt;=120,"Entre 90 e 120",IF(R945&lt;=150,"Entre 120 e 150",IF(R945&lt;=180,"Entre 150 e 180","Superior a 180")))))))</f>
        <v/>
      </c>
    </row>
    <row r="946">
      <c r="A946" t="inlineStr">
        <is>
          <t>Q05L03</t>
        </is>
      </c>
      <c r="B946" t="inlineStr">
        <is>
          <t>EDUARDO GOYA</t>
        </is>
      </c>
      <c r="C946" t="n">
        <v>1</v>
      </c>
      <c r="D946" t="inlineStr">
        <is>
          <t>IPCA</t>
        </is>
      </c>
      <c r="E946" t="n">
        <v>0</v>
      </c>
      <c r="F946" t="inlineStr">
        <is>
          <t>MENSAL</t>
        </is>
      </c>
      <c r="G946" t="n">
        <v>45458</v>
      </c>
      <c r="H946" t="n">
        <v>45458</v>
      </c>
      <c r="I946" t="n">
        <v>43</v>
      </c>
      <c r="J946" t="inlineStr">
        <is>
          <t>CARTEIRA</t>
        </is>
      </c>
      <c r="K946" t="inlineStr">
        <is>
          <t>CONTRATO</t>
        </is>
      </c>
      <c r="L946" t="n">
        <v>5000.03</v>
      </c>
      <c r="M946" t="inlineStr">
        <is>
          <t>IBIRAPITANGA FASE 3</t>
        </is>
      </c>
      <c r="N946" s="142">
        <f>DATE(YEAR(G946),MONTH(G946),1)</f>
        <v/>
      </c>
      <c r="O946" s="132">
        <f>IF(G946&gt;$K$3,"Futuro","Atraso")</f>
        <v/>
      </c>
      <c r="P946">
        <f>12*(YEAR(G946)-YEAR($K$3))+(MONTH(G946)-MONTH($K$3))</f>
        <v/>
      </c>
      <c r="Q946" s="366">
        <f>IF(M946="IBIRAPITANGA FASE 3",IF(O946="Atraso",L946,L946/(1+$I$2)^P946),IF(O946="Atraso",L946,L946/(1+$I$1)^P946))</f>
        <v/>
      </c>
      <c r="R946">
        <f>IF(O946="Atraso",$K$3-G946,0)</f>
        <v/>
      </c>
      <c r="S946">
        <f>IF(R946&lt;=15,"Até 15",IF(R946&lt;=30,"Entre 15 e 30",IF(R946&lt;=60,"Entre 30 e 60",IF(R946&lt;=90,"Entre 60 e 90",IF(R946&lt;=120,"Entre 90 e 120",IF(R946&lt;=150,"Entre 120 e 150",IF(R946&lt;=180,"Entre 150 e 180","Superior a 180")))))))</f>
        <v/>
      </c>
    </row>
    <row r="947">
      <c r="A947" t="inlineStr">
        <is>
          <t>Q05L03</t>
        </is>
      </c>
      <c r="B947" t="inlineStr">
        <is>
          <t>EDUARDO GOYA</t>
        </is>
      </c>
      <c r="C947" t="n">
        <v>1</v>
      </c>
      <c r="D947" t="inlineStr">
        <is>
          <t>IPCA</t>
        </is>
      </c>
      <c r="E947" t="n">
        <v>0</v>
      </c>
      <c r="F947" t="inlineStr">
        <is>
          <t>MENSAL</t>
        </is>
      </c>
      <c r="G947" t="n">
        <v>45488</v>
      </c>
      <c r="H947" t="n">
        <v>45488</v>
      </c>
      <c r="I947" t="n">
        <v>44</v>
      </c>
      <c r="J947" t="inlineStr">
        <is>
          <t>CARTEIRA</t>
        </is>
      </c>
      <c r="K947" t="inlineStr">
        <is>
          <t>CONTRATO</t>
        </is>
      </c>
      <c r="L947" t="n">
        <v>5000.03</v>
      </c>
      <c r="M947" t="inlineStr">
        <is>
          <t>IBIRAPITANGA FASE 3</t>
        </is>
      </c>
      <c r="N947" s="142">
        <f>DATE(YEAR(G947),MONTH(G947),1)</f>
        <v/>
      </c>
      <c r="O947" s="132">
        <f>IF(G947&gt;$K$3,"Futuro","Atraso")</f>
        <v/>
      </c>
      <c r="P947">
        <f>12*(YEAR(G947)-YEAR($K$3))+(MONTH(G947)-MONTH($K$3))</f>
        <v/>
      </c>
      <c r="Q947" s="366">
        <f>IF(M947="IBIRAPITANGA FASE 3",IF(O947="Atraso",L947,L947/(1+$I$2)^P947),IF(O947="Atraso",L947,L947/(1+$I$1)^P947))</f>
        <v/>
      </c>
      <c r="R947">
        <f>IF(O947="Atraso",$K$3-G947,0)</f>
        <v/>
      </c>
      <c r="S947">
        <f>IF(R947&lt;=15,"Até 15",IF(R947&lt;=30,"Entre 15 e 30",IF(R947&lt;=60,"Entre 30 e 60",IF(R947&lt;=90,"Entre 60 e 90",IF(R947&lt;=120,"Entre 90 e 120",IF(R947&lt;=150,"Entre 120 e 150",IF(R947&lt;=180,"Entre 150 e 180","Superior a 180")))))))</f>
        <v/>
      </c>
    </row>
    <row r="948">
      <c r="A948" t="inlineStr">
        <is>
          <t>Q05L03</t>
        </is>
      </c>
      <c r="B948" t="inlineStr">
        <is>
          <t>EDUARDO GOYA</t>
        </is>
      </c>
      <c r="C948" t="n">
        <v>1</v>
      </c>
      <c r="D948" t="inlineStr">
        <is>
          <t>IPCA</t>
        </is>
      </c>
      <c r="E948" t="n">
        <v>0</v>
      </c>
      <c r="F948" t="inlineStr">
        <is>
          <t>MENSAL</t>
        </is>
      </c>
      <c r="G948" t="n">
        <v>45519</v>
      </c>
      <c r="H948" t="n">
        <v>45519</v>
      </c>
      <c r="I948" t="n">
        <v>45</v>
      </c>
      <c r="J948" t="inlineStr">
        <is>
          <t>CARTEIRA</t>
        </is>
      </c>
      <c r="K948" t="inlineStr">
        <is>
          <t>CONTRATO</t>
        </is>
      </c>
      <c r="L948" t="n">
        <v>5000.03</v>
      </c>
      <c r="M948" t="inlineStr">
        <is>
          <t>IBIRAPITANGA FASE 3</t>
        </is>
      </c>
      <c r="N948" s="142">
        <f>DATE(YEAR(G948),MONTH(G948),1)</f>
        <v/>
      </c>
      <c r="O948" s="132">
        <f>IF(G948&gt;$K$3,"Futuro","Atraso")</f>
        <v/>
      </c>
      <c r="P948">
        <f>12*(YEAR(G948)-YEAR($K$3))+(MONTH(G948)-MONTH($K$3))</f>
        <v/>
      </c>
      <c r="Q948" s="366">
        <f>IF(M948="IBIRAPITANGA FASE 3",IF(O948="Atraso",L948,L948/(1+$I$2)^P948),IF(O948="Atraso",L948,L948/(1+$I$1)^P948))</f>
        <v/>
      </c>
      <c r="R948">
        <f>IF(O948="Atraso",$K$3-G948,0)</f>
        <v/>
      </c>
      <c r="S948">
        <f>IF(R948&lt;=15,"Até 15",IF(R948&lt;=30,"Entre 15 e 30",IF(R948&lt;=60,"Entre 30 e 60",IF(R948&lt;=90,"Entre 60 e 90",IF(R948&lt;=120,"Entre 90 e 120",IF(R948&lt;=150,"Entre 120 e 150",IF(R948&lt;=180,"Entre 150 e 180","Superior a 180")))))))</f>
        <v/>
      </c>
    </row>
    <row r="949">
      <c r="A949" t="inlineStr">
        <is>
          <t>Q05L03</t>
        </is>
      </c>
      <c r="B949" t="inlineStr">
        <is>
          <t>EDUARDO GOYA</t>
        </is>
      </c>
      <c r="C949" t="n">
        <v>1</v>
      </c>
      <c r="D949" t="inlineStr">
        <is>
          <t>IPCA</t>
        </is>
      </c>
      <c r="E949" t="n">
        <v>0</v>
      </c>
      <c r="F949" t="inlineStr">
        <is>
          <t>MENSAL</t>
        </is>
      </c>
      <c r="G949" t="n">
        <v>45519</v>
      </c>
      <c r="H949" t="n">
        <v>45519</v>
      </c>
      <c r="I949" t="n">
        <v>4</v>
      </c>
      <c r="J949" t="inlineStr">
        <is>
          <t>CARTEIRA</t>
        </is>
      </c>
      <c r="K949" t="inlineStr">
        <is>
          <t>CONTRATO</t>
        </is>
      </c>
      <c r="L949" t="n">
        <v>15000.09</v>
      </c>
      <c r="M949" t="inlineStr">
        <is>
          <t>IBIRAPITANGA FASE 3</t>
        </is>
      </c>
      <c r="N949" s="142">
        <f>DATE(YEAR(G949),MONTH(G949),1)</f>
        <v/>
      </c>
      <c r="O949" s="132">
        <f>IF(G949&gt;$K$3,"Futuro","Atraso")</f>
        <v/>
      </c>
      <c r="P949">
        <f>12*(YEAR(G949)-YEAR($K$3))+(MONTH(G949)-MONTH($K$3))</f>
        <v/>
      </c>
      <c r="Q949" s="366">
        <f>IF(M949="IBIRAPITANGA FASE 3",IF(O949="Atraso",L949,L949/(1+$I$2)^P949),IF(O949="Atraso",L949,L949/(1+$I$1)^P949))</f>
        <v/>
      </c>
      <c r="R949">
        <f>IF(O949="Atraso",$K$3-G949,0)</f>
        <v/>
      </c>
      <c r="S949">
        <f>IF(R949&lt;=15,"Até 15",IF(R949&lt;=30,"Entre 15 e 30",IF(R949&lt;=60,"Entre 30 e 60",IF(R949&lt;=90,"Entre 60 e 90",IF(R949&lt;=120,"Entre 90 e 120",IF(R949&lt;=150,"Entre 120 e 150",IF(R949&lt;=180,"Entre 150 e 180","Superior a 180")))))))</f>
        <v/>
      </c>
    </row>
    <row r="950">
      <c r="A950" t="inlineStr">
        <is>
          <t>Q05L03</t>
        </is>
      </c>
      <c r="B950" t="inlineStr">
        <is>
          <t>EDUARDO GOYA</t>
        </is>
      </c>
      <c r="C950" t="n">
        <v>1</v>
      </c>
      <c r="D950" t="inlineStr">
        <is>
          <t>IPCA</t>
        </is>
      </c>
      <c r="E950" t="n">
        <v>0</v>
      </c>
      <c r="F950" t="inlineStr">
        <is>
          <t>MENSAL</t>
        </is>
      </c>
      <c r="G950" t="n">
        <v>45550</v>
      </c>
      <c r="H950" t="n">
        <v>45550</v>
      </c>
      <c r="I950" t="n">
        <v>46</v>
      </c>
      <c r="J950" t="inlineStr">
        <is>
          <t>CARTEIRA</t>
        </is>
      </c>
      <c r="K950" t="inlineStr">
        <is>
          <t>CONTRATO</t>
        </is>
      </c>
      <c r="L950" t="n">
        <v>5000.03</v>
      </c>
      <c r="M950" t="inlineStr">
        <is>
          <t>IBIRAPITANGA FASE 3</t>
        </is>
      </c>
      <c r="N950" s="142">
        <f>DATE(YEAR(G950),MONTH(G950),1)</f>
        <v/>
      </c>
      <c r="O950" s="132">
        <f>IF(G950&gt;$K$3,"Futuro","Atraso")</f>
        <v/>
      </c>
      <c r="P950">
        <f>12*(YEAR(G950)-YEAR($K$3))+(MONTH(G950)-MONTH($K$3))</f>
        <v/>
      </c>
      <c r="Q950" s="366">
        <f>IF(M950="IBIRAPITANGA FASE 3",IF(O950="Atraso",L950,L950/(1+$I$2)^P950),IF(O950="Atraso",L950,L950/(1+$I$1)^P950))</f>
        <v/>
      </c>
      <c r="R950">
        <f>IF(O950="Atraso",$K$3-G950,0)</f>
        <v/>
      </c>
      <c r="S950">
        <f>IF(R950&lt;=15,"Até 15",IF(R950&lt;=30,"Entre 15 e 30",IF(R950&lt;=60,"Entre 30 e 60",IF(R950&lt;=90,"Entre 60 e 90",IF(R950&lt;=120,"Entre 90 e 120",IF(R950&lt;=150,"Entre 120 e 150",IF(R950&lt;=180,"Entre 150 e 180","Superior a 180")))))))</f>
        <v/>
      </c>
    </row>
    <row r="951">
      <c r="A951" t="inlineStr">
        <is>
          <t>Q05L03</t>
        </is>
      </c>
      <c r="B951" t="inlineStr">
        <is>
          <t>EDUARDO GOYA</t>
        </is>
      </c>
      <c r="C951" t="n">
        <v>1</v>
      </c>
      <c r="D951" t="inlineStr">
        <is>
          <t>IPCA</t>
        </is>
      </c>
      <c r="E951" t="n">
        <v>0</v>
      </c>
      <c r="F951" t="inlineStr">
        <is>
          <t>MENSAL</t>
        </is>
      </c>
      <c r="G951" t="n">
        <v>45580</v>
      </c>
      <c r="H951" t="n">
        <v>45580</v>
      </c>
      <c r="I951" t="n">
        <v>47</v>
      </c>
      <c r="J951" t="inlineStr">
        <is>
          <t>CARTEIRA</t>
        </is>
      </c>
      <c r="K951" t="inlineStr">
        <is>
          <t>CONTRATO</t>
        </is>
      </c>
      <c r="L951" t="n">
        <v>5000.03</v>
      </c>
      <c r="M951" t="inlineStr">
        <is>
          <t>IBIRAPITANGA FASE 3</t>
        </is>
      </c>
      <c r="N951" s="142">
        <f>DATE(YEAR(G951),MONTH(G951),1)</f>
        <v/>
      </c>
      <c r="O951" s="132">
        <f>IF(G951&gt;$K$3,"Futuro","Atraso")</f>
        <v/>
      </c>
      <c r="P951">
        <f>12*(YEAR(G951)-YEAR($K$3))+(MONTH(G951)-MONTH($K$3))</f>
        <v/>
      </c>
      <c r="Q951" s="366">
        <f>IF(M951="IBIRAPITANGA FASE 3",IF(O951="Atraso",L951,L951/(1+$I$2)^P951),IF(O951="Atraso",L951,L951/(1+$I$1)^P951))</f>
        <v/>
      </c>
      <c r="R951">
        <f>IF(O951="Atraso",$K$3-G951,0)</f>
        <v/>
      </c>
      <c r="S951">
        <f>IF(R951&lt;=15,"Até 15",IF(R951&lt;=30,"Entre 15 e 30",IF(R951&lt;=60,"Entre 30 e 60",IF(R951&lt;=90,"Entre 60 e 90",IF(R951&lt;=120,"Entre 90 e 120",IF(R951&lt;=150,"Entre 120 e 150",IF(R951&lt;=180,"Entre 150 e 180","Superior a 180")))))))</f>
        <v/>
      </c>
    </row>
    <row r="952">
      <c r="A952" t="inlineStr">
        <is>
          <t>Q05L03</t>
        </is>
      </c>
      <c r="B952" t="inlineStr">
        <is>
          <t>EDUARDO GOYA</t>
        </is>
      </c>
      <c r="C952" t="n">
        <v>1</v>
      </c>
      <c r="D952" t="inlineStr">
        <is>
          <t>IPCA</t>
        </is>
      </c>
      <c r="E952" t="n">
        <v>0</v>
      </c>
      <c r="F952" t="inlineStr">
        <is>
          <t>MENSAL</t>
        </is>
      </c>
      <c r="G952" t="n">
        <v>45611</v>
      </c>
      <c r="H952" t="n">
        <v>45611</v>
      </c>
      <c r="I952" t="n">
        <v>48</v>
      </c>
      <c r="J952" t="inlineStr">
        <is>
          <t>CARTEIRA</t>
        </is>
      </c>
      <c r="K952" t="inlineStr">
        <is>
          <t>CONTRATO</t>
        </is>
      </c>
      <c r="L952" t="n">
        <v>5000.03</v>
      </c>
      <c r="M952" t="inlineStr">
        <is>
          <t>IBIRAPITANGA FASE 3</t>
        </is>
      </c>
      <c r="N952" s="142">
        <f>DATE(YEAR(G952),MONTH(G952),1)</f>
        <v/>
      </c>
      <c r="O952" s="132">
        <f>IF(G952&gt;$K$3,"Futuro","Atraso")</f>
        <v/>
      </c>
      <c r="P952">
        <f>12*(YEAR(G952)-YEAR($K$3))+(MONTH(G952)-MONTH($K$3))</f>
        <v/>
      </c>
      <c r="Q952" s="366">
        <f>IF(M952="IBIRAPITANGA FASE 3",IF(O952="Atraso",L952,L952/(1+$I$2)^P952),IF(O952="Atraso",L952,L952/(1+$I$1)^P952))</f>
        <v/>
      </c>
      <c r="R952">
        <f>IF(O952="Atraso",$K$3-G952,0)</f>
        <v/>
      </c>
      <c r="S952">
        <f>IF(R952&lt;=15,"Até 15",IF(R952&lt;=30,"Entre 15 e 30",IF(R952&lt;=60,"Entre 30 e 60",IF(R952&lt;=90,"Entre 60 e 90",IF(R952&lt;=120,"Entre 90 e 120",IF(R952&lt;=150,"Entre 120 e 150",IF(R952&lt;=180,"Entre 150 e 180","Superior a 180")))))))</f>
        <v/>
      </c>
    </row>
    <row r="953">
      <c r="A953" t="inlineStr">
        <is>
          <t>Q05L04</t>
        </is>
      </c>
      <c r="B953" t="inlineStr">
        <is>
          <t>JORGE GUEDES DE SOUSA</t>
        </is>
      </c>
      <c r="C953" t="n">
        <v>1</v>
      </c>
      <c r="D953" t="inlineStr">
        <is>
          <t>IPCA</t>
        </is>
      </c>
      <c r="E953" t="n">
        <v>0</v>
      </c>
      <c r="F953" t="inlineStr">
        <is>
          <t>MENSAL</t>
        </is>
      </c>
      <c r="G953" t="n">
        <v>45240</v>
      </c>
      <c r="H953" t="n">
        <v>45240</v>
      </c>
      <c r="I953" t="n">
        <v>39</v>
      </c>
      <c r="J953" t="inlineStr">
        <is>
          <t>CARTEIRA</t>
        </is>
      </c>
      <c r="K953" t="inlineStr">
        <is>
          <t>CONTRATO</t>
        </is>
      </c>
      <c r="L953" t="n">
        <v>5740.45</v>
      </c>
      <c r="M953" t="inlineStr">
        <is>
          <t>IBIRAPITANGA FASE 3</t>
        </is>
      </c>
      <c r="N953" s="142">
        <f>DATE(YEAR(G953),MONTH(G953),1)</f>
        <v/>
      </c>
      <c r="O953" s="132">
        <f>IF(G953&gt;$K$3,"Futuro","Atraso")</f>
        <v/>
      </c>
      <c r="P953">
        <f>12*(YEAR(G953)-YEAR($K$3))+(MONTH(G953)-MONTH($K$3))</f>
        <v/>
      </c>
      <c r="Q953" s="366">
        <f>IF(M953="IBIRAPITANGA FASE 3",IF(O953="Atraso",L953,L953/(1+$I$2)^P953),IF(O953="Atraso",L953,L953/(1+$I$1)^P953))</f>
        <v/>
      </c>
      <c r="R953">
        <f>IF(O953="Atraso",$K$3-G953,0)</f>
        <v/>
      </c>
      <c r="S953">
        <f>IF(R953&lt;=15,"Até 15",IF(R953&lt;=30,"Entre 15 e 30",IF(R953&lt;=60,"Entre 30 e 60",IF(R953&lt;=90,"Entre 60 e 90",IF(R953&lt;=120,"Entre 90 e 120",IF(R953&lt;=150,"Entre 120 e 150",IF(R953&lt;=180,"Entre 150 e 180","Superior a 180")))))))</f>
        <v/>
      </c>
    </row>
    <row r="954">
      <c r="A954" t="inlineStr">
        <is>
          <t>Q05L04</t>
        </is>
      </c>
      <c r="B954" t="inlineStr">
        <is>
          <t>JORGE GUEDES DE SOUSA</t>
        </is>
      </c>
      <c r="C954" t="n">
        <v>1</v>
      </c>
      <c r="D954" t="inlineStr">
        <is>
          <t>IPCA</t>
        </is>
      </c>
      <c r="E954" t="n">
        <v>0</v>
      </c>
      <c r="F954" t="inlineStr">
        <is>
          <t>MENSAL</t>
        </is>
      </c>
      <c r="G954" t="n">
        <v>45270</v>
      </c>
      <c r="H954" t="n">
        <v>45270</v>
      </c>
      <c r="I954" t="n">
        <v>40</v>
      </c>
      <c r="J954" t="inlineStr">
        <is>
          <t>CARTEIRA</t>
        </is>
      </c>
      <c r="K954" t="inlineStr">
        <is>
          <t>CONTRATO</t>
        </is>
      </c>
      <c r="L954" t="n">
        <v>5740.45</v>
      </c>
      <c r="M954" t="inlineStr">
        <is>
          <t>IBIRAPITANGA FASE 3</t>
        </is>
      </c>
      <c r="N954" s="142">
        <f>DATE(YEAR(G954),MONTH(G954),1)</f>
        <v/>
      </c>
      <c r="O954" s="132">
        <f>IF(G954&gt;$K$3,"Futuro","Atraso")</f>
        <v/>
      </c>
      <c r="P954">
        <f>12*(YEAR(G954)-YEAR($K$3))+(MONTH(G954)-MONTH($K$3))</f>
        <v/>
      </c>
      <c r="Q954" s="366">
        <f>IF(M954="IBIRAPITANGA FASE 3",IF(O954="Atraso",L954,L954/(1+$I$2)^P954),IF(O954="Atraso",L954,L954/(1+$I$1)^P954))</f>
        <v/>
      </c>
      <c r="R954">
        <f>IF(O954="Atraso",$K$3-G954,0)</f>
        <v/>
      </c>
      <c r="S954">
        <f>IF(R954&lt;=15,"Até 15",IF(R954&lt;=30,"Entre 15 e 30",IF(R954&lt;=60,"Entre 30 e 60",IF(R954&lt;=90,"Entre 60 e 90",IF(R954&lt;=120,"Entre 90 e 120",IF(R954&lt;=150,"Entre 120 e 150",IF(R954&lt;=180,"Entre 150 e 180","Superior a 180")))))))</f>
        <v/>
      </c>
    </row>
    <row r="955">
      <c r="A955" t="inlineStr">
        <is>
          <t>Q05L04</t>
        </is>
      </c>
      <c r="B955" t="inlineStr">
        <is>
          <t>JORGE GUEDES DE SOUSA</t>
        </is>
      </c>
      <c r="C955" t="n">
        <v>1</v>
      </c>
      <c r="D955" t="inlineStr">
        <is>
          <t>IPCA</t>
        </is>
      </c>
      <c r="E955" t="n">
        <v>0</v>
      </c>
      <c r="F955" t="inlineStr">
        <is>
          <t>MENSAL</t>
        </is>
      </c>
      <c r="G955" t="n">
        <v>45301</v>
      </c>
      <c r="H955" t="n">
        <v>45301</v>
      </c>
      <c r="I955" t="n">
        <v>41</v>
      </c>
      <c r="J955" t="inlineStr">
        <is>
          <t>CARTEIRA</t>
        </is>
      </c>
      <c r="K955" t="inlineStr">
        <is>
          <t>CONTRATO</t>
        </is>
      </c>
      <c r="L955" t="n">
        <v>5740.45</v>
      </c>
      <c r="M955" t="inlineStr">
        <is>
          <t>IBIRAPITANGA FASE 3</t>
        </is>
      </c>
      <c r="N955" s="142">
        <f>DATE(YEAR(G955),MONTH(G955),1)</f>
        <v/>
      </c>
      <c r="O955" s="132">
        <f>IF(G955&gt;$K$3,"Futuro","Atraso")</f>
        <v/>
      </c>
      <c r="P955">
        <f>12*(YEAR(G955)-YEAR($K$3))+(MONTH(G955)-MONTH($K$3))</f>
        <v/>
      </c>
      <c r="Q955" s="366">
        <f>IF(M955="IBIRAPITANGA FASE 3",IF(O955="Atraso",L955,L955/(1+$I$2)^P955),IF(O955="Atraso",L955,L955/(1+$I$1)^P955))</f>
        <v/>
      </c>
      <c r="R955">
        <f>IF(O955="Atraso",$K$3-G955,0)</f>
        <v/>
      </c>
      <c r="S955">
        <f>IF(R955&lt;=15,"Até 15",IF(R955&lt;=30,"Entre 15 e 30",IF(R955&lt;=60,"Entre 30 e 60",IF(R955&lt;=90,"Entre 60 e 90",IF(R955&lt;=120,"Entre 90 e 120",IF(R955&lt;=150,"Entre 120 e 150",IF(R955&lt;=180,"Entre 150 e 180","Superior a 180")))))))</f>
        <v/>
      </c>
    </row>
    <row r="956">
      <c r="A956" t="inlineStr">
        <is>
          <t>Q05L04</t>
        </is>
      </c>
      <c r="B956" t="inlineStr">
        <is>
          <t>JORGE GUEDES DE SOUSA</t>
        </is>
      </c>
      <c r="C956" t="n">
        <v>1</v>
      </c>
      <c r="D956" t="inlineStr">
        <is>
          <t>IPCA</t>
        </is>
      </c>
      <c r="E956" t="n">
        <v>0</v>
      </c>
      <c r="F956" t="inlineStr">
        <is>
          <t>MENSAL</t>
        </is>
      </c>
      <c r="G956" t="n">
        <v>45332</v>
      </c>
      <c r="H956" t="n">
        <v>45332</v>
      </c>
      <c r="I956" t="n">
        <v>42</v>
      </c>
      <c r="J956" t="inlineStr">
        <is>
          <t>CARTEIRA</t>
        </is>
      </c>
      <c r="K956" t="inlineStr">
        <is>
          <t>CONTRATO</t>
        </is>
      </c>
      <c r="L956" t="n">
        <v>5740.45</v>
      </c>
      <c r="M956" t="inlineStr">
        <is>
          <t>IBIRAPITANGA FASE 3</t>
        </is>
      </c>
      <c r="N956" s="142">
        <f>DATE(YEAR(G956),MONTH(G956),1)</f>
        <v/>
      </c>
      <c r="O956" s="132">
        <f>IF(G956&gt;$K$3,"Futuro","Atraso")</f>
        <v/>
      </c>
      <c r="P956">
        <f>12*(YEAR(G956)-YEAR($K$3))+(MONTH(G956)-MONTH($K$3))</f>
        <v/>
      </c>
      <c r="Q956" s="366">
        <f>IF(M956="IBIRAPITANGA FASE 3",IF(O956="Atraso",L956,L956/(1+$I$2)^P956),IF(O956="Atraso",L956,L956/(1+$I$1)^P956))</f>
        <v/>
      </c>
      <c r="R956">
        <f>IF(O956="Atraso",$K$3-G956,0)</f>
        <v/>
      </c>
      <c r="S956">
        <f>IF(R956&lt;=15,"Até 15",IF(R956&lt;=30,"Entre 15 e 30",IF(R956&lt;=60,"Entre 30 e 60",IF(R956&lt;=90,"Entre 60 e 90",IF(R956&lt;=120,"Entre 90 e 120",IF(R956&lt;=150,"Entre 120 e 150",IF(R956&lt;=180,"Entre 150 e 180","Superior a 180")))))))</f>
        <v/>
      </c>
    </row>
    <row r="957">
      <c r="A957" t="inlineStr">
        <is>
          <t>Q05L04</t>
        </is>
      </c>
      <c r="B957" t="inlineStr">
        <is>
          <t>JORGE GUEDES DE SOUSA</t>
        </is>
      </c>
      <c r="C957" t="n">
        <v>1</v>
      </c>
      <c r="D957" t="inlineStr">
        <is>
          <t>IPCA</t>
        </is>
      </c>
      <c r="E957" t="n">
        <v>0</v>
      </c>
      <c r="F957" t="inlineStr">
        <is>
          <t>MENSAL</t>
        </is>
      </c>
      <c r="G957" t="n">
        <v>45361</v>
      </c>
      <c r="H957" t="n">
        <v>45361</v>
      </c>
      <c r="I957" t="n">
        <v>43</v>
      </c>
      <c r="J957" t="inlineStr">
        <is>
          <t>CARTEIRA</t>
        </is>
      </c>
      <c r="K957" t="inlineStr">
        <is>
          <t>CONTRATO</t>
        </is>
      </c>
      <c r="L957" t="n">
        <v>5740.45</v>
      </c>
      <c r="M957" t="inlineStr">
        <is>
          <t>IBIRAPITANGA FASE 3</t>
        </is>
      </c>
      <c r="N957" s="142">
        <f>DATE(YEAR(G957),MONTH(G957),1)</f>
        <v/>
      </c>
      <c r="O957" s="132">
        <f>IF(G957&gt;$K$3,"Futuro","Atraso")</f>
        <v/>
      </c>
      <c r="P957">
        <f>12*(YEAR(G957)-YEAR($K$3))+(MONTH(G957)-MONTH($K$3))</f>
        <v/>
      </c>
      <c r="Q957" s="366">
        <f>IF(M957="IBIRAPITANGA FASE 3",IF(O957="Atraso",L957,L957/(1+$I$2)^P957),IF(O957="Atraso",L957,L957/(1+$I$1)^P957))</f>
        <v/>
      </c>
      <c r="R957">
        <f>IF(O957="Atraso",$K$3-G957,0)</f>
        <v/>
      </c>
      <c r="S957">
        <f>IF(R957&lt;=15,"Até 15",IF(R957&lt;=30,"Entre 15 e 30",IF(R957&lt;=60,"Entre 30 e 60",IF(R957&lt;=90,"Entre 60 e 90",IF(R957&lt;=120,"Entre 90 e 120",IF(R957&lt;=150,"Entre 120 e 150",IF(R957&lt;=180,"Entre 150 e 180","Superior a 180")))))))</f>
        <v/>
      </c>
    </row>
    <row r="958">
      <c r="A958" t="inlineStr">
        <is>
          <t>Q05L04</t>
        </is>
      </c>
      <c r="B958" t="inlineStr">
        <is>
          <t>JORGE GUEDES DE SOUSA</t>
        </is>
      </c>
      <c r="C958" t="n">
        <v>1</v>
      </c>
      <c r="D958" t="inlineStr">
        <is>
          <t>IPCA</t>
        </is>
      </c>
      <c r="E958" t="n">
        <v>0</v>
      </c>
      <c r="F958" t="inlineStr">
        <is>
          <t>MENSAL</t>
        </is>
      </c>
      <c r="G958" t="n">
        <v>45392</v>
      </c>
      <c r="H958" t="n">
        <v>45392</v>
      </c>
      <c r="I958" t="n">
        <v>44</v>
      </c>
      <c r="J958" t="inlineStr">
        <is>
          <t>CARTEIRA</t>
        </is>
      </c>
      <c r="K958" t="inlineStr">
        <is>
          <t>CONTRATO</t>
        </is>
      </c>
      <c r="L958" t="n">
        <v>5740.45</v>
      </c>
      <c r="M958" t="inlineStr">
        <is>
          <t>IBIRAPITANGA FASE 3</t>
        </is>
      </c>
      <c r="N958" s="142">
        <f>DATE(YEAR(G958),MONTH(G958),1)</f>
        <v/>
      </c>
      <c r="O958" s="132">
        <f>IF(G958&gt;$K$3,"Futuro","Atraso")</f>
        <v/>
      </c>
      <c r="P958">
        <f>12*(YEAR(G958)-YEAR($K$3))+(MONTH(G958)-MONTH($K$3))</f>
        <v/>
      </c>
      <c r="Q958" s="366">
        <f>IF(M958="IBIRAPITANGA FASE 3",IF(O958="Atraso",L958,L958/(1+$I$2)^P958),IF(O958="Atraso",L958,L958/(1+$I$1)^P958))</f>
        <v/>
      </c>
      <c r="R958">
        <f>IF(O958="Atraso",$K$3-G958,0)</f>
        <v/>
      </c>
      <c r="S958">
        <f>IF(R958&lt;=15,"Até 15",IF(R958&lt;=30,"Entre 15 e 30",IF(R958&lt;=60,"Entre 30 e 60",IF(R958&lt;=90,"Entre 60 e 90",IF(R958&lt;=120,"Entre 90 e 120",IF(R958&lt;=150,"Entre 120 e 150",IF(R958&lt;=180,"Entre 150 e 180","Superior a 180")))))))</f>
        <v/>
      </c>
    </row>
    <row r="959">
      <c r="A959" t="inlineStr">
        <is>
          <t>Q05L04</t>
        </is>
      </c>
      <c r="B959" t="inlineStr">
        <is>
          <t>JORGE GUEDES DE SOUSA</t>
        </is>
      </c>
      <c r="C959" t="n">
        <v>1</v>
      </c>
      <c r="D959" t="inlineStr">
        <is>
          <t>IPCA</t>
        </is>
      </c>
      <c r="E959" t="n">
        <v>0</v>
      </c>
      <c r="F959" t="inlineStr">
        <is>
          <t>MENSAL</t>
        </is>
      </c>
      <c r="G959" t="n">
        <v>45422</v>
      </c>
      <c r="H959" t="n">
        <v>45422</v>
      </c>
      <c r="I959" t="n">
        <v>45</v>
      </c>
      <c r="J959" t="inlineStr">
        <is>
          <t>CARTEIRA</t>
        </is>
      </c>
      <c r="K959" t="inlineStr">
        <is>
          <t>CONTRATO</t>
        </is>
      </c>
      <c r="L959" t="n">
        <v>5740.45</v>
      </c>
      <c r="M959" t="inlineStr">
        <is>
          <t>IBIRAPITANGA FASE 3</t>
        </is>
      </c>
      <c r="N959" s="142">
        <f>DATE(YEAR(G959),MONTH(G959),1)</f>
        <v/>
      </c>
      <c r="O959" s="132">
        <f>IF(G959&gt;$K$3,"Futuro","Atraso")</f>
        <v/>
      </c>
      <c r="P959">
        <f>12*(YEAR(G959)-YEAR($K$3))+(MONTH(G959)-MONTH($K$3))</f>
        <v/>
      </c>
      <c r="Q959" s="366">
        <f>IF(M959="IBIRAPITANGA FASE 3",IF(O959="Atraso",L959,L959/(1+$I$2)^P959),IF(O959="Atraso",L959,L959/(1+$I$1)^P959))</f>
        <v/>
      </c>
      <c r="R959">
        <f>IF(O959="Atraso",$K$3-G959,0)</f>
        <v/>
      </c>
      <c r="S959">
        <f>IF(R959&lt;=15,"Até 15",IF(R959&lt;=30,"Entre 15 e 30",IF(R959&lt;=60,"Entre 30 e 60",IF(R959&lt;=90,"Entre 60 e 90",IF(R959&lt;=120,"Entre 90 e 120",IF(R959&lt;=150,"Entre 120 e 150",IF(R959&lt;=180,"Entre 150 e 180","Superior a 180")))))))</f>
        <v/>
      </c>
    </row>
    <row r="960">
      <c r="A960" t="inlineStr">
        <is>
          <t>Q05L04</t>
        </is>
      </c>
      <c r="B960" t="inlineStr">
        <is>
          <t>JORGE GUEDES DE SOUSA</t>
        </is>
      </c>
      <c r="C960" t="n">
        <v>1</v>
      </c>
      <c r="D960" t="inlineStr">
        <is>
          <t>IPCA</t>
        </is>
      </c>
      <c r="E960" t="n">
        <v>0</v>
      </c>
      <c r="F960" t="inlineStr">
        <is>
          <t>MENSAL</t>
        </is>
      </c>
      <c r="G960" t="n">
        <v>45453</v>
      </c>
      <c r="H960" t="n">
        <v>45453</v>
      </c>
      <c r="I960" t="n">
        <v>46</v>
      </c>
      <c r="J960" t="inlineStr">
        <is>
          <t>CARTEIRA</t>
        </is>
      </c>
      <c r="K960" t="inlineStr">
        <is>
          <t>CONTRATO</t>
        </is>
      </c>
      <c r="L960" t="n">
        <v>5740.45</v>
      </c>
      <c r="M960" t="inlineStr">
        <is>
          <t>IBIRAPITANGA FASE 3</t>
        </is>
      </c>
      <c r="N960" s="142">
        <f>DATE(YEAR(G960),MONTH(G960),1)</f>
        <v/>
      </c>
      <c r="O960" s="132">
        <f>IF(G960&gt;$K$3,"Futuro","Atraso")</f>
        <v/>
      </c>
      <c r="P960">
        <f>12*(YEAR(G960)-YEAR($K$3))+(MONTH(G960)-MONTH($K$3))</f>
        <v/>
      </c>
      <c r="Q960" s="366">
        <f>IF(M960="IBIRAPITANGA FASE 3",IF(O960="Atraso",L960,L960/(1+$I$2)^P960),IF(O960="Atraso",L960,L960/(1+$I$1)^P960))</f>
        <v/>
      </c>
      <c r="R960">
        <f>IF(O960="Atraso",$K$3-G960,0)</f>
        <v/>
      </c>
      <c r="S960">
        <f>IF(R960&lt;=15,"Até 15",IF(R960&lt;=30,"Entre 15 e 30",IF(R960&lt;=60,"Entre 30 e 60",IF(R960&lt;=90,"Entre 60 e 90",IF(R960&lt;=120,"Entre 90 e 120",IF(R960&lt;=150,"Entre 120 e 150",IF(R960&lt;=180,"Entre 150 e 180","Superior a 180")))))))</f>
        <v/>
      </c>
    </row>
    <row r="961">
      <c r="A961" t="inlineStr">
        <is>
          <t>Q05L04</t>
        </is>
      </c>
      <c r="B961" t="inlineStr">
        <is>
          <t>JORGE GUEDES DE SOUSA</t>
        </is>
      </c>
      <c r="C961" t="n">
        <v>1</v>
      </c>
      <c r="D961" t="inlineStr">
        <is>
          <t>IPCA</t>
        </is>
      </c>
      <c r="E961" t="n">
        <v>0</v>
      </c>
      <c r="F961" t="inlineStr">
        <is>
          <t>MENSAL</t>
        </is>
      </c>
      <c r="G961" t="n">
        <v>45483</v>
      </c>
      <c r="H961" t="n">
        <v>45483</v>
      </c>
      <c r="I961" t="n">
        <v>47</v>
      </c>
      <c r="J961" t="inlineStr">
        <is>
          <t>CARTEIRA</t>
        </is>
      </c>
      <c r="K961" t="inlineStr">
        <is>
          <t>CONTRATO</t>
        </is>
      </c>
      <c r="L961" t="n">
        <v>5740.45</v>
      </c>
      <c r="M961" t="inlineStr">
        <is>
          <t>IBIRAPITANGA FASE 3</t>
        </is>
      </c>
      <c r="N961" s="142">
        <f>DATE(YEAR(G961),MONTH(G961),1)</f>
        <v/>
      </c>
      <c r="O961" s="132">
        <f>IF(G961&gt;$K$3,"Futuro","Atraso")</f>
        <v/>
      </c>
      <c r="P961">
        <f>12*(YEAR(G961)-YEAR($K$3))+(MONTH(G961)-MONTH($K$3))</f>
        <v/>
      </c>
      <c r="Q961" s="366">
        <f>IF(M961="IBIRAPITANGA FASE 3",IF(O961="Atraso",L961,L961/(1+$I$2)^P961),IF(O961="Atraso",L961,L961/(1+$I$1)^P961))</f>
        <v/>
      </c>
      <c r="R961">
        <f>IF(O961="Atraso",$K$3-G961,0)</f>
        <v/>
      </c>
      <c r="S961">
        <f>IF(R961&lt;=15,"Até 15",IF(R961&lt;=30,"Entre 15 e 30",IF(R961&lt;=60,"Entre 30 e 60",IF(R961&lt;=90,"Entre 60 e 90",IF(R961&lt;=120,"Entre 90 e 120",IF(R961&lt;=150,"Entre 120 e 150",IF(R961&lt;=180,"Entre 150 e 180","Superior a 180")))))))</f>
        <v/>
      </c>
    </row>
    <row r="962">
      <c r="A962" t="inlineStr">
        <is>
          <t>Q05L04</t>
        </is>
      </c>
      <c r="B962" t="inlineStr">
        <is>
          <t>JORGE GUEDES DE SOUSA</t>
        </is>
      </c>
      <c r="C962" t="n">
        <v>1</v>
      </c>
      <c r="D962" t="inlineStr">
        <is>
          <t>IPCA</t>
        </is>
      </c>
      <c r="E962" t="n">
        <v>0</v>
      </c>
      <c r="F962" t="inlineStr">
        <is>
          <t>MENSAL</t>
        </is>
      </c>
      <c r="G962" t="n">
        <v>45514</v>
      </c>
      <c r="H962" t="n">
        <v>45514</v>
      </c>
      <c r="I962" t="n">
        <v>48</v>
      </c>
      <c r="J962" t="inlineStr">
        <is>
          <t>CARTEIRA</t>
        </is>
      </c>
      <c r="K962" t="inlineStr">
        <is>
          <t>CONTRATO</t>
        </is>
      </c>
      <c r="L962" t="n">
        <v>5740.45</v>
      </c>
      <c r="M962" t="inlineStr">
        <is>
          <t>IBIRAPITANGA FASE 3</t>
        </is>
      </c>
      <c r="N962" s="142">
        <f>DATE(YEAR(G962),MONTH(G962),1)</f>
        <v/>
      </c>
      <c r="O962" s="132">
        <f>IF(G962&gt;$K$3,"Futuro","Atraso")</f>
        <v/>
      </c>
      <c r="P962">
        <f>12*(YEAR(G962)-YEAR($K$3))+(MONTH(G962)-MONTH($K$3))</f>
        <v/>
      </c>
      <c r="Q962" s="366">
        <f>IF(M962="IBIRAPITANGA FASE 3",IF(O962="Atraso",L962,L962/(1+$I$2)^P962),IF(O962="Atraso",L962,L962/(1+$I$1)^P962))</f>
        <v/>
      </c>
      <c r="R962">
        <f>IF(O962="Atraso",$K$3-G962,0)</f>
        <v/>
      </c>
      <c r="S962">
        <f>IF(R962&lt;=15,"Até 15",IF(R962&lt;=30,"Entre 15 e 30",IF(R962&lt;=60,"Entre 30 e 60",IF(R962&lt;=90,"Entre 60 e 90",IF(R962&lt;=120,"Entre 90 e 120",IF(R962&lt;=150,"Entre 120 e 150",IF(R962&lt;=180,"Entre 150 e 180","Superior a 180")))))))</f>
        <v/>
      </c>
    </row>
    <row r="963">
      <c r="A963" t="inlineStr">
        <is>
          <t>Q06L01</t>
        </is>
      </c>
      <c r="B963" t="inlineStr">
        <is>
          <t>VAGNER LUIS SANCHES DA SILVA</t>
        </is>
      </c>
      <c r="C963" t="n">
        <v>1</v>
      </c>
      <c r="D963" t="inlineStr">
        <is>
          <t>IPCA</t>
        </is>
      </c>
      <c r="E963" t="n">
        <v>0.009488792934583046</v>
      </c>
      <c r="F963" t="inlineStr">
        <is>
          <t>MENSAL</t>
        </is>
      </c>
      <c r="G963" t="n">
        <v>45245</v>
      </c>
      <c r="H963" t="n">
        <v>45245</v>
      </c>
      <c r="I963" t="n">
        <v>21</v>
      </c>
      <c r="J963" t="inlineStr">
        <is>
          <t>CARTEIRA</t>
        </is>
      </c>
      <c r="K963" t="inlineStr">
        <is>
          <t>CONTRATO</t>
        </is>
      </c>
      <c r="L963" t="n">
        <v>3847.71</v>
      </c>
      <c r="M963" t="inlineStr">
        <is>
          <t>IBIRAPITANGA FASE 3</t>
        </is>
      </c>
      <c r="N963" s="142">
        <f>DATE(YEAR(G963),MONTH(G963),1)</f>
        <v/>
      </c>
      <c r="O963" s="132">
        <f>IF(G963&gt;$K$3,"Futuro","Atraso")</f>
        <v/>
      </c>
      <c r="P963">
        <f>12*(YEAR(G963)-YEAR($K$3))+(MONTH(G963)-MONTH($K$3))</f>
        <v/>
      </c>
      <c r="Q963" s="366">
        <f>IF(M963="IBIRAPITANGA FASE 3",IF(O963="Atraso",L963,L963/(1+$I$2)^P963),IF(O963="Atraso",L963,L963/(1+$I$1)^P963))</f>
        <v/>
      </c>
      <c r="R963">
        <f>IF(O963="Atraso",$K$3-G963,0)</f>
        <v/>
      </c>
      <c r="S963">
        <f>IF(R963&lt;=15,"Até 15",IF(R963&lt;=30,"Entre 15 e 30",IF(R963&lt;=60,"Entre 30 e 60",IF(R963&lt;=90,"Entre 60 e 90",IF(R963&lt;=120,"Entre 90 e 120",IF(R963&lt;=150,"Entre 120 e 150",IF(R963&lt;=180,"Entre 150 e 180","Superior a 180")))))))</f>
        <v/>
      </c>
    </row>
    <row r="964">
      <c r="A964" t="inlineStr">
        <is>
          <t>Q06L01</t>
        </is>
      </c>
      <c r="B964" t="inlineStr">
        <is>
          <t>VAGNER LUIS SANCHES DA SILVA</t>
        </is>
      </c>
      <c r="C964" t="n">
        <v>1</v>
      </c>
      <c r="D964" t="inlineStr">
        <is>
          <t>IPCA</t>
        </is>
      </c>
      <c r="E964" t="n">
        <v>0.009488792934583046</v>
      </c>
      <c r="F964" t="inlineStr">
        <is>
          <t>MENSAL</t>
        </is>
      </c>
      <c r="G964" t="n">
        <v>45275</v>
      </c>
      <c r="H964" t="n">
        <v>45275</v>
      </c>
      <c r="I964" t="n">
        <v>22</v>
      </c>
      <c r="J964" t="inlineStr">
        <is>
          <t>CARTEIRA</t>
        </is>
      </c>
      <c r="K964" t="inlineStr">
        <is>
          <t>CONTRATO</t>
        </is>
      </c>
      <c r="L964" t="n">
        <v>3768.73</v>
      </c>
      <c r="M964" t="inlineStr">
        <is>
          <t>IBIRAPITANGA FASE 3</t>
        </is>
      </c>
      <c r="N964" s="142">
        <f>DATE(YEAR(G964),MONTH(G964),1)</f>
        <v/>
      </c>
      <c r="O964" s="132">
        <f>IF(G964&gt;$K$3,"Futuro","Atraso")</f>
        <v/>
      </c>
      <c r="P964">
        <f>12*(YEAR(G964)-YEAR($K$3))+(MONTH(G964)-MONTH($K$3))</f>
        <v/>
      </c>
      <c r="Q964" s="366">
        <f>IF(M964="IBIRAPITANGA FASE 3",IF(O964="Atraso",L964,L964/(1+$I$2)^P964),IF(O964="Atraso",L964,L964/(1+$I$1)^P964))</f>
        <v/>
      </c>
      <c r="R964">
        <f>IF(O964="Atraso",$K$3-G964,0)</f>
        <v/>
      </c>
      <c r="S964">
        <f>IF(R964&lt;=15,"Até 15",IF(R964&lt;=30,"Entre 15 e 30",IF(R964&lt;=60,"Entre 30 e 60",IF(R964&lt;=90,"Entre 60 e 90",IF(R964&lt;=120,"Entre 90 e 120",IF(R964&lt;=150,"Entre 120 e 150",IF(R964&lt;=180,"Entre 150 e 180","Superior a 180")))))))</f>
        <v/>
      </c>
    </row>
    <row r="965">
      <c r="A965" t="inlineStr">
        <is>
          <t>Q06L01</t>
        </is>
      </c>
      <c r="B965" t="inlineStr">
        <is>
          <t>VAGNER LUIS SANCHES DA SILVA</t>
        </is>
      </c>
      <c r="C965" t="n">
        <v>1</v>
      </c>
      <c r="D965" t="inlineStr">
        <is>
          <t>IPCA</t>
        </is>
      </c>
      <c r="E965" t="n">
        <v>0.009488792934583046</v>
      </c>
      <c r="F965" t="inlineStr">
        <is>
          <t>MENSAL</t>
        </is>
      </c>
      <c r="G965" t="n">
        <v>45306</v>
      </c>
      <c r="H965" t="n">
        <v>45306</v>
      </c>
      <c r="I965" t="n">
        <v>23</v>
      </c>
      <c r="J965" t="inlineStr">
        <is>
          <t>CARTEIRA</t>
        </is>
      </c>
      <c r="K965" t="inlineStr">
        <is>
          <t>CONTRATO</t>
        </is>
      </c>
      <c r="L965" t="n">
        <v>3768.73</v>
      </c>
      <c r="M965" t="inlineStr">
        <is>
          <t>IBIRAPITANGA FASE 3</t>
        </is>
      </c>
      <c r="N965" s="142">
        <f>DATE(YEAR(G965),MONTH(G965),1)</f>
        <v/>
      </c>
      <c r="O965" s="132">
        <f>IF(G965&gt;$K$3,"Futuro","Atraso")</f>
        <v/>
      </c>
      <c r="P965">
        <f>12*(YEAR(G965)-YEAR($K$3))+(MONTH(G965)-MONTH($K$3))</f>
        <v/>
      </c>
      <c r="Q965" s="366">
        <f>IF(M965="IBIRAPITANGA FASE 3",IF(O965="Atraso",L965,L965/(1+$I$2)^P965),IF(O965="Atraso",L965,L965/(1+$I$1)^P965))</f>
        <v/>
      </c>
      <c r="R965">
        <f>IF(O965="Atraso",$K$3-G965,0)</f>
        <v/>
      </c>
      <c r="S965">
        <f>IF(R965&lt;=15,"Até 15",IF(R965&lt;=30,"Entre 15 e 30",IF(R965&lt;=60,"Entre 30 e 60",IF(R965&lt;=90,"Entre 60 e 90",IF(R965&lt;=120,"Entre 90 e 120",IF(R965&lt;=150,"Entre 120 e 150",IF(R965&lt;=180,"Entre 150 e 180","Superior a 180")))))))</f>
        <v/>
      </c>
    </row>
    <row r="966">
      <c r="A966" t="inlineStr">
        <is>
          <t>Q06L01</t>
        </is>
      </c>
      <c r="B966" t="inlineStr">
        <is>
          <t>VAGNER LUIS SANCHES DA SILVA</t>
        </is>
      </c>
      <c r="C966" t="n">
        <v>1</v>
      </c>
      <c r="D966" t="inlineStr">
        <is>
          <t>IPCA</t>
        </is>
      </c>
      <c r="E966" t="n">
        <v>0.009488792934583046</v>
      </c>
      <c r="F966" t="inlineStr">
        <is>
          <t>MENSAL</t>
        </is>
      </c>
      <c r="G966" t="n">
        <v>45337</v>
      </c>
      <c r="H966" t="n">
        <v>45337</v>
      </c>
      <c r="I966" t="n">
        <v>24</v>
      </c>
      <c r="J966" t="inlineStr">
        <is>
          <t>CARTEIRA</t>
        </is>
      </c>
      <c r="K966" t="inlineStr">
        <is>
          <t>CONTRATO</t>
        </is>
      </c>
      <c r="L966" t="n">
        <v>3768.73</v>
      </c>
      <c r="M966" t="inlineStr">
        <is>
          <t>IBIRAPITANGA FASE 3</t>
        </is>
      </c>
      <c r="N966" s="142">
        <f>DATE(YEAR(G966),MONTH(G966),1)</f>
        <v/>
      </c>
      <c r="O966" s="132">
        <f>IF(G966&gt;$K$3,"Futuro","Atraso")</f>
        <v/>
      </c>
      <c r="P966">
        <f>12*(YEAR(G966)-YEAR($K$3))+(MONTH(G966)-MONTH($K$3))</f>
        <v/>
      </c>
      <c r="Q966" s="366">
        <f>IF(M966="IBIRAPITANGA FASE 3",IF(O966="Atraso",L966,L966/(1+$I$2)^P966),IF(O966="Atraso",L966,L966/(1+$I$1)^P966))</f>
        <v/>
      </c>
      <c r="R966">
        <f>IF(O966="Atraso",$K$3-G966,0)</f>
        <v/>
      </c>
      <c r="S966">
        <f>IF(R966&lt;=15,"Até 15",IF(R966&lt;=30,"Entre 15 e 30",IF(R966&lt;=60,"Entre 30 e 60",IF(R966&lt;=90,"Entre 60 e 90",IF(R966&lt;=120,"Entre 90 e 120",IF(R966&lt;=150,"Entre 120 e 150",IF(R966&lt;=180,"Entre 150 e 180","Superior a 180")))))))</f>
        <v/>
      </c>
    </row>
    <row r="967">
      <c r="A967" t="inlineStr">
        <is>
          <t>Q06L01</t>
        </is>
      </c>
      <c r="B967" t="inlineStr">
        <is>
          <t>VAGNER LUIS SANCHES DA SILVA</t>
        </is>
      </c>
      <c r="C967" t="n">
        <v>1</v>
      </c>
      <c r="D967" t="inlineStr">
        <is>
          <t>IPCA</t>
        </is>
      </c>
      <c r="E967" t="n">
        <v>0.009488792934583046</v>
      </c>
      <c r="F967" t="inlineStr">
        <is>
          <t>MENSAL</t>
        </is>
      </c>
      <c r="G967" t="n">
        <v>45366</v>
      </c>
      <c r="H967" t="n">
        <v>45366</v>
      </c>
      <c r="I967" t="n">
        <v>25</v>
      </c>
      <c r="J967" t="inlineStr">
        <is>
          <t>CARTEIRA</t>
        </is>
      </c>
      <c r="K967" t="inlineStr">
        <is>
          <t>CONTRATO</t>
        </is>
      </c>
      <c r="L967" t="n">
        <v>3768.73</v>
      </c>
      <c r="M967" t="inlineStr">
        <is>
          <t>IBIRAPITANGA FASE 3</t>
        </is>
      </c>
      <c r="N967" s="142">
        <f>DATE(YEAR(G967),MONTH(G967),1)</f>
        <v/>
      </c>
      <c r="O967" s="132">
        <f>IF(G967&gt;$K$3,"Futuro","Atraso")</f>
        <v/>
      </c>
      <c r="P967">
        <f>12*(YEAR(G967)-YEAR($K$3))+(MONTH(G967)-MONTH($K$3))</f>
        <v/>
      </c>
      <c r="Q967" s="366">
        <f>IF(M967="IBIRAPITANGA FASE 3",IF(O967="Atraso",L967,L967/(1+$I$2)^P967),IF(O967="Atraso",L967,L967/(1+$I$1)^P967))</f>
        <v/>
      </c>
      <c r="R967">
        <f>IF(O967="Atraso",$K$3-G967,0)</f>
        <v/>
      </c>
      <c r="S967">
        <f>IF(R967&lt;=15,"Até 15",IF(R967&lt;=30,"Entre 15 e 30",IF(R967&lt;=60,"Entre 30 e 60",IF(R967&lt;=90,"Entre 60 e 90",IF(R967&lt;=120,"Entre 90 e 120",IF(R967&lt;=150,"Entre 120 e 150",IF(R967&lt;=180,"Entre 150 e 180","Superior a 180")))))))</f>
        <v/>
      </c>
    </row>
    <row r="968">
      <c r="A968" t="inlineStr">
        <is>
          <t>Q06L01</t>
        </is>
      </c>
      <c r="B968" t="inlineStr">
        <is>
          <t>VAGNER LUIS SANCHES DA SILVA</t>
        </is>
      </c>
      <c r="C968" t="n">
        <v>1</v>
      </c>
      <c r="D968" t="inlineStr">
        <is>
          <t>IPCA</t>
        </is>
      </c>
      <c r="E968" t="n">
        <v>0.009488792934583046</v>
      </c>
      <c r="F968" t="inlineStr">
        <is>
          <t>MENSAL</t>
        </is>
      </c>
      <c r="G968" t="n">
        <v>45397</v>
      </c>
      <c r="H968" t="n">
        <v>45397</v>
      </c>
      <c r="I968" t="n">
        <v>26</v>
      </c>
      <c r="J968" t="inlineStr">
        <is>
          <t>CARTEIRA</t>
        </is>
      </c>
      <c r="K968" t="inlineStr">
        <is>
          <t>CONTRATO</t>
        </is>
      </c>
      <c r="L968" t="n">
        <v>3768.73</v>
      </c>
      <c r="M968" t="inlineStr">
        <is>
          <t>IBIRAPITANGA FASE 3</t>
        </is>
      </c>
      <c r="N968" s="142">
        <f>DATE(YEAR(G968),MONTH(G968),1)</f>
        <v/>
      </c>
      <c r="O968" s="132">
        <f>IF(G968&gt;$K$3,"Futuro","Atraso")</f>
        <v/>
      </c>
      <c r="P968">
        <f>12*(YEAR(G968)-YEAR($K$3))+(MONTH(G968)-MONTH($K$3))</f>
        <v/>
      </c>
      <c r="Q968" s="366">
        <f>IF(M968="IBIRAPITANGA FASE 3",IF(O968="Atraso",L968,L968/(1+$I$2)^P968),IF(O968="Atraso",L968,L968/(1+$I$1)^P968))</f>
        <v/>
      </c>
      <c r="R968">
        <f>IF(O968="Atraso",$K$3-G968,0)</f>
        <v/>
      </c>
      <c r="S968">
        <f>IF(R968&lt;=15,"Até 15",IF(R968&lt;=30,"Entre 15 e 30",IF(R968&lt;=60,"Entre 30 e 60",IF(R968&lt;=90,"Entre 60 e 90",IF(R968&lt;=120,"Entre 90 e 120",IF(R968&lt;=150,"Entre 120 e 150",IF(R968&lt;=180,"Entre 150 e 180","Superior a 180")))))))</f>
        <v/>
      </c>
    </row>
    <row r="969">
      <c r="A969" t="inlineStr">
        <is>
          <t>Q06L01</t>
        </is>
      </c>
      <c r="B969" t="inlineStr">
        <is>
          <t>VAGNER LUIS SANCHES DA SILVA</t>
        </is>
      </c>
      <c r="C969" t="n">
        <v>1</v>
      </c>
      <c r="D969" t="inlineStr">
        <is>
          <t>IPCA</t>
        </is>
      </c>
      <c r="E969" t="n">
        <v>0.009488792934583046</v>
      </c>
      <c r="F969" t="inlineStr">
        <is>
          <t>MENSAL</t>
        </is>
      </c>
      <c r="G969" t="n">
        <v>45427</v>
      </c>
      <c r="H969" t="n">
        <v>45427</v>
      </c>
      <c r="I969" t="n">
        <v>27</v>
      </c>
      <c r="J969" t="inlineStr">
        <is>
          <t>CARTEIRA</t>
        </is>
      </c>
      <c r="K969" t="inlineStr">
        <is>
          <t>CONTRATO</t>
        </is>
      </c>
      <c r="L969" t="n">
        <v>3768.73</v>
      </c>
      <c r="M969" t="inlineStr">
        <is>
          <t>IBIRAPITANGA FASE 3</t>
        </is>
      </c>
      <c r="N969" s="142">
        <f>DATE(YEAR(G969),MONTH(G969),1)</f>
        <v/>
      </c>
      <c r="O969" s="132">
        <f>IF(G969&gt;$K$3,"Futuro","Atraso")</f>
        <v/>
      </c>
      <c r="P969">
        <f>12*(YEAR(G969)-YEAR($K$3))+(MONTH(G969)-MONTH($K$3))</f>
        <v/>
      </c>
      <c r="Q969" s="366">
        <f>IF(M969="IBIRAPITANGA FASE 3",IF(O969="Atraso",L969,L969/(1+$I$2)^P969),IF(O969="Atraso",L969,L969/(1+$I$1)^P969))</f>
        <v/>
      </c>
      <c r="R969">
        <f>IF(O969="Atraso",$K$3-G969,0)</f>
        <v/>
      </c>
      <c r="S969">
        <f>IF(R969&lt;=15,"Até 15",IF(R969&lt;=30,"Entre 15 e 30",IF(R969&lt;=60,"Entre 30 e 60",IF(R969&lt;=90,"Entre 60 e 90",IF(R969&lt;=120,"Entre 90 e 120",IF(R969&lt;=150,"Entre 120 e 150",IF(R969&lt;=180,"Entre 150 e 180","Superior a 180")))))))</f>
        <v/>
      </c>
    </row>
    <row r="970">
      <c r="A970" t="inlineStr">
        <is>
          <t>Q06L01</t>
        </is>
      </c>
      <c r="B970" t="inlineStr">
        <is>
          <t>VAGNER LUIS SANCHES DA SILVA</t>
        </is>
      </c>
      <c r="C970" t="n">
        <v>1</v>
      </c>
      <c r="D970" t="inlineStr">
        <is>
          <t>IPCA</t>
        </is>
      </c>
      <c r="E970" t="n">
        <v>0.009488792934583046</v>
      </c>
      <c r="F970" t="inlineStr">
        <is>
          <t>MENSAL</t>
        </is>
      </c>
      <c r="G970" t="n">
        <v>45458</v>
      </c>
      <c r="H970" t="n">
        <v>45458</v>
      </c>
      <c r="I970" t="n">
        <v>28</v>
      </c>
      <c r="J970" t="inlineStr">
        <is>
          <t>CARTEIRA</t>
        </is>
      </c>
      <c r="K970" t="inlineStr">
        <is>
          <t>CONTRATO</t>
        </is>
      </c>
      <c r="L970" t="n">
        <v>3768.73</v>
      </c>
      <c r="M970" t="inlineStr">
        <is>
          <t>IBIRAPITANGA FASE 3</t>
        </is>
      </c>
      <c r="N970" s="142">
        <f>DATE(YEAR(G970),MONTH(G970),1)</f>
        <v/>
      </c>
      <c r="O970" s="132">
        <f>IF(G970&gt;$K$3,"Futuro","Atraso")</f>
        <v/>
      </c>
      <c r="P970">
        <f>12*(YEAR(G970)-YEAR($K$3))+(MONTH(G970)-MONTH($K$3))</f>
        <v/>
      </c>
      <c r="Q970" s="366">
        <f>IF(M970="IBIRAPITANGA FASE 3",IF(O970="Atraso",L970,L970/(1+$I$2)^P970),IF(O970="Atraso",L970,L970/(1+$I$1)^P970))</f>
        <v/>
      </c>
      <c r="R970">
        <f>IF(O970="Atraso",$K$3-G970,0)</f>
        <v/>
      </c>
      <c r="S970">
        <f>IF(R970&lt;=15,"Até 15",IF(R970&lt;=30,"Entre 15 e 30",IF(R970&lt;=60,"Entre 30 e 60",IF(R970&lt;=90,"Entre 60 e 90",IF(R970&lt;=120,"Entre 90 e 120",IF(R970&lt;=150,"Entre 120 e 150",IF(R970&lt;=180,"Entre 150 e 180","Superior a 180")))))))</f>
        <v/>
      </c>
    </row>
    <row r="971">
      <c r="A971" t="inlineStr">
        <is>
          <t>Q06L01</t>
        </is>
      </c>
      <c r="B971" t="inlineStr">
        <is>
          <t>VAGNER LUIS SANCHES DA SILVA</t>
        </is>
      </c>
      <c r="C971" t="n">
        <v>1</v>
      </c>
      <c r="D971" t="inlineStr">
        <is>
          <t>IPCA</t>
        </is>
      </c>
      <c r="E971" t="n">
        <v>0.009488792934583046</v>
      </c>
      <c r="F971" t="inlineStr">
        <is>
          <t>MENSAL</t>
        </is>
      </c>
      <c r="G971" t="n">
        <v>45488</v>
      </c>
      <c r="H971" t="n">
        <v>45488</v>
      </c>
      <c r="I971" t="n">
        <v>29</v>
      </c>
      <c r="J971" t="inlineStr">
        <is>
          <t>CARTEIRA</t>
        </is>
      </c>
      <c r="K971" t="inlineStr">
        <is>
          <t>CONTRATO</t>
        </is>
      </c>
      <c r="L971" t="n">
        <v>3768.73</v>
      </c>
      <c r="M971" t="inlineStr">
        <is>
          <t>IBIRAPITANGA FASE 3</t>
        </is>
      </c>
      <c r="N971" s="142">
        <f>DATE(YEAR(G971),MONTH(G971),1)</f>
        <v/>
      </c>
      <c r="O971" s="132">
        <f>IF(G971&gt;$K$3,"Futuro","Atraso")</f>
        <v/>
      </c>
      <c r="P971">
        <f>12*(YEAR(G971)-YEAR($K$3))+(MONTH(G971)-MONTH($K$3))</f>
        <v/>
      </c>
      <c r="Q971" s="366">
        <f>IF(M971="IBIRAPITANGA FASE 3",IF(O971="Atraso",L971,L971/(1+$I$2)^P971),IF(O971="Atraso",L971,L971/(1+$I$1)^P971))</f>
        <v/>
      </c>
      <c r="R971">
        <f>IF(O971="Atraso",$K$3-G971,0)</f>
        <v/>
      </c>
      <c r="S971">
        <f>IF(R971&lt;=15,"Até 15",IF(R971&lt;=30,"Entre 15 e 30",IF(R971&lt;=60,"Entre 30 e 60",IF(R971&lt;=90,"Entre 60 e 90",IF(R971&lt;=120,"Entre 90 e 120",IF(R971&lt;=150,"Entre 120 e 150",IF(R971&lt;=180,"Entre 150 e 180","Superior a 180")))))))</f>
        <v/>
      </c>
    </row>
    <row r="972">
      <c r="A972" t="inlineStr">
        <is>
          <t>Q06L01</t>
        </is>
      </c>
      <c r="B972" t="inlineStr">
        <is>
          <t>VAGNER LUIS SANCHES DA SILVA</t>
        </is>
      </c>
      <c r="C972" t="n">
        <v>1</v>
      </c>
      <c r="D972" t="inlineStr">
        <is>
          <t>IPCA</t>
        </is>
      </c>
      <c r="E972" t="n">
        <v>0.009488792934583046</v>
      </c>
      <c r="F972" t="inlineStr">
        <is>
          <t>MENSAL</t>
        </is>
      </c>
      <c r="G972" t="n">
        <v>45519</v>
      </c>
      <c r="H972" t="n">
        <v>45519</v>
      </c>
      <c r="I972" t="n">
        <v>30</v>
      </c>
      <c r="J972" t="inlineStr">
        <is>
          <t>CARTEIRA</t>
        </is>
      </c>
      <c r="K972" t="inlineStr">
        <is>
          <t>CONTRATO</t>
        </is>
      </c>
      <c r="L972" t="n">
        <v>3768.73</v>
      </c>
      <c r="M972" t="inlineStr">
        <is>
          <t>IBIRAPITANGA FASE 3</t>
        </is>
      </c>
      <c r="N972" s="142">
        <f>DATE(YEAR(G972),MONTH(G972),1)</f>
        <v/>
      </c>
      <c r="O972" s="132">
        <f>IF(G972&gt;$K$3,"Futuro","Atraso")</f>
        <v/>
      </c>
      <c r="P972">
        <f>12*(YEAR(G972)-YEAR($K$3))+(MONTH(G972)-MONTH($K$3))</f>
        <v/>
      </c>
      <c r="Q972" s="366">
        <f>IF(M972="IBIRAPITANGA FASE 3",IF(O972="Atraso",L972,L972/(1+$I$2)^P972),IF(O972="Atraso",L972,L972/(1+$I$1)^P972))</f>
        <v/>
      </c>
      <c r="R972">
        <f>IF(O972="Atraso",$K$3-G972,0)</f>
        <v/>
      </c>
      <c r="S972">
        <f>IF(R972&lt;=15,"Até 15",IF(R972&lt;=30,"Entre 15 e 30",IF(R972&lt;=60,"Entre 30 e 60",IF(R972&lt;=90,"Entre 60 e 90",IF(R972&lt;=120,"Entre 90 e 120",IF(R972&lt;=150,"Entre 120 e 150",IF(R972&lt;=180,"Entre 150 e 180","Superior a 180")))))))</f>
        <v/>
      </c>
    </row>
    <row r="973">
      <c r="A973" t="inlineStr">
        <is>
          <t>Q06L01</t>
        </is>
      </c>
      <c r="B973" t="inlineStr">
        <is>
          <t>VAGNER LUIS SANCHES DA SILVA</t>
        </is>
      </c>
      <c r="C973" t="n">
        <v>1</v>
      </c>
      <c r="D973" t="inlineStr">
        <is>
          <t>IPCA</t>
        </is>
      </c>
      <c r="E973" t="n">
        <v>0.009488792934583046</v>
      </c>
      <c r="F973" t="inlineStr">
        <is>
          <t>MENSAL</t>
        </is>
      </c>
      <c r="G973" t="n">
        <v>45550</v>
      </c>
      <c r="H973" t="n">
        <v>45550</v>
      </c>
      <c r="I973" t="n">
        <v>31</v>
      </c>
      <c r="J973" t="inlineStr">
        <is>
          <t>CARTEIRA</t>
        </is>
      </c>
      <c r="K973" t="inlineStr">
        <is>
          <t>CONTRATO</t>
        </is>
      </c>
      <c r="L973" t="n">
        <v>3768.73</v>
      </c>
      <c r="M973" t="inlineStr">
        <is>
          <t>IBIRAPITANGA FASE 3</t>
        </is>
      </c>
      <c r="N973" s="142">
        <f>DATE(YEAR(G973),MONTH(G973),1)</f>
        <v/>
      </c>
      <c r="O973" s="132">
        <f>IF(G973&gt;$K$3,"Futuro","Atraso")</f>
        <v/>
      </c>
      <c r="P973">
        <f>12*(YEAR(G973)-YEAR($K$3))+(MONTH(G973)-MONTH($K$3))</f>
        <v/>
      </c>
      <c r="Q973" s="366">
        <f>IF(M973="IBIRAPITANGA FASE 3",IF(O973="Atraso",L973,L973/(1+$I$2)^P973),IF(O973="Atraso",L973,L973/(1+$I$1)^P973))</f>
        <v/>
      </c>
      <c r="R973">
        <f>IF(O973="Atraso",$K$3-G973,0)</f>
        <v/>
      </c>
      <c r="S973">
        <f>IF(R973&lt;=15,"Até 15",IF(R973&lt;=30,"Entre 15 e 30",IF(R973&lt;=60,"Entre 30 e 60",IF(R973&lt;=90,"Entre 60 e 90",IF(R973&lt;=120,"Entre 90 e 120",IF(R973&lt;=150,"Entre 120 e 150",IF(R973&lt;=180,"Entre 150 e 180","Superior a 180")))))))</f>
        <v/>
      </c>
    </row>
    <row r="974">
      <c r="A974" t="inlineStr">
        <is>
          <t>Q06L01</t>
        </is>
      </c>
      <c r="B974" t="inlineStr">
        <is>
          <t>VAGNER LUIS SANCHES DA SILVA</t>
        </is>
      </c>
      <c r="C974" t="n">
        <v>1</v>
      </c>
      <c r="D974" t="inlineStr">
        <is>
          <t>IPCA</t>
        </is>
      </c>
      <c r="E974" t="n">
        <v>0.009488792934583046</v>
      </c>
      <c r="F974" t="inlineStr">
        <is>
          <t>MENSAL</t>
        </is>
      </c>
      <c r="G974" t="n">
        <v>45580</v>
      </c>
      <c r="H974" t="n">
        <v>45580</v>
      </c>
      <c r="I974" t="n">
        <v>32</v>
      </c>
      <c r="J974" t="inlineStr">
        <is>
          <t>CARTEIRA</t>
        </is>
      </c>
      <c r="K974" t="inlineStr">
        <is>
          <t>CONTRATO</t>
        </is>
      </c>
      <c r="L974" t="n">
        <v>3768.73</v>
      </c>
      <c r="M974" t="inlineStr">
        <is>
          <t>IBIRAPITANGA FASE 3</t>
        </is>
      </c>
      <c r="N974" s="142">
        <f>DATE(YEAR(G974),MONTH(G974),1)</f>
        <v/>
      </c>
      <c r="O974" s="132">
        <f>IF(G974&gt;$K$3,"Futuro","Atraso")</f>
        <v/>
      </c>
      <c r="P974">
        <f>12*(YEAR(G974)-YEAR($K$3))+(MONTH(G974)-MONTH($K$3))</f>
        <v/>
      </c>
      <c r="Q974" s="366">
        <f>IF(M974="IBIRAPITANGA FASE 3",IF(O974="Atraso",L974,L974/(1+$I$2)^P974),IF(O974="Atraso",L974,L974/(1+$I$1)^P974))</f>
        <v/>
      </c>
      <c r="R974">
        <f>IF(O974="Atraso",$K$3-G974,0)</f>
        <v/>
      </c>
      <c r="S974">
        <f>IF(R974&lt;=15,"Até 15",IF(R974&lt;=30,"Entre 15 e 30",IF(R974&lt;=60,"Entre 30 e 60",IF(R974&lt;=90,"Entre 60 e 90",IF(R974&lt;=120,"Entre 90 e 120",IF(R974&lt;=150,"Entre 120 e 150",IF(R974&lt;=180,"Entre 150 e 180","Superior a 180")))))))</f>
        <v/>
      </c>
    </row>
    <row r="975">
      <c r="A975" t="inlineStr">
        <is>
          <t>Q06L01</t>
        </is>
      </c>
      <c r="B975" t="inlineStr">
        <is>
          <t>VAGNER LUIS SANCHES DA SILVA</t>
        </is>
      </c>
      <c r="C975" t="n">
        <v>1</v>
      </c>
      <c r="D975" t="inlineStr">
        <is>
          <t>IPCA</t>
        </is>
      </c>
      <c r="E975" t="n">
        <v>0.009488792934583046</v>
      </c>
      <c r="F975" t="inlineStr">
        <is>
          <t>MENSAL</t>
        </is>
      </c>
      <c r="G975" t="n">
        <v>45611</v>
      </c>
      <c r="H975" t="n">
        <v>45611</v>
      </c>
      <c r="I975" t="n">
        <v>33</v>
      </c>
      <c r="J975" t="inlineStr">
        <is>
          <t>CARTEIRA</t>
        </is>
      </c>
      <c r="K975" t="inlineStr">
        <is>
          <t>CONTRATO</t>
        </is>
      </c>
      <c r="L975" t="n">
        <v>3768.73</v>
      </c>
      <c r="M975" t="inlineStr">
        <is>
          <t>IBIRAPITANGA FASE 3</t>
        </is>
      </c>
      <c r="N975" s="142">
        <f>DATE(YEAR(G975),MONTH(G975),1)</f>
        <v/>
      </c>
      <c r="O975" s="132">
        <f>IF(G975&gt;$K$3,"Futuro","Atraso")</f>
        <v/>
      </c>
      <c r="P975">
        <f>12*(YEAR(G975)-YEAR($K$3))+(MONTH(G975)-MONTH($K$3))</f>
        <v/>
      </c>
      <c r="Q975" s="366">
        <f>IF(M975="IBIRAPITANGA FASE 3",IF(O975="Atraso",L975,L975/(1+$I$2)^P975),IF(O975="Atraso",L975,L975/(1+$I$1)^P975))</f>
        <v/>
      </c>
      <c r="R975">
        <f>IF(O975="Atraso",$K$3-G975,0)</f>
        <v/>
      </c>
      <c r="S975">
        <f>IF(R975&lt;=15,"Até 15",IF(R975&lt;=30,"Entre 15 e 30",IF(R975&lt;=60,"Entre 30 e 60",IF(R975&lt;=90,"Entre 60 e 90",IF(R975&lt;=120,"Entre 90 e 120",IF(R975&lt;=150,"Entre 120 e 150",IF(R975&lt;=180,"Entre 150 e 180","Superior a 180")))))))</f>
        <v/>
      </c>
    </row>
    <row r="976">
      <c r="A976" t="inlineStr">
        <is>
          <t>Q06L01</t>
        </is>
      </c>
      <c r="B976" t="inlineStr">
        <is>
          <t>VAGNER LUIS SANCHES DA SILVA</t>
        </is>
      </c>
      <c r="C976" t="n">
        <v>1</v>
      </c>
      <c r="D976" t="inlineStr">
        <is>
          <t>IPCA</t>
        </is>
      </c>
      <c r="E976" t="n">
        <v>0.009488792934583046</v>
      </c>
      <c r="F976" t="inlineStr">
        <is>
          <t>MENSAL</t>
        </is>
      </c>
      <c r="G976" t="n">
        <v>45641</v>
      </c>
      <c r="H976" t="n">
        <v>45641</v>
      </c>
      <c r="I976" t="n">
        <v>34</v>
      </c>
      <c r="J976" t="inlineStr">
        <is>
          <t>CARTEIRA</t>
        </is>
      </c>
      <c r="K976" t="inlineStr">
        <is>
          <t>CONTRATO</t>
        </is>
      </c>
      <c r="L976" t="n">
        <v>3768.73</v>
      </c>
      <c r="M976" t="inlineStr">
        <is>
          <t>IBIRAPITANGA FASE 3</t>
        </is>
      </c>
      <c r="N976" s="142">
        <f>DATE(YEAR(G976),MONTH(G976),1)</f>
        <v/>
      </c>
      <c r="O976" s="132">
        <f>IF(G976&gt;$K$3,"Futuro","Atraso")</f>
        <v/>
      </c>
      <c r="P976">
        <f>12*(YEAR(G976)-YEAR($K$3))+(MONTH(G976)-MONTH($K$3))</f>
        <v/>
      </c>
      <c r="Q976" s="366">
        <f>IF(M976="IBIRAPITANGA FASE 3",IF(O976="Atraso",L976,L976/(1+$I$2)^P976),IF(O976="Atraso",L976,L976/(1+$I$1)^P976))</f>
        <v/>
      </c>
      <c r="R976">
        <f>IF(O976="Atraso",$K$3-G976,0)</f>
        <v/>
      </c>
      <c r="S976">
        <f>IF(R976&lt;=15,"Até 15",IF(R976&lt;=30,"Entre 15 e 30",IF(R976&lt;=60,"Entre 30 e 60",IF(R976&lt;=90,"Entre 60 e 90",IF(R976&lt;=120,"Entre 90 e 120",IF(R976&lt;=150,"Entre 120 e 150",IF(R976&lt;=180,"Entre 150 e 180","Superior a 180")))))))</f>
        <v/>
      </c>
    </row>
    <row r="977">
      <c r="A977" t="inlineStr">
        <is>
          <t>Q06L01</t>
        </is>
      </c>
      <c r="B977" t="inlineStr">
        <is>
          <t>VAGNER LUIS SANCHES DA SILVA</t>
        </is>
      </c>
      <c r="C977" t="n">
        <v>1</v>
      </c>
      <c r="D977" t="inlineStr">
        <is>
          <t>IPCA</t>
        </is>
      </c>
      <c r="E977" t="n">
        <v>0.009488792934583046</v>
      </c>
      <c r="F977" t="inlineStr">
        <is>
          <t>MENSAL</t>
        </is>
      </c>
      <c r="G977" t="n">
        <v>45672</v>
      </c>
      <c r="H977" t="n">
        <v>45672</v>
      </c>
      <c r="I977" t="n">
        <v>35</v>
      </c>
      <c r="J977" t="inlineStr">
        <is>
          <t>CARTEIRA</t>
        </is>
      </c>
      <c r="K977" t="inlineStr">
        <is>
          <t>CONTRATO</t>
        </is>
      </c>
      <c r="L977" t="n">
        <v>3768.73</v>
      </c>
      <c r="M977" t="inlineStr">
        <is>
          <t>IBIRAPITANGA FASE 3</t>
        </is>
      </c>
      <c r="N977" s="142">
        <f>DATE(YEAR(G977),MONTH(G977),1)</f>
        <v/>
      </c>
      <c r="O977" s="132">
        <f>IF(G977&gt;$K$3,"Futuro","Atraso")</f>
        <v/>
      </c>
      <c r="P977">
        <f>12*(YEAR(G977)-YEAR($K$3))+(MONTH(G977)-MONTH($K$3))</f>
        <v/>
      </c>
      <c r="Q977" s="366">
        <f>IF(M977="IBIRAPITANGA FASE 3",IF(O977="Atraso",L977,L977/(1+$I$2)^P977),IF(O977="Atraso",L977,L977/(1+$I$1)^P977))</f>
        <v/>
      </c>
      <c r="R977">
        <f>IF(O977="Atraso",$K$3-G977,0)</f>
        <v/>
      </c>
      <c r="S977">
        <f>IF(R977&lt;=15,"Até 15",IF(R977&lt;=30,"Entre 15 e 30",IF(R977&lt;=60,"Entre 30 e 60",IF(R977&lt;=90,"Entre 60 e 90",IF(R977&lt;=120,"Entre 90 e 120",IF(R977&lt;=150,"Entre 120 e 150",IF(R977&lt;=180,"Entre 150 e 180","Superior a 180")))))))</f>
        <v/>
      </c>
    </row>
    <row r="978">
      <c r="A978" t="inlineStr">
        <is>
          <t>Q06L01</t>
        </is>
      </c>
      <c r="B978" t="inlineStr">
        <is>
          <t>VAGNER LUIS SANCHES DA SILVA</t>
        </is>
      </c>
      <c r="C978" t="n">
        <v>1</v>
      </c>
      <c r="D978" t="inlineStr">
        <is>
          <t>IPCA</t>
        </is>
      </c>
      <c r="E978" t="n">
        <v>0.009488792934583046</v>
      </c>
      <c r="F978" t="inlineStr">
        <is>
          <t>MENSAL</t>
        </is>
      </c>
      <c r="G978" t="n">
        <v>45703</v>
      </c>
      <c r="H978" t="n">
        <v>45703</v>
      </c>
      <c r="I978" t="n">
        <v>36</v>
      </c>
      <c r="J978" t="inlineStr">
        <is>
          <t>CARTEIRA</t>
        </is>
      </c>
      <c r="K978" t="inlineStr">
        <is>
          <t>CONTRATO</t>
        </is>
      </c>
      <c r="L978" t="n">
        <v>3768.73</v>
      </c>
      <c r="M978" t="inlineStr">
        <is>
          <t>IBIRAPITANGA FASE 3</t>
        </is>
      </c>
      <c r="N978" s="142">
        <f>DATE(YEAR(G978),MONTH(G978),1)</f>
        <v/>
      </c>
      <c r="O978" s="132">
        <f>IF(G978&gt;$K$3,"Futuro","Atraso")</f>
        <v/>
      </c>
      <c r="P978">
        <f>12*(YEAR(G978)-YEAR($K$3))+(MONTH(G978)-MONTH($K$3))</f>
        <v/>
      </c>
      <c r="Q978" s="366">
        <f>IF(M978="IBIRAPITANGA FASE 3",IF(O978="Atraso",L978,L978/(1+$I$2)^P978),IF(O978="Atraso",L978,L978/(1+$I$1)^P978))</f>
        <v/>
      </c>
      <c r="R978">
        <f>IF(O978="Atraso",$K$3-G978,0)</f>
        <v/>
      </c>
      <c r="S978">
        <f>IF(R978&lt;=15,"Até 15",IF(R978&lt;=30,"Entre 15 e 30",IF(R978&lt;=60,"Entre 30 e 60",IF(R978&lt;=90,"Entre 60 e 90",IF(R978&lt;=120,"Entre 90 e 120",IF(R978&lt;=150,"Entre 120 e 150",IF(R978&lt;=180,"Entre 150 e 180","Superior a 180")))))))</f>
        <v/>
      </c>
    </row>
    <row r="979">
      <c r="A979" t="inlineStr">
        <is>
          <t>Q06L01</t>
        </is>
      </c>
      <c r="B979" t="inlineStr">
        <is>
          <t>VAGNER LUIS SANCHES DA SILVA</t>
        </is>
      </c>
      <c r="C979" t="n">
        <v>1</v>
      </c>
      <c r="D979" t="inlineStr">
        <is>
          <t>IPCA</t>
        </is>
      </c>
      <c r="E979" t="n">
        <v>0.009488792934583046</v>
      </c>
      <c r="F979" t="inlineStr">
        <is>
          <t>MENSAL</t>
        </is>
      </c>
      <c r="G979" t="n">
        <v>45731</v>
      </c>
      <c r="H979" t="n">
        <v>45731</v>
      </c>
      <c r="I979" t="n">
        <v>37</v>
      </c>
      <c r="J979" t="inlineStr">
        <is>
          <t>CARTEIRA</t>
        </is>
      </c>
      <c r="K979" t="inlineStr">
        <is>
          <t>CONTRATO</t>
        </is>
      </c>
      <c r="L979" t="n">
        <v>3768.73</v>
      </c>
      <c r="M979" t="inlineStr">
        <is>
          <t>IBIRAPITANGA FASE 3</t>
        </is>
      </c>
      <c r="N979" s="142">
        <f>DATE(YEAR(G979),MONTH(G979),1)</f>
        <v/>
      </c>
      <c r="O979" s="132">
        <f>IF(G979&gt;$K$3,"Futuro","Atraso")</f>
        <v/>
      </c>
      <c r="P979">
        <f>12*(YEAR(G979)-YEAR($K$3))+(MONTH(G979)-MONTH($K$3))</f>
        <v/>
      </c>
      <c r="Q979" s="366">
        <f>IF(M979="IBIRAPITANGA FASE 3",IF(O979="Atraso",L979,L979/(1+$I$2)^P979),IF(O979="Atraso",L979,L979/(1+$I$1)^P979))</f>
        <v/>
      </c>
      <c r="R979">
        <f>IF(O979="Atraso",$K$3-G979,0)</f>
        <v/>
      </c>
      <c r="S979">
        <f>IF(R979&lt;=15,"Até 15",IF(R979&lt;=30,"Entre 15 e 30",IF(R979&lt;=60,"Entre 30 e 60",IF(R979&lt;=90,"Entre 60 e 90",IF(R979&lt;=120,"Entre 90 e 120",IF(R979&lt;=150,"Entre 120 e 150",IF(R979&lt;=180,"Entre 150 e 180","Superior a 180")))))))</f>
        <v/>
      </c>
    </row>
    <row r="980">
      <c r="A980" t="inlineStr">
        <is>
          <t>Q06L01</t>
        </is>
      </c>
      <c r="B980" t="inlineStr">
        <is>
          <t>VAGNER LUIS SANCHES DA SILVA</t>
        </is>
      </c>
      <c r="C980" t="n">
        <v>1</v>
      </c>
      <c r="D980" t="inlineStr">
        <is>
          <t>IPCA</t>
        </is>
      </c>
      <c r="E980" t="n">
        <v>0.009488792934583046</v>
      </c>
      <c r="F980" t="inlineStr">
        <is>
          <t>MENSAL</t>
        </is>
      </c>
      <c r="G980" t="n">
        <v>45762</v>
      </c>
      <c r="H980" t="n">
        <v>45762</v>
      </c>
      <c r="I980" t="n">
        <v>38</v>
      </c>
      <c r="J980" t="inlineStr">
        <is>
          <t>CARTEIRA</t>
        </is>
      </c>
      <c r="K980" t="inlineStr">
        <is>
          <t>CONTRATO</t>
        </is>
      </c>
      <c r="L980" t="n">
        <v>3768.73</v>
      </c>
      <c r="M980" t="inlineStr">
        <is>
          <t>IBIRAPITANGA FASE 3</t>
        </is>
      </c>
      <c r="N980" s="142">
        <f>DATE(YEAR(G980),MONTH(G980),1)</f>
        <v/>
      </c>
      <c r="O980" s="132">
        <f>IF(G980&gt;$K$3,"Futuro","Atraso")</f>
        <v/>
      </c>
      <c r="P980">
        <f>12*(YEAR(G980)-YEAR($K$3))+(MONTH(G980)-MONTH($K$3))</f>
        <v/>
      </c>
      <c r="Q980" s="366">
        <f>IF(M980="IBIRAPITANGA FASE 3",IF(O980="Atraso",L980,L980/(1+$I$2)^P980),IF(O980="Atraso",L980,L980/(1+$I$1)^P980))</f>
        <v/>
      </c>
      <c r="R980">
        <f>IF(O980="Atraso",$K$3-G980,0)</f>
        <v/>
      </c>
      <c r="S980">
        <f>IF(R980&lt;=15,"Até 15",IF(R980&lt;=30,"Entre 15 e 30",IF(R980&lt;=60,"Entre 30 e 60",IF(R980&lt;=90,"Entre 60 e 90",IF(R980&lt;=120,"Entre 90 e 120",IF(R980&lt;=150,"Entre 120 e 150",IF(R980&lt;=180,"Entre 150 e 180","Superior a 180")))))))</f>
        <v/>
      </c>
    </row>
    <row r="981">
      <c r="A981" t="inlineStr">
        <is>
          <t>Q06L01</t>
        </is>
      </c>
      <c r="B981" t="inlineStr">
        <is>
          <t>VAGNER LUIS SANCHES DA SILVA</t>
        </is>
      </c>
      <c r="C981" t="n">
        <v>1</v>
      </c>
      <c r="D981" t="inlineStr">
        <is>
          <t>IPCA</t>
        </is>
      </c>
      <c r="E981" t="n">
        <v>0.009488792934583046</v>
      </c>
      <c r="F981" t="inlineStr">
        <is>
          <t>MENSAL</t>
        </is>
      </c>
      <c r="G981" t="n">
        <v>45792</v>
      </c>
      <c r="H981" t="n">
        <v>45792</v>
      </c>
      <c r="I981" t="n">
        <v>39</v>
      </c>
      <c r="J981" t="inlineStr">
        <is>
          <t>CARTEIRA</t>
        </is>
      </c>
      <c r="K981" t="inlineStr">
        <is>
          <t>CONTRATO</t>
        </is>
      </c>
      <c r="L981" t="n">
        <v>3768.73</v>
      </c>
      <c r="M981" t="inlineStr">
        <is>
          <t>IBIRAPITANGA FASE 3</t>
        </is>
      </c>
      <c r="N981" s="142">
        <f>DATE(YEAR(G981),MONTH(G981),1)</f>
        <v/>
      </c>
      <c r="O981" s="132">
        <f>IF(G981&gt;$K$3,"Futuro","Atraso")</f>
        <v/>
      </c>
      <c r="P981">
        <f>12*(YEAR(G981)-YEAR($K$3))+(MONTH(G981)-MONTH($K$3))</f>
        <v/>
      </c>
      <c r="Q981" s="366">
        <f>IF(M981="IBIRAPITANGA FASE 3",IF(O981="Atraso",L981,L981/(1+$I$2)^P981),IF(O981="Atraso",L981,L981/(1+$I$1)^P981))</f>
        <v/>
      </c>
      <c r="R981">
        <f>IF(O981="Atraso",$K$3-G981,0)</f>
        <v/>
      </c>
      <c r="S981">
        <f>IF(R981&lt;=15,"Até 15",IF(R981&lt;=30,"Entre 15 e 30",IF(R981&lt;=60,"Entre 30 e 60",IF(R981&lt;=90,"Entre 60 e 90",IF(R981&lt;=120,"Entre 90 e 120",IF(R981&lt;=150,"Entre 120 e 150",IF(R981&lt;=180,"Entre 150 e 180","Superior a 180")))))))</f>
        <v/>
      </c>
    </row>
    <row r="982">
      <c r="A982" t="inlineStr">
        <is>
          <t>Q06L01</t>
        </is>
      </c>
      <c r="B982" t="inlineStr">
        <is>
          <t>VAGNER LUIS SANCHES DA SILVA</t>
        </is>
      </c>
      <c r="C982" t="n">
        <v>1</v>
      </c>
      <c r="D982" t="inlineStr">
        <is>
          <t>IPCA</t>
        </is>
      </c>
      <c r="E982" t="n">
        <v>0.009488792934583046</v>
      </c>
      <c r="F982" t="inlineStr">
        <is>
          <t>MENSAL</t>
        </is>
      </c>
      <c r="G982" t="n">
        <v>45823</v>
      </c>
      <c r="H982" t="n">
        <v>45823</v>
      </c>
      <c r="I982" t="n">
        <v>40</v>
      </c>
      <c r="J982" t="inlineStr">
        <is>
          <t>CARTEIRA</t>
        </is>
      </c>
      <c r="K982" t="inlineStr">
        <is>
          <t>CONTRATO</t>
        </is>
      </c>
      <c r="L982" t="n">
        <v>3768.73</v>
      </c>
      <c r="M982" t="inlineStr">
        <is>
          <t>IBIRAPITANGA FASE 3</t>
        </is>
      </c>
      <c r="N982" s="142">
        <f>DATE(YEAR(G982),MONTH(G982),1)</f>
        <v/>
      </c>
      <c r="O982" s="132">
        <f>IF(G982&gt;$K$3,"Futuro","Atraso")</f>
        <v/>
      </c>
      <c r="P982">
        <f>12*(YEAR(G982)-YEAR($K$3))+(MONTH(G982)-MONTH($K$3))</f>
        <v/>
      </c>
      <c r="Q982" s="366">
        <f>IF(M982="IBIRAPITANGA FASE 3",IF(O982="Atraso",L982,L982/(1+$I$2)^P982),IF(O982="Atraso",L982,L982/(1+$I$1)^P982))</f>
        <v/>
      </c>
      <c r="R982">
        <f>IF(O982="Atraso",$K$3-G982,0)</f>
        <v/>
      </c>
      <c r="S982">
        <f>IF(R982&lt;=15,"Até 15",IF(R982&lt;=30,"Entre 15 e 30",IF(R982&lt;=60,"Entre 30 e 60",IF(R982&lt;=90,"Entre 60 e 90",IF(R982&lt;=120,"Entre 90 e 120",IF(R982&lt;=150,"Entre 120 e 150",IF(R982&lt;=180,"Entre 150 e 180","Superior a 180")))))))</f>
        <v/>
      </c>
    </row>
    <row r="983">
      <c r="A983" t="inlineStr">
        <is>
          <t>Q06L01</t>
        </is>
      </c>
      <c r="B983" t="inlineStr">
        <is>
          <t>VAGNER LUIS SANCHES DA SILVA</t>
        </is>
      </c>
      <c r="C983" t="n">
        <v>1</v>
      </c>
      <c r="D983" t="inlineStr">
        <is>
          <t>IPCA</t>
        </is>
      </c>
      <c r="E983" t="n">
        <v>0.009488792934583046</v>
      </c>
      <c r="F983" t="inlineStr">
        <is>
          <t>MENSAL</t>
        </is>
      </c>
      <c r="G983" t="n">
        <v>45853</v>
      </c>
      <c r="H983" t="n">
        <v>45853</v>
      </c>
      <c r="I983" t="n">
        <v>41</v>
      </c>
      <c r="J983" t="inlineStr">
        <is>
          <t>CARTEIRA</t>
        </is>
      </c>
      <c r="K983" t="inlineStr">
        <is>
          <t>CONTRATO</t>
        </is>
      </c>
      <c r="L983" t="n">
        <v>3768.73</v>
      </c>
      <c r="M983" t="inlineStr">
        <is>
          <t>IBIRAPITANGA FASE 3</t>
        </is>
      </c>
      <c r="N983" s="142">
        <f>DATE(YEAR(G983),MONTH(G983),1)</f>
        <v/>
      </c>
      <c r="O983" s="132">
        <f>IF(G983&gt;$K$3,"Futuro","Atraso")</f>
        <v/>
      </c>
      <c r="P983">
        <f>12*(YEAR(G983)-YEAR($K$3))+(MONTH(G983)-MONTH($K$3))</f>
        <v/>
      </c>
      <c r="Q983" s="366">
        <f>IF(M983="IBIRAPITANGA FASE 3",IF(O983="Atraso",L983,L983/(1+$I$2)^P983),IF(O983="Atraso",L983,L983/(1+$I$1)^P983))</f>
        <v/>
      </c>
      <c r="R983">
        <f>IF(O983="Atraso",$K$3-G983,0)</f>
        <v/>
      </c>
      <c r="S983">
        <f>IF(R983&lt;=15,"Até 15",IF(R983&lt;=30,"Entre 15 e 30",IF(R983&lt;=60,"Entre 30 e 60",IF(R983&lt;=90,"Entre 60 e 90",IF(R983&lt;=120,"Entre 90 e 120",IF(R983&lt;=150,"Entre 120 e 150",IF(R983&lt;=180,"Entre 150 e 180","Superior a 180")))))))</f>
        <v/>
      </c>
    </row>
    <row r="984">
      <c r="A984" t="inlineStr">
        <is>
          <t>Q06L01</t>
        </is>
      </c>
      <c r="B984" t="inlineStr">
        <is>
          <t>VAGNER LUIS SANCHES DA SILVA</t>
        </is>
      </c>
      <c r="C984" t="n">
        <v>1</v>
      </c>
      <c r="D984" t="inlineStr">
        <is>
          <t>IPCA</t>
        </is>
      </c>
      <c r="E984" t="n">
        <v>0.009488792934583046</v>
      </c>
      <c r="F984" t="inlineStr">
        <is>
          <t>MENSAL</t>
        </is>
      </c>
      <c r="G984" t="n">
        <v>45884</v>
      </c>
      <c r="H984" t="n">
        <v>45884</v>
      </c>
      <c r="I984" t="n">
        <v>42</v>
      </c>
      <c r="J984" t="inlineStr">
        <is>
          <t>CARTEIRA</t>
        </is>
      </c>
      <c r="K984" t="inlineStr">
        <is>
          <t>CONTRATO</t>
        </is>
      </c>
      <c r="L984" t="n">
        <v>3768.73</v>
      </c>
      <c r="M984" t="inlineStr">
        <is>
          <t>IBIRAPITANGA FASE 3</t>
        </is>
      </c>
      <c r="N984" s="142">
        <f>DATE(YEAR(G984),MONTH(G984),1)</f>
        <v/>
      </c>
      <c r="O984" s="132">
        <f>IF(G984&gt;$K$3,"Futuro","Atraso")</f>
        <v/>
      </c>
      <c r="P984">
        <f>12*(YEAR(G984)-YEAR($K$3))+(MONTH(G984)-MONTH($K$3))</f>
        <v/>
      </c>
      <c r="Q984" s="366">
        <f>IF(M984="IBIRAPITANGA FASE 3",IF(O984="Atraso",L984,L984/(1+$I$2)^P984),IF(O984="Atraso",L984,L984/(1+$I$1)^P984))</f>
        <v/>
      </c>
      <c r="R984">
        <f>IF(O984="Atraso",$K$3-G984,0)</f>
        <v/>
      </c>
      <c r="S984">
        <f>IF(R984&lt;=15,"Até 15",IF(R984&lt;=30,"Entre 15 e 30",IF(R984&lt;=60,"Entre 30 e 60",IF(R984&lt;=90,"Entre 60 e 90",IF(R984&lt;=120,"Entre 90 e 120",IF(R984&lt;=150,"Entre 120 e 150",IF(R984&lt;=180,"Entre 150 e 180","Superior a 180")))))))</f>
        <v/>
      </c>
    </row>
    <row r="985">
      <c r="A985" t="inlineStr">
        <is>
          <t>Q06L01</t>
        </is>
      </c>
      <c r="B985" t="inlineStr">
        <is>
          <t>VAGNER LUIS SANCHES DA SILVA</t>
        </is>
      </c>
      <c r="C985" t="n">
        <v>1</v>
      </c>
      <c r="D985" t="inlineStr">
        <is>
          <t>IPCA</t>
        </is>
      </c>
      <c r="E985" t="n">
        <v>0.009488792934583046</v>
      </c>
      <c r="F985" t="inlineStr">
        <is>
          <t>MENSAL</t>
        </is>
      </c>
      <c r="G985" t="n">
        <v>45915</v>
      </c>
      <c r="H985" t="n">
        <v>45915</v>
      </c>
      <c r="I985" t="n">
        <v>43</v>
      </c>
      <c r="J985" t="inlineStr">
        <is>
          <t>CARTEIRA</t>
        </is>
      </c>
      <c r="K985" t="inlineStr">
        <is>
          <t>CONTRATO</t>
        </is>
      </c>
      <c r="L985" t="n">
        <v>3768.73</v>
      </c>
      <c r="M985" t="inlineStr">
        <is>
          <t>IBIRAPITANGA FASE 3</t>
        </is>
      </c>
      <c r="N985" s="142">
        <f>DATE(YEAR(G985),MONTH(G985),1)</f>
        <v/>
      </c>
      <c r="O985" s="132">
        <f>IF(G985&gt;$K$3,"Futuro","Atraso")</f>
        <v/>
      </c>
      <c r="P985">
        <f>12*(YEAR(G985)-YEAR($K$3))+(MONTH(G985)-MONTH($K$3))</f>
        <v/>
      </c>
      <c r="Q985" s="366">
        <f>IF(M985="IBIRAPITANGA FASE 3",IF(O985="Atraso",L985,L985/(1+$I$2)^P985),IF(O985="Atraso",L985,L985/(1+$I$1)^P985))</f>
        <v/>
      </c>
      <c r="R985">
        <f>IF(O985="Atraso",$K$3-G985,0)</f>
        <v/>
      </c>
      <c r="S985">
        <f>IF(R985&lt;=15,"Até 15",IF(R985&lt;=30,"Entre 15 e 30",IF(R985&lt;=60,"Entre 30 e 60",IF(R985&lt;=90,"Entre 60 e 90",IF(R985&lt;=120,"Entre 90 e 120",IF(R985&lt;=150,"Entre 120 e 150",IF(R985&lt;=180,"Entre 150 e 180","Superior a 180")))))))</f>
        <v/>
      </c>
    </row>
    <row r="986">
      <c r="A986" t="inlineStr">
        <is>
          <t>Q06L01</t>
        </is>
      </c>
      <c r="B986" t="inlineStr">
        <is>
          <t>VAGNER LUIS SANCHES DA SILVA</t>
        </is>
      </c>
      <c r="C986" t="n">
        <v>1</v>
      </c>
      <c r="D986" t="inlineStr">
        <is>
          <t>IPCA</t>
        </is>
      </c>
      <c r="E986" t="n">
        <v>0.009488792934583046</v>
      </c>
      <c r="F986" t="inlineStr">
        <is>
          <t>MENSAL</t>
        </is>
      </c>
      <c r="G986" t="n">
        <v>45945</v>
      </c>
      <c r="H986" t="n">
        <v>45945</v>
      </c>
      <c r="I986" t="n">
        <v>44</v>
      </c>
      <c r="J986" t="inlineStr">
        <is>
          <t>CARTEIRA</t>
        </is>
      </c>
      <c r="K986" t="inlineStr">
        <is>
          <t>CONTRATO</t>
        </is>
      </c>
      <c r="L986" t="n">
        <v>3768.73</v>
      </c>
      <c r="M986" t="inlineStr">
        <is>
          <t>IBIRAPITANGA FASE 3</t>
        </is>
      </c>
      <c r="N986" s="142">
        <f>DATE(YEAR(G986),MONTH(G986),1)</f>
        <v/>
      </c>
      <c r="O986" s="132">
        <f>IF(G986&gt;$K$3,"Futuro","Atraso")</f>
        <v/>
      </c>
      <c r="P986">
        <f>12*(YEAR(G986)-YEAR($K$3))+(MONTH(G986)-MONTH($K$3))</f>
        <v/>
      </c>
      <c r="Q986" s="366">
        <f>IF(M986="IBIRAPITANGA FASE 3",IF(O986="Atraso",L986,L986/(1+$I$2)^P986),IF(O986="Atraso",L986,L986/(1+$I$1)^P986))</f>
        <v/>
      </c>
      <c r="R986">
        <f>IF(O986="Atraso",$K$3-G986,0)</f>
        <v/>
      </c>
      <c r="S986">
        <f>IF(R986&lt;=15,"Até 15",IF(R986&lt;=30,"Entre 15 e 30",IF(R986&lt;=60,"Entre 30 e 60",IF(R986&lt;=90,"Entre 60 e 90",IF(R986&lt;=120,"Entre 90 e 120",IF(R986&lt;=150,"Entre 120 e 150",IF(R986&lt;=180,"Entre 150 e 180","Superior a 180")))))))</f>
        <v/>
      </c>
    </row>
    <row r="987">
      <c r="A987" t="inlineStr">
        <is>
          <t>Q06L01</t>
        </is>
      </c>
      <c r="B987" t="inlineStr">
        <is>
          <t>VAGNER LUIS SANCHES DA SILVA</t>
        </is>
      </c>
      <c r="C987" t="n">
        <v>1</v>
      </c>
      <c r="D987" t="inlineStr">
        <is>
          <t>IPCA</t>
        </is>
      </c>
      <c r="E987" t="n">
        <v>0.009488792934583046</v>
      </c>
      <c r="F987" t="inlineStr">
        <is>
          <t>MENSAL</t>
        </is>
      </c>
      <c r="G987" t="n">
        <v>45976</v>
      </c>
      <c r="H987" t="n">
        <v>45976</v>
      </c>
      <c r="I987" t="n">
        <v>45</v>
      </c>
      <c r="J987" t="inlineStr">
        <is>
          <t>CARTEIRA</t>
        </is>
      </c>
      <c r="K987" t="inlineStr">
        <is>
          <t>CONTRATO</t>
        </is>
      </c>
      <c r="L987" t="n">
        <v>3768.73</v>
      </c>
      <c r="M987" t="inlineStr">
        <is>
          <t>IBIRAPITANGA FASE 3</t>
        </is>
      </c>
      <c r="N987" s="142">
        <f>DATE(YEAR(G987),MONTH(G987),1)</f>
        <v/>
      </c>
      <c r="O987" s="132">
        <f>IF(G987&gt;$K$3,"Futuro","Atraso")</f>
        <v/>
      </c>
      <c r="P987">
        <f>12*(YEAR(G987)-YEAR($K$3))+(MONTH(G987)-MONTH($K$3))</f>
        <v/>
      </c>
      <c r="Q987" s="366">
        <f>IF(M987="IBIRAPITANGA FASE 3",IF(O987="Atraso",L987,L987/(1+$I$2)^P987),IF(O987="Atraso",L987,L987/(1+$I$1)^P987))</f>
        <v/>
      </c>
      <c r="R987">
        <f>IF(O987="Atraso",$K$3-G987,0)</f>
        <v/>
      </c>
      <c r="S987">
        <f>IF(R987&lt;=15,"Até 15",IF(R987&lt;=30,"Entre 15 e 30",IF(R987&lt;=60,"Entre 30 e 60",IF(R987&lt;=90,"Entre 60 e 90",IF(R987&lt;=120,"Entre 90 e 120",IF(R987&lt;=150,"Entre 120 e 150",IF(R987&lt;=180,"Entre 150 e 180","Superior a 180")))))))</f>
        <v/>
      </c>
    </row>
    <row r="988">
      <c r="A988" t="inlineStr">
        <is>
          <t>Q06L01</t>
        </is>
      </c>
      <c r="B988" t="inlineStr">
        <is>
          <t>VAGNER LUIS SANCHES DA SILVA</t>
        </is>
      </c>
      <c r="C988" t="n">
        <v>1</v>
      </c>
      <c r="D988" t="inlineStr">
        <is>
          <t>IPCA</t>
        </is>
      </c>
      <c r="E988" t="n">
        <v>0.009488792934583046</v>
      </c>
      <c r="F988" t="inlineStr">
        <is>
          <t>MENSAL</t>
        </is>
      </c>
      <c r="G988" t="n">
        <v>46006</v>
      </c>
      <c r="H988" t="n">
        <v>46006</v>
      </c>
      <c r="I988" t="n">
        <v>46</v>
      </c>
      <c r="J988" t="inlineStr">
        <is>
          <t>CARTEIRA</t>
        </is>
      </c>
      <c r="K988" t="inlineStr">
        <is>
          <t>CONTRATO</t>
        </is>
      </c>
      <c r="L988" t="n">
        <v>3768.73</v>
      </c>
      <c r="M988" t="inlineStr">
        <is>
          <t>IBIRAPITANGA FASE 3</t>
        </is>
      </c>
      <c r="N988" s="142">
        <f>DATE(YEAR(G988),MONTH(G988),1)</f>
        <v/>
      </c>
      <c r="O988" s="132">
        <f>IF(G988&gt;$K$3,"Futuro","Atraso")</f>
        <v/>
      </c>
      <c r="P988">
        <f>12*(YEAR(G988)-YEAR($K$3))+(MONTH(G988)-MONTH($K$3))</f>
        <v/>
      </c>
      <c r="Q988" s="366">
        <f>IF(M988="IBIRAPITANGA FASE 3",IF(O988="Atraso",L988,L988/(1+$I$2)^P988),IF(O988="Atraso",L988,L988/(1+$I$1)^P988))</f>
        <v/>
      </c>
      <c r="R988">
        <f>IF(O988="Atraso",$K$3-G988,0)</f>
        <v/>
      </c>
      <c r="S988">
        <f>IF(R988&lt;=15,"Até 15",IF(R988&lt;=30,"Entre 15 e 30",IF(R988&lt;=60,"Entre 30 e 60",IF(R988&lt;=90,"Entre 60 e 90",IF(R988&lt;=120,"Entre 90 e 120",IF(R988&lt;=150,"Entre 120 e 150",IF(R988&lt;=180,"Entre 150 e 180","Superior a 180")))))))</f>
        <v/>
      </c>
    </row>
    <row r="989">
      <c r="A989" t="inlineStr">
        <is>
          <t>Q06L01</t>
        </is>
      </c>
      <c r="B989" t="inlineStr">
        <is>
          <t>VAGNER LUIS SANCHES DA SILVA</t>
        </is>
      </c>
      <c r="C989" t="n">
        <v>1</v>
      </c>
      <c r="D989" t="inlineStr">
        <is>
          <t>IPCA</t>
        </is>
      </c>
      <c r="E989" t="n">
        <v>0.009488792934583046</v>
      </c>
      <c r="F989" t="inlineStr">
        <is>
          <t>MENSAL</t>
        </is>
      </c>
      <c r="G989" t="n">
        <v>46037</v>
      </c>
      <c r="H989" t="n">
        <v>46037</v>
      </c>
      <c r="I989" t="n">
        <v>47</v>
      </c>
      <c r="J989" t="inlineStr">
        <is>
          <t>CARTEIRA</t>
        </is>
      </c>
      <c r="K989" t="inlineStr">
        <is>
          <t>CONTRATO</t>
        </is>
      </c>
      <c r="L989" t="n">
        <v>3768.73</v>
      </c>
      <c r="M989" t="inlineStr">
        <is>
          <t>IBIRAPITANGA FASE 3</t>
        </is>
      </c>
      <c r="N989" s="142">
        <f>DATE(YEAR(G989),MONTH(G989),1)</f>
        <v/>
      </c>
      <c r="O989" s="132">
        <f>IF(G989&gt;$K$3,"Futuro","Atraso")</f>
        <v/>
      </c>
      <c r="P989">
        <f>12*(YEAR(G989)-YEAR($K$3))+(MONTH(G989)-MONTH($K$3))</f>
        <v/>
      </c>
      <c r="Q989" s="366">
        <f>IF(M989="IBIRAPITANGA FASE 3",IF(O989="Atraso",L989,L989/(1+$I$2)^P989),IF(O989="Atraso",L989,L989/(1+$I$1)^P989))</f>
        <v/>
      </c>
      <c r="R989">
        <f>IF(O989="Atraso",$K$3-G989,0)</f>
        <v/>
      </c>
      <c r="S989">
        <f>IF(R989&lt;=15,"Até 15",IF(R989&lt;=30,"Entre 15 e 30",IF(R989&lt;=60,"Entre 30 e 60",IF(R989&lt;=90,"Entre 60 e 90",IF(R989&lt;=120,"Entre 90 e 120",IF(R989&lt;=150,"Entre 120 e 150",IF(R989&lt;=180,"Entre 150 e 180","Superior a 180")))))))</f>
        <v/>
      </c>
    </row>
    <row r="990">
      <c r="A990" t="inlineStr">
        <is>
          <t>Q06L01</t>
        </is>
      </c>
      <c r="B990" t="inlineStr">
        <is>
          <t>VAGNER LUIS SANCHES DA SILVA</t>
        </is>
      </c>
      <c r="C990" t="n">
        <v>1</v>
      </c>
      <c r="D990" t="inlineStr">
        <is>
          <t>IPCA</t>
        </is>
      </c>
      <c r="E990" t="n">
        <v>0.009488792934583046</v>
      </c>
      <c r="F990" t="inlineStr">
        <is>
          <t>MENSAL</t>
        </is>
      </c>
      <c r="G990" t="n">
        <v>46068</v>
      </c>
      <c r="H990" t="n">
        <v>46068</v>
      </c>
      <c r="I990" t="n">
        <v>48</v>
      </c>
      <c r="J990" t="inlineStr">
        <is>
          <t>CARTEIRA</t>
        </is>
      </c>
      <c r="K990" t="inlineStr">
        <is>
          <t>CONTRATO</t>
        </is>
      </c>
      <c r="L990" t="n">
        <v>3768.73</v>
      </c>
      <c r="M990" t="inlineStr">
        <is>
          <t>IBIRAPITANGA FASE 3</t>
        </is>
      </c>
      <c r="N990" s="142">
        <f>DATE(YEAR(G990),MONTH(G990),1)</f>
        <v/>
      </c>
      <c r="O990" s="132">
        <f>IF(G990&gt;$K$3,"Futuro","Atraso")</f>
        <v/>
      </c>
      <c r="P990">
        <f>12*(YEAR(G990)-YEAR($K$3))+(MONTH(G990)-MONTH($K$3))</f>
        <v/>
      </c>
      <c r="Q990" s="366">
        <f>IF(M990="IBIRAPITANGA FASE 3",IF(O990="Atraso",L990,L990/(1+$I$2)^P990),IF(O990="Atraso",L990,L990/(1+$I$1)^P990))</f>
        <v/>
      </c>
      <c r="R990">
        <f>IF(O990="Atraso",$K$3-G990,0)</f>
        <v/>
      </c>
      <c r="S990">
        <f>IF(R990&lt;=15,"Até 15",IF(R990&lt;=30,"Entre 15 e 30",IF(R990&lt;=60,"Entre 30 e 60",IF(R990&lt;=90,"Entre 60 e 90",IF(R990&lt;=120,"Entre 90 e 120",IF(R990&lt;=150,"Entre 120 e 150",IF(R990&lt;=180,"Entre 150 e 180","Superior a 180")))))))</f>
        <v/>
      </c>
    </row>
    <row r="991">
      <c r="A991" t="inlineStr">
        <is>
          <t>Q06L01</t>
        </is>
      </c>
      <c r="B991" t="inlineStr">
        <is>
          <t>VAGNER LUIS SANCHES DA SILVA</t>
        </is>
      </c>
      <c r="C991" t="n">
        <v>1</v>
      </c>
      <c r="D991" t="inlineStr">
        <is>
          <t>IPCA</t>
        </is>
      </c>
      <c r="E991" t="n">
        <v>0.009488792934583046</v>
      </c>
      <c r="F991" t="inlineStr">
        <is>
          <t>MENSAL</t>
        </is>
      </c>
      <c r="G991" t="n">
        <v>46096</v>
      </c>
      <c r="H991" t="n">
        <v>46096</v>
      </c>
      <c r="I991" t="n">
        <v>49</v>
      </c>
      <c r="J991" t="inlineStr">
        <is>
          <t>CARTEIRA</t>
        </is>
      </c>
      <c r="K991" t="inlineStr">
        <is>
          <t>CONTRATO</t>
        </is>
      </c>
      <c r="L991" t="n">
        <v>3768.73</v>
      </c>
      <c r="M991" t="inlineStr">
        <is>
          <t>IBIRAPITANGA FASE 3</t>
        </is>
      </c>
      <c r="N991" s="142">
        <f>DATE(YEAR(G991),MONTH(G991),1)</f>
        <v/>
      </c>
      <c r="O991" s="132">
        <f>IF(G991&gt;$K$3,"Futuro","Atraso")</f>
        <v/>
      </c>
      <c r="P991">
        <f>12*(YEAR(G991)-YEAR($K$3))+(MONTH(G991)-MONTH($K$3))</f>
        <v/>
      </c>
      <c r="Q991" s="366">
        <f>IF(M991="IBIRAPITANGA FASE 3",IF(O991="Atraso",L991,L991/(1+$I$2)^P991),IF(O991="Atraso",L991,L991/(1+$I$1)^P991))</f>
        <v/>
      </c>
      <c r="R991">
        <f>IF(O991="Atraso",$K$3-G991,0)</f>
        <v/>
      </c>
      <c r="S991">
        <f>IF(R991&lt;=15,"Até 15",IF(R991&lt;=30,"Entre 15 e 30",IF(R991&lt;=60,"Entre 30 e 60",IF(R991&lt;=90,"Entre 60 e 90",IF(R991&lt;=120,"Entre 90 e 120",IF(R991&lt;=150,"Entre 120 e 150",IF(R991&lt;=180,"Entre 150 e 180","Superior a 180")))))))</f>
        <v/>
      </c>
    </row>
    <row r="992">
      <c r="A992" t="inlineStr">
        <is>
          <t>Q06L01</t>
        </is>
      </c>
      <c r="B992" t="inlineStr">
        <is>
          <t>VAGNER LUIS SANCHES DA SILVA</t>
        </is>
      </c>
      <c r="C992" t="n">
        <v>1</v>
      </c>
      <c r="D992" t="inlineStr">
        <is>
          <t>IPCA</t>
        </is>
      </c>
      <c r="E992" t="n">
        <v>0.009488792934583046</v>
      </c>
      <c r="F992" t="inlineStr">
        <is>
          <t>MENSAL</t>
        </is>
      </c>
      <c r="G992" t="n">
        <v>46127</v>
      </c>
      <c r="H992" t="n">
        <v>46127</v>
      </c>
      <c r="I992" t="n">
        <v>50</v>
      </c>
      <c r="J992" t="inlineStr">
        <is>
          <t>CARTEIRA</t>
        </is>
      </c>
      <c r="K992" t="inlineStr">
        <is>
          <t>CONTRATO</t>
        </is>
      </c>
      <c r="L992" t="n">
        <v>3768.73</v>
      </c>
      <c r="M992" t="inlineStr">
        <is>
          <t>IBIRAPITANGA FASE 3</t>
        </is>
      </c>
      <c r="N992" s="142">
        <f>DATE(YEAR(G992),MONTH(G992),1)</f>
        <v/>
      </c>
      <c r="O992" s="132">
        <f>IF(G992&gt;$K$3,"Futuro","Atraso")</f>
        <v/>
      </c>
      <c r="P992">
        <f>12*(YEAR(G992)-YEAR($K$3))+(MONTH(G992)-MONTH($K$3))</f>
        <v/>
      </c>
      <c r="Q992" s="366">
        <f>IF(M992="IBIRAPITANGA FASE 3",IF(O992="Atraso",L992,L992/(1+$I$2)^P992),IF(O992="Atraso",L992,L992/(1+$I$1)^P992))</f>
        <v/>
      </c>
      <c r="R992">
        <f>IF(O992="Atraso",$K$3-G992,0)</f>
        <v/>
      </c>
      <c r="S992">
        <f>IF(R992&lt;=15,"Até 15",IF(R992&lt;=30,"Entre 15 e 30",IF(R992&lt;=60,"Entre 30 e 60",IF(R992&lt;=90,"Entre 60 e 90",IF(R992&lt;=120,"Entre 90 e 120",IF(R992&lt;=150,"Entre 120 e 150",IF(R992&lt;=180,"Entre 150 e 180","Superior a 180")))))))</f>
        <v/>
      </c>
    </row>
    <row r="993">
      <c r="A993" t="inlineStr">
        <is>
          <t>Q06L01</t>
        </is>
      </c>
      <c r="B993" t="inlineStr">
        <is>
          <t>VAGNER LUIS SANCHES DA SILVA</t>
        </is>
      </c>
      <c r="C993" t="n">
        <v>1</v>
      </c>
      <c r="D993" t="inlineStr">
        <is>
          <t>IPCA</t>
        </is>
      </c>
      <c r="E993" t="n">
        <v>0.009488792934583046</v>
      </c>
      <c r="F993" t="inlineStr">
        <is>
          <t>MENSAL</t>
        </is>
      </c>
      <c r="G993" t="n">
        <v>46157</v>
      </c>
      <c r="H993" t="n">
        <v>46157</v>
      </c>
      <c r="I993" t="n">
        <v>51</v>
      </c>
      <c r="J993" t="inlineStr">
        <is>
          <t>CARTEIRA</t>
        </is>
      </c>
      <c r="K993" t="inlineStr">
        <is>
          <t>CONTRATO</t>
        </is>
      </c>
      <c r="L993" t="n">
        <v>3768.73</v>
      </c>
      <c r="M993" t="inlineStr">
        <is>
          <t>IBIRAPITANGA FASE 3</t>
        </is>
      </c>
      <c r="N993" s="142">
        <f>DATE(YEAR(G993),MONTH(G993),1)</f>
        <v/>
      </c>
      <c r="O993" s="132">
        <f>IF(G993&gt;$K$3,"Futuro","Atraso")</f>
        <v/>
      </c>
      <c r="P993">
        <f>12*(YEAR(G993)-YEAR($K$3))+(MONTH(G993)-MONTH($K$3))</f>
        <v/>
      </c>
      <c r="Q993" s="366">
        <f>IF(M993="IBIRAPITANGA FASE 3",IF(O993="Atraso",L993,L993/(1+$I$2)^P993),IF(O993="Atraso",L993,L993/(1+$I$1)^P993))</f>
        <v/>
      </c>
      <c r="R993">
        <f>IF(O993="Atraso",$K$3-G993,0)</f>
        <v/>
      </c>
      <c r="S993">
        <f>IF(R993&lt;=15,"Até 15",IF(R993&lt;=30,"Entre 15 e 30",IF(R993&lt;=60,"Entre 30 e 60",IF(R993&lt;=90,"Entre 60 e 90",IF(R993&lt;=120,"Entre 90 e 120",IF(R993&lt;=150,"Entre 120 e 150",IF(R993&lt;=180,"Entre 150 e 180","Superior a 180")))))))</f>
        <v/>
      </c>
    </row>
    <row r="994">
      <c r="A994" t="inlineStr">
        <is>
          <t>Q06L01</t>
        </is>
      </c>
      <c r="B994" t="inlineStr">
        <is>
          <t>VAGNER LUIS SANCHES DA SILVA</t>
        </is>
      </c>
      <c r="C994" t="n">
        <v>1</v>
      </c>
      <c r="D994" t="inlineStr">
        <is>
          <t>IPCA</t>
        </is>
      </c>
      <c r="E994" t="n">
        <v>0.009488792934583046</v>
      </c>
      <c r="F994" t="inlineStr">
        <is>
          <t>MENSAL</t>
        </is>
      </c>
      <c r="G994" t="n">
        <v>46188</v>
      </c>
      <c r="H994" t="n">
        <v>46188</v>
      </c>
      <c r="I994" t="n">
        <v>52</v>
      </c>
      <c r="J994" t="inlineStr">
        <is>
          <t>CARTEIRA</t>
        </is>
      </c>
      <c r="K994" t="inlineStr">
        <is>
          <t>CONTRATO</t>
        </is>
      </c>
      <c r="L994" t="n">
        <v>3768.73</v>
      </c>
      <c r="M994" t="inlineStr">
        <is>
          <t>IBIRAPITANGA FASE 3</t>
        </is>
      </c>
      <c r="N994" s="142">
        <f>DATE(YEAR(G994),MONTH(G994),1)</f>
        <v/>
      </c>
      <c r="O994" s="132">
        <f>IF(G994&gt;$K$3,"Futuro","Atraso")</f>
        <v/>
      </c>
      <c r="P994">
        <f>12*(YEAR(G994)-YEAR($K$3))+(MONTH(G994)-MONTH($K$3))</f>
        <v/>
      </c>
      <c r="Q994" s="366">
        <f>IF(M994="IBIRAPITANGA FASE 3",IF(O994="Atraso",L994,L994/(1+$I$2)^P994),IF(O994="Atraso",L994,L994/(1+$I$1)^P994))</f>
        <v/>
      </c>
      <c r="R994">
        <f>IF(O994="Atraso",$K$3-G994,0)</f>
        <v/>
      </c>
      <c r="S994">
        <f>IF(R994&lt;=15,"Até 15",IF(R994&lt;=30,"Entre 15 e 30",IF(R994&lt;=60,"Entre 30 e 60",IF(R994&lt;=90,"Entre 60 e 90",IF(R994&lt;=120,"Entre 90 e 120",IF(R994&lt;=150,"Entre 120 e 150",IF(R994&lt;=180,"Entre 150 e 180","Superior a 180")))))))</f>
        <v/>
      </c>
    </row>
    <row r="995">
      <c r="A995" t="inlineStr">
        <is>
          <t>Q06L01</t>
        </is>
      </c>
      <c r="B995" t="inlineStr">
        <is>
          <t>VAGNER LUIS SANCHES DA SILVA</t>
        </is>
      </c>
      <c r="C995" t="n">
        <v>1</v>
      </c>
      <c r="D995" t="inlineStr">
        <is>
          <t>IPCA</t>
        </is>
      </c>
      <c r="E995" t="n">
        <v>0.009488792934583046</v>
      </c>
      <c r="F995" t="inlineStr">
        <is>
          <t>MENSAL</t>
        </is>
      </c>
      <c r="G995" t="n">
        <v>46218</v>
      </c>
      <c r="H995" t="n">
        <v>46218</v>
      </c>
      <c r="I995" t="n">
        <v>53</v>
      </c>
      <c r="J995" t="inlineStr">
        <is>
          <t>CARTEIRA</t>
        </is>
      </c>
      <c r="K995" t="inlineStr">
        <is>
          <t>CONTRATO</t>
        </is>
      </c>
      <c r="L995" t="n">
        <v>3768.73</v>
      </c>
      <c r="M995" t="inlineStr">
        <is>
          <t>IBIRAPITANGA FASE 3</t>
        </is>
      </c>
      <c r="N995" s="142">
        <f>DATE(YEAR(G995),MONTH(G995),1)</f>
        <v/>
      </c>
      <c r="O995" s="132">
        <f>IF(G995&gt;$K$3,"Futuro","Atraso")</f>
        <v/>
      </c>
      <c r="P995">
        <f>12*(YEAR(G995)-YEAR($K$3))+(MONTH(G995)-MONTH($K$3))</f>
        <v/>
      </c>
      <c r="Q995" s="366">
        <f>IF(M995="IBIRAPITANGA FASE 3",IF(O995="Atraso",L995,L995/(1+$I$2)^P995),IF(O995="Atraso",L995,L995/(1+$I$1)^P995))</f>
        <v/>
      </c>
      <c r="R995">
        <f>IF(O995="Atraso",$K$3-G995,0)</f>
        <v/>
      </c>
      <c r="S995">
        <f>IF(R995&lt;=15,"Até 15",IF(R995&lt;=30,"Entre 15 e 30",IF(R995&lt;=60,"Entre 30 e 60",IF(R995&lt;=90,"Entre 60 e 90",IF(R995&lt;=120,"Entre 90 e 120",IF(R995&lt;=150,"Entre 120 e 150",IF(R995&lt;=180,"Entre 150 e 180","Superior a 180")))))))</f>
        <v/>
      </c>
    </row>
    <row r="996">
      <c r="A996" t="inlineStr">
        <is>
          <t>Q06L01</t>
        </is>
      </c>
      <c r="B996" t="inlineStr">
        <is>
          <t>VAGNER LUIS SANCHES DA SILVA</t>
        </is>
      </c>
      <c r="C996" t="n">
        <v>1</v>
      </c>
      <c r="D996" t="inlineStr">
        <is>
          <t>IPCA</t>
        </is>
      </c>
      <c r="E996" t="n">
        <v>0.009488792934583046</v>
      </c>
      <c r="F996" t="inlineStr">
        <is>
          <t>MENSAL</t>
        </is>
      </c>
      <c r="G996" t="n">
        <v>46249</v>
      </c>
      <c r="H996" t="n">
        <v>46249</v>
      </c>
      <c r="I996" t="n">
        <v>54</v>
      </c>
      <c r="J996" t="inlineStr">
        <is>
          <t>CARTEIRA</t>
        </is>
      </c>
      <c r="K996" t="inlineStr">
        <is>
          <t>CONTRATO</t>
        </is>
      </c>
      <c r="L996" t="n">
        <v>3768.73</v>
      </c>
      <c r="M996" t="inlineStr">
        <is>
          <t>IBIRAPITANGA FASE 3</t>
        </is>
      </c>
      <c r="N996" s="142">
        <f>DATE(YEAR(G996),MONTH(G996),1)</f>
        <v/>
      </c>
      <c r="O996" s="132">
        <f>IF(G996&gt;$K$3,"Futuro","Atraso")</f>
        <v/>
      </c>
      <c r="P996">
        <f>12*(YEAR(G996)-YEAR($K$3))+(MONTH(G996)-MONTH($K$3))</f>
        <v/>
      </c>
      <c r="Q996" s="366">
        <f>IF(M996="IBIRAPITANGA FASE 3",IF(O996="Atraso",L996,L996/(1+$I$2)^P996),IF(O996="Atraso",L996,L996/(1+$I$1)^P996))</f>
        <v/>
      </c>
      <c r="R996">
        <f>IF(O996="Atraso",$K$3-G996,0)</f>
        <v/>
      </c>
      <c r="S996">
        <f>IF(R996&lt;=15,"Até 15",IF(R996&lt;=30,"Entre 15 e 30",IF(R996&lt;=60,"Entre 30 e 60",IF(R996&lt;=90,"Entre 60 e 90",IF(R996&lt;=120,"Entre 90 e 120",IF(R996&lt;=150,"Entre 120 e 150",IF(R996&lt;=180,"Entre 150 e 180","Superior a 180")))))))</f>
        <v/>
      </c>
    </row>
    <row r="997">
      <c r="A997" t="inlineStr">
        <is>
          <t>Q06L01</t>
        </is>
      </c>
      <c r="B997" t="inlineStr">
        <is>
          <t>VAGNER LUIS SANCHES DA SILVA</t>
        </is>
      </c>
      <c r="C997" t="n">
        <v>1</v>
      </c>
      <c r="D997" t="inlineStr">
        <is>
          <t>IPCA</t>
        </is>
      </c>
      <c r="E997" t="n">
        <v>0.009488792934583046</v>
      </c>
      <c r="F997" t="inlineStr">
        <is>
          <t>MENSAL</t>
        </is>
      </c>
      <c r="G997" t="n">
        <v>46280</v>
      </c>
      <c r="H997" t="n">
        <v>46280</v>
      </c>
      <c r="I997" t="n">
        <v>55</v>
      </c>
      <c r="J997" t="inlineStr">
        <is>
          <t>CARTEIRA</t>
        </is>
      </c>
      <c r="K997" t="inlineStr">
        <is>
          <t>CONTRATO</t>
        </is>
      </c>
      <c r="L997" t="n">
        <v>3768.73</v>
      </c>
      <c r="M997" t="inlineStr">
        <is>
          <t>IBIRAPITANGA FASE 3</t>
        </is>
      </c>
      <c r="N997" s="142">
        <f>DATE(YEAR(G997),MONTH(G997),1)</f>
        <v/>
      </c>
      <c r="O997" s="132">
        <f>IF(G997&gt;$K$3,"Futuro","Atraso")</f>
        <v/>
      </c>
      <c r="P997">
        <f>12*(YEAR(G997)-YEAR($K$3))+(MONTH(G997)-MONTH($K$3))</f>
        <v/>
      </c>
      <c r="Q997" s="366">
        <f>IF(M997="IBIRAPITANGA FASE 3",IF(O997="Atraso",L997,L997/(1+$I$2)^P997),IF(O997="Atraso",L997,L997/(1+$I$1)^P997))</f>
        <v/>
      </c>
      <c r="R997">
        <f>IF(O997="Atraso",$K$3-G997,0)</f>
        <v/>
      </c>
      <c r="S997">
        <f>IF(R997&lt;=15,"Até 15",IF(R997&lt;=30,"Entre 15 e 30",IF(R997&lt;=60,"Entre 30 e 60",IF(R997&lt;=90,"Entre 60 e 90",IF(R997&lt;=120,"Entre 90 e 120",IF(R997&lt;=150,"Entre 120 e 150",IF(R997&lt;=180,"Entre 150 e 180","Superior a 180")))))))</f>
        <v/>
      </c>
    </row>
    <row r="998">
      <c r="A998" t="inlineStr">
        <is>
          <t>Q06L01</t>
        </is>
      </c>
      <c r="B998" t="inlineStr">
        <is>
          <t>VAGNER LUIS SANCHES DA SILVA</t>
        </is>
      </c>
      <c r="C998" t="n">
        <v>1</v>
      </c>
      <c r="D998" t="inlineStr">
        <is>
          <t>IPCA</t>
        </is>
      </c>
      <c r="E998" t="n">
        <v>0.009488792934583046</v>
      </c>
      <c r="F998" t="inlineStr">
        <is>
          <t>MENSAL</t>
        </is>
      </c>
      <c r="G998" t="n">
        <v>46310</v>
      </c>
      <c r="H998" t="n">
        <v>46310</v>
      </c>
      <c r="I998" t="n">
        <v>56</v>
      </c>
      <c r="J998" t="inlineStr">
        <is>
          <t>CARTEIRA</t>
        </is>
      </c>
      <c r="K998" t="inlineStr">
        <is>
          <t>CONTRATO</t>
        </is>
      </c>
      <c r="L998" t="n">
        <v>3768.73</v>
      </c>
      <c r="M998" t="inlineStr">
        <is>
          <t>IBIRAPITANGA FASE 3</t>
        </is>
      </c>
      <c r="N998" s="142">
        <f>DATE(YEAR(G998),MONTH(G998),1)</f>
        <v/>
      </c>
      <c r="O998" s="132">
        <f>IF(G998&gt;$K$3,"Futuro","Atraso")</f>
        <v/>
      </c>
      <c r="P998">
        <f>12*(YEAR(G998)-YEAR($K$3))+(MONTH(G998)-MONTH($K$3))</f>
        <v/>
      </c>
      <c r="Q998" s="366">
        <f>IF(M998="IBIRAPITANGA FASE 3",IF(O998="Atraso",L998,L998/(1+$I$2)^P998),IF(O998="Atraso",L998,L998/(1+$I$1)^P998))</f>
        <v/>
      </c>
      <c r="R998">
        <f>IF(O998="Atraso",$K$3-G998,0)</f>
        <v/>
      </c>
      <c r="S998">
        <f>IF(R998&lt;=15,"Até 15",IF(R998&lt;=30,"Entre 15 e 30",IF(R998&lt;=60,"Entre 30 e 60",IF(R998&lt;=90,"Entre 60 e 90",IF(R998&lt;=120,"Entre 90 e 120",IF(R998&lt;=150,"Entre 120 e 150",IF(R998&lt;=180,"Entre 150 e 180","Superior a 180")))))))</f>
        <v/>
      </c>
    </row>
    <row r="999">
      <c r="A999" t="inlineStr">
        <is>
          <t>Q06L01</t>
        </is>
      </c>
      <c r="B999" t="inlineStr">
        <is>
          <t>VAGNER LUIS SANCHES DA SILVA</t>
        </is>
      </c>
      <c r="C999" t="n">
        <v>1</v>
      </c>
      <c r="D999" t="inlineStr">
        <is>
          <t>IPCA</t>
        </is>
      </c>
      <c r="E999" t="n">
        <v>0.009488792934583046</v>
      </c>
      <c r="F999" t="inlineStr">
        <is>
          <t>MENSAL</t>
        </is>
      </c>
      <c r="G999" t="n">
        <v>46341</v>
      </c>
      <c r="H999" t="n">
        <v>46341</v>
      </c>
      <c r="I999" t="n">
        <v>57</v>
      </c>
      <c r="J999" t="inlineStr">
        <is>
          <t>CARTEIRA</t>
        </is>
      </c>
      <c r="K999" t="inlineStr">
        <is>
          <t>CONTRATO</t>
        </is>
      </c>
      <c r="L999" t="n">
        <v>3768.73</v>
      </c>
      <c r="M999" t="inlineStr">
        <is>
          <t>IBIRAPITANGA FASE 3</t>
        </is>
      </c>
      <c r="N999" s="142">
        <f>DATE(YEAR(G999),MONTH(G999),1)</f>
        <v/>
      </c>
      <c r="O999" s="132">
        <f>IF(G999&gt;$K$3,"Futuro","Atraso")</f>
        <v/>
      </c>
      <c r="P999">
        <f>12*(YEAR(G999)-YEAR($K$3))+(MONTH(G999)-MONTH($K$3))</f>
        <v/>
      </c>
      <c r="Q999" s="366">
        <f>IF(M999="IBIRAPITANGA FASE 3",IF(O999="Atraso",L999,L999/(1+$I$2)^P999),IF(O999="Atraso",L999,L999/(1+$I$1)^P999))</f>
        <v/>
      </c>
      <c r="R999">
        <f>IF(O999="Atraso",$K$3-G999,0)</f>
        <v/>
      </c>
      <c r="S999">
        <f>IF(R999&lt;=15,"Até 15",IF(R999&lt;=30,"Entre 15 e 30",IF(R999&lt;=60,"Entre 30 e 60",IF(R999&lt;=90,"Entre 60 e 90",IF(R999&lt;=120,"Entre 90 e 120",IF(R999&lt;=150,"Entre 120 e 150",IF(R999&lt;=180,"Entre 150 e 180","Superior a 180")))))))</f>
        <v/>
      </c>
    </row>
    <row r="1000">
      <c r="A1000" t="inlineStr">
        <is>
          <t>Q06L01</t>
        </is>
      </c>
      <c r="B1000" t="inlineStr">
        <is>
          <t>VAGNER LUIS SANCHES DA SILVA</t>
        </is>
      </c>
      <c r="C1000" t="n">
        <v>1</v>
      </c>
      <c r="D1000" t="inlineStr">
        <is>
          <t>IPCA</t>
        </is>
      </c>
      <c r="E1000" t="n">
        <v>0.009488792934583046</v>
      </c>
      <c r="F1000" t="inlineStr">
        <is>
          <t>MENSAL</t>
        </is>
      </c>
      <c r="G1000" t="n">
        <v>46371</v>
      </c>
      <c r="H1000" t="n">
        <v>46371</v>
      </c>
      <c r="I1000" t="n">
        <v>58</v>
      </c>
      <c r="J1000" t="inlineStr">
        <is>
          <t>CARTEIRA</t>
        </is>
      </c>
      <c r="K1000" t="inlineStr">
        <is>
          <t>CONTRATO</t>
        </is>
      </c>
      <c r="L1000" t="n">
        <v>3768.73</v>
      </c>
      <c r="M1000" t="inlineStr">
        <is>
          <t>IBIRAPITANGA FASE 3</t>
        </is>
      </c>
      <c r="N1000" s="142">
        <f>DATE(YEAR(G1000),MONTH(G1000),1)</f>
        <v/>
      </c>
      <c r="O1000" s="132">
        <f>IF(G1000&gt;$K$3,"Futuro","Atraso")</f>
        <v/>
      </c>
      <c r="P1000">
        <f>12*(YEAR(G1000)-YEAR($K$3))+(MONTH(G1000)-MONTH($K$3))</f>
        <v/>
      </c>
      <c r="Q1000" s="366">
        <f>IF(M1000="IBIRAPITANGA FASE 3",IF(O1000="Atraso",L1000,L1000/(1+$I$2)^P1000),IF(O1000="Atraso",L1000,L1000/(1+$I$1)^P1000))</f>
        <v/>
      </c>
      <c r="R1000">
        <f>IF(O1000="Atraso",$K$3-G1000,0)</f>
        <v/>
      </c>
      <c r="S1000">
        <f>IF(R1000&lt;=15,"Até 15",IF(R1000&lt;=30,"Entre 15 e 30",IF(R1000&lt;=60,"Entre 30 e 60",IF(R1000&lt;=90,"Entre 60 e 90",IF(R1000&lt;=120,"Entre 90 e 120",IF(R1000&lt;=150,"Entre 120 e 150",IF(R1000&lt;=180,"Entre 150 e 180","Superior a 180")))))))</f>
        <v/>
      </c>
    </row>
    <row r="1001">
      <c r="A1001" t="inlineStr">
        <is>
          <t>Q06L01</t>
        </is>
      </c>
      <c r="B1001" t="inlineStr">
        <is>
          <t>VAGNER LUIS SANCHES DA SILVA</t>
        </is>
      </c>
      <c r="C1001" t="n">
        <v>1</v>
      </c>
      <c r="D1001" t="inlineStr">
        <is>
          <t>IPCA</t>
        </is>
      </c>
      <c r="E1001" t="n">
        <v>0.009488792934583046</v>
      </c>
      <c r="F1001" t="inlineStr">
        <is>
          <t>MENSAL</t>
        </is>
      </c>
      <c r="G1001" t="n">
        <v>46402</v>
      </c>
      <c r="H1001" t="n">
        <v>46402</v>
      </c>
      <c r="I1001" t="n">
        <v>59</v>
      </c>
      <c r="J1001" t="inlineStr">
        <is>
          <t>CARTEIRA</t>
        </is>
      </c>
      <c r="K1001" t="inlineStr">
        <is>
          <t>CONTRATO</t>
        </is>
      </c>
      <c r="L1001" t="n">
        <v>3768.73</v>
      </c>
      <c r="M1001" t="inlineStr">
        <is>
          <t>IBIRAPITANGA FASE 3</t>
        </is>
      </c>
      <c r="N1001" s="142">
        <f>DATE(YEAR(G1001),MONTH(G1001),1)</f>
        <v/>
      </c>
      <c r="O1001" s="132">
        <f>IF(G1001&gt;$K$3,"Futuro","Atraso")</f>
        <v/>
      </c>
      <c r="P1001">
        <f>12*(YEAR(G1001)-YEAR($K$3))+(MONTH(G1001)-MONTH($K$3))</f>
        <v/>
      </c>
      <c r="Q1001" s="366">
        <f>IF(M1001="IBIRAPITANGA FASE 3",IF(O1001="Atraso",L1001,L1001/(1+$I$2)^P1001),IF(O1001="Atraso",L1001,L1001/(1+$I$1)^P1001))</f>
        <v/>
      </c>
      <c r="R1001">
        <f>IF(O1001="Atraso",$K$3-G1001,0)</f>
        <v/>
      </c>
      <c r="S1001">
        <f>IF(R1001&lt;=15,"Até 15",IF(R1001&lt;=30,"Entre 15 e 30",IF(R1001&lt;=60,"Entre 30 e 60",IF(R1001&lt;=90,"Entre 60 e 90",IF(R1001&lt;=120,"Entre 90 e 120",IF(R1001&lt;=150,"Entre 120 e 150",IF(R1001&lt;=180,"Entre 150 e 180","Superior a 180")))))))</f>
        <v/>
      </c>
    </row>
    <row r="1002">
      <c r="A1002" t="inlineStr">
        <is>
          <t>Q06L01</t>
        </is>
      </c>
      <c r="B1002" t="inlineStr">
        <is>
          <t>VAGNER LUIS SANCHES DA SILVA</t>
        </is>
      </c>
      <c r="C1002" t="n">
        <v>1</v>
      </c>
      <c r="D1002" t="inlineStr">
        <is>
          <t>IPCA</t>
        </is>
      </c>
      <c r="E1002" t="n">
        <v>0.009488792934583046</v>
      </c>
      <c r="F1002" t="inlineStr">
        <is>
          <t>MENSAL</t>
        </is>
      </c>
      <c r="G1002" t="n">
        <v>46433</v>
      </c>
      <c r="H1002" t="n">
        <v>46433</v>
      </c>
      <c r="I1002" t="n">
        <v>60</v>
      </c>
      <c r="J1002" t="inlineStr">
        <is>
          <t>CARTEIRA</t>
        </is>
      </c>
      <c r="K1002" t="inlineStr">
        <is>
          <t>CONTRATO</t>
        </is>
      </c>
      <c r="L1002" t="n">
        <v>3768.73</v>
      </c>
      <c r="M1002" t="inlineStr">
        <is>
          <t>IBIRAPITANGA FASE 3</t>
        </is>
      </c>
      <c r="N1002" s="142">
        <f>DATE(YEAR(G1002),MONTH(G1002),1)</f>
        <v/>
      </c>
      <c r="O1002" s="132">
        <f>IF(G1002&gt;$K$3,"Futuro","Atraso")</f>
        <v/>
      </c>
      <c r="P1002">
        <f>12*(YEAR(G1002)-YEAR($K$3))+(MONTH(G1002)-MONTH($K$3))</f>
        <v/>
      </c>
      <c r="Q1002" s="366">
        <f>IF(M1002="IBIRAPITANGA FASE 3",IF(O1002="Atraso",L1002,L1002/(1+$I$2)^P1002),IF(O1002="Atraso",L1002,L1002/(1+$I$1)^P1002))</f>
        <v/>
      </c>
      <c r="R1002">
        <f>IF(O1002="Atraso",$K$3-G1002,0)</f>
        <v/>
      </c>
      <c r="S1002">
        <f>IF(R1002&lt;=15,"Até 15",IF(R1002&lt;=30,"Entre 15 e 30",IF(R1002&lt;=60,"Entre 30 e 60",IF(R1002&lt;=90,"Entre 60 e 90",IF(R1002&lt;=120,"Entre 90 e 120",IF(R1002&lt;=150,"Entre 120 e 150",IF(R1002&lt;=180,"Entre 150 e 180","Superior a 180")))))))</f>
        <v/>
      </c>
    </row>
    <row r="1003">
      <c r="A1003" t="inlineStr">
        <is>
          <t>Q06L01</t>
        </is>
      </c>
      <c r="B1003" t="inlineStr">
        <is>
          <t>VAGNER LUIS SANCHES DA SILVA</t>
        </is>
      </c>
      <c r="C1003" t="n">
        <v>1</v>
      </c>
      <c r="D1003" t="inlineStr">
        <is>
          <t>IPCA</t>
        </is>
      </c>
      <c r="E1003" t="n">
        <v>0.009488792934583046</v>
      </c>
      <c r="F1003" t="inlineStr">
        <is>
          <t>MENSAL</t>
        </is>
      </c>
      <c r="G1003" t="n">
        <v>46461</v>
      </c>
      <c r="H1003" t="n">
        <v>46461</v>
      </c>
      <c r="I1003" t="n">
        <v>61</v>
      </c>
      <c r="J1003" t="inlineStr">
        <is>
          <t>CARTEIRA</t>
        </is>
      </c>
      <c r="K1003" t="inlineStr">
        <is>
          <t>CONTRATO</t>
        </is>
      </c>
      <c r="L1003" t="n">
        <v>3768.73</v>
      </c>
      <c r="M1003" t="inlineStr">
        <is>
          <t>IBIRAPITANGA FASE 3</t>
        </is>
      </c>
      <c r="N1003" s="142">
        <f>DATE(YEAR(G1003),MONTH(G1003),1)</f>
        <v/>
      </c>
      <c r="O1003" s="132">
        <f>IF(G1003&gt;$K$3,"Futuro","Atraso")</f>
        <v/>
      </c>
      <c r="P1003">
        <f>12*(YEAR(G1003)-YEAR($K$3))+(MONTH(G1003)-MONTH($K$3))</f>
        <v/>
      </c>
      <c r="Q1003" s="366">
        <f>IF(M1003="IBIRAPITANGA FASE 3",IF(O1003="Atraso",L1003,L1003/(1+$I$2)^P1003),IF(O1003="Atraso",L1003,L1003/(1+$I$1)^P1003))</f>
        <v/>
      </c>
      <c r="R1003">
        <f>IF(O1003="Atraso",$K$3-G1003,0)</f>
        <v/>
      </c>
      <c r="S1003">
        <f>IF(R1003&lt;=15,"Até 15",IF(R1003&lt;=30,"Entre 15 e 30",IF(R1003&lt;=60,"Entre 30 e 60",IF(R1003&lt;=90,"Entre 60 e 90",IF(R1003&lt;=120,"Entre 90 e 120",IF(R1003&lt;=150,"Entre 120 e 150",IF(R1003&lt;=180,"Entre 150 e 180","Superior a 180")))))))</f>
        <v/>
      </c>
    </row>
    <row r="1004">
      <c r="A1004" t="inlineStr">
        <is>
          <t>Q06L01</t>
        </is>
      </c>
      <c r="B1004" t="inlineStr">
        <is>
          <t>VAGNER LUIS SANCHES DA SILVA</t>
        </is>
      </c>
      <c r="C1004" t="n">
        <v>1</v>
      </c>
      <c r="D1004" t="inlineStr">
        <is>
          <t>IPCA</t>
        </is>
      </c>
      <c r="E1004" t="n">
        <v>0.009488792934583046</v>
      </c>
      <c r="F1004" t="inlineStr">
        <is>
          <t>MENSAL</t>
        </is>
      </c>
      <c r="G1004" t="n">
        <v>46492</v>
      </c>
      <c r="H1004" t="n">
        <v>46492</v>
      </c>
      <c r="I1004" t="n">
        <v>62</v>
      </c>
      <c r="J1004" t="inlineStr">
        <is>
          <t>CARTEIRA</t>
        </is>
      </c>
      <c r="K1004" t="inlineStr">
        <is>
          <t>CONTRATO</t>
        </is>
      </c>
      <c r="L1004" t="n">
        <v>3768.73</v>
      </c>
      <c r="M1004" t="inlineStr">
        <is>
          <t>IBIRAPITANGA FASE 3</t>
        </is>
      </c>
      <c r="N1004" s="142">
        <f>DATE(YEAR(G1004),MONTH(G1004),1)</f>
        <v/>
      </c>
      <c r="O1004" s="132">
        <f>IF(G1004&gt;$K$3,"Futuro","Atraso")</f>
        <v/>
      </c>
      <c r="P1004">
        <f>12*(YEAR(G1004)-YEAR($K$3))+(MONTH(G1004)-MONTH($K$3))</f>
        <v/>
      </c>
      <c r="Q1004" s="366">
        <f>IF(M1004="IBIRAPITANGA FASE 3",IF(O1004="Atraso",L1004,L1004/(1+$I$2)^P1004),IF(O1004="Atraso",L1004,L1004/(1+$I$1)^P1004))</f>
        <v/>
      </c>
      <c r="R1004">
        <f>IF(O1004="Atraso",$K$3-G1004,0)</f>
        <v/>
      </c>
      <c r="S1004">
        <f>IF(R1004&lt;=15,"Até 15",IF(R1004&lt;=30,"Entre 15 e 30",IF(R1004&lt;=60,"Entre 30 e 60",IF(R1004&lt;=90,"Entre 60 e 90",IF(R1004&lt;=120,"Entre 90 e 120",IF(R1004&lt;=150,"Entre 120 e 150",IF(R1004&lt;=180,"Entre 150 e 180","Superior a 180")))))))</f>
        <v/>
      </c>
    </row>
    <row r="1005">
      <c r="A1005" t="inlineStr">
        <is>
          <t>Q06L01</t>
        </is>
      </c>
      <c r="B1005" t="inlineStr">
        <is>
          <t>VAGNER LUIS SANCHES DA SILVA</t>
        </is>
      </c>
      <c r="C1005" t="n">
        <v>1</v>
      </c>
      <c r="D1005" t="inlineStr">
        <is>
          <t>IPCA</t>
        </is>
      </c>
      <c r="E1005" t="n">
        <v>0.009488792934583046</v>
      </c>
      <c r="F1005" t="inlineStr">
        <is>
          <t>MENSAL</t>
        </is>
      </c>
      <c r="G1005" t="n">
        <v>46522</v>
      </c>
      <c r="H1005" t="n">
        <v>46522</v>
      </c>
      <c r="I1005" t="n">
        <v>63</v>
      </c>
      <c r="J1005" t="inlineStr">
        <is>
          <t>CARTEIRA</t>
        </is>
      </c>
      <c r="K1005" t="inlineStr">
        <is>
          <t>CONTRATO</t>
        </is>
      </c>
      <c r="L1005" t="n">
        <v>3768.73</v>
      </c>
      <c r="M1005" t="inlineStr">
        <is>
          <t>IBIRAPITANGA FASE 3</t>
        </is>
      </c>
      <c r="N1005" s="142">
        <f>DATE(YEAR(G1005),MONTH(G1005),1)</f>
        <v/>
      </c>
      <c r="O1005" s="132">
        <f>IF(G1005&gt;$K$3,"Futuro","Atraso")</f>
        <v/>
      </c>
      <c r="P1005">
        <f>12*(YEAR(G1005)-YEAR($K$3))+(MONTH(G1005)-MONTH($K$3))</f>
        <v/>
      </c>
      <c r="Q1005" s="366">
        <f>IF(M1005="IBIRAPITANGA FASE 3",IF(O1005="Atraso",L1005,L1005/(1+$I$2)^P1005),IF(O1005="Atraso",L1005,L1005/(1+$I$1)^P1005))</f>
        <v/>
      </c>
      <c r="R1005">
        <f>IF(O1005="Atraso",$K$3-G1005,0)</f>
        <v/>
      </c>
      <c r="S1005">
        <f>IF(R1005&lt;=15,"Até 15",IF(R1005&lt;=30,"Entre 15 e 30",IF(R1005&lt;=60,"Entre 30 e 60",IF(R1005&lt;=90,"Entre 60 e 90",IF(R1005&lt;=120,"Entre 90 e 120",IF(R1005&lt;=150,"Entre 120 e 150",IF(R1005&lt;=180,"Entre 150 e 180","Superior a 180")))))))</f>
        <v/>
      </c>
    </row>
    <row r="1006">
      <c r="A1006" t="inlineStr">
        <is>
          <t>Q06L01</t>
        </is>
      </c>
      <c r="B1006" t="inlineStr">
        <is>
          <t>VAGNER LUIS SANCHES DA SILVA</t>
        </is>
      </c>
      <c r="C1006" t="n">
        <v>1</v>
      </c>
      <c r="D1006" t="inlineStr">
        <is>
          <t>IPCA</t>
        </is>
      </c>
      <c r="E1006" t="n">
        <v>0.009488792934583046</v>
      </c>
      <c r="F1006" t="inlineStr">
        <is>
          <t>MENSAL</t>
        </is>
      </c>
      <c r="G1006" t="n">
        <v>46553</v>
      </c>
      <c r="H1006" t="n">
        <v>46553</v>
      </c>
      <c r="I1006" t="n">
        <v>64</v>
      </c>
      <c r="J1006" t="inlineStr">
        <is>
          <t>CARTEIRA</t>
        </is>
      </c>
      <c r="K1006" t="inlineStr">
        <is>
          <t>CONTRATO</t>
        </is>
      </c>
      <c r="L1006" t="n">
        <v>3768.73</v>
      </c>
      <c r="M1006" t="inlineStr">
        <is>
          <t>IBIRAPITANGA FASE 3</t>
        </is>
      </c>
      <c r="N1006" s="142">
        <f>DATE(YEAR(G1006),MONTH(G1006),1)</f>
        <v/>
      </c>
      <c r="O1006" s="132">
        <f>IF(G1006&gt;$K$3,"Futuro","Atraso")</f>
        <v/>
      </c>
      <c r="P1006">
        <f>12*(YEAR(G1006)-YEAR($K$3))+(MONTH(G1006)-MONTH($K$3))</f>
        <v/>
      </c>
      <c r="Q1006" s="366">
        <f>IF(M1006="IBIRAPITANGA FASE 3",IF(O1006="Atraso",L1006,L1006/(1+$I$2)^P1006),IF(O1006="Atraso",L1006,L1006/(1+$I$1)^P1006))</f>
        <v/>
      </c>
      <c r="R1006">
        <f>IF(O1006="Atraso",$K$3-G1006,0)</f>
        <v/>
      </c>
      <c r="S1006">
        <f>IF(R1006&lt;=15,"Até 15",IF(R1006&lt;=30,"Entre 15 e 30",IF(R1006&lt;=60,"Entre 30 e 60",IF(R1006&lt;=90,"Entre 60 e 90",IF(R1006&lt;=120,"Entre 90 e 120",IF(R1006&lt;=150,"Entre 120 e 150",IF(R1006&lt;=180,"Entre 150 e 180","Superior a 180")))))))</f>
        <v/>
      </c>
    </row>
    <row r="1007">
      <c r="A1007" t="inlineStr">
        <is>
          <t>Q06L01</t>
        </is>
      </c>
      <c r="B1007" t="inlineStr">
        <is>
          <t>VAGNER LUIS SANCHES DA SILVA</t>
        </is>
      </c>
      <c r="C1007" t="n">
        <v>1</v>
      </c>
      <c r="D1007" t="inlineStr">
        <is>
          <t>IPCA</t>
        </is>
      </c>
      <c r="E1007" t="n">
        <v>0.009488792934583046</v>
      </c>
      <c r="F1007" t="inlineStr">
        <is>
          <t>MENSAL</t>
        </is>
      </c>
      <c r="G1007" t="n">
        <v>46583</v>
      </c>
      <c r="H1007" t="n">
        <v>46583</v>
      </c>
      <c r="I1007" t="n">
        <v>65</v>
      </c>
      <c r="J1007" t="inlineStr">
        <is>
          <t>CARTEIRA</t>
        </is>
      </c>
      <c r="K1007" t="inlineStr">
        <is>
          <t>CONTRATO</t>
        </is>
      </c>
      <c r="L1007" t="n">
        <v>3768.73</v>
      </c>
      <c r="M1007" t="inlineStr">
        <is>
          <t>IBIRAPITANGA FASE 3</t>
        </is>
      </c>
      <c r="N1007" s="142">
        <f>DATE(YEAR(G1007),MONTH(G1007),1)</f>
        <v/>
      </c>
      <c r="O1007" s="132">
        <f>IF(G1007&gt;$K$3,"Futuro","Atraso")</f>
        <v/>
      </c>
      <c r="P1007">
        <f>12*(YEAR(G1007)-YEAR($K$3))+(MONTH(G1007)-MONTH($K$3))</f>
        <v/>
      </c>
      <c r="Q1007" s="366">
        <f>IF(M1007="IBIRAPITANGA FASE 3",IF(O1007="Atraso",L1007,L1007/(1+$I$2)^P1007),IF(O1007="Atraso",L1007,L1007/(1+$I$1)^P1007))</f>
        <v/>
      </c>
      <c r="R1007">
        <f>IF(O1007="Atraso",$K$3-G1007,0)</f>
        <v/>
      </c>
      <c r="S1007">
        <f>IF(R1007&lt;=15,"Até 15",IF(R1007&lt;=30,"Entre 15 e 30",IF(R1007&lt;=60,"Entre 30 e 60",IF(R1007&lt;=90,"Entre 60 e 90",IF(R1007&lt;=120,"Entre 90 e 120",IF(R1007&lt;=150,"Entre 120 e 150",IF(R1007&lt;=180,"Entre 150 e 180","Superior a 180")))))))</f>
        <v/>
      </c>
    </row>
    <row r="1008">
      <c r="A1008" t="inlineStr">
        <is>
          <t>Q06L01</t>
        </is>
      </c>
      <c r="B1008" t="inlineStr">
        <is>
          <t>VAGNER LUIS SANCHES DA SILVA</t>
        </is>
      </c>
      <c r="C1008" t="n">
        <v>1</v>
      </c>
      <c r="D1008" t="inlineStr">
        <is>
          <t>IPCA</t>
        </is>
      </c>
      <c r="E1008" t="n">
        <v>0.009488792934583046</v>
      </c>
      <c r="F1008" t="inlineStr">
        <is>
          <t>MENSAL</t>
        </is>
      </c>
      <c r="G1008" t="n">
        <v>46614</v>
      </c>
      <c r="H1008" t="n">
        <v>46614</v>
      </c>
      <c r="I1008" t="n">
        <v>66</v>
      </c>
      <c r="J1008" t="inlineStr">
        <is>
          <t>CARTEIRA</t>
        </is>
      </c>
      <c r="K1008" t="inlineStr">
        <is>
          <t>CONTRATO</t>
        </is>
      </c>
      <c r="L1008" t="n">
        <v>3768.73</v>
      </c>
      <c r="M1008" t="inlineStr">
        <is>
          <t>IBIRAPITANGA FASE 3</t>
        </is>
      </c>
      <c r="N1008" s="142">
        <f>DATE(YEAR(G1008),MONTH(G1008),1)</f>
        <v/>
      </c>
      <c r="O1008" s="132">
        <f>IF(G1008&gt;$K$3,"Futuro","Atraso")</f>
        <v/>
      </c>
      <c r="P1008">
        <f>12*(YEAR(G1008)-YEAR($K$3))+(MONTH(G1008)-MONTH($K$3))</f>
        <v/>
      </c>
      <c r="Q1008" s="366">
        <f>IF(M1008="IBIRAPITANGA FASE 3",IF(O1008="Atraso",L1008,L1008/(1+$I$2)^P1008),IF(O1008="Atraso",L1008,L1008/(1+$I$1)^P1008))</f>
        <v/>
      </c>
      <c r="R1008">
        <f>IF(O1008="Atraso",$K$3-G1008,0)</f>
        <v/>
      </c>
      <c r="S1008">
        <f>IF(R1008&lt;=15,"Até 15",IF(R1008&lt;=30,"Entre 15 e 30",IF(R1008&lt;=60,"Entre 30 e 60",IF(R1008&lt;=90,"Entre 60 e 90",IF(R1008&lt;=120,"Entre 90 e 120",IF(R1008&lt;=150,"Entre 120 e 150",IF(R1008&lt;=180,"Entre 150 e 180","Superior a 180")))))))</f>
        <v/>
      </c>
    </row>
    <row r="1009">
      <c r="A1009" t="inlineStr">
        <is>
          <t>Q06L01</t>
        </is>
      </c>
      <c r="B1009" t="inlineStr">
        <is>
          <t>VAGNER LUIS SANCHES DA SILVA</t>
        </is>
      </c>
      <c r="C1009" t="n">
        <v>1</v>
      </c>
      <c r="D1009" t="inlineStr">
        <is>
          <t>IPCA</t>
        </is>
      </c>
      <c r="E1009" t="n">
        <v>0.009488792934583046</v>
      </c>
      <c r="F1009" t="inlineStr">
        <is>
          <t>MENSAL</t>
        </is>
      </c>
      <c r="G1009" t="n">
        <v>46645</v>
      </c>
      <c r="H1009" t="n">
        <v>46645</v>
      </c>
      <c r="I1009" t="n">
        <v>67</v>
      </c>
      <c r="J1009" t="inlineStr">
        <is>
          <t>CARTEIRA</t>
        </is>
      </c>
      <c r="K1009" t="inlineStr">
        <is>
          <t>CONTRATO</t>
        </is>
      </c>
      <c r="L1009" t="n">
        <v>3768.73</v>
      </c>
      <c r="M1009" t="inlineStr">
        <is>
          <t>IBIRAPITANGA FASE 3</t>
        </is>
      </c>
      <c r="N1009" s="142">
        <f>DATE(YEAR(G1009),MONTH(G1009),1)</f>
        <v/>
      </c>
      <c r="O1009" s="132">
        <f>IF(G1009&gt;$K$3,"Futuro","Atraso")</f>
        <v/>
      </c>
      <c r="P1009">
        <f>12*(YEAR(G1009)-YEAR($K$3))+(MONTH(G1009)-MONTH($K$3))</f>
        <v/>
      </c>
      <c r="Q1009" s="366">
        <f>IF(M1009="IBIRAPITANGA FASE 3",IF(O1009="Atraso",L1009,L1009/(1+$I$2)^P1009),IF(O1009="Atraso",L1009,L1009/(1+$I$1)^P1009))</f>
        <v/>
      </c>
      <c r="R1009">
        <f>IF(O1009="Atraso",$K$3-G1009,0)</f>
        <v/>
      </c>
      <c r="S1009">
        <f>IF(R1009&lt;=15,"Até 15",IF(R1009&lt;=30,"Entre 15 e 30",IF(R1009&lt;=60,"Entre 30 e 60",IF(R1009&lt;=90,"Entre 60 e 90",IF(R1009&lt;=120,"Entre 90 e 120",IF(R1009&lt;=150,"Entre 120 e 150",IF(R1009&lt;=180,"Entre 150 e 180","Superior a 180")))))))</f>
        <v/>
      </c>
    </row>
    <row r="1010">
      <c r="A1010" t="inlineStr">
        <is>
          <t>Q06L01</t>
        </is>
      </c>
      <c r="B1010" t="inlineStr">
        <is>
          <t>VAGNER LUIS SANCHES DA SILVA</t>
        </is>
      </c>
      <c r="C1010" t="n">
        <v>1</v>
      </c>
      <c r="D1010" t="inlineStr">
        <is>
          <t>IPCA</t>
        </is>
      </c>
      <c r="E1010" t="n">
        <v>0.009488792934583046</v>
      </c>
      <c r="F1010" t="inlineStr">
        <is>
          <t>MENSAL</t>
        </is>
      </c>
      <c r="G1010" t="n">
        <v>46675</v>
      </c>
      <c r="H1010" t="n">
        <v>46675</v>
      </c>
      <c r="I1010" t="n">
        <v>68</v>
      </c>
      <c r="J1010" t="inlineStr">
        <is>
          <t>CARTEIRA</t>
        </is>
      </c>
      <c r="K1010" t="inlineStr">
        <is>
          <t>CONTRATO</t>
        </is>
      </c>
      <c r="L1010" t="n">
        <v>3768.73</v>
      </c>
      <c r="M1010" t="inlineStr">
        <is>
          <t>IBIRAPITANGA FASE 3</t>
        </is>
      </c>
      <c r="N1010" s="142">
        <f>DATE(YEAR(G1010),MONTH(G1010),1)</f>
        <v/>
      </c>
      <c r="O1010" s="132">
        <f>IF(G1010&gt;$K$3,"Futuro","Atraso")</f>
        <v/>
      </c>
      <c r="P1010">
        <f>12*(YEAR(G1010)-YEAR($K$3))+(MONTH(G1010)-MONTH($K$3))</f>
        <v/>
      </c>
      <c r="Q1010" s="366">
        <f>IF(M1010="IBIRAPITANGA FASE 3",IF(O1010="Atraso",L1010,L1010/(1+$I$2)^P1010),IF(O1010="Atraso",L1010,L1010/(1+$I$1)^P1010))</f>
        <v/>
      </c>
      <c r="R1010">
        <f>IF(O1010="Atraso",$K$3-G1010,0)</f>
        <v/>
      </c>
      <c r="S1010">
        <f>IF(R1010&lt;=15,"Até 15",IF(R1010&lt;=30,"Entre 15 e 30",IF(R1010&lt;=60,"Entre 30 e 60",IF(R1010&lt;=90,"Entre 60 e 90",IF(R1010&lt;=120,"Entre 90 e 120",IF(R1010&lt;=150,"Entre 120 e 150",IF(R1010&lt;=180,"Entre 150 e 180","Superior a 180")))))))</f>
        <v/>
      </c>
    </row>
    <row r="1011">
      <c r="A1011" t="inlineStr">
        <is>
          <t>Q06L01</t>
        </is>
      </c>
      <c r="B1011" t="inlineStr">
        <is>
          <t>VAGNER LUIS SANCHES DA SILVA</t>
        </is>
      </c>
      <c r="C1011" t="n">
        <v>1</v>
      </c>
      <c r="D1011" t="inlineStr">
        <is>
          <t>IPCA</t>
        </is>
      </c>
      <c r="E1011" t="n">
        <v>0.009488792934583046</v>
      </c>
      <c r="F1011" t="inlineStr">
        <is>
          <t>MENSAL</t>
        </is>
      </c>
      <c r="G1011" t="n">
        <v>46706</v>
      </c>
      <c r="H1011" t="n">
        <v>46706</v>
      </c>
      <c r="I1011" t="n">
        <v>69</v>
      </c>
      <c r="J1011" t="inlineStr">
        <is>
          <t>CARTEIRA</t>
        </is>
      </c>
      <c r="K1011" t="inlineStr">
        <is>
          <t>CONTRATO</t>
        </is>
      </c>
      <c r="L1011" t="n">
        <v>3768.73</v>
      </c>
      <c r="M1011" t="inlineStr">
        <is>
          <t>IBIRAPITANGA FASE 3</t>
        </is>
      </c>
      <c r="N1011" s="142">
        <f>DATE(YEAR(G1011),MONTH(G1011),1)</f>
        <v/>
      </c>
      <c r="O1011" s="132">
        <f>IF(G1011&gt;$K$3,"Futuro","Atraso")</f>
        <v/>
      </c>
      <c r="P1011">
        <f>12*(YEAR(G1011)-YEAR($K$3))+(MONTH(G1011)-MONTH($K$3))</f>
        <v/>
      </c>
      <c r="Q1011" s="366">
        <f>IF(M1011="IBIRAPITANGA FASE 3",IF(O1011="Atraso",L1011,L1011/(1+$I$2)^P1011),IF(O1011="Atraso",L1011,L1011/(1+$I$1)^P1011))</f>
        <v/>
      </c>
      <c r="R1011">
        <f>IF(O1011="Atraso",$K$3-G1011,0)</f>
        <v/>
      </c>
      <c r="S1011">
        <f>IF(R1011&lt;=15,"Até 15",IF(R1011&lt;=30,"Entre 15 e 30",IF(R1011&lt;=60,"Entre 30 e 60",IF(R1011&lt;=90,"Entre 60 e 90",IF(R1011&lt;=120,"Entre 90 e 120",IF(R1011&lt;=150,"Entre 120 e 150",IF(R1011&lt;=180,"Entre 150 e 180","Superior a 180")))))))</f>
        <v/>
      </c>
    </row>
    <row r="1012">
      <c r="A1012" t="inlineStr">
        <is>
          <t>Q06L01</t>
        </is>
      </c>
      <c r="B1012" t="inlineStr">
        <is>
          <t>VAGNER LUIS SANCHES DA SILVA</t>
        </is>
      </c>
      <c r="C1012" t="n">
        <v>1</v>
      </c>
      <c r="D1012" t="inlineStr">
        <is>
          <t>IPCA</t>
        </is>
      </c>
      <c r="E1012" t="n">
        <v>0.009488792934583046</v>
      </c>
      <c r="F1012" t="inlineStr">
        <is>
          <t>MENSAL</t>
        </is>
      </c>
      <c r="G1012" t="n">
        <v>46736</v>
      </c>
      <c r="H1012" t="n">
        <v>46736</v>
      </c>
      <c r="I1012" t="n">
        <v>70</v>
      </c>
      <c r="J1012" t="inlineStr">
        <is>
          <t>CARTEIRA</t>
        </is>
      </c>
      <c r="K1012" t="inlineStr">
        <is>
          <t>CONTRATO</t>
        </is>
      </c>
      <c r="L1012" t="n">
        <v>3768.73</v>
      </c>
      <c r="M1012" t="inlineStr">
        <is>
          <t>IBIRAPITANGA FASE 3</t>
        </is>
      </c>
      <c r="N1012" s="142">
        <f>DATE(YEAR(G1012),MONTH(G1012),1)</f>
        <v/>
      </c>
      <c r="O1012" s="132">
        <f>IF(G1012&gt;$K$3,"Futuro","Atraso")</f>
        <v/>
      </c>
      <c r="P1012">
        <f>12*(YEAR(G1012)-YEAR($K$3))+(MONTH(G1012)-MONTH($K$3))</f>
        <v/>
      </c>
      <c r="Q1012" s="366">
        <f>IF(M1012="IBIRAPITANGA FASE 3",IF(O1012="Atraso",L1012,L1012/(1+$I$2)^P1012),IF(O1012="Atraso",L1012,L1012/(1+$I$1)^P1012))</f>
        <v/>
      </c>
      <c r="R1012">
        <f>IF(O1012="Atraso",$K$3-G1012,0)</f>
        <v/>
      </c>
      <c r="S1012">
        <f>IF(R1012&lt;=15,"Até 15",IF(R1012&lt;=30,"Entre 15 e 30",IF(R1012&lt;=60,"Entre 30 e 60",IF(R1012&lt;=90,"Entre 60 e 90",IF(R1012&lt;=120,"Entre 90 e 120",IF(R1012&lt;=150,"Entre 120 e 150",IF(R1012&lt;=180,"Entre 150 e 180","Superior a 180")))))))</f>
        <v/>
      </c>
    </row>
    <row r="1013">
      <c r="A1013" t="inlineStr">
        <is>
          <t>Q06L01</t>
        </is>
      </c>
      <c r="B1013" t="inlineStr">
        <is>
          <t>VAGNER LUIS SANCHES DA SILVA</t>
        </is>
      </c>
      <c r="C1013" t="n">
        <v>1</v>
      </c>
      <c r="D1013" t="inlineStr">
        <is>
          <t>IPCA</t>
        </is>
      </c>
      <c r="E1013" t="n">
        <v>0.009488792934583046</v>
      </c>
      <c r="F1013" t="inlineStr">
        <is>
          <t>MENSAL</t>
        </is>
      </c>
      <c r="G1013" t="n">
        <v>46767</v>
      </c>
      <c r="H1013" t="n">
        <v>46767</v>
      </c>
      <c r="I1013" t="n">
        <v>71</v>
      </c>
      <c r="J1013" t="inlineStr">
        <is>
          <t>CARTEIRA</t>
        </is>
      </c>
      <c r="K1013" t="inlineStr">
        <is>
          <t>CONTRATO</t>
        </is>
      </c>
      <c r="L1013" t="n">
        <v>3768.73</v>
      </c>
      <c r="M1013" t="inlineStr">
        <is>
          <t>IBIRAPITANGA FASE 3</t>
        </is>
      </c>
      <c r="N1013" s="142">
        <f>DATE(YEAR(G1013),MONTH(G1013),1)</f>
        <v/>
      </c>
      <c r="O1013" s="132">
        <f>IF(G1013&gt;$K$3,"Futuro","Atraso")</f>
        <v/>
      </c>
      <c r="P1013">
        <f>12*(YEAR(G1013)-YEAR($K$3))+(MONTH(G1013)-MONTH($K$3))</f>
        <v/>
      </c>
      <c r="Q1013" s="366">
        <f>IF(M1013="IBIRAPITANGA FASE 3",IF(O1013="Atraso",L1013,L1013/(1+$I$2)^P1013),IF(O1013="Atraso",L1013,L1013/(1+$I$1)^P1013))</f>
        <v/>
      </c>
      <c r="R1013">
        <f>IF(O1013="Atraso",$K$3-G1013,0)</f>
        <v/>
      </c>
      <c r="S1013">
        <f>IF(R1013&lt;=15,"Até 15",IF(R1013&lt;=30,"Entre 15 e 30",IF(R1013&lt;=60,"Entre 30 e 60",IF(R1013&lt;=90,"Entre 60 e 90",IF(R1013&lt;=120,"Entre 90 e 120",IF(R1013&lt;=150,"Entre 120 e 150",IF(R1013&lt;=180,"Entre 150 e 180","Superior a 180")))))))</f>
        <v/>
      </c>
    </row>
    <row r="1014">
      <c r="A1014" t="inlineStr">
        <is>
          <t>Q06L01</t>
        </is>
      </c>
      <c r="B1014" t="inlineStr">
        <is>
          <t>VAGNER LUIS SANCHES DA SILVA</t>
        </is>
      </c>
      <c r="C1014" t="n">
        <v>1</v>
      </c>
      <c r="D1014" t="inlineStr">
        <is>
          <t>IPCA</t>
        </is>
      </c>
      <c r="E1014" t="n">
        <v>0.009488792934583046</v>
      </c>
      <c r="F1014" t="inlineStr">
        <is>
          <t>MENSAL</t>
        </is>
      </c>
      <c r="G1014" t="n">
        <v>46798</v>
      </c>
      <c r="H1014" t="n">
        <v>46798</v>
      </c>
      <c r="I1014" t="n">
        <v>72</v>
      </c>
      <c r="J1014" t="inlineStr">
        <is>
          <t>CARTEIRA</t>
        </is>
      </c>
      <c r="K1014" t="inlineStr">
        <is>
          <t>CONTRATO</t>
        </is>
      </c>
      <c r="L1014" t="n">
        <v>3768.73</v>
      </c>
      <c r="M1014" t="inlineStr">
        <is>
          <t>IBIRAPITANGA FASE 3</t>
        </is>
      </c>
      <c r="N1014" s="142">
        <f>DATE(YEAR(G1014),MONTH(G1014),1)</f>
        <v/>
      </c>
      <c r="O1014" s="132">
        <f>IF(G1014&gt;$K$3,"Futuro","Atraso")</f>
        <v/>
      </c>
      <c r="P1014">
        <f>12*(YEAR(G1014)-YEAR($K$3))+(MONTH(G1014)-MONTH($K$3))</f>
        <v/>
      </c>
      <c r="Q1014" s="366">
        <f>IF(M1014="IBIRAPITANGA FASE 3",IF(O1014="Atraso",L1014,L1014/(1+$I$2)^P1014),IF(O1014="Atraso",L1014,L1014/(1+$I$1)^P1014))</f>
        <v/>
      </c>
      <c r="R1014">
        <f>IF(O1014="Atraso",$K$3-G1014,0)</f>
        <v/>
      </c>
      <c r="S1014">
        <f>IF(R1014&lt;=15,"Até 15",IF(R1014&lt;=30,"Entre 15 e 30",IF(R1014&lt;=60,"Entre 30 e 60",IF(R1014&lt;=90,"Entre 60 e 90",IF(R1014&lt;=120,"Entre 90 e 120",IF(R1014&lt;=150,"Entre 120 e 150",IF(R1014&lt;=180,"Entre 150 e 180","Superior a 180")))))))</f>
        <v/>
      </c>
    </row>
    <row r="1015">
      <c r="A1015" t="inlineStr">
        <is>
          <t>Q06L01</t>
        </is>
      </c>
      <c r="B1015" t="inlineStr">
        <is>
          <t>VAGNER LUIS SANCHES DA SILVA</t>
        </is>
      </c>
      <c r="C1015" t="n">
        <v>1</v>
      </c>
      <c r="D1015" t="inlineStr">
        <is>
          <t>IPCA</t>
        </is>
      </c>
      <c r="E1015" t="n">
        <v>0.009488792934583046</v>
      </c>
      <c r="F1015" t="inlineStr">
        <is>
          <t>MENSAL</t>
        </is>
      </c>
      <c r="G1015" t="n">
        <v>46827</v>
      </c>
      <c r="H1015" t="n">
        <v>46827</v>
      </c>
      <c r="I1015" t="n">
        <v>73</v>
      </c>
      <c r="J1015" t="inlineStr">
        <is>
          <t>CARTEIRA</t>
        </is>
      </c>
      <c r="K1015" t="inlineStr">
        <is>
          <t>CONTRATO</t>
        </is>
      </c>
      <c r="L1015" t="n">
        <v>3768.73</v>
      </c>
      <c r="M1015" t="inlineStr">
        <is>
          <t>IBIRAPITANGA FASE 3</t>
        </is>
      </c>
      <c r="N1015" s="142">
        <f>DATE(YEAR(G1015),MONTH(G1015),1)</f>
        <v/>
      </c>
      <c r="O1015" s="132">
        <f>IF(G1015&gt;$K$3,"Futuro","Atraso")</f>
        <v/>
      </c>
      <c r="P1015">
        <f>12*(YEAR(G1015)-YEAR($K$3))+(MONTH(G1015)-MONTH($K$3))</f>
        <v/>
      </c>
      <c r="Q1015" s="366">
        <f>IF(M1015="IBIRAPITANGA FASE 3",IF(O1015="Atraso",L1015,L1015/(1+$I$2)^P1015),IF(O1015="Atraso",L1015,L1015/(1+$I$1)^P1015))</f>
        <v/>
      </c>
      <c r="R1015">
        <f>IF(O1015="Atraso",$K$3-G1015,0)</f>
        <v/>
      </c>
      <c r="S1015">
        <f>IF(R1015&lt;=15,"Até 15",IF(R1015&lt;=30,"Entre 15 e 30",IF(R1015&lt;=60,"Entre 30 e 60",IF(R1015&lt;=90,"Entre 60 e 90",IF(R1015&lt;=120,"Entre 90 e 120",IF(R1015&lt;=150,"Entre 120 e 150",IF(R1015&lt;=180,"Entre 150 e 180","Superior a 180")))))))</f>
        <v/>
      </c>
    </row>
    <row r="1016">
      <c r="A1016" t="inlineStr">
        <is>
          <t>Q06L01</t>
        </is>
      </c>
      <c r="B1016" t="inlineStr">
        <is>
          <t>VAGNER LUIS SANCHES DA SILVA</t>
        </is>
      </c>
      <c r="C1016" t="n">
        <v>1</v>
      </c>
      <c r="D1016" t="inlineStr">
        <is>
          <t>IPCA</t>
        </is>
      </c>
      <c r="E1016" t="n">
        <v>0.009488792934583046</v>
      </c>
      <c r="F1016" t="inlineStr">
        <is>
          <t>MENSAL</t>
        </is>
      </c>
      <c r="G1016" t="n">
        <v>46858</v>
      </c>
      <c r="H1016" t="n">
        <v>46858</v>
      </c>
      <c r="I1016" t="n">
        <v>74</v>
      </c>
      <c r="J1016" t="inlineStr">
        <is>
          <t>CARTEIRA</t>
        </is>
      </c>
      <c r="K1016" t="inlineStr">
        <is>
          <t>CONTRATO</t>
        </is>
      </c>
      <c r="L1016" t="n">
        <v>3768.73</v>
      </c>
      <c r="M1016" t="inlineStr">
        <is>
          <t>IBIRAPITANGA FASE 3</t>
        </is>
      </c>
      <c r="N1016" s="142">
        <f>DATE(YEAR(G1016),MONTH(G1016),1)</f>
        <v/>
      </c>
      <c r="O1016" s="132">
        <f>IF(G1016&gt;$K$3,"Futuro","Atraso")</f>
        <v/>
      </c>
      <c r="P1016">
        <f>12*(YEAR(G1016)-YEAR($K$3))+(MONTH(G1016)-MONTH($K$3))</f>
        <v/>
      </c>
      <c r="Q1016" s="366">
        <f>IF(M1016="IBIRAPITANGA FASE 3",IF(O1016="Atraso",L1016,L1016/(1+$I$2)^P1016),IF(O1016="Atraso",L1016,L1016/(1+$I$1)^P1016))</f>
        <v/>
      </c>
      <c r="R1016">
        <f>IF(O1016="Atraso",$K$3-G1016,0)</f>
        <v/>
      </c>
      <c r="S1016">
        <f>IF(R1016&lt;=15,"Até 15",IF(R1016&lt;=30,"Entre 15 e 30",IF(R1016&lt;=60,"Entre 30 e 60",IF(R1016&lt;=90,"Entre 60 e 90",IF(R1016&lt;=120,"Entre 90 e 120",IF(R1016&lt;=150,"Entre 120 e 150",IF(R1016&lt;=180,"Entre 150 e 180","Superior a 180")))))))</f>
        <v/>
      </c>
    </row>
    <row r="1017">
      <c r="A1017" t="inlineStr">
        <is>
          <t>Q06L01</t>
        </is>
      </c>
      <c r="B1017" t="inlineStr">
        <is>
          <t>VAGNER LUIS SANCHES DA SILVA</t>
        </is>
      </c>
      <c r="C1017" t="n">
        <v>1</v>
      </c>
      <c r="D1017" t="inlineStr">
        <is>
          <t>IPCA</t>
        </is>
      </c>
      <c r="E1017" t="n">
        <v>0.009488792934583046</v>
      </c>
      <c r="F1017" t="inlineStr">
        <is>
          <t>MENSAL</t>
        </is>
      </c>
      <c r="G1017" t="n">
        <v>46888</v>
      </c>
      <c r="H1017" t="n">
        <v>46888</v>
      </c>
      <c r="I1017" t="n">
        <v>75</v>
      </c>
      <c r="J1017" t="inlineStr">
        <is>
          <t>CARTEIRA</t>
        </is>
      </c>
      <c r="K1017" t="inlineStr">
        <is>
          <t>CONTRATO</t>
        </is>
      </c>
      <c r="L1017" t="n">
        <v>3768.73</v>
      </c>
      <c r="M1017" t="inlineStr">
        <is>
          <t>IBIRAPITANGA FASE 3</t>
        </is>
      </c>
      <c r="N1017" s="142">
        <f>DATE(YEAR(G1017),MONTH(G1017),1)</f>
        <v/>
      </c>
      <c r="O1017" s="132">
        <f>IF(G1017&gt;$K$3,"Futuro","Atraso")</f>
        <v/>
      </c>
      <c r="P1017">
        <f>12*(YEAR(G1017)-YEAR($K$3))+(MONTH(G1017)-MONTH($K$3))</f>
        <v/>
      </c>
      <c r="Q1017" s="366">
        <f>IF(M1017="IBIRAPITANGA FASE 3",IF(O1017="Atraso",L1017,L1017/(1+$I$2)^P1017),IF(O1017="Atraso",L1017,L1017/(1+$I$1)^P1017))</f>
        <v/>
      </c>
      <c r="R1017">
        <f>IF(O1017="Atraso",$K$3-G1017,0)</f>
        <v/>
      </c>
      <c r="S1017">
        <f>IF(R1017&lt;=15,"Até 15",IF(R1017&lt;=30,"Entre 15 e 30",IF(R1017&lt;=60,"Entre 30 e 60",IF(R1017&lt;=90,"Entre 60 e 90",IF(R1017&lt;=120,"Entre 90 e 120",IF(R1017&lt;=150,"Entre 120 e 150",IF(R1017&lt;=180,"Entre 150 e 180","Superior a 180")))))))</f>
        <v/>
      </c>
    </row>
    <row r="1018">
      <c r="A1018" t="inlineStr">
        <is>
          <t>Q06L01</t>
        </is>
      </c>
      <c r="B1018" t="inlineStr">
        <is>
          <t>VAGNER LUIS SANCHES DA SILVA</t>
        </is>
      </c>
      <c r="C1018" t="n">
        <v>1</v>
      </c>
      <c r="D1018" t="inlineStr">
        <is>
          <t>IPCA</t>
        </is>
      </c>
      <c r="E1018" t="n">
        <v>0.009488792934583046</v>
      </c>
      <c r="F1018" t="inlineStr">
        <is>
          <t>MENSAL</t>
        </is>
      </c>
      <c r="G1018" t="n">
        <v>46919</v>
      </c>
      <c r="H1018" t="n">
        <v>46919</v>
      </c>
      <c r="I1018" t="n">
        <v>76</v>
      </c>
      <c r="J1018" t="inlineStr">
        <is>
          <t>CARTEIRA</t>
        </is>
      </c>
      <c r="K1018" t="inlineStr">
        <is>
          <t>CONTRATO</t>
        </is>
      </c>
      <c r="L1018" t="n">
        <v>3768.73</v>
      </c>
      <c r="M1018" t="inlineStr">
        <is>
          <t>IBIRAPITANGA FASE 3</t>
        </is>
      </c>
      <c r="N1018" s="142">
        <f>DATE(YEAR(G1018),MONTH(G1018),1)</f>
        <v/>
      </c>
      <c r="O1018" s="132">
        <f>IF(G1018&gt;$K$3,"Futuro","Atraso")</f>
        <v/>
      </c>
      <c r="P1018">
        <f>12*(YEAR(G1018)-YEAR($K$3))+(MONTH(G1018)-MONTH($K$3))</f>
        <v/>
      </c>
      <c r="Q1018" s="366">
        <f>IF(M1018="IBIRAPITANGA FASE 3",IF(O1018="Atraso",L1018,L1018/(1+$I$2)^P1018),IF(O1018="Atraso",L1018,L1018/(1+$I$1)^P1018))</f>
        <v/>
      </c>
      <c r="R1018">
        <f>IF(O1018="Atraso",$K$3-G1018,0)</f>
        <v/>
      </c>
      <c r="S1018">
        <f>IF(R1018&lt;=15,"Até 15",IF(R1018&lt;=30,"Entre 15 e 30",IF(R1018&lt;=60,"Entre 30 e 60",IF(R1018&lt;=90,"Entre 60 e 90",IF(R1018&lt;=120,"Entre 90 e 120",IF(R1018&lt;=150,"Entre 120 e 150",IF(R1018&lt;=180,"Entre 150 e 180","Superior a 180")))))))</f>
        <v/>
      </c>
    </row>
    <row r="1019">
      <c r="A1019" t="inlineStr">
        <is>
          <t>Q06L01</t>
        </is>
      </c>
      <c r="B1019" t="inlineStr">
        <is>
          <t>VAGNER LUIS SANCHES DA SILVA</t>
        </is>
      </c>
      <c r="C1019" t="n">
        <v>1</v>
      </c>
      <c r="D1019" t="inlineStr">
        <is>
          <t>IPCA</t>
        </is>
      </c>
      <c r="E1019" t="n">
        <v>0.009488792934583046</v>
      </c>
      <c r="F1019" t="inlineStr">
        <is>
          <t>MENSAL</t>
        </is>
      </c>
      <c r="G1019" t="n">
        <v>46949</v>
      </c>
      <c r="H1019" t="n">
        <v>46949</v>
      </c>
      <c r="I1019" t="n">
        <v>77</v>
      </c>
      <c r="J1019" t="inlineStr">
        <is>
          <t>CARTEIRA</t>
        </is>
      </c>
      <c r="K1019" t="inlineStr">
        <is>
          <t>CONTRATO</t>
        </is>
      </c>
      <c r="L1019" t="n">
        <v>3768.73</v>
      </c>
      <c r="M1019" t="inlineStr">
        <is>
          <t>IBIRAPITANGA FASE 3</t>
        </is>
      </c>
      <c r="N1019" s="142">
        <f>DATE(YEAR(G1019),MONTH(G1019),1)</f>
        <v/>
      </c>
      <c r="O1019" s="132">
        <f>IF(G1019&gt;$K$3,"Futuro","Atraso")</f>
        <v/>
      </c>
      <c r="P1019">
        <f>12*(YEAR(G1019)-YEAR($K$3))+(MONTH(G1019)-MONTH($K$3))</f>
        <v/>
      </c>
      <c r="Q1019" s="366">
        <f>IF(M1019="IBIRAPITANGA FASE 3",IF(O1019="Atraso",L1019,L1019/(1+$I$2)^P1019),IF(O1019="Atraso",L1019,L1019/(1+$I$1)^P1019))</f>
        <v/>
      </c>
      <c r="R1019">
        <f>IF(O1019="Atraso",$K$3-G1019,0)</f>
        <v/>
      </c>
      <c r="S1019">
        <f>IF(R1019&lt;=15,"Até 15",IF(R1019&lt;=30,"Entre 15 e 30",IF(R1019&lt;=60,"Entre 30 e 60",IF(R1019&lt;=90,"Entre 60 e 90",IF(R1019&lt;=120,"Entre 90 e 120",IF(R1019&lt;=150,"Entre 120 e 150",IF(R1019&lt;=180,"Entre 150 e 180","Superior a 180")))))))</f>
        <v/>
      </c>
    </row>
    <row r="1020">
      <c r="A1020" t="inlineStr">
        <is>
          <t>Q06L01</t>
        </is>
      </c>
      <c r="B1020" t="inlineStr">
        <is>
          <t>VAGNER LUIS SANCHES DA SILVA</t>
        </is>
      </c>
      <c r="C1020" t="n">
        <v>1</v>
      </c>
      <c r="D1020" t="inlineStr">
        <is>
          <t>IPCA</t>
        </is>
      </c>
      <c r="E1020" t="n">
        <v>0.009488792934583046</v>
      </c>
      <c r="F1020" t="inlineStr">
        <is>
          <t>MENSAL</t>
        </is>
      </c>
      <c r="G1020" t="n">
        <v>46980</v>
      </c>
      <c r="H1020" t="n">
        <v>46980</v>
      </c>
      <c r="I1020" t="n">
        <v>78</v>
      </c>
      <c r="J1020" t="inlineStr">
        <is>
          <t>CARTEIRA</t>
        </is>
      </c>
      <c r="K1020" t="inlineStr">
        <is>
          <t>CONTRATO</t>
        </is>
      </c>
      <c r="L1020" t="n">
        <v>3768.73</v>
      </c>
      <c r="M1020" t="inlineStr">
        <is>
          <t>IBIRAPITANGA FASE 3</t>
        </is>
      </c>
      <c r="N1020" s="142">
        <f>DATE(YEAR(G1020),MONTH(G1020),1)</f>
        <v/>
      </c>
      <c r="O1020" s="132">
        <f>IF(G1020&gt;$K$3,"Futuro","Atraso")</f>
        <v/>
      </c>
      <c r="P1020">
        <f>12*(YEAR(G1020)-YEAR($K$3))+(MONTH(G1020)-MONTH($K$3))</f>
        <v/>
      </c>
      <c r="Q1020" s="366">
        <f>IF(M1020="IBIRAPITANGA FASE 3",IF(O1020="Atraso",L1020,L1020/(1+$I$2)^P1020),IF(O1020="Atraso",L1020,L1020/(1+$I$1)^P1020))</f>
        <v/>
      </c>
      <c r="R1020">
        <f>IF(O1020="Atraso",$K$3-G1020,0)</f>
        <v/>
      </c>
      <c r="S1020">
        <f>IF(R1020&lt;=15,"Até 15",IF(R1020&lt;=30,"Entre 15 e 30",IF(R1020&lt;=60,"Entre 30 e 60",IF(R1020&lt;=90,"Entre 60 e 90",IF(R1020&lt;=120,"Entre 90 e 120",IF(R1020&lt;=150,"Entre 120 e 150",IF(R1020&lt;=180,"Entre 150 e 180","Superior a 180")))))))</f>
        <v/>
      </c>
    </row>
    <row r="1021">
      <c r="A1021" t="inlineStr">
        <is>
          <t>Q06L01</t>
        </is>
      </c>
      <c r="B1021" t="inlineStr">
        <is>
          <t>VAGNER LUIS SANCHES DA SILVA</t>
        </is>
      </c>
      <c r="C1021" t="n">
        <v>1</v>
      </c>
      <c r="D1021" t="inlineStr">
        <is>
          <t>IPCA</t>
        </is>
      </c>
      <c r="E1021" t="n">
        <v>0.009488792934583046</v>
      </c>
      <c r="F1021" t="inlineStr">
        <is>
          <t>MENSAL</t>
        </is>
      </c>
      <c r="G1021" t="n">
        <v>47011</v>
      </c>
      <c r="H1021" t="n">
        <v>47011</v>
      </c>
      <c r="I1021" t="n">
        <v>79</v>
      </c>
      <c r="J1021" t="inlineStr">
        <is>
          <t>CARTEIRA</t>
        </is>
      </c>
      <c r="K1021" t="inlineStr">
        <is>
          <t>CONTRATO</t>
        </is>
      </c>
      <c r="L1021" t="n">
        <v>3768.73</v>
      </c>
      <c r="M1021" t="inlineStr">
        <is>
          <t>IBIRAPITANGA FASE 3</t>
        </is>
      </c>
      <c r="N1021" s="142">
        <f>DATE(YEAR(G1021),MONTH(G1021),1)</f>
        <v/>
      </c>
      <c r="O1021" s="132">
        <f>IF(G1021&gt;$K$3,"Futuro","Atraso")</f>
        <v/>
      </c>
      <c r="P1021">
        <f>12*(YEAR(G1021)-YEAR($K$3))+(MONTH(G1021)-MONTH($K$3))</f>
        <v/>
      </c>
      <c r="Q1021" s="366">
        <f>IF(M1021="IBIRAPITANGA FASE 3",IF(O1021="Atraso",L1021,L1021/(1+$I$2)^P1021),IF(O1021="Atraso",L1021,L1021/(1+$I$1)^P1021))</f>
        <v/>
      </c>
      <c r="R1021">
        <f>IF(O1021="Atraso",$K$3-G1021,0)</f>
        <v/>
      </c>
      <c r="S1021">
        <f>IF(R1021&lt;=15,"Até 15",IF(R1021&lt;=30,"Entre 15 e 30",IF(R1021&lt;=60,"Entre 30 e 60",IF(R1021&lt;=90,"Entre 60 e 90",IF(R1021&lt;=120,"Entre 90 e 120",IF(R1021&lt;=150,"Entre 120 e 150",IF(R1021&lt;=180,"Entre 150 e 180","Superior a 180")))))))</f>
        <v/>
      </c>
    </row>
    <row r="1022">
      <c r="A1022" t="inlineStr">
        <is>
          <t>Q06L01</t>
        </is>
      </c>
      <c r="B1022" t="inlineStr">
        <is>
          <t>VAGNER LUIS SANCHES DA SILVA</t>
        </is>
      </c>
      <c r="C1022" t="n">
        <v>1</v>
      </c>
      <c r="D1022" t="inlineStr">
        <is>
          <t>IPCA</t>
        </is>
      </c>
      <c r="E1022" t="n">
        <v>0.009488792934583046</v>
      </c>
      <c r="F1022" t="inlineStr">
        <is>
          <t>MENSAL</t>
        </is>
      </c>
      <c r="G1022" t="n">
        <v>47041</v>
      </c>
      <c r="H1022" t="n">
        <v>47041</v>
      </c>
      <c r="I1022" t="n">
        <v>80</v>
      </c>
      <c r="J1022" t="inlineStr">
        <is>
          <t>CARTEIRA</t>
        </is>
      </c>
      <c r="K1022" t="inlineStr">
        <is>
          <t>CONTRATO</t>
        </is>
      </c>
      <c r="L1022" t="n">
        <v>3768.73</v>
      </c>
      <c r="M1022" t="inlineStr">
        <is>
          <t>IBIRAPITANGA FASE 3</t>
        </is>
      </c>
      <c r="N1022" s="142">
        <f>DATE(YEAR(G1022),MONTH(G1022),1)</f>
        <v/>
      </c>
      <c r="O1022" s="132">
        <f>IF(G1022&gt;$K$3,"Futuro","Atraso")</f>
        <v/>
      </c>
      <c r="P1022">
        <f>12*(YEAR(G1022)-YEAR($K$3))+(MONTH(G1022)-MONTH($K$3))</f>
        <v/>
      </c>
      <c r="Q1022" s="366">
        <f>IF(M1022="IBIRAPITANGA FASE 3",IF(O1022="Atraso",L1022,L1022/(1+$I$2)^P1022),IF(O1022="Atraso",L1022,L1022/(1+$I$1)^P1022))</f>
        <v/>
      </c>
      <c r="R1022">
        <f>IF(O1022="Atraso",$K$3-G1022,0)</f>
        <v/>
      </c>
      <c r="S1022">
        <f>IF(R1022&lt;=15,"Até 15",IF(R1022&lt;=30,"Entre 15 e 30",IF(R1022&lt;=60,"Entre 30 e 60",IF(R1022&lt;=90,"Entre 60 e 90",IF(R1022&lt;=120,"Entre 90 e 120",IF(R1022&lt;=150,"Entre 120 e 150",IF(R1022&lt;=180,"Entre 150 e 180","Superior a 180")))))))</f>
        <v/>
      </c>
    </row>
    <row r="1023">
      <c r="A1023" t="inlineStr">
        <is>
          <t>Q06L01</t>
        </is>
      </c>
      <c r="B1023" t="inlineStr">
        <is>
          <t>VAGNER LUIS SANCHES DA SILVA</t>
        </is>
      </c>
      <c r="C1023" t="n">
        <v>1</v>
      </c>
      <c r="D1023" t="inlineStr">
        <is>
          <t>IPCA</t>
        </is>
      </c>
      <c r="E1023" t="n">
        <v>0.009488792934583046</v>
      </c>
      <c r="F1023" t="inlineStr">
        <is>
          <t>MENSAL</t>
        </is>
      </c>
      <c r="G1023" t="n">
        <v>47072</v>
      </c>
      <c r="H1023" t="n">
        <v>47072</v>
      </c>
      <c r="I1023" t="n">
        <v>81</v>
      </c>
      <c r="J1023" t="inlineStr">
        <is>
          <t>CARTEIRA</t>
        </is>
      </c>
      <c r="K1023" t="inlineStr">
        <is>
          <t>CONTRATO</t>
        </is>
      </c>
      <c r="L1023" t="n">
        <v>3768.73</v>
      </c>
      <c r="M1023" t="inlineStr">
        <is>
          <t>IBIRAPITANGA FASE 3</t>
        </is>
      </c>
      <c r="N1023" s="142">
        <f>DATE(YEAR(G1023),MONTH(G1023),1)</f>
        <v/>
      </c>
      <c r="O1023" s="132">
        <f>IF(G1023&gt;$K$3,"Futuro","Atraso")</f>
        <v/>
      </c>
      <c r="P1023">
        <f>12*(YEAR(G1023)-YEAR($K$3))+(MONTH(G1023)-MONTH($K$3))</f>
        <v/>
      </c>
      <c r="Q1023" s="366">
        <f>IF(M1023="IBIRAPITANGA FASE 3",IF(O1023="Atraso",L1023,L1023/(1+$I$2)^P1023),IF(O1023="Atraso",L1023,L1023/(1+$I$1)^P1023))</f>
        <v/>
      </c>
      <c r="R1023">
        <f>IF(O1023="Atraso",$K$3-G1023,0)</f>
        <v/>
      </c>
      <c r="S1023">
        <f>IF(R1023&lt;=15,"Até 15",IF(R1023&lt;=30,"Entre 15 e 30",IF(R1023&lt;=60,"Entre 30 e 60",IF(R1023&lt;=90,"Entre 60 e 90",IF(R1023&lt;=120,"Entre 90 e 120",IF(R1023&lt;=150,"Entre 120 e 150",IF(R1023&lt;=180,"Entre 150 e 180","Superior a 180")))))))</f>
        <v/>
      </c>
    </row>
    <row r="1024">
      <c r="A1024" t="inlineStr">
        <is>
          <t>Q06L01</t>
        </is>
      </c>
      <c r="B1024" t="inlineStr">
        <is>
          <t>VAGNER LUIS SANCHES DA SILVA</t>
        </is>
      </c>
      <c r="C1024" t="n">
        <v>1</v>
      </c>
      <c r="D1024" t="inlineStr">
        <is>
          <t>IPCA</t>
        </is>
      </c>
      <c r="E1024" t="n">
        <v>0.009488792934583046</v>
      </c>
      <c r="F1024" t="inlineStr">
        <is>
          <t>MENSAL</t>
        </is>
      </c>
      <c r="G1024" t="n">
        <v>47102</v>
      </c>
      <c r="H1024" t="n">
        <v>47102</v>
      </c>
      <c r="I1024" t="n">
        <v>82</v>
      </c>
      <c r="J1024" t="inlineStr">
        <is>
          <t>CARTEIRA</t>
        </is>
      </c>
      <c r="K1024" t="inlineStr">
        <is>
          <t>CONTRATO</t>
        </is>
      </c>
      <c r="L1024" t="n">
        <v>3768.73</v>
      </c>
      <c r="M1024" t="inlineStr">
        <is>
          <t>IBIRAPITANGA FASE 3</t>
        </is>
      </c>
      <c r="N1024" s="142">
        <f>DATE(YEAR(G1024),MONTH(G1024),1)</f>
        <v/>
      </c>
      <c r="O1024" s="132">
        <f>IF(G1024&gt;$K$3,"Futuro","Atraso")</f>
        <v/>
      </c>
      <c r="P1024">
        <f>12*(YEAR(G1024)-YEAR($K$3))+(MONTH(G1024)-MONTH($K$3))</f>
        <v/>
      </c>
      <c r="Q1024" s="366">
        <f>IF(M1024="IBIRAPITANGA FASE 3",IF(O1024="Atraso",L1024,L1024/(1+$I$2)^P1024),IF(O1024="Atraso",L1024,L1024/(1+$I$1)^P1024))</f>
        <v/>
      </c>
      <c r="R1024">
        <f>IF(O1024="Atraso",$K$3-G1024,0)</f>
        <v/>
      </c>
      <c r="S1024">
        <f>IF(R1024&lt;=15,"Até 15",IF(R1024&lt;=30,"Entre 15 e 30",IF(R1024&lt;=60,"Entre 30 e 60",IF(R1024&lt;=90,"Entre 60 e 90",IF(R1024&lt;=120,"Entre 90 e 120",IF(R1024&lt;=150,"Entre 120 e 150",IF(R1024&lt;=180,"Entre 150 e 180","Superior a 180")))))))</f>
        <v/>
      </c>
    </row>
    <row r="1025">
      <c r="A1025" t="inlineStr">
        <is>
          <t>Q06L01</t>
        </is>
      </c>
      <c r="B1025" t="inlineStr">
        <is>
          <t>VAGNER LUIS SANCHES DA SILVA</t>
        </is>
      </c>
      <c r="C1025" t="n">
        <v>1</v>
      </c>
      <c r="D1025" t="inlineStr">
        <is>
          <t>IPCA</t>
        </is>
      </c>
      <c r="E1025" t="n">
        <v>0.009488792934583046</v>
      </c>
      <c r="F1025" t="inlineStr">
        <is>
          <t>MENSAL</t>
        </is>
      </c>
      <c r="G1025" t="n">
        <v>47133</v>
      </c>
      <c r="H1025" t="n">
        <v>47133</v>
      </c>
      <c r="I1025" t="n">
        <v>83</v>
      </c>
      <c r="J1025" t="inlineStr">
        <is>
          <t>CARTEIRA</t>
        </is>
      </c>
      <c r="K1025" t="inlineStr">
        <is>
          <t>CONTRATO</t>
        </is>
      </c>
      <c r="L1025" t="n">
        <v>3768.73</v>
      </c>
      <c r="M1025" t="inlineStr">
        <is>
          <t>IBIRAPITANGA FASE 3</t>
        </is>
      </c>
      <c r="N1025" s="142">
        <f>DATE(YEAR(G1025),MONTH(G1025),1)</f>
        <v/>
      </c>
      <c r="O1025" s="132">
        <f>IF(G1025&gt;$K$3,"Futuro","Atraso")</f>
        <v/>
      </c>
      <c r="P1025">
        <f>12*(YEAR(G1025)-YEAR($K$3))+(MONTH(G1025)-MONTH($K$3))</f>
        <v/>
      </c>
      <c r="Q1025" s="366">
        <f>IF(M1025="IBIRAPITANGA FASE 3",IF(O1025="Atraso",L1025,L1025/(1+$I$2)^P1025),IF(O1025="Atraso",L1025,L1025/(1+$I$1)^P1025))</f>
        <v/>
      </c>
      <c r="R1025">
        <f>IF(O1025="Atraso",$K$3-G1025,0)</f>
        <v/>
      </c>
      <c r="S1025">
        <f>IF(R1025&lt;=15,"Até 15",IF(R1025&lt;=30,"Entre 15 e 30",IF(R1025&lt;=60,"Entre 30 e 60",IF(R1025&lt;=90,"Entre 60 e 90",IF(R1025&lt;=120,"Entre 90 e 120",IF(R1025&lt;=150,"Entre 120 e 150",IF(R1025&lt;=180,"Entre 150 e 180","Superior a 180")))))))</f>
        <v/>
      </c>
    </row>
    <row r="1026">
      <c r="A1026" t="inlineStr">
        <is>
          <t>Q06L01</t>
        </is>
      </c>
      <c r="B1026" t="inlineStr">
        <is>
          <t>VAGNER LUIS SANCHES DA SILVA</t>
        </is>
      </c>
      <c r="C1026" t="n">
        <v>1</v>
      </c>
      <c r="D1026" t="inlineStr">
        <is>
          <t>IPCA</t>
        </is>
      </c>
      <c r="E1026" t="n">
        <v>0.009488792934583046</v>
      </c>
      <c r="F1026" t="inlineStr">
        <is>
          <t>MENSAL</t>
        </is>
      </c>
      <c r="G1026" t="n">
        <v>47164</v>
      </c>
      <c r="H1026" t="n">
        <v>47164</v>
      </c>
      <c r="I1026" t="n">
        <v>84</v>
      </c>
      <c r="J1026" t="inlineStr">
        <is>
          <t>CARTEIRA</t>
        </is>
      </c>
      <c r="K1026" t="inlineStr">
        <is>
          <t>CONTRATO</t>
        </is>
      </c>
      <c r="L1026" t="n">
        <v>3768.73</v>
      </c>
      <c r="M1026" t="inlineStr">
        <is>
          <t>IBIRAPITANGA FASE 3</t>
        </is>
      </c>
      <c r="N1026" s="142">
        <f>DATE(YEAR(G1026),MONTH(G1026),1)</f>
        <v/>
      </c>
      <c r="O1026" s="132">
        <f>IF(G1026&gt;$K$3,"Futuro","Atraso")</f>
        <v/>
      </c>
      <c r="P1026">
        <f>12*(YEAR(G1026)-YEAR($K$3))+(MONTH(G1026)-MONTH($K$3))</f>
        <v/>
      </c>
      <c r="Q1026" s="366">
        <f>IF(M1026="IBIRAPITANGA FASE 3",IF(O1026="Atraso",L1026,L1026/(1+$I$2)^P1026),IF(O1026="Atraso",L1026,L1026/(1+$I$1)^P1026))</f>
        <v/>
      </c>
      <c r="R1026">
        <f>IF(O1026="Atraso",$K$3-G1026,0)</f>
        <v/>
      </c>
      <c r="S1026">
        <f>IF(R1026&lt;=15,"Até 15",IF(R1026&lt;=30,"Entre 15 e 30",IF(R1026&lt;=60,"Entre 30 e 60",IF(R1026&lt;=90,"Entre 60 e 90",IF(R1026&lt;=120,"Entre 90 e 120",IF(R1026&lt;=150,"Entre 120 e 150",IF(R1026&lt;=180,"Entre 150 e 180","Superior a 180")))))))</f>
        <v/>
      </c>
    </row>
    <row r="1027">
      <c r="A1027" t="inlineStr">
        <is>
          <t>Q06L01</t>
        </is>
      </c>
      <c r="B1027" t="inlineStr">
        <is>
          <t>VAGNER LUIS SANCHES DA SILVA</t>
        </is>
      </c>
      <c r="C1027" t="n">
        <v>1</v>
      </c>
      <c r="D1027" t="inlineStr">
        <is>
          <t>IPCA</t>
        </is>
      </c>
      <c r="E1027" t="n">
        <v>0.009488792934583046</v>
      </c>
      <c r="F1027" t="inlineStr">
        <is>
          <t>MENSAL</t>
        </is>
      </c>
      <c r="G1027" t="n">
        <v>47192</v>
      </c>
      <c r="H1027" t="n">
        <v>47192</v>
      </c>
      <c r="I1027" t="n">
        <v>85</v>
      </c>
      <c r="J1027" t="inlineStr">
        <is>
          <t>CARTEIRA</t>
        </is>
      </c>
      <c r="K1027" t="inlineStr">
        <is>
          <t>CONTRATO</t>
        </is>
      </c>
      <c r="L1027" t="n">
        <v>3768.73</v>
      </c>
      <c r="M1027" t="inlineStr">
        <is>
          <t>IBIRAPITANGA FASE 3</t>
        </is>
      </c>
      <c r="N1027" s="142">
        <f>DATE(YEAR(G1027),MONTH(G1027),1)</f>
        <v/>
      </c>
      <c r="O1027" s="132">
        <f>IF(G1027&gt;$K$3,"Futuro","Atraso")</f>
        <v/>
      </c>
      <c r="P1027">
        <f>12*(YEAR(G1027)-YEAR($K$3))+(MONTH(G1027)-MONTH($K$3))</f>
        <v/>
      </c>
      <c r="Q1027" s="366">
        <f>IF(M1027="IBIRAPITANGA FASE 3",IF(O1027="Atraso",L1027,L1027/(1+$I$2)^P1027),IF(O1027="Atraso",L1027,L1027/(1+$I$1)^P1027))</f>
        <v/>
      </c>
      <c r="R1027">
        <f>IF(O1027="Atraso",$K$3-G1027,0)</f>
        <v/>
      </c>
      <c r="S1027">
        <f>IF(R1027&lt;=15,"Até 15",IF(R1027&lt;=30,"Entre 15 e 30",IF(R1027&lt;=60,"Entre 30 e 60",IF(R1027&lt;=90,"Entre 60 e 90",IF(R1027&lt;=120,"Entre 90 e 120",IF(R1027&lt;=150,"Entre 120 e 150",IF(R1027&lt;=180,"Entre 150 e 180","Superior a 180")))))))</f>
        <v/>
      </c>
    </row>
    <row r="1028">
      <c r="A1028" t="inlineStr">
        <is>
          <t>Q06L01</t>
        </is>
      </c>
      <c r="B1028" t="inlineStr">
        <is>
          <t>VAGNER LUIS SANCHES DA SILVA</t>
        </is>
      </c>
      <c r="C1028" t="n">
        <v>1</v>
      </c>
      <c r="D1028" t="inlineStr">
        <is>
          <t>IPCA</t>
        </is>
      </c>
      <c r="E1028" t="n">
        <v>0.009488792934583046</v>
      </c>
      <c r="F1028" t="inlineStr">
        <is>
          <t>MENSAL</t>
        </is>
      </c>
      <c r="G1028" t="n">
        <v>47223</v>
      </c>
      <c r="H1028" t="n">
        <v>47223</v>
      </c>
      <c r="I1028" t="n">
        <v>86</v>
      </c>
      <c r="J1028" t="inlineStr">
        <is>
          <t>CARTEIRA</t>
        </is>
      </c>
      <c r="K1028" t="inlineStr">
        <is>
          <t>CONTRATO</t>
        </is>
      </c>
      <c r="L1028" t="n">
        <v>3768.73</v>
      </c>
      <c r="M1028" t="inlineStr">
        <is>
          <t>IBIRAPITANGA FASE 3</t>
        </is>
      </c>
      <c r="N1028" s="142">
        <f>DATE(YEAR(G1028),MONTH(G1028),1)</f>
        <v/>
      </c>
      <c r="O1028" s="132">
        <f>IF(G1028&gt;$K$3,"Futuro","Atraso")</f>
        <v/>
      </c>
      <c r="P1028">
        <f>12*(YEAR(G1028)-YEAR($K$3))+(MONTH(G1028)-MONTH($K$3))</f>
        <v/>
      </c>
      <c r="Q1028" s="366">
        <f>IF(M1028="IBIRAPITANGA FASE 3",IF(O1028="Atraso",L1028,L1028/(1+$I$2)^P1028),IF(O1028="Atraso",L1028,L1028/(1+$I$1)^P1028))</f>
        <v/>
      </c>
      <c r="R1028">
        <f>IF(O1028="Atraso",$K$3-G1028,0)</f>
        <v/>
      </c>
      <c r="S1028">
        <f>IF(R1028&lt;=15,"Até 15",IF(R1028&lt;=30,"Entre 15 e 30",IF(R1028&lt;=60,"Entre 30 e 60",IF(R1028&lt;=90,"Entre 60 e 90",IF(R1028&lt;=120,"Entre 90 e 120",IF(R1028&lt;=150,"Entre 120 e 150",IF(R1028&lt;=180,"Entre 150 e 180","Superior a 180")))))))</f>
        <v/>
      </c>
    </row>
    <row r="1029">
      <c r="A1029" t="inlineStr">
        <is>
          <t>Q06L01</t>
        </is>
      </c>
      <c r="B1029" t="inlineStr">
        <is>
          <t>VAGNER LUIS SANCHES DA SILVA</t>
        </is>
      </c>
      <c r="C1029" t="n">
        <v>1</v>
      </c>
      <c r="D1029" t="inlineStr">
        <is>
          <t>IPCA</t>
        </is>
      </c>
      <c r="E1029" t="n">
        <v>0.009488792934583046</v>
      </c>
      <c r="F1029" t="inlineStr">
        <is>
          <t>MENSAL</t>
        </is>
      </c>
      <c r="G1029" t="n">
        <v>47253</v>
      </c>
      <c r="H1029" t="n">
        <v>47253</v>
      </c>
      <c r="I1029" t="n">
        <v>87</v>
      </c>
      <c r="J1029" t="inlineStr">
        <is>
          <t>CARTEIRA</t>
        </is>
      </c>
      <c r="K1029" t="inlineStr">
        <is>
          <t>CONTRATO</t>
        </is>
      </c>
      <c r="L1029" t="n">
        <v>3768.73</v>
      </c>
      <c r="M1029" t="inlineStr">
        <is>
          <t>IBIRAPITANGA FASE 3</t>
        </is>
      </c>
      <c r="N1029" s="142">
        <f>DATE(YEAR(G1029),MONTH(G1029),1)</f>
        <v/>
      </c>
      <c r="O1029" s="132">
        <f>IF(G1029&gt;$K$3,"Futuro","Atraso")</f>
        <v/>
      </c>
      <c r="P1029">
        <f>12*(YEAR(G1029)-YEAR($K$3))+(MONTH(G1029)-MONTH($K$3))</f>
        <v/>
      </c>
      <c r="Q1029" s="366">
        <f>IF(M1029="IBIRAPITANGA FASE 3",IF(O1029="Atraso",L1029,L1029/(1+$I$2)^P1029),IF(O1029="Atraso",L1029,L1029/(1+$I$1)^P1029))</f>
        <v/>
      </c>
      <c r="R1029">
        <f>IF(O1029="Atraso",$K$3-G1029,0)</f>
        <v/>
      </c>
      <c r="S1029">
        <f>IF(R1029&lt;=15,"Até 15",IF(R1029&lt;=30,"Entre 15 e 30",IF(R1029&lt;=60,"Entre 30 e 60",IF(R1029&lt;=90,"Entre 60 e 90",IF(R1029&lt;=120,"Entre 90 e 120",IF(R1029&lt;=150,"Entre 120 e 150",IF(R1029&lt;=180,"Entre 150 e 180","Superior a 180")))))))</f>
        <v/>
      </c>
    </row>
    <row r="1030">
      <c r="A1030" t="inlineStr">
        <is>
          <t>Q06L01</t>
        </is>
      </c>
      <c r="B1030" t="inlineStr">
        <is>
          <t>VAGNER LUIS SANCHES DA SILVA</t>
        </is>
      </c>
      <c r="C1030" t="n">
        <v>1</v>
      </c>
      <c r="D1030" t="inlineStr">
        <is>
          <t>IPCA</t>
        </is>
      </c>
      <c r="E1030" t="n">
        <v>0.009488792934583046</v>
      </c>
      <c r="F1030" t="inlineStr">
        <is>
          <t>MENSAL</t>
        </is>
      </c>
      <c r="G1030" t="n">
        <v>47284</v>
      </c>
      <c r="H1030" t="n">
        <v>47284</v>
      </c>
      <c r="I1030" t="n">
        <v>88</v>
      </c>
      <c r="J1030" t="inlineStr">
        <is>
          <t>CARTEIRA</t>
        </is>
      </c>
      <c r="K1030" t="inlineStr">
        <is>
          <t>CONTRATO</t>
        </is>
      </c>
      <c r="L1030" t="n">
        <v>3768.73</v>
      </c>
      <c r="M1030" t="inlineStr">
        <is>
          <t>IBIRAPITANGA FASE 3</t>
        </is>
      </c>
      <c r="N1030" s="142">
        <f>DATE(YEAR(G1030),MONTH(G1030),1)</f>
        <v/>
      </c>
      <c r="O1030" s="132">
        <f>IF(G1030&gt;$K$3,"Futuro","Atraso")</f>
        <v/>
      </c>
      <c r="P1030">
        <f>12*(YEAR(G1030)-YEAR($K$3))+(MONTH(G1030)-MONTH($K$3))</f>
        <v/>
      </c>
      <c r="Q1030" s="366">
        <f>IF(M1030="IBIRAPITANGA FASE 3",IF(O1030="Atraso",L1030,L1030/(1+$I$2)^P1030),IF(O1030="Atraso",L1030,L1030/(1+$I$1)^P1030))</f>
        <v/>
      </c>
      <c r="R1030">
        <f>IF(O1030="Atraso",$K$3-G1030,0)</f>
        <v/>
      </c>
      <c r="S1030">
        <f>IF(R1030&lt;=15,"Até 15",IF(R1030&lt;=30,"Entre 15 e 30",IF(R1030&lt;=60,"Entre 30 e 60",IF(R1030&lt;=90,"Entre 60 e 90",IF(R1030&lt;=120,"Entre 90 e 120",IF(R1030&lt;=150,"Entre 120 e 150",IF(R1030&lt;=180,"Entre 150 e 180","Superior a 180")))))))</f>
        <v/>
      </c>
    </row>
    <row r="1031">
      <c r="A1031" t="inlineStr">
        <is>
          <t>Q06L01</t>
        </is>
      </c>
      <c r="B1031" t="inlineStr">
        <is>
          <t>VAGNER LUIS SANCHES DA SILVA</t>
        </is>
      </c>
      <c r="C1031" t="n">
        <v>1</v>
      </c>
      <c r="D1031" t="inlineStr">
        <is>
          <t>IPCA</t>
        </is>
      </c>
      <c r="E1031" t="n">
        <v>0.009488792934583046</v>
      </c>
      <c r="F1031" t="inlineStr">
        <is>
          <t>MENSAL</t>
        </is>
      </c>
      <c r="G1031" t="n">
        <v>47314</v>
      </c>
      <c r="H1031" t="n">
        <v>47314</v>
      </c>
      <c r="I1031" t="n">
        <v>89</v>
      </c>
      <c r="J1031" t="inlineStr">
        <is>
          <t>CARTEIRA</t>
        </is>
      </c>
      <c r="K1031" t="inlineStr">
        <is>
          <t>CONTRATO</t>
        </is>
      </c>
      <c r="L1031" t="n">
        <v>3768.73</v>
      </c>
      <c r="M1031" t="inlineStr">
        <is>
          <t>IBIRAPITANGA FASE 3</t>
        </is>
      </c>
      <c r="N1031" s="142">
        <f>DATE(YEAR(G1031),MONTH(G1031),1)</f>
        <v/>
      </c>
      <c r="O1031" s="132">
        <f>IF(G1031&gt;$K$3,"Futuro","Atraso")</f>
        <v/>
      </c>
      <c r="P1031">
        <f>12*(YEAR(G1031)-YEAR($K$3))+(MONTH(G1031)-MONTH($K$3))</f>
        <v/>
      </c>
      <c r="Q1031" s="366">
        <f>IF(M1031="IBIRAPITANGA FASE 3",IF(O1031="Atraso",L1031,L1031/(1+$I$2)^P1031),IF(O1031="Atraso",L1031,L1031/(1+$I$1)^P1031))</f>
        <v/>
      </c>
      <c r="R1031">
        <f>IF(O1031="Atraso",$K$3-G1031,0)</f>
        <v/>
      </c>
      <c r="S1031">
        <f>IF(R1031&lt;=15,"Até 15",IF(R1031&lt;=30,"Entre 15 e 30",IF(R1031&lt;=60,"Entre 30 e 60",IF(R1031&lt;=90,"Entre 60 e 90",IF(R1031&lt;=120,"Entre 90 e 120",IF(R1031&lt;=150,"Entre 120 e 150",IF(R1031&lt;=180,"Entre 150 e 180","Superior a 180")))))))</f>
        <v/>
      </c>
    </row>
    <row r="1032">
      <c r="A1032" t="inlineStr">
        <is>
          <t>Q06L01</t>
        </is>
      </c>
      <c r="B1032" t="inlineStr">
        <is>
          <t>VAGNER LUIS SANCHES DA SILVA</t>
        </is>
      </c>
      <c r="C1032" t="n">
        <v>1</v>
      </c>
      <c r="D1032" t="inlineStr">
        <is>
          <t>IPCA</t>
        </is>
      </c>
      <c r="E1032" t="n">
        <v>0.009488792934583046</v>
      </c>
      <c r="F1032" t="inlineStr">
        <is>
          <t>MENSAL</t>
        </is>
      </c>
      <c r="G1032" t="n">
        <v>47345</v>
      </c>
      <c r="H1032" t="n">
        <v>47345</v>
      </c>
      <c r="I1032" t="n">
        <v>90</v>
      </c>
      <c r="J1032" t="inlineStr">
        <is>
          <t>CARTEIRA</t>
        </is>
      </c>
      <c r="K1032" t="inlineStr">
        <is>
          <t>CONTRATO</t>
        </is>
      </c>
      <c r="L1032" t="n">
        <v>3768.73</v>
      </c>
      <c r="M1032" t="inlineStr">
        <is>
          <t>IBIRAPITANGA FASE 3</t>
        </is>
      </c>
      <c r="N1032" s="142">
        <f>DATE(YEAR(G1032),MONTH(G1032),1)</f>
        <v/>
      </c>
      <c r="O1032" s="132">
        <f>IF(G1032&gt;$K$3,"Futuro","Atraso")</f>
        <v/>
      </c>
      <c r="P1032">
        <f>12*(YEAR(G1032)-YEAR($K$3))+(MONTH(G1032)-MONTH($K$3))</f>
        <v/>
      </c>
      <c r="Q1032" s="366">
        <f>IF(M1032="IBIRAPITANGA FASE 3",IF(O1032="Atraso",L1032,L1032/(1+$I$2)^P1032),IF(O1032="Atraso",L1032,L1032/(1+$I$1)^P1032))</f>
        <v/>
      </c>
      <c r="R1032">
        <f>IF(O1032="Atraso",$K$3-G1032,0)</f>
        <v/>
      </c>
      <c r="S1032">
        <f>IF(R1032&lt;=15,"Até 15",IF(R1032&lt;=30,"Entre 15 e 30",IF(R1032&lt;=60,"Entre 30 e 60",IF(R1032&lt;=90,"Entre 60 e 90",IF(R1032&lt;=120,"Entre 90 e 120",IF(R1032&lt;=150,"Entre 120 e 150",IF(R1032&lt;=180,"Entre 150 e 180","Superior a 180")))))))</f>
        <v/>
      </c>
    </row>
    <row r="1033">
      <c r="A1033" t="inlineStr">
        <is>
          <t>Q06L01</t>
        </is>
      </c>
      <c r="B1033" t="inlineStr">
        <is>
          <t>VAGNER LUIS SANCHES DA SILVA</t>
        </is>
      </c>
      <c r="C1033" t="n">
        <v>1</v>
      </c>
      <c r="D1033" t="inlineStr">
        <is>
          <t>IPCA</t>
        </is>
      </c>
      <c r="E1033" t="n">
        <v>0.009488792934583046</v>
      </c>
      <c r="F1033" t="inlineStr">
        <is>
          <t>MENSAL</t>
        </is>
      </c>
      <c r="G1033" t="n">
        <v>47376</v>
      </c>
      <c r="H1033" t="n">
        <v>47376</v>
      </c>
      <c r="I1033" t="n">
        <v>91</v>
      </c>
      <c r="J1033" t="inlineStr">
        <is>
          <t>CARTEIRA</t>
        </is>
      </c>
      <c r="K1033" t="inlineStr">
        <is>
          <t>CONTRATO</t>
        </is>
      </c>
      <c r="L1033" t="n">
        <v>3768.73</v>
      </c>
      <c r="M1033" t="inlineStr">
        <is>
          <t>IBIRAPITANGA FASE 3</t>
        </is>
      </c>
      <c r="N1033" s="142">
        <f>DATE(YEAR(G1033),MONTH(G1033),1)</f>
        <v/>
      </c>
      <c r="O1033" s="132">
        <f>IF(G1033&gt;$K$3,"Futuro","Atraso")</f>
        <v/>
      </c>
      <c r="P1033">
        <f>12*(YEAR(G1033)-YEAR($K$3))+(MONTH(G1033)-MONTH($K$3))</f>
        <v/>
      </c>
      <c r="Q1033" s="366">
        <f>IF(M1033="IBIRAPITANGA FASE 3",IF(O1033="Atraso",L1033,L1033/(1+$I$2)^P1033),IF(O1033="Atraso",L1033,L1033/(1+$I$1)^P1033))</f>
        <v/>
      </c>
      <c r="R1033">
        <f>IF(O1033="Atraso",$K$3-G1033,0)</f>
        <v/>
      </c>
      <c r="S1033">
        <f>IF(R1033&lt;=15,"Até 15",IF(R1033&lt;=30,"Entre 15 e 30",IF(R1033&lt;=60,"Entre 30 e 60",IF(R1033&lt;=90,"Entre 60 e 90",IF(R1033&lt;=120,"Entre 90 e 120",IF(R1033&lt;=150,"Entre 120 e 150",IF(R1033&lt;=180,"Entre 150 e 180","Superior a 180")))))))</f>
        <v/>
      </c>
    </row>
    <row r="1034">
      <c r="A1034" t="inlineStr">
        <is>
          <t>Q06L01</t>
        </is>
      </c>
      <c r="B1034" t="inlineStr">
        <is>
          <t>VAGNER LUIS SANCHES DA SILVA</t>
        </is>
      </c>
      <c r="C1034" t="n">
        <v>1</v>
      </c>
      <c r="D1034" t="inlineStr">
        <is>
          <t>IPCA</t>
        </is>
      </c>
      <c r="E1034" t="n">
        <v>0.009488792934583046</v>
      </c>
      <c r="F1034" t="inlineStr">
        <is>
          <t>MENSAL</t>
        </is>
      </c>
      <c r="G1034" t="n">
        <v>47406</v>
      </c>
      <c r="H1034" t="n">
        <v>47406</v>
      </c>
      <c r="I1034" t="n">
        <v>92</v>
      </c>
      <c r="J1034" t="inlineStr">
        <is>
          <t>CARTEIRA</t>
        </is>
      </c>
      <c r="K1034" t="inlineStr">
        <is>
          <t>CONTRATO</t>
        </is>
      </c>
      <c r="L1034" t="n">
        <v>3768.73</v>
      </c>
      <c r="M1034" t="inlineStr">
        <is>
          <t>IBIRAPITANGA FASE 3</t>
        </is>
      </c>
      <c r="N1034" s="142">
        <f>DATE(YEAR(G1034),MONTH(G1034),1)</f>
        <v/>
      </c>
      <c r="O1034" s="132">
        <f>IF(G1034&gt;$K$3,"Futuro","Atraso")</f>
        <v/>
      </c>
      <c r="P1034">
        <f>12*(YEAR(G1034)-YEAR($K$3))+(MONTH(G1034)-MONTH($K$3))</f>
        <v/>
      </c>
      <c r="Q1034" s="366">
        <f>IF(M1034="IBIRAPITANGA FASE 3",IF(O1034="Atraso",L1034,L1034/(1+$I$2)^P1034),IF(O1034="Atraso",L1034,L1034/(1+$I$1)^P1034))</f>
        <v/>
      </c>
      <c r="R1034">
        <f>IF(O1034="Atraso",$K$3-G1034,0)</f>
        <v/>
      </c>
      <c r="S1034">
        <f>IF(R1034&lt;=15,"Até 15",IF(R1034&lt;=30,"Entre 15 e 30",IF(R1034&lt;=60,"Entre 30 e 60",IF(R1034&lt;=90,"Entre 60 e 90",IF(R1034&lt;=120,"Entre 90 e 120",IF(R1034&lt;=150,"Entre 120 e 150",IF(R1034&lt;=180,"Entre 150 e 180","Superior a 180")))))))</f>
        <v/>
      </c>
    </row>
    <row r="1035">
      <c r="A1035" t="inlineStr">
        <is>
          <t>Q06L01</t>
        </is>
      </c>
      <c r="B1035" t="inlineStr">
        <is>
          <t>VAGNER LUIS SANCHES DA SILVA</t>
        </is>
      </c>
      <c r="C1035" t="n">
        <v>1</v>
      </c>
      <c r="D1035" t="inlineStr">
        <is>
          <t>IPCA</t>
        </is>
      </c>
      <c r="E1035" t="n">
        <v>0.009488792934583046</v>
      </c>
      <c r="F1035" t="inlineStr">
        <is>
          <t>MENSAL</t>
        </is>
      </c>
      <c r="G1035" t="n">
        <v>47437</v>
      </c>
      <c r="H1035" t="n">
        <v>47437</v>
      </c>
      <c r="I1035" t="n">
        <v>93</v>
      </c>
      <c r="J1035" t="inlineStr">
        <is>
          <t>CARTEIRA</t>
        </is>
      </c>
      <c r="K1035" t="inlineStr">
        <is>
          <t>CONTRATO</t>
        </is>
      </c>
      <c r="L1035" t="n">
        <v>3768.73</v>
      </c>
      <c r="M1035" t="inlineStr">
        <is>
          <t>IBIRAPITANGA FASE 3</t>
        </is>
      </c>
      <c r="N1035" s="142">
        <f>DATE(YEAR(G1035),MONTH(G1035),1)</f>
        <v/>
      </c>
      <c r="O1035" s="132">
        <f>IF(G1035&gt;$K$3,"Futuro","Atraso")</f>
        <v/>
      </c>
      <c r="P1035">
        <f>12*(YEAR(G1035)-YEAR($K$3))+(MONTH(G1035)-MONTH($K$3))</f>
        <v/>
      </c>
      <c r="Q1035" s="366">
        <f>IF(M1035="IBIRAPITANGA FASE 3",IF(O1035="Atraso",L1035,L1035/(1+$I$2)^P1035),IF(O1035="Atraso",L1035,L1035/(1+$I$1)^P1035))</f>
        <v/>
      </c>
      <c r="R1035">
        <f>IF(O1035="Atraso",$K$3-G1035,0)</f>
        <v/>
      </c>
      <c r="S1035">
        <f>IF(R1035&lt;=15,"Até 15",IF(R1035&lt;=30,"Entre 15 e 30",IF(R1035&lt;=60,"Entre 30 e 60",IF(R1035&lt;=90,"Entre 60 e 90",IF(R1035&lt;=120,"Entre 90 e 120",IF(R1035&lt;=150,"Entre 120 e 150",IF(R1035&lt;=180,"Entre 150 e 180","Superior a 180")))))))</f>
        <v/>
      </c>
    </row>
    <row r="1036">
      <c r="A1036" t="inlineStr">
        <is>
          <t>Q06L01</t>
        </is>
      </c>
      <c r="B1036" t="inlineStr">
        <is>
          <t>VAGNER LUIS SANCHES DA SILVA</t>
        </is>
      </c>
      <c r="C1036" t="n">
        <v>1</v>
      </c>
      <c r="D1036" t="inlineStr">
        <is>
          <t>IPCA</t>
        </is>
      </c>
      <c r="E1036" t="n">
        <v>0.009488792934583046</v>
      </c>
      <c r="F1036" t="inlineStr">
        <is>
          <t>MENSAL</t>
        </is>
      </c>
      <c r="G1036" t="n">
        <v>47467</v>
      </c>
      <c r="H1036" t="n">
        <v>47467</v>
      </c>
      <c r="I1036" t="n">
        <v>94</v>
      </c>
      <c r="J1036" t="inlineStr">
        <is>
          <t>CARTEIRA</t>
        </is>
      </c>
      <c r="K1036" t="inlineStr">
        <is>
          <t>CONTRATO</t>
        </is>
      </c>
      <c r="L1036" t="n">
        <v>3768.73</v>
      </c>
      <c r="M1036" t="inlineStr">
        <is>
          <t>IBIRAPITANGA FASE 3</t>
        </is>
      </c>
      <c r="N1036" s="142">
        <f>DATE(YEAR(G1036),MONTH(G1036),1)</f>
        <v/>
      </c>
      <c r="O1036" s="132">
        <f>IF(G1036&gt;$K$3,"Futuro","Atraso")</f>
        <v/>
      </c>
      <c r="P1036">
        <f>12*(YEAR(G1036)-YEAR($K$3))+(MONTH(G1036)-MONTH($K$3))</f>
        <v/>
      </c>
      <c r="Q1036" s="366">
        <f>IF(M1036="IBIRAPITANGA FASE 3",IF(O1036="Atraso",L1036,L1036/(1+$I$2)^P1036),IF(O1036="Atraso",L1036,L1036/(1+$I$1)^P1036))</f>
        <v/>
      </c>
      <c r="R1036">
        <f>IF(O1036="Atraso",$K$3-G1036,0)</f>
        <v/>
      </c>
      <c r="S1036">
        <f>IF(R1036&lt;=15,"Até 15",IF(R1036&lt;=30,"Entre 15 e 30",IF(R1036&lt;=60,"Entre 30 e 60",IF(R1036&lt;=90,"Entre 60 e 90",IF(R1036&lt;=120,"Entre 90 e 120",IF(R1036&lt;=150,"Entre 120 e 150",IF(R1036&lt;=180,"Entre 150 e 180","Superior a 180")))))))</f>
        <v/>
      </c>
    </row>
    <row r="1037">
      <c r="A1037" t="inlineStr">
        <is>
          <t>Q06L01</t>
        </is>
      </c>
      <c r="B1037" t="inlineStr">
        <is>
          <t>VAGNER LUIS SANCHES DA SILVA</t>
        </is>
      </c>
      <c r="C1037" t="n">
        <v>1</v>
      </c>
      <c r="D1037" t="inlineStr">
        <is>
          <t>IPCA</t>
        </is>
      </c>
      <c r="E1037" t="n">
        <v>0.009488792934583046</v>
      </c>
      <c r="F1037" t="inlineStr">
        <is>
          <t>MENSAL</t>
        </is>
      </c>
      <c r="G1037" t="n">
        <v>47498</v>
      </c>
      <c r="H1037" t="n">
        <v>47498</v>
      </c>
      <c r="I1037" t="n">
        <v>95</v>
      </c>
      <c r="J1037" t="inlineStr">
        <is>
          <t>CARTEIRA</t>
        </is>
      </c>
      <c r="K1037" t="inlineStr">
        <is>
          <t>CONTRATO</t>
        </is>
      </c>
      <c r="L1037" t="n">
        <v>3768.73</v>
      </c>
      <c r="M1037" t="inlineStr">
        <is>
          <t>IBIRAPITANGA FASE 3</t>
        </is>
      </c>
      <c r="N1037" s="142">
        <f>DATE(YEAR(G1037),MONTH(G1037),1)</f>
        <v/>
      </c>
      <c r="O1037" s="132">
        <f>IF(G1037&gt;$K$3,"Futuro","Atraso")</f>
        <v/>
      </c>
      <c r="P1037">
        <f>12*(YEAR(G1037)-YEAR($K$3))+(MONTH(G1037)-MONTH($K$3))</f>
        <v/>
      </c>
      <c r="Q1037" s="366">
        <f>IF(M1037="IBIRAPITANGA FASE 3",IF(O1037="Atraso",L1037,L1037/(1+$I$2)^P1037),IF(O1037="Atraso",L1037,L1037/(1+$I$1)^P1037))</f>
        <v/>
      </c>
      <c r="R1037">
        <f>IF(O1037="Atraso",$K$3-G1037,0)</f>
        <v/>
      </c>
      <c r="S1037">
        <f>IF(R1037&lt;=15,"Até 15",IF(R1037&lt;=30,"Entre 15 e 30",IF(R1037&lt;=60,"Entre 30 e 60",IF(R1037&lt;=90,"Entre 60 e 90",IF(R1037&lt;=120,"Entre 90 e 120",IF(R1037&lt;=150,"Entre 120 e 150",IF(R1037&lt;=180,"Entre 150 e 180","Superior a 180")))))))</f>
        <v/>
      </c>
    </row>
    <row r="1038">
      <c r="A1038" t="inlineStr">
        <is>
          <t>Q06L01</t>
        </is>
      </c>
      <c r="B1038" t="inlineStr">
        <is>
          <t>VAGNER LUIS SANCHES DA SILVA</t>
        </is>
      </c>
      <c r="C1038" t="n">
        <v>1</v>
      </c>
      <c r="D1038" t="inlineStr">
        <is>
          <t>IPCA</t>
        </is>
      </c>
      <c r="E1038" t="n">
        <v>0.009488792934583046</v>
      </c>
      <c r="F1038" t="inlineStr">
        <is>
          <t>MENSAL</t>
        </is>
      </c>
      <c r="G1038" t="n">
        <v>47529</v>
      </c>
      <c r="H1038" t="n">
        <v>47529</v>
      </c>
      <c r="I1038" t="n">
        <v>96</v>
      </c>
      <c r="J1038" t="inlineStr">
        <is>
          <t>CARTEIRA</t>
        </is>
      </c>
      <c r="K1038" t="inlineStr">
        <is>
          <t>CONTRATO</t>
        </is>
      </c>
      <c r="L1038" t="n">
        <v>3768.73</v>
      </c>
      <c r="M1038" t="inlineStr">
        <is>
          <t>IBIRAPITANGA FASE 3</t>
        </is>
      </c>
      <c r="N1038" s="142">
        <f>DATE(YEAR(G1038),MONTH(G1038),1)</f>
        <v/>
      </c>
      <c r="O1038" s="132">
        <f>IF(G1038&gt;$K$3,"Futuro","Atraso")</f>
        <v/>
      </c>
      <c r="P1038">
        <f>12*(YEAR(G1038)-YEAR($K$3))+(MONTH(G1038)-MONTH($K$3))</f>
        <v/>
      </c>
      <c r="Q1038" s="366">
        <f>IF(M1038="IBIRAPITANGA FASE 3",IF(O1038="Atraso",L1038,L1038/(1+$I$2)^P1038),IF(O1038="Atraso",L1038,L1038/(1+$I$1)^P1038))</f>
        <v/>
      </c>
      <c r="R1038">
        <f>IF(O1038="Atraso",$K$3-G1038,0)</f>
        <v/>
      </c>
      <c r="S1038">
        <f>IF(R1038&lt;=15,"Até 15",IF(R1038&lt;=30,"Entre 15 e 30",IF(R1038&lt;=60,"Entre 30 e 60",IF(R1038&lt;=90,"Entre 60 e 90",IF(R1038&lt;=120,"Entre 90 e 120",IF(R1038&lt;=150,"Entre 120 e 150",IF(R1038&lt;=180,"Entre 150 e 180","Superior a 180")))))))</f>
        <v/>
      </c>
    </row>
    <row r="1039">
      <c r="A1039" t="inlineStr">
        <is>
          <t>Q06L01</t>
        </is>
      </c>
      <c r="B1039" t="inlineStr">
        <is>
          <t>VAGNER LUIS SANCHES DA SILVA</t>
        </is>
      </c>
      <c r="C1039" t="n">
        <v>1</v>
      </c>
      <c r="D1039" t="inlineStr">
        <is>
          <t>IPCA</t>
        </is>
      </c>
      <c r="E1039" t="n">
        <v>0.009488792934583046</v>
      </c>
      <c r="F1039" t="inlineStr">
        <is>
          <t>MENSAL</t>
        </is>
      </c>
      <c r="G1039" t="n">
        <v>47557</v>
      </c>
      <c r="H1039" t="n">
        <v>47557</v>
      </c>
      <c r="I1039" t="n">
        <v>97</v>
      </c>
      <c r="J1039" t="inlineStr">
        <is>
          <t>CARTEIRA</t>
        </is>
      </c>
      <c r="K1039" t="inlineStr">
        <is>
          <t>CONTRATO</t>
        </is>
      </c>
      <c r="L1039" t="n">
        <v>3768.73</v>
      </c>
      <c r="M1039" t="inlineStr">
        <is>
          <t>IBIRAPITANGA FASE 3</t>
        </is>
      </c>
      <c r="N1039" s="142">
        <f>DATE(YEAR(G1039),MONTH(G1039),1)</f>
        <v/>
      </c>
      <c r="O1039" s="132">
        <f>IF(G1039&gt;$K$3,"Futuro","Atraso")</f>
        <v/>
      </c>
      <c r="P1039">
        <f>12*(YEAR(G1039)-YEAR($K$3))+(MONTH(G1039)-MONTH($K$3))</f>
        <v/>
      </c>
      <c r="Q1039" s="366">
        <f>IF(M1039="IBIRAPITANGA FASE 3",IF(O1039="Atraso",L1039,L1039/(1+$I$2)^P1039),IF(O1039="Atraso",L1039,L1039/(1+$I$1)^P1039))</f>
        <v/>
      </c>
      <c r="R1039">
        <f>IF(O1039="Atraso",$K$3-G1039,0)</f>
        <v/>
      </c>
      <c r="S1039">
        <f>IF(R1039&lt;=15,"Até 15",IF(R1039&lt;=30,"Entre 15 e 30",IF(R1039&lt;=60,"Entre 30 e 60",IF(R1039&lt;=90,"Entre 60 e 90",IF(R1039&lt;=120,"Entre 90 e 120",IF(R1039&lt;=150,"Entre 120 e 150",IF(R1039&lt;=180,"Entre 150 e 180","Superior a 180")))))))</f>
        <v/>
      </c>
    </row>
    <row r="1040">
      <c r="A1040" t="inlineStr">
        <is>
          <t>Q06L01</t>
        </is>
      </c>
      <c r="B1040" t="inlineStr">
        <is>
          <t>VAGNER LUIS SANCHES DA SILVA</t>
        </is>
      </c>
      <c r="C1040" t="n">
        <v>1</v>
      </c>
      <c r="D1040" t="inlineStr">
        <is>
          <t>IPCA</t>
        </is>
      </c>
      <c r="E1040" t="n">
        <v>0.009488792934583046</v>
      </c>
      <c r="F1040" t="inlineStr">
        <is>
          <t>MENSAL</t>
        </is>
      </c>
      <c r="G1040" t="n">
        <v>47588</v>
      </c>
      <c r="H1040" t="n">
        <v>47588</v>
      </c>
      <c r="I1040" t="n">
        <v>98</v>
      </c>
      <c r="J1040" t="inlineStr">
        <is>
          <t>CARTEIRA</t>
        </is>
      </c>
      <c r="K1040" t="inlineStr">
        <is>
          <t>CONTRATO</t>
        </is>
      </c>
      <c r="L1040" t="n">
        <v>3768.73</v>
      </c>
      <c r="M1040" t="inlineStr">
        <is>
          <t>IBIRAPITANGA FASE 3</t>
        </is>
      </c>
      <c r="N1040" s="142">
        <f>DATE(YEAR(G1040),MONTH(G1040),1)</f>
        <v/>
      </c>
      <c r="O1040" s="132">
        <f>IF(G1040&gt;$K$3,"Futuro","Atraso")</f>
        <v/>
      </c>
      <c r="P1040">
        <f>12*(YEAR(G1040)-YEAR($K$3))+(MONTH(G1040)-MONTH($K$3))</f>
        <v/>
      </c>
      <c r="Q1040" s="366">
        <f>IF(M1040="IBIRAPITANGA FASE 3",IF(O1040="Atraso",L1040,L1040/(1+$I$2)^P1040),IF(O1040="Atraso",L1040,L1040/(1+$I$1)^P1040))</f>
        <v/>
      </c>
      <c r="R1040">
        <f>IF(O1040="Atraso",$K$3-G1040,0)</f>
        <v/>
      </c>
      <c r="S1040">
        <f>IF(R1040&lt;=15,"Até 15",IF(R1040&lt;=30,"Entre 15 e 30",IF(R1040&lt;=60,"Entre 30 e 60",IF(R1040&lt;=90,"Entre 60 e 90",IF(R1040&lt;=120,"Entre 90 e 120",IF(R1040&lt;=150,"Entre 120 e 150",IF(R1040&lt;=180,"Entre 150 e 180","Superior a 180")))))))</f>
        <v/>
      </c>
    </row>
    <row r="1041">
      <c r="A1041" t="inlineStr">
        <is>
          <t>Q06L01</t>
        </is>
      </c>
      <c r="B1041" t="inlineStr">
        <is>
          <t>VAGNER LUIS SANCHES DA SILVA</t>
        </is>
      </c>
      <c r="C1041" t="n">
        <v>1</v>
      </c>
      <c r="D1041" t="inlineStr">
        <is>
          <t>IPCA</t>
        </is>
      </c>
      <c r="E1041" t="n">
        <v>0.009488792934583046</v>
      </c>
      <c r="F1041" t="inlineStr">
        <is>
          <t>MENSAL</t>
        </is>
      </c>
      <c r="G1041" t="n">
        <v>47618</v>
      </c>
      <c r="H1041" t="n">
        <v>47618</v>
      </c>
      <c r="I1041" t="n">
        <v>99</v>
      </c>
      <c r="J1041" t="inlineStr">
        <is>
          <t>CARTEIRA</t>
        </is>
      </c>
      <c r="K1041" t="inlineStr">
        <is>
          <t>CONTRATO</t>
        </is>
      </c>
      <c r="L1041" t="n">
        <v>3768.73</v>
      </c>
      <c r="M1041" t="inlineStr">
        <is>
          <t>IBIRAPITANGA FASE 3</t>
        </is>
      </c>
      <c r="N1041" s="142">
        <f>DATE(YEAR(G1041),MONTH(G1041),1)</f>
        <v/>
      </c>
      <c r="O1041" s="132">
        <f>IF(G1041&gt;$K$3,"Futuro","Atraso")</f>
        <v/>
      </c>
      <c r="P1041">
        <f>12*(YEAR(G1041)-YEAR($K$3))+(MONTH(G1041)-MONTH($K$3))</f>
        <v/>
      </c>
      <c r="Q1041" s="366">
        <f>IF(M1041="IBIRAPITANGA FASE 3",IF(O1041="Atraso",L1041,L1041/(1+$I$2)^P1041),IF(O1041="Atraso",L1041,L1041/(1+$I$1)^P1041))</f>
        <v/>
      </c>
      <c r="R1041">
        <f>IF(O1041="Atraso",$K$3-G1041,0)</f>
        <v/>
      </c>
      <c r="S1041">
        <f>IF(R1041&lt;=15,"Até 15",IF(R1041&lt;=30,"Entre 15 e 30",IF(R1041&lt;=60,"Entre 30 e 60",IF(R1041&lt;=90,"Entre 60 e 90",IF(R1041&lt;=120,"Entre 90 e 120",IF(R1041&lt;=150,"Entre 120 e 150",IF(R1041&lt;=180,"Entre 150 e 180","Superior a 180")))))))</f>
        <v/>
      </c>
    </row>
    <row r="1042">
      <c r="A1042" t="inlineStr">
        <is>
          <t>Q06L01</t>
        </is>
      </c>
      <c r="B1042" t="inlineStr">
        <is>
          <t>VAGNER LUIS SANCHES DA SILVA</t>
        </is>
      </c>
      <c r="C1042" t="n">
        <v>1</v>
      </c>
      <c r="D1042" t="inlineStr">
        <is>
          <t>IPCA</t>
        </is>
      </c>
      <c r="E1042" t="n">
        <v>0.009488792934583046</v>
      </c>
      <c r="F1042" t="inlineStr">
        <is>
          <t>MENSAL</t>
        </is>
      </c>
      <c r="G1042" t="n">
        <v>47649</v>
      </c>
      <c r="H1042" t="n">
        <v>47649</v>
      </c>
      <c r="I1042" t="n">
        <v>100</v>
      </c>
      <c r="J1042" t="inlineStr">
        <is>
          <t>CARTEIRA</t>
        </is>
      </c>
      <c r="K1042" t="inlineStr">
        <is>
          <t>CONTRATO</t>
        </is>
      </c>
      <c r="L1042" t="n">
        <v>3768.73</v>
      </c>
      <c r="M1042" t="inlineStr">
        <is>
          <t>IBIRAPITANGA FASE 3</t>
        </is>
      </c>
      <c r="N1042" s="142">
        <f>DATE(YEAR(G1042),MONTH(G1042),1)</f>
        <v/>
      </c>
      <c r="O1042" s="132">
        <f>IF(G1042&gt;$K$3,"Futuro","Atraso")</f>
        <v/>
      </c>
      <c r="P1042">
        <f>12*(YEAR(G1042)-YEAR($K$3))+(MONTH(G1042)-MONTH($K$3))</f>
        <v/>
      </c>
      <c r="Q1042" s="366">
        <f>IF(M1042="IBIRAPITANGA FASE 3",IF(O1042="Atraso",L1042,L1042/(1+$I$2)^P1042),IF(O1042="Atraso",L1042,L1042/(1+$I$1)^P1042))</f>
        <v/>
      </c>
      <c r="R1042">
        <f>IF(O1042="Atraso",$K$3-G1042,0)</f>
        <v/>
      </c>
      <c r="S1042">
        <f>IF(R1042&lt;=15,"Até 15",IF(R1042&lt;=30,"Entre 15 e 30",IF(R1042&lt;=60,"Entre 30 e 60",IF(R1042&lt;=90,"Entre 60 e 90",IF(R1042&lt;=120,"Entre 90 e 120",IF(R1042&lt;=150,"Entre 120 e 150",IF(R1042&lt;=180,"Entre 150 e 180","Superior a 180")))))))</f>
        <v/>
      </c>
    </row>
    <row r="1043">
      <c r="A1043" t="inlineStr">
        <is>
          <t>Q06L01</t>
        </is>
      </c>
      <c r="B1043" t="inlineStr">
        <is>
          <t>VAGNER LUIS SANCHES DA SILVA</t>
        </is>
      </c>
      <c r="C1043" t="n">
        <v>1</v>
      </c>
      <c r="D1043" t="inlineStr">
        <is>
          <t>IPCA</t>
        </is>
      </c>
      <c r="E1043" t="n">
        <v>0.009488792934583046</v>
      </c>
      <c r="F1043" t="inlineStr">
        <is>
          <t>MENSAL</t>
        </is>
      </c>
      <c r="G1043" t="n">
        <v>47679</v>
      </c>
      <c r="H1043" t="n">
        <v>47679</v>
      </c>
      <c r="I1043" t="n">
        <v>101</v>
      </c>
      <c r="J1043" t="inlineStr">
        <is>
          <t>CARTEIRA</t>
        </is>
      </c>
      <c r="K1043" t="inlineStr">
        <is>
          <t>CONTRATO</t>
        </is>
      </c>
      <c r="L1043" t="n">
        <v>3768.73</v>
      </c>
      <c r="M1043" t="inlineStr">
        <is>
          <t>IBIRAPITANGA FASE 3</t>
        </is>
      </c>
      <c r="N1043" s="142">
        <f>DATE(YEAR(G1043),MONTH(G1043),1)</f>
        <v/>
      </c>
      <c r="O1043" s="132">
        <f>IF(G1043&gt;$K$3,"Futuro","Atraso")</f>
        <v/>
      </c>
      <c r="P1043">
        <f>12*(YEAR(G1043)-YEAR($K$3))+(MONTH(G1043)-MONTH($K$3))</f>
        <v/>
      </c>
      <c r="Q1043" s="366">
        <f>IF(M1043="IBIRAPITANGA FASE 3",IF(O1043="Atraso",L1043,L1043/(1+$I$2)^P1043),IF(O1043="Atraso",L1043,L1043/(1+$I$1)^P1043))</f>
        <v/>
      </c>
      <c r="R1043">
        <f>IF(O1043="Atraso",$K$3-G1043,0)</f>
        <v/>
      </c>
      <c r="S1043">
        <f>IF(R1043&lt;=15,"Até 15",IF(R1043&lt;=30,"Entre 15 e 30",IF(R1043&lt;=60,"Entre 30 e 60",IF(R1043&lt;=90,"Entre 60 e 90",IF(R1043&lt;=120,"Entre 90 e 120",IF(R1043&lt;=150,"Entre 120 e 150",IF(R1043&lt;=180,"Entre 150 e 180","Superior a 180")))))))</f>
        <v/>
      </c>
    </row>
    <row r="1044">
      <c r="A1044" t="inlineStr">
        <is>
          <t>Q06L01</t>
        </is>
      </c>
      <c r="B1044" t="inlineStr">
        <is>
          <t>VAGNER LUIS SANCHES DA SILVA</t>
        </is>
      </c>
      <c r="C1044" t="n">
        <v>1</v>
      </c>
      <c r="D1044" t="inlineStr">
        <is>
          <t>IPCA</t>
        </is>
      </c>
      <c r="E1044" t="n">
        <v>0.009488792934583046</v>
      </c>
      <c r="F1044" t="inlineStr">
        <is>
          <t>MENSAL</t>
        </is>
      </c>
      <c r="G1044" t="n">
        <v>47710</v>
      </c>
      <c r="H1044" t="n">
        <v>47710</v>
      </c>
      <c r="I1044" t="n">
        <v>102</v>
      </c>
      <c r="J1044" t="inlineStr">
        <is>
          <t>CARTEIRA</t>
        </is>
      </c>
      <c r="K1044" t="inlineStr">
        <is>
          <t>CONTRATO</t>
        </is>
      </c>
      <c r="L1044" t="n">
        <v>3768.73</v>
      </c>
      <c r="M1044" t="inlineStr">
        <is>
          <t>IBIRAPITANGA FASE 3</t>
        </is>
      </c>
      <c r="N1044" s="142">
        <f>DATE(YEAR(G1044),MONTH(G1044),1)</f>
        <v/>
      </c>
      <c r="O1044" s="132">
        <f>IF(G1044&gt;$K$3,"Futuro","Atraso")</f>
        <v/>
      </c>
      <c r="P1044">
        <f>12*(YEAR(G1044)-YEAR($K$3))+(MONTH(G1044)-MONTH($K$3))</f>
        <v/>
      </c>
      <c r="Q1044" s="366">
        <f>IF(M1044="IBIRAPITANGA FASE 3",IF(O1044="Atraso",L1044,L1044/(1+$I$2)^P1044),IF(O1044="Atraso",L1044,L1044/(1+$I$1)^P1044))</f>
        <v/>
      </c>
      <c r="R1044">
        <f>IF(O1044="Atraso",$K$3-G1044,0)</f>
        <v/>
      </c>
      <c r="S1044">
        <f>IF(R1044&lt;=15,"Até 15",IF(R1044&lt;=30,"Entre 15 e 30",IF(R1044&lt;=60,"Entre 30 e 60",IF(R1044&lt;=90,"Entre 60 e 90",IF(R1044&lt;=120,"Entre 90 e 120",IF(R1044&lt;=150,"Entre 120 e 150",IF(R1044&lt;=180,"Entre 150 e 180","Superior a 180")))))))</f>
        <v/>
      </c>
    </row>
    <row r="1045">
      <c r="A1045" t="inlineStr">
        <is>
          <t>Q06L01</t>
        </is>
      </c>
      <c r="B1045" t="inlineStr">
        <is>
          <t>VAGNER LUIS SANCHES DA SILVA</t>
        </is>
      </c>
      <c r="C1045" t="n">
        <v>1</v>
      </c>
      <c r="D1045" t="inlineStr">
        <is>
          <t>IPCA</t>
        </is>
      </c>
      <c r="E1045" t="n">
        <v>0.009488792934583046</v>
      </c>
      <c r="F1045" t="inlineStr">
        <is>
          <t>MENSAL</t>
        </is>
      </c>
      <c r="G1045" t="n">
        <v>47741</v>
      </c>
      <c r="H1045" t="n">
        <v>47741</v>
      </c>
      <c r="I1045" t="n">
        <v>103</v>
      </c>
      <c r="J1045" t="inlineStr">
        <is>
          <t>CARTEIRA</t>
        </is>
      </c>
      <c r="K1045" t="inlineStr">
        <is>
          <t>CONTRATO</t>
        </is>
      </c>
      <c r="L1045" t="n">
        <v>3768.73</v>
      </c>
      <c r="M1045" t="inlineStr">
        <is>
          <t>IBIRAPITANGA FASE 3</t>
        </is>
      </c>
      <c r="N1045" s="142">
        <f>DATE(YEAR(G1045),MONTH(G1045),1)</f>
        <v/>
      </c>
      <c r="O1045" s="132">
        <f>IF(G1045&gt;$K$3,"Futuro","Atraso")</f>
        <v/>
      </c>
      <c r="P1045">
        <f>12*(YEAR(G1045)-YEAR($K$3))+(MONTH(G1045)-MONTH($K$3))</f>
        <v/>
      </c>
      <c r="Q1045" s="366">
        <f>IF(M1045="IBIRAPITANGA FASE 3",IF(O1045="Atraso",L1045,L1045/(1+$I$2)^P1045),IF(O1045="Atraso",L1045,L1045/(1+$I$1)^P1045))</f>
        <v/>
      </c>
      <c r="R1045">
        <f>IF(O1045="Atraso",$K$3-G1045,0)</f>
        <v/>
      </c>
      <c r="S1045">
        <f>IF(R1045&lt;=15,"Até 15",IF(R1045&lt;=30,"Entre 15 e 30",IF(R1045&lt;=60,"Entre 30 e 60",IF(R1045&lt;=90,"Entre 60 e 90",IF(R1045&lt;=120,"Entre 90 e 120",IF(R1045&lt;=150,"Entre 120 e 150",IF(R1045&lt;=180,"Entre 150 e 180","Superior a 180")))))))</f>
        <v/>
      </c>
    </row>
    <row r="1046">
      <c r="A1046" t="inlineStr">
        <is>
          <t>Q06L01</t>
        </is>
      </c>
      <c r="B1046" t="inlineStr">
        <is>
          <t>VAGNER LUIS SANCHES DA SILVA</t>
        </is>
      </c>
      <c r="C1046" t="n">
        <v>1</v>
      </c>
      <c r="D1046" t="inlineStr">
        <is>
          <t>IPCA</t>
        </is>
      </c>
      <c r="E1046" t="n">
        <v>0.009488792934583046</v>
      </c>
      <c r="F1046" t="inlineStr">
        <is>
          <t>MENSAL</t>
        </is>
      </c>
      <c r="G1046" t="n">
        <v>47771</v>
      </c>
      <c r="H1046" t="n">
        <v>47771</v>
      </c>
      <c r="I1046" t="n">
        <v>104</v>
      </c>
      <c r="J1046" t="inlineStr">
        <is>
          <t>CARTEIRA</t>
        </is>
      </c>
      <c r="K1046" t="inlineStr">
        <is>
          <t>CONTRATO</t>
        </is>
      </c>
      <c r="L1046" t="n">
        <v>3768.73</v>
      </c>
      <c r="M1046" t="inlineStr">
        <is>
          <t>IBIRAPITANGA FASE 3</t>
        </is>
      </c>
      <c r="N1046" s="142">
        <f>DATE(YEAR(G1046),MONTH(G1046),1)</f>
        <v/>
      </c>
      <c r="O1046" s="132">
        <f>IF(G1046&gt;$K$3,"Futuro","Atraso")</f>
        <v/>
      </c>
      <c r="P1046">
        <f>12*(YEAR(G1046)-YEAR($K$3))+(MONTH(G1046)-MONTH($K$3))</f>
        <v/>
      </c>
      <c r="Q1046" s="366">
        <f>IF(M1046="IBIRAPITANGA FASE 3",IF(O1046="Atraso",L1046,L1046/(1+$I$2)^P1046),IF(O1046="Atraso",L1046,L1046/(1+$I$1)^P1046))</f>
        <v/>
      </c>
      <c r="R1046">
        <f>IF(O1046="Atraso",$K$3-G1046,0)</f>
        <v/>
      </c>
      <c r="S1046">
        <f>IF(R1046&lt;=15,"Até 15",IF(R1046&lt;=30,"Entre 15 e 30",IF(R1046&lt;=60,"Entre 30 e 60",IF(R1046&lt;=90,"Entre 60 e 90",IF(R1046&lt;=120,"Entre 90 e 120",IF(R1046&lt;=150,"Entre 120 e 150",IF(R1046&lt;=180,"Entre 150 e 180","Superior a 180")))))))</f>
        <v/>
      </c>
    </row>
    <row r="1047">
      <c r="A1047" t="inlineStr">
        <is>
          <t>Q06L01</t>
        </is>
      </c>
      <c r="B1047" t="inlineStr">
        <is>
          <t>VAGNER LUIS SANCHES DA SILVA</t>
        </is>
      </c>
      <c r="C1047" t="n">
        <v>1</v>
      </c>
      <c r="D1047" t="inlineStr">
        <is>
          <t>IPCA</t>
        </is>
      </c>
      <c r="E1047" t="n">
        <v>0.009488792934583046</v>
      </c>
      <c r="F1047" t="inlineStr">
        <is>
          <t>MENSAL</t>
        </is>
      </c>
      <c r="G1047" t="n">
        <v>47802</v>
      </c>
      <c r="H1047" t="n">
        <v>47802</v>
      </c>
      <c r="I1047" t="n">
        <v>105</v>
      </c>
      <c r="J1047" t="inlineStr">
        <is>
          <t>CARTEIRA</t>
        </is>
      </c>
      <c r="K1047" t="inlineStr">
        <is>
          <t>CONTRATO</t>
        </is>
      </c>
      <c r="L1047" t="n">
        <v>3768.73</v>
      </c>
      <c r="M1047" t="inlineStr">
        <is>
          <t>IBIRAPITANGA FASE 3</t>
        </is>
      </c>
      <c r="N1047" s="142">
        <f>DATE(YEAR(G1047),MONTH(G1047),1)</f>
        <v/>
      </c>
      <c r="O1047" s="132">
        <f>IF(G1047&gt;$K$3,"Futuro","Atraso")</f>
        <v/>
      </c>
      <c r="P1047">
        <f>12*(YEAR(G1047)-YEAR($K$3))+(MONTH(G1047)-MONTH($K$3))</f>
        <v/>
      </c>
      <c r="Q1047" s="366">
        <f>IF(M1047="IBIRAPITANGA FASE 3",IF(O1047="Atraso",L1047,L1047/(1+$I$2)^P1047),IF(O1047="Atraso",L1047,L1047/(1+$I$1)^P1047))</f>
        <v/>
      </c>
      <c r="R1047">
        <f>IF(O1047="Atraso",$K$3-G1047,0)</f>
        <v/>
      </c>
      <c r="S1047">
        <f>IF(R1047&lt;=15,"Até 15",IF(R1047&lt;=30,"Entre 15 e 30",IF(R1047&lt;=60,"Entre 30 e 60",IF(R1047&lt;=90,"Entre 60 e 90",IF(R1047&lt;=120,"Entre 90 e 120",IF(R1047&lt;=150,"Entre 120 e 150",IF(R1047&lt;=180,"Entre 150 e 180","Superior a 180")))))))</f>
        <v/>
      </c>
    </row>
    <row r="1048">
      <c r="A1048" t="inlineStr">
        <is>
          <t>Q06L01</t>
        </is>
      </c>
      <c r="B1048" t="inlineStr">
        <is>
          <t>VAGNER LUIS SANCHES DA SILVA</t>
        </is>
      </c>
      <c r="C1048" t="n">
        <v>1</v>
      </c>
      <c r="D1048" t="inlineStr">
        <is>
          <t>IPCA</t>
        </is>
      </c>
      <c r="E1048" t="n">
        <v>0.009488792934583046</v>
      </c>
      <c r="F1048" t="inlineStr">
        <is>
          <t>MENSAL</t>
        </is>
      </c>
      <c r="G1048" t="n">
        <v>47832</v>
      </c>
      <c r="H1048" t="n">
        <v>47832</v>
      </c>
      <c r="I1048" t="n">
        <v>106</v>
      </c>
      <c r="J1048" t="inlineStr">
        <is>
          <t>CARTEIRA</t>
        </is>
      </c>
      <c r="K1048" t="inlineStr">
        <is>
          <t>CONTRATO</t>
        </is>
      </c>
      <c r="L1048" t="n">
        <v>3768.73</v>
      </c>
      <c r="M1048" t="inlineStr">
        <is>
          <t>IBIRAPITANGA FASE 3</t>
        </is>
      </c>
      <c r="N1048" s="142">
        <f>DATE(YEAR(G1048),MONTH(G1048),1)</f>
        <v/>
      </c>
      <c r="O1048" s="132">
        <f>IF(G1048&gt;$K$3,"Futuro","Atraso")</f>
        <v/>
      </c>
      <c r="P1048">
        <f>12*(YEAR(G1048)-YEAR($K$3))+(MONTH(G1048)-MONTH($K$3))</f>
        <v/>
      </c>
      <c r="Q1048" s="366">
        <f>IF(M1048="IBIRAPITANGA FASE 3",IF(O1048="Atraso",L1048,L1048/(1+$I$2)^P1048),IF(O1048="Atraso",L1048,L1048/(1+$I$1)^P1048))</f>
        <v/>
      </c>
      <c r="R1048">
        <f>IF(O1048="Atraso",$K$3-G1048,0)</f>
        <v/>
      </c>
      <c r="S1048">
        <f>IF(R1048&lt;=15,"Até 15",IF(R1048&lt;=30,"Entre 15 e 30",IF(R1048&lt;=60,"Entre 30 e 60",IF(R1048&lt;=90,"Entre 60 e 90",IF(R1048&lt;=120,"Entre 90 e 120",IF(R1048&lt;=150,"Entre 120 e 150",IF(R1048&lt;=180,"Entre 150 e 180","Superior a 180")))))))</f>
        <v/>
      </c>
    </row>
    <row r="1049">
      <c r="A1049" t="inlineStr">
        <is>
          <t>Q06L01</t>
        </is>
      </c>
      <c r="B1049" t="inlineStr">
        <is>
          <t>VAGNER LUIS SANCHES DA SILVA</t>
        </is>
      </c>
      <c r="C1049" t="n">
        <v>1</v>
      </c>
      <c r="D1049" t="inlineStr">
        <is>
          <t>IPCA</t>
        </is>
      </c>
      <c r="E1049" t="n">
        <v>0.009488792934583046</v>
      </c>
      <c r="F1049" t="inlineStr">
        <is>
          <t>MENSAL</t>
        </is>
      </c>
      <c r="G1049" t="n">
        <v>47863</v>
      </c>
      <c r="H1049" t="n">
        <v>47863</v>
      </c>
      <c r="I1049" t="n">
        <v>107</v>
      </c>
      <c r="J1049" t="inlineStr">
        <is>
          <t>CARTEIRA</t>
        </is>
      </c>
      <c r="K1049" t="inlineStr">
        <is>
          <t>CONTRATO</t>
        </is>
      </c>
      <c r="L1049" t="n">
        <v>3768.73</v>
      </c>
      <c r="M1049" t="inlineStr">
        <is>
          <t>IBIRAPITANGA FASE 3</t>
        </is>
      </c>
      <c r="N1049" s="142">
        <f>DATE(YEAR(G1049),MONTH(G1049),1)</f>
        <v/>
      </c>
      <c r="O1049" s="132">
        <f>IF(G1049&gt;$K$3,"Futuro","Atraso")</f>
        <v/>
      </c>
      <c r="P1049">
        <f>12*(YEAR(G1049)-YEAR($K$3))+(MONTH(G1049)-MONTH($K$3))</f>
        <v/>
      </c>
      <c r="Q1049" s="366">
        <f>IF(M1049="IBIRAPITANGA FASE 3",IF(O1049="Atraso",L1049,L1049/(1+$I$2)^P1049),IF(O1049="Atraso",L1049,L1049/(1+$I$1)^P1049))</f>
        <v/>
      </c>
      <c r="R1049">
        <f>IF(O1049="Atraso",$K$3-G1049,0)</f>
        <v/>
      </c>
      <c r="S1049">
        <f>IF(R1049&lt;=15,"Até 15",IF(R1049&lt;=30,"Entre 15 e 30",IF(R1049&lt;=60,"Entre 30 e 60",IF(R1049&lt;=90,"Entre 60 e 90",IF(R1049&lt;=120,"Entre 90 e 120",IF(R1049&lt;=150,"Entre 120 e 150",IF(R1049&lt;=180,"Entre 150 e 180","Superior a 180")))))))</f>
        <v/>
      </c>
    </row>
    <row r="1050">
      <c r="A1050" t="inlineStr">
        <is>
          <t>Q06L01</t>
        </is>
      </c>
      <c r="B1050" t="inlineStr">
        <is>
          <t>VAGNER LUIS SANCHES DA SILVA</t>
        </is>
      </c>
      <c r="C1050" t="n">
        <v>1</v>
      </c>
      <c r="D1050" t="inlineStr">
        <is>
          <t>IPCA</t>
        </is>
      </c>
      <c r="E1050" t="n">
        <v>0.009488792934583046</v>
      </c>
      <c r="F1050" t="inlineStr">
        <is>
          <t>MENSAL</t>
        </is>
      </c>
      <c r="G1050" t="n">
        <v>47894</v>
      </c>
      <c r="H1050" t="n">
        <v>47894</v>
      </c>
      <c r="I1050" t="n">
        <v>108</v>
      </c>
      <c r="J1050" t="inlineStr">
        <is>
          <t>CARTEIRA</t>
        </is>
      </c>
      <c r="K1050" t="inlineStr">
        <is>
          <t>CONTRATO</t>
        </is>
      </c>
      <c r="L1050" t="n">
        <v>3768.73</v>
      </c>
      <c r="M1050" t="inlineStr">
        <is>
          <t>IBIRAPITANGA FASE 3</t>
        </is>
      </c>
      <c r="N1050" s="142">
        <f>DATE(YEAR(G1050),MONTH(G1050),1)</f>
        <v/>
      </c>
      <c r="O1050" s="132">
        <f>IF(G1050&gt;$K$3,"Futuro","Atraso")</f>
        <v/>
      </c>
      <c r="P1050">
        <f>12*(YEAR(G1050)-YEAR($K$3))+(MONTH(G1050)-MONTH($K$3))</f>
        <v/>
      </c>
      <c r="Q1050" s="366">
        <f>IF(M1050="IBIRAPITANGA FASE 3",IF(O1050="Atraso",L1050,L1050/(1+$I$2)^P1050),IF(O1050="Atraso",L1050,L1050/(1+$I$1)^P1050))</f>
        <v/>
      </c>
      <c r="R1050">
        <f>IF(O1050="Atraso",$K$3-G1050,0)</f>
        <v/>
      </c>
      <c r="S1050">
        <f>IF(R1050&lt;=15,"Até 15",IF(R1050&lt;=30,"Entre 15 e 30",IF(R1050&lt;=60,"Entre 30 e 60",IF(R1050&lt;=90,"Entre 60 e 90",IF(R1050&lt;=120,"Entre 90 e 120",IF(R1050&lt;=150,"Entre 120 e 150",IF(R1050&lt;=180,"Entre 150 e 180","Superior a 180")))))))</f>
        <v/>
      </c>
    </row>
    <row r="1051">
      <c r="A1051" t="inlineStr">
        <is>
          <t>Q06L01</t>
        </is>
      </c>
      <c r="B1051" t="inlineStr">
        <is>
          <t>VAGNER LUIS SANCHES DA SILVA</t>
        </is>
      </c>
      <c r="C1051" t="n">
        <v>1</v>
      </c>
      <c r="D1051" t="inlineStr">
        <is>
          <t>IPCA</t>
        </is>
      </c>
      <c r="E1051" t="n">
        <v>0.009488792934583046</v>
      </c>
      <c r="F1051" t="inlineStr">
        <is>
          <t>MENSAL</t>
        </is>
      </c>
      <c r="G1051" t="n">
        <v>47922</v>
      </c>
      <c r="H1051" t="n">
        <v>47922</v>
      </c>
      <c r="I1051" t="n">
        <v>109</v>
      </c>
      <c r="J1051" t="inlineStr">
        <is>
          <t>CARTEIRA</t>
        </is>
      </c>
      <c r="K1051" t="inlineStr">
        <is>
          <t>CONTRATO</t>
        </is>
      </c>
      <c r="L1051" t="n">
        <v>3768.73</v>
      </c>
      <c r="M1051" t="inlineStr">
        <is>
          <t>IBIRAPITANGA FASE 3</t>
        </is>
      </c>
      <c r="N1051" s="142">
        <f>DATE(YEAR(G1051),MONTH(G1051),1)</f>
        <v/>
      </c>
      <c r="O1051" s="132">
        <f>IF(G1051&gt;$K$3,"Futuro","Atraso")</f>
        <v/>
      </c>
      <c r="P1051">
        <f>12*(YEAR(G1051)-YEAR($K$3))+(MONTH(G1051)-MONTH($K$3))</f>
        <v/>
      </c>
      <c r="Q1051" s="366">
        <f>IF(M1051="IBIRAPITANGA FASE 3",IF(O1051="Atraso",L1051,L1051/(1+$I$2)^P1051),IF(O1051="Atraso",L1051,L1051/(1+$I$1)^P1051))</f>
        <v/>
      </c>
      <c r="R1051">
        <f>IF(O1051="Atraso",$K$3-G1051,0)</f>
        <v/>
      </c>
      <c r="S1051">
        <f>IF(R1051&lt;=15,"Até 15",IF(R1051&lt;=30,"Entre 15 e 30",IF(R1051&lt;=60,"Entre 30 e 60",IF(R1051&lt;=90,"Entre 60 e 90",IF(R1051&lt;=120,"Entre 90 e 120",IF(R1051&lt;=150,"Entre 120 e 150",IF(R1051&lt;=180,"Entre 150 e 180","Superior a 180")))))))</f>
        <v/>
      </c>
    </row>
    <row r="1052">
      <c r="A1052" t="inlineStr">
        <is>
          <t>Q06L01</t>
        </is>
      </c>
      <c r="B1052" t="inlineStr">
        <is>
          <t>VAGNER LUIS SANCHES DA SILVA</t>
        </is>
      </c>
      <c r="C1052" t="n">
        <v>1</v>
      </c>
      <c r="D1052" t="inlineStr">
        <is>
          <t>IPCA</t>
        </is>
      </c>
      <c r="E1052" t="n">
        <v>0.009488792934583046</v>
      </c>
      <c r="F1052" t="inlineStr">
        <is>
          <t>MENSAL</t>
        </is>
      </c>
      <c r="G1052" t="n">
        <v>47953</v>
      </c>
      <c r="H1052" t="n">
        <v>47953</v>
      </c>
      <c r="I1052" t="n">
        <v>110</v>
      </c>
      <c r="J1052" t="inlineStr">
        <is>
          <t>CARTEIRA</t>
        </is>
      </c>
      <c r="K1052" t="inlineStr">
        <is>
          <t>CONTRATO</t>
        </is>
      </c>
      <c r="L1052" t="n">
        <v>3768.73</v>
      </c>
      <c r="M1052" t="inlineStr">
        <is>
          <t>IBIRAPITANGA FASE 3</t>
        </is>
      </c>
      <c r="N1052" s="142">
        <f>DATE(YEAR(G1052),MONTH(G1052),1)</f>
        <v/>
      </c>
      <c r="O1052" s="132">
        <f>IF(G1052&gt;$K$3,"Futuro","Atraso")</f>
        <v/>
      </c>
      <c r="P1052">
        <f>12*(YEAR(G1052)-YEAR($K$3))+(MONTH(G1052)-MONTH($K$3))</f>
        <v/>
      </c>
      <c r="Q1052" s="366">
        <f>IF(M1052="IBIRAPITANGA FASE 3",IF(O1052="Atraso",L1052,L1052/(1+$I$2)^P1052),IF(O1052="Atraso",L1052,L1052/(1+$I$1)^P1052))</f>
        <v/>
      </c>
      <c r="R1052">
        <f>IF(O1052="Atraso",$K$3-G1052,0)</f>
        <v/>
      </c>
      <c r="S1052">
        <f>IF(R1052&lt;=15,"Até 15",IF(R1052&lt;=30,"Entre 15 e 30",IF(R1052&lt;=60,"Entre 30 e 60",IF(R1052&lt;=90,"Entre 60 e 90",IF(R1052&lt;=120,"Entre 90 e 120",IF(R1052&lt;=150,"Entre 120 e 150",IF(R1052&lt;=180,"Entre 150 e 180","Superior a 180")))))))</f>
        <v/>
      </c>
    </row>
    <row r="1053">
      <c r="A1053" t="inlineStr">
        <is>
          <t>Q06L01</t>
        </is>
      </c>
      <c r="B1053" t="inlineStr">
        <is>
          <t>VAGNER LUIS SANCHES DA SILVA</t>
        </is>
      </c>
      <c r="C1053" t="n">
        <v>1</v>
      </c>
      <c r="D1053" t="inlineStr">
        <is>
          <t>IPCA</t>
        </is>
      </c>
      <c r="E1053" t="n">
        <v>0.009488792934583046</v>
      </c>
      <c r="F1053" t="inlineStr">
        <is>
          <t>MENSAL</t>
        </is>
      </c>
      <c r="G1053" t="n">
        <v>47983</v>
      </c>
      <c r="H1053" t="n">
        <v>47983</v>
      </c>
      <c r="I1053" t="n">
        <v>111</v>
      </c>
      <c r="J1053" t="inlineStr">
        <is>
          <t>CARTEIRA</t>
        </is>
      </c>
      <c r="K1053" t="inlineStr">
        <is>
          <t>CONTRATO</t>
        </is>
      </c>
      <c r="L1053" t="n">
        <v>3768.73</v>
      </c>
      <c r="M1053" t="inlineStr">
        <is>
          <t>IBIRAPITANGA FASE 3</t>
        </is>
      </c>
      <c r="N1053" s="142">
        <f>DATE(YEAR(G1053),MONTH(G1053),1)</f>
        <v/>
      </c>
      <c r="O1053" s="132">
        <f>IF(G1053&gt;$K$3,"Futuro","Atraso")</f>
        <v/>
      </c>
      <c r="P1053">
        <f>12*(YEAR(G1053)-YEAR($K$3))+(MONTH(G1053)-MONTH($K$3))</f>
        <v/>
      </c>
      <c r="Q1053" s="366">
        <f>IF(M1053="IBIRAPITANGA FASE 3",IF(O1053="Atraso",L1053,L1053/(1+$I$2)^P1053),IF(O1053="Atraso",L1053,L1053/(1+$I$1)^P1053))</f>
        <v/>
      </c>
      <c r="R1053">
        <f>IF(O1053="Atraso",$K$3-G1053,0)</f>
        <v/>
      </c>
      <c r="S1053">
        <f>IF(R1053&lt;=15,"Até 15",IF(R1053&lt;=30,"Entre 15 e 30",IF(R1053&lt;=60,"Entre 30 e 60",IF(R1053&lt;=90,"Entre 60 e 90",IF(R1053&lt;=120,"Entre 90 e 120",IF(R1053&lt;=150,"Entre 120 e 150",IF(R1053&lt;=180,"Entre 150 e 180","Superior a 180")))))))</f>
        <v/>
      </c>
    </row>
    <row r="1054">
      <c r="A1054" t="inlineStr">
        <is>
          <t>Q06L01</t>
        </is>
      </c>
      <c r="B1054" t="inlineStr">
        <is>
          <t>VAGNER LUIS SANCHES DA SILVA</t>
        </is>
      </c>
      <c r="C1054" t="n">
        <v>1</v>
      </c>
      <c r="D1054" t="inlineStr">
        <is>
          <t>IPCA</t>
        </is>
      </c>
      <c r="E1054" t="n">
        <v>0.009488792934583046</v>
      </c>
      <c r="F1054" t="inlineStr">
        <is>
          <t>MENSAL</t>
        </is>
      </c>
      <c r="G1054" t="n">
        <v>48014</v>
      </c>
      <c r="H1054" t="n">
        <v>48014</v>
      </c>
      <c r="I1054" t="n">
        <v>112</v>
      </c>
      <c r="J1054" t="inlineStr">
        <is>
          <t>CARTEIRA</t>
        </is>
      </c>
      <c r="K1054" t="inlineStr">
        <is>
          <t>CONTRATO</t>
        </is>
      </c>
      <c r="L1054" t="n">
        <v>3768.73</v>
      </c>
      <c r="M1054" t="inlineStr">
        <is>
          <t>IBIRAPITANGA FASE 3</t>
        </is>
      </c>
      <c r="N1054" s="142">
        <f>DATE(YEAR(G1054),MONTH(G1054),1)</f>
        <v/>
      </c>
      <c r="O1054" s="132">
        <f>IF(G1054&gt;$K$3,"Futuro","Atraso")</f>
        <v/>
      </c>
      <c r="P1054">
        <f>12*(YEAR(G1054)-YEAR($K$3))+(MONTH(G1054)-MONTH($K$3))</f>
        <v/>
      </c>
      <c r="Q1054" s="366">
        <f>IF(M1054="IBIRAPITANGA FASE 3",IF(O1054="Atraso",L1054,L1054/(1+$I$2)^P1054),IF(O1054="Atraso",L1054,L1054/(1+$I$1)^P1054))</f>
        <v/>
      </c>
      <c r="R1054">
        <f>IF(O1054="Atraso",$K$3-G1054,0)</f>
        <v/>
      </c>
      <c r="S1054">
        <f>IF(R1054&lt;=15,"Até 15",IF(R1054&lt;=30,"Entre 15 e 30",IF(R1054&lt;=60,"Entre 30 e 60",IF(R1054&lt;=90,"Entre 60 e 90",IF(R1054&lt;=120,"Entre 90 e 120",IF(R1054&lt;=150,"Entre 120 e 150",IF(R1054&lt;=180,"Entre 150 e 180","Superior a 180")))))))</f>
        <v/>
      </c>
    </row>
    <row r="1055">
      <c r="A1055" t="inlineStr">
        <is>
          <t>Q06L01</t>
        </is>
      </c>
      <c r="B1055" t="inlineStr">
        <is>
          <t>VAGNER LUIS SANCHES DA SILVA</t>
        </is>
      </c>
      <c r="C1055" t="n">
        <v>1</v>
      </c>
      <c r="D1055" t="inlineStr">
        <is>
          <t>IPCA</t>
        </is>
      </c>
      <c r="E1055" t="n">
        <v>0.009488792934583046</v>
      </c>
      <c r="F1055" t="inlineStr">
        <is>
          <t>MENSAL</t>
        </is>
      </c>
      <c r="G1055" t="n">
        <v>48044</v>
      </c>
      <c r="H1055" t="n">
        <v>48044</v>
      </c>
      <c r="I1055" t="n">
        <v>113</v>
      </c>
      <c r="J1055" t="inlineStr">
        <is>
          <t>CARTEIRA</t>
        </is>
      </c>
      <c r="K1055" t="inlineStr">
        <is>
          <t>CONTRATO</t>
        </is>
      </c>
      <c r="L1055" t="n">
        <v>3768.73</v>
      </c>
      <c r="M1055" t="inlineStr">
        <is>
          <t>IBIRAPITANGA FASE 3</t>
        </is>
      </c>
      <c r="N1055" s="142">
        <f>DATE(YEAR(G1055),MONTH(G1055),1)</f>
        <v/>
      </c>
      <c r="O1055" s="132">
        <f>IF(G1055&gt;$K$3,"Futuro","Atraso")</f>
        <v/>
      </c>
      <c r="P1055">
        <f>12*(YEAR(G1055)-YEAR($K$3))+(MONTH(G1055)-MONTH($K$3))</f>
        <v/>
      </c>
      <c r="Q1055" s="366">
        <f>IF(M1055="IBIRAPITANGA FASE 3",IF(O1055="Atraso",L1055,L1055/(1+$I$2)^P1055),IF(O1055="Atraso",L1055,L1055/(1+$I$1)^P1055))</f>
        <v/>
      </c>
      <c r="R1055">
        <f>IF(O1055="Atraso",$K$3-G1055,0)</f>
        <v/>
      </c>
      <c r="S1055">
        <f>IF(R1055&lt;=15,"Até 15",IF(R1055&lt;=30,"Entre 15 e 30",IF(R1055&lt;=60,"Entre 30 e 60",IF(R1055&lt;=90,"Entre 60 e 90",IF(R1055&lt;=120,"Entre 90 e 120",IF(R1055&lt;=150,"Entre 120 e 150",IF(R1055&lt;=180,"Entre 150 e 180","Superior a 180")))))))</f>
        <v/>
      </c>
    </row>
    <row r="1056">
      <c r="A1056" t="inlineStr">
        <is>
          <t>Q06L01</t>
        </is>
      </c>
      <c r="B1056" t="inlineStr">
        <is>
          <t>VAGNER LUIS SANCHES DA SILVA</t>
        </is>
      </c>
      <c r="C1056" t="n">
        <v>1</v>
      </c>
      <c r="D1056" t="inlineStr">
        <is>
          <t>IPCA</t>
        </is>
      </c>
      <c r="E1056" t="n">
        <v>0.009488792934583046</v>
      </c>
      <c r="F1056" t="inlineStr">
        <is>
          <t>MENSAL</t>
        </is>
      </c>
      <c r="G1056" t="n">
        <v>48075</v>
      </c>
      <c r="H1056" t="n">
        <v>48075</v>
      </c>
      <c r="I1056" t="n">
        <v>114</v>
      </c>
      <c r="J1056" t="inlineStr">
        <is>
          <t>CARTEIRA</t>
        </is>
      </c>
      <c r="K1056" t="inlineStr">
        <is>
          <t>CONTRATO</t>
        </is>
      </c>
      <c r="L1056" t="n">
        <v>3768.73</v>
      </c>
      <c r="M1056" t="inlineStr">
        <is>
          <t>IBIRAPITANGA FASE 3</t>
        </is>
      </c>
      <c r="N1056" s="142">
        <f>DATE(YEAR(G1056),MONTH(G1056),1)</f>
        <v/>
      </c>
      <c r="O1056" s="132">
        <f>IF(G1056&gt;$K$3,"Futuro","Atraso")</f>
        <v/>
      </c>
      <c r="P1056">
        <f>12*(YEAR(G1056)-YEAR($K$3))+(MONTH(G1056)-MONTH($K$3))</f>
        <v/>
      </c>
      <c r="Q1056" s="366">
        <f>IF(M1056="IBIRAPITANGA FASE 3",IF(O1056="Atraso",L1056,L1056/(1+$I$2)^P1056),IF(O1056="Atraso",L1056,L1056/(1+$I$1)^P1056))</f>
        <v/>
      </c>
      <c r="R1056">
        <f>IF(O1056="Atraso",$K$3-G1056,0)</f>
        <v/>
      </c>
      <c r="S1056">
        <f>IF(R1056&lt;=15,"Até 15",IF(R1056&lt;=30,"Entre 15 e 30",IF(R1056&lt;=60,"Entre 30 e 60",IF(R1056&lt;=90,"Entre 60 e 90",IF(R1056&lt;=120,"Entre 90 e 120",IF(R1056&lt;=150,"Entre 120 e 150",IF(R1056&lt;=180,"Entre 150 e 180","Superior a 180")))))))</f>
        <v/>
      </c>
    </row>
    <row r="1057">
      <c r="A1057" t="inlineStr">
        <is>
          <t>Q06L01</t>
        </is>
      </c>
      <c r="B1057" t="inlineStr">
        <is>
          <t>VAGNER LUIS SANCHES DA SILVA</t>
        </is>
      </c>
      <c r="C1057" t="n">
        <v>1</v>
      </c>
      <c r="D1057" t="inlineStr">
        <is>
          <t>IPCA</t>
        </is>
      </c>
      <c r="E1057" t="n">
        <v>0.009488792934583046</v>
      </c>
      <c r="F1057" t="inlineStr">
        <is>
          <t>MENSAL</t>
        </is>
      </c>
      <c r="G1057" t="n">
        <v>48106</v>
      </c>
      <c r="H1057" t="n">
        <v>48106</v>
      </c>
      <c r="I1057" t="n">
        <v>115</v>
      </c>
      <c r="J1057" t="inlineStr">
        <is>
          <t>CARTEIRA</t>
        </is>
      </c>
      <c r="K1057" t="inlineStr">
        <is>
          <t>CONTRATO</t>
        </is>
      </c>
      <c r="L1057" t="n">
        <v>3768.73</v>
      </c>
      <c r="M1057" t="inlineStr">
        <is>
          <t>IBIRAPITANGA FASE 3</t>
        </is>
      </c>
      <c r="N1057" s="142">
        <f>DATE(YEAR(G1057),MONTH(G1057),1)</f>
        <v/>
      </c>
      <c r="O1057" s="132">
        <f>IF(G1057&gt;$K$3,"Futuro","Atraso")</f>
        <v/>
      </c>
      <c r="P1057">
        <f>12*(YEAR(G1057)-YEAR($K$3))+(MONTH(G1057)-MONTH($K$3))</f>
        <v/>
      </c>
      <c r="Q1057" s="366">
        <f>IF(M1057="IBIRAPITANGA FASE 3",IF(O1057="Atraso",L1057,L1057/(1+$I$2)^P1057),IF(O1057="Atraso",L1057,L1057/(1+$I$1)^P1057))</f>
        <v/>
      </c>
      <c r="R1057">
        <f>IF(O1057="Atraso",$K$3-G1057,0)</f>
        <v/>
      </c>
      <c r="S1057">
        <f>IF(R1057&lt;=15,"Até 15",IF(R1057&lt;=30,"Entre 15 e 30",IF(R1057&lt;=60,"Entre 30 e 60",IF(R1057&lt;=90,"Entre 60 e 90",IF(R1057&lt;=120,"Entre 90 e 120",IF(R1057&lt;=150,"Entre 120 e 150",IF(R1057&lt;=180,"Entre 150 e 180","Superior a 180")))))))</f>
        <v/>
      </c>
    </row>
    <row r="1058">
      <c r="A1058" t="inlineStr">
        <is>
          <t>Q06L01</t>
        </is>
      </c>
      <c r="B1058" t="inlineStr">
        <is>
          <t>VAGNER LUIS SANCHES DA SILVA</t>
        </is>
      </c>
      <c r="C1058" t="n">
        <v>1</v>
      </c>
      <c r="D1058" t="inlineStr">
        <is>
          <t>IPCA</t>
        </is>
      </c>
      <c r="E1058" t="n">
        <v>0.009488792934583046</v>
      </c>
      <c r="F1058" t="inlineStr">
        <is>
          <t>MENSAL</t>
        </is>
      </c>
      <c r="G1058" t="n">
        <v>48136</v>
      </c>
      <c r="H1058" t="n">
        <v>48136</v>
      </c>
      <c r="I1058" t="n">
        <v>116</v>
      </c>
      <c r="J1058" t="inlineStr">
        <is>
          <t>CARTEIRA</t>
        </is>
      </c>
      <c r="K1058" t="inlineStr">
        <is>
          <t>CONTRATO</t>
        </is>
      </c>
      <c r="L1058" t="n">
        <v>3768.73</v>
      </c>
      <c r="M1058" t="inlineStr">
        <is>
          <t>IBIRAPITANGA FASE 3</t>
        </is>
      </c>
      <c r="N1058" s="142">
        <f>DATE(YEAR(G1058),MONTH(G1058),1)</f>
        <v/>
      </c>
      <c r="O1058" s="132">
        <f>IF(G1058&gt;$K$3,"Futuro","Atraso")</f>
        <v/>
      </c>
      <c r="P1058">
        <f>12*(YEAR(G1058)-YEAR($K$3))+(MONTH(G1058)-MONTH($K$3))</f>
        <v/>
      </c>
      <c r="Q1058" s="366">
        <f>IF(M1058="IBIRAPITANGA FASE 3",IF(O1058="Atraso",L1058,L1058/(1+$I$2)^P1058),IF(O1058="Atraso",L1058,L1058/(1+$I$1)^P1058))</f>
        <v/>
      </c>
      <c r="R1058">
        <f>IF(O1058="Atraso",$K$3-G1058,0)</f>
        <v/>
      </c>
      <c r="S1058">
        <f>IF(R1058&lt;=15,"Até 15",IF(R1058&lt;=30,"Entre 15 e 30",IF(R1058&lt;=60,"Entre 30 e 60",IF(R1058&lt;=90,"Entre 60 e 90",IF(R1058&lt;=120,"Entre 90 e 120",IF(R1058&lt;=150,"Entre 120 e 150",IF(R1058&lt;=180,"Entre 150 e 180","Superior a 180")))))))</f>
        <v/>
      </c>
    </row>
    <row r="1059">
      <c r="A1059" t="inlineStr">
        <is>
          <t>Q06L01</t>
        </is>
      </c>
      <c r="B1059" t="inlineStr">
        <is>
          <t>VAGNER LUIS SANCHES DA SILVA</t>
        </is>
      </c>
      <c r="C1059" t="n">
        <v>1</v>
      </c>
      <c r="D1059" t="inlineStr">
        <is>
          <t>IPCA</t>
        </is>
      </c>
      <c r="E1059" t="n">
        <v>0.009488792934583046</v>
      </c>
      <c r="F1059" t="inlineStr">
        <is>
          <t>MENSAL</t>
        </is>
      </c>
      <c r="G1059" t="n">
        <v>48167</v>
      </c>
      <c r="H1059" t="n">
        <v>48167</v>
      </c>
      <c r="I1059" t="n">
        <v>117</v>
      </c>
      <c r="J1059" t="inlineStr">
        <is>
          <t>CARTEIRA</t>
        </is>
      </c>
      <c r="K1059" t="inlineStr">
        <is>
          <t>CONTRATO</t>
        </is>
      </c>
      <c r="L1059" t="n">
        <v>3768.73</v>
      </c>
      <c r="M1059" t="inlineStr">
        <is>
          <t>IBIRAPITANGA FASE 3</t>
        </is>
      </c>
      <c r="N1059" s="142">
        <f>DATE(YEAR(G1059),MONTH(G1059),1)</f>
        <v/>
      </c>
      <c r="O1059" s="132">
        <f>IF(G1059&gt;$K$3,"Futuro","Atraso")</f>
        <v/>
      </c>
      <c r="P1059">
        <f>12*(YEAR(G1059)-YEAR($K$3))+(MONTH(G1059)-MONTH($K$3))</f>
        <v/>
      </c>
      <c r="Q1059" s="366">
        <f>IF(M1059="IBIRAPITANGA FASE 3",IF(O1059="Atraso",L1059,L1059/(1+$I$2)^P1059),IF(O1059="Atraso",L1059,L1059/(1+$I$1)^P1059))</f>
        <v/>
      </c>
      <c r="R1059">
        <f>IF(O1059="Atraso",$K$3-G1059,0)</f>
        <v/>
      </c>
      <c r="S1059">
        <f>IF(R1059&lt;=15,"Até 15",IF(R1059&lt;=30,"Entre 15 e 30",IF(R1059&lt;=60,"Entre 30 e 60",IF(R1059&lt;=90,"Entre 60 e 90",IF(R1059&lt;=120,"Entre 90 e 120",IF(R1059&lt;=150,"Entre 120 e 150",IF(R1059&lt;=180,"Entre 150 e 180","Superior a 180")))))))</f>
        <v/>
      </c>
    </row>
    <row r="1060">
      <c r="A1060" t="inlineStr">
        <is>
          <t>Q06L01</t>
        </is>
      </c>
      <c r="B1060" t="inlineStr">
        <is>
          <t>VAGNER LUIS SANCHES DA SILVA</t>
        </is>
      </c>
      <c r="C1060" t="n">
        <v>1</v>
      </c>
      <c r="D1060" t="inlineStr">
        <is>
          <t>IPCA</t>
        </is>
      </c>
      <c r="E1060" t="n">
        <v>0.009488792934583046</v>
      </c>
      <c r="F1060" t="inlineStr">
        <is>
          <t>MENSAL</t>
        </is>
      </c>
      <c r="G1060" t="n">
        <v>48197</v>
      </c>
      <c r="H1060" t="n">
        <v>48197</v>
      </c>
      <c r="I1060" t="n">
        <v>118</v>
      </c>
      <c r="J1060" t="inlineStr">
        <is>
          <t>CARTEIRA</t>
        </is>
      </c>
      <c r="K1060" t="inlineStr">
        <is>
          <t>CONTRATO</t>
        </is>
      </c>
      <c r="L1060" t="n">
        <v>3768.73</v>
      </c>
      <c r="M1060" t="inlineStr">
        <is>
          <t>IBIRAPITANGA FASE 3</t>
        </is>
      </c>
      <c r="N1060" s="142">
        <f>DATE(YEAR(G1060),MONTH(G1060),1)</f>
        <v/>
      </c>
      <c r="O1060" s="132">
        <f>IF(G1060&gt;$K$3,"Futuro","Atraso")</f>
        <v/>
      </c>
      <c r="P1060">
        <f>12*(YEAR(G1060)-YEAR($K$3))+(MONTH(G1060)-MONTH($K$3))</f>
        <v/>
      </c>
      <c r="Q1060" s="366">
        <f>IF(M1060="IBIRAPITANGA FASE 3",IF(O1060="Atraso",L1060,L1060/(1+$I$2)^P1060),IF(O1060="Atraso",L1060,L1060/(1+$I$1)^P1060))</f>
        <v/>
      </c>
      <c r="R1060">
        <f>IF(O1060="Atraso",$K$3-G1060,0)</f>
        <v/>
      </c>
      <c r="S1060">
        <f>IF(R1060&lt;=15,"Até 15",IF(R1060&lt;=30,"Entre 15 e 30",IF(R1060&lt;=60,"Entre 30 e 60",IF(R1060&lt;=90,"Entre 60 e 90",IF(R1060&lt;=120,"Entre 90 e 120",IF(R1060&lt;=150,"Entre 120 e 150",IF(R1060&lt;=180,"Entre 150 e 180","Superior a 180")))))))</f>
        <v/>
      </c>
    </row>
    <row r="1061">
      <c r="A1061" t="inlineStr">
        <is>
          <t>Q06L01</t>
        </is>
      </c>
      <c r="B1061" t="inlineStr">
        <is>
          <t>VAGNER LUIS SANCHES DA SILVA</t>
        </is>
      </c>
      <c r="C1061" t="n">
        <v>1</v>
      </c>
      <c r="D1061" t="inlineStr">
        <is>
          <t>IPCA</t>
        </is>
      </c>
      <c r="E1061" t="n">
        <v>0.009488792934583046</v>
      </c>
      <c r="F1061" t="inlineStr">
        <is>
          <t>MENSAL</t>
        </is>
      </c>
      <c r="G1061" t="n">
        <v>48228</v>
      </c>
      <c r="H1061" t="n">
        <v>48228</v>
      </c>
      <c r="I1061" t="n">
        <v>119</v>
      </c>
      <c r="J1061" t="inlineStr">
        <is>
          <t>CARTEIRA</t>
        </is>
      </c>
      <c r="K1061" t="inlineStr">
        <is>
          <t>CONTRATO</t>
        </is>
      </c>
      <c r="L1061" t="n">
        <v>3768.73</v>
      </c>
      <c r="M1061" t="inlineStr">
        <is>
          <t>IBIRAPITANGA FASE 3</t>
        </is>
      </c>
      <c r="N1061" s="142">
        <f>DATE(YEAR(G1061),MONTH(G1061),1)</f>
        <v/>
      </c>
      <c r="O1061" s="132">
        <f>IF(G1061&gt;$K$3,"Futuro","Atraso")</f>
        <v/>
      </c>
      <c r="P1061">
        <f>12*(YEAR(G1061)-YEAR($K$3))+(MONTH(G1061)-MONTH($K$3))</f>
        <v/>
      </c>
      <c r="Q1061" s="366">
        <f>IF(M1061="IBIRAPITANGA FASE 3",IF(O1061="Atraso",L1061,L1061/(1+$I$2)^P1061),IF(O1061="Atraso",L1061,L1061/(1+$I$1)^P1061))</f>
        <v/>
      </c>
      <c r="R1061">
        <f>IF(O1061="Atraso",$K$3-G1061,0)</f>
        <v/>
      </c>
      <c r="S1061">
        <f>IF(R1061&lt;=15,"Até 15",IF(R1061&lt;=30,"Entre 15 e 30",IF(R1061&lt;=60,"Entre 30 e 60",IF(R1061&lt;=90,"Entre 60 e 90",IF(R1061&lt;=120,"Entre 90 e 120",IF(R1061&lt;=150,"Entre 120 e 150",IF(R1061&lt;=180,"Entre 150 e 180","Superior a 180")))))))</f>
        <v/>
      </c>
    </row>
    <row r="1062">
      <c r="A1062" t="inlineStr">
        <is>
          <t>Q06L01</t>
        </is>
      </c>
      <c r="B1062" t="inlineStr">
        <is>
          <t>VAGNER LUIS SANCHES DA SILVA</t>
        </is>
      </c>
      <c r="C1062" t="n">
        <v>1</v>
      </c>
      <c r="D1062" t="inlineStr">
        <is>
          <t>IPCA</t>
        </is>
      </c>
      <c r="E1062" t="n">
        <v>0.009488792934583046</v>
      </c>
      <c r="F1062" t="inlineStr">
        <is>
          <t>MENSAL</t>
        </is>
      </c>
      <c r="G1062" t="n">
        <v>48259</v>
      </c>
      <c r="H1062" t="n">
        <v>48259</v>
      </c>
      <c r="I1062" t="n">
        <v>120</v>
      </c>
      <c r="J1062" t="inlineStr">
        <is>
          <t>CARTEIRA</t>
        </is>
      </c>
      <c r="K1062" t="inlineStr">
        <is>
          <t>CONTRATO</t>
        </is>
      </c>
      <c r="L1062" t="n">
        <v>3768.73</v>
      </c>
      <c r="M1062" t="inlineStr">
        <is>
          <t>IBIRAPITANGA FASE 3</t>
        </is>
      </c>
      <c r="N1062" s="142">
        <f>DATE(YEAR(G1062),MONTH(G1062),1)</f>
        <v/>
      </c>
      <c r="O1062" s="132">
        <f>IF(G1062&gt;$K$3,"Futuro","Atraso")</f>
        <v/>
      </c>
      <c r="P1062">
        <f>12*(YEAR(G1062)-YEAR($K$3))+(MONTH(G1062)-MONTH($K$3))</f>
        <v/>
      </c>
      <c r="Q1062" s="366">
        <f>IF(M1062="IBIRAPITANGA FASE 3",IF(O1062="Atraso",L1062,L1062/(1+$I$2)^P1062),IF(O1062="Atraso",L1062,L1062/(1+$I$1)^P1062))</f>
        <v/>
      </c>
      <c r="R1062">
        <f>IF(O1062="Atraso",$K$3-G1062,0)</f>
        <v/>
      </c>
      <c r="S1062">
        <f>IF(R1062&lt;=15,"Até 15",IF(R1062&lt;=30,"Entre 15 e 30",IF(R1062&lt;=60,"Entre 30 e 60",IF(R1062&lt;=90,"Entre 60 e 90",IF(R1062&lt;=120,"Entre 90 e 120",IF(R1062&lt;=150,"Entre 120 e 150",IF(R1062&lt;=180,"Entre 150 e 180","Superior a 180")))))))</f>
        <v/>
      </c>
    </row>
    <row r="1063">
      <c r="A1063" t="inlineStr">
        <is>
          <t>Q06L01</t>
        </is>
      </c>
      <c r="B1063" t="inlineStr">
        <is>
          <t>VAGNER LUIS SANCHES DA SILVA</t>
        </is>
      </c>
      <c r="C1063" t="n">
        <v>1</v>
      </c>
      <c r="D1063" t="inlineStr">
        <is>
          <t>IPCA</t>
        </is>
      </c>
      <c r="E1063" t="n">
        <v>0.009488792934583046</v>
      </c>
      <c r="F1063" t="inlineStr">
        <is>
          <t>MENSAL</t>
        </is>
      </c>
      <c r="G1063" t="n">
        <v>48288</v>
      </c>
      <c r="H1063" t="n">
        <v>48288</v>
      </c>
      <c r="I1063" t="n">
        <v>121</v>
      </c>
      <c r="J1063" t="inlineStr">
        <is>
          <t>CARTEIRA</t>
        </is>
      </c>
      <c r="K1063" t="inlineStr">
        <is>
          <t>CONTRATO</t>
        </is>
      </c>
      <c r="L1063" t="n">
        <v>3768.73</v>
      </c>
      <c r="M1063" t="inlineStr">
        <is>
          <t>IBIRAPITANGA FASE 3</t>
        </is>
      </c>
      <c r="N1063" s="142">
        <f>DATE(YEAR(G1063),MONTH(G1063),1)</f>
        <v/>
      </c>
      <c r="O1063" s="132">
        <f>IF(G1063&gt;$K$3,"Futuro","Atraso")</f>
        <v/>
      </c>
      <c r="P1063">
        <f>12*(YEAR(G1063)-YEAR($K$3))+(MONTH(G1063)-MONTH($K$3))</f>
        <v/>
      </c>
      <c r="Q1063" s="366">
        <f>IF(M1063="IBIRAPITANGA FASE 3",IF(O1063="Atraso",L1063,L1063/(1+$I$2)^P1063),IF(O1063="Atraso",L1063,L1063/(1+$I$1)^P1063))</f>
        <v/>
      </c>
      <c r="R1063">
        <f>IF(O1063="Atraso",$K$3-G1063,0)</f>
        <v/>
      </c>
      <c r="S1063">
        <f>IF(R1063&lt;=15,"Até 15",IF(R1063&lt;=30,"Entre 15 e 30",IF(R1063&lt;=60,"Entre 30 e 60",IF(R1063&lt;=90,"Entre 60 e 90",IF(R1063&lt;=120,"Entre 90 e 120",IF(R1063&lt;=150,"Entre 120 e 150",IF(R1063&lt;=180,"Entre 150 e 180","Superior a 180")))))))</f>
        <v/>
      </c>
    </row>
    <row r="1064">
      <c r="A1064" t="inlineStr">
        <is>
          <t>Q06L01</t>
        </is>
      </c>
      <c r="B1064" t="inlineStr">
        <is>
          <t>VAGNER LUIS SANCHES DA SILVA</t>
        </is>
      </c>
      <c r="C1064" t="n">
        <v>1</v>
      </c>
      <c r="D1064" t="inlineStr">
        <is>
          <t>IPCA</t>
        </is>
      </c>
      <c r="E1064" t="n">
        <v>0.009488792934583046</v>
      </c>
      <c r="F1064" t="inlineStr">
        <is>
          <t>MENSAL</t>
        </is>
      </c>
      <c r="G1064" t="n">
        <v>48319</v>
      </c>
      <c r="H1064" t="n">
        <v>48319</v>
      </c>
      <c r="I1064" t="n">
        <v>122</v>
      </c>
      <c r="J1064" t="inlineStr">
        <is>
          <t>CARTEIRA</t>
        </is>
      </c>
      <c r="K1064" t="inlineStr">
        <is>
          <t>CONTRATO</t>
        </is>
      </c>
      <c r="L1064" t="n">
        <v>3768.73</v>
      </c>
      <c r="M1064" t="inlineStr">
        <is>
          <t>IBIRAPITANGA FASE 3</t>
        </is>
      </c>
      <c r="N1064" s="142">
        <f>DATE(YEAR(G1064),MONTH(G1064),1)</f>
        <v/>
      </c>
      <c r="O1064" s="132">
        <f>IF(G1064&gt;$K$3,"Futuro","Atraso")</f>
        <v/>
      </c>
      <c r="P1064">
        <f>12*(YEAR(G1064)-YEAR($K$3))+(MONTH(G1064)-MONTH($K$3))</f>
        <v/>
      </c>
      <c r="Q1064" s="366">
        <f>IF(M1064="IBIRAPITANGA FASE 3",IF(O1064="Atraso",L1064,L1064/(1+$I$2)^P1064),IF(O1064="Atraso",L1064,L1064/(1+$I$1)^P1064))</f>
        <v/>
      </c>
      <c r="R1064">
        <f>IF(O1064="Atraso",$K$3-G1064,0)</f>
        <v/>
      </c>
      <c r="S1064">
        <f>IF(R1064&lt;=15,"Até 15",IF(R1064&lt;=30,"Entre 15 e 30",IF(R1064&lt;=60,"Entre 30 e 60",IF(R1064&lt;=90,"Entre 60 e 90",IF(R1064&lt;=120,"Entre 90 e 120",IF(R1064&lt;=150,"Entre 120 e 150",IF(R1064&lt;=180,"Entre 150 e 180","Superior a 180")))))))</f>
        <v/>
      </c>
    </row>
    <row r="1065">
      <c r="A1065" t="inlineStr">
        <is>
          <t>Q06L01</t>
        </is>
      </c>
      <c r="B1065" t="inlineStr">
        <is>
          <t>VAGNER LUIS SANCHES DA SILVA</t>
        </is>
      </c>
      <c r="C1065" t="n">
        <v>1</v>
      </c>
      <c r="D1065" t="inlineStr">
        <is>
          <t>IPCA</t>
        </is>
      </c>
      <c r="E1065" t="n">
        <v>0.009488792934583046</v>
      </c>
      <c r="F1065" t="inlineStr">
        <is>
          <t>MENSAL</t>
        </is>
      </c>
      <c r="G1065" t="n">
        <v>48349</v>
      </c>
      <c r="H1065" t="n">
        <v>48349</v>
      </c>
      <c r="I1065" t="n">
        <v>123</v>
      </c>
      <c r="J1065" t="inlineStr">
        <is>
          <t>CARTEIRA</t>
        </is>
      </c>
      <c r="K1065" t="inlineStr">
        <is>
          <t>CONTRATO</t>
        </is>
      </c>
      <c r="L1065" t="n">
        <v>3768.73</v>
      </c>
      <c r="M1065" t="inlineStr">
        <is>
          <t>IBIRAPITANGA FASE 3</t>
        </is>
      </c>
      <c r="N1065" s="142">
        <f>DATE(YEAR(G1065),MONTH(G1065),1)</f>
        <v/>
      </c>
      <c r="O1065" s="132">
        <f>IF(G1065&gt;$K$3,"Futuro","Atraso")</f>
        <v/>
      </c>
      <c r="P1065">
        <f>12*(YEAR(G1065)-YEAR($K$3))+(MONTH(G1065)-MONTH($K$3))</f>
        <v/>
      </c>
      <c r="Q1065" s="366">
        <f>IF(M1065="IBIRAPITANGA FASE 3",IF(O1065="Atraso",L1065,L1065/(1+$I$2)^P1065),IF(O1065="Atraso",L1065,L1065/(1+$I$1)^P1065))</f>
        <v/>
      </c>
      <c r="R1065">
        <f>IF(O1065="Atraso",$K$3-G1065,0)</f>
        <v/>
      </c>
      <c r="S1065">
        <f>IF(R1065&lt;=15,"Até 15",IF(R1065&lt;=30,"Entre 15 e 30",IF(R1065&lt;=60,"Entre 30 e 60",IF(R1065&lt;=90,"Entre 60 e 90",IF(R1065&lt;=120,"Entre 90 e 120",IF(R1065&lt;=150,"Entre 120 e 150",IF(R1065&lt;=180,"Entre 150 e 180","Superior a 180")))))))</f>
        <v/>
      </c>
    </row>
    <row r="1066">
      <c r="A1066" t="inlineStr">
        <is>
          <t>Q06L01</t>
        </is>
      </c>
      <c r="B1066" t="inlineStr">
        <is>
          <t>VAGNER LUIS SANCHES DA SILVA</t>
        </is>
      </c>
      <c r="C1066" t="n">
        <v>1</v>
      </c>
      <c r="D1066" t="inlineStr">
        <is>
          <t>IPCA</t>
        </is>
      </c>
      <c r="E1066" t="n">
        <v>0.009488792934583046</v>
      </c>
      <c r="F1066" t="inlineStr">
        <is>
          <t>MENSAL</t>
        </is>
      </c>
      <c r="G1066" t="n">
        <v>48380</v>
      </c>
      <c r="H1066" t="n">
        <v>48380</v>
      </c>
      <c r="I1066" t="n">
        <v>124</v>
      </c>
      <c r="J1066" t="inlineStr">
        <is>
          <t>CARTEIRA</t>
        </is>
      </c>
      <c r="K1066" t="inlineStr">
        <is>
          <t>CONTRATO</t>
        </is>
      </c>
      <c r="L1066" t="n">
        <v>3768.73</v>
      </c>
      <c r="M1066" t="inlineStr">
        <is>
          <t>IBIRAPITANGA FASE 3</t>
        </is>
      </c>
      <c r="N1066" s="142">
        <f>DATE(YEAR(G1066),MONTH(G1066),1)</f>
        <v/>
      </c>
      <c r="O1066" s="132">
        <f>IF(G1066&gt;$K$3,"Futuro","Atraso")</f>
        <v/>
      </c>
      <c r="P1066">
        <f>12*(YEAR(G1066)-YEAR($K$3))+(MONTH(G1066)-MONTH($K$3))</f>
        <v/>
      </c>
      <c r="Q1066" s="366">
        <f>IF(M1066="IBIRAPITANGA FASE 3",IF(O1066="Atraso",L1066,L1066/(1+$I$2)^P1066),IF(O1066="Atraso",L1066,L1066/(1+$I$1)^P1066))</f>
        <v/>
      </c>
      <c r="R1066">
        <f>IF(O1066="Atraso",$K$3-G1066,0)</f>
        <v/>
      </c>
      <c r="S1066">
        <f>IF(R1066&lt;=15,"Até 15",IF(R1066&lt;=30,"Entre 15 e 30",IF(R1066&lt;=60,"Entre 30 e 60",IF(R1066&lt;=90,"Entre 60 e 90",IF(R1066&lt;=120,"Entre 90 e 120",IF(R1066&lt;=150,"Entre 120 e 150",IF(R1066&lt;=180,"Entre 150 e 180","Superior a 180")))))))</f>
        <v/>
      </c>
    </row>
    <row r="1067">
      <c r="A1067" t="inlineStr">
        <is>
          <t>Q06L01</t>
        </is>
      </c>
      <c r="B1067" t="inlineStr">
        <is>
          <t>VAGNER LUIS SANCHES DA SILVA</t>
        </is>
      </c>
      <c r="C1067" t="n">
        <v>1</v>
      </c>
      <c r="D1067" t="inlineStr">
        <is>
          <t>IPCA</t>
        </is>
      </c>
      <c r="E1067" t="n">
        <v>0.009488792934583046</v>
      </c>
      <c r="F1067" t="inlineStr">
        <is>
          <t>MENSAL</t>
        </is>
      </c>
      <c r="G1067" t="n">
        <v>48410</v>
      </c>
      <c r="H1067" t="n">
        <v>48410</v>
      </c>
      <c r="I1067" t="n">
        <v>125</v>
      </c>
      <c r="J1067" t="inlineStr">
        <is>
          <t>CARTEIRA</t>
        </is>
      </c>
      <c r="K1067" t="inlineStr">
        <is>
          <t>CONTRATO</t>
        </is>
      </c>
      <c r="L1067" t="n">
        <v>3768.73</v>
      </c>
      <c r="M1067" t="inlineStr">
        <is>
          <t>IBIRAPITANGA FASE 3</t>
        </is>
      </c>
      <c r="N1067" s="142">
        <f>DATE(YEAR(G1067),MONTH(G1067),1)</f>
        <v/>
      </c>
      <c r="O1067" s="132">
        <f>IF(G1067&gt;$K$3,"Futuro","Atraso")</f>
        <v/>
      </c>
      <c r="P1067">
        <f>12*(YEAR(G1067)-YEAR($K$3))+(MONTH(G1067)-MONTH($K$3))</f>
        <v/>
      </c>
      <c r="Q1067" s="366">
        <f>IF(M1067="IBIRAPITANGA FASE 3",IF(O1067="Atraso",L1067,L1067/(1+$I$2)^P1067),IF(O1067="Atraso",L1067,L1067/(1+$I$1)^P1067))</f>
        <v/>
      </c>
      <c r="R1067">
        <f>IF(O1067="Atraso",$K$3-G1067,0)</f>
        <v/>
      </c>
      <c r="S1067">
        <f>IF(R1067&lt;=15,"Até 15",IF(R1067&lt;=30,"Entre 15 e 30",IF(R1067&lt;=60,"Entre 30 e 60",IF(R1067&lt;=90,"Entre 60 e 90",IF(R1067&lt;=120,"Entre 90 e 120",IF(R1067&lt;=150,"Entre 120 e 150",IF(R1067&lt;=180,"Entre 150 e 180","Superior a 180")))))))</f>
        <v/>
      </c>
    </row>
    <row r="1068">
      <c r="A1068" t="inlineStr">
        <is>
          <t>Q06L01</t>
        </is>
      </c>
      <c r="B1068" t="inlineStr">
        <is>
          <t>VAGNER LUIS SANCHES DA SILVA</t>
        </is>
      </c>
      <c r="C1068" t="n">
        <v>1</v>
      </c>
      <c r="D1068" t="inlineStr">
        <is>
          <t>IPCA</t>
        </is>
      </c>
      <c r="E1068" t="n">
        <v>0.009488792934583046</v>
      </c>
      <c r="F1068" t="inlineStr">
        <is>
          <t>MENSAL</t>
        </is>
      </c>
      <c r="G1068" t="n">
        <v>48441</v>
      </c>
      <c r="H1068" t="n">
        <v>48441</v>
      </c>
      <c r="I1068" t="n">
        <v>126</v>
      </c>
      <c r="J1068" t="inlineStr">
        <is>
          <t>CARTEIRA</t>
        </is>
      </c>
      <c r="K1068" t="inlineStr">
        <is>
          <t>CONTRATO</t>
        </is>
      </c>
      <c r="L1068" t="n">
        <v>3768.73</v>
      </c>
      <c r="M1068" t="inlineStr">
        <is>
          <t>IBIRAPITANGA FASE 3</t>
        </is>
      </c>
      <c r="N1068" s="142">
        <f>DATE(YEAR(G1068),MONTH(G1068),1)</f>
        <v/>
      </c>
      <c r="O1068" s="132">
        <f>IF(G1068&gt;$K$3,"Futuro","Atraso")</f>
        <v/>
      </c>
      <c r="P1068">
        <f>12*(YEAR(G1068)-YEAR($K$3))+(MONTH(G1068)-MONTH($K$3))</f>
        <v/>
      </c>
      <c r="Q1068" s="366">
        <f>IF(M1068="IBIRAPITANGA FASE 3",IF(O1068="Atraso",L1068,L1068/(1+$I$2)^P1068),IF(O1068="Atraso",L1068,L1068/(1+$I$1)^P1068))</f>
        <v/>
      </c>
      <c r="R1068">
        <f>IF(O1068="Atraso",$K$3-G1068,0)</f>
        <v/>
      </c>
      <c r="S1068">
        <f>IF(R1068&lt;=15,"Até 15",IF(R1068&lt;=30,"Entre 15 e 30",IF(R1068&lt;=60,"Entre 30 e 60",IF(R1068&lt;=90,"Entre 60 e 90",IF(R1068&lt;=120,"Entre 90 e 120",IF(R1068&lt;=150,"Entre 120 e 150",IF(R1068&lt;=180,"Entre 150 e 180","Superior a 180")))))))</f>
        <v/>
      </c>
    </row>
    <row r="1069">
      <c r="A1069" t="inlineStr">
        <is>
          <t>Q06L01</t>
        </is>
      </c>
      <c r="B1069" t="inlineStr">
        <is>
          <t>VAGNER LUIS SANCHES DA SILVA</t>
        </is>
      </c>
      <c r="C1069" t="n">
        <v>1</v>
      </c>
      <c r="D1069" t="inlineStr">
        <is>
          <t>IPCA</t>
        </is>
      </c>
      <c r="E1069" t="n">
        <v>0.009488792934583046</v>
      </c>
      <c r="F1069" t="inlineStr">
        <is>
          <t>MENSAL</t>
        </is>
      </c>
      <c r="G1069" t="n">
        <v>48472</v>
      </c>
      <c r="H1069" t="n">
        <v>48472</v>
      </c>
      <c r="I1069" t="n">
        <v>127</v>
      </c>
      <c r="J1069" t="inlineStr">
        <is>
          <t>CARTEIRA</t>
        </is>
      </c>
      <c r="K1069" t="inlineStr">
        <is>
          <t>CONTRATO</t>
        </is>
      </c>
      <c r="L1069" t="n">
        <v>3768.73</v>
      </c>
      <c r="M1069" t="inlineStr">
        <is>
          <t>IBIRAPITANGA FASE 3</t>
        </is>
      </c>
      <c r="N1069" s="142">
        <f>DATE(YEAR(G1069),MONTH(G1069),1)</f>
        <v/>
      </c>
      <c r="O1069" s="132">
        <f>IF(G1069&gt;$K$3,"Futuro","Atraso")</f>
        <v/>
      </c>
      <c r="P1069">
        <f>12*(YEAR(G1069)-YEAR($K$3))+(MONTH(G1069)-MONTH($K$3))</f>
        <v/>
      </c>
      <c r="Q1069" s="366">
        <f>IF(M1069="IBIRAPITANGA FASE 3",IF(O1069="Atraso",L1069,L1069/(1+$I$2)^P1069),IF(O1069="Atraso",L1069,L1069/(1+$I$1)^P1069))</f>
        <v/>
      </c>
      <c r="R1069">
        <f>IF(O1069="Atraso",$K$3-G1069,0)</f>
        <v/>
      </c>
      <c r="S1069">
        <f>IF(R1069&lt;=15,"Até 15",IF(R1069&lt;=30,"Entre 15 e 30",IF(R1069&lt;=60,"Entre 30 e 60",IF(R1069&lt;=90,"Entre 60 e 90",IF(R1069&lt;=120,"Entre 90 e 120",IF(R1069&lt;=150,"Entre 120 e 150",IF(R1069&lt;=180,"Entre 150 e 180","Superior a 180")))))))</f>
        <v/>
      </c>
    </row>
    <row r="1070">
      <c r="A1070" t="inlineStr">
        <is>
          <t>Q06L01</t>
        </is>
      </c>
      <c r="B1070" t="inlineStr">
        <is>
          <t>VAGNER LUIS SANCHES DA SILVA</t>
        </is>
      </c>
      <c r="C1070" t="n">
        <v>1</v>
      </c>
      <c r="D1070" t="inlineStr">
        <is>
          <t>IPCA</t>
        </is>
      </c>
      <c r="E1070" t="n">
        <v>0.009488792934583046</v>
      </c>
      <c r="F1070" t="inlineStr">
        <is>
          <t>MENSAL</t>
        </is>
      </c>
      <c r="G1070" t="n">
        <v>48502</v>
      </c>
      <c r="H1070" t="n">
        <v>48502</v>
      </c>
      <c r="I1070" t="n">
        <v>128</v>
      </c>
      <c r="J1070" t="inlineStr">
        <is>
          <t>CARTEIRA</t>
        </is>
      </c>
      <c r="K1070" t="inlineStr">
        <is>
          <t>CONTRATO</t>
        </is>
      </c>
      <c r="L1070" t="n">
        <v>3768.73</v>
      </c>
      <c r="M1070" t="inlineStr">
        <is>
          <t>IBIRAPITANGA FASE 3</t>
        </is>
      </c>
      <c r="N1070" s="142">
        <f>DATE(YEAR(G1070),MONTH(G1070),1)</f>
        <v/>
      </c>
      <c r="O1070" s="132">
        <f>IF(G1070&gt;$K$3,"Futuro","Atraso")</f>
        <v/>
      </c>
      <c r="P1070">
        <f>12*(YEAR(G1070)-YEAR($K$3))+(MONTH(G1070)-MONTH($K$3))</f>
        <v/>
      </c>
      <c r="Q1070" s="366">
        <f>IF(M1070="IBIRAPITANGA FASE 3",IF(O1070="Atraso",L1070,L1070/(1+$I$2)^P1070),IF(O1070="Atraso",L1070,L1070/(1+$I$1)^P1070))</f>
        <v/>
      </c>
      <c r="R1070">
        <f>IF(O1070="Atraso",$K$3-G1070,0)</f>
        <v/>
      </c>
      <c r="S1070">
        <f>IF(R1070&lt;=15,"Até 15",IF(R1070&lt;=30,"Entre 15 e 30",IF(R1070&lt;=60,"Entre 30 e 60",IF(R1070&lt;=90,"Entre 60 e 90",IF(R1070&lt;=120,"Entre 90 e 120",IF(R1070&lt;=150,"Entre 120 e 150",IF(R1070&lt;=180,"Entre 150 e 180","Superior a 180")))))))</f>
        <v/>
      </c>
    </row>
    <row r="1071">
      <c r="A1071" t="inlineStr">
        <is>
          <t>Q06L01</t>
        </is>
      </c>
      <c r="B1071" t="inlineStr">
        <is>
          <t>VAGNER LUIS SANCHES DA SILVA</t>
        </is>
      </c>
      <c r="C1071" t="n">
        <v>1</v>
      </c>
      <c r="D1071" t="inlineStr">
        <is>
          <t>IPCA</t>
        </is>
      </c>
      <c r="E1071" t="n">
        <v>0.009488792934583046</v>
      </c>
      <c r="F1071" t="inlineStr">
        <is>
          <t>MENSAL</t>
        </is>
      </c>
      <c r="G1071" t="n">
        <v>48533</v>
      </c>
      <c r="H1071" t="n">
        <v>48533</v>
      </c>
      <c r="I1071" t="n">
        <v>129</v>
      </c>
      <c r="J1071" t="inlineStr">
        <is>
          <t>CARTEIRA</t>
        </is>
      </c>
      <c r="K1071" t="inlineStr">
        <is>
          <t>CONTRATO</t>
        </is>
      </c>
      <c r="L1071" t="n">
        <v>3768.73</v>
      </c>
      <c r="M1071" t="inlineStr">
        <is>
          <t>IBIRAPITANGA FASE 3</t>
        </is>
      </c>
      <c r="N1071" s="142">
        <f>DATE(YEAR(G1071),MONTH(G1071),1)</f>
        <v/>
      </c>
      <c r="O1071" s="132">
        <f>IF(G1071&gt;$K$3,"Futuro","Atraso")</f>
        <v/>
      </c>
      <c r="P1071">
        <f>12*(YEAR(G1071)-YEAR($K$3))+(MONTH(G1071)-MONTH($K$3))</f>
        <v/>
      </c>
      <c r="Q1071" s="366">
        <f>IF(M1071="IBIRAPITANGA FASE 3",IF(O1071="Atraso",L1071,L1071/(1+$I$2)^P1071),IF(O1071="Atraso",L1071,L1071/(1+$I$1)^P1071))</f>
        <v/>
      </c>
      <c r="R1071">
        <f>IF(O1071="Atraso",$K$3-G1071,0)</f>
        <v/>
      </c>
      <c r="S1071">
        <f>IF(R1071&lt;=15,"Até 15",IF(R1071&lt;=30,"Entre 15 e 30",IF(R1071&lt;=60,"Entre 30 e 60",IF(R1071&lt;=90,"Entre 60 e 90",IF(R1071&lt;=120,"Entre 90 e 120",IF(R1071&lt;=150,"Entre 120 e 150",IF(R1071&lt;=180,"Entre 150 e 180","Superior a 180")))))))</f>
        <v/>
      </c>
    </row>
    <row r="1072">
      <c r="A1072" t="inlineStr">
        <is>
          <t>Q06L01</t>
        </is>
      </c>
      <c r="B1072" t="inlineStr">
        <is>
          <t>VAGNER LUIS SANCHES DA SILVA</t>
        </is>
      </c>
      <c r="C1072" t="n">
        <v>1</v>
      </c>
      <c r="D1072" t="inlineStr">
        <is>
          <t>IPCA</t>
        </is>
      </c>
      <c r="E1072" t="n">
        <v>0.009488792934583046</v>
      </c>
      <c r="F1072" t="inlineStr">
        <is>
          <t>MENSAL</t>
        </is>
      </c>
      <c r="G1072" t="n">
        <v>48563</v>
      </c>
      <c r="H1072" t="n">
        <v>48563</v>
      </c>
      <c r="I1072" t="n">
        <v>130</v>
      </c>
      <c r="J1072" t="inlineStr">
        <is>
          <t>CARTEIRA</t>
        </is>
      </c>
      <c r="K1072" t="inlineStr">
        <is>
          <t>CONTRATO</t>
        </is>
      </c>
      <c r="L1072" t="n">
        <v>3768.73</v>
      </c>
      <c r="M1072" t="inlineStr">
        <is>
          <t>IBIRAPITANGA FASE 3</t>
        </is>
      </c>
      <c r="N1072" s="142">
        <f>DATE(YEAR(G1072),MONTH(G1072),1)</f>
        <v/>
      </c>
      <c r="O1072" s="132">
        <f>IF(G1072&gt;$K$3,"Futuro","Atraso")</f>
        <v/>
      </c>
      <c r="P1072">
        <f>12*(YEAR(G1072)-YEAR($K$3))+(MONTH(G1072)-MONTH($K$3))</f>
        <v/>
      </c>
      <c r="Q1072" s="366">
        <f>IF(M1072="IBIRAPITANGA FASE 3",IF(O1072="Atraso",L1072,L1072/(1+$I$2)^P1072),IF(O1072="Atraso",L1072,L1072/(1+$I$1)^P1072))</f>
        <v/>
      </c>
      <c r="R1072">
        <f>IF(O1072="Atraso",$K$3-G1072,0)</f>
        <v/>
      </c>
      <c r="S1072">
        <f>IF(R1072&lt;=15,"Até 15",IF(R1072&lt;=30,"Entre 15 e 30",IF(R1072&lt;=60,"Entre 30 e 60",IF(R1072&lt;=90,"Entre 60 e 90",IF(R1072&lt;=120,"Entre 90 e 120",IF(R1072&lt;=150,"Entre 120 e 150",IF(R1072&lt;=180,"Entre 150 e 180","Superior a 180")))))))</f>
        <v/>
      </c>
    </row>
    <row r="1073">
      <c r="A1073" t="inlineStr">
        <is>
          <t>Q06L01</t>
        </is>
      </c>
      <c r="B1073" t="inlineStr">
        <is>
          <t>VAGNER LUIS SANCHES DA SILVA</t>
        </is>
      </c>
      <c r="C1073" t="n">
        <v>1</v>
      </c>
      <c r="D1073" t="inlineStr">
        <is>
          <t>IPCA</t>
        </is>
      </c>
      <c r="E1073" t="n">
        <v>0.009488792934583046</v>
      </c>
      <c r="F1073" t="inlineStr">
        <is>
          <t>MENSAL</t>
        </is>
      </c>
      <c r="G1073" t="n">
        <v>48594</v>
      </c>
      <c r="H1073" t="n">
        <v>48594</v>
      </c>
      <c r="I1073" t="n">
        <v>131</v>
      </c>
      <c r="J1073" t="inlineStr">
        <is>
          <t>CARTEIRA</t>
        </is>
      </c>
      <c r="K1073" t="inlineStr">
        <is>
          <t>CONTRATO</t>
        </is>
      </c>
      <c r="L1073" t="n">
        <v>3768.73</v>
      </c>
      <c r="M1073" t="inlineStr">
        <is>
          <t>IBIRAPITANGA FASE 3</t>
        </is>
      </c>
      <c r="N1073" s="142">
        <f>DATE(YEAR(G1073),MONTH(G1073),1)</f>
        <v/>
      </c>
      <c r="O1073" s="132">
        <f>IF(G1073&gt;$K$3,"Futuro","Atraso")</f>
        <v/>
      </c>
      <c r="P1073">
        <f>12*(YEAR(G1073)-YEAR($K$3))+(MONTH(G1073)-MONTH($K$3))</f>
        <v/>
      </c>
      <c r="Q1073" s="366">
        <f>IF(M1073="IBIRAPITANGA FASE 3",IF(O1073="Atraso",L1073,L1073/(1+$I$2)^P1073),IF(O1073="Atraso",L1073,L1073/(1+$I$1)^P1073))</f>
        <v/>
      </c>
      <c r="R1073">
        <f>IF(O1073="Atraso",$K$3-G1073,0)</f>
        <v/>
      </c>
      <c r="S1073">
        <f>IF(R1073&lt;=15,"Até 15",IF(R1073&lt;=30,"Entre 15 e 30",IF(R1073&lt;=60,"Entre 30 e 60",IF(R1073&lt;=90,"Entre 60 e 90",IF(R1073&lt;=120,"Entre 90 e 120",IF(R1073&lt;=150,"Entre 120 e 150",IF(R1073&lt;=180,"Entre 150 e 180","Superior a 180")))))))</f>
        <v/>
      </c>
    </row>
    <row r="1074">
      <c r="A1074" t="inlineStr">
        <is>
          <t>Q06L01</t>
        </is>
      </c>
      <c r="B1074" t="inlineStr">
        <is>
          <t>VAGNER LUIS SANCHES DA SILVA</t>
        </is>
      </c>
      <c r="C1074" t="n">
        <v>1</v>
      </c>
      <c r="D1074" t="inlineStr">
        <is>
          <t>IPCA</t>
        </is>
      </c>
      <c r="E1074" t="n">
        <v>0.009488792934583046</v>
      </c>
      <c r="F1074" t="inlineStr">
        <is>
          <t>MENSAL</t>
        </is>
      </c>
      <c r="G1074" t="n">
        <v>48625</v>
      </c>
      <c r="H1074" t="n">
        <v>48625</v>
      </c>
      <c r="I1074" t="n">
        <v>132</v>
      </c>
      <c r="J1074" t="inlineStr">
        <is>
          <t>CARTEIRA</t>
        </is>
      </c>
      <c r="K1074" t="inlineStr">
        <is>
          <t>CONTRATO</t>
        </is>
      </c>
      <c r="L1074" t="n">
        <v>3768.73</v>
      </c>
      <c r="M1074" t="inlineStr">
        <is>
          <t>IBIRAPITANGA FASE 3</t>
        </is>
      </c>
      <c r="N1074" s="142">
        <f>DATE(YEAR(G1074),MONTH(G1074),1)</f>
        <v/>
      </c>
      <c r="O1074" s="132">
        <f>IF(G1074&gt;$K$3,"Futuro","Atraso")</f>
        <v/>
      </c>
      <c r="P1074">
        <f>12*(YEAR(G1074)-YEAR($K$3))+(MONTH(G1074)-MONTH($K$3))</f>
        <v/>
      </c>
      <c r="Q1074" s="366">
        <f>IF(M1074="IBIRAPITANGA FASE 3",IF(O1074="Atraso",L1074,L1074/(1+$I$2)^P1074),IF(O1074="Atraso",L1074,L1074/(1+$I$1)^P1074))</f>
        <v/>
      </c>
      <c r="R1074">
        <f>IF(O1074="Atraso",$K$3-G1074,0)</f>
        <v/>
      </c>
      <c r="S1074">
        <f>IF(R1074&lt;=15,"Até 15",IF(R1074&lt;=30,"Entre 15 e 30",IF(R1074&lt;=60,"Entre 30 e 60",IF(R1074&lt;=90,"Entre 60 e 90",IF(R1074&lt;=120,"Entre 90 e 120",IF(R1074&lt;=150,"Entre 120 e 150",IF(R1074&lt;=180,"Entre 150 e 180","Superior a 180")))))))</f>
        <v/>
      </c>
    </row>
    <row r="1075">
      <c r="A1075" t="inlineStr">
        <is>
          <t>Q06L01</t>
        </is>
      </c>
      <c r="B1075" t="inlineStr">
        <is>
          <t>VAGNER LUIS SANCHES DA SILVA</t>
        </is>
      </c>
      <c r="C1075" t="n">
        <v>1</v>
      </c>
      <c r="D1075" t="inlineStr">
        <is>
          <t>IPCA</t>
        </is>
      </c>
      <c r="E1075" t="n">
        <v>0.009488792934583046</v>
      </c>
      <c r="F1075" t="inlineStr">
        <is>
          <t>MENSAL</t>
        </is>
      </c>
      <c r="G1075" t="n">
        <v>48653</v>
      </c>
      <c r="H1075" t="n">
        <v>48653</v>
      </c>
      <c r="I1075" t="n">
        <v>133</v>
      </c>
      <c r="J1075" t="inlineStr">
        <is>
          <t>CARTEIRA</t>
        </is>
      </c>
      <c r="K1075" t="inlineStr">
        <is>
          <t>CONTRATO</t>
        </is>
      </c>
      <c r="L1075" t="n">
        <v>3768.73</v>
      </c>
      <c r="M1075" t="inlineStr">
        <is>
          <t>IBIRAPITANGA FASE 3</t>
        </is>
      </c>
      <c r="N1075" s="142">
        <f>DATE(YEAR(G1075),MONTH(G1075),1)</f>
        <v/>
      </c>
      <c r="O1075" s="132">
        <f>IF(G1075&gt;$K$3,"Futuro","Atraso")</f>
        <v/>
      </c>
      <c r="P1075">
        <f>12*(YEAR(G1075)-YEAR($K$3))+(MONTH(G1075)-MONTH($K$3))</f>
        <v/>
      </c>
      <c r="Q1075" s="366">
        <f>IF(M1075="IBIRAPITANGA FASE 3",IF(O1075="Atraso",L1075,L1075/(1+$I$2)^P1075),IF(O1075="Atraso",L1075,L1075/(1+$I$1)^P1075))</f>
        <v/>
      </c>
      <c r="R1075">
        <f>IF(O1075="Atraso",$K$3-G1075,0)</f>
        <v/>
      </c>
      <c r="S1075">
        <f>IF(R1075&lt;=15,"Até 15",IF(R1075&lt;=30,"Entre 15 e 30",IF(R1075&lt;=60,"Entre 30 e 60",IF(R1075&lt;=90,"Entre 60 e 90",IF(R1075&lt;=120,"Entre 90 e 120",IF(R1075&lt;=150,"Entre 120 e 150",IF(R1075&lt;=180,"Entre 150 e 180","Superior a 180")))))))</f>
        <v/>
      </c>
    </row>
    <row r="1076">
      <c r="A1076" t="inlineStr">
        <is>
          <t>Q06L01</t>
        </is>
      </c>
      <c r="B1076" t="inlineStr">
        <is>
          <t>VAGNER LUIS SANCHES DA SILVA</t>
        </is>
      </c>
      <c r="C1076" t="n">
        <v>1</v>
      </c>
      <c r="D1076" t="inlineStr">
        <is>
          <t>IPCA</t>
        </is>
      </c>
      <c r="E1076" t="n">
        <v>0.009488792934583046</v>
      </c>
      <c r="F1076" t="inlineStr">
        <is>
          <t>MENSAL</t>
        </is>
      </c>
      <c r="G1076" t="n">
        <v>48684</v>
      </c>
      <c r="H1076" t="n">
        <v>48684</v>
      </c>
      <c r="I1076" t="n">
        <v>134</v>
      </c>
      <c r="J1076" t="inlineStr">
        <is>
          <t>CARTEIRA</t>
        </is>
      </c>
      <c r="K1076" t="inlineStr">
        <is>
          <t>CONTRATO</t>
        </is>
      </c>
      <c r="L1076" t="n">
        <v>3768.73</v>
      </c>
      <c r="M1076" t="inlineStr">
        <is>
          <t>IBIRAPITANGA FASE 3</t>
        </is>
      </c>
      <c r="N1076" s="142">
        <f>DATE(YEAR(G1076),MONTH(G1076),1)</f>
        <v/>
      </c>
      <c r="O1076" s="132">
        <f>IF(G1076&gt;$K$3,"Futuro","Atraso")</f>
        <v/>
      </c>
      <c r="P1076">
        <f>12*(YEAR(G1076)-YEAR($K$3))+(MONTH(G1076)-MONTH($K$3))</f>
        <v/>
      </c>
      <c r="Q1076" s="366">
        <f>IF(M1076="IBIRAPITANGA FASE 3",IF(O1076="Atraso",L1076,L1076/(1+$I$2)^P1076),IF(O1076="Atraso",L1076,L1076/(1+$I$1)^P1076))</f>
        <v/>
      </c>
      <c r="R1076">
        <f>IF(O1076="Atraso",$K$3-G1076,0)</f>
        <v/>
      </c>
      <c r="S1076">
        <f>IF(R1076&lt;=15,"Até 15",IF(R1076&lt;=30,"Entre 15 e 30",IF(R1076&lt;=60,"Entre 30 e 60",IF(R1076&lt;=90,"Entre 60 e 90",IF(R1076&lt;=120,"Entre 90 e 120",IF(R1076&lt;=150,"Entre 120 e 150",IF(R1076&lt;=180,"Entre 150 e 180","Superior a 180")))))))</f>
        <v/>
      </c>
    </row>
    <row r="1077">
      <c r="A1077" t="inlineStr">
        <is>
          <t>Q06L01</t>
        </is>
      </c>
      <c r="B1077" t="inlineStr">
        <is>
          <t>VAGNER LUIS SANCHES DA SILVA</t>
        </is>
      </c>
      <c r="C1077" t="n">
        <v>1</v>
      </c>
      <c r="D1077" t="inlineStr">
        <is>
          <t>IPCA</t>
        </is>
      </c>
      <c r="E1077" t="n">
        <v>0.009488792934583046</v>
      </c>
      <c r="F1077" t="inlineStr">
        <is>
          <t>MENSAL</t>
        </is>
      </c>
      <c r="G1077" t="n">
        <v>48714</v>
      </c>
      <c r="H1077" t="n">
        <v>48714</v>
      </c>
      <c r="I1077" t="n">
        <v>135</v>
      </c>
      <c r="J1077" t="inlineStr">
        <is>
          <t>CARTEIRA</t>
        </is>
      </c>
      <c r="K1077" t="inlineStr">
        <is>
          <t>CONTRATO</t>
        </is>
      </c>
      <c r="L1077" t="n">
        <v>3768.73</v>
      </c>
      <c r="M1077" t="inlineStr">
        <is>
          <t>IBIRAPITANGA FASE 3</t>
        </is>
      </c>
      <c r="N1077" s="142">
        <f>DATE(YEAR(G1077),MONTH(G1077),1)</f>
        <v/>
      </c>
      <c r="O1077" s="132">
        <f>IF(G1077&gt;$K$3,"Futuro","Atraso")</f>
        <v/>
      </c>
      <c r="P1077">
        <f>12*(YEAR(G1077)-YEAR($K$3))+(MONTH(G1077)-MONTH($K$3))</f>
        <v/>
      </c>
      <c r="Q1077" s="366">
        <f>IF(M1077="IBIRAPITANGA FASE 3",IF(O1077="Atraso",L1077,L1077/(1+$I$2)^P1077),IF(O1077="Atraso",L1077,L1077/(1+$I$1)^P1077))</f>
        <v/>
      </c>
      <c r="R1077">
        <f>IF(O1077="Atraso",$K$3-G1077,0)</f>
        <v/>
      </c>
      <c r="S1077">
        <f>IF(R1077&lt;=15,"Até 15",IF(R1077&lt;=30,"Entre 15 e 30",IF(R1077&lt;=60,"Entre 30 e 60",IF(R1077&lt;=90,"Entre 60 e 90",IF(R1077&lt;=120,"Entre 90 e 120",IF(R1077&lt;=150,"Entre 120 e 150",IF(R1077&lt;=180,"Entre 150 e 180","Superior a 180")))))))</f>
        <v/>
      </c>
    </row>
    <row r="1078">
      <c r="A1078" t="inlineStr">
        <is>
          <t>Q06L01</t>
        </is>
      </c>
      <c r="B1078" t="inlineStr">
        <is>
          <t>VAGNER LUIS SANCHES DA SILVA</t>
        </is>
      </c>
      <c r="C1078" t="n">
        <v>1</v>
      </c>
      <c r="D1078" t="inlineStr">
        <is>
          <t>IPCA</t>
        </is>
      </c>
      <c r="E1078" t="n">
        <v>0.009488792934583046</v>
      </c>
      <c r="F1078" t="inlineStr">
        <is>
          <t>MENSAL</t>
        </is>
      </c>
      <c r="G1078" t="n">
        <v>48745</v>
      </c>
      <c r="H1078" t="n">
        <v>48745</v>
      </c>
      <c r="I1078" t="n">
        <v>136</v>
      </c>
      <c r="J1078" t="inlineStr">
        <is>
          <t>CARTEIRA</t>
        </is>
      </c>
      <c r="K1078" t="inlineStr">
        <is>
          <t>CONTRATO</t>
        </is>
      </c>
      <c r="L1078" t="n">
        <v>3768.73</v>
      </c>
      <c r="M1078" t="inlineStr">
        <is>
          <t>IBIRAPITANGA FASE 3</t>
        </is>
      </c>
      <c r="N1078" s="142">
        <f>DATE(YEAR(G1078),MONTH(G1078),1)</f>
        <v/>
      </c>
      <c r="O1078" s="132">
        <f>IF(G1078&gt;$K$3,"Futuro","Atraso")</f>
        <v/>
      </c>
      <c r="P1078">
        <f>12*(YEAR(G1078)-YEAR($K$3))+(MONTH(G1078)-MONTH($K$3))</f>
        <v/>
      </c>
      <c r="Q1078" s="366">
        <f>IF(M1078="IBIRAPITANGA FASE 3",IF(O1078="Atraso",L1078,L1078/(1+$I$2)^P1078),IF(O1078="Atraso",L1078,L1078/(1+$I$1)^P1078))</f>
        <v/>
      </c>
      <c r="R1078">
        <f>IF(O1078="Atraso",$K$3-G1078,0)</f>
        <v/>
      </c>
      <c r="S1078">
        <f>IF(R1078&lt;=15,"Até 15",IF(R1078&lt;=30,"Entre 15 e 30",IF(R1078&lt;=60,"Entre 30 e 60",IF(R1078&lt;=90,"Entre 60 e 90",IF(R1078&lt;=120,"Entre 90 e 120",IF(R1078&lt;=150,"Entre 120 e 150",IF(R1078&lt;=180,"Entre 150 e 180","Superior a 180")))))))</f>
        <v/>
      </c>
    </row>
    <row r="1079">
      <c r="A1079" t="inlineStr">
        <is>
          <t>Q06L01</t>
        </is>
      </c>
      <c r="B1079" t="inlineStr">
        <is>
          <t>VAGNER LUIS SANCHES DA SILVA</t>
        </is>
      </c>
      <c r="C1079" t="n">
        <v>1</v>
      </c>
      <c r="D1079" t="inlineStr">
        <is>
          <t>IPCA</t>
        </is>
      </c>
      <c r="E1079" t="n">
        <v>0.009488792934583046</v>
      </c>
      <c r="F1079" t="inlineStr">
        <is>
          <t>MENSAL</t>
        </is>
      </c>
      <c r="G1079" t="n">
        <v>48775</v>
      </c>
      <c r="H1079" t="n">
        <v>48775</v>
      </c>
      <c r="I1079" t="n">
        <v>137</v>
      </c>
      <c r="J1079" t="inlineStr">
        <is>
          <t>CARTEIRA</t>
        </is>
      </c>
      <c r="K1079" t="inlineStr">
        <is>
          <t>CONTRATO</t>
        </is>
      </c>
      <c r="L1079" t="n">
        <v>3768.73</v>
      </c>
      <c r="M1079" t="inlineStr">
        <is>
          <t>IBIRAPITANGA FASE 3</t>
        </is>
      </c>
      <c r="N1079" s="142">
        <f>DATE(YEAR(G1079),MONTH(G1079),1)</f>
        <v/>
      </c>
      <c r="O1079" s="132">
        <f>IF(G1079&gt;$K$3,"Futuro","Atraso")</f>
        <v/>
      </c>
      <c r="P1079">
        <f>12*(YEAR(G1079)-YEAR($K$3))+(MONTH(G1079)-MONTH($K$3))</f>
        <v/>
      </c>
      <c r="Q1079" s="366">
        <f>IF(M1079="IBIRAPITANGA FASE 3",IF(O1079="Atraso",L1079,L1079/(1+$I$2)^P1079),IF(O1079="Atraso",L1079,L1079/(1+$I$1)^P1079))</f>
        <v/>
      </c>
      <c r="R1079">
        <f>IF(O1079="Atraso",$K$3-G1079,0)</f>
        <v/>
      </c>
      <c r="S1079">
        <f>IF(R1079&lt;=15,"Até 15",IF(R1079&lt;=30,"Entre 15 e 30",IF(R1079&lt;=60,"Entre 30 e 60",IF(R1079&lt;=90,"Entre 60 e 90",IF(R1079&lt;=120,"Entre 90 e 120",IF(R1079&lt;=150,"Entre 120 e 150",IF(R1079&lt;=180,"Entre 150 e 180","Superior a 180")))))))</f>
        <v/>
      </c>
    </row>
    <row r="1080">
      <c r="A1080" t="inlineStr">
        <is>
          <t>Q06L01</t>
        </is>
      </c>
      <c r="B1080" t="inlineStr">
        <is>
          <t>VAGNER LUIS SANCHES DA SILVA</t>
        </is>
      </c>
      <c r="C1080" t="n">
        <v>1</v>
      </c>
      <c r="D1080" t="inlineStr">
        <is>
          <t>IPCA</t>
        </is>
      </c>
      <c r="E1080" t="n">
        <v>0.009488792934583046</v>
      </c>
      <c r="F1080" t="inlineStr">
        <is>
          <t>MENSAL</t>
        </is>
      </c>
      <c r="G1080" t="n">
        <v>48806</v>
      </c>
      <c r="H1080" t="n">
        <v>48806</v>
      </c>
      <c r="I1080" t="n">
        <v>138</v>
      </c>
      <c r="J1080" t="inlineStr">
        <is>
          <t>CARTEIRA</t>
        </is>
      </c>
      <c r="K1080" t="inlineStr">
        <is>
          <t>CONTRATO</t>
        </is>
      </c>
      <c r="L1080" t="n">
        <v>3768.73</v>
      </c>
      <c r="M1080" t="inlineStr">
        <is>
          <t>IBIRAPITANGA FASE 3</t>
        </is>
      </c>
      <c r="N1080" s="142">
        <f>DATE(YEAR(G1080),MONTH(G1080),1)</f>
        <v/>
      </c>
      <c r="O1080" s="132">
        <f>IF(G1080&gt;$K$3,"Futuro","Atraso")</f>
        <v/>
      </c>
      <c r="P1080">
        <f>12*(YEAR(G1080)-YEAR($K$3))+(MONTH(G1080)-MONTH($K$3))</f>
        <v/>
      </c>
      <c r="Q1080" s="366">
        <f>IF(M1080="IBIRAPITANGA FASE 3",IF(O1080="Atraso",L1080,L1080/(1+$I$2)^P1080),IF(O1080="Atraso",L1080,L1080/(1+$I$1)^P1080))</f>
        <v/>
      </c>
      <c r="R1080">
        <f>IF(O1080="Atraso",$K$3-G1080,0)</f>
        <v/>
      </c>
      <c r="S1080">
        <f>IF(R1080&lt;=15,"Até 15",IF(R1080&lt;=30,"Entre 15 e 30",IF(R1080&lt;=60,"Entre 30 e 60",IF(R1080&lt;=90,"Entre 60 e 90",IF(R1080&lt;=120,"Entre 90 e 120",IF(R1080&lt;=150,"Entre 120 e 150",IF(R1080&lt;=180,"Entre 150 e 180","Superior a 180")))))))</f>
        <v/>
      </c>
    </row>
    <row r="1081">
      <c r="A1081" t="inlineStr">
        <is>
          <t>Q06L01</t>
        </is>
      </c>
      <c r="B1081" t="inlineStr">
        <is>
          <t>VAGNER LUIS SANCHES DA SILVA</t>
        </is>
      </c>
      <c r="C1081" t="n">
        <v>1</v>
      </c>
      <c r="D1081" t="inlineStr">
        <is>
          <t>IPCA</t>
        </is>
      </c>
      <c r="E1081" t="n">
        <v>0.009488792934583046</v>
      </c>
      <c r="F1081" t="inlineStr">
        <is>
          <t>MENSAL</t>
        </is>
      </c>
      <c r="G1081" t="n">
        <v>48837</v>
      </c>
      <c r="H1081" t="n">
        <v>48837</v>
      </c>
      <c r="I1081" t="n">
        <v>139</v>
      </c>
      <c r="J1081" t="inlineStr">
        <is>
          <t>CARTEIRA</t>
        </is>
      </c>
      <c r="K1081" t="inlineStr">
        <is>
          <t>CONTRATO</t>
        </is>
      </c>
      <c r="L1081" t="n">
        <v>3768.73</v>
      </c>
      <c r="M1081" t="inlineStr">
        <is>
          <t>IBIRAPITANGA FASE 3</t>
        </is>
      </c>
      <c r="N1081" s="142">
        <f>DATE(YEAR(G1081),MONTH(G1081),1)</f>
        <v/>
      </c>
      <c r="O1081" s="132">
        <f>IF(G1081&gt;$K$3,"Futuro","Atraso")</f>
        <v/>
      </c>
      <c r="P1081">
        <f>12*(YEAR(G1081)-YEAR($K$3))+(MONTH(G1081)-MONTH($K$3))</f>
        <v/>
      </c>
      <c r="Q1081" s="366">
        <f>IF(M1081="IBIRAPITANGA FASE 3",IF(O1081="Atraso",L1081,L1081/(1+$I$2)^P1081),IF(O1081="Atraso",L1081,L1081/(1+$I$1)^P1081))</f>
        <v/>
      </c>
      <c r="R1081">
        <f>IF(O1081="Atraso",$K$3-G1081,0)</f>
        <v/>
      </c>
      <c r="S1081">
        <f>IF(R1081&lt;=15,"Até 15",IF(R1081&lt;=30,"Entre 15 e 30",IF(R1081&lt;=60,"Entre 30 e 60",IF(R1081&lt;=90,"Entre 60 e 90",IF(R1081&lt;=120,"Entre 90 e 120",IF(R1081&lt;=150,"Entre 120 e 150",IF(R1081&lt;=180,"Entre 150 e 180","Superior a 180")))))))</f>
        <v/>
      </c>
    </row>
    <row r="1082">
      <c r="A1082" t="inlineStr">
        <is>
          <t>Q06L01</t>
        </is>
      </c>
      <c r="B1082" t="inlineStr">
        <is>
          <t>VAGNER LUIS SANCHES DA SILVA</t>
        </is>
      </c>
      <c r="C1082" t="n">
        <v>1</v>
      </c>
      <c r="D1082" t="inlineStr">
        <is>
          <t>IPCA</t>
        </is>
      </c>
      <c r="E1082" t="n">
        <v>0.009488792934583046</v>
      </c>
      <c r="F1082" t="inlineStr">
        <is>
          <t>MENSAL</t>
        </is>
      </c>
      <c r="G1082" t="n">
        <v>48867</v>
      </c>
      <c r="H1082" t="n">
        <v>48867</v>
      </c>
      <c r="I1082" t="n">
        <v>140</v>
      </c>
      <c r="J1082" t="inlineStr">
        <is>
          <t>CARTEIRA</t>
        </is>
      </c>
      <c r="K1082" t="inlineStr">
        <is>
          <t>CONTRATO</t>
        </is>
      </c>
      <c r="L1082" t="n">
        <v>3768.73</v>
      </c>
      <c r="M1082" t="inlineStr">
        <is>
          <t>IBIRAPITANGA FASE 3</t>
        </is>
      </c>
      <c r="N1082" s="142">
        <f>DATE(YEAR(G1082),MONTH(G1082),1)</f>
        <v/>
      </c>
      <c r="O1082" s="132">
        <f>IF(G1082&gt;$K$3,"Futuro","Atraso")</f>
        <v/>
      </c>
      <c r="P1082">
        <f>12*(YEAR(G1082)-YEAR($K$3))+(MONTH(G1082)-MONTH($K$3))</f>
        <v/>
      </c>
      <c r="Q1082" s="366">
        <f>IF(M1082="IBIRAPITANGA FASE 3",IF(O1082="Atraso",L1082,L1082/(1+$I$2)^P1082),IF(O1082="Atraso",L1082,L1082/(1+$I$1)^P1082))</f>
        <v/>
      </c>
      <c r="R1082">
        <f>IF(O1082="Atraso",$K$3-G1082,0)</f>
        <v/>
      </c>
      <c r="S1082">
        <f>IF(R1082&lt;=15,"Até 15",IF(R1082&lt;=30,"Entre 15 e 30",IF(R1082&lt;=60,"Entre 30 e 60",IF(R1082&lt;=90,"Entre 60 e 90",IF(R1082&lt;=120,"Entre 90 e 120",IF(R1082&lt;=150,"Entre 120 e 150",IF(R1082&lt;=180,"Entre 150 e 180","Superior a 180")))))))</f>
        <v/>
      </c>
    </row>
    <row r="1083">
      <c r="A1083" t="inlineStr">
        <is>
          <t>Q06L01</t>
        </is>
      </c>
      <c r="B1083" t="inlineStr">
        <is>
          <t>VAGNER LUIS SANCHES DA SILVA</t>
        </is>
      </c>
      <c r="C1083" t="n">
        <v>1</v>
      </c>
      <c r="D1083" t="inlineStr">
        <is>
          <t>IPCA</t>
        </is>
      </c>
      <c r="E1083" t="n">
        <v>0.009488792934583046</v>
      </c>
      <c r="F1083" t="inlineStr">
        <is>
          <t>MENSAL</t>
        </is>
      </c>
      <c r="G1083" t="n">
        <v>48898</v>
      </c>
      <c r="H1083" t="n">
        <v>48898</v>
      </c>
      <c r="I1083" t="n">
        <v>141</v>
      </c>
      <c r="J1083" t="inlineStr">
        <is>
          <t>CARTEIRA</t>
        </is>
      </c>
      <c r="K1083" t="inlineStr">
        <is>
          <t>CONTRATO</t>
        </is>
      </c>
      <c r="L1083" t="n">
        <v>3768.73</v>
      </c>
      <c r="M1083" t="inlineStr">
        <is>
          <t>IBIRAPITANGA FASE 3</t>
        </is>
      </c>
      <c r="N1083" s="142">
        <f>DATE(YEAR(G1083),MONTH(G1083),1)</f>
        <v/>
      </c>
      <c r="O1083" s="132">
        <f>IF(G1083&gt;$K$3,"Futuro","Atraso")</f>
        <v/>
      </c>
      <c r="P1083">
        <f>12*(YEAR(G1083)-YEAR($K$3))+(MONTH(G1083)-MONTH($K$3))</f>
        <v/>
      </c>
      <c r="Q1083" s="366">
        <f>IF(M1083="IBIRAPITANGA FASE 3",IF(O1083="Atraso",L1083,L1083/(1+$I$2)^P1083),IF(O1083="Atraso",L1083,L1083/(1+$I$1)^P1083))</f>
        <v/>
      </c>
      <c r="R1083">
        <f>IF(O1083="Atraso",$K$3-G1083,0)</f>
        <v/>
      </c>
      <c r="S1083">
        <f>IF(R1083&lt;=15,"Até 15",IF(R1083&lt;=30,"Entre 15 e 30",IF(R1083&lt;=60,"Entre 30 e 60",IF(R1083&lt;=90,"Entre 60 e 90",IF(R1083&lt;=120,"Entre 90 e 120",IF(R1083&lt;=150,"Entre 120 e 150",IF(R1083&lt;=180,"Entre 150 e 180","Superior a 180")))))))</f>
        <v/>
      </c>
    </row>
    <row r="1084">
      <c r="A1084" t="inlineStr">
        <is>
          <t>Q06L01</t>
        </is>
      </c>
      <c r="B1084" t="inlineStr">
        <is>
          <t>VAGNER LUIS SANCHES DA SILVA</t>
        </is>
      </c>
      <c r="C1084" t="n">
        <v>1</v>
      </c>
      <c r="D1084" t="inlineStr">
        <is>
          <t>IPCA</t>
        </is>
      </c>
      <c r="E1084" t="n">
        <v>0.009488792934583046</v>
      </c>
      <c r="F1084" t="inlineStr">
        <is>
          <t>MENSAL</t>
        </is>
      </c>
      <c r="G1084" t="n">
        <v>48928</v>
      </c>
      <c r="H1084" t="n">
        <v>48928</v>
      </c>
      <c r="I1084" t="n">
        <v>142</v>
      </c>
      <c r="J1084" t="inlineStr">
        <is>
          <t>CARTEIRA</t>
        </is>
      </c>
      <c r="K1084" t="inlineStr">
        <is>
          <t>CONTRATO</t>
        </is>
      </c>
      <c r="L1084" t="n">
        <v>3768.73</v>
      </c>
      <c r="M1084" t="inlineStr">
        <is>
          <t>IBIRAPITANGA FASE 3</t>
        </is>
      </c>
      <c r="N1084" s="142">
        <f>DATE(YEAR(G1084),MONTH(G1084),1)</f>
        <v/>
      </c>
      <c r="O1084" s="132">
        <f>IF(G1084&gt;$K$3,"Futuro","Atraso")</f>
        <v/>
      </c>
      <c r="P1084">
        <f>12*(YEAR(G1084)-YEAR($K$3))+(MONTH(G1084)-MONTH($K$3))</f>
        <v/>
      </c>
      <c r="Q1084" s="366">
        <f>IF(M1084="IBIRAPITANGA FASE 3",IF(O1084="Atraso",L1084,L1084/(1+$I$2)^P1084),IF(O1084="Atraso",L1084,L1084/(1+$I$1)^P1084))</f>
        <v/>
      </c>
      <c r="R1084">
        <f>IF(O1084="Atraso",$K$3-G1084,0)</f>
        <v/>
      </c>
      <c r="S1084">
        <f>IF(R1084&lt;=15,"Até 15",IF(R1084&lt;=30,"Entre 15 e 30",IF(R1084&lt;=60,"Entre 30 e 60",IF(R1084&lt;=90,"Entre 60 e 90",IF(R1084&lt;=120,"Entre 90 e 120",IF(R1084&lt;=150,"Entre 120 e 150",IF(R1084&lt;=180,"Entre 150 e 180","Superior a 180")))))))</f>
        <v/>
      </c>
    </row>
    <row r="1085">
      <c r="A1085" t="inlineStr">
        <is>
          <t>Q06L01</t>
        </is>
      </c>
      <c r="B1085" t="inlineStr">
        <is>
          <t>VAGNER LUIS SANCHES DA SILVA</t>
        </is>
      </c>
      <c r="C1085" t="n">
        <v>1</v>
      </c>
      <c r="D1085" t="inlineStr">
        <is>
          <t>IPCA</t>
        </is>
      </c>
      <c r="E1085" t="n">
        <v>0.009488792934583046</v>
      </c>
      <c r="F1085" t="inlineStr">
        <is>
          <t>MENSAL</t>
        </is>
      </c>
      <c r="G1085" t="n">
        <v>48959</v>
      </c>
      <c r="H1085" t="n">
        <v>48959</v>
      </c>
      <c r="I1085" t="n">
        <v>143</v>
      </c>
      <c r="J1085" t="inlineStr">
        <is>
          <t>CARTEIRA</t>
        </is>
      </c>
      <c r="K1085" t="inlineStr">
        <is>
          <t>CONTRATO</t>
        </is>
      </c>
      <c r="L1085" t="n">
        <v>3768.73</v>
      </c>
      <c r="M1085" t="inlineStr">
        <is>
          <t>IBIRAPITANGA FASE 3</t>
        </is>
      </c>
      <c r="N1085" s="142">
        <f>DATE(YEAR(G1085),MONTH(G1085),1)</f>
        <v/>
      </c>
      <c r="O1085" s="132">
        <f>IF(G1085&gt;$K$3,"Futuro","Atraso")</f>
        <v/>
      </c>
      <c r="P1085">
        <f>12*(YEAR(G1085)-YEAR($K$3))+(MONTH(G1085)-MONTH($K$3))</f>
        <v/>
      </c>
      <c r="Q1085" s="366">
        <f>IF(M1085="IBIRAPITANGA FASE 3",IF(O1085="Atraso",L1085,L1085/(1+$I$2)^P1085),IF(O1085="Atraso",L1085,L1085/(1+$I$1)^P1085))</f>
        <v/>
      </c>
      <c r="R1085">
        <f>IF(O1085="Atraso",$K$3-G1085,0)</f>
        <v/>
      </c>
      <c r="S1085">
        <f>IF(R1085&lt;=15,"Até 15",IF(R1085&lt;=30,"Entre 15 e 30",IF(R1085&lt;=60,"Entre 30 e 60",IF(R1085&lt;=90,"Entre 60 e 90",IF(R1085&lt;=120,"Entre 90 e 120",IF(R1085&lt;=150,"Entre 120 e 150",IF(R1085&lt;=180,"Entre 150 e 180","Superior a 180")))))))</f>
        <v/>
      </c>
    </row>
    <row r="1086">
      <c r="A1086" t="inlineStr">
        <is>
          <t>Q06L01</t>
        </is>
      </c>
      <c r="B1086" t="inlineStr">
        <is>
          <t>VAGNER LUIS SANCHES DA SILVA</t>
        </is>
      </c>
      <c r="C1086" t="n">
        <v>1</v>
      </c>
      <c r="D1086" t="inlineStr">
        <is>
          <t>IPCA</t>
        </is>
      </c>
      <c r="E1086" t="n">
        <v>0.009488792934583046</v>
      </c>
      <c r="F1086" t="inlineStr">
        <is>
          <t>MENSAL</t>
        </is>
      </c>
      <c r="G1086" t="n">
        <v>48990</v>
      </c>
      <c r="H1086" t="n">
        <v>48990</v>
      </c>
      <c r="I1086" t="n">
        <v>144</v>
      </c>
      <c r="J1086" t="inlineStr">
        <is>
          <t>CARTEIRA</t>
        </is>
      </c>
      <c r="K1086" t="inlineStr">
        <is>
          <t>CONTRATO</t>
        </is>
      </c>
      <c r="L1086" t="n">
        <v>3768.73</v>
      </c>
      <c r="M1086" t="inlineStr">
        <is>
          <t>IBIRAPITANGA FASE 3</t>
        </is>
      </c>
      <c r="N1086" s="142">
        <f>DATE(YEAR(G1086),MONTH(G1086),1)</f>
        <v/>
      </c>
      <c r="O1086" s="132">
        <f>IF(G1086&gt;$K$3,"Futuro","Atraso")</f>
        <v/>
      </c>
      <c r="P1086">
        <f>12*(YEAR(G1086)-YEAR($K$3))+(MONTH(G1086)-MONTH($K$3))</f>
        <v/>
      </c>
      <c r="Q1086" s="366">
        <f>IF(M1086="IBIRAPITANGA FASE 3",IF(O1086="Atraso",L1086,L1086/(1+$I$2)^P1086),IF(O1086="Atraso",L1086,L1086/(1+$I$1)^P1086))</f>
        <v/>
      </c>
      <c r="R1086">
        <f>IF(O1086="Atraso",$K$3-G1086,0)</f>
        <v/>
      </c>
      <c r="S1086">
        <f>IF(R1086&lt;=15,"Até 15",IF(R1086&lt;=30,"Entre 15 e 30",IF(R1086&lt;=60,"Entre 30 e 60",IF(R1086&lt;=90,"Entre 60 e 90",IF(R1086&lt;=120,"Entre 90 e 120",IF(R1086&lt;=150,"Entre 120 e 150",IF(R1086&lt;=180,"Entre 150 e 180","Superior a 180")))))))</f>
        <v/>
      </c>
    </row>
    <row r="1087">
      <c r="A1087" t="inlineStr">
        <is>
          <t>Q06L01</t>
        </is>
      </c>
      <c r="B1087" t="inlineStr">
        <is>
          <t>VAGNER LUIS SANCHES DA SILVA</t>
        </is>
      </c>
      <c r="C1087" t="n">
        <v>1</v>
      </c>
      <c r="D1087" t="inlineStr">
        <is>
          <t>IPCA</t>
        </is>
      </c>
      <c r="E1087" t="n">
        <v>0.009488792934583046</v>
      </c>
      <c r="F1087" t="inlineStr">
        <is>
          <t>MENSAL</t>
        </is>
      </c>
      <c r="G1087" t="n">
        <v>49018</v>
      </c>
      <c r="H1087" t="n">
        <v>49018</v>
      </c>
      <c r="I1087" t="n">
        <v>145</v>
      </c>
      <c r="J1087" t="inlineStr">
        <is>
          <t>CARTEIRA</t>
        </is>
      </c>
      <c r="K1087" t="inlineStr">
        <is>
          <t>CONTRATO</t>
        </is>
      </c>
      <c r="L1087" t="n">
        <v>3768.73</v>
      </c>
      <c r="M1087" t="inlineStr">
        <is>
          <t>IBIRAPITANGA FASE 3</t>
        </is>
      </c>
      <c r="N1087" s="142">
        <f>DATE(YEAR(G1087),MONTH(G1087),1)</f>
        <v/>
      </c>
      <c r="O1087" s="132">
        <f>IF(G1087&gt;$K$3,"Futuro","Atraso")</f>
        <v/>
      </c>
      <c r="P1087">
        <f>12*(YEAR(G1087)-YEAR($K$3))+(MONTH(G1087)-MONTH($K$3))</f>
        <v/>
      </c>
      <c r="Q1087" s="366">
        <f>IF(M1087="IBIRAPITANGA FASE 3",IF(O1087="Atraso",L1087,L1087/(1+$I$2)^P1087),IF(O1087="Atraso",L1087,L1087/(1+$I$1)^P1087))</f>
        <v/>
      </c>
      <c r="R1087">
        <f>IF(O1087="Atraso",$K$3-G1087,0)</f>
        <v/>
      </c>
      <c r="S1087">
        <f>IF(R1087&lt;=15,"Até 15",IF(R1087&lt;=30,"Entre 15 e 30",IF(R1087&lt;=60,"Entre 30 e 60",IF(R1087&lt;=90,"Entre 60 e 90",IF(R1087&lt;=120,"Entre 90 e 120",IF(R1087&lt;=150,"Entre 120 e 150",IF(R1087&lt;=180,"Entre 150 e 180","Superior a 180")))))))</f>
        <v/>
      </c>
    </row>
    <row r="1088">
      <c r="A1088" t="inlineStr">
        <is>
          <t>Q06L01</t>
        </is>
      </c>
      <c r="B1088" t="inlineStr">
        <is>
          <t>VAGNER LUIS SANCHES DA SILVA</t>
        </is>
      </c>
      <c r="C1088" t="n">
        <v>1</v>
      </c>
      <c r="D1088" t="inlineStr">
        <is>
          <t>IPCA</t>
        </is>
      </c>
      <c r="E1088" t="n">
        <v>0.009488792934583046</v>
      </c>
      <c r="F1088" t="inlineStr">
        <is>
          <t>MENSAL</t>
        </is>
      </c>
      <c r="G1088" t="n">
        <v>49049</v>
      </c>
      <c r="H1088" t="n">
        <v>49049</v>
      </c>
      <c r="I1088" t="n">
        <v>146</v>
      </c>
      <c r="J1088" t="inlineStr">
        <is>
          <t>CARTEIRA</t>
        </is>
      </c>
      <c r="K1088" t="inlineStr">
        <is>
          <t>CONTRATO</t>
        </is>
      </c>
      <c r="L1088" t="n">
        <v>3768.73</v>
      </c>
      <c r="M1088" t="inlineStr">
        <is>
          <t>IBIRAPITANGA FASE 3</t>
        </is>
      </c>
      <c r="N1088" s="142">
        <f>DATE(YEAR(G1088),MONTH(G1088),1)</f>
        <v/>
      </c>
      <c r="O1088" s="132">
        <f>IF(G1088&gt;$K$3,"Futuro","Atraso")</f>
        <v/>
      </c>
      <c r="P1088">
        <f>12*(YEAR(G1088)-YEAR($K$3))+(MONTH(G1088)-MONTH($K$3))</f>
        <v/>
      </c>
      <c r="Q1088" s="366">
        <f>IF(M1088="IBIRAPITANGA FASE 3",IF(O1088="Atraso",L1088,L1088/(1+$I$2)^P1088),IF(O1088="Atraso",L1088,L1088/(1+$I$1)^P1088))</f>
        <v/>
      </c>
      <c r="R1088">
        <f>IF(O1088="Atraso",$K$3-G1088,0)</f>
        <v/>
      </c>
      <c r="S1088">
        <f>IF(R1088&lt;=15,"Até 15",IF(R1088&lt;=30,"Entre 15 e 30",IF(R1088&lt;=60,"Entre 30 e 60",IF(R1088&lt;=90,"Entre 60 e 90",IF(R1088&lt;=120,"Entre 90 e 120",IF(R1088&lt;=150,"Entre 120 e 150",IF(R1088&lt;=180,"Entre 150 e 180","Superior a 180")))))))</f>
        <v/>
      </c>
    </row>
    <row r="1089">
      <c r="A1089" t="inlineStr">
        <is>
          <t>Q06L01</t>
        </is>
      </c>
      <c r="B1089" t="inlineStr">
        <is>
          <t>VAGNER LUIS SANCHES DA SILVA</t>
        </is>
      </c>
      <c r="C1089" t="n">
        <v>1</v>
      </c>
      <c r="D1089" t="inlineStr">
        <is>
          <t>IPCA</t>
        </is>
      </c>
      <c r="E1089" t="n">
        <v>0.009488792934583046</v>
      </c>
      <c r="F1089" t="inlineStr">
        <is>
          <t>MENSAL</t>
        </is>
      </c>
      <c r="G1089" t="n">
        <v>49079</v>
      </c>
      <c r="H1089" t="n">
        <v>49079</v>
      </c>
      <c r="I1089" t="n">
        <v>147</v>
      </c>
      <c r="J1089" t="inlineStr">
        <is>
          <t>CARTEIRA</t>
        </is>
      </c>
      <c r="K1089" t="inlineStr">
        <is>
          <t>CONTRATO</t>
        </is>
      </c>
      <c r="L1089" t="n">
        <v>3768.73</v>
      </c>
      <c r="M1089" t="inlineStr">
        <is>
          <t>IBIRAPITANGA FASE 3</t>
        </is>
      </c>
      <c r="N1089" s="142">
        <f>DATE(YEAR(G1089),MONTH(G1089),1)</f>
        <v/>
      </c>
      <c r="O1089" s="132">
        <f>IF(G1089&gt;$K$3,"Futuro","Atraso")</f>
        <v/>
      </c>
      <c r="P1089">
        <f>12*(YEAR(G1089)-YEAR($K$3))+(MONTH(G1089)-MONTH($K$3))</f>
        <v/>
      </c>
      <c r="Q1089" s="366">
        <f>IF(M1089="IBIRAPITANGA FASE 3",IF(O1089="Atraso",L1089,L1089/(1+$I$2)^P1089),IF(O1089="Atraso",L1089,L1089/(1+$I$1)^P1089))</f>
        <v/>
      </c>
      <c r="R1089">
        <f>IF(O1089="Atraso",$K$3-G1089,0)</f>
        <v/>
      </c>
      <c r="S1089">
        <f>IF(R1089&lt;=15,"Até 15",IF(R1089&lt;=30,"Entre 15 e 30",IF(R1089&lt;=60,"Entre 30 e 60",IF(R1089&lt;=90,"Entre 60 e 90",IF(R1089&lt;=120,"Entre 90 e 120",IF(R1089&lt;=150,"Entre 120 e 150",IF(R1089&lt;=180,"Entre 150 e 180","Superior a 180")))))))</f>
        <v/>
      </c>
    </row>
    <row r="1090">
      <c r="A1090" t="inlineStr">
        <is>
          <t>Q06L01</t>
        </is>
      </c>
      <c r="B1090" t="inlineStr">
        <is>
          <t>VAGNER LUIS SANCHES DA SILVA</t>
        </is>
      </c>
      <c r="C1090" t="n">
        <v>1</v>
      </c>
      <c r="D1090" t="inlineStr">
        <is>
          <t>IPCA</t>
        </is>
      </c>
      <c r="E1090" t="n">
        <v>0.009488792934583046</v>
      </c>
      <c r="F1090" t="inlineStr">
        <is>
          <t>MENSAL</t>
        </is>
      </c>
      <c r="G1090" t="n">
        <v>49110</v>
      </c>
      <c r="H1090" t="n">
        <v>49110</v>
      </c>
      <c r="I1090" t="n">
        <v>148</v>
      </c>
      <c r="J1090" t="inlineStr">
        <is>
          <t>CARTEIRA</t>
        </is>
      </c>
      <c r="K1090" t="inlineStr">
        <is>
          <t>CONTRATO</t>
        </is>
      </c>
      <c r="L1090" t="n">
        <v>3768.73</v>
      </c>
      <c r="M1090" t="inlineStr">
        <is>
          <t>IBIRAPITANGA FASE 3</t>
        </is>
      </c>
      <c r="N1090" s="142">
        <f>DATE(YEAR(G1090),MONTH(G1090),1)</f>
        <v/>
      </c>
      <c r="O1090" s="132">
        <f>IF(G1090&gt;$K$3,"Futuro","Atraso")</f>
        <v/>
      </c>
      <c r="P1090">
        <f>12*(YEAR(G1090)-YEAR($K$3))+(MONTH(G1090)-MONTH($K$3))</f>
        <v/>
      </c>
      <c r="Q1090" s="366">
        <f>IF(M1090="IBIRAPITANGA FASE 3",IF(O1090="Atraso",L1090,L1090/(1+$I$2)^P1090),IF(O1090="Atraso",L1090,L1090/(1+$I$1)^P1090))</f>
        <v/>
      </c>
      <c r="R1090">
        <f>IF(O1090="Atraso",$K$3-G1090,0)</f>
        <v/>
      </c>
      <c r="S1090">
        <f>IF(R1090&lt;=15,"Até 15",IF(R1090&lt;=30,"Entre 15 e 30",IF(R1090&lt;=60,"Entre 30 e 60",IF(R1090&lt;=90,"Entre 60 e 90",IF(R1090&lt;=120,"Entre 90 e 120",IF(R1090&lt;=150,"Entre 120 e 150",IF(R1090&lt;=180,"Entre 150 e 180","Superior a 180")))))))</f>
        <v/>
      </c>
    </row>
    <row r="1091">
      <c r="A1091" t="inlineStr">
        <is>
          <t>Q06L01</t>
        </is>
      </c>
      <c r="B1091" t="inlineStr">
        <is>
          <t>VAGNER LUIS SANCHES DA SILVA</t>
        </is>
      </c>
      <c r="C1091" t="n">
        <v>1</v>
      </c>
      <c r="D1091" t="inlineStr">
        <is>
          <t>IPCA</t>
        </is>
      </c>
      <c r="E1091" t="n">
        <v>0.009488792934583046</v>
      </c>
      <c r="F1091" t="inlineStr">
        <is>
          <t>MENSAL</t>
        </is>
      </c>
      <c r="G1091" t="n">
        <v>49140</v>
      </c>
      <c r="H1091" t="n">
        <v>49140</v>
      </c>
      <c r="I1091" t="n">
        <v>149</v>
      </c>
      <c r="J1091" t="inlineStr">
        <is>
          <t>CARTEIRA</t>
        </is>
      </c>
      <c r="K1091" t="inlineStr">
        <is>
          <t>CONTRATO</t>
        </is>
      </c>
      <c r="L1091" t="n">
        <v>3768.73</v>
      </c>
      <c r="M1091" t="inlineStr">
        <is>
          <t>IBIRAPITANGA FASE 3</t>
        </is>
      </c>
      <c r="N1091" s="142">
        <f>DATE(YEAR(G1091),MONTH(G1091),1)</f>
        <v/>
      </c>
      <c r="O1091" s="132">
        <f>IF(G1091&gt;$K$3,"Futuro","Atraso")</f>
        <v/>
      </c>
      <c r="P1091">
        <f>12*(YEAR(G1091)-YEAR($K$3))+(MONTH(G1091)-MONTH($K$3))</f>
        <v/>
      </c>
      <c r="Q1091" s="366">
        <f>IF(M1091="IBIRAPITANGA FASE 3",IF(O1091="Atraso",L1091,L1091/(1+$I$2)^P1091),IF(O1091="Atraso",L1091,L1091/(1+$I$1)^P1091))</f>
        <v/>
      </c>
      <c r="R1091">
        <f>IF(O1091="Atraso",$K$3-G1091,0)</f>
        <v/>
      </c>
      <c r="S1091">
        <f>IF(R1091&lt;=15,"Até 15",IF(R1091&lt;=30,"Entre 15 e 30",IF(R1091&lt;=60,"Entre 30 e 60",IF(R1091&lt;=90,"Entre 60 e 90",IF(R1091&lt;=120,"Entre 90 e 120",IF(R1091&lt;=150,"Entre 120 e 150",IF(R1091&lt;=180,"Entre 150 e 180","Superior a 180")))))))</f>
        <v/>
      </c>
    </row>
    <row r="1092">
      <c r="A1092" t="inlineStr">
        <is>
          <t>Q06L01</t>
        </is>
      </c>
      <c r="B1092" t="inlineStr">
        <is>
          <t>VAGNER LUIS SANCHES DA SILVA</t>
        </is>
      </c>
      <c r="C1092" t="n">
        <v>1</v>
      </c>
      <c r="D1092" t="inlineStr">
        <is>
          <t>IPCA</t>
        </is>
      </c>
      <c r="E1092" t="n">
        <v>0.009488792934583046</v>
      </c>
      <c r="F1092" t="inlineStr">
        <is>
          <t>MENSAL</t>
        </is>
      </c>
      <c r="G1092" t="n">
        <v>49171</v>
      </c>
      <c r="H1092" t="n">
        <v>49171</v>
      </c>
      <c r="I1092" t="n">
        <v>150</v>
      </c>
      <c r="J1092" t="inlineStr">
        <is>
          <t>CARTEIRA</t>
        </is>
      </c>
      <c r="K1092" t="inlineStr">
        <is>
          <t>CONTRATO</t>
        </is>
      </c>
      <c r="L1092" t="n">
        <v>3768.73</v>
      </c>
      <c r="M1092" t="inlineStr">
        <is>
          <t>IBIRAPITANGA FASE 3</t>
        </is>
      </c>
      <c r="N1092" s="142">
        <f>DATE(YEAR(G1092),MONTH(G1092),1)</f>
        <v/>
      </c>
      <c r="O1092" s="132">
        <f>IF(G1092&gt;$K$3,"Futuro","Atraso")</f>
        <v/>
      </c>
      <c r="P1092">
        <f>12*(YEAR(G1092)-YEAR($K$3))+(MONTH(G1092)-MONTH($K$3))</f>
        <v/>
      </c>
      <c r="Q1092" s="366">
        <f>IF(M1092="IBIRAPITANGA FASE 3",IF(O1092="Atraso",L1092,L1092/(1+$I$2)^P1092),IF(O1092="Atraso",L1092,L1092/(1+$I$1)^P1092))</f>
        <v/>
      </c>
      <c r="R1092">
        <f>IF(O1092="Atraso",$K$3-G1092,0)</f>
        <v/>
      </c>
      <c r="S1092">
        <f>IF(R1092&lt;=15,"Até 15",IF(R1092&lt;=30,"Entre 15 e 30",IF(R1092&lt;=60,"Entre 30 e 60",IF(R1092&lt;=90,"Entre 60 e 90",IF(R1092&lt;=120,"Entre 90 e 120",IF(R1092&lt;=150,"Entre 120 e 150",IF(R1092&lt;=180,"Entre 150 e 180","Superior a 180")))))))</f>
        <v/>
      </c>
    </row>
    <row r="1093">
      <c r="A1093" t="inlineStr">
        <is>
          <t>Q06L01</t>
        </is>
      </c>
      <c r="B1093" t="inlineStr">
        <is>
          <t>VAGNER LUIS SANCHES DA SILVA</t>
        </is>
      </c>
      <c r="C1093" t="n">
        <v>1</v>
      </c>
      <c r="D1093" t="inlineStr">
        <is>
          <t>IPCA</t>
        </is>
      </c>
      <c r="E1093" t="n">
        <v>0.009488792934583046</v>
      </c>
      <c r="F1093" t="inlineStr">
        <is>
          <t>MENSAL</t>
        </is>
      </c>
      <c r="G1093" t="n">
        <v>49202</v>
      </c>
      <c r="H1093" t="n">
        <v>49202</v>
      </c>
      <c r="I1093" t="n">
        <v>151</v>
      </c>
      <c r="J1093" t="inlineStr">
        <is>
          <t>CARTEIRA</t>
        </is>
      </c>
      <c r="K1093" t="inlineStr">
        <is>
          <t>CONTRATO</t>
        </is>
      </c>
      <c r="L1093" t="n">
        <v>3768.73</v>
      </c>
      <c r="M1093" t="inlineStr">
        <is>
          <t>IBIRAPITANGA FASE 3</t>
        </is>
      </c>
      <c r="N1093" s="142">
        <f>DATE(YEAR(G1093),MONTH(G1093),1)</f>
        <v/>
      </c>
      <c r="O1093" s="132">
        <f>IF(G1093&gt;$K$3,"Futuro","Atraso")</f>
        <v/>
      </c>
      <c r="P1093">
        <f>12*(YEAR(G1093)-YEAR($K$3))+(MONTH(G1093)-MONTH($K$3))</f>
        <v/>
      </c>
      <c r="Q1093" s="366">
        <f>IF(M1093="IBIRAPITANGA FASE 3",IF(O1093="Atraso",L1093,L1093/(1+$I$2)^P1093),IF(O1093="Atraso",L1093,L1093/(1+$I$1)^P1093))</f>
        <v/>
      </c>
      <c r="R1093">
        <f>IF(O1093="Atraso",$K$3-G1093,0)</f>
        <v/>
      </c>
      <c r="S1093">
        <f>IF(R1093&lt;=15,"Até 15",IF(R1093&lt;=30,"Entre 15 e 30",IF(R1093&lt;=60,"Entre 30 e 60",IF(R1093&lt;=90,"Entre 60 e 90",IF(R1093&lt;=120,"Entre 90 e 120",IF(R1093&lt;=150,"Entre 120 e 150",IF(R1093&lt;=180,"Entre 150 e 180","Superior a 180")))))))</f>
        <v/>
      </c>
    </row>
    <row r="1094">
      <c r="A1094" t="inlineStr">
        <is>
          <t>Q06L01</t>
        </is>
      </c>
      <c r="B1094" t="inlineStr">
        <is>
          <t>VAGNER LUIS SANCHES DA SILVA</t>
        </is>
      </c>
      <c r="C1094" t="n">
        <v>1</v>
      </c>
      <c r="D1094" t="inlineStr">
        <is>
          <t>IPCA</t>
        </is>
      </c>
      <c r="E1094" t="n">
        <v>0.009488792934583046</v>
      </c>
      <c r="F1094" t="inlineStr">
        <is>
          <t>MENSAL</t>
        </is>
      </c>
      <c r="G1094" t="n">
        <v>49232</v>
      </c>
      <c r="H1094" t="n">
        <v>49232</v>
      </c>
      <c r="I1094" t="n">
        <v>152</v>
      </c>
      <c r="J1094" t="inlineStr">
        <is>
          <t>CARTEIRA</t>
        </is>
      </c>
      <c r="K1094" t="inlineStr">
        <is>
          <t>CONTRATO</t>
        </is>
      </c>
      <c r="L1094" t="n">
        <v>3768.73</v>
      </c>
      <c r="M1094" t="inlineStr">
        <is>
          <t>IBIRAPITANGA FASE 3</t>
        </is>
      </c>
      <c r="N1094" s="142">
        <f>DATE(YEAR(G1094),MONTH(G1094),1)</f>
        <v/>
      </c>
      <c r="O1094" s="132">
        <f>IF(G1094&gt;$K$3,"Futuro","Atraso")</f>
        <v/>
      </c>
      <c r="P1094">
        <f>12*(YEAR(G1094)-YEAR($K$3))+(MONTH(G1094)-MONTH($K$3))</f>
        <v/>
      </c>
      <c r="Q1094" s="366">
        <f>IF(M1094="IBIRAPITANGA FASE 3",IF(O1094="Atraso",L1094,L1094/(1+$I$2)^P1094),IF(O1094="Atraso",L1094,L1094/(1+$I$1)^P1094))</f>
        <v/>
      </c>
      <c r="R1094">
        <f>IF(O1094="Atraso",$K$3-G1094,0)</f>
        <v/>
      </c>
      <c r="S1094">
        <f>IF(R1094&lt;=15,"Até 15",IF(R1094&lt;=30,"Entre 15 e 30",IF(R1094&lt;=60,"Entre 30 e 60",IF(R1094&lt;=90,"Entre 60 e 90",IF(R1094&lt;=120,"Entre 90 e 120",IF(R1094&lt;=150,"Entre 120 e 150",IF(R1094&lt;=180,"Entre 150 e 180","Superior a 180")))))))</f>
        <v/>
      </c>
    </row>
    <row r="1095">
      <c r="A1095" t="inlineStr">
        <is>
          <t>Q06L01</t>
        </is>
      </c>
      <c r="B1095" t="inlineStr">
        <is>
          <t>VAGNER LUIS SANCHES DA SILVA</t>
        </is>
      </c>
      <c r="C1095" t="n">
        <v>1</v>
      </c>
      <c r="D1095" t="inlineStr">
        <is>
          <t>IPCA</t>
        </is>
      </c>
      <c r="E1095" t="n">
        <v>0.009488792934583046</v>
      </c>
      <c r="F1095" t="inlineStr">
        <is>
          <t>MENSAL</t>
        </is>
      </c>
      <c r="G1095" t="n">
        <v>49263</v>
      </c>
      <c r="H1095" t="n">
        <v>49263</v>
      </c>
      <c r="I1095" t="n">
        <v>153</v>
      </c>
      <c r="J1095" t="inlineStr">
        <is>
          <t>CARTEIRA</t>
        </is>
      </c>
      <c r="K1095" t="inlineStr">
        <is>
          <t>CONTRATO</t>
        </is>
      </c>
      <c r="L1095" t="n">
        <v>3768.73</v>
      </c>
      <c r="M1095" t="inlineStr">
        <is>
          <t>IBIRAPITANGA FASE 3</t>
        </is>
      </c>
      <c r="N1095" s="142">
        <f>DATE(YEAR(G1095),MONTH(G1095),1)</f>
        <v/>
      </c>
      <c r="O1095" s="132">
        <f>IF(G1095&gt;$K$3,"Futuro","Atraso")</f>
        <v/>
      </c>
      <c r="P1095">
        <f>12*(YEAR(G1095)-YEAR($K$3))+(MONTH(G1095)-MONTH($K$3))</f>
        <v/>
      </c>
      <c r="Q1095" s="366">
        <f>IF(M1095="IBIRAPITANGA FASE 3",IF(O1095="Atraso",L1095,L1095/(1+$I$2)^P1095),IF(O1095="Atraso",L1095,L1095/(1+$I$1)^P1095))</f>
        <v/>
      </c>
      <c r="R1095">
        <f>IF(O1095="Atraso",$K$3-G1095,0)</f>
        <v/>
      </c>
      <c r="S1095">
        <f>IF(R1095&lt;=15,"Até 15",IF(R1095&lt;=30,"Entre 15 e 30",IF(R1095&lt;=60,"Entre 30 e 60",IF(R1095&lt;=90,"Entre 60 e 90",IF(R1095&lt;=120,"Entre 90 e 120",IF(R1095&lt;=150,"Entre 120 e 150",IF(R1095&lt;=180,"Entre 150 e 180","Superior a 180")))))))</f>
        <v/>
      </c>
    </row>
    <row r="1096">
      <c r="A1096" t="inlineStr">
        <is>
          <t>Q06L01</t>
        </is>
      </c>
      <c r="B1096" t="inlineStr">
        <is>
          <t>VAGNER LUIS SANCHES DA SILVA</t>
        </is>
      </c>
      <c r="C1096" t="n">
        <v>1</v>
      </c>
      <c r="D1096" t="inlineStr">
        <is>
          <t>IPCA</t>
        </is>
      </c>
      <c r="E1096" t="n">
        <v>0.009488792934583046</v>
      </c>
      <c r="F1096" t="inlineStr">
        <is>
          <t>MENSAL</t>
        </is>
      </c>
      <c r="G1096" t="n">
        <v>49293</v>
      </c>
      <c r="H1096" t="n">
        <v>49293</v>
      </c>
      <c r="I1096" t="n">
        <v>154</v>
      </c>
      <c r="J1096" t="inlineStr">
        <is>
          <t>CARTEIRA</t>
        </is>
      </c>
      <c r="K1096" t="inlineStr">
        <is>
          <t>CONTRATO</t>
        </is>
      </c>
      <c r="L1096" t="n">
        <v>3768.73</v>
      </c>
      <c r="M1096" t="inlineStr">
        <is>
          <t>IBIRAPITANGA FASE 3</t>
        </is>
      </c>
      <c r="N1096" s="142">
        <f>DATE(YEAR(G1096),MONTH(G1096),1)</f>
        <v/>
      </c>
      <c r="O1096" s="132">
        <f>IF(G1096&gt;$K$3,"Futuro","Atraso")</f>
        <v/>
      </c>
      <c r="P1096">
        <f>12*(YEAR(G1096)-YEAR($K$3))+(MONTH(G1096)-MONTH($K$3))</f>
        <v/>
      </c>
      <c r="Q1096" s="366">
        <f>IF(M1096="IBIRAPITANGA FASE 3",IF(O1096="Atraso",L1096,L1096/(1+$I$2)^P1096),IF(O1096="Atraso",L1096,L1096/(1+$I$1)^P1096))</f>
        <v/>
      </c>
      <c r="R1096">
        <f>IF(O1096="Atraso",$K$3-G1096,0)</f>
        <v/>
      </c>
      <c r="S1096">
        <f>IF(R1096&lt;=15,"Até 15",IF(R1096&lt;=30,"Entre 15 e 30",IF(R1096&lt;=60,"Entre 30 e 60",IF(R1096&lt;=90,"Entre 60 e 90",IF(R1096&lt;=120,"Entre 90 e 120",IF(R1096&lt;=150,"Entre 120 e 150",IF(R1096&lt;=180,"Entre 150 e 180","Superior a 180")))))))</f>
        <v/>
      </c>
    </row>
    <row r="1097">
      <c r="A1097" t="inlineStr">
        <is>
          <t>Q06L01</t>
        </is>
      </c>
      <c r="B1097" t="inlineStr">
        <is>
          <t>VAGNER LUIS SANCHES DA SILVA</t>
        </is>
      </c>
      <c r="C1097" t="n">
        <v>1</v>
      </c>
      <c r="D1097" t="inlineStr">
        <is>
          <t>IPCA</t>
        </is>
      </c>
      <c r="E1097" t="n">
        <v>0.009488792934583046</v>
      </c>
      <c r="F1097" t="inlineStr">
        <is>
          <t>MENSAL</t>
        </is>
      </c>
      <c r="G1097" t="n">
        <v>49324</v>
      </c>
      <c r="H1097" t="n">
        <v>49324</v>
      </c>
      <c r="I1097" t="n">
        <v>155</v>
      </c>
      <c r="J1097" t="inlineStr">
        <is>
          <t>CARTEIRA</t>
        </is>
      </c>
      <c r="K1097" t="inlineStr">
        <is>
          <t>CONTRATO</t>
        </is>
      </c>
      <c r="L1097" t="n">
        <v>3768.73</v>
      </c>
      <c r="M1097" t="inlineStr">
        <is>
          <t>IBIRAPITANGA FASE 3</t>
        </is>
      </c>
      <c r="N1097" s="142">
        <f>DATE(YEAR(G1097),MONTH(G1097),1)</f>
        <v/>
      </c>
      <c r="O1097" s="132">
        <f>IF(G1097&gt;$K$3,"Futuro","Atraso")</f>
        <v/>
      </c>
      <c r="P1097">
        <f>12*(YEAR(G1097)-YEAR($K$3))+(MONTH(G1097)-MONTH($K$3))</f>
        <v/>
      </c>
      <c r="Q1097" s="366">
        <f>IF(M1097="IBIRAPITANGA FASE 3",IF(O1097="Atraso",L1097,L1097/(1+$I$2)^P1097),IF(O1097="Atraso",L1097,L1097/(1+$I$1)^P1097))</f>
        <v/>
      </c>
      <c r="R1097">
        <f>IF(O1097="Atraso",$K$3-G1097,0)</f>
        <v/>
      </c>
      <c r="S1097">
        <f>IF(R1097&lt;=15,"Até 15",IF(R1097&lt;=30,"Entre 15 e 30",IF(R1097&lt;=60,"Entre 30 e 60",IF(R1097&lt;=90,"Entre 60 e 90",IF(R1097&lt;=120,"Entre 90 e 120",IF(R1097&lt;=150,"Entre 120 e 150",IF(R1097&lt;=180,"Entre 150 e 180","Superior a 180")))))))</f>
        <v/>
      </c>
    </row>
    <row r="1098">
      <c r="A1098" t="inlineStr">
        <is>
          <t>Q06L01</t>
        </is>
      </c>
      <c r="B1098" t="inlineStr">
        <is>
          <t>VAGNER LUIS SANCHES DA SILVA</t>
        </is>
      </c>
      <c r="C1098" t="n">
        <v>1</v>
      </c>
      <c r="D1098" t="inlineStr">
        <is>
          <t>IPCA</t>
        </is>
      </c>
      <c r="E1098" t="n">
        <v>0.009488792934583046</v>
      </c>
      <c r="F1098" t="inlineStr">
        <is>
          <t>MENSAL</t>
        </is>
      </c>
      <c r="G1098" t="n">
        <v>49355</v>
      </c>
      <c r="H1098" t="n">
        <v>49355</v>
      </c>
      <c r="I1098" t="n">
        <v>156</v>
      </c>
      <c r="J1098" t="inlineStr">
        <is>
          <t>CARTEIRA</t>
        </is>
      </c>
      <c r="K1098" t="inlineStr">
        <is>
          <t>CONTRATO</t>
        </is>
      </c>
      <c r="L1098" t="n">
        <v>3768.73</v>
      </c>
      <c r="M1098" t="inlineStr">
        <is>
          <t>IBIRAPITANGA FASE 3</t>
        </is>
      </c>
      <c r="N1098" s="142">
        <f>DATE(YEAR(G1098),MONTH(G1098),1)</f>
        <v/>
      </c>
      <c r="O1098" s="132">
        <f>IF(G1098&gt;$K$3,"Futuro","Atraso")</f>
        <v/>
      </c>
      <c r="P1098">
        <f>12*(YEAR(G1098)-YEAR($K$3))+(MONTH(G1098)-MONTH($K$3))</f>
        <v/>
      </c>
      <c r="Q1098" s="366">
        <f>IF(M1098="IBIRAPITANGA FASE 3",IF(O1098="Atraso",L1098,L1098/(1+$I$2)^P1098),IF(O1098="Atraso",L1098,L1098/(1+$I$1)^P1098))</f>
        <v/>
      </c>
      <c r="R1098">
        <f>IF(O1098="Atraso",$K$3-G1098,0)</f>
        <v/>
      </c>
      <c r="S1098">
        <f>IF(R1098&lt;=15,"Até 15",IF(R1098&lt;=30,"Entre 15 e 30",IF(R1098&lt;=60,"Entre 30 e 60",IF(R1098&lt;=90,"Entre 60 e 90",IF(R1098&lt;=120,"Entre 90 e 120",IF(R1098&lt;=150,"Entre 120 e 150",IF(R1098&lt;=180,"Entre 150 e 180","Superior a 180")))))))</f>
        <v/>
      </c>
    </row>
    <row r="1099">
      <c r="A1099" t="inlineStr">
        <is>
          <t>Q06L01</t>
        </is>
      </c>
      <c r="B1099" t="inlineStr">
        <is>
          <t>VAGNER LUIS SANCHES DA SILVA</t>
        </is>
      </c>
      <c r="C1099" t="n">
        <v>1</v>
      </c>
      <c r="D1099" t="inlineStr">
        <is>
          <t>IPCA</t>
        </is>
      </c>
      <c r="E1099" t="n">
        <v>0.009488792934583046</v>
      </c>
      <c r="F1099" t="inlineStr">
        <is>
          <t>MENSAL</t>
        </is>
      </c>
      <c r="G1099" t="n">
        <v>49383</v>
      </c>
      <c r="H1099" t="n">
        <v>49383</v>
      </c>
      <c r="I1099" t="n">
        <v>157</v>
      </c>
      <c r="J1099" t="inlineStr">
        <is>
          <t>CARTEIRA</t>
        </is>
      </c>
      <c r="K1099" t="inlineStr">
        <is>
          <t>CONTRATO</t>
        </is>
      </c>
      <c r="L1099" t="n">
        <v>3768.73</v>
      </c>
      <c r="M1099" t="inlineStr">
        <is>
          <t>IBIRAPITANGA FASE 3</t>
        </is>
      </c>
      <c r="N1099" s="142">
        <f>DATE(YEAR(G1099),MONTH(G1099),1)</f>
        <v/>
      </c>
      <c r="O1099" s="132">
        <f>IF(G1099&gt;$K$3,"Futuro","Atraso")</f>
        <v/>
      </c>
      <c r="P1099">
        <f>12*(YEAR(G1099)-YEAR($K$3))+(MONTH(G1099)-MONTH($K$3))</f>
        <v/>
      </c>
      <c r="Q1099" s="366">
        <f>IF(M1099="IBIRAPITANGA FASE 3",IF(O1099="Atraso",L1099,L1099/(1+$I$2)^P1099),IF(O1099="Atraso",L1099,L1099/(1+$I$1)^P1099))</f>
        <v/>
      </c>
      <c r="R1099">
        <f>IF(O1099="Atraso",$K$3-G1099,0)</f>
        <v/>
      </c>
      <c r="S1099">
        <f>IF(R1099&lt;=15,"Até 15",IF(R1099&lt;=30,"Entre 15 e 30",IF(R1099&lt;=60,"Entre 30 e 60",IF(R1099&lt;=90,"Entre 60 e 90",IF(R1099&lt;=120,"Entre 90 e 120",IF(R1099&lt;=150,"Entre 120 e 150",IF(R1099&lt;=180,"Entre 150 e 180","Superior a 180")))))))</f>
        <v/>
      </c>
    </row>
    <row r="1100">
      <c r="A1100" t="inlineStr">
        <is>
          <t>Q06L01</t>
        </is>
      </c>
      <c r="B1100" t="inlineStr">
        <is>
          <t>VAGNER LUIS SANCHES DA SILVA</t>
        </is>
      </c>
      <c r="C1100" t="n">
        <v>1</v>
      </c>
      <c r="D1100" t="inlineStr">
        <is>
          <t>IPCA</t>
        </is>
      </c>
      <c r="E1100" t="n">
        <v>0.009488792934583046</v>
      </c>
      <c r="F1100" t="inlineStr">
        <is>
          <t>MENSAL</t>
        </is>
      </c>
      <c r="G1100" t="n">
        <v>49414</v>
      </c>
      <c r="H1100" t="n">
        <v>49414</v>
      </c>
      <c r="I1100" t="n">
        <v>158</v>
      </c>
      <c r="J1100" t="inlineStr">
        <is>
          <t>CARTEIRA</t>
        </is>
      </c>
      <c r="K1100" t="inlineStr">
        <is>
          <t>CONTRATO</t>
        </is>
      </c>
      <c r="L1100" t="n">
        <v>3768.73</v>
      </c>
      <c r="M1100" t="inlineStr">
        <is>
          <t>IBIRAPITANGA FASE 3</t>
        </is>
      </c>
      <c r="N1100" s="142">
        <f>DATE(YEAR(G1100),MONTH(G1100),1)</f>
        <v/>
      </c>
      <c r="O1100" s="132">
        <f>IF(G1100&gt;$K$3,"Futuro","Atraso")</f>
        <v/>
      </c>
      <c r="P1100">
        <f>12*(YEAR(G1100)-YEAR($K$3))+(MONTH(G1100)-MONTH($K$3))</f>
        <v/>
      </c>
      <c r="Q1100" s="366">
        <f>IF(M1100="IBIRAPITANGA FASE 3",IF(O1100="Atraso",L1100,L1100/(1+$I$2)^P1100),IF(O1100="Atraso",L1100,L1100/(1+$I$1)^P1100))</f>
        <v/>
      </c>
      <c r="R1100">
        <f>IF(O1100="Atraso",$K$3-G1100,0)</f>
        <v/>
      </c>
      <c r="S1100">
        <f>IF(R1100&lt;=15,"Até 15",IF(R1100&lt;=30,"Entre 15 e 30",IF(R1100&lt;=60,"Entre 30 e 60",IF(R1100&lt;=90,"Entre 60 e 90",IF(R1100&lt;=120,"Entre 90 e 120",IF(R1100&lt;=150,"Entre 120 e 150",IF(R1100&lt;=180,"Entre 150 e 180","Superior a 180")))))))</f>
        <v/>
      </c>
    </row>
    <row r="1101">
      <c r="A1101" t="inlineStr">
        <is>
          <t>Q06L01</t>
        </is>
      </c>
      <c r="B1101" t="inlineStr">
        <is>
          <t>VAGNER LUIS SANCHES DA SILVA</t>
        </is>
      </c>
      <c r="C1101" t="n">
        <v>1</v>
      </c>
      <c r="D1101" t="inlineStr">
        <is>
          <t>IPCA</t>
        </is>
      </c>
      <c r="E1101" t="n">
        <v>0.009488792934583046</v>
      </c>
      <c r="F1101" t="inlineStr">
        <is>
          <t>MENSAL</t>
        </is>
      </c>
      <c r="G1101" t="n">
        <v>49444</v>
      </c>
      <c r="H1101" t="n">
        <v>49444</v>
      </c>
      <c r="I1101" t="n">
        <v>159</v>
      </c>
      <c r="J1101" t="inlineStr">
        <is>
          <t>CARTEIRA</t>
        </is>
      </c>
      <c r="K1101" t="inlineStr">
        <is>
          <t>CONTRATO</t>
        </is>
      </c>
      <c r="L1101" t="n">
        <v>3768.73</v>
      </c>
      <c r="M1101" t="inlineStr">
        <is>
          <t>IBIRAPITANGA FASE 3</t>
        </is>
      </c>
      <c r="N1101" s="142">
        <f>DATE(YEAR(G1101),MONTH(G1101),1)</f>
        <v/>
      </c>
      <c r="O1101" s="132">
        <f>IF(G1101&gt;$K$3,"Futuro","Atraso")</f>
        <v/>
      </c>
      <c r="P1101">
        <f>12*(YEAR(G1101)-YEAR($K$3))+(MONTH(G1101)-MONTH($K$3))</f>
        <v/>
      </c>
      <c r="Q1101" s="366">
        <f>IF(M1101="IBIRAPITANGA FASE 3",IF(O1101="Atraso",L1101,L1101/(1+$I$2)^P1101),IF(O1101="Atraso",L1101,L1101/(1+$I$1)^P1101))</f>
        <v/>
      </c>
      <c r="R1101">
        <f>IF(O1101="Atraso",$K$3-G1101,0)</f>
        <v/>
      </c>
      <c r="S1101">
        <f>IF(R1101&lt;=15,"Até 15",IF(R1101&lt;=30,"Entre 15 e 30",IF(R1101&lt;=60,"Entre 30 e 60",IF(R1101&lt;=90,"Entre 60 e 90",IF(R1101&lt;=120,"Entre 90 e 120",IF(R1101&lt;=150,"Entre 120 e 150",IF(R1101&lt;=180,"Entre 150 e 180","Superior a 180")))))))</f>
        <v/>
      </c>
    </row>
    <row r="1102">
      <c r="A1102" t="inlineStr">
        <is>
          <t>Q06L01</t>
        </is>
      </c>
      <c r="B1102" t="inlineStr">
        <is>
          <t>VAGNER LUIS SANCHES DA SILVA</t>
        </is>
      </c>
      <c r="C1102" t="n">
        <v>1</v>
      </c>
      <c r="D1102" t="inlineStr">
        <is>
          <t>IPCA</t>
        </is>
      </c>
      <c r="E1102" t="n">
        <v>0.009488792934583046</v>
      </c>
      <c r="F1102" t="inlineStr">
        <is>
          <t>MENSAL</t>
        </is>
      </c>
      <c r="G1102" t="n">
        <v>49475</v>
      </c>
      <c r="H1102" t="n">
        <v>49475</v>
      </c>
      <c r="I1102" t="n">
        <v>160</v>
      </c>
      <c r="J1102" t="inlineStr">
        <is>
          <t>CARTEIRA</t>
        </is>
      </c>
      <c r="K1102" t="inlineStr">
        <is>
          <t>CONTRATO</t>
        </is>
      </c>
      <c r="L1102" t="n">
        <v>3768.73</v>
      </c>
      <c r="M1102" t="inlineStr">
        <is>
          <t>IBIRAPITANGA FASE 3</t>
        </is>
      </c>
      <c r="N1102" s="142">
        <f>DATE(YEAR(G1102),MONTH(G1102),1)</f>
        <v/>
      </c>
      <c r="O1102" s="132">
        <f>IF(G1102&gt;$K$3,"Futuro","Atraso")</f>
        <v/>
      </c>
      <c r="P1102">
        <f>12*(YEAR(G1102)-YEAR($K$3))+(MONTH(G1102)-MONTH($K$3))</f>
        <v/>
      </c>
      <c r="Q1102" s="366">
        <f>IF(M1102="IBIRAPITANGA FASE 3",IF(O1102="Atraso",L1102,L1102/(1+$I$2)^P1102),IF(O1102="Atraso",L1102,L1102/(1+$I$1)^P1102))</f>
        <v/>
      </c>
      <c r="R1102">
        <f>IF(O1102="Atraso",$K$3-G1102,0)</f>
        <v/>
      </c>
      <c r="S1102">
        <f>IF(R1102&lt;=15,"Até 15",IF(R1102&lt;=30,"Entre 15 e 30",IF(R1102&lt;=60,"Entre 30 e 60",IF(R1102&lt;=90,"Entre 60 e 90",IF(R1102&lt;=120,"Entre 90 e 120",IF(R1102&lt;=150,"Entre 120 e 150",IF(R1102&lt;=180,"Entre 150 e 180","Superior a 180")))))))</f>
        <v/>
      </c>
    </row>
    <row r="1103">
      <c r="A1103" t="inlineStr">
        <is>
          <t>Q06L01</t>
        </is>
      </c>
      <c r="B1103" t="inlineStr">
        <is>
          <t>VAGNER LUIS SANCHES DA SILVA</t>
        </is>
      </c>
      <c r="C1103" t="n">
        <v>1</v>
      </c>
      <c r="D1103" t="inlineStr">
        <is>
          <t>IPCA</t>
        </is>
      </c>
      <c r="E1103" t="n">
        <v>0.009488792934583046</v>
      </c>
      <c r="F1103" t="inlineStr">
        <is>
          <t>MENSAL</t>
        </is>
      </c>
      <c r="G1103" t="n">
        <v>49505</v>
      </c>
      <c r="H1103" t="n">
        <v>49505</v>
      </c>
      <c r="I1103" t="n">
        <v>161</v>
      </c>
      <c r="J1103" t="inlineStr">
        <is>
          <t>CARTEIRA</t>
        </is>
      </c>
      <c r="K1103" t="inlineStr">
        <is>
          <t>CONTRATO</t>
        </is>
      </c>
      <c r="L1103" t="n">
        <v>3768.73</v>
      </c>
      <c r="M1103" t="inlineStr">
        <is>
          <t>IBIRAPITANGA FASE 3</t>
        </is>
      </c>
      <c r="N1103" s="142">
        <f>DATE(YEAR(G1103),MONTH(G1103),1)</f>
        <v/>
      </c>
      <c r="O1103" s="132">
        <f>IF(G1103&gt;$K$3,"Futuro","Atraso")</f>
        <v/>
      </c>
      <c r="P1103">
        <f>12*(YEAR(G1103)-YEAR($K$3))+(MONTH(G1103)-MONTH($K$3))</f>
        <v/>
      </c>
      <c r="Q1103" s="366">
        <f>IF(M1103="IBIRAPITANGA FASE 3",IF(O1103="Atraso",L1103,L1103/(1+$I$2)^P1103),IF(O1103="Atraso",L1103,L1103/(1+$I$1)^P1103))</f>
        <v/>
      </c>
      <c r="R1103">
        <f>IF(O1103="Atraso",$K$3-G1103,0)</f>
        <v/>
      </c>
      <c r="S1103">
        <f>IF(R1103&lt;=15,"Até 15",IF(R1103&lt;=30,"Entre 15 e 30",IF(R1103&lt;=60,"Entre 30 e 60",IF(R1103&lt;=90,"Entre 60 e 90",IF(R1103&lt;=120,"Entre 90 e 120",IF(R1103&lt;=150,"Entre 120 e 150",IF(R1103&lt;=180,"Entre 150 e 180","Superior a 180")))))))</f>
        <v/>
      </c>
    </row>
    <row r="1104">
      <c r="A1104" t="inlineStr">
        <is>
          <t>Q06L01</t>
        </is>
      </c>
      <c r="B1104" t="inlineStr">
        <is>
          <t>VAGNER LUIS SANCHES DA SILVA</t>
        </is>
      </c>
      <c r="C1104" t="n">
        <v>1</v>
      </c>
      <c r="D1104" t="inlineStr">
        <is>
          <t>IPCA</t>
        </is>
      </c>
      <c r="E1104" t="n">
        <v>0.009488792934583046</v>
      </c>
      <c r="F1104" t="inlineStr">
        <is>
          <t>MENSAL</t>
        </is>
      </c>
      <c r="G1104" t="n">
        <v>49536</v>
      </c>
      <c r="H1104" t="n">
        <v>49536</v>
      </c>
      <c r="I1104" t="n">
        <v>162</v>
      </c>
      <c r="J1104" t="inlineStr">
        <is>
          <t>CARTEIRA</t>
        </is>
      </c>
      <c r="K1104" t="inlineStr">
        <is>
          <t>CONTRATO</t>
        </is>
      </c>
      <c r="L1104" t="n">
        <v>3768.73</v>
      </c>
      <c r="M1104" t="inlineStr">
        <is>
          <t>IBIRAPITANGA FASE 3</t>
        </is>
      </c>
      <c r="N1104" s="142">
        <f>DATE(YEAR(G1104),MONTH(G1104),1)</f>
        <v/>
      </c>
      <c r="O1104" s="132">
        <f>IF(G1104&gt;$K$3,"Futuro","Atraso")</f>
        <v/>
      </c>
      <c r="P1104">
        <f>12*(YEAR(G1104)-YEAR($K$3))+(MONTH(G1104)-MONTH($K$3))</f>
        <v/>
      </c>
      <c r="Q1104" s="366">
        <f>IF(M1104="IBIRAPITANGA FASE 3",IF(O1104="Atraso",L1104,L1104/(1+$I$2)^P1104),IF(O1104="Atraso",L1104,L1104/(1+$I$1)^P1104))</f>
        <v/>
      </c>
      <c r="R1104">
        <f>IF(O1104="Atraso",$K$3-G1104,0)</f>
        <v/>
      </c>
      <c r="S1104">
        <f>IF(R1104&lt;=15,"Até 15",IF(R1104&lt;=30,"Entre 15 e 30",IF(R1104&lt;=60,"Entre 30 e 60",IF(R1104&lt;=90,"Entre 60 e 90",IF(R1104&lt;=120,"Entre 90 e 120",IF(R1104&lt;=150,"Entre 120 e 150",IF(R1104&lt;=180,"Entre 150 e 180","Superior a 180")))))))</f>
        <v/>
      </c>
    </row>
    <row r="1105">
      <c r="A1105" t="inlineStr">
        <is>
          <t>Q06L01</t>
        </is>
      </c>
      <c r="B1105" t="inlineStr">
        <is>
          <t>VAGNER LUIS SANCHES DA SILVA</t>
        </is>
      </c>
      <c r="C1105" t="n">
        <v>1</v>
      </c>
      <c r="D1105" t="inlineStr">
        <is>
          <t>IPCA</t>
        </is>
      </c>
      <c r="E1105" t="n">
        <v>0.009488792934583046</v>
      </c>
      <c r="F1105" t="inlineStr">
        <is>
          <t>MENSAL</t>
        </is>
      </c>
      <c r="G1105" t="n">
        <v>49567</v>
      </c>
      <c r="H1105" t="n">
        <v>49567</v>
      </c>
      <c r="I1105" t="n">
        <v>163</v>
      </c>
      <c r="J1105" t="inlineStr">
        <is>
          <t>CARTEIRA</t>
        </is>
      </c>
      <c r="K1105" t="inlineStr">
        <is>
          <t>CONTRATO</t>
        </is>
      </c>
      <c r="L1105" t="n">
        <v>3768.73</v>
      </c>
      <c r="M1105" t="inlineStr">
        <is>
          <t>IBIRAPITANGA FASE 3</t>
        </is>
      </c>
      <c r="N1105" s="142">
        <f>DATE(YEAR(G1105),MONTH(G1105),1)</f>
        <v/>
      </c>
      <c r="O1105" s="132">
        <f>IF(G1105&gt;$K$3,"Futuro","Atraso")</f>
        <v/>
      </c>
      <c r="P1105">
        <f>12*(YEAR(G1105)-YEAR($K$3))+(MONTH(G1105)-MONTH($K$3))</f>
        <v/>
      </c>
      <c r="Q1105" s="366">
        <f>IF(M1105="IBIRAPITANGA FASE 3",IF(O1105="Atraso",L1105,L1105/(1+$I$2)^P1105),IF(O1105="Atraso",L1105,L1105/(1+$I$1)^P1105))</f>
        <v/>
      </c>
      <c r="R1105">
        <f>IF(O1105="Atraso",$K$3-G1105,0)</f>
        <v/>
      </c>
      <c r="S1105">
        <f>IF(R1105&lt;=15,"Até 15",IF(R1105&lt;=30,"Entre 15 e 30",IF(R1105&lt;=60,"Entre 30 e 60",IF(R1105&lt;=90,"Entre 60 e 90",IF(R1105&lt;=120,"Entre 90 e 120",IF(R1105&lt;=150,"Entre 120 e 150",IF(R1105&lt;=180,"Entre 150 e 180","Superior a 180")))))))</f>
        <v/>
      </c>
    </row>
    <row r="1106">
      <c r="A1106" t="inlineStr">
        <is>
          <t>Q06L01</t>
        </is>
      </c>
      <c r="B1106" t="inlineStr">
        <is>
          <t>VAGNER LUIS SANCHES DA SILVA</t>
        </is>
      </c>
      <c r="C1106" t="n">
        <v>1</v>
      </c>
      <c r="D1106" t="inlineStr">
        <is>
          <t>IPCA</t>
        </is>
      </c>
      <c r="E1106" t="n">
        <v>0.009488792934583046</v>
      </c>
      <c r="F1106" t="inlineStr">
        <is>
          <t>MENSAL</t>
        </is>
      </c>
      <c r="G1106" t="n">
        <v>49597</v>
      </c>
      <c r="H1106" t="n">
        <v>49597</v>
      </c>
      <c r="I1106" t="n">
        <v>164</v>
      </c>
      <c r="J1106" t="inlineStr">
        <is>
          <t>CARTEIRA</t>
        </is>
      </c>
      <c r="K1106" t="inlineStr">
        <is>
          <t>CONTRATO</t>
        </is>
      </c>
      <c r="L1106" t="n">
        <v>3768.73</v>
      </c>
      <c r="M1106" t="inlineStr">
        <is>
          <t>IBIRAPITANGA FASE 3</t>
        </is>
      </c>
      <c r="N1106" s="142">
        <f>DATE(YEAR(G1106),MONTH(G1106),1)</f>
        <v/>
      </c>
      <c r="O1106" s="132">
        <f>IF(G1106&gt;$K$3,"Futuro","Atraso")</f>
        <v/>
      </c>
      <c r="P1106">
        <f>12*(YEAR(G1106)-YEAR($K$3))+(MONTH(G1106)-MONTH($K$3))</f>
        <v/>
      </c>
      <c r="Q1106" s="366">
        <f>IF(M1106="IBIRAPITANGA FASE 3",IF(O1106="Atraso",L1106,L1106/(1+$I$2)^P1106),IF(O1106="Atraso",L1106,L1106/(1+$I$1)^P1106))</f>
        <v/>
      </c>
      <c r="R1106">
        <f>IF(O1106="Atraso",$K$3-G1106,0)</f>
        <v/>
      </c>
      <c r="S1106">
        <f>IF(R1106&lt;=15,"Até 15",IF(R1106&lt;=30,"Entre 15 e 30",IF(R1106&lt;=60,"Entre 30 e 60",IF(R1106&lt;=90,"Entre 60 e 90",IF(R1106&lt;=120,"Entre 90 e 120",IF(R1106&lt;=150,"Entre 120 e 150",IF(R1106&lt;=180,"Entre 150 e 180","Superior a 180")))))))</f>
        <v/>
      </c>
    </row>
    <row r="1107">
      <c r="A1107" t="inlineStr">
        <is>
          <t>Q06L01</t>
        </is>
      </c>
      <c r="B1107" t="inlineStr">
        <is>
          <t>VAGNER LUIS SANCHES DA SILVA</t>
        </is>
      </c>
      <c r="C1107" t="n">
        <v>1</v>
      </c>
      <c r="D1107" t="inlineStr">
        <is>
          <t>IPCA</t>
        </is>
      </c>
      <c r="E1107" t="n">
        <v>0.009488792934583046</v>
      </c>
      <c r="F1107" t="inlineStr">
        <is>
          <t>MENSAL</t>
        </is>
      </c>
      <c r="G1107" t="n">
        <v>49628</v>
      </c>
      <c r="H1107" t="n">
        <v>49628</v>
      </c>
      <c r="I1107" t="n">
        <v>165</v>
      </c>
      <c r="J1107" t="inlineStr">
        <is>
          <t>CARTEIRA</t>
        </is>
      </c>
      <c r="K1107" t="inlineStr">
        <is>
          <t>CONTRATO</t>
        </is>
      </c>
      <c r="L1107" t="n">
        <v>3768.73</v>
      </c>
      <c r="M1107" t="inlineStr">
        <is>
          <t>IBIRAPITANGA FASE 3</t>
        </is>
      </c>
      <c r="N1107" s="142">
        <f>DATE(YEAR(G1107),MONTH(G1107),1)</f>
        <v/>
      </c>
      <c r="O1107" s="132">
        <f>IF(G1107&gt;$K$3,"Futuro","Atraso")</f>
        <v/>
      </c>
      <c r="P1107">
        <f>12*(YEAR(G1107)-YEAR($K$3))+(MONTH(G1107)-MONTH($K$3))</f>
        <v/>
      </c>
      <c r="Q1107" s="366">
        <f>IF(M1107="IBIRAPITANGA FASE 3",IF(O1107="Atraso",L1107,L1107/(1+$I$2)^P1107),IF(O1107="Atraso",L1107,L1107/(1+$I$1)^P1107))</f>
        <v/>
      </c>
      <c r="R1107">
        <f>IF(O1107="Atraso",$K$3-G1107,0)</f>
        <v/>
      </c>
      <c r="S1107">
        <f>IF(R1107&lt;=15,"Até 15",IF(R1107&lt;=30,"Entre 15 e 30",IF(R1107&lt;=60,"Entre 30 e 60",IF(R1107&lt;=90,"Entre 60 e 90",IF(R1107&lt;=120,"Entre 90 e 120",IF(R1107&lt;=150,"Entre 120 e 150",IF(R1107&lt;=180,"Entre 150 e 180","Superior a 180")))))))</f>
        <v/>
      </c>
    </row>
    <row r="1108">
      <c r="A1108" t="inlineStr">
        <is>
          <t>Q06L01</t>
        </is>
      </c>
      <c r="B1108" t="inlineStr">
        <is>
          <t>VAGNER LUIS SANCHES DA SILVA</t>
        </is>
      </c>
      <c r="C1108" t="n">
        <v>1</v>
      </c>
      <c r="D1108" t="inlineStr">
        <is>
          <t>IPCA</t>
        </is>
      </c>
      <c r="E1108" t="n">
        <v>0.009488792934583046</v>
      </c>
      <c r="F1108" t="inlineStr">
        <is>
          <t>MENSAL</t>
        </is>
      </c>
      <c r="G1108" t="n">
        <v>49658</v>
      </c>
      <c r="H1108" t="n">
        <v>49658</v>
      </c>
      <c r="I1108" t="n">
        <v>166</v>
      </c>
      <c r="J1108" t="inlineStr">
        <is>
          <t>CARTEIRA</t>
        </is>
      </c>
      <c r="K1108" t="inlineStr">
        <is>
          <t>CONTRATO</t>
        </is>
      </c>
      <c r="L1108" t="n">
        <v>3768.73</v>
      </c>
      <c r="M1108" t="inlineStr">
        <is>
          <t>IBIRAPITANGA FASE 3</t>
        </is>
      </c>
      <c r="N1108" s="142">
        <f>DATE(YEAR(G1108),MONTH(G1108),1)</f>
        <v/>
      </c>
      <c r="O1108" s="132">
        <f>IF(G1108&gt;$K$3,"Futuro","Atraso")</f>
        <v/>
      </c>
      <c r="P1108">
        <f>12*(YEAR(G1108)-YEAR($K$3))+(MONTH(G1108)-MONTH($K$3))</f>
        <v/>
      </c>
      <c r="Q1108" s="366">
        <f>IF(M1108="IBIRAPITANGA FASE 3",IF(O1108="Atraso",L1108,L1108/(1+$I$2)^P1108),IF(O1108="Atraso",L1108,L1108/(1+$I$1)^P1108))</f>
        <v/>
      </c>
      <c r="R1108">
        <f>IF(O1108="Atraso",$K$3-G1108,0)</f>
        <v/>
      </c>
      <c r="S1108">
        <f>IF(R1108&lt;=15,"Até 15",IF(R1108&lt;=30,"Entre 15 e 30",IF(R1108&lt;=60,"Entre 30 e 60",IF(R1108&lt;=90,"Entre 60 e 90",IF(R1108&lt;=120,"Entre 90 e 120",IF(R1108&lt;=150,"Entre 120 e 150",IF(R1108&lt;=180,"Entre 150 e 180","Superior a 180")))))))</f>
        <v/>
      </c>
    </row>
    <row r="1109">
      <c r="A1109" t="inlineStr">
        <is>
          <t>Q06L01</t>
        </is>
      </c>
      <c r="B1109" t="inlineStr">
        <is>
          <t>VAGNER LUIS SANCHES DA SILVA</t>
        </is>
      </c>
      <c r="C1109" t="n">
        <v>1</v>
      </c>
      <c r="D1109" t="inlineStr">
        <is>
          <t>IPCA</t>
        </is>
      </c>
      <c r="E1109" t="n">
        <v>0.009488792934583046</v>
      </c>
      <c r="F1109" t="inlineStr">
        <is>
          <t>MENSAL</t>
        </is>
      </c>
      <c r="G1109" t="n">
        <v>49689</v>
      </c>
      <c r="H1109" t="n">
        <v>49689</v>
      </c>
      <c r="I1109" t="n">
        <v>167</v>
      </c>
      <c r="J1109" t="inlineStr">
        <is>
          <t>CARTEIRA</t>
        </is>
      </c>
      <c r="K1109" t="inlineStr">
        <is>
          <t>CONTRATO</t>
        </is>
      </c>
      <c r="L1109" t="n">
        <v>3768.73</v>
      </c>
      <c r="M1109" t="inlineStr">
        <is>
          <t>IBIRAPITANGA FASE 3</t>
        </is>
      </c>
      <c r="N1109" s="142">
        <f>DATE(YEAR(G1109),MONTH(G1109),1)</f>
        <v/>
      </c>
      <c r="O1109" s="132">
        <f>IF(G1109&gt;$K$3,"Futuro","Atraso")</f>
        <v/>
      </c>
      <c r="P1109">
        <f>12*(YEAR(G1109)-YEAR($K$3))+(MONTH(G1109)-MONTH($K$3))</f>
        <v/>
      </c>
      <c r="Q1109" s="366">
        <f>IF(M1109="IBIRAPITANGA FASE 3",IF(O1109="Atraso",L1109,L1109/(1+$I$2)^P1109),IF(O1109="Atraso",L1109,L1109/(1+$I$1)^P1109))</f>
        <v/>
      </c>
      <c r="R1109">
        <f>IF(O1109="Atraso",$K$3-G1109,0)</f>
        <v/>
      </c>
      <c r="S1109">
        <f>IF(R1109&lt;=15,"Até 15",IF(R1109&lt;=30,"Entre 15 e 30",IF(R1109&lt;=60,"Entre 30 e 60",IF(R1109&lt;=90,"Entre 60 e 90",IF(R1109&lt;=120,"Entre 90 e 120",IF(R1109&lt;=150,"Entre 120 e 150",IF(R1109&lt;=180,"Entre 150 e 180","Superior a 180")))))))</f>
        <v/>
      </c>
    </row>
    <row r="1110">
      <c r="A1110" t="inlineStr">
        <is>
          <t>Q06L01</t>
        </is>
      </c>
      <c r="B1110" t="inlineStr">
        <is>
          <t>VAGNER LUIS SANCHES DA SILVA</t>
        </is>
      </c>
      <c r="C1110" t="n">
        <v>1</v>
      </c>
      <c r="D1110" t="inlineStr">
        <is>
          <t>IPCA</t>
        </is>
      </c>
      <c r="E1110" t="n">
        <v>0.009488792934583046</v>
      </c>
      <c r="F1110" t="inlineStr">
        <is>
          <t>MENSAL</t>
        </is>
      </c>
      <c r="G1110" t="n">
        <v>49720</v>
      </c>
      <c r="H1110" t="n">
        <v>49720</v>
      </c>
      <c r="I1110" t="n">
        <v>168</v>
      </c>
      <c r="J1110" t="inlineStr">
        <is>
          <t>CARTEIRA</t>
        </is>
      </c>
      <c r="K1110" t="inlineStr">
        <is>
          <t>CONTRATO</t>
        </is>
      </c>
      <c r="L1110" t="n">
        <v>3768.73</v>
      </c>
      <c r="M1110" t="inlineStr">
        <is>
          <t>IBIRAPITANGA FASE 3</t>
        </is>
      </c>
      <c r="N1110" s="142">
        <f>DATE(YEAR(G1110),MONTH(G1110),1)</f>
        <v/>
      </c>
      <c r="O1110" s="132">
        <f>IF(G1110&gt;$K$3,"Futuro","Atraso")</f>
        <v/>
      </c>
      <c r="P1110">
        <f>12*(YEAR(G1110)-YEAR($K$3))+(MONTH(G1110)-MONTH($K$3))</f>
        <v/>
      </c>
      <c r="Q1110" s="366">
        <f>IF(M1110="IBIRAPITANGA FASE 3",IF(O1110="Atraso",L1110,L1110/(1+$I$2)^P1110),IF(O1110="Atraso",L1110,L1110/(1+$I$1)^P1110))</f>
        <v/>
      </c>
      <c r="R1110">
        <f>IF(O1110="Atraso",$K$3-G1110,0)</f>
        <v/>
      </c>
      <c r="S1110">
        <f>IF(R1110&lt;=15,"Até 15",IF(R1110&lt;=30,"Entre 15 e 30",IF(R1110&lt;=60,"Entre 30 e 60",IF(R1110&lt;=90,"Entre 60 e 90",IF(R1110&lt;=120,"Entre 90 e 120",IF(R1110&lt;=150,"Entre 120 e 150",IF(R1110&lt;=180,"Entre 150 e 180","Superior a 180")))))))</f>
        <v/>
      </c>
    </row>
    <row r="1111">
      <c r="A1111" t="inlineStr">
        <is>
          <t>Q06L01</t>
        </is>
      </c>
      <c r="B1111" t="inlineStr">
        <is>
          <t>VAGNER LUIS SANCHES DA SILVA</t>
        </is>
      </c>
      <c r="C1111" t="n">
        <v>1</v>
      </c>
      <c r="D1111" t="inlineStr">
        <is>
          <t>IPCA</t>
        </is>
      </c>
      <c r="E1111" t="n">
        <v>0.009488792934583046</v>
      </c>
      <c r="F1111" t="inlineStr">
        <is>
          <t>MENSAL</t>
        </is>
      </c>
      <c r="G1111" t="n">
        <v>49749</v>
      </c>
      <c r="H1111" t="n">
        <v>49749</v>
      </c>
      <c r="I1111" t="n">
        <v>169</v>
      </c>
      <c r="J1111" t="inlineStr">
        <is>
          <t>CARTEIRA</t>
        </is>
      </c>
      <c r="K1111" t="inlineStr">
        <is>
          <t>CONTRATO</t>
        </is>
      </c>
      <c r="L1111" t="n">
        <v>3768.73</v>
      </c>
      <c r="M1111" t="inlineStr">
        <is>
          <t>IBIRAPITANGA FASE 3</t>
        </is>
      </c>
      <c r="N1111" s="142">
        <f>DATE(YEAR(G1111),MONTH(G1111),1)</f>
        <v/>
      </c>
      <c r="O1111" s="132">
        <f>IF(G1111&gt;$K$3,"Futuro","Atraso")</f>
        <v/>
      </c>
      <c r="P1111">
        <f>12*(YEAR(G1111)-YEAR($K$3))+(MONTH(G1111)-MONTH($K$3))</f>
        <v/>
      </c>
      <c r="Q1111" s="366">
        <f>IF(M1111="IBIRAPITANGA FASE 3",IF(O1111="Atraso",L1111,L1111/(1+$I$2)^P1111),IF(O1111="Atraso",L1111,L1111/(1+$I$1)^P1111))</f>
        <v/>
      </c>
      <c r="R1111">
        <f>IF(O1111="Atraso",$K$3-G1111,0)</f>
        <v/>
      </c>
      <c r="S1111">
        <f>IF(R1111&lt;=15,"Até 15",IF(R1111&lt;=30,"Entre 15 e 30",IF(R1111&lt;=60,"Entre 30 e 60",IF(R1111&lt;=90,"Entre 60 e 90",IF(R1111&lt;=120,"Entre 90 e 120",IF(R1111&lt;=150,"Entre 120 e 150",IF(R1111&lt;=180,"Entre 150 e 180","Superior a 180")))))))</f>
        <v/>
      </c>
    </row>
    <row r="1112">
      <c r="A1112" t="inlineStr">
        <is>
          <t>Q06L01</t>
        </is>
      </c>
      <c r="B1112" t="inlineStr">
        <is>
          <t>VAGNER LUIS SANCHES DA SILVA</t>
        </is>
      </c>
      <c r="C1112" t="n">
        <v>1</v>
      </c>
      <c r="D1112" t="inlineStr">
        <is>
          <t>IPCA</t>
        </is>
      </c>
      <c r="E1112" t="n">
        <v>0.009488792934583046</v>
      </c>
      <c r="F1112" t="inlineStr">
        <is>
          <t>MENSAL</t>
        </is>
      </c>
      <c r="G1112" t="n">
        <v>49780</v>
      </c>
      <c r="H1112" t="n">
        <v>49780</v>
      </c>
      <c r="I1112" t="n">
        <v>170</v>
      </c>
      <c r="J1112" t="inlineStr">
        <is>
          <t>CARTEIRA</t>
        </is>
      </c>
      <c r="K1112" t="inlineStr">
        <is>
          <t>CONTRATO</t>
        </is>
      </c>
      <c r="L1112" t="n">
        <v>3768.73</v>
      </c>
      <c r="M1112" t="inlineStr">
        <is>
          <t>IBIRAPITANGA FASE 3</t>
        </is>
      </c>
      <c r="N1112" s="142">
        <f>DATE(YEAR(G1112),MONTH(G1112),1)</f>
        <v/>
      </c>
      <c r="O1112" s="132">
        <f>IF(G1112&gt;$K$3,"Futuro","Atraso")</f>
        <v/>
      </c>
      <c r="P1112">
        <f>12*(YEAR(G1112)-YEAR($K$3))+(MONTH(G1112)-MONTH($K$3))</f>
        <v/>
      </c>
      <c r="Q1112" s="366">
        <f>IF(M1112="IBIRAPITANGA FASE 3",IF(O1112="Atraso",L1112,L1112/(1+$I$2)^P1112),IF(O1112="Atraso",L1112,L1112/(1+$I$1)^P1112))</f>
        <v/>
      </c>
      <c r="R1112">
        <f>IF(O1112="Atraso",$K$3-G1112,0)</f>
        <v/>
      </c>
      <c r="S1112">
        <f>IF(R1112&lt;=15,"Até 15",IF(R1112&lt;=30,"Entre 15 e 30",IF(R1112&lt;=60,"Entre 30 e 60",IF(R1112&lt;=90,"Entre 60 e 90",IF(R1112&lt;=120,"Entre 90 e 120",IF(R1112&lt;=150,"Entre 120 e 150",IF(R1112&lt;=180,"Entre 150 e 180","Superior a 180")))))))</f>
        <v/>
      </c>
    </row>
    <row r="1113">
      <c r="A1113" t="inlineStr">
        <is>
          <t>Q06L01</t>
        </is>
      </c>
      <c r="B1113" t="inlineStr">
        <is>
          <t>VAGNER LUIS SANCHES DA SILVA</t>
        </is>
      </c>
      <c r="C1113" t="n">
        <v>1</v>
      </c>
      <c r="D1113" t="inlineStr">
        <is>
          <t>IPCA</t>
        </is>
      </c>
      <c r="E1113" t="n">
        <v>0.009488792934583046</v>
      </c>
      <c r="F1113" t="inlineStr">
        <is>
          <t>MENSAL</t>
        </is>
      </c>
      <c r="G1113" t="n">
        <v>49810</v>
      </c>
      <c r="H1113" t="n">
        <v>49810</v>
      </c>
      <c r="I1113" t="n">
        <v>171</v>
      </c>
      <c r="J1113" t="inlineStr">
        <is>
          <t>CARTEIRA</t>
        </is>
      </c>
      <c r="K1113" t="inlineStr">
        <is>
          <t>CONTRATO</t>
        </is>
      </c>
      <c r="L1113" t="n">
        <v>3768.73</v>
      </c>
      <c r="M1113" t="inlineStr">
        <is>
          <t>IBIRAPITANGA FASE 3</t>
        </is>
      </c>
      <c r="N1113" s="142">
        <f>DATE(YEAR(G1113),MONTH(G1113),1)</f>
        <v/>
      </c>
      <c r="O1113" s="132">
        <f>IF(G1113&gt;$K$3,"Futuro","Atraso")</f>
        <v/>
      </c>
      <c r="P1113">
        <f>12*(YEAR(G1113)-YEAR($K$3))+(MONTH(G1113)-MONTH($K$3))</f>
        <v/>
      </c>
      <c r="Q1113" s="366">
        <f>IF(M1113="IBIRAPITANGA FASE 3",IF(O1113="Atraso",L1113,L1113/(1+$I$2)^P1113),IF(O1113="Atraso",L1113,L1113/(1+$I$1)^P1113))</f>
        <v/>
      </c>
      <c r="R1113">
        <f>IF(O1113="Atraso",$K$3-G1113,0)</f>
        <v/>
      </c>
      <c r="S1113">
        <f>IF(R1113&lt;=15,"Até 15",IF(R1113&lt;=30,"Entre 15 e 30",IF(R1113&lt;=60,"Entre 30 e 60",IF(R1113&lt;=90,"Entre 60 e 90",IF(R1113&lt;=120,"Entre 90 e 120",IF(R1113&lt;=150,"Entre 120 e 150",IF(R1113&lt;=180,"Entre 150 e 180","Superior a 180")))))))</f>
        <v/>
      </c>
    </row>
    <row r="1114">
      <c r="A1114" t="inlineStr">
        <is>
          <t>Q06L01</t>
        </is>
      </c>
      <c r="B1114" t="inlineStr">
        <is>
          <t>VAGNER LUIS SANCHES DA SILVA</t>
        </is>
      </c>
      <c r="C1114" t="n">
        <v>1</v>
      </c>
      <c r="D1114" t="inlineStr">
        <is>
          <t>IPCA</t>
        </is>
      </c>
      <c r="E1114" t="n">
        <v>0.009488792934583046</v>
      </c>
      <c r="F1114" t="inlineStr">
        <is>
          <t>MENSAL</t>
        </is>
      </c>
      <c r="G1114" t="n">
        <v>49841</v>
      </c>
      <c r="H1114" t="n">
        <v>49841</v>
      </c>
      <c r="I1114" t="n">
        <v>172</v>
      </c>
      <c r="J1114" t="inlineStr">
        <is>
          <t>CARTEIRA</t>
        </is>
      </c>
      <c r="K1114" t="inlineStr">
        <is>
          <t>CONTRATO</t>
        </is>
      </c>
      <c r="L1114" t="n">
        <v>3768.73</v>
      </c>
      <c r="M1114" t="inlineStr">
        <is>
          <t>IBIRAPITANGA FASE 3</t>
        </is>
      </c>
      <c r="N1114" s="142">
        <f>DATE(YEAR(G1114),MONTH(G1114),1)</f>
        <v/>
      </c>
      <c r="O1114" s="132">
        <f>IF(G1114&gt;$K$3,"Futuro","Atraso")</f>
        <v/>
      </c>
      <c r="P1114">
        <f>12*(YEAR(G1114)-YEAR($K$3))+(MONTH(G1114)-MONTH($K$3))</f>
        <v/>
      </c>
      <c r="Q1114" s="366">
        <f>IF(M1114="IBIRAPITANGA FASE 3",IF(O1114="Atraso",L1114,L1114/(1+$I$2)^P1114),IF(O1114="Atraso",L1114,L1114/(1+$I$1)^P1114))</f>
        <v/>
      </c>
      <c r="R1114">
        <f>IF(O1114="Atraso",$K$3-G1114,0)</f>
        <v/>
      </c>
      <c r="S1114">
        <f>IF(R1114&lt;=15,"Até 15",IF(R1114&lt;=30,"Entre 15 e 30",IF(R1114&lt;=60,"Entre 30 e 60",IF(R1114&lt;=90,"Entre 60 e 90",IF(R1114&lt;=120,"Entre 90 e 120",IF(R1114&lt;=150,"Entre 120 e 150",IF(R1114&lt;=180,"Entre 150 e 180","Superior a 180")))))))</f>
        <v/>
      </c>
    </row>
    <row r="1115">
      <c r="A1115" t="inlineStr">
        <is>
          <t>Q06L01</t>
        </is>
      </c>
      <c r="B1115" t="inlineStr">
        <is>
          <t>VAGNER LUIS SANCHES DA SILVA</t>
        </is>
      </c>
      <c r="C1115" t="n">
        <v>1</v>
      </c>
      <c r="D1115" t="inlineStr">
        <is>
          <t>IPCA</t>
        </is>
      </c>
      <c r="E1115" t="n">
        <v>0.009488792934583046</v>
      </c>
      <c r="F1115" t="inlineStr">
        <is>
          <t>MENSAL</t>
        </is>
      </c>
      <c r="G1115" t="n">
        <v>49871</v>
      </c>
      <c r="H1115" t="n">
        <v>49871</v>
      </c>
      <c r="I1115" t="n">
        <v>173</v>
      </c>
      <c r="J1115" t="inlineStr">
        <is>
          <t>CARTEIRA</t>
        </is>
      </c>
      <c r="K1115" t="inlineStr">
        <is>
          <t>CONTRATO</t>
        </is>
      </c>
      <c r="L1115" t="n">
        <v>3768.73</v>
      </c>
      <c r="M1115" t="inlineStr">
        <is>
          <t>IBIRAPITANGA FASE 3</t>
        </is>
      </c>
      <c r="N1115" s="142">
        <f>DATE(YEAR(G1115),MONTH(G1115),1)</f>
        <v/>
      </c>
      <c r="O1115" s="132">
        <f>IF(G1115&gt;$K$3,"Futuro","Atraso")</f>
        <v/>
      </c>
      <c r="P1115">
        <f>12*(YEAR(G1115)-YEAR($K$3))+(MONTH(G1115)-MONTH($K$3))</f>
        <v/>
      </c>
      <c r="Q1115" s="366">
        <f>IF(M1115="IBIRAPITANGA FASE 3",IF(O1115="Atraso",L1115,L1115/(1+$I$2)^P1115),IF(O1115="Atraso",L1115,L1115/(1+$I$1)^P1115))</f>
        <v/>
      </c>
      <c r="R1115">
        <f>IF(O1115="Atraso",$K$3-G1115,0)</f>
        <v/>
      </c>
      <c r="S1115">
        <f>IF(R1115&lt;=15,"Até 15",IF(R1115&lt;=30,"Entre 15 e 30",IF(R1115&lt;=60,"Entre 30 e 60",IF(R1115&lt;=90,"Entre 60 e 90",IF(R1115&lt;=120,"Entre 90 e 120",IF(R1115&lt;=150,"Entre 120 e 150",IF(R1115&lt;=180,"Entre 150 e 180","Superior a 180")))))))</f>
        <v/>
      </c>
    </row>
    <row r="1116">
      <c r="A1116" t="inlineStr">
        <is>
          <t>Q06L01</t>
        </is>
      </c>
      <c r="B1116" t="inlineStr">
        <is>
          <t>VAGNER LUIS SANCHES DA SILVA</t>
        </is>
      </c>
      <c r="C1116" t="n">
        <v>1</v>
      </c>
      <c r="D1116" t="inlineStr">
        <is>
          <t>IPCA</t>
        </is>
      </c>
      <c r="E1116" t="n">
        <v>0.009488792934583046</v>
      </c>
      <c r="F1116" t="inlineStr">
        <is>
          <t>MENSAL</t>
        </is>
      </c>
      <c r="G1116" t="n">
        <v>49902</v>
      </c>
      <c r="H1116" t="n">
        <v>49902</v>
      </c>
      <c r="I1116" t="n">
        <v>174</v>
      </c>
      <c r="J1116" t="inlineStr">
        <is>
          <t>CARTEIRA</t>
        </is>
      </c>
      <c r="K1116" t="inlineStr">
        <is>
          <t>CONTRATO</t>
        </is>
      </c>
      <c r="L1116" t="n">
        <v>3768.73</v>
      </c>
      <c r="M1116" t="inlineStr">
        <is>
          <t>IBIRAPITANGA FASE 3</t>
        </is>
      </c>
      <c r="N1116" s="142">
        <f>DATE(YEAR(G1116),MONTH(G1116),1)</f>
        <v/>
      </c>
      <c r="O1116" s="132">
        <f>IF(G1116&gt;$K$3,"Futuro","Atraso")</f>
        <v/>
      </c>
      <c r="P1116">
        <f>12*(YEAR(G1116)-YEAR($K$3))+(MONTH(G1116)-MONTH($K$3))</f>
        <v/>
      </c>
      <c r="Q1116" s="366">
        <f>IF(M1116="IBIRAPITANGA FASE 3",IF(O1116="Atraso",L1116,L1116/(1+$I$2)^P1116),IF(O1116="Atraso",L1116,L1116/(1+$I$1)^P1116))</f>
        <v/>
      </c>
      <c r="R1116">
        <f>IF(O1116="Atraso",$K$3-G1116,0)</f>
        <v/>
      </c>
      <c r="S1116">
        <f>IF(R1116&lt;=15,"Até 15",IF(R1116&lt;=30,"Entre 15 e 30",IF(R1116&lt;=60,"Entre 30 e 60",IF(R1116&lt;=90,"Entre 60 e 90",IF(R1116&lt;=120,"Entre 90 e 120",IF(R1116&lt;=150,"Entre 120 e 150",IF(R1116&lt;=180,"Entre 150 e 180","Superior a 180")))))))</f>
        <v/>
      </c>
    </row>
    <row r="1117">
      <c r="A1117" t="inlineStr">
        <is>
          <t>Q06L01</t>
        </is>
      </c>
      <c r="B1117" t="inlineStr">
        <is>
          <t>VAGNER LUIS SANCHES DA SILVA</t>
        </is>
      </c>
      <c r="C1117" t="n">
        <v>1</v>
      </c>
      <c r="D1117" t="inlineStr">
        <is>
          <t>IPCA</t>
        </is>
      </c>
      <c r="E1117" t="n">
        <v>0.009488792934583046</v>
      </c>
      <c r="F1117" t="inlineStr">
        <is>
          <t>MENSAL</t>
        </is>
      </c>
      <c r="G1117" t="n">
        <v>49933</v>
      </c>
      <c r="H1117" t="n">
        <v>49933</v>
      </c>
      <c r="I1117" t="n">
        <v>175</v>
      </c>
      <c r="J1117" t="inlineStr">
        <is>
          <t>CARTEIRA</t>
        </is>
      </c>
      <c r="K1117" t="inlineStr">
        <is>
          <t>CONTRATO</t>
        </is>
      </c>
      <c r="L1117" t="n">
        <v>3768.73</v>
      </c>
      <c r="M1117" t="inlineStr">
        <is>
          <t>IBIRAPITANGA FASE 3</t>
        </is>
      </c>
      <c r="N1117" s="142">
        <f>DATE(YEAR(G1117),MONTH(G1117),1)</f>
        <v/>
      </c>
      <c r="O1117" s="132">
        <f>IF(G1117&gt;$K$3,"Futuro","Atraso")</f>
        <v/>
      </c>
      <c r="P1117">
        <f>12*(YEAR(G1117)-YEAR($K$3))+(MONTH(G1117)-MONTH($K$3))</f>
        <v/>
      </c>
      <c r="Q1117" s="366">
        <f>IF(M1117="IBIRAPITANGA FASE 3",IF(O1117="Atraso",L1117,L1117/(1+$I$2)^P1117),IF(O1117="Atraso",L1117,L1117/(1+$I$1)^P1117))</f>
        <v/>
      </c>
      <c r="R1117">
        <f>IF(O1117="Atraso",$K$3-G1117,0)</f>
        <v/>
      </c>
      <c r="S1117">
        <f>IF(R1117&lt;=15,"Até 15",IF(R1117&lt;=30,"Entre 15 e 30",IF(R1117&lt;=60,"Entre 30 e 60",IF(R1117&lt;=90,"Entre 60 e 90",IF(R1117&lt;=120,"Entre 90 e 120",IF(R1117&lt;=150,"Entre 120 e 150",IF(R1117&lt;=180,"Entre 150 e 180","Superior a 180")))))))</f>
        <v/>
      </c>
    </row>
    <row r="1118">
      <c r="A1118" t="inlineStr">
        <is>
          <t>Q06L01</t>
        </is>
      </c>
      <c r="B1118" t="inlineStr">
        <is>
          <t>VAGNER LUIS SANCHES DA SILVA</t>
        </is>
      </c>
      <c r="C1118" t="n">
        <v>1</v>
      </c>
      <c r="D1118" t="inlineStr">
        <is>
          <t>IPCA</t>
        </is>
      </c>
      <c r="E1118" t="n">
        <v>0.009488792934583046</v>
      </c>
      <c r="F1118" t="inlineStr">
        <is>
          <t>MENSAL</t>
        </is>
      </c>
      <c r="G1118" t="n">
        <v>49963</v>
      </c>
      <c r="H1118" t="n">
        <v>49963</v>
      </c>
      <c r="I1118" t="n">
        <v>176</v>
      </c>
      <c r="J1118" t="inlineStr">
        <is>
          <t>CARTEIRA</t>
        </is>
      </c>
      <c r="K1118" t="inlineStr">
        <is>
          <t>CONTRATO</t>
        </is>
      </c>
      <c r="L1118" t="n">
        <v>3768.73</v>
      </c>
      <c r="M1118" t="inlineStr">
        <is>
          <t>IBIRAPITANGA FASE 3</t>
        </is>
      </c>
      <c r="N1118" s="142">
        <f>DATE(YEAR(G1118),MONTH(G1118),1)</f>
        <v/>
      </c>
      <c r="O1118" s="132">
        <f>IF(G1118&gt;$K$3,"Futuro","Atraso")</f>
        <v/>
      </c>
      <c r="P1118">
        <f>12*(YEAR(G1118)-YEAR($K$3))+(MONTH(G1118)-MONTH($K$3))</f>
        <v/>
      </c>
      <c r="Q1118" s="366">
        <f>IF(M1118="IBIRAPITANGA FASE 3",IF(O1118="Atraso",L1118,L1118/(1+$I$2)^P1118),IF(O1118="Atraso",L1118,L1118/(1+$I$1)^P1118))</f>
        <v/>
      </c>
      <c r="R1118">
        <f>IF(O1118="Atraso",$K$3-G1118,0)</f>
        <v/>
      </c>
      <c r="S1118">
        <f>IF(R1118&lt;=15,"Até 15",IF(R1118&lt;=30,"Entre 15 e 30",IF(R1118&lt;=60,"Entre 30 e 60",IF(R1118&lt;=90,"Entre 60 e 90",IF(R1118&lt;=120,"Entre 90 e 120",IF(R1118&lt;=150,"Entre 120 e 150",IF(R1118&lt;=180,"Entre 150 e 180","Superior a 180")))))))</f>
        <v/>
      </c>
    </row>
    <row r="1119">
      <c r="A1119" t="inlineStr">
        <is>
          <t>Q06L01</t>
        </is>
      </c>
      <c r="B1119" t="inlineStr">
        <is>
          <t>VAGNER LUIS SANCHES DA SILVA</t>
        </is>
      </c>
      <c r="C1119" t="n">
        <v>1</v>
      </c>
      <c r="D1119" t="inlineStr">
        <is>
          <t>IPCA</t>
        </is>
      </c>
      <c r="E1119" t="n">
        <v>0.009488792934583046</v>
      </c>
      <c r="F1119" t="inlineStr">
        <is>
          <t>MENSAL</t>
        </is>
      </c>
      <c r="G1119" t="n">
        <v>49994</v>
      </c>
      <c r="H1119" t="n">
        <v>49994</v>
      </c>
      <c r="I1119" t="n">
        <v>177</v>
      </c>
      <c r="J1119" t="inlineStr">
        <is>
          <t>CARTEIRA</t>
        </is>
      </c>
      <c r="K1119" t="inlineStr">
        <is>
          <t>CONTRATO</t>
        </is>
      </c>
      <c r="L1119" t="n">
        <v>3768.73</v>
      </c>
      <c r="M1119" t="inlineStr">
        <is>
          <t>IBIRAPITANGA FASE 3</t>
        </is>
      </c>
      <c r="N1119" s="142">
        <f>DATE(YEAR(G1119),MONTH(G1119),1)</f>
        <v/>
      </c>
      <c r="O1119" s="132">
        <f>IF(G1119&gt;$K$3,"Futuro","Atraso")</f>
        <v/>
      </c>
      <c r="P1119">
        <f>12*(YEAR(G1119)-YEAR($K$3))+(MONTH(G1119)-MONTH($K$3))</f>
        <v/>
      </c>
      <c r="Q1119" s="366">
        <f>IF(M1119="IBIRAPITANGA FASE 3",IF(O1119="Atraso",L1119,L1119/(1+$I$2)^P1119),IF(O1119="Atraso",L1119,L1119/(1+$I$1)^P1119))</f>
        <v/>
      </c>
      <c r="R1119">
        <f>IF(O1119="Atraso",$K$3-G1119,0)</f>
        <v/>
      </c>
      <c r="S1119">
        <f>IF(R1119&lt;=15,"Até 15",IF(R1119&lt;=30,"Entre 15 e 30",IF(R1119&lt;=60,"Entre 30 e 60",IF(R1119&lt;=90,"Entre 60 e 90",IF(R1119&lt;=120,"Entre 90 e 120",IF(R1119&lt;=150,"Entre 120 e 150",IF(R1119&lt;=180,"Entre 150 e 180","Superior a 180")))))))</f>
        <v/>
      </c>
    </row>
    <row r="1120">
      <c r="A1120" t="inlineStr">
        <is>
          <t>Q06L01</t>
        </is>
      </c>
      <c r="B1120" t="inlineStr">
        <is>
          <t>VAGNER LUIS SANCHES DA SILVA</t>
        </is>
      </c>
      <c r="C1120" t="n">
        <v>1</v>
      </c>
      <c r="D1120" t="inlineStr">
        <is>
          <t>IPCA</t>
        </is>
      </c>
      <c r="E1120" t="n">
        <v>0.009488792934583046</v>
      </c>
      <c r="F1120" t="inlineStr">
        <is>
          <t>MENSAL</t>
        </is>
      </c>
      <c r="G1120" t="n">
        <v>50024</v>
      </c>
      <c r="H1120" t="n">
        <v>50024</v>
      </c>
      <c r="I1120" t="n">
        <v>178</v>
      </c>
      <c r="J1120" t="inlineStr">
        <is>
          <t>CARTEIRA</t>
        </is>
      </c>
      <c r="K1120" t="inlineStr">
        <is>
          <t>CONTRATO</t>
        </is>
      </c>
      <c r="L1120" t="n">
        <v>3768.73</v>
      </c>
      <c r="M1120" t="inlineStr">
        <is>
          <t>IBIRAPITANGA FASE 3</t>
        </is>
      </c>
      <c r="N1120" s="142">
        <f>DATE(YEAR(G1120),MONTH(G1120),1)</f>
        <v/>
      </c>
      <c r="O1120" s="132">
        <f>IF(G1120&gt;$K$3,"Futuro","Atraso")</f>
        <v/>
      </c>
      <c r="P1120">
        <f>12*(YEAR(G1120)-YEAR($K$3))+(MONTH(G1120)-MONTH($K$3))</f>
        <v/>
      </c>
      <c r="Q1120" s="366">
        <f>IF(M1120="IBIRAPITANGA FASE 3",IF(O1120="Atraso",L1120,L1120/(1+$I$2)^P1120),IF(O1120="Atraso",L1120,L1120/(1+$I$1)^P1120))</f>
        <v/>
      </c>
      <c r="R1120">
        <f>IF(O1120="Atraso",$K$3-G1120,0)</f>
        <v/>
      </c>
      <c r="S1120">
        <f>IF(R1120&lt;=15,"Até 15",IF(R1120&lt;=30,"Entre 15 e 30",IF(R1120&lt;=60,"Entre 30 e 60",IF(R1120&lt;=90,"Entre 60 e 90",IF(R1120&lt;=120,"Entre 90 e 120",IF(R1120&lt;=150,"Entre 120 e 150",IF(R1120&lt;=180,"Entre 150 e 180","Superior a 180")))))))</f>
        <v/>
      </c>
    </row>
    <row r="1121">
      <c r="A1121" t="inlineStr">
        <is>
          <t>Q06L01</t>
        </is>
      </c>
      <c r="B1121" t="inlineStr">
        <is>
          <t>VAGNER LUIS SANCHES DA SILVA</t>
        </is>
      </c>
      <c r="C1121" t="n">
        <v>1</v>
      </c>
      <c r="D1121" t="inlineStr">
        <is>
          <t>IPCA</t>
        </is>
      </c>
      <c r="E1121" t="n">
        <v>0.009488792934583046</v>
      </c>
      <c r="F1121" t="inlineStr">
        <is>
          <t>MENSAL</t>
        </is>
      </c>
      <c r="G1121" t="n">
        <v>50055</v>
      </c>
      <c r="H1121" t="n">
        <v>50055</v>
      </c>
      <c r="I1121" t="n">
        <v>179</v>
      </c>
      <c r="J1121" t="inlineStr">
        <is>
          <t>CARTEIRA</t>
        </is>
      </c>
      <c r="K1121" t="inlineStr">
        <is>
          <t>CONTRATO</t>
        </is>
      </c>
      <c r="L1121" t="n">
        <v>3768.73</v>
      </c>
      <c r="M1121" t="inlineStr">
        <is>
          <t>IBIRAPITANGA FASE 3</t>
        </is>
      </c>
      <c r="N1121" s="142">
        <f>DATE(YEAR(G1121),MONTH(G1121),1)</f>
        <v/>
      </c>
      <c r="O1121" s="132">
        <f>IF(G1121&gt;$K$3,"Futuro","Atraso")</f>
        <v/>
      </c>
      <c r="P1121">
        <f>12*(YEAR(G1121)-YEAR($K$3))+(MONTH(G1121)-MONTH($K$3))</f>
        <v/>
      </c>
      <c r="Q1121" s="366">
        <f>IF(M1121="IBIRAPITANGA FASE 3",IF(O1121="Atraso",L1121,L1121/(1+$I$2)^P1121),IF(O1121="Atraso",L1121,L1121/(1+$I$1)^P1121))</f>
        <v/>
      </c>
      <c r="R1121">
        <f>IF(O1121="Atraso",$K$3-G1121,0)</f>
        <v/>
      </c>
      <c r="S1121">
        <f>IF(R1121&lt;=15,"Até 15",IF(R1121&lt;=30,"Entre 15 e 30",IF(R1121&lt;=60,"Entre 30 e 60",IF(R1121&lt;=90,"Entre 60 e 90",IF(R1121&lt;=120,"Entre 90 e 120",IF(R1121&lt;=150,"Entre 120 e 150",IF(R1121&lt;=180,"Entre 150 e 180","Superior a 180")))))))</f>
        <v/>
      </c>
    </row>
    <row r="1122">
      <c r="A1122" t="inlineStr">
        <is>
          <t>Q06L01</t>
        </is>
      </c>
      <c r="B1122" t="inlineStr">
        <is>
          <t>VAGNER LUIS SANCHES DA SILVA</t>
        </is>
      </c>
      <c r="C1122" t="n">
        <v>1</v>
      </c>
      <c r="D1122" t="inlineStr">
        <is>
          <t>IPCA</t>
        </is>
      </c>
      <c r="E1122" t="n">
        <v>0.009488792934583046</v>
      </c>
      <c r="F1122" t="inlineStr">
        <is>
          <t>MENSAL</t>
        </is>
      </c>
      <c r="G1122" t="n">
        <v>50086</v>
      </c>
      <c r="H1122" t="n">
        <v>50086</v>
      </c>
      <c r="I1122" t="n">
        <v>180</v>
      </c>
      <c r="J1122" t="inlineStr">
        <is>
          <t>CARTEIRA</t>
        </is>
      </c>
      <c r="K1122" t="inlineStr">
        <is>
          <t>CONTRATO</t>
        </is>
      </c>
      <c r="L1122" t="n">
        <v>3768.73</v>
      </c>
      <c r="M1122" t="inlineStr">
        <is>
          <t>IBIRAPITANGA FASE 3</t>
        </is>
      </c>
      <c r="N1122" s="142">
        <f>DATE(YEAR(G1122),MONTH(G1122),1)</f>
        <v/>
      </c>
      <c r="O1122" s="132">
        <f>IF(G1122&gt;$K$3,"Futuro","Atraso")</f>
        <v/>
      </c>
      <c r="P1122">
        <f>12*(YEAR(G1122)-YEAR($K$3))+(MONTH(G1122)-MONTH($K$3))</f>
        <v/>
      </c>
      <c r="Q1122" s="366">
        <f>IF(M1122="IBIRAPITANGA FASE 3",IF(O1122="Atraso",L1122,L1122/(1+$I$2)^P1122),IF(O1122="Atraso",L1122,L1122/(1+$I$1)^P1122))</f>
        <v/>
      </c>
      <c r="R1122">
        <f>IF(O1122="Atraso",$K$3-G1122,0)</f>
        <v/>
      </c>
      <c r="S1122">
        <f>IF(R1122&lt;=15,"Até 15",IF(R1122&lt;=30,"Entre 15 e 30",IF(R1122&lt;=60,"Entre 30 e 60",IF(R1122&lt;=90,"Entre 60 e 90",IF(R1122&lt;=120,"Entre 90 e 120",IF(R1122&lt;=150,"Entre 120 e 150",IF(R1122&lt;=180,"Entre 150 e 180","Superior a 180")))))))</f>
        <v/>
      </c>
    </row>
    <row r="1123">
      <c r="A1123" t="inlineStr">
        <is>
          <t>Q06L03</t>
        </is>
      </c>
      <c r="B1123" t="inlineStr">
        <is>
          <t>FLAVIO ROBERTO PEREIRA</t>
        </is>
      </c>
      <c r="C1123" t="n">
        <v>1</v>
      </c>
      <c r="D1123" t="inlineStr">
        <is>
          <t>IPCA</t>
        </is>
      </c>
      <c r="E1123" t="n">
        <v>0</v>
      </c>
      <c r="F1123" t="inlineStr">
        <is>
          <t>MENSAL</t>
        </is>
      </c>
      <c r="G1123" t="n">
        <v>45240</v>
      </c>
      <c r="H1123" t="n">
        <v>45240</v>
      </c>
      <c r="I1123" t="n">
        <v>31</v>
      </c>
      <c r="J1123" t="inlineStr">
        <is>
          <t>CARTEIRA</t>
        </is>
      </c>
      <c r="K1123" t="inlineStr">
        <is>
          <t>CONTRATO</t>
        </is>
      </c>
      <c r="L1123" t="n">
        <v>4601.49</v>
      </c>
      <c r="M1123" t="inlineStr">
        <is>
          <t>IBIRAPITANGA FASE 3</t>
        </is>
      </c>
      <c r="N1123" s="142">
        <f>DATE(YEAR(G1123),MONTH(G1123),1)</f>
        <v/>
      </c>
      <c r="O1123" s="132">
        <f>IF(G1123&gt;$K$3,"Futuro","Atraso")</f>
        <v/>
      </c>
      <c r="P1123">
        <f>12*(YEAR(G1123)-YEAR($K$3))+(MONTH(G1123)-MONTH($K$3))</f>
        <v/>
      </c>
      <c r="Q1123" s="366">
        <f>IF(M1123="IBIRAPITANGA FASE 3",IF(O1123="Atraso",L1123,L1123/(1+$I$2)^P1123),IF(O1123="Atraso",L1123,L1123/(1+$I$1)^P1123))</f>
        <v/>
      </c>
      <c r="R1123">
        <f>IF(O1123="Atraso",$K$3-G1123,0)</f>
        <v/>
      </c>
      <c r="S1123">
        <f>IF(R1123&lt;=15,"Até 15",IF(R1123&lt;=30,"Entre 15 e 30",IF(R1123&lt;=60,"Entre 30 e 60",IF(R1123&lt;=90,"Entre 60 e 90",IF(R1123&lt;=120,"Entre 90 e 120",IF(R1123&lt;=150,"Entre 120 e 150",IF(R1123&lt;=180,"Entre 150 e 180","Superior a 180")))))))</f>
        <v/>
      </c>
    </row>
    <row r="1124">
      <c r="A1124" t="inlineStr">
        <is>
          <t>Q06L03</t>
        </is>
      </c>
      <c r="B1124" t="inlineStr">
        <is>
          <t>FLAVIO ROBERTO PEREIRA</t>
        </is>
      </c>
      <c r="C1124" t="n">
        <v>1</v>
      </c>
      <c r="D1124" t="inlineStr">
        <is>
          <t>IPCA</t>
        </is>
      </c>
      <c r="E1124" t="n">
        <v>0</v>
      </c>
      <c r="F1124" t="inlineStr">
        <is>
          <t>MENSAL</t>
        </is>
      </c>
      <c r="G1124" t="n">
        <v>45270</v>
      </c>
      <c r="H1124" t="n">
        <v>45270</v>
      </c>
      <c r="I1124" t="n">
        <v>32</v>
      </c>
      <c r="J1124" t="inlineStr">
        <is>
          <t>CARTEIRA</t>
        </is>
      </c>
      <c r="K1124" t="inlineStr">
        <is>
          <t>CONTRATO</t>
        </is>
      </c>
      <c r="L1124" t="n">
        <v>4601.49</v>
      </c>
      <c r="M1124" t="inlineStr">
        <is>
          <t>IBIRAPITANGA FASE 3</t>
        </is>
      </c>
      <c r="N1124" s="142">
        <f>DATE(YEAR(G1124),MONTH(G1124),1)</f>
        <v/>
      </c>
      <c r="O1124" s="132">
        <f>IF(G1124&gt;$K$3,"Futuro","Atraso")</f>
        <v/>
      </c>
      <c r="P1124">
        <f>12*(YEAR(G1124)-YEAR($K$3))+(MONTH(G1124)-MONTH($K$3))</f>
        <v/>
      </c>
      <c r="Q1124" s="366">
        <f>IF(M1124="IBIRAPITANGA FASE 3",IF(O1124="Atraso",L1124,L1124/(1+$I$2)^P1124),IF(O1124="Atraso",L1124,L1124/(1+$I$1)^P1124))</f>
        <v/>
      </c>
      <c r="R1124">
        <f>IF(O1124="Atraso",$K$3-G1124,0)</f>
        <v/>
      </c>
      <c r="S1124">
        <f>IF(R1124&lt;=15,"Até 15",IF(R1124&lt;=30,"Entre 15 e 30",IF(R1124&lt;=60,"Entre 30 e 60",IF(R1124&lt;=90,"Entre 60 e 90",IF(R1124&lt;=120,"Entre 90 e 120",IF(R1124&lt;=150,"Entre 120 e 150",IF(R1124&lt;=180,"Entre 150 e 180","Superior a 180")))))))</f>
        <v/>
      </c>
    </row>
    <row r="1125">
      <c r="A1125" t="inlineStr">
        <is>
          <t>Q06L03</t>
        </is>
      </c>
      <c r="B1125" t="inlineStr">
        <is>
          <t>FLAVIO ROBERTO PEREIRA</t>
        </is>
      </c>
      <c r="C1125" t="n">
        <v>1</v>
      </c>
      <c r="D1125" t="inlineStr">
        <is>
          <t>IPCA</t>
        </is>
      </c>
      <c r="E1125" t="n">
        <v>0</v>
      </c>
      <c r="F1125" t="inlineStr">
        <is>
          <t>MENSAL</t>
        </is>
      </c>
      <c r="G1125" t="n">
        <v>45301</v>
      </c>
      <c r="H1125" t="n">
        <v>45301</v>
      </c>
      <c r="I1125" t="n">
        <v>33</v>
      </c>
      <c r="J1125" t="inlineStr">
        <is>
          <t>CARTEIRA</t>
        </is>
      </c>
      <c r="K1125" t="inlineStr">
        <is>
          <t>CONTRATO</t>
        </is>
      </c>
      <c r="L1125" t="n">
        <v>4601.49</v>
      </c>
      <c r="M1125" t="inlineStr">
        <is>
          <t>IBIRAPITANGA FASE 3</t>
        </is>
      </c>
      <c r="N1125" s="142">
        <f>DATE(YEAR(G1125),MONTH(G1125),1)</f>
        <v/>
      </c>
      <c r="O1125" s="132">
        <f>IF(G1125&gt;$K$3,"Futuro","Atraso")</f>
        <v/>
      </c>
      <c r="P1125">
        <f>12*(YEAR(G1125)-YEAR($K$3))+(MONTH(G1125)-MONTH($K$3))</f>
        <v/>
      </c>
      <c r="Q1125" s="366">
        <f>IF(M1125="IBIRAPITANGA FASE 3",IF(O1125="Atraso",L1125,L1125/(1+$I$2)^P1125),IF(O1125="Atraso",L1125,L1125/(1+$I$1)^P1125))</f>
        <v/>
      </c>
      <c r="R1125">
        <f>IF(O1125="Atraso",$K$3-G1125,0)</f>
        <v/>
      </c>
      <c r="S1125">
        <f>IF(R1125&lt;=15,"Até 15",IF(R1125&lt;=30,"Entre 15 e 30",IF(R1125&lt;=60,"Entre 30 e 60",IF(R1125&lt;=90,"Entre 60 e 90",IF(R1125&lt;=120,"Entre 90 e 120",IF(R1125&lt;=150,"Entre 120 e 150",IF(R1125&lt;=180,"Entre 150 e 180","Superior a 180")))))))</f>
        <v/>
      </c>
    </row>
    <row r="1126">
      <c r="A1126" t="inlineStr">
        <is>
          <t>Q06L03</t>
        </is>
      </c>
      <c r="B1126" t="inlineStr">
        <is>
          <t>FLAVIO ROBERTO PEREIRA</t>
        </is>
      </c>
      <c r="C1126" t="n">
        <v>1</v>
      </c>
      <c r="D1126" t="inlineStr">
        <is>
          <t>IPCA</t>
        </is>
      </c>
      <c r="E1126" t="n">
        <v>0</v>
      </c>
      <c r="F1126" t="inlineStr">
        <is>
          <t>MENSAL</t>
        </is>
      </c>
      <c r="G1126" t="n">
        <v>45332</v>
      </c>
      <c r="H1126" t="n">
        <v>45332</v>
      </c>
      <c r="I1126" t="n">
        <v>34</v>
      </c>
      <c r="J1126" t="inlineStr">
        <is>
          <t>CARTEIRA</t>
        </is>
      </c>
      <c r="K1126" t="inlineStr">
        <is>
          <t>CONTRATO</t>
        </is>
      </c>
      <c r="L1126" t="n">
        <v>4601.49</v>
      </c>
      <c r="M1126" t="inlineStr">
        <is>
          <t>IBIRAPITANGA FASE 3</t>
        </is>
      </c>
      <c r="N1126" s="142">
        <f>DATE(YEAR(G1126),MONTH(G1126),1)</f>
        <v/>
      </c>
      <c r="O1126" s="132">
        <f>IF(G1126&gt;$K$3,"Futuro","Atraso")</f>
        <v/>
      </c>
      <c r="P1126">
        <f>12*(YEAR(G1126)-YEAR($K$3))+(MONTH(G1126)-MONTH($K$3))</f>
        <v/>
      </c>
      <c r="Q1126" s="366">
        <f>IF(M1126="IBIRAPITANGA FASE 3",IF(O1126="Atraso",L1126,L1126/(1+$I$2)^P1126),IF(O1126="Atraso",L1126,L1126/(1+$I$1)^P1126))</f>
        <v/>
      </c>
      <c r="R1126">
        <f>IF(O1126="Atraso",$K$3-G1126,0)</f>
        <v/>
      </c>
      <c r="S1126">
        <f>IF(R1126&lt;=15,"Até 15",IF(R1126&lt;=30,"Entre 15 e 30",IF(R1126&lt;=60,"Entre 30 e 60",IF(R1126&lt;=90,"Entre 60 e 90",IF(R1126&lt;=120,"Entre 90 e 120",IF(R1126&lt;=150,"Entre 120 e 150",IF(R1126&lt;=180,"Entre 150 e 180","Superior a 180")))))))</f>
        <v/>
      </c>
    </row>
    <row r="1127">
      <c r="A1127" t="inlineStr">
        <is>
          <t>Q06L03</t>
        </is>
      </c>
      <c r="B1127" t="inlineStr">
        <is>
          <t>FLAVIO ROBERTO PEREIRA</t>
        </is>
      </c>
      <c r="C1127" t="n">
        <v>1</v>
      </c>
      <c r="D1127" t="inlineStr">
        <is>
          <t>IPCA</t>
        </is>
      </c>
      <c r="E1127" t="n">
        <v>0</v>
      </c>
      <c r="F1127" t="inlineStr">
        <is>
          <t>MENSAL</t>
        </is>
      </c>
      <c r="G1127" t="n">
        <v>45361</v>
      </c>
      <c r="H1127" t="n">
        <v>45361</v>
      </c>
      <c r="I1127" t="n">
        <v>35</v>
      </c>
      <c r="J1127" t="inlineStr">
        <is>
          <t>CARTEIRA</t>
        </is>
      </c>
      <c r="K1127" t="inlineStr">
        <is>
          <t>CONTRATO</t>
        </is>
      </c>
      <c r="L1127" t="n">
        <v>4601.49</v>
      </c>
      <c r="M1127" t="inlineStr">
        <is>
          <t>IBIRAPITANGA FASE 3</t>
        </is>
      </c>
      <c r="N1127" s="142">
        <f>DATE(YEAR(G1127),MONTH(G1127),1)</f>
        <v/>
      </c>
      <c r="O1127" s="132">
        <f>IF(G1127&gt;$K$3,"Futuro","Atraso")</f>
        <v/>
      </c>
      <c r="P1127">
        <f>12*(YEAR(G1127)-YEAR($K$3))+(MONTH(G1127)-MONTH($K$3))</f>
        <v/>
      </c>
      <c r="Q1127" s="366">
        <f>IF(M1127="IBIRAPITANGA FASE 3",IF(O1127="Atraso",L1127,L1127/(1+$I$2)^P1127),IF(O1127="Atraso",L1127,L1127/(1+$I$1)^P1127))</f>
        <v/>
      </c>
      <c r="R1127">
        <f>IF(O1127="Atraso",$K$3-G1127,0)</f>
        <v/>
      </c>
      <c r="S1127">
        <f>IF(R1127&lt;=15,"Até 15",IF(R1127&lt;=30,"Entre 15 e 30",IF(R1127&lt;=60,"Entre 30 e 60",IF(R1127&lt;=90,"Entre 60 e 90",IF(R1127&lt;=120,"Entre 90 e 120",IF(R1127&lt;=150,"Entre 120 e 150",IF(R1127&lt;=180,"Entre 150 e 180","Superior a 180")))))))</f>
        <v/>
      </c>
    </row>
    <row r="1128">
      <c r="A1128" t="inlineStr">
        <is>
          <t>Q06L03</t>
        </is>
      </c>
      <c r="B1128" t="inlineStr">
        <is>
          <t>FLAVIO ROBERTO PEREIRA</t>
        </is>
      </c>
      <c r="C1128" t="n">
        <v>1</v>
      </c>
      <c r="D1128" t="inlineStr">
        <is>
          <t>IPCA</t>
        </is>
      </c>
      <c r="E1128" t="n">
        <v>0</v>
      </c>
      <c r="F1128" t="inlineStr">
        <is>
          <t>MENSAL</t>
        </is>
      </c>
      <c r="G1128" t="n">
        <v>45376</v>
      </c>
      <c r="H1128" t="n">
        <v>45376</v>
      </c>
      <c r="I1128" t="n">
        <v>3</v>
      </c>
      <c r="J1128" t="inlineStr">
        <is>
          <t>CARTEIRA</t>
        </is>
      </c>
      <c r="K1128" t="inlineStr">
        <is>
          <t>CONTRATO</t>
        </is>
      </c>
      <c r="L1128" t="n">
        <v>18405.92</v>
      </c>
      <c r="M1128" t="inlineStr">
        <is>
          <t>IBIRAPITANGA FASE 3</t>
        </is>
      </c>
      <c r="N1128" s="142">
        <f>DATE(YEAR(G1128),MONTH(G1128),1)</f>
        <v/>
      </c>
      <c r="O1128" s="132">
        <f>IF(G1128&gt;$K$3,"Futuro","Atraso")</f>
        <v/>
      </c>
      <c r="P1128">
        <f>12*(YEAR(G1128)-YEAR($K$3))+(MONTH(G1128)-MONTH($K$3))</f>
        <v/>
      </c>
      <c r="Q1128" s="366">
        <f>IF(M1128="IBIRAPITANGA FASE 3",IF(O1128="Atraso",L1128,L1128/(1+$I$2)^P1128),IF(O1128="Atraso",L1128,L1128/(1+$I$1)^P1128))</f>
        <v/>
      </c>
      <c r="R1128">
        <f>IF(O1128="Atraso",$K$3-G1128,0)</f>
        <v/>
      </c>
      <c r="S1128">
        <f>IF(R1128&lt;=15,"Até 15",IF(R1128&lt;=30,"Entre 15 e 30",IF(R1128&lt;=60,"Entre 30 e 60",IF(R1128&lt;=90,"Entre 60 e 90",IF(R1128&lt;=120,"Entre 90 e 120",IF(R1128&lt;=150,"Entre 120 e 150",IF(R1128&lt;=180,"Entre 150 e 180","Superior a 180")))))))</f>
        <v/>
      </c>
    </row>
    <row r="1129">
      <c r="A1129" t="inlineStr">
        <is>
          <t>Q06L03</t>
        </is>
      </c>
      <c r="B1129" t="inlineStr">
        <is>
          <t>FLAVIO ROBERTO PEREIRA</t>
        </is>
      </c>
      <c r="C1129" t="n">
        <v>1</v>
      </c>
      <c r="D1129" t="inlineStr">
        <is>
          <t>IPCA</t>
        </is>
      </c>
      <c r="E1129" t="n">
        <v>0</v>
      </c>
      <c r="F1129" t="inlineStr">
        <is>
          <t>MENSAL</t>
        </is>
      </c>
      <c r="G1129" t="n">
        <v>45392</v>
      </c>
      <c r="H1129" t="n">
        <v>45392</v>
      </c>
      <c r="I1129" t="n">
        <v>36</v>
      </c>
      <c r="J1129" t="inlineStr">
        <is>
          <t>CARTEIRA</t>
        </is>
      </c>
      <c r="K1129" t="inlineStr">
        <is>
          <t>CONTRATO</t>
        </is>
      </c>
      <c r="L1129" t="n">
        <v>4601.49</v>
      </c>
      <c r="M1129" t="inlineStr">
        <is>
          <t>IBIRAPITANGA FASE 3</t>
        </is>
      </c>
      <c r="N1129" s="142">
        <f>DATE(YEAR(G1129),MONTH(G1129),1)</f>
        <v/>
      </c>
      <c r="O1129" s="132">
        <f>IF(G1129&gt;$K$3,"Futuro","Atraso")</f>
        <v/>
      </c>
      <c r="P1129">
        <f>12*(YEAR(G1129)-YEAR($K$3))+(MONTH(G1129)-MONTH($K$3))</f>
        <v/>
      </c>
      <c r="Q1129" s="366">
        <f>IF(M1129="IBIRAPITANGA FASE 3",IF(O1129="Atraso",L1129,L1129/(1+$I$2)^P1129),IF(O1129="Atraso",L1129,L1129/(1+$I$1)^P1129))</f>
        <v/>
      </c>
      <c r="R1129">
        <f>IF(O1129="Atraso",$K$3-G1129,0)</f>
        <v/>
      </c>
      <c r="S1129">
        <f>IF(R1129&lt;=15,"Até 15",IF(R1129&lt;=30,"Entre 15 e 30",IF(R1129&lt;=60,"Entre 30 e 60",IF(R1129&lt;=90,"Entre 60 e 90",IF(R1129&lt;=120,"Entre 90 e 120",IF(R1129&lt;=150,"Entre 120 e 150",IF(R1129&lt;=180,"Entre 150 e 180","Superior a 180")))))))</f>
        <v/>
      </c>
    </row>
    <row r="1130">
      <c r="A1130" t="inlineStr">
        <is>
          <t>Q06L03</t>
        </is>
      </c>
      <c r="B1130" t="inlineStr">
        <is>
          <t>FLAVIO ROBERTO PEREIRA</t>
        </is>
      </c>
      <c r="C1130" t="n">
        <v>1</v>
      </c>
      <c r="D1130" t="inlineStr">
        <is>
          <t>IPCA</t>
        </is>
      </c>
      <c r="E1130" t="n">
        <v>0</v>
      </c>
      <c r="F1130" t="inlineStr">
        <is>
          <t>MENSAL</t>
        </is>
      </c>
      <c r="G1130" t="n">
        <v>45422</v>
      </c>
      <c r="H1130" t="n">
        <v>45422</v>
      </c>
      <c r="I1130" t="n">
        <v>37</v>
      </c>
      <c r="J1130" t="inlineStr">
        <is>
          <t>CARTEIRA</t>
        </is>
      </c>
      <c r="K1130" t="inlineStr">
        <is>
          <t>CONTRATO</t>
        </is>
      </c>
      <c r="L1130" t="n">
        <v>4601.49</v>
      </c>
      <c r="M1130" t="inlineStr">
        <is>
          <t>IBIRAPITANGA FASE 3</t>
        </is>
      </c>
      <c r="N1130" s="142">
        <f>DATE(YEAR(G1130),MONTH(G1130),1)</f>
        <v/>
      </c>
      <c r="O1130" s="132">
        <f>IF(G1130&gt;$K$3,"Futuro","Atraso")</f>
        <v/>
      </c>
      <c r="P1130">
        <f>12*(YEAR(G1130)-YEAR($K$3))+(MONTH(G1130)-MONTH($K$3))</f>
        <v/>
      </c>
      <c r="Q1130" s="366">
        <f>IF(M1130="IBIRAPITANGA FASE 3",IF(O1130="Atraso",L1130,L1130/(1+$I$2)^P1130),IF(O1130="Atraso",L1130,L1130/(1+$I$1)^P1130))</f>
        <v/>
      </c>
      <c r="R1130">
        <f>IF(O1130="Atraso",$K$3-G1130,0)</f>
        <v/>
      </c>
      <c r="S1130">
        <f>IF(R1130&lt;=15,"Até 15",IF(R1130&lt;=30,"Entre 15 e 30",IF(R1130&lt;=60,"Entre 30 e 60",IF(R1130&lt;=90,"Entre 60 e 90",IF(R1130&lt;=120,"Entre 90 e 120",IF(R1130&lt;=150,"Entre 120 e 150",IF(R1130&lt;=180,"Entre 150 e 180","Superior a 180")))))))</f>
        <v/>
      </c>
    </row>
    <row r="1131">
      <c r="A1131" t="inlineStr">
        <is>
          <t>Q06L03</t>
        </is>
      </c>
      <c r="B1131" t="inlineStr">
        <is>
          <t>FLAVIO ROBERTO PEREIRA</t>
        </is>
      </c>
      <c r="C1131" t="n">
        <v>1</v>
      </c>
      <c r="D1131" t="inlineStr">
        <is>
          <t>IPCA</t>
        </is>
      </c>
      <c r="E1131" t="n">
        <v>0</v>
      </c>
      <c r="F1131" t="inlineStr">
        <is>
          <t>MENSAL</t>
        </is>
      </c>
      <c r="G1131" t="n">
        <v>45453</v>
      </c>
      <c r="H1131" t="n">
        <v>45453</v>
      </c>
      <c r="I1131" t="n">
        <v>38</v>
      </c>
      <c r="J1131" t="inlineStr">
        <is>
          <t>CARTEIRA</t>
        </is>
      </c>
      <c r="K1131" t="inlineStr">
        <is>
          <t>CONTRATO</t>
        </is>
      </c>
      <c r="L1131" t="n">
        <v>4601.49</v>
      </c>
      <c r="M1131" t="inlineStr">
        <is>
          <t>IBIRAPITANGA FASE 3</t>
        </is>
      </c>
      <c r="N1131" s="142">
        <f>DATE(YEAR(G1131),MONTH(G1131),1)</f>
        <v/>
      </c>
      <c r="O1131" s="132">
        <f>IF(G1131&gt;$K$3,"Futuro","Atraso")</f>
        <v/>
      </c>
      <c r="P1131">
        <f>12*(YEAR(G1131)-YEAR($K$3))+(MONTH(G1131)-MONTH($K$3))</f>
        <v/>
      </c>
      <c r="Q1131" s="366">
        <f>IF(M1131="IBIRAPITANGA FASE 3",IF(O1131="Atraso",L1131,L1131/(1+$I$2)^P1131),IF(O1131="Atraso",L1131,L1131/(1+$I$1)^P1131))</f>
        <v/>
      </c>
      <c r="R1131">
        <f>IF(O1131="Atraso",$K$3-G1131,0)</f>
        <v/>
      </c>
      <c r="S1131">
        <f>IF(R1131&lt;=15,"Até 15",IF(R1131&lt;=30,"Entre 15 e 30",IF(R1131&lt;=60,"Entre 30 e 60",IF(R1131&lt;=90,"Entre 60 e 90",IF(R1131&lt;=120,"Entre 90 e 120",IF(R1131&lt;=150,"Entre 120 e 150",IF(R1131&lt;=180,"Entre 150 e 180","Superior a 180")))))))</f>
        <v/>
      </c>
    </row>
    <row r="1132">
      <c r="A1132" t="inlineStr">
        <is>
          <t>Q06L03</t>
        </is>
      </c>
      <c r="B1132" t="inlineStr">
        <is>
          <t>FLAVIO ROBERTO PEREIRA</t>
        </is>
      </c>
      <c r="C1132" t="n">
        <v>1</v>
      </c>
      <c r="D1132" t="inlineStr">
        <is>
          <t>IPCA</t>
        </is>
      </c>
      <c r="E1132" t="n">
        <v>0</v>
      </c>
      <c r="F1132" t="inlineStr">
        <is>
          <t>MENSAL</t>
        </is>
      </c>
      <c r="G1132" t="n">
        <v>45483</v>
      </c>
      <c r="H1132" t="n">
        <v>45483</v>
      </c>
      <c r="I1132" t="n">
        <v>39</v>
      </c>
      <c r="J1132" t="inlineStr">
        <is>
          <t>CARTEIRA</t>
        </is>
      </c>
      <c r="K1132" t="inlineStr">
        <is>
          <t>CONTRATO</t>
        </is>
      </c>
      <c r="L1132" t="n">
        <v>4601.49</v>
      </c>
      <c r="M1132" t="inlineStr">
        <is>
          <t>IBIRAPITANGA FASE 3</t>
        </is>
      </c>
      <c r="N1132" s="142">
        <f>DATE(YEAR(G1132),MONTH(G1132),1)</f>
        <v/>
      </c>
      <c r="O1132" s="132">
        <f>IF(G1132&gt;$K$3,"Futuro","Atraso")</f>
        <v/>
      </c>
      <c r="P1132">
        <f>12*(YEAR(G1132)-YEAR($K$3))+(MONTH(G1132)-MONTH($K$3))</f>
        <v/>
      </c>
      <c r="Q1132" s="366">
        <f>IF(M1132="IBIRAPITANGA FASE 3",IF(O1132="Atraso",L1132,L1132/(1+$I$2)^P1132),IF(O1132="Atraso",L1132,L1132/(1+$I$1)^P1132))</f>
        <v/>
      </c>
      <c r="R1132">
        <f>IF(O1132="Atraso",$K$3-G1132,0)</f>
        <v/>
      </c>
      <c r="S1132">
        <f>IF(R1132&lt;=15,"Até 15",IF(R1132&lt;=30,"Entre 15 e 30",IF(R1132&lt;=60,"Entre 30 e 60",IF(R1132&lt;=90,"Entre 60 e 90",IF(R1132&lt;=120,"Entre 90 e 120",IF(R1132&lt;=150,"Entre 120 e 150",IF(R1132&lt;=180,"Entre 150 e 180","Superior a 180")))))))</f>
        <v/>
      </c>
    </row>
    <row r="1133">
      <c r="A1133" t="inlineStr">
        <is>
          <t>Q06L03</t>
        </is>
      </c>
      <c r="B1133" t="inlineStr">
        <is>
          <t>FLAVIO ROBERTO PEREIRA</t>
        </is>
      </c>
      <c r="C1133" t="n">
        <v>1</v>
      </c>
      <c r="D1133" t="inlineStr">
        <is>
          <t>IPCA</t>
        </is>
      </c>
      <c r="E1133" t="n">
        <v>0</v>
      </c>
      <c r="F1133" t="inlineStr">
        <is>
          <t>MENSAL</t>
        </is>
      </c>
      <c r="G1133" t="n">
        <v>45514</v>
      </c>
      <c r="H1133" t="n">
        <v>45514</v>
      </c>
      <c r="I1133" t="n">
        <v>40</v>
      </c>
      <c r="J1133" t="inlineStr">
        <is>
          <t>CARTEIRA</t>
        </is>
      </c>
      <c r="K1133" t="inlineStr">
        <is>
          <t>CONTRATO</t>
        </is>
      </c>
      <c r="L1133" t="n">
        <v>4601.49</v>
      </c>
      <c r="M1133" t="inlineStr">
        <is>
          <t>IBIRAPITANGA FASE 3</t>
        </is>
      </c>
      <c r="N1133" s="142">
        <f>DATE(YEAR(G1133),MONTH(G1133),1)</f>
        <v/>
      </c>
      <c r="O1133" s="132">
        <f>IF(G1133&gt;$K$3,"Futuro","Atraso")</f>
        <v/>
      </c>
      <c r="P1133">
        <f>12*(YEAR(G1133)-YEAR($K$3))+(MONTH(G1133)-MONTH($K$3))</f>
        <v/>
      </c>
      <c r="Q1133" s="366">
        <f>IF(M1133="IBIRAPITANGA FASE 3",IF(O1133="Atraso",L1133,L1133/(1+$I$2)^P1133),IF(O1133="Atraso",L1133,L1133/(1+$I$1)^P1133))</f>
        <v/>
      </c>
      <c r="R1133">
        <f>IF(O1133="Atraso",$K$3-G1133,0)</f>
        <v/>
      </c>
      <c r="S1133">
        <f>IF(R1133&lt;=15,"Até 15",IF(R1133&lt;=30,"Entre 15 e 30",IF(R1133&lt;=60,"Entre 30 e 60",IF(R1133&lt;=90,"Entre 60 e 90",IF(R1133&lt;=120,"Entre 90 e 120",IF(R1133&lt;=150,"Entre 120 e 150",IF(R1133&lt;=180,"Entre 150 e 180","Superior a 180")))))))</f>
        <v/>
      </c>
    </row>
    <row r="1134">
      <c r="A1134" t="inlineStr">
        <is>
          <t>Q06L03</t>
        </is>
      </c>
      <c r="B1134" t="inlineStr">
        <is>
          <t>FLAVIO ROBERTO PEREIRA</t>
        </is>
      </c>
      <c r="C1134" t="n">
        <v>1</v>
      </c>
      <c r="D1134" t="inlineStr">
        <is>
          <t>IPCA</t>
        </is>
      </c>
      <c r="E1134" t="n">
        <v>0</v>
      </c>
      <c r="F1134" t="inlineStr">
        <is>
          <t>MENSAL</t>
        </is>
      </c>
      <c r="G1134" t="n">
        <v>45545</v>
      </c>
      <c r="H1134" t="n">
        <v>45545</v>
      </c>
      <c r="I1134" t="n">
        <v>41</v>
      </c>
      <c r="J1134" t="inlineStr">
        <is>
          <t>CARTEIRA</t>
        </is>
      </c>
      <c r="K1134" t="inlineStr">
        <is>
          <t>CONTRATO</t>
        </is>
      </c>
      <c r="L1134" t="n">
        <v>4601.49</v>
      </c>
      <c r="M1134" t="inlineStr">
        <is>
          <t>IBIRAPITANGA FASE 3</t>
        </is>
      </c>
      <c r="N1134" s="142">
        <f>DATE(YEAR(G1134),MONTH(G1134),1)</f>
        <v/>
      </c>
      <c r="O1134" s="132">
        <f>IF(G1134&gt;$K$3,"Futuro","Atraso")</f>
        <v/>
      </c>
      <c r="P1134">
        <f>12*(YEAR(G1134)-YEAR($K$3))+(MONTH(G1134)-MONTH($K$3))</f>
        <v/>
      </c>
      <c r="Q1134" s="366">
        <f>IF(M1134="IBIRAPITANGA FASE 3",IF(O1134="Atraso",L1134,L1134/(1+$I$2)^P1134),IF(O1134="Atraso",L1134,L1134/(1+$I$1)^P1134))</f>
        <v/>
      </c>
      <c r="R1134">
        <f>IF(O1134="Atraso",$K$3-G1134,0)</f>
        <v/>
      </c>
      <c r="S1134">
        <f>IF(R1134&lt;=15,"Até 15",IF(R1134&lt;=30,"Entre 15 e 30",IF(R1134&lt;=60,"Entre 30 e 60",IF(R1134&lt;=90,"Entre 60 e 90",IF(R1134&lt;=120,"Entre 90 e 120",IF(R1134&lt;=150,"Entre 120 e 150",IF(R1134&lt;=180,"Entre 150 e 180","Superior a 180")))))))</f>
        <v/>
      </c>
    </row>
    <row r="1135">
      <c r="A1135" t="inlineStr">
        <is>
          <t>Q06L03</t>
        </is>
      </c>
      <c r="B1135" t="inlineStr">
        <is>
          <t>FLAVIO ROBERTO PEREIRA</t>
        </is>
      </c>
      <c r="C1135" t="n">
        <v>1</v>
      </c>
      <c r="D1135" t="inlineStr">
        <is>
          <t>IPCA</t>
        </is>
      </c>
      <c r="E1135" t="n">
        <v>0</v>
      </c>
      <c r="F1135" t="inlineStr">
        <is>
          <t>MENSAL</t>
        </is>
      </c>
      <c r="G1135" t="n">
        <v>45575</v>
      </c>
      <c r="H1135" t="n">
        <v>45575</v>
      </c>
      <c r="I1135" t="n">
        <v>42</v>
      </c>
      <c r="J1135" t="inlineStr">
        <is>
          <t>CARTEIRA</t>
        </is>
      </c>
      <c r="K1135" t="inlineStr">
        <is>
          <t>CONTRATO</t>
        </is>
      </c>
      <c r="L1135" t="n">
        <v>4601.49</v>
      </c>
      <c r="M1135" t="inlineStr">
        <is>
          <t>IBIRAPITANGA FASE 3</t>
        </is>
      </c>
      <c r="N1135" s="142">
        <f>DATE(YEAR(G1135),MONTH(G1135),1)</f>
        <v/>
      </c>
      <c r="O1135" s="132">
        <f>IF(G1135&gt;$K$3,"Futuro","Atraso")</f>
        <v/>
      </c>
      <c r="P1135">
        <f>12*(YEAR(G1135)-YEAR($K$3))+(MONTH(G1135)-MONTH($K$3))</f>
        <v/>
      </c>
      <c r="Q1135" s="366">
        <f>IF(M1135="IBIRAPITANGA FASE 3",IF(O1135="Atraso",L1135,L1135/(1+$I$2)^P1135),IF(O1135="Atraso",L1135,L1135/(1+$I$1)^P1135))</f>
        <v/>
      </c>
      <c r="R1135">
        <f>IF(O1135="Atraso",$K$3-G1135,0)</f>
        <v/>
      </c>
      <c r="S1135">
        <f>IF(R1135&lt;=15,"Até 15",IF(R1135&lt;=30,"Entre 15 e 30",IF(R1135&lt;=60,"Entre 30 e 60",IF(R1135&lt;=90,"Entre 60 e 90",IF(R1135&lt;=120,"Entre 90 e 120",IF(R1135&lt;=150,"Entre 120 e 150",IF(R1135&lt;=180,"Entre 150 e 180","Superior a 180")))))))</f>
        <v/>
      </c>
    </row>
    <row r="1136">
      <c r="A1136" t="inlineStr">
        <is>
          <t>Q06L03</t>
        </is>
      </c>
      <c r="B1136" t="inlineStr">
        <is>
          <t>FLAVIO ROBERTO PEREIRA</t>
        </is>
      </c>
      <c r="C1136" t="n">
        <v>1</v>
      </c>
      <c r="D1136" t="inlineStr">
        <is>
          <t>IPCA</t>
        </is>
      </c>
      <c r="E1136" t="n">
        <v>0</v>
      </c>
      <c r="F1136" t="inlineStr">
        <is>
          <t>MENSAL</t>
        </is>
      </c>
      <c r="G1136" t="n">
        <v>45606</v>
      </c>
      <c r="H1136" t="n">
        <v>45606</v>
      </c>
      <c r="I1136" t="n">
        <v>43</v>
      </c>
      <c r="J1136" t="inlineStr">
        <is>
          <t>CARTEIRA</t>
        </is>
      </c>
      <c r="K1136" t="inlineStr">
        <is>
          <t>CONTRATO</t>
        </is>
      </c>
      <c r="L1136" t="n">
        <v>4601.49</v>
      </c>
      <c r="M1136" t="inlineStr">
        <is>
          <t>IBIRAPITANGA FASE 3</t>
        </is>
      </c>
      <c r="N1136" s="142">
        <f>DATE(YEAR(G1136),MONTH(G1136),1)</f>
        <v/>
      </c>
      <c r="O1136" s="132">
        <f>IF(G1136&gt;$K$3,"Futuro","Atraso")</f>
        <v/>
      </c>
      <c r="P1136">
        <f>12*(YEAR(G1136)-YEAR($K$3))+(MONTH(G1136)-MONTH($K$3))</f>
        <v/>
      </c>
      <c r="Q1136" s="366">
        <f>IF(M1136="IBIRAPITANGA FASE 3",IF(O1136="Atraso",L1136,L1136/(1+$I$2)^P1136),IF(O1136="Atraso",L1136,L1136/(1+$I$1)^P1136))</f>
        <v/>
      </c>
      <c r="R1136">
        <f>IF(O1136="Atraso",$K$3-G1136,0)</f>
        <v/>
      </c>
      <c r="S1136">
        <f>IF(R1136&lt;=15,"Até 15",IF(R1136&lt;=30,"Entre 15 e 30",IF(R1136&lt;=60,"Entre 30 e 60",IF(R1136&lt;=90,"Entre 60 e 90",IF(R1136&lt;=120,"Entre 90 e 120",IF(R1136&lt;=150,"Entre 120 e 150",IF(R1136&lt;=180,"Entre 150 e 180","Superior a 180")))))))</f>
        <v/>
      </c>
    </row>
    <row r="1137">
      <c r="A1137" t="inlineStr">
        <is>
          <t>Q06L03</t>
        </is>
      </c>
      <c r="B1137" t="inlineStr">
        <is>
          <t>FLAVIO ROBERTO PEREIRA</t>
        </is>
      </c>
      <c r="C1137" t="n">
        <v>1</v>
      </c>
      <c r="D1137" t="inlineStr">
        <is>
          <t>IPCA</t>
        </is>
      </c>
      <c r="E1137" t="n">
        <v>0</v>
      </c>
      <c r="F1137" t="inlineStr">
        <is>
          <t>MENSAL</t>
        </is>
      </c>
      <c r="G1137" t="n">
        <v>45636</v>
      </c>
      <c r="H1137" t="n">
        <v>45636</v>
      </c>
      <c r="I1137" t="n">
        <v>44</v>
      </c>
      <c r="J1137" t="inlineStr">
        <is>
          <t>CARTEIRA</t>
        </is>
      </c>
      <c r="K1137" t="inlineStr">
        <is>
          <t>CONTRATO</t>
        </is>
      </c>
      <c r="L1137" t="n">
        <v>4601.49</v>
      </c>
      <c r="M1137" t="inlineStr">
        <is>
          <t>IBIRAPITANGA FASE 3</t>
        </is>
      </c>
      <c r="N1137" s="142">
        <f>DATE(YEAR(G1137),MONTH(G1137),1)</f>
        <v/>
      </c>
      <c r="O1137" s="132">
        <f>IF(G1137&gt;$K$3,"Futuro","Atraso")</f>
        <v/>
      </c>
      <c r="P1137">
        <f>12*(YEAR(G1137)-YEAR($K$3))+(MONTH(G1137)-MONTH($K$3))</f>
        <v/>
      </c>
      <c r="Q1137" s="366">
        <f>IF(M1137="IBIRAPITANGA FASE 3",IF(O1137="Atraso",L1137,L1137/(1+$I$2)^P1137),IF(O1137="Atraso",L1137,L1137/(1+$I$1)^P1137))</f>
        <v/>
      </c>
      <c r="R1137">
        <f>IF(O1137="Atraso",$K$3-G1137,0)</f>
        <v/>
      </c>
      <c r="S1137">
        <f>IF(R1137&lt;=15,"Até 15",IF(R1137&lt;=30,"Entre 15 e 30",IF(R1137&lt;=60,"Entre 30 e 60",IF(R1137&lt;=90,"Entre 60 e 90",IF(R1137&lt;=120,"Entre 90 e 120",IF(R1137&lt;=150,"Entre 120 e 150",IF(R1137&lt;=180,"Entre 150 e 180","Superior a 180")))))))</f>
        <v/>
      </c>
    </row>
    <row r="1138">
      <c r="A1138" t="inlineStr">
        <is>
          <t>Q06L03</t>
        </is>
      </c>
      <c r="B1138" t="inlineStr">
        <is>
          <t>FLAVIO ROBERTO PEREIRA</t>
        </is>
      </c>
      <c r="C1138" t="n">
        <v>1</v>
      </c>
      <c r="D1138" t="inlineStr">
        <is>
          <t>IPCA</t>
        </is>
      </c>
      <c r="E1138" t="n">
        <v>0</v>
      </c>
      <c r="F1138" t="inlineStr">
        <is>
          <t>MENSAL</t>
        </is>
      </c>
      <c r="G1138" t="n">
        <v>45667</v>
      </c>
      <c r="H1138" t="n">
        <v>45667</v>
      </c>
      <c r="I1138" t="n">
        <v>45</v>
      </c>
      <c r="J1138" t="inlineStr">
        <is>
          <t>CARTEIRA</t>
        </is>
      </c>
      <c r="K1138" t="inlineStr">
        <is>
          <t>CONTRATO</t>
        </is>
      </c>
      <c r="L1138" t="n">
        <v>4601.49</v>
      </c>
      <c r="M1138" t="inlineStr">
        <is>
          <t>IBIRAPITANGA FASE 3</t>
        </is>
      </c>
      <c r="N1138" s="142">
        <f>DATE(YEAR(G1138),MONTH(G1138),1)</f>
        <v/>
      </c>
      <c r="O1138" s="132">
        <f>IF(G1138&gt;$K$3,"Futuro","Atraso")</f>
        <v/>
      </c>
      <c r="P1138">
        <f>12*(YEAR(G1138)-YEAR($K$3))+(MONTH(G1138)-MONTH($K$3))</f>
        <v/>
      </c>
      <c r="Q1138" s="366">
        <f>IF(M1138="IBIRAPITANGA FASE 3",IF(O1138="Atraso",L1138,L1138/(1+$I$2)^P1138),IF(O1138="Atraso",L1138,L1138/(1+$I$1)^P1138))</f>
        <v/>
      </c>
      <c r="R1138">
        <f>IF(O1138="Atraso",$K$3-G1138,0)</f>
        <v/>
      </c>
      <c r="S1138">
        <f>IF(R1138&lt;=15,"Até 15",IF(R1138&lt;=30,"Entre 15 e 30",IF(R1138&lt;=60,"Entre 30 e 60",IF(R1138&lt;=90,"Entre 60 e 90",IF(R1138&lt;=120,"Entre 90 e 120",IF(R1138&lt;=150,"Entre 120 e 150",IF(R1138&lt;=180,"Entre 150 e 180","Superior a 180")))))))</f>
        <v/>
      </c>
    </row>
    <row r="1139">
      <c r="A1139" t="inlineStr">
        <is>
          <t>Q06L03</t>
        </is>
      </c>
      <c r="B1139" t="inlineStr">
        <is>
          <t>FLAVIO ROBERTO PEREIRA</t>
        </is>
      </c>
      <c r="C1139" t="n">
        <v>1</v>
      </c>
      <c r="D1139" t="inlineStr">
        <is>
          <t>IPCA</t>
        </is>
      </c>
      <c r="E1139" t="n">
        <v>0</v>
      </c>
      <c r="F1139" t="inlineStr">
        <is>
          <t>MENSAL</t>
        </is>
      </c>
      <c r="G1139" t="n">
        <v>45698</v>
      </c>
      <c r="H1139" t="n">
        <v>45698</v>
      </c>
      <c r="I1139" t="n">
        <v>46</v>
      </c>
      <c r="J1139" t="inlineStr">
        <is>
          <t>CARTEIRA</t>
        </is>
      </c>
      <c r="K1139" t="inlineStr">
        <is>
          <t>CONTRATO</t>
        </is>
      </c>
      <c r="L1139" t="n">
        <v>4601.49</v>
      </c>
      <c r="M1139" t="inlineStr">
        <is>
          <t>IBIRAPITANGA FASE 3</t>
        </is>
      </c>
      <c r="N1139" s="142">
        <f>DATE(YEAR(G1139),MONTH(G1139),1)</f>
        <v/>
      </c>
      <c r="O1139" s="132">
        <f>IF(G1139&gt;$K$3,"Futuro","Atraso")</f>
        <v/>
      </c>
      <c r="P1139">
        <f>12*(YEAR(G1139)-YEAR($K$3))+(MONTH(G1139)-MONTH($K$3))</f>
        <v/>
      </c>
      <c r="Q1139" s="366">
        <f>IF(M1139="IBIRAPITANGA FASE 3",IF(O1139="Atraso",L1139,L1139/(1+$I$2)^P1139),IF(O1139="Atraso",L1139,L1139/(1+$I$1)^P1139))</f>
        <v/>
      </c>
      <c r="R1139">
        <f>IF(O1139="Atraso",$K$3-G1139,0)</f>
        <v/>
      </c>
      <c r="S1139">
        <f>IF(R1139&lt;=15,"Até 15",IF(R1139&lt;=30,"Entre 15 e 30",IF(R1139&lt;=60,"Entre 30 e 60",IF(R1139&lt;=90,"Entre 60 e 90",IF(R1139&lt;=120,"Entre 90 e 120",IF(R1139&lt;=150,"Entre 120 e 150",IF(R1139&lt;=180,"Entre 150 e 180","Superior a 180")))))))</f>
        <v/>
      </c>
    </row>
    <row r="1140">
      <c r="A1140" t="inlineStr">
        <is>
          <t>Q06L03</t>
        </is>
      </c>
      <c r="B1140" t="inlineStr">
        <is>
          <t>FLAVIO ROBERTO PEREIRA</t>
        </is>
      </c>
      <c r="C1140" t="n">
        <v>1</v>
      </c>
      <c r="D1140" t="inlineStr">
        <is>
          <t>IPCA</t>
        </is>
      </c>
      <c r="E1140" t="n">
        <v>0</v>
      </c>
      <c r="F1140" t="inlineStr">
        <is>
          <t>MENSAL</t>
        </is>
      </c>
      <c r="G1140" t="n">
        <v>45726</v>
      </c>
      <c r="H1140" t="n">
        <v>45726</v>
      </c>
      <c r="I1140" t="n">
        <v>47</v>
      </c>
      <c r="J1140" t="inlineStr">
        <is>
          <t>CARTEIRA</t>
        </is>
      </c>
      <c r="K1140" t="inlineStr">
        <is>
          <t>CONTRATO</t>
        </is>
      </c>
      <c r="L1140" t="n">
        <v>4601.49</v>
      </c>
      <c r="M1140" t="inlineStr">
        <is>
          <t>IBIRAPITANGA FASE 3</t>
        </is>
      </c>
      <c r="N1140" s="142">
        <f>DATE(YEAR(G1140),MONTH(G1140),1)</f>
        <v/>
      </c>
      <c r="O1140" s="132">
        <f>IF(G1140&gt;$K$3,"Futuro","Atraso")</f>
        <v/>
      </c>
      <c r="P1140">
        <f>12*(YEAR(G1140)-YEAR($K$3))+(MONTH(G1140)-MONTH($K$3))</f>
        <v/>
      </c>
      <c r="Q1140" s="366">
        <f>IF(M1140="IBIRAPITANGA FASE 3",IF(O1140="Atraso",L1140,L1140/(1+$I$2)^P1140),IF(O1140="Atraso",L1140,L1140/(1+$I$1)^P1140))</f>
        <v/>
      </c>
      <c r="R1140">
        <f>IF(O1140="Atraso",$K$3-G1140,0)</f>
        <v/>
      </c>
      <c r="S1140">
        <f>IF(R1140&lt;=15,"Até 15",IF(R1140&lt;=30,"Entre 15 e 30",IF(R1140&lt;=60,"Entre 30 e 60",IF(R1140&lt;=90,"Entre 60 e 90",IF(R1140&lt;=120,"Entre 90 e 120",IF(R1140&lt;=150,"Entre 120 e 150",IF(R1140&lt;=180,"Entre 150 e 180","Superior a 180")))))))</f>
        <v/>
      </c>
    </row>
    <row r="1141">
      <c r="A1141" t="inlineStr">
        <is>
          <t>Q06L03</t>
        </is>
      </c>
      <c r="B1141" t="inlineStr">
        <is>
          <t>FLAVIO ROBERTO PEREIRA</t>
        </is>
      </c>
      <c r="C1141" t="n">
        <v>1</v>
      </c>
      <c r="D1141" t="inlineStr">
        <is>
          <t>IPCA</t>
        </is>
      </c>
      <c r="E1141" t="n">
        <v>0</v>
      </c>
      <c r="F1141" t="inlineStr">
        <is>
          <t>MENSAL</t>
        </is>
      </c>
      <c r="G1141" t="n">
        <v>45741</v>
      </c>
      <c r="H1141" t="n">
        <v>45741</v>
      </c>
      <c r="I1141" t="n">
        <v>4</v>
      </c>
      <c r="J1141" t="inlineStr">
        <is>
          <t>CARTEIRA</t>
        </is>
      </c>
      <c r="K1141" t="inlineStr">
        <is>
          <t>CONTRATO</t>
        </is>
      </c>
      <c r="L1141" t="n">
        <v>18405.92</v>
      </c>
      <c r="M1141" t="inlineStr">
        <is>
          <t>IBIRAPITANGA FASE 3</t>
        </is>
      </c>
      <c r="N1141" s="142">
        <f>DATE(YEAR(G1141),MONTH(G1141),1)</f>
        <v/>
      </c>
      <c r="O1141" s="132">
        <f>IF(G1141&gt;$K$3,"Futuro","Atraso")</f>
        <v/>
      </c>
      <c r="P1141">
        <f>12*(YEAR(G1141)-YEAR($K$3))+(MONTH(G1141)-MONTH($K$3))</f>
        <v/>
      </c>
      <c r="Q1141" s="366">
        <f>IF(M1141="IBIRAPITANGA FASE 3",IF(O1141="Atraso",L1141,L1141/(1+$I$2)^P1141),IF(O1141="Atraso",L1141,L1141/(1+$I$1)^P1141))</f>
        <v/>
      </c>
      <c r="R1141">
        <f>IF(O1141="Atraso",$K$3-G1141,0)</f>
        <v/>
      </c>
      <c r="S1141">
        <f>IF(R1141&lt;=15,"Até 15",IF(R1141&lt;=30,"Entre 15 e 30",IF(R1141&lt;=60,"Entre 30 e 60",IF(R1141&lt;=90,"Entre 60 e 90",IF(R1141&lt;=120,"Entre 90 e 120",IF(R1141&lt;=150,"Entre 120 e 150",IF(R1141&lt;=180,"Entre 150 e 180","Superior a 180")))))))</f>
        <v/>
      </c>
    </row>
    <row r="1142">
      <c r="A1142" t="inlineStr">
        <is>
          <t>Q06L03</t>
        </is>
      </c>
      <c r="B1142" t="inlineStr">
        <is>
          <t>FLAVIO ROBERTO PEREIRA</t>
        </is>
      </c>
      <c r="C1142" t="n">
        <v>1</v>
      </c>
      <c r="D1142" t="inlineStr">
        <is>
          <t>IPCA</t>
        </is>
      </c>
      <c r="E1142" t="n">
        <v>0</v>
      </c>
      <c r="F1142" t="inlineStr">
        <is>
          <t>MENSAL</t>
        </is>
      </c>
      <c r="G1142" t="n">
        <v>45757</v>
      </c>
      <c r="H1142" t="n">
        <v>45757</v>
      </c>
      <c r="I1142" t="n">
        <v>48</v>
      </c>
      <c r="J1142" t="inlineStr">
        <is>
          <t>CARTEIRA</t>
        </is>
      </c>
      <c r="K1142" t="inlineStr">
        <is>
          <t>CONTRATO</t>
        </is>
      </c>
      <c r="L1142" t="n">
        <v>4601.49</v>
      </c>
      <c r="M1142" t="inlineStr">
        <is>
          <t>IBIRAPITANGA FASE 3</t>
        </is>
      </c>
      <c r="N1142" s="142">
        <f>DATE(YEAR(G1142),MONTH(G1142),1)</f>
        <v/>
      </c>
      <c r="O1142" s="132">
        <f>IF(G1142&gt;$K$3,"Futuro","Atraso")</f>
        <v/>
      </c>
      <c r="P1142">
        <f>12*(YEAR(G1142)-YEAR($K$3))+(MONTH(G1142)-MONTH($K$3))</f>
        <v/>
      </c>
      <c r="Q1142" s="366">
        <f>IF(M1142="IBIRAPITANGA FASE 3",IF(O1142="Atraso",L1142,L1142/(1+$I$2)^P1142),IF(O1142="Atraso",L1142,L1142/(1+$I$1)^P1142))</f>
        <v/>
      </c>
      <c r="R1142">
        <f>IF(O1142="Atraso",$K$3-G1142,0)</f>
        <v/>
      </c>
      <c r="S1142">
        <f>IF(R1142&lt;=15,"Até 15",IF(R1142&lt;=30,"Entre 15 e 30",IF(R1142&lt;=60,"Entre 30 e 60",IF(R1142&lt;=90,"Entre 60 e 90",IF(R1142&lt;=120,"Entre 90 e 120",IF(R1142&lt;=150,"Entre 120 e 150",IF(R1142&lt;=180,"Entre 150 e 180","Superior a 180")))))))</f>
        <v/>
      </c>
    </row>
    <row r="1143">
      <c r="A1143" t="inlineStr">
        <is>
          <t>Q06L04</t>
        </is>
      </c>
      <c r="B1143" t="inlineStr">
        <is>
          <t>IVAN RODRIGUES ARAUJO</t>
        </is>
      </c>
      <c r="C1143" t="n">
        <v>1</v>
      </c>
      <c r="D1143" t="inlineStr">
        <is>
          <t>IPCA</t>
        </is>
      </c>
      <c r="E1143" t="n">
        <v>0</v>
      </c>
      <c r="F1143" t="inlineStr">
        <is>
          <t>MENSAL</t>
        </is>
      </c>
      <c r="G1143" t="n">
        <v>44990</v>
      </c>
      <c r="H1143" t="n">
        <v>44990</v>
      </c>
      <c r="I1143" t="n">
        <v>12</v>
      </c>
      <c r="J1143" t="inlineStr">
        <is>
          <t>CARTEIRA</t>
        </is>
      </c>
      <c r="K1143" t="inlineStr">
        <is>
          <t>CONTRATO</t>
        </is>
      </c>
      <c r="L1143" t="n">
        <v>6084.33</v>
      </c>
      <c r="M1143" t="inlineStr">
        <is>
          <t>IBIRAPITANGA FASE 3</t>
        </is>
      </c>
      <c r="N1143" s="142">
        <f>DATE(YEAR(G1143),MONTH(G1143),1)</f>
        <v/>
      </c>
      <c r="O1143" s="132">
        <f>IF(G1143&gt;$K$3,"Futuro","Atraso")</f>
        <v/>
      </c>
      <c r="P1143">
        <f>12*(YEAR(G1143)-YEAR($K$3))+(MONTH(G1143)-MONTH($K$3))</f>
        <v/>
      </c>
      <c r="Q1143" s="366">
        <f>IF(M1143="IBIRAPITANGA FASE 3",IF(O1143="Atraso",L1143,L1143/(1+$I$2)^P1143),IF(O1143="Atraso",L1143,L1143/(1+$I$1)^P1143))</f>
        <v/>
      </c>
      <c r="R1143">
        <f>IF(O1143="Atraso",$K$3-G1143,0)</f>
        <v/>
      </c>
      <c r="S1143">
        <f>IF(R1143&lt;=15,"Até 15",IF(R1143&lt;=30,"Entre 15 e 30",IF(R1143&lt;=60,"Entre 30 e 60",IF(R1143&lt;=90,"Entre 60 e 90",IF(R1143&lt;=120,"Entre 90 e 120",IF(R1143&lt;=150,"Entre 120 e 150",IF(R1143&lt;=180,"Entre 150 e 180","Superior a 180")))))))</f>
        <v/>
      </c>
    </row>
    <row r="1144">
      <c r="A1144" t="inlineStr">
        <is>
          <t>Q06L04</t>
        </is>
      </c>
      <c r="B1144" t="inlineStr">
        <is>
          <t>IVAN RODRIGUES ARAUJO</t>
        </is>
      </c>
      <c r="C1144" t="n">
        <v>1</v>
      </c>
      <c r="D1144" t="inlineStr">
        <is>
          <t>IPCA</t>
        </is>
      </c>
      <c r="E1144" t="n">
        <v>0</v>
      </c>
      <c r="F1144" t="inlineStr">
        <is>
          <t>MENSAL</t>
        </is>
      </c>
      <c r="G1144" t="n">
        <v>45021</v>
      </c>
      <c r="H1144" t="n">
        <v>45021</v>
      </c>
      <c r="I1144" t="n">
        <v>13</v>
      </c>
      <c r="J1144" t="inlineStr">
        <is>
          <t>CARTEIRA</t>
        </is>
      </c>
      <c r="K1144" t="inlineStr">
        <is>
          <t>CONTRATO</t>
        </is>
      </c>
      <c r="L1144" t="n">
        <v>6027.18</v>
      </c>
      <c r="M1144" t="inlineStr">
        <is>
          <t>IBIRAPITANGA FASE 3</t>
        </is>
      </c>
      <c r="N1144" s="142">
        <f>DATE(YEAR(G1144),MONTH(G1144),1)</f>
        <v/>
      </c>
      <c r="O1144" s="132">
        <f>IF(G1144&gt;$K$3,"Futuro","Atraso")</f>
        <v/>
      </c>
      <c r="P1144">
        <f>12*(YEAR(G1144)-YEAR($K$3))+(MONTH(G1144)-MONTH($K$3))</f>
        <v/>
      </c>
      <c r="Q1144" s="366">
        <f>IF(M1144="IBIRAPITANGA FASE 3",IF(O1144="Atraso",L1144,L1144/(1+$I$2)^P1144),IF(O1144="Atraso",L1144,L1144/(1+$I$1)^P1144))</f>
        <v/>
      </c>
      <c r="R1144">
        <f>IF(O1144="Atraso",$K$3-G1144,0)</f>
        <v/>
      </c>
      <c r="S1144">
        <f>IF(R1144&lt;=15,"Até 15",IF(R1144&lt;=30,"Entre 15 e 30",IF(R1144&lt;=60,"Entre 30 e 60",IF(R1144&lt;=90,"Entre 60 e 90",IF(R1144&lt;=120,"Entre 90 e 120",IF(R1144&lt;=150,"Entre 120 e 150",IF(R1144&lt;=180,"Entre 150 e 180","Superior a 180")))))))</f>
        <v/>
      </c>
    </row>
    <row r="1145">
      <c r="A1145" t="inlineStr">
        <is>
          <t>Q06L04</t>
        </is>
      </c>
      <c r="B1145" t="inlineStr">
        <is>
          <t>IVAN RODRIGUES ARAUJO</t>
        </is>
      </c>
      <c r="C1145" t="n">
        <v>1</v>
      </c>
      <c r="D1145" t="inlineStr">
        <is>
          <t>IPCA</t>
        </is>
      </c>
      <c r="E1145" t="n">
        <v>0</v>
      </c>
      <c r="F1145" t="inlineStr">
        <is>
          <t>MENSAL</t>
        </is>
      </c>
      <c r="G1145" t="n">
        <v>45051</v>
      </c>
      <c r="H1145" t="n">
        <v>45051</v>
      </c>
      <c r="I1145" t="n">
        <v>14</v>
      </c>
      <c r="J1145" t="inlineStr">
        <is>
          <t>CARTEIRA</t>
        </is>
      </c>
      <c r="K1145" t="inlineStr">
        <is>
          <t>CONTRATO</t>
        </is>
      </c>
      <c r="L1145" t="n">
        <v>5971.86</v>
      </c>
      <c r="M1145" t="inlineStr">
        <is>
          <t>IBIRAPITANGA FASE 3</t>
        </is>
      </c>
      <c r="N1145" s="142">
        <f>DATE(YEAR(G1145),MONTH(G1145),1)</f>
        <v/>
      </c>
      <c r="O1145" s="132">
        <f>IF(G1145&gt;$K$3,"Futuro","Atraso")</f>
        <v/>
      </c>
      <c r="P1145">
        <f>12*(YEAR(G1145)-YEAR($K$3))+(MONTH(G1145)-MONTH($K$3))</f>
        <v/>
      </c>
      <c r="Q1145" s="366">
        <f>IF(M1145="IBIRAPITANGA FASE 3",IF(O1145="Atraso",L1145,L1145/(1+$I$2)^P1145),IF(O1145="Atraso",L1145,L1145/(1+$I$1)^P1145))</f>
        <v/>
      </c>
      <c r="R1145">
        <f>IF(O1145="Atraso",$K$3-G1145,0)</f>
        <v/>
      </c>
      <c r="S1145">
        <f>IF(R1145&lt;=15,"Até 15",IF(R1145&lt;=30,"Entre 15 e 30",IF(R1145&lt;=60,"Entre 30 e 60",IF(R1145&lt;=90,"Entre 60 e 90",IF(R1145&lt;=120,"Entre 90 e 120",IF(R1145&lt;=150,"Entre 120 e 150",IF(R1145&lt;=180,"Entre 150 e 180","Superior a 180")))))))</f>
        <v/>
      </c>
    </row>
    <row r="1146">
      <c r="A1146" t="inlineStr">
        <is>
          <t>Q06L04</t>
        </is>
      </c>
      <c r="B1146" t="inlineStr">
        <is>
          <t>IVAN RODRIGUES ARAUJO</t>
        </is>
      </c>
      <c r="C1146" t="n">
        <v>1</v>
      </c>
      <c r="D1146" t="inlineStr">
        <is>
          <t>IPCA</t>
        </is>
      </c>
      <c r="E1146" t="n">
        <v>0</v>
      </c>
      <c r="F1146" t="inlineStr">
        <is>
          <t>MENSAL</t>
        </is>
      </c>
      <c r="G1146" t="n">
        <v>45082</v>
      </c>
      <c r="H1146" t="n">
        <v>45082</v>
      </c>
      <c r="I1146" t="n">
        <v>15</v>
      </c>
      <c r="J1146" t="inlineStr">
        <is>
          <t>CARTEIRA</t>
        </is>
      </c>
      <c r="K1146" t="inlineStr">
        <is>
          <t>CONTRATO</t>
        </is>
      </c>
      <c r="L1146" t="n">
        <v>5914.71</v>
      </c>
      <c r="M1146" t="inlineStr">
        <is>
          <t>IBIRAPITANGA FASE 3</t>
        </is>
      </c>
      <c r="N1146" s="142">
        <f>DATE(YEAR(G1146),MONTH(G1146),1)</f>
        <v/>
      </c>
      <c r="O1146" s="132">
        <f>IF(G1146&gt;$K$3,"Futuro","Atraso")</f>
        <v/>
      </c>
      <c r="P1146">
        <f>12*(YEAR(G1146)-YEAR($K$3))+(MONTH(G1146)-MONTH($K$3))</f>
        <v/>
      </c>
      <c r="Q1146" s="366">
        <f>IF(M1146="IBIRAPITANGA FASE 3",IF(O1146="Atraso",L1146,L1146/(1+$I$2)^P1146),IF(O1146="Atraso",L1146,L1146/(1+$I$1)^P1146))</f>
        <v/>
      </c>
      <c r="R1146">
        <f>IF(O1146="Atraso",$K$3-G1146,0)</f>
        <v/>
      </c>
      <c r="S1146">
        <f>IF(R1146&lt;=15,"Até 15",IF(R1146&lt;=30,"Entre 15 e 30",IF(R1146&lt;=60,"Entre 30 e 60",IF(R1146&lt;=90,"Entre 60 e 90",IF(R1146&lt;=120,"Entre 90 e 120",IF(R1146&lt;=150,"Entre 120 e 150",IF(R1146&lt;=180,"Entre 150 e 180","Superior a 180")))))))</f>
        <v/>
      </c>
    </row>
    <row r="1147">
      <c r="A1147" t="inlineStr">
        <is>
          <t>Q06L04</t>
        </is>
      </c>
      <c r="B1147" t="inlineStr">
        <is>
          <t>IVAN RODRIGUES ARAUJO</t>
        </is>
      </c>
      <c r="C1147" t="n">
        <v>1</v>
      </c>
      <c r="D1147" t="inlineStr">
        <is>
          <t>IPCA</t>
        </is>
      </c>
      <c r="E1147" t="n">
        <v>0</v>
      </c>
      <c r="F1147" t="inlineStr">
        <is>
          <t>MENSAL</t>
        </is>
      </c>
      <c r="G1147" t="n">
        <v>45112</v>
      </c>
      <c r="H1147" t="n">
        <v>45112</v>
      </c>
      <c r="I1147" t="n">
        <v>16</v>
      </c>
      <c r="J1147" t="inlineStr">
        <is>
          <t>CARTEIRA</t>
        </is>
      </c>
      <c r="K1147" t="inlineStr">
        <is>
          <t>CONTRATO</t>
        </is>
      </c>
      <c r="L1147" t="n">
        <v>5859.39</v>
      </c>
      <c r="M1147" t="inlineStr">
        <is>
          <t>IBIRAPITANGA FASE 3</t>
        </is>
      </c>
      <c r="N1147" s="142">
        <f>DATE(YEAR(G1147),MONTH(G1147),1)</f>
        <v/>
      </c>
      <c r="O1147" s="132">
        <f>IF(G1147&gt;$K$3,"Futuro","Atraso")</f>
        <v/>
      </c>
      <c r="P1147">
        <f>12*(YEAR(G1147)-YEAR($K$3))+(MONTH(G1147)-MONTH($K$3))</f>
        <v/>
      </c>
      <c r="Q1147" s="366">
        <f>IF(M1147="IBIRAPITANGA FASE 3",IF(O1147="Atraso",L1147,L1147/(1+$I$2)^P1147),IF(O1147="Atraso",L1147,L1147/(1+$I$1)^P1147))</f>
        <v/>
      </c>
      <c r="R1147">
        <f>IF(O1147="Atraso",$K$3-G1147,0)</f>
        <v/>
      </c>
      <c r="S1147">
        <f>IF(R1147&lt;=15,"Até 15",IF(R1147&lt;=30,"Entre 15 e 30",IF(R1147&lt;=60,"Entre 30 e 60",IF(R1147&lt;=90,"Entre 60 e 90",IF(R1147&lt;=120,"Entre 90 e 120",IF(R1147&lt;=150,"Entre 120 e 150",IF(R1147&lt;=180,"Entre 150 e 180","Superior a 180")))))))</f>
        <v/>
      </c>
    </row>
    <row r="1148">
      <c r="A1148" t="inlineStr">
        <is>
          <t>Q06L04</t>
        </is>
      </c>
      <c r="B1148" t="inlineStr">
        <is>
          <t>IVAN RODRIGUES ARAUJO</t>
        </is>
      </c>
      <c r="C1148" t="n">
        <v>1</v>
      </c>
      <c r="D1148" t="inlineStr">
        <is>
          <t>IPCA</t>
        </is>
      </c>
      <c r="E1148" t="n">
        <v>0</v>
      </c>
      <c r="F1148" t="inlineStr">
        <is>
          <t>MENSAL</t>
        </is>
      </c>
      <c r="G1148" t="n">
        <v>45143</v>
      </c>
      <c r="H1148" t="n">
        <v>45143</v>
      </c>
      <c r="I1148" t="n">
        <v>17</v>
      </c>
      <c r="J1148" t="inlineStr">
        <is>
          <t>CARTEIRA</t>
        </is>
      </c>
      <c r="K1148" t="inlineStr">
        <is>
          <t>CONTRATO</t>
        </is>
      </c>
      <c r="L1148" t="n">
        <v>5802.25</v>
      </c>
      <c r="M1148" t="inlineStr">
        <is>
          <t>IBIRAPITANGA FASE 3</t>
        </is>
      </c>
      <c r="N1148" s="142">
        <f>DATE(YEAR(G1148),MONTH(G1148),1)</f>
        <v/>
      </c>
      <c r="O1148" s="132">
        <f>IF(G1148&gt;$K$3,"Futuro","Atraso")</f>
        <v/>
      </c>
      <c r="P1148">
        <f>12*(YEAR(G1148)-YEAR($K$3))+(MONTH(G1148)-MONTH($K$3))</f>
        <v/>
      </c>
      <c r="Q1148" s="366">
        <f>IF(M1148="IBIRAPITANGA FASE 3",IF(O1148="Atraso",L1148,L1148/(1+$I$2)^P1148),IF(O1148="Atraso",L1148,L1148/(1+$I$1)^P1148))</f>
        <v/>
      </c>
      <c r="R1148">
        <f>IF(O1148="Atraso",$K$3-G1148,0)</f>
        <v/>
      </c>
      <c r="S1148">
        <f>IF(R1148&lt;=15,"Até 15",IF(R1148&lt;=30,"Entre 15 e 30",IF(R1148&lt;=60,"Entre 30 e 60",IF(R1148&lt;=90,"Entre 60 e 90",IF(R1148&lt;=120,"Entre 90 e 120",IF(R1148&lt;=150,"Entre 120 e 150",IF(R1148&lt;=180,"Entre 150 e 180","Superior a 180")))))))</f>
        <v/>
      </c>
    </row>
    <row r="1149">
      <c r="A1149" t="inlineStr">
        <is>
          <t>Q06L04</t>
        </is>
      </c>
      <c r="B1149" t="inlineStr">
        <is>
          <t>IVAN RODRIGUES ARAUJO</t>
        </is>
      </c>
      <c r="C1149" t="n">
        <v>1</v>
      </c>
      <c r="D1149" t="inlineStr">
        <is>
          <t>IPCA</t>
        </is>
      </c>
      <c r="E1149" t="n">
        <v>0</v>
      </c>
      <c r="F1149" t="inlineStr">
        <is>
          <t>MENSAL</t>
        </is>
      </c>
      <c r="G1149" t="n">
        <v>45174</v>
      </c>
      <c r="H1149" t="n">
        <v>45174</v>
      </c>
      <c r="I1149" t="n">
        <v>18</v>
      </c>
      <c r="J1149" t="inlineStr">
        <is>
          <t>CARTEIRA</t>
        </is>
      </c>
      <c r="K1149" t="inlineStr">
        <is>
          <t>CONTRATO</t>
        </is>
      </c>
      <c r="L1149" t="n">
        <v>5745.09</v>
      </c>
      <c r="M1149" t="inlineStr">
        <is>
          <t>IBIRAPITANGA FASE 3</t>
        </is>
      </c>
      <c r="N1149" s="142">
        <f>DATE(YEAR(G1149),MONTH(G1149),1)</f>
        <v/>
      </c>
      <c r="O1149" s="132">
        <f>IF(G1149&gt;$K$3,"Futuro","Atraso")</f>
        <v/>
      </c>
      <c r="P1149">
        <f>12*(YEAR(G1149)-YEAR($K$3))+(MONTH(G1149)-MONTH($K$3))</f>
        <v/>
      </c>
      <c r="Q1149" s="366">
        <f>IF(M1149="IBIRAPITANGA FASE 3",IF(O1149="Atraso",L1149,L1149/(1+$I$2)^P1149),IF(O1149="Atraso",L1149,L1149/(1+$I$1)^P1149))</f>
        <v/>
      </c>
      <c r="R1149">
        <f>IF(O1149="Atraso",$K$3-G1149,0)</f>
        <v/>
      </c>
      <c r="S1149">
        <f>IF(R1149&lt;=15,"Até 15",IF(R1149&lt;=30,"Entre 15 e 30",IF(R1149&lt;=60,"Entre 30 e 60",IF(R1149&lt;=90,"Entre 60 e 90",IF(R1149&lt;=120,"Entre 90 e 120",IF(R1149&lt;=150,"Entre 120 e 150",IF(R1149&lt;=180,"Entre 150 e 180","Superior a 180")))))))</f>
        <v/>
      </c>
    </row>
    <row r="1150">
      <c r="A1150" t="inlineStr">
        <is>
          <t>Q06L04</t>
        </is>
      </c>
      <c r="B1150" t="inlineStr">
        <is>
          <t>IVAN RODRIGUES ARAUJO</t>
        </is>
      </c>
      <c r="C1150" t="n">
        <v>1</v>
      </c>
      <c r="D1150" t="inlineStr">
        <is>
          <t>IPCA</t>
        </is>
      </c>
      <c r="E1150" t="n">
        <v>0</v>
      </c>
      <c r="F1150" t="inlineStr">
        <is>
          <t>MENSAL</t>
        </is>
      </c>
      <c r="G1150" t="n">
        <v>45174</v>
      </c>
      <c r="H1150" t="n">
        <v>45174</v>
      </c>
      <c r="I1150" t="n">
        <v>2</v>
      </c>
      <c r="J1150" t="inlineStr">
        <is>
          <t>CARTEIRA</t>
        </is>
      </c>
      <c r="K1150" t="inlineStr">
        <is>
          <t>CONTRATO</t>
        </is>
      </c>
      <c r="L1150" t="n">
        <v>20107.82</v>
      </c>
      <c r="M1150" t="inlineStr">
        <is>
          <t>IBIRAPITANGA FASE 3</t>
        </is>
      </c>
      <c r="N1150" s="142">
        <f>DATE(YEAR(G1150),MONTH(G1150),1)</f>
        <v/>
      </c>
      <c r="O1150" s="132">
        <f>IF(G1150&gt;$K$3,"Futuro","Atraso")</f>
        <v/>
      </c>
      <c r="P1150">
        <f>12*(YEAR(G1150)-YEAR($K$3))+(MONTH(G1150)-MONTH($K$3))</f>
        <v/>
      </c>
      <c r="Q1150" s="366">
        <f>IF(M1150="IBIRAPITANGA FASE 3",IF(O1150="Atraso",L1150,L1150/(1+$I$2)^P1150),IF(O1150="Atraso",L1150,L1150/(1+$I$1)^P1150))</f>
        <v/>
      </c>
      <c r="R1150">
        <f>IF(O1150="Atraso",$K$3-G1150,0)</f>
        <v/>
      </c>
      <c r="S1150">
        <f>IF(R1150&lt;=15,"Até 15",IF(R1150&lt;=30,"Entre 15 e 30",IF(R1150&lt;=60,"Entre 30 e 60",IF(R1150&lt;=90,"Entre 60 e 90",IF(R1150&lt;=120,"Entre 90 e 120",IF(R1150&lt;=150,"Entre 120 e 150",IF(R1150&lt;=180,"Entre 150 e 180","Superior a 180")))))))</f>
        <v/>
      </c>
    </row>
    <row r="1151">
      <c r="A1151" t="inlineStr">
        <is>
          <t>Q06L04</t>
        </is>
      </c>
      <c r="B1151" t="inlineStr">
        <is>
          <t>IVAN RODRIGUES ARAUJO</t>
        </is>
      </c>
      <c r="C1151" t="n">
        <v>1</v>
      </c>
      <c r="D1151" t="inlineStr">
        <is>
          <t>IPCA</t>
        </is>
      </c>
      <c r="E1151" t="n">
        <v>0</v>
      </c>
      <c r="F1151" t="inlineStr">
        <is>
          <t>MENSAL</t>
        </is>
      </c>
      <c r="G1151" t="n">
        <v>45204</v>
      </c>
      <c r="H1151" t="n">
        <v>45204</v>
      </c>
      <c r="I1151" t="n">
        <v>19</v>
      </c>
      <c r="J1151" t="inlineStr">
        <is>
          <t>CARTEIRA</t>
        </is>
      </c>
      <c r="K1151" t="inlineStr">
        <is>
          <t>CONTRATO</t>
        </is>
      </c>
      <c r="L1151" t="n">
        <v>5689.77</v>
      </c>
      <c r="M1151" t="inlineStr">
        <is>
          <t>IBIRAPITANGA FASE 3</t>
        </is>
      </c>
      <c r="N1151" s="142">
        <f>DATE(YEAR(G1151),MONTH(G1151),1)</f>
        <v/>
      </c>
      <c r="O1151" s="132">
        <f>IF(G1151&gt;$K$3,"Futuro","Atraso")</f>
        <v/>
      </c>
      <c r="P1151">
        <f>12*(YEAR(G1151)-YEAR($K$3))+(MONTH(G1151)-MONTH($K$3))</f>
        <v/>
      </c>
      <c r="Q1151" s="366">
        <f>IF(M1151="IBIRAPITANGA FASE 3",IF(O1151="Atraso",L1151,L1151/(1+$I$2)^P1151),IF(O1151="Atraso",L1151,L1151/(1+$I$1)^P1151))</f>
        <v/>
      </c>
      <c r="R1151">
        <f>IF(O1151="Atraso",$K$3-G1151,0)</f>
        <v/>
      </c>
      <c r="S1151">
        <f>IF(R1151&lt;=15,"Até 15",IF(R1151&lt;=30,"Entre 15 e 30",IF(R1151&lt;=60,"Entre 30 e 60",IF(R1151&lt;=90,"Entre 60 e 90",IF(R1151&lt;=120,"Entre 90 e 120",IF(R1151&lt;=150,"Entre 120 e 150",IF(R1151&lt;=180,"Entre 150 e 180","Superior a 180")))))))</f>
        <v/>
      </c>
    </row>
    <row r="1152">
      <c r="A1152" t="inlineStr">
        <is>
          <t>Q06L04</t>
        </is>
      </c>
      <c r="B1152" t="inlineStr">
        <is>
          <t>IVAN RODRIGUES ARAUJO</t>
        </is>
      </c>
      <c r="C1152" t="n">
        <v>1</v>
      </c>
      <c r="D1152" t="inlineStr">
        <is>
          <t>IPCA</t>
        </is>
      </c>
      <c r="E1152" t="n">
        <v>0</v>
      </c>
      <c r="F1152" t="inlineStr">
        <is>
          <t>MENSAL</t>
        </is>
      </c>
      <c r="G1152" t="n">
        <v>45235</v>
      </c>
      <c r="H1152" t="n">
        <v>45235</v>
      </c>
      <c r="I1152" t="n">
        <v>20</v>
      </c>
      <c r="J1152" t="inlineStr">
        <is>
          <t>CARTEIRA</t>
        </is>
      </c>
      <c r="K1152" t="inlineStr">
        <is>
          <t>CONTRATO</t>
        </is>
      </c>
      <c r="L1152" t="n">
        <v>5534.57</v>
      </c>
      <c r="M1152" t="inlineStr">
        <is>
          <t>IBIRAPITANGA FASE 3</t>
        </is>
      </c>
      <c r="N1152" s="142">
        <f>DATE(YEAR(G1152),MONTH(G1152),1)</f>
        <v/>
      </c>
      <c r="O1152" s="132">
        <f>IF(G1152&gt;$K$3,"Futuro","Atraso")</f>
        <v/>
      </c>
      <c r="P1152">
        <f>12*(YEAR(G1152)-YEAR($K$3))+(MONTH(G1152)-MONTH($K$3))</f>
        <v/>
      </c>
      <c r="Q1152" s="366">
        <f>IF(M1152="IBIRAPITANGA FASE 3",IF(O1152="Atraso",L1152,L1152/(1+$I$2)^P1152),IF(O1152="Atraso",L1152,L1152/(1+$I$1)^P1152))</f>
        <v/>
      </c>
      <c r="R1152">
        <f>IF(O1152="Atraso",$K$3-G1152,0)</f>
        <v/>
      </c>
      <c r="S1152">
        <f>IF(R1152&lt;=15,"Até 15",IF(R1152&lt;=30,"Entre 15 e 30",IF(R1152&lt;=60,"Entre 30 e 60",IF(R1152&lt;=90,"Entre 60 e 90",IF(R1152&lt;=120,"Entre 90 e 120",IF(R1152&lt;=150,"Entre 120 e 150",IF(R1152&lt;=180,"Entre 150 e 180","Superior a 180")))))))</f>
        <v/>
      </c>
    </row>
    <row r="1153">
      <c r="A1153" t="inlineStr">
        <is>
          <t>Q06L04</t>
        </is>
      </c>
      <c r="B1153" t="inlineStr">
        <is>
          <t>IVAN RODRIGUES ARAUJO</t>
        </is>
      </c>
      <c r="C1153" t="n">
        <v>1</v>
      </c>
      <c r="D1153" t="inlineStr">
        <is>
          <t>IPCA</t>
        </is>
      </c>
      <c r="E1153" t="n">
        <v>0</v>
      </c>
      <c r="F1153" t="inlineStr">
        <is>
          <t>MENSAL</t>
        </is>
      </c>
      <c r="G1153" t="n">
        <v>45265</v>
      </c>
      <c r="H1153" t="n">
        <v>45265</v>
      </c>
      <c r="I1153" t="n">
        <v>21</v>
      </c>
      <c r="J1153" t="inlineStr">
        <is>
          <t>CARTEIRA</t>
        </is>
      </c>
      <c r="K1153" t="inlineStr">
        <is>
          <t>CONTRATO</t>
        </is>
      </c>
      <c r="L1153" t="n">
        <v>5534.57</v>
      </c>
      <c r="M1153" t="inlineStr">
        <is>
          <t>IBIRAPITANGA FASE 3</t>
        </is>
      </c>
      <c r="N1153" s="142">
        <f>DATE(YEAR(G1153),MONTH(G1153),1)</f>
        <v/>
      </c>
      <c r="O1153" s="132">
        <f>IF(G1153&gt;$K$3,"Futuro","Atraso")</f>
        <v/>
      </c>
      <c r="P1153">
        <f>12*(YEAR(G1153)-YEAR($K$3))+(MONTH(G1153)-MONTH($K$3))</f>
        <v/>
      </c>
      <c r="Q1153" s="366">
        <f>IF(M1153="IBIRAPITANGA FASE 3",IF(O1153="Atraso",L1153,L1153/(1+$I$2)^P1153),IF(O1153="Atraso",L1153,L1153/(1+$I$1)^P1153))</f>
        <v/>
      </c>
      <c r="R1153">
        <f>IF(O1153="Atraso",$K$3-G1153,0)</f>
        <v/>
      </c>
      <c r="S1153">
        <f>IF(R1153&lt;=15,"Até 15",IF(R1153&lt;=30,"Entre 15 e 30",IF(R1153&lt;=60,"Entre 30 e 60",IF(R1153&lt;=90,"Entre 60 e 90",IF(R1153&lt;=120,"Entre 90 e 120",IF(R1153&lt;=150,"Entre 120 e 150",IF(R1153&lt;=180,"Entre 150 e 180","Superior a 180")))))))</f>
        <v/>
      </c>
    </row>
    <row r="1154">
      <c r="A1154" t="inlineStr">
        <is>
          <t>Q06L04</t>
        </is>
      </c>
      <c r="B1154" t="inlineStr">
        <is>
          <t>IVAN RODRIGUES ARAUJO</t>
        </is>
      </c>
      <c r="C1154" t="n">
        <v>1</v>
      </c>
      <c r="D1154" t="inlineStr">
        <is>
          <t>IPCA</t>
        </is>
      </c>
      <c r="E1154" t="n">
        <v>0</v>
      </c>
      <c r="F1154" t="inlineStr">
        <is>
          <t>MENSAL</t>
        </is>
      </c>
      <c r="G1154" t="n">
        <v>45296</v>
      </c>
      <c r="H1154" t="n">
        <v>45296</v>
      </c>
      <c r="I1154" t="n">
        <v>22</v>
      </c>
      <c r="J1154" t="inlineStr">
        <is>
          <t>CARTEIRA</t>
        </is>
      </c>
      <c r="K1154" t="inlineStr">
        <is>
          <t>CONTRATO</t>
        </is>
      </c>
      <c r="L1154" t="n">
        <v>5534.57</v>
      </c>
      <c r="M1154" t="inlineStr">
        <is>
          <t>IBIRAPITANGA FASE 3</t>
        </is>
      </c>
      <c r="N1154" s="142">
        <f>DATE(YEAR(G1154),MONTH(G1154),1)</f>
        <v/>
      </c>
      <c r="O1154" s="132">
        <f>IF(G1154&gt;$K$3,"Futuro","Atraso")</f>
        <v/>
      </c>
      <c r="P1154">
        <f>12*(YEAR(G1154)-YEAR($K$3))+(MONTH(G1154)-MONTH($K$3))</f>
        <v/>
      </c>
      <c r="Q1154" s="366">
        <f>IF(M1154="IBIRAPITANGA FASE 3",IF(O1154="Atraso",L1154,L1154/(1+$I$2)^P1154),IF(O1154="Atraso",L1154,L1154/(1+$I$1)^P1154))</f>
        <v/>
      </c>
      <c r="R1154">
        <f>IF(O1154="Atraso",$K$3-G1154,0)</f>
        <v/>
      </c>
      <c r="S1154">
        <f>IF(R1154&lt;=15,"Até 15",IF(R1154&lt;=30,"Entre 15 e 30",IF(R1154&lt;=60,"Entre 30 e 60",IF(R1154&lt;=90,"Entre 60 e 90",IF(R1154&lt;=120,"Entre 90 e 120",IF(R1154&lt;=150,"Entre 120 e 150",IF(R1154&lt;=180,"Entre 150 e 180","Superior a 180")))))))</f>
        <v/>
      </c>
    </row>
    <row r="1155">
      <c r="A1155" t="inlineStr">
        <is>
          <t>Q06L04</t>
        </is>
      </c>
      <c r="B1155" t="inlineStr">
        <is>
          <t>IVAN RODRIGUES ARAUJO</t>
        </is>
      </c>
      <c r="C1155" t="n">
        <v>1</v>
      </c>
      <c r="D1155" t="inlineStr">
        <is>
          <t>IPCA</t>
        </is>
      </c>
      <c r="E1155" t="n">
        <v>0</v>
      </c>
      <c r="F1155" t="inlineStr">
        <is>
          <t>MENSAL</t>
        </is>
      </c>
      <c r="G1155" t="n">
        <v>45327</v>
      </c>
      <c r="H1155" t="n">
        <v>45327</v>
      </c>
      <c r="I1155" t="n">
        <v>23</v>
      </c>
      <c r="J1155" t="inlineStr">
        <is>
          <t>CARTEIRA</t>
        </is>
      </c>
      <c r="K1155" t="inlineStr">
        <is>
          <t>CONTRATO</t>
        </is>
      </c>
      <c r="L1155" t="n">
        <v>5534.57</v>
      </c>
      <c r="M1155" t="inlineStr">
        <is>
          <t>IBIRAPITANGA FASE 3</t>
        </is>
      </c>
      <c r="N1155" s="142">
        <f>DATE(YEAR(G1155),MONTH(G1155),1)</f>
        <v/>
      </c>
      <c r="O1155" s="132">
        <f>IF(G1155&gt;$K$3,"Futuro","Atraso")</f>
        <v/>
      </c>
      <c r="P1155">
        <f>12*(YEAR(G1155)-YEAR($K$3))+(MONTH(G1155)-MONTH($K$3))</f>
        <v/>
      </c>
      <c r="Q1155" s="366">
        <f>IF(M1155="IBIRAPITANGA FASE 3",IF(O1155="Atraso",L1155,L1155/(1+$I$2)^P1155),IF(O1155="Atraso",L1155,L1155/(1+$I$1)^P1155))</f>
        <v/>
      </c>
      <c r="R1155">
        <f>IF(O1155="Atraso",$K$3-G1155,0)</f>
        <v/>
      </c>
      <c r="S1155">
        <f>IF(R1155&lt;=15,"Até 15",IF(R1155&lt;=30,"Entre 15 e 30",IF(R1155&lt;=60,"Entre 30 e 60",IF(R1155&lt;=90,"Entre 60 e 90",IF(R1155&lt;=120,"Entre 90 e 120",IF(R1155&lt;=150,"Entre 120 e 150",IF(R1155&lt;=180,"Entre 150 e 180","Superior a 180")))))))</f>
        <v/>
      </c>
    </row>
    <row r="1156">
      <c r="A1156" t="inlineStr">
        <is>
          <t>Q06L04</t>
        </is>
      </c>
      <c r="B1156" t="inlineStr">
        <is>
          <t>IVAN RODRIGUES ARAUJO</t>
        </is>
      </c>
      <c r="C1156" t="n">
        <v>1</v>
      </c>
      <c r="D1156" t="inlineStr">
        <is>
          <t>IPCA</t>
        </is>
      </c>
      <c r="E1156" t="n">
        <v>0</v>
      </c>
      <c r="F1156" t="inlineStr">
        <is>
          <t>MENSAL</t>
        </is>
      </c>
      <c r="G1156" t="n">
        <v>45356</v>
      </c>
      <c r="H1156" t="n">
        <v>45356</v>
      </c>
      <c r="I1156" t="n">
        <v>24</v>
      </c>
      <c r="J1156" t="inlineStr">
        <is>
          <t>CARTEIRA</t>
        </is>
      </c>
      <c r="K1156" t="inlineStr">
        <is>
          <t>CONTRATO</t>
        </is>
      </c>
      <c r="L1156" t="n">
        <v>5534.57</v>
      </c>
      <c r="M1156" t="inlineStr">
        <is>
          <t>IBIRAPITANGA FASE 3</t>
        </is>
      </c>
      <c r="N1156" s="142">
        <f>DATE(YEAR(G1156),MONTH(G1156),1)</f>
        <v/>
      </c>
      <c r="O1156" s="132">
        <f>IF(G1156&gt;$K$3,"Futuro","Atraso")</f>
        <v/>
      </c>
      <c r="P1156">
        <f>12*(YEAR(G1156)-YEAR($K$3))+(MONTH(G1156)-MONTH($K$3))</f>
        <v/>
      </c>
      <c r="Q1156" s="366">
        <f>IF(M1156="IBIRAPITANGA FASE 3",IF(O1156="Atraso",L1156,L1156/(1+$I$2)^P1156),IF(O1156="Atraso",L1156,L1156/(1+$I$1)^P1156))</f>
        <v/>
      </c>
      <c r="R1156">
        <f>IF(O1156="Atraso",$K$3-G1156,0)</f>
        <v/>
      </c>
      <c r="S1156">
        <f>IF(R1156&lt;=15,"Até 15",IF(R1156&lt;=30,"Entre 15 e 30",IF(R1156&lt;=60,"Entre 30 e 60",IF(R1156&lt;=90,"Entre 60 e 90",IF(R1156&lt;=120,"Entre 90 e 120",IF(R1156&lt;=150,"Entre 120 e 150",IF(R1156&lt;=180,"Entre 150 e 180","Superior a 180")))))))</f>
        <v/>
      </c>
    </row>
    <row r="1157">
      <c r="A1157" t="inlineStr">
        <is>
          <t>Q06L04</t>
        </is>
      </c>
      <c r="B1157" t="inlineStr">
        <is>
          <t>IVAN RODRIGUES ARAUJO</t>
        </is>
      </c>
      <c r="C1157" t="n">
        <v>1</v>
      </c>
      <c r="D1157" t="inlineStr">
        <is>
          <t>IPCA</t>
        </is>
      </c>
      <c r="E1157" t="n">
        <v>0</v>
      </c>
      <c r="F1157" t="inlineStr">
        <is>
          <t>MENSAL</t>
        </is>
      </c>
      <c r="G1157" t="n">
        <v>45387</v>
      </c>
      <c r="H1157" t="n">
        <v>45387</v>
      </c>
      <c r="I1157" t="n">
        <v>25</v>
      </c>
      <c r="J1157" t="inlineStr">
        <is>
          <t>CARTEIRA</t>
        </is>
      </c>
      <c r="K1157" t="inlineStr">
        <is>
          <t>CONTRATO</t>
        </is>
      </c>
      <c r="L1157" t="n">
        <v>5534.57</v>
      </c>
      <c r="M1157" t="inlineStr">
        <is>
          <t>IBIRAPITANGA FASE 3</t>
        </is>
      </c>
      <c r="N1157" s="142">
        <f>DATE(YEAR(G1157),MONTH(G1157),1)</f>
        <v/>
      </c>
      <c r="O1157" s="132">
        <f>IF(G1157&gt;$K$3,"Futuro","Atraso")</f>
        <v/>
      </c>
      <c r="P1157">
        <f>12*(YEAR(G1157)-YEAR($K$3))+(MONTH(G1157)-MONTH($K$3))</f>
        <v/>
      </c>
      <c r="Q1157" s="366">
        <f>IF(M1157="IBIRAPITANGA FASE 3",IF(O1157="Atraso",L1157,L1157/(1+$I$2)^P1157),IF(O1157="Atraso",L1157,L1157/(1+$I$1)^P1157))</f>
        <v/>
      </c>
      <c r="R1157">
        <f>IF(O1157="Atraso",$K$3-G1157,0)</f>
        <v/>
      </c>
      <c r="S1157">
        <f>IF(R1157&lt;=15,"Até 15",IF(R1157&lt;=30,"Entre 15 e 30",IF(R1157&lt;=60,"Entre 30 e 60",IF(R1157&lt;=90,"Entre 60 e 90",IF(R1157&lt;=120,"Entre 90 e 120",IF(R1157&lt;=150,"Entre 120 e 150",IF(R1157&lt;=180,"Entre 150 e 180","Superior a 180")))))))</f>
        <v/>
      </c>
    </row>
    <row r="1158">
      <c r="A1158" t="inlineStr">
        <is>
          <t>Q06L04</t>
        </is>
      </c>
      <c r="B1158" t="inlineStr">
        <is>
          <t>IVAN RODRIGUES ARAUJO</t>
        </is>
      </c>
      <c r="C1158" t="n">
        <v>1</v>
      </c>
      <c r="D1158" t="inlineStr">
        <is>
          <t>IPCA</t>
        </is>
      </c>
      <c r="E1158" t="n">
        <v>0</v>
      </c>
      <c r="F1158" t="inlineStr">
        <is>
          <t>MENSAL</t>
        </is>
      </c>
      <c r="G1158" t="n">
        <v>45417</v>
      </c>
      <c r="H1158" t="n">
        <v>45417</v>
      </c>
      <c r="I1158" t="n">
        <v>26</v>
      </c>
      <c r="J1158" t="inlineStr">
        <is>
          <t>CARTEIRA</t>
        </is>
      </c>
      <c r="K1158" t="inlineStr">
        <is>
          <t>CONTRATO</t>
        </is>
      </c>
      <c r="L1158" t="n">
        <v>5534.57</v>
      </c>
      <c r="M1158" t="inlineStr">
        <is>
          <t>IBIRAPITANGA FASE 3</t>
        </is>
      </c>
      <c r="N1158" s="142">
        <f>DATE(YEAR(G1158),MONTH(G1158),1)</f>
        <v/>
      </c>
      <c r="O1158" s="132">
        <f>IF(G1158&gt;$K$3,"Futuro","Atraso")</f>
        <v/>
      </c>
      <c r="P1158">
        <f>12*(YEAR(G1158)-YEAR($K$3))+(MONTH(G1158)-MONTH($K$3))</f>
        <v/>
      </c>
      <c r="Q1158" s="366">
        <f>IF(M1158="IBIRAPITANGA FASE 3",IF(O1158="Atraso",L1158,L1158/(1+$I$2)^P1158),IF(O1158="Atraso",L1158,L1158/(1+$I$1)^P1158))</f>
        <v/>
      </c>
      <c r="R1158">
        <f>IF(O1158="Atraso",$K$3-G1158,0)</f>
        <v/>
      </c>
      <c r="S1158">
        <f>IF(R1158&lt;=15,"Até 15",IF(R1158&lt;=30,"Entre 15 e 30",IF(R1158&lt;=60,"Entre 30 e 60",IF(R1158&lt;=90,"Entre 60 e 90",IF(R1158&lt;=120,"Entre 90 e 120",IF(R1158&lt;=150,"Entre 120 e 150",IF(R1158&lt;=180,"Entre 150 e 180","Superior a 180")))))))</f>
        <v/>
      </c>
    </row>
    <row r="1159">
      <c r="A1159" t="inlineStr">
        <is>
          <t>Q06L04</t>
        </is>
      </c>
      <c r="B1159" t="inlineStr">
        <is>
          <t>IVAN RODRIGUES ARAUJO</t>
        </is>
      </c>
      <c r="C1159" t="n">
        <v>1</v>
      </c>
      <c r="D1159" t="inlineStr">
        <is>
          <t>IPCA</t>
        </is>
      </c>
      <c r="E1159" t="n">
        <v>0</v>
      </c>
      <c r="F1159" t="inlineStr">
        <is>
          <t>MENSAL</t>
        </is>
      </c>
      <c r="G1159" t="n">
        <v>45448</v>
      </c>
      <c r="H1159" t="n">
        <v>45448</v>
      </c>
      <c r="I1159" t="n">
        <v>27</v>
      </c>
      <c r="J1159" t="inlineStr">
        <is>
          <t>CARTEIRA</t>
        </is>
      </c>
      <c r="K1159" t="inlineStr">
        <is>
          <t>CONTRATO</t>
        </is>
      </c>
      <c r="L1159" t="n">
        <v>5534.57</v>
      </c>
      <c r="M1159" t="inlineStr">
        <is>
          <t>IBIRAPITANGA FASE 3</t>
        </is>
      </c>
      <c r="N1159" s="142">
        <f>DATE(YEAR(G1159),MONTH(G1159),1)</f>
        <v/>
      </c>
      <c r="O1159" s="132">
        <f>IF(G1159&gt;$K$3,"Futuro","Atraso")</f>
        <v/>
      </c>
      <c r="P1159">
        <f>12*(YEAR(G1159)-YEAR($K$3))+(MONTH(G1159)-MONTH($K$3))</f>
        <v/>
      </c>
      <c r="Q1159" s="366">
        <f>IF(M1159="IBIRAPITANGA FASE 3",IF(O1159="Atraso",L1159,L1159/(1+$I$2)^P1159),IF(O1159="Atraso",L1159,L1159/(1+$I$1)^P1159))</f>
        <v/>
      </c>
      <c r="R1159">
        <f>IF(O1159="Atraso",$K$3-G1159,0)</f>
        <v/>
      </c>
      <c r="S1159">
        <f>IF(R1159&lt;=15,"Até 15",IF(R1159&lt;=30,"Entre 15 e 30",IF(R1159&lt;=60,"Entre 30 e 60",IF(R1159&lt;=90,"Entre 60 e 90",IF(R1159&lt;=120,"Entre 90 e 120",IF(R1159&lt;=150,"Entre 120 e 150",IF(R1159&lt;=180,"Entre 150 e 180","Superior a 180")))))))</f>
        <v/>
      </c>
    </row>
    <row r="1160">
      <c r="A1160" t="inlineStr">
        <is>
          <t>Q06L04</t>
        </is>
      </c>
      <c r="B1160" t="inlineStr">
        <is>
          <t>IVAN RODRIGUES ARAUJO</t>
        </is>
      </c>
      <c r="C1160" t="n">
        <v>1</v>
      </c>
      <c r="D1160" t="inlineStr">
        <is>
          <t>IPCA</t>
        </is>
      </c>
      <c r="E1160" t="n">
        <v>0</v>
      </c>
      <c r="F1160" t="inlineStr">
        <is>
          <t>MENSAL</t>
        </is>
      </c>
      <c r="G1160" t="n">
        <v>45478</v>
      </c>
      <c r="H1160" t="n">
        <v>45478</v>
      </c>
      <c r="I1160" t="n">
        <v>28</v>
      </c>
      <c r="J1160" t="inlineStr">
        <is>
          <t>CARTEIRA</t>
        </is>
      </c>
      <c r="K1160" t="inlineStr">
        <is>
          <t>CONTRATO</t>
        </is>
      </c>
      <c r="L1160" t="n">
        <v>5534.57</v>
      </c>
      <c r="M1160" t="inlineStr">
        <is>
          <t>IBIRAPITANGA FASE 3</t>
        </is>
      </c>
      <c r="N1160" s="142">
        <f>DATE(YEAR(G1160),MONTH(G1160),1)</f>
        <v/>
      </c>
      <c r="O1160" s="132">
        <f>IF(G1160&gt;$K$3,"Futuro","Atraso")</f>
        <v/>
      </c>
      <c r="P1160">
        <f>12*(YEAR(G1160)-YEAR($K$3))+(MONTH(G1160)-MONTH($K$3))</f>
        <v/>
      </c>
      <c r="Q1160" s="366">
        <f>IF(M1160="IBIRAPITANGA FASE 3",IF(O1160="Atraso",L1160,L1160/(1+$I$2)^P1160),IF(O1160="Atraso",L1160,L1160/(1+$I$1)^P1160))</f>
        <v/>
      </c>
      <c r="R1160">
        <f>IF(O1160="Atraso",$K$3-G1160,0)</f>
        <v/>
      </c>
      <c r="S1160">
        <f>IF(R1160&lt;=15,"Até 15",IF(R1160&lt;=30,"Entre 15 e 30",IF(R1160&lt;=60,"Entre 30 e 60",IF(R1160&lt;=90,"Entre 60 e 90",IF(R1160&lt;=120,"Entre 90 e 120",IF(R1160&lt;=150,"Entre 120 e 150",IF(R1160&lt;=180,"Entre 150 e 180","Superior a 180")))))))</f>
        <v/>
      </c>
    </row>
    <row r="1161">
      <c r="A1161" t="inlineStr">
        <is>
          <t>Q06L04</t>
        </is>
      </c>
      <c r="B1161" t="inlineStr">
        <is>
          <t>IVAN RODRIGUES ARAUJO</t>
        </is>
      </c>
      <c r="C1161" t="n">
        <v>1</v>
      </c>
      <c r="D1161" t="inlineStr">
        <is>
          <t>IPCA</t>
        </is>
      </c>
      <c r="E1161" t="n">
        <v>0</v>
      </c>
      <c r="F1161" t="inlineStr">
        <is>
          <t>MENSAL</t>
        </is>
      </c>
      <c r="G1161" t="n">
        <v>45509</v>
      </c>
      <c r="H1161" t="n">
        <v>45509</v>
      </c>
      <c r="I1161" t="n">
        <v>29</v>
      </c>
      <c r="J1161" t="inlineStr">
        <is>
          <t>CARTEIRA</t>
        </is>
      </c>
      <c r="K1161" t="inlineStr">
        <is>
          <t>CONTRATO</t>
        </is>
      </c>
      <c r="L1161" t="n">
        <v>5534.57</v>
      </c>
      <c r="M1161" t="inlineStr">
        <is>
          <t>IBIRAPITANGA FASE 3</t>
        </is>
      </c>
      <c r="N1161" s="142">
        <f>DATE(YEAR(G1161),MONTH(G1161),1)</f>
        <v/>
      </c>
      <c r="O1161" s="132">
        <f>IF(G1161&gt;$K$3,"Futuro","Atraso")</f>
        <v/>
      </c>
      <c r="P1161">
        <f>12*(YEAR(G1161)-YEAR($K$3))+(MONTH(G1161)-MONTH($K$3))</f>
        <v/>
      </c>
      <c r="Q1161" s="366">
        <f>IF(M1161="IBIRAPITANGA FASE 3",IF(O1161="Atraso",L1161,L1161/(1+$I$2)^P1161),IF(O1161="Atraso",L1161,L1161/(1+$I$1)^P1161))</f>
        <v/>
      </c>
      <c r="R1161">
        <f>IF(O1161="Atraso",$K$3-G1161,0)</f>
        <v/>
      </c>
      <c r="S1161">
        <f>IF(R1161&lt;=15,"Até 15",IF(R1161&lt;=30,"Entre 15 e 30",IF(R1161&lt;=60,"Entre 30 e 60",IF(R1161&lt;=90,"Entre 60 e 90",IF(R1161&lt;=120,"Entre 90 e 120",IF(R1161&lt;=150,"Entre 120 e 150",IF(R1161&lt;=180,"Entre 150 e 180","Superior a 180")))))))</f>
        <v/>
      </c>
    </row>
    <row r="1162">
      <c r="A1162" t="inlineStr">
        <is>
          <t>Q06L04</t>
        </is>
      </c>
      <c r="B1162" t="inlineStr">
        <is>
          <t>IVAN RODRIGUES ARAUJO</t>
        </is>
      </c>
      <c r="C1162" t="n">
        <v>1</v>
      </c>
      <c r="D1162" t="inlineStr">
        <is>
          <t>IPCA</t>
        </is>
      </c>
      <c r="E1162" t="n">
        <v>0</v>
      </c>
      <c r="F1162" t="inlineStr">
        <is>
          <t>MENSAL</t>
        </is>
      </c>
      <c r="G1162" t="n">
        <v>45540</v>
      </c>
      <c r="H1162" t="n">
        <v>45540</v>
      </c>
      <c r="I1162" t="n">
        <v>30</v>
      </c>
      <c r="J1162" t="inlineStr">
        <is>
          <t>CARTEIRA</t>
        </is>
      </c>
      <c r="K1162" t="inlineStr">
        <is>
          <t>CONTRATO</t>
        </is>
      </c>
      <c r="L1162" t="n">
        <v>5534.57</v>
      </c>
      <c r="M1162" t="inlineStr">
        <is>
          <t>IBIRAPITANGA FASE 3</t>
        </is>
      </c>
      <c r="N1162" s="142">
        <f>DATE(YEAR(G1162),MONTH(G1162),1)</f>
        <v/>
      </c>
      <c r="O1162" s="132">
        <f>IF(G1162&gt;$K$3,"Futuro","Atraso")</f>
        <v/>
      </c>
      <c r="P1162">
        <f>12*(YEAR(G1162)-YEAR($K$3))+(MONTH(G1162)-MONTH($K$3))</f>
        <v/>
      </c>
      <c r="Q1162" s="366">
        <f>IF(M1162="IBIRAPITANGA FASE 3",IF(O1162="Atraso",L1162,L1162/(1+$I$2)^P1162),IF(O1162="Atraso",L1162,L1162/(1+$I$1)^P1162))</f>
        <v/>
      </c>
      <c r="R1162">
        <f>IF(O1162="Atraso",$K$3-G1162,0)</f>
        <v/>
      </c>
      <c r="S1162">
        <f>IF(R1162&lt;=15,"Até 15",IF(R1162&lt;=30,"Entre 15 e 30",IF(R1162&lt;=60,"Entre 30 e 60",IF(R1162&lt;=90,"Entre 60 e 90",IF(R1162&lt;=120,"Entre 90 e 120",IF(R1162&lt;=150,"Entre 120 e 150",IF(R1162&lt;=180,"Entre 150 e 180","Superior a 180")))))))</f>
        <v/>
      </c>
    </row>
    <row r="1163">
      <c r="A1163" t="inlineStr">
        <is>
          <t>Q06L04</t>
        </is>
      </c>
      <c r="B1163" t="inlineStr">
        <is>
          <t>IVAN RODRIGUES ARAUJO</t>
        </is>
      </c>
      <c r="C1163" t="n">
        <v>1</v>
      </c>
      <c r="D1163" t="inlineStr">
        <is>
          <t>IPCA</t>
        </is>
      </c>
      <c r="E1163" t="n">
        <v>0</v>
      </c>
      <c r="F1163" t="inlineStr">
        <is>
          <t>MENSAL</t>
        </is>
      </c>
      <c r="G1163" t="n">
        <v>45540</v>
      </c>
      <c r="H1163" t="n">
        <v>45540</v>
      </c>
      <c r="I1163" t="n">
        <v>3</v>
      </c>
      <c r="J1163" t="inlineStr">
        <is>
          <t>CARTEIRA</t>
        </is>
      </c>
      <c r="K1163" t="inlineStr">
        <is>
          <t>CONTRATO</t>
        </is>
      </c>
      <c r="L1163" t="n">
        <v>19370.98</v>
      </c>
      <c r="M1163" t="inlineStr">
        <is>
          <t>IBIRAPITANGA FASE 3</t>
        </is>
      </c>
      <c r="N1163" s="142">
        <f>DATE(YEAR(G1163),MONTH(G1163),1)</f>
        <v/>
      </c>
      <c r="O1163" s="132">
        <f>IF(G1163&gt;$K$3,"Futuro","Atraso")</f>
        <v/>
      </c>
      <c r="P1163">
        <f>12*(YEAR(G1163)-YEAR($K$3))+(MONTH(G1163)-MONTH($K$3))</f>
        <v/>
      </c>
      <c r="Q1163" s="366">
        <f>IF(M1163="IBIRAPITANGA FASE 3",IF(O1163="Atraso",L1163,L1163/(1+$I$2)^P1163),IF(O1163="Atraso",L1163,L1163/(1+$I$1)^P1163))</f>
        <v/>
      </c>
      <c r="R1163">
        <f>IF(O1163="Atraso",$K$3-G1163,0)</f>
        <v/>
      </c>
      <c r="S1163">
        <f>IF(R1163&lt;=15,"Até 15",IF(R1163&lt;=30,"Entre 15 e 30",IF(R1163&lt;=60,"Entre 30 e 60",IF(R1163&lt;=90,"Entre 60 e 90",IF(R1163&lt;=120,"Entre 90 e 120",IF(R1163&lt;=150,"Entre 120 e 150",IF(R1163&lt;=180,"Entre 150 e 180","Superior a 180")))))))</f>
        <v/>
      </c>
    </row>
    <row r="1164">
      <c r="A1164" t="inlineStr">
        <is>
          <t>Q06L04</t>
        </is>
      </c>
      <c r="B1164" t="inlineStr">
        <is>
          <t>IVAN RODRIGUES ARAUJO</t>
        </is>
      </c>
      <c r="C1164" t="n">
        <v>1</v>
      </c>
      <c r="D1164" t="inlineStr">
        <is>
          <t>IPCA</t>
        </is>
      </c>
      <c r="E1164" t="n">
        <v>0</v>
      </c>
      <c r="F1164" t="inlineStr">
        <is>
          <t>MENSAL</t>
        </is>
      </c>
      <c r="G1164" t="n">
        <v>45570</v>
      </c>
      <c r="H1164" t="n">
        <v>45570</v>
      </c>
      <c r="I1164" t="n">
        <v>31</v>
      </c>
      <c r="J1164" t="inlineStr">
        <is>
          <t>CARTEIRA</t>
        </is>
      </c>
      <c r="K1164" t="inlineStr">
        <is>
          <t>CONTRATO</t>
        </is>
      </c>
      <c r="L1164" t="n">
        <v>5534.57</v>
      </c>
      <c r="M1164" t="inlineStr">
        <is>
          <t>IBIRAPITANGA FASE 3</t>
        </is>
      </c>
      <c r="N1164" s="142">
        <f>DATE(YEAR(G1164),MONTH(G1164),1)</f>
        <v/>
      </c>
      <c r="O1164" s="132">
        <f>IF(G1164&gt;$K$3,"Futuro","Atraso")</f>
        <v/>
      </c>
      <c r="P1164">
        <f>12*(YEAR(G1164)-YEAR($K$3))+(MONTH(G1164)-MONTH($K$3))</f>
        <v/>
      </c>
      <c r="Q1164" s="366">
        <f>IF(M1164="IBIRAPITANGA FASE 3",IF(O1164="Atraso",L1164,L1164/(1+$I$2)^P1164),IF(O1164="Atraso",L1164,L1164/(1+$I$1)^P1164))</f>
        <v/>
      </c>
      <c r="R1164">
        <f>IF(O1164="Atraso",$K$3-G1164,0)</f>
        <v/>
      </c>
      <c r="S1164">
        <f>IF(R1164&lt;=15,"Até 15",IF(R1164&lt;=30,"Entre 15 e 30",IF(R1164&lt;=60,"Entre 30 e 60",IF(R1164&lt;=90,"Entre 60 e 90",IF(R1164&lt;=120,"Entre 90 e 120",IF(R1164&lt;=150,"Entre 120 e 150",IF(R1164&lt;=180,"Entre 150 e 180","Superior a 180")))))))</f>
        <v/>
      </c>
    </row>
    <row r="1165">
      <c r="A1165" t="inlineStr">
        <is>
          <t>Q06L04</t>
        </is>
      </c>
      <c r="B1165" t="inlineStr">
        <is>
          <t>IVAN RODRIGUES ARAUJO</t>
        </is>
      </c>
      <c r="C1165" t="n">
        <v>1</v>
      </c>
      <c r="D1165" t="inlineStr">
        <is>
          <t>IPCA</t>
        </is>
      </c>
      <c r="E1165" t="n">
        <v>0</v>
      </c>
      <c r="F1165" t="inlineStr">
        <is>
          <t>MENSAL</t>
        </is>
      </c>
      <c r="G1165" t="n">
        <v>45601</v>
      </c>
      <c r="H1165" t="n">
        <v>45601</v>
      </c>
      <c r="I1165" t="n">
        <v>32</v>
      </c>
      <c r="J1165" t="inlineStr">
        <is>
          <t>CARTEIRA</t>
        </is>
      </c>
      <c r="K1165" t="inlineStr">
        <is>
          <t>CONTRATO</t>
        </is>
      </c>
      <c r="L1165" t="n">
        <v>5534.57</v>
      </c>
      <c r="M1165" t="inlineStr">
        <is>
          <t>IBIRAPITANGA FASE 3</t>
        </is>
      </c>
      <c r="N1165" s="142">
        <f>DATE(YEAR(G1165),MONTH(G1165),1)</f>
        <v/>
      </c>
      <c r="O1165" s="132">
        <f>IF(G1165&gt;$K$3,"Futuro","Atraso")</f>
        <v/>
      </c>
      <c r="P1165">
        <f>12*(YEAR(G1165)-YEAR($K$3))+(MONTH(G1165)-MONTH($K$3))</f>
        <v/>
      </c>
      <c r="Q1165" s="366">
        <f>IF(M1165="IBIRAPITANGA FASE 3",IF(O1165="Atraso",L1165,L1165/(1+$I$2)^P1165),IF(O1165="Atraso",L1165,L1165/(1+$I$1)^P1165))</f>
        <v/>
      </c>
      <c r="R1165">
        <f>IF(O1165="Atraso",$K$3-G1165,0)</f>
        <v/>
      </c>
      <c r="S1165">
        <f>IF(R1165&lt;=15,"Até 15",IF(R1165&lt;=30,"Entre 15 e 30",IF(R1165&lt;=60,"Entre 30 e 60",IF(R1165&lt;=90,"Entre 60 e 90",IF(R1165&lt;=120,"Entre 90 e 120",IF(R1165&lt;=150,"Entre 120 e 150",IF(R1165&lt;=180,"Entre 150 e 180","Superior a 180")))))))</f>
        <v/>
      </c>
    </row>
    <row r="1166">
      <c r="A1166" t="inlineStr">
        <is>
          <t>Q06L04</t>
        </is>
      </c>
      <c r="B1166" t="inlineStr">
        <is>
          <t>IVAN RODRIGUES ARAUJO</t>
        </is>
      </c>
      <c r="C1166" t="n">
        <v>1</v>
      </c>
      <c r="D1166" t="inlineStr">
        <is>
          <t>IPCA</t>
        </is>
      </c>
      <c r="E1166" t="n">
        <v>0</v>
      </c>
      <c r="F1166" t="inlineStr">
        <is>
          <t>MENSAL</t>
        </is>
      </c>
      <c r="G1166" t="n">
        <v>45631</v>
      </c>
      <c r="H1166" t="n">
        <v>45631</v>
      </c>
      <c r="I1166" t="n">
        <v>33</v>
      </c>
      <c r="J1166" t="inlineStr">
        <is>
          <t>CARTEIRA</t>
        </is>
      </c>
      <c r="K1166" t="inlineStr">
        <is>
          <t>CONTRATO</t>
        </is>
      </c>
      <c r="L1166" t="n">
        <v>5534.57</v>
      </c>
      <c r="M1166" t="inlineStr">
        <is>
          <t>IBIRAPITANGA FASE 3</t>
        </is>
      </c>
      <c r="N1166" s="142">
        <f>DATE(YEAR(G1166),MONTH(G1166),1)</f>
        <v/>
      </c>
      <c r="O1166" s="132">
        <f>IF(G1166&gt;$K$3,"Futuro","Atraso")</f>
        <v/>
      </c>
      <c r="P1166">
        <f>12*(YEAR(G1166)-YEAR($K$3))+(MONTH(G1166)-MONTH($K$3))</f>
        <v/>
      </c>
      <c r="Q1166" s="366">
        <f>IF(M1166="IBIRAPITANGA FASE 3",IF(O1166="Atraso",L1166,L1166/(1+$I$2)^P1166),IF(O1166="Atraso",L1166,L1166/(1+$I$1)^P1166))</f>
        <v/>
      </c>
      <c r="R1166">
        <f>IF(O1166="Atraso",$K$3-G1166,0)</f>
        <v/>
      </c>
      <c r="S1166">
        <f>IF(R1166&lt;=15,"Até 15",IF(R1166&lt;=30,"Entre 15 e 30",IF(R1166&lt;=60,"Entre 30 e 60",IF(R1166&lt;=90,"Entre 60 e 90",IF(R1166&lt;=120,"Entre 90 e 120",IF(R1166&lt;=150,"Entre 120 e 150",IF(R1166&lt;=180,"Entre 150 e 180","Superior a 180")))))))</f>
        <v/>
      </c>
    </row>
    <row r="1167">
      <c r="A1167" t="inlineStr">
        <is>
          <t>Q06L04</t>
        </is>
      </c>
      <c r="B1167" t="inlineStr">
        <is>
          <t>IVAN RODRIGUES ARAUJO</t>
        </is>
      </c>
      <c r="C1167" t="n">
        <v>1</v>
      </c>
      <c r="D1167" t="inlineStr">
        <is>
          <t>IPCA</t>
        </is>
      </c>
      <c r="E1167" t="n">
        <v>0</v>
      </c>
      <c r="F1167" t="inlineStr">
        <is>
          <t>MENSAL</t>
        </is>
      </c>
      <c r="G1167" t="n">
        <v>45662</v>
      </c>
      <c r="H1167" t="n">
        <v>45662</v>
      </c>
      <c r="I1167" t="n">
        <v>34</v>
      </c>
      <c r="J1167" t="inlineStr">
        <is>
          <t>CARTEIRA</t>
        </is>
      </c>
      <c r="K1167" t="inlineStr">
        <is>
          <t>CONTRATO</t>
        </is>
      </c>
      <c r="L1167" t="n">
        <v>5534.57</v>
      </c>
      <c r="M1167" t="inlineStr">
        <is>
          <t>IBIRAPITANGA FASE 3</t>
        </is>
      </c>
      <c r="N1167" s="142">
        <f>DATE(YEAR(G1167),MONTH(G1167),1)</f>
        <v/>
      </c>
      <c r="O1167" s="132">
        <f>IF(G1167&gt;$K$3,"Futuro","Atraso")</f>
        <v/>
      </c>
      <c r="P1167">
        <f>12*(YEAR(G1167)-YEAR($K$3))+(MONTH(G1167)-MONTH($K$3))</f>
        <v/>
      </c>
      <c r="Q1167" s="366">
        <f>IF(M1167="IBIRAPITANGA FASE 3",IF(O1167="Atraso",L1167,L1167/(1+$I$2)^P1167),IF(O1167="Atraso",L1167,L1167/(1+$I$1)^P1167))</f>
        <v/>
      </c>
      <c r="R1167">
        <f>IF(O1167="Atraso",$K$3-G1167,0)</f>
        <v/>
      </c>
      <c r="S1167">
        <f>IF(R1167&lt;=15,"Até 15",IF(R1167&lt;=30,"Entre 15 e 30",IF(R1167&lt;=60,"Entre 30 e 60",IF(R1167&lt;=90,"Entre 60 e 90",IF(R1167&lt;=120,"Entre 90 e 120",IF(R1167&lt;=150,"Entre 120 e 150",IF(R1167&lt;=180,"Entre 150 e 180","Superior a 180")))))))</f>
        <v/>
      </c>
    </row>
    <row r="1168">
      <c r="A1168" t="inlineStr">
        <is>
          <t>Q06L04</t>
        </is>
      </c>
      <c r="B1168" t="inlineStr">
        <is>
          <t>IVAN RODRIGUES ARAUJO</t>
        </is>
      </c>
      <c r="C1168" t="n">
        <v>1</v>
      </c>
      <c r="D1168" t="inlineStr">
        <is>
          <t>IPCA</t>
        </is>
      </c>
      <c r="E1168" t="n">
        <v>0</v>
      </c>
      <c r="F1168" t="inlineStr">
        <is>
          <t>MENSAL</t>
        </is>
      </c>
      <c r="G1168" t="n">
        <v>45693</v>
      </c>
      <c r="H1168" t="n">
        <v>45693</v>
      </c>
      <c r="I1168" t="n">
        <v>35</v>
      </c>
      <c r="J1168" t="inlineStr">
        <is>
          <t>CARTEIRA</t>
        </is>
      </c>
      <c r="K1168" t="inlineStr">
        <is>
          <t>CONTRATO</t>
        </is>
      </c>
      <c r="L1168" t="n">
        <v>5534.57</v>
      </c>
      <c r="M1168" t="inlineStr">
        <is>
          <t>IBIRAPITANGA FASE 3</t>
        </is>
      </c>
      <c r="N1168" s="142">
        <f>DATE(YEAR(G1168),MONTH(G1168),1)</f>
        <v/>
      </c>
      <c r="O1168" s="132">
        <f>IF(G1168&gt;$K$3,"Futuro","Atraso")</f>
        <v/>
      </c>
      <c r="P1168">
        <f>12*(YEAR(G1168)-YEAR($K$3))+(MONTH(G1168)-MONTH($K$3))</f>
        <v/>
      </c>
      <c r="Q1168" s="366">
        <f>IF(M1168="IBIRAPITANGA FASE 3",IF(O1168="Atraso",L1168,L1168/(1+$I$2)^P1168),IF(O1168="Atraso",L1168,L1168/(1+$I$1)^P1168))</f>
        <v/>
      </c>
      <c r="R1168">
        <f>IF(O1168="Atraso",$K$3-G1168,0)</f>
        <v/>
      </c>
      <c r="S1168">
        <f>IF(R1168&lt;=15,"Até 15",IF(R1168&lt;=30,"Entre 15 e 30",IF(R1168&lt;=60,"Entre 30 e 60",IF(R1168&lt;=90,"Entre 60 e 90",IF(R1168&lt;=120,"Entre 90 e 120",IF(R1168&lt;=150,"Entre 120 e 150",IF(R1168&lt;=180,"Entre 150 e 180","Superior a 180")))))))</f>
        <v/>
      </c>
    </row>
    <row r="1169">
      <c r="A1169" t="inlineStr">
        <is>
          <t>Q06L04</t>
        </is>
      </c>
      <c r="B1169" t="inlineStr">
        <is>
          <t>IVAN RODRIGUES ARAUJO</t>
        </is>
      </c>
      <c r="C1169" t="n">
        <v>1</v>
      </c>
      <c r="D1169" t="inlineStr">
        <is>
          <t>IPCA</t>
        </is>
      </c>
      <c r="E1169" t="n">
        <v>0</v>
      </c>
      <c r="F1169" t="inlineStr">
        <is>
          <t>MENSAL</t>
        </is>
      </c>
      <c r="G1169" t="n">
        <v>45721</v>
      </c>
      <c r="H1169" t="n">
        <v>45721</v>
      </c>
      <c r="I1169" t="n">
        <v>36</v>
      </c>
      <c r="J1169" t="inlineStr">
        <is>
          <t>CARTEIRA</t>
        </is>
      </c>
      <c r="K1169" t="inlineStr">
        <is>
          <t>CONTRATO</t>
        </is>
      </c>
      <c r="L1169" t="n">
        <v>5534.57</v>
      </c>
      <c r="M1169" t="inlineStr">
        <is>
          <t>IBIRAPITANGA FASE 3</t>
        </is>
      </c>
      <c r="N1169" s="142">
        <f>DATE(YEAR(G1169),MONTH(G1169),1)</f>
        <v/>
      </c>
      <c r="O1169" s="132">
        <f>IF(G1169&gt;$K$3,"Futuro","Atraso")</f>
        <v/>
      </c>
      <c r="P1169">
        <f>12*(YEAR(G1169)-YEAR($K$3))+(MONTH(G1169)-MONTH($K$3))</f>
        <v/>
      </c>
      <c r="Q1169" s="366">
        <f>IF(M1169="IBIRAPITANGA FASE 3",IF(O1169="Atraso",L1169,L1169/(1+$I$2)^P1169),IF(O1169="Atraso",L1169,L1169/(1+$I$1)^P1169))</f>
        <v/>
      </c>
      <c r="R1169">
        <f>IF(O1169="Atraso",$K$3-G1169,0)</f>
        <v/>
      </c>
      <c r="S1169">
        <f>IF(R1169&lt;=15,"Até 15",IF(R1169&lt;=30,"Entre 15 e 30",IF(R1169&lt;=60,"Entre 30 e 60",IF(R1169&lt;=90,"Entre 60 e 90",IF(R1169&lt;=120,"Entre 90 e 120",IF(R1169&lt;=150,"Entre 120 e 150",IF(R1169&lt;=180,"Entre 150 e 180","Superior a 180")))))))</f>
        <v/>
      </c>
    </row>
    <row r="1170">
      <c r="A1170" t="inlineStr">
        <is>
          <t>Q06L04</t>
        </is>
      </c>
      <c r="B1170" t="inlineStr">
        <is>
          <t>IVAN RODRIGUES ARAUJO</t>
        </is>
      </c>
      <c r="C1170" t="n">
        <v>1</v>
      </c>
      <c r="D1170" t="inlineStr">
        <is>
          <t>IPCA</t>
        </is>
      </c>
      <c r="E1170" t="n">
        <v>0</v>
      </c>
      <c r="F1170" t="inlineStr">
        <is>
          <t>MENSAL</t>
        </is>
      </c>
      <c r="G1170" t="n">
        <v>45752</v>
      </c>
      <c r="H1170" t="n">
        <v>45752</v>
      </c>
      <c r="I1170" t="n">
        <v>37</v>
      </c>
      <c r="J1170" t="inlineStr">
        <is>
          <t>CARTEIRA</t>
        </is>
      </c>
      <c r="K1170" t="inlineStr">
        <is>
          <t>CONTRATO</t>
        </is>
      </c>
      <c r="L1170" t="n">
        <v>5534.57</v>
      </c>
      <c r="M1170" t="inlineStr">
        <is>
          <t>IBIRAPITANGA FASE 3</t>
        </is>
      </c>
      <c r="N1170" s="142">
        <f>DATE(YEAR(G1170),MONTH(G1170),1)</f>
        <v/>
      </c>
      <c r="O1170" s="132">
        <f>IF(G1170&gt;$K$3,"Futuro","Atraso")</f>
        <v/>
      </c>
      <c r="P1170">
        <f>12*(YEAR(G1170)-YEAR($K$3))+(MONTH(G1170)-MONTH($K$3))</f>
        <v/>
      </c>
      <c r="Q1170" s="366">
        <f>IF(M1170="IBIRAPITANGA FASE 3",IF(O1170="Atraso",L1170,L1170/(1+$I$2)^P1170),IF(O1170="Atraso",L1170,L1170/(1+$I$1)^P1170))</f>
        <v/>
      </c>
      <c r="R1170">
        <f>IF(O1170="Atraso",$K$3-G1170,0)</f>
        <v/>
      </c>
      <c r="S1170">
        <f>IF(R1170&lt;=15,"Até 15",IF(R1170&lt;=30,"Entre 15 e 30",IF(R1170&lt;=60,"Entre 30 e 60",IF(R1170&lt;=90,"Entre 60 e 90",IF(R1170&lt;=120,"Entre 90 e 120",IF(R1170&lt;=150,"Entre 120 e 150",IF(R1170&lt;=180,"Entre 150 e 180","Superior a 180")))))))</f>
        <v/>
      </c>
    </row>
    <row r="1171">
      <c r="A1171" t="inlineStr">
        <is>
          <t>Q06L04</t>
        </is>
      </c>
      <c r="B1171" t="inlineStr">
        <is>
          <t>IVAN RODRIGUES ARAUJO</t>
        </is>
      </c>
      <c r="C1171" t="n">
        <v>1</v>
      </c>
      <c r="D1171" t="inlineStr">
        <is>
          <t>IPCA</t>
        </is>
      </c>
      <c r="E1171" t="n">
        <v>0</v>
      </c>
      <c r="F1171" t="inlineStr">
        <is>
          <t>MENSAL</t>
        </is>
      </c>
      <c r="G1171" t="n">
        <v>45782</v>
      </c>
      <c r="H1171" t="n">
        <v>45782</v>
      </c>
      <c r="I1171" t="n">
        <v>38</v>
      </c>
      <c r="J1171" t="inlineStr">
        <is>
          <t>CARTEIRA</t>
        </is>
      </c>
      <c r="K1171" t="inlineStr">
        <is>
          <t>CONTRATO</t>
        </is>
      </c>
      <c r="L1171" t="n">
        <v>5534.57</v>
      </c>
      <c r="M1171" t="inlineStr">
        <is>
          <t>IBIRAPITANGA FASE 3</t>
        </is>
      </c>
      <c r="N1171" s="142">
        <f>DATE(YEAR(G1171),MONTH(G1171),1)</f>
        <v/>
      </c>
      <c r="O1171" s="132">
        <f>IF(G1171&gt;$K$3,"Futuro","Atraso")</f>
        <v/>
      </c>
      <c r="P1171">
        <f>12*(YEAR(G1171)-YEAR($K$3))+(MONTH(G1171)-MONTH($K$3))</f>
        <v/>
      </c>
      <c r="Q1171" s="366">
        <f>IF(M1171="IBIRAPITANGA FASE 3",IF(O1171="Atraso",L1171,L1171/(1+$I$2)^P1171),IF(O1171="Atraso",L1171,L1171/(1+$I$1)^P1171))</f>
        <v/>
      </c>
      <c r="R1171">
        <f>IF(O1171="Atraso",$K$3-G1171,0)</f>
        <v/>
      </c>
      <c r="S1171">
        <f>IF(R1171&lt;=15,"Até 15",IF(R1171&lt;=30,"Entre 15 e 30",IF(R1171&lt;=60,"Entre 30 e 60",IF(R1171&lt;=90,"Entre 60 e 90",IF(R1171&lt;=120,"Entre 90 e 120",IF(R1171&lt;=150,"Entre 120 e 150",IF(R1171&lt;=180,"Entre 150 e 180","Superior a 180")))))))</f>
        <v/>
      </c>
    </row>
    <row r="1172">
      <c r="A1172" t="inlineStr">
        <is>
          <t>Q06L04</t>
        </is>
      </c>
      <c r="B1172" t="inlineStr">
        <is>
          <t>IVAN RODRIGUES ARAUJO</t>
        </is>
      </c>
      <c r="C1172" t="n">
        <v>1</v>
      </c>
      <c r="D1172" t="inlineStr">
        <is>
          <t>IPCA</t>
        </is>
      </c>
      <c r="E1172" t="n">
        <v>0</v>
      </c>
      <c r="F1172" t="inlineStr">
        <is>
          <t>MENSAL</t>
        </is>
      </c>
      <c r="G1172" t="n">
        <v>45813</v>
      </c>
      <c r="H1172" t="n">
        <v>45813</v>
      </c>
      <c r="I1172" t="n">
        <v>39</v>
      </c>
      <c r="J1172" t="inlineStr">
        <is>
          <t>CARTEIRA</t>
        </is>
      </c>
      <c r="K1172" t="inlineStr">
        <is>
          <t>CONTRATO</t>
        </is>
      </c>
      <c r="L1172" t="n">
        <v>5534.57</v>
      </c>
      <c r="M1172" t="inlineStr">
        <is>
          <t>IBIRAPITANGA FASE 3</t>
        </is>
      </c>
      <c r="N1172" s="142">
        <f>DATE(YEAR(G1172),MONTH(G1172),1)</f>
        <v/>
      </c>
      <c r="O1172" s="132">
        <f>IF(G1172&gt;$K$3,"Futuro","Atraso")</f>
        <v/>
      </c>
      <c r="P1172">
        <f>12*(YEAR(G1172)-YEAR($K$3))+(MONTH(G1172)-MONTH($K$3))</f>
        <v/>
      </c>
      <c r="Q1172" s="366">
        <f>IF(M1172="IBIRAPITANGA FASE 3",IF(O1172="Atraso",L1172,L1172/(1+$I$2)^P1172),IF(O1172="Atraso",L1172,L1172/(1+$I$1)^P1172))</f>
        <v/>
      </c>
      <c r="R1172">
        <f>IF(O1172="Atraso",$K$3-G1172,0)</f>
        <v/>
      </c>
      <c r="S1172">
        <f>IF(R1172&lt;=15,"Até 15",IF(R1172&lt;=30,"Entre 15 e 30",IF(R1172&lt;=60,"Entre 30 e 60",IF(R1172&lt;=90,"Entre 60 e 90",IF(R1172&lt;=120,"Entre 90 e 120",IF(R1172&lt;=150,"Entre 120 e 150",IF(R1172&lt;=180,"Entre 150 e 180","Superior a 180")))))))</f>
        <v/>
      </c>
    </row>
    <row r="1173">
      <c r="A1173" t="inlineStr">
        <is>
          <t>Q06L04</t>
        </is>
      </c>
      <c r="B1173" t="inlineStr">
        <is>
          <t>IVAN RODRIGUES ARAUJO</t>
        </is>
      </c>
      <c r="C1173" t="n">
        <v>1</v>
      </c>
      <c r="D1173" t="inlineStr">
        <is>
          <t>IPCA</t>
        </is>
      </c>
      <c r="E1173" t="n">
        <v>0</v>
      </c>
      <c r="F1173" t="inlineStr">
        <is>
          <t>MENSAL</t>
        </is>
      </c>
      <c r="G1173" t="n">
        <v>45843</v>
      </c>
      <c r="H1173" t="n">
        <v>45843</v>
      </c>
      <c r="I1173" t="n">
        <v>40</v>
      </c>
      <c r="J1173" t="inlineStr">
        <is>
          <t>CARTEIRA</t>
        </is>
      </c>
      <c r="K1173" t="inlineStr">
        <is>
          <t>CONTRATO</t>
        </is>
      </c>
      <c r="L1173" t="n">
        <v>5534.57</v>
      </c>
      <c r="M1173" t="inlineStr">
        <is>
          <t>IBIRAPITANGA FASE 3</t>
        </is>
      </c>
      <c r="N1173" s="142">
        <f>DATE(YEAR(G1173),MONTH(G1173),1)</f>
        <v/>
      </c>
      <c r="O1173" s="132">
        <f>IF(G1173&gt;$K$3,"Futuro","Atraso")</f>
        <v/>
      </c>
      <c r="P1173">
        <f>12*(YEAR(G1173)-YEAR($K$3))+(MONTH(G1173)-MONTH($K$3))</f>
        <v/>
      </c>
      <c r="Q1173" s="366">
        <f>IF(M1173="IBIRAPITANGA FASE 3",IF(O1173="Atraso",L1173,L1173/(1+$I$2)^P1173),IF(O1173="Atraso",L1173,L1173/(1+$I$1)^P1173))</f>
        <v/>
      </c>
      <c r="R1173">
        <f>IF(O1173="Atraso",$K$3-G1173,0)</f>
        <v/>
      </c>
      <c r="S1173">
        <f>IF(R1173&lt;=15,"Até 15",IF(R1173&lt;=30,"Entre 15 e 30",IF(R1173&lt;=60,"Entre 30 e 60",IF(R1173&lt;=90,"Entre 60 e 90",IF(R1173&lt;=120,"Entre 90 e 120",IF(R1173&lt;=150,"Entre 120 e 150",IF(R1173&lt;=180,"Entre 150 e 180","Superior a 180")))))))</f>
        <v/>
      </c>
    </row>
    <row r="1174">
      <c r="A1174" t="inlineStr">
        <is>
          <t>Q06L04</t>
        </is>
      </c>
      <c r="B1174" t="inlineStr">
        <is>
          <t>IVAN RODRIGUES ARAUJO</t>
        </is>
      </c>
      <c r="C1174" t="n">
        <v>1</v>
      </c>
      <c r="D1174" t="inlineStr">
        <is>
          <t>IPCA</t>
        </is>
      </c>
      <c r="E1174" t="n">
        <v>0</v>
      </c>
      <c r="F1174" t="inlineStr">
        <is>
          <t>MENSAL</t>
        </is>
      </c>
      <c r="G1174" t="n">
        <v>45874</v>
      </c>
      <c r="H1174" t="n">
        <v>45874</v>
      </c>
      <c r="I1174" t="n">
        <v>41</v>
      </c>
      <c r="J1174" t="inlineStr">
        <is>
          <t>CARTEIRA</t>
        </is>
      </c>
      <c r="K1174" t="inlineStr">
        <is>
          <t>CONTRATO</t>
        </is>
      </c>
      <c r="L1174" t="n">
        <v>5534.57</v>
      </c>
      <c r="M1174" t="inlineStr">
        <is>
          <t>IBIRAPITANGA FASE 3</t>
        </is>
      </c>
      <c r="N1174" s="142">
        <f>DATE(YEAR(G1174),MONTH(G1174),1)</f>
        <v/>
      </c>
      <c r="O1174" s="132">
        <f>IF(G1174&gt;$K$3,"Futuro","Atraso")</f>
        <v/>
      </c>
      <c r="P1174">
        <f>12*(YEAR(G1174)-YEAR($K$3))+(MONTH(G1174)-MONTH($K$3))</f>
        <v/>
      </c>
      <c r="Q1174" s="366">
        <f>IF(M1174="IBIRAPITANGA FASE 3",IF(O1174="Atraso",L1174,L1174/(1+$I$2)^P1174),IF(O1174="Atraso",L1174,L1174/(1+$I$1)^P1174))</f>
        <v/>
      </c>
      <c r="R1174">
        <f>IF(O1174="Atraso",$K$3-G1174,0)</f>
        <v/>
      </c>
      <c r="S1174">
        <f>IF(R1174&lt;=15,"Até 15",IF(R1174&lt;=30,"Entre 15 e 30",IF(R1174&lt;=60,"Entre 30 e 60",IF(R1174&lt;=90,"Entre 60 e 90",IF(R1174&lt;=120,"Entre 90 e 120",IF(R1174&lt;=150,"Entre 120 e 150",IF(R1174&lt;=180,"Entre 150 e 180","Superior a 180")))))))</f>
        <v/>
      </c>
    </row>
    <row r="1175">
      <c r="A1175" t="inlineStr">
        <is>
          <t>Q06L04</t>
        </is>
      </c>
      <c r="B1175" t="inlineStr">
        <is>
          <t>IVAN RODRIGUES ARAUJO</t>
        </is>
      </c>
      <c r="C1175" t="n">
        <v>1</v>
      </c>
      <c r="D1175" t="inlineStr">
        <is>
          <t>IPCA</t>
        </is>
      </c>
      <c r="E1175" t="n">
        <v>0</v>
      </c>
      <c r="F1175" t="inlineStr">
        <is>
          <t>MENSAL</t>
        </is>
      </c>
      <c r="G1175" t="n">
        <v>45905</v>
      </c>
      <c r="H1175" t="n">
        <v>45905</v>
      </c>
      <c r="I1175" t="n">
        <v>42</v>
      </c>
      <c r="J1175" t="inlineStr">
        <is>
          <t>CARTEIRA</t>
        </is>
      </c>
      <c r="K1175" t="inlineStr">
        <is>
          <t>CONTRATO</t>
        </is>
      </c>
      <c r="L1175" t="n">
        <v>5534.57</v>
      </c>
      <c r="M1175" t="inlineStr">
        <is>
          <t>IBIRAPITANGA FASE 3</t>
        </is>
      </c>
      <c r="N1175" s="142">
        <f>DATE(YEAR(G1175),MONTH(G1175),1)</f>
        <v/>
      </c>
      <c r="O1175" s="132">
        <f>IF(G1175&gt;$K$3,"Futuro","Atraso")</f>
        <v/>
      </c>
      <c r="P1175">
        <f>12*(YEAR(G1175)-YEAR($K$3))+(MONTH(G1175)-MONTH($K$3))</f>
        <v/>
      </c>
      <c r="Q1175" s="366">
        <f>IF(M1175="IBIRAPITANGA FASE 3",IF(O1175="Atraso",L1175,L1175/(1+$I$2)^P1175),IF(O1175="Atraso",L1175,L1175/(1+$I$1)^P1175))</f>
        <v/>
      </c>
      <c r="R1175">
        <f>IF(O1175="Atraso",$K$3-G1175,0)</f>
        <v/>
      </c>
      <c r="S1175">
        <f>IF(R1175&lt;=15,"Até 15",IF(R1175&lt;=30,"Entre 15 e 30",IF(R1175&lt;=60,"Entre 30 e 60",IF(R1175&lt;=90,"Entre 60 e 90",IF(R1175&lt;=120,"Entre 90 e 120",IF(R1175&lt;=150,"Entre 120 e 150",IF(R1175&lt;=180,"Entre 150 e 180","Superior a 180")))))))</f>
        <v/>
      </c>
    </row>
    <row r="1176">
      <c r="A1176" t="inlineStr">
        <is>
          <t>Q06L04</t>
        </is>
      </c>
      <c r="B1176" t="inlineStr">
        <is>
          <t>IVAN RODRIGUES ARAUJO</t>
        </is>
      </c>
      <c r="C1176" t="n">
        <v>1</v>
      </c>
      <c r="D1176" t="inlineStr">
        <is>
          <t>IPCA</t>
        </is>
      </c>
      <c r="E1176" t="n">
        <v>0</v>
      </c>
      <c r="F1176" t="inlineStr">
        <is>
          <t>MENSAL</t>
        </is>
      </c>
      <c r="G1176" t="n">
        <v>45905</v>
      </c>
      <c r="H1176" t="n">
        <v>45905</v>
      </c>
      <c r="I1176" t="n">
        <v>4</v>
      </c>
      <c r="J1176" t="inlineStr">
        <is>
          <t>CARTEIRA</t>
        </is>
      </c>
      <c r="K1176" t="inlineStr">
        <is>
          <t>CONTRATO</t>
        </is>
      </c>
      <c r="L1176" t="n">
        <v>19370.98</v>
      </c>
      <c r="M1176" t="inlineStr">
        <is>
          <t>IBIRAPITANGA FASE 3</t>
        </is>
      </c>
      <c r="N1176" s="142">
        <f>DATE(YEAR(G1176),MONTH(G1176),1)</f>
        <v/>
      </c>
      <c r="O1176" s="132">
        <f>IF(G1176&gt;$K$3,"Futuro","Atraso")</f>
        <v/>
      </c>
      <c r="P1176">
        <f>12*(YEAR(G1176)-YEAR($K$3))+(MONTH(G1176)-MONTH($K$3))</f>
        <v/>
      </c>
      <c r="Q1176" s="366">
        <f>IF(M1176="IBIRAPITANGA FASE 3",IF(O1176="Atraso",L1176,L1176/(1+$I$2)^P1176),IF(O1176="Atraso",L1176,L1176/(1+$I$1)^P1176))</f>
        <v/>
      </c>
      <c r="R1176">
        <f>IF(O1176="Atraso",$K$3-G1176,0)</f>
        <v/>
      </c>
      <c r="S1176">
        <f>IF(R1176&lt;=15,"Até 15",IF(R1176&lt;=30,"Entre 15 e 30",IF(R1176&lt;=60,"Entre 30 e 60",IF(R1176&lt;=90,"Entre 60 e 90",IF(R1176&lt;=120,"Entre 90 e 120",IF(R1176&lt;=150,"Entre 120 e 150",IF(R1176&lt;=180,"Entre 150 e 180","Superior a 180")))))))</f>
        <v/>
      </c>
    </row>
    <row r="1177">
      <c r="A1177" t="inlineStr">
        <is>
          <t>Q06L06</t>
        </is>
      </c>
      <c r="B1177" t="inlineStr">
        <is>
          <t>WELLINGTON ALVES DE SOUZA</t>
        </is>
      </c>
      <c r="C1177" t="n">
        <v>1</v>
      </c>
      <c r="D1177" t="inlineStr">
        <is>
          <t>IPCA</t>
        </is>
      </c>
      <c r="E1177" t="n">
        <v>0.009488792934583046</v>
      </c>
      <c r="F1177" t="inlineStr">
        <is>
          <t>MENSAL</t>
        </is>
      </c>
      <c r="G1177" t="n">
        <v>45219</v>
      </c>
      <c r="H1177" t="n">
        <v>45219</v>
      </c>
      <c r="I1177" t="n">
        <v>34</v>
      </c>
      <c r="J1177" t="inlineStr">
        <is>
          <t>CARTEIRA</t>
        </is>
      </c>
      <c r="K1177" t="inlineStr">
        <is>
          <t>CONTRATO</t>
        </is>
      </c>
      <c r="L1177" t="n">
        <v>1923.44</v>
      </c>
      <c r="M1177" t="inlineStr">
        <is>
          <t>IBIRAPITANGA FASE 3</t>
        </is>
      </c>
      <c r="N1177" s="142">
        <f>DATE(YEAR(G1177),MONTH(G1177),1)</f>
        <v/>
      </c>
      <c r="O1177" s="132">
        <f>IF(G1177&gt;$K$3,"Futuro","Atraso")</f>
        <v/>
      </c>
      <c r="P1177">
        <f>12*(YEAR(G1177)-YEAR($K$3))+(MONTH(G1177)-MONTH($K$3))</f>
        <v/>
      </c>
      <c r="Q1177" s="366">
        <f>IF(M1177="IBIRAPITANGA FASE 3",IF(O1177="Atraso",L1177,L1177/(1+$I$2)^P1177),IF(O1177="Atraso",L1177,L1177/(1+$I$1)^P1177))</f>
        <v/>
      </c>
      <c r="R1177">
        <f>IF(O1177="Atraso",$K$3-G1177,0)</f>
        <v/>
      </c>
      <c r="S1177">
        <f>IF(R1177&lt;=15,"Até 15",IF(R1177&lt;=30,"Entre 15 e 30",IF(R1177&lt;=60,"Entre 30 e 60",IF(R1177&lt;=90,"Entre 60 e 90",IF(R1177&lt;=120,"Entre 90 e 120",IF(R1177&lt;=150,"Entre 120 e 150",IF(R1177&lt;=180,"Entre 150 e 180","Superior a 180")))))))</f>
        <v/>
      </c>
    </row>
    <row r="1178">
      <c r="A1178" t="inlineStr">
        <is>
          <t>Q06L06</t>
        </is>
      </c>
      <c r="B1178" t="inlineStr">
        <is>
          <t>WELLINGTON ALVES DE SOUZA</t>
        </is>
      </c>
      <c r="C1178" t="n">
        <v>1</v>
      </c>
      <c r="D1178" t="inlineStr">
        <is>
          <t>IPCA</t>
        </is>
      </c>
      <c r="E1178" t="n">
        <v>0.009488792934583046</v>
      </c>
      <c r="F1178" t="inlineStr">
        <is>
          <t>MENSAL</t>
        </is>
      </c>
      <c r="G1178" t="n">
        <v>45250</v>
      </c>
      <c r="H1178" t="n">
        <v>45250</v>
      </c>
      <c r="I1178" t="n">
        <v>35</v>
      </c>
      <c r="J1178" t="inlineStr">
        <is>
          <t>CARTEIRA</t>
        </is>
      </c>
      <c r="K1178" t="inlineStr">
        <is>
          <t>CONTRATO</t>
        </is>
      </c>
      <c r="L1178" t="n">
        <v>1882.27</v>
      </c>
      <c r="M1178" t="inlineStr">
        <is>
          <t>IBIRAPITANGA FASE 3</t>
        </is>
      </c>
      <c r="N1178" s="142">
        <f>DATE(YEAR(G1178),MONTH(G1178),1)</f>
        <v/>
      </c>
      <c r="O1178" s="132">
        <f>IF(G1178&gt;$K$3,"Futuro","Atraso")</f>
        <v/>
      </c>
      <c r="P1178">
        <f>12*(YEAR(G1178)-YEAR($K$3))+(MONTH(G1178)-MONTH($K$3))</f>
        <v/>
      </c>
      <c r="Q1178" s="366">
        <f>IF(M1178="IBIRAPITANGA FASE 3",IF(O1178="Atraso",L1178,L1178/(1+$I$2)^P1178),IF(O1178="Atraso",L1178,L1178/(1+$I$1)^P1178))</f>
        <v/>
      </c>
      <c r="R1178">
        <f>IF(O1178="Atraso",$K$3-G1178,0)</f>
        <v/>
      </c>
      <c r="S1178">
        <f>IF(R1178&lt;=15,"Até 15",IF(R1178&lt;=30,"Entre 15 e 30",IF(R1178&lt;=60,"Entre 30 e 60",IF(R1178&lt;=90,"Entre 60 e 90",IF(R1178&lt;=120,"Entre 90 e 120",IF(R1178&lt;=150,"Entre 120 e 150",IF(R1178&lt;=180,"Entre 150 e 180","Superior a 180")))))))</f>
        <v/>
      </c>
    </row>
    <row r="1179">
      <c r="A1179" t="inlineStr">
        <is>
          <t>Q06L06</t>
        </is>
      </c>
      <c r="B1179" t="inlineStr">
        <is>
          <t>WELLINGTON ALVES DE SOUZA</t>
        </is>
      </c>
      <c r="C1179" t="n">
        <v>1</v>
      </c>
      <c r="D1179" t="inlineStr">
        <is>
          <t>IPCA</t>
        </is>
      </c>
      <c r="E1179" t="n">
        <v>0.009488792934583046</v>
      </c>
      <c r="F1179" t="inlineStr">
        <is>
          <t>MENSAL</t>
        </is>
      </c>
      <c r="G1179" t="n">
        <v>45280</v>
      </c>
      <c r="H1179" t="n">
        <v>45280</v>
      </c>
      <c r="I1179" t="n">
        <v>36</v>
      </c>
      <c r="J1179" t="inlineStr">
        <is>
          <t>CARTEIRA</t>
        </is>
      </c>
      <c r="K1179" t="inlineStr">
        <is>
          <t>CONTRATO</t>
        </is>
      </c>
      <c r="L1179" t="n">
        <v>1882.27</v>
      </c>
      <c r="M1179" t="inlineStr">
        <is>
          <t>IBIRAPITANGA FASE 3</t>
        </is>
      </c>
      <c r="N1179" s="142">
        <f>DATE(YEAR(G1179),MONTH(G1179),1)</f>
        <v/>
      </c>
      <c r="O1179" s="132">
        <f>IF(G1179&gt;$K$3,"Futuro","Atraso")</f>
        <v/>
      </c>
      <c r="P1179">
        <f>12*(YEAR(G1179)-YEAR($K$3))+(MONTH(G1179)-MONTH($K$3))</f>
        <v/>
      </c>
      <c r="Q1179" s="366">
        <f>IF(M1179="IBIRAPITANGA FASE 3",IF(O1179="Atraso",L1179,L1179/(1+$I$2)^P1179),IF(O1179="Atraso",L1179,L1179/(1+$I$1)^P1179))</f>
        <v/>
      </c>
      <c r="R1179">
        <f>IF(O1179="Atraso",$K$3-G1179,0)</f>
        <v/>
      </c>
      <c r="S1179">
        <f>IF(R1179&lt;=15,"Até 15",IF(R1179&lt;=30,"Entre 15 e 30",IF(R1179&lt;=60,"Entre 30 e 60",IF(R1179&lt;=90,"Entre 60 e 90",IF(R1179&lt;=120,"Entre 90 e 120",IF(R1179&lt;=150,"Entre 120 e 150",IF(R1179&lt;=180,"Entre 150 e 180","Superior a 180")))))))</f>
        <v/>
      </c>
    </row>
    <row r="1180">
      <c r="A1180" t="inlineStr">
        <is>
          <t>Q06L06</t>
        </is>
      </c>
      <c r="B1180" t="inlineStr">
        <is>
          <t>WELLINGTON ALVES DE SOUZA</t>
        </is>
      </c>
      <c r="C1180" t="n">
        <v>1</v>
      </c>
      <c r="D1180" t="inlineStr">
        <is>
          <t>IPCA</t>
        </is>
      </c>
      <c r="E1180" t="n">
        <v>0.009488792934583046</v>
      </c>
      <c r="F1180" t="inlineStr">
        <is>
          <t>MENSAL</t>
        </is>
      </c>
      <c r="G1180" t="n">
        <v>45311</v>
      </c>
      <c r="H1180" t="n">
        <v>45311</v>
      </c>
      <c r="I1180" t="n">
        <v>37</v>
      </c>
      <c r="J1180" t="inlineStr">
        <is>
          <t>CARTEIRA</t>
        </is>
      </c>
      <c r="K1180" t="inlineStr">
        <is>
          <t>CONTRATO</t>
        </is>
      </c>
      <c r="L1180" t="n">
        <v>1882.27</v>
      </c>
      <c r="M1180" t="inlineStr">
        <is>
          <t>IBIRAPITANGA FASE 3</t>
        </is>
      </c>
      <c r="N1180" s="142">
        <f>DATE(YEAR(G1180),MONTH(G1180),1)</f>
        <v/>
      </c>
      <c r="O1180" s="132">
        <f>IF(G1180&gt;$K$3,"Futuro","Atraso")</f>
        <v/>
      </c>
      <c r="P1180">
        <f>12*(YEAR(G1180)-YEAR($K$3))+(MONTH(G1180)-MONTH($K$3))</f>
        <v/>
      </c>
      <c r="Q1180" s="366">
        <f>IF(M1180="IBIRAPITANGA FASE 3",IF(O1180="Atraso",L1180,L1180/(1+$I$2)^P1180),IF(O1180="Atraso",L1180,L1180/(1+$I$1)^P1180))</f>
        <v/>
      </c>
      <c r="R1180">
        <f>IF(O1180="Atraso",$K$3-G1180,0)</f>
        <v/>
      </c>
      <c r="S1180">
        <f>IF(R1180&lt;=15,"Até 15",IF(R1180&lt;=30,"Entre 15 e 30",IF(R1180&lt;=60,"Entre 30 e 60",IF(R1180&lt;=90,"Entre 60 e 90",IF(R1180&lt;=120,"Entre 90 e 120",IF(R1180&lt;=150,"Entre 120 e 150",IF(R1180&lt;=180,"Entre 150 e 180","Superior a 180")))))))</f>
        <v/>
      </c>
    </row>
    <row r="1181">
      <c r="A1181" t="inlineStr">
        <is>
          <t>Q06L06</t>
        </is>
      </c>
      <c r="B1181" t="inlineStr">
        <is>
          <t>WELLINGTON ALVES DE SOUZA</t>
        </is>
      </c>
      <c r="C1181" t="n">
        <v>1</v>
      </c>
      <c r="D1181" t="inlineStr">
        <is>
          <t>IPCA</t>
        </is>
      </c>
      <c r="E1181" t="n">
        <v>0.009488792934583046</v>
      </c>
      <c r="F1181" t="inlineStr">
        <is>
          <t>MENSAL</t>
        </is>
      </c>
      <c r="G1181" t="n">
        <v>45342</v>
      </c>
      <c r="H1181" t="n">
        <v>45342</v>
      </c>
      <c r="I1181" t="n">
        <v>38</v>
      </c>
      <c r="J1181" t="inlineStr">
        <is>
          <t>CARTEIRA</t>
        </is>
      </c>
      <c r="K1181" t="inlineStr">
        <is>
          <t>CONTRATO</t>
        </is>
      </c>
      <c r="L1181" t="n">
        <v>1882.27</v>
      </c>
      <c r="M1181" t="inlineStr">
        <is>
          <t>IBIRAPITANGA FASE 3</t>
        </is>
      </c>
      <c r="N1181" s="142">
        <f>DATE(YEAR(G1181),MONTH(G1181),1)</f>
        <v/>
      </c>
      <c r="O1181" s="132">
        <f>IF(G1181&gt;$K$3,"Futuro","Atraso")</f>
        <v/>
      </c>
      <c r="P1181">
        <f>12*(YEAR(G1181)-YEAR($K$3))+(MONTH(G1181)-MONTH($K$3))</f>
        <v/>
      </c>
      <c r="Q1181" s="366">
        <f>IF(M1181="IBIRAPITANGA FASE 3",IF(O1181="Atraso",L1181,L1181/(1+$I$2)^P1181),IF(O1181="Atraso",L1181,L1181/(1+$I$1)^P1181))</f>
        <v/>
      </c>
      <c r="R1181">
        <f>IF(O1181="Atraso",$K$3-G1181,0)</f>
        <v/>
      </c>
      <c r="S1181">
        <f>IF(R1181&lt;=15,"Até 15",IF(R1181&lt;=30,"Entre 15 e 30",IF(R1181&lt;=60,"Entre 30 e 60",IF(R1181&lt;=90,"Entre 60 e 90",IF(R1181&lt;=120,"Entre 90 e 120",IF(R1181&lt;=150,"Entre 120 e 150",IF(R1181&lt;=180,"Entre 150 e 180","Superior a 180")))))))</f>
        <v/>
      </c>
    </row>
    <row r="1182">
      <c r="A1182" t="inlineStr">
        <is>
          <t>Q06L06</t>
        </is>
      </c>
      <c r="B1182" t="inlineStr">
        <is>
          <t>WELLINGTON ALVES DE SOUZA</t>
        </is>
      </c>
      <c r="C1182" t="n">
        <v>1</v>
      </c>
      <c r="D1182" t="inlineStr">
        <is>
          <t>IPCA</t>
        </is>
      </c>
      <c r="E1182" t="n">
        <v>0.009488792934583046</v>
      </c>
      <c r="F1182" t="inlineStr">
        <is>
          <t>MENSAL</t>
        </is>
      </c>
      <c r="G1182" t="n">
        <v>45371</v>
      </c>
      <c r="H1182" t="n">
        <v>45371</v>
      </c>
      <c r="I1182" t="n">
        <v>39</v>
      </c>
      <c r="J1182" t="inlineStr">
        <is>
          <t>CARTEIRA</t>
        </is>
      </c>
      <c r="K1182" t="inlineStr">
        <is>
          <t>CONTRATO</t>
        </is>
      </c>
      <c r="L1182" t="n">
        <v>1882.27</v>
      </c>
      <c r="M1182" t="inlineStr">
        <is>
          <t>IBIRAPITANGA FASE 3</t>
        </is>
      </c>
      <c r="N1182" s="142">
        <f>DATE(YEAR(G1182),MONTH(G1182),1)</f>
        <v/>
      </c>
      <c r="O1182" s="132">
        <f>IF(G1182&gt;$K$3,"Futuro","Atraso")</f>
        <v/>
      </c>
      <c r="P1182">
        <f>12*(YEAR(G1182)-YEAR($K$3))+(MONTH(G1182)-MONTH($K$3))</f>
        <v/>
      </c>
      <c r="Q1182" s="366">
        <f>IF(M1182="IBIRAPITANGA FASE 3",IF(O1182="Atraso",L1182,L1182/(1+$I$2)^P1182),IF(O1182="Atraso",L1182,L1182/(1+$I$1)^P1182))</f>
        <v/>
      </c>
      <c r="R1182">
        <f>IF(O1182="Atraso",$K$3-G1182,0)</f>
        <v/>
      </c>
      <c r="S1182">
        <f>IF(R1182&lt;=15,"Até 15",IF(R1182&lt;=30,"Entre 15 e 30",IF(R1182&lt;=60,"Entre 30 e 60",IF(R1182&lt;=90,"Entre 60 e 90",IF(R1182&lt;=120,"Entre 90 e 120",IF(R1182&lt;=150,"Entre 120 e 150",IF(R1182&lt;=180,"Entre 150 e 180","Superior a 180")))))))</f>
        <v/>
      </c>
    </row>
    <row r="1183">
      <c r="A1183" t="inlineStr">
        <is>
          <t>Q06L06</t>
        </is>
      </c>
      <c r="B1183" t="inlineStr">
        <is>
          <t>WELLINGTON ALVES DE SOUZA</t>
        </is>
      </c>
      <c r="C1183" t="n">
        <v>1</v>
      </c>
      <c r="D1183" t="inlineStr">
        <is>
          <t>IPCA</t>
        </is>
      </c>
      <c r="E1183" t="n">
        <v>0.009488792934583046</v>
      </c>
      <c r="F1183" t="inlineStr">
        <is>
          <t>MENSAL</t>
        </is>
      </c>
      <c r="G1183" t="n">
        <v>45402</v>
      </c>
      <c r="H1183" t="n">
        <v>45402</v>
      </c>
      <c r="I1183" t="n">
        <v>40</v>
      </c>
      <c r="J1183" t="inlineStr">
        <is>
          <t>CARTEIRA</t>
        </is>
      </c>
      <c r="K1183" t="inlineStr">
        <is>
          <t>CONTRATO</t>
        </is>
      </c>
      <c r="L1183" t="n">
        <v>1882.27</v>
      </c>
      <c r="M1183" t="inlineStr">
        <is>
          <t>IBIRAPITANGA FASE 3</t>
        </is>
      </c>
      <c r="N1183" s="142">
        <f>DATE(YEAR(G1183),MONTH(G1183),1)</f>
        <v/>
      </c>
      <c r="O1183" s="132">
        <f>IF(G1183&gt;$K$3,"Futuro","Atraso")</f>
        <v/>
      </c>
      <c r="P1183">
        <f>12*(YEAR(G1183)-YEAR($K$3))+(MONTH(G1183)-MONTH($K$3))</f>
        <v/>
      </c>
      <c r="Q1183" s="366">
        <f>IF(M1183="IBIRAPITANGA FASE 3",IF(O1183="Atraso",L1183,L1183/(1+$I$2)^P1183),IF(O1183="Atraso",L1183,L1183/(1+$I$1)^P1183))</f>
        <v/>
      </c>
      <c r="R1183">
        <f>IF(O1183="Atraso",$K$3-G1183,0)</f>
        <v/>
      </c>
      <c r="S1183">
        <f>IF(R1183&lt;=15,"Até 15",IF(R1183&lt;=30,"Entre 15 e 30",IF(R1183&lt;=60,"Entre 30 e 60",IF(R1183&lt;=90,"Entre 60 e 90",IF(R1183&lt;=120,"Entre 90 e 120",IF(R1183&lt;=150,"Entre 120 e 150",IF(R1183&lt;=180,"Entre 150 e 180","Superior a 180")))))))</f>
        <v/>
      </c>
    </row>
    <row r="1184">
      <c r="A1184" t="inlineStr">
        <is>
          <t>Q06L06</t>
        </is>
      </c>
      <c r="B1184" t="inlineStr">
        <is>
          <t>WELLINGTON ALVES DE SOUZA</t>
        </is>
      </c>
      <c r="C1184" t="n">
        <v>1</v>
      </c>
      <c r="D1184" t="inlineStr">
        <is>
          <t>IPCA</t>
        </is>
      </c>
      <c r="E1184" t="n">
        <v>0.009488792934583046</v>
      </c>
      <c r="F1184" t="inlineStr">
        <is>
          <t>MENSAL</t>
        </is>
      </c>
      <c r="G1184" t="n">
        <v>45432</v>
      </c>
      <c r="H1184" t="n">
        <v>45432</v>
      </c>
      <c r="I1184" t="n">
        <v>41</v>
      </c>
      <c r="J1184" t="inlineStr">
        <is>
          <t>CARTEIRA</t>
        </is>
      </c>
      <c r="K1184" t="inlineStr">
        <is>
          <t>CONTRATO</t>
        </is>
      </c>
      <c r="L1184" t="n">
        <v>1882.27</v>
      </c>
      <c r="M1184" t="inlineStr">
        <is>
          <t>IBIRAPITANGA FASE 3</t>
        </is>
      </c>
      <c r="N1184" s="142">
        <f>DATE(YEAR(G1184),MONTH(G1184),1)</f>
        <v/>
      </c>
      <c r="O1184" s="132">
        <f>IF(G1184&gt;$K$3,"Futuro","Atraso")</f>
        <v/>
      </c>
      <c r="P1184">
        <f>12*(YEAR(G1184)-YEAR($K$3))+(MONTH(G1184)-MONTH($K$3))</f>
        <v/>
      </c>
      <c r="Q1184" s="366">
        <f>IF(M1184="IBIRAPITANGA FASE 3",IF(O1184="Atraso",L1184,L1184/(1+$I$2)^P1184),IF(O1184="Atraso",L1184,L1184/(1+$I$1)^P1184))</f>
        <v/>
      </c>
      <c r="R1184">
        <f>IF(O1184="Atraso",$K$3-G1184,0)</f>
        <v/>
      </c>
      <c r="S1184">
        <f>IF(R1184&lt;=15,"Até 15",IF(R1184&lt;=30,"Entre 15 e 30",IF(R1184&lt;=60,"Entre 30 e 60",IF(R1184&lt;=90,"Entre 60 e 90",IF(R1184&lt;=120,"Entre 90 e 120",IF(R1184&lt;=150,"Entre 120 e 150",IF(R1184&lt;=180,"Entre 150 e 180","Superior a 180")))))))</f>
        <v/>
      </c>
    </row>
    <row r="1185">
      <c r="A1185" t="inlineStr">
        <is>
          <t>Q06L06</t>
        </is>
      </c>
      <c r="B1185" t="inlineStr">
        <is>
          <t>WELLINGTON ALVES DE SOUZA</t>
        </is>
      </c>
      <c r="C1185" t="n">
        <v>1</v>
      </c>
      <c r="D1185" t="inlineStr">
        <is>
          <t>IPCA</t>
        </is>
      </c>
      <c r="E1185" t="n">
        <v>0.009488792934583046</v>
      </c>
      <c r="F1185" t="inlineStr">
        <is>
          <t>MENSAL</t>
        </is>
      </c>
      <c r="G1185" t="n">
        <v>45463</v>
      </c>
      <c r="H1185" t="n">
        <v>45463</v>
      </c>
      <c r="I1185" t="n">
        <v>42</v>
      </c>
      <c r="J1185" t="inlineStr">
        <is>
          <t>CARTEIRA</t>
        </is>
      </c>
      <c r="K1185" t="inlineStr">
        <is>
          <t>CONTRATO</t>
        </is>
      </c>
      <c r="L1185" t="n">
        <v>1882.27</v>
      </c>
      <c r="M1185" t="inlineStr">
        <is>
          <t>IBIRAPITANGA FASE 3</t>
        </is>
      </c>
      <c r="N1185" s="142">
        <f>DATE(YEAR(G1185),MONTH(G1185),1)</f>
        <v/>
      </c>
      <c r="O1185" s="132">
        <f>IF(G1185&gt;$K$3,"Futuro","Atraso")</f>
        <v/>
      </c>
      <c r="P1185">
        <f>12*(YEAR(G1185)-YEAR($K$3))+(MONTH(G1185)-MONTH($K$3))</f>
        <v/>
      </c>
      <c r="Q1185" s="366">
        <f>IF(M1185="IBIRAPITANGA FASE 3",IF(O1185="Atraso",L1185,L1185/(1+$I$2)^P1185),IF(O1185="Atraso",L1185,L1185/(1+$I$1)^P1185))</f>
        <v/>
      </c>
      <c r="R1185">
        <f>IF(O1185="Atraso",$K$3-G1185,0)</f>
        <v/>
      </c>
      <c r="S1185">
        <f>IF(R1185&lt;=15,"Até 15",IF(R1185&lt;=30,"Entre 15 e 30",IF(R1185&lt;=60,"Entre 30 e 60",IF(R1185&lt;=90,"Entre 60 e 90",IF(R1185&lt;=120,"Entre 90 e 120",IF(R1185&lt;=150,"Entre 120 e 150",IF(R1185&lt;=180,"Entre 150 e 180","Superior a 180")))))))</f>
        <v/>
      </c>
    </row>
    <row r="1186">
      <c r="A1186" t="inlineStr">
        <is>
          <t>Q06L06</t>
        </is>
      </c>
      <c r="B1186" t="inlineStr">
        <is>
          <t>WELLINGTON ALVES DE SOUZA</t>
        </is>
      </c>
      <c r="C1186" t="n">
        <v>1</v>
      </c>
      <c r="D1186" t="inlineStr">
        <is>
          <t>IPCA</t>
        </is>
      </c>
      <c r="E1186" t="n">
        <v>0.009488792934583046</v>
      </c>
      <c r="F1186" t="inlineStr">
        <is>
          <t>MENSAL</t>
        </is>
      </c>
      <c r="G1186" t="n">
        <v>45493</v>
      </c>
      <c r="H1186" t="n">
        <v>45493</v>
      </c>
      <c r="I1186" t="n">
        <v>43</v>
      </c>
      <c r="J1186" t="inlineStr">
        <is>
          <t>CARTEIRA</t>
        </is>
      </c>
      <c r="K1186" t="inlineStr">
        <is>
          <t>CONTRATO</t>
        </is>
      </c>
      <c r="L1186" t="n">
        <v>1882.27</v>
      </c>
      <c r="M1186" t="inlineStr">
        <is>
          <t>IBIRAPITANGA FASE 3</t>
        </is>
      </c>
      <c r="N1186" s="142">
        <f>DATE(YEAR(G1186),MONTH(G1186),1)</f>
        <v/>
      </c>
      <c r="O1186" s="132">
        <f>IF(G1186&gt;$K$3,"Futuro","Atraso")</f>
        <v/>
      </c>
      <c r="P1186">
        <f>12*(YEAR(G1186)-YEAR($K$3))+(MONTH(G1186)-MONTH($K$3))</f>
        <v/>
      </c>
      <c r="Q1186" s="366">
        <f>IF(M1186="IBIRAPITANGA FASE 3",IF(O1186="Atraso",L1186,L1186/(1+$I$2)^P1186),IF(O1186="Atraso",L1186,L1186/(1+$I$1)^P1186))</f>
        <v/>
      </c>
      <c r="R1186">
        <f>IF(O1186="Atraso",$K$3-G1186,0)</f>
        <v/>
      </c>
      <c r="S1186">
        <f>IF(R1186&lt;=15,"Até 15",IF(R1186&lt;=30,"Entre 15 e 30",IF(R1186&lt;=60,"Entre 30 e 60",IF(R1186&lt;=90,"Entre 60 e 90",IF(R1186&lt;=120,"Entre 90 e 120",IF(R1186&lt;=150,"Entre 120 e 150",IF(R1186&lt;=180,"Entre 150 e 180","Superior a 180")))))))</f>
        <v/>
      </c>
    </row>
    <row r="1187">
      <c r="A1187" t="inlineStr">
        <is>
          <t>Q06L06</t>
        </is>
      </c>
      <c r="B1187" t="inlineStr">
        <is>
          <t>WELLINGTON ALVES DE SOUZA</t>
        </is>
      </c>
      <c r="C1187" t="n">
        <v>1</v>
      </c>
      <c r="D1187" t="inlineStr">
        <is>
          <t>IPCA</t>
        </is>
      </c>
      <c r="E1187" t="n">
        <v>0.009488792934583046</v>
      </c>
      <c r="F1187" t="inlineStr">
        <is>
          <t>MENSAL</t>
        </is>
      </c>
      <c r="G1187" t="n">
        <v>45524</v>
      </c>
      <c r="H1187" t="n">
        <v>45524</v>
      </c>
      <c r="I1187" t="n">
        <v>44</v>
      </c>
      <c r="J1187" t="inlineStr">
        <is>
          <t>CARTEIRA</t>
        </is>
      </c>
      <c r="K1187" t="inlineStr">
        <is>
          <t>CONTRATO</t>
        </is>
      </c>
      <c r="L1187" t="n">
        <v>1882.27</v>
      </c>
      <c r="M1187" t="inlineStr">
        <is>
          <t>IBIRAPITANGA FASE 3</t>
        </is>
      </c>
      <c r="N1187" s="142">
        <f>DATE(YEAR(G1187),MONTH(G1187),1)</f>
        <v/>
      </c>
      <c r="O1187" s="132">
        <f>IF(G1187&gt;$K$3,"Futuro","Atraso")</f>
        <v/>
      </c>
      <c r="P1187">
        <f>12*(YEAR(G1187)-YEAR($K$3))+(MONTH(G1187)-MONTH($K$3))</f>
        <v/>
      </c>
      <c r="Q1187" s="366">
        <f>IF(M1187="IBIRAPITANGA FASE 3",IF(O1187="Atraso",L1187,L1187/(1+$I$2)^P1187),IF(O1187="Atraso",L1187,L1187/(1+$I$1)^P1187))</f>
        <v/>
      </c>
      <c r="R1187">
        <f>IF(O1187="Atraso",$K$3-G1187,0)</f>
        <v/>
      </c>
      <c r="S1187">
        <f>IF(R1187&lt;=15,"Até 15",IF(R1187&lt;=30,"Entre 15 e 30",IF(R1187&lt;=60,"Entre 30 e 60",IF(R1187&lt;=90,"Entre 60 e 90",IF(R1187&lt;=120,"Entre 90 e 120",IF(R1187&lt;=150,"Entre 120 e 150",IF(R1187&lt;=180,"Entre 150 e 180","Superior a 180")))))))</f>
        <v/>
      </c>
    </row>
    <row r="1188">
      <c r="A1188" t="inlineStr">
        <is>
          <t>Q06L06</t>
        </is>
      </c>
      <c r="B1188" t="inlineStr">
        <is>
          <t>WELLINGTON ALVES DE SOUZA</t>
        </is>
      </c>
      <c r="C1188" t="n">
        <v>1</v>
      </c>
      <c r="D1188" t="inlineStr">
        <is>
          <t>IPCA</t>
        </is>
      </c>
      <c r="E1188" t="n">
        <v>0.009488792934583046</v>
      </c>
      <c r="F1188" t="inlineStr">
        <is>
          <t>MENSAL</t>
        </is>
      </c>
      <c r="G1188" t="n">
        <v>45524</v>
      </c>
      <c r="H1188" t="n">
        <v>45524</v>
      </c>
      <c r="I1188" t="n">
        <v>4</v>
      </c>
      <c r="J1188" t="inlineStr">
        <is>
          <t>CARTEIRA</t>
        </is>
      </c>
      <c r="K1188" t="inlineStr">
        <is>
          <t>CONTRATO</t>
        </is>
      </c>
      <c r="L1188" t="n">
        <v>5951.02</v>
      </c>
      <c r="M1188" t="inlineStr">
        <is>
          <t>IBIRAPITANGA FASE 3</t>
        </is>
      </c>
      <c r="N1188" s="142">
        <f>DATE(YEAR(G1188),MONTH(G1188),1)</f>
        <v/>
      </c>
      <c r="O1188" s="132">
        <f>IF(G1188&gt;$K$3,"Futuro","Atraso")</f>
        <v/>
      </c>
      <c r="P1188">
        <f>12*(YEAR(G1188)-YEAR($K$3))+(MONTH(G1188)-MONTH($K$3))</f>
        <v/>
      </c>
      <c r="Q1188" s="366">
        <f>IF(M1188="IBIRAPITANGA FASE 3",IF(O1188="Atraso",L1188,L1188/(1+$I$2)^P1188),IF(O1188="Atraso",L1188,L1188/(1+$I$1)^P1188))</f>
        <v/>
      </c>
      <c r="R1188">
        <f>IF(O1188="Atraso",$K$3-G1188,0)</f>
        <v/>
      </c>
      <c r="S1188">
        <f>IF(R1188&lt;=15,"Até 15",IF(R1188&lt;=30,"Entre 15 e 30",IF(R1188&lt;=60,"Entre 30 e 60",IF(R1188&lt;=90,"Entre 60 e 90",IF(R1188&lt;=120,"Entre 90 e 120",IF(R1188&lt;=150,"Entre 120 e 150",IF(R1188&lt;=180,"Entre 150 e 180","Superior a 180")))))))</f>
        <v/>
      </c>
    </row>
    <row r="1189">
      <c r="A1189" t="inlineStr">
        <is>
          <t>Q06L06</t>
        </is>
      </c>
      <c r="B1189" t="inlineStr">
        <is>
          <t>WELLINGTON ALVES DE SOUZA</t>
        </is>
      </c>
      <c r="C1189" t="n">
        <v>1</v>
      </c>
      <c r="D1189" t="inlineStr">
        <is>
          <t>IPCA</t>
        </is>
      </c>
      <c r="E1189" t="n">
        <v>0.009488792934583046</v>
      </c>
      <c r="F1189" t="inlineStr">
        <is>
          <t>MENSAL</t>
        </is>
      </c>
      <c r="G1189" t="n">
        <v>45555</v>
      </c>
      <c r="H1189" t="n">
        <v>45555</v>
      </c>
      <c r="I1189" t="n">
        <v>45</v>
      </c>
      <c r="J1189" t="inlineStr">
        <is>
          <t>CARTEIRA</t>
        </is>
      </c>
      <c r="K1189" t="inlineStr">
        <is>
          <t>CONTRATO</t>
        </is>
      </c>
      <c r="L1189" t="n">
        <v>1882.27</v>
      </c>
      <c r="M1189" t="inlineStr">
        <is>
          <t>IBIRAPITANGA FASE 3</t>
        </is>
      </c>
      <c r="N1189" s="142">
        <f>DATE(YEAR(G1189),MONTH(G1189),1)</f>
        <v/>
      </c>
      <c r="O1189" s="132">
        <f>IF(G1189&gt;$K$3,"Futuro","Atraso")</f>
        <v/>
      </c>
      <c r="P1189">
        <f>12*(YEAR(G1189)-YEAR($K$3))+(MONTH(G1189)-MONTH($K$3))</f>
        <v/>
      </c>
      <c r="Q1189" s="366">
        <f>IF(M1189="IBIRAPITANGA FASE 3",IF(O1189="Atraso",L1189,L1189/(1+$I$2)^P1189),IF(O1189="Atraso",L1189,L1189/(1+$I$1)^P1189))</f>
        <v/>
      </c>
      <c r="R1189">
        <f>IF(O1189="Atraso",$K$3-G1189,0)</f>
        <v/>
      </c>
      <c r="S1189">
        <f>IF(R1189&lt;=15,"Até 15",IF(R1189&lt;=30,"Entre 15 e 30",IF(R1189&lt;=60,"Entre 30 e 60",IF(R1189&lt;=90,"Entre 60 e 90",IF(R1189&lt;=120,"Entre 90 e 120",IF(R1189&lt;=150,"Entre 120 e 150",IF(R1189&lt;=180,"Entre 150 e 180","Superior a 180")))))))</f>
        <v/>
      </c>
    </row>
    <row r="1190">
      <c r="A1190" t="inlineStr">
        <is>
          <t>Q06L06</t>
        </is>
      </c>
      <c r="B1190" t="inlineStr">
        <is>
          <t>WELLINGTON ALVES DE SOUZA</t>
        </is>
      </c>
      <c r="C1190" t="n">
        <v>1</v>
      </c>
      <c r="D1190" t="inlineStr">
        <is>
          <t>IPCA</t>
        </is>
      </c>
      <c r="E1190" t="n">
        <v>0.009488792934583046</v>
      </c>
      <c r="F1190" t="inlineStr">
        <is>
          <t>MENSAL</t>
        </is>
      </c>
      <c r="G1190" t="n">
        <v>45585</v>
      </c>
      <c r="H1190" t="n">
        <v>45585</v>
      </c>
      <c r="I1190" t="n">
        <v>46</v>
      </c>
      <c r="J1190" t="inlineStr">
        <is>
          <t>CARTEIRA</t>
        </is>
      </c>
      <c r="K1190" t="inlineStr">
        <is>
          <t>CONTRATO</t>
        </is>
      </c>
      <c r="L1190" t="n">
        <v>1882.27</v>
      </c>
      <c r="M1190" t="inlineStr">
        <is>
          <t>IBIRAPITANGA FASE 3</t>
        </is>
      </c>
      <c r="N1190" s="142">
        <f>DATE(YEAR(G1190),MONTH(G1190),1)</f>
        <v/>
      </c>
      <c r="O1190" s="132">
        <f>IF(G1190&gt;$K$3,"Futuro","Atraso")</f>
        <v/>
      </c>
      <c r="P1190">
        <f>12*(YEAR(G1190)-YEAR($K$3))+(MONTH(G1190)-MONTH($K$3))</f>
        <v/>
      </c>
      <c r="Q1190" s="366">
        <f>IF(M1190="IBIRAPITANGA FASE 3",IF(O1190="Atraso",L1190,L1190/(1+$I$2)^P1190),IF(O1190="Atraso",L1190,L1190/(1+$I$1)^P1190))</f>
        <v/>
      </c>
      <c r="R1190">
        <f>IF(O1190="Atraso",$K$3-G1190,0)</f>
        <v/>
      </c>
      <c r="S1190">
        <f>IF(R1190&lt;=15,"Até 15",IF(R1190&lt;=30,"Entre 15 e 30",IF(R1190&lt;=60,"Entre 30 e 60",IF(R1190&lt;=90,"Entre 60 e 90",IF(R1190&lt;=120,"Entre 90 e 120",IF(R1190&lt;=150,"Entre 120 e 150",IF(R1190&lt;=180,"Entre 150 e 180","Superior a 180")))))))</f>
        <v/>
      </c>
    </row>
    <row r="1191">
      <c r="A1191" t="inlineStr">
        <is>
          <t>Q06L06</t>
        </is>
      </c>
      <c r="B1191" t="inlineStr">
        <is>
          <t>WELLINGTON ALVES DE SOUZA</t>
        </is>
      </c>
      <c r="C1191" t="n">
        <v>1</v>
      </c>
      <c r="D1191" t="inlineStr">
        <is>
          <t>IPCA</t>
        </is>
      </c>
      <c r="E1191" t="n">
        <v>0.009488792934583046</v>
      </c>
      <c r="F1191" t="inlineStr">
        <is>
          <t>MENSAL</t>
        </is>
      </c>
      <c r="G1191" t="n">
        <v>45616</v>
      </c>
      <c r="H1191" t="n">
        <v>45616</v>
      </c>
      <c r="I1191" t="n">
        <v>47</v>
      </c>
      <c r="J1191" t="inlineStr">
        <is>
          <t>CARTEIRA</t>
        </is>
      </c>
      <c r="K1191" t="inlineStr">
        <is>
          <t>CONTRATO</t>
        </is>
      </c>
      <c r="L1191" t="n">
        <v>1882.27</v>
      </c>
      <c r="M1191" t="inlineStr">
        <is>
          <t>IBIRAPITANGA FASE 3</t>
        </is>
      </c>
      <c r="N1191" s="142">
        <f>DATE(YEAR(G1191),MONTH(G1191),1)</f>
        <v/>
      </c>
      <c r="O1191" s="132">
        <f>IF(G1191&gt;$K$3,"Futuro","Atraso")</f>
        <v/>
      </c>
      <c r="P1191">
        <f>12*(YEAR(G1191)-YEAR($K$3))+(MONTH(G1191)-MONTH($K$3))</f>
        <v/>
      </c>
      <c r="Q1191" s="366">
        <f>IF(M1191="IBIRAPITANGA FASE 3",IF(O1191="Atraso",L1191,L1191/(1+$I$2)^P1191),IF(O1191="Atraso",L1191,L1191/(1+$I$1)^P1191))</f>
        <v/>
      </c>
      <c r="R1191">
        <f>IF(O1191="Atraso",$K$3-G1191,0)</f>
        <v/>
      </c>
      <c r="S1191">
        <f>IF(R1191&lt;=15,"Até 15",IF(R1191&lt;=30,"Entre 15 e 30",IF(R1191&lt;=60,"Entre 30 e 60",IF(R1191&lt;=90,"Entre 60 e 90",IF(R1191&lt;=120,"Entre 90 e 120",IF(R1191&lt;=150,"Entre 120 e 150",IF(R1191&lt;=180,"Entre 150 e 180","Superior a 180")))))))</f>
        <v/>
      </c>
    </row>
    <row r="1192">
      <c r="A1192" t="inlineStr">
        <is>
          <t>Q06L06</t>
        </is>
      </c>
      <c r="B1192" t="inlineStr">
        <is>
          <t>WELLINGTON ALVES DE SOUZA</t>
        </is>
      </c>
      <c r="C1192" t="n">
        <v>1</v>
      </c>
      <c r="D1192" t="inlineStr">
        <is>
          <t>IPCA</t>
        </is>
      </c>
      <c r="E1192" t="n">
        <v>0.009488792934583046</v>
      </c>
      <c r="F1192" t="inlineStr">
        <is>
          <t>MENSAL</t>
        </is>
      </c>
      <c r="G1192" t="n">
        <v>45646</v>
      </c>
      <c r="H1192" t="n">
        <v>45646</v>
      </c>
      <c r="I1192" t="n">
        <v>48</v>
      </c>
      <c r="J1192" t="inlineStr">
        <is>
          <t>CARTEIRA</t>
        </is>
      </c>
      <c r="K1192" t="inlineStr">
        <is>
          <t>CONTRATO</t>
        </is>
      </c>
      <c r="L1192" t="n">
        <v>1882.27</v>
      </c>
      <c r="M1192" t="inlineStr">
        <is>
          <t>IBIRAPITANGA FASE 3</t>
        </is>
      </c>
      <c r="N1192" s="142">
        <f>DATE(YEAR(G1192),MONTH(G1192),1)</f>
        <v/>
      </c>
      <c r="O1192" s="132">
        <f>IF(G1192&gt;$K$3,"Futuro","Atraso")</f>
        <v/>
      </c>
      <c r="P1192">
        <f>12*(YEAR(G1192)-YEAR($K$3))+(MONTH(G1192)-MONTH($K$3))</f>
        <v/>
      </c>
      <c r="Q1192" s="366">
        <f>IF(M1192="IBIRAPITANGA FASE 3",IF(O1192="Atraso",L1192,L1192/(1+$I$2)^P1192),IF(O1192="Atraso",L1192,L1192/(1+$I$1)^P1192))</f>
        <v/>
      </c>
      <c r="R1192">
        <f>IF(O1192="Atraso",$K$3-G1192,0)</f>
        <v/>
      </c>
      <c r="S1192">
        <f>IF(R1192&lt;=15,"Até 15",IF(R1192&lt;=30,"Entre 15 e 30",IF(R1192&lt;=60,"Entre 30 e 60",IF(R1192&lt;=90,"Entre 60 e 90",IF(R1192&lt;=120,"Entre 90 e 120",IF(R1192&lt;=150,"Entre 120 e 150",IF(R1192&lt;=180,"Entre 150 e 180","Superior a 180")))))))</f>
        <v/>
      </c>
    </row>
    <row r="1193">
      <c r="A1193" t="inlineStr">
        <is>
          <t>Q06L06</t>
        </is>
      </c>
      <c r="B1193" t="inlineStr">
        <is>
          <t>WELLINGTON ALVES DE SOUZA</t>
        </is>
      </c>
      <c r="C1193" t="n">
        <v>1</v>
      </c>
      <c r="D1193" t="inlineStr">
        <is>
          <t>IPCA</t>
        </is>
      </c>
      <c r="E1193" t="n">
        <v>0.009488792934583046</v>
      </c>
      <c r="F1193" t="inlineStr">
        <is>
          <t>MENSAL</t>
        </is>
      </c>
      <c r="G1193" t="n">
        <v>45677</v>
      </c>
      <c r="H1193" t="n">
        <v>45677</v>
      </c>
      <c r="I1193" t="n">
        <v>49</v>
      </c>
      <c r="J1193" t="inlineStr">
        <is>
          <t>CARTEIRA</t>
        </is>
      </c>
      <c r="K1193" t="inlineStr">
        <is>
          <t>CONTRATO</t>
        </is>
      </c>
      <c r="L1193" t="n">
        <v>1882.27</v>
      </c>
      <c r="M1193" t="inlineStr">
        <is>
          <t>IBIRAPITANGA FASE 3</t>
        </is>
      </c>
      <c r="N1193" s="142">
        <f>DATE(YEAR(G1193),MONTH(G1193),1)</f>
        <v/>
      </c>
      <c r="O1193" s="132">
        <f>IF(G1193&gt;$K$3,"Futuro","Atraso")</f>
        <v/>
      </c>
      <c r="P1193">
        <f>12*(YEAR(G1193)-YEAR($K$3))+(MONTH(G1193)-MONTH($K$3))</f>
        <v/>
      </c>
      <c r="Q1193" s="366">
        <f>IF(M1193="IBIRAPITANGA FASE 3",IF(O1193="Atraso",L1193,L1193/(1+$I$2)^P1193),IF(O1193="Atraso",L1193,L1193/(1+$I$1)^P1193))</f>
        <v/>
      </c>
      <c r="R1193">
        <f>IF(O1193="Atraso",$K$3-G1193,0)</f>
        <v/>
      </c>
      <c r="S1193">
        <f>IF(R1193&lt;=15,"Até 15",IF(R1193&lt;=30,"Entre 15 e 30",IF(R1193&lt;=60,"Entre 30 e 60",IF(R1193&lt;=90,"Entre 60 e 90",IF(R1193&lt;=120,"Entre 90 e 120",IF(R1193&lt;=150,"Entre 120 e 150",IF(R1193&lt;=180,"Entre 150 e 180","Superior a 180")))))))</f>
        <v/>
      </c>
    </row>
    <row r="1194">
      <c r="A1194" t="inlineStr">
        <is>
          <t>Q06L06</t>
        </is>
      </c>
      <c r="B1194" t="inlineStr">
        <is>
          <t>WELLINGTON ALVES DE SOUZA</t>
        </is>
      </c>
      <c r="C1194" t="n">
        <v>1</v>
      </c>
      <c r="D1194" t="inlineStr">
        <is>
          <t>IPCA</t>
        </is>
      </c>
      <c r="E1194" t="n">
        <v>0.009488792934583046</v>
      </c>
      <c r="F1194" t="inlineStr">
        <is>
          <t>MENSAL</t>
        </is>
      </c>
      <c r="G1194" t="n">
        <v>45708</v>
      </c>
      <c r="H1194" t="n">
        <v>45708</v>
      </c>
      <c r="I1194" t="n">
        <v>50</v>
      </c>
      <c r="J1194" t="inlineStr">
        <is>
          <t>CARTEIRA</t>
        </is>
      </c>
      <c r="K1194" t="inlineStr">
        <is>
          <t>CONTRATO</t>
        </is>
      </c>
      <c r="L1194" t="n">
        <v>1882.27</v>
      </c>
      <c r="M1194" t="inlineStr">
        <is>
          <t>IBIRAPITANGA FASE 3</t>
        </is>
      </c>
      <c r="N1194" s="142">
        <f>DATE(YEAR(G1194),MONTH(G1194),1)</f>
        <v/>
      </c>
      <c r="O1194" s="132">
        <f>IF(G1194&gt;$K$3,"Futuro","Atraso")</f>
        <v/>
      </c>
      <c r="P1194">
        <f>12*(YEAR(G1194)-YEAR($K$3))+(MONTH(G1194)-MONTH($K$3))</f>
        <v/>
      </c>
      <c r="Q1194" s="366">
        <f>IF(M1194="IBIRAPITANGA FASE 3",IF(O1194="Atraso",L1194,L1194/(1+$I$2)^P1194),IF(O1194="Atraso",L1194,L1194/(1+$I$1)^P1194))</f>
        <v/>
      </c>
      <c r="R1194">
        <f>IF(O1194="Atraso",$K$3-G1194,0)</f>
        <v/>
      </c>
      <c r="S1194">
        <f>IF(R1194&lt;=15,"Até 15",IF(R1194&lt;=30,"Entre 15 e 30",IF(R1194&lt;=60,"Entre 30 e 60",IF(R1194&lt;=90,"Entre 60 e 90",IF(R1194&lt;=120,"Entre 90 e 120",IF(R1194&lt;=150,"Entre 120 e 150",IF(R1194&lt;=180,"Entre 150 e 180","Superior a 180")))))))</f>
        <v/>
      </c>
    </row>
    <row r="1195">
      <c r="A1195" t="inlineStr">
        <is>
          <t>Q06L06</t>
        </is>
      </c>
      <c r="B1195" t="inlineStr">
        <is>
          <t>WELLINGTON ALVES DE SOUZA</t>
        </is>
      </c>
      <c r="C1195" t="n">
        <v>1</v>
      </c>
      <c r="D1195" t="inlineStr">
        <is>
          <t>IPCA</t>
        </is>
      </c>
      <c r="E1195" t="n">
        <v>0.009488792934583046</v>
      </c>
      <c r="F1195" t="inlineStr">
        <is>
          <t>MENSAL</t>
        </is>
      </c>
      <c r="G1195" t="n">
        <v>45736</v>
      </c>
      <c r="H1195" t="n">
        <v>45736</v>
      </c>
      <c r="I1195" t="n">
        <v>51</v>
      </c>
      <c r="J1195" t="inlineStr">
        <is>
          <t>CARTEIRA</t>
        </is>
      </c>
      <c r="K1195" t="inlineStr">
        <is>
          <t>CONTRATO</t>
        </is>
      </c>
      <c r="L1195" t="n">
        <v>1882.27</v>
      </c>
      <c r="M1195" t="inlineStr">
        <is>
          <t>IBIRAPITANGA FASE 3</t>
        </is>
      </c>
      <c r="N1195" s="142">
        <f>DATE(YEAR(G1195),MONTH(G1195),1)</f>
        <v/>
      </c>
      <c r="O1195" s="132">
        <f>IF(G1195&gt;$K$3,"Futuro","Atraso")</f>
        <v/>
      </c>
      <c r="P1195">
        <f>12*(YEAR(G1195)-YEAR($K$3))+(MONTH(G1195)-MONTH($K$3))</f>
        <v/>
      </c>
      <c r="Q1195" s="366">
        <f>IF(M1195="IBIRAPITANGA FASE 3",IF(O1195="Atraso",L1195,L1195/(1+$I$2)^P1195),IF(O1195="Atraso",L1195,L1195/(1+$I$1)^P1195))</f>
        <v/>
      </c>
      <c r="R1195">
        <f>IF(O1195="Atraso",$K$3-G1195,0)</f>
        <v/>
      </c>
      <c r="S1195">
        <f>IF(R1195&lt;=15,"Até 15",IF(R1195&lt;=30,"Entre 15 e 30",IF(R1195&lt;=60,"Entre 30 e 60",IF(R1195&lt;=90,"Entre 60 e 90",IF(R1195&lt;=120,"Entre 90 e 120",IF(R1195&lt;=150,"Entre 120 e 150",IF(R1195&lt;=180,"Entre 150 e 180","Superior a 180")))))))</f>
        <v/>
      </c>
    </row>
    <row r="1196">
      <c r="A1196" t="inlineStr">
        <is>
          <t>Q06L06</t>
        </is>
      </c>
      <c r="B1196" t="inlineStr">
        <is>
          <t>WELLINGTON ALVES DE SOUZA</t>
        </is>
      </c>
      <c r="C1196" t="n">
        <v>1</v>
      </c>
      <c r="D1196" t="inlineStr">
        <is>
          <t>IPCA</t>
        </is>
      </c>
      <c r="E1196" t="n">
        <v>0.009488792934583046</v>
      </c>
      <c r="F1196" t="inlineStr">
        <is>
          <t>MENSAL</t>
        </is>
      </c>
      <c r="G1196" t="n">
        <v>45767</v>
      </c>
      <c r="H1196" t="n">
        <v>45767</v>
      </c>
      <c r="I1196" t="n">
        <v>52</v>
      </c>
      <c r="J1196" t="inlineStr">
        <is>
          <t>CARTEIRA</t>
        </is>
      </c>
      <c r="K1196" t="inlineStr">
        <is>
          <t>CONTRATO</t>
        </is>
      </c>
      <c r="L1196" t="n">
        <v>1882.27</v>
      </c>
      <c r="M1196" t="inlineStr">
        <is>
          <t>IBIRAPITANGA FASE 3</t>
        </is>
      </c>
      <c r="N1196" s="142">
        <f>DATE(YEAR(G1196),MONTH(G1196),1)</f>
        <v/>
      </c>
      <c r="O1196" s="132">
        <f>IF(G1196&gt;$K$3,"Futuro","Atraso")</f>
        <v/>
      </c>
      <c r="P1196">
        <f>12*(YEAR(G1196)-YEAR($K$3))+(MONTH(G1196)-MONTH($K$3))</f>
        <v/>
      </c>
      <c r="Q1196" s="366">
        <f>IF(M1196="IBIRAPITANGA FASE 3",IF(O1196="Atraso",L1196,L1196/(1+$I$2)^P1196),IF(O1196="Atraso",L1196,L1196/(1+$I$1)^P1196))</f>
        <v/>
      </c>
      <c r="R1196">
        <f>IF(O1196="Atraso",$K$3-G1196,0)</f>
        <v/>
      </c>
      <c r="S1196">
        <f>IF(R1196&lt;=15,"Até 15",IF(R1196&lt;=30,"Entre 15 e 30",IF(R1196&lt;=60,"Entre 30 e 60",IF(R1196&lt;=90,"Entre 60 e 90",IF(R1196&lt;=120,"Entre 90 e 120",IF(R1196&lt;=150,"Entre 120 e 150",IF(R1196&lt;=180,"Entre 150 e 180","Superior a 180")))))))</f>
        <v/>
      </c>
    </row>
    <row r="1197">
      <c r="A1197" t="inlineStr">
        <is>
          <t>Q06L06</t>
        </is>
      </c>
      <c r="B1197" t="inlineStr">
        <is>
          <t>WELLINGTON ALVES DE SOUZA</t>
        </is>
      </c>
      <c r="C1197" t="n">
        <v>1</v>
      </c>
      <c r="D1197" t="inlineStr">
        <is>
          <t>IPCA</t>
        </is>
      </c>
      <c r="E1197" t="n">
        <v>0.009488792934583046</v>
      </c>
      <c r="F1197" t="inlineStr">
        <is>
          <t>MENSAL</t>
        </is>
      </c>
      <c r="G1197" t="n">
        <v>45797</v>
      </c>
      <c r="H1197" t="n">
        <v>45797</v>
      </c>
      <c r="I1197" t="n">
        <v>53</v>
      </c>
      <c r="J1197" t="inlineStr">
        <is>
          <t>CARTEIRA</t>
        </is>
      </c>
      <c r="K1197" t="inlineStr">
        <is>
          <t>CONTRATO</t>
        </is>
      </c>
      <c r="L1197" t="n">
        <v>1882.27</v>
      </c>
      <c r="M1197" t="inlineStr">
        <is>
          <t>IBIRAPITANGA FASE 3</t>
        </is>
      </c>
      <c r="N1197" s="142">
        <f>DATE(YEAR(G1197),MONTH(G1197),1)</f>
        <v/>
      </c>
      <c r="O1197" s="132">
        <f>IF(G1197&gt;$K$3,"Futuro","Atraso")</f>
        <v/>
      </c>
      <c r="P1197">
        <f>12*(YEAR(G1197)-YEAR($K$3))+(MONTH(G1197)-MONTH($K$3))</f>
        <v/>
      </c>
      <c r="Q1197" s="366">
        <f>IF(M1197="IBIRAPITANGA FASE 3",IF(O1197="Atraso",L1197,L1197/(1+$I$2)^P1197),IF(O1197="Atraso",L1197,L1197/(1+$I$1)^P1197))</f>
        <v/>
      </c>
      <c r="R1197">
        <f>IF(O1197="Atraso",$K$3-G1197,0)</f>
        <v/>
      </c>
      <c r="S1197">
        <f>IF(R1197&lt;=15,"Até 15",IF(R1197&lt;=30,"Entre 15 e 30",IF(R1197&lt;=60,"Entre 30 e 60",IF(R1197&lt;=90,"Entre 60 e 90",IF(R1197&lt;=120,"Entre 90 e 120",IF(R1197&lt;=150,"Entre 120 e 150",IF(R1197&lt;=180,"Entre 150 e 180","Superior a 180")))))))</f>
        <v/>
      </c>
    </row>
    <row r="1198">
      <c r="A1198" t="inlineStr">
        <is>
          <t>Q06L06</t>
        </is>
      </c>
      <c r="B1198" t="inlineStr">
        <is>
          <t>WELLINGTON ALVES DE SOUZA</t>
        </is>
      </c>
      <c r="C1198" t="n">
        <v>1</v>
      </c>
      <c r="D1198" t="inlineStr">
        <is>
          <t>IPCA</t>
        </is>
      </c>
      <c r="E1198" t="n">
        <v>0.009488792934583046</v>
      </c>
      <c r="F1198" t="inlineStr">
        <is>
          <t>MENSAL</t>
        </is>
      </c>
      <c r="G1198" t="n">
        <v>45828</v>
      </c>
      <c r="H1198" t="n">
        <v>45828</v>
      </c>
      <c r="I1198" t="n">
        <v>54</v>
      </c>
      <c r="J1198" t="inlineStr">
        <is>
          <t>CARTEIRA</t>
        </is>
      </c>
      <c r="K1198" t="inlineStr">
        <is>
          <t>CONTRATO</t>
        </is>
      </c>
      <c r="L1198" t="n">
        <v>1882.27</v>
      </c>
      <c r="M1198" t="inlineStr">
        <is>
          <t>IBIRAPITANGA FASE 3</t>
        </is>
      </c>
      <c r="N1198" s="142">
        <f>DATE(YEAR(G1198),MONTH(G1198),1)</f>
        <v/>
      </c>
      <c r="O1198" s="132">
        <f>IF(G1198&gt;$K$3,"Futuro","Atraso")</f>
        <v/>
      </c>
      <c r="P1198">
        <f>12*(YEAR(G1198)-YEAR($K$3))+(MONTH(G1198)-MONTH($K$3))</f>
        <v/>
      </c>
      <c r="Q1198" s="366">
        <f>IF(M1198="IBIRAPITANGA FASE 3",IF(O1198="Atraso",L1198,L1198/(1+$I$2)^P1198),IF(O1198="Atraso",L1198,L1198/(1+$I$1)^P1198))</f>
        <v/>
      </c>
      <c r="R1198">
        <f>IF(O1198="Atraso",$K$3-G1198,0)</f>
        <v/>
      </c>
      <c r="S1198">
        <f>IF(R1198&lt;=15,"Até 15",IF(R1198&lt;=30,"Entre 15 e 30",IF(R1198&lt;=60,"Entre 30 e 60",IF(R1198&lt;=90,"Entre 60 e 90",IF(R1198&lt;=120,"Entre 90 e 120",IF(R1198&lt;=150,"Entre 120 e 150",IF(R1198&lt;=180,"Entre 150 e 180","Superior a 180")))))))</f>
        <v/>
      </c>
    </row>
    <row r="1199">
      <c r="A1199" t="inlineStr">
        <is>
          <t>Q06L06</t>
        </is>
      </c>
      <c r="B1199" t="inlineStr">
        <is>
          <t>WELLINGTON ALVES DE SOUZA</t>
        </is>
      </c>
      <c r="C1199" t="n">
        <v>1</v>
      </c>
      <c r="D1199" t="inlineStr">
        <is>
          <t>IPCA</t>
        </is>
      </c>
      <c r="E1199" t="n">
        <v>0.009488792934583046</v>
      </c>
      <c r="F1199" t="inlineStr">
        <is>
          <t>MENSAL</t>
        </is>
      </c>
      <c r="G1199" t="n">
        <v>45858</v>
      </c>
      <c r="H1199" t="n">
        <v>45858</v>
      </c>
      <c r="I1199" t="n">
        <v>55</v>
      </c>
      <c r="J1199" t="inlineStr">
        <is>
          <t>CARTEIRA</t>
        </is>
      </c>
      <c r="K1199" t="inlineStr">
        <is>
          <t>CONTRATO</t>
        </is>
      </c>
      <c r="L1199" t="n">
        <v>1882.27</v>
      </c>
      <c r="M1199" t="inlineStr">
        <is>
          <t>IBIRAPITANGA FASE 3</t>
        </is>
      </c>
      <c r="N1199" s="142">
        <f>DATE(YEAR(G1199),MONTH(G1199),1)</f>
        <v/>
      </c>
      <c r="O1199" s="132">
        <f>IF(G1199&gt;$K$3,"Futuro","Atraso")</f>
        <v/>
      </c>
      <c r="P1199">
        <f>12*(YEAR(G1199)-YEAR($K$3))+(MONTH(G1199)-MONTH($K$3))</f>
        <v/>
      </c>
      <c r="Q1199" s="366">
        <f>IF(M1199="IBIRAPITANGA FASE 3",IF(O1199="Atraso",L1199,L1199/(1+$I$2)^P1199),IF(O1199="Atraso",L1199,L1199/(1+$I$1)^P1199))</f>
        <v/>
      </c>
      <c r="R1199">
        <f>IF(O1199="Atraso",$K$3-G1199,0)</f>
        <v/>
      </c>
      <c r="S1199">
        <f>IF(R1199&lt;=15,"Até 15",IF(R1199&lt;=30,"Entre 15 e 30",IF(R1199&lt;=60,"Entre 30 e 60",IF(R1199&lt;=90,"Entre 60 e 90",IF(R1199&lt;=120,"Entre 90 e 120",IF(R1199&lt;=150,"Entre 120 e 150",IF(R1199&lt;=180,"Entre 150 e 180","Superior a 180")))))))</f>
        <v/>
      </c>
    </row>
    <row r="1200">
      <c r="A1200" t="inlineStr">
        <is>
          <t>Q06L06</t>
        </is>
      </c>
      <c r="B1200" t="inlineStr">
        <is>
          <t>WELLINGTON ALVES DE SOUZA</t>
        </is>
      </c>
      <c r="C1200" t="n">
        <v>1</v>
      </c>
      <c r="D1200" t="inlineStr">
        <is>
          <t>IPCA</t>
        </is>
      </c>
      <c r="E1200" t="n">
        <v>0.009488792934583046</v>
      </c>
      <c r="F1200" t="inlineStr">
        <is>
          <t>MENSAL</t>
        </is>
      </c>
      <c r="G1200" t="n">
        <v>45889</v>
      </c>
      <c r="H1200" t="n">
        <v>45889</v>
      </c>
      <c r="I1200" t="n">
        <v>56</v>
      </c>
      <c r="J1200" t="inlineStr">
        <is>
          <t>CARTEIRA</t>
        </is>
      </c>
      <c r="K1200" t="inlineStr">
        <is>
          <t>CONTRATO</t>
        </is>
      </c>
      <c r="L1200" t="n">
        <v>1882.27</v>
      </c>
      <c r="M1200" t="inlineStr">
        <is>
          <t>IBIRAPITANGA FASE 3</t>
        </is>
      </c>
      <c r="N1200" s="142">
        <f>DATE(YEAR(G1200),MONTH(G1200),1)</f>
        <v/>
      </c>
      <c r="O1200" s="132">
        <f>IF(G1200&gt;$K$3,"Futuro","Atraso")</f>
        <v/>
      </c>
      <c r="P1200">
        <f>12*(YEAR(G1200)-YEAR($K$3))+(MONTH(G1200)-MONTH($K$3))</f>
        <v/>
      </c>
      <c r="Q1200" s="366">
        <f>IF(M1200="IBIRAPITANGA FASE 3",IF(O1200="Atraso",L1200,L1200/(1+$I$2)^P1200),IF(O1200="Atraso",L1200,L1200/(1+$I$1)^P1200))</f>
        <v/>
      </c>
      <c r="R1200">
        <f>IF(O1200="Atraso",$K$3-G1200,0)</f>
        <v/>
      </c>
      <c r="S1200">
        <f>IF(R1200&lt;=15,"Até 15",IF(R1200&lt;=30,"Entre 15 e 30",IF(R1200&lt;=60,"Entre 30 e 60",IF(R1200&lt;=90,"Entre 60 e 90",IF(R1200&lt;=120,"Entre 90 e 120",IF(R1200&lt;=150,"Entre 120 e 150",IF(R1200&lt;=180,"Entre 150 e 180","Superior a 180")))))))</f>
        <v/>
      </c>
    </row>
    <row r="1201">
      <c r="A1201" t="inlineStr">
        <is>
          <t>Q06L06</t>
        </is>
      </c>
      <c r="B1201" t="inlineStr">
        <is>
          <t>WELLINGTON ALVES DE SOUZA</t>
        </is>
      </c>
      <c r="C1201" t="n">
        <v>1</v>
      </c>
      <c r="D1201" t="inlineStr">
        <is>
          <t>IPCA</t>
        </is>
      </c>
      <c r="E1201" t="n">
        <v>0.009488792934583046</v>
      </c>
      <c r="F1201" t="inlineStr">
        <is>
          <t>MENSAL</t>
        </is>
      </c>
      <c r="G1201" t="n">
        <v>45889</v>
      </c>
      <c r="H1201" t="n">
        <v>45889</v>
      </c>
      <c r="I1201" t="n">
        <v>5</v>
      </c>
      <c r="J1201" t="inlineStr">
        <is>
          <t>CARTEIRA</t>
        </is>
      </c>
      <c r="K1201" t="inlineStr">
        <is>
          <t>CONTRATO</t>
        </is>
      </c>
      <c r="L1201" t="n">
        <v>5951.02</v>
      </c>
      <c r="M1201" t="inlineStr">
        <is>
          <t>IBIRAPITANGA FASE 3</t>
        </is>
      </c>
      <c r="N1201" s="142">
        <f>DATE(YEAR(G1201),MONTH(G1201),1)</f>
        <v/>
      </c>
      <c r="O1201" s="132">
        <f>IF(G1201&gt;$K$3,"Futuro","Atraso")</f>
        <v/>
      </c>
      <c r="P1201">
        <f>12*(YEAR(G1201)-YEAR($K$3))+(MONTH(G1201)-MONTH($K$3))</f>
        <v/>
      </c>
      <c r="Q1201" s="366">
        <f>IF(M1201="IBIRAPITANGA FASE 3",IF(O1201="Atraso",L1201,L1201/(1+$I$2)^P1201),IF(O1201="Atraso",L1201,L1201/(1+$I$1)^P1201))</f>
        <v/>
      </c>
      <c r="R1201">
        <f>IF(O1201="Atraso",$K$3-G1201,0)</f>
        <v/>
      </c>
      <c r="S1201">
        <f>IF(R1201&lt;=15,"Até 15",IF(R1201&lt;=30,"Entre 15 e 30",IF(R1201&lt;=60,"Entre 30 e 60",IF(R1201&lt;=90,"Entre 60 e 90",IF(R1201&lt;=120,"Entre 90 e 120",IF(R1201&lt;=150,"Entre 120 e 150",IF(R1201&lt;=180,"Entre 150 e 180","Superior a 180")))))))</f>
        <v/>
      </c>
    </row>
    <row r="1202">
      <c r="A1202" t="inlineStr">
        <is>
          <t>Q06L06</t>
        </is>
      </c>
      <c r="B1202" t="inlineStr">
        <is>
          <t>WELLINGTON ALVES DE SOUZA</t>
        </is>
      </c>
      <c r="C1202" t="n">
        <v>1</v>
      </c>
      <c r="D1202" t="inlineStr">
        <is>
          <t>IPCA</t>
        </is>
      </c>
      <c r="E1202" t="n">
        <v>0.009488792934583046</v>
      </c>
      <c r="F1202" t="inlineStr">
        <is>
          <t>MENSAL</t>
        </is>
      </c>
      <c r="G1202" t="n">
        <v>45920</v>
      </c>
      <c r="H1202" t="n">
        <v>45920</v>
      </c>
      <c r="I1202" t="n">
        <v>57</v>
      </c>
      <c r="J1202" t="inlineStr">
        <is>
          <t>CARTEIRA</t>
        </is>
      </c>
      <c r="K1202" t="inlineStr">
        <is>
          <t>CONTRATO</t>
        </is>
      </c>
      <c r="L1202" t="n">
        <v>1882.27</v>
      </c>
      <c r="M1202" t="inlineStr">
        <is>
          <t>IBIRAPITANGA FASE 3</t>
        </is>
      </c>
      <c r="N1202" s="142">
        <f>DATE(YEAR(G1202),MONTH(G1202),1)</f>
        <v/>
      </c>
      <c r="O1202" s="132">
        <f>IF(G1202&gt;$K$3,"Futuro","Atraso")</f>
        <v/>
      </c>
      <c r="P1202">
        <f>12*(YEAR(G1202)-YEAR($K$3))+(MONTH(G1202)-MONTH($K$3))</f>
        <v/>
      </c>
      <c r="Q1202" s="366">
        <f>IF(M1202="IBIRAPITANGA FASE 3",IF(O1202="Atraso",L1202,L1202/(1+$I$2)^P1202),IF(O1202="Atraso",L1202,L1202/(1+$I$1)^P1202))</f>
        <v/>
      </c>
      <c r="R1202">
        <f>IF(O1202="Atraso",$K$3-G1202,0)</f>
        <v/>
      </c>
      <c r="S1202">
        <f>IF(R1202&lt;=15,"Até 15",IF(R1202&lt;=30,"Entre 15 e 30",IF(R1202&lt;=60,"Entre 30 e 60",IF(R1202&lt;=90,"Entre 60 e 90",IF(R1202&lt;=120,"Entre 90 e 120",IF(R1202&lt;=150,"Entre 120 e 150",IF(R1202&lt;=180,"Entre 150 e 180","Superior a 180")))))))</f>
        <v/>
      </c>
    </row>
    <row r="1203">
      <c r="A1203" t="inlineStr">
        <is>
          <t>Q06L06</t>
        </is>
      </c>
      <c r="B1203" t="inlineStr">
        <is>
          <t>WELLINGTON ALVES DE SOUZA</t>
        </is>
      </c>
      <c r="C1203" t="n">
        <v>1</v>
      </c>
      <c r="D1203" t="inlineStr">
        <is>
          <t>IPCA</t>
        </is>
      </c>
      <c r="E1203" t="n">
        <v>0.009488792934583046</v>
      </c>
      <c r="F1203" t="inlineStr">
        <is>
          <t>MENSAL</t>
        </is>
      </c>
      <c r="G1203" t="n">
        <v>45950</v>
      </c>
      <c r="H1203" t="n">
        <v>45950</v>
      </c>
      <c r="I1203" t="n">
        <v>58</v>
      </c>
      <c r="J1203" t="inlineStr">
        <is>
          <t>CARTEIRA</t>
        </is>
      </c>
      <c r="K1203" t="inlineStr">
        <is>
          <t>CONTRATO</t>
        </is>
      </c>
      <c r="L1203" t="n">
        <v>1882.27</v>
      </c>
      <c r="M1203" t="inlineStr">
        <is>
          <t>IBIRAPITANGA FASE 3</t>
        </is>
      </c>
      <c r="N1203" s="142">
        <f>DATE(YEAR(G1203),MONTH(G1203),1)</f>
        <v/>
      </c>
      <c r="O1203" s="132">
        <f>IF(G1203&gt;$K$3,"Futuro","Atraso")</f>
        <v/>
      </c>
      <c r="P1203">
        <f>12*(YEAR(G1203)-YEAR($K$3))+(MONTH(G1203)-MONTH($K$3))</f>
        <v/>
      </c>
      <c r="Q1203" s="366">
        <f>IF(M1203="IBIRAPITANGA FASE 3",IF(O1203="Atraso",L1203,L1203/(1+$I$2)^P1203),IF(O1203="Atraso",L1203,L1203/(1+$I$1)^P1203))</f>
        <v/>
      </c>
      <c r="R1203">
        <f>IF(O1203="Atraso",$K$3-G1203,0)</f>
        <v/>
      </c>
      <c r="S1203">
        <f>IF(R1203&lt;=15,"Até 15",IF(R1203&lt;=30,"Entre 15 e 30",IF(R1203&lt;=60,"Entre 30 e 60",IF(R1203&lt;=90,"Entre 60 e 90",IF(R1203&lt;=120,"Entre 90 e 120",IF(R1203&lt;=150,"Entre 120 e 150",IF(R1203&lt;=180,"Entre 150 e 180","Superior a 180")))))))</f>
        <v/>
      </c>
    </row>
    <row r="1204">
      <c r="A1204" t="inlineStr">
        <is>
          <t>Q06L06</t>
        </is>
      </c>
      <c r="B1204" t="inlineStr">
        <is>
          <t>WELLINGTON ALVES DE SOUZA</t>
        </is>
      </c>
      <c r="C1204" t="n">
        <v>1</v>
      </c>
      <c r="D1204" t="inlineStr">
        <is>
          <t>IPCA</t>
        </is>
      </c>
      <c r="E1204" t="n">
        <v>0.009488792934583046</v>
      </c>
      <c r="F1204" t="inlineStr">
        <is>
          <t>MENSAL</t>
        </is>
      </c>
      <c r="G1204" t="n">
        <v>45981</v>
      </c>
      <c r="H1204" t="n">
        <v>45981</v>
      </c>
      <c r="I1204" t="n">
        <v>59</v>
      </c>
      <c r="J1204" t="inlineStr">
        <is>
          <t>CARTEIRA</t>
        </is>
      </c>
      <c r="K1204" t="inlineStr">
        <is>
          <t>CONTRATO</t>
        </is>
      </c>
      <c r="L1204" t="n">
        <v>1882.27</v>
      </c>
      <c r="M1204" t="inlineStr">
        <is>
          <t>IBIRAPITANGA FASE 3</t>
        </is>
      </c>
      <c r="N1204" s="142">
        <f>DATE(YEAR(G1204),MONTH(G1204),1)</f>
        <v/>
      </c>
      <c r="O1204" s="132">
        <f>IF(G1204&gt;$K$3,"Futuro","Atraso")</f>
        <v/>
      </c>
      <c r="P1204">
        <f>12*(YEAR(G1204)-YEAR($K$3))+(MONTH(G1204)-MONTH($K$3))</f>
        <v/>
      </c>
      <c r="Q1204" s="366">
        <f>IF(M1204="IBIRAPITANGA FASE 3",IF(O1204="Atraso",L1204,L1204/(1+$I$2)^P1204),IF(O1204="Atraso",L1204,L1204/(1+$I$1)^P1204))</f>
        <v/>
      </c>
      <c r="R1204">
        <f>IF(O1204="Atraso",$K$3-G1204,0)</f>
        <v/>
      </c>
      <c r="S1204">
        <f>IF(R1204&lt;=15,"Até 15",IF(R1204&lt;=30,"Entre 15 e 30",IF(R1204&lt;=60,"Entre 30 e 60",IF(R1204&lt;=90,"Entre 60 e 90",IF(R1204&lt;=120,"Entre 90 e 120",IF(R1204&lt;=150,"Entre 120 e 150",IF(R1204&lt;=180,"Entre 150 e 180","Superior a 180")))))))</f>
        <v/>
      </c>
    </row>
    <row r="1205">
      <c r="A1205" t="inlineStr">
        <is>
          <t>Q06L06</t>
        </is>
      </c>
      <c r="B1205" t="inlineStr">
        <is>
          <t>WELLINGTON ALVES DE SOUZA</t>
        </is>
      </c>
      <c r="C1205" t="n">
        <v>1</v>
      </c>
      <c r="D1205" t="inlineStr">
        <is>
          <t>IPCA</t>
        </is>
      </c>
      <c r="E1205" t="n">
        <v>0.009488792934583046</v>
      </c>
      <c r="F1205" t="inlineStr">
        <is>
          <t>MENSAL</t>
        </is>
      </c>
      <c r="G1205" t="n">
        <v>46011</v>
      </c>
      <c r="H1205" t="n">
        <v>46011</v>
      </c>
      <c r="I1205" t="n">
        <v>60</v>
      </c>
      <c r="J1205" t="inlineStr">
        <is>
          <t>CARTEIRA</t>
        </is>
      </c>
      <c r="K1205" t="inlineStr">
        <is>
          <t>CONTRATO</t>
        </is>
      </c>
      <c r="L1205" t="n">
        <v>1882.27</v>
      </c>
      <c r="M1205" t="inlineStr">
        <is>
          <t>IBIRAPITANGA FASE 3</t>
        </is>
      </c>
      <c r="N1205" s="142">
        <f>DATE(YEAR(G1205),MONTH(G1205),1)</f>
        <v/>
      </c>
      <c r="O1205" s="132">
        <f>IF(G1205&gt;$K$3,"Futuro","Atraso")</f>
        <v/>
      </c>
      <c r="P1205">
        <f>12*(YEAR(G1205)-YEAR($K$3))+(MONTH(G1205)-MONTH($K$3))</f>
        <v/>
      </c>
      <c r="Q1205" s="366">
        <f>IF(M1205="IBIRAPITANGA FASE 3",IF(O1205="Atraso",L1205,L1205/(1+$I$2)^P1205),IF(O1205="Atraso",L1205,L1205/(1+$I$1)^P1205))</f>
        <v/>
      </c>
      <c r="R1205">
        <f>IF(O1205="Atraso",$K$3-G1205,0)</f>
        <v/>
      </c>
      <c r="S1205">
        <f>IF(R1205&lt;=15,"Até 15",IF(R1205&lt;=30,"Entre 15 e 30",IF(R1205&lt;=60,"Entre 30 e 60",IF(R1205&lt;=90,"Entre 60 e 90",IF(R1205&lt;=120,"Entre 90 e 120",IF(R1205&lt;=150,"Entre 120 e 150",IF(R1205&lt;=180,"Entre 150 e 180","Superior a 180")))))))</f>
        <v/>
      </c>
    </row>
    <row r="1206">
      <c r="A1206" t="inlineStr">
        <is>
          <t>Q06L06</t>
        </is>
      </c>
      <c r="B1206" t="inlineStr">
        <is>
          <t>WELLINGTON ALVES DE SOUZA</t>
        </is>
      </c>
      <c r="C1206" t="n">
        <v>1</v>
      </c>
      <c r="D1206" t="inlineStr">
        <is>
          <t>IPCA</t>
        </is>
      </c>
      <c r="E1206" t="n">
        <v>0.009488792934583046</v>
      </c>
      <c r="F1206" t="inlineStr">
        <is>
          <t>MENSAL</t>
        </is>
      </c>
      <c r="G1206" t="n">
        <v>46042</v>
      </c>
      <c r="H1206" t="n">
        <v>46042</v>
      </c>
      <c r="I1206" t="n">
        <v>61</v>
      </c>
      <c r="J1206" t="inlineStr">
        <is>
          <t>CARTEIRA</t>
        </is>
      </c>
      <c r="K1206" t="inlineStr">
        <is>
          <t>CONTRATO</t>
        </is>
      </c>
      <c r="L1206" t="n">
        <v>1882.27</v>
      </c>
      <c r="M1206" t="inlineStr">
        <is>
          <t>IBIRAPITANGA FASE 3</t>
        </is>
      </c>
      <c r="N1206" s="142">
        <f>DATE(YEAR(G1206),MONTH(G1206),1)</f>
        <v/>
      </c>
      <c r="O1206" s="132">
        <f>IF(G1206&gt;$K$3,"Futuro","Atraso")</f>
        <v/>
      </c>
      <c r="P1206">
        <f>12*(YEAR(G1206)-YEAR($K$3))+(MONTH(G1206)-MONTH($K$3))</f>
        <v/>
      </c>
      <c r="Q1206" s="366">
        <f>IF(M1206="IBIRAPITANGA FASE 3",IF(O1206="Atraso",L1206,L1206/(1+$I$2)^P1206),IF(O1206="Atraso",L1206,L1206/(1+$I$1)^P1206))</f>
        <v/>
      </c>
      <c r="R1206">
        <f>IF(O1206="Atraso",$K$3-G1206,0)</f>
        <v/>
      </c>
      <c r="S1206">
        <f>IF(R1206&lt;=15,"Até 15",IF(R1206&lt;=30,"Entre 15 e 30",IF(R1206&lt;=60,"Entre 30 e 60",IF(R1206&lt;=90,"Entre 60 e 90",IF(R1206&lt;=120,"Entre 90 e 120",IF(R1206&lt;=150,"Entre 120 e 150",IF(R1206&lt;=180,"Entre 150 e 180","Superior a 180")))))))</f>
        <v/>
      </c>
    </row>
    <row r="1207">
      <c r="A1207" t="inlineStr">
        <is>
          <t>Q06L06</t>
        </is>
      </c>
      <c r="B1207" t="inlineStr">
        <is>
          <t>WELLINGTON ALVES DE SOUZA</t>
        </is>
      </c>
      <c r="C1207" t="n">
        <v>1</v>
      </c>
      <c r="D1207" t="inlineStr">
        <is>
          <t>IPCA</t>
        </is>
      </c>
      <c r="E1207" t="n">
        <v>0.009488792934583046</v>
      </c>
      <c r="F1207" t="inlineStr">
        <is>
          <t>MENSAL</t>
        </is>
      </c>
      <c r="G1207" t="n">
        <v>46073</v>
      </c>
      <c r="H1207" t="n">
        <v>46073</v>
      </c>
      <c r="I1207" t="n">
        <v>62</v>
      </c>
      <c r="J1207" t="inlineStr">
        <is>
          <t>CARTEIRA</t>
        </is>
      </c>
      <c r="K1207" t="inlineStr">
        <is>
          <t>CONTRATO</t>
        </is>
      </c>
      <c r="L1207" t="n">
        <v>1882.27</v>
      </c>
      <c r="M1207" t="inlineStr">
        <is>
          <t>IBIRAPITANGA FASE 3</t>
        </is>
      </c>
      <c r="N1207" s="142">
        <f>DATE(YEAR(G1207),MONTH(G1207),1)</f>
        <v/>
      </c>
      <c r="O1207" s="132">
        <f>IF(G1207&gt;$K$3,"Futuro","Atraso")</f>
        <v/>
      </c>
      <c r="P1207">
        <f>12*(YEAR(G1207)-YEAR($K$3))+(MONTH(G1207)-MONTH($K$3))</f>
        <v/>
      </c>
      <c r="Q1207" s="366">
        <f>IF(M1207="IBIRAPITANGA FASE 3",IF(O1207="Atraso",L1207,L1207/(1+$I$2)^P1207),IF(O1207="Atraso",L1207,L1207/(1+$I$1)^P1207))</f>
        <v/>
      </c>
      <c r="R1207">
        <f>IF(O1207="Atraso",$K$3-G1207,0)</f>
        <v/>
      </c>
      <c r="S1207">
        <f>IF(R1207&lt;=15,"Até 15",IF(R1207&lt;=30,"Entre 15 e 30",IF(R1207&lt;=60,"Entre 30 e 60",IF(R1207&lt;=90,"Entre 60 e 90",IF(R1207&lt;=120,"Entre 90 e 120",IF(R1207&lt;=150,"Entre 120 e 150",IF(R1207&lt;=180,"Entre 150 e 180","Superior a 180")))))))</f>
        <v/>
      </c>
    </row>
    <row r="1208">
      <c r="A1208" t="inlineStr">
        <is>
          <t>Q06L06</t>
        </is>
      </c>
      <c r="B1208" t="inlineStr">
        <is>
          <t>WELLINGTON ALVES DE SOUZA</t>
        </is>
      </c>
      <c r="C1208" t="n">
        <v>1</v>
      </c>
      <c r="D1208" t="inlineStr">
        <is>
          <t>IPCA</t>
        </is>
      </c>
      <c r="E1208" t="n">
        <v>0.009488792934583046</v>
      </c>
      <c r="F1208" t="inlineStr">
        <is>
          <t>MENSAL</t>
        </is>
      </c>
      <c r="G1208" t="n">
        <v>46101</v>
      </c>
      <c r="H1208" t="n">
        <v>46101</v>
      </c>
      <c r="I1208" t="n">
        <v>63</v>
      </c>
      <c r="J1208" t="inlineStr">
        <is>
          <t>CARTEIRA</t>
        </is>
      </c>
      <c r="K1208" t="inlineStr">
        <is>
          <t>CONTRATO</t>
        </is>
      </c>
      <c r="L1208" t="n">
        <v>1882.27</v>
      </c>
      <c r="M1208" t="inlineStr">
        <is>
          <t>IBIRAPITANGA FASE 3</t>
        </is>
      </c>
      <c r="N1208" s="142">
        <f>DATE(YEAR(G1208),MONTH(G1208),1)</f>
        <v/>
      </c>
      <c r="O1208" s="132">
        <f>IF(G1208&gt;$K$3,"Futuro","Atraso")</f>
        <v/>
      </c>
      <c r="P1208">
        <f>12*(YEAR(G1208)-YEAR($K$3))+(MONTH(G1208)-MONTH($K$3))</f>
        <v/>
      </c>
      <c r="Q1208" s="366">
        <f>IF(M1208="IBIRAPITANGA FASE 3",IF(O1208="Atraso",L1208,L1208/(1+$I$2)^P1208),IF(O1208="Atraso",L1208,L1208/(1+$I$1)^P1208))</f>
        <v/>
      </c>
      <c r="R1208">
        <f>IF(O1208="Atraso",$K$3-G1208,0)</f>
        <v/>
      </c>
      <c r="S1208">
        <f>IF(R1208&lt;=15,"Até 15",IF(R1208&lt;=30,"Entre 15 e 30",IF(R1208&lt;=60,"Entre 30 e 60",IF(R1208&lt;=90,"Entre 60 e 90",IF(R1208&lt;=120,"Entre 90 e 120",IF(R1208&lt;=150,"Entre 120 e 150",IF(R1208&lt;=180,"Entre 150 e 180","Superior a 180")))))))</f>
        <v/>
      </c>
    </row>
    <row r="1209">
      <c r="A1209" t="inlineStr">
        <is>
          <t>Q06L06</t>
        </is>
      </c>
      <c r="B1209" t="inlineStr">
        <is>
          <t>WELLINGTON ALVES DE SOUZA</t>
        </is>
      </c>
      <c r="C1209" t="n">
        <v>1</v>
      </c>
      <c r="D1209" t="inlineStr">
        <is>
          <t>IPCA</t>
        </is>
      </c>
      <c r="E1209" t="n">
        <v>0.009488792934583046</v>
      </c>
      <c r="F1209" t="inlineStr">
        <is>
          <t>MENSAL</t>
        </is>
      </c>
      <c r="G1209" t="n">
        <v>46132</v>
      </c>
      <c r="H1209" t="n">
        <v>46132</v>
      </c>
      <c r="I1209" t="n">
        <v>64</v>
      </c>
      <c r="J1209" t="inlineStr">
        <is>
          <t>CARTEIRA</t>
        </is>
      </c>
      <c r="K1209" t="inlineStr">
        <is>
          <t>CONTRATO</t>
        </is>
      </c>
      <c r="L1209" t="n">
        <v>1882.27</v>
      </c>
      <c r="M1209" t="inlineStr">
        <is>
          <t>IBIRAPITANGA FASE 3</t>
        </is>
      </c>
      <c r="N1209" s="142">
        <f>DATE(YEAR(G1209),MONTH(G1209),1)</f>
        <v/>
      </c>
      <c r="O1209" s="132">
        <f>IF(G1209&gt;$K$3,"Futuro","Atraso")</f>
        <v/>
      </c>
      <c r="P1209">
        <f>12*(YEAR(G1209)-YEAR($K$3))+(MONTH(G1209)-MONTH($K$3))</f>
        <v/>
      </c>
      <c r="Q1209" s="366">
        <f>IF(M1209="IBIRAPITANGA FASE 3",IF(O1209="Atraso",L1209,L1209/(1+$I$2)^P1209),IF(O1209="Atraso",L1209,L1209/(1+$I$1)^P1209))</f>
        <v/>
      </c>
      <c r="R1209">
        <f>IF(O1209="Atraso",$K$3-G1209,0)</f>
        <v/>
      </c>
      <c r="S1209">
        <f>IF(R1209&lt;=15,"Até 15",IF(R1209&lt;=30,"Entre 15 e 30",IF(R1209&lt;=60,"Entre 30 e 60",IF(R1209&lt;=90,"Entre 60 e 90",IF(R1209&lt;=120,"Entre 90 e 120",IF(R1209&lt;=150,"Entre 120 e 150",IF(R1209&lt;=180,"Entre 150 e 180","Superior a 180")))))))</f>
        <v/>
      </c>
    </row>
    <row r="1210">
      <c r="A1210" t="inlineStr">
        <is>
          <t>Q06L06</t>
        </is>
      </c>
      <c r="B1210" t="inlineStr">
        <is>
          <t>WELLINGTON ALVES DE SOUZA</t>
        </is>
      </c>
      <c r="C1210" t="n">
        <v>1</v>
      </c>
      <c r="D1210" t="inlineStr">
        <is>
          <t>IPCA</t>
        </is>
      </c>
      <c r="E1210" t="n">
        <v>0.009488792934583046</v>
      </c>
      <c r="F1210" t="inlineStr">
        <is>
          <t>MENSAL</t>
        </is>
      </c>
      <c r="G1210" t="n">
        <v>46162</v>
      </c>
      <c r="H1210" t="n">
        <v>46162</v>
      </c>
      <c r="I1210" t="n">
        <v>65</v>
      </c>
      <c r="J1210" t="inlineStr">
        <is>
          <t>CARTEIRA</t>
        </is>
      </c>
      <c r="K1210" t="inlineStr">
        <is>
          <t>CONTRATO</t>
        </is>
      </c>
      <c r="L1210" t="n">
        <v>1882.27</v>
      </c>
      <c r="M1210" t="inlineStr">
        <is>
          <t>IBIRAPITANGA FASE 3</t>
        </is>
      </c>
      <c r="N1210" s="142">
        <f>DATE(YEAR(G1210),MONTH(G1210),1)</f>
        <v/>
      </c>
      <c r="O1210" s="132">
        <f>IF(G1210&gt;$K$3,"Futuro","Atraso")</f>
        <v/>
      </c>
      <c r="P1210">
        <f>12*(YEAR(G1210)-YEAR($K$3))+(MONTH(G1210)-MONTH($K$3))</f>
        <v/>
      </c>
      <c r="Q1210" s="366">
        <f>IF(M1210="IBIRAPITANGA FASE 3",IF(O1210="Atraso",L1210,L1210/(1+$I$2)^P1210),IF(O1210="Atraso",L1210,L1210/(1+$I$1)^P1210))</f>
        <v/>
      </c>
      <c r="R1210">
        <f>IF(O1210="Atraso",$K$3-G1210,0)</f>
        <v/>
      </c>
      <c r="S1210">
        <f>IF(R1210&lt;=15,"Até 15",IF(R1210&lt;=30,"Entre 15 e 30",IF(R1210&lt;=60,"Entre 30 e 60",IF(R1210&lt;=90,"Entre 60 e 90",IF(R1210&lt;=120,"Entre 90 e 120",IF(R1210&lt;=150,"Entre 120 e 150",IF(R1210&lt;=180,"Entre 150 e 180","Superior a 180")))))))</f>
        <v/>
      </c>
    </row>
    <row r="1211">
      <c r="A1211" t="inlineStr">
        <is>
          <t>Q06L06</t>
        </is>
      </c>
      <c r="B1211" t="inlineStr">
        <is>
          <t>WELLINGTON ALVES DE SOUZA</t>
        </is>
      </c>
      <c r="C1211" t="n">
        <v>1</v>
      </c>
      <c r="D1211" t="inlineStr">
        <is>
          <t>IPCA</t>
        </is>
      </c>
      <c r="E1211" t="n">
        <v>0.009488792934583046</v>
      </c>
      <c r="F1211" t="inlineStr">
        <is>
          <t>MENSAL</t>
        </is>
      </c>
      <c r="G1211" t="n">
        <v>46193</v>
      </c>
      <c r="H1211" t="n">
        <v>46193</v>
      </c>
      <c r="I1211" t="n">
        <v>66</v>
      </c>
      <c r="J1211" t="inlineStr">
        <is>
          <t>CARTEIRA</t>
        </is>
      </c>
      <c r="K1211" t="inlineStr">
        <is>
          <t>CONTRATO</t>
        </is>
      </c>
      <c r="L1211" t="n">
        <v>1882.27</v>
      </c>
      <c r="M1211" t="inlineStr">
        <is>
          <t>IBIRAPITANGA FASE 3</t>
        </is>
      </c>
      <c r="N1211" s="142">
        <f>DATE(YEAR(G1211),MONTH(G1211),1)</f>
        <v/>
      </c>
      <c r="O1211" s="132">
        <f>IF(G1211&gt;$K$3,"Futuro","Atraso")</f>
        <v/>
      </c>
      <c r="P1211">
        <f>12*(YEAR(G1211)-YEAR($K$3))+(MONTH(G1211)-MONTH($K$3))</f>
        <v/>
      </c>
      <c r="Q1211" s="366">
        <f>IF(M1211="IBIRAPITANGA FASE 3",IF(O1211="Atraso",L1211,L1211/(1+$I$2)^P1211),IF(O1211="Atraso",L1211,L1211/(1+$I$1)^P1211))</f>
        <v/>
      </c>
      <c r="R1211">
        <f>IF(O1211="Atraso",$K$3-G1211,0)</f>
        <v/>
      </c>
      <c r="S1211">
        <f>IF(R1211&lt;=15,"Até 15",IF(R1211&lt;=30,"Entre 15 e 30",IF(R1211&lt;=60,"Entre 30 e 60",IF(R1211&lt;=90,"Entre 60 e 90",IF(R1211&lt;=120,"Entre 90 e 120",IF(R1211&lt;=150,"Entre 120 e 150",IF(R1211&lt;=180,"Entre 150 e 180","Superior a 180")))))))</f>
        <v/>
      </c>
    </row>
    <row r="1212">
      <c r="A1212" t="inlineStr">
        <is>
          <t>Q06L06</t>
        </is>
      </c>
      <c r="B1212" t="inlineStr">
        <is>
          <t>WELLINGTON ALVES DE SOUZA</t>
        </is>
      </c>
      <c r="C1212" t="n">
        <v>1</v>
      </c>
      <c r="D1212" t="inlineStr">
        <is>
          <t>IPCA</t>
        </is>
      </c>
      <c r="E1212" t="n">
        <v>0.009488792934583046</v>
      </c>
      <c r="F1212" t="inlineStr">
        <is>
          <t>MENSAL</t>
        </is>
      </c>
      <c r="G1212" t="n">
        <v>46223</v>
      </c>
      <c r="H1212" t="n">
        <v>46223</v>
      </c>
      <c r="I1212" t="n">
        <v>67</v>
      </c>
      <c r="J1212" t="inlineStr">
        <is>
          <t>CARTEIRA</t>
        </is>
      </c>
      <c r="K1212" t="inlineStr">
        <is>
          <t>CONTRATO</t>
        </is>
      </c>
      <c r="L1212" t="n">
        <v>1882.27</v>
      </c>
      <c r="M1212" t="inlineStr">
        <is>
          <t>IBIRAPITANGA FASE 3</t>
        </is>
      </c>
      <c r="N1212" s="142">
        <f>DATE(YEAR(G1212),MONTH(G1212),1)</f>
        <v/>
      </c>
      <c r="O1212" s="132">
        <f>IF(G1212&gt;$K$3,"Futuro","Atraso")</f>
        <v/>
      </c>
      <c r="P1212">
        <f>12*(YEAR(G1212)-YEAR($K$3))+(MONTH(G1212)-MONTH($K$3))</f>
        <v/>
      </c>
      <c r="Q1212" s="366">
        <f>IF(M1212="IBIRAPITANGA FASE 3",IF(O1212="Atraso",L1212,L1212/(1+$I$2)^P1212),IF(O1212="Atraso",L1212,L1212/(1+$I$1)^P1212))</f>
        <v/>
      </c>
      <c r="R1212">
        <f>IF(O1212="Atraso",$K$3-G1212,0)</f>
        <v/>
      </c>
      <c r="S1212">
        <f>IF(R1212&lt;=15,"Até 15",IF(R1212&lt;=30,"Entre 15 e 30",IF(R1212&lt;=60,"Entre 30 e 60",IF(R1212&lt;=90,"Entre 60 e 90",IF(R1212&lt;=120,"Entre 90 e 120",IF(R1212&lt;=150,"Entre 120 e 150",IF(R1212&lt;=180,"Entre 150 e 180","Superior a 180")))))))</f>
        <v/>
      </c>
    </row>
    <row r="1213">
      <c r="A1213" t="inlineStr">
        <is>
          <t>Q06L06</t>
        </is>
      </c>
      <c r="B1213" t="inlineStr">
        <is>
          <t>WELLINGTON ALVES DE SOUZA</t>
        </is>
      </c>
      <c r="C1213" t="n">
        <v>1</v>
      </c>
      <c r="D1213" t="inlineStr">
        <is>
          <t>IPCA</t>
        </is>
      </c>
      <c r="E1213" t="n">
        <v>0.009488792934583046</v>
      </c>
      <c r="F1213" t="inlineStr">
        <is>
          <t>MENSAL</t>
        </is>
      </c>
      <c r="G1213" t="n">
        <v>46254</v>
      </c>
      <c r="H1213" t="n">
        <v>46254</v>
      </c>
      <c r="I1213" t="n">
        <v>68</v>
      </c>
      <c r="J1213" t="inlineStr">
        <is>
          <t>CARTEIRA</t>
        </is>
      </c>
      <c r="K1213" t="inlineStr">
        <is>
          <t>CONTRATO</t>
        </is>
      </c>
      <c r="L1213" t="n">
        <v>1882.27</v>
      </c>
      <c r="M1213" t="inlineStr">
        <is>
          <t>IBIRAPITANGA FASE 3</t>
        </is>
      </c>
      <c r="N1213" s="142">
        <f>DATE(YEAR(G1213),MONTH(G1213),1)</f>
        <v/>
      </c>
      <c r="O1213" s="132">
        <f>IF(G1213&gt;$K$3,"Futuro","Atraso")</f>
        <v/>
      </c>
      <c r="P1213">
        <f>12*(YEAR(G1213)-YEAR($K$3))+(MONTH(G1213)-MONTH($K$3))</f>
        <v/>
      </c>
      <c r="Q1213" s="366">
        <f>IF(M1213="IBIRAPITANGA FASE 3",IF(O1213="Atraso",L1213,L1213/(1+$I$2)^P1213),IF(O1213="Atraso",L1213,L1213/(1+$I$1)^P1213))</f>
        <v/>
      </c>
      <c r="R1213">
        <f>IF(O1213="Atraso",$K$3-G1213,0)</f>
        <v/>
      </c>
      <c r="S1213">
        <f>IF(R1213&lt;=15,"Até 15",IF(R1213&lt;=30,"Entre 15 e 30",IF(R1213&lt;=60,"Entre 30 e 60",IF(R1213&lt;=90,"Entre 60 e 90",IF(R1213&lt;=120,"Entre 90 e 120",IF(R1213&lt;=150,"Entre 120 e 150",IF(R1213&lt;=180,"Entre 150 e 180","Superior a 180")))))))</f>
        <v/>
      </c>
    </row>
    <row r="1214">
      <c r="A1214" t="inlineStr">
        <is>
          <t>Q06L06</t>
        </is>
      </c>
      <c r="B1214" t="inlineStr">
        <is>
          <t>WELLINGTON ALVES DE SOUZA</t>
        </is>
      </c>
      <c r="C1214" t="n">
        <v>1</v>
      </c>
      <c r="D1214" t="inlineStr">
        <is>
          <t>IPCA</t>
        </is>
      </c>
      <c r="E1214" t="n">
        <v>0.009488792934583046</v>
      </c>
      <c r="F1214" t="inlineStr">
        <is>
          <t>MENSAL</t>
        </is>
      </c>
      <c r="G1214" t="n">
        <v>46254</v>
      </c>
      <c r="H1214" t="n">
        <v>46254</v>
      </c>
      <c r="I1214" t="n">
        <v>6</v>
      </c>
      <c r="J1214" t="inlineStr">
        <is>
          <t>CARTEIRA</t>
        </is>
      </c>
      <c r="K1214" t="inlineStr">
        <is>
          <t>CONTRATO</t>
        </is>
      </c>
      <c r="L1214" t="n">
        <v>5951.02</v>
      </c>
      <c r="M1214" t="inlineStr">
        <is>
          <t>IBIRAPITANGA FASE 3</t>
        </is>
      </c>
      <c r="N1214" s="142">
        <f>DATE(YEAR(G1214),MONTH(G1214),1)</f>
        <v/>
      </c>
      <c r="O1214" s="132">
        <f>IF(G1214&gt;$K$3,"Futuro","Atraso")</f>
        <v/>
      </c>
      <c r="P1214">
        <f>12*(YEAR(G1214)-YEAR($K$3))+(MONTH(G1214)-MONTH($K$3))</f>
        <v/>
      </c>
      <c r="Q1214" s="366">
        <f>IF(M1214="IBIRAPITANGA FASE 3",IF(O1214="Atraso",L1214,L1214/(1+$I$2)^P1214),IF(O1214="Atraso",L1214,L1214/(1+$I$1)^P1214))</f>
        <v/>
      </c>
      <c r="R1214">
        <f>IF(O1214="Atraso",$K$3-G1214,0)</f>
        <v/>
      </c>
      <c r="S1214">
        <f>IF(R1214&lt;=15,"Até 15",IF(R1214&lt;=30,"Entre 15 e 30",IF(R1214&lt;=60,"Entre 30 e 60",IF(R1214&lt;=90,"Entre 60 e 90",IF(R1214&lt;=120,"Entre 90 e 120",IF(R1214&lt;=150,"Entre 120 e 150",IF(R1214&lt;=180,"Entre 150 e 180","Superior a 180")))))))</f>
        <v/>
      </c>
    </row>
    <row r="1215">
      <c r="A1215" t="inlineStr">
        <is>
          <t>Q06L06</t>
        </is>
      </c>
      <c r="B1215" t="inlineStr">
        <is>
          <t>WELLINGTON ALVES DE SOUZA</t>
        </is>
      </c>
      <c r="C1215" t="n">
        <v>1</v>
      </c>
      <c r="D1215" t="inlineStr">
        <is>
          <t>IPCA</t>
        </is>
      </c>
      <c r="E1215" t="n">
        <v>0.009488792934583046</v>
      </c>
      <c r="F1215" t="inlineStr">
        <is>
          <t>MENSAL</t>
        </is>
      </c>
      <c r="G1215" t="n">
        <v>46285</v>
      </c>
      <c r="H1215" t="n">
        <v>46285</v>
      </c>
      <c r="I1215" t="n">
        <v>69</v>
      </c>
      <c r="J1215" t="inlineStr">
        <is>
          <t>CARTEIRA</t>
        </is>
      </c>
      <c r="K1215" t="inlineStr">
        <is>
          <t>CONTRATO</t>
        </is>
      </c>
      <c r="L1215" t="n">
        <v>1882.27</v>
      </c>
      <c r="M1215" t="inlineStr">
        <is>
          <t>IBIRAPITANGA FASE 3</t>
        </is>
      </c>
      <c r="N1215" s="142">
        <f>DATE(YEAR(G1215),MONTH(G1215),1)</f>
        <v/>
      </c>
      <c r="O1215" s="132">
        <f>IF(G1215&gt;$K$3,"Futuro","Atraso")</f>
        <v/>
      </c>
      <c r="P1215">
        <f>12*(YEAR(G1215)-YEAR($K$3))+(MONTH(G1215)-MONTH($K$3))</f>
        <v/>
      </c>
      <c r="Q1215" s="366">
        <f>IF(M1215="IBIRAPITANGA FASE 3",IF(O1215="Atraso",L1215,L1215/(1+$I$2)^P1215),IF(O1215="Atraso",L1215,L1215/(1+$I$1)^P1215))</f>
        <v/>
      </c>
      <c r="R1215">
        <f>IF(O1215="Atraso",$K$3-G1215,0)</f>
        <v/>
      </c>
      <c r="S1215">
        <f>IF(R1215&lt;=15,"Até 15",IF(R1215&lt;=30,"Entre 15 e 30",IF(R1215&lt;=60,"Entre 30 e 60",IF(R1215&lt;=90,"Entre 60 e 90",IF(R1215&lt;=120,"Entre 90 e 120",IF(R1215&lt;=150,"Entre 120 e 150",IF(R1215&lt;=180,"Entre 150 e 180","Superior a 180")))))))</f>
        <v/>
      </c>
    </row>
    <row r="1216">
      <c r="A1216" t="inlineStr">
        <is>
          <t>Q06L06</t>
        </is>
      </c>
      <c r="B1216" t="inlineStr">
        <is>
          <t>WELLINGTON ALVES DE SOUZA</t>
        </is>
      </c>
      <c r="C1216" t="n">
        <v>1</v>
      </c>
      <c r="D1216" t="inlineStr">
        <is>
          <t>IPCA</t>
        </is>
      </c>
      <c r="E1216" t="n">
        <v>0.009488792934583046</v>
      </c>
      <c r="F1216" t="inlineStr">
        <is>
          <t>MENSAL</t>
        </is>
      </c>
      <c r="G1216" t="n">
        <v>46315</v>
      </c>
      <c r="H1216" t="n">
        <v>46315</v>
      </c>
      <c r="I1216" t="n">
        <v>70</v>
      </c>
      <c r="J1216" t="inlineStr">
        <is>
          <t>CARTEIRA</t>
        </is>
      </c>
      <c r="K1216" t="inlineStr">
        <is>
          <t>CONTRATO</t>
        </is>
      </c>
      <c r="L1216" t="n">
        <v>1882.27</v>
      </c>
      <c r="M1216" t="inlineStr">
        <is>
          <t>IBIRAPITANGA FASE 3</t>
        </is>
      </c>
      <c r="N1216" s="142">
        <f>DATE(YEAR(G1216),MONTH(G1216),1)</f>
        <v/>
      </c>
      <c r="O1216" s="132">
        <f>IF(G1216&gt;$K$3,"Futuro","Atraso")</f>
        <v/>
      </c>
      <c r="P1216">
        <f>12*(YEAR(G1216)-YEAR($K$3))+(MONTH(G1216)-MONTH($K$3))</f>
        <v/>
      </c>
      <c r="Q1216" s="366">
        <f>IF(M1216="IBIRAPITANGA FASE 3",IF(O1216="Atraso",L1216,L1216/(1+$I$2)^P1216),IF(O1216="Atraso",L1216,L1216/(1+$I$1)^P1216))</f>
        <v/>
      </c>
      <c r="R1216">
        <f>IF(O1216="Atraso",$K$3-G1216,0)</f>
        <v/>
      </c>
      <c r="S1216">
        <f>IF(R1216&lt;=15,"Até 15",IF(R1216&lt;=30,"Entre 15 e 30",IF(R1216&lt;=60,"Entre 30 e 60",IF(R1216&lt;=90,"Entre 60 e 90",IF(R1216&lt;=120,"Entre 90 e 120",IF(R1216&lt;=150,"Entre 120 e 150",IF(R1216&lt;=180,"Entre 150 e 180","Superior a 180")))))))</f>
        <v/>
      </c>
    </row>
    <row r="1217">
      <c r="A1217" t="inlineStr">
        <is>
          <t>Q06L06</t>
        </is>
      </c>
      <c r="B1217" t="inlineStr">
        <is>
          <t>WELLINGTON ALVES DE SOUZA</t>
        </is>
      </c>
      <c r="C1217" t="n">
        <v>1</v>
      </c>
      <c r="D1217" t="inlineStr">
        <is>
          <t>IPCA</t>
        </is>
      </c>
      <c r="E1217" t="n">
        <v>0.009488792934583046</v>
      </c>
      <c r="F1217" t="inlineStr">
        <is>
          <t>MENSAL</t>
        </is>
      </c>
      <c r="G1217" t="n">
        <v>46346</v>
      </c>
      <c r="H1217" t="n">
        <v>46346</v>
      </c>
      <c r="I1217" t="n">
        <v>71</v>
      </c>
      <c r="J1217" t="inlineStr">
        <is>
          <t>CARTEIRA</t>
        </is>
      </c>
      <c r="K1217" t="inlineStr">
        <is>
          <t>CONTRATO</t>
        </is>
      </c>
      <c r="L1217" t="n">
        <v>1882.27</v>
      </c>
      <c r="M1217" t="inlineStr">
        <is>
          <t>IBIRAPITANGA FASE 3</t>
        </is>
      </c>
      <c r="N1217" s="142">
        <f>DATE(YEAR(G1217),MONTH(G1217),1)</f>
        <v/>
      </c>
      <c r="O1217" s="132">
        <f>IF(G1217&gt;$K$3,"Futuro","Atraso")</f>
        <v/>
      </c>
      <c r="P1217">
        <f>12*(YEAR(G1217)-YEAR($K$3))+(MONTH(G1217)-MONTH($K$3))</f>
        <v/>
      </c>
      <c r="Q1217" s="366">
        <f>IF(M1217="IBIRAPITANGA FASE 3",IF(O1217="Atraso",L1217,L1217/(1+$I$2)^P1217),IF(O1217="Atraso",L1217,L1217/(1+$I$1)^P1217))</f>
        <v/>
      </c>
      <c r="R1217">
        <f>IF(O1217="Atraso",$K$3-G1217,0)</f>
        <v/>
      </c>
      <c r="S1217">
        <f>IF(R1217&lt;=15,"Até 15",IF(R1217&lt;=30,"Entre 15 e 30",IF(R1217&lt;=60,"Entre 30 e 60",IF(R1217&lt;=90,"Entre 60 e 90",IF(R1217&lt;=120,"Entre 90 e 120",IF(R1217&lt;=150,"Entre 120 e 150",IF(R1217&lt;=180,"Entre 150 e 180","Superior a 180")))))))</f>
        <v/>
      </c>
    </row>
    <row r="1218">
      <c r="A1218" t="inlineStr">
        <is>
          <t>Q06L06</t>
        </is>
      </c>
      <c r="B1218" t="inlineStr">
        <is>
          <t>WELLINGTON ALVES DE SOUZA</t>
        </is>
      </c>
      <c r="C1218" t="n">
        <v>1</v>
      </c>
      <c r="D1218" t="inlineStr">
        <is>
          <t>IPCA</t>
        </is>
      </c>
      <c r="E1218" t="n">
        <v>0.009488792934583046</v>
      </c>
      <c r="F1218" t="inlineStr">
        <is>
          <t>MENSAL</t>
        </is>
      </c>
      <c r="G1218" t="n">
        <v>46376</v>
      </c>
      <c r="H1218" t="n">
        <v>46376</v>
      </c>
      <c r="I1218" t="n">
        <v>72</v>
      </c>
      <c r="J1218" t="inlineStr">
        <is>
          <t>CARTEIRA</t>
        </is>
      </c>
      <c r="K1218" t="inlineStr">
        <is>
          <t>CONTRATO</t>
        </is>
      </c>
      <c r="L1218" t="n">
        <v>1882.27</v>
      </c>
      <c r="M1218" t="inlineStr">
        <is>
          <t>IBIRAPITANGA FASE 3</t>
        </is>
      </c>
      <c r="N1218" s="142">
        <f>DATE(YEAR(G1218),MONTH(G1218),1)</f>
        <v/>
      </c>
      <c r="O1218" s="132">
        <f>IF(G1218&gt;$K$3,"Futuro","Atraso")</f>
        <v/>
      </c>
      <c r="P1218">
        <f>12*(YEAR(G1218)-YEAR($K$3))+(MONTH(G1218)-MONTH($K$3))</f>
        <v/>
      </c>
      <c r="Q1218" s="366">
        <f>IF(M1218="IBIRAPITANGA FASE 3",IF(O1218="Atraso",L1218,L1218/(1+$I$2)^P1218),IF(O1218="Atraso",L1218,L1218/(1+$I$1)^P1218))</f>
        <v/>
      </c>
      <c r="R1218">
        <f>IF(O1218="Atraso",$K$3-G1218,0)</f>
        <v/>
      </c>
      <c r="S1218">
        <f>IF(R1218&lt;=15,"Até 15",IF(R1218&lt;=30,"Entre 15 e 30",IF(R1218&lt;=60,"Entre 30 e 60",IF(R1218&lt;=90,"Entre 60 e 90",IF(R1218&lt;=120,"Entre 90 e 120",IF(R1218&lt;=150,"Entre 120 e 150",IF(R1218&lt;=180,"Entre 150 e 180","Superior a 180")))))))</f>
        <v/>
      </c>
    </row>
    <row r="1219">
      <c r="A1219" t="inlineStr">
        <is>
          <t>Q06L06</t>
        </is>
      </c>
      <c r="B1219" t="inlineStr">
        <is>
          <t>WELLINGTON ALVES DE SOUZA</t>
        </is>
      </c>
      <c r="C1219" t="n">
        <v>1</v>
      </c>
      <c r="D1219" t="inlineStr">
        <is>
          <t>IPCA</t>
        </is>
      </c>
      <c r="E1219" t="n">
        <v>0.009488792934583046</v>
      </c>
      <c r="F1219" t="inlineStr">
        <is>
          <t>MENSAL</t>
        </is>
      </c>
      <c r="G1219" t="n">
        <v>46407</v>
      </c>
      <c r="H1219" t="n">
        <v>46407</v>
      </c>
      <c r="I1219" t="n">
        <v>73</v>
      </c>
      <c r="J1219" t="inlineStr">
        <is>
          <t>CARTEIRA</t>
        </is>
      </c>
      <c r="K1219" t="inlineStr">
        <is>
          <t>CONTRATO</t>
        </is>
      </c>
      <c r="L1219" t="n">
        <v>1882.27</v>
      </c>
      <c r="M1219" t="inlineStr">
        <is>
          <t>IBIRAPITANGA FASE 3</t>
        </is>
      </c>
      <c r="N1219" s="142">
        <f>DATE(YEAR(G1219),MONTH(G1219),1)</f>
        <v/>
      </c>
      <c r="O1219" s="132">
        <f>IF(G1219&gt;$K$3,"Futuro","Atraso")</f>
        <v/>
      </c>
      <c r="P1219">
        <f>12*(YEAR(G1219)-YEAR($K$3))+(MONTH(G1219)-MONTH($K$3))</f>
        <v/>
      </c>
      <c r="Q1219" s="366">
        <f>IF(M1219="IBIRAPITANGA FASE 3",IF(O1219="Atraso",L1219,L1219/(1+$I$2)^P1219),IF(O1219="Atraso",L1219,L1219/(1+$I$1)^P1219))</f>
        <v/>
      </c>
      <c r="R1219">
        <f>IF(O1219="Atraso",$K$3-G1219,0)</f>
        <v/>
      </c>
      <c r="S1219">
        <f>IF(R1219&lt;=15,"Até 15",IF(R1219&lt;=30,"Entre 15 e 30",IF(R1219&lt;=60,"Entre 30 e 60",IF(R1219&lt;=90,"Entre 60 e 90",IF(R1219&lt;=120,"Entre 90 e 120",IF(R1219&lt;=150,"Entre 120 e 150",IF(R1219&lt;=180,"Entre 150 e 180","Superior a 180")))))))</f>
        <v/>
      </c>
    </row>
    <row r="1220">
      <c r="A1220" t="inlineStr">
        <is>
          <t>Q06L06</t>
        </is>
      </c>
      <c r="B1220" t="inlineStr">
        <is>
          <t>WELLINGTON ALVES DE SOUZA</t>
        </is>
      </c>
      <c r="C1220" t="n">
        <v>1</v>
      </c>
      <c r="D1220" t="inlineStr">
        <is>
          <t>IPCA</t>
        </is>
      </c>
      <c r="E1220" t="n">
        <v>0.009488792934583046</v>
      </c>
      <c r="F1220" t="inlineStr">
        <is>
          <t>MENSAL</t>
        </is>
      </c>
      <c r="G1220" t="n">
        <v>46438</v>
      </c>
      <c r="H1220" t="n">
        <v>46438</v>
      </c>
      <c r="I1220" t="n">
        <v>74</v>
      </c>
      <c r="J1220" t="inlineStr">
        <is>
          <t>CARTEIRA</t>
        </is>
      </c>
      <c r="K1220" t="inlineStr">
        <is>
          <t>CONTRATO</t>
        </is>
      </c>
      <c r="L1220" t="n">
        <v>1882.27</v>
      </c>
      <c r="M1220" t="inlineStr">
        <is>
          <t>IBIRAPITANGA FASE 3</t>
        </is>
      </c>
      <c r="N1220" s="142">
        <f>DATE(YEAR(G1220),MONTH(G1220),1)</f>
        <v/>
      </c>
      <c r="O1220" s="132">
        <f>IF(G1220&gt;$K$3,"Futuro","Atraso")</f>
        <v/>
      </c>
      <c r="P1220">
        <f>12*(YEAR(G1220)-YEAR($K$3))+(MONTH(G1220)-MONTH($K$3))</f>
        <v/>
      </c>
      <c r="Q1220" s="366">
        <f>IF(M1220="IBIRAPITANGA FASE 3",IF(O1220="Atraso",L1220,L1220/(1+$I$2)^P1220),IF(O1220="Atraso",L1220,L1220/(1+$I$1)^P1220))</f>
        <v/>
      </c>
      <c r="R1220">
        <f>IF(O1220="Atraso",$K$3-G1220,0)</f>
        <v/>
      </c>
      <c r="S1220">
        <f>IF(R1220&lt;=15,"Até 15",IF(R1220&lt;=30,"Entre 15 e 30",IF(R1220&lt;=60,"Entre 30 e 60",IF(R1220&lt;=90,"Entre 60 e 90",IF(R1220&lt;=120,"Entre 90 e 120",IF(R1220&lt;=150,"Entre 120 e 150",IF(R1220&lt;=180,"Entre 150 e 180","Superior a 180")))))))</f>
        <v/>
      </c>
    </row>
    <row r="1221">
      <c r="A1221" t="inlineStr">
        <is>
          <t>Q06L06</t>
        </is>
      </c>
      <c r="B1221" t="inlineStr">
        <is>
          <t>WELLINGTON ALVES DE SOUZA</t>
        </is>
      </c>
      <c r="C1221" t="n">
        <v>1</v>
      </c>
      <c r="D1221" t="inlineStr">
        <is>
          <t>IPCA</t>
        </is>
      </c>
      <c r="E1221" t="n">
        <v>0.009488792934583046</v>
      </c>
      <c r="F1221" t="inlineStr">
        <is>
          <t>MENSAL</t>
        </is>
      </c>
      <c r="G1221" t="n">
        <v>46466</v>
      </c>
      <c r="H1221" t="n">
        <v>46466</v>
      </c>
      <c r="I1221" t="n">
        <v>75</v>
      </c>
      <c r="J1221" t="inlineStr">
        <is>
          <t>CARTEIRA</t>
        </is>
      </c>
      <c r="K1221" t="inlineStr">
        <is>
          <t>CONTRATO</t>
        </is>
      </c>
      <c r="L1221" t="n">
        <v>1882.27</v>
      </c>
      <c r="M1221" t="inlineStr">
        <is>
          <t>IBIRAPITANGA FASE 3</t>
        </is>
      </c>
      <c r="N1221" s="142">
        <f>DATE(YEAR(G1221),MONTH(G1221),1)</f>
        <v/>
      </c>
      <c r="O1221" s="132">
        <f>IF(G1221&gt;$K$3,"Futuro","Atraso")</f>
        <v/>
      </c>
      <c r="P1221">
        <f>12*(YEAR(G1221)-YEAR($K$3))+(MONTH(G1221)-MONTH($K$3))</f>
        <v/>
      </c>
      <c r="Q1221" s="366">
        <f>IF(M1221="IBIRAPITANGA FASE 3",IF(O1221="Atraso",L1221,L1221/(1+$I$2)^P1221),IF(O1221="Atraso",L1221,L1221/(1+$I$1)^P1221))</f>
        <v/>
      </c>
      <c r="R1221">
        <f>IF(O1221="Atraso",$K$3-G1221,0)</f>
        <v/>
      </c>
      <c r="S1221">
        <f>IF(R1221&lt;=15,"Até 15",IF(R1221&lt;=30,"Entre 15 e 30",IF(R1221&lt;=60,"Entre 30 e 60",IF(R1221&lt;=90,"Entre 60 e 90",IF(R1221&lt;=120,"Entre 90 e 120",IF(R1221&lt;=150,"Entre 120 e 150",IF(R1221&lt;=180,"Entre 150 e 180","Superior a 180")))))))</f>
        <v/>
      </c>
    </row>
    <row r="1222">
      <c r="A1222" t="inlineStr">
        <is>
          <t>Q06L06</t>
        </is>
      </c>
      <c r="B1222" t="inlineStr">
        <is>
          <t>WELLINGTON ALVES DE SOUZA</t>
        </is>
      </c>
      <c r="C1222" t="n">
        <v>1</v>
      </c>
      <c r="D1222" t="inlineStr">
        <is>
          <t>IPCA</t>
        </is>
      </c>
      <c r="E1222" t="n">
        <v>0.009488792934583046</v>
      </c>
      <c r="F1222" t="inlineStr">
        <is>
          <t>MENSAL</t>
        </is>
      </c>
      <c r="G1222" t="n">
        <v>46497</v>
      </c>
      <c r="H1222" t="n">
        <v>46497</v>
      </c>
      <c r="I1222" t="n">
        <v>76</v>
      </c>
      <c r="J1222" t="inlineStr">
        <is>
          <t>CARTEIRA</t>
        </is>
      </c>
      <c r="K1222" t="inlineStr">
        <is>
          <t>CONTRATO</t>
        </is>
      </c>
      <c r="L1222" t="n">
        <v>1882.27</v>
      </c>
      <c r="M1222" t="inlineStr">
        <is>
          <t>IBIRAPITANGA FASE 3</t>
        </is>
      </c>
      <c r="N1222" s="142">
        <f>DATE(YEAR(G1222),MONTH(G1222),1)</f>
        <v/>
      </c>
      <c r="O1222" s="132">
        <f>IF(G1222&gt;$K$3,"Futuro","Atraso")</f>
        <v/>
      </c>
      <c r="P1222">
        <f>12*(YEAR(G1222)-YEAR($K$3))+(MONTH(G1222)-MONTH($K$3))</f>
        <v/>
      </c>
      <c r="Q1222" s="366">
        <f>IF(M1222="IBIRAPITANGA FASE 3",IF(O1222="Atraso",L1222,L1222/(1+$I$2)^P1222),IF(O1222="Atraso",L1222,L1222/(1+$I$1)^P1222))</f>
        <v/>
      </c>
      <c r="R1222">
        <f>IF(O1222="Atraso",$K$3-G1222,0)</f>
        <v/>
      </c>
      <c r="S1222">
        <f>IF(R1222&lt;=15,"Até 15",IF(R1222&lt;=30,"Entre 15 e 30",IF(R1222&lt;=60,"Entre 30 e 60",IF(R1222&lt;=90,"Entre 60 e 90",IF(R1222&lt;=120,"Entre 90 e 120",IF(R1222&lt;=150,"Entre 120 e 150",IF(R1222&lt;=180,"Entre 150 e 180","Superior a 180")))))))</f>
        <v/>
      </c>
    </row>
    <row r="1223">
      <c r="A1223" t="inlineStr">
        <is>
          <t>Q06L06</t>
        </is>
      </c>
      <c r="B1223" t="inlineStr">
        <is>
          <t>WELLINGTON ALVES DE SOUZA</t>
        </is>
      </c>
      <c r="C1223" t="n">
        <v>1</v>
      </c>
      <c r="D1223" t="inlineStr">
        <is>
          <t>IPCA</t>
        </is>
      </c>
      <c r="E1223" t="n">
        <v>0.009488792934583046</v>
      </c>
      <c r="F1223" t="inlineStr">
        <is>
          <t>MENSAL</t>
        </is>
      </c>
      <c r="G1223" t="n">
        <v>46527</v>
      </c>
      <c r="H1223" t="n">
        <v>46527</v>
      </c>
      <c r="I1223" t="n">
        <v>77</v>
      </c>
      <c r="J1223" t="inlineStr">
        <is>
          <t>CARTEIRA</t>
        </is>
      </c>
      <c r="K1223" t="inlineStr">
        <is>
          <t>CONTRATO</t>
        </is>
      </c>
      <c r="L1223" t="n">
        <v>1882.27</v>
      </c>
      <c r="M1223" t="inlineStr">
        <is>
          <t>IBIRAPITANGA FASE 3</t>
        </is>
      </c>
      <c r="N1223" s="142">
        <f>DATE(YEAR(G1223),MONTH(G1223),1)</f>
        <v/>
      </c>
      <c r="O1223" s="132">
        <f>IF(G1223&gt;$K$3,"Futuro","Atraso")</f>
        <v/>
      </c>
      <c r="P1223">
        <f>12*(YEAR(G1223)-YEAR($K$3))+(MONTH(G1223)-MONTH($K$3))</f>
        <v/>
      </c>
      <c r="Q1223" s="366">
        <f>IF(M1223="IBIRAPITANGA FASE 3",IF(O1223="Atraso",L1223,L1223/(1+$I$2)^P1223),IF(O1223="Atraso",L1223,L1223/(1+$I$1)^P1223))</f>
        <v/>
      </c>
      <c r="R1223">
        <f>IF(O1223="Atraso",$K$3-G1223,0)</f>
        <v/>
      </c>
      <c r="S1223">
        <f>IF(R1223&lt;=15,"Até 15",IF(R1223&lt;=30,"Entre 15 e 30",IF(R1223&lt;=60,"Entre 30 e 60",IF(R1223&lt;=90,"Entre 60 e 90",IF(R1223&lt;=120,"Entre 90 e 120",IF(R1223&lt;=150,"Entre 120 e 150",IF(R1223&lt;=180,"Entre 150 e 180","Superior a 180")))))))</f>
        <v/>
      </c>
    </row>
    <row r="1224">
      <c r="A1224" t="inlineStr">
        <is>
          <t>Q06L06</t>
        </is>
      </c>
      <c r="B1224" t="inlineStr">
        <is>
          <t>WELLINGTON ALVES DE SOUZA</t>
        </is>
      </c>
      <c r="C1224" t="n">
        <v>1</v>
      </c>
      <c r="D1224" t="inlineStr">
        <is>
          <t>IPCA</t>
        </is>
      </c>
      <c r="E1224" t="n">
        <v>0.009488792934583046</v>
      </c>
      <c r="F1224" t="inlineStr">
        <is>
          <t>MENSAL</t>
        </is>
      </c>
      <c r="G1224" t="n">
        <v>46558</v>
      </c>
      <c r="H1224" t="n">
        <v>46558</v>
      </c>
      <c r="I1224" t="n">
        <v>78</v>
      </c>
      <c r="J1224" t="inlineStr">
        <is>
          <t>CARTEIRA</t>
        </is>
      </c>
      <c r="K1224" t="inlineStr">
        <is>
          <t>CONTRATO</t>
        </is>
      </c>
      <c r="L1224" t="n">
        <v>1882.27</v>
      </c>
      <c r="M1224" t="inlineStr">
        <is>
          <t>IBIRAPITANGA FASE 3</t>
        </is>
      </c>
      <c r="N1224" s="142">
        <f>DATE(YEAR(G1224),MONTH(G1224),1)</f>
        <v/>
      </c>
      <c r="O1224" s="132">
        <f>IF(G1224&gt;$K$3,"Futuro","Atraso")</f>
        <v/>
      </c>
      <c r="P1224">
        <f>12*(YEAR(G1224)-YEAR($K$3))+(MONTH(G1224)-MONTH($K$3))</f>
        <v/>
      </c>
      <c r="Q1224" s="366">
        <f>IF(M1224="IBIRAPITANGA FASE 3",IF(O1224="Atraso",L1224,L1224/(1+$I$2)^P1224),IF(O1224="Atraso",L1224,L1224/(1+$I$1)^P1224))</f>
        <v/>
      </c>
      <c r="R1224">
        <f>IF(O1224="Atraso",$K$3-G1224,0)</f>
        <v/>
      </c>
      <c r="S1224">
        <f>IF(R1224&lt;=15,"Até 15",IF(R1224&lt;=30,"Entre 15 e 30",IF(R1224&lt;=60,"Entre 30 e 60",IF(R1224&lt;=90,"Entre 60 e 90",IF(R1224&lt;=120,"Entre 90 e 120",IF(R1224&lt;=150,"Entre 120 e 150",IF(R1224&lt;=180,"Entre 150 e 180","Superior a 180")))))))</f>
        <v/>
      </c>
    </row>
    <row r="1225">
      <c r="A1225" t="inlineStr">
        <is>
          <t>Q06L06</t>
        </is>
      </c>
      <c r="B1225" t="inlineStr">
        <is>
          <t>WELLINGTON ALVES DE SOUZA</t>
        </is>
      </c>
      <c r="C1225" t="n">
        <v>1</v>
      </c>
      <c r="D1225" t="inlineStr">
        <is>
          <t>IPCA</t>
        </is>
      </c>
      <c r="E1225" t="n">
        <v>0.009488792934583046</v>
      </c>
      <c r="F1225" t="inlineStr">
        <is>
          <t>MENSAL</t>
        </is>
      </c>
      <c r="G1225" t="n">
        <v>46588</v>
      </c>
      <c r="H1225" t="n">
        <v>46588</v>
      </c>
      <c r="I1225" t="n">
        <v>79</v>
      </c>
      <c r="J1225" t="inlineStr">
        <is>
          <t>CARTEIRA</t>
        </is>
      </c>
      <c r="K1225" t="inlineStr">
        <is>
          <t>CONTRATO</t>
        </is>
      </c>
      <c r="L1225" t="n">
        <v>1882.27</v>
      </c>
      <c r="M1225" t="inlineStr">
        <is>
          <t>IBIRAPITANGA FASE 3</t>
        </is>
      </c>
      <c r="N1225" s="142">
        <f>DATE(YEAR(G1225),MONTH(G1225),1)</f>
        <v/>
      </c>
      <c r="O1225" s="132">
        <f>IF(G1225&gt;$K$3,"Futuro","Atraso")</f>
        <v/>
      </c>
      <c r="P1225">
        <f>12*(YEAR(G1225)-YEAR($K$3))+(MONTH(G1225)-MONTH($K$3))</f>
        <v/>
      </c>
      <c r="Q1225" s="366">
        <f>IF(M1225="IBIRAPITANGA FASE 3",IF(O1225="Atraso",L1225,L1225/(1+$I$2)^P1225),IF(O1225="Atraso",L1225,L1225/(1+$I$1)^P1225))</f>
        <v/>
      </c>
      <c r="R1225">
        <f>IF(O1225="Atraso",$K$3-G1225,0)</f>
        <v/>
      </c>
      <c r="S1225">
        <f>IF(R1225&lt;=15,"Até 15",IF(R1225&lt;=30,"Entre 15 e 30",IF(R1225&lt;=60,"Entre 30 e 60",IF(R1225&lt;=90,"Entre 60 e 90",IF(R1225&lt;=120,"Entre 90 e 120",IF(R1225&lt;=150,"Entre 120 e 150",IF(R1225&lt;=180,"Entre 150 e 180","Superior a 180")))))))</f>
        <v/>
      </c>
    </row>
    <row r="1226">
      <c r="A1226" t="inlineStr">
        <is>
          <t>Q06L06</t>
        </is>
      </c>
      <c r="B1226" t="inlineStr">
        <is>
          <t>WELLINGTON ALVES DE SOUZA</t>
        </is>
      </c>
      <c r="C1226" t="n">
        <v>1</v>
      </c>
      <c r="D1226" t="inlineStr">
        <is>
          <t>IPCA</t>
        </is>
      </c>
      <c r="E1226" t="n">
        <v>0.009488792934583046</v>
      </c>
      <c r="F1226" t="inlineStr">
        <is>
          <t>MENSAL</t>
        </is>
      </c>
      <c r="G1226" t="n">
        <v>46619</v>
      </c>
      <c r="H1226" t="n">
        <v>46619</v>
      </c>
      <c r="I1226" t="n">
        <v>80</v>
      </c>
      <c r="J1226" t="inlineStr">
        <is>
          <t>CARTEIRA</t>
        </is>
      </c>
      <c r="K1226" t="inlineStr">
        <is>
          <t>CONTRATO</t>
        </is>
      </c>
      <c r="L1226" t="n">
        <v>1882.27</v>
      </c>
      <c r="M1226" t="inlineStr">
        <is>
          <t>IBIRAPITANGA FASE 3</t>
        </is>
      </c>
      <c r="N1226" s="142">
        <f>DATE(YEAR(G1226),MONTH(G1226),1)</f>
        <v/>
      </c>
      <c r="O1226" s="132">
        <f>IF(G1226&gt;$K$3,"Futuro","Atraso")</f>
        <v/>
      </c>
      <c r="P1226">
        <f>12*(YEAR(G1226)-YEAR($K$3))+(MONTH(G1226)-MONTH($K$3))</f>
        <v/>
      </c>
      <c r="Q1226" s="366">
        <f>IF(M1226="IBIRAPITANGA FASE 3",IF(O1226="Atraso",L1226,L1226/(1+$I$2)^P1226),IF(O1226="Atraso",L1226,L1226/(1+$I$1)^P1226))</f>
        <v/>
      </c>
      <c r="R1226">
        <f>IF(O1226="Atraso",$K$3-G1226,0)</f>
        <v/>
      </c>
      <c r="S1226">
        <f>IF(R1226&lt;=15,"Até 15",IF(R1226&lt;=30,"Entre 15 e 30",IF(R1226&lt;=60,"Entre 30 e 60",IF(R1226&lt;=90,"Entre 60 e 90",IF(R1226&lt;=120,"Entre 90 e 120",IF(R1226&lt;=150,"Entre 120 e 150",IF(R1226&lt;=180,"Entre 150 e 180","Superior a 180")))))))</f>
        <v/>
      </c>
    </row>
    <row r="1227">
      <c r="A1227" t="inlineStr">
        <is>
          <t>Q06L06</t>
        </is>
      </c>
      <c r="B1227" t="inlineStr">
        <is>
          <t>WELLINGTON ALVES DE SOUZA</t>
        </is>
      </c>
      <c r="C1227" t="n">
        <v>1</v>
      </c>
      <c r="D1227" t="inlineStr">
        <is>
          <t>IPCA</t>
        </is>
      </c>
      <c r="E1227" t="n">
        <v>0.009488792934583046</v>
      </c>
      <c r="F1227" t="inlineStr">
        <is>
          <t>MENSAL</t>
        </is>
      </c>
      <c r="G1227" t="n">
        <v>46619</v>
      </c>
      <c r="H1227" t="n">
        <v>46619</v>
      </c>
      <c r="I1227" t="n">
        <v>7</v>
      </c>
      <c r="J1227" t="inlineStr">
        <is>
          <t>CARTEIRA</t>
        </is>
      </c>
      <c r="K1227" t="inlineStr">
        <is>
          <t>CONTRATO</t>
        </is>
      </c>
      <c r="L1227" t="n">
        <v>5951.02</v>
      </c>
      <c r="M1227" t="inlineStr">
        <is>
          <t>IBIRAPITANGA FASE 3</t>
        </is>
      </c>
      <c r="N1227" s="142">
        <f>DATE(YEAR(G1227),MONTH(G1227),1)</f>
        <v/>
      </c>
      <c r="O1227" s="132">
        <f>IF(G1227&gt;$K$3,"Futuro","Atraso")</f>
        <v/>
      </c>
      <c r="P1227">
        <f>12*(YEAR(G1227)-YEAR($K$3))+(MONTH(G1227)-MONTH($K$3))</f>
        <v/>
      </c>
      <c r="Q1227" s="366">
        <f>IF(M1227="IBIRAPITANGA FASE 3",IF(O1227="Atraso",L1227,L1227/(1+$I$2)^P1227),IF(O1227="Atraso",L1227,L1227/(1+$I$1)^P1227))</f>
        <v/>
      </c>
      <c r="R1227">
        <f>IF(O1227="Atraso",$K$3-G1227,0)</f>
        <v/>
      </c>
      <c r="S1227">
        <f>IF(R1227&lt;=15,"Até 15",IF(R1227&lt;=30,"Entre 15 e 30",IF(R1227&lt;=60,"Entre 30 e 60",IF(R1227&lt;=90,"Entre 60 e 90",IF(R1227&lt;=120,"Entre 90 e 120",IF(R1227&lt;=150,"Entre 120 e 150",IF(R1227&lt;=180,"Entre 150 e 180","Superior a 180")))))))</f>
        <v/>
      </c>
    </row>
    <row r="1228">
      <c r="A1228" t="inlineStr">
        <is>
          <t>Q06L06</t>
        </is>
      </c>
      <c r="B1228" t="inlineStr">
        <is>
          <t>WELLINGTON ALVES DE SOUZA</t>
        </is>
      </c>
      <c r="C1228" t="n">
        <v>1</v>
      </c>
      <c r="D1228" t="inlineStr">
        <is>
          <t>IPCA</t>
        </is>
      </c>
      <c r="E1228" t="n">
        <v>0.009488792934583046</v>
      </c>
      <c r="F1228" t="inlineStr">
        <is>
          <t>MENSAL</t>
        </is>
      </c>
      <c r="G1228" t="n">
        <v>46650</v>
      </c>
      <c r="H1228" t="n">
        <v>46650</v>
      </c>
      <c r="I1228" t="n">
        <v>81</v>
      </c>
      <c r="J1228" t="inlineStr">
        <is>
          <t>CARTEIRA</t>
        </is>
      </c>
      <c r="K1228" t="inlineStr">
        <is>
          <t>CONTRATO</t>
        </is>
      </c>
      <c r="L1228" t="n">
        <v>1882.27</v>
      </c>
      <c r="M1228" t="inlineStr">
        <is>
          <t>IBIRAPITANGA FASE 3</t>
        </is>
      </c>
      <c r="N1228" s="142">
        <f>DATE(YEAR(G1228),MONTH(G1228),1)</f>
        <v/>
      </c>
      <c r="O1228" s="132">
        <f>IF(G1228&gt;$K$3,"Futuro","Atraso")</f>
        <v/>
      </c>
      <c r="P1228">
        <f>12*(YEAR(G1228)-YEAR($K$3))+(MONTH(G1228)-MONTH($K$3))</f>
        <v/>
      </c>
      <c r="Q1228" s="366">
        <f>IF(M1228="IBIRAPITANGA FASE 3",IF(O1228="Atraso",L1228,L1228/(1+$I$2)^P1228),IF(O1228="Atraso",L1228,L1228/(1+$I$1)^P1228))</f>
        <v/>
      </c>
      <c r="R1228">
        <f>IF(O1228="Atraso",$K$3-G1228,0)</f>
        <v/>
      </c>
      <c r="S1228">
        <f>IF(R1228&lt;=15,"Até 15",IF(R1228&lt;=30,"Entre 15 e 30",IF(R1228&lt;=60,"Entre 30 e 60",IF(R1228&lt;=90,"Entre 60 e 90",IF(R1228&lt;=120,"Entre 90 e 120",IF(R1228&lt;=150,"Entre 120 e 150",IF(R1228&lt;=180,"Entre 150 e 180","Superior a 180")))))))</f>
        <v/>
      </c>
    </row>
    <row r="1229">
      <c r="A1229" t="inlineStr">
        <is>
          <t>Q06L06</t>
        </is>
      </c>
      <c r="B1229" t="inlineStr">
        <is>
          <t>WELLINGTON ALVES DE SOUZA</t>
        </is>
      </c>
      <c r="C1229" t="n">
        <v>1</v>
      </c>
      <c r="D1229" t="inlineStr">
        <is>
          <t>IPCA</t>
        </is>
      </c>
      <c r="E1229" t="n">
        <v>0.009488792934583046</v>
      </c>
      <c r="F1229" t="inlineStr">
        <is>
          <t>MENSAL</t>
        </is>
      </c>
      <c r="G1229" t="n">
        <v>46680</v>
      </c>
      <c r="H1229" t="n">
        <v>46680</v>
      </c>
      <c r="I1229" t="n">
        <v>82</v>
      </c>
      <c r="J1229" t="inlineStr">
        <is>
          <t>CARTEIRA</t>
        </is>
      </c>
      <c r="K1229" t="inlineStr">
        <is>
          <t>CONTRATO</t>
        </is>
      </c>
      <c r="L1229" t="n">
        <v>1882.27</v>
      </c>
      <c r="M1229" t="inlineStr">
        <is>
          <t>IBIRAPITANGA FASE 3</t>
        </is>
      </c>
      <c r="N1229" s="142">
        <f>DATE(YEAR(G1229),MONTH(G1229),1)</f>
        <v/>
      </c>
      <c r="O1229" s="132">
        <f>IF(G1229&gt;$K$3,"Futuro","Atraso")</f>
        <v/>
      </c>
      <c r="P1229">
        <f>12*(YEAR(G1229)-YEAR($K$3))+(MONTH(G1229)-MONTH($K$3))</f>
        <v/>
      </c>
      <c r="Q1229" s="366">
        <f>IF(M1229="IBIRAPITANGA FASE 3",IF(O1229="Atraso",L1229,L1229/(1+$I$2)^P1229),IF(O1229="Atraso",L1229,L1229/(1+$I$1)^P1229))</f>
        <v/>
      </c>
      <c r="R1229">
        <f>IF(O1229="Atraso",$K$3-G1229,0)</f>
        <v/>
      </c>
      <c r="S1229">
        <f>IF(R1229&lt;=15,"Até 15",IF(R1229&lt;=30,"Entre 15 e 30",IF(R1229&lt;=60,"Entre 30 e 60",IF(R1229&lt;=90,"Entre 60 e 90",IF(R1229&lt;=120,"Entre 90 e 120",IF(R1229&lt;=150,"Entre 120 e 150",IF(R1229&lt;=180,"Entre 150 e 180","Superior a 180")))))))</f>
        <v/>
      </c>
    </row>
    <row r="1230">
      <c r="A1230" t="inlineStr">
        <is>
          <t>Q06L06</t>
        </is>
      </c>
      <c r="B1230" t="inlineStr">
        <is>
          <t>WELLINGTON ALVES DE SOUZA</t>
        </is>
      </c>
      <c r="C1230" t="n">
        <v>1</v>
      </c>
      <c r="D1230" t="inlineStr">
        <is>
          <t>IPCA</t>
        </is>
      </c>
      <c r="E1230" t="n">
        <v>0.009488792934583046</v>
      </c>
      <c r="F1230" t="inlineStr">
        <is>
          <t>MENSAL</t>
        </is>
      </c>
      <c r="G1230" t="n">
        <v>46711</v>
      </c>
      <c r="H1230" t="n">
        <v>46711</v>
      </c>
      <c r="I1230" t="n">
        <v>83</v>
      </c>
      <c r="J1230" t="inlineStr">
        <is>
          <t>CARTEIRA</t>
        </is>
      </c>
      <c r="K1230" t="inlineStr">
        <is>
          <t>CONTRATO</t>
        </is>
      </c>
      <c r="L1230" t="n">
        <v>1882.27</v>
      </c>
      <c r="M1230" t="inlineStr">
        <is>
          <t>IBIRAPITANGA FASE 3</t>
        </is>
      </c>
      <c r="N1230" s="142">
        <f>DATE(YEAR(G1230),MONTH(G1230),1)</f>
        <v/>
      </c>
      <c r="O1230" s="132">
        <f>IF(G1230&gt;$K$3,"Futuro","Atraso")</f>
        <v/>
      </c>
      <c r="P1230">
        <f>12*(YEAR(G1230)-YEAR($K$3))+(MONTH(G1230)-MONTH($K$3))</f>
        <v/>
      </c>
      <c r="Q1230" s="366">
        <f>IF(M1230="IBIRAPITANGA FASE 3",IF(O1230="Atraso",L1230,L1230/(1+$I$2)^P1230),IF(O1230="Atraso",L1230,L1230/(1+$I$1)^P1230))</f>
        <v/>
      </c>
      <c r="R1230">
        <f>IF(O1230="Atraso",$K$3-G1230,0)</f>
        <v/>
      </c>
      <c r="S1230">
        <f>IF(R1230&lt;=15,"Até 15",IF(R1230&lt;=30,"Entre 15 e 30",IF(R1230&lt;=60,"Entre 30 e 60",IF(R1230&lt;=90,"Entre 60 e 90",IF(R1230&lt;=120,"Entre 90 e 120",IF(R1230&lt;=150,"Entre 120 e 150",IF(R1230&lt;=180,"Entre 150 e 180","Superior a 180")))))))</f>
        <v/>
      </c>
    </row>
    <row r="1231">
      <c r="A1231" t="inlineStr">
        <is>
          <t>Q06L06</t>
        </is>
      </c>
      <c r="B1231" t="inlineStr">
        <is>
          <t>WELLINGTON ALVES DE SOUZA</t>
        </is>
      </c>
      <c r="C1231" t="n">
        <v>1</v>
      </c>
      <c r="D1231" t="inlineStr">
        <is>
          <t>IPCA</t>
        </is>
      </c>
      <c r="E1231" t="n">
        <v>0.009488792934583046</v>
      </c>
      <c r="F1231" t="inlineStr">
        <is>
          <t>MENSAL</t>
        </is>
      </c>
      <c r="G1231" t="n">
        <v>46741</v>
      </c>
      <c r="H1231" t="n">
        <v>46741</v>
      </c>
      <c r="I1231" t="n">
        <v>84</v>
      </c>
      <c r="J1231" t="inlineStr">
        <is>
          <t>CARTEIRA</t>
        </is>
      </c>
      <c r="K1231" t="inlineStr">
        <is>
          <t>CONTRATO</t>
        </is>
      </c>
      <c r="L1231" t="n">
        <v>1882.27</v>
      </c>
      <c r="M1231" t="inlineStr">
        <is>
          <t>IBIRAPITANGA FASE 3</t>
        </is>
      </c>
      <c r="N1231" s="142">
        <f>DATE(YEAR(G1231),MONTH(G1231),1)</f>
        <v/>
      </c>
      <c r="O1231" s="132">
        <f>IF(G1231&gt;$K$3,"Futuro","Atraso")</f>
        <v/>
      </c>
      <c r="P1231">
        <f>12*(YEAR(G1231)-YEAR($K$3))+(MONTH(G1231)-MONTH($K$3))</f>
        <v/>
      </c>
      <c r="Q1231" s="366">
        <f>IF(M1231="IBIRAPITANGA FASE 3",IF(O1231="Atraso",L1231,L1231/(1+$I$2)^P1231),IF(O1231="Atraso",L1231,L1231/(1+$I$1)^P1231))</f>
        <v/>
      </c>
      <c r="R1231">
        <f>IF(O1231="Atraso",$K$3-G1231,0)</f>
        <v/>
      </c>
      <c r="S1231">
        <f>IF(R1231&lt;=15,"Até 15",IF(R1231&lt;=30,"Entre 15 e 30",IF(R1231&lt;=60,"Entre 30 e 60",IF(R1231&lt;=90,"Entre 60 e 90",IF(R1231&lt;=120,"Entre 90 e 120",IF(R1231&lt;=150,"Entre 120 e 150",IF(R1231&lt;=180,"Entre 150 e 180","Superior a 180")))))))</f>
        <v/>
      </c>
    </row>
    <row r="1232">
      <c r="A1232" t="inlineStr">
        <is>
          <t>Q06L06</t>
        </is>
      </c>
      <c r="B1232" t="inlineStr">
        <is>
          <t>WELLINGTON ALVES DE SOUZA</t>
        </is>
      </c>
      <c r="C1232" t="n">
        <v>1</v>
      </c>
      <c r="D1232" t="inlineStr">
        <is>
          <t>IPCA</t>
        </is>
      </c>
      <c r="E1232" t="n">
        <v>0.009488792934583046</v>
      </c>
      <c r="F1232" t="inlineStr">
        <is>
          <t>MENSAL</t>
        </is>
      </c>
      <c r="G1232" t="n">
        <v>46772</v>
      </c>
      <c r="H1232" t="n">
        <v>46772</v>
      </c>
      <c r="I1232" t="n">
        <v>85</v>
      </c>
      <c r="J1232" t="inlineStr">
        <is>
          <t>CARTEIRA</t>
        </is>
      </c>
      <c r="K1232" t="inlineStr">
        <is>
          <t>CONTRATO</t>
        </is>
      </c>
      <c r="L1232" t="n">
        <v>1882.27</v>
      </c>
      <c r="M1232" t="inlineStr">
        <is>
          <t>IBIRAPITANGA FASE 3</t>
        </is>
      </c>
      <c r="N1232" s="142">
        <f>DATE(YEAR(G1232),MONTH(G1232),1)</f>
        <v/>
      </c>
      <c r="O1232" s="132">
        <f>IF(G1232&gt;$K$3,"Futuro","Atraso")</f>
        <v/>
      </c>
      <c r="P1232">
        <f>12*(YEAR(G1232)-YEAR($K$3))+(MONTH(G1232)-MONTH($K$3))</f>
        <v/>
      </c>
      <c r="Q1232" s="366">
        <f>IF(M1232="IBIRAPITANGA FASE 3",IF(O1232="Atraso",L1232,L1232/(1+$I$2)^P1232),IF(O1232="Atraso",L1232,L1232/(1+$I$1)^P1232))</f>
        <v/>
      </c>
      <c r="R1232">
        <f>IF(O1232="Atraso",$K$3-G1232,0)</f>
        <v/>
      </c>
      <c r="S1232">
        <f>IF(R1232&lt;=15,"Até 15",IF(R1232&lt;=30,"Entre 15 e 30",IF(R1232&lt;=60,"Entre 30 e 60",IF(R1232&lt;=90,"Entre 60 e 90",IF(R1232&lt;=120,"Entre 90 e 120",IF(R1232&lt;=150,"Entre 120 e 150",IF(R1232&lt;=180,"Entre 150 e 180","Superior a 180")))))))</f>
        <v/>
      </c>
    </row>
    <row r="1233">
      <c r="A1233" t="inlineStr">
        <is>
          <t>Q06L06</t>
        </is>
      </c>
      <c r="B1233" t="inlineStr">
        <is>
          <t>WELLINGTON ALVES DE SOUZA</t>
        </is>
      </c>
      <c r="C1233" t="n">
        <v>1</v>
      </c>
      <c r="D1233" t="inlineStr">
        <is>
          <t>IPCA</t>
        </is>
      </c>
      <c r="E1233" t="n">
        <v>0.009488792934583046</v>
      </c>
      <c r="F1233" t="inlineStr">
        <is>
          <t>MENSAL</t>
        </is>
      </c>
      <c r="G1233" t="n">
        <v>46803</v>
      </c>
      <c r="H1233" t="n">
        <v>46803</v>
      </c>
      <c r="I1233" t="n">
        <v>86</v>
      </c>
      <c r="J1233" t="inlineStr">
        <is>
          <t>CARTEIRA</t>
        </is>
      </c>
      <c r="K1233" t="inlineStr">
        <is>
          <t>CONTRATO</t>
        </is>
      </c>
      <c r="L1233" t="n">
        <v>1882.27</v>
      </c>
      <c r="M1233" t="inlineStr">
        <is>
          <t>IBIRAPITANGA FASE 3</t>
        </is>
      </c>
      <c r="N1233" s="142">
        <f>DATE(YEAR(G1233),MONTH(G1233),1)</f>
        <v/>
      </c>
      <c r="O1233" s="132">
        <f>IF(G1233&gt;$K$3,"Futuro","Atraso")</f>
        <v/>
      </c>
      <c r="P1233">
        <f>12*(YEAR(G1233)-YEAR($K$3))+(MONTH(G1233)-MONTH($K$3))</f>
        <v/>
      </c>
      <c r="Q1233" s="366">
        <f>IF(M1233="IBIRAPITANGA FASE 3",IF(O1233="Atraso",L1233,L1233/(1+$I$2)^P1233),IF(O1233="Atraso",L1233,L1233/(1+$I$1)^P1233))</f>
        <v/>
      </c>
      <c r="R1233">
        <f>IF(O1233="Atraso",$K$3-G1233,0)</f>
        <v/>
      </c>
      <c r="S1233">
        <f>IF(R1233&lt;=15,"Até 15",IF(R1233&lt;=30,"Entre 15 e 30",IF(R1233&lt;=60,"Entre 30 e 60",IF(R1233&lt;=90,"Entre 60 e 90",IF(R1233&lt;=120,"Entre 90 e 120",IF(R1233&lt;=150,"Entre 120 e 150",IF(R1233&lt;=180,"Entre 150 e 180","Superior a 180")))))))</f>
        <v/>
      </c>
    </row>
    <row r="1234">
      <c r="A1234" t="inlineStr">
        <is>
          <t>Q06L06</t>
        </is>
      </c>
      <c r="B1234" t="inlineStr">
        <is>
          <t>WELLINGTON ALVES DE SOUZA</t>
        </is>
      </c>
      <c r="C1234" t="n">
        <v>1</v>
      </c>
      <c r="D1234" t="inlineStr">
        <is>
          <t>IPCA</t>
        </is>
      </c>
      <c r="E1234" t="n">
        <v>0.009488792934583046</v>
      </c>
      <c r="F1234" t="inlineStr">
        <is>
          <t>MENSAL</t>
        </is>
      </c>
      <c r="G1234" t="n">
        <v>46832</v>
      </c>
      <c r="H1234" t="n">
        <v>46832</v>
      </c>
      <c r="I1234" t="n">
        <v>87</v>
      </c>
      <c r="J1234" t="inlineStr">
        <is>
          <t>CARTEIRA</t>
        </is>
      </c>
      <c r="K1234" t="inlineStr">
        <is>
          <t>CONTRATO</t>
        </is>
      </c>
      <c r="L1234" t="n">
        <v>1882.27</v>
      </c>
      <c r="M1234" t="inlineStr">
        <is>
          <t>IBIRAPITANGA FASE 3</t>
        </is>
      </c>
      <c r="N1234" s="142">
        <f>DATE(YEAR(G1234),MONTH(G1234),1)</f>
        <v/>
      </c>
      <c r="O1234" s="132">
        <f>IF(G1234&gt;$K$3,"Futuro","Atraso")</f>
        <v/>
      </c>
      <c r="P1234">
        <f>12*(YEAR(G1234)-YEAR($K$3))+(MONTH(G1234)-MONTH($K$3))</f>
        <v/>
      </c>
      <c r="Q1234" s="366">
        <f>IF(M1234="IBIRAPITANGA FASE 3",IF(O1234="Atraso",L1234,L1234/(1+$I$2)^P1234),IF(O1234="Atraso",L1234,L1234/(1+$I$1)^P1234))</f>
        <v/>
      </c>
      <c r="R1234">
        <f>IF(O1234="Atraso",$K$3-G1234,0)</f>
        <v/>
      </c>
      <c r="S1234">
        <f>IF(R1234&lt;=15,"Até 15",IF(R1234&lt;=30,"Entre 15 e 30",IF(R1234&lt;=60,"Entre 30 e 60",IF(R1234&lt;=90,"Entre 60 e 90",IF(R1234&lt;=120,"Entre 90 e 120",IF(R1234&lt;=150,"Entre 120 e 150",IF(R1234&lt;=180,"Entre 150 e 180","Superior a 180")))))))</f>
        <v/>
      </c>
    </row>
    <row r="1235">
      <c r="A1235" t="inlineStr">
        <is>
          <t>Q06L06</t>
        </is>
      </c>
      <c r="B1235" t="inlineStr">
        <is>
          <t>WELLINGTON ALVES DE SOUZA</t>
        </is>
      </c>
      <c r="C1235" t="n">
        <v>1</v>
      </c>
      <c r="D1235" t="inlineStr">
        <is>
          <t>IPCA</t>
        </is>
      </c>
      <c r="E1235" t="n">
        <v>0.009488792934583046</v>
      </c>
      <c r="F1235" t="inlineStr">
        <is>
          <t>MENSAL</t>
        </is>
      </c>
      <c r="G1235" t="n">
        <v>46863</v>
      </c>
      <c r="H1235" t="n">
        <v>46863</v>
      </c>
      <c r="I1235" t="n">
        <v>88</v>
      </c>
      <c r="J1235" t="inlineStr">
        <is>
          <t>CARTEIRA</t>
        </is>
      </c>
      <c r="K1235" t="inlineStr">
        <is>
          <t>CONTRATO</t>
        </is>
      </c>
      <c r="L1235" t="n">
        <v>1882.27</v>
      </c>
      <c r="M1235" t="inlineStr">
        <is>
          <t>IBIRAPITANGA FASE 3</t>
        </is>
      </c>
      <c r="N1235" s="142">
        <f>DATE(YEAR(G1235),MONTH(G1235),1)</f>
        <v/>
      </c>
      <c r="O1235" s="132">
        <f>IF(G1235&gt;$K$3,"Futuro","Atraso")</f>
        <v/>
      </c>
      <c r="P1235">
        <f>12*(YEAR(G1235)-YEAR($K$3))+(MONTH(G1235)-MONTH($K$3))</f>
        <v/>
      </c>
      <c r="Q1235" s="366">
        <f>IF(M1235="IBIRAPITANGA FASE 3",IF(O1235="Atraso",L1235,L1235/(1+$I$2)^P1235),IF(O1235="Atraso",L1235,L1235/(1+$I$1)^P1235))</f>
        <v/>
      </c>
      <c r="R1235">
        <f>IF(O1235="Atraso",$K$3-G1235,0)</f>
        <v/>
      </c>
      <c r="S1235">
        <f>IF(R1235&lt;=15,"Até 15",IF(R1235&lt;=30,"Entre 15 e 30",IF(R1235&lt;=60,"Entre 30 e 60",IF(R1235&lt;=90,"Entre 60 e 90",IF(R1235&lt;=120,"Entre 90 e 120",IF(R1235&lt;=150,"Entre 120 e 150",IF(R1235&lt;=180,"Entre 150 e 180","Superior a 180")))))))</f>
        <v/>
      </c>
    </row>
    <row r="1236">
      <c r="A1236" t="inlineStr">
        <is>
          <t>Q06L06</t>
        </is>
      </c>
      <c r="B1236" t="inlineStr">
        <is>
          <t>WELLINGTON ALVES DE SOUZA</t>
        </is>
      </c>
      <c r="C1236" t="n">
        <v>1</v>
      </c>
      <c r="D1236" t="inlineStr">
        <is>
          <t>IPCA</t>
        </is>
      </c>
      <c r="E1236" t="n">
        <v>0.009488792934583046</v>
      </c>
      <c r="F1236" t="inlineStr">
        <is>
          <t>MENSAL</t>
        </is>
      </c>
      <c r="G1236" t="n">
        <v>46893</v>
      </c>
      <c r="H1236" t="n">
        <v>46893</v>
      </c>
      <c r="I1236" t="n">
        <v>89</v>
      </c>
      <c r="J1236" t="inlineStr">
        <is>
          <t>CARTEIRA</t>
        </is>
      </c>
      <c r="K1236" t="inlineStr">
        <is>
          <t>CONTRATO</t>
        </is>
      </c>
      <c r="L1236" t="n">
        <v>1882.27</v>
      </c>
      <c r="M1236" t="inlineStr">
        <is>
          <t>IBIRAPITANGA FASE 3</t>
        </is>
      </c>
      <c r="N1236" s="142">
        <f>DATE(YEAR(G1236),MONTH(G1236),1)</f>
        <v/>
      </c>
      <c r="O1236" s="132">
        <f>IF(G1236&gt;$K$3,"Futuro","Atraso")</f>
        <v/>
      </c>
      <c r="P1236">
        <f>12*(YEAR(G1236)-YEAR($K$3))+(MONTH(G1236)-MONTH($K$3))</f>
        <v/>
      </c>
      <c r="Q1236" s="366">
        <f>IF(M1236="IBIRAPITANGA FASE 3",IF(O1236="Atraso",L1236,L1236/(1+$I$2)^P1236),IF(O1236="Atraso",L1236,L1236/(1+$I$1)^P1236))</f>
        <v/>
      </c>
      <c r="R1236">
        <f>IF(O1236="Atraso",$K$3-G1236,0)</f>
        <v/>
      </c>
      <c r="S1236">
        <f>IF(R1236&lt;=15,"Até 15",IF(R1236&lt;=30,"Entre 15 e 30",IF(R1236&lt;=60,"Entre 30 e 60",IF(R1236&lt;=90,"Entre 60 e 90",IF(R1236&lt;=120,"Entre 90 e 120",IF(R1236&lt;=150,"Entre 120 e 150",IF(R1236&lt;=180,"Entre 150 e 180","Superior a 180")))))))</f>
        <v/>
      </c>
    </row>
    <row r="1237">
      <c r="A1237" t="inlineStr">
        <is>
          <t>Q06L06</t>
        </is>
      </c>
      <c r="B1237" t="inlineStr">
        <is>
          <t>WELLINGTON ALVES DE SOUZA</t>
        </is>
      </c>
      <c r="C1237" t="n">
        <v>1</v>
      </c>
      <c r="D1237" t="inlineStr">
        <is>
          <t>IPCA</t>
        </is>
      </c>
      <c r="E1237" t="n">
        <v>0.009488792934583046</v>
      </c>
      <c r="F1237" t="inlineStr">
        <is>
          <t>MENSAL</t>
        </is>
      </c>
      <c r="G1237" t="n">
        <v>46924</v>
      </c>
      <c r="H1237" t="n">
        <v>46924</v>
      </c>
      <c r="I1237" t="n">
        <v>90</v>
      </c>
      <c r="J1237" t="inlineStr">
        <is>
          <t>CARTEIRA</t>
        </is>
      </c>
      <c r="K1237" t="inlineStr">
        <is>
          <t>CONTRATO</t>
        </is>
      </c>
      <c r="L1237" t="n">
        <v>1882.27</v>
      </c>
      <c r="M1237" t="inlineStr">
        <is>
          <t>IBIRAPITANGA FASE 3</t>
        </is>
      </c>
      <c r="N1237" s="142">
        <f>DATE(YEAR(G1237),MONTH(G1237),1)</f>
        <v/>
      </c>
      <c r="O1237" s="132">
        <f>IF(G1237&gt;$K$3,"Futuro","Atraso")</f>
        <v/>
      </c>
      <c r="P1237">
        <f>12*(YEAR(G1237)-YEAR($K$3))+(MONTH(G1237)-MONTH($K$3))</f>
        <v/>
      </c>
      <c r="Q1237" s="366">
        <f>IF(M1237="IBIRAPITANGA FASE 3",IF(O1237="Atraso",L1237,L1237/(1+$I$2)^P1237),IF(O1237="Atraso",L1237,L1237/(1+$I$1)^P1237))</f>
        <v/>
      </c>
      <c r="R1237">
        <f>IF(O1237="Atraso",$K$3-G1237,0)</f>
        <v/>
      </c>
      <c r="S1237">
        <f>IF(R1237&lt;=15,"Até 15",IF(R1237&lt;=30,"Entre 15 e 30",IF(R1237&lt;=60,"Entre 30 e 60",IF(R1237&lt;=90,"Entre 60 e 90",IF(R1237&lt;=120,"Entre 90 e 120",IF(R1237&lt;=150,"Entre 120 e 150",IF(R1237&lt;=180,"Entre 150 e 180","Superior a 180")))))))</f>
        <v/>
      </c>
    </row>
    <row r="1238">
      <c r="A1238" t="inlineStr">
        <is>
          <t>Q06L06</t>
        </is>
      </c>
      <c r="B1238" t="inlineStr">
        <is>
          <t>WELLINGTON ALVES DE SOUZA</t>
        </is>
      </c>
      <c r="C1238" t="n">
        <v>1</v>
      </c>
      <c r="D1238" t="inlineStr">
        <is>
          <t>IPCA</t>
        </is>
      </c>
      <c r="E1238" t="n">
        <v>0.009488792934583046</v>
      </c>
      <c r="F1238" t="inlineStr">
        <is>
          <t>MENSAL</t>
        </is>
      </c>
      <c r="G1238" t="n">
        <v>46954</v>
      </c>
      <c r="H1238" t="n">
        <v>46954</v>
      </c>
      <c r="I1238" t="n">
        <v>91</v>
      </c>
      <c r="J1238" t="inlineStr">
        <is>
          <t>CARTEIRA</t>
        </is>
      </c>
      <c r="K1238" t="inlineStr">
        <is>
          <t>CONTRATO</t>
        </is>
      </c>
      <c r="L1238" t="n">
        <v>1882.27</v>
      </c>
      <c r="M1238" t="inlineStr">
        <is>
          <t>IBIRAPITANGA FASE 3</t>
        </is>
      </c>
      <c r="N1238" s="142">
        <f>DATE(YEAR(G1238),MONTH(G1238),1)</f>
        <v/>
      </c>
      <c r="O1238" s="132">
        <f>IF(G1238&gt;$K$3,"Futuro","Atraso")</f>
        <v/>
      </c>
      <c r="P1238">
        <f>12*(YEAR(G1238)-YEAR($K$3))+(MONTH(G1238)-MONTH($K$3))</f>
        <v/>
      </c>
      <c r="Q1238" s="366">
        <f>IF(M1238="IBIRAPITANGA FASE 3",IF(O1238="Atraso",L1238,L1238/(1+$I$2)^P1238),IF(O1238="Atraso",L1238,L1238/(1+$I$1)^P1238))</f>
        <v/>
      </c>
      <c r="R1238">
        <f>IF(O1238="Atraso",$K$3-G1238,0)</f>
        <v/>
      </c>
      <c r="S1238">
        <f>IF(R1238&lt;=15,"Até 15",IF(R1238&lt;=30,"Entre 15 e 30",IF(R1238&lt;=60,"Entre 30 e 60",IF(R1238&lt;=90,"Entre 60 e 90",IF(R1238&lt;=120,"Entre 90 e 120",IF(R1238&lt;=150,"Entre 120 e 150",IF(R1238&lt;=180,"Entre 150 e 180","Superior a 180")))))))</f>
        <v/>
      </c>
    </row>
    <row r="1239">
      <c r="A1239" t="inlineStr">
        <is>
          <t>Q06L06</t>
        </is>
      </c>
      <c r="B1239" t="inlineStr">
        <is>
          <t>WELLINGTON ALVES DE SOUZA</t>
        </is>
      </c>
      <c r="C1239" t="n">
        <v>1</v>
      </c>
      <c r="D1239" t="inlineStr">
        <is>
          <t>IPCA</t>
        </is>
      </c>
      <c r="E1239" t="n">
        <v>0.009488792934583046</v>
      </c>
      <c r="F1239" t="inlineStr">
        <is>
          <t>MENSAL</t>
        </is>
      </c>
      <c r="G1239" t="n">
        <v>46985</v>
      </c>
      <c r="H1239" t="n">
        <v>46985</v>
      </c>
      <c r="I1239" t="n">
        <v>92</v>
      </c>
      <c r="J1239" t="inlineStr">
        <is>
          <t>CARTEIRA</t>
        </is>
      </c>
      <c r="K1239" t="inlineStr">
        <is>
          <t>CONTRATO</t>
        </is>
      </c>
      <c r="L1239" t="n">
        <v>1882.27</v>
      </c>
      <c r="M1239" t="inlineStr">
        <is>
          <t>IBIRAPITANGA FASE 3</t>
        </is>
      </c>
      <c r="N1239" s="142">
        <f>DATE(YEAR(G1239),MONTH(G1239),1)</f>
        <v/>
      </c>
      <c r="O1239" s="132">
        <f>IF(G1239&gt;$K$3,"Futuro","Atraso")</f>
        <v/>
      </c>
      <c r="P1239">
        <f>12*(YEAR(G1239)-YEAR($K$3))+(MONTH(G1239)-MONTH($K$3))</f>
        <v/>
      </c>
      <c r="Q1239" s="366">
        <f>IF(M1239="IBIRAPITANGA FASE 3",IF(O1239="Atraso",L1239,L1239/(1+$I$2)^P1239),IF(O1239="Atraso",L1239,L1239/(1+$I$1)^P1239))</f>
        <v/>
      </c>
      <c r="R1239">
        <f>IF(O1239="Atraso",$K$3-G1239,0)</f>
        <v/>
      </c>
      <c r="S1239">
        <f>IF(R1239&lt;=15,"Até 15",IF(R1239&lt;=30,"Entre 15 e 30",IF(R1239&lt;=60,"Entre 30 e 60",IF(R1239&lt;=90,"Entre 60 e 90",IF(R1239&lt;=120,"Entre 90 e 120",IF(R1239&lt;=150,"Entre 120 e 150",IF(R1239&lt;=180,"Entre 150 e 180","Superior a 180")))))))</f>
        <v/>
      </c>
    </row>
    <row r="1240">
      <c r="A1240" t="inlineStr">
        <is>
          <t>Q06L06</t>
        </is>
      </c>
      <c r="B1240" t="inlineStr">
        <is>
          <t>WELLINGTON ALVES DE SOUZA</t>
        </is>
      </c>
      <c r="C1240" t="n">
        <v>1</v>
      </c>
      <c r="D1240" t="inlineStr">
        <is>
          <t>IPCA</t>
        </is>
      </c>
      <c r="E1240" t="n">
        <v>0.009488792934583046</v>
      </c>
      <c r="F1240" t="inlineStr">
        <is>
          <t>MENSAL</t>
        </is>
      </c>
      <c r="G1240" t="n">
        <v>46985</v>
      </c>
      <c r="H1240" t="n">
        <v>46985</v>
      </c>
      <c r="I1240" t="n">
        <v>8</v>
      </c>
      <c r="J1240" t="inlineStr">
        <is>
          <t>CARTEIRA</t>
        </is>
      </c>
      <c r="K1240" t="inlineStr">
        <is>
          <t>CONTRATO</t>
        </is>
      </c>
      <c r="L1240" t="n">
        <v>5951.02</v>
      </c>
      <c r="M1240" t="inlineStr">
        <is>
          <t>IBIRAPITANGA FASE 3</t>
        </is>
      </c>
      <c r="N1240" s="142">
        <f>DATE(YEAR(G1240),MONTH(G1240),1)</f>
        <v/>
      </c>
      <c r="O1240" s="132">
        <f>IF(G1240&gt;$K$3,"Futuro","Atraso")</f>
        <v/>
      </c>
      <c r="P1240">
        <f>12*(YEAR(G1240)-YEAR($K$3))+(MONTH(G1240)-MONTH($K$3))</f>
        <v/>
      </c>
      <c r="Q1240" s="366">
        <f>IF(M1240="IBIRAPITANGA FASE 3",IF(O1240="Atraso",L1240,L1240/(1+$I$2)^P1240),IF(O1240="Atraso",L1240,L1240/(1+$I$1)^P1240))</f>
        <v/>
      </c>
      <c r="R1240">
        <f>IF(O1240="Atraso",$K$3-G1240,0)</f>
        <v/>
      </c>
      <c r="S1240">
        <f>IF(R1240&lt;=15,"Até 15",IF(R1240&lt;=30,"Entre 15 e 30",IF(R1240&lt;=60,"Entre 30 e 60",IF(R1240&lt;=90,"Entre 60 e 90",IF(R1240&lt;=120,"Entre 90 e 120",IF(R1240&lt;=150,"Entre 120 e 150",IF(R1240&lt;=180,"Entre 150 e 180","Superior a 180")))))))</f>
        <v/>
      </c>
    </row>
    <row r="1241">
      <c r="A1241" t="inlineStr">
        <is>
          <t>Q06L06</t>
        </is>
      </c>
      <c r="B1241" t="inlineStr">
        <is>
          <t>WELLINGTON ALVES DE SOUZA</t>
        </is>
      </c>
      <c r="C1241" t="n">
        <v>1</v>
      </c>
      <c r="D1241" t="inlineStr">
        <is>
          <t>IPCA</t>
        </is>
      </c>
      <c r="E1241" t="n">
        <v>0.009488792934583046</v>
      </c>
      <c r="F1241" t="inlineStr">
        <is>
          <t>MENSAL</t>
        </is>
      </c>
      <c r="G1241" t="n">
        <v>47016</v>
      </c>
      <c r="H1241" t="n">
        <v>47016</v>
      </c>
      <c r="I1241" t="n">
        <v>93</v>
      </c>
      <c r="J1241" t="inlineStr">
        <is>
          <t>CARTEIRA</t>
        </is>
      </c>
      <c r="K1241" t="inlineStr">
        <is>
          <t>CONTRATO</t>
        </is>
      </c>
      <c r="L1241" t="n">
        <v>1882.27</v>
      </c>
      <c r="M1241" t="inlineStr">
        <is>
          <t>IBIRAPITANGA FASE 3</t>
        </is>
      </c>
      <c r="N1241" s="142">
        <f>DATE(YEAR(G1241),MONTH(G1241),1)</f>
        <v/>
      </c>
      <c r="O1241" s="132">
        <f>IF(G1241&gt;$K$3,"Futuro","Atraso")</f>
        <v/>
      </c>
      <c r="P1241">
        <f>12*(YEAR(G1241)-YEAR($K$3))+(MONTH(G1241)-MONTH($K$3))</f>
        <v/>
      </c>
      <c r="Q1241" s="366">
        <f>IF(M1241="IBIRAPITANGA FASE 3",IF(O1241="Atraso",L1241,L1241/(1+$I$2)^P1241),IF(O1241="Atraso",L1241,L1241/(1+$I$1)^P1241))</f>
        <v/>
      </c>
      <c r="R1241">
        <f>IF(O1241="Atraso",$K$3-G1241,0)</f>
        <v/>
      </c>
      <c r="S1241">
        <f>IF(R1241&lt;=15,"Até 15",IF(R1241&lt;=30,"Entre 15 e 30",IF(R1241&lt;=60,"Entre 30 e 60",IF(R1241&lt;=90,"Entre 60 e 90",IF(R1241&lt;=120,"Entre 90 e 120",IF(R1241&lt;=150,"Entre 120 e 150",IF(R1241&lt;=180,"Entre 150 e 180","Superior a 180")))))))</f>
        <v/>
      </c>
    </row>
    <row r="1242">
      <c r="A1242" t="inlineStr">
        <is>
          <t>Q06L06</t>
        </is>
      </c>
      <c r="B1242" t="inlineStr">
        <is>
          <t>WELLINGTON ALVES DE SOUZA</t>
        </is>
      </c>
      <c r="C1242" t="n">
        <v>1</v>
      </c>
      <c r="D1242" t="inlineStr">
        <is>
          <t>IPCA</t>
        </is>
      </c>
      <c r="E1242" t="n">
        <v>0.009488792934583046</v>
      </c>
      <c r="F1242" t="inlineStr">
        <is>
          <t>MENSAL</t>
        </is>
      </c>
      <c r="G1242" t="n">
        <v>47046</v>
      </c>
      <c r="H1242" t="n">
        <v>47046</v>
      </c>
      <c r="I1242" t="n">
        <v>94</v>
      </c>
      <c r="J1242" t="inlineStr">
        <is>
          <t>CARTEIRA</t>
        </is>
      </c>
      <c r="K1242" t="inlineStr">
        <is>
          <t>CONTRATO</t>
        </is>
      </c>
      <c r="L1242" t="n">
        <v>1882.27</v>
      </c>
      <c r="M1242" t="inlineStr">
        <is>
          <t>IBIRAPITANGA FASE 3</t>
        </is>
      </c>
      <c r="N1242" s="142">
        <f>DATE(YEAR(G1242),MONTH(G1242),1)</f>
        <v/>
      </c>
      <c r="O1242" s="132">
        <f>IF(G1242&gt;$K$3,"Futuro","Atraso")</f>
        <v/>
      </c>
      <c r="P1242">
        <f>12*(YEAR(G1242)-YEAR($K$3))+(MONTH(G1242)-MONTH($K$3))</f>
        <v/>
      </c>
      <c r="Q1242" s="366">
        <f>IF(M1242="IBIRAPITANGA FASE 3",IF(O1242="Atraso",L1242,L1242/(1+$I$2)^P1242),IF(O1242="Atraso",L1242,L1242/(1+$I$1)^P1242))</f>
        <v/>
      </c>
      <c r="R1242">
        <f>IF(O1242="Atraso",$K$3-G1242,0)</f>
        <v/>
      </c>
      <c r="S1242">
        <f>IF(R1242&lt;=15,"Até 15",IF(R1242&lt;=30,"Entre 15 e 30",IF(R1242&lt;=60,"Entre 30 e 60",IF(R1242&lt;=90,"Entre 60 e 90",IF(R1242&lt;=120,"Entre 90 e 120",IF(R1242&lt;=150,"Entre 120 e 150",IF(R1242&lt;=180,"Entre 150 e 180","Superior a 180")))))))</f>
        <v/>
      </c>
    </row>
    <row r="1243">
      <c r="A1243" t="inlineStr">
        <is>
          <t>Q06L06</t>
        </is>
      </c>
      <c r="B1243" t="inlineStr">
        <is>
          <t>WELLINGTON ALVES DE SOUZA</t>
        </is>
      </c>
      <c r="C1243" t="n">
        <v>1</v>
      </c>
      <c r="D1243" t="inlineStr">
        <is>
          <t>IPCA</t>
        </is>
      </c>
      <c r="E1243" t="n">
        <v>0.009488792934583046</v>
      </c>
      <c r="F1243" t="inlineStr">
        <is>
          <t>MENSAL</t>
        </is>
      </c>
      <c r="G1243" t="n">
        <v>47077</v>
      </c>
      <c r="H1243" t="n">
        <v>47077</v>
      </c>
      <c r="I1243" t="n">
        <v>95</v>
      </c>
      <c r="J1243" t="inlineStr">
        <is>
          <t>CARTEIRA</t>
        </is>
      </c>
      <c r="K1243" t="inlineStr">
        <is>
          <t>CONTRATO</t>
        </is>
      </c>
      <c r="L1243" t="n">
        <v>1882.27</v>
      </c>
      <c r="M1243" t="inlineStr">
        <is>
          <t>IBIRAPITANGA FASE 3</t>
        </is>
      </c>
      <c r="N1243" s="142">
        <f>DATE(YEAR(G1243),MONTH(G1243),1)</f>
        <v/>
      </c>
      <c r="O1243" s="132">
        <f>IF(G1243&gt;$K$3,"Futuro","Atraso")</f>
        <v/>
      </c>
      <c r="P1243">
        <f>12*(YEAR(G1243)-YEAR($K$3))+(MONTH(G1243)-MONTH($K$3))</f>
        <v/>
      </c>
      <c r="Q1243" s="366">
        <f>IF(M1243="IBIRAPITANGA FASE 3",IF(O1243="Atraso",L1243,L1243/(1+$I$2)^P1243),IF(O1243="Atraso",L1243,L1243/(1+$I$1)^P1243))</f>
        <v/>
      </c>
      <c r="R1243">
        <f>IF(O1243="Atraso",$K$3-G1243,0)</f>
        <v/>
      </c>
      <c r="S1243">
        <f>IF(R1243&lt;=15,"Até 15",IF(R1243&lt;=30,"Entre 15 e 30",IF(R1243&lt;=60,"Entre 30 e 60",IF(R1243&lt;=90,"Entre 60 e 90",IF(R1243&lt;=120,"Entre 90 e 120",IF(R1243&lt;=150,"Entre 120 e 150",IF(R1243&lt;=180,"Entre 150 e 180","Superior a 180")))))))</f>
        <v/>
      </c>
    </row>
    <row r="1244">
      <c r="A1244" t="inlineStr">
        <is>
          <t>Q06L06</t>
        </is>
      </c>
      <c r="B1244" t="inlineStr">
        <is>
          <t>WELLINGTON ALVES DE SOUZA</t>
        </is>
      </c>
      <c r="C1244" t="n">
        <v>1</v>
      </c>
      <c r="D1244" t="inlineStr">
        <is>
          <t>IPCA</t>
        </is>
      </c>
      <c r="E1244" t="n">
        <v>0.009488792934583046</v>
      </c>
      <c r="F1244" t="inlineStr">
        <is>
          <t>MENSAL</t>
        </is>
      </c>
      <c r="G1244" t="n">
        <v>47107</v>
      </c>
      <c r="H1244" t="n">
        <v>47107</v>
      </c>
      <c r="I1244" t="n">
        <v>96</v>
      </c>
      <c r="J1244" t="inlineStr">
        <is>
          <t>CARTEIRA</t>
        </is>
      </c>
      <c r="K1244" t="inlineStr">
        <is>
          <t>CONTRATO</t>
        </is>
      </c>
      <c r="L1244" t="n">
        <v>1882.27</v>
      </c>
      <c r="M1244" t="inlineStr">
        <is>
          <t>IBIRAPITANGA FASE 3</t>
        </is>
      </c>
      <c r="N1244" s="142">
        <f>DATE(YEAR(G1244),MONTH(G1244),1)</f>
        <v/>
      </c>
      <c r="O1244" s="132">
        <f>IF(G1244&gt;$K$3,"Futuro","Atraso")</f>
        <v/>
      </c>
      <c r="P1244">
        <f>12*(YEAR(G1244)-YEAR($K$3))+(MONTH(G1244)-MONTH($K$3))</f>
        <v/>
      </c>
      <c r="Q1244" s="366">
        <f>IF(M1244="IBIRAPITANGA FASE 3",IF(O1244="Atraso",L1244,L1244/(1+$I$2)^P1244),IF(O1244="Atraso",L1244,L1244/(1+$I$1)^P1244))</f>
        <v/>
      </c>
      <c r="R1244">
        <f>IF(O1244="Atraso",$K$3-G1244,0)</f>
        <v/>
      </c>
      <c r="S1244">
        <f>IF(R1244&lt;=15,"Até 15",IF(R1244&lt;=30,"Entre 15 e 30",IF(R1244&lt;=60,"Entre 30 e 60",IF(R1244&lt;=90,"Entre 60 e 90",IF(R1244&lt;=120,"Entre 90 e 120",IF(R1244&lt;=150,"Entre 120 e 150",IF(R1244&lt;=180,"Entre 150 e 180","Superior a 180")))))))</f>
        <v/>
      </c>
    </row>
    <row r="1245">
      <c r="A1245" t="inlineStr">
        <is>
          <t>Q06L06</t>
        </is>
      </c>
      <c r="B1245" t="inlineStr">
        <is>
          <t>WELLINGTON ALVES DE SOUZA</t>
        </is>
      </c>
      <c r="C1245" t="n">
        <v>1</v>
      </c>
      <c r="D1245" t="inlineStr">
        <is>
          <t>IPCA</t>
        </is>
      </c>
      <c r="E1245" t="n">
        <v>0.009488792934583046</v>
      </c>
      <c r="F1245" t="inlineStr">
        <is>
          <t>MENSAL</t>
        </is>
      </c>
      <c r="G1245" t="n">
        <v>47138</v>
      </c>
      <c r="H1245" t="n">
        <v>47138</v>
      </c>
      <c r="I1245" t="n">
        <v>97</v>
      </c>
      <c r="J1245" t="inlineStr">
        <is>
          <t>CARTEIRA</t>
        </is>
      </c>
      <c r="K1245" t="inlineStr">
        <is>
          <t>CONTRATO</t>
        </is>
      </c>
      <c r="L1245" t="n">
        <v>1882.27</v>
      </c>
      <c r="M1245" t="inlineStr">
        <is>
          <t>IBIRAPITANGA FASE 3</t>
        </is>
      </c>
      <c r="N1245" s="142">
        <f>DATE(YEAR(G1245),MONTH(G1245),1)</f>
        <v/>
      </c>
      <c r="O1245" s="132">
        <f>IF(G1245&gt;$K$3,"Futuro","Atraso")</f>
        <v/>
      </c>
      <c r="P1245">
        <f>12*(YEAR(G1245)-YEAR($K$3))+(MONTH(G1245)-MONTH($K$3))</f>
        <v/>
      </c>
      <c r="Q1245" s="366">
        <f>IF(M1245="IBIRAPITANGA FASE 3",IF(O1245="Atraso",L1245,L1245/(1+$I$2)^P1245),IF(O1245="Atraso",L1245,L1245/(1+$I$1)^P1245))</f>
        <v/>
      </c>
      <c r="R1245">
        <f>IF(O1245="Atraso",$K$3-G1245,0)</f>
        <v/>
      </c>
      <c r="S1245">
        <f>IF(R1245&lt;=15,"Até 15",IF(R1245&lt;=30,"Entre 15 e 30",IF(R1245&lt;=60,"Entre 30 e 60",IF(R1245&lt;=90,"Entre 60 e 90",IF(R1245&lt;=120,"Entre 90 e 120",IF(R1245&lt;=150,"Entre 120 e 150",IF(R1245&lt;=180,"Entre 150 e 180","Superior a 180")))))))</f>
        <v/>
      </c>
    </row>
    <row r="1246">
      <c r="A1246" t="inlineStr">
        <is>
          <t>Q06L06</t>
        </is>
      </c>
      <c r="B1246" t="inlineStr">
        <is>
          <t>WELLINGTON ALVES DE SOUZA</t>
        </is>
      </c>
      <c r="C1246" t="n">
        <v>1</v>
      </c>
      <c r="D1246" t="inlineStr">
        <is>
          <t>IPCA</t>
        </is>
      </c>
      <c r="E1246" t="n">
        <v>0.009488792934583046</v>
      </c>
      <c r="F1246" t="inlineStr">
        <is>
          <t>MENSAL</t>
        </is>
      </c>
      <c r="G1246" t="n">
        <v>47169</v>
      </c>
      <c r="H1246" t="n">
        <v>47169</v>
      </c>
      <c r="I1246" t="n">
        <v>98</v>
      </c>
      <c r="J1246" t="inlineStr">
        <is>
          <t>CARTEIRA</t>
        </is>
      </c>
      <c r="K1246" t="inlineStr">
        <is>
          <t>CONTRATO</t>
        </is>
      </c>
      <c r="L1246" t="n">
        <v>1882.27</v>
      </c>
      <c r="M1246" t="inlineStr">
        <is>
          <t>IBIRAPITANGA FASE 3</t>
        </is>
      </c>
      <c r="N1246" s="142">
        <f>DATE(YEAR(G1246),MONTH(G1246),1)</f>
        <v/>
      </c>
      <c r="O1246" s="132">
        <f>IF(G1246&gt;$K$3,"Futuro","Atraso")</f>
        <v/>
      </c>
      <c r="P1246">
        <f>12*(YEAR(G1246)-YEAR($K$3))+(MONTH(G1246)-MONTH($K$3))</f>
        <v/>
      </c>
      <c r="Q1246" s="366">
        <f>IF(M1246="IBIRAPITANGA FASE 3",IF(O1246="Atraso",L1246,L1246/(1+$I$2)^P1246),IF(O1246="Atraso",L1246,L1246/(1+$I$1)^P1246))</f>
        <v/>
      </c>
      <c r="R1246">
        <f>IF(O1246="Atraso",$K$3-G1246,0)</f>
        <v/>
      </c>
      <c r="S1246">
        <f>IF(R1246&lt;=15,"Até 15",IF(R1246&lt;=30,"Entre 15 e 30",IF(R1246&lt;=60,"Entre 30 e 60",IF(R1246&lt;=90,"Entre 60 e 90",IF(R1246&lt;=120,"Entre 90 e 120",IF(R1246&lt;=150,"Entre 120 e 150",IF(R1246&lt;=180,"Entre 150 e 180","Superior a 180")))))))</f>
        <v/>
      </c>
    </row>
    <row r="1247">
      <c r="A1247" t="inlineStr">
        <is>
          <t>Q06L06</t>
        </is>
      </c>
      <c r="B1247" t="inlineStr">
        <is>
          <t>WELLINGTON ALVES DE SOUZA</t>
        </is>
      </c>
      <c r="C1247" t="n">
        <v>1</v>
      </c>
      <c r="D1247" t="inlineStr">
        <is>
          <t>IPCA</t>
        </is>
      </c>
      <c r="E1247" t="n">
        <v>0.009488792934583046</v>
      </c>
      <c r="F1247" t="inlineStr">
        <is>
          <t>MENSAL</t>
        </is>
      </c>
      <c r="G1247" t="n">
        <v>47197</v>
      </c>
      <c r="H1247" t="n">
        <v>47197</v>
      </c>
      <c r="I1247" t="n">
        <v>99</v>
      </c>
      <c r="J1247" t="inlineStr">
        <is>
          <t>CARTEIRA</t>
        </is>
      </c>
      <c r="K1247" t="inlineStr">
        <is>
          <t>CONTRATO</t>
        </is>
      </c>
      <c r="L1247" t="n">
        <v>1882.27</v>
      </c>
      <c r="M1247" t="inlineStr">
        <is>
          <t>IBIRAPITANGA FASE 3</t>
        </is>
      </c>
      <c r="N1247" s="142">
        <f>DATE(YEAR(G1247),MONTH(G1247),1)</f>
        <v/>
      </c>
      <c r="O1247" s="132">
        <f>IF(G1247&gt;$K$3,"Futuro","Atraso")</f>
        <v/>
      </c>
      <c r="P1247">
        <f>12*(YEAR(G1247)-YEAR($K$3))+(MONTH(G1247)-MONTH($K$3))</f>
        <v/>
      </c>
      <c r="Q1247" s="366">
        <f>IF(M1247="IBIRAPITANGA FASE 3",IF(O1247="Atraso",L1247,L1247/(1+$I$2)^P1247),IF(O1247="Atraso",L1247,L1247/(1+$I$1)^P1247))</f>
        <v/>
      </c>
      <c r="R1247">
        <f>IF(O1247="Atraso",$K$3-G1247,0)</f>
        <v/>
      </c>
      <c r="S1247">
        <f>IF(R1247&lt;=15,"Até 15",IF(R1247&lt;=30,"Entre 15 e 30",IF(R1247&lt;=60,"Entre 30 e 60",IF(R1247&lt;=90,"Entre 60 e 90",IF(R1247&lt;=120,"Entre 90 e 120",IF(R1247&lt;=150,"Entre 120 e 150",IF(R1247&lt;=180,"Entre 150 e 180","Superior a 180")))))))</f>
        <v/>
      </c>
    </row>
    <row r="1248">
      <c r="A1248" t="inlineStr">
        <is>
          <t>Q06L06</t>
        </is>
      </c>
      <c r="B1248" t="inlineStr">
        <is>
          <t>WELLINGTON ALVES DE SOUZA</t>
        </is>
      </c>
      <c r="C1248" t="n">
        <v>1</v>
      </c>
      <c r="D1248" t="inlineStr">
        <is>
          <t>IPCA</t>
        </is>
      </c>
      <c r="E1248" t="n">
        <v>0.009488792934583046</v>
      </c>
      <c r="F1248" t="inlineStr">
        <is>
          <t>MENSAL</t>
        </is>
      </c>
      <c r="G1248" t="n">
        <v>47228</v>
      </c>
      <c r="H1248" t="n">
        <v>47228</v>
      </c>
      <c r="I1248" t="n">
        <v>100</v>
      </c>
      <c r="J1248" t="inlineStr">
        <is>
          <t>CARTEIRA</t>
        </is>
      </c>
      <c r="K1248" t="inlineStr">
        <is>
          <t>CONTRATO</t>
        </is>
      </c>
      <c r="L1248" t="n">
        <v>1882.27</v>
      </c>
      <c r="M1248" t="inlineStr">
        <is>
          <t>IBIRAPITANGA FASE 3</t>
        </is>
      </c>
      <c r="N1248" s="142">
        <f>DATE(YEAR(G1248),MONTH(G1248),1)</f>
        <v/>
      </c>
      <c r="O1248" s="132">
        <f>IF(G1248&gt;$K$3,"Futuro","Atraso")</f>
        <v/>
      </c>
      <c r="P1248">
        <f>12*(YEAR(G1248)-YEAR($K$3))+(MONTH(G1248)-MONTH($K$3))</f>
        <v/>
      </c>
      <c r="Q1248" s="366">
        <f>IF(M1248="IBIRAPITANGA FASE 3",IF(O1248="Atraso",L1248,L1248/(1+$I$2)^P1248),IF(O1248="Atraso",L1248,L1248/(1+$I$1)^P1248))</f>
        <v/>
      </c>
      <c r="R1248">
        <f>IF(O1248="Atraso",$K$3-G1248,0)</f>
        <v/>
      </c>
      <c r="S1248">
        <f>IF(R1248&lt;=15,"Até 15",IF(R1248&lt;=30,"Entre 15 e 30",IF(R1248&lt;=60,"Entre 30 e 60",IF(R1248&lt;=90,"Entre 60 e 90",IF(R1248&lt;=120,"Entre 90 e 120",IF(R1248&lt;=150,"Entre 120 e 150",IF(R1248&lt;=180,"Entre 150 e 180","Superior a 180")))))))</f>
        <v/>
      </c>
    </row>
    <row r="1249">
      <c r="A1249" t="inlineStr">
        <is>
          <t>Q06L06</t>
        </is>
      </c>
      <c r="B1249" t="inlineStr">
        <is>
          <t>WELLINGTON ALVES DE SOUZA</t>
        </is>
      </c>
      <c r="C1249" t="n">
        <v>1</v>
      </c>
      <c r="D1249" t="inlineStr">
        <is>
          <t>IPCA</t>
        </is>
      </c>
      <c r="E1249" t="n">
        <v>0.009488792934583046</v>
      </c>
      <c r="F1249" t="inlineStr">
        <is>
          <t>MENSAL</t>
        </is>
      </c>
      <c r="G1249" t="n">
        <v>47258</v>
      </c>
      <c r="H1249" t="n">
        <v>47258</v>
      </c>
      <c r="I1249" t="n">
        <v>101</v>
      </c>
      <c r="J1249" t="inlineStr">
        <is>
          <t>CARTEIRA</t>
        </is>
      </c>
      <c r="K1249" t="inlineStr">
        <is>
          <t>CONTRATO</t>
        </is>
      </c>
      <c r="L1249" t="n">
        <v>1882.27</v>
      </c>
      <c r="M1249" t="inlineStr">
        <is>
          <t>IBIRAPITANGA FASE 3</t>
        </is>
      </c>
      <c r="N1249" s="142">
        <f>DATE(YEAR(G1249),MONTH(G1249),1)</f>
        <v/>
      </c>
      <c r="O1249" s="132">
        <f>IF(G1249&gt;$K$3,"Futuro","Atraso")</f>
        <v/>
      </c>
      <c r="P1249">
        <f>12*(YEAR(G1249)-YEAR($K$3))+(MONTH(G1249)-MONTH($K$3))</f>
        <v/>
      </c>
      <c r="Q1249" s="366">
        <f>IF(M1249="IBIRAPITANGA FASE 3",IF(O1249="Atraso",L1249,L1249/(1+$I$2)^P1249),IF(O1249="Atraso",L1249,L1249/(1+$I$1)^P1249))</f>
        <v/>
      </c>
      <c r="R1249">
        <f>IF(O1249="Atraso",$K$3-G1249,0)</f>
        <v/>
      </c>
      <c r="S1249">
        <f>IF(R1249&lt;=15,"Até 15",IF(R1249&lt;=30,"Entre 15 e 30",IF(R1249&lt;=60,"Entre 30 e 60",IF(R1249&lt;=90,"Entre 60 e 90",IF(R1249&lt;=120,"Entre 90 e 120",IF(R1249&lt;=150,"Entre 120 e 150",IF(R1249&lt;=180,"Entre 150 e 180","Superior a 180")))))))</f>
        <v/>
      </c>
    </row>
    <row r="1250">
      <c r="A1250" t="inlineStr">
        <is>
          <t>Q06L06</t>
        </is>
      </c>
      <c r="B1250" t="inlineStr">
        <is>
          <t>WELLINGTON ALVES DE SOUZA</t>
        </is>
      </c>
      <c r="C1250" t="n">
        <v>1</v>
      </c>
      <c r="D1250" t="inlineStr">
        <is>
          <t>IPCA</t>
        </is>
      </c>
      <c r="E1250" t="n">
        <v>0.009488792934583046</v>
      </c>
      <c r="F1250" t="inlineStr">
        <is>
          <t>MENSAL</t>
        </is>
      </c>
      <c r="G1250" t="n">
        <v>47289</v>
      </c>
      <c r="H1250" t="n">
        <v>47289</v>
      </c>
      <c r="I1250" t="n">
        <v>102</v>
      </c>
      <c r="J1250" t="inlineStr">
        <is>
          <t>CARTEIRA</t>
        </is>
      </c>
      <c r="K1250" t="inlineStr">
        <is>
          <t>CONTRATO</t>
        </is>
      </c>
      <c r="L1250" t="n">
        <v>1882.27</v>
      </c>
      <c r="M1250" t="inlineStr">
        <is>
          <t>IBIRAPITANGA FASE 3</t>
        </is>
      </c>
      <c r="N1250" s="142">
        <f>DATE(YEAR(G1250),MONTH(G1250),1)</f>
        <v/>
      </c>
      <c r="O1250" s="132">
        <f>IF(G1250&gt;$K$3,"Futuro","Atraso")</f>
        <v/>
      </c>
      <c r="P1250">
        <f>12*(YEAR(G1250)-YEAR($K$3))+(MONTH(G1250)-MONTH($K$3))</f>
        <v/>
      </c>
      <c r="Q1250" s="366">
        <f>IF(M1250="IBIRAPITANGA FASE 3",IF(O1250="Atraso",L1250,L1250/(1+$I$2)^P1250),IF(O1250="Atraso",L1250,L1250/(1+$I$1)^P1250))</f>
        <v/>
      </c>
      <c r="R1250">
        <f>IF(O1250="Atraso",$K$3-G1250,0)</f>
        <v/>
      </c>
      <c r="S1250">
        <f>IF(R1250&lt;=15,"Até 15",IF(R1250&lt;=30,"Entre 15 e 30",IF(R1250&lt;=60,"Entre 30 e 60",IF(R1250&lt;=90,"Entre 60 e 90",IF(R1250&lt;=120,"Entre 90 e 120",IF(R1250&lt;=150,"Entre 120 e 150",IF(R1250&lt;=180,"Entre 150 e 180","Superior a 180")))))))</f>
        <v/>
      </c>
    </row>
    <row r="1251">
      <c r="A1251" t="inlineStr">
        <is>
          <t>Q06L06</t>
        </is>
      </c>
      <c r="B1251" t="inlineStr">
        <is>
          <t>WELLINGTON ALVES DE SOUZA</t>
        </is>
      </c>
      <c r="C1251" t="n">
        <v>1</v>
      </c>
      <c r="D1251" t="inlineStr">
        <is>
          <t>IPCA</t>
        </is>
      </c>
      <c r="E1251" t="n">
        <v>0.009488792934583046</v>
      </c>
      <c r="F1251" t="inlineStr">
        <is>
          <t>MENSAL</t>
        </is>
      </c>
      <c r="G1251" t="n">
        <v>47319</v>
      </c>
      <c r="H1251" t="n">
        <v>47319</v>
      </c>
      <c r="I1251" t="n">
        <v>103</v>
      </c>
      <c r="J1251" t="inlineStr">
        <is>
          <t>CARTEIRA</t>
        </is>
      </c>
      <c r="K1251" t="inlineStr">
        <is>
          <t>CONTRATO</t>
        </is>
      </c>
      <c r="L1251" t="n">
        <v>1882.27</v>
      </c>
      <c r="M1251" t="inlineStr">
        <is>
          <t>IBIRAPITANGA FASE 3</t>
        </is>
      </c>
      <c r="N1251" s="142">
        <f>DATE(YEAR(G1251),MONTH(G1251),1)</f>
        <v/>
      </c>
      <c r="O1251" s="132">
        <f>IF(G1251&gt;$K$3,"Futuro","Atraso")</f>
        <v/>
      </c>
      <c r="P1251">
        <f>12*(YEAR(G1251)-YEAR($K$3))+(MONTH(G1251)-MONTH($K$3))</f>
        <v/>
      </c>
      <c r="Q1251" s="366">
        <f>IF(M1251="IBIRAPITANGA FASE 3",IF(O1251="Atraso",L1251,L1251/(1+$I$2)^P1251),IF(O1251="Atraso",L1251,L1251/(1+$I$1)^P1251))</f>
        <v/>
      </c>
      <c r="R1251">
        <f>IF(O1251="Atraso",$K$3-G1251,0)</f>
        <v/>
      </c>
      <c r="S1251">
        <f>IF(R1251&lt;=15,"Até 15",IF(R1251&lt;=30,"Entre 15 e 30",IF(R1251&lt;=60,"Entre 30 e 60",IF(R1251&lt;=90,"Entre 60 e 90",IF(R1251&lt;=120,"Entre 90 e 120",IF(R1251&lt;=150,"Entre 120 e 150",IF(R1251&lt;=180,"Entre 150 e 180","Superior a 180")))))))</f>
        <v/>
      </c>
    </row>
    <row r="1252">
      <c r="A1252" t="inlineStr">
        <is>
          <t>Q06L06</t>
        </is>
      </c>
      <c r="B1252" t="inlineStr">
        <is>
          <t>WELLINGTON ALVES DE SOUZA</t>
        </is>
      </c>
      <c r="C1252" t="n">
        <v>1</v>
      </c>
      <c r="D1252" t="inlineStr">
        <is>
          <t>IPCA</t>
        </is>
      </c>
      <c r="E1252" t="n">
        <v>0.009488792934583046</v>
      </c>
      <c r="F1252" t="inlineStr">
        <is>
          <t>MENSAL</t>
        </is>
      </c>
      <c r="G1252" t="n">
        <v>47350</v>
      </c>
      <c r="H1252" t="n">
        <v>47350</v>
      </c>
      <c r="I1252" t="n">
        <v>104</v>
      </c>
      <c r="J1252" t="inlineStr">
        <is>
          <t>CARTEIRA</t>
        </is>
      </c>
      <c r="K1252" t="inlineStr">
        <is>
          <t>CONTRATO</t>
        </is>
      </c>
      <c r="L1252" t="n">
        <v>1882.27</v>
      </c>
      <c r="M1252" t="inlineStr">
        <is>
          <t>IBIRAPITANGA FASE 3</t>
        </is>
      </c>
      <c r="N1252" s="142">
        <f>DATE(YEAR(G1252),MONTH(G1252),1)</f>
        <v/>
      </c>
      <c r="O1252" s="132">
        <f>IF(G1252&gt;$K$3,"Futuro","Atraso")</f>
        <v/>
      </c>
      <c r="P1252">
        <f>12*(YEAR(G1252)-YEAR($K$3))+(MONTH(G1252)-MONTH($K$3))</f>
        <v/>
      </c>
      <c r="Q1252" s="366">
        <f>IF(M1252="IBIRAPITANGA FASE 3",IF(O1252="Atraso",L1252,L1252/(1+$I$2)^P1252),IF(O1252="Atraso",L1252,L1252/(1+$I$1)^P1252))</f>
        <v/>
      </c>
      <c r="R1252">
        <f>IF(O1252="Atraso",$K$3-G1252,0)</f>
        <v/>
      </c>
      <c r="S1252">
        <f>IF(R1252&lt;=15,"Até 15",IF(R1252&lt;=30,"Entre 15 e 30",IF(R1252&lt;=60,"Entre 30 e 60",IF(R1252&lt;=90,"Entre 60 e 90",IF(R1252&lt;=120,"Entre 90 e 120",IF(R1252&lt;=150,"Entre 120 e 150",IF(R1252&lt;=180,"Entre 150 e 180","Superior a 180")))))))</f>
        <v/>
      </c>
    </row>
    <row r="1253">
      <c r="A1253" t="inlineStr">
        <is>
          <t>Q06L06</t>
        </is>
      </c>
      <c r="B1253" t="inlineStr">
        <is>
          <t>WELLINGTON ALVES DE SOUZA</t>
        </is>
      </c>
      <c r="C1253" t="n">
        <v>1</v>
      </c>
      <c r="D1253" t="inlineStr">
        <is>
          <t>IPCA</t>
        </is>
      </c>
      <c r="E1253" t="n">
        <v>0.009488792934583046</v>
      </c>
      <c r="F1253" t="inlineStr">
        <is>
          <t>MENSAL</t>
        </is>
      </c>
      <c r="G1253" t="n">
        <v>47350</v>
      </c>
      <c r="H1253" t="n">
        <v>47350</v>
      </c>
      <c r="I1253" t="n">
        <v>9</v>
      </c>
      <c r="J1253" t="inlineStr">
        <is>
          <t>CARTEIRA</t>
        </is>
      </c>
      <c r="K1253" t="inlineStr">
        <is>
          <t>CONTRATO</t>
        </is>
      </c>
      <c r="L1253" t="n">
        <v>5951.02</v>
      </c>
      <c r="M1253" t="inlineStr">
        <is>
          <t>IBIRAPITANGA FASE 3</t>
        </is>
      </c>
      <c r="N1253" s="142">
        <f>DATE(YEAR(G1253),MONTH(G1253),1)</f>
        <v/>
      </c>
      <c r="O1253" s="132">
        <f>IF(G1253&gt;$K$3,"Futuro","Atraso")</f>
        <v/>
      </c>
      <c r="P1253">
        <f>12*(YEAR(G1253)-YEAR($K$3))+(MONTH(G1253)-MONTH($K$3))</f>
        <v/>
      </c>
      <c r="Q1253" s="366">
        <f>IF(M1253="IBIRAPITANGA FASE 3",IF(O1253="Atraso",L1253,L1253/(1+$I$2)^P1253),IF(O1253="Atraso",L1253,L1253/(1+$I$1)^P1253))</f>
        <v/>
      </c>
      <c r="R1253">
        <f>IF(O1253="Atraso",$K$3-G1253,0)</f>
        <v/>
      </c>
      <c r="S1253">
        <f>IF(R1253&lt;=15,"Até 15",IF(R1253&lt;=30,"Entre 15 e 30",IF(R1253&lt;=60,"Entre 30 e 60",IF(R1253&lt;=90,"Entre 60 e 90",IF(R1253&lt;=120,"Entre 90 e 120",IF(R1253&lt;=150,"Entre 120 e 150",IF(R1253&lt;=180,"Entre 150 e 180","Superior a 180")))))))</f>
        <v/>
      </c>
    </row>
    <row r="1254">
      <c r="A1254" t="inlineStr">
        <is>
          <t>Q06L06</t>
        </is>
      </c>
      <c r="B1254" t="inlineStr">
        <is>
          <t>WELLINGTON ALVES DE SOUZA</t>
        </is>
      </c>
      <c r="C1254" t="n">
        <v>1</v>
      </c>
      <c r="D1254" t="inlineStr">
        <is>
          <t>IPCA</t>
        </is>
      </c>
      <c r="E1254" t="n">
        <v>0.009488792934583046</v>
      </c>
      <c r="F1254" t="inlineStr">
        <is>
          <t>MENSAL</t>
        </is>
      </c>
      <c r="G1254" t="n">
        <v>47381</v>
      </c>
      <c r="H1254" t="n">
        <v>47381</v>
      </c>
      <c r="I1254" t="n">
        <v>105</v>
      </c>
      <c r="J1254" t="inlineStr">
        <is>
          <t>CARTEIRA</t>
        </is>
      </c>
      <c r="K1254" t="inlineStr">
        <is>
          <t>CONTRATO</t>
        </is>
      </c>
      <c r="L1254" t="n">
        <v>1882.27</v>
      </c>
      <c r="M1254" t="inlineStr">
        <is>
          <t>IBIRAPITANGA FASE 3</t>
        </is>
      </c>
      <c r="N1254" s="142">
        <f>DATE(YEAR(G1254),MONTH(G1254),1)</f>
        <v/>
      </c>
      <c r="O1254" s="132">
        <f>IF(G1254&gt;$K$3,"Futuro","Atraso")</f>
        <v/>
      </c>
      <c r="P1254">
        <f>12*(YEAR(G1254)-YEAR($K$3))+(MONTH(G1254)-MONTH($K$3))</f>
        <v/>
      </c>
      <c r="Q1254" s="366">
        <f>IF(M1254="IBIRAPITANGA FASE 3",IF(O1254="Atraso",L1254,L1254/(1+$I$2)^P1254),IF(O1254="Atraso",L1254,L1254/(1+$I$1)^P1254))</f>
        <v/>
      </c>
      <c r="R1254">
        <f>IF(O1254="Atraso",$K$3-G1254,0)</f>
        <v/>
      </c>
      <c r="S1254">
        <f>IF(R1254&lt;=15,"Até 15",IF(R1254&lt;=30,"Entre 15 e 30",IF(R1254&lt;=60,"Entre 30 e 60",IF(R1254&lt;=90,"Entre 60 e 90",IF(R1254&lt;=120,"Entre 90 e 120",IF(R1254&lt;=150,"Entre 120 e 150",IF(R1254&lt;=180,"Entre 150 e 180","Superior a 180")))))))</f>
        <v/>
      </c>
    </row>
    <row r="1255">
      <c r="A1255" t="inlineStr">
        <is>
          <t>Q06L06</t>
        </is>
      </c>
      <c r="B1255" t="inlineStr">
        <is>
          <t>WELLINGTON ALVES DE SOUZA</t>
        </is>
      </c>
      <c r="C1255" t="n">
        <v>1</v>
      </c>
      <c r="D1255" t="inlineStr">
        <is>
          <t>IPCA</t>
        </is>
      </c>
      <c r="E1255" t="n">
        <v>0.009488792934583046</v>
      </c>
      <c r="F1255" t="inlineStr">
        <is>
          <t>MENSAL</t>
        </is>
      </c>
      <c r="G1255" t="n">
        <v>47411</v>
      </c>
      <c r="H1255" t="n">
        <v>47411</v>
      </c>
      <c r="I1255" t="n">
        <v>106</v>
      </c>
      <c r="J1255" t="inlineStr">
        <is>
          <t>CARTEIRA</t>
        </is>
      </c>
      <c r="K1255" t="inlineStr">
        <is>
          <t>CONTRATO</t>
        </is>
      </c>
      <c r="L1255" t="n">
        <v>1882.27</v>
      </c>
      <c r="M1255" t="inlineStr">
        <is>
          <t>IBIRAPITANGA FASE 3</t>
        </is>
      </c>
      <c r="N1255" s="142">
        <f>DATE(YEAR(G1255),MONTH(G1255),1)</f>
        <v/>
      </c>
      <c r="O1255" s="132">
        <f>IF(G1255&gt;$K$3,"Futuro","Atraso")</f>
        <v/>
      </c>
      <c r="P1255">
        <f>12*(YEAR(G1255)-YEAR($K$3))+(MONTH(G1255)-MONTH($K$3))</f>
        <v/>
      </c>
      <c r="Q1255" s="366">
        <f>IF(M1255="IBIRAPITANGA FASE 3",IF(O1255="Atraso",L1255,L1255/(1+$I$2)^P1255),IF(O1255="Atraso",L1255,L1255/(1+$I$1)^P1255))</f>
        <v/>
      </c>
      <c r="R1255">
        <f>IF(O1255="Atraso",$K$3-G1255,0)</f>
        <v/>
      </c>
      <c r="S1255">
        <f>IF(R1255&lt;=15,"Até 15",IF(R1255&lt;=30,"Entre 15 e 30",IF(R1255&lt;=60,"Entre 30 e 60",IF(R1255&lt;=90,"Entre 60 e 90",IF(R1255&lt;=120,"Entre 90 e 120",IF(R1255&lt;=150,"Entre 120 e 150",IF(R1255&lt;=180,"Entre 150 e 180","Superior a 180")))))))</f>
        <v/>
      </c>
    </row>
    <row r="1256">
      <c r="A1256" t="inlineStr">
        <is>
          <t>Q06L06</t>
        </is>
      </c>
      <c r="B1256" t="inlineStr">
        <is>
          <t>WELLINGTON ALVES DE SOUZA</t>
        </is>
      </c>
      <c r="C1256" t="n">
        <v>1</v>
      </c>
      <c r="D1256" t="inlineStr">
        <is>
          <t>IPCA</t>
        </is>
      </c>
      <c r="E1256" t="n">
        <v>0.009488792934583046</v>
      </c>
      <c r="F1256" t="inlineStr">
        <is>
          <t>MENSAL</t>
        </is>
      </c>
      <c r="G1256" t="n">
        <v>47442</v>
      </c>
      <c r="H1256" t="n">
        <v>47442</v>
      </c>
      <c r="I1256" t="n">
        <v>107</v>
      </c>
      <c r="J1256" t="inlineStr">
        <is>
          <t>CARTEIRA</t>
        </is>
      </c>
      <c r="K1256" t="inlineStr">
        <is>
          <t>CONTRATO</t>
        </is>
      </c>
      <c r="L1256" t="n">
        <v>1882.27</v>
      </c>
      <c r="M1256" t="inlineStr">
        <is>
          <t>IBIRAPITANGA FASE 3</t>
        </is>
      </c>
      <c r="N1256" s="142">
        <f>DATE(YEAR(G1256),MONTH(G1256),1)</f>
        <v/>
      </c>
      <c r="O1256" s="132">
        <f>IF(G1256&gt;$K$3,"Futuro","Atraso")</f>
        <v/>
      </c>
      <c r="P1256">
        <f>12*(YEAR(G1256)-YEAR($K$3))+(MONTH(G1256)-MONTH($K$3))</f>
        <v/>
      </c>
      <c r="Q1256" s="366">
        <f>IF(M1256="IBIRAPITANGA FASE 3",IF(O1256="Atraso",L1256,L1256/(1+$I$2)^P1256),IF(O1256="Atraso",L1256,L1256/(1+$I$1)^P1256))</f>
        <v/>
      </c>
      <c r="R1256">
        <f>IF(O1256="Atraso",$K$3-G1256,0)</f>
        <v/>
      </c>
      <c r="S1256">
        <f>IF(R1256&lt;=15,"Até 15",IF(R1256&lt;=30,"Entre 15 e 30",IF(R1256&lt;=60,"Entre 30 e 60",IF(R1256&lt;=90,"Entre 60 e 90",IF(R1256&lt;=120,"Entre 90 e 120",IF(R1256&lt;=150,"Entre 120 e 150",IF(R1256&lt;=180,"Entre 150 e 180","Superior a 180")))))))</f>
        <v/>
      </c>
    </row>
    <row r="1257">
      <c r="A1257" t="inlineStr">
        <is>
          <t>Q06L06</t>
        </is>
      </c>
      <c r="B1257" t="inlineStr">
        <is>
          <t>WELLINGTON ALVES DE SOUZA</t>
        </is>
      </c>
      <c r="C1257" t="n">
        <v>1</v>
      </c>
      <c r="D1257" t="inlineStr">
        <is>
          <t>IPCA</t>
        </is>
      </c>
      <c r="E1257" t="n">
        <v>0.009488792934583046</v>
      </c>
      <c r="F1257" t="inlineStr">
        <is>
          <t>MENSAL</t>
        </is>
      </c>
      <c r="G1257" t="n">
        <v>47472</v>
      </c>
      <c r="H1257" t="n">
        <v>47472</v>
      </c>
      <c r="I1257" t="n">
        <v>108</v>
      </c>
      <c r="J1257" t="inlineStr">
        <is>
          <t>CARTEIRA</t>
        </is>
      </c>
      <c r="K1257" t="inlineStr">
        <is>
          <t>CONTRATO</t>
        </is>
      </c>
      <c r="L1257" t="n">
        <v>1882.27</v>
      </c>
      <c r="M1257" t="inlineStr">
        <is>
          <t>IBIRAPITANGA FASE 3</t>
        </is>
      </c>
      <c r="N1257" s="142">
        <f>DATE(YEAR(G1257),MONTH(G1257),1)</f>
        <v/>
      </c>
      <c r="O1257" s="132">
        <f>IF(G1257&gt;$K$3,"Futuro","Atraso")</f>
        <v/>
      </c>
      <c r="P1257">
        <f>12*(YEAR(G1257)-YEAR($K$3))+(MONTH(G1257)-MONTH($K$3))</f>
        <v/>
      </c>
      <c r="Q1257" s="366">
        <f>IF(M1257="IBIRAPITANGA FASE 3",IF(O1257="Atraso",L1257,L1257/(1+$I$2)^P1257),IF(O1257="Atraso",L1257,L1257/(1+$I$1)^P1257))</f>
        <v/>
      </c>
      <c r="R1257">
        <f>IF(O1257="Atraso",$K$3-G1257,0)</f>
        <v/>
      </c>
      <c r="S1257">
        <f>IF(R1257&lt;=15,"Até 15",IF(R1257&lt;=30,"Entre 15 e 30",IF(R1257&lt;=60,"Entre 30 e 60",IF(R1257&lt;=90,"Entre 60 e 90",IF(R1257&lt;=120,"Entre 90 e 120",IF(R1257&lt;=150,"Entre 120 e 150",IF(R1257&lt;=180,"Entre 150 e 180","Superior a 180")))))))</f>
        <v/>
      </c>
    </row>
    <row r="1258">
      <c r="A1258" t="inlineStr">
        <is>
          <t>Q06L06</t>
        </is>
      </c>
      <c r="B1258" t="inlineStr">
        <is>
          <t>WELLINGTON ALVES DE SOUZA</t>
        </is>
      </c>
      <c r="C1258" t="n">
        <v>1</v>
      </c>
      <c r="D1258" t="inlineStr">
        <is>
          <t>IPCA</t>
        </is>
      </c>
      <c r="E1258" t="n">
        <v>0.009488792934583046</v>
      </c>
      <c r="F1258" t="inlineStr">
        <is>
          <t>MENSAL</t>
        </is>
      </c>
      <c r="G1258" t="n">
        <v>47503</v>
      </c>
      <c r="H1258" t="n">
        <v>47503</v>
      </c>
      <c r="I1258" t="n">
        <v>109</v>
      </c>
      <c r="J1258" t="inlineStr">
        <is>
          <t>CARTEIRA</t>
        </is>
      </c>
      <c r="K1258" t="inlineStr">
        <is>
          <t>CONTRATO</t>
        </is>
      </c>
      <c r="L1258" t="n">
        <v>1882.27</v>
      </c>
      <c r="M1258" t="inlineStr">
        <is>
          <t>IBIRAPITANGA FASE 3</t>
        </is>
      </c>
      <c r="N1258" s="142">
        <f>DATE(YEAR(G1258),MONTH(G1258),1)</f>
        <v/>
      </c>
      <c r="O1258" s="132">
        <f>IF(G1258&gt;$K$3,"Futuro","Atraso")</f>
        <v/>
      </c>
      <c r="P1258">
        <f>12*(YEAR(G1258)-YEAR($K$3))+(MONTH(G1258)-MONTH($K$3))</f>
        <v/>
      </c>
      <c r="Q1258" s="366">
        <f>IF(M1258="IBIRAPITANGA FASE 3",IF(O1258="Atraso",L1258,L1258/(1+$I$2)^P1258),IF(O1258="Atraso",L1258,L1258/(1+$I$1)^P1258))</f>
        <v/>
      </c>
      <c r="R1258">
        <f>IF(O1258="Atraso",$K$3-G1258,0)</f>
        <v/>
      </c>
      <c r="S1258">
        <f>IF(R1258&lt;=15,"Até 15",IF(R1258&lt;=30,"Entre 15 e 30",IF(R1258&lt;=60,"Entre 30 e 60",IF(R1258&lt;=90,"Entre 60 e 90",IF(R1258&lt;=120,"Entre 90 e 120",IF(R1258&lt;=150,"Entre 120 e 150",IF(R1258&lt;=180,"Entre 150 e 180","Superior a 180")))))))</f>
        <v/>
      </c>
    </row>
    <row r="1259">
      <c r="A1259" t="inlineStr">
        <is>
          <t>Q06L06</t>
        </is>
      </c>
      <c r="B1259" t="inlineStr">
        <is>
          <t>WELLINGTON ALVES DE SOUZA</t>
        </is>
      </c>
      <c r="C1259" t="n">
        <v>1</v>
      </c>
      <c r="D1259" t="inlineStr">
        <is>
          <t>IPCA</t>
        </is>
      </c>
      <c r="E1259" t="n">
        <v>0.009488792934583046</v>
      </c>
      <c r="F1259" t="inlineStr">
        <is>
          <t>MENSAL</t>
        </is>
      </c>
      <c r="G1259" t="n">
        <v>47534</v>
      </c>
      <c r="H1259" t="n">
        <v>47534</v>
      </c>
      <c r="I1259" t="n">
        <v>110</v>
      </c>
      <c r="J1259" t="inlineStr">
        <is>
          <t>CARTEIRA</t>
        </is>
      </c>
      <c r="K1259" t="inlineStr">
        <is>
          <t>CONTRATO</t>
        </is>
      </c>
      <c r="L1259" t="n">
        <v>1882.27</v>
      </c>
      <c r="M1259" t="inlineStr">
        <is>
          <t>IBIRAPITANGA FASE 3</t>
        </is>
      </c>
      <c r="N1259" s="142">
        <f>DATE(YEAR(G1259),MONTH(G1259),1)</f>
        <v/>
      </c>
      <c r="O1259" s="132">
        <f>IF(G1259&gt;$K$3,"Futuro","Atraso")</f>
        <v/>
      </c>
      <c r="P1259">
        <f>12*(YEAR(G1259)-YEAR($K$3))+(MONTH(G1259)-MONTH($K$3))</f>
        <v/>
      </c>
      <c r="Q1259" s="366">
        <f>IF(M1259="IBIRAPITANGA FASE 3",IF(O1259="Atraso",L1259,L1259/(1+$I$2)^P1259),IF(O1259="Atraso",L1259,L1259/(1+$I$1)^P1259))</f>
        <v/>
      </c>
      <c r="R1259">
        <f>IF(O1259="Atraso",$K$3-G1259,0)</f>
        <v/>
      </c>
      <c r="S1259">
        <f>IF(R1259&lt;=15,"Até 15",IF(R1259&lt;=30,"Entre 15 e 30",IF(R1259&lt;=60,"Entre 30 e 60",IF(R1259&lt;=90,"Entre 60 e 90",IF(R1259&lt;=120,"Entre 90 e 120",IF(R1259&lt;=150,"Entre 120 e 150",IF(R1259&lt;=180,"Entre 150 e 180","Superior a 180")))))))</f>
        <v/>
      </c>
    </row>
    <row r="1260">
      <c r="A1260" t="inlineStr">
        <is>
          <t>Q06L06</t>
        </is>
      </c>
      <c r="B1260" t="inlineStr">
        <is>
          <t>WELLINGTON ALVES DE SOUZA</t>
        </is>
      </c>
      <c r="C1260" t="n">
        <v>1</v>
      </c>
      <c r="D1260" t="inlineStr">
        <is>
          <t>IPCA</t>
        </is>
      </c>
      <c r="E1260" t="n">
        <v>0.009488792934583046</v>
      </c>
      <c r="F1260" t="inlineStr">
        <is>
          <t>MENSAL</t>
        </is>
      </c>
      <c r="G1260" t="n">
        <v>47562</v>
      </c>
      <c r="H1260" t="n">
        <v>47562</v>
      </c>
      <c r="I1260" t="n">
        <v>111</v>
      </c>
      <c r="J1260" t="inlineStr">
        <is>
          <t>CARTEIRA</t>
        </is>
      </c>
      <c r="K1260" t="inlineStr">
        <is>
          <t>CONTRATO</t>
        </is>
      </c>
      <c r="L1260" t="n">
        <v>1882.27</v>
      </c>
      <c r="M1260" t="inlineStr">
        <is>
          <t>IBIRAPITANGA FASE 3</t>
        </is>
      </c>
      <c r="N1260" s="142">
        <f>DATE(YEAR(G1260),MONTH(G1260),1)</f>
        <v/>
      </c>
      <c r="O1260" s="132">
        <f>IF(G1260&gt;$K$3,"Futuro","Atraso")</f>
        <v/>
      </c>
      <c r="P1260">
        <f>12*(YEAR(G1260)-YEAR($K$3))+(MONTH(G1260)-MONTH($K$3))</f>
        <v/>
      </c>
      <c r="Q1260" s="366">
        <f>IF(M1260="IBIRAPITANGA FASE 3",IF(O1260="Atraso",L1260,L1260/(1+$I$2)^P1260),IF(O1260="Atraso",L1260,L1260/(1+$I$1)^P1260))</f>
        <v/>
      </c>
      <c r="R1260">
        <f>IF(O1260="Atraso",$K$3-G1260,0)</f>
        <v/>
      </c>
      <c r="S1260">
        <f>IF(R1260&lt;=15,"Até 15",IF(R1260&lt;=30,"Entre 15 e 30",IF(R1260&lt;=60,"Entre 30 e 60",IF(R1260&lt;=90,"Entre 60 e 90",IF(R1260&lt;=120,"Entre 90 e 120",IF(R1260&lt;=150,"Entre 120 e 150",IF(R1260&lt;=180,"Entre 150 e 180","Superior a 180")))))))</f>
        <v/>
      </c>
    </row>
    <row r="1261">
      <c r="A1261" t="inlineStr">
        <is>
          <t>Q06L06</t>
        </is>
      </c>
      <c r="B1261" t="inlineStr">
        <is>
          <t>WELLINGTON ALVES DE SOUZA</t>
        </is>
      </c>
      <c r="C1261" t="n">
        <v>1</v>
      </c>
      <c r="D1261" t="inlineStr">
        <is>
          <t>IPCA</t>
        </is>
      </c>
      <c r="E1261" t="n">
        <v>0.009488792934583046</v>
      </c>
      <c r="F1261" t="inlineStr">
        <is>
          <t>MENSAL</t>
        </is>
      </c>
      <c r="G1261" t="n">
        <v>47593</v>
      </c>
      <c r="H1261" t="n">
        <v>47593</v>
      </c>
      <c r="I1261" t="n">
        <v>112</v>
      </c>
      <c r="J1261" t="inlineStr">
        <is>
          <t>CARTEIRA</t>
        </is>
      </c>
      <c r="K1261" t="inlineStr">
        <is>
          <t>CONTRATO</t>
        </is>
      </c>
      <c r="L1261" t="n">
        <v>1882.27</v>
      </c>
      <c r="M1261" t="inlineStr">
        <is>
          <t>IBIRAPITANGA FASE 3</t>
        </is>
      </c>
      <c r="N1261" s="142">
        <f>DATE(YEAR(G1261),MONTH(G1261),1)</f>
        <v/>
      </c>
      <c r="O1261" s="132">
        <f>IF(G1261&gt;$K$3,"Futuro","Atraso")</f>
        <v/>
      </c>
      <c r="P1261">
        <f>12*(YEAR(G1261)-YEAR($K$3))+(MONTH(G1261)-MONTH($K$3))</f>
        <v/>
      </c>
      <c r="Q1261" s="366">
        <f>IF(M1261="IBIRAPITANGA FASE 3",IF(O1261="Atraso",L1261,L1261/(1+$I$2)^P1261),IF(O1261="Atraso",L1261,L1261/(1+$I$1)^P1261))</f>
        <v/>
      </c>
      <c r="R1261">
        <f>IF(O1261="Atraso",$K$3-G1261,0)</f>
        <v/>
      </c>
      <c r="S1261">
        <f>IF(R1261&lt;=15,"Até 15",IF(R1261&lt;=30,"Entre 15 e 30",IF(R1261&lt;=60,"Entre 30 e 60",IF(R1261&lt;=90,"Entre 60 e 90",IF(R1261&lt;=120,"Entre 90 e 120",IF(R1261&lt;=150,"Entre 120 e 150",IF(R1261&lt;=180,"Entre 150 e 180","Superior a 180")))))))</f>
        <v/>
      </c>
    </row>
    <row r="1262">
      <c r="A1262" t="inlineStr">
        <is>
          <t>Q06L06</t>
        </is>
      </c>
      <c r="B1262" t="inlineStr">
        <is>
          <t>WELLINGTON ALVES DE SOUZA</t>
        </is>
      </c>
      <c r="C1262" t="n">
        <v>1</v>
      </c>
      <c r="D1262" t="inlineStr">
        <is>
          <t>IPCA</t>
        </is>
      </c>
      <c r="E1262" t="n">
        <v>0.009488792934583046</v>
      </c>
      <c r="F1262" t="inlineStr">
        <is>
          <t>MENSAL</t>
        </is>
      </c>
      <c r="G1262" t="n">
        <v>47623</v>
      </c>
      <c r="H1262" t="n">
        <v>47623</v>
      </c>
      <c r="I1262" t="n">
        <v>113</v>
      </c>
      <c r="J1262" t="inlineStr">
        <is>
          <t>CARTEIRA</t>
        </is>
      </c>
      <c r="K1262" t="inlineStr">
        <is>
          <t>CONTRATO</t>
        </is>
      </c>
      <c r="L1262" t="n">
        <v>1882.27</v>
      </c>
      <c r="M1262" t="inlineStr">
        <is>
          <t>IBIRAPITANGA FASE 3</t>
        </is>
      </c>
      <c r="N1262" s="142">
        <f>DATE(YEAR(G1262),MONTH(G1262),1)</f>
        <v/>
      </c>
      <c r="O1262" s="132">
        <f>IF(G1262&gt;$K$3,"Futuro","Atraso")</f>
        <v/>
      </c>
      <c r="P1262">
        <f>12*(YEAR(G1262)-YEAR($K$3))+(MONTH(G1262)-MONTH($K$3))</f>
        <v/>
      </c>
      <c r="Q1262" s="366">
        <f>IF(M1262="IBIRAPITANGA FASE 3",IF(O1262="Atraso",L1262,L1262/(1+$I$2)^P1262),IF(O1262="Atraso",L1262,L1262/(1+$I$1)^P1262))</f>
        <v/>
      </c>
      <c r="R1262">
        <f>IF(O1262="Atraso",$K$3-G1262,0)</f>
        <v/>
      </c>
      <c r="S1262">
        <f>IF(R1262&lt;=15,"Até 15",IF(R1262&lt;=30,"Entre 15 e 30",IF(R1262&lt;=60,"Entre 30 e 60",IF(R1262&lt;=90,"Entre 60 e 90",IF(R1262&lt;=120,"Entre 90 e 120",IF(R1262&lt;=150,"Entre 120 e 150",IF(R1262&lt;=180,"Entre 150 e 180","Superior a 180")))))))</f>
        <v/>
      </c>
    </row>
    <row r="1263">
      <c r="A1263" t="inlineStr">
        <is>
          <t>Q06L06</t>
        </is>
      </c>
      <c r="B1263" t="inlineStr">
        <is>
          <t>WELLINGTON ALVES DE SOUZA</t>
        </is>
      </c>
      <c r="C1263" t="n">
        <v>1</v>
      </c>
      <c r="D1263" t="inlineStr">
        <is>
          <t>IPCA</t>
        </is>
      </c>
      <c r="E1263" t="n">
        <v>0.009488792934583046</v>
      </c>
      <c r="F1263" t="inlineStr">
        <is>
          <t>MENSAL</t>
        </is>
      </c>
      <c r="G1263" t="n">
        <v>47654</v>
      </c>
      <c r="H1263" t="n">
        <v>47654</v>
      </c>
      <c r="I1263" t="n">
        <v>114</v>
      </c>
      <c r="J1263" t="inlineStr">
        <is>
          <t>CARTEIRA</t>
        </is>
      </c>
      <c r="K1263" t="inlineStr">
        <is>
          <t>CONTRATO</t>
        </is>
      </c>
      <c r="L1263" t="n">
        <v>1882.27</v>
      </c>
      <c r="M1263" t="inlineStr">
        <is>
          <t>IBIRAPITANGA FASE 3</t>
        </is>
      </c>
      <c r="N1263" s="142">
        <f>DATE(YEAR(G1263),MONTH(G1263),1)</f>
        <v/>
      </c>
      <c r="O1263" s="132">
        <f>IF(G1263&gt;$K$3,"Futuro","Atraso")</f>
        <v/>
      </c>
      <c r="P1263">
        <f>12*(YEAR(G1263)-YEAR($K$3))+(MONTH(G1263)-MONTH($K$3))</f>
        <v/>
      </c>
      <c r="Q1263" s="366">
        <f>IF(M1263="IBIRAPITANGA FASE 3",IF(O1263="Atraso",L1263,L1263/(1+$I$2)^P1263),IF(O1263="Atraso",L1263,L1263/(1+$I$1)^P1263))</f>
        <v/>
      </c>
      <c r="R1263">
        <f>IF(O1263="Atraso",$K$3-G1263,0)</f>
        <v/>
      </c>
      <c r="S1263">
        <f>IF(R1263&lt;=15,"Até 15",IF(R1263&lt;=30,"Entre 15 e 30",IF(R1263&lt;=60,"Entre 30 e 60",IF(R1263&lt;=90,"Entre 60 e 90",IF(R1263&lt;=120,"Entre 90 e 120",IF(R1263&lt;=150,"Entre 120 e 150",IF(R1263&lt;=180,"Entre 150 e 180","Superior a 180")))))))</f>
        <v/>
      </c>
    </row>
    <row r="1264">
      <c r="A1264" t="inlineStr">
        <is>
          <t>Q06L06</t>
        </is>
      </c>
      <c r="B1264" t="inlineStr">
        <is>
          <t>WELLINGTON ALVES DE SOUZA</t>
        </is>
      </c>
      <c r="C1264" t="n">
        <v>1</v>
      </c>
      <c r="D1264" t="inlineStr">
        <is>
          <t>IPCA</t>
        </is>
      </c>
      <c r="E1264" t="n">
        <v>0.009488792934583046</v>
      </c>
      <c r="F1264" t="inlineStr">
        <is>
          <t>MENSAL</t>
        </is>
      </c>
      <c r="G1264" t="n">
        <v>47684</v>
      </c>
      <c r="H1264" t="n">
        <v>47684</v>
      </c>
      <c r="I1264" t="n">
        <v>115</v>
      </c>
      <c r="J1264" t="inlineStr">
        <is>
          <t>CARTEIRA</t>
        </is>
      </c>
      <c r="K1264" t="inlineStr">
        <is>
          <t>CONTRATO</t>
        </is>
      </c>
      <c r="L1264" t="n">
        <v>1882.27</v>
      </c>
      <c r="M1264" t="inlineStr">
        <is>
          <t>IBIRAPITANGA FASE 3</t>
        </is>
      </c>
      <c r="N1264" s="142">
        <f>DATE(YEAR(G1264),MONTH(G1264),1)</f>
        <v/>
      </c>
      <c r="O1264" s="132">
        <f>IF(G1264&gt;$K$3,"Futuro","Atraso")</f>
        <v/>
      </c>
      <c r="P1264">
        <f>12*(YEAR(G1264)-YEAR($K$3))+(MONTH(G1264)-MONTH($K$3))</f>
        <v/>
      </c>
      <c r="Q1264" s="366">
        <f>IF(M1264="IBIRAPITANGA FASE 3",IF(O1264="Atraso",L1264,L1264/(1+$I$2)^P1264),IF(O1264="Atraso",L1264,L1264/(1+$I$1)^P1264))</f>
        <v/>
      </c>
      <c r="R1264">
        <f>IF(O1264="Atraso",$K$3-G1264,0)</f>
        <v/>
      </c>
      <c r="S1264">
        <f>IF(R1264&lt;=15,"Até 15",IF(R1264&lt;=30,"Entre 15 e 30",IF(R1264&lt;=60,"Entre 30 e 60",IF(R1264&lt;=90,"Entre 60 e 90",IF(R1264&lt;=120,"Entre 90 e 120",IF(R1264&lt;=150,"Entre 120 e 150",IF(R1264&lt;=180,"Entre 150 e 180","Superior a 180")))))))</f>
        <v/>
      </c>
    </row>
    <row r="1265">
      <c r="A1265" t="inlineStr">
        <is>
          <t>Q06L06</t>
        </is>
      </c>
      <c r="B1265" t="inlineStr">
        <is>
          <t>WELLINGTON ALVES DE SOUZA</t>
        </is>
      </c>
      <c r="C1265" t="n">
        <v>1</v>
      </c>
      <c r="D1265" t="inlineStr">
        <is>
          <t>IPCA</t>
        </is>
      </c>
      <c r="E1265" t="n">
        <v>0.009488792934583046</v>
      </c>
      <c r="F1265" t="inlineStr">
        <is>
          <t>MENSAL</t>
        </is>
      </c>
      <c r="G1265" t="n">
        <v>47715</v>
      </c>
      <c r="H1265" t="n">
        <v>47715</v>
      </c>
      <c r="I1265" t="n">
        <v>116</v>
      </c>
      <c r="J1265" t="inlineStr">
        <is>
          <t>CARTEIRA</t>
        </is>
      </c>
      <c r="K1265" t="inlineStr">
        <is>
          <t>CONTRATO</t>
        </is>
      </c>
      <c r="L1265" t="n">
        <v>1882.27</v>
      </c>
      <c r="M1265" t="inlineStr">
        <is>
          <t>IBIRAPITANGA FASE 3</t>
        </is>
      </c>
      <c r="N1265" s="142">
        <f>DATE(YEAR(G1265),MONTH(G1265),1)</f>
        <v/>
      </c>
      <c r="O1265" s="132">
        <f>IF(G1265&gt;$K$3,"Futuro","Atraso")</f>
        <v/>
      </c>
      <c r="P1265">
        <f>12*(YEAR(G1265)-YEAR($K$3))+(MONTH(G1265)-MONTH($K$3))</f>
        <v/>
      </c>
      <c r="Q1265" s="366">
        <f>IF(M1265="IBIRAPITANGA FASE 3",IF(O1265="Atraso",L1265,L1265/(1+$I$2)^P1265),IF(O1265="Atraso",L1265,L1265/(1+$I$1)^P1265))</f>
        <v/>
      </c>
      <c r="R1265">
        <f>IF(O1265="Atraso",$K$3-G1265,0)</f>
        <v/>
      </c>
      <c r="S1265">
        <f>IF(R1265&lt;=15,"Até 15",IF(R1265&lt;=30,"Entre 15 e 30",IF(R1265&lt;=60,"Entre 30 e 60",IF(R1265&lt;=90,"Entre 60 e 90",IF(R1265&lt;=120,"Entre 90 e 120",IF(R1265&lt;=150,"Entre 120 e 150",IF(R1265&lt;=180,"Entre 150 e 180","Superior a 180")))))))</f>
        <v/>
      </c>
    </row>
    <row r="1266">
      <c r="A1266" t="inlineStr">
        <is>
          <t>Q06L06</t>
        </is>
      </c>
      <c r="B1266" t="inlineStr">
        <is>
          <t>WELLINGTON ALVES DE SOUZA</t>
        </is>
      </c>
      <c r="C1266" t="n">
        <v>1</v>
      </c>
      <c r="D1266" t="inlineStr">
        <is>
          <t>IPCA</t>
        </is>
      </c>
      <c r="E1266" t="n">
        <v>0.009488792934583046</v>
      </c>
      <c r="F1266" t="inlineStr">
        <is>
          <t>MENSAL</t>
        </is>
      </c>
      <c r="G1266" t="n">
        <v>47715</v>
      </c>
      <c r="H1266" t="n">
        <v>47715</v>
      </c>
      <c r="I1266" t="n">
        <v>10</v>
      </c>
      <c r="J1266" t="inlineStr">
        <is>
          <t>CARTEIRA</t>
        </is>
      </c>
      <c r="K1266" t="inlineStr">
        <is>
          <t>CONTRATO</t>
        </is>
      </c>
      <c r="L1266" t="n">
        <v>5951.02</v>
      </c>
      <c r="M1266" t="inlineStr">
        <is>
          <t>IBIRAPITANGA FASE 3</t>
        </is>
      </c>
      <c r="N1266" s="142">
        <f>DATE(YEAR(G1266),MONTH(G1266),1)</f>
        <v/>
      </c>
      <c r="O1266" s="132">
        <f>IF(G1266&gt;$K$3,"Futuro","Atraso")</f>
        <v/>
      </c>
      <c r="P1266">
        <f>12*(YEAR(G1266)-YEAR($K$3))+(MONTH(G1266)-MONTH($K$3))</f>
        <v/>
      </c>
      <c r="Q1266" s="366">
        <f>IF(M1266="IBIRAPITANGA FASE 3",IF(O1266="Atraso",L1266,L1266/(1+$I$2)^P1266),IF(O1266="Atraso",L1266,L1266/(1+$I$1)^P1266))</f>
        <v/>
      </c>
      <c r="R1266">
        <f>IF(O1266="Atraso",$K$3-G1266,0)</f>
        <v/>
      </c>
      <c r="S1266">
        <f>IF(R1266&lt;=15,"Até 15",IF(R1266&lt;=30,"Entre 15 e 30",IF(R1266&lt;=60,"Entre 30 e 60",IF(R1266&lt;=90,"Entre 60 e 90",IF(R1266&lt;=120,"Entre 90 e 120",IF(R1266&lt;=150,"Entre 120 e 150",IF(R1266&lt;=180,"Entre 150 e 180","Superior a 180")))))))</f>
        <v/>
      </c>
    </row>
    <row r="1267">
      <c r="A1267" t="inlineStr">
        <is>
          <t>Q06L06</t>
        </is>
      </c>
      <c r="B1267" t="inlineStr">
        <is>
          <t>WELLINGTON ALVES DE SOUZA</t>
        </is>
      </c>
      <c r="C1267" t="n">
        <v>1</v>
      </c>
      <c r="D1267" t="inlineStr">
        <is>
          <t>IPCA</t>
        </is>
      </c>
      <c r="E1267" t="n">
        <v>0.009488792934583046</v>
      </c>
      <c r="F1267" t="inlineStr">
        <is>
          <t>MENSAL</t>
        </is>
      </c>
      <c r="G1267" t="n">
        <v>47746</v>
      </c>
      <c r="H1267" t="n">
        <v>47746</v>
      </c>
      <c r="I1267" t="n">
        <v>117</v>
      </c>
      <c r="J1267" t="inlineStr">
        <is>
          <t>CARTEIRA</t>
        </is>
      </c>
      <c r="K1267" t="inlineStr">
        <is>
          <t>CONTRATO</t>
        </is>
      </c>
      <c r="L1267" t="n">
        <v>1882.27</v>
      </c>
      <c r="M1267" t="inlineStr">
        <is>
          <t>IBIRAPITANGA FASE 3</t>
        </is>
      </c>
      <c r="N1267" s="142">
        <f>DATE(YEAR(G1267),MONTH(G1267),1)</f>
        <v/>
      </c>
      <c r="O1267" s="132">
        <f>IF(G1267&gt;$K$3,"Futuro","Atraso")</f>
        <v/>
      </c>
      <c r="P1267">
        <f>12*(YEAR(G1267)-YEAR($K$3))+(MONTH(G1267)-MONTH($K$3))</f>
        <v/>
      </c>
      <c r="Q1267" s="366">
        <f>IF(M1267="IBIRAPITANGA FASE 3",IF(O1267="Atraso",L1267,L1267/(1+$I$2)^P1267),IF(O1267="Atraso",L1267,L1267/(1+$I$1)^P1267))</f>
        <v/>
      </c>
      <c r="R1267">
        <f>IF(O1267="Atraso",$K$3-G1267,0)</f>
        <v/>
      </c>
      <c r="S1267">
        <f>IF(R1267&lt;=15,"Até 15",IF(R1267&lt;=30,"Entre 15 e 30",IF(R1267&lt;=60,"Entre 30 e 60",IF(R1267&lt;=90,"Entre 60 e 90",IF(R1267&lt;=120,"Entre 90 e 120",IF(R1267&lt;=150,"Entre 120 e 150",IF(R1267&lt;=180,"Entre 150 e 180","Superior a 180")))))))</f>
        <v/>
      </c>
    </row>
    <row r="1268">
      <c r="A1268" t="inlineStr">
        <is>
          <t>Q06L06</t>
        </is>
      </c>
      <c r="B1268" t="inlineStr">
        <is>
          <t>WELLINGTON ALVES DE SOUZA</t>
        </is>
      </c>
      <c r="C1268" t="n">
        <v>1</v>
      </c>
      <c r="D1268" t="inlineStr">
        <is>
          <t>IPCA</t>
        </is>
      </c>
      <c r="E1268" t="n">
        <v>0.009488792934583046</v>
      </c>
      <c r="F1268" t="inlineStr">
        <is>
          <t>MENSAL</t>
        </is>
      </c>
      <c r="G1268" t="n">
        <v>47776</v>
      </c>
      <c r="H1268" t="n">
        <v>47776</v>
      </c>
      <c r="I1268" t="n">
        <v>118</v>
      </c>
      <c r="J1268" t="inlineStr">
        <is>
          <t>CARTEIRA</t>
        </is>
      </c>
      <c r="K1268" t="inlineStr">
        <is>
          <t>CONTRATO</t>
        </is>
      </c>
      <c r="L1268" t="n">
        <v>1882.27</v>
      </c>
      <c r="M1268" t="inlineStr">
        <is>
          <t>IBIRAPITANGA FASE 3</t>
        </is>
      </c>
      <c r="N1268" s="142">
        <f>DATE(YEAR(G1268),MONTH(G1268),1)</f>
        <v/>
      </c>
      <c r="O1268" s="132">
        <f>IF(G1268&gt;$K$3,"Futuro","Atraso")</f>
        <v/>
      </c>
      <c r="P1268">
        <f>12*(YEAR(G1268)-YEAR($K$3))+(MONTH(G1268)-MONTH($K$3))</f>
        <v/>
      </c>
      <c r="Q1268" s="366">
        <f>IF(M1268="IBIRAPITANGA FASE 3",IF(O1268="Atraso",L1268,L1268/(1+$I$2)^P1268),IF(O1268="Atraso",L1268,L1268/(1+$I$1)^P1268))</f>
        <v/>
      </c>
      <c r="R1268">
        <f>IF(O1268="Atraso",$K$3-G1268,0)</f>
        <v/>
      </c>
      <c r="S1268">
        <f>IF(R1268&lt;=15,"Até 15",IF(R1268&lt;=30,"Entre 15 e 30",IF(R1268&lt;=60,"Entre 30 e 60",IF(R1268&lt;=90,"Entre 60 e 90",IF(R1268&lt;=120,"Entre 90 e 120",IF(R1268&lt;=150,"Entre 120 e 150",IF(R1268&lt;=180,"Entre 150 e 180","Superior a 180")))))))</f>
        <v/>
      </c>
    </row>
    <row r="1269">
      <c r="A1269" t="inlineStr">
        <is>
          <t>Q06L06</t>
        </is>
      </c>
      <c r="B1269" t="inlineStr">
        <is>
          <t>WELLINGTON ALVES DE SOUZA</t>
        </is>
      </c>
      <c r="C1269" t="n">
        <v>1</v>
      </c>
      <c r="D1269" t="inlineStr">
        <is>
          <t>IPCA</t>
        </is>
      </c>
      <c r="E1269" t="n">
        <v>0.009488792934583046</v>
      </c>
      <c r="F1269" t="inlineStr">
        <is>
          <t>MENSAL</t>
        </is>
      </c>
      <c r="G1269" t="n">
        <v>47807</v>
      </c>
      <c r="H1269" t="n">
        <v>47807</v>
      </c>
      <c r="I1269" t="n">
        <v>119</v>
      </c>
      <c r="J1269" t="inlineStr">
        <is>
          <t>CARTEIRA</t>
        </is>
      </c>
      <c r="K1269" t="inlineStr">
        <is>
          <t>CONTRATO</t>
        </is>
      </c>
      <c r="L1269" t="n">
        <v>1882.27</v>
      </c>
      <c r="M1269" t="inlineStr">
        <is>
          <t>IBIRAPITANGA FASE 3</t>
        </is>
      </c>
      <c r="N1269" s="142">
        <f>DATE(YEAR(G1269),MONTH(G1269),1)</f>
        <v/>
      </c>
      <c r="O1269" s="132">
        <f>IF(G1269&gt;$K$3,"Futuro","Atraso")</f>
        <v/>
      </c>
      <c r="P1269">
        <f>12*(YEAR(G1269)-YEAR($K$3))+(MONTH(G1269)-MONTH($K$3))</f>
        <v/>
      </c>
      <c r="Q1269" s="366">
        <f>IF(M1269="IBIRAPITANGA FASE 3",IF(O1269="Atraso",L1269,L1269/(1+$I$2)^P1269),IF(O1269="Atraso",L1269,L1269/(1+$I$1)^P1269))</f>
        <v/>
      </c>
      <c r="R1269">
        <f>IF(O1269="Atraso",$K$3-G1269,0)</f>
        <v/>
      </c>
      <c r="S1269">
        <f>IF(R1269&lt;=15,"Até 15",IF(R1269&lt;=30,"Entre 15 e 30",IF(R1269&lt;=60,"Entre 30 e 60",IF(R1269&lt;=90,"Entre 60 e 90",IF(R1269&lt;=120,"Entre 90 e 120",IF(R1269&lt;=150,"Entre 120 e 150",IF(R1269&lt;=180,"Entre 150 e 180","Superior a 180")))))))</f>
        <v/>
      </c>
    </row>
    <row r="1270">
      <c r="A1270" t="inlineStr">
        <is>
          <t>Q06L06</t>
        </is>
      </c>
      <c r="B1270" t="inlineStr">
        <is>
          <t>WELLINGTON ALVES DE SOUZA</t>
        </is>
      </c>
      <c r="C1270" t="n">
        <v>1</v>
      </c>
      <c r="D1270" t="inlineStr">
        <is>
          <t>IPCA</t>
        </is>
      </c>
      <c r="E1270" t="n">
        <v>0.009488792934583046</v>
      </c>
      <c r="F1270" t="inlineStr">
        <is>
          <t>MENSAL</t>
        </is>
      </c>
      <c r="G1270" t="n">
        <v>47837</v>
      </c>
      <c r="H1270" t="n">
        <v>47837</v>
      </c>
      <c r="I1270" t="n">
        <v>120</v>
      </c>
      <c r="J1270" t="inlineStr">
        <is>
          <t>CARTEIRA</t>
        </is>
      </c>
      <c r="K1270" t="inlineStr">
        <is>
          <t>CONTRATO</t>
        </is>
      </c>
      <c r="L1270" t="n">
        <v>1882.27</v>
      </c>
      <c r="M1270" t="inlineStr">
        <is>
          <t>IBIRAPITANGA FASE 3</t>
        </is>
      </c>
      <c r="N1270" s="142">
        <f>DATE(YEAR(G1270),MONTH(G1270),1)</f>
        <v/>
      </c>
      <c r="O1270" s="132">
        <f>IF(G1270&gt;$K$3,"Futuro","Atraso")</f>
        <v/>
      </c>
      <c r="P1270">
        <f>12*(YEAR(G1270)-YEAR($K$3))+(MONTH(G1270)-MONTH($K$3))</f>
        <v/>
      </c>
      <c r="Q1270" s="366">
        <f>IF(M1270="IBIRAPITANGA FASE 3",IF(O1270="Atraso",L1270,L1270/(1+$I$2)^P1270),IF(O1270="Atraso",L1270,L1270/(1+$I$1)^P1270))</f>
        <v/>
      </c>
      <c r="R1270">
        <f>IF(O1270="Atraso",$K$3-G1270,0)</f>
        <v/>
      </c>
      <c r="S1270">
        <f>IF(R1270&lt;=15,"Até 15",IF(R1270&lt;=30,"Entre 15 e 30",IF(R1270&lt;=60,"Entre 30 e 60",IF(R1270&lt;=90,"Entre 60 e 90",IF(R1270&lt;=120,"Entre 90 e 120",IF(R1270&lt;=150,"Entre 120 e 150",IF(R1270&lt;=180,"Entre 150 e 180","Superior a 180")))))))</f>
        <v/>
      </c>
    </row>
    <row r="1271">
      <c r="A1271" t="inlineStr">
        <is>
          <t>Q06L06</t>
        </is>
      </c>
      <c r="B1271" t="inlineStr">
        <is>
          <t>WELLINGTON ALVES DE SOUZA</t>
        </is>
      </c>
      <c r="C1271" t="n">
        <v>1</v>
      </c>
      <c r="D1271" t="inlineStr">
        <is>
          <t>IPCA</t>
        </is>
      </c>
      <c r="E1271" t="n">
        <v>0.009488792934583046</v>
      </c>
      <c r="F1271" t="inlineStr">
        <is>
          <t>MENSAL</t>
        </is>
      </c>
      <c r="G1271" t="n">
        <v>47868</v>
      </c>
      <c r="H1271" t="n">
        <v>47868</v>
      </c>
      <c r="I1271" t="n">
        <v>121</v>
      </c>
      <c r="J1271" t="inlineStr">
        <is>
          <t>CARTEIRA</t>
        </is>
      </c>
      <c r="K1271" t="inlineStr">
        <is>
          <t>CONTRATO</t>
        </is>
      </c>
      <c r="L1271" t="n">
        <v>1882.27</v>
      </c>
      <c r="M1271" t="inlineStr">
        <is>
          <t>IBIRAPITANGA FASE 3</t>
        </is>
      </c>
      <c r="N1271" s="142">
        <f>DATE(YEAR(G1271),MONTH(G1271),1)</f>
        <v/>
      </c>
      <c r="O1271" s="132">
        <f>IF(G1271&gt;$K$3,"Futuro","Atraso")</f>
        <v/>
      </c>
      <c r="P1271">
        <f>12*(YEAR(G1271)-YEAR($K$3))+(MONTH(G1271)-MONTH($K$3))</f>
        <v/>
      </c>
      <c r="Q1271" s="366">
        <f>IF(M1271="IBIRAPITANGA FASE 3",IF(O1271="Atraso",L1271,L1271/(1+$I$2)^P1271),IF(O1271="Atraso",L1271,L1271/(1+$I$1)^P1271))</f>
        <v/>
      </c>
      <c r="R1271">
        <f>IF(O1271="Atraso",$K$3-G1271,0)</f>
        <v/>
      </c>
      <c r="S1271">
        <f>IF(R1271&lt;=15,"Até 15",IF(R1271&lt;=30,"Entre 15 e 30",IF(R1271&lt;=60,"Entre 30 e 60",IF(R1271&lt;=90,"Entre 60 e 90",IF(R1271&lt;=120,"Entre 90 e 120",IF(R1271&lt;=150,"Entre 120 e 150",IF(R1271&lt;=180,"Entre 150 e 180","Superior a 180")))))))</f>
        <v/>
      </c>
    </row>
    <row r="1272">
      <c r="A1272" t="inlineStr">
        <is>
          <t>Q06L06</t>
        </is>
      </c>
      <c r="B1272" t="inlineStr">
        <is>
          <t>WELLINGTON ALVES DE SOUZA</t>
        </is>
      </c>
      <c r="C1272" t="n">
        <v>1</v>
      </c>
      <c r="D1272" t="inlineStr">
        <is>
          <t>IPCA</t>
        </is>
      </c>
      <c r="E1272" t="n">
        <v>0.009488792934583046</v>
      </c>
      <c r="F1272" t="inlineStr">
        <is>
          <t>MENSAL</t>
        </is>
      </c>
      <c r="G1272" t="n">
        <v>47899</v>
      </c>
      <c r="H1272" t="n">
        <v>47899</v>
      </c>
      <c r="I1272" t="n">
        <v>122</v>
      </c>
      <c r="J1272" t="inlineStr">
        <is>
          <t>CARTEIRA</t>
        </is>
      </c>
      <c r="K1272" t="inlineStr">
        <is>
          <t>CONTRATO</t>
        </is>
      </c>
      <c r="L1272" t="n">
        <v>1882.27</v>
      </c>
      <c r="M1272" t="inlineStr">
        <is>
          <t>IBIRAPITANGA FASE 3</t>
        </is>
      </c>
      <c r="N1272" s="142">
        <f>DATE(YEAR(G1272),MONTH(G1272),1)</f>
        <v/>
      </c>
      <c r="O1272" s="132">
        <f>IF(G1272&gt;$K$3,"Futuro","Atraso")</f>
        <v/>
      </c>
      <c r="P1272">
        <f>12*(YEAR(G1272)-YEAR($K$3))+(MONTH(G1272)-MONTH($K$3))</f>
        <v/>
      </c>
      <c r="Q1272" s="366">
        <f>IF(M1272="IBIRAPITANGA FASE 3",IF(O1272="Atraso",L1272,L1272/(1+$I$2)^P1272),IF(O1272="Atraso",L1272,L1272/(1+$I$1)^P1272))</f>
        <v/>
      </c>
      <c r="R1272">
        <f>IF(O1272="Atraso",$K$3-G1272,0)</f>
        <v/>
      </c>
      <c r="S1272">
        <f>IF(R1272&lt;=15,"Até 15",IF(R1272&lt;=30,"Entre 15 e 30",IF(R1272&lt;=60,"Entre 30 e 60",IF(R1272&lt;=90,"Entre 60 e 90",IF(R1272&lt;=120,"Entre 90 e 120",IF(R1272&lt;=150,"Entre 120 e 150",IF(R1272&lt;=180,"Entre 150 e 180","Superior a 180")))))))</f>
        <v/>
      </c>
    </row>
    <row r="1273">
      <c r="A1273" t="inlineStr">
        <is>
          <t>Q06L06</t>
        </is>
      </c>
      <c r="B1273" t="inlineStr">
        <is>
          <t>WELLINGTON ALVES DE SOUZA</t>
        </is>
      </c>
      <c r="C1273" t="n">
        <v>1</v>
      </c>
      <c r="D1273" t="inlineStr">
        <is>
          <t>IPCA</t>
        </is>
      </c>
      <c r="E1273" t="n">
        <v>0.009488792934583046</v>
      </c>
      <c r="F1273" t="inlineStr">
        <is>
          <t>MENSAL</t>
        </is>
      </c>
      <c r="G1273" t="n">
        <v>47927</v>
      </c>
      <c r="H1273" t="n">
        <v>47927</v>
      </c>
      <c r="I1273" t="n">
        <v>123</v>
      </c>
      <c r="J1273" t="inlineStr">
        <is>
          <t>CARTEIRA</t>
        </is>
      </c>
      <c r="K1273" t="inlineStr">
        <is>
          <t>CONTRATO</t>
        </is>
      </c>
      <c r="L1273" t="n">
        <v>1882.27</v>
      </c>
      <c r="M1273" t="inlineStr">
        <is>
          <t>IBIRAPITANGA FASE 3</t>
        </is>
      </c>
      <c r="N1273" s="142">
        <f>DATE(YEAR(G1273),MONTH(G1273),1)</f>
        <v/>
      </c>
      <c r="O1273" s="132">
        <f>IF(G1273&gt;$K$3,"Futuro","Atraso")</f>
        <v/>
      </c>
      <c r="P1273">
        <f>12*(YEAR(G1273)-YEAR($K$3))+(MONTH(G1273)-MONTH($K$3))</f>
        <v/>
      </c>
      <c r="Q1273" s="366">
        <f>IF(M1273="IBIRAPITANGA FASE 3",IF(O1273="Atraso",L1273,L1273/(1+$I$2)^P1273),IF(O1273="Atraso",L1273,L1273/(1+$I$1)^P1273))</f>
        <v/>
      </c>
      <c r="R1273">
        <f>IF(O1273="Atraso",$K$3-G1273,0)</f>
        <v/>
      </c>
      <c r="S1273">
        <f>IF(R1273&lt;=15,"Até 15",IF(R1273&lt;=30,"Entre 15 e 30",IF(R1273&lt;=60,"Entre 30 e 60",IF(R1273&lt;=90,"Entre 60 e 90",IF(R1273&lt;=120,"Entre 90 e 120",IF(R1273&lt;=150,"Entre 120 e 150",IF(R1273&lt;=180,"Entre 150 e 180","Superior a 180")))))))</f>
        <v/>
      </c>
    </row>
    <row r="1274">
      <c r="A1274" t="inlineStr">
        <is>
          <t>Q06L06</t>
        </is>
      </c>
      <c r="B1274" t="inlineStr">
        <is>
          <t>WELLINGTON ALVES DE SOUZA</t>
        </is>
      </c>
      <c r="C1274" t="n">
        <v>1</v>
      </c>
      <c r="D1274" t="inlineStr">
        <is>
          <t>IPCA</t>
        </is>
      </c>
      <c r="E1274" t="n">
        <v>0.009488792934583046</v>
      </c>
      <c r="F1274" t="inlineStr">
        <is>
          <t>MENSAL</t>
        </is>
      </c>
      <c r="G1274" t="n">
        <v>47958</v>
      </c>
      <c r="H1274" t="n">
        <v>47958</v>
      </c>
      <c r="I1274" t="n">
        <v>124</v>
      </c>
      <c r="J1274" t="inlineStr">
        <is>
          <t>CARTEIRA</t>
        </is>
      </c>
      <c r="K1274" t="inlineStr">
        <is>
          <t>CONTRATO</t>
        </is>
      </c>
      <c r="L1274" t="n">
        <v>1882.27</v>
      </c>
      <c r="M1274" t="inlineStr">
        <is>
          <t>IBIRAPITANGA FASE 3</t>
        </is>
      </c>
      <c r="N1274" s="142">
        <f>DATE(YEAR(G1274),MONTH(G1274),1)</f>
        <v/>
      </c>
      <c r="O1274" s="132">
        <f>IF(G1274&gt;$K$3,"Futuro","Atraso")</f>
        <v/>
      </c>
      <c r="P1274">
        <f>12*(YEAR(G1274)-YEAR($K$3))+(MONTH(G1274)-MONTH($K$3))</f>
        <v/>
      </c>
      <c r="Q1274" s="366">
        <f>IF(M1274="IBIRAPITANGA FASE 3",IF(O1274="Atraso",L1274,L1274/(1+$I$2)^P1274),IF(O1274="Atraso",L1274,L1274/(1+$I$1)^P1274))</f>
        <v/>
      </c>
      <c r="R1274">
        <f>IF(O1274="Atraso",$K$3-G1274,0)</f>
        <v/>
      </c>
      <c r="S1274">
        <f>IF(R1274&lt;=15,"Até 15",IF(R1274&lt;=30,"Entre 15 e 30",IF(R1274&lt;=60,"Entre 30 e 60",IF(R1274&lt;=90,"Entre 60 e 90",IF(R1274&lt;=120,"Entre 90 e 120",IF(R1274&lt;=150,"Entre 120 e 150",IF(R1274&lt;=180,"Entre 150 e 180","Superior a 180")))))))</f>
        <v/>
      </c>
    </row>
    <row r="1275">
      <c r="A1275" t="inlineStr">
        <is>
          <t>Q06L06</t>
        </is>
      </c>
      <c r="B1275" t="inlineStr">
        <is>
          <t>WELLINGTON ALVES DE SOUZA</t>
        </is>
      </c>
      <c r="C1275" t="n">
        <v>1</v>
      </c>
      <c r="D1275" t="inlineStr">
        <is>
          <t>IPCA</t>
        </is>
      </c>
      <c r="E1275" t="n">
        <v>0.009488792934583046</v>
      </c>
      <c r="F1275" t="inlineStr">
        <is>
          <t>MENSAL</t>
        </is>
      </c>
      <c r="G1275" t="n">
        <v>47988</v>
      </c>
      <c r="H1275" t="n">
        <v>47988</v>
      </c>
      <c r="I1275" t="n">
        <v>125</v>
      </c>
      <c r="J1275" t="inlineStr">
        <is>
          <t>CARTEIRA</t>
        </is>
      </c>
      <c r="K1275" t="inlineStr">
        <is>
          <t>CONTRATO</t>
        </is>
      </c>
      <c r="L1275" t="n">
        <v>1882.27</v>
      </c>
      <c r="M1275" t="inlineStr">
        <is>
          <t>IBIRAPITANGA FASE 3</t>
        </is>
      </c>
      <c r="N1275" s="142">
        <f>DATE(YEAR(G1275),MONTH(G1275),1)</f>
        <v/>
      </c>
      <c r="O1275" s="132">
        <f>IF(G1275&gt;$K$3,"Futuro","Atraso")</f>
        <v/>
      </c>
      <c r="P1275">
        <f>12*(YEAR(G1275)-YEAR($K$3))+(MONTH(G1275)-MONTH($K$3))</f>
        <v/>
      </c>
      <c r="Q1275" s="366">
        <f>IF(M1275="IBIRAPITANGA FASE 3",IF(O1275="Atraso",L1275,L1275/(1+$I$2)^P1275),IF(O1275="Atraso",L1275,L1275/(1+$I$1)^P1275))</f>
        <v/>
      </c>
      <c r="R1275">
        <f>IF(O1275="Atraso",$K$3-G1275,0)</f>
        <v/>
      </c>
      <c r="S1275">
        <f>IF(R1275&lt;=15,"Até 15",IF(R1275&lt;=30,"Entre 15 e 30",IF(R1275&lt;=60,"Entre 30 e 60",IF(R1275&lt;=90,"Entre 60 e 90",IF(R1275&lt;=120,"Entre 90 e 120",IF(R1275&lt;=150,"Entre 120 e 150",IF(R1275&lt;=180,"Entre 150 e 180","Superior a 180")))))))</f>
        <v/>
      </c>
    </row>
    <row r="1276">
      <c r="A1276" t="inlineStr">
        <is>
          <t>Q06L06</t>
        </is>
      </c>
      <c r="B1276" t="inlineStr">
        <is>
          <t>WELLINGTON ALVES DE SOUZA</t>
        </is>
      </c>
      <c r="C1276" t="n">
        <v>1</v>
      </c>
      <c r="D1276" t="inlineStr">
        <is>
          <t>IPCA</t>
        </is>
      </c>
      <c r="E1276" t="n">
        <v>0.009488792934583046</v>
      </c>
      <c r="F1276" t="inlineStr">
        <is>
          <t>MENSAL</t>
        </is>
      </c>
      <c r="G1276" t="n">
        <v>48019</v>
      </c>
      <c r="H1276" t="n">
        <v>48019</v>
      </c>
      <c r="I1276" t="n">
        <v>126</v>
      </c>
      <c r="J1276" t="inlineStr">
        <is>
          <t>CARTEIRA</t>
        </is>
      </c>
      <c r="K1276" t="inlineStr">
        <is>
          <t>CONTRATO</t>
        </is>
      </c>
      <c r="L1276" t="n">
        <v>1882.27</v>
      </c>
      <c r="M1276" t="inlineStr">
        <is>
          <t>IBIRAPITANGA FASE 3</t>
        </is>
      </c>
      <c r="N1276" s="142">
        <f>DATE(YEAR(G1276),MONTH(G1276),1)</f>
        <v/>
      </c>
      <c r="O1276" s="132">
        <f>IF(G1276&gt;$K$3,"Futuro","Atraso")</f>
        <v/>
      </c>
      <c r="P1276">
        <f>12*(YEAR(G1276)-YEAR($K$3))+(MONTH(G1276)-MONTH($K$3))</f>
        <v/>
      </c>
      <c r="Q1276" s="366">
        <f>IF(M1276="IBIRAPITANGA FASE 3",IF(O1276="Atraso",L1276,L1276/(1+$I$2)^P1276),IF(O1276="Atraso",L1276,L1276/(1+$I$1)^P1276))</f>
        <v/>
      </c>
      <c r="R1276">
        <f>IF(O1276="Atraso",$K$3-G1276,0)</f>
        <v/>
      </c>
      <c r="S1276">
        <f>IF(R1276&lt;=15,"Até 15",IF(R1276&lt;=30,"Entre 15 e 30",IF(R1276&lt;=60,"Entre 30 e 60",IF(R1276&lt;=90,"Entre 60 e 90",IF(R1276&lt;=120,"Entre 90 e 120",IF(R1276&lt;=150,"Entre 120 e 150",IF(R1276&lt;=180,"Entre 150 e 180","Superior a 180")))))))</f>
        <v/>
      </c>
    </row>
    <row r="1277">
      <c r="A1277" t="inlineStr">
        <is>
          <t>Q06L06</t>
        </is>
      </c>
      <c r="B1277" t="inlineStr">
        <is>
          <t>WELLINGTON ALVES DE SOUZA</t>
        </is>
      </c>
      <c r="C1277" t="n">
        <v>1</v>
      </c>
      <c r="D1277" t="inlineStr">
        <is>
          <t>IPCA</t>
        </is>
      </c>
      <c r="E1277" t="n">
        <v>0.009488792934583046</v>
      </c>
      <c r="F1277" t="inlineStr">
        <is>
          <t>MENSAL</t>
        </is>
      </c>
      <c r="G1277" t="n">
        <v>48049</v>
      </c>
      <c r="H1277" t="n">
        <v>48049</v>
      </c>
      <c r="I1277" t="n">
        <v>127</v>
      </c>
      <c r="J1277" t="inlineStr">
        <is>
          <t>CARTEIRA</t>
        </is>
      </c>
      <c r="K1277" t="inlineStr">
        <is>
          <t>CONTRATO</t>
        </is>
      </c>
      <c r="L1277" t="n">
        <v>1882.27</v>
      </c>
      <c r="M1277" t="inlineStr">
        <is>
          <t>IBIRAPITANGA FASE 3</t>
        </is>
      </c>
      <c r="N1277" s="142">
        <f>DATE(YEAR(G1277),MONTH(G1277),1)</f>
        <v/>
      </c>
      <c r="O1277" s="132">
        <f>IF(G1277&gt;$K$3,"Futuro","Atraso")</f>
        <v/>
      </c>
      <c r="P1277">
        <f>12*(YEAR(G1277)-YEAR($K$3))+(MONTH(G1277)-MONTH($K$3))</f>
        <v/>
      </c>
      <c r="Q1277" s="366">
        <f>IF(M1277="IBIRAPITANGA FASE 3",IF(O1277="Atraso",L1277,L1277/(1+$I$2)^P1277),IF(O1277="Atraso",L1277,L1277/(1+$I$1)^P1277))</f>
        <v/>
      </c>
      <c r="R1277">
        <f>IF(O1277="Atraso",$K$3-G1277,0)</f>
        <v/>
      </c>
      <c r="S1277">
        <f>IF(R1277&lt;=15,"Até 15",IF(R1277&lt;=30,"Entre 15 e 30",IF(R1277&lt;=60,"Entre 30 e 60",IF(R1277&lt;=90,"Entre 60 e 90",IF(R1277&lt;=120,"Entre 90 e 120",IF(R1277&lt;=150,"Entre 120 e 150",IF(R1277&lt;=180,"Entre 150 e 180","Superior a 180")))))))</f>
        <v/>
      </c>
    </row>
    <row r="1278">
      <c r="A1278" t="inlineStr">
        <is>
          <t>Q06L06</t>
        </is>
      </c>
      <c r="B1278" t="inlineStr">
        <is>
          <t>WELLINGTON ALVES DE SOUZA</t>
        </is>
      </c>
      <c r="C1278" t="n">
        <v>1</v>
      </c>
      <c r="D1278" t="inlineStr">
        <is>
          <t>IPCA</t>
        </is>
      </c>
      <c r="E1278" t="n">
        <v>0.009488792934583046</v>
      </c>
      <c r="F1278" t="inlineStr">
        <is>
          <t>MENSAL</t>
        </is>
      </c>
      <c r="G1278" t="n">
        <v>48080</v>
      </c>
      <c r="H1278" t="n">
        <v>48080</v>
      </c>
      <c r="I1278" t="n">
        <v>128</v>
      </c>
      <c r="J1278" t="inlineStr">
        <is>
          <t>CARTEIRA</t>
        </is>
      </c>
      <c r="K1278" t="inlineStr">
        <is>
          <t>CONTRATO</t>
        </is>
      </c>
      <c r="L1278" t="n">
        <v>1882.27</v>
      </c>
      <c r="M1278" t="inlineStr">
        <is>
          <t>IBIRAPITANGA FASE 3</t>
        </is>
      </c>
      <c r="N1278" s="142">
        <f>DATE(YEAR(G1278),MONTH(G1278),1)</f>
        <v/>
      </c>
      <c r="O1278" s="132">
        <f>IF(G1278&gt;$K$3,"Futuro","Atraso")</f>
        <v/>
      </c>
      <c r="P1278">
        <f>12*(YEAR(G1278)-YEAR($K$3))+(MONTH(G1278)-MONTH($K$3))</f>
        <v/>
      </c>
      <c r="Q1278" s="366">
        <f>IF(M1278="IBIRAPITANGA FASE 3",IF(O1278="Atraso",L1278,L1278/(1+$I$2)^P1278),IF(O1278="Atraso",L1278,L1278/(1+$I$1)^P1278))</f>
        <v/>
      </c>
      <c r="R1278">
        <f>IF(O1278="Atraso",$K$3-G1278,0)</f>
        <v/>
      </c>
      <c r="S1278">
        <f>IF(R1278&lt;=15,"Até 15",IF(R1278&lt;=30,"Entre 15 e 30",IF(R1278&lt;=60,"Entre 30 e 60",IF(R1278&lt;=90,"Entre 60 e 90",IF(R1278&lt;=120,"Entre 90 e 120",IF(R1278&lt;=150,"Entre 120 e 150",IF(R1278&lt;=180,"Entre 150 e 180","Superior a 180")))))))</f>
        <v/>
      </c>
    </row>
    <row r="1279">
      <c r="A1279" t="inlineStr">
        <is>
          <t>Q06L06</t>
        </is>
      </c>
      <c r="B1279" t="inlineStr">
        <is>
          <t>WELLINGTON ALVES DE SOUZA</t>
        </is>
      </c>
      <c r="C1279" t="n">
        <v>1</v>
      </c>
      <c r="D1279" t="inlineStr">
        <is>
          <t>IPCA</t>
        </is>
      </c>
      <c r="E1279" t="n">
        <v>0.009488792934583046</v>
      </c>
      <c r="F1279" t="inlineStr">
        <is>
          <t>MENSAL</t>
        </is>
      </c>
      <c r="G1279" t="n">
        <v>48080</v>
      </c>
      <c r="H1279" t="n">
        <v>48080</v>
      </c>
      <c r="I1279" t="n">
        <v>11</v>
      </c>
      <c r="J1279" t="inlineStr">
        <is>
          <t>CARTEIRA</t>
        </is>
      </c>
      <c r="K1279" t="inlineStr">
        <is>
          <t>CONTRATO</t>
        </is>
      </c>
      <c r="L1279" t="n">
        <v>5951.02</v>
      </c>
      <c r="M1279" t="inlineStr">
        <is>
          <t>IBIRAPITANGA FASE 3</t>
        </is>
      </c>
      <c r="N1279" s="142">
        <f>DATE(YEAR(G1279),MONTH(G1279),1)</f>
        <v/>
      </c>
      <c r="O1279" s="132">
        <f>IF(G1279&gt;$K$3,"Futuro","Atraso")</f>
        <v/>
      </c>
      <c r="P1279">
        <f>12*(YEAR(G1279)-YEAR($K$3))+(MONTH(G1279)-MONTH($K$3))</f>
        <v/>
      </c>
      <c r="Q1279" s="366">
        <f>IF(M1279="IBIRAPITANGA FASE 3",IF(O1279="Atraso",L1279,L1279/(1+$I$2)^P1279),IF(O1279="Atraso",L1279,L1279/(1+$I$1)^P1279))</f>
        <v/>
      </c>
      <c r="R1279">
        <f>IF(O1279="Atraso",$K$3-G1279,0)</f>
        <v/>
      </c>
      <c r="S1279">
        <f>IF(R1279&lt;=15,"Até 15",IF(R1279&lt;=30,"Entre 15 e 30",IF(R1279&lt;=60,"Entre 30 e 60",IF(R1279&lt;=90,"Entre 60 e 90",IF(R1279&lt;=120,"Entre 90 e 120",IF(R1279&lt;=150,"Entre 120 e 150",IF(R1279&lt;=180,"Entre 150 e 180","Superior a 180")))))))</f>
        <v/>
      </c>
    </row>
    <row r="1280">
      <c r="A1280" t="inlineStr">
        <is>
          <t>Q06L06</t>
        </is>
      </c>
      <c r="B1280" t="inlineStr">
        <is>
          <t>WELLINGTON ALVES DE SOUZA</t>
        </is>
      </c>
      <c r="C1280" t="n">
        <v>1</v>
      </c>
      <c r="D1280" t="inlineStr">
        <is>
          <t>IPCA</t>
        </is>
      </c>
      <c r="E1280" t="n">
        <v>0.009488792934583046</v>
      </c>
      <c r="F1280" t="inlineStr">
        <is>
          <t>MENSAL</t>
        </is>
      </c>
      <c r="G1280" t="n">
        <v>48111</v>
      </c>
      <c r="H1280" t="n">
        <v>48111</v>
      </c>
      <c r="I1280" t="n">
        <v>129</v>
      </c>
      <c r="J1280" t="inlineStr">
        <is>
          <t>CARTEIRA</t>
        </is>
      </c>
      <c r="K1280" t="inlineStr">
        <is>
          <t>CONTRATO</t>
        </is>
      </c>
      <c r="L1280" t="n">
        <v>1882.27</v>
      </c>
      <c r="M1280" t="inlineStr">
        <is>
          <t>IBIRAPITANGA FASE 3</t>
        </is>
      </c>
      <c r="N1280" s="142">
        <f>DATE(YEAR(G1280),MONTH(G1280),1)</f>
        <v/>
      </c>
      <c r="O1280" s="132">
        <f>IF(G1280&gt;$K$3,"Futuro","Atraso")</f>
        <v/>
      </c>
      <c r="P1280">
        <f>12*(YEAR(G1280)-YEAR($K$3))+(MONTH(G1280)-MONTH($K$3))</f>
        <v/>
      </c>
      <c r="Q1280" s="366">
        <f>IF(M1280="IBIRAPITANGA FASE 3",IF(O1280="Atraso",L1280,L1280/(1+$I$2)^P1280),IF(O1280="Atraso",L1280,L1280/(1+$I$1)^P1280))</f>
        <v/>
      </c>
      <c r="R1280">
        <f>IF(O1280="Atraso",$K$3-G1280,0)</f>
        <v/>
      </c>
      <c r="S1280">
        <f>IF(R1280&lt;=15,"Até 15",IF(R1280&lt;=30,"Entre 15 e 30",IF(R1280&lt;=60,"Entre 30 e 60",IF(R1280&lt;=90,"Entre 60 e 90",IF(R1280&lt;=120,"Entre 90 e 120",IF(R1280&lt;=150,"Entre 120 e 150",IF(R1280&lt;=180,"Entre 150 e 180","Superior a 180")))))))</f>
        <v/>
      </c>
    </row>
    <row r="1281">
      <c r="A1281" t="inlineStr">
        <is>
          <t>Q06L06</t>
        </is>
      </c>
      <c r="B1281" t="inlineStr">
        <is>
          <t>WELLINGTON ALVES DE SOUZA</t>
        </is>
      </c>
      <c r="C1281" t="n">
        <v>1</v>
      </c>
      <c r="D1281" t="inlineStr">
        <is>
          <t>IPCA</t>
        </is>
      </c>
      <c r="E1281" t="n">
        <v>0.009488792934583046</v>
      </c>
      <c r="F1281" t="inlineStr">
        <is>
          <t>MENSAL</t>
        </is>
      </c>
      <c r="G1281" t="n">
        <v>48141</v>
      </c>
      <c r="H1281" t="n">
        <v>48141</v>
      </c>
      <c r="I1281" t="n">
        <v>130</v>
      </c>
      <c r="J1281" t="inlineStr">
        <is>
          <t>CARTEIRA</t>
        </is>
      </c>
      <c r="K1281" t="inlineStr">
        <is>
          <t>CONTRATO</t>
        </is>
      </c>
      <c r="L1281" t="n">
        <v>1882.27</v>
      </c>
      <c r="M1281" t="inlineStr">
        <is>
          <t>IBIRAPITANGA FASE 3</t>
        </is>
      </c>
      <c r="N1281" s="142">
        <f>DATE(YEAR(G1281),MONTH(G1281),1)</f>
        <v/>
      </c>
      <c r="O1281" s="132">
        <f>IF(G1281&gt;$K$3,"Futuro","Atraso")</f>
        <v/>
      </c>
      <c r="P1281">
        <f>12*(YEAR(G1281)-YEAR($K$3))+(MONTH(G1281)-MONTH($K$3))</f>
        <v/>
      </c>
      <c r="Q1281" s="366">
        <f>IF(M1281="IBIRAPITANGA FASE 3",IF(O1281="Atraso",L1281,L1281/(1+$I$2)^P1281),IF(O1281="Atraso",L1281,L1281/(1+$I$1)^P1281))</f>
        <v/>
      </c>
      <c r="R1281">
        <f>IF(O1281="Atraso",$K$3-G1281,0)</f>
        <v/>
      </c>
      <c r="S1281">
        <f>IF(R1281&lt;=15,"Até 15",IF(R1281&lt;=30,"Entre 15 e 30",IF(R1281&lt;=60,"Entre 30 e 60",IF(R1281&lt;=90,"Entre 60 e 90",IF(R1281&lt;=120,"Entre 90 e 120",IF(R1281&lt;=150,"Entre 120 e 150",IF(R1281&lt;=180,"Entre 150 e 180","Superior a 180")))))))</f>
        <v/>
      </c>
    </row>
    <row r="1282">
      <c r="A1282" t="inlineStr">
        <is>
          <t>Q06L06</t>
        </is>
      </c>
      <c r="B1282" t="inlineStr">
        <is>
          <t>WELLINGTON ALVES DE SOUZA</t>
        </is>
      </c>
      <c r="C1282" t="n">
        <v>1</v>
      </c>
      <c r="D1282" t="inlineStr">
        <is>
          <t>IPCA</t>
        </is>
      </c>
      <c r="E1282" t="n">
        <v>0.009488792934583046</v>
      </c>
      <c r="F1282" t="inlineStr">
        <is>
          <t>MENSAL</t>
        </is>
      </c>
      <c r="G1282" t="n">
        <v>48172</v>
      </c>
      <c r="H1282" t="n">
        <v>48172</v>
      </c>
      <c r="I1282" t="n">
        <v>131</v>
      </c>
      <c r="J1282" t="inlineStr">
        <is>
          <t>CARTEIRA</t>
        </is>
      </c>
      <c r="K1282" t="inlineStr">
        <is>
          <t>CONTRATO</t>
        </is>
      </c>
      <c r="L1282" t="n">
        <v>1882.27</v>
      </c>
      <c r="M1282" t="inlineStr">
        <is>
          <t>IBIRAPITANGA FASE 3</t>
        </is>
      </c>
      <c r="N1282" s="142">
        <f>DATE(YEAR(G1282),MONTH(G1282),1)</f>
        <v/>
      </c>
      <c r="O1282" s="132">
        <f>IF(G1282&gt;$K$3,"Futuro","Atraso")</f>
        <v/>
      </c>
      <c r="P1282">
        <f>12*(YEAR(G1282)-YEAR($K$3))+(MONTH(G1282)-MONTH($K$3))</f>
        <v/>
      </c>
      <c r="Q1282" s="366">
        <f>IF(M1282="IBIRAPITANGA FASE 3",IF(O1282="Atraso",L1282,L1282/(1+$I$2)^P1282),IF(O1282="Atraso",L1282,L1282/(1+$I$1)^P1282))</f>
        <v/>
      </c>
      <c r="R1282">
        <f>IF(O1282="Atraso",$K$3-G1282,0)</f>
        <v/>
      </c>
      <c r="S1282">
        <f>IF(R1282&lt;=15,"Até 15",IF(R1282&lt;=30,"Entre 15 e 30",IF(R1282&lt;=60,"Entre 30 e 60",IF(R1282&lt;=90,"Entre 60 e 90",IF(R1282&lt;=120,"Entre 90 e 120",IF(R1282&lt;=150,"Entre 120 e 150",IF(R1282&lt;=180,"Entre 150 e 180","Superior a 180")))))))</f>
        <v/>
      </c>
    </row>
    <row r="1283">
      <c r="A1283" t="inlineStr">
        <is>
          <t>Q06L06</t>
        </is>
      </c>
      <c r="B1283" t="inlineStr">
        <is>
          <t>WELLINGTON ALVES DE SOUZA</t>
        </is>
      </c>
      <c r="C1283" t="n">
        <v>1</v>
      </c>
      <c r="D1283" t="inlineStr">
        <is>
          <t>IPCA</t>
        </is>
      </c>
      <c r="E1283" t="n">
        <v>0.009488792934583046</v>
      </c>
      <c r="F1283" t="inlineStr">
        <is>
          <t>MENSAL</t>
        </is>
      </c>
      <c r="G1283" t="n">
        <v>48202</v>
      </c>
      <c r="H1283" t="n">
        <v>48202</v>
      </c>
      <c r="I1283" t="n">
        <v>132</v>
      </c>
      <c r="J1283" t="inlineStr">
        <is>
          <t>CARTEIRA</t>
        </is>
      </c>
      <c r="K1283" t="inlineStr">
        <is>
          <t>CONTRATO</t>
        </is>
      </c>
      <c r="L1283" t="n">
        <v>1882.27</v>
      </c>
      <c r="M1283" t="inlineStr">
        <is>
          <t>IBIRAPITANGA FASE 3</t>
        </is>
      </c>
      <c r="N1283" s="142">
        <f>DATE(YEAR(G1283),MONTH(G1283),1)</f>
        <v/>
      </c>
      <c r="O1283" s="132">
        <f>IF(G1283&gt;$K$3,"Futuro","Atraso")</f>
        <v/>
      </c>
      <c r="P1283">
        <f>12*(YEAR(G1283)-YEAR($K$3))+(MONTH(G1283)-MONTH($K$3))</f>
        <v/>
      </c>
      <c r="Q1283" s="366">
        <f>IF(M1283="IBIRAPITANGA FASE 3",IF(O1283="Atraso",L1283,L1283/(1+$I$2)^P1283),IF(O1283="Atraso",L1283,L1283/(1+$I$1)^P1283))</f>
        <v/>
      </c>
      <c r="R1283">
        <f>IF(O1283="Atraso",$K$3-G1283,0)</f>
        <v/>
      </c>
      <c r="S1283">
        <f>IF(R1283&lt;=15,"Até 15",IF(R1283&lt;=30,"Entre 15 e 30",IF(R1283&lt;=60,"Entre 30 e 60",IF(R1283&lt;=90,"Entre 60 e 90",IF(R1283&lt;=120,"Entre 90 e 120",IF(R1283&lt;=150,"Entre 120 e 150",IF(R1283&lt;=180,"Entre 150 e 180","Superior a 180")))))))</f>
        <v/>
      </c>
    </row>
    <row r="1284">
      <c r="A1284" t="inlineStr">
        <is>
          <t>Q06L06</t>
        </is>
      </c>
      <c r="B1284" t="inlineStr">
        <is>
          <t>WELLINGTON ALVES DE SOUZA</t>
        </is>
      </c>
      <c r="C1284" t="n">
        <v>1</v>
      </c>
      <c r="D1284" t="inlineStr">
        <is>
          <t>IPCA</t>
        </is>
      </c>
      <c r="E1284" t="n">
        <v>0.009488792934583046</v>
      </c>
      <c r="F1284" t="inlineStr">
        <is>
          <t>MENSAL</t>
        </is>
      </c>
      <c r="G1284" t="n">
        <v>48233</v>
      </c>
      <c r="H1284" t="n">
        <v>48233</v>
      </c>
      <c r="I1284" t="n">
        <v>133</v>
      </c>
      <c r="J1284" t="inlineStr">
        <is>
          <t>CARTEIRA</t>
        </is>
      </c>
      <c r="K1284" t="inlineStr">
        <is>
          <t>CONTRATO</t>
        </is>
      </c>
      <c r="L1284" t="n">
        <v>1882.27</v>
      </c>
      <c r="M1284" t="inlineStr">
        <is>
          <t>IBIRAPITANGA FASE 3</t>
        </is>
      </c>
      <c r="N1284" s="142">
        <f>DATE(YEAR(G1284),MONTH(G1284),1)</f>
        <v/>
      </c>
      <c r="O1284" s="132">
        <f>IF(G1284&gt;$K$3,"Futuro","Atraso")</f>
        <v/>
      </c>
      <c r="P1284">
        <f>12*(YEAR(G1284)-YEAR($K$3))+(MONTH(G1284)-MONTH($K$3))</f>
        <v/>
      </c>
      <c r="Q1284" s="366">
        <f>IF(M1284="IBIRAPITANGA FASE 3",IF(O1284="Atraso",L1284,L1284/(1+$I$2)^P1284),IF(O1284="Atraso",L1284,L1284/(1+$I$1)^P1284))</f>
        <v/>
      </c>
      <c r="R1284">
        <f>IF(O1284="Atraso",$K$3-G1284,0)</f>
        <v/>
      </c>
      <c r="S1284">
        <f>IF(R1284&lt;=15,"Até 15",IF(R1284&lt;=30,"Entre 15 e 30",IF(R1284&lt;=60,"Entre 30 e 60",IF(R1284&lt;=90,"Entre 60 e 90",IF(R1284&lt;=120,"Entre 90 e 120",IF(R1284&lt;=150,"Entre 120 e 150",IF(R1284&lt;=180,"Entre 150 e 180","Superior a 180")))))))</f>
        <v/>
      </c>
    </row>
    <row r="1285">
      <c r="A1285" t="inlineStr">
        <is>
          <t>Q06L06</t>
        </is>
      </c>
      <c r="B1285" t="inlineStr">
        <is>
          <t>WELLINGTON ALVES DE SOUZA</t>
        </is>
      </c>
      <c r="C1285" t="n">
        <v>1</v>
      </c>
      <c r="D1285" t="inlineStr">
        <is>
          <t>IPCA</t>
        </is>
      </c>
      <c r="E1285" t="n">
        <v>0.009488792934583046</v>
      </c>
      <c r="F1285" t="inlineStr">
        <is>
          <t>MENSAL</t>
        </is>
      </c>
      <c r="G1285" t="n">
        <v>48264</v>
      </c>
      <c r="H1285" t="n">
        <v>48264</v>
      </c>
      <c r="I1285" t="n">
        <v>134</v>
      </c>
      <c r="J1285" t="inlineStr">
        <is>
          <t>CARTEIRA</t>
        </is>
      </c>
      <c r="K1285" t="inlineStr">
        <is>
          <t>CONTRATO</t>
        </is>
      </c>
      <c r="L1285" t="n">
        <v>1882.27</v>
      </c>
      <c r="M1285" t="inlineStr">
        <is>
          <t>IBIRAPITANGA FASE 3</t>
        </is>
      </c>
      <c r="N1285" s="142">
        <f>DATE(YEAR(G1285),MONTH(G1285),1)</f>
        <v/>
      </c>
      <c r="O1285" s="132">
        <f>IF(G1285&gt;$K$3,"Futuro","Atraso")</f>
        <v/>
      </c>
      <c r="P1285">
        <f>12*(YEAR(G1285)-YEAR($K$3))+(MONTH(G1285)-MONTH($K$3))</f>
        <v/>
      </c>
      <c r="Q1285" s="366">
        <f>IF(M1285="IBIRAPITANGA FASE 3",IF(O1285="Atraso",L1285,L1285/(1+$I$2)^P1285),IF(O1285="Atraso",L1285,L1285/(1+$I$1)^P1285))</f>
        <v/>
      </c>
      <c r="R1285">
        <f>IF(O1285="Atraso",$K$3-G1285,0)</f>
        <v/>
      </c>
      <c r="S1285">
        <f>IF(R1285&lt;=15,"Até 15",IF(R1285&lt;=30,"Entre 15 e 30",IF(R1285&lt;=60,"Entre 30 e 60",IF(R1285&lt;=90,"Entre 60 e 90",IF(R1285&lt;=120,"Entre 90 e 120",IF(R1285&lt;=150,"Entre 120 e 150",IF(R1285&lt;=180,"Entre 150 e 180","Superior a 180")))))))</f>
        <v/>
      </c>
    </row>
    <row r="1286">
      <c r="A1286" t="inlineStr">
        <is>
          <t>Q06L06</t>
        </is>
      </c>
      <c r="B1286" t="inlineStr">
        <is>
          <t>WELLINGTON ALVES DE SOUZA</t>
        </is>
      </c>
      <c r="C1286" t="n">
        <v>1</v>
      </c>
      <c r="D1286" t="inlineStr">
        <is>
          <t>IPCA</t>
        </is>
      </c>
      <c r="E1286" t="n">
        <v>0.009488792934583046</v>
      </c>
      <c r="F1286" t="inlineStr">
        <is>
          <t>MENSAL</t>
        </is>
      </c>
      <c r="G1286" t="n">
        <v>48293</v>
      </c>
      <c r="H1286" t="n">
        <v>48293</v>
      </c>
      <c r="I1286" t="n">
        <v>135</v>
      </c>
      <c r="J1286" t="inlineStr">
        <is>
          <t>CARTEIRA</t>
        </is>
      </c>
      <c r="K1286" t="inlineStr">
        <is>
          <t>CONTRATO</t>
        </is>
      </c>
      <c r="L1286" t="n">
        <v>1882.27</v>
      </c>
      <c r="M1286" t="inlineStr">
        <is>
          <t>IBIRAPITANGA FASE 3</t>
        </is>
      </c>
      <c r="N1286" s="142">
        <f>DATE(YEAR(G1286),MONTH(G1286),1)</f>
        <v/>
      </c>
      <c r="O1286" s="132">
        <f>IF(G1286&gt;$K$3,"Futuro","Atraso")</f>
        <v/>
      </c>
      <c r="P1286">
        <f>12*(YEAR(G1286)-YEAR($K$3))+(MONTH(G1286)-MONTH($K$3))</f>
        <v/>
      </c>
      <c r="Q1286" s="366">
        <f>IF(M1286="IBIRAPITANGA FASE 3",IF(O1286="Atraso",L1286,L1286/(1+$I$2)^P1286),IF(O1286="Atraso",L1286,L1286/(1+$I$1)^P1286))</f>
        <v/>
      </c>
      <c r="R1286">
        <f>IF(O1286="Atraso",$K$3-G1286,0)</f>
        <v/>
      </c>
      <c r="S1286">
        <f>IF(R1286&lt;=15,"Até 15",IF(R1286&lt;=30,"Entre 15 e 30",IF(R1286&lt;=60,"Entre 30 e 60",IF(R1286&lt;=90,"Entre 60 e 90",IF(R1286&lt;=120,"Entre 90 e 120",IF(R1286&lt;=150,"Entre 120 e 150",IF(R1286&lt;=180,"Entre 150 e 180","Superior a 180")))))))</f>
        <v/>
      </c>
    </row>
    <row r="1287">
      <c r="A1287" t="inlineStr">
        <is>
          <t>Q06L06</t>
        </is>
      </c>
      <c r="B1287" t="inlineStr">
        <is>
          <t>WELLINGTON ALVES DE SOUZA</t>
        </is>
      </c>
      <c r="C1287" t="n">
        <v>1</v>
      </c>
      <c r="D1287" t="inlineStr">
        <is>
          <t>IPCA</t>
        </is>
      </c>
      <c r="E1287" t="n">
        <v>0.009488792934583046</v>
      </c>
      <c r="F1287" t="inlineStr">
        <is>
          <t>MENSAL</t>
        </is>
      </c>
      <c r="G1287" t="n">
        <v>48324</v>
      </c>
      <c r="H1287" t="n">
        <v>48324</v>
      </c>
      <c r="I1287" t="n">
        <v>136</v>
      </c>
      <c r="J1287" t="inlineStr">
        <is>
          <t>CARTEIRA</t>
        </is>
      </c>
      <c r="K1287" t="inlineStr">
        <is>
          <t>CONTRATO</t>
        </is>
      </c>
      <c r="L1287" t="n">
        <v>1882.27</v>
      </c>
      <c r="M1287" t="inlineStr">
        <is>
          <t>IBIRAPITANGA FASE 3</t>
        </is>
      </c>
      <c r="N1287" s="142">
        <f>DATE(YEAR(G1287),MONTH(G1287),1)</f>
        <v/>
      </c>
      <c r="O1287" s="132">
        <f>IF(G1287&gt;$K$3,"Futuro","Atraso")</f>
        <v/>
      </c>
      <c r="P1287">
        <f>12*(YEAR(G1287)-YEAR($K$3))+(MONTH(G1287)-MONTH($K$3))</f>
        <v/>
      </c>
      <c r="Q1287" s="366">
        <f>IF(M1287="IBIRAPITANGA FASE 3",IF(O1287="Atraso",L1287,L1287/(1+$I$2)^P1287),IF(O1287="Atraso",L1287,L1287/(1+$I$1)^P1287))</f>
        <v/>
      </c>
      <c r="R1287">
        <f>IF(O1287="Atraso",$K$3-G1287,0)</f>
        <v/>
      </c>
      <c r="S1287">
        <f>IF(R1287&lt;=15,"Até 15",IF(R1287&lt;=30,"Entre 15 e 30",IF(R1287&lt;=60,"Entre 30 e 60",IF(R1287&lt;=90,"Entre 60 e 90",IF(R1287&lt;=120,"Entre 90 e 120",IF(R1287&lt;=150,"Entre 120 e 150",IF(R1287&lt;=180,"Entre 150 e 180","Superior a 180")))))))</f>
        <v/>
      </c>
    </row>
    <row r="1288">
      <c r="A1288" t="inlineStr">
        <is>
          <t>Q06L06</t>
        </is>
      </c>
      <c r="B1288" t="inlineStr">
        <is>
          <t>WELLINGTON ALVES DE SOUZA</t>
        </is>
      </c>
      <c r="C1288" t="n">
        <v>1</v>
      </c>
      <c r="D1288" t="inlineStr">
        <is>
          <t>IPCA</t>
        </is>
      </c>
      <c r="E1288" t="n">
        <v>0.009488792934583046</v>
      </c>
      <c r="F1288" t="inlineStr">
        <is>
          <t>MENSAL</t>
        </is>
      </c>
      <c r="G1288" t="n">
        <v>48354</v>
      </c>
      <c r="H1288" t="n">
        <v>48354</v>
      </c>
      <c r="I1288" t="n">
        <v>137</v>
      </c>
      <c r="J1288" t="inlineStr">
        <is>
          <t>CARTEIRA</t>
        </is>
      </c>
      <c r="K1288" t="inlineStr">
        <is>
          <t>CONTRATO</t>
        </is>
      </c>
      <c r="L1288" t="n">
        <v>1882.27</v>
      </c>
      <c r="M1288" t="inlineStr">
        <is>
          <t>IBIRAPITANGA FASE 3</t>
        </is>
      </c>
      <c r="N1288" s="142">
        <f>DATE(YEAR(G1288),MONTH(G1288),1)</f>
        <v/>
      </c>
      <c r="O1288" s="132">
        <f>IF(G1288&gt;$K$3,"Futuro","Atraso")</f>
        <v/>
      </c>
      <c r="P1288">
        <f>12*(YEAR(G1288)-YEAR($K$3))+(MONTH(G1288)-MONTH($K$3))</f>
        <v/>
      </c>
      <c r="Q1288" s="366">
        <f>IF(M1288="IBIRAPITANGA FASE 3",IF(O1288="Atraso",L1288,L1288/(1+$I$2)^P1288),IF(O1288="Atraso",L1288,L1288/(1+$I$1)^P1288))</f>
        <v/>
      </c>
      <c r="R1288">
        <f>IF(O1288="Atraso",$K$3-G1288,0)</f>
        <v/>
      </c>
      <c r="S1288">
        <f>IF(R1288&lt;=15,"Até 15",IF(R1288&lt;=30,"Entre 15 e 30",IF(R1288&lt;=60,"Entre 30 e 60",IF(R1288&lt;=90,"Entre 60 e 90",IF(R1288&lt;=120,"Entre 90 e 120",IF(R1288&lt;=150,"Entre 120 e 150",IF(R1288&lt;=180,"Entre 150 e 180","Superior a 180")))))))</f>
        <v/>
      </c>
    </row>
    <row r="1289">
      <c r="A1289" t="inlineStr">
        <is>
          <t>Q06L06</t>
        </is>
      </c>
      <c r="B1289" t="inlineStr">
        <is>
          <t>WELLINGTON ALVES DE SOUZA</t>
        </is>
      </c>
      <c r="C1289" t="n">
        <v>1</v>
      </c>
      <c r="D1289" t="inlineStr">
        <is>
          <t>IPCA</t>
        </is>
      </c>
      <c r="E1289" t="n">
        <v>0.009488792934583046</v>
      </c>
      <c r="F1289" t="inlineStr">
        <is>
          <t>MENSAL</t>
        </is>
      </c>
      <c r="G1289" t="n">
        <v>48385</v>
      </c>
      <c r="H1289" t="n">
        <v>48385</v>
      </c>
      <c r="I1289" t="n">
        <v>138</v>
      </c>
      <c r="J1289" t="inlineStr">
        <is>
          <t>CARTEIRA</t>
        </is>
      </c>
      <c r="K1289" t="inlineStr">
        <is>
          <t>CONTRATO</t>
        </is>
      </c>
      <c r="L1289" t="n">
        <v>1882.27</v>
      </c>
      <c r="M1289" t="inlineStr">
        <is>
          <t>IBIRAPITANGA FASE 3</t>
        </is>
      </c>
      <c r="N1289" s="142">
        <f>DATE(YEAR(G1289),MONTH(G1289),1)</f>
        <v/>
      </c>
      <c r="O1289" s="132">
        <f>IF(G1289&gt;$K$3,"Futuro","Atraso")</f>
        <v/>
      </c>
      <c r="P1289">
        <f>12*(YEAR(G1289)-YEAR($K$3))+(MONTH(G1289)-MONTH($K$3))</f>
        <v/>
      </c>
      <c r="Q1289" s="366">
        <f>IF(M1289="IBIRAPITANGA FASE 3",IF(O1289="Atraso",L1289,L1289/(1+$I$2)^P1289),IF(O1289="Atraso",L1289,L1289/(1+$I$1)^P1289))</f>
        <v/>
      </c>
      <c r="R1289">
        <f>IF(O1289="Atraso",$K$3-G1289,0)</f>
        <v/>
      </c>
      <c r="S1289">
        <f>IF(R1289&lt;=15,"Até 15",IF(R1289&lt;=30,"Entre 15 e 30",IF(R1289&lt;=60,"Entre 30 e 60",IF(R1289&lt;=90,"Entre 60 e 90",IF(R1289&lt;=120,"Entre 90 e 120",IF(R1289&lt;=150,"Entre 120 e 150",IF(R1289&lt;=180,"Entre 150 e 180","Superior a 180")))))))</f>
        <v/>
      </c>
    </row>
    <row r="1290">
      <c r="A1290" t="inlineStr">
        <is>
          <t>Q06L06</t>
        </is>
      </c>
      <c r="B1290" t="inlineStr">
        <is>
          <t>WELLINGTON ALVES DE SOUZA</t>
        </is>
      </c>
      <c r="C1290" t="n">
        <v>1</v>
      </c>
      <c r="D1290" t="inlineStr">
        <is>
          <t>IPCA</t>
        </is>
      </c>
      <c r="E1290" t="n">
        <v>0.009488792934583046</v>
      </c>
      <c r="F1290" t="inlineStr">
        <is>
          <t>MENSAL</t>
        </is>
      </c>
      <c r="G1290" t="n">
        <v>48415</v>
      </c>
      <c r="H1290" t="n">
        <v>48415</v>
      </c>
      <c r="I1290" t="n">
        <v>139</v>
      </c>
      <c r="J1290" t="inlineStr">
        <is>
          <t>CARTEIRA</t>
        </is>
      </c>
      <c r="K1290" t="inlineStr">
        <is>
          <t>CONTRATO</t>
        </is>
      </c>
      <c r="L1290" t="n">
        <v>1882.27</v>
      </c>
      <c r="M1290" t="inlineStr">
        <is>
          <t>IBIRAPITANGA FASE 3</t>
        </is>
      </c>
      <c r="N1290" s="142">
        <f>DATE(YEAR(G1290),MONTH(G1290),1)</f>
        <v/>
      </c>
      <c r="O1290" s="132">
        <f>IF(G1290&gt;$K$3,"Futuro","Atraso")</f>
        <v/>
      </c>
      <c r="P1290">
        <f>12*(YEAR(G1290)-YEAR($K$3))+(MONTH(G1290)-MONTH($K$3))</f>
        <v/>
      </c>
      <c r="Q1290" s="366">
        <f>IF(M1290="IBIRAPITANGA FASE 3",IF(O1290="Atraso",L1290,L1290/(1+$I$2)^P1290),IF(O1290="Atraso",L1290,L1290/(1+$I$1)^P1290))</f>
        <v/>
      </c>
      <c r="R1290">
        <f>IF(O1290="Atraso",$K$3-G1290,0)</f>
        <v/>
      </c>
      <c r="S1290">
        <f>IF(R1290&lt;=15,"Até 15",IF(R1290&lt;=30,"Entre 15 e 30",IF(R1290&lt;=60,"Entre 30 e 60",IF(R1290&lt;=90,"Entre 60 e 90",IF(R1290&lt;=120,"Entre 90 e 120",IF(R1290&lt;=150,"Entre 120 e 150",IF(R1290&lt;=180,"Entre 150 e 180","Superior a 180")))))))</f>
        <v/>
      </c>
    </row>
    <row r="1291">
      <c r="A1291" t="inlineStr">
        <is>
          <t>Q06L06</t>
        </is>
      </c>
      <c r="B1291" t="inlineStr">
        <is>
          <t>WELLINGTON ALVES DE SOUZA</t>
        </is>
      </c>
      <c r="C1291" t="n">
        <v>1</v>
      </c>
      <c r="D1291" t="inlineStr">
        <is>
          <t>IPCA</t>
        </is>
      </c>
      <c r="E1291" t="n">
        <v>0.009488792934583046</v>
      </c>
      <c r="F1291" t="inlineStr">
        <is>
          <t>MENSAL</t>
        </is>
      </c>
      <c r="G1291" t="n">
        <v>48446</v>
      </c>
      <c r="H1291" t="n">
        <v>48446</v>
      </c>
      <c r="I1291" t="n">
        <v>140</v>
      </c>
      <c r="J1291" t="inlineStr">
        <is>
          <t>CARTEIRA</t>
        </is>
      </c>
      <c r="K1291" t="inlineStr">
        <is>
          <t>CONTRATO</t>
        </is>
      </c>
      <c r="L1291" t="n">
        <v>1882.27</v>
      </c>
      <c r="M1291" t="inlineStr">
        <is>
          <t>IBIRAPITANGA FASE 3</t>
        </is>
      </c>
      <c r="N1291" s="142">
        <f>DATE(YEAR(G1291),MONTH(G1291),1)</f>
        <v/>
      </c>
      <c r="O1291" s="132">
        <f>IF(G1291&gt;$K$3,"Futuro","Atraso")</f>
        <v/>
      </c>
      <c r="P1291">
        <f>12*(YEAR(G1291)-YEAR($K$3))+(MONTH(G1291)-MONTH($K$3))</f>
        <v/>
      </c>
      <c r="Q1291" s="366">
        <f>IF(M1291="IBIRAPITANGA FASE 3",IF(O1291="Atraso",L1291,L1291/(1+$I$2)^P1291),IF(O1291="Atraso",L1291,L1291/(1+$I$1)^P1291))</f>
        <v/>
      </c>
      <c r="R1291">
        <f>IF(O1291="Atraso",$K$3-G1291,0)</f>
        <v/>
      </c>
      <c r="S1291">
        <f>IF(R1291&lt;=15,"Até 15",IF(R1291&lt;=30,"Entre 15 e 30",IF(R1291&lt;=60,"Entre 30 e 60",IF(R1291&lt;=90,"Entre 60 e 90",IF(R1291&lt;=120,"Entre 90 e 120",IF(R1291&lt;=150,"Entre 120 e 150",IF(R1291&lt;=180,"Entre 150 e 180","Superior a 180")))))))</f>
        <v/>
      </c>
    </row>
    <row r="1292">
      <c r="A1292" t="inlineStr">
        <is>
          <t>Q06L06</t>
        </is>
      </c>
      <c r="B1292" t="inlineStr">
        <is>
          <t>WELLINGTON ALVES DE SOUZA</t>
        </is>
      </c>
      <c r="C1292" t="n">
        <v>1</v>
      </c>
      <c r="D1292" t="inlineStr">
        <is>
          <t>IPCA</t>
        </is>
      </c>
      <c r="E1292" t="n">
        <v>0.009488792934583046</v>
      </c>
      <c r="F1292" t="inlineStr">
        <is>
          <t>MENSAL</t>
        </is>
      </c>
      <c r="G1292" t="n">
        <v>48446</v>
      </c>
      <c r="H1292" t="n">
        <v>48446</v>
      </c>
      <c r="I1292" t="n">
        <v>12</v>
      </c>
      <c r="J1292" t="inlineStr">
        <is>
          <t>CARTEIRA</t>
        </is>
      </c>
      <c r="K1292" t="inlineStr">
        <is>
          <t>CONTRATO</t>
        </is>
      </c>
      <c r="L1292" t="n">
        <v>5951.02</v>
      </c>
      <c r="M1292" t="inlineStr">
        <is>
          <t>IBIRAPITANGA FASE 3</t>
        </is>
      </c>
      <c r="N1292" s="142">
        <f>DATE(YEAR(G1292),MONTH(G1292),1)</f>
        <v/>
      </c>
      <c r="O1292" s="132">
        <f>IF(G1292&gt;$K$3,"Futuro","Atraso")</f>
        <v/>
      </c>
      <c r="P1292">
        <f>12*(YEAR(G1292)-YEAR($K$3))+(MONTH(G1292)-MONTH($K$3))</f>
        <v/>
      </c>
      <c r="Q1292" s="366">
        <f>IF(M1292="IBIRAPITANGA FASE 3",IF(O1292="Atraso",L1292,L1292/(1+$I$2)^P1292),IF(O1292="Atraso",L1292,L1292/(1+$I$1)^P1292))</f>
        <v/>
      </c>
      <c r="R1292">
        <f>IF(O1292="Atraso",$K$3-G1292,0)</f>
        <v/>
      </c>
      <c r="S1292">
        <f>IF(R1292&lt;=15,"Até 15",IF(R1292&lt;=30,"Entre 15 e 30",IF(R1292&lt;=60,"Entre 30 e 60",IF(R1292&lt;=90,"Entre 60 e 90",IF(R1292&lt;=120,"Entre 90 e 120",IF(R1292&lt;=150,"Entre 120 e 150",IF(R1292&lt;=180,"Entre 150 e 180","Superior a 180")))))))</f>
        <v/>
      </c>
    </row>
    <row r="1293">
      <c r="A1293" t="inlineStr">
        <is>
          <t>Q06L06</t>
        </is>
      </c>
      <c r="B1293" t="inlineStr">
        <is>
          <t>WELLINGTON ALVES DE SOUZA</t>
        </is>
      </c>
      <c r="C1293" t="n">
        <v>1</v>
      </c>
      <c r="D1293" t="inlineStr">
        <is>
          <t>IPCA</t>
        </is>
      </c>
      <c r="E1293" t="n">
        <v>0.009488792934583046</v>
      </c>
      <c r="F1293" t="inlineStr">
        <is>
          <t>MENSAL</t>
        </is>
      </c>
      <c r="G1293" t="n">
        <v>48477</v>
      </c>
      <c r="H1293" t="n">
        <v>48477</v>
      </c>
      <c r="I1293" t="n">
        <v>141</v>
      </c>
      <c r="J1293" t="inlineStr">
        <is>
          <t>CARTEIRA</t>
        </is>
      </c>
      <c r="K1293" t="inlineStr">
        <is>
          <t>CONTRATO</t>
        </is>
      </c>
      <c r="L1293" t="n">
        <v>1882.27</v>
      </c>
      <c r="M1293" t="inlineStr">
        <is>
          <t>IBIRAPITANGA FASE 3</t>
        </is>
      </c>
      <c r="N1293" s="142">
        <f>DATE(YEAR(G1293),MONTH(G1293),1)</f>
        <v/>
      </c>
      <c r="O1293" s="132">
        <f>IF(G1293&gt;$K$3,"Futuro","Atraso")</f>
        <v/>
      </c>
      <c r="P1293">
        <f>12*(YEAR(G1293)-YEAR($K$3))+(MONTH(G1293)-MONTH($K$3))</f>
        <v/>
      </c>
      <c r="Q1293" s="366">
        <f>IF(M1293="IBIRAPITANGA FASE 3",IF(O1293="Atraso",L1293,L1293/(1+$I$2)^P1293),IF(O1293="Atraso",L1293,L1293/(1+$I$1)^P1293))</f>
        <v/>
      </c>
      <c r="R1293">
        <f>IF(O1293="Atraso",$K$3-G1293,0)</f>
        <v/>
      </c>
      <c r="S1293">
        <f>IF(R1293&lt;=15,"Até 15",IF(R1293&lt;=30,"Entre 15 e 30",IF(R1293&lt;=60,"Entre 30 e 60",IF(R1293&lt;=90,"Entre 60 e 90",IF(R1293&lt;=120,"Entre 90 e 120",IF(R1293&lt;=150,"Entre 120 e 150",IF(R1293&lt;=180,"Entre 150 e 180","Superior a 180")))))))</f>
        <v/>
      </c>
    </row>
    <row r="1294">
      <c r="A1294" t="inlineStr">
        <is>
          <t>Q06L06</t>
        </is>
      </c>
      <c r="B1294" t="inlineStr">
        <is>
          <t>WELLINGTON ALVES DE SOUZA</t>
        </is>
      </c>
      <c r="C1294" t="n">
        <v>1</v>
      </c>
      <c r="D1294" t="inlineStr">
        <is>
          <t>IPCA</t>
        </is>
      </c>
      <c r="E1294" t="n">
        <v>0.009488792934583046</v>
      </c>
      <c r="F1294" t="inlineStr">
        <is>
          <t>MENSAL</t>
        </is>
      </c>
      <c r="G1294" t="n">
        <v>48507</v>
      </c>
      <c r="H1294" t="n">
        <v>48507</v>
      </c>
      <c r="I1294" t="n">
        <v>142</v>
      </c>
      <c r="J1294" t="inlineStr">
        <is>
          <t>CARTEIRA</t>
        </is>
      </c>
      <c r="K1294" t="inlineStr">
        <is>
          <t>CONTRATO</t>
        </is>
      </c>
      <c r="L1294" t="n">
        <v>1882.27</v>
      </c>
      <c r="M1294" t="inlineStr">
        <is>
          <t>IBIRAPITANGA FASE 3</t>
        </is>
      </c>
      <c r="N1294" s="142">
        <f>DATE(YEAR(G1294),MONTH(G1294),1)</f>
        <v/>
      </c>
      <c r="O1294" s="132">
        <f>IF(G1294&gt;$K$3,"Futuro","Atraso")</f>
        <v/>
      </c>
      <c r="P1294">
        <f>12*(YEAR(G1294)-YEAR($K$3))+(MONTH(G1294)-MONTH($K$3))</f>
        <v/>
      </c>
      <c r="Q1294" s="366">
        <f>IF(M1294="IBIRAPITANGA FASE 3",IF(O1294="Atraso",L1294,L1294/(1+$I$2)^P1294),IF(O1294="Atraso",L1294,L1294/(1+$I$1)^P1294))</f>
        <v/>
      </c>
      <c r="R1294">
        <f>IF(O1294="Atraso",$K$3-G1294,0)</f>
        <v/>
      </c>
      <c r="S1294">
        <f>IF(R1294&lt;=15,"Até 15",IF(R1294&lt;=30,"Entre 15 e 30",IF(R1294&lt;=60,"Entre 30 e 60",IF(R1294&lt;=90,"Entre 60 e 90",IF(R1294&lt;=120,"Entre 90 e 120",IF(R1294&lt;=150,"Entre 120 e 150",IF(R1294&lt;=180,"Entre 150 e 180","Superior a 180")))))))</f>
        <v/>
      </c>
    </row>
    <row r="1295">
      <c r="A1295" t="inlineStr">
        <is>
          <t>Q06L06</t>
        </is>
      </c>
      <c r="B1295" t="inlineStr">
        <is>
          <t>WELLINGTON ALVES DE SOUZA</t>
        </is>
      </c>
      <c r="C1295" t="n">
        <v>1</v>
      </c>
      <c r="D1295" t="inlineStr">
        <is>
          <t>IPCA</t>
        </is>
      </c>
      <c r="E1295" t="n">
        <v>0.009488792934583046</v>
      </c>
      <c r="F1295" t="inlineStr">
        <is>
          <t>MENSAL</t>
        </is>
      </c>
      <c r="G1295" t="n">
        <v>48538</v>
      </c>
      <c r="H1295" t="n">
        <v>48538</v>
      </c>
      <c r="I1295" t="n">
        <v>143</v>
      </c>
      <c r="J1295" t="inlineStr">
        <is>
          <t>CARTEIRA</t>
        </is>
      </c>
      <c r="K1295" t="inlineStr">
        <is>
          <t>CONTRATO</t>
        </is>
      </c>
      <c r="L1295" t="n">
        <v>1882.27</v>
      </c>
      <c r="M1295" t="inlineStr">
        <is>
          <t>IBIRAPITANGA FASE 3</t>
        </is>
      </c>
      <c r="N1295" s="142">
        <f>DATE(YEAR(G1295),MONTH(G1295),1)</f>
        <v/>
      </c>
      <c r="O1295" s="132">
        <f>IF(G1295&gt;$K$3,"Futuro","Atraso")</f>
        <v/>
      </c>
      <c r="P1295">
        <f>12*(YEAR(G1295)-YEAR($K$3))+(MONTH(G1295)-MONTH($K$3))</f>
        <v/>
      </c>
      <c r="Q1295" s="366">
        <f>IF(M1295="IBIRAPITANGA FASE 3",IF(O1295="Atraso",L1295,L1295/(1+$I$2)^P1295),IF(O1295="Atraso",L1295,L1295/(1+$I$1)^P1295))</f>
        <v/>
      </c>
      <c r="R1295">
        <f>IF(O1295="Atraso",$K$3-G1295,0)</f>
        <v/>
      </c>
      <c r="S1295">
        <f>IF(R1295&lt;=15,"Até 15",IF(R1295&lt;=30,"Entre 15 e 30",IF(R1295&lt;=60,"Entre 30 e 60",IF(R1295&lt;=90,"Entre 60 e 90",IF(R1295&lt;=120,"Entre 90 e 120",IF(R1295&lt;=150,"Entre 120 e 150",IF(R1295&lt;=180,"Entre 150 e 180","Superior a 180")))))))</f>
        <v/>
      </c>
    </row>
    <row r="1296">
      <c r="A1296" t="inlineStr">
        <is>
          <t>Q06L06</t>
        </is>
      </c>
      <c r="B1296" t="inlineStr">
        <is>
          <t>WELLINGTON ALVES DE SOUZA</t>
        </is>
      </c>
      <c r="C1296" t="n">
        <v>1</v>
      </c>
      <c r="D1296" t="inlineStr">
        <is>
          <t>IPCA</t>
        </is>
      </c>
      <c r="E1296" t="n">
        <v>0.009488792934583046</v>
      </c>
      <c r="F1296" t="inlineStr">
        <is>
          <t>MENSAL</t>
        </is>
      </c>
      <c r="G1296" t="n">
        <v>48568</v>
      </c>
      <c r="H1296" t="n">
        <v>48568</v>
      </c>
      <c r="I1296" t="n">
        <v>144</v>
      </c>
      <c r="J1296" t="inlineStr">
        <is>
          <t>CARTEIRA</t>
        </is>
      </c>
      <c r="K1296" t="inlineStr">
        <is>
          <t>CONTRATO</t>
        </is>
      </c>
      <c r="L1296" t="n">
        <v>1882.27</v>
      </c>
      <c r="M1296" t="inlineStr">
        <is>
          <t>IBIRAPITANGA FASE 3</t>
        </is>
      </c>
      <c r="N1296" s="142">
        <f>DATE(YEAR(G1296),MONTH(G1296),1)</f>
        <v/>
      </c>
      <c r="O1296" s="132">
        <f>IF(G1296&gt;$K$3,"Futuro","Atraso")</f>
        <v/>
      </c>
      <c r="P1296">
        <f>12*(YEAR(G1296)-YEAR($K$3))+(MONTH(G1296)-MONTH($K$3))</f>
        <v/>
      </c>
      <c r="Q1296" s="366">
        <f>IF(M1296="IBIRAPITANGA FASE 3",IF(O1296="Atraso",L1296,L1296/(1+$I$2)^P1296),IF(O1296="Atraso",L1296,L1296/(1+$I$1)^P1296))</f>
        <v/>
      </c>
      <c r="R1296">
        <f>IF(O1296="Atraso",$K$3-G1296,0)</f>
        <v/>
      </c>
      <c r="S1296">
        <f>IF(R1296&lt;=15,"Até 15",IF(R1296&lt;=30,"Entre 15 e 30",IF(R1296&lt;=60,"Entre 30 e 60",IF(R1296&lt;=90,"Entre 60 e 90",IF(R1296&lt;=120,"Entre 90 e 120",IF(R1296&lt;=150,"Entre 120 e 150",IF(R1296&lt;=180,"Entre 150 e 180","Superior a 180")))))))</f>
        <v/>
      </c>
    </row>
    <row r="1297">
      <c r="A1297" t="inlineStr">
        <is>
          <t>Q06L06</t>
        </is>
      </c>
      <c r="B1297" t="inlineStr">
        <is>
          <t>WELLINGTON ALVES DE SOUZA</t>
        </is>
      </c>
      <c r="C1297" t="n">
        <v>1</v>
      </c>
      <c r="D1297" t="inlineStr">
        <is>
          <t>IPCA</t>
        </is>
      </c>
      <c r="E1297" t="n">
        <v>0.009488792934583046</v>
      </c>
      <c r="F1297" t="inlineStr">
        <is>
          <t>MENSAL</t>
        </is>
      </c>
      <c r="G1297" t="n">
        <v>48599</v>
      </c>
      <c r="H1297" t="n">
        <v>48599</v>
      </c>
      <c r="I1297" t="n">
        <v>145</v>
      </c>
      <c r="J1297" t="inlineStr">
        <is>
          <t>CARTEIRA</t>
        </is>
      </c>
      <c r="K1297" t="inlineStr">
        <is>
          <t>CONTRATO</t>
        </is>
      </c>
      <c r="L1297" t="n">
        <v>1882.27</v>
      </c>
      <c r="M1297" t="inlineStr">
        <is>
          <t>IBIRAPITANGA FASE 3</t>
        </is>
      </c>
      <c r="N1297" s="142">
        <f>DATE(YEAR(G1297),MONTH(G1297),1)</f>
        <v/>
      </c>
      <c r="O1297" s="132">
        <f>IF(G1297&gt;$K$3,"Futuro","Atraso")</f>
        <v/>
      </c>
      <c r="P1297">
        <f>12*(YEAR(G1297)-YEAR($K$3))+(MONTH(G1297)-MONTH($K$3))</f>
        <v/>
      </c>
      <c r="Q1297" s="366">
        <f>IF(M1297="IBIRAPITANGA FASE 3",IF(O1297="Atraso",L1297,L1297/(1+$I$2)^P1297),IF(O1297="Atraso",L1297,L1297/(1+$I$1)^P1297))</f>
        <v/>
      </c>
      <c r="R1297">
        <f>IF(O1297="Atraso",$K$3-G1297,0)</f>
        <v/>
      </c>
      <c r="S1297">
        <f>IF(R1297&lt;=15,"Até 15",IF(R1297&lt;=30,"Entre 15 e 30",IF(R1297&lt;=60,"Entre 30 e 60",IF(R1297&lt;=90,"Entre 60 e 90",IF(R1297&lt;=120,"Entre 90 e 120",IF(R1297&lt;=150,"Entre 120 e 150",IF(R1297&lt;=180,"Entre 150 e 180","Superior a 180")))))))</f>
        <v/>
      </c>
    </row>
    <row r="1298">
      <c r="A1298" t="inlineStr">
        <is>
          <t>Q06L06</t>
        </is>
      </c>
      <c r="B1298" t="inlineStr">
        <is>
          <t>WELLINGTON ALVES DE SOUZA</t>
        </is>
      </c>
      <c r="C1298" t="n">
        <v>1</v>
      </c>
      <c r="D1298" t="inlineStr">
        <is>
          <t>IPCA</t>
        </is>
      </c>
      <c r="E1298" t="n">
        <v>0.009488792934583046</v>
      </c>
      <c r="F1298" t="inlineStr">
        <is>
          <t>MENSAL</t>
        </is>
      </c>
      <c r="G1298" t="n">
        <v>48630</v>
      </c>
      <c r="H1298" t="n">
        <v>48630</v>
      </c>
      <c r="I1298" t="n">
        <v>146</v>
      </c>
      <c r="J1298" t="inlineStr">
        <is>
          <t>CARTEIRA</t>
        </is>
      </c>
      <c r="K1298" t="inlineStr">
        <is>
          <t>CONTRATO</t>
        </is>
      </c>
      <c r="L1298" t="n">
        <v>1882.27</v>
      </c>
      <c r="M1298" t="inlineStr">
        <is>
          <t>IBIRAPITANGA FASE 3</t>
        </is>
      </c>
      <c r="N1298" s="142">
        <f>DATE(YEAR(G1298),MONTH(G1298),1)</f>
        <v/>
      </c>
      <c r="O1298" s="132">
        <f>IF(G1298&gt;$K$3,"Futuro","Atraso")</f>
        <v/>
      </c>
      <c r="P1298">
        <f>12*(YEAR(G1298)-YEAR($K$3))+(MONTH(G1298)-MONTH($K$3))</f>
        <v/>
      </c>
      <c r="Q1298" s="366">
        <f>IF(M1298="IBIRAPITANGA FASE 3",IF(O1298="Atraso",L1298,L1298/(1+$I$2)^P1298),IF(O1298="Atraso",L1298,L1298/(1+$I$1)^P1298))</f>
        <v/>
      </c>
      <c r="R1298">
        <f>IF(O1298="Atraso",$K$3-G1298,0)</f>
        <v/>
      </c>
      <c r="S1298">
        <f>IF(R1298&lt;=15,"Até 15",IF(R1298&lt;=30,"Entre 15 e 30",IF(R1298&lt;=60,"Entre 30 e 60",IF(R1298&lt;=90,"Entre 60 e 90",IF(R1298&lt;=120,"Entre 90 e 120",IF(R1298&lt;=150,"Entre 120 e 150",IF(R1298&lt;=180,"Entre 150 e 180","Superior a 180")))))))</f>
        <v/>
      </c>
    </row>
    <row r="1299">
      <c r="A1299" t="inlineStr">
        <is>
          <t>Q06L06</t>
        </is>
      </c>
      <c r="B1299" t="inlineStr">
        <is>
          <t>WELLINGTON ALVES DE SOUZA</t>
        </is>
      </c>
      <c r="C1299" t="n">
        <v>1</v>
      </c>
      <c r="D1299" t="inlineStr">
        <is>
          <t>IPCA</t>
        </is>
      </c>
      <c r="E1299" t="n">
        <v>0.009488792934583046</v>
      </c>
      <c r="F1299" t="inlineStr">
        <is>
          <t>MENSAL</t>
        </is>
      </c>
      <c r="G1299" t="n">
        <v>48658</v>
      </c>
      <c r="H1299" t="n">
        <v>48658</v>
      </c>
      <c r="I1299" t="n">
        <v>147</v>
      </c>
      <c r="J1299" t="inlineStr">
        <is>
          <t>CARTEIRA</t>
        </is>
      </c>
      <c r="K1299" t="inlineStr">
        <is>
          <t>CONTRATO</t>
        </is>
      </c>
      <c r="L1299" t="n">
        <v>1882.27</v>
      </c>
      <c r="M1299" t="inlineStr">
        <is>
          <t>IBIRAPITANGA FASE 3</t>
        </is>
      </c>
      <c r="N1299" s="142">
        <f>DATE(YEAR(G1299),MONTH(G1299),1)</f>
        <v/>
      </c>
      <c r="O1299" s="132">
        <f>IF(G1299&gt;$K$3,"Futuro","Atraso")</f>
        <v/>
      </c>
      <c r="P1299">
        <f>12*(YEAR(G1299)-YEAR($K$3))+(MONTH(G1299)-MONTH($K$3))</f>
        <v/>
      </c>
      <c r="Q1299" s="366">
        <f>IF(M1299="IBIRAPITANGA FASE 3",IF(O1299="Atraso",L1299,L1299/(1+$I$2)^P1299),IF(O1299="Atraso",L1299,L1299/(1+$I$1)^P1299))</f>
        <v/>
      </c>
      <c r="R1299">
        <f>IF(O1299="Atraso",$K$3-G1299,0)</f>
        <v/>
      </c>
      <c r="S1299">
        <f>IF(R1299&lt;=15,"Até 15",IF(R1299&lt;=30,"Entre 15 e 30",IF(R1299&lt;=60,"Entre 30 e 60",IF(R1299&lt;=90,"Entre 60 e 90",IF(R1299&lt;=120,"Entre 90 e 120",IF(R1299&lt;=150,"Entre 120 e 150",IF(R1299&lt;=180,"Entre 150 e 180","Superior a 180")))))))</f>
        <v/>
      </c>
    </row>
    <row r="1300">
      <c r="A1300" t="inlineStr">
        <is>
          <t>Q06L06</t>
        </is>
      </c>
      <c r="B1300" t="inlineStr">
        <is>
          <t>WELLINGTON ALVES DE SOUZA</t>
        </is>
      </c>
      <c r="C1300" t="n">
        <v>1</v>
      </c>
      <c r="D1300" t="inlineStr">
        <is>
          <t>IPCA</t>
        </is>
      </c>
      <c r="E1300" t="n">
        <v>0.009488792934583046</v>
      </c>
      <c r="F1300" t="inlineStr">
        <is>
          <t>MENSAL</t>
        </is>
      </c>
      <c r="G1300" t="n">
        <v>48689</v>
      </c>
      <c r="H1300" t="n">
        <v>48689</v>
      </c>
      <c r="I1300" t="n">
        <v>148</v>
      </c>
      <c r="J1300" t="inlineStr">
        <is>
          <t>CARTEIRA</t>
        </is>
      </c>
      <c r="K1300" t="inlineStr">
        <is>
          <t>CONTRATO</t>
        </is>
      </c>
      <c r="L1300" t="n">
        <v>1882.27</v>
      </c>
      <c r="M1300" t="inlineStr">
        <is>
          <t>IBIRAPITANGA FASE 3</t>
        </is>
      </c>
      <c r="N1300" s="142">
        <f>DATE(YEAR(G1300),MONTH(G1300),1)</f>
        <v/>
      </c>
      <c r="O1300" s="132">
        <f>IF(G1300&gt;$K$3,"Futuro","Atraso")</f>
        <v/>
      </c>
      <c r="P1300">
        <f>12*(YEAR(G1300)-YEAR($K$3))+(MONTH(G1300)-MONTH($K$3))</f>
        <v/>
      </c>
      <c r="Q1300" s="366">
        <f>IF(M1300="IBIRAPITANGA FASE 3",IF(O1300="Atraso",L1300,L1300/(1+$I$2)^P1300),IF(O1300="Atraso",L1300,L1300/(1+$I$1)^P1300))</f>
        <v/>
      </c>
      <c r="R1300">
        <f>IF(O1300="Atraso",$K$3-G1300,0)</f>
        <v/>
      </c>
      <c r="S1300">
        <f>IF(R1300&lt;=15,"Até 15",IF(R1300&lt;=30,"Entre 15 e 30",IF(R1300&lt;=60,"Entre 30 e 60",IF(R1300&lt;=90,"Entre 60 e 90",IF(R1300&lt;=120,"Entre 90 e 120",IF(R1300&lt;=150,"Entre 120 e 150",IF(R1300&lt;=180,"Entre 150 e 180","Superior a 180")))))))</f>
        <v/>
      </c>
    </row>
    <row r="1301">
      <c r="A1301" t="inlineStr">
        <is>
          <t>Q06L06</t>
        </is>
      </c>
      <c r="B1301" t="inlineStr">
        <is>
          <t>WELLINGTON ALVES DE SOUZA</t>
        </is>
      </c>
      <c r="C1301" t="n">
        <v>1</v>
      </c>
      <c r="D1301" t="inlineStr">
        <is>
          <t>IPCA</t>
        </is>
      </c>
      <c r="E1301" t="n">
        <v>0.009488792934583046</v>
      </c>
      <c r="F1301" t="inlineStr">
        <is>
          <t>MENSAL</t>
        </is>
      </c>
      <c r="G1301" t="n">
        <v>48719</v>
      </c>
      <c r="H1301" t="n">
        <v>48719</v>
      </c>
      <c r="I1301" t="n">
        <v>149</v>
      </c>
      <c r="J1301" t="inlineStr">
        <is>
          <t>CARTEIRA</t>
        </is>
      </c>
      <c r="K1301" t="inlineStr">
        <is>
          <t>CONTRATO</t>
        </is>
      </c>
      <c r="L1301" t="n">
        <v>1882.27</v>
      </c>
      <c r="M1301" t="inlineStr">
        <is>
          <t>IBIRAPITANGA FASE 3</t>
        </is>
      </c>
      <c r="N1301" s="142">
        <f>DATE(YEAR(G1301),MONTH(G1301),1)</f>
        <v/>
      </c>
      <c r="O1301" s="132">
        <f>IF(G1301&gt;$K$3,"Futuro","Atraso")</f>
        <v/>
      </c>
      <c r="P1301">
        <f>12*(YEAR(G1301)-YEAR($K$3))+(MONTH(G1301)-MONTH($K$3))</f>
        <v/>
      </c>
      <c r="Q1301" s="366">
        <f>IF(M1301="IBIRAPITANGA FASE 3",IF(O1301="Atraso",L1301,L1301/(1+$I$2)^P1301),IF(O1301="Atraso",L1301,L1301/(1+$I$1)^P1301))</f>
        <v/>
      </c>
      <c r="R1301">
        <f>IF(O1301="Atraso",$K$3-G1301,0)</f>
        <v/>
      </c>
      <c r="S1301">
        <f>IF(R1301&lt;=15,"Até 15",IF(R1301&lt;=30,"Entre 15 e 30",IF(R1301&lt;=60,"Entre 30 e 60",IF(R1301&lt;=90,"Entre 60 e 90",IF(R1301&lt;=120,"Entre 90 e 120",IF(R1301&lt;=150,"Entre 120 e 150",IF(R1301&lt;=180,"Entre 150 e 180","Superior a 180")))))))</f>
        <v/>
      </c>
    </row>
    <row r="1302">
      <c r="A1302" t="inlineStr">
        <is>
          <t>Q06L06</t>
        </is>
      </c>
      <c r="B1302" t="inlineStr">
        <is>
          <t>WELLINGTON ALVES DE SOUZA</t>
        </is>
      </c>
      <c r="C1302" t="n">
        <v>1</v>
      </c>
      <c r="D1302" t="inlineStr">
        <is>
          <t>IPCA</t>
        </is>
      </c>
      <c r="E1302" t="n">
        <v>0.009488792934583046</v>
      </c>
      <c r="F1302" t="inlineStr">
        <is>
          <t>MENSAL</t>
        </is>
      </c>
      <c r="G1302" t="n">
        <v>48750</v>
      </c>
      <c r="H1302" t="n">
        <v>48750</v>
      </c>
      <c r="I1302" t="n">
        <v>150</v>
      </c>
      <c r="J1302" t="inlineStr">
        <is>
          <t>CARTEIRA</t>
        </is>
      </c>
      <c r="K1302" t="inlineStr">
        <is>
          <t>CONTRATO</t>
        </is>
      </c>
      <c r="L1302" t="n">
        <v>1882.27</v>
      </c>
      <c r="M1302" t="inlineStr">
        <is>
          <t>IBIRAPITANGA FASE 3</t>
        </is>
      </c>
      <c r="N1302" s="142">
        <f>DATE(YEAR(G1302),MONTH(G1302),1)</f>
        <v/>
      </c>
      <c r="O1302" s="132">
        <f>IF(G1302&gt;$K$3,"Futuro","Atraso")</f>
        <v/>
      </c>
      <c r="P1302">
        <f>12*(YEAR(G1302)-YEAR($K$3))+(MONTH(G1302)-MONTH($K$3))</f>
        <v/>
      </c>
      <c r="Q1302" s="366">
        <f>IF(M1302="IBIRAPITANGA FASE 3",IF(O1302="Atraso",L1302,L1302/(1+$I$2)^P1302),IF(O1302="Atraso",L1302,L1302/(1+$I$1)^P1302))</f>
        <v/>
      </c>
      <c r="R1302">
        <f>IF(O1302="Atraso",$K$3-G1302,0)</f>
        <v/>
      </c>
      <c r="S1302">
        <f>IF(R1302&lt;=15,"Até 15",IF(R1302&lt;=30,"Entre 15 e 30",IF(R1302&lt;=60,"Entre 30 e 60",IF(R1302&lt;=90,"Entre 60 e 90",IF(R1302&lt;=120,"Entre 90 e 120",IF(R1302&lt;=150,"Entre 120 e 150",IF(R1302&lt;=180,"Entre 150 e 180","Superior a 180")))))))</f>
        <v/>
      </c>
    </row>
    <row r="1303">
      <c r="A1303" t="inlineStr">
        <is>
          <t>Q06L06</t>
        </is>
      </c>
      <c r="B1303" t="inlineStr">
        <is>
          <t>WELLINGTON ALVES DE SOUZA</t>
        </is>
      </c>
      <c r="C1303" t="n">
        <v>1</v>
      </c>
      <c r="D1303" t="inlineStr">
        <is>
          <t>IPCA</t>
        </is>
      </c>
      <c r="E1303" t="n">
        <v>0.009488792934583046</v>
      </c>
      <c r="F1303" t="inlineStr">
        <is>
          <t>MENSAL</t>
        </is>
      </c>
      <c r="G1303" t="n">
        <v>48780</v>
      </c>
      <c r="H1303" t="n">
        <v>48780</v>
      </c>
      <c r="I1303" t="n">
        <v>151</v>
      </c>
      <c r="J1303" t="inlineStr">
        <is>
          <t>CARTEIRA</t>
        </is>
      </c>
      <c r="K1303" t="inlineStr">
        <is>
          <t>CONTRATO</t>
        </is>
      </c>
      <c r="L1303" t="n">
        <v>1882.27</v>
      </c>
      <c r="M1303" t="inlineStr">
        <is>
          <t>IBIRAPITANGA FASE 3</t>
        </is>
      </c>
      <c r="N1303" s="142">
        <f>DATE(YEAR(G1303),MONTH(G1303),1)</f>
        <v/>
      </c>
      <c r="O1303" s="132">
        <f>IF(G1303&gt;$K$3,"Futuro","Atraso")</f>
        <v/>
      </c>
      <c r="P1303">
        <f>12*(YEAR(G1303)-YEAR($K$3))+(MONTH(G1303)-MONTH($K$3))</f>
        <v/>
      </c>
      <c r="Q1303" s="366">
        <f>IF(M1303="IBIRAPITANGA FASE 3",IF(O1303="Atraso",L1303,L1303/(1+$I$2)^P1303),IF(O1303="Atraso",L1303,L1303/(1+$I$1)^P1303))</f>
        <v/>
      </c>
      <c r="R1303">
        <f>IF(O1303="Atraso",$K$3-G1303,0)</f>
        <v/>
      </c>
      <c r="S1303">
        <f>IF(R1303&lt;=15,"Até 15",IF(R1303&lt;=30,"Entre 15 e 30",IF(R1303&lt;=60,"Entre 30 e 60",IF(R1303&lt;=90,"Entre 60 e 90",IF(R1303&lt;=120,"Entre 90 e 120",IF(R1303&lt;=150,"Entre 120 e 150",IF(R1303&lt;=180,"Entre 150 e 180","Superior a 180")))))))</f>
        <v/>
      </c>
    </row>
    <row r="1304">
      <c r="A1304" t="inlineStr">
        <is>
          <t>Q06L06</t>
        </is>
      </c>
      <c r="B1304" t="inlineStr">
        <is>
          <t>WELLINGTON ALVES DE SOUZA</t>
        </is>
      </c>
      <c r="C1304" t="n">
        <v>1</v>
      </c>
      <c r="D1304" t="inlineStr">
        <is>
          <t>IPCA</t>
        </is>
      </c>
      <c r="E1304" t="n">
        <v>0.009488792934583046</v>
      </c>
      <c r="F1304" t="inlineStr">
        <is>
          <t>MENSAL</t>
        </is>
      </c>
      <c r="G1304" t="n">
        <v>48811</v>
      </c>
      <c r="H1304" t="n">
        <v>48811</v>
      </c>
      <c r="I1304" t="n">
        <v>152</v>
      </c>
      <c r="J1304" t="inlineStr">
        <is>
          <t>CARTEIRA</t>
        </is>
      </c>
      <c r="K1304" t="inlineStr">
        <is>
          <t>CONTRATO</t>
        </is>
      </c>
      <c r="L1304" t="n">
        <v>1882.27</v>
      </c>
      <c r="M1304" t="inlineStr">
        <is>
          <t>IBIRAPITANGA FASE 3</t>
        </is>
      </c>
      <c r="N1304" s="142">
        <f>DATE(YEAR(G1304),MONTH(G1304),1)</f>
        <v/>
      </c>
      <c r="O1304" s="132">
        <f>IF(G1304&gt;$K$3,"Futuro","Atraso")</f>
        <v/>
      </c>
      <c r="P1304">
        <f>12*(YEAR(G1304)-YEAR($K$3))+(MONTH(G1304)-MONTH($K$3))</f>
        <v/>
      </c>
      <c r="Q1304" s="366">
        <f>IF(M1304="IBIRAPITANGA FASE 3",IF(O1304="Atraso",L1304,L1304/(1+$I$2)^P1304),IF(O1304="Atraso",L1304,L1304/(1+$I$1)^P1304))</f>
        <v/>
      </c>
      <c r="R1304">
        <f>IF(O1304="Atraso",$K$3-G1304,0)</f>
        <v/>
      </c>
      <c r="S1304">
        <f>IF(R1304&lt;=15,"Até 15",IF(R1304&lt;=30,"Entre 15 e 30",IF(R1304&lt;=60,"Entre 30 e 60",IF(R1304&lt;=90,"Entre 60 e 90",IF(R1304&lt;=120,"Entre 90 e 120",IF(R1304&lt;=150,"Entre 120 e 150",IF(R1304&lt;=180,"Entre 150 e 180","Superior a 180")))))))</f>
        <v/>
      </c>
    </row>
    <row r="1305">
      <c r="A1305" t="inlineStr">
        <is>
          <t>Q06L06</t>
        </is>
      </c>
      <c r="B1305" t="inlineStr">
        <is>
          <t>WELLINGTON ALVES DE SOUZA</t>
        </is>
      </c>
      <c r="C1305" t="n">
        <v>1</v>
      </c>
      <c r="D1305" t="inlineStr">
        <is>
          <t>IPCA</t>
        </is>
      </c>
      <c r="E1305" t="n">
        <v>0.009488792934583046</v>
      </c>
      <c r="F1305" t="inlineStr">
        <is>
          <t>MENSAL</t>
        </is>
      </c>
      <c r="G1305" t="n">
        <v>48811</v>
      </c>
      <c r="H1305" t="n">
        <v>48811</v>
      </c>
      <c r="I1305" t="n">
        <v>13</v>
      </c>
      <c r="J1305" t="inlineStr">
        <is>
          <t>CARTEIRA</t>
        </is>
      </c>
      <c r="K1305" t="inlineStr">
        <is>
          <t>CONTRATO</t>
        </is>
      </c>
      <c r="L1305" t="n">
        <v>5951.02</v>
      </c>
      <c r="M1305" t="inlineStr">
        <is>
          <t>IBIRAPITANGA FASE 3</t>
        </is>
      </c>
      <c r="N1305" s="142">
        <f>DATE(YEAR(G1305),MONTH(G1305),1)</f>
        <v/>
      </c>
      <c r="O1305" s="132">
        <f>IF(G1305&gt;$K$3,"Futuro","Atraso")</f>
        <v/>
      </c>
      <c r="P1305">
        <f>12*(YEAR(G1305)-YEAR($K$3))+(MONTH(G1305)-MONTH($K$3))</f>
        <v/>
      </c>
      <c r="Q1305" s="366">
        <f>IF(M1305="IBIRAPITANGA FASE 3",IF(O1305="Atraso",L1305,L1305/(1+$I$2)^P1305),IF(O1305="Atraso",L1305,L1305/(1+$I$1)^P1305))</f>
        <v/>
      </c>
      <c r="R1305">
        <f>IF(O1305="Atraso",$K$3-G1305,0)</f>
        <v/>
      </c>
      <c r="S1305">
        <f>IF(R1305&lt;=15,"Até 15",IF(R1305&lt;=30,"Entre 15 e 30",IF(R1305&lt;=60,"Entre 30 e 60",IF(R1305&lt;=90,"Entre 60 e 90",IF(R1305&lt;=120,"Entre 90 e 120",IF(R1305&lt;=150,"Entre 120 e 150",IF(R1305&lt;=180,"Entre 150 e 180","Superior a 180")))))))</f>
        <v/>
      </c>
    </row>
    <row r="1306">
      <c r="A1306" t="inlineStr">
        <is>
          <t>Q06L06</t>
        </is>
      </c>
      <c r="B1306" t="inlineStr">
        <is>
          <t>WELLINGTON ALVES DE SOUZA</t>
        </is>
      </c>
      <c r="C1306" t="n">
        <v>1</v>
      </c>
      <c r="D1306" t="inlineStr">
        <is>
          <t>IPCA</t>
        </is>
      </c>
      <c r="E1306" t="n">
        <v>0.009488792934583046</v>
      </c>
      <c r="F1306" t="inlineStr">
        <is>
          <t>MENSAL</t>
        </is>
      </c>
      <c r="G1306" t="n">
        <v>48842</v>
      </c>
      <c r="H1306" t="n">
        <v>48842</v>
      </c>
      <c r="I1306" t="n">
        <v>153</v>
      </c>
      <c r="J1306" t="inlineStr">
        <is>
          <t>CARTEIRA</t>
        </is>
      </c>
      <c r="K1306" t="inlineStr">
        <is>
          <t>CONTRATO</t>
        </is>
      </c>
      <c r="L1306" t="n">
        <v>1882.27</v>
      </c>
      <c r="M1306" t="inlineStr">
        <is>
          <t>IBIRAPITANGA FASE 3</t>
        </is>
      </c>
      <c r="N1306" s="142">
        <f>DATE(YEAR(G1306),MONTH(G1306),1)</f>
        <v/>
      </c>
      <c r="O1306" s="132">
        <f>IF(G1306&gt;$K$3,"Futuro","Atraso")</f>
        <v/>
      </c>
      <c r="P1306">
        <f>12*(YEAR(G1306)-YEAR($K$3))+(MONTH(G1306)-MONTH($K$3))</f>
        <v/>
      </c>
      <c r="Q1306" s="366">
        <f>IF(M1306="IBIRAPITANGA FASE 3",IF(O1306="Atraso",L1306,L1306/(1+$I$2)^P1306),IF(O1306="Atraso",L1306,L1306/(1+$I$1)^P1306))</f>
        <v/>
      </c>
      <c r="R1306">
        <f>IF(O1306="Atraso",$K$3-G1306,0)</f>
        <v/>
      </c>
      <c r="S1306">
        <f>IF(R1306&lt;=15,"Até 15",IF(R1306&lt;=30,"Entre 15 e 30",IF(R1306&lt;=60,"Entre 30 e 60",IF(R1306&lt;=90,"Entre 60 e 90",IF(R1306&lt;=120,"Entre 90 e 120",IF(R1306&lt;=150,"Entre 120 e 150",IF(R1306&lt;=180,"Entre 150 e 180","Superior a 180")))))))</f>
        <v/>
      </c>
    </row>
    <row r="1307">
      <c r="A1307" t="inlineStr">
        <is>
          <t>Q06L06</t>
        </is>
      </c>
      <c r="B1307" t="inlineStr">
        <is>
          <t>WELLINGTON ALVES DE SOUZA</t>
        </is>
      </c>
      <c r="C1307" t="n">
        <v>1</v>
      </c>
      <c r="D1307" t="inlineStr">
        <is>
          <t>IPCA</t>
        </is>
      </c>
      <c r="E1307" t="n">
        <v>0.009488792934583046</v>
      </c>
      <c r="F1307" t="inlineStr">
        <is>
          <t>MENSAL</t>
        </is>
      </c>
      <c r="G1307" t="n">
        <v>48872</v>
      </c>
      <c r="H1307" t="n">
        <v>48872</v>
      </c>
      <c r="I1307" t="n">
        <v>154</v>
      </c>
      <c r="J1307" t="inlineStr">
        <is>
          <t>CARTEIRA</t>
        </is>
      </c>
      <c r="K1307" t="inlineStr">
        <is>
          <t>CONTRATO</t>
        </is>
      </c>
      <c r="L1307" t="n">
        <v>1882.27</v>
      </c>
      <c r="M1307" t="inlineStr">
        <is>
          <t>IBIRAPITANGA FASE 3</t>
        </is>
      </c>
      <c r="N1307" s="142">
        <f>DATE(YEAR(G1307),MONTH(G1307),1)</f>
        <v/>
      </c>
      <c r="O1307" s="132">
        <f>IF(G1307&gt;$K$3,"Futuro","Atraso")</f>
        <v/>
      </c>
      <c r="P1307">
        <f>12*(YEAR(G1307)-YEAR($K$3))+(MONTH(G1307)-MONTH($K$3))</f>
        <v/>
      </c>
      <c r="Q1307" s="366">
        <f>IF(M1307="IBIRAPITANGA FASE 3",IF(O1307="Atraso",L1307,L1307/(1+$I$2)^P1307),IF(O1307="Atraso",L1307,L1307/(1+$I$1)^P1307))</f>
        <v/>
      </c>
      <c r="R1307">
        <f>IF(O1307="Atraso",$K$3-G1307,0)</f>
        <v/>
      </c>
      <c r="S1307">
        <f>IF(R1307&lt;=15,"Até 15",IF(R1307&lt;=30,"Entre 15 e 30",IF(R1307&lt;=60,"Entre 30 e 60",IF(R1307&lt;=90,"Entre 60 e 90",IF(R1307&lt;=120,"Entre 90 e 120",IF(R1307&lt;=150,"Entre 120 e 150",IF(R1307&lt;=180,"Entre 150 e 180","Superior a 180")))))))</f>
        <v/>
      </c>
    </row>
    <row r="1308">
      <c r="A1308" t="inlineStr">
        <is>
          <t>Q06L06</t>
        </is>
      </c>
      <c r="B1308" t="inlineStr">
        <is>
          <t>WELLINGTON ALVES DE SOUZA</t>
        </is>
      </c>
      <c r="C1308" t="n">
        <v>1</v>
      </c>
      <c r="D1308" t="inlineStr">
        <is>
          <t>IPCA</t>
        </is>
      </c>
      <c r="E1308" t="n">
        <v>0.009488792934583046</v>
      </c>
      <c r="F1308" t="inlineStr">
        <is>
          <t>MENSAL</t>
        </is>
      </c>
      <c r="G1308" t="n">
        <v>48903</v>
      </c>
      <c r="H1308" t="n">
        <v>48903</v>
      </c>
      <c r="I1308" t="n">
        <v>155</v>
      </c>
      <c r="J1308" t="inlineStr">
        <is>
          <t>CARTEIRA</t>
        </is>
      </c>
      <c r="K1308" t="inlineStr">
        <is>
          <t>CONTRATO</t>
        </is>
      </c>
      <c r="L1308" t="n">
        <v>1882.27</v>
      </c>
      <c r="M1308" t="inlineStr">
        <is>
          <t>IBIRAPITANGA FASE 3</t>
        </is>
      </c>
      <c r="N1308" s="142">
        <f>DATE(YEAR(G1308),MONTH(G1308),1)</f>
        <v/>
      </c>
      <c r="O1308" s="132">
        <f>IF(G1308&gt;$K$3,"Futuro","Atraso")</f>
        <v/>
      </c>
      <c r="P1308">
        <f>12*(YEAR(G1308)-YEAR($K$3))+(MONTH(G1308)-MONTH($K$3))</f>
        <v/>
      </c>
      <c r="Q1308" s="366">
        <f>IF(M1308="IBIRAPITANGA FASE 3",IF(O1308="Atraso",L1308,L1308/(1+$I$2)^P1308),IF(O1308="Atraso",L1308,L1308/(1+$I$1)^P1308))</f>
        <v/>
      </c>
      <c r="R1308">
        <f>IF(O1308="Atraso",$K$3-G1308,0)</f>
        <v/>
      </c>
      <c r="S1308">
        <f>IF(R1308&lt;=15,"Até 15",IF(R1308&lt;=30,"Entre 15 e 30",IF(R1308&lt;=60,"Entre 30 e 60",IF(R1308&lt;=90,"Entre 60 e 90",IF(R1308&lt;=120,"Entre 90 e 120",IF(R1308&lt;=150,"Entre 120 e 150",IF(R1308&lt;=180,"Entre 150 e 180","Superior a 180")))))))</f>
        <v/>
      </c>
    </row>
    <row r="1309">
      <c r="A1309" t="inlineStr">
        <is>
          <t>Q06L06</t>
        </is>
      </c>
      <c r="B1309" t="inlineStr">
        <is>
          <t>WELLINGTON ALVES DE SOUZA</t>
        </is>
      </c>
      <c r="C1309" t="n">
        <v>1</v>
      </c>
      <c r="D1309" t="inlineStr">
        <is>
          <t>IPCA</t>
        </is>
      </c>
      <c r="E1309" t="n">
        <v>0.009488792934583046</v>
      </c>
      <c r="F1309" t="inlineStr">
        <is>
          <t>MENSAL</t>
        </is>
      </c>
      <c r="G1309" t="n">
        <v>48933</v>
      </c>
      <c r="H1309" t="n">
        <v>48933</v>
      </c>
      <c r="I1309" t="n">
        <v>156</v>
      </c>
      <c r="J1309" t="inlineStr">
        <is>
          <t>CARTEIRA</t>
        </is>
      </c>
      <c r="K1309" t="inlineStr">
        <is>
          <t>CONTRATO</t>
        </is>
      </c>
      <c r="L1309" t="n">
        <v>1882.27</v>
      </c>
      <c r="M1309" t="inlineStr">
        <is>
          <t>IBIRAPITANGA FASE 3</t>
        </is>
      </c>
      <c r="N1309" s="142">
        <f>DATE(YEAR(G1309),MONTH(G1309),1)</f>
        <v/>
      </c>
      <c r="O1309" s="132">
        <f>IF(G1309&gt;$K$3,"Futuro","Atraso")</f>
        <v/>
      </c>
      <c r="P1309">
        <f>12*(YEAR(G1309)-YEAR($K$3))+(MONTH(G1309)-MONTH($K$3))</f>
        <v/>
      </c>
      <c r="Q1309" s="366">
        <f>IF(M1309="IBIRAPITANGA FASE 3",IF(O1309="Atraso",L1309,L1309/(1+$I$2)^P1309),IF(O1309="Atraso",L1309,L1309/(1+$I$1)^P1309))</f>
        <v/>
      </c>
      <c r="R1309">
        <f>IF(O1309="Atraso",$K$3-G1309,0)</f>
        <v/>
      </c>
      <c r="S1309">
        <f>IF(R1309&lt;=15,"Até 15",IF(R1309&lt;=30,"Entre 15 e 30",IF(R1309&lt;=60,"Entre 30 e 60",IF(R1309&lt;=90,"Entre 60 e 90",IF(R1309&lt;=120,"Entre 90 e 120",IF(R1309&lt;=150,"Entre 120 e 150",IF(R1309&lt;=180,"Entre 150 e 180","Superior a 180")))))))</f>
        <v/>
      </c>
    </row>
    <row r="1310">
      <c r="A1310" t="inlineStr">
        <is>
          <t>Q06L06</t>
        </is>
      </c>
      <c r="B1310" t="inlineStr">
        <is>
          <t>WELLINGTON ALVES DE SOUZA</t>
        </is>
      </c>
      <c r="C1310" t="n">
        <v>1</v>
      </c>
      <c r="D1310" t="inlineStr">
        <is>
          <t>IPCA</t>
        </is>
      </c>
      <c r="E1310" t="n">
        <v>0.009488792934583046</v>
      </c>
      <c r="F1310" t="inlineStr">
        <is>
          <t>MENSAL</t>
        </is>
      </c>
      <c r="G1310" t="n">
        <v>48964</v>
      </c>
      <c r="H1310" t="n">
        <v>48964</v>
      </c>
      <c r="I1310" t="n">
        <v>157</v>
      </c>
      <c r="J1310" t="inlineStr">
        <is>
          <t>CARTEIRA</t>
        </is>
      </c>
      <c r="K1310" t="inlineStr">
        <is>
          <t>CONTRATO</t>
        </is>
      </c>
      <c r="L1310" t="n">
        <v>1882.27</v>
      </c>
      <c r="M1310" t="inlineStr">
        <is>
          <t>IBIRAPITANGA FASE 3</t>
        </is>
      </c>
      <c r="N1310" s="142">
        <f>DATE(YEAR(G1310),MONTH(G1310),1)</f>
        <v/>
      </c>
      <c r="O1310" s="132">
        <f>IF(G1310&gt;$K$3,"Futuro","Atraso")</f>
        <v/>
      </c>
      <c r="P1310">
        <f>12*(YEAR(G1310)-YEAR($K$3))+(MONTH(G1310)-MONTH($K$3))</f>
        <v/>
      </c>
      <c r="Q1310" s="366">
        <f>IF(M1310="IBIRAPITANGA FASE 3",IF(O1310="Atraso",L1310,L1310/(1+$I$2)^P1310),IF(O1310="Atraso",L1310,L1310/(1+$I$1)^P1310))</f>
        <v/>
      </c>
      <c r="R1310">
        <f>IF(O1310="Atraso",$K$3-G1310,0)</f>
        <v/>
      </c>
      <c r="S1310">
        <f>IF(R1310&lt;=15,"Até 15",IF(R1310&lt;=30,"Entre 15 e 30",IF(R1310&lt;=60,"Entre 30 e 60",IF(R1310&lt;=90,"Entre 60 e 90",IF(R1310&lt;=120,"Entre 90 e 120",IF(R1310&lt;=150,"Entre 120 e 150",IF(R1310&lt;=180,"Entre 150 e 180","Superior a 180")))))))</f>
        <v/>
      </c>
    </row>
    <row r="1311">
      <c r="A1311" t="inlineStr">
        <is>
          <t>Q06L06</t>
        </is>
      </c>
      <c r="B1311" t="inlineStr">
        <is>
          <t>WELLINGTON ALVES DE SOUZA</t>
        </is>
      </c>
      <c r="C1311" t="n">
        <v>1</v>
      </c>
      <c r="D1311" t="inlineStr">
        <is>
          <t>IPCA</t>
        </is>
      </c>
      <c r="E1311" t="n">
        <v>0.009488792934583046</v>
      </c>
      <c r="F1311" t="inlineStr">
        <is>
          <t>MENSAL</t>
        </is>
      </c>
      <c r="G1311" t="n">
        <v>48995</v>
      </c>
      <c r="H1311" t="n">
        <v>48995</v>
      </c>
      <c r="I1311" t="n">
        <v>158</v>
      </c>
      <c r="J1311" t="inlineStr">
        <is>
          <t>CARTEIRA</t>
        </is>
      </c>
      <c r="K1311" t="inlineStr">
        <is>
          <t>CONTRATO</t>
        </is>
      </c>
      <c r="L1311" t="n">
        <v>1882.27</v>
      </c>
      <c r="M1311" t="inlineStr">
        <is>
          <t>IBIRAPITANGA FASE 3</t>
        </is>
      </c>
      <c r="N1311" s="142">
        <f>DATE(YEAR(G1311),MONTH(G1311),1)</f>
        <v/>
      </c>
      <c r="O1311" s="132">
        <f>IF(G1311&gt;$K$3,"Futuro","Atraso")</f>
        <v/>
      </c>
      <c r="P1311">
        <f>12*(YEAR(G1311)-YEAR($K$3))+(MONTH(G1311)-MONTH($K$3))</f>
        <v/>
      </c>
      <c r="Q1311" s="366">
        <f>IF(M1311="IBIRAPITANGA FASE 3",IF(O1311="Atraso",L1311,L1311/(1+$I$2)^P1311),IF(O1311="Atraso",L1311,L1311/(1+$I$1)^P1311))</f>
        <v/>
      </c>
      <c r="R1311">
        <f>IF(O1311="Atraso",$K$3-G1311,0)</f>
        <v/>
      </c>
      <c r="S1311">
        <f>IF(R1311&lt;=15,"Até 15",IF(R1311&lt;=30,"Entre 15 e 30",IF(R1311&lt;=60,"Entre 30 e 60",IF(R1311&lt;=90,"Entre 60 e 90",IF(R1311&lt;=120,"Entre 90 e 120",IF(R1311&lt;=150,"Entre 120 e 150",IF(R1311&lt;=180,"Entre 150 e 180","Superior a 180")))))))</f>
        <v/>
      </c>
    </row>
    <row r="1312">
      <c r="A1312" t="inlineStr">
        <is>
          <t>Q06L06</t>
        </is>
      </c>
      <c r="B1312" t="inlineStr">
        <is>
          <t>WELLINGTON ALVES DE SOUZA</t>
        </is>
      </c>
      <c r="C1312" t="n">
        <v>1</v>
      </c>
      <c r="D1312" t="inlineStr">
        <is>
          <t>IPCA</t>
        </is>
      </c>
      <c r="E1312" t="n">
        <v>0.009488792934583046</v>
      </c>
      <c r="F1312" t="inlineStr">
        <is>
          <t>MENSAL</t>
        </is>
      </c>
      <c r="G1312" t="n">
        <v>49023</v>
      </c>
      <c r="H1312" t="n">
        <v>49023</v>
      </c>
      <c r="I1312" t="n">
        <v>159</v>
      </c>
      <c r="J1312" t="inlineStr">
        <is>
          <t>CARTEIRA</t>
        </is>
      </c>
      <c r="K1312" t="inlineStr">
        <is>
          <t>CONTRATO</t>
        </is>
      </c>
      <c r="L1312" t="n">
        <v>1882.27</v>
      </c>
      <c r="M1312" t="inlineStr">
        <is>
          <t>IBIRAPITANGA FASE 3</t>
        </is>
      </c>
      <c r="N1312" s="142">
        <f>DATE(YEAR(G1312),MONTH(G1312),1)</f>
        <v/>
      </c>
      <c r="O1312" s="132">
        <f>IF(G1312&gt;$K$3,"Futuro","Atraso")</f>
        <v/>
      </c>
      <c r="P1312">
        <f>12*(YEAR(G1312)-YEAR($K$3))+(MONTH(G1312)-MONTH($K$3))</f>
        <v/>
      </c>
      <c r="Q1312" s="366">
        <f>IF(M1312="IBIRAPITANGA FASE 3",IF(O1312="Atraso",L1312,L1312/(1+$I$2)^P1312),IF(O1312="Atraso",L1312,L1312/(1+$I$1)^P1312))</f>
        <v/>
      </c>
      <c r="R1312">
        <f>IF(O1312="Atraso",$K$3-G1312,0)</f>
        <v/>
      </c>
      <c r="S1312">
        <f>IF(R1312&lt;=15,"Até 15",IF(R1312&lt;=30,"Entre 15 e 30",IF(R1312&lt;=60,"Entre 30 e 60",IF(R1312&lt;=90,"Entre 60 e 90",IF(R1312&lt;=120,"Entre 90 e 120",IF(R1312&lt;=150,"Entre 120 e 150",IF(R1312&lt;=180,"Entre 150 e 180","Superior a 180")))))))</f>
        <v/>
      </c>
    </row>
    <row r="1313">
      <c r="A1313" t="inlineStr">
        <is>
          <t>Q06L06</t>
        </is>
      </c>
      <c r="B1313" t="inlineStr">
        <is>
          <t>WELLINGTON ALVES DE SOUZA</t>
        </is>
      </c>
      <c r="C1313" t="n">
        <v>1</v>
      </c>
      <c r="D1313" t="inlineStr">
        <is>
          <t>IPCA</t>
        </is>
      </c>
      <c r="E1313" t="n">
        <v>0.009488792934583046</v>
      </c>
      <c r="F1313" t="inlineStr">
        <is>
          <t>MENSAL</t>
        </is>
      </c>
      <c r="G1313" t="n">
        <v>49054</v>
      </c>
      <c r="H1313" t="n">
        <v>49054</v>
      </c>
      <c r="I1313" t="n">
        <v>160</v>
      </c>
      <c r="J1313" t="inlineStr">
        <is>
          <t>CARTEIRA</t>
        </is>
      </c>
      <c r="K1313" t="inlineStr">
        <is>
          <t>CONTRATO</t>
        </is>
      </c>
      <c r="L1313" t="n">
        <v>1882.27</v>
      </c>
      <c r="M1313" t="inlineStr">
        <is>
          <t>IBIRAPITANGA FASE 3</t>
        </is>
      </c>
      <c r="N1313" s="142">
        <f>DATE(YEAR(G1313),MONTH(G1313),1)</f>
        <v/>
      </c>
      <c r="O1313" s="132">
        <f>IF(G1313&gt;$K$3,"Futuro","Atraso")</f>
        <v/>
      </c>
      <c r="P1313">
        <f>12*(YEAR(G1313)-YEAR($K$3))+(MONTH(G1313)-MONTH($K$3))</f>
        <v/>
      </c>
      <c r="Q1313" s="366">
        <f>IF(M1313="IBIRAPITANGA FASE 3",IF(O1313="Atraso",L1313,L1313/(1+$I$2)^P1313),IF(O1313="Atraso",L1313,L1313/(1+$I$1)^P1313))</f>
        <v/>
      </c>
      <c r="R1313">
        <f>IF(O1313="Atraso",$K$3-G1313,0)</f>
        <v/>
      </c>
      <c r="S1313">
        <f>IF(R1313&lt;=15,"Até 15",IF(R1313&lt;=30,"Entre 15 e 30",IF(R1313&lt;=60,"Entre 30 e 60",IF(R1313&lt;=90,"Entre 60 e 90",IF(R1313&lt;=120,"Entre 90 e 120",IF(R1313&lt;=150,"Entre 120 e 150",IF(R1313&lt;=180,"Entre 150 e 180","Superior a 180")))))))</f>
        <v/>
      </c>
    </row>
    <row r="1314">
      <c r="A1314" t="inlineStr">
        <is>
          <t>Q06L06</t>
        </is>
      </c>
      <c r="B1314" t="inlineStr">
        <is>
          <t>WELLINGTON ALVES DE SOUZA</t>
        </is>
      </c>
      <c r="C1314" t="n">
        <v>1</v>
      </c>
      <c r="D1314" t="inlineStr">
        <is>
          <t>IPCA</t>
        </is>
      </c>
      <c r="E1314" t="n">
        <v>0.009488792934583046</v>
      </c>
      <c r="F1314" t="inlineStr">
        <is>
          <t>MENSAL</t>
        </is>
      </c>
      <c r="G1314" t="n">
        <v>49084</v>
      </c>
      <c r="H1314" t="n">
        <v>49084</v>
      </c>
      <c r="I1314" t="n">
        <v>161</v>
      </c>
      <c r="J1314" t="inlineStr">
        <is>
          <t>CARTEIRA</t>
        </is>
      </c>
      <c r="K1314" t="inlineStr">
        <is>
          <t>CONTRATO</t>
        </is>
      </c>
      <c r="L1314" t="n">
        <v>1882.27</v>
      </c>
      <c r="M1314" t="inlineStr">
        <is>
          <t>IBIRAPITANGA FASE 3</t>
        </is>
      </c>
      <c r="N1314" s="142">
        <f>DATE(YEAR(G1314),MONTH(G1314),1)</f>
        <v/>
      </c>
      <c r="O1314" s="132">
        <f>IF(G1314&gt;$K$3,"Futuro","Atraso")</f>
        <v/>
      </c>
      <c r="P1314">
        <f>12*(YEAR(G1314)-YEAR($K$3))+(MONTH(G1314)-MONTH($K$3))</f>
        <v/>
      </c>
      <c r="Q1314" s="366">
        <f>IF(M1314="IBIRAPITANGA FASE 3",IF(O1314="Atraso",L1314,L1314/(1+$I$2)^P1314),IF(O1314="Atraso",L1314,L1314/(1+$I$1)^P1314))</f>
        <v/>
      </c>
      <c r="R1314">
        <f>IF(O1314="Atraso",$K$3-G1314,0)</f>
        <v/>
      </c>
      <c r="S1314">
        <f>IF(R1314&lt;=15,"Até 15",IF(R1314&lt;=30,"Entre 15 e 30",IF(R1314&lt;=60,"Entre 30 e 60",IF(R1314&lt;=90,"Entre 60 e 90",IF(R1314&lt;=120,"Entre 90 e 120",IF(R1314&lt;=150,"Entre 120 e 150",IF(R1314&lt;=180,"Entre 150 e 180","Superior a 180")))))))</f>
        <v/>
      </c>
    </row>
    <row r="1315">
      <c r="A1315" t="inlineStr">
        <is>
          <t>Q06L06</t>
        </is>
      </c>
      <c r="B1315" t="inlineStr">
        <is>
          <t>WELLINGTON ALVES DE SOUZA</t>
        </is>
      </c>
      <c r="C1315" t="n">
        <v>1</v>
      </c>
      <c r="D1315" t="inlineStr">
        <is>
          <t>IPCA</t>
        </is>
      </c>
      <c r="E1315" t="n">
        <v>0.009488792934583046</v>
      </c>
      <c r="F1315" t="inlineStr">
        <is>
          <t>MENSAL</t>
        </is>
      </c>
      <c r="G1315" t="n">
        <v>49115</v>
      </c>
      <c r="H1315" t="n">
        <v>49115</v>
      </c>
      <c r="I1315" t="n">
        <v>162</v>
      </c>
      <c r="J1315" t="inlineStr">
        <is>
          <t>CARTEIRA</t>
        </is>
      </c>
      <c r="K1315" t="inlineStr">
        <is>
          <t>CONTRATO</t>
        </is>
      </c>
      <c r="L1315" t="n">
        <v>1882.27</v>
      </c>
      <c r="M1315" t="inlineStr">
        <is>
          <t>IBIRAPITANGA FASE 3</t>
        </is>
      </c>
      <c r="N1315" s="142">
        <f>DATE(YEAR(G1315),MONTH(G1315),1)</f>
        <v/>
      </c>
      <c r="O1315" s="132">
        <f>IF(G1315&gt;$K$3,"Futuro","Atraso")</f>
        <v/>
      </c>
      <c r="P1315">
        <f>12*(YEAR(G1315)-YEAR($K$3))+(MONTH(G1315)-MONTH($K$3))</f>
        <v/>
      </c>
      <c r="Q1315" s="366">
        <f>IF(M1315="IBIRAPITANGA FASE 3",IF(O1315="Atraso",L1315,L1315/(1+$I$2)^P1315),IF(O1315="Atraso",L1315,L1315/(1+$I$1)^P1315))</f>
        <v/>
      </c>
      <c r="R1315">
        <f>IF(O1315="Atraso",$K$3-G1315,0)</f>
        <v/>
      </c>
      <c r="S1315">
        <f>IF(R1315&lt;=15,"Até 15",IF(R1315&lt;=30,"Entre 15 e 30",IF(R1315&lt;=60,"Entre 30 e 60",IF(R1315&lt;=90,"Entre 60 e 90",IF(R1315&lt;=120,"Entre 90 e 120",IF(R1315&lt;=150,"Entre 120 e 150",IF(R1315&lt;=180,"Entre 150 e 180","Superior a 180")))))))</f>
        <v/>
      </c>
    </row>
    <row r="1316">
      <c r="A1316" t="inlineStr">
        <is>
          <t>Q06L06</t>
        </is>
      </c>
      <c r="B1316" t="inlineStr">
        <is>
          <t>WELLINGTON ALVES DE SOUZA</t>
        </is>
      </c>
      <c r="C1316" t="n">
        <v>1</v>
      </c>
      <c r="D1316" t="inlineStr">
        <is>
          <t>IPCA</t>
        </is>
      </c>
      <c r="E1316" t="n">
        <v>0.009488792934583046</v>
      </c>
      <c r="F1316" t="inlineStr">
        <is>
          <t>MENSAL</t>
        </is>
      </c>
      <c r="G1316" t="n">
        <v>49145</v>
      </c>
      <c r="H1316" t="n">
        <v>49145</v>
      </c>
      <c r="I1316" t="n">
        <v>163</v>
      </c>
      <c r="J1316" t="inlineStr">
        <is>
          <t>CARTEIRA</t>
        </is>
      </c>
      <c r="K1316" t="inlineStr">
        <is>
          <t>CONTRATO</t>
        </is>
      </c>
      <c r="L1316" t="n">
        <v>1882.27</v>
      </c>
      <c r="M1316" t="inlineStr">
        <is>
          <t>IBIRAPITANGA FASE 3</t>
        </is>
      </c>
      <c r="N1316" s="142">
        <f>DATE(YEAR(G1316),MONTH(G1316),1)</f>
        <v/>
      </c>
      <c r="O1316" s="132">
        <f>IF(G1316&gt;$K$3,"Futuro","Atraso")</f>
        <v/>
      </c>
      <c r="P1316">
        <f>12*(YEAR(G1316)-YEAR($K$3))+(MONTH(G1316)-MONTH($K$3))</f>
        <v/>
      </c>
      <c r="Q1316" s="366">
        <f>IF(M1316="IBIRAPITANGA FASE 3",IF(O1316="Atraso",L1316,L1316/(1+$I$2)^P1316),IF(O1316="Atraso",L1316,L1316/(1+$I$1)^P1316))</f>
        <v/>
      </c>
      <c r="R1316">
        <f>IF(O1316="Atraso",$K$3-G1316,0)</f>
        <v/>
      </c>
      <c r="S1316">
        <f>IF(R1316&lt;=15,"Até 15",IF(R1316&lt;=30,"Entre 15 e 30",IF(R1316&lt;=60,"Entre 30 e 60",IF(R1316&lt;=90,"Entre 60 e 90",IF(R1316&lt;=120,"Entre 90 e 120",IF(R1316&lt;=150,"Entre 120 e 150",IF(R1316&lt;=180,"Entre 150 e 180","Superior a 180")))))))</f>
        <v/>
      </c>
    </row>
    <row r="1317">
      <c r="A1317" t="inlineStr">
        <is>
          <t>Q06L06</t>
        </is>
      </c>
      <c r="B1317" t="inlineStr">
        <is>
          <t>WELLINGTON ALVES DE SOUZA</t>
        </is>
      </c>
      <c r="C1317" t="n">
        <v>1</v>
      </c>
      <c r="D1317" t="inlineStr">
        <is>
          <t>IPCA</t>
        </is>
      </c>
      <c r="E1317" t="n">
        <v>0.009488792934583046</v>
      </c>
      <c r="F1317" t="inlineStr">
        <is>
          <t>MENSAL</t>
        </is>
      </c>
      <c r="G1317" t="n">
        <v>49176</v>
      </c>
      <c r="H1317" t="n">
        <v>49176</v>
      </c>
      <c r="I1317" t="n">
        <v>164</v>
      </c>
      <c r="J1317" t="inlineStr">
        <is>
          <t>CARTEIRA</t>
        </is>
      </c>
      <c r="K1317" t="inlineStr">
        <is>
          <t>CONTRATO</t>
        </is>
      </c>
      <c r="L1317" t="n">
        <v>1882.27</v>
      </c>
      <c r="M1317" t="inlineStr">
        <is>
          <t>IBIRAPITANGA FASE 3</t>
        </is>
      </c>
      <c r="N1317" s="142">
        <f>DATE(YEAR(G1317),MONTH(G1317),1)</f>
        <v/>
      </c>
      <c r="O1317" s="132">
        <f>IF(G1317&gt;$K$3,"Futuro","Atraso")</f>
        <v/>
      </c>
      <c r="P1317">
        <f>12*(YEAR(G1317)-YEAR($K$3))+(MONTH(G1317)-MONTH($K$3))</f>
        <v/>
      </c>
      <c r="Q1317" s="366">
        <f>IF(M1317="IBIRAPITANGA FASE 3",IF(O1317="Atraso",L1317,L1317/(1+$I$2)^P1317),IF(O1317="Atraso",L1317,L1317/(1+$I$1)^P1317))</f>
        <v/>
      </c>
      <c r="R1317">
        <f>IF(O1317="Atraso",$K$3-G1317,0)</f>
        <v/>
      </c>
      <c r="S1317">
        <f>IF(R1317&lt;=15,"Até 15",IF(R1317&lt;=30,"Entre 15 e 30",IF(R1317&lt;=60,"Entre 30 e 60",IF(R1317&lt;=90,"Entre 60 e 90",IF(R1317&lt;=120,"Entre 90 e 120",IF(R1317&lt;=150,"Entre 120 e 150",IF(R1317&lt;=180,"Entre 150 e 180","Superior a 180")))))))</f>
        <v/>
      </c>
    </row>
    <row r="1318">
      <c r="A1318" t="inlineStr">
        <is>
          <t>Q06L06</t>
        </is>
      </c>
      <c r="B1318" t="inlineStr">
        <is>
          <t>WELLINGTON ALVES DE SOUZA</t>
        </is>
      </c>
      <c r="C1318" t="n">
        <v>1</v>
      </c>
      <c r="D1318" t="inlineStr">
        <is>
          <t>IPCA</t>
        </is>
      </c>
      <c r="E1318" t="n">
        <v>0.009488792934583046</v>
      </c>
      <c r="F1318" t="inlineStr">
        <is>
          <t>MENSAL</t>
        </is>
      </c>
      <c r="G1318" t="n">
        <v>49176</v>
      </c>
      <c r="H1318" t="n">
        <v>49176</v>
      </c>
      <c r="I1318" t="n">
        <v>14</v>
      </c>
      <c r="J1318" t="inlineStr">
        <is>
          <t>CARTEIRA</t>
        </is>
      </c>
      <c r="K1318" t="inlineStr">
        <is>
          <t>CONTRATO</t>
        </is>
      </c>
      <c r="L1318" t="n">
        <v>5951.02</v>
      </c>
      <c r="M1318" t="inlineStr">
        <is>
          <t>IBIRAPITANGA FASE 3</t>
        </is>
      </c>
      <c r="N1318" s="142">
        <f>DATE(YEAR(G1318),MONTH(G1318),1)</f>
        <v/>
      </c>
      <c r="O1318" s="132">
        <f>IF(G1318&gt;$K$3,"Futuro","Atraso")</f>
        <v/>
      </c>
      <c r="P1318">
        <f>12*(YEAR(G1318)-YEAR($K$3))+(MONTH(G1318)-MONTH($K$3))</f>
        <v/>
      </c>
      <c r="Q1318" s="366">
        <f>IF(M1318="IBIRAPITANGA FASE 3",IF(O1318="Atraso",L1318,L1318/(1+$I$2)^P1318),IF(O1318="Atraso",L1318,L1318/(1+$I$1)^P1318))</f>
        <v/>
      </c>
      <c r="R1318">
        <f>IF(O1318="Atraso",$K$3-G1318,0)</f>
        <v/>
      </c>
      <c r="S1318">
        <f>IF(R1318&lt;=15,"Até 15",IF(R1318&lt;=30,"Entre 15 e 30",IF(R1318&lt;=60,"Entre 30 e 60",IF(R1318&lt;=90,"Entre 60 e 90",IF(R1318&lt;=120,"Entre 90 e 120",IF(R1318&lt;=150,"Entre 120 e 150",IF(R1318&lt;=180,"Entre 150 e 180","Superior a 180")))))))</f>
        <v/>
      </c>
    </row>
    <row r="1319">
      <c r="A1319" t="inlineStr">
        <is>
          <t>Q06L06</t>
        </is>
      </c>
      <c r="B1319" t="inlineStr">
        <is>
          <t>WELLINGTON ALVES DE SOUZA</t>
        </is>
      </c>
      <c r="C1319" t="n">
        <v>1</v>
      </c>
      <c r="D1319" t="inlineStr">
        <is>
          <t>IPCA</t>
        </is>
      </c>
      <c r="E1319" t="n">
        <v>0.009488792934583046</v>
      </c>
      <c r="F1319" t="inlineStr">
        <is>
          <t>MENSAL</t>
        </is>
      </c>
      <c r="G1319" t="n">
        <v>49207</v>
      </c>
      <c r="H1319" t="n">
        <v>49207</v>
      </c>
      <c r="I1319" t="n">
        <v>165</v>
      </c>
      <c r="J1319" t="inlineStr">
        <is>
          <t>CARTEIRA</t>
        </is>
      </c>
      <c r="K1319" t="inlineStr">
        <is>
          <t>CONTRATO</t>
        </is>
      </c>
      <c r="L1319" t="n">
        <v>1882.27</v>
      </c>
      <c r="M1319" t="inlineStr">
        <is>
          <t>IBIRAPITANGA FASE 3</t>
        </is>
      </c>
      <c r="N1319" s="142">
        <f>DATE(YEAR(G1319),MONTH(G1319),1)</f>
        <v/>
      </c>
      <c r="O1319" s="132">
        <f>IF(G1319&gt;$K$3,"Futuro","Atraso")</f>
        <v/>
      </c>
      <c r="P1319">
        <f>12*(YEAR(G1319)-YEAR($K$3))+(MONTH(G1319)-MONTH($K$3))</f>
        <v/>
      </c>
      <c r="Q1319" s="366">
        <f>IF(M1319="IBIRAPITANGA FASE 3",IF(O1319="Atraso",L1319,L1319/(1+$I$2)^P1319),IF(O1319="Atraso",L1319,L1319/(1+$I$1)^P1319))</f>
        <v/>
      </c>
      <c r="R1319">
        <f>IF(O1319="Atraso",$K$3-G1319,0)</f>
        <v/>
      </c>
      <c r="S1319">
        <f>IF(R1319&lt;=15,"Até 15",IF(R1319&lt;=30,"Entre 15 e 30",IF(R1319&lt;=60,"Entre 30 e 60",IF(R1319&lt;=90,"Entre 60 e 90",IF(R1319&lt;=120,"Entre 90 e 120",IF(R1319&lt;=150,"Entre 120 e 150",IF(R1319&lt;=180,"Entre 150 e 180","Superior a 180")))))))</f>
        <v/>
      </c>
    </row>
    <row r="1320">
      <c r="A1320" t="inlineStr">
        <is>
          <t>Q06L06</t>
        </is>
      </c>
      <c r="B1320" t="inlineStr">
        <is>
          <t>WELLINGTON ALVES DE SOUZA</t>
        </is>
      </c>
      <c r="C1320" t="n">
        <v>1</v>
      </c>
      <c r="D1320" t="inlineStr">
        <is>
          <t>IPCA</t>
        </is>
      </c>
      <c r="E1320" t="n">
        <v>0.009488792934583046</v>
      </c>
      <c r="F1320" t="inlineStr">
        <is>
          <t>MENSAL</t>
        </is>
      </c>
      <c r="G1320" t="n">
        <v>49237</v>
      </c>
      <c r="H1320" t="n">
        <v>49237</v>
      </c>
      <c r="I1320" t="n">
        <v>166</v>
      </c>
      <c r="J1320" t="inlineStr">
        <is>
          <t>CARTEIRA</t>
        </is>
      </c>
      <c r="K1320" t="inlineStr">
        <is>
          <t>CONTRATO</t>
        </is>
      </c>
      <c r="L1320" t="n">
        <v>1882.27</v>
      </c>
      <c r="M1320" t="inlineStr">
        <is>
          <t>IBIRAPITANGA FASE 3</t>
        </is>
      </c>
      <c r="N1320" s="142">
        <f>DATE(YEAR(G1320),MONTH(G1320),1)</f>
        <v/>
      </c>
      <c r="O1320" s="132">
        <f>IF(G1320&gt;$K$3,"Futuro","Atraso")</f>
        <v/>
      </c>
      <c r="P1320">
        <f>12*(YEAR(G1320)-YEAR($K$3))+(MONTH(G1320)-MONTH($K$3))</f>
        <v/>
      </c>
      <c r="Q1320" s="366">
        <f>IF(M1320="IBIRAPITANGA FASE 3",IF(O1320="Atraso",L1320,L1320/(1+$I$2)^P1320),IF(O1320="Atraso",L1320,L1320/(1+$I$1)^P1320))</f>
        <v/>
      </c>
      <c r="R1320">
        <f>IF(O1320="Atraso",$K$3-G1320,0)</f>
        <v/>
      </c>
      <c r="S1320">
        <f>IF(R1320&lt;=15,"Até 15",IF(R1320&lt;=30,"Entre 15 e 30",IF(R1320&lt;=60,"Entre 30 e 60",IF(R1320&lt;=90,"Entre 60 e 90",IF(R1320&lt;=120,"Entre 90 e 120",IF(R1320&lt;=150,"Entre 120 e 150",IF(R1320&lt;=180,"Entre 150 e 180","Superior a 180")))))))</f>
        <v/>
      </c>
    </row>
    <row r="1321">
      <c r="A1321" t="inlineStr">
        <is>
          <t>Q06L06</t>
        </is>
      </c>
      <c r="B1321" t="inlineStr">
        <is>
          <t>WELLINGTON ALVES DE SOUZA</t>
        </is>
      </c>
      <c r="C1321" t="n">
        <v>1</v>
      </c>
      <c r="D1321" t="inlineStr">
        <is>
          <t>IPCA</t>
        </is>
      </c>
      <c r="E1321" t="n">
        <v>0.009488792934583046</v>
      </c>
      <c r="F1321" t="inlineStr">
        <is>
          <t>MENSAL</t>
        </is>
      </c>
      <c r="G1321" t="n">
        <v>49268</v>
      </c>
      <c r="H1321" t="n">
        <v>49268</v>
      </c>
      <c r="I1321" t="n">
        <v>167</v>
      </c>
      <c r="J1321" t="inlineStr">
        <is>
          <t>CARTEIRA</t>
        </is>
      </c>
      <c r="K1321" t="inlineStr">
        <is>
          <t>CONTRATO</t>
        </is>
      </c>
      <c r="L1321" t="n">
        <v>1882.27</v>
      </c>
      <c r="M1321" t="inlineStr">
        <is>
          <t>IBIRAPITANGA FASE 3</t>
        </is>
      </c>
      <c r="N1321" s="142">
        <f>DATE(YEAR(G1321),MONTH(G1321),1)</f>
        <v/>
      </c>
      <c r="O1321" s="132">
        <f>IF(G1321&gt;$K$3,"Futuro","Atraso")</f>
        <v/>
      </c>
      <c r="P1321">
        <f>12*(YEAR(G1321)-YEAR($K$3))+(MONTH(G1321)-MONTH($K$3))</f>
        <v/>
      </c>
      <c r="Q1321" s="366">
        <f>IF(M1321="IBIRAPITANGA FASE 3",IF(O1321="Atraso",L1321,L1321/(1+$I$2)^P1321),IF(O1321="Atraso",L1321,L1321/(1+$I$1)^P1321))</f>
        <v/>
      </c>
      <c r="R1321">
        <f>IF(O1321="Atraso",$K$3-G1321,0)</f>
        <v/>
      </c>
      <c r="S1321">
        <f>IF(R1321&lt;=15,"Até 15",IF(R1321&lt;=30,"Entre 15 e 30",IF(R1321&lt;=60,"Entre 30 e 60",IF(R1321&lt;=90,"Entre 60 e 90",IF(R1321&lt;=120,"Entre 90 e 120",IF(R1321&lt;=150,"Entre 120 e 150",IF(R1321&lt;=180,"Entre 150 e 180","Superior a 180")))))))</f>
        <v/>
      </c>
    </row>
    <row r="1322">
      <c r="A1322" t="inlineStr">
        <is>
          <t>Q06L06</t>
        </is>
      </c>
      <c r="B1322" t="inlineStr">
        <is>
          <t>WELLINGTON ALVES DE SOUZA</t>
        </is>
      </c>
      <c r="C1322" t="n">
        <v>1</v>
      </c>
      <c r="D1322" t="inlineStr">
        <is>
          <t>IPCA</t>
        </is>
      </c>
      <c r="E1322" t="n">
        <v>0.009488792934583046</v>
      </c>
      <c r="F1322" t="inlineStr">
        <is>
          <t>MENSAL</t>
        </is>
      </c>
      <c r="G1322" t="n">
        <v>49298</v>
      </c>
      <c r="H1322" t="n">
        <v>49298</v>
      </c>
      <c r="I1322" t="n">
        <v>168</v>
      </c>
      <c r="J1322" t="inlineStr">
        <is>
          <t>CARTEIRA</t>
        </is>
      </c>
      <c r="K1322" t="inlineStr">
        <is>
          <t>CONTRATO</t>
        </is>
      </c>
      <c r="L1322" t="n">
        <v>1882.27</v>
      </c>
      <c r="M1322" t="inlineStr">
        <is>
          <t>IBIRAPITANGA FASE 3</t>
        </is>
      </c>
      <c r="N1322" s="142">
        <f>DATE(YEAR(G1322),MONTH(G1322),1)</f>
        <v/>
      </c>
      <c r="O1322" s="132">
        <f>IF(G1322&gt;$K$3,"Futuro","Atraso")</f>
        <v/>
      </c>
      <c r="P1322">
        <f>12*(YEAR(G1322)-YEAR($K$3))+(MONTH(G1322)-MONTH($K$3))</f>
        <v/>
      </c>
      <c r="Q1322" s="366">
        <f>IF(M1322="IBIRAPITANGA FASE 3",IF(O1322="Atraso",L1322,L1322/(1+$I$2)^P1322),IF(O1322="Atraso",L1322,L1322/(1+$I$1)^P1322))</f>
        <v/>
      </c>
      <c r="R1322">
        <f>IF(O1322="Atraso",$K$3-G1322,0)</f>
        <v/>
      </c>
      <c r="S1322">
        <f>IF(R1322&lt;=15,"Até 15",IF(R1322&lt;=30,"Entre 15 e 30",IF(R1322&lt;=60,"Entre 30 e 60",IF(R1322&lt;=90,"Entre 60 e 90",IF(R1322&lt;=120,"Entre 90 e 120",IF(R1322&lt;=150,"Entre 120 e 150",IF(R1322&lt;=180,"Entre 150 e 180","Superior a 180")))))))</f>
        <v/>
      </c>
    </row>
    <row r="1323">
      <c r="A1323" t="inlineStr">
        <is>
          <t>Q06L06</t>
        </is>
      </c>
      <c r="B1323" t="inlineStr">
        <is>
          <t>WELLINGTON ALVES DE SOUZA</t>
        </is>
      </c>
      <c r="C1323" t="n">
        <v>1</v>
      </c>
      <c r="D1323" t="inlineStr">
        <is>
          <t>IPCA</t>
        </is>
      </c>
      <c r="E1323" t="n">
        <v>0.009488792934583046</v>
      </c>
      <c r="F1323" t="inlineStr">
        <is>
          <t>MENSAL</t>
        </is>
      </c>
      <c r="G1323" t="n">
        <v>49329</v>
      </c>
      <c r="H1323" t="n">
        <v>49329</v>
      </c>
      <c r="I1323" t="n">
        <v>169</v>
      </c>
      <c r="J1323" t="inlineStr">
        <is>
          <t>CARTEIRA</t>
        </is>
      </c>
      <c r="K1323" t="inlineStr">
        <is>
          <t>CONTRATO</t>
        </is>
      </c>
      <c r="L1323" t="n">
        <v>1882.27</v>
      </c>
      <c r="M1323" t="inlineStr">
        <is>
          <t>IBIRAPITANGA FASE 3</t>
        </is>
      </c>
      <c r="N1323" s="142">
        <f>DATE(YEAR(G1323),MONTH(G1323),1)</f>
        <v/>
      </c>
      <c r="O1323" s="132">
        <f>IF(G1323&gt;$K$3,"Futuro","Atraso")</f>
        <v/>
      </c>
      <c r="P1323">
        <f>12*(YEAR(G1323)-YEAR($K$3))+(MONTH(G1323)-MONTH($K$3))</f>
        <v/>
      </c>
      <c r="Q1323" s="366">
        <f>IF(M1323="IBIRAPITANGA FASE 3",IF(O1323="Atraso",L1323,L1323/(1+$I$2)^P1323),IF(O1323="Atraso",L1323,L1323/(1+$I$1)^P1323))</f>
        <v/>
      </c>
      <c r="R1323">
        <f>IF(O1323="Atraso",$K$3-G1323,0)</f>
        <v/>
      </c>
      <c r="S1323">
        <f>IF(R1323&lt;=15,"Até 15",IF(R1323&lt;=30,"Entre 15 e 30",IF(R1323&lt;=60,"Entre 30 e 60",IF(R1323&lt;=90,"Entre 60 e 90",IF(R1323&lt;=120,"Entre 90 e 120",IF(R1323&lt;=150,"Entre 120 e 150",IF(R1323&lt;=180,"Entre 150 e 180","Superior a 180")))))))</f>
        <v/>
      </c>
    </row>
    <row r="1324">
      <c r="A1324" t="inlineStr">
        <is>
          <t>Q06L06</t>
        </is>
      </c>
      <c r="B1324" t="inlineStr">
        <is>
          <t>WELLINGTON ALVES DE SOUZA</t>
        </is>
      </c>
      <c r="C1324" t="n">
        <v>1</v>
      </c>
      <c r="D1324" t="inlineStr">
        <is>
          <t>IPCA</t>
        </is>
      </c>
      <c r="E1324" t="n">
        <v>0.009488792934583046</v>
      </c>
      <c r="F1324" t="inlineStr">
        <is>
          <t>MENSAL</t>
        </is>
      </c>
      <c r="G1324" t="n">
        <v>49360</v>
      </c>
      <c r="H1324" t="n">
        <v>49360</v>
      </c>
      <c r="I1324" t="n">
        <v>170</v>
      </c>
      <c r="J1324" t="inlineStr">
        <is>
          <t>CARTEIRA</t>
        </is>
      </c>
      <c r="K1324" t="inlineStr">
        <is>
          <t>CONTRATO</t>
        </is>
      </c>
      <c r="L1324" t="n">
        <v>1882.27</v>
      </c>
      <c r="M1324" t="inlineStr">
        <is>
          <t>IBIRAPITANGA FASE 3</t>
        </is>
      </c>
      <c r="N1324" s="142">
        <f>DATE(YEAR(G1324),MONTH(G1324),1)</f>
        <v/>
      </c>
      <c r="O1324" s="132">
        <f>IF(G1324&gt;$K$3,"Futuro","Atraso")</f>
        <v/>
      </c>
      <c r="P1324">
        <f>12*(YEAR(G1324)-YEAR($K$3))+(MONTH(G1324)-MONTH($K$3))</f>
        <v/>
      </c>
      <c r="Q1324" s="366">
        <f>IF(M1324="IBIRAPITANGA FASE 3",IF(O1324="Atraso",L1324,L1324/(1+$I$2)^P1324),IF(O1324="Atraso",L1324,L1324/(1+$I$1)^P1324))</f>
        <v/>
      </c>
      <c r="R1324">
        <f>IF(O1324="Atraso",$K$3-G1324,0)</f>
        <v/>
      </c>
      <c r="S1324">
        <f>IF(R1324&lt;=15,"Até 15",IF(R1324&lt;=30,"Entre 15 e 30",IF(R1324&lt;=60,"Entre 30 e 60",IF(R1324&lt;=90,"Entre 60 e 90",IF(R1324&lt;=120,"Entre 90 e 120",IF(R1324&lt;=150,"Entre 120 e 150",IF(R1324&lt;=180,"Entre 150 e 180","Superior a 180")))))))</f>
        <v/>
      </c>
    </row>
    <row r="1325">
      <c r="A1325" t="inlineStr">
        <is>
          <t>Q06L06</t>
        </is>
      </c>
      <c r="B1325" t="inlineStr">
        <is>
          <t>WELLINGTON ALVES DE SOUZA</t>
        </is>
      </c>
      <c r="C1325" t="n">
        <v>1</v>
      </c>
      <c r="D1325" t="inlineStr">
        <is>
          <t>IPCA</t>
        </is>
      </c>
      <c r="E1325" t="n">
        <v>0.009488792934583046</v>
      </c>
      <c r="F1325" t="inlineStr">
        <is>
          <t>MENSAL</t>
        </is>
      </c>
      <c r="G1325" t="n">
        <v>49388</v>
      </c>
      <c r="H1325" t="n">
        <v>49388</v>
      </c>
      <c r="I1325" t="n">
        <v>171</v>
      </c>
      <c r="J1325" t="inlineStr">
        <is>
          <t>CARTEIRA</t>
        </is>
      </c>
      <c r="K1325" t="inlineStr">
        <is>
          <t>CONTRATO</t>
        </is>
      </c>
      <c r="L1325" t="n">
        <v>1882.27</v>
      </c>
      <c r="M1325" t="inlineStr">
        <is>
          <t>IBIRAPITANGA FASE 3</t>
        </is>
      </c>
      <c r="N1325" s="142">
        <f>DATE(YEAR(G1325),MONTH(G1325),1)</f>
        <v/>
      </c>
      <c r="O1325" s="132">
        <f>IF(G1325&gt;$K$3,"Futuro","Atraso")</f>
        <v/>
      </c>
      <c r="P1325">
        <f>12*(YEAR(G1325)-YEAR($K$3))+(MONTH(G1325)-MONTH($K$3))</f>
        <v/>
      </c>
      <c r="Q1325" s="366">
        <f>IF(M1325="IBIRAPITANGA FASE 3",IF(O1325="Atraso",L1325,L1325/(1+$I$2)^P1325),IF(O1325="Atraso",L1325,L1325/(1+$I$1)^P1325))</f>
        <v/>
      </c>
      <c r="R1325">
        <f>IF(O1325="Atraso",$K$3-G1325,0)</f>
        <v/>
      </c>
      <c r="S1325">
        <f>IF(R1325&lt;=15,"Até 15",IF(R1325&lt;=30,"Entre 15 e 30",IF(R1325&lt;=60,"Entre 30 e 60",IF(R1325&lt;=90,"Entre 60 e 90",IF(R1325&lt;=120,"Entre 90 e 120",IF(R1325&lt;=150,"Entre 120 e 150",IF(R1325&lt;=180,"Entre 150 e 180","Superior a 180")))))))</f>
        <v/>
      </c>
    </row>
    <row r="1326">
      <c r="A1326" t="inlineStr">
        <is>
          <t>Q06L06</t>
        </is>
      </c>
      <c r="B1326" t="inlineStr">
        <is>
          <t>WELLINGTON ALVES DE SOUZA</t>
        </is>
      </c>
      <c r="C1326" t="n">
        <v>1</v>
      </c>
      <c r="D1326" t="inlineStr">
        <is>
          <t>IPCA</t>
        </is>
      </c>
      <c r="E1326" t="n">
        <v>0.009488792934583046</v>
      </c>
      <c r="F1326" t="inlineStr">
        <is>
          <t>MENSAL</t>
        </is>
      </c>
      <c r="G1326" t="n">
        <v>49419</v>
      </c>
      <c r="H1326" t="n">
        <v>49419</v>
      </c>
      <c r="I1326" t="n">
        <v>172</v>
      </c>
      <c r="J1326" t="inlineStr">
        <is>
          <t>CARTEIRA</t>
        </is>
      </c>
      <c r="K1326" t="inlineStr">
        <is>
          <t>CONTRATO</t>
        </is>
      </c>
      <c r="L1326" t="n">
        <v>1882.27</v>
      </c>
      <c r="M1326" t="inlineStr">
        <is>
          <t>IBIRAPITANGA FASE 3</t>
        </is>
      </c>
      <c r="N1326" s="142">
        <f>DATE(YEAR(G1326),MONTH(G1326),1)</f>
        <v/>
      </c>
      <c r="O1326" s="132">
        <f>IF(G1326&gt;$K$3,"Futuro","Atraso")</f>
        <v/>
      </c>
      <c r="P1326">
        <f>12*(YEAR(G1326)-YEAR($K$3))+(MONTH(G1326)-MONTH($K$3))</f>
        <v/>
      </c>
      <c r="Q1326" s="366">
        <f>IF(M1326="IBIRAPITANGA FASE 3",IF(O1326="Atraso",L1326,L1326/(1+$I$2)^P1326),IF(O1326="Atraso",L1326,L1326/(1+$I$1)^P1326))</f>
        <v/>
      </c>
      <c r="R1326">
        <f>IF(O1326="Atraso",$K$3-G1326,0)</f>
        <v/>
      </c>
      <c r="S1326">
        <f>IF(R1326&lt;=15,"Até 15",IF(R1326&lt;=30,"Entre 15 e 30",IF(R1326&lt;=60,"Entre 30 e 60",IF(R1326&lt;=90,"Entre 60 e 90",IF(R1326&lt;=120,"Entre 90 e 120",IF(R1326&lt;=150,"Entre 120 e 150",IF(R1326&lt;=180,"Entre 150 e 180","Superior a 180")))))))</f>
        <v/>
      </c>
    </row>
    <row r="1327">
      <c r="A1327" t="inlineStr">
        <is>
          <t>Q06L06</t>
        </is>
      </c>
      <c r="B1327" t="inlineStr">
        <is>
          <t>WELLINGTON ALVES DE SOUZA</t>
        </is>
      </c>
      <c r="C1327" t="n">
        <v>1</v>
      </c>
      <c r="D1327" t="inlineStr">
        <is>
          <t>IPCA</t>
        </is>
      </c>
      <c r="E1327" t="n">
        <v>0.009488792934583046</v>
      </c>
      <c r="F1327" t="inlineStr">
        <is>
          <t>MENSAL</t>
        </is>
      </c>
      <c r="G1327" t="n">
        <v>49449</v>
      </c>
      <c r="H1327" t="n">
        <v>49449</v>
      </c>
      <c r="I1327" t="n">
        <v>173</v>
      </c>
      <c r="J1327" t="inlineStr">
        <is>
          <t>CARTEIRA</t>
        </is>
      </c>
      <c r="K1327" t="inlineStr">
        <is>
          <t>CONTRATO</t>
        </is>
      </c>
      <c r="L1327" t="n">
        <v>1882.27</v>
      </c>
      <c r="M1327" t="inlineStr">
        <is>
          <t>IBIRAPITANGA FASE 3</t>
        </is>
      </c>
      <c r="N1327" s="142">
        <f>DATE(YEAR(G1327),MONTH(G1327),1)</f>
        <v/>
      </c>
      <c r="O1327" s="132">
        <f>IF(G1327&gt;$K$3,"Futuro","Atraso")</f>
        <v/>
      </c>
      <c r="P1327">
        <f>12*(YEAR(G1327)-YEAR($K$3))+(MONTH(G1327)-MONTH($K$3))</f>
        <v/>
      </c>
      <c r="Q1327" s="366">
        <f>IF(M1327="IBIRAPITANGA FASE 3",IF(O1327="Atraso",L1327,L1327/(1+$I$2)^P1327),IF(O1327="Atraso",L1327,L1327/(1+$I$1)^P1327))</f>
        <v/>
      </c>
      <c r="R1327">
        <f>IF(O1327="Atraso",$K$3-G1327,0)</f>
        <v/>
      </c>
      <c r="S1327">
        <f>IF(R1327&lt;=15,"Até 15",IF(R1327&lt;=30,"Entre 15 e 30",IF(R1327&lt;=60,"Entre 30 e 60",IF(R1327&lt;=90,"Entre 60 e 90",IF(R1327&lt;=120,"Entre 90 e 120",IF(R1327&lt;=150,"Entre 120 e 150",IF(R1327&lt;=180,"Entre 150 e 180","Superior a 180")))))))</f>
        <v/>
      </c>
    </row>
    <row r="1328">
      <c r="A1328" t="inlineStr">
        <is>
          <t>Q06L06</t>
        </is>
      </c>
      <c r="B1328" t="inlineStr">
        <is>
          <t>WELLINGTON ALVES DE SOUZA</t>
        </is>
      </c>
      <c r="C1328" t="n">
        <v>1</v>
      </c>
      <c r="D1328" t="inlineStr">
        <is>
          <t>IPCA</t>
        </is>
      </c>
      <c r="E1328" t="n">
        <v>0.009488792934583046</v>
      </c>
      <c r="F1328" t="inlineStr">
        <is>
          <t>MENSAL</t>
        </is>
      </c>
      <c r="G1328" t="n">
        <v>49480</v>
      </c>
      <c r="H1328" t="n">
        <v>49480</v>
      </c>
      <c r="I1328" t="n">
        <v>174</v>
      </c>
      <c r="J1328" t="inlineStr">
        <is>
          <t>CARTEIRA</t>
        </is>
      </c>
      <c r="K1328" t="inlineStr">
        <is>
          <t>CONTRATO</t>
        </is>
      </c>
      <c r="L1328" t="n">
        <v>1882.27</v>
      </c>
      <c r="M1328" t="inlineStr">
        <is>
          <t>IBIRAPITANGA FASE 3</t>
        </is>
      </c>
      <c r="N1328" s="142">
        <f>DATE(YEAR(G1328),MONTH(G1328),1)</f>
        <v/>
      </c>
      <c r="O1328" s="132">
        <f>IF(G1328&gt;$K$3,"Futuro","Atraso")</f>
        <v/>
      </c>
      <c r="P1328">
        <f>12*(YEAR(G1328)-YEAR($K$3))+(MONTH(G1328)-MONTH($K$3))</f>
        <v/>
      </c>
      <c r="Q1328" s="366">
        <f>IF(M1328="IBIRAPITANGA FASE 3",IF(O1328="Atraso",L1328,L1328/(1+$I$2)^P1328),IF(O1328="Atraso",L1328,L1328/(1+$I$1)^P1328))</f>
        <v/>
      </c>
      <c r="R1328">
        <f>IF(O1328="Atraso",$K$3-G1328,0)</f>
        <v/>
      </c>
      <c r="S1328">
        <f>IF(R1328&lt;=15,"Até 15",IF(R1328&lt;=30,"Entre 15 e 30",IF(R1328&lt;=60,"Entre 30 e 60",IF(R1328&lt;=90,"Entre 60 e 90",IF(R1328&lt;=120,"Entre 90 e 120",IF(R1328&lt;=150,"Entre 120 e 150",IF(R1328&lt;=180,"Entre 150 e 180","Superior a 180")))))))</f>
        <v/>
      </c>
    </row>
    <row r="1329">
      <c r="A1329" t="inlineStr">
        <is>
          <t>Q06L06</t>
        </is>
      </c>
      <c r="B1329" t="inlineStr">
        <is>
          <t>WELLINGTON ALVES DE SOUZA</t>
        </is>
      </c>
      <c r="C1329" t="n">
        <v>1</v>
      </c>
      <c r="D1329" t="inlineStr">
        <is>
          <t>IPCA</t>
        </is>
      </c>
      <c r="E1329" t="n">
        <v>0.009488792934583046</v>
      </c>
      <c r="F1329" t="inlineStr">
        <is>
          <t>MENSAL</t>
        </is>
      </c>
      <c r="G1329" t="n">
        <v>49510</v>
      </c>
      <c r="H1329" t="n">
        <v>49510</v>
      </c>
      <c r="I1329" t="n">
        <v>175</v>
      </c>
      <c r="J1329" t="inlineStr">
        <is>
          <t>CARTEIRA</t>
        </is>
      </c>
      <c r="K1329" t="inlineStr">
        <is>
          <t>CONTRATO</t>
        </is>
      </c>
      <c r="L1329" t="n">
        <v>1882.27</v>
      </c>
      <c r="M1329" t="inlineStr">
        <is>
          <t>IBIRAPITANGA FASE 3</t>
        </is>
      </c>
      <c r="N1329" s="142">
        <f>DATE(YEAR(G1329),MONTH(G1329),1)</f>
        <v/>
      </c>
      <c r="O1329" s="132">
        <f>IF(G1329&gt;$K$3,"Futuro","Atraso")</f>
        <v/>
      </c>
      <c r="P1329">
        <f>12*(YEAR(G1329)-YEAR($K$3))+(MONTH(G1329)-MONTH($K$3))</f>
        <v/>
      </c>
      <c r="Q1329" s="366">
        <f>IF(M1329="IBIRAPITANGA FASE 3",IF(O1329="Atraso",L1329,L1329/(1+$I$2)^P1329),IF(O1329="Atraso",L1329,L1329/(1+$I$1)^P1329))</f>
        <v/>
      </c>
      <c r="R1329">
        <f>IF(O1329="Atraso",$K$3-G1329,0)</f>
        <v/>
      </c>
      <c r="S1329">
        <f>IF(R1329&lt;=15,"Até 15",IF(R1329&lt;=30,"Entre 15 e 30",IF(R1329&lt;=60,"Entre 30 e 60",IF(R1329&lt;=90,"Entre 60 e 90",IF(R1329&lt;=120,"Entre 90 e 120",IF(R1329&lt;=150,"Entre 120 e 150",IF(R1329&lt;=180,"Entre 150 e 180","Superior a 180")))))))</f>
        <v/>
      </c>
    </row>
    <row r="1330">
      <c r="A1330" t="inlineStr">
        <is>
          <t>Q06L06</t>
        </is>
      </c>
      <c r="B1330" t="inlineStr">
        <is>
          <t>WELLINGTON ALVES DE SOUZA</t>
        </is>
      </c>
      <c r="C1330" t="n">
        <v>1</v>
      </c>
      <c r="D1330" t="inlineStr">
        <is>
          <t>IPCA</t>
        </is>
      </c>
      <c r="E1330" t="n">
        <v>0.009488792934583046</v>
      </c>
      <c r="F1330" t="inlineStr">
        <is>
          <t>MENSAL</t>
        </is>
      </c>
      <c r="G1330" t="n">
        <v>49541</v>
      </c>
      <c r="H1330" t="n">
        <v>49541</v>
      </c>
      <c r="I1330" t="n">
        <v>176</v>
      </c>
      <c r="J1330" t="inlineStr">
        <is>
          <t>CARTEIRA</t>
        </is>
      </c>
      <c r="K1330" t="inlineStr">
        <is>
          <t>CONTRATO</t>
        </is>
      </c>
      <c r="L1330" t="n">
        <v>1882.27</v>
      </c>
      <c r="M1330" t="inlineStr">
        <is>
          <t>IBIRAPITANGA FASE 3</t>
        </is>
      </c>
      <c r="N1330" s="142">
        <f>DATE(YEAR(G1330),MONTH(G1330),1)</f>
        <v/>
      </c>
      <c r="O1330" s="132">
        <f>IF(G1330&gt;$K$3,"Futuro","Atraso")</f>
        <v/>
      </c>
      <c r="P1330">
        <f>12*(YEAR(G1330)-YEAR($K$3))+(MONTH(G1330)-MONTH($K$3))</f>
        <v/>
      </c>
      <c r="Q1330" s="366">
        <f>IF(M1330="IBIRAPITANGA FASE 3",IF(O1330="Atraso",L1330,L1330/(1+$I$2)^P1330),IF(O1330="Atraso",L1330,L1330/(1+$I$1)^P1330))</f>
        <v/>
      </c>
      <c r="R1330">
        <f>IF(O1330="Atraso",$K$3-G1330,0)</f>
        <v/>
      </c>
      <c r="S1330">
        <f>IF(R1330&lt;=15,"Até 15",IF(R1330&lt;=30,"Entre 15 e 30",IF(R1330&lt;=60,"Entre 30 e 60",IF(R1330&lt;=90,"Entre 60 e 90",IF(R1330&lt;=120,"Entre 90 e 120",IF(R1330&lt;=150,"Entre 120 e 150",IF(R1330&lt;=180,"Entre 150 e 180","Superior a 180")))))))</f>
        <v/>
      </c>
    </row>
    <row r="1331">
      <c r="A1331" t="inlineStr">
        <is>
          <t>Q06L06</t>
        </is>
      </c>
      <c r="B1331" t="inlineStr">
        <is>
          <t>WELLINGTON ALVES DE SOUZA</t>
        </is>
      </c>
      <c r="C1331" t="n">
        <v>1</v>
      </c>
      <c r="D1331" t="inlineStr">
        <is>
          <t>IPCA</t>
        </is>
      </c>
      <c r="E1331" t="n">
        <v>0.009488792934583046</v>
      </c>
      <c r="F1331" t="inlineStr">
        <is>
          <t>MENSAL</t>
        </is>
      </c>
      <c r="G1331" t="n">
        <v>49541</v>
      </c>
      <c r="H1331" t="n">
        <v>49541</v>
      </c>
      <c r="I1331" t="n">
        <v>15</v>
      </c>
      <c r="J1331" t="inlineStr">
        <is>
          <t>CARTEIRA</t>
        </is>
      </c>
      <c r="K1331" t="inlineStr">
        <is>
          <t>CONTRATO</t>
        </is>
      </c>
      <c r="L1331" t="n">
        <v>5951.02</v>
      </c>
      <c r="M1331" t="inlineStr">
        <is>
          <t>IBIRAPITANGA FASE 3</t>
        </is>
      </c>
      <c r="N1331" s="142">
        <f>DATE(YEAR(G1331),MONTH(G1331),1)</f>
        <v/>
      </c>
      <c r="O1331" s="132">
        <f>IF(G1331&gt;$K$3,"Futuro","Atraso")</f>
        <v/>
      </c>
      <c r="P1331">
        <f>12*(YEAR(G1331)-YEAR($K$3))+(MONTH(G1331)-MONTH($K$3))</f>
        <v/>
      </c>
      <c r="Q1331" s="366">
        <f>IF(M1331="IBIRAPITANGA FASE 3",IF(O1331="Atraso",L1331,L1331/(1+$I$2)^P1331),IF(O1331="Atraso",L1331,L1331/(1+$I$1)^P1331))</f>
        <v/>
      </c>
      <c r="R1331">
        <f>IF(O1331="Atraso",$K$3-G1331,0)</f>
        <v/>
      </c>
      <c r="S1331">
        <f>IF(R1331&lt;=15,"Até 15",IF(R1331&lt;=30,"Entre 15 e 30",IF(R1331&lt;=60,"Entre 30 e 60",IF(R1331&lt;=90,"Entre 60 e 90",IF(R1331&lt;=120,"Entre 90 e 120",IF(R1331&lt;=150,"Entre 120 e 150",IF(R1331&lt;=180,"Entre 150 e 180","Superior a 180")))))))</f>
        <v/>
      </c>
    </row>
    <row r="1332">
      <c r="A1332" t="inlineStr">
        <is>
          <t>Q06L06</t>
        </is>
      </c>
      <c r="B1332" t="inlineStr">
        <is>
          <t>WELLINGTON ALVES DE SOUZA</t>
        </is>
      </c>
      <c r="C1332" t="n">
        <v>1</v>
      </c>
      <c r="D1332" t="inlineStr">
        <is>
          <t>IPCA</t>
        </is>
      </c>
      <c r="E1332" t="n">
        <v>0.009488792934583046</v>
      </c>
      <c r="F1332" t="inlineStr">
        <is>
          <t>MENSAL</t>
        </is>
      </c>
      <c r="G1332" t="n">
        <v>49572</v>
      </c>
      <c r="H1332" t="n">
        <v>49572</v>
      </c>
      <c r="I1332" t="n">
        <v>177</v>
      </c>
      <c r="J1332" t="inlineStr">
        <is>
          <t>CARTEIRA</t>
        </is>
      </c>
      <c r="K1332" t="inlineStr">
        <is>
          <t>CONTRATO</t>
        </is>
      </c>
      <c r="L1332" t="n">
        <v>1882.27</v>
      </c>
      <c r="M1332" t="inlineStr">
        <is>
          <t>IBIRAPITANGA FASE 3</t>
        </is>
      </c>
      <c r="N1332" s="142">
        <f>DATE(YEAR(G1332),MONTH(G1332),1)</f>
        <v/>
      </c>
      <c r="O1332" s="132">
        <f>IF(G1332&gt;$K$3,"Futuro","Atraso")</f>
        <v/>
      </c>
      <c r="P1332">
        <f>12*(YEAR(G1332)-YEAR($K$3))+(MONTH(G1332)-MONTH($K$3))</f>
        <v/>
      </c>
      <c r="Q1332" s="366">
        <f>IF(M1332="IBIRAPITANGA FASE 3",IF(O1332="Atraso",L1332,L1332/(1+$I$2)^P1332),IF(O1332="Atraso",L1332,L1332/(1+$I$1)^P1332))</f>
        <v/>
      </c>
      <c r="R1332">
        <f>IF(O1332="Atraso",$K$3-G1332,0)</f>
        <v/>
      </c>
      <c r="S1332">
        <f>IF(R1332&lt;=15,"Até 15",IF(R1332&lt;=30,"Entre 15 e 30",IF(R1332&lt;=60,"Entre 30 e 60",IF(R1332&lt;=90,"Entre 60 e 90",IF(R1332&lt;=120,"Entre 90 e 120",IF(R1332&lt;=150,"Entre 120 e 150",IF(R1332&lt;=180,"Entre 150 e 180","Superior a 180")))))))</f>
        <v/>
      </c>
    </row>
    <row r="1333">
      <c r="A1333" t="inlineStr">
        <is>
          <t>Q06L06</t>
        </is>
      </c>
      <c r="B1333" t="inlineStr">
        <is>
          <t>WELLINGTON ALVES DE SOUZA</t>
        </is>
      </c>
      <c r="C1333" t="n">
        <v>1</v>
      </c>
      <c r="D1333" t="inlineStr">
        <is>
          <t>IPCA</t>
        </is>
      </c>
      <c r="E1333" t="n">
        <v>0.009488792934583046</v>
      </c>
      <c r="F1333" t="inlineStr">
        <is>
          <t>MENSAL</t>
        </is>
      </c>
      <c r="G1333" t="n">
        <v>49602</v>
      </c>
      <c r="H1333" t="n">
        <v>49602</v>
      </c>
      <c r="I1333" t="n">
        <v>178</v>
      </c>
      <c r="J1333" t="inlineStr">
        <is>
          <t>CARTEIRA</t>
        </is>
      </c>
      <c r="K1333" t="inlineStr">
        <is>
          <t>CONTRATO</t>
        </is>
      </c>
      <c r="L1333" t="n">
        <v>1882.27</v>
      </c>
      <c r="M1333" t="inlineStr">
        <is>
          <t>IBIRAPITANGA FASE 3</t>
        </is>
      </c>
      <c r="N1333" s="142">
        <f>DATE(YEAR(G1333),MONTH(G1333),1)</f>
        <v/>
      </c>
      <c r="O1333" s="132">
        <f>IF(G1333&gt;$K$3,"Futuro","Atraso")</f>
        <v/>
      </c>
      <c r="P1333">
        <f>12*(YEAR(G1333)-YEAR($K$3))+(MONTH(G1333)-MONTH($K$3))</f>
        <v/>
      </c>
      <c r="Q1333" s="366">
        <f>IF(M1333="IBIRAPITANGA FASE 3",IF(O1333="Atraso",L1333,L1333/(1+$I$2)^P1333),IF(O1333="Atraso",L1333,L1333/(1+$I$1)^P1333))</f>
        <v/>
      </c>
      <c r="R1333">
        <f>IF(O1333="Atraso",$K$3-G1333,0)</f>
        <v/>
      </c>
      <c r="S1333">
        <f>IF(R1333&lt;=15,"Até 15",IF(R1333&lt;=30,"Entre 15 e 30",IF(R1333&lt;=60,"Entre 30 e 60",IF(R1333&lt;=90,"Entre 60 e 90",IF(R1333&lt;=120,"Entre 90 e 120",IF(R1333&lt;=150,"Entre 120 e 150",IF(R1333&lt;=180,"Entre 150 e 180","Superior a 180")))))))</f>
        <v/>
      </c>
    </row>
    <row r="1334">
      <c r="A1334" t="inlineStr">
        <is>
          <t>Q06L06</t>
        </is>
      </c>
      <c r="B1334" t="inlineStr">
        <is>
          <t>WELLINGTON ALVES DE SOUZA</t>
        </is>
      </c>
      <c r="C1334" t="n">
        <v>1</v>
      </c>
      <c r="D1334" t="inlineStr">
        <is>
          <t>IPCA</t>
        </is>
      </c>
      <c r="E1334" t="n">
        <v>0.009488792934583046</v>
      </c>
      <c r="F1334" t="inlineStr">
        <is>
          <t>MENSAL</t>
        </is>
      </c>
      <c r="G1334" t="n">
        <v>49633</v>
      </c>
      <c r="H1334" t="n">
        <v>49633</v>
      </c>
      <c r="I1334" t="n">
        <v>179</v>
      </c>
      <c r="J1334" t="inlineStr">
        <is>
          <t>CARTEIRA</t>
        </is>
      </c>
      <c r="K1334" t="inlineStr">
        <is>
          <t>CONTRATO</t>
        </is>
      </c>
      <c r="L1334" t="n">
        <v>1882.27</v>
      </c>
      <c r="M1334" t="inlineStr">
        <is>
          <t>IBIRAPITANGA FASE 3</t>
        </is>
      </c>
      <c r="N1334" s="142">
        <f>DATE(YEAR(G1334),MONTH(G1334),1)</f>
        <v/>
      </c>
      <c r="O1334" s="132">
        <f>IF(G1334&gt;$K$3,"Futuro","Atraso")</f>
        <v/>
      </c>
      <c r="P1334">
        <f>12*(YEAR(G1334)-YEAR($K$3))+(MONTH(G1334)-MONTH($K$3))</f>
        <v/>
      </c>
      <c r="Q1334" s="366">
        <f>IF(M1334="IBIRAPITANGA FASE 3",IF(O1334="Atraso",L1334,L1334/(1+$I$2)^P1334),IF(O1334="Atraso",L1334,L1334/(1+$I$1)^P1334))</f>
        <v/>
      </c>
      <c r="R1334">
        <f>IF(O1334="Atraso",$K$3-G1334,0)</f>
        <v/>
      </c>
      <c r="S1334">
        <f>IF(R1334&lt;=15,"Até 15",IF(R1334&lt;=30,"Entre 15 e 30",IF(R1334&lt;=60,"Entre 30 e 60",IF(R1334&lt;=90,"Entre 60 e 90",IF(R1334&lt;=120,"Entre 90 e 120",IF(R1334&lt;=150,"Entre 120 e 150",IF(R1334&lt;=180,"Entre 150 e 180","Superior a 180")))))))</f>
        <v/>
      </c>
    </row>
    <row r="1335">
      <c r="A1335" t="inlineStr">
        <is>
          <t>Q06L06</t>
        </is>
      </c>
      <c r="B1335" t="inlineStr">
        <is>
          <t>WELLINGTON ALVES DE SOUZA</t>
        </is>
      </c>
      <c r="C1335" t="n">
        <v>1</v>
      </c>
      <c r="D1335" t="inlineStr">
        <is>
          <t>IPCA</t>
        </is>
      </c>
      <c r="E1335" t="n">
        <v>0.009488792934583046</v>
      </c>
      <c r="F1335" t="inlineStr">
        <is>
          <t>MENSAL</t>
        </is>
      </c>
      <c r="G1335" t="n">
        <v>49663</v>
      </c>
      <c r="H1335" t="n">
        <v>49663</v>
      </c>
      <c r="I1335" t="n">
        <v>180</v>
      </c>
      <c r="J1335" t="inlineStr">
        <is>
          <t>CARTEIRA</t>
        </is>
      </c>
      <c r="K1335" t="inlineStr">
        <is>
          <t>CONTRATO</t>
        </is>
      </c>
      <c r="L1335" t="n">
        <v>1882.27</v>
      </c>
      <c r="M1335" t="inlineStr">
        <is>
          <t>IBIRAPITANGA FASE 3</t>
        </is>
      </c>
      <c r="N1335" s="142">
        <f>DATE(YEAR(G1335),MONTH(G1335),1)</f>
        <v/>
      </c>
      <c r="O1335" s="132">
        <f>IF(G1335&gt;$K$3,"Futuro","Atraso")</f>
        <v/>
      </c>
      <c r="P1335">
        <f>12*(YEAR(G1335)-YEAR($K$3))+(MONTH(G1335)-MONTH($K$3))</f>
        <v/>
      </c>
      <c r="Q1335" s="366">
        <f>IF(M1335="IBIRAPITANGA FASE 3",IF(O1335="Atraso",L1335,L1335/(1+$I$2)^P1335),IF(O1335="Atraso",L1335,L1335/(1+$I$1)^P1335))</f>
        <v/>
      </c>
      <c r="R1335">
        <f>IF(O1335="Atraso",$K$3-G1335,0)</f>
        <v/>
      </c>
      <c r="S1335">
        <f>IF(R1335&lt;=15,"Até 15",IF(R1335&lt;=30,"Entre 15 e 30",IF(R1335&lt;=60,"Entre 30 e 60",IF(R1335&lt;=90,"Entre 60 e 90",IF(R1335&lt;=120,"Entre 90 e 120",IF(R1335&lt;=150,"Entre 120 e 150",IF(R1335&lt;=180,"Entre 150 e 180","Superior a 180")))))))</f>
        <v/>
      </c>
    </row>
    <row r="1336">
      <c r="A1336" t="inlineStr">
        <is>
          <t>Q06L07</t>
        </is>
      </c>
      <c r="B1336" t="inlineStr">
        <is>
          <t>MARCELO CARLOS NATUCCI</t>
        </is>
      </c>
      <c r="C1336" t="n">
        <v>1</v>
      </c>
      <c r="D1336" t="inlineStr">
        <is>
          <t>IPCA</t>
        </is>
      </c>
      <c r="E1336" t="n">
        <v>0</v>
      </c>
      <c r="F1336" t="inlineStr">
        <is>
          <t>MENSAL</t>
        </is>
      </c>
      <c r="G1336" t="n">
        <v>45097</v>
      </c>
      <c r="H1336" t="n">
        <v>45097</v>
      </c>
      <c r="I1336" t="n">
        <v>19</v>
      </c>
      <c r="J1336" t="inlineStr">
        <is>
          <t>CARTEIRA</t>
        </is>
      </c>
      <c r="K1336" t="inlineStr">
        <is>
          <t>CONTRATO</t>
        </is>
      </c>
      <c r="L1336" t="n">
        <v>5188.66</v>
      </c>
      <c r="M1336" t="inlineStr">
        <is>
          <t>IBIRAPITANGA FASE 3</t>
        </is>
      </c>
      <c r="N1336" s="142">
        <f>DATE(YEAR(G1336),MONTH(G1336),1)</f>
        <v/>
      </c>
      <c r="O1336" s="132">
        <f>IF(G1336&gt;$K$3,"Futuro","Atraso")</f>
        <v/>
      </c>
      <c r="P1336">
        <f>12*(YEAR(G1336)-YEAR($K$3))+(MONTH(G1336)-MONTH($K$3))</f>
        <v/>
      </c>
      <c r="Q1336" s="366">
        <f>IF(M1336="IBIRAPITANGA FASE 3",IF(O1336="Atraso",L1336,L1336/(1+$I$2)^P1336),IF(O1336="Atraso",L1336,L1336/(1+$I$1)^P1336))</f>
        <v/>
      </c>
      <c r="R1336">
        <f>IF(O1336="Atraso",$K$3-G1336,0)</f>
        <v/>
      </c>
      <c r="S1336">
        <f>IF(R1336&lt;=15,"Até 15",IF(R1336&lt;=30,"Entre 15 e 30",IF(R1336&lt;=60,"Entre 30 e 60",IF(R1336&lt;=90,"Entre 60 e 90",IF(R1336&lt;=120,"Entre 90 e 120",IF(R1336&lt;=150,"Entre 120 e 150",IF(R1336&lt;=180,"Entre 150 e 180","Superior a 180")))))))</f>
        <v/>
      </c>
    </row>
    <row r="1337">
      <c r="A1337" t="inlineStr">
        <is>
          <t>Q06L07</t>
        </is>
      </c>
      <c r="B1337" t="inlineStr">
        <is>
          <t>MARCELO CARLOS NATUCCI</t>
        </is>
      </c>
      <c r="C1337" t="n">
        <v>1</v>
      </c>
      <c r="D1337" t="inlineStr">
        <is>
          <t>IPCA</t>
        </is>
      </c>
      <c r="E1337" t="n">
        <v>0</v>
      </c>
      <c r="F1337" t="inlineStr">
        <is>
          <t>MENSAL</t>
        </is>
      </c>
      <c r="G1337" t="n">
        <v>45127</v>
      </c>
      <c r="H1337" t="n">
        <v>45127</v>
      </c>
      <c r="I1337" t="n">
        <v>20</v>
      </c>
      <c r="J1337" t="inlineStr">
        <is>
          <t>CARTEIRA</t>
        </is>
      </c>
      <c r="K1337" t="inlineStr">
        <is>
          <t>CONTRATO</t>
        </is>
      </c>
      <c r="L1337" t="n">
        <v>5139.92</v>
      </c>
      <c r="M1337" t="inlineStr">
        <is>
          <t>IBIRAPITANGA FASE 3</t>
        </is>
      </c>
      <c r="N1337" s="142">
        <f>DATE(YEAR(G1337),MONTH(G1337),1)</f>
        <v/>
      </c>
      <c r="O1337" s="132">
        <f>IF(G1337&gt;$K$3,"Futuro","Atraso")</f>
        <v/>
      </c>
      <c r="P1337">
        <f>12*(YEAR(G1337)-YEAR($K$3))+(MONTH(G1337)-MONTH($K$3))</f>
        <v/>
      </c>
      <c r="Q1337" s="366">
        <f>IF(M1337="IBIRAPITANGA FASE 3",IF(O1337="Atraso",L1337,L1337/(1+$I$2)^P1337),IF(O1337="Atraso",L1337,L1337/(1+$I$1)^P1337))</f>
        <v/>
      </c>
      <c r="R1337">
        <f>IF(O1337="Atraso",$K$3-G1337,0)</f>
        <v/>
      </c>
      <c r="S1337">
        <f>IF(R1337&lt;=15,"Até 15",IF(R1337&lt;=30,"Entre 15 e 30",IF(R1337&lt;=60,"Entre 30 e 60",IF(R1337&lt;=90,"Entre 60 e 90",IF(R1337&lt;=120,"Entre 90 e 120",IF(R1337&lt;=150,"Entre 120 e 150",IF(R1337&lt;=180,"Entre 150 e 180","Superior a 180")))))))</f>
        <v/>
      </c>
    </row>
    <row r="1338">
      <c r="A1338" t="inlineStr">
        <is>
          <t>Q06L07</t>
        </is>
      </c>
      <c r="B1338" t="inlineStr">
        <is>
          <t>MARCELO CARLOS NATUCCI</t>
        </is>
      </c>
      <c r="C1338" t="n">
        <v>1</v>
      </c>
      <c r="D1338" t="inlineStr">
        <is>
          <t>IPCA</t>
        </is>
      </c>
      <c r="E1338" t="n">
        <v>0</v>
      </c>
      <c r="F1338" t="inlineStr">
        <is>
          <t>MENSAL</t>
        </is>
      </c>
      <c r="G1338" t="n">
        <v>45158</v>
      </c>
      <c r="H1338" t="n">
        <v>45158</v>
      </c>
      <c r="I1338" t="n">
        <v>21</v>
      </c>
      <c r="J1338" t="inlineStr">
        <is>
          <t>CARTEIRA</t>
        </is>
      </c>
      <c r="K1338" t="inlineStr">
        <is>
          <t>CONTRATO</t>
        </is>
      </c>
      <c r="L1338" t="n">
        <v>5089.53</v>
      </c>
      <c r="M1338" t="inlineStr">
        <is>
          <t>IBIRAPITANGA FASE 3</t>
        </is>
      </c>
      <c r="N1338" s="142">
        <f>DATE(YEAR(G1338),MONTH(G1338),1)</f>
        <v/>
      </c>
      <c r="O1338" s="132">
        <f>IF(G1338&gt;$K$3,"Futuro","Atraso")</f>
        <v/>
      </c>
      <c r="P1338">
        <f>12*(YEAR(G1338)-YEAR($K$3))+(MONTH(G1338)-MONTH($K$3))</f>
        <v/>
      </c>
      <c r="Q1338" s="366">
        <f>IF(M1338="IBIRAPITANGA FASE 3",IF(O1338="Atraso",L1338,L1338/(1+$I$2)^P1338),IF(O1338="Atraso",L1338,L1338/(1+$I$1)^P1338))</f>
        <v/>
      </c>
      <c r="R1338">
        <f>IF(O1338="Atraso",$K$3-G1338,0)</f>
        <v/>
      </c>
      <c r="S1338">
        <f>IF(R1338&lt;=15,"Até 15",IF(R1338&lt;=30,"Entre 15 e 30",IF(R1338&lt;=60,"Entre 30 e 60",IF(R1338&lt;=90,"Entre 60 e 90",IF(R1338&lt;=120,"Entre 90 e 120",IF(R1338&lt;=150,"Entre 120 e 150",IF(R1338&lt;=180,"Entre 150 e 180","Superior a 180")))))))</f>
        <v/>
      </c>
    </row>
    <row r="1339">
      <c r="A1339" t="inlineStr">
        <is>
          <t>Q06L07</t>
        </is>
      </c>
      <c r="B1339" t="inlineStr">
        <is>
          <t>MARCELO CARLOS NATUCCI</t>
        </is>
      </c>
      <c r="C1339" t="n">
        <v>1</v>
      </c>
      <c r="D1339" t="inlineStr">
        <is>
          <t>IPCA</t>
        </is>
      </c>
      <c r="E1339" t="n">
        <v>0</v>
      </c>
      <c r="F1339" t="inlineStr">
        <is>
          <t>MENSAL</t>
        </is>
      </c>
      <c r="G1339" t="n">
        <v>45189</v>
      </c>
      <c r="H1339" t="n">
        <v>45189</v>
      </c>
      <c r="I1339" t="n">
        <v>22</v>
      </c>
      <c r="J1339" t="inlineStr">
        <is>
          <t>CARTEIRA</t>
        </is>
      </c>
      <c r="K1339" t="inlineStr">
        <is>
          <t>CONTRATO</t>
        </is>
      </c>
      <c r="L1339" t="n">
        <v>5039.16</v>
      </c>
      <c r="M1339" t="inlineStr">
        <is>
          <t>IBIRAPITANGA FASE 3</t>
        </is>
      </c>
      <c r="N1339" s="142">
        <f>DATE(YEAR(G1339),MONTH(G1339),1)</f>
        <v/>
      </c>
      <c r="O1339" s="132">
        <f>IF(G1339&gt;$K$3,"Futuro","Atraso")</f>
        <v/>
      </c>
      <c r="P1339">
        <f>12*(YEAR(G1339)-YEAR($K$3))+(MONTH(G1339)-MONTH($K$3))</f>
        <v/>
      </c>
      <c r="Q1339" s="366">
        <f>IF(M1339="IBIRAPITANGA FASE 3",IF(O1339="Atraso",L1339,L1339/(1+$I$2)^P1339),IF(O1339="Atraso",L1339,L1339/(1+$I$1)^P1339))</f>
        <v/>
      </c>
      <c r="R1339">
        <f>IF(O1339="Atraso",$K$3-G1339,0)</f>
        <v/>
      </c>
      <c r="S1339">
        <f>IF(R1339&lt;=15,"Até 15",IF(R1339&lt;=30,"Entre 15 e 30",IF(R1339&lt;=60,"Entre 30 e 60",IF(R1339&lt;=90,"Entre 60 e 90",IF(R1339&lt;=120,"Entre 90 e 120",IF(R1339&lt;=150,"Entre 120 e 150",IF(R1339&lt;=180,"Entre 150 e 180","Superior a 180")))))))</f>
        <v/>
      </c>
    </row>
    <row r="1340">
      <c r="A1340" t="inlineStr">
        <is>
          <t>Q06L07</t>
        </is>
      </c>
      <c r="B1340" t="inlineStr">
        <is>
          <t>MARCELO CARLOS NATUCCI</t>
        </is>
      </c>
      <c r="C1340" t="n">
        <v>1</v>
      </c>
      <c r="D1340" t="inlineStr">
        <is>
          <t>IPCA</t>
        </is>
      </c>
      <c r="E1340" t="n">
        <v>0</v>
      </c>
      <c r="F1340" t="inlineStr">
        <is>
          <t>MENSAL</t>
        </is>
      </c>
      <c r="G1340" t="n">
        <v>45219</v>
      </c>
      <c r="H1340" t="n">
        <v>45219</v>
      </c>
      <c r="I1340" t="n">
        <v>23</v>
      </c>
      <c r="J1340" t="inlineStr">
        <is>
          <t>CARTEIRA</t>
        </is>
      </c>
      <c r="K1340" t="inlineStr">
        <is>
          <t>CONTRATO</t>
        </is>
      </c>
      <c r="L1340" t="n">
        <v>4990.41</v>
      </c>
      <c r="M1340" t="inlineStr">
        <is>
          <t>IBIRAPITANGA FASE 3</t>
        </is>
      </c>
      <c r="N1340" s="142">
        <f>DATE(YEAR(G1340),MONTH(G1340),1)</f>
        <v/>
      </c>
      <c r="O1340" s="132">
        <f>IF(G1340&gt;$K$3,"Futuro","Atraso")</f>
        <v/>
      </c>
      <c r="P1340">
        <f>12*(YEAR(G1340)-YEAR($K$3))+(MONTH(G1340)-MONTH($K$3))</f>
        <v/>
      </c>
      <c r="Q1340" s="366">
        <f>IF(M1340="IBIRAPITANGA FASE 3",IF(O1340="Atraso",L1340,L1340/(1+$I$2)^P1340),IF(O1340="Atraso",L1340,L1340/(1+$I$1)^P1340))</f>
        <v/>
      </c>
      <c r="R1340">
        <f>IF(O1340="Atraso",$K$3-G1340,0)</f>
        <v/>
      </c>
      <c r="S1340">
        <f>IF(R1340&lt;=15,"Até 15",IF(R1340&lt;=30,"Entre 15 e 30",IF(R1340&lt;=60,"Entre 30 e 60",IF(R1340&lt;=90,"Entre 60 e 90",IF(R1340&lt;=120,"Entre 90 e 120",IF(R1340&lt;=150,"Entre 120 e 150",IF(R1340&lt;=180,"Entre 150 e 180","Superior a 180")))))))</f>
        <v/>
      </c>
    </row>
    <row r="1341">
      <c r="A1341" t="inlineStr">
        <is>
          <t>Q06L07</t>
        </is>
      </c>
      <c r="B1341" t="inlineStr">
        <is>
          <t>MARCELO CARLOS NATUCCI</t>
        </is>
      </c>
      <c r="C1341" t="n">
        <v>1</v>
      </c>
      <c r="D1341" t="inlineStr">
        <is>
          <t>IPCA</t>
        </is>
      </c>
      <c r="E1341" t="n">
        <v>0</v>
      </c>
      <c r="F1341" t="inlineStr">
        <is>
          <t>MENSAL</t>
        </is>
      </c>
      <c r="G1341" t="n">
        <v>45250</v>
      </c>
      <c r="H1341" t="n">
        <v>45250</v>
      </c>
      <c r="I1341" t="n">
        <v>24</v>
      </c>
      <c r="J1341" t="inlineStr">
        <is>
          <t>CARTEIRA</t>
        </is>
      </c>
      <c r="K1341" t="inlineStr">
        <is>
          <t>CONTRATO</t>
        </is>
      </c>
      <c r="L1341" t="n">
        <v>4883.6</v>
      </c>
      <c r="M1341" t="inlineStr">
        <is>
          <t>IBIRAPITANGA FASE 3</t>
        </is>
      </c>
      <c r="N1341" s="142">
        <f>DATE(YEAR(G1341),MONTH(G1341),1)</f>
        <v/>
      </c>
      <c r="O1341" s="132">
        <f>IF(G1341&gt;$K$3,"Futuro","Atraso")</f>
        <v/>
      </c>
      <c r="P1341">
        <f>12*(YEAR(G1341)-YEAR($K$3))+(MONTH(G1341)-MONTH($K$3))</f>
        <v/>
      </c>
      <c r="Q1341" s="366">
        <f>IF(M1341="IBIRAPITANGA FASE 3",IF(O1341="Atraso",L1341,L1341/(1+$I$2)^P1341),IF(O1341="Atraso",L1341,L1341/(1+$I$1)^P1341))</f>
        <v/>
      </c>
      <c r="R1341">
        <f>IF(O1341="Atraso",$K$3-G1341,0)</f>
        <v/>
      </c>
      <c r="S1341">
        <f>IF(R1341&lt;=15,"Até 15",IF(R1341&lt;=30,"Entre 15 e 30",IF(R1341&lt;=60,"Entre 30 e 60",IF(R1341&lt;=90,"Entre 60 e 90",IF(R1341&lt;=120,"Entre 90 e 120",IF(R1341&lt;=150,"Entre 120 e 150",IF(R1341&lt;=180,"Entre 150 e 180","Superior a 180")))))))</f>
        <v/>
      </c>
    </row>
    <row r="1342">
      <c r="A1342" t="inlineStr">
        <is>
          <t>Q06L07</t>
        </is>
      </c>
      <c r="B1342" t="inlineStr">
        <is>
          <t>MARCELO CARLOS NATUCCI</t>
        </is>
      </c>
      <c r="C1342" t="n">
        <v>1</v>
      </c>
      <c r="D1342" t="inlineStr">
        <is>
          <t>IPCA</t>
        </is>
      </c>
      <c r="E1342" t="n">
        <v>0</v>
      </c>
      <c r="F1342" t="inlineStr">
        <is>
          <t>MENSAL</t>
        </is>
      </c>
      <c r="G1342" t="n">
        <v>45280</v>
      </c>
      <c r="H1342" t="n">
        <v>45280</v>
      </c>
      <c r="I1342" t="n">
        <v>25</v>
      </c>
      <c r="J1342" t="inlineStr">
        <is>
          <t>CARTEIRA</t>
        </is>
      </c>
      <c r="K1342" t="inlineStr">
        <is>
          <t>CONTRATO</t>
        </is>
      </c>
      <c r="L1342" t="n">
        <v>4883.6</v>
      </c>
      <c r="M1342" t="inlineStr">
        <is>
          <t>IBIRAPITANGA FASE 3</t>
        </is>
      </c>
      <c r="N1342" s="142">
        <f>DATE(YEAR(G1342),MONTH(G1342),1)</f>
        <v/>
      </c>
      <c r="O1342" s="132">
        <f>IF(G1342&gt;$K$3,"Futuro","Atraso")</f>
        <v/>
      </c>
      <c r="P1342">
        <f>12*(YEAR(G1342)-YEAR($K$3))+(MONTH(G1342)-MONTH($K$3))</f>
        <v/>
      </c>
      <c r="Q1342" s="366">
        <f>IF(M1342="IBIRAPITANGA FASE 3",IF(O1342="Atraso",L1342,L1342/(1+$I$2)^P1342),IF(O1342="Atraso",L1342,L1342/(1+$I$1)^P1342))</f>
        <v/>
      </c>
      <c r="R1342">
        <f>IF(O1342="Atraso",$K$3-G1342,0)</f>
        <v/>
      </c>
      <c r="S1342">
        <f>IF(R1342&lt;=15,"Até 15",IF(R1342&lt;=30,"Entre 15 e 30",IF(R1342&lt;=60,"Entre 30 e 60",IF(R1342&lt;=90,"Entre 60 e 90",IF(R1342&lt;=120,"Entre 90 e 120",IF(R1342&lt;=150,"Entre 120 e 150",IF(R1342&lt;=180,"Entre 150 e 180","Superior a 180")))))))</f>
        <v/>
      </c>
    </row>
    <row r="1343">
      <c r="A1343" t="inlineStr">
        <is>
          <t>Q06L07</t>
        </is>
      </c>
      <c r="B1343" t="inlineStr">
        <is>
          <t>MARCELO CARLOS NATUCCI</t>
        </is>
      </c>
      <c r="C1343" t="n">
        <v>1</v>
      </c>
      <c r="D1343" t="inlineStr">
        <is>
          <t>IPCA</t>
        </is>
      </c>
      <c r="E1343" t="n">
        <v>0</v>
      </c>
      <c r="F1343" t="inlineStr">
        <is>
          <t>MENSAL</t>
        </is>
      </c>
      <c r="G1343" t="n">
        <v>45311</v>
      </c>
      <c r="H1343" t="n">
        <v>45311</v>
      </c>
      <c r="I1343" t="n">
        <v>26</v>
      </c>
      <c r="J1343" t="inlineStr">
        <is>
          <t>CARTEIRA</t>
        </is>
      </c>
      <c r="K1343" t="inlineStr">
        <is>
          <t>CONTRATO</t>
        </is>
      </c>
      <c r="L1343" t="n">
        <v>4883.6</v>
      </c>
      <c r="M1343" t="inlineStr">
        <is>
          <t>IBIRAPITANGA FASE 3</t>
        </is>
      </c>
      <c r="N1343" s="142">
        <f>DATE(YEAR(G1343),MONTH(G1343),1)</f>
        <v/>
      </c>
      <c r="O1343" s="132">
        <f>IF(G1343&gt;$K$3,"Futuro","Atraso")</f>
        <v/>
      </c>
      <c r="P1343">
        <f>12*(YEAR(G1343)-YEAR($K$3))+(MONTH(G1343)-MONTH($K$3))</f>
        <v/>
      </c>
      <c r="Q1343" s="366">
        <f>IF(M1343="IBIRAPITANGA FASE 3",IF(O1343="Atraso",L1343,L1343/(1+$I$2)^P1343),IF(O1343="Atraso",L1343,L1343/(1+$I$1)^P1343))</f>
        <v/>
      </c>
      <c r="R1343">
        <f>IF(O1343="Atraso",$K$3-G1343,0)</f>
        <v/>
      </c>
      <c r="S1343">
        <f>IF(R1343&lt;=15,"Até 15",IF(R1343&lt;=30,"Entre 15 e 30",IF(R1343&lt;=60,"Entre 30 e 60",IF(R1343&lt;=90,"Entre 60 e 90",IF(R1343&lt;=120,"Entre 90 e 120",IF(R1343&lt;=150,"Entre 120 e 150",IF(R1343&lt;=180,"Entre 150 e 180","Superior a 180")))))))</f>
        <v/>
      </c>
    </row>
    <row r="1344">
      <c r="A1344" t="inlineStr">
        <is>
          <t>Q06L07</t>
        </is>
      </c>
      <c r="B1344" t="inlineStr">
        <is>
          <t>MARCELO CARLOS NATUCCI</t>
        </is>
      </c>
      <c r="C1344" t="n">
        <v>1</v>
      </c>
      <c r="D1344" t="inlineStr">
        <is>
          <t>IPCA</t>
        </is>
      </c>
      <c r="E1344" t="n">
        <v>0</v>
      </c>
      <c r="F1344" t="inlineStr">
        <is>
          <t>MENSAL</t>
        </is>
      </c>
      <c r="G1344" t="n">
        <v>45342</v>
      </c>
      <c r="H1344" t="n">
        <v>45342</v>
      </c>
      <c r="I1344" t="n">
        <v>27</v>
      </c>
      <c r="J1344" t="inlineStr">
        <is>
          <t>CARTEIRA</t>
        </is>
      </c>
      <c r="K1344" t="inlineStr">
        <is>
          <t>CONTRATO</t>
        </is>
      </c>
      <c r="L1344" t="n">
        <v>4883.6</v>
      </c>
      <c r="M1344" t="inlineStr">
        <is>
          <t>IBIRAPITANGA FASE 3</t>
        </is>
      </c>
      <c r="N1344" s="142">
        <f>DATE(YEAR(G1344),MONTH(G1344),1)</f>
        <v/>
      </c>
      <c r="O1344" s="132">
        <f>IF(G1344&gt;$K$3,"Futuro","Atraso")</f>
        <v/>
      </c>
      <c r="P1344">
        <f>12*(YEAR(G1344)-YEAR($K$3))+(MONTH(G1344)-MONTH($K$3))</f>
        <v/>
      </c>
      <c r="Q1344" s="366">
        <f>IF(M1344="IBIRAPITANGA FASE 3",IF(O1344="Atraso",L1344,L1344/(1+$I$2)^P1344),IF(O1344="Atraso",L1344,L1344/(1+$I$1)^P1344))</f>
        <v/>
      </c>
      <c r="R1344">
        <f>IF(O1344="Atraso",$K$3-G1344,0)</f>
        <v/>
      </c>
      <c r="S1344">
        <f>IF(R1344&lt;=15,"Até 15",IF(R1344&lt;=30,"Entre 15 e 30",IF(R1344&lt;=60,"Entre 30 e 60",IF(R1344&lt;=90,"Entre 60 e 90",IF(R1344&lt;=120,"Entre 90 e 120",IF(R1344&lt;=150,"Entre 120 e 150",IF(R1344&lt;=180,"Entre 150 e 180","Superior a 180")))))))</f>
        <v/>
      </c>
    </row>
    <row r="1345">
      <c r="A1345" t="inlineStr">
        <is>
          <t>Q06L07</t>
        </is>
      </c>
      <c r="B1345" t="inlineStr">
        <is>
          <t>MARCELO CARLOS NATUCCI</t>
        </is>
      </c>
      <c r="C1345" t="n">
        <v>1</v>
      </c>
      <c r="D1345" t="inlineStr">
        <is>
          <t>IPCA</t>
        </is>
      </c>
      <c r="E1345" t="n">
        <v>0</v>
      </c>
      <c r="F1345" t="inlineStr">
        <is>
          <t>MENSAL</t>
        </is>
      </c>
      <c r="G1345" t="n">
        <v>45371</v>
      </c>
      <c r="H1345" t="n">
        <v>45371</v>
      </c>
      <c r="I1345" t="n">
        <v>28</v>
      </c>
      <c r="J1345" t="inlineStr">
        <is>
          <t>CARTEIRA</t>
        </is>
      </c>
      <c r="K1345" t="inlineStr">
        <is>
          <t>CONTRATO</t>
        </is>
      </c>
      <c r="L1345" t="n">
        <v>4883.6</v>
      </c>
      <c r="M1345" t="inlineStr">
        <is>
          <t>IBIRAPITANGA FASE 3</t>
        </is>
      </c>
      <c r="N1345" s="142">
        <f>DATE(YEAR(G1345),MONTH(G1345),1)</f>
        <v/>
      </c>
      <c r="O1345" s="132">
        <f>IF(G1345&gt;$K$3,"Futuro","Atraso")</f>
        <v/>
      </c>
      <c r="P1345">
        <f>12*(YEAR(G1345)-YEAR($K$3))+(MONTH(G1345)-MONTH($K$3))</f>
        <v/>
      </c>
      <c r="Q1345" s="366">
        <f>IF(M1345="IBIRAPITANGA FASE 3",IF(O1345="Atraso",L1345,L1345/(1+$I$2)^P1345),IF(O1345="Atraso",L1345,L1345/(1+$I$1)^P1345))</f>
        <v/>
      </c>
      <c r="R1345">
        <f>IF(O1345="Atraso",$K$3-G1345,0)</f>
        <v/>
      </c>
      <c r="S1345">
        <f>IF(R1345&lt;=15,"Até 15",IF(R1345&lt;=30,"Entre 15 e 30",IF(R1345&lt;=60,"Entre 30 e 60",IF(R1345&lt;=90,"Entre 60 e 90",IF(R1345&lt;=120,"Entre 90 e 120",IF(R1345&lt;=150,"Entre 120 e 150",IF(R1345&lt;=180,"Entre 150 e 180","Superior a 180")))))))</f>
        <v/>
      </c>
    </row>
    <row r="1346">
      <c r="A1346" t="inlineStr">
        <is>
          <t>Q06L07</t>
        </is>
      </c>
      <c r="B1346" t="inlineStr">
        <is>
          <t>MARCELO CARLOS NATUCCI</t>
        </is>
      </c>
      <c r="C1346" t="n">
        <v>1</v>
      </c>
      <c r="D1346" t="inlineStr">
        <is>
          <t>IPCA</t>
        </is>
      </c>
      <c r="E1346" t="n">
        <v>0</v>
      </c>
      <c r="F1346" t="inlineStr">
        <is>
          <t>MENSAL</t>
        </is>
      </c>
      <c r="G1346" t="n">
        <v>45402</v>
      </c>
      <c r="H1346" t="n">
        <v>45402</v>
      </c>
      <c r="I1346" t="n">
        <v>29</v>
      </c>
      <c r="J1346" t="inlineStr">
        <is>
          <t>CARTEIRA</t>
        </is>
      </c>
      <c r="K1346" t="inlineStr">
        <is>
          <t>CONTRATO</t>
        </is>
      </c>
      <c r="L1346" t="n">
        <v>4883.6</v>
      </c>
      <c r="M1346" t="inlineStr">
        <is>
          <t>IBIRAPITANGA FASE 3</t>
        </is>
      </c>
      <c r="N1346" s="142">
        <f>DATE(YEAR(G1346),MONTH(G1346),1)</f>
        <v/>
      </c>
      <c r="O1346" s="132">
        <f>IF(G1346&gt;$K$3,"Futuro","Atraso")</f>
        <v/>
      </c>
      <c r="P1346">
        <f>12*(YEAR(G1346)-YEAR($K$3))+(MONTH(G1346)-MONTH($K$3))</f>
        <v/>
      </c>
      <c r="Q1346" s="366">
        <f>IF(M1346="IBIRAPITANGA FASE 3",IF(O1346="Atraso",L1346,L1346/(1+$I$2)^P1346),IF(O1346="Atraso",L1346,L1346/(1+$I$1)^P1346))</f>
        <v/>
      </c>
      <c r="R1346">
        <f>IF(O1346="Atraso",$K$3-G1346,0)</f>
        <v/>
      </c>
      <c r="S1346">
        <f>IF(R1346&lt;=15,"Até 15",IF(R1346&lt;=30,"Entre 15 e 30",IF(R1346&lt;=60,"Entre 30 e 60",IF(R1346&lt;=90,"Entre 60 e 90",IF(R1346&lt;=120,"Entre 90 e 120",IF(R1346&lt;=150,"Entre 120 e 150",IF(R1346&lt;=180,"Entre 150 e 180","Superior a 180")))))))</f>
        <v/>
      </c>
    </row>
    <row r="1347">
      <c r="A1347" t="inlineStr">
        <is>
          <t>Q06L07</t>
        </is>
      </c>
      <c r="B1347" t="inlineStr">
        <is>
          <t>MARCELO CARLOS NATUCCI</t>
        </is>
      </c>
      <c r="C1347" t="n">
        <v>1</v>
      </c>
      <c r="D1347" t="inlineStr">
        <is>
          <t>IPCA</t>
        </is>
      </c>
      <c r="E1347" t="n">
        <v>0</v>
      </c>
      <c r="F1347" t="inlineStr">
        <is>
          <t>MENSAL</t>
        </is>
      </c>
      <c r="G1347" t="n">
        <v>45432</v>
      </c>
      <c r="H1347" t="n">
        <v>45432</v>
      </c>
      <c r="I1347" t="n">
        <v>30</v>
      </c>
      <c r="J1347" t="inlineStr">
        <is>
          <t>CARTEIRA</t>
        </is>
      </c>
      <c r="K1347" t="inlineStr">
        <is>
          <t>CONTRATO</t>
        </is>
      </c>
      <c r="L1347" t="n">
        <v>4883.6</v>
      </c>
      <c r="M1347" t="inlineStr">
        <is>
          <t>IBIRAPITANGA FASE 3</t>
        </is>
      </c>
      <c r="N1347" s="142">
        <f>DATE(YEAR(G1347),MONTH(G1347),1)</f>
        <v/>
      </c>
      <c r="O1347" s="132">
        <f>IF(G1347&gt;$K$3,"Futuro","Atraso")</f>
        <v/>
      </c>
      <c r="P1347">
        <f>12*(YEAR(G1347)-YEAR($K$3))+(MONTH(G1347)-MONTH($K$3))</f>
        <v/>
      </c>
      <c r="Q1347" s="366">
        <f>IF(M1347="IBIRAPITANGA FASE 3",IF(O1347="Atraso",L1347,L1347/(1+$I$2)^P1347),IF(O1347="Atraso",L1347,L1347/(1+$I$1)^P1347))</f>
        <v/>
      </c>
      <c r="R1347">
        <f>IF(O1347="Atraso",$K$3-G1347,0)</f>
        <v/>
      </c>
      <c r="S1347">
        <f>IF(R1347&lt;=15,"Até 15",IF(R1347&lt;=30,"Entre 15 e 30",IF(R1347&lt;=60,"Entre 30 e 60",IF(R1347&lt;=90,"Entre 60 e 90",IF(R1347&lt;=120,"Entre 90 e 120",IF(R1347&lt;=150,"Entre 120 e 150",IF(R1347&lt;=180,"Entre 150 e 180","Superior a 180")))))))</f>
        <v/>
      </c>
    </row>
    <row r="1348">
      <c r="A1348" t="inlineStr">
        <is>
          <t>Q06L07</t>
        </is>
      </c>
      <c r="B1348" t="inlineStr">
        <is>
          <t>MARCELO CARLOS NATUCCI</t>
        </is>
      </c>
      <c r="C1348" t="n">
        <v>1</v>
      </c>
      <c r="D1348" t="inlineStr">
        <is>
          <t>IPCA</t>
        </is>
      </c>
      <c r="E1348" t="n">
        <v>0</v>
      </c>
      <c r="F1348" t="inlineStr">
        <is>
          <t>MENSAL</t>
        </is>
      </c>
      <c r="G1348" t="n">
        <v>45463</v>
      </c>
      <c r="H1348" t="n">
        <v>45463</v>
      </c>
      <c r="I1348" t="n">
        <v>31</v>
      </c>
      <c r="J1348" t="inlineStr">
        <is>
          <t>CARTEIRA</t>
        </is>
      </c>
      <c r="K1348" t="inlineStr">
        <is>
          <t>CONTRATO</t>
        </is>
      </c>
      <c r="L1348" t="n">
        <v>4883.6</v>
      </c>
      <c r="M1348" t="inlineStr">
        <is>
          <t>IBIRAPITANGA FASE 3</t>
        </is>
      </c>
      <c r="N1348" s="142">
        <f>DATE(YEAR(G1348),MONTH(G1348),1)</f>
        <v/>
      </c>
      <c r="O1348" s="132">
        <f>IF(G1348&gt;$K$3,"Futuro","Atraso")</f>
        <v/>
      </c>
      <c r="P1348">
        <f>12*(YEAR(G1348)-YEAR($K$3))+(MONTH(G1348)-MONTH($K$3))</f>
        <v/>
      </c>
      <c r="Q1348" s="366">
        <f>IF(M1348="IBIRAPITANGA FASE 3",IF(O1348="Atraso",L1348,L1348/(1+$I$2)^P1348),IF(O1348="Atraso",L1348,L1348/(1+$I$1)^P1348))</f>
        <v/>
      </c>
      <c r="R1348">
        <f>IF(O1348="Atraso",$K$3-G1348,0)</f>
        <v/>
      </c>
      <c r="S1348">
        <f>IF(R1348&lt;=15,"Até 15",IF(R1348&lt;=30,"Entre 15 e 30",IF(R1348&lt;=60,"Entre 30 e 60",IF(R1348&lt;=90,"Entre 60 e 90",IF(R1348&lt;=120,"Entre 90 e 120",IF(R1348&lt;=150,"Entre 120 e 150",IF(R1348&lt;=180,"Entre 150 e 180","Superior a 180")))))))</f>
        <v/>
      </c>
    </row>
    <row r="1349">
      <c r="A1349" t="inlineStr">
        <is>
          <t>Q06L07</t>
        </is>
      </c>
      <c r="B1349" t="inlineStr">
        <is>
          <t>MARCELO CARLOS NATUCCI</t>
        </is>
      </c>
      <c r="C1349" t="n">
        <v>1</v>
      </c>
      <c r="D1349" t="inlineStr">
        <is>
          <t>IPCA</t>
        </is>
      </c>
      <c r="E1349" t="n">
        <v>0</v>
      </c>
      <c r="F1349" t="inlineStr">
        <is>
          <t>MENSAL</t>
        </is>
      </c>
      <c r="G1349" t="n">
        <v>45493</v>
      </c>
      <c r="H1349" t="n">
        <v>45493</v>
      </c>
      <c r="I1349" t="n">
        <v>32</v>
      </c>
      <c r="J1349" t="inlineStr">
        <is>
          <t>CARTEIRA</t>
        </is>
      </c>
      <c r="K1349" t="inlineStr">
        <is>
          <t>CONTRATO</t>
        </is>
      </c>
      <c r="L1349" t="n">
        <v>4883.6</v>
      </c>
      <c r="M1349" t="inlineStr">
        <is>
          <t>IBIRAPITANGA FASE 3</t>
        </is>
      </c>
      <c r="N1349" s="142">
        <f>DATE(YEAR(G1349),MONTH(G1349),1)</f>
        <v/>
      </c>
      <c r="O1349" s="132">
        <f>IF(G1349&gt;$K$3,"Futuro","Atraso")</f>
        <v/>
      </c>
      <c r="P1349">
        <f>12*(YEAR(G1349)-YEAR($K$3))+(MONTH(G1349)-MONTH($K$3))</f>
        <v/>
      </c>
      <c r="Q1349" s="366">
        <f>IF(M1349="IBIRAPITANGA FASE 3",IF(O1349="Atraso",L1349,L1349/(1+$I$2)^P1349),IF(O1349="Atraso",L1349,L1349/(1+$I$1)^P1349))</f>
        <v/>
      </c>
      <c r="R1349">
        <f>IF(O1349="Atraso",$K$3-G1349,0)</f>
        <v/>
      </c>
      <c r="S1349">
        <f>IF(R1349&lt;=15,"Até 15",IF(R1349&lt;=30,"Entre 15 e 30",IF(R1349&lt;=60,"Entre 30 e 60",IF(R1349&lt;=90,"Entre 60 e 90",IF(R1349&lt;=120,"Entre 90 e 120",IF(R1349&lt;=150,"Entre 120 e 150",IF(R1349&lt;=180,"Entre 150 e 180","Superior a 180")))))))</f>
        <v/>
      </c>
    </row>
    <row r="1350">
      <c r="A1350" t="inlineStr">
        <is>
          <t>Q06L07</t>
        </is>
      </c>
      <c r="B1350" t="inlineStr">
        <is>
          <t>MARCELO CARLOS NATUCCI</t>
        </is>
      </c>
      <c r="C1350" t="n">
        <v>1</v>
      </c>
      <c r="D1350" t="inlineStr">
        <is>
          <t>IPCA</t>
        </is>
      </c>
      <c r="E1350" t="n">
        <v>0</v>
      </c>
      <c r="F1350" t="inlineStr">
        <is>
          <t>MENSAL</t>
        </is>
      </c>
      <c r="G1350" t="n">
        <v>45524</v>
      </c>
      <c r="H1350" t="n">
        <v>45524</v>
      </c>
      <c r="I1350" t="n">
        <v>33</v>
      </c>
      <c r="J1350" t="inlineStr">
        <is>
          <t>CARTEIRA</t>
        </is>
      </c>
      <c r="K1350" t="inlineStr">
        <is>
          <t>CONTRATO</t>
        </is>
      </c>
      <c r="L1350" t="n">
        <v>4883.6</v>
      </c>
      <c r="M1350" t="inlineStr">
        <is>
          <t>IBIRAPITANGA FASE 3</t>
        </is>
      </c>
      <c r="N1350" s="142">
        <f>DATE(YEAR(G1350),MONTH(G1350),1)</f>
        <v/>
      </c>
      <c r="O1350" s="132">
        <f>IF(G1350&gt;$K$3,"Futuro","Atraso")</f>
        <v/>
      </c>
      <c r="P1350">
        <f>12*(YEAR(G1350)-YEAR($K$3))+(MONTH(G1350)-MONTH($K$3))</f>
        <v/>
      </c>
      <c r="Q1350" s="366">
        <f>IF(M1350="IBIRAPITANGA FASE 3",IF(O1350="Atraso",L1350,L1350/(1+$I$2)^P1350),IF(O1350="Atraso",L1350,L1350/(1+$I$1)^P1350))</f>
        <v/>
      </c>
      <c r="R1350">
        <f>IF(O1350="Atraso",$K$3-G1350,0)</f>
        <v/>
      </c>
      <c r="S1350">
        <f>IF(R1350&lt;=15,"Até 15",IF(R1350&lt;=30,"Entre 15 e 30",IF(R1350&lt;=60,"Entre 30 e 60",IF(R1350&lt;=90,"Entre 60 e 90",IF(R1350&lt;=120,"Entre 90 e 120",IF(R1350&lt;=150,"Entre 120 e 150",IF(R1350&lt;=180,"Entre 150 e 180","Superior a 180")))))))</f>
        <v/>
      </c>
    </row>
    <row r="1351">
      <c r="A1351" t="inlineStr">
        <is>
          <t>Q06L07</t>
        </is>
      </c>
      <c r="B1351" t="inlineStr">
        <is>
          <t>MARCELO CARLOS NATUCCI</t>
        </is>
      </c>
      <c r="C1351" t="n">
        <v>1</v>
      </c>
      <c r="D1351" t="inlineStr">
        <is>
          <t>IPCA</t>
        </is>
      </c>
      <c r="E1351" t="n">
        <v>0</v>
      </c>
      <c r="F1351" t="inlineStr">
        <is>
          <t>MENSAL</t>
        </is>
      </c>
      <c r="G1351" t="n">
        <v>45555</v>
      </c>
      <c r="H1351" t="n">
        <v>45555</v>
      </c>
      <c r="I1351" t="n">
        <v>34</v>
      </c>
      <c r="J1351" t="inlineStr">
        <is>
          <t>CARTEIRA</t>
        </is>
      </c>
      <c r="K1351" t="inlineStr">
        <is>
          <t>CONTRATO</t>
        </is>
      </c>
      <c r="L1351" t="n">
        <v>4883.6</v>
      </c>
      <c r="M1351" t="inlineStr">
        <is>
          <t>IBIRAPITANGA FASE 3</t>
        </is>
      </c>
      <c r="N1351" s="142">
        <f>DATE(YEAR(G1351),MONTH(G1351),1)</f>
        <v/>
      </c>
      <c r="O1351" s="132">
        <f>IF(G1351&gt;$K$3,"Futuro","Atraso")</f>
        <v/>
      </c>
      <c r="P1351">
        <f>12*(YEAR(G1351)-YEAR($K$3))+(MONTH(G1351)-MONTH($K$3))</f>
        <v/>
      </c>
      <c r="Q1351" s="366">
        <f>IF(M1351="IBIRAPITANGA FASE 3",IF(O1351="Atraso",L1351,L1351/(1+$I$2)^P1351),IF(O1351="Atraso",L1351,L1351/(1+$I$1)^P1351))</f>
        <v/>
      </c>
      <c r="R1351">
        <f>IF(O1351="Atraso",$K$3-G1351,0)</f>
        <v/>
      </c>
      <c r="S1351">
        <f>IF(R1351&lt;=15,"Até 15",IF(R1351&lt;=30,"Entre 15 e 30",IF(R1351&lt;=60,"Entre 30 e 60",IF(R1351&lt;=90,"Entre 60 e 90",IF(R1351&lt;=120,"Entre 90 e 120",IF(R1351&lt;=150,"Entre 120 e 150",IF(R1351&lt;=180,"Entre 150 e 180","Superior a 180")))))))</f>
        <v/>
      </c>
    </row>
    <row r="1352">
      <c r="A1352" t="inlineStr">
        <is>
          <t>Q06L07</t>
        </is>
      </c>
      <c r="B1352" t="inlineStr">
        <is>
          <t>MARCELO CARLOS NATUCCI</t>
        </is>
      </c>
      <c r="C1352" t="n">
        <v>1</v>
      </c>
      <c r="D1352" t="inlineStr">
        <is>
          <t>IPCA</t>
        </is>
      </c>
      <c r="E1352" t="n">
        <v>0</v>
      </c>
      <c r="F1352" t="inlineStr">
        <is>
          <t>MENSAL</t>
        </is>
      </c>
      <c r="G1352" t="n">
        <v>45585</v>
      </c>
      <c r="H1352" t="n">
        <v>45585</v>
      </c>
      <c r="I1352" t="n">
        <v>35</v>
      </c>
      <c r="J1352" t="inlineStr">
        <is>
          <t>CARTEIRA</t>
        </is>
      </c>
      <c r="K1352" t="inlineStr">
        <is>
          <t>CONTRATO</t>
        </is>
      </c>
      <c r="L1352" t="n">
        <v>4883.6</v>
      </c>
      <c r="M1352" t="inlineStr">
        <is>
          <t>IBIRAPITANGA FASE 3</t>
        </is>
      </c>
      <c r="N1352" s="142">
        <f>DATE(YEAR(G1352),MONTH(G1352),1)</f>
        <v/>
      </c>
      <c r="O1352" s="132">
        <f>IF(G1352&gt;$K$3,"Futuro","Atraso")</f>
        <v/>
      </c>
      <c r="P1352">
        <f>12*(YEAR(G1352)-YEAR($K$3))+(MONTH(G1352)-MONTH($K$3))</f>
        <v/>
      </c>
      <c r="Q1352" s="366">
        <f>IF(M1352="IBIRAPITANGA FASE 3",IF(O1352="Atraso",L1352,L1352/(1+$I$2)^P1352),IF(O1352="Atraso",L1352,L1352/(1+$I$1)^P1352))</f>
        <v/>
      </c>
      <c r="R1352">
        <f>IF(O1352="Atraso",$K$3-G1352,0)</f>
        <v/>
      </c>
      <c r="S1352">
        <f>IF(R1352&lt;=15,"Até 15",IF(R1352&lt;=30,"Entre 15 e 30",IF(R1352&lt;=60,"Entre 30 e 60",IF(R1352&lt;=90,"Entre 60 e 90",IF(R1352&lt;=120,"Entre 90 e 120",IF(R1352&lt;=150,"Entre 120 e 150",IF(R1352&lt;=180,"Entre 150 e 180","Superior a 180")))))))</f>
        <v/>
      </c>
    </row>
    <row r="1353">
      <c r="A1353" t="inlineStr">
        <is>
          <t>Q06L07</t>
        </is>
      </c>
      <c r="B1353" t="inlineStr">
        <is>
          <t>MARCELO CARLOS NATUCCI</t>
        </is>
      </c>
      <c r="C1353" t="n">
        <v>1</v>
      </c>
      <c r="D1353" t="inlineStr">
        <is>
          <t>IPCA</t>
        </is>
      </c>
      <c r="E1353" t="n">
        <v>0</v>
      </c>
      <c r="F1353" t="inlineStr">
        <is>
          <t>MENSAL</t>
        </is>
      </c>
      <c r="G1353" t="n">
        <v>45616</v>
      </c>
      <c r="H1353" t="n">
        <v>45616</v>
      </c>
      <c r="I1353" t="n">
        <v>36</v>
      </c>
      <c r="J1353" t="inlineStr">
        <is>
          <t>CARTEIRA</t>
        </is>
      </c>
      <c r="K1353" t="inlineStr">
        <is>
          <t>CONTRATO</t>
        </is>
      </c>
      <c r="L1353" t="n">
        <v>4883.6</v>
      </c>
      <c r="M1353" t="inlineStr">
        <is>
          <t>IBIRAPITANGA FASE 3</t>
        </is>
      </c>
      <c r="N1353" s="142">
        <f>DATE(YEAR(G1353),MONTH(G1353),1)</f>
        <v/>
      </c>
      <c r="O1353" s="132">
        <f>IF(G1353&gt;$K$3,"Futuro","Atraso")</f>
        <v/>
      </c>
      <c r="P1353">
        <f>12*(YEAR(G1353)-YEAR($K$3))+(MONTH(G1353)-MONTH($K$3))</f>
        <v/>
      </c>
      <c r="Q1353" s="366">
        <f>IF(M1353="IBIRAPITANGA FASE 3",IF(O1353="Atraso",L1353,L1353/(1+$I$2)^P1353),IF(O1353="Atraso",L1353,L1353/(1+$I$1)^P1353))</f>
        <v/>
      </c>
      <c r="R1353">
        <f>IF(O1353="Atraso",$K$3-G1353,0)</f>
        <v/>
      </c>
      <c r="S1353">
        <f>IF(R1353&lt;=15,"Até 15",IF(R1353&lt;=30,"Entre 15 e 30",IF(R1353&lt;=60,"Entre 30 e 60",IF(R1353&lt;=90,"Entre 60 e 90",IF(R1353&lt;=120,"Entre 90 e 120",IF(R1353&lt;=150,"Entre 120 e 150",IF(R1353&lt;=180,"Entre 150 e 180","Superior a 180")))))))</f>
        <v/>
      </c>
    </row>
    <row r="1354">
      <c r="A1354" t="inlineStr">
        <is>
          <t>Q06L07</t>
        </is>
      </c>
      <c r="B1354" t="inlineStr">
        <is>
          <t>MARCELO CARLOS NATUCCI</t>
        </is>
      </c>
      <c r="C1354" t="n">
        <v>1</v>
      </c>
      <c r="D1354" t="inlineStr">
        <is>
          <t>IPCA</t>
        </is>
      </c>
      <c r="E1354" t="n">
        <v>0</v>
      </c>
      <c r="F1354" t="inlineStr">
        <is>
          <t>MENSAL</t>
        </is>
      </c>
      <c r="G1354" t="n">
        <v>45646</v>
      </c>
      <c r="H1354" t="n">
        <v>45646</v>
      </c>
      <c r="I1354" t="n">
        <v>37</v>
      </c>
      <c r="J1354" t="inlineStr">
        <is>
          <t>CARTEIRA</t>
        </is>
      </c>
      <c r="K1354" t="inlineStr">
        <is>
          <t>CONTRATO</t>
        </is>
      </c>
      <c r="L1354" t="n">
        <v>4883.6</v>
      </c>
      <c r="M1354" t="inlineStr">
        <is>
          <t>IBIRAPITANGA FASE 3</t>
        </is>
      </c>
      <c r="N1354" s="142">
        <f>DATE(YEAR(G1354),MONTH(G1354),1)</f>
        <v/>
      </c>
      <c r="O1354" s="132">
        <f>IF(G1354&gt;$K$3,"Futuro","Atraso")</f>
        <v/>
      </c>
      <c r="P1354">
        <f>12*(YEAR(G1354)-YEAR($K$3))+(MONTH(G1354)-MONTH($K$3))</f>
        <v/>
      </c>
      <c r="Q1354" s="366">
        <f>IF(M1354="IBIRAPITANGA FASE 3",IF(O1354="Atraso",L1354,L1354/(1+$I$2)^P1354),IF(O1354="Atraso",L1354,L1354/(1+$I$1)^P1354))</f>
        <v/>
      </c>
      <c r="R1354">
        <f>IF(O1354="Atraso",$K$3-G1354,0)</f>
        <v/>
      </c>
      <c r="S1354">
        <f>IF(R1354&lt;=15,"Até 15",IF(R1354&lt;=30,"Entre 15 e 30",IF(R1354&lt;=60,"Entre 30 e 60",IF(R1354&lt;=90,"Entre 60 e 90",IF(R1354&lt;=120,"Entre 90 e 120",IF(R1354&lt;=150,"Entre 120 e 150",IF(R1354&lt;=180,"Entre 150 e 180","Superior a 180")))))))</f>
        <v/>
      </c>
    </row>
    <row r="1355">
      <c r="A1355" t="inlineStr">
        <is>
          <t>Q06L07</t>
        </is>
      </c>
      <c r="B1355" t="inlineStr">
        <is>
          <t>MARCELO CARLOS NATUCCI</t>
        </is>
      </c>
      <c r="C1355" t="n">
        <v>1</v>
      </c>
      <c r="D1355" t="inlineStr">
        <is>
          <t>IPCA</t>
        </is>
      </c>
      <c r="E1355" t="n">
        <v>0</v>
      </c>
      <c r="F1355" t="inlineStr">
        <is>
          <t>MENSAL</t>
        </is>
      </c>
      <c r="G1355" t="n">
        <v>45677</v>
      </c>
      <c r="H1355" t="n">
        <v>45677</v>
      </c>
      <c r="I1355" t="n">
        <v>38</v>
      </c>
      <c r="J1355" t="inlineStr">
        <is>
          <t>CARTEIRA</t>
        </is>
      </c>
      <c r="K1355" t="inlineStr">
        <is>
          <t>CONTRATO</t>
        </is>
      </c>
      <c r="L1355" t="n">
        <v>4883.6</v>
      </c>
      <c r="M1355" t="inlineStr">
        <is>
          <t>IBIRAPITANGA FASE 3</t>
        </is>
      </c>
      <c r="N1355" s="142">
        <f>DATE(YEAR(G1355),MONTH(G1355),1)</f>
        <v/>
      </c>
      <c r="O1355" s="132">
        <f>IF(G1355&gt;$K$3,"Futuro","Atraso")</f>
        <v/>
      </c>
      <c r="P1355">
        <f>12*(YEAR(G1355)-YEAR($K$3))+(MONTH(G1355)-MONTH($K$3))</f>
        <v/>
      </c>
      <c r="Q1355" s="366">
        <f>IF(M1355="IBIRAPITANGA FASE 3",IF(O1355="Atraso",L1355,L1355/(1+$I$2)^P1355),IF(O1355="Atraso",L1355,L1355/(1+$I$1)^P1355))</f>
        <v/>
      </c>
      <c r="R1355">
        <f>IF(O1355="Atraso",$K$3-G1355,0)</f>
        <v/>
      </c>
      <c r="S1355">
        <f>IF(R1355&lt;=15,"Até 15",IF(R1355&lt;=30,"Entre 15 e 30",IF(R1355&lt;=60,"Entre 30 e 60",IF(R1355&lt;=90,"Entre 60 e 90",IF(R1355&lt;=120,"Entre 90 e 120",IF(R1355&lt;=150,"Entre 120 e 150",IF(R1355&lt;=180,"Entre 150 e 180","Superior a 180")))))))</f>
        <v/>
      </c>
    </row>
    <row r="1356">
      <c r="A1356" t="inlineStr">
        <is>
          <t>Q06L07</t>
        </is>
      </c>
      <c r="B1356" t="inlineStr">
        <is>
          <t>MARCELO CARLOS NATUCCI</t>
        </is>
      </c>
      <c r="C1356" t="n">
        <v>1</v>
      </c>
      <c r="D1356" t="inlineStr">
        <is>
          <t>IPCA</t>
        </is>
      </c>
      <c r="E1356" t="n">
        <v>0</v>
      </c>
      <c r="F1356" t="inlineStr">
        <is>
          <t>MENSAL</t>
        </is>
      </c>
      <c r="G1356" t="n">
        <v>45708</v>
      </c>
      <c r="H1356" t="n">
        <v>45708</v>
      </c>
      <c r="I1356" t="n">
        <v>39</v>
      </c>
      <c r="J1356" t="inlineStr">
        <is>
          <t>CARTEIRA</t>
        </is>
      </c>
      <c r="K1356" t="inlineStr">
        <is>
          <t>CONTRATO</t>
        </is>
      </c>
      <c r="L1356" t="n">
        <v>4883.6</v>
      </c>
      <c r="M1356" t="inlineStr">
        <is>
          <t>IBIRAPITANGA FASE 3</t>
        </is>
      </c>
      <c r="N1356" s="142">
        <f>DATE(YEAR(G1356),MONTH(G1356),1)</f>
        <v/>
      </c>
      <c r="O1356" s="132">
        <f>IF(G1356&gt;$K$3,"Futuro","Atraso")</f>
        <v/>
      </c>
      <c r="P1356">
        <f>12*(YEAR(G1356)-YEAR($K$3))+(MONTH(G1356)-MONTH($K$3))</f>
        <v/>
      </c>
      <c r="Q1356" s="366">
        <f>IF(M1356="IBIRAPITANGA FASE 3",IF(O1356="Atraso",L1356,L1356/(1+$I$2)^P1356),IF(O1356="Atraso",L1356,L1356/(1+$I$1)^P1356))</f>
        <v/>
      </c>
      <c r="R1356">
        <f>IF(O1356="Atraso",$K$3-G1356,0)</f>
        <v/>
      </c>
      <c r="S1356">
        <f>IF(R1356&lt;=15,"Até 15",IF(R1356&lt;=30,"Entre 15 e 30",IF(R1356&lt;=60,"Entre 30 e 60",IF(R1356&lt;=90,"Entre 60 e 90",IF(R1356&lt;=120,"Entre 90 e 120",IF(R1356&lt;=150,"Entre 120 e 150",IF(R1356&lt;=180,"Entre 150 e 180","Superior a 180")))))))</f>
        <v/>
      </c>
    </row>
    <row r="1357">
      <c r="A1357" t="inlineStr">
        <is>
          <t>Q06L07</t>
        </is>
      </c>
      <c r="B1357" t="inlineStr">
        <is>
          <t>MARCELO CARLOS NATUCCI</t>
        </is>
      </c>
      <c r="C1357" t="n">
        <v>1</v>
      </c>
      <c r="D1357" t="inlineStr">
        <is>
          <t>IPCA</t>
        </is>
      </c>
      <c r="E1357" t="n">
        <v>0</v>
      </c>
      <c r="F1357" t="inlineStr">
        <is>
          <t>MENSAL</t>
        </is>
      </c>
      <c r="G1357" t="n">
        <v>45736</v>
      </c>
      <c r="H1357" t="n">
        <v>45736</v>
      </c>
      <c r="I1357" t="n">
        <v>40</v>
      </c>
      <c r="J1357" t="inlineStr">
        <is>
          <t>CARTEIRA</t>
        </is>
      </c>
      <c r="K1357" t="inlineStr">
        <is>
          <t>CONTRATO</t>
        </is>
      </c>
      <c r="L1357" t="n">
        <v>4883.6</v>
      </c>
      <c r="M1357" t="inlineStr">
        <is>
          <t>IBIRAPITANGA FASE 3</t>
        </is>
      </c>
      <c r="N1357" s="142">
        <f>DATE(YEAR(G1357),MONTH(G1357),1)</f>
        <v/>
      </c>
      <c r="O1357" s="132">
        <f>IF(G1357&gt;$K$3,"Futuro","Atraso")</f>
        <v/>
      </c>
      <c r="P1357">
        <f>12*(YEAR(G1357)-YEAR($K$3))+(MONTH(G1357)-MONTH($K$3))</f>
        <v/>
      </c>
      <c r="Q1357" s="366">
        <f>IF(M1357="IBIRAPITANGA FASE 3",IF(O1357="Atraso",L1357,L1357/(1+$I$2)^P1357),IF(O1357="Atraso",L1357,L1357/(1+$I$1)^P1357))</f>
        <v/>
      </c>
      <c r="R1357">
        <f>IF(O1357="Atraso",$K$3-G1357,0)</f>
        <v/>
      </c>
      <c r="S1357">
        <f>IF(R1357&lt;=15,"Até 15",IF(R1357&lt;=30,"Entre 15 e 30",IF(R1357&lt;=60,"Entre 30 e 60",IF(R1357&lt;=90,"Entre 60 e 90",IF(R1357&lt;=120,"Entre 90 e 120",IF(R1357&lt;=150,"Entre 120 e 150",IF(R1357&lt;=180,"Entre 150 e 180","Superior a 180")))))))</f>
        <v/>
      </c>
    </row>
    <row r="1358">
      <c r="A1358" t="inlineStr">
        <is>
          <t>Q06L07</t>
        </is>
      </c>
      <c r="B1358" t="inlineStr">
        <is>
          <t>MARCELO CARLOS NATUCCI</t>
        </is>
      </c>
      <c r="C1358" t="n">
        <v>1</v>
      </c>
      <c r="D1358" t="inlineStr">
        <is>
          <t>IPCA</t>
        </is>
      </c>
      <c r="E1358" t="n">
        <v>0</v>
      </c>
      <c r="F1358" t="inlineStr">
        <is>
          <t>MENSAL</t>
        </is>
      </c>
      <c r="G1358" t="n">
        <v>45767</v>
      </c>
      <c r="H1358" t="n">
        <v>45767</v>
      </c>
      <c r="I1358" t="n">
        <v>41</v>
      </c>
      <c r="J1358" t="inlineStr">
        <is>
          <t>CARTEIRA</t>
        </is>
      </c>
      <c r="K1358" t="inlineStr">
        <is>
          <t>CONTRATO</t>
        </is>
      </c>
      <c r="L1358" t="n">
        <v>4883.6</v>
      </c>
      <c r="M1358" t="inlineStr">
        <is>
          <t>IBIRAPITANGA FASE 3</t>
        </is>
      </c>
      <c r="N1358" s="142">
        <f>DATE(YEAR(G1358),MONTH(G1358),1)</f>
        <v/>
      </c>
      <c r="O1358" s="132">
        <f>IF(G1358&gt;$K$3,"Futuro","Atraso")</f>
        <v/>
      </c>
      <c r="P1358">
        <f>12*(YEAR(G1358)-YEAR($K$3))+(MONTH(G1358)-MONTH($K$3))</f>
        <v/>
      </c>
      <c r="Q1358" s="366">
        <f>IF(M1358="IBIRAPITANGA FASE 3",IF(O1358="Atraso",L1358,L1358/(1+$I$2)^P1358),IF(O1358="Atraso",L1358,L1358/(1+$I$1)^P1358))</f>
        <v/>
      </c>
      <c r="R1358">
        <f>IF(O1358="Atraso",$K$3-G1358,0)</f>
        <v/>
      </c>
      <c r="S1358">
        <f>IF(R1358&lt;=15,"Até 15",IF(R1358&lt;=30,"Entre 15 e 30",IF(R1358&lt;=60,"Entre 30 e 60",IF(R1358&lt;=90,"Entre 60 e 90",IF(R1358&lt;=120,"Entre 90 e 120",IF(R1358&lt;=150,"Entre 120 e 150",IF(R1358&lt;=180,"Entre 150 e 180","Superior a 180")))))))</f>
        <v/>
      </c>
    </row>
    <row r="1359">
      <c r="A1359" t="inlineStr">
        <is>
          <t>Q06L07</t>
        </is>
      </c>
      <c r="B1359" t="inlineStr">
        <is>
          <t>MARCELO CARLOS NATUCCI</t>
        </is>
      </c>
      <c r="C1359" t="n">
        <v>1</v>
      </c>
      <c r="D1359" t="inlineStr">
        <is>
          <t>IPCA</t>
        </is>
      </c>
      <c r="E1359" t="n">
        <v>0</v>
      </c>
      <c r="F1359" t="inlineStr">
        <is>
          <t>MENSAL</t>
        </is>
      </c>
      <c r="G1359" t="n">
        <v>45797</v>
      </c>
      <c r="H1359" t="n">
        <v>45797</v>
      </c>
      <c r="I1359" t="n">
        <v>42</v>
      </c>
      <c r="J1359" t="inlineStr">
        <is>
          <t>CARTEIRA</t>
        </is>
      </c>
      <c r="K1359" t="inlineStr">
        <is>
          <t>CONTRATO</t>
        </is>
      </c>
      <c r="L1359" t="n">
        <v>4883.6</v>
      </c>
      <c r="M1359" t="inlineStr">
        <is>
          <t>IBIRAPITANGA FASE 3</t>
        </is>
      </c>
      <c r="N1359" s="142">
        <f>DATE(YEAR(G1359),MONTH(G1359),1)</f>
        <v/>
      </c>
      <c r="O1359" s="132">
        <f>IF(G1359&gt;$K$3,"Futuro","Atraso")</f>
        <v/>
      </c>
      <c r="P1359">
        <f>12*(YEAR(G1359)-YEAR($K$3))+(MONTH(G1359)-MONTH($K$3))</f>
        <v/>
      </c>
      <c r="Q1359" s="366">
        <f>IF(M1359="IBIRAPITANGA FASE 3",IF(O1359="Atraso",L1359,L1359/(1+$I$2)^P1359),IF(O1359="Atraso",L1359,L1359/(1+$I$1)^P1359))</f>
        <v/>
      </c>
      <c r="R1359">
        <f>IF(O1359="Atraso",$K$3-G1359,0)</f>
        <v/>
      </c>
      <c r="S1359">
        <f>IF(R1359&lt;=15,"Até 15",IF(R1359&lt;=30,"Entre 15 e 30",IF(R1359&lt;=60,"Entre 30 e 60",IF(R1359&lt;=90,"Entre 60 e 90",IF(R1359&lt;=120,"Entre 90 e 120",IF(R1359&lt;=150,"Entre 120 e 150",IF(R1359&lt;=180,"Entre 150 e 180","Superior a 180")))))))</f>
        <v/>
      </c>
    </row>
    <row r="1360">
      <c r="A1360" t="inlineStr">
        <is>
          <t>Q06L07</t>
        </is>
      </c>
      <c r="B1360" t="inlineStr">
        <is>
          <t>MARCELO CARLOS NATUCCI</t>
        </is>
      </c>
      <c r="C1360" t="n">
        <v>1</v>
      </c>
      <c r="D1360" t="inlineStr">
        <is>
          <t>IPCA</t>
        </is>
      </c>
      <c r="E1360" t="n">
        <v>0</v>
      </c>
      <c r="F1360" t="inlineStr">
        <is>
          <t>MENSAL</t>
        </is>
      </c>
      <c r="G1360" t="n">
        <v>45828</v>
      </c>
      <c r="H1360" t="n">
        <v>45828</v>
      </c>
      <c r="I1360" t="n">
        <v>43</v>
      </c>
      <c r="J1360" t="inlineStr">
        <is>
          <t>CARTEIRA</t>
        </is>
      </c>
      <c r="K1360" t="inlineStr">
        <is>
          <t>CONTRATO</t>
        </is>
      </c>
      <c r="L1360" t="n">
        <v>4883.6</v>
      </c>
      <c r="M1360" t="inlineStr">
        <is>
          <t>IBIRAPITANGA FASE 3</t>
        </is>
      </c>
      <c r="N1360" s="142">
        <f>DATE(YEAR(G1360),MONTH(G1360),1)</f>
        <v/>
      </c>
      <c r="O1360" s="132">
        <f>IF(G1360&gt;$K$3,"Futuro","Atraso")</f>
        <v/>
      </c>
      <c r="P1360">
        <f>12*(YEAR(G1360)-YEAR($K$3))+(MONTH(G1360)-MONTH($K$3))</f>
        <v/>
      </c>
      <c r="Q1360" s="366">
        <f>IF(M1360="IBIRAPITANGA FASE 3",IF(O1360="Atraso",L1360,L1360/(1+$I$2)^P1360),IF(O1360="Atraso",L1360,L1360/(1+$I$1)^P1360))</f>
        <v/>
      </c>
      <c r="R1360">
        <f>IF(O1360="Atraso",$K$3-G1360,0)</f>
        <v/>
      </c>
      <c r="S1360">
        <f>IF(R1360&lt;=15,"Até 15",IF(R1360&lt;=30,"Entre 15 e 30",IF(R1360&lt;=60,"Entre 30 e 60",IF(R1360&lt;=90,"Entre 60 e 90",IF(R1360&lt;=120,"Entre 90 e 120",IF(R1360&lt;=150,"Entre 120 e 150",IF(R1360&lt;=180,"Entre 150 e 180","Superior a 180")))))))</f>
        <v/>
      </c>
    </row>
    <row r="1361">
      <c r="A1361" t="inlineStr">
        <is>
          <t>Q06L07</t>
        </is>
      </c>
      <c r="B1361" t="inlineStr">
        <is>
          <t>MARCELO CARLOS NATUCCI</t>
        </is>
      </c>
      <c r="C1361" t="n">
        <v>1</v>
      </c>
      <c r="D1361" t="inlineStr">
        <is>
          <t>IPCA</t>
        </is>
      </c>
      <c r="E1361" t="n">
        <v>0</v>
      </c>
      <c r="F1361" t="inlineStr">
        <is>
          <t>MENSAL</t>
        </is>
      </c>
      <c r="G1361" t="n">
        <v>45858</v>
      </c>
      <c r="H1361" t="n">
        <v>45858</v>
      </c>
      <c r="I1361" t="n">
        <v>44</v>
      </c>
      <c r="J1361" t="inlineStr">
        <is>
          <t>CARTEIRA</t>
        </is>
      </c>
      <c r="K1361" t="inlineStr">
        <is>
          <t>CONTRATO</t>
        </is>
      </c>
      <c r="L1361" t="n">
        <v>4883.6</v>
      </c>
      <c r="M1361" t="inlineStr">
        <is>
          <t>IBIRAPITANGA FASE 3</t>
        </is>
      </c>
      <c r="N1361" s="142">
        <f>DATE(YEAR(G1361),MONTH(G1361),1)</f>
        <v/>
      </c>
      <c r="O1361" s="132">
        <f>IF(G1361&gt;$K$3,"Futuro","Atraso")</f>
        <v/>
      </c>
      <c r="P1361">
        <f>12*(YEAR(G1361)-YEAR($K$3))+(MONTH(G1361)-MONTH($K$3))</f>
        <v/>
      </c>
      <c r="Q1361" s="366">
        <f>IF(M1361="IBIRAPITANGA FASE 3",IF(O1361="Atraso",L1361,L1361/(1+$I$2)^P1361),IF(O1361="Atraso",L1361,L1361/(1+$I$1)^P1361))</f>
        <v/>
      </c>
      <c r="R1361">
        <f>IF(O1361="Atraso",$K$3-G1361,0)</f>
        <v/>
      </c>
      <c r="S1361">
        <f>IF(R1361&lt;=15,"Até 15",IF(R1361&lt;=30,"Entre 15 e 30",IF(R1361&lt;=60,"Entre 30 e 60",IF(R1361&lt;=90,"Entre 60 e 90",IF(R1361&lt;=120,"Entre 90 e 120",IF(R1361&lt;=150,"Entre 120 e 150",IF(R1361&lt;=180,"Entre 150 e 180","Superior a 180")))))))</f>
        <v/>
      </c>
    </row>
    <row r="1362">
      <c r="A1362" t="inlineStr">
        <is>
          <t>Q06L07</t>
        </is>
      </c>
      <c r="B1362" t="inlineStr">
        <is>
          <t>MARCELO CARLOS NATUCCI</t>
        </is>
      </c>
      <c r="C1362" t="n">
        <v>1</v>
      </c>
      <c r="D1362" t="inlineStr">
        <is>
          <t>IPCA</t>
        </is>
      </c>
      <c r="E1362" t="n">
        <v>0</v>
      </c>
      <c r="F1362" t="inlineStr">
        <is>
          <t>MENSAL</t>
        </is>
      </c>
      <c r="G1362" t="n">
        <v>45889</v>
      </c>
      <c r="H1362" t="n">
        <v>45889</v>
      </c>
      <c r="I1362" t="n">
        <v>45</v>
      </c>
      <c r="J1362" t="inlineStr">
        <is>
          <t>CARTEIRA</t>
        </is>
      </c>
      <c r="K1362" t="inlineStr">
        <is>
          <t>CONTRATO</t>
        </is>
      </c>
      <c r="L1362" t="n">
        <v>4883.6</v>
      </c>
      <c r="M1362" t="inlineStr">
        <is>
          <t>IBIRAPITANGA FASE 3</t>
        </is>
      </c>
      <c r="N1362" s="142">
        <f>DATE(YEAR(G1362),MONTH(G1362),1)</f>
        <v/>
      </c>
      <c r="O1362" s="132">
        <f>IF(G1362&gt;$K$3,"Futuro","Atraso")</f>
        <v/>
      </c>
      <c r="P1362">
        <f>12*(YEAR(G1362)-YEAR($K$3))+(MONTH(G1362)-MONTH($K$3))</f>
        <v/>
      </c>
      <c r="Q1362" s="366">
        <f>IF(M1362="IBIRAPITANGA FASE 3",IF(O1362="Atraso",L1362,L1362/(1+$I$2)^P1362),IF(O1362="Atraso",L1362,L1362/(1+$I$1)^P1362))</f>
        <v/>
      </c>
      <c r="R1362">
        <f>IF(O1362="Atraso",$K$3-G1362,0)</f>
        <v/>
      </c>
      <c r="S1362">
        <f>IF(R1362&lt;=15,"Até 15",IF(R1362&lt;=30,"Entre 15 e 30",IF(R1362&lt;=60,"Entre 30 e 60",IF(R1362&lt;=90,"Entre 60 e 90",IF(R1362&lt;=120,"Entre 90 e 120",IF(R1362&lt;=150,"Entre 120 e 150",IF(R1362&lt;=180,"Entre 150 e 180","Superior a 180")))))))</f>
        <v/>
      </c>
    </row>
    <row r="1363">
      <c r="A1363" t="inlineStr">
        <is>
          <t>Q06L07</t>
        </is>
      </c>
      <c r="B1363" t="inlineStr">
        <is>
          <t>MARCELO CARLOS NATUCCI</t>
        </is>
      </c>
      <c r="C1363" t="n">
        <v>1</v>
      </c>
      <c r="D1363" t="inlineStr">
        <is>
          <t>IPCA</t>
        </is>
      </c>
      <c r="E1363" t="n">
        <v>0</v>
      </c>
      <c r="F1363" t="inlineStr">
        <is>
          <t>MENSAL</t>
        </is>
      </c>
      <c r="G1363" t="n">
        <v>45920</v>
      </c>
      <c r="H1363" t="n">
        <v>45920</v>
      </c>
      <c r="I1363" t="n">
        <v>46</v>
      </c>
      <c r="J1363" t="inlineStr">
        <is>
          <t>CARTEIRA</t>
        </is>
      </c>
      <c r="K1363" t="inlineStr">
        <is>
          <t>CONTRATO</t>
        </is>
      </c>
      <c r="L1363" t="n">
        <v>4883.6</v>
      </c>
      <c r="M1363" t="inlineStr">
        <is>
          <t>IBIRAPITANGA FASE 3</t>
        </is>
      </c>
      <c r="N1363" s="142">
        <f>DATE(YEAR(G1363),MONTH(G1363),1)</f>
        <v/>
      </c>
      <c r="O1363" s="132">
        <f>IF(G1363&gt;$K$3,"Futuro","Atraso")</f>
        <v/>
      </c>
      <c r="P1363">
        <f>12*(YEAR(G1363)-YEAR($K$3))+(MONTH(G1363)-MONTH($K$3))</f>
        <v/>
      </c>
      <c r="Q1363" s="366">
        <f>IF(M1363="IBIRAPITANGA FASE 3",IF(O1363="Atraso",L1363,L1363/(1+$I$2)^P1363),IF(O1363="Atraso",L1363,L1363/(1+$I$1)^P1363))</f>
        <v/>
      </c>
      <c r="R1363">
        <f>IF(O1363="Atraso",$K$3-G1363,0)</f>
        <v/>
      </c>
      <c r="S1363">
        <f>IF(R1363&lt;=15,"Até 15",IF(R1363&lt;=30,"Entre 15 e 30",IF(R1363&lt;=60,"Entre 30 e 60",IF(R1363&lt;=90,"Entre 60 e 90",IF(R1363&lt;=120,"Entre 90 e 120",IF(R1363&lt;=150,"Entre 120 e 150",IF(R1363&lt;=180,"Entre 150 e 180","Superior a 180")))))))</f>
        <v/>
      </c>
    </row>
    <row r="1364">
      <c r="A1364" t="inlineStr">
        <is>
          <t>Q06L09</t>
        </is>
      </c>
      <c r="B1364" t="inlineStr">
        <is>
          <t>ADRIANA KOBA KODATO</t>
        </is>
      </c>
      <c r="C1364" t="n">
        <v>1</v>
      </c>
      <c r="D1364" t="inlineStr">
        <is>
          <t>IPCA</t>
        </is>
      </c>
      <c r="E1364" t="n">
        <v>0.009488792934583046</v>
      </c>
      <c r="F1364" t="inlineStr">
        <is>
          <t>MENSAL</t>
        </is>
      </c>
      <c r="G1364" t="n">
        <v>45092</v>
      </c>
      <c r="H1364" t="n">
        <v>45092</v>
      </c>
      <c r="I1364" t="n">
        <v>43</v>
      </c>
      <c r="J1364" t="inlineStr">
        <is>
          <t>CARTEIRA</t>
        </is>
      </c>
      <c r="K1364" t="inlineStr">
        <is>
          <t>CONTRATO</t>
        </is>
      </c>
      <c r="L1364" t="n">
        <v>2336.55</v>
      </c>
      <c r="M1364" t="inlineStr">
        <is>
          <t>IBIRAPITANGA FASE 3</t>
        </is>
      </c>
      <c r="N1364" s="142">
        <f>DATE(YEAR(G1364),MONTH(G1364),1)</f>
        <v/>
      </c>
      <c r="O1364" s="132">
        <f>IF(G1364&gt;$K$3,"Futuro","Atraso")</f>
        <v/>
      </c>
      <c r="P1364">
        <f>12*(YEAR(G1364)-YEAR($K$3))+(MONTH(G1364)-MONTH($K$3))</f>
        <v/>
      </c>
      <c r="Q1364" s="366">
        <f>IF(M1364="IBIRAPITANGA FASE 3",IF(O1364="Atraso",L1364,L1364/(1+$I$2)^P1364),IF(O1364="Atraso",L1364,L1364/(1+$I$1)^P1364))</f>
        <v/>
      </c>
      <c r="R1364">
        <f>IF(O1364="Atraso",$K$3-G1364,0)</f>
        <v/>
      </c>
      <c r="S1364">
        <f>IF(R1364&lt;=15,"Até 15",IF(R1364&lt;=30,"Entre 15 e 30",IF(R1364&lt;=60,"Entre 30 e 60",IF(R1364&lt;=90,"Entre 60 e 90",IF(R1364&lt;=120,"Entre 90 e 120",IF(R1364&lt;=150,"Entre 120 e 150",IF(R1364&lt;=180,"Entre 150 e 180","Superior a 180")))))))</f>
        <v/>
      </c>
    </row>
    <row r="1365">
      <c r="A1365" t="inlineStr">
        <is>
          <t>Q06L09</t>
        </is>
      </c>
      <c r="B1365" t="inlineStr">
        <is>
          <t>ADRIANA KOBA KODATO</t>
        </is>
      </c>
      <c r="C1365" t="n">
        <v>1</v>
      </c>
      <c r="D1365" t="inlineStr">
        <is>
          <t>IPCA</t>
        </is>
      </c>
      <c r="E1365" t="n">
        <v>0.009488792934583046</v>
      </c>
      <c r="F1365" t="inlineStr">
        <is>
          <t>MENSAL</t>
        </is>
      </c>
      <c r="G1365" t="n">
        <v>45122</v>
      </c>
      <c r="H1365" t="n">
        <v>45122</v>
      </c>
      <c r="I1365" t="n">
        <v>44</v>
      </c>
      <c r="J1365" t="inlineStr">
        <is>
          <t>CARTEIRA</t>
        </is>
      </c>
      <c r="K1365" t="inlineStr">
        <is>
          <t>CONTRATO</t>
        </is>
      </c>
      <c r="L1365" t="n">
        <v>2292.88</v>
      </c>
      <c r="M1365" t="inlineStr">
        <is>
          <t>IBIRAPITANGA FASE 3</t>
        </is>
      </c>
      <c r="N1365" s="142">
        <f>DATE(YEAR(G1365),MONTH(G1365),1)</f>
        <v/>
      </c>
      <c r="O1365" s="132">
        <f>IF(G1365&gt;$K$3,"Futuro","Atraso")</f>
        <v/>
      </c>
      <c r="P1365">
        <f>12*(YEAR(G1365)-YEAR($K$3))+(MONTH(G1365)-MONTH($K$3))</f>
        <v/>
      </c>
      <c r="Q1365" s="366">
        <f>IF(M1365="IBIRAPITANGA FASE 3",IF(O1365="Atraso",L1365,L1365/(1+$I$2)^P1365),IF(O1365="Atraso",L1365,L1365/(1+$I$1)^P1365))</f>
        <v/>
      </c>
      <c r="R1365">
        <f>IF(O1365="Atraso",$K$3-G1365,0)</f>
        <v/>
      </c>
      <c r="S1365">
        <f>IF(R1365&lt;=15,"Até 15",IF(R1365&lt;=30,"Entre 15 e 30",IF(R1365&lt;=60,"Entre 30 e 60",IF(R1365&lt;=90,"Entre 60 e 90",IF(R1365&lt;=120,"Entre 90 e 120",IF(R1365&lt;=150,"Entre 120 e 150",IF(R1365&lt;=180,"Entre 150 e 180","Superior a 180")))))))</f>
        <v/>
      </c>
    </row>
    <row r="1366">
      <c r="A1366" t="inlineStr">
        <is>
          <t>Q06L09</t>
        </is>
      </c>
      <c r="B1366" t="inlineStr">
        <is>
          <t>ADRIANA KOBA KODATO</t>
        </is>
      </c>
      <c r="C1366" t="n">
        <v>1</v>
      </c>
      <c r="D1366" t="inlineStr">
        <is>
          <t>IPCA</t>
        </is>
      </c>
      <c r="E1366" t="n">
        <v>0.009488792934583046</v>
      </c>
      <c r="F1366" t="inlineStr">
        <is>
          <t>MENSAL</t>
        </is>
      </c>
      <c r="G1366" t="n">
        <v>45153</v>
      </c>
      <c r="H1366" t="n">
        <v>45153</v>
      </c>
      <c r="I1366" t="n">
        <v>45</v>
      </c>
      <c r="J1366" t="inlineStr">
        <is>
          <t>CARTEIRA</t>
        </is>
      </c>
      <c r="K1366" t="inlineStr">
        <is>
          <t>CONTRATO</t>
        </is>
      </c>
      <c r="L1366" t="n">
        <v>2249.56</v>
      </c>
      <c r="M1366" t="inlineStr">
        <is>
          <t>IBIRAPITANGA FASE 3</t>
        </is>
      </c>
      <c r="N1366" s="142">
        <f>DATE(YEAR(G1366),MONTH(G1366),1)</f>
        <v/>
      </c>
      <c r="O1366" s="132">
        <f>IF(G1366&gt;$K$3,"Futuro","Atraso")</f>
        <v/>
      </c>
      <c r="P1366">
        <f>12*(YEAR(G1366)-YEAR($K$3))+(MONTH(G1366)-MONTH($K$3))</f>
        <v/>
      </c>
      <c r="Q1366" s="366">
        <f>IF(M1366="IBIRAPITANGA FASE 3",IF(O1366="Atraso",L1366,L1366/(1+$I$2)^P1366),IF(O1366="Atraso",L1366,L1366/(1+$I$1)^P1366))</f>
        <v/>
      </c>
      <c r="R1366">
        <f>IF(O1366="Atraso",$K$3-G1366,0)</f>
        <v/>
      </c>
      <c r="S1366">
        <f>IF(R1366&lt;=15,"Até 15",IF(R1366&lt;=30,"Entre 15 e 30",IF(R1366&lt;=60,"Entre 30 e 60",IF(R1366&lt;=90,"Entre 60 e 90",IF(R1366&lt;=120,"Entre 90 e 120",IF(R1366&lt;=150,"Entre 120 e 150",IF(R1366&lt;=180,"Entre 150 e 180","Superior a 180")))))))</f>
        <v/>
      </c>
    </row>
    <row r="1367">
      <c r="A1367" t="inlineStr">
        <is>
          <t>Q06L09</t>
        </is>
      </c>
      <c r="B1367" t="inlineStr">
        <is>
          <t>ADRIANA KOBA KODATO</t>
        </is>
      </c>
      <c r="C1367" t="n">
        <v>1</v>
      </c>
      <c r="D1367" t="inlineStr">
        <is>
          <t>IPCA</t>
        </is>
      </c>
      <c r="E1367" t="n">
        <v>0.009488792934583046</v>
      </c>
      <c r="F1367" t="inlineStr">
        <is>
          <t>MENSAL</t>
        </is>
      </c>
      <c r="G1367" t="n">
        <v>45184</v>
      </c>
      <c r="H1367" t="n">
        <v>45184</v>
      </c>
      <c r="I1367" t="n">
        <v>46</v>
      </c>
      <c r="J1367" t="inlineStr">
        <is>
          <t>CARTEIRA</t>
        </is>
      </c>
      <c r="K1367" t="inlineStr">
        <is>
          <t>CONTRATO</t>
        </is>
      </c>
      <c r="L1367" t="n">
        <v>2205.94</v>
      </c>
      <c r="M1367" t="inlineStr">
        <is>
          <t>IBIRAPITANGA FASE 3</t>
        </is>
      </c>
      <c r="N1367" s="142">
        <f>DATE(YEAR(G1367),MONTH(G1367),1)</f>
        <v/>
      </c>
      <c r="O1367" s="132">
        <f>IF(G1367&gt;$K$3,"Futuro","Atraso")</f>
        <v/>
      </c>
      <c r="P1367">
        <f>12*(YEAR(G1367)-YEAR($K$3))+(MONTH(G1367)-MONTH($K$3))</f>
        <v/>
      </c>
      <c r="Q1367" s="366">
        <f>IF(M1367="IBIRAPITANGA FASE 3",IF(O1367="Atraso",L1367,L1367/(1+$I$2)^P1367),IF(O1367="Atraso",L1367,L1367/(1+$I$1)^P1367))</f>
        <v/>
      </c>
      <c r="R1367">
        <f>IF(O1367="Atraso",$K$3-G1367,0)</f>
        <v/>
      </c>
      <c r="S1367">
        <f>IF(R1367&lt;=15,"Até 15",IF(R1367&lt;=30,"Entre 15 e 30",IF(R1367&lt;=60,"Entre 30 e 60",IF(R1367&lt;=90,"Entre 60 e 90",IF(R1367&lt;=120,"Entre 90 e 120",IF(R1367&lt;=150,"Entre 120 e 150",IF(R1367&lt;=180,"Entre 150 e 180","Superior a 180")))))))</f>
        <v/>
      </c>
    </row>
    <row r="1368">
      <c r="A1368" t="inlineStr">
        <is>
          <t>Q06L09</t>
        </is>
      </c>
      <c r="B1368" t="inlineStr">
        <is>
          <t>ADRIANA KOBA KODATO</t>
        </is>
      </c>
      <c r="C1368" t="n">
        <v>1</v>
      </c>
      <c r="D1368" t="inlineStr">
        <is>
          <t>IPCA</t>
        </is>
      </c>
      <c r="E1368" t="n">
        <v>0.009488792934583046</v>
      </c>
      <c r="F1368" t="inlineStr">
        <is>
          <t>MENSAL</t>
        </is>
      </c>
      <c r="G1368" t="n">
        <v>45214</v>
      </c>
      <c r="H1368" t="n">
        <v>45214</v>
      </c>
      <c r="I1368" t="n">
        <v>47</v>
      </c>
      <c r="J1368" t="inlineStr">
        <is>
          <t>CARTEIRA</t>
        </is>
      </c>
      <c r="K1368" t="inlineStr">
        <is>
          <t>CONTRATO</t>
        </is>
      </c>
      <c r="L1368" t="n">
        <v>2164.1</v>
      </c>
      <c r="M1368" t="inlineStr">
        <is>
          <t>IBIRAPITANGA FASE 3</t>
        </is>
      </c>
      <c r="N1368" s="142">
        <f>DATE(YEAR(G1368),MONTH(G1368),1)</f>
        <v/>
      </c>
      <c r="O1368" s="132">
        <f>IF(G1368&gt;$K$3,"Futuro","Atraso")</f>
        <v/>
      </c>
      <c r="P1368">
        <f>12*(YEAR(G1368)-YEAR($K$3))+(MONTH(G1368)-MONTH($K$3))</f>
        <v/>
      </c>
      <c r="Q1368" s="366">
        <f>IF(M1368="IBIRAPITANGA FASE 3",IF(O1368="Atraso",L1368,L1368/(1+$I$2)^P1368),IF(O1368="Atraso",L1368,L1368/(1+$I$1)^P1368))</f>
        <v/>
      </c>
      <c r="R1368">
        <f>IF(O1368="Atraso",$K$3-G1368,0)</f>
        <v/>
      </c>
      <c r="S1368">
        <f>IF(R1368&lt;=15,"Até 15",IF(R1368&lt;=30,"Entre 15 e 30",IF(R1368&lt;=60,"Entre 30 e 60",IF(R1368&lt;=90,"Entre 60 e 90",IF(R1368&lt;=120,"Entre 90 e 120",IF(R1368&lt;=150,"Entre 120 e 150",IF(R1368&lt;=180,"Entre 150 e 180","Superior a 180")))))))</f>
        <v/>
      </c>
    </row>
    <row r="1369">
      <c r="A1369" t="inlineStr">
        <is>
          <t>Q06L09</t>
        </is>
      </c>
      <c r="B1369" t="inlineStr">
        <is>
          <t>ADRIANA KOBA KODATO</t>
        </is>
      </c>
      <c r="C1369" t="n">
        <v>1</v>
      </c>
      <c r="D1369" t="inlineStr">
        <is>
          <t>IPCA</t>
        </is>
      </c>
      <c r="E1369" t="n">
        <v>0.009488792934583046</v>
      </c>
      <c r="F1369" t="inlineStr">
        <is>
          <t>MENSAL</t>
        </is>
      </c>
      <c r="G1369" t="n">
        <v>45245</v>
      </c>
      <c r="H1369" t="n">
        <v>45245</v>
      </c>
      <c r="I1369" t="n">
        <v>48</v>
      </c>
      <c r="J1369" t="inlineStr">
        <is>
          <t>CARTEIRA</t>
        </is>
      </c>
      <c r="K1369" t="inlineStr">
        <is>
          <t>CONTRATO</t>
        </is>
      </c>
      <c r="L1369" t="n">
        <v>2113.53</v>
      </c>
      <c r="M1369" t="inlineStr">
        <is>
          <t>IBIRAPITANGA FASE 3</t>
        </is>
      </c>
      <c r="N1369" s="142">
        <f>DATE(YEAR(G1369),MONTH(G1369),1)</f>
        <v/>
      </c>
      <c r="O1369" s="132">
        <f>IF(G1369&gt;$K$3,"Futuro","Atraso")</f>
        <v/>
      </c>
      <c r="P1369">
        <f>12*(YEAR(G1369)-YEAR($K$3))+(MONTH(G1369)-MONTH($K$3))</f>
        <v/>
      </c>
      <c r="Q1369" s="366">
        <f>IF(M1369="IBIRAPITANGA FASE 3",IF(O1369="Atraso",L1369,L1369/(1+$I$2)^P1369),IF(O1369="Atraso",L1369,L1369/(1+$I$1)^P1369))</f>
        <v/>
      </c>
      <c r="R1369">
        <f>IF(O1369="Atraso",$K$3-G1369,0)</f>
        <v/>
      </c>
      <c r="S1369">
        <f>IF(R1369&lt;=15,"Até 15",IF(R1369&lt;=30,"Entre 15 e 30",IF(R1369&lt;=60,"Entre 30 e 60",IF(R1369&lt;=90,"Entre 60 e 90",IF(R1369&lt;=120,"Entre 90 e 120",IF(R1369&lt;=150,"Entre 120 e 150",IF(R1369&lt;=180,"Entre 150 e 180","Superior a 180")))))))</f>
        <v/>
      </c>
    </row>
    <row r="1370">
      <c r="A1370" t="inlineStr">
        <is>
          <t>Q06L09</t>
        </is>
      </c>
      <c r="B1370" t="inlineStr">
        <is>
          <t>ADRIANA KOBA KODATO</t>
        </is>
      </c>
      <c r="C1370" t="n">
        <v>1</v>
      </c>
      <c r="D1370" t="inlineStr">
        <is>
          <t>IPCA</t>
        </is>
      </c>
      <c r="E1370" t="n">
        <v>0.009488792934583046</v>
      </c>
      <c r="F1370" t="inlineStr">
        <is>
          <t>MENSAL</t>
        </is>
      </c>
      <c r="G1370" t="n">
        <v>45275</v>
      </c>
      <c r="H1370" t="n">
        <v>45275</v>
      </c>
      <c r="I1370" t="n">
        <v>49</v>
      </c>
      <c r="J1370" t="inlineStr">
        <is>
          <t>CARTEIRA</t>
        </is>
      </c>
      <c r="K1370" t="inlineStr">
        <is>
          <t>CONTRATO</t>
        </is>
      </c>
      <c r="L1370" t="n">
        <v>2113.53</v>
      </c>
      <c r="M1370" t="inlineStr">
        <is>
          <t>IBIRAPITANGA FASE 3</t>
        </is>
      </c>
      <c r="N1370" s="142">
        <f>DATE(YEAR(G1370),MONTH(G1370),1)</f>
        <v/>
      </c>
      <c r="O1370" s="132">
        <f>IF(G1370&gt;$K$3,"Futuro","Atraso")</f>
        <v/>
      </c>
      <c r="P1370">
        <f>12*(YEAR(G1370)-YEAR($K$3))+(MONTH(G1370)-MONTH($K$3))</f>
        <v/>
      </c>
      <c r="Q1370" s="366">
        <f>IF(M1370="IBIRAPITANGA FASE 3",IF(O1370="Atraso",L1370,L1370/(1+$I$2)^P1370),IF(O1370="Atraso",L1370,L1370/(1+$I$1)^P1370))</f>
        <v/>
      </c>
      <c r="R1370">
        <f>IF(O1370="Atraso",$K$3-G1370,0)</f>
        <v/>
      </c>
      <c r="S1370">
        <f>IF(R1370&lt;=15,"Até 15",IF(R1370&lt;=30,"Entre 15 e 30",IF(R1370&lt;=60,"Entre 30 e 60",IF(R1370&lt;=90,"Entre 60 e 90",IF(R1370&lt;=120,"Entre 90 e 120",IF(R1370&lt;=150,"Entre 120 e 150",IF(R1370&lt;=180,"Entre 150 e 180","Superior a 180")))))))</f>
        <v/>
      </c>
    </row>
    <row r="1371">
      <c r="A1371" t="inlineStr">
        <is>
          <t>Q06L09</t>
        </is>
      </c>
      <c r="B1371" t="inlineStr">
        <is>
          <t>ADRIANA KOBA KODATO</t>
        </is>
      </c>
      <c r="C1371" t="n">
        <v>1</v>
      </c>
      <c r="D1371" t="inlineStr">
        <is>
          <t>IPCA</t>
        </is>
      </c>
      <c r="E1371" t="n">
        <v>0.009488792934583046</v>
      </c>
      <c r="F1371" t="inlineStr">
        <is>
          <t>MENSAL</t>
        </is>
      </c>
      <c r="G1371" t="n">
        <v>45306</v>
      </c>
      <c r="H1371" t="n">
        <v>45306</v>
      </c>
      <c r="I1371" t="n">
        <v>50</v>
      </c>
      <c r="J1371" t="inlineStr">
        <is>
          <t>CARTEIRA</t>
        </is>
      </c>
      <c r="K1371" t="inlineStr">
        <is>
          <t>CONTRATO</t>
        </is>
      </c>
      <c r="L1371" t="n">
        <v>2113.53</v>
      </c>
      <c r="M1371" t="inlineStr">
        <is>
          <t>IBIRAPITANGA FASE 3</t>
        </is>
      </c>
      <c r="N1371" s="142">
        <f>DATE(YEAR(G1371),MONTH(G1371),1)</f>
        <v/>
      </c>
      <c r="O1371" s="132">
        <f>IF(G1371&gt;$K$3,"Futuro","Atraso")</f>
        <v/>
      </c>
      <c r="P1371">
        <f>12*(YEAR(G1371)-YEAR($K$3))+(MONTH(G1371)-MONTH($K$3))</f>
        <v/>
      </c>
      <c r="Q1371" s="366">
        <f>IF(M1371="IBIRAPITANGA FASE 3",IF(O1371="Atraso",L1371,L1371/(1+$I$2)^P1371),IF(O1371="Atraso",L1371,L1371/(1+$I$1)^P1371))</f>
        <v/>
      </c>
      <c r="R1371">
        <f>IF(O1371="Atraso",$K$3-G1371,0)</f>
        <v/>
      </c>
      <c r="S1371">
        <f>IF(R1371&lt;=15,"Até 15",IF(R1371&lt;=30,"Entre 15 e 30",IF(R1371&lt;=60,"Entre 30 e 60",IF(R1371&lt;=90,"Entre 60 e 90",IF(R1371&lt;=120,"Entre 90 e 120",IF(R1371&lt;=150,"Entre 120 e 150",IF(R1371&lt;=180,"Entre 150 e 180","Superior a 180")))))))</f>
        <v/>
      </c>
    </row>
    <row r="1372">
      <c r="A1372" t="inlineStr">
        <is>
          <t>Q06L09</t>
        </is>
      </c>
      <c r="B1372" t="inlineStr">
        <is>
          <t>ADRIANA KOBA KODATO</t>
        </is>
      </c>
      <c r="C1372" t="n">
        <v>1</v>
      </c>
      <c r="D1372" t="inlineStr">
        <is>
          <t>IPCA</t>
        </is>
      </c>
      <c r="E1372" t="n">
        <v>0.009488792934583046</v>
      </c>
      <c r="F1372" t="inlineStr">
        <is>
          <t>MENSAL</t>
        </is>
      </c>
      <c r="G1372" t="n">
        <v>45337</v>
      </c>
      <c r="H1372" t="n">
        <v>45337</v>
      </c>
      <c r="I1372" t="n">
        <v>51</v>
      </c>
      <c r="J1372" t="inlineStr">
        <is>
          <t>CARTEIRA</t>
        </is>
      </c>
      <c r="K1372" t="inlineStr">
        <is>
          <t>CONTRATO</t>
        </is>
      </c>
      <c r="L1372" t="n">
        <v>2113.53</v>
      </c>
      <c r="M1372" t="inlineStr">
        <is>
          <t>IBIRAPITANGA FASE 3</t>
        </is>
      </c>
      <c r="N1372" s="142">
        <f>DATE(YEAR(G1372),MONTH(G1372),1)</f>
        <v/>
      </c>
      <c r="O1372" s="132">
        <f>IF(G1372&gt;$K$3,"Futuro","Atraso")</f>
        <v/>
      </c>
      <c r="P1372">
        <f>12*(YEAR(G1372)-YEAR($K$3))+(MONTH(G1372)-MONTH($K$3))</f>
        <v/>
      </c>
      <c r="Q1372" s="366">
        <f>IF(M1372="IBIRAPITANGA FASE 3",IF(O1372="Atraso",L1372,L1372/(1+$I$2)^P1372),IF(O1372="Atraso",L1372,L1372/(1+$I$1)^P1372))</f>
        <v/>
      </c>
      <c r="R1372">
        <f>IF(O1372="Atraso",$K$3-G1372,0)</f>
        <v/>
      </c>
      <c r="S1372">
        <f>IF(R1372&lt;=15,"Até 15",IF(R1372&lt;=30,"Entre 15 e 30",IF(R1372&lt;=60,"Entre 30 e 60",IF(R1372&lt;=90,"Entre 60 e 90",IF(R1372&lt;=120,"Entre 90 e 120",IF(R1372&lt;=150,"Entre 120 e 150",IF(R1372&lt;=180,"Entre 150 e 180","Superior a 180")))))))</f>
        <v/>
      </c>
    </row>
    <row r="1373">
      <c r="A1373" t="inlineStr">
        <is>
          <t>Q06L09</t>
        </is>
      </c>
      <c r="B1373" t="inlineStr">
        <is>
          <t>ADRIANA KOBA KODATO</t>
        </is>
      </c>
      <c r="C1373" t="n">
        <v>1</v>
      </c>
      <c r="D1373" t="inlineStr">
        <is>
          <t>IPCA</t>
        </is>
      </c>
      <c r="E1373" t="n">
        <v>0.009488792934583046</v>
      </c>
      <c r="F1373" t="inlineStr">
        <is>
          <t>MENSAL</t>
        </is>
      </c>
      <c r="G1373" t="n">
        <v>45366</v>
      </c>
      <c r="H1373" t="n">
        <v>45366</v>
      </c>
      <c r="I1373" t="n">
        <v>52</v>
      </c>
      <c r="J1373" t="inlineStr">
        <is>
          <t>CARTEIRA</t>
        </is>
      </c>
      <c r="K1373" t="inlineStr">
        <is>
          <t>CONTRATO</t>
        </is>
      </c>
      <c r="L1373" t="n">
        <v>2113.53</v>
      </c>
      <c r="M1373" t="inlineStr">
        <is>
          <t>IBIRAPITANGA FASE 3</t>
        </is>
      </c>
      <c r="N1373" s="142">
        <f>DATE(YEAR(G1373),MONTH(G1373),1)</f>
        <v/>
      </c>
      <c r="O1373" s="132">
        <f>IF(G1373&gt;$K$3,"Futuro","Atraso")</f>
        <v/>
      </c>
      <c r="P1373">
        <f>12*(YEAR(G1373)-YEAR($K$3))+(MONTH(G1373)-MONTH($K$3))</f>
        <v/>
      </c>
      <c r="Q1373" s="366">
        <f>IF(M1373="IBIRAPITANGA FASE 3",IF(O1373="Atraso",L1373,L1373/(1+$I$2)^P1373),IF(O1373="Atraso",L1373,L1373/(1+$I$1)^P1373))</f>
        <v/>
      </c>
      <c r="R1373">
        <f>IF(O1373="Atraso",$K$3-G1373,0)</f>
        <v/>
      </c>
      <c r="S1373">
        <f>IF(R1373&lt;=15,"Até 15",IF(R1373&lt;=30,"Entre 15 e 30",IF(R1373&lt;=60,"Entre 30 e 60",IF(R1373&lt;=90,"Entre 60 e 90",IF(R1373&lt;=120,"Entre 90 e 120",IF(R1373&lt;=150,"Entre 120 e 150",IF(R1373&lt;=180,"Entre 150 e 180","Superior a 180")))))))</f>
        <v/>
      </c>
    </row>
    <row r="1374">
      <c r="A1374" t="inlineStr">
        <is>
          <t>Q06L09</t>
        </is>
      </c>
      <c r="B1374" t="inlineStr">
        <is>
          <t>ADRIANA KOBA KODATO</t>
        </is>
      </c>
      <c r="C1374" t="n">
        <v>1</v>
      </c>
      <c r="D1374" t="inlineStr">
        <is>
          <t>IPCA</t>
        </is>
      </c>
      <c r="E1374" t="n">
        <v>0.009488792934583046</v>
      </c>
      <c r="F1374" t="inlineStr">
        <is>
          <t>MENSAL</t>
        </is>
      </c>
      <c r="G1374" t="n">
        <v>45397</v>
      </c>
      <c r="H1374" t="n">
        <v>45397</v>
      </c>
      <c r="I1374" t="n">
        <v>53</v>
      </c>
      <c r="J1374" t="inlineStr">
        <is>
          <t>CARTEIRA</t>
        </is>
      </c>
      <c r="K1374" t="inlineStr">
        <is>
          <t>CONTRATO</t>
        </is>
      </c>
      <c r="L1374" t="n">
        <v>2113.53</v>
      </c>
      <c r="M1374" t="inlineStr">
        <is>
          <t>IBIRAPITANGA FASE 3</t>
        </is>
      </c>
      <c r="N1374" s="142">
        <f>DATE(YEAR(G1374),MONTH(G1374),1)</f>
        <v/>
      </c>
      <c r="O1374" s="132">
        <f>IF(G1374&gt;$K$3,"Futuro","Atraso")</f>
        <v/>
      </c>
      <c r="P1374">
        <f>12*(YEAR(G1374)-YEAR($K$3))+(MONTH(G1374)-MONTH($K$3))</f>
        <v/>
      </c>
      <c r="Q1374" s="366">
        <f>IF(M1374="IBIRAPITANGA FASE 3",IF(O1374="Atraso",L1374,L1374/(1+$I$2)^P1374),IF(O1374="Atraso",L1374,L1374/(1+$I$1)^P1374))</f>
        <v/>
      </c>
      <c r="R1374">
        <f>IF(O1374="Atraso",$K$3-G1374,0)</f>
        <v/>
      </c>
      <c r="S1374">
        <f>IF(R1374&lt;=15,"Até 15",IF(R1374&lt;=30,"Entre 15 e 30",IF(R1374&lt;=60,"Entre 30 e 60",IF(R1374&lt;=90,"Entre 60 e 90",IF(R1374&lt;=120,"Entre 90 e 120",IF(R1374&lt;=150,"Entre 120 e 150",IF(R1374&lt;=180,"Entre 150 e 180","Superior a 180")))))))</f>
        <v/>
      </c>
    </row>
    <row r="1375">
      <c r="A1375" t="inlineStr">
        <is>
          <t>Q06L09</t>
        </is>
      </c>
      <c r="B1375" t="inlineStr">
        <is>
          <t>ADRIANA KOBA KODATO</t>
        </is>
      </c>
      <c r="C1375" t="n">
        <v>1</v>
      </c>
      <c r="D1375" t="inlineStr">
        <is>
          <t>IPCA</t>
        </is>
      </c>
      <c r="E1375" t="n">
        <v>0.009488792934583046</v>
      </c>
      <c r="F1375" t="inlineStr">
        <is>
          <t>MENSAL</t>
        </is>
      </c>
      <c r="G1375" t="n">
        <v>45427</v>
      </c>
      <c r="H1375" t="n">
        <v>45427</v>
      </c>
      <c r="I1375" t="n">
        <v>54</v>
      </c>
      <c r="J1375" t="inlineStr">
        <is>
          <t>CARTEIRA</t>
        </is>
      </c>
      <c r="K1375" t="inlineStr">
        <is>
          <t>CONTRATO</t>
        </is>
      </c>
      <c r="L1375" t="n">
        <v>2113.53</v>
      </c>
      <c r="M1375" t="inlineStr">
        <is>
          <t>IBIRAPITANGA FASE 3</t>
        </is>
      </c>
      <c r="N1375" s="142">
        <f>DATE(YEAR(G1375),MONTH(G1375),1)</f>
        <v/>
      </c>
      <c r="O1375" s="132">
        <f>IF(G1375&gt;$K$3,"Futuro","Atraso")</f>
        <v/>
      </c>
      <c r="P1375">
        <f>12*(YEAR(G1375)-YEAR($K$3))+(MONTH(G1375)-MONTH($K$3))</f>
        <v/>
      </c>
      <c r="Q1375" s="366">
        <f>IF(M1375="IBIRAPITANGA FASE 3",IF(O1375="Atraso",L1375,L1375/(1+$I$2)^P1375),IF(O1375="Atraso",L1375,L1375/(1+$I$1)^P1375))</f>
        <v/>
      </c>
      <c r="R1375">
        <f>IF(O1375="Atraso",$K$3-G1375,0)</f>
        <v/>
      </c>
      <c r="S1375">
        <f>IF(R1375&lt;=15,"Até 15",IF(R1375&lt;=30,"Entre 15 e 30",IF(R1375&lt;=60,"Entre 30 e 60",IF(R1375&lt;=90,"Entre 60 e 90",IF(R1375&lt;=120,"Entre 90 e 120",IF(R1375&lt;=150,"Entre 120 e 150",IF(R1375&lt;=180,"Entre 150 e 180","Superior a 180")))))))</f>
        <v/>
      </c>
    </row>
    <row r="1376">
      <c r="A1376" t="inlineStr">
        <is>
          <t>Q06L09</t>
        </is>
      </c>
      <c r="B1376" t="inlineStr">
        <is>
          <t>ADRIANA KOBA KODATO</t>
        </is>
      </c>
      <c r="C1376" t="n">
        <v>1</v>
      </c>
      <c r="D1376" t="inlineStr">
        <is>
          <t>IPCA</t>
        </is>
      </c>
      <c r="E1376" t="n">
        <v>0.009488792934583046</v>
      </c>
      <c r="F1376" t="inlineStr">
        <is>
          <t>MENSAL</t>
        </is>
      </c>
      <c r="G1376" t="n">
        <v>45458</v>
      </c>
      <c r="H1376" t="n">
        <v>45458</v>
      </c>
      <c r="I1376" t="n">
        <v>55</v>
      </c>
      <c r="J1376" t="inlineStr">
        <is>
          <t>CARTEIRA</t>
        </is>
      </c>
      <c r="K1376" t="inlineStr">
        <is>
          <t>CONTRATO</t>
        </is>
      </c>
      <c r="L1376" t="n">
        <v>2113.53</v>
      </c>
      <c r="M1376" t="inlineStr">
        <is>
          <t>IBIRAPITANGA FASE 3</t>
        </is>
      </c>
      <c r="N1376" s="142">
        <f>DATE(YEAR(G1376),MONTH(G1376),1)</f>
        <v/>
      </c>
      <c r="O1376" s="132">
        <f>IF(G1376&gt;$K$3,"Futuro","Atraso")</f>
        <v/>
      </c>
      <c r="P1376">
        <f>12*(YEAR(G1376)-YEAR($K$3))+(MONTH(G1376)-MONTH($K$3))</f>
        <v/>
      </c>
      <c r="Q1376" s="366">
        <f>IF(M1376="IBIRAPITANGA FASE 3",IF(O1376="Atraso",L1376,L1376/(1+$I$2)^P1376),IF(O1376="Atraso",L1376,L1376/(1+$I$1)^P1376))</f>
        <v/>
      </c>
      <c r="R1376">
        <f>IF(O1376="Atraso",$K$3-G1376,0)</f>
        <v/>
      </c>
      <c r="S1376">
        <f>IF(R1376&lt;=15,"Até 15",IF(R1376&lt;=30,"Entre 15 e 30",IF(R1376&lt;=60,"Entre 30 e 60",IF(R1376&lt;=90,"Entre 60 e 90",IF(R1376&lt;=120,"Entre 90 e 120",IF(R1376&lt;=150,"Entre 120 e 150",IF(R1376&lt;=180,"Entre 150 e 180","Superior a 180")))))))</f>
        <v/>
      </c>
    </row>
    <row r="1377">
      <c r="A1377" t="inlineStr">
        <is>
          <t>Q06L09</t>
        </is>
      </c>
      <c r="B1377" t="inlineStr">
        <is>
          <t>ADRIANA KOBA KODATO</t>
        </is>
      </c>
      <c r="C1377" t="n">
        <v>1</v>
      </c>
      <c r="D1377" t="inlineStr">
        <is>
          <t>IPCA</t>
        </is>
      </c>
      <c r="E1377" t="n">
        <v>0.009488792934583046</v>
      </c>
      <c r="F1377" t="inlineStr">
        <is>
          <t>MENSAL</t>
        </is>
      </c>
      <c r="G1377" t="n">
        <v>45488</v>
      </c>
      <c r="H1377" t="n">
        <v>45488</v>
      </c>
      <c r="I1377" t="n">
        <v>56</v>
      </c>
      <c r="J1377" t="inlineStr">
        <is>
          <t>CARTEIRA</t>
        </is>
      </c>
      <c r="K1377" t="inlineStr">
        <is>
          <t>CONTRATO</t>
        </is>
      </c>
      <c r="L1377" t="n">
        <v>2113.53</v>
      </c>
      <c r="M1377" t="inlineStr">
        <is>
          <t>IBIRAPITANGA FASE 3</t>
        </is>
      </c>
      <c r="N1377" s="142">
        <f>DATE(YEAR(G1377),MONTH(G1377),1)</f>
        <v/>
      </c>
      <c r="O1377" s="132">
        <f>IF(G1377&gt;$K$3,"Futuro","Atraso")</f>
        <v/>
      </c>
      <c r="P1377">
        <f>12*(YEAR(G1377)-YEAR($K$3))+(MONTH(G1377)-MONTH($K$3))</f>
        <v/>
      </c>
      <c r="Q1377" s="366">
        <f>IF(M1377="IBIRAPITANGA FASE 3",IF(O1377="Atraso",L1377,L1377/(1+$I$2)^P1377),IF(O1377="Atraso",L1377,L1377/(1+$I$1)^P1377))</f>
        <v/>
      </c>
      <c r="R1377">
        <f>IF(O1377="Atraso",$K$3-G1377,0)</f>
        <v/>
      </c>
      <c r="S1377">
        <f>IF(R1377&lt;=15,"Até 15",IF(R1377&lt;=30,"Entre 15 e 30",IF(R1377&lt;=60,"Entre 30 e 60",IF(R1377&lt;=90,"Entre 60 e 90",IF(R1377&lt;=120,"Entre 90 e 120",IF(R1377&lt;=150,"Entre 120 e 150",IF(R1377&lt;=180,"Entre 150 e 180","Superior a 180")))))))</f>
        <v/>
      </c>
    </row>
    <row r="1378">
      <c r="A1378" t="inlineStr">
        <is>
          <t>Q06L09</t>
        </is>
      </c>
      <c r="B1378" t="inlineStr">
        <is>
          <t>ADRIANA KOBA KODATO</t>
        </is>
      </c>
      <c r="C1378" t="n">
        <v>1</v>
      </c>
      <c r="D1378" t="inlineStr">
        <is>
          <t>IPCA</t>
        </is>
      </c>
      <c r="E1378" t="n">
        <v>0.009488792934583046</v>
      </c>
      <c r="F1378" t="inlineStr">
        <is>
          <t>MENSAL</t>
        </is>
      </c>
      <c r="G1378" t="n">
        <v>45519</v>
      </c>
      <c r="H1378" t="n">
        <v>45519</v>
      </c>
      <c r="I1378" t="n">
        <v>57</v>
      </c>
      <c r="J1378" t="inlineStr">
        <is>
          <t>CARTEIRA</t>
        </is>
      </c>
      <c r="K1378" t="inlineStr">
        <is>
          <t>CONTRATO</t>
        </is>
      </c>
      <c r="L1378" t="n">
        <v>2113.53</v>
      </c>
      <c r="M1378" t="inlineStr">
        <is>
          <t>IBIRAPITANGA FASE 3</t>
        </is>
      </c>
      <c r="N1378" s="142">
        <f>DATE(YEAR(G1378),MONTH(G1378),1)</f>
        <v/>
      </c>
      <c r="O1378" s="132">
        <f>IF(G1378&gt;$K$3,"Futuro","Atraso")</f>
        <v/>
      </c>
      <c r="P1378">
        <f>12*(YEAR(G1378)-YEAR($K$3))+(MONTH(G1378)-MONTH($K$3))</f>
        <v/>
      </c>
      <c r="Q1378" s="366">
        <f>IF(M1378="IBIRAPITANGA FASE 3",IF(O1378="Atraso",L1378,L1378/(1+$I$2)^P1378),IF(O1378="Atraso",L1378,L1378/(1+$I$1)^P1378))</f>
        <v/>
      </c>
      <c r="R1378">
        <f>IF(O1378="Atraso",$K$3-G1378,0)</f>
        <v/>
      </c>
      <c r="S1378">
        <f>IF(R1378&lt;=15,"Até 15",IF(R1378&lt;=30,"Entre 15 e 30",IF(R1378&lt;=60,"Entre 30 e 60",IF(R1378&lt;=90,"Entre 60 e 90",IF(R1378&lt;=120,"Entre 90 e 120",IF(R1378&lt;=150,"Entre 120 e 150",IF(R1378&lt;=180,"Entre 150 e 180","Superior a 180")))))))</f>
        <v/>
      </c>
    </row>
    <row r="1379">
      <c r="A1379" t="inlineStr">
        <is>
          <t>Q06L09</t>
        </is>
      </c>
      <c r="B1379" t="inlineStr">
        <is>
          <t>ADRIANA KOBA KODATO</t>
        </is>
      </c>
      <c r="C1379" t="n">
        <v>1</v>
      </c>
      <c r="D1379" t="inlineStr">
        <is>
          <t>IPCA</t>
        </is>
      </c>
      <c r="E1379" t="n">
        <v>0.009488792934583046</v>
      </c>
      <c r="F1379" t="inlineStr">
        <is>
          <t>MENSAL</t>
        </is>
      </c>
      <c r="G1379" t="n">
        <v>45550</v>
      </c>
      <c r="H1379" t="n">
        <v>45550</v>
      </c>
      <c r="I1379" t="n">
        <v>58</v>
      </c>
      <c r="J1379" t="inlineStr">
        <is>
          <t>CARTEIRA</t>
        </is>
      </c>
      <c r="K1379" t="inlineStr">
        <is>
          <t>CONTRATO</t>
        </is>
      </c>
      <c r="L1379" t="n">
        <v>2113.53</v>
      </c>
      <c r="M1379" t="inlineStr">
        <is>
          <t>IBIRAPITANGA FASE 3</t>
        </is>
      </c>
      <c r="N1379" s="142">
        <f>DATE(YEAR(G1379),MONTH(G1379),1)</f>
        <v/>
      </c>
      <c r="O1379" s="132">
        <f>IF(G1379&gt;$K$3,"Futuro","Atraso")</f>
        <v/>
      </c>
      <c r="P1379">
        <f>12*(YEAR(G1379)-YEAR($K$3))+(MONTH(G1379)-MONTH($K$3))</f>
        <v/>
      </c>
      <c r="Q1379" s="366">
        <f>IF(M1379="IBIRAPITANGA FASE 3",IF(O1379="Atraso",L1379,L1379/(1+$I$2)^P1379),IF(O1379="Atraso",L1379,L1379/(1+$I$1)^P1379))</f>
        <v/>
      </c>
      <c r="R1379">
        <f>IF(O1379="Atraso",$K$3-G1379,0)</f>
        <v/>
      </c>
      <c r="S1379">
        <f>IF(R1379&lt;=15,"Até 15",IF(R1379&lt;=30,"Entre 15 e 30",IF(R1379&lt;=60,"Entre 30 e 60",IF(R1379&lt;=90,"Entre 60 e 90",IF(R1379&lt;=120,"Entre 90 e 120",IF(R1379&lt;=150,"Entre 120 e 150",IF(R1379&lt;=180,"Entre 150 e 180","Superior a 180")))))))</f>
        <v/>
      </c>
    </row>
    <row r="1380">
      <c r="A1380" t="inlineStr">
        <is>
          <t>Q06L09</t>
        </is>
      </c>
      <c r="B1380" t="inlineStr">
        <is>
          <t>ADRIANA KOBA KODATO</t>
        </is>
      </c>
      <c r="C1380" t="n">
        <v>1</v>
      </c>
      <c r="D1380" t="inlineStr">
        <is>
          <t>IPCA</t>
        </is>
      </c>
      <c r="E1380" t="n">
        <v>0.009488792934583046</v>
      </c>
      <c r="F1380" t="inlineStr">
        <is>
          <t>MENSAL</t>
        </is>
      </c>
      <c r="G1380" t="n">
        <v>45580</v>
      </c>
      <c r="H1380" t="n">
        <v>45580</v>
      </c>
      <c r="I1380" t="n">
        <v>59</v>
      </c>
      <c r="J1380" t="inlineStr">
        <is>
          <t>CARTEIRA</t>
        </is>
      </c>
      <c r="K1380" t="inlineStr">
        <is>
          <t>CONTRATO</t>
        </is>
      </c>
      <c r="L1380" t="n">
        <v>2113.53</v>
      </c>
      <c r="M1380" t="inlineStr">
        <is>
          <t>IBIRAPITANGA FASE 3</t>
        </is>
      </c>
      <c r="N1380" s="142">
        <f>DATE(YEAR(G1380),MONTH(G1380),1)</f>
        <v/>
      </c>
      <c r="O1380" s="132">
        <f>IF(G1380&gt;$K$3,"Futuro","Atraso")</f>
        <v/>
      </c>
      <c r="P1380">
        <f>12*(YEAR(G1380)-YEAR($K$3))+(MONTH(G1380)-MONTH($K$3))</f>
        <v/>
      </c>
      <c r="Q1380" s="366">
        <f>IF(M1380="IBIRAPITANGA FASE 3",IF(O1380="Atraso",L1380,L1380/(1+$I$2)^P1380),IF(O1380="Atraso",L1380,L1380/(1+$I$1)^P1380))</f>
        <v/>
      </c>
      <c r="R1380">
        <f>IF(O1380="Atraso",$K$3-G1380,0)</f>
        <v/>
      </c>
      <c r="S1380">
        <f>IF(R1380&lt;=15,"Até 15",IF(R1380&lt;=30,"Entre 15 e 30",IF(R1380&lt;=60,"Entre 30 e 60",IF(R1380&lt;=90,"Entre 60 e 90",IF(R1380&lt;=120,"Entre 90 e 120",IF(R1380&lt;=150,"Entre 120 e 150",IF(R1380&lt;=180,"Entre 150 e 180","Superior a 180")))))))</f>
        <v/>
      </c>
    </row>
    <row r="1381">
      <c r="A1381" t="inlineStr">
        <is>
          <t>Q06L09</t>
        </is>
      </c>
      <c r="B1381" t="inlineStr">
        <is>
          <t>ADRIANA KOBA KODATO</t>
        </is>
      </c>
      <c r="C1381" t="n">
        <v>1</v>
      </c>
      <c r="D1381" t="inlineStr">
        <is>
          <t>IPCA</t>
        </is>
      </c>
      <c r="E1381" t="n">
        <v>0.009488792934583046</v>
      </c>
      <c r="F1381" t="inlineStr">
        <is>
          <t>MENSAL</t>
        </is>
      </c>
      <c r="G1381" t="n">
        <v>45611</v>
      </c>
      <c r="H1381" t="n">
        <v>45611</v>
      </c>
      <c r="I1381" t="n">
        <v>60</v>
      </c>
      <c r="J1381" t="inlineStr">
        <is>
          <t>CARTEIRA</t>
        </is>
      </c>
      <c r="K1381" t="inlineStr">
        <is>
          <t>CONTRATO</t>
        </is>
      </c>
      <c r="L1381" t="n">
        <v>2113.53</v>
      </c>
      <c r="M1381" t="inlineStr">
        <is>
          <t>IBIRAPITANGA FASE 3</t>
        </is>
      </c>
      <c r="N1381" s="142">
        <f>DATE(YEAR(G1381),MONTH(G1381),1)</f>
        <v/>
      </c>
      <c r="O1381" s="132">
        <f>IF(G1381&gt;$K$3,"Futuro","Atraso")</f>
        <v/>
      </c>
      <c r="P1381">
        <f>12*(YEAR(G1381)-YEAR($K$3))+(MONTH(G1381)-MONTH($K$3))</f>
        <v/>
      </c>
      <c r="Q1381" s="366">
        <f>IF(M1381="IBIRAPITANGA FASE 3",IF(O1381="Atraso",L1381,L1381/(1+$I$2)^P1381),IF(O1381="Atraso",L1381,L1381/(1+$I$1)^P1381))</f>
        <v/>
      </c>
      <c r="R1381">
        <f>IF(O1381="Atraso",$K$3-G1381,0)</f>
        <v/>
      </c>
      <c r="S1381">
        <f>IF(R1381&lt;=15,"Até 15",IF(R1381&lt;=30,"Entre 15 e 30",IF(R1381&lt;=60,"Entre 30 e 60",IF(R1381&lt;=90,"Entre 60 e 90",IF(R1381&lt;=120,"Entre 90 e 120",IF(R1381&lt;=150,"Entre 120 e 150",IF(R1381&lt;=180,"Entre 150 e 180","Superior a 180")))))))</f>
        <v/>
      </c>
    </row>
    <row r="1382">
      <c r="A1382" t="inlineStr">
        <is>
          <t>Q06L09</t>
        </is>
      </c>
      <c r="B1382" t="inlineStr">
        <is>
          <t>ADRIANA KOBA KODATO</t>
        </is>
      </c>
      <c r="C1382" t="n">
        <v>1</v>
      </c>
      <c r="D1382" t="inlineStr">
        <is>
          <t>IPCA</t>
        </is>
      </c>
      <c r="E1382" t="n">
        <v>0.009488792934583046</v>
      </c>
      <c r="F1382" t="inlineStr">
        <is>
          <t>MENSAL</t>
        </is>
      </c>
      <c r="G1382" t="n">
        <v>45641</v>
      </c>
      <c r="H1382" t="n">
        <v>45641</v>
      </c>
      <c r="I1382" t="n">
        <v>61</v>
      </c>
      <c r="J1382" t="inlineStr">
        <is>
          <t>CARTEIRA</t>
        </is>
      </c>
      <c r="K1382" t="inlineStr">
        <is>
          <t>CONTRATO</t>
        </is>
      </c>
      <c r="L1382" t="n">
        <v>2113.53</v>
      </c>
      <c r="M1382" t="inlineStr">
        <is>
          <t>IBIRAPITANGA FASE 3</t>
        </is>
      </c>
      <c r="N1382" s="142">
        <f>DATE(YEAR(G1382),MONTH(G1382),1)</f>
        <v/>
      </c>
      <c r="O1382" s="132">
        <f>IF(G1382&gt;$K$3,"Futuro","Atraso")</f>
        <v/>
      </c>
      <c r="P1382">
        <f>12*(YEAR(G1382)-YEAR($K$3))+(MONTH(G1382)-MONTH($K$3))</f>
        <v/>
      </c>
      <c r="Q1382" s="366">
        <f>IF(M1382="IBIRAPITANGA FASE 3",IF(O1382="Atraso",L1382,L1382/(1+$I$2)^P1382),IF(O1382="Atraso",L1382,L1382/(1+$I$1)^P1382))</f>
        <v/>
      </c>
      <c r="R1382">
        <f>IF(O1382="Atraso",$K$3-G1382,0)</f>
        <v/>
      </c>
      <c r="S1382">
        <f>IF(R1382&lt;=15,"Até 15",IF(R1382&lt;=30,"Entre 15 e 30",IF(R1382&lt;=60,"Entre 30 e 60",IF(R1382&lt;=90,"Entre 60 e 90",IF(R1382&lt;=120,"Entre 90 e 120",IF(R1382&lt;=150,"Entre 120 e 150",IF(R1382&lt;=180,"Entre 150 e 180","Superior a 180")))))))</f>
        <v/>
      </c>
    </row>
    <row r="1383">
      <c r="A1383" t="inlineStr">
        <is>
          <t>Q06L09</t>
        </is>
      </c>
      <c r="B1383" t="inlineStr">
        <is>
          <t>ADRIANA KOBA KODATO</t>
        </is>
      </c>
      <c r="C1383" t="n">
        <v>1</v>
      </c>
      <c r="D1383" t="inlineStr">
        <is>
          <t>IPCA</t>
        </is>
      </c>
      <c r="E1383" t="n">
        <v>0.009488792934583046</v>
      </c>
      <c r="F1383" t="inlineStr">
        <is>
          <t>MENSAL</t>
        </is>
      </c>
      <c r="G1383" t="n">
        <v>45672</v>
      </c>
      <c r="H1383" t="n">
        <v>45672</v>
      </c>
      <c r="I1383" t="n">
        <v>62</v>
      </c>
      <c r="J1383" t="inlineStr">
        <is>
          <t>CARTEIRA</t>
        </is>
      </c>
      <c r="K1383" t="inlineStr">
        <is>
          <t>CONTRATO</t>
        </is>
      </c>
      <c r="L1383" t="n">
        <v>2113.53</v>
      </c>
      <c r="M1383" t="inlineStr">
        <is>
          <t>IBIRAPITANGA FASE 3</t>
        </is>
      </c>
      <c r="N1383" s="142">
        <f>DATE(YEAR(G1383),MONTH(G1383),1)</f>
        <v/>
      </c>
      <c r="O1383" s="132">
        <f>IF(G1383&gt;$K$3,"Futuro","Atraso")</f>
        <v/>
      </c>
      <c r="P1383">
        <f>12*(YEAR(G1383)-YEAR($K$3))+(MONTH(G1383)-MONTH($K$3))</f>
        <v/>
      </c>
      <c r="Q1383" s="366">
        <f>IF(M1383="IBIRAPITANGA FASE 3",IF(O1383="Atraso",L1383,L1383/(1+$I$2)^P1383),IF(O1383="Atraso",L1383,L1383/(1+$I$1)^P1383))</f>
        <v/>
      </c>
      <c r="R1383">
        <f>IF(O1383="Atraso",$K$3-G1383,0)</f>
        <v/>
      </c>
      <c r="S1383">
        <f>IF(R1383&lt;=15,"Até 15",IF(R1383&lt;=30,"Entre 15 e 30",IF(R1383&lt;=60,"Entre 30 e 60",IF(R1383&lt;=90,"Entre 60 e 90",IF(R1383&lt;=120,"Entre 90 e 120",IF(R1383&lt;=150,"Entre 120 e 150",IF(R1383&lt;=180,"Entre 150 e 180","Superior a 180")))))))</f>
        <v/>
      </c>
    </row>
    <row r="1384">
      <c r="A1384" t="inlineStr">
        <is>
          <t>Q06L09</t>
        </is>
      </c>
      <c r="B1384" t="inlineStr">
        <is>
          <t>ADRIANA KOBA KODATO</t>
        </is>
      </c>
      <c r="C1384" t="n">
        <v>1</v>
      </c>
      <c r="D1384" t="inlineStr">
        <is>
          <t>IPCA</t>
        </is>
      </c>
      <c r="E1384" t="n">
        <v>0.009488792934583046</v>
      </c>
      <c r="F1384" t="inlineStr">
        <is>
          <t>MENSAL</t>
        </is>
      </c>
      <c r="G1384" t="n">
        <v>45703</v>
      </c>
      <c r="H1384" t="n">
        <v>45703</v>
      </c>
      <c r="I1384" t="n">
        <v>63</v>
      </c>
      <c r="J1384" t="inlineStr">
        <is>
          <t>CARTEIRA</t>
        </is>
      </c>
      <c r="K1384" t="inlineStr">
        <is>
          <t>CONTRATO</t>
        </is>
      </c>
      <c r="L1384" t="n">
        <v>2113.53</v>
      </c>
      <c r="M1384" t="inlineStr">
        <is>
          <t>IBIRAPITANGA FASE 3</t>
        </is>
      </c>
      <c r="N1384" s="142">
        <f>DATE(YEAR(G1384),MONTH(G1384),1)</f>
        <v/>
      </c>
      <c r="O1384" s="132">
        <f>IF(G1384&gt;$K$3,"Futuro","Atraso")</f>
        <v/>
      </c>
      <c r="P1384">
        <f>12*(YEAR(G1384)-YEAR($K$3))+(MONTH(G1384)-MONTH($K$3))</f>
        <v/>
      </c>
      <c r="Q1384" s="366">
        <f>IF(M1384="IBIRAPITANGA FASE 3",IF(O1384="Atraso",L1384,L1384/(1+$I$2)^P1384),IF(O1384="Atraso",L1384,L1384/(1+$I$1)^P1384))</f>
        <v/>
      </c>
      <c r="R1384">
        <f>IF(O1384="Atraso",$K$3-G1384,0)</f>
        <v/>
      </c>
      <c r="S1384">
        <f>IF(R1384&lt;=15,"Até 15",IF(R1384&lt;=30,"Entre 15 e 30",IF(R1384&lt;=60,"Entre 30 e 60",IF(R1384&lt;=90,"Entre 60 e 90",IF(R1384&lt;=120,"Entre 90 e 120",IF(R1384&lt;=150,"Entre 120 e 150",IF(R1384&lt;=180,"Entre 150 e 180","Superior a 180")))))))</f>
        <v/>
      </c>
    </row>
    <row r="1385">
      <c r="A1385" t="inlineStr">
        <is>
          <t>Q06L09</t>
        </is>
      </c>
      <c r="B1385" t="inlineStr">
        <is>
          <t>ADRIANA KOBA KODATO</t>
        </is>
      </c>
      <c r="C1385" t="n">
        <v>1</v>
      </c>
      <c r="D1385" t="inlineStr">
        <is>
          <t>IPCA</t>
        </is>
      </c>
      <c r="E1385" t="n">
        <v>0.009488792934583046</v>
      </c>
      <c r="F1385" t="inlineStr">
        <is>
          <t>MENSAL</t>
        </is>
      </c>
      <c r="G1385" t="n">
        <v>45731</v>
      </c>
      <c r="H1385" t="n">
        <v>45731</v>
      </c>
      <c r="I1385" t="n">
        <v>64</v>
      </c>
      <c r="J1385" t="inlineStr">
        <is>
          <t>CARTEIRA</t>
        </is>
      </c>
      <c r="K1385" t="inlineStr">
        <is>
          <t>CONTRATO</t>
        </is>
      </c>
      <c r="L1385" t="n">
        <v>2113.53</v>
      </c>
      <c r="M1385" t="inlineStr">
        <is>
          <t>IBIRAPITANGA FASE 3</t>
        </is>
      </c>
      <c r="N1385" s="142">
        <f>DATE(YEAR(G1385),MONTH(G1385),1)</f>
        <v/>
      </c>
      <c r="O1385" s="132">
        <f>IF(G1385&gt;$K$3,"Futuro","Atraso")</f>
        <v/>
      </c>
      <c r="P1385">
        <f>12*(YEAR(G1385)-YEAR($K$3))+(MONTH(G1385)-MONTH($K$3))</f>
        <v/>
      </c>
      <c r="Q1385" s="366">
        <f>IF(M1385="IBIRAPITANGA FASE 3",IF(O1385="Atraso",L1385,L1385/(1+$I$2)^P1385),IF(O1385="Atraso",L1385,L1385/(1+$I$1)^P1385))</f>
        <v/>
      </c>
      <c r="R1385">
        <f>IF(O1385="Atraso",$K$3-G1385,0)</f>
        <v/>
      </c>
      <c r="S1385">
        <f>IF(R1385&lt;=15,"Até 15",IF(R1385&lt;=30,"Entre 15 e 30",IF(R1385&lt;=60,"Entre 30 e 60",IF(R1385&lt;=90,"Entre 60 e 90",IF(R1385&lt;=120,"Entre 90 e 120",IF(R1385&lt;=150,"Entre 120 e 150",IF(R1385&lt;=180,"Entre 150 e 180","Superior a 180")))))))</f>
        <v/>
      </c>
    </row>
    <row r="1386">
      <c r="A1386" t="inlineStr">
        <is>
          <t>Q06L09</t>
        </is>
      </c>
      <c r="B1386" t="inlineStr">
        <is>
          <t>ADRIANA KOBA KODATO</t>
        </is>
      </c>
      <c r="C1386" t="n">
        <v>1</v>
      </c>
      <c r="D1386" t="inlineStr">
        <is>
          <t>IPCA</t>
        </is>
      </c>
      <c r="E1386" t="n">
        <v>0.009488792934583046</v>
      </c>
      <c r="F1386" t="inlineStr">
        <is>
          <t>MENSAL</t>
        </is>
      </c>
      <c r="G1386" t="n">
        <v>45762</v>
      </c>
      <c r="H1386" t="n">
        <v>45762</v>
      </c>
      <c r="I1386" t="n">
        <v>65</v>
      </c>
      <c r="J1386" t="inlineStr">
        <is>
          <t>CARTEIRA</t>
        </is>
      </c>
      <c r="K1386" t="inlineStr">
        <is>
          <t>CONTRATO</t>
        </is>
      </c>
      <c r="L1386" t="n">
        <v>2113.53</v>
      </c>
      <c r="M1386" t="inlineStr">
        <is>
          <t>IBIRAPITANGA FASE 3</t>
        </is>
      </c>
      <c r="N1386" s="142">
        <f>DATE(YEAR(G1386),MONTH(G1386),1)</f>
        <v/>
      </c>
      <c r="O1386" s="132">
        <f>IF(G1386&gt;$K$3,"Futuro","Atraso")</f>
        <v/>
      </c>
      <c r="P1386">
        <f>12*(YEAR(G1386)-YEAR($K$3))+(MONTH(G1386)-MONTH($K$3))</f>
        <v/>
      </c>
      <c r="Q1386" s="366">
        <f>IF(M1386="IBIRAPITANGA FASE 3",IF(O1386="Atraso",L1386,L1386/(1+$I$2)^P1386),IF(O1386="Atraso",L1386,L1386/(1+$I$1)^P1386))</f>
        <v/>
      </c>
      <c r="R1386">
        <f>IF(O1386="Atraso",$K$3-G1386,0)</f>
        <v/>
      </c>
      <c r="S1386">
        <f>IF(R1386&lt;=15,"Até 15",IF(R1386&lt;=30,"Entre 15 e 30",IF(R1386&lt;=60,"Entre 30 e 60",IF(R1386&lt;=90,"Entre 60 e 90",IF(R1386&lt;=120,"Entre 90 e 120",IF(R1386&lt;=150,"Entre 120 e 150",IF(R1386&lt;=180,"Entre 150 e 180","Superior a 180")))))))</f>
        <v/>
      </c>
    </row>
    <row r="1387">
      <c r="A1387" t="inlineStr">
        <is>
          <t>Q06L09</t>
        </is>
      </c>
      <c r="B1387" t="inlineStr">
        <is>
          <t>ADRIANA KOBA KODATO</t>
        </is>
      </c>
      <c r="C1387" t="n">
        <v>1</v>
      </c>
      <c r="D1387" t="inlineStr">
        <is>
          <t>IPCA</t>
        </is>
      </c>
      <c r="E1387" t="n">
        <v>0.009488792934583046</v>
      </c>
      <c r="F1387" t="inlineStr">
        <is>
          <t>MENSAL</t>
        </is>
      </c>
      <c r="G1387" t="n">
        <v>45792</v>
      </c>
      <c r="H1387" t="n">
        <v>45792</v>
      </c>
      <c r="I1387" t="n">
        <v>66</v>
      </c>
      <c r="J1387" t="inlineStr">
        <is>
          <t>CARTEIRA</t>
        </is>
      </c>
      <c r="K1387" t="inlineStr">
        <is>
          <t>CONTRATO</t>
        </is>
      </c>
      <c r="L1387" t="n">
        <v>2113.53</v>
      </c>
      <c r="M1387" t="inlineStr">
        <is>
          <t>IBIRAPITANGA FASE 3</t>
        </is>
      </c>
      <c r="N1387" s="142">
        <f>DATE(YEAR(G1387),MONTH(G1387),1)</f>
        <v/>
      </c>
      <c r="O1387" s="132">
        <f>IF(G1387&gt;$K$3,"Futuro","Atraso")</f>
        <v/>
      </c>
      <c r="P1387">
        <f>12*(YEAR(G1387)-YEAR($K$3))+(MONTH(G1387)-MONTH($K$3))</f>
        <v/>
      </c>
      <c r="Q1387" s="366">
        <f>IF(M1387="IBIRAPITANGA FASE 3",IF(O1387="Atraso",L1387,L1387/(1+$I$2)^P1387),IF(O1387="Atraso",L1387,L1387/(1+$I$1)^P1387))</f>
        <v/>
      </c>
      <c r="R1387">
        <f>IF(O1387="Atraso",$K$3-G1387,0)</f>
        <v/>
      </c>
      <c r="S1387">
        <f>IF(R1387&lt;=15,"Até 15",IF(R1387&lt;=30,"Entre 15 e 30",IF(R1387&lt;=60,"Entre 30 e 60",IF(R1387&lt;=90,"Entre 60 e 90",IF(R1387&lt;=120,"Entre 90 e 120",IF(R1387&lt;=150,"Entre 120 e 150",IF(R1387&lt;=180,"Entre 150 e 180","Superior a 180")))))))</f>
        <v/>
      </c>
    </row>
    <row r="1388">
      <c r="A1388" t="inlineStr">
        <is>
          <t>Q06L09</t>
        </is>
      </c>
      <c r="B1388" t="inlineStr">
        <is>
          <t>ADRIANA KOBA KODATO</t>
        </is>
      </c>
      <c r="C1388" t="n">
        <v>1</v>
      </c>
      <c r="D1388" t="inlineStr">
        <is>
          <t>IPCA</t>
        </is>
      </c>
      <c r="E1388" t="n">
        <v>0.009488792934583046</v>
      </c>
      <c r="F1388" t="inlineStr">
        <is>
          <t>MENSAL</t>
        </is>
      </c>
      <c r="G1388" t="n">
        <v>45823</v>
      </c>
      <c r="H1388" t="n">
        <v>45823</v>
      </c>
      <c r="I1388" t="n">
        <v>67</v>
      </c>
      <c r="J1388" t="inlineStr">
        <is>
          <t>CARTEIRA</t>
        </is>
      </c>
      <c r="K1388" t="inlineStr">
        <is>
          <t>CONTRATO</t>
        </is>
      </c>
      <c r="L1388" t="n">
        <v>2113.53</v>
      </c>
      <c r="M1388" t="inlineStr">
        <is>
          <t>IBIRAPITANGA FASE 3</t>
        </is>
      </c>
      <c r="N1388" s="142">
        <f>DATE(YEAR(G1388),MONTH(G1388),1)</f>
        <v/>
      </c>
      <c r="O1388" s="132">
        <f>IF(G1388&gt;$K$3,"Futuro","Atraso")</f>
        <v/>
      </c>
      <c r="P1388">
        <f>12*(YEAR(G1388)-YEAR($K$3))+(MONTH(G1388)-MONTH($K$3))</f>
        <v/>
      </c>
      <c r="Q1388" s="366">
        <f>IF(M1388="IBIRAPITANGA FASE 3",IF(O1388="Atraso",L1388,L1388/(1+$I$2)^P1388),IF(O1388="Atraso",L1388,L1388/(1+$I$1)^P1388))</f>
        <v/>
      </c>
      <c r="R1388">
        <f>IF(O1388="Atraso",$K$3-G1388,0)</f>
        <v/>
      </c>
      <c r="S1388">
        <f>IF(R1388&lt;=15,"Até 15",IF(R1388&lt;=30,"Entre 15 e 30",IF(R1388&lt;=60,"Entre 30 e 60",IF(R1388&lt;=90,"Entre 60 e 90",IF(R1388&lt;=120,"Entre 90 e 120",IF(R1388&lt;=150,"Entre 120 e 150",IF(R1388&lt;=180,"Entre 150 e 180","Superior a 180")))))))</f>
        <v/>
      </c>
    </row>
    <row r="1389">
      <c r="A1389" t="inlineStr">
        <is>
          <t>Q06L09</t>
        </is>
      </c>
      <c r="B1389" t="inlineStr">
        <is>
          <t>ADRIANA KOBA KODATO</t>
        </is>
      </c>
      <c r="C1389" t="n">
        <v>1</v>
      </c>
      <c r="D1389" t="inlineStr">
        <is>
          <t>IPCA</t>
        </is>
      </c>
      <c r="E1389" t="n">
        <v>0.009488792934583046</v>
      </c>
      <c r="F1389" t="inlineStr">
        <is>
          <t>MENSAL</t>
        </is>
      </c>
      <c r="G1389" t="n">
        <v>45853</v>
      </c>
      <c r="H1389" t="n">
        <v>45853</v>
      </c>
      <c r="I1389" t="n">
        <v>68</v>
      </c>
      <c r="J1389" t="inlineStr">
        <is>
          <t>CARTEIRA</t>
        </is>
      </c>
      <c r="K1389" t="inlineStr">
        <is>
          <t>CONTRATO</t>
        </is>
      </c>
      <c r="L1389" t="n">
        <v>2113.53</v>
      </c>
      <c r="M1389" t="inlineStr">
        <is>
          <t>IBIRAPITANGA FASE 3</t>
        </is>
      </c>
      <c r="N1389" s="142">
        <f>DATE(YEAR(G1389),MONTH(G1389),1)</f>
        <v/>
      </c>
      <c r="O1389" s="132">
        <f>IF(G1389&gt;$K$3,"Futuro","Atraso")</f>
        <v/>
      </c>
      <c r="P1389">
        <f>12*(YEAR(G1389)-YEAR($K$3))+(MONTH(G1389)-MONTH($K$3))</f>
        <v/>
      </c>
      <c r="Q1389" s="366">
        <f>IF(M1389="IBIRAPITANGA FASE 3",IF(O1389="Atraso",L1389,L1389/(1+$I$2)^P1389),IF(O1389="Atraso",L1389,L1389/(1+$I$1)^P1389))</f>
        <v/>
      </c>
      <c r="R1389">
        <f>IF(O1389="Atraso",$K$3-G1389,0)</f>
        <v/>
      </c>
      <c r="S1389">
        <f>IF(R1389&lt;=15,"Até 15",IF(R1389&lt;=30,"Entre 15 e 30",IF(R1389&lt;=60,"Entre 30 e 60",IF(R1389&lt;=90,"Entre 60 e 90",IF(R1389&lt;=120,"Entre 90 e 120",IF(R1389&lt;=150,"Entre 120 e 150",IF(R1389&lt;=180,"Entre 150 e 180","Superior a 180")))))))</f>
        <v/>
      </c>
    </row>
    <row r="1390">
      <c r="A1390" t="inlineStr">
        <is>
          <t>Q06L09</t>
        </is>
      </c>
      <c r="B1390" t="inlineStr">
        <is>
          <t>ADRIANA KOBA KODATO</t>
        </is>
      </c>
      <c r="C1390" t="n">
        <v>1</v>
      </c>
      <c r="D1390" t="inlineStr">
        <is>
          <t>IPCA</t>
        </is>
      </c>
      <c r="E1390" t="n">
        <v>0.009488792934583046</v>
      </c>
      <c r="F1390" t="inlineStr">
        <is>
          <t>MENSAL</t>
        </is>
      </c>
      <c r="G1390" t="n">
        <v>45884</v>
      </c>
      <c r="H1390" t="n">
        <v>45884</v>
      </c>
      <c r="I1390" t="n">
        <v>69</v>
      </c>
      <c r="J1390" t="inlineStr">
        <is>
          <t>CARTEIRA</t>
        </is>
      </c>
      <c r="K1390" t="inlineStr">
        <is>
          <t>CONTRATO</t>
        </is>
      </c>
      <c r="L1390" t="n">
        <v>2113.53</v>
      </c>
      <c r="M1390" t="inlineStr">
        <is>
          <t>IBIRAPITANGA FASE 3</t>
        </is>
      </c>
      <c r="N1390" s="142">
        <f>DATE(YEAR(G1390),MONTH(G1390),1)</f>
        <v/>
      </c>
      <c r="O1390" s="132">
        <f>IF(G1390&gt;$K$3,"Futuro","Atraso")</f>
        <v/>
      </c>
      <c r="P1390">
        <f>12*(YEAR(G1390)-YEAR($K$3))+(MONTH(G1390)-MONTH($K$3))</f>
        <v/>
      </c>
      <c r="Q1390" s="366">
        <f>IF(M1390="IBIRAPITANGA FASE 3",IF(O1390="Atraso",L1390,L1390/(1+$I$2)^P1390),IF(O1390="Atraso",L1390,L1390/(1+$I$1)^P1390))</f>
        <v/>
      </c>
      <c r="R1390">
        <f>IF(O1390="Atraso",$K$3-G1390,0)</f>
        <v/>
      </c>
      <c r="S1390">
        <f>IF(R1390&lt;=15,"Até 15",IF(R1390&lt;=30,"Entre 15 e 30",IF(R1390&lt;=60,"Entre 30 e 60",IF(R1390&lt;=90,"Entre 60 e 90",IF(R1390&lt;=120,"Entre 90 e 120",IF(R1390&lt;=150,"Entre 120 e 150",IF(R1390&lt;=180,"Entre 150 e 180","Superior a 180")))))))</f>
        <v/>
      </c>
    </row>
    <row r="1391">
      <c r="A1391" t="inlineStr">
        <is>
          <t>Q06L09</t>
        </is>
      </c>
      <c r="B1391" t="inlineStr">
        <is>
          <t>ADRIANA KOBA KODATO</t>
        </is>
      </c>
      <c r="C1391" t="n">
        <v>1</v>
      </c>
      <c r="D1391" t="inlineStr">
        <is>
          <t>IPCA</t>
        </is>
      </c>
      <c r="E1391" t="n">
        <v>0.009488792934583046</v>
      </c>
      <c r="F1391" t="inlineStr">
        <is>
          <t>MENSAL</t>
        </is>
      </c>
      <c r="G1391" t="n">
        <v>45915</v>
      </c>
      <c r="H1391" t="n">
        <v>45915</v>
      </c>
      <c r="I1391" t="n">
        <v>70</v>
      </c>
      <c r="J1391" t="inlineStr">
        <is>
          <t>CARTEIRA</t>
        </is>
      </c>
      <c r="K1391" t="inlineStr">
        <is>
          <t>CONTRATO</t>
        </is>
      </c>
      <c r="L1391" t="n">
        <v>2113.53</v>
      </c>
      <c r="M1391" t="inlineStr">
        <is>
          <t>IBIRAPITANGA FASE 3</t>
        </is>
      </c>
      <c r="N1391" s="142">
        <f>DATE(YEAR(G1391),MONTH(G1391),1)</f>
        <v/>
      </c>
      <c r="O1391" s="132">
        <f>IF(G1391&gt;$K$3,"Futuro","Atraso")</f>
        <v/>
      </c>
      <c r="P1391">
        <f>12*(YEAR(G1391)-YEAR($K$3))+(MONTH(G1391)-MONTH($K$3))</f>
        <v/>
      </c>
      <c r="Q1391" s="366">
        <f>IF(M1391="IBIRAPITANGA FASE 3",IF(O1391="Atraso",L1391,L1391/(1+$I$2)^P1391),IF(O1391="Atraso",L1391,L1391/(1+$I$1)^P1391))</f>
        <v/>
      </c>
      <c r="R1391">
        <f>IF(O1391="Atraso",$K$3-G1391,0)</f>
        <v/>
      </c>
      <c r="S1391">
        <f>IF(R1391&lt;=15,"Até 15",IF(R1391&lt;=30,"Entre 15 e 30",IF(R1391&lt;=60,"Entre 30 e 60",IF(R1391&lt;=90,"Entre 60 e 90",IF(R1391&lt;=120,"Entre 90 e 120",IF(R1391&lt;=150,"Entre 120 e 150",IF(R1391&lt;=180,"Entre 150 e 180","Superior a 180")))))))</f>
        <v/>
      </c>
    </row>
    <row r="1392">
      <c r="A1392" t="inlineStr">
        <is>
          <t>Q06L09</t>
        </is>
      </c>
      <c r="B1392" t="inlineStr">
        <is>
          <t>ADRIANA KOBA KODATO</t>
        </is>
      </c>
      <c r="C1392" t="n">
        <v>1</v>
      </c>
      <c r="D1392" t="inlineStr">
        <is>
          <t>IPCA</t>
        </is>
      </c>
      <c r="E1392" t="n">
        <v>0.009488792934583046</v>
      </c>
      <c r="F1392" t="inlineStr">
        <is>
          <t>MENSAL</t>
        </is>
      </c>
      <c r="G1392" t="n">
        <v>45945</v>
      </c>
      <c r="H1392" t="n">
        <v>45945</v>
      </c>
      <c r="I1392" t="n">
        <v>71</v>
      </c>
      <c r="J1392" t="inlineStr">
        <is>
          <t>CARTEIRA</t>
        </is>
      </c>
      <c r="K1392" t="inlineStr">
        <is>
          <t>CONTRATO</t>
        </is>
      </c>
      <c r="L1392" t="n">
        <v>2113.53</v>
      </c>
      <c r="M1392" t="inlineStr">
        <is>
          <t>IBIRAPITANGA FASE 3</t>
        </is>
      </c>
      <c r="N1392" s="142">
        <f>DATE(YEAR(G1392),MONTH(G1392),1)</f>
        <v/>
      </c>
      <c r="O1392" s="132">
        <f>IF(G1392&gt;$K$3,"Futuro","Atraso")</f>
        <v/>
      </c>
      <c r="P1392">
        <f>12*(YEAR(G1392)-YEAR($K$3))+(MONTH(G1392)-MONTH($K$3))</f>
        <v/>
      </c>
      <c r="Q1392" s="366">
        <f>IF(M1392="IBIRAPITANGA FASE 3",IF(O1392="Atraso",L1392,L1392/(1+$I$2)^P1392),IF(O1392="Atraso",L1392,L1392/(1+$I$1)^P1392))</f>
        <v/>
      </c>
      <c r="R1392">
        <f>IF(O1392="Atraso",$K$3-G1392,0)</f>
        <v/>
      </c>
      <c r="S1392">
        <f>IF(R1392&lt;=15,"Até 15",IF(R1392&lt;=30,"Entre 15 e 30",IF(R1392&lt;=60,"Entre 30 e 60",IF(R1392&lt;=90,"Entre 60 e 90",IF(R1392&lt;=120,"Entre 90 e 120",IF(R1392&lt;=150,"Entre 120 e 150",IF(R1392&lt;=180,"Entre 150 e 180","Superior a 180")))))))</f>
        <v/>
      </c>
    </row>
    <row r="1393">
      <c r="A1393" t="inlineStr">
        <is>
          <t>Q06L09</t>
        </is>
      </c>
      <c r="B1393" t="inlineStr">
        <is>
          <t>ADRIANA KOBA KODATO</t>
        </is>
      </c>
      <c r="C1393" t="n">
        <v>1</v>
      </c>
      <c r="D1393" t="inlineStr">
        <is>
          <t>IPCA</t>
        </is>
      </c>
      <c r="E1393" t="n">
        <v>0.009488792934583046</v>
      </c>
      <c r="F1393" t="inlineStr">
        <is>
          <t>MENSAL</t>
        </is>
      </c>
      <c r="G1393" t="n">
        <v>45976</v>
      </c>
      <c r="H1393" t="n">
        <v>45976</v>
      </c>
      <c r="I1393" t="n">
        <v>72</v>
      </c>
      <c r="J1393" t="inlineStr">
        <is>
          <t>CARTEIRA</t>
        </is>
      </c>
      <c r="K1393" t="inlineStr">
        <is>
          <t>CONTRATO</t>
        </is>
      </c>
      <c r="L1393" t="n">
        <v>2113.53</v>
      </c>
      <c r="M1393" t="inlineStr">
        <is>
          <t>IBIRAPITANGA FASE 3</t>
        </is>
      </c>
      <c r="N1393" s="142">
        <f>DATE(YEAR(G1393),MONTH(G1393),1)</f>
        <v/>
      </c>
      <c r="O1393" s="132">
        <f>IF(G1393&gt;$K$3,"Futuro","Atraso")</f>
        <v/>
      </c>
      <c r="P1393">
        <f>12*(YEAR(G1393)-YEAR($K$3))+(MONTH(G1393)-MONTH($K$3))</f>
        <v/>
      </c>
      <c r="Q1393" s="366">
        <f>IF(M1393="IBIRAPITANGA FASE 3",IF(O1393="Atraso",L1393,L1393/(1+$I$2)^P1393),IF(O1393="Atraso",L1393,L1393/(1+$I$1)^P1393))</f>
        <v/>
      </c>
      <c r="R1393">
        <f>IF(O1393="Atraso",$K$3-G1393,0)</f>
        <v/>
      </c>
      <c r="S1393">
        <f>IF(R1393&lt;=15,"Até 15",IF(R1393&lt;=30,"Entre 15 e 30",IF(R1393&lt;=60,"Entre 30 e 60",IF(R1393&lt;=90,"Entre 60 e 90",IF(R1393&lt;=120,"Entre 90 e 120",IF(R1393&lt;=150,"Entre 120 e 150",IF(R1393&lt;=180,"Entre 150 e 180","Superior a 180")))))))</f>
        <v/>
      </c>
    </row>
    <row r="1394">
      <c r="A1394" t="inlineStr">
        <is>
          <t>Q06L09</t>
        </is>
      </c>
      <c r="B1394" t="inlineStr">
        <is>
          <t>ADRIANA KOBA KODATO</t>
        </is>
      </c>
      <c r="C1394" t="n">
        <v>1</v>
      </c>
      <c r="D1394" t="inlineStr">
        <is>
          <t>IPCA</t>
        </is>
      </c>
      <c r="E1394" t="n">
        <v>0.009488792934583046</v>
      </c>
      <c r="F1394" t="inlineStr">
        <is>
          <t>MENSAL</t>
        </is>
      </c>
      <c r="G1394" t="n">
        <v>46006</v>
      </c>
      <c r="H1394" t="n">
        <v>46006</v>
      </c>
      <c r="I1394" t="n">
        <v>73</v>
      </c>
      <c r="J1394" t="inlineStr">
        <is>
          <t>CARTEIRA</t>
        </is>
      </c>
      <c r="K1394" t="inlineStr">
        <is>
          <t>CONTRATO</t>
        </is>
      </c>
      <c r="L1394" t="n">
        <v>2113.53</v>
      </c>
      <c r="M1394" t="inlineStr">
        <is>
          <t>IBIRAPITANGA FASE 3</t>
        </is>
      </c>
      <c r="N1394" s="142">
        <f>DATE(YEAR(G1394),MONTH(G1394),1)</f>
        <v/>
      </c>
      <c r="O1394" s="132">
        <f>IF(G1394&gt;$K$3,"Futuro","Atraso")</f>
        <v/>
      </c>
      <c r="P1394">
        <f>12*(YEAR(G1394)-YEAR($K$3))+(MONTH(G1394)-MONTH($K$3))</f>
        <v/>
      </c>
      <c r="Q1394" s="366">
        <f>IF(M1394="IBIRAPITANGA FASE 3",IF(O1394="Atraso",L1394,L1394/(1+$I$2)^P1394),IF(O1394="Atraso",L1394,L1394/(1+$I$1)^P1394))</f>
        <v/>
      </c>
      <c r="R1394">
        <f>IF(O1394="Atraso",$K$3-G1394,0)</f>
        <v/>
      </c>
      <c r="S1394">
        <f>IF(R1394&lt;=15,"Até 15",IF(R1394&lt;=30,"Entre 15 e 30",IF(R1394&lt;=60,"Entre 30 e 60",IF(R1394&lt;=90,"Entre 60 e 90",IF(R1394&lt;=120,"Entre 90 e 120",IF(R1394&lt;=150,"Entre 120 e 150",IF(R1394&lt;=180,"Entre 150 e 180","Superior a 180")))))))</f>
        <v/>
      </c>
    </row>
    <row r="1395">
      <c r="A1395" t="inlineStr">
        <is>
          <t>Q06L09</t>
        </is>
      </c>
      <c r="B1395" t="inlineStr">
        <is>
          <t>ADRIANA KOBA KODATO</t>
        </is>
      </c>
      <c r="C1395" t="n">
        <v>1</v>
      </c>
      <c r="D1395" t="inlineStr">
        <is>
          <t>IPCA</t>
        </is>
      </c>
      <c r="E1395" t="n">
        <v>0.009488792934583046</v>
      </c>
      <c r="F1395" t="inlineStr">
        <is>
          <t>MENSAL</t>
        </is>
      </c>
      <c r="G1395" t="n">
        <v>46037</v>
      </c>
      <c r="H1395" t="n">
        <v>46037</v>
      </c>
      <c r="I1395" t="n">
        <v>74</v>
      </c>
      <c r="J1395" t="inlineStr">
        <is>
          <t>CARTEIRA</t>
        </is>
      </c>
      <c r="K1395" t="inlineStr">
        <is>
          <t>CONTRATO</t>
        </is>
      </c>
      <c r="L1395" t="n">
        <v>2113.53</v>
      </c>
      <c r="M1395" t="inlineStr">
        <is>
          <t>IBIRAPITANGA FASE 3</t>
        </is>
      </c>
      <c r="N1395" s="142">
        <f>DATE(YEAR(G1395),MONTH(G1395),1)</f>
        <v/>
      </c>
      <c r="O1395" s="132">
        <f>IF(G1395&gt;$K$3,"Futuro","Atraso")</f>
        <v/>
      </c>
      <c r="P1395">
        <f>12*(YEAR(G1395)-YEAR($K$3))+(MONTH(G1395)-MONTH($K$3))</f>
        <v/>
      </c>
      <c r="Q1395" s="366">
        <f>IF(M1395="IBIRAPITANGA FASE 3",IF(O1395="Atraso",L1395,L1395/(1+$I$2)^P1395),IF(O1395="Atraso",L1395,L1395/(1+$I$1)^P1395))</f>
        <v/>
      </c>
      <c r="R1395">
        <f>IF(O1395="Atraso",$K$3-G1395,0)</f>
        <v/>
      </c>
      <c r="S1395">
        <f>IF(R1395&lt;=15,"Até 15",IF(R1395&lt;=30,"Entre 15 e 30",IF(R1395&lt;=60,"Entre 30 e 60",IF(R1395&lt;=90,"Entre 60 e 90",IF(R1395&lt;=120,"Entre 90 e 120",IF(R1395&lt;=150,"Entre 120 e 150",IF(R1395&lt;=180,"Entre 150 e 180","Superior a 180")))))))</f>
        <v/>
      </c>
    </row>
    <row r="1396">
      <c r="A1396" t="inlineStr">
        <is>
          <t>Q06L09</t>
        </is>
      </c>
      <c r="B1396" t="inlineStr">
        <is>
          <t>ADRIANA KOBA KODATO</t>
        </is>
      </c>
      <c r="C1396" t="n">
        <v>1</v>
      </c>
      <c r="D1396" t="inlineStr">
        <is>
          <t>IPCA</t>
        </is>
      </c>
      <c r="E1396" t="n">
        <v>0.009488792934583046</v>
      </c>
      <c r="F1396" t="inlineStr">
        <is>
          <t>MENSAL</t>
        </is>
      </c>
      <c r="G1396" t="n">
        <v>46068</v>
      </c>
      <c r="H1396" t="n">
        <v>46068</v>
      </c>
      <c r="I1396" t="n">
        <v>75</v>
      </c>
      <c r="J1396" t="inlineStr">
        <is>
          <t>CARTEIRA</t>
        </is>
      </c>
      <c r="K1396" t="inlineStr">
        <is>
          <t>CONTRATO</t>
        </is>
      </c>
      <c r="L1396" t="n">
        <v>2113.53</v>
      </c>
      <c r="M1396" t="inlineStr">
        <is>
          <t>IBIRAPITANGA FASE 3</t>
        </is>
      </c>
      <c r="N1396" s="142">
        <f>DATE(YEAR(G1396),MONTH(G1396),1)</f>
        <v/>
      </c>
      <c r="O1396" s="132">
        <f>IF(G1396&gt;$K$3,"Futuro","Atraso")</f>
        <v/>
      </c>
      <c r="P1396">
        <f>12*(YEAR(G1396)-YEAR($K$3))+(MONTH(G1396)-MONTH($K$3))</f>
        <v/>
      </c>
      <c r="Q1396" s="366">
        <f>IF(M1396="IBIRAPITANGA FASE 3",IF(O1396="Atraso",L1396,L1396/(1+$I$2)^P1396),IF(O1396="Atraso",L1396,L1396/(1+$I$1)^P1396))</f>
        <v/>
      </c>
      <c r="R1396">
        <f>IF(O1396="Atraso",$K$3-G1396,0)</f>
        <v/>
      </c>
      <c r="S1396">
        <f>IF(R1396&lt;=15,"Até 15",IF(R1396&lt;=30,"Entre 15 e 30",IF(R1396&lt;=60,"Entre 30 e 60",IF(R1396&lt;=90,"Entre 60 e 90",IF(R1396&lt;=120,"Entre 90 e 120",IF(R1396&lt;=150,"Entre 120 e 150",IF(R1396&lt;=180,"Entre 150 e 180","Superior a 180")))))))</f>
        <v/>
      </c>
    </row>
    <row r="1397">
      <c r="A1397" t="inlineStr">
        <is>
          <t>Q06L09</t>
        </is>
      </c>
      <c r="B1397" t="inlineStr">
        <is>
          <t>ADRIANA KOBA KODATO</t>
        </is>
      </c>
      <c r="C1397" t="n">
        <v>1</v>
      </c>
      <c r="D1397" t="inlineStr">
        <is>
          <t>IPCA</t>
        </is>
      </c>
      <c r="E1397" t="n">
        <v>0.009488792934583046</v>
      </c>
      <c r="F1397" t="inlineStr">
        <is>
          <t>MENSAL</t>
        </is>
      </c>
      <c r="G1397" t="n">
        <v>46096</v>
      </c>
      <c r="H1397" t="n">
        <v>46096</v>
      </c>
      <c r="I1397" t="n">
        <v>76</v>
      </c>
      <c r="J1397" t="inlineStr">
        <is>
          <t>CARTEIRA</t>
        </is>
      </c>
      <c r="K1397" t="inlineStr">
        <is>
          <t>CONTRATO</t>
        </is>
      </c>
      <c r="L1397" t="n">
        <v>2113.53</v>
      </c>
      <c r="M1397" t="inlineStr">
        <is>
          <t>IBIRAPITANGA FASE 3</t>
        </is>
      </c>
      <c r="N1397" s="142">
        <f>DATE(YEAR(G1397),MONTH(G1397),1)</f>
        <v/>
      </c>
      <c r="O1397" s="132">
        <f>IF(G1397&gt;$K$3,"Futuro","Atraso")</f>
        <v/>
      </c>
      <c r="P1397">
        <f>12*(YEAR(G1397)-YEAR($K$3))+(MONTH(G1397)-MONTH($K$3))</f>
        <v/>
      </c>
      <c r="Q1397" s="366">
        <f>IF(M1397="IBIRAPITANGA FASE 3",IF(O1397="Atraso",L1397,L1397/(1+$I$2)^P1397),IF(O1397="Atraso",L1397,L1397/(1+$I$1)^P1397))</f>
        <v/>
      </c>
      <c r="R1397">
        <f>IF(O1397="Atraso",$K$3-G1397,0)</f>
        <v/>
      </c>
      <c r="S1397">
        <f>IF(R1397&lt;=15,"Até 15",IF(R1397&lt;=30,"Entre 15 e 30",IF(R1397&lt;=60,"Entre 30 e 60",IF(R1397&lt;=90,"Entre 60 e 90",IF(R1397&lt;=120,"Entre 90 e 120",IF(R1397&lt;=150,"Entre 120 e 150",IF(R1397&lt;=180,"Entre 150 e 180","Superior a 180")))))))</f>
        <v/>
      </c>
    </row>
    <row r="1398">
      <c r="A1398" t="inlineStr">
        <is>
          <t>Q06L09</t>
        </is>
      </c>
      <c r="B1398" t="inlineStr">
        <is>
          <t>ADRIANA KOBA KODATO</t>
        </is>
      </c>
      <c r="C1398" t="n">
        <v>1</v>
      </c>
      <c r="D1398" t="inlineStr">
        <is>
          <t>IPCA</t>
        </is>
      </c>
      <c r="E1398" t="n">
        <v>0.009488792934583046</v>
      </c>
      <c r="F1398" t="inlineStr">
        <is>
          <t>MENSAL</t>
        </is>
      </c>
      <c r="G1398" t="n">
        <v>46127</v>
      </c>
      <c r="H1398" t="n">
        <v>46127</v>
      </c>
      <c r="I1398" t="n">
        <v>77</v>
      </c>
      <c r="J1398" t="inlineStr">
        <is>
          <t>CARTEIRA</t>
        </is>
      </c>
      <c r="K1398" t="inlineStr">
        <is>
          <t>CONTRATO</t>
        </is>
      </c>
      <c r="L1398" t="n">
        <v>2113.53</v>
      </c>
      <c r="M1398" t="inlineStr">
        <is>
          <t>IBIRAPITANGA FASE 3</t>
        </is>
      </c>
      <c r="N1398" s="142">
        <f>DATE(YEAR(G1398),MONTH(G1398),1)</f>
        <v/>
      </c>
      <c r="O1398" s="132">
        <f>IF(G1398&gt;$K$3,"Futuro","Atraso")</f>
        <v/>
      </c>
      <c r="P1398">
        <f>12*(YEAR(G1398)-YEAR($K$3))+(MONTH(G1398)-MONTH($K$3))</f>
        <v/>
      </c>
      <c r="Q1398" s="366">
        <f>IF(M1398="IBIRAPITANGA FASE 3",IF(O1398="Atraso",L1398,L1398/(1+$I$2)^P1398),IF(O1398="Atraso",L1398,L1398/(1+$I$1)^P1398))</f>
        <v/>
      </c>
      <c r="R1398">
        <f>IF(O1398="Atraso",$K$3-G1398,0)</f>
        <v/>
      </c>
      <c r="S1398">
        <f>IF(R1398&lt;=15,"Até 15",IF(R1398&lt;=30,"Entre 15 e 30",IF(R1398&lt;=60,"Entre 30 e 60",IF(R1398&lt;=90,"Entre 60 e 90",IF(R1398&lt;=120,"Entre 90 e 120",IF(R1398&lt;=150,"Entre 120 e 150",IF(R1398&lt;=180,"Entre 150 e 180","Superior a 180")))))))</f>
        <v/>
      </c>
    </row>
    <row r="1399">
      <c r="A1399" t="inlineStr">
        <is>
          <t>Q06L09</t>
        </is>
      </c>
      <c r="B1399" t="inlineStr">
        <is>
          <t>ADRIANA KOBA KODATO</t>
        </is>
      </c>
      <c r="C1399" t="n">
        <v>1</v>
      </c>
      <c r="D1399" t="inlineStr">
        <is>
          <t>IPCA</t>
        </is>
      </c>
      <c r="E1399" t="n">
        <v>0.009488792934583046</v>
      </c>
      <c r="F1399" t="inlineStr">
        <is>
          <t>MENSAL</t>
        </is>
      </c>
      <c r="G1399" t="n">
        <v>46157</v>
      </c>
      <c r="H1399" t="n">
        <v>46157</v>
      </c>
      <c r="I1399" t="n">
        <v>78</v>
      </c>
      <c r="J1399" t="inlineStr">
        <is>
          <t>CARTEIRA</t>
        </is>
      </c>
      <c r="K1399" t="inlineStr">
        <is>
          <t>CONTRATO</t>
        </is>
      </c>
      <c r="L1399" t="n">
        <v>2113.53</v>
      </c>
      <c r="M1399" t="inlineStr">
        <is>
          <t>IBIRAPITANGA FASE 3</t>
        </is>
      </c>
      <c r="N1399" s="142">
        <f>DATE(YEAR(G1399),MONTH(G1399),1)</f>
        <v/>
      </c>
      <c r="O1399" s="132">
        <f>IF(G1399&gt;$K$3,"Futuro","Atraso")</f>
        <v/>
      </c>
      <c r="P1399">
        <f>12*(YEAR(G1399)-YEAR($K$3))+(MONTH(G1399)-MONTH($K$3))</f>
        <v/>
      </c>
      <c r="Q1399" s="366">
        <f>IF(M1399="IBIRAPITANGA FASE 3",IF(O1399="Atraso",L1399,L1399/(1+$I$2)^P1399),IF(O1399="Atraso",L1399,L1399/(1+$I$1)^P1399))</f>
        <v/>
      </c>
      <c r="R1399">
        <f>IF(O1399="Atraso",$K$3-G1399,0)</f>
        <v/>
      </c>
      <c r="S1399">
        <f>IF(R1399&lt;=15,"Até 15",IF(R1399&lt;=30,"Entre 15 e 30",IF(R1399&lt;=60,"Entre 30 e 60",IF(R1399&lt;=90,"Entre 60 e 90",IF(R1399&lt;=120,"Entre 90 e 120",IF(R1399&lt;=150,"Entre 120 e 150",IF(R1399&lt;=180,"Entre 150 e 180","Superior a 180")))))))</f>
        <v/>
      </c>
    </row>
    <row r="1400">
      <c r="A1400" t="inlineStr">
        <is>
          <t>Q06L09</t>
        </is>
      </c>
      <c r="B1400" t="inlineStr">
        <is>
          <t>ADRIANA KOBA KODATO</t>
        </is>
      </c>
      <c r="C1400" t="n">
        <v>1</v>
      </c>
      <c r="D1400" t="inlineStr">
        <is>
          <t>IPCA</t>
        </is>
      </c>
      <c r="E1400" t="n">
        <v>0.009488792934583046</v>
      </c>
      <c r="F1400" t="inlineStr">
        <is>
          <t>MENSAL</t>
        </is>
      </c>
      <c r="G1400" t="n">
        <v>46188</v>
      </c>
      <c r="H1400" t="n">
        <v>46188</v>
      </c>
      <c r="I1400" t="n">
        <v>79</v>
      </c>
      <c r="J1400" t="inlineStr">
        <is>
          <t>CARTEIRA</t>
        </is>
      </c>
      <c r="K1400" t="inlineStr">
        <is>
          <t>CONTRATO</t>
        </is>
      </c>
      <c r="L1400" t="n">
        <v>2113.53</v>
      </c>
      <c r="M1400" t="inlineStr">
        <is>
          <t>IBIRAPITANGA FASE 3</t>
        </is>
      </c>
      <c r="N1400" s="142">
        <f>DATE(YEAR(G1400),MONTH(G1400),1)</f>
        <v/>
      </c>
      <c r="O1400" s="132">
        <f>IF(G1400&gt;$K$3,"Futuro","Atraso")</f>
        <v/>
      </c>
      <c r="P1400">
        <f>12*(YEAR(G1400)-YEAR($K$3))+(MONTH(G1400)-MONTH($K$3))</f>
        <v/>
      </c>
      <c r="Q1400" s="366">
        <f>IF(M1400="IBIRAPITANGA FASE 3",IF(O1400="Atraso",L1400,L1400/(1+$I$2)^P1400),IF(O1400="Atraso",L1400,L1400/(1+$I$1)^P1400))</f>
        <v/>
      </c>
      <c r="R1400">
        <f>IF(O1400="Atraso",$K$3-G1400,0)</f>
        <v/>
      </c>
      <c r="S1400">
        <f>IF(R1400&lt;=15,"Até 15",IF(R1400&lt;=30,"Entre 15 e 30",IF(R1400&lt;=60,"Entre 30 e 60",IF(R1400&lt;=90,"Entre 60 e 90",IF(R1400&lt;=120,"Entre 90 e 120",IF(R1400&lt;=150,"Entre 120 e 150",IF(R1400&lt;=180,"Entre 150 e 180","Superior a 180")))))))</f>
        <v/>
      </c>
    </row>
    <row r="1401">
      <c r="A1401" t="inlineStr">
        <is>
          <t>Q06L09</t>
        </is>
      </c>
      <c r="B1401" t="inlineStr">
        <is>
          <t>ADRIANA KOBA KODATO</t>
        </is>
      </c>
      <c r="C1401" t="n">
        <v>1</v>
      </c>
      <c r="D1401" t="inlineStr">
        <is>
          <t>IPCA</t>
        </is>
      </c>
      <c r="E1401" t="n">
        <v>0.009488792934583046</v>
      </c>
      <c r="F1401" t="inlineStr">
        <is>
          <t>MENSAL</t>
        </is>
      </c>
      <c r="G1401" t="n">
        <v>46218</v>
      </c>
      <c r="H1401" t="n">
        <v>46218</v>
      </c>
      <c r="I1401" t="n">
        <v>80</v>
      </c>
      <c r="J1401" t="inlineStr">
        <is>
          <t>CARTEIRA</t>
        </is>
      </c>
      <c r="K1401" t="inlineStr">
        <is>
          <t>CONTRATO</t>
        </is>
      </c>
      <c r="L1401" t="n">
        <v>2113.53</v>
      </c>
      <c r="M1401" t="inlineStr">
        <is>
          <t>IBIRAPITANGA FASE 3</t>
        </is>
      </c>
      <c r="N1401" s="142">
        <f>DATE(YEAR(G1401),MONTH(G1401),1)</f>
        <v/>
      </c>
      <c r="O1401" s="132">
        <f>IF(G1401&gt;$K$3,"Futuro","Atraso")</f>
        <v/>
      </c>
      <c r="P1401">
        <f>12*(YEAR(G1401)-YEAR($K$3))+(MONTH(G1401)-MONTH($K$3))</f>
        <v/>
      </c>
      <c r="Q1401" s="366">
        <f>IF(M1401="IBIRAPITANGA FASE 3",IF(O1401="Atraso",L1401,L1401/(1+$I$2)^P1401),IF(O1401="Atraso",L1401,L1401/(1+$I$1)^P1401))</f>
        <v/>
      </c>
      <c r="R1401">
        <f>IF(O1401="Atraso",$K$3-G1401,0)</f>
        <v/>
      </c>
      <c r="S1401">
        <f>IF(R1401&lt;=15,"Até 15",IF(R1401&lt;=30,"Entre 15 e 30",IF(R1401&lt;=60,"Entre 30 e 60",IF(R1401&lt;=90,"Entre 60 e 90",IF(R1401&lt;=120,"Entre 90 e 120",IF(R1401&lt;=150,"Entre 120 e 150",IF(R1401&lt;=180,"Entre 150 e 180","Superior a 180")))))))</f>
        <v/>
      </c>
    </row>
    <row r="1402">
      <c r="A1402" t="inlineStr">
        <is>
          <t>Q06L09</t>
        </is>
      </c>
      <c r="B1402" t="inlineStr">
        <is>
          <t>ADRIANA KOBA KODATO</t>
        </is>
      </c>
      <c r="C1402" t="n">
        <v>1</v>
      </c>
      <c r="D1402" t="inlineStr">
        <is>
          <t>IPCA</t>
        </is>
      </c>
      <c r="E1402" t="n">
        <v>0.009488792934583046</v>
      </c>
      <c r="F1402" t="inlineStr">
        <is>
          <t>MENSAL</t>
        </is>
      </c>
      <c r="G1402" t="n">
        <v>46249</v>
      </c>
      <c r="H1402" t="n">
        <v>46249</v>
      </c>
      <c r="I1402" t="n">
        <v>81</v>
      </c>
      <c r="J1402" t="inlineStr">
        <is>
          <t>CARTEIRA</t>
        </is>
      </c>
      <c r="K1402" t="inlineStr">
        <is>
          <t>CONTRATO</t>
        </is>
      </c>
      <c r="L1402" t="n">
        <v>2113.53</v>
      </c>
      <c r="M1402" t="inlineStr">
        <is>
          <t>IBIRAPITANGA FASE 3</t>
        </is>
      </c>
      <c r="N1402" s="142">
        <f>DATE(YEAR(G1402),MONTH(G1402),1)</f>
        <v/>
      </c>
      <c r="O1402" s="132">
        <f>IF(G1402&gt;$K$3,"Futuro","Atraso")</f>
        <v/>
      </c>
      <c r="P1402">
        <f>12*(YEAR(G1402)-YEAR($K$3))+(MONTH(G1402)-MONTH($K$3))</f>
        <v/>
      </c>
      <c r="Q1402" s="366">
        <f>IF(M1402="IBIRAPITANGA FASE 3",IF(O1402="Atraso",L1402,L1402/(1+$I$2)^P1402),IF(O1402="Atraso",L1402,L1402/(1+$I$1)^P1402))</f>
        <v/>
      </c>
      <c r="R1402">
        <f>IF(O1402="Atraso",$K$3-G1402,0)</f>
        <v/>
      </c>
      <c r="S1402">
        <f>IF(R1402&lt;=15,"Até 15",IF(R1402&lt;=30,"Entre 15 e 30",IF(R1402&lt;=60,"Entre 30 e 60",IF(R1402&lt;=90,"Entre 60 e 90",IF(R1402&lt;=120,"Entre 90 e 120",IF(R1402&lt;=150,"Entre 120 e 150",IF(R1402&lt;=180,"Entre 150 e 180","Superior a 180")))))))</f>
        <v/>
      </c>
    </row>
    <row r="1403">
      <c r="A1403" t="inlineStr">
        <is>
          <t>Q06L09</t>
        </is>
      </c>
      <c r="B1403" t="inlineStr">
        <is>
          <t>ADRIANA KOBA KODATO</t>
        </is>
      </c>
      <c r="C1403" t="n">
        <v>1</v>
      </c>
      <c r="D1403" t="inlineStr">
        <is>
          <t>IPCA</t>
        </is>
      </c>
      <c r="E1403" t="n">
        <v>0.009488792934583046</v>
      </c>
      <c r="F1403" t="inlineStr">
        <is>
          <t>MENSAL</t>
        </is>
      </c>
      <c r="G1403" t="n">
        <v>46280</v>
      </c>
      <c r="H1403" t="n">
        <v>46280</v>
      </c>
      <c r="I1403" t="n">
        <v>82</v>
      </c>
      <c r="J1403" t="inlineStr">
        <is>
          <t>CARTEIRA</t>
        </is>
      </c>
      <c r="K1403" t="inlineStr">
        <is>
          <t>CONTRATO</t>
        </is>
      </c>
      <c r="L1403" t="n">
        <v>2113.53</v>
      </c>
      <c r="M1403" t="inlineStr">
        <is>
          <t>IBIRAPITANGA FASE 3</t>
        </is>
      </c>
      <c r="N1403" s="142">
        <f>DATE(YEAR(G1403),MONTH(G1403),1)</f>
        <v/>
      </c>
      <c r="O1403" s="132">
        <f>IF(G1403&gt;$K$3,"Futuro","Atraso")</f>
        <v/>
      </c>
      <c r="P1403">
        <f>12*(YEAR(G1403)-YEAR($K$3))+(MONTH(G1403)-MONTH($K$3))</f>
        <v/>
      </c>
      <c r="Q1403" s="366">
        <f>IF(M1403="IBIRAPITANGA FASE 3",IF(O1403="Atraso",L1403,L1403/(1+$I$2)^P1403),IF(O1403="Atraso",L1403,L1403/(1+$I$1)^P1403))</f>
        <v/>
      </c>
      <c r="R1403">
        <f>IF(O1403="Atraso",$K$3-G1403,0)</f>
        <v/>
      </c>
      <c r="S1403">
        <f>IF(R1403&lt;=15,"Até 15",IF(R1403&lt;=30,"Entre 15 e 30",IF(R1403&lt;=60,"Entre 30 e 60",IF(R1403&lt;=90,"Entre 60 e 90",IF(R1403&lt;=120,"Entre 90 e 120",IF(R1403&lt;=150,"Entre 120 e 150",IF(R1403&lt;=180,"Entre 150 e 180","Superior a 180")))))))</f>
        <v/>
      </c>
    </row>
    <row r="1404">
      <c r="A1404" t="inlineStr">
        <is>
          <t>Q06L09</t>
        </is>
      </c>
      <c r="B1404" t="inlineStr">
        <is>
          <t>ADRIANA KOBA KODATO</t>
        </is>
      </c>
      <c r="C1404" t="n">
        <v>1</v>
      </c>
      <c r="D1404" t="inlineStr">
        <is>
          <t>IPCA</t>
        </is>
      </c>
      <c r="E1404" t="n">
        <v>0.009488792934583046</v>
      </c>
      <c r="F1404" t="inlineStr">
        <is>
          <t>MENSAL</t>
        </is>
      </c>
      <c r="G1404" t="n">
        <v>46310</v>
      </c>
      <c r="H1404" t="n">
        <v>46310</v>
      </c>
      <c r="I1404" t="n">
        <v>83</v>
      </c>
      <c r="J1404" t="inlineStr">
        <is>
          <t>CARTEIRA</t>
        </is>
      </c>
      <c r="K1404" t="inlineStr">
        <is>
          <t>CONTRATO</t>
        </is>
      </c>
      <c r="L1404" t="n">
        <v>2113.53</v>
      </c>
      <c r="M1404" t="inlineStr">
        <is>
          <t>IBIRAPITANGA FASE 3</t>
        </is>
      </c>
      <c r="N1404" s="142">
        <f>DATE(YEAR(G1404),MONTH(G1404),1)</f>
        <v/>
      </c>
      <c r="O1404" s="132">
        <f>IF(G1404&gt;$K$3,"Futuro","Atraso")</f>
        <v/>
      </c>
      <c r="P1404">
        <f>12*(YEAR(G1404)-YEAR($K$3))+(MONTH(G1404)-MONTH($K$3))</f>
        <v/>
      </c>
      <c r="Q1404" s="366">
        <f>IF(M1404="IBIRAPITANGA FASE 3",IF(O1404="Atraso",L1404,L1404/(1+$I$2)^P1404),IF(O1404="Atraso",L1404,L1404/(1+$I$1)^P1404))</f>
        <v/>
      </c>
      <c r="R1404">
        <f>IF(O1404="Atraso",$K$3-G1404,0)</f>
        <v/>
      </c>
      <c r="S1404">
        <f>IF(R1404&lt;=15,"Até 15",IF(R1404&lt;=30,"Entre 15 e 30",IF(R1404&lt;=60,"Entre 30 e 60",IF(R1404&lt;=90,"Entre 60 e 90",IF(R1404&lt;=120,"Entre 90 e 120",IF(R1404&lt;=150,"Entre 120 e 150",IF(R1404&lt;=180,"Entre 150 e 180","Superior a 180")))))))</f>
        <v/>
      </c>
    </row>
    <row r="1405">
      <c r="A1405" t="inlineStr">
        <is>
          <t>Q06L09</t>
        </is>
      </c>
      <c r="B1405" t="inlineStr">
        <is>
          <t>ADRIANA KOBA KODATO</t>
        </is>
      </c>
      <c r="C1405" t="n">
        <v>1</v>
      </c>
      <c r="D1405" t="inlineStr">
        <is>
          <t>IPCA</t>
        </is>
      </c>
      <c r="E1405" t="n">
        <v>0.009488792934583046</v>
      </c>
      <c r="F1405" t="inlineStr">
        <is>
          <t>MENSAL</t>
        </is>
      </c>
      <c r="G1405" t="n">
        <v>46341</v>
      </c>
      <c r="H1405" t="n">
        <v>46341</v>
      </c>
      <c r="I1405" t="n">
        <v>84</v>
      </c>
      <c r="J1405" t="inlineStr">
        <is>
          <t>CARTEIRA</t>
        </is>
      </c>
      <c r="K1405" t="inlineStr">
        <is>
          <t>CONTRATO</t>
        </is>
      </c>
      <c r="L1405" t="n">
        <v>2113.53</v>
      </c>
      <c r="M1405" t="inlineStr">
        <is>
          <t>IBIRAPITANGA FASE 3</t>
        </is>
      </c>
      <c r="N1405" s="142">
        <f>DATE(YEAR(G1405),MONTH(G1405),1)</f>
        <v/>
      </c>
      <c r="O1405" s="132">
        <f>IF(G1405&gt;$K$3,"Futuro","Atraso")</f>
        <v/>
      </c>
      <c r="P1405">
        <f>12*(YEAR(G1405)-YEAR($K$3))+(MONTH(G1405)-MONTH($K$3))</f>
        <v/>
      </c>
      <c r="Q1405" s="366">
        <f>IF(M1405="IBIRAPITANGA FASE 3",IF(O1405="Atraso",L1405,L1405/(1+$I$2)^P1405),IF(O1405="Atraso",L1405,L1405/(1+$I$1)^P1405))</f>
        <v/>
      </c>
      <c r="R1405">
        <f>IF(O1405="Atraso",$K$3-G1405,0)</f>
        <v/>
      </c>
      <c r="S1405">
        <f>IF(R1405&lt;=15,"Até 15",IF(R1405&lt;=30,"Entre 15 e 30",IF(R1405&lt;=60,"Entre 30 e 60",IF(R1405&lt;=90,"Entre 60 e 90",IF(R1405&lt;=120,"Entre 90 e 120",IF(R1405&lt;=150,"Entre 120 e 150",IF(R1405&lt;=180,"Entre 150 e 180","Superior a 180")))))))</f>
        <v/>
      </c>
    </row>
    <row r="1406">
      <c r="A1406" t="inlineStr">
        <is>
          <t>Q06L09</t>
        </is>
      </c>
      <c r="B1406" t="inlineStr">
        <is>
          <t>ADRIANA KOBA KODATO</t>
        </is>
      </c>
      <c r="C1406" t="n">
        <v>1</v>
      </c>
      <c r="D1406" t="inlineStr">
        <is>
          <t>IPCA</t>
        </is>
      </c>
      <c r="E1406" t="n">
        <v>0.009488792934583046</v>
      </c>
      <c r="F1406" t="inlineStr">
        <is>
          <t>MENSAL</t>
        </is>
      </c>
      <c r="G1406" t="n">
        <v>46371</v>
      </c>
      <c r="H1406" t="n">
        <v>46371</v>
      </c>
      <c r="I1406" t="n">
        <v>85</v>
      </c>
      <c r="J1406" t="inlineStr">
        <is>
          <t>CARTEIRA</t>
        </is>
      </c>
      <c r="K1406" t="inlineStr">
        <is>
          <t>CONTRATO</t>
        </is>
      </c>
      <c r="L1406" t="n">
        <v>2113.53</v>
      </c>
      <c r="M1406" t="inlineStr">
        <is>
          <t>IBIRAPITANGA FASE 3</t>
        </is>
      </c>
      <c r="N1406" s="142">
        <f>DATE(YEAR(G1406),MONTH(G1406),1)</f>
        <v/>
      </c>
      <c r="O1406" s="132">
        <f>IF(G1406&gt;$K$3,"Futuro","Atraso")</f>
        <v/>
      </c>
      <c r="P1406">
        <f>12*(YEAR(G1406)-YEAR($K$3))+(MONTH(G1406)-MONTH($K$3))</f>
        <v/>
      </c>
      <c r="Q1406" s="366">
        <f>IF(M1406="IBIRAPITANGA FASE 3",IF(O1406="Atraso",L1406,L1406/(1+$I$2)^P1406),IF(O1406="Atraso",L1406,L1406/(1+$I$1)^P1406))</f>
        <v/>
      </c>
      <c r="R1406">
        <f>IF(O1406="Atraso",$K$3-G1406,0)</f>
        <v/>
      </c>
      <c r="S1406">
        <f>IF(R1406&lt;=15,"Até 15",IF(R1406&lt;=30,"Entre 15 e 30",IF(R1406&lt;=60,"Entre 30 e 60",IF(R1406&lt;=90,"Entre 60 e 90",IF(R1406&lt;=120,"Entre 90 e 120",IF(R1406&lt;=150,"Entre 120 e 150",IF(R1406&lt;=180,"Entre 150 e 180","Superior a 180")))))))</f>
        <v/>
      </c>
    </row>
    <row r="1407">
      <c r="A1407" t="inlineStr">
        <is>
          <t>Q06L09</t>
        </is>
      </c>
      <c r="B1407" t="inlineStr">
        <is>
          <t>ADRIANA KOBA KODATO</t>
        </is>
      </c>
      <c r="C1407" t="n">
        <v>1</v>
      </c>
      <c r="D1407" t="inlineStr">
        <is>
          <t>IPCA</t>
        </is>
      </c>
      <c r="E1407" t="n">
        <v>0.009488792934583046</v>
      </c>
      <c r="F1407" t="inlineStr">
        <is>
          <t>MENSAL</t>
        </is>
      </c>
      <c r="G1407" t="n">
        <v>46402</v>
      </c>
      <c r="H1407" t="n">
        <v>46402</v>
      </c>
      <c r="I1407" t="n">
        <v>86</v>
      </c>
      <c r="J1407" t="inlineStr">
        <is>
          <t>CARTEIRA</t>
        </is>
      </c>
      <c r="K1407" t="inlineStr">
        <is>
          <t>CONTRATO</t>
        </is>
      </c>
      <c r="L1407" t="n">
        <v>2113.53</v>
      </c>
      <c r="M1407" t="inlineStr">
        <is>
          <t>IBIRAPITANGA FASE 3</t>
        </is>
      </c>
      <c r="N1407" s="142">
        <f>DATE(YEAR(G1407),MONTH(G1407),1)</f>
        <v/>
      </c>
      <c r="O1407" s="132">
        <f>IF(G1407&gt;$K$3,"Futuro","Atraso")</f>
        <v/>
      </c>
      <c r="P1407">
        <f>12*(YEAR(G1407)-YEAR($K$3))+(MONTH(G1407)-MONTH($K$3))</f>
        <v/>
      </c>
      <c r="Q1407" s="366">
        <f>IF(M1407="IBIRAPITANGA FASE 3",IF(O1407="Atraso",L1407,L1407/(1+$I$2)^P1407),IF(O1407="Atraso",L1407,L1407/(1+$I$1)^P1407))</f>
        <v/>
      </c>
      <c r="R1407">
        <f>IF(O1407="Atraso",$K$3-G1407,0)</f>
        <v/>
      </c>
      <c r="S1407">
        <f>IF(R1407&lt;=15,"Até 15",IF(R1407&lt;=30,"Entre 15 e 30",IF(R1407&lt;=60,"Entre 30 e 60",IF(R1407&lt;=90,"Entre 60 e 90",IF(R1407&lt;=120,"Entre 90 e 120",IF(R1407&lt;=150,"Entre 120 e 150",IF(R1407&lt;=180,"Entre 150 e 180","Superior a 180")))))))</f>
        <v/>
      </c>
    </row>
    <row r="1408">
      <c r="A1408" t="inlineStr">
        <is>
          <t>Q06L09</t>
        </is>
      </c>
      <c r="B1408" t="inlineStr">
        <is>
          <t>ADRIANA KOBA KODATO</t>
        </is>
      </c>
      <c r="C1408" t="n">
        <v>1</v>
      </c>
      <c r="D1408" t="inlineStr">
        <is>
          <t>IPCA</t>
        </is>
      </c>
      <c r="E1408" t="n">
        <v>0.009488792934583046</v>
      </c>
      <c r="F1408" t="inlineStr">
        <is>
          <t>MENSAL</t>
        </is>
      </c>
      <c r="G1408" t="n">
        <v>46433</v>
      </c>
      <c r="H1408" t="n">
        <v>46433</v>
      </c>
      <c r="I1408" t="n">
        <v>87</v>
      </c>
      <c r="J1408" t="inlineStr">
        <is>
          <t>CARTEIRA</t>
        </is>
      </c>
      <c r="K1408" t="inlineStr">
        <is>
          <t>CONTRATO</t>
        </is>
      </c>
      <c r="L1408" t="n">
        <v>2113.53</v>
      </c>
      <c r="M1408" t="inlineStr">
        <is>
          <t>IBIRAPITANGA FASE 3</t>
        </is>
      </c>
      <c r="N1408" s="142">
        <f>DATE(YEAR(G1408),MONTH(G1408),1)</f>
        <v/>
      </c>
      <c r="O1408" s="132">
        <f>IF(G1408&gt;$K$3,"Futuro","Atraso")</f>
        <v/>
      </c>
      <c r="P1408">
        <f>12*(YEAR(G1408)-YEAR($K$3))+(MONTH(G1408)-MONTH($K$3))</f>
        <v/>
      </c>
      <c r="Q1408" s="366">
        <f>IF(M1408="IBIRAPITANGA FASE 3",IF(O1408="Atraso",L1408,L1408/(1+$I$2)^P1408),IF(O1408="Atraso",L1408,L1408/(1+$I$1)^P1408))</f>
        <v/>
      </c>
      <c r="R1408">
        <f>IF(O1408="Atraso",$K$3-G1408,0)</f>
        <v/>
      </c>
      <c r="S1408">
        <f>IF(R1408&lt;=15,"Até 15",IF(R1408&lt;=30,"Entre 15 e 30",IF(R1408&lt;=60,"Entre 30 e 60",IF(R1408&lt;=90,"Entre 60 e 90",IF(R1408&lt;=120,"Entre 90 e 120",IF(R1408&lt;=150,"Entre 120 e 150",IF(R1408&lt;=180,"Entre 150 e 180","Superior a 180")))))))</f>
        <v/>
      </c>
    </row>
    <row r="1409">
      <c r="A1409" t="inlineStr">
        <is>
          <t>Q06L09</t>
        </is>
      </c>
      <c r="B1409" t="inlineStr">
        <is>
          <t>ADRIANA KOBA KODATO</t>
        </is>
      </c>
      <c r="C1409" t="n">
        <v>1</v>
      </c>
      <c r="D1409" t="inlineStr">
        <is>
          <t>IPCA</t>
        </is>
      </c>
      <c r="E1409" t="n">
        <v>0.009488792934583046</v>
      </c>
      <c r="F1409" t="inlineStr">
        <is>
          <t>MENSAL</t>
        </is>
      </c>
      <c r="G1409" t="n">
        <v>46461</v>
      </c>
      <c r="H1409" t="n">
        <v>46461</v>
      </c>
      <c r="I1409" t="n">
        <v>88</v>
      </c>
      <c r="J1409" t="inlineStr">
        <is>
          <t>CARTEIRA</t>
        </is>
      </c>
      <c r="K1409" t="inlineStr">
        <is>
          <t>CONTRATO</t>
        </is>
      </c>
      <c r="L1409" t="n">
        <v>2113.53</v>
      </c>
      <c r="M1409" t="inlineStr">
        <is>
          <t>IBIRAPITANGA FASE 3</t>
        </is>
      </c>
      <c r="N1409" s="142">
        <f>DATE(YEAR(G1409),MONTH(G1409),1)</f>
        <v/>
      </c>
      <c r="O1409" s="132">
        <f>IF(G1409&gt;$K$3,"Futuro","Atraso")</f>
        <v/>
      </c>
      <c r="P1409">
        <f>12*(YEAR(G1409)-YEAR($K$3))+(MONTH(G1409)-MONTH($K$3))</f>
        <v/>
      </c>
      <c r="Q1409" s="366">
        <f>IF(M1409="IBIRAPITANGA FASE 3",IF(O1409="Atraso",L1409,L1409/(1+$I$2)^P1409),IF(O1409="Atraso",L1409,L1409/(1+$I$1)^P1409))</f>
        <v/>
      </c>
      <c r="R1409">
        <f>IF(O1409="Atraso",$K$3-G1409,0)</f>
        <v/>
      </c>
      <c r="S1409">
        <f>IF(R1409&lt;=15,"Até 15",IF(R1409&lt;=30,"Entre 15 e 30",IF(R1409&lt;=60,"Entre 30 e 60",IF(R1409&lt;=90,"Entre 60 e 90",IF(R1409&lt;=120,"Entre 90 e 120",IF(R1409&lt;=150,"Entre 120 e 150",IF(R1409&lt;=180,"Entre 150 e 180","Superior a 180")))))))</f>
        <v/>
      </c>
    </row>
    <row r="1410">
      <c r="A1410" t="inlineStr">
        <is>
          <t>Q06L09</t>
        </is>
      </c>
      <c r="B1410" t="inlineStr">
        <is>
          <t>ADRIANA KOBA KODATO</t>
        </is>
      </c>
      <c r="C1410" t="n">
        <v>1</v>
      </c>
      <c r="D1410" t="inlineStr">
        <is>
          <t>IPCA</t>
        </is>
      </c>
      <c r="E1410" t="n">
        <v>0.009488792934583046</v>
      </c>
      <c r="F1410" t="inlineStr">
        <is>
          <t>MENSAL</t>
        </is>
      </c>
      <c r="G1410" t="n">
        <v>46492</v>
      </c>
      <c r="H1410" t="n">
        <v>46492</v>
      </c>
      <c r="I1410" t="n">
        <v>89</v>
      </c>
      <c r="J1410" t="inlineStr">
        <is>
          <t>CARTEIRA</t>
        </is>
      </c>
      <c r="K1410" t="inlineStr">
        <is>
          <t>CONTRATO</t>
        </is>
      </c>
      <c r="L1410" t="n">
        <v>2113.53</v>
      </c>
      <c r="M1410" t="inlineStr">
        <is>
          <t>IBIRAPITANGA FASE 3</t>
        </is>
      </c>
      <c r="N1410" s="142">
        <f>DATE(YEAR(G1410),MONTH(G1410),1)</f>
        <v/>
      </c>
      <c r="O1410" s="132">
        <f>IF(G1410&gt;$K$3,"Futuro","Atraso")</f>
        <v/>
      </c>
      <c r="P1410">
        <f>12*(YEAR(G1410)-YEAR($K$3))+(MONTH(G1410)-MONTH($K$3))</f>
        <v/>
      </c>
      <c r="Q1410" s="366">
        <f>IF(M1410="IBIRAPITANGA FASE 3",IF(O1410="Atraso",L1410,L1410/(1+$I$2)^P1410),IF(O1410="Atraso",L1410,L1410/(1+$I$1)^P1410))</f>
        <v/>
      </c>
      <c r="R1410">
        <f>IF(O1410="Atraso",$K$3-G1410,0)</f>
        <v/>
      </c>
      <c r="S1410">
        <f>IF(R1410&lt;=15,"Até 15",IF(R1410&lt;=30,"Entre 15 e 30",IF(R1410&lt;=60,"Entre 30 e 60",IF(R1410&lt;=90,"Entre 60 e 90",IF(R1410&lt;=120,"Entre 90 e 120",IF(R1410&lt;=150,"Entre 120 e 150",IF(R1410&lt;=180,"Entre 150 e 180","Superior a 180")))))))</f>
        <v/>
      </c>
    </row>
    <row r="1411">
      <c r="A1411" t="inlineStr">
        <is>
          <t>Q06L09</t>
        </is>
      </c>
      <c r="B1411" t="inlineStr">
        <is>
          <t>ADRIANA KOBA KODATO</t>
        </is>
      </c>
      <c r="C1411" t="n">
        <v>1</v>
      </c>
      <c r="D1411" t="inlineStr">
        <is>
          <t>IPCA</t>
        </is>
      </c>
      <c r="E1411" t="n">
        <v>0.009488792934583046</v>
      </c>
      <c r="F1411" t="inlineStr">
        <is>
          <t>MENSAL</t>
        </is>
      </c>
      <c r="G1411" t="n">
        <v>46522</v>
      </c>
      <c r="H1411" t="n">
        <v>46522</v>
      </c>
      <c r="I1411" t="n">
        <v>90</v>
      </c>
      <c r="J1411" t="inlineStr">
        <is>
          <t>CARTEIRA</t>
        </is>
      </c>
      <c r="K1411" t="inlineStr">
        <is>
          <t>CONTRATO</t>
        </is>
      </c>
      <c r="L1411" t="n">
        <v>2113.53</v>
      </c>
      <c r="M1411" t="inlineStr">
        <is>
          <t>IBIRAPITANGA FASE 3</t>
        </is>
      </c>
      <c r="N1411" s="142">
        <f>DATE(YEAR(G1411),MONTH(G1411),1)</f>
        <v/>
      </c>
      <c r="O1411" s="132">
        <f>IF(G1411&gt;$K$3,"Futuro","Atraso")</f>
        <v/>
      </c>
      <c r="P1411">
        <f>12*(YEAR(G1411)-YEAR($K$3))+(MONTH(G1411)-MONTH($K$3))</f>
        <v/>
      </c>
      <c r="Q1411" s="366">
        <f>IF(M1411="IBIRAPITANGA FASE 3",IF(O1411="Atraso",L1411,L1411/(1+$I$2)^P1411),IF(O1411="Atraso",L1411,L1411/(1+$I$1)^P1411))</f>
        <v/>
      </c>
      <c r="R1411">
        <f>IF(O1411="Atraso",$K$3-G1411,0)</f>
        <v/>
      </c>
      <c r="S1411">
        <f>IF(R1411&lt;=15,"Até 15",IF(R1411&lt;=30,"Entre 15 e 30",IF(R1411&lt;=60,"Entre 30 e 60",IF(R1411&lt;=90,"Entre 60 e 90",IF(R1411&lt;=120,"Entre 90 e 120",IF(R1411&lt;=150,"Entre 120 e 150",IF(R1411&lt;=180,"Entre 150 e 180","Superior a 180")))))))</f>
        <v/>
      </c>
    </row>
    <row r="1412">
      <c r="A1412" t="inlineStr">
        <is>
          <t>Q06L09</t>
        </is>
      </c>
      <c r="B1412" t="inlineStr">
        <is>
          <t>ADRIANA KOBA KODATO</t>
        </is>
      </c>
      <c r="C1412" t="n">
        <v>1</v>
      </c>
      <c r="D1412" t="inlineStr">
        <is>
          <t>IPCA</t>
        </is>
      </c>
      <c r="E1412" t="n">
        <v>0.009488792934583046</v>
      </c>
      <c r="F1412" t="inlineStr">
        <is>
          <t>MENSAL</t>
        </is>
      </c>
      <c r="G1412" t="n">
        <v>46553</v>
      </c>
      <c r="H1412" t="n">
        <v>46553</v>
      </c>
      <c r="I1412" t="n">
        <v>91</v>
      </c>
      <c r="J1412" t="inlineStr">
        <is>
          <t>CARTEIRA</t>
        </is>
      </c>
      <c r="K1412" t="inlineStr">
        <is>
          <t>CONTRATO</t>
        </is>
      </c>
      <c r="L1412" t="n">
        <v>2113.53</v>
      </c>
      <c r="M1412" t="inlineStr">
        <is>
          <t>IBIRAPITANGA FASE 3</t>
        </is>
      </c>
      <c r="N1412" s="142">
        <f>DATE(YEAR(G1412),MONTH(G1412),1)</f>
        <v/>
      </c>
      <c r="O1412" s="132">
        <f>IF(G1412&gt;$K$3,"Futuro","Atraso")</f>
        <v/>
      </c>
      <c r="P1412">
        <f>12*(YEAR(G1412)-YEAR($K$3))+(MONTH(G1412)-MONTH($K$3))</f>
        <v/>
      </c>
      <c r="Q1412" s="366">
        <f>IF(M1412="IBIRAPITANGA FASE 3",IF(O1412="Atraso",L1412,L1412/(1+$I$2)^P1412),IF(O1412="Atraso",L1412,L1412/(1+$I$1)^P1412))</f>
        <v/>
      </c>
      <c r="R1412">
        <f>IF(O1412="Atraso",$K$3-G1412,0)</f>
        <v/>
      </c>
      <c r="S1412">
        <f>IF(R1412&lt;=15,"Até 15",IF(R1412&lt;=30,"Entre 15 e 30",IF(R1412&lt;=60,"Entre 30 e 60",IF(R1412&lt;=90,"Entre 60 e 90",IF(R1412&lt;=120,"Entre 90 e 120",IF(R1412&lt;=150,"Entre 120 e 150",IF(R1412&lt;=180,"Entre 150 e 180","Superior a 180")))))))</f>
        <v/>
      </c>
    </row>
    <row r="1413">
      <c r="A1413" t="inlineStr">
        <is>
          <t>Q06L09</t>
        </is>
      </c>
      <c r="B1413" t="inlineStr">
        <is>
          <t>ADRIANA KOBA KODATO</t>
        </is>
      </c>
      <c r="C1413" t="n">
        <v>1</v>
      </c>
      <c r="D1413" t="inlineStr">
        <is>
          <t>IPCA</t>
        </is>
      </c>
      <c r="E1413" t="n">
        <v>0.009488792934583046</v>
      </c>
      <c r="F1413" t="inlineStr">
        <is>
          <t>MENSAL</t>
        </is>
      </c>
      <c r="G1413" t="n">
        <v>46583</v>
      </c>
      <c r="H1413" t="n">
        <v>46583</v>
      </c>
      <c r="I1413" t="n">
        <v>92</v>
      </c>
      <c r="J1413" t="inlineStr">
        <is>
          <t>CARTEIRA</t>
        </is>
      </c>
      <c r="K1413" t="inlineStr">
        <is>
          <t>CONTRATO</t>
        </is>
      </c>
      <c r="L1413" t="n">
        <v>2113.53</v>
      </c>
      <c r="M1413" t="inlineStr">
        <is>
          <t>IBIRAPITANGA FASE 3</t>
        </is>
      </c>
      <c r="N1413" s="142">
        <f>DATE(YEAR(G1413),MONTH(G1413),1)</f>
        <v/>
      </c>
      <c r="O1413" s="132">
        <f>IF(G1413&gt;$K$3,"Futuro","Atraso")</f>
        <v/>
      </c>
      <c r="P1413">
        <f>12*(YEAR(G1413)-YEAR($K$3))+(MONTH(G1413)-MONTH($K$3))</f>
        <v/>
      </c>
      <c r="Q1413" s="366">
        <f>IF(M1413="IBIRAPITANGA FASE 3",IF(O1413="Atraso",L1413,L1413/(1+$I$2)^P1413),IF(O1413="Atraso",L1413,L1413/(1+$I$1)^P1413))</f>
        <v/>
      </c>
      <c r="R1413">
        <f>IF(O1413="Atraso",$K$3-G1413,0)</f>
        <v/>
      </c>
      <c r="S1413">
        <f>IF(R1413&lt;=15,"Até 15",IF(R1413&lt;=30,"Entre 15 e 30",IF(R1413&lt;=60,"Entre 30 e 60",IF(R1413&lt;=90,"Entre 60 e 90",IF(R1413&lt;=120,"Entre 90 e 120",IF(R1413&lt;=150,"Entre 120 e 150",IF(R1413&lt;=180,"Entre 150 e 180","Superior a 180")))))))</f>
        <v/>
      </c>
    </row>
    <row r="1414">
      <c r="A1414" t="inlineStr">
        <is>
          <t>Q06L09</t>
        </is>
      </c>
      <c r="B1414" t="inlineStr">
        <is>
          <t>ADRIANA KOBA KODATO</t>
        </is>
      </c>
      <c r="C1414" t="n">
        <v>1</v>
      </c>
      <c r="D1414" t="inlineStr">
        <is>
          <t>IPCA</t>
        </is>
      </c>
      <c r="E1414" t="n">
        <v>0.009488792934583046</v>
      </c>
      <c r="F1414" t="inlineStr">
        <is>
          <t>MENSAL</t>
        </is>
      </c>
      <c r="G1414" t="n">
        <v>46614</v>
      </c>
      <c r="H1414" t="n">
        <v>46614</v>
      </c>
      <c r="I1414" t="n">
        <v>93</v>
      </c>
      <c r="J1414" t="inlineStr">
        <is>
          <t>CARTEIRA</t>
        </is>
      </c>
      <c r="K1414" t="inlineStr">
        <is>
          <t>CONTRATO</t>
        </is>
      </c>
      <c r="L1414" t="n">
        <v>2113.53</v>
      </c>
      <c r="M1414" t="inlineStr">
        <is>
          <t>IBIRAPITANGA FASE 3</t>
        </is>
      </c>
      <c r="N1414" s="142">
        <f>DATE(YEAR(G1414),MONTH(G1414),1)</f>
        <v/>
      </c>
      <c r="O1414" s="132">
        <f>IF(G1414&gt;$K$3,"Futuro","Atraso")</f>
        <v/>
      </c>
      <c r="P1414">
        <f>12*(YEAR(G1414)-YEAR($K$3))+(MONTH(G1414)-MONTH($K$3))</f>
        <v/>
      </c>
      <c r="Q1414" s="366">
        <f>IF(M1414="IBIRAPITANGA FASE 3",IF(O1414="Atraso",L1414,L1414/(1+$I$2)^P1414),IF(O1414="Atraso",L1414,L1414/(1+$I$1)^P1414))</f>
        <v/>
      </c>
      <c r="R1414">
        <f>IF(O1414="Atraso",$K$3-G1414,0)</f>
        <v/>
      </c>
      <c r="S1414">
        <f>IF(R1414&lt;=15,"Até 15",IF(R1414&lt;=30,"Entre 15 e 30",IF(R1414&lt;=60,"Entre 30 e 60",IF(R1414&lt;=90,"Entre 60 e 90",IF(R1414&lt;=120,"Entre 90 e 120",IF(R1414&lt;=150,"Entre 120 e 150",IF(R1414&lt;=180,"Entre 150 e 180","Superior a 180")))))))</f>
        <v/>
      </c>
    </row>
    <row r="1415">
      <c r="A1415" t="inlineStr">
        <is>
          <t>Q06L09</t>
        </is>
      </c>
      <c r="B1415" t="inlineStr">
        <is>
          <t>ADRIANA KOBA KODATO</t>
        </is>
      </c>
      <c r="C1415" t="n">
        <v>1</v>
      </c>
      <c r="D1415" t="inlineStr">
        <is>
          <t>IPCA</t>
        </is>
      </c>
      <c r="E1415" t="n">
        <v>0.009488792934583046</v>
      </c>
      <c r="F1415" t="inlineStr">
        <is>
          <t>MENSAL</t>
        </is>
      </c>
      <c r="G1415" t="n">
        <v>46645</v>
      </c>
      <c r="H1415" t="n">
        <v>46645</v>
      </c>
      <c r="I1415" t="n">
        <v>94</v>
      </c>
      <c r="J1415" t="inlineStr">
        <is>
          <t>CARTEIRA</t>
        </is>
      </c>
      <c r="K1415" t="inlineStr">
        <is>
          <t>CONTRATO</t>
        </is>
      </c>
      <c r="L1415" t="n">
        <v>2113.53</v>
      </c>
      <c r="M1415" t="inlineStr">
        <is>
          <t>IBIRAPITANGA FASE 3</t>
        </is>
      </c>
      <c r="N1415" s="142">
        <f>DATE(YEAR(G1415),MONTH(G1415),1)</f>
        <v/>
      </c>
      <c r="O1415" s="132">
        <f>IF(G1415&gt;$K$3,"Futuro","Atraso")</f>
        <v/>
      </c>
      <c r="P1415">
        <f>12*(YEAR(G1415)-YEAR($K$3))+(MONTH(G1415)-MONTH($K$3))</f>
        <v/>
      </c>
      <c r="Q1415" s="366">
        <f>IF(M1415="IBIRAPITANGA FASE 3",IF(O1415="Atraso",L1415,L1415/(1+$I$2)^P1415),IF(O1415="Atraso",L1415,L1415/(1+$I$1)^P1415))</f>
        <v/>
      </c>
      <c r="R1415">
        <f>IF(O1415="Atraso",$K$3-G1415,0)</f>
        <v/>
      </c>
      <c r="S1415">
        <f>IF(R1415&lt;=15,"Até 15",IF(R1415&lt;=30,"Entre 15 e 30",IF(R1415&lt;=60,"Entre 30 e 60",IF(R1415&lt;=90,"Entre 60 e 90",IF(R1415&lt;=120,"Entre 90 e 120",IF(R1415&lt;=150,"Entre 120 e 150",IF(R1415&lt;=180,"Entre 150 e 180","Superior a 180")))))))</f>
        <v/>
      </c>
    </row>
    <row r="1416">
      <c r="A1416" t="inlineStr">
        <is>
          <t>Q06L09</t>
        </is>
      </c>
      <c r="B1416" t="inlineStr">
        <is>
          <t>ADRIANA KOBA KODATO</t>
        </is>
      </c>
      <c r="C1416" t="n">
        <v>1</v>
      </c>
      <c r="D1416" t="inlineStr">
        <is>
          <t>IPCA</t>
        </is>
      </c>
      <c r="E1416" t="n">
        <v>0.009488792934583046</v>
      </c>
      <c r="F1416" t="inlineStr">
        <is>
          <t>MENSAL</t>
        </is>
      </c>
      <c r="G1416" t="n">
        <v>46675</v>
      </c>
      <c r="H1416" t="n">
        <v>46675</v>
      </c>
      <c r="I1416" t="n">
        <v>95</v>
      </c>
      <c r="J1416" t="inlineStr">
        <is>
          <t>CARTEIRA</t>
        </is>
      </c>
      <c r="K1416" t="inlineStr">
        <is>
          <t>CONTRATO</t>
        </is>
      </c>
      <c r="L1416" t="n">
        <v>2113.53</v>
      </c>
      <c r="M1416" t="inlineStr">
        <is>
          <t>IBIRAPITANGA FASE 3</t>
        </is>
      </c>
      <c r="N1416" s="142">
        <f>DATE(YEAR(G1416),MONTH(G1416),1)</f>
        <v/>
      </c>
      <c r="O1416" s="132">
        <f>IF(G1416&gt;$K$3,"Futuro","Atraso")</f>
        <v/>
      </c>
      <c r="P1416">
        <f>12*(YEAR(G1416)-YEAR($K$3))+(MONTH(G1416)-MONTH($K$3))</f>
        <v/>
      </c>
      <c r="Q1416" s="366">
        <f>IF(M1416="IBIRAPITANGA FASE 3",IF(O1416="Atraso",L1416,L1416/(1+$I$2)^P1416),IF(O1416="Atraso",L1416,L1416/(1+$I$1)^P1416))</f>
        <v/>
      </c>
      <c r="R1416">
        <f>IF(O1416="Atraso",$K$3-G1416,0)</f>
        <v/>
      </c>
      <c r="S1416">
        <f>IF(R1416&lt;=15,"Até 15",IF(R1416&lt;=30,"Entre 15 e 30",IF(R1416&lt;=60,"Entre 30 e 60",IF(R1416&lt;=90,"Entre 60 e 90",IF(R1416&lt;=120,"Entre 90 e 120",IF(R1416&lt;=150,"Entre 120 e 150",IF(R1416&lt;=180,"Entre 150 e 180","Superior a 180")))))))</f>
        <v/>
      </c>
    </row>
    <row r="1417">
      <c r="A1417" t="inlineStr">
        <is>
          <t>Q06L09</t>
        </is>
      </c>
      <c r="B1417" t="inlineStr">
        <is>
          <t>ADRIANA KOBA KODATO</t>
        </is>
      </c>
      <c r="C1417" t="n">
        <v>1</v>
      </c>
      <c r="D1417" t="inlineStr">
        <is>
          <t>IPCA</t>
        </is>
      </c>
      <c r="E1417" t="n">
        <v>0.009488792934583046</v>
      </c>
      <c r="F1417" t="inlineStr">
        <is>
          <t>MENSAL</t>
        </is>
      </c>
      <c r="G1417" t="n">
        <v>46706</v>
      </c>
      <c r="H1417" t="n">
        <v>46706</v>
      </c>
      <c r="I1417" t="n">
        <v>96</v>
      </c>
      <c r="J1417" t="inlineStr">
        <is>
          <t>CARTEIRA</t>
        </is>
      </c>
      <c r="K1417" t="inlineStr">
        <is>
          <t>CONTRATO</t>
        </is>
      </c>
      <c r="L1417" t="n">
        <v>2113.53</v>
      </c>
      <c r="M1417" t="inlineStr">
        <is>
          <t>IBIRAPITANGA FASE 3</t>
        </is>
      </c>
      <c r="N1417" s="142">
        <f>DATE(YEAR(G1417),MONTH(G1417),1)</f>
        <v/>
      </c>
      <c r="O1417" s="132">
        <f>IF(G1417&gt;$K$3,"Futuro","Atraso")</f>
        <v/>
      </c>
      <c r="P1417">
        <f>12*(YEAR(G1417)-YEAR($K$3))+(MONTH(G1417)-MONTH($K$3))</f>
        <v/>
      </c>
      <c r="Q1417" s="366">
        <f>IF(M1417="IBIRAPITANGA FASE 3",IF(O1417="Atraso",L1417,L1417/(1+$I$2)^P1417),IF(O1417="Atraso",L1417,L1417/(1+$I$1)^P1417))</f>
        <v/>
      </c>
      <c r="R1417">
        <f>IF(O1417="Atraso",$K$3-G1417,0)</f>
        <v/>
      </c>
      <c r="S1417">
        <f>IF(R1417&lt;=15,"Até 15",IF(R1417&lt;=30,"Entre 15 e 30",IF(R1417&lt;=60,"Entre 30 e 60",IF(R1417&lt;=90,"Entre 60 e 90",IF(R1417&lt;=120,"Entre 90 e 120",IF(R1417&lt;=150,"Entre 120 e 150",IF(R1417&lt;=180,"Entre 150 e 180","Superior a 180")))))))</f>
        <v/>
      </c>
    </row>
    <row r="1418">
      <c r="A1418" t="inlineStr">
        <is>
          <t>Q06L09</t>
        </is>
      </c>
      <c r="B1418" t="inlineStr">
        <is>
          <t>ADRIANA KOBA KODATO</t>
        </is>
      </c>
      <c r="C1418" t="n">
        <v>1</v>
      </c>
      <c r="D1418" t="inlineStr">
        <is>
          <t>IPCA</t>
        </is>
      </c>
      <c r="E1418" t="n">
        <v>0.009488792934583046</v>
      </c>
      <c r="F1418" t="inlineStr">
        <is>
          <t>MENSAL</t>
        </is>
      </c>
      <c r="G1418" t="n">
        <v>46736</v>
      </c>
      <c r="H1418" t="n">
        <v>46736</v>
      </c>
      <c r="I1418" t="n">
        <v>97</v>
      </c>
      <c r="J1418" t="inlineStr">
        <is>
          <t>CARTEIRA</t>
        </is>
      </c>
      <c r="K1418" t="inlineStr">
        <is>
          <t>CONTRATO</t>
        </is>
      </c>
      <c r="L1418" t="n">
        <v>2113.53</v>
      </c>
      <c r="M1418" t="inlineStr">
        <is>
          <t>IBIRAPITANGA FASE 3</t>
        </is>
      </c>
      <c r="N1418" s="142">
        <f>DATE(YEAR(G1418),MONTH(G1418),1)</f>
        <v/>
      </c>
      <c r="O1418" s="132">
        <f>IF(G1418&gt;$K$3,"Futuro","Atraso")</f>
        <v/>
      </c>
      <c r="P1418">
        <f>12*(YEAR(G1418)-YEAR($K$3))+(MONTH(G1418)-MONTH($K$3))</f>
        <v/>
      </c>
      <c r="Q1418" s="366">
        <f>IF(M1418="IBIRAPITANGA FASE 3",IF(O1418="Atraso",L1418,L1418/(1+$I$2)^P1418),IF(O1418="Atraso",L1418,L1418/(1+$I$1)^P1418))</f>
        <v/>
      </c>
      <c r="R1418">
        <f>IF(O1418="Atraso",$K$3-G1418,0)</f>
        <v/>
      </c>
      <c r="S1418">
        <f>IF(R1418&lt;=15,"Até 15",IF(R1418&lt;=30,"Entre 15 e 30",IF(R1418&lt;=60,"Entre 30 e 60",IF(R1418&lt;=90,"Entre 60 e 90",IF(R1418&lt;=120,"Entre 90 e 120",IF(R1418&lt;=150,"Entre 120 e 150",IF(R1418&lt;=180,"Entre 150 e 180","Superior a 180")))))))</f>
        <v/>
      </c>
    </row>
    <row r="1419">
      <c r="A1419" t="inlineStr">
        <is>
          <t>Q06L09</t>
        </is>
      </c>
      <c r="B1419" t="inlineStr">
        <is>
          <t>ADRIANA KOBA KODATO</t>
        </is>
      </c>
      <c r="C1419" t="n">
        <v>1</v>
      </c>
      <c r="D1419" t="inlineStr">
        <is>
          <t>IPCA</t>
        </is>
      </c>
      <c r="E1419" t="n">
        <v>0.009488792934583046</v>
      </c>
      <c r="F1419" t="inlineStr">
        <is>
          <t>MENSAL</t>
        </is>
      </c>
      <c r="G1419" t="n">
        <v>46767</v>
      </c>
      <c r="H1419" t="n">
        <v>46767</v>
      </c>
      <c r="I1419" t="n">
        <v>98</v>
      </c>
      <c r="J1419" t="inlineStr">
        <is>
          <t>CARTEIRA</t>
        </is>
      </c>
      <c r="K1419" t="inlineStr">
        <is>
          <t>CONTRATO</t>
        </is>
      </c>
      <c r="L1419" t="n">
        <v>2113.53</v>
      </c>
      <c r="M1419" t="inlineStr">
        <is>
          <t>IBIRAPITANGA FASE 3</t>
        </is>
      </c>
      <c r="N1419" s="142">
        <f>DATE(YEAR(G1419),MONTH(G1419),1)</f>
        <v/>
      </c>
      <c r="O1419" s="132">
        <f>IF(G1419&gt;$K$3,"Futuro","Atraso")</f>
        <v/>
      </c>
      <c r="P1419">
        <f>12*(YEAR(G1419)-YEAR($K$3))+(MONTH(G1419)-MONTH($K$3))</f>
        <v/>
      </c>
      <c r="Q1419" s="366">
        <f>IF(M1419="IBIRAPITANGA FASE 3",IF(O1419="Atraso",L1419,L1419/(1+$I$2)^P1419),IF(O1419="Atraso",L1419,L1419/(1+$I$1)^P1419))</f>
        <v/>
      </c>
      <c r="R1419">
        <f>IF(O1419="Atraso",$K$3-G1419,0)</f>
        <v/>
      </c>
      <c r="S1419">
        <f>IF(R1419&lt;=15,"Até 15",IF(R1419&lt;=30,"Entre 15 e 30",IF(R1419&lt;=60,"Entre 30 e 60",IF(R1419&lt;=90,"Entre 60 e 90",IF(R1419&lt;=120,"Entre 90 e 120",IF(R1419&lt;=150,"Entre 120 e 150",IF(R1419&lt;=180,"Entre 150 e 180","Superior a 180")))))))</f>
        <v/>
      </c>
    </row>
    <row r="1420">
      <c r="A1420" t="inlineStr">
        <is>
          <t>Q06L09</t>
        </is>
      </c>
      <c r="B1420" t="inlineStr">
        <is>
          <t>ADRIANA KOBA KODATO</t>
        </is>
      </c>
      <c r="C1420" t="n">
        <v>1</v>
      </c>
      <c r="D1420" t="inlineStr">
        <is>
          <t>IPCA</t>
        </is>
      </c>
      <c r="E1420" t="n">
        <v>0.009488792934583046</v>
      </c>
      <c r="F1420" t="inlineStr">
        <is>
          <t>MENSAL</t>
        </is>
      </c>
      <c r="G1420" t="n">
        <v>46798</v>
      </c>
      <c r="H1420" t="n">
        <v>46798</v>
      </c>
      <c r="I1420" t="n">
        <v>99</v>
      </c>
      <c r="J1420" t="inlineStr">
        <is>
          <t>CARTEIRA</t>
        </is>
      </c>
      <c r="K1420" t="inlineStr">
        <is>
          <t>CONTRATO</t>
        </is>
      </c>
      <c r="L1420" t="n">
        <v>2113.53</v>
      </c>
      <c r="M1420" t="inlineStr">
        <is>
          <t>IBIRAPITANGA FASE 3</t>
        </is>
      </c>
      <c r="N1420" s="142">
        <f>DATE(YEAR(G1420),MONTH(G1420),1)</f>
        <v/>
      </c>
      <c r="O1420" s="132">
        <f>IF(G1420&gt;$K$3,"Futuro","Atraso")</f>
        <v/>
      </c>
      <c r="P1420">
        <f>12*(YEAR(G1420)-YEAR($K$3))+(MONTH(G1420)-MONTH($K$3))</f>
        <v/>
      </c>
      <c r="Q1420" s="366">
        <f>IF(M1420="IBIRAPITANGA FASE 3",IF(O1420="Atraso",L1420,L1420/(1+$I$2)^P1420),IF(O1420="Atraso",L1420,L1420/(1+$I$1)^P1420))</f>
        <v/>
      </c>
      <c r="R1420">
        <f>IF(O1420="Atraso",$K$3-G1420,0)</f>
        <v/>
      </c>
      <c r="S1420">
        <f>IF(R1420&lt;=15,"Até 15",IF(R1420&lt;=30,"Entre 15 e 30",IF(R1420&lt;=60,"Entre 30 e 60",IF(R1420&lt;=90,"Entre 60 e 90",IF(R1420&lt;=120,"Entre 90 e 120",IF(R1420&lt;=150,"Entre 120 e 150",IF(R1420&lt;=180,"Entre 150 e 180","Superior a 180")))))))</f>
        <v/>
      </c>
    </row>
    <row r="1421">
      <c r="A1421" t="inlineStr">
        <is>
          <t>Q06L09</t>
        </is>
      </c>
      <c r="B1421" t="inlineStr">
        <is>
          <t>ADRIANA KOBA KODATO</t>
        </is>
      </c>
      <c r="C1421" t="n">
        <v>1</v>
      </c>
      <c r="D1421" t="inlineStr">
        <is>
          <t>IPCA</t>
        </is>
      </c>
      <c r="E1421" t="n">
        <v>0.009488792934583046</v>
      </c>
      <c r="F1421" t="inlineStr">
        <is>
          <t>MENSAL</t>
        </is>
      </c>
      <c r="G1421" t="n">
        <v>46827</v>
      </c>
      <c r="H1421" t="n">
        <v>46827</v>
      </c>
      <c r="I1421" t="n">
        <v>100</v>
      </c>
      <c r="J1421" t="inlineStr">
        <is>
          <t>CARTEIRA</t>
        </is>
      </c>
      <c r="K1421" t="inlineStr">
        <is>
          <t>CONTRATO</t>
        </is>
      </c>
      <c r="L1421" t="n">
        <v>2113.53</v>
      </c>
      <c r="M1421" t="inlineStr">
        <is>
          <t>IBIRAPITANGA FASE 3</t>
        </is>
      </c>
      <c r="N1421" s="142">
        <f>DATE(YEAR(G1421),MONTH(G1421),1)</f>
        <v/>
      </c>
      <c r="O1421" s="132">
        <f>IF(G1421&gt;$K$3,"Futuro","Atraso")</f>
        <v/>
      </c>
      <c r="P1421">
        <f>12*(YEAR(G1421)-YEAR($K$3))+(MONTH(G1421)-MONTH($K$3))</f>
        <v/>
      </c>
      <c r="Q1421" s="366">
        <f>IF(M1421="IBIRAPITANGA FASE 3",IF(O1421="Atraso",L1421,L1421/(1+$I$2)^P1421),IF(O1421="Atraso",L1421,L1421/(1+$I$1)^P1421))</f>
        <v/>
      </c>
      <c r="R1421">
        <f>IF(O1421="Atraso",$K$3-G1421,0)</f>
        <v/>
      </c>
      <c r="S1421">
        <f>IF(R1421&lt;=15,"Até 15",IF(R1421&lt;=30,"Entre 15 e 30",IF(R1421&lt;=60,"Entre 30 e 60",IF(R1421&lt;=90,"Entre 60 e 90",IF(R1421&lt;=120,"Entre 90 e 120",IF(R1421&lt;=150,"Entre 120 e 150",IF(R1421&lt;=180,"Entre 150 e 180","Superior a 180")))))))</f>
        <v/>
      </c>
    </row>
    <row r="1422">
      <c r="A1422" t="inlineStr">
        <is>
          <t>Q06L09</t>
        </is>
      </c>
      <c r="B1422" t="inlineStr">
        <is>
          <t>ADRIANA KOBA KODATO</t>
        </is>
      </c>
      <c r="C1422" t="n">
        <v>1</v>
      </c>
      <c r="D1422" t="inlineStr">
        <is>
          <t>IPCA</t>
        </is>
      </c>
      <c r="E1422" t="n">
        <v>0.009488792934583046</v>
      </c>
      <c r="F1422" t="inlineStr">
        <is>
          <t>MENSAL</t>
        </is>
      </c>
      <c r="G1422" t="n">
        <v>46858</v>
      </c>
      <c r="H1422" t="n">
        <v>46858</v>
      </c>
      <c r="I1422" t="n">
        <v>101</v>
      </c>
      <c r="J1422" t="inlineStr">
        <is>
          <t>CARTEIRA</t>
        </is>
      </c>
      <c r="K1422" t="inlineStr">
        <is>
          <t>CONTRATO</t>
        </is>
      </c>
      <c r="L1422" t="n">
        <v>2113.53</v>
      </c>
      <c r="M1422" t="inlineStr">
        <is>
          <t>IBIRAPITANGA FASE 3</t>
        </is>
      </c>
      <c r="N1422" s="142">
        <f>DATE(YEAR(G1422),MONTH(G1422),1)</f>
        <v/>
      </c>
      <c r="O1422" s="132">
        <f>IF(G1422&gt;$K$3,"Futuro","Atraso")</f>
        <v/>
      </c>
      <c r="P1422">
        <f>12*(YEAR(G1422)-YEAR($K$3))+(MONTH(G1422)-MONTH($K$3))</f>
        <v/>
      </c>
      <c r="Q1422" s="366">
        <f>IF(M1422="IBIRAPITANGA FASE 3",IF(O1422="Atraso",L1422,L1422/(1+$I$2)^P1422),IF(O1422="Atraso",L1422,L1422/(1+$I$1)^P1422))</f>
        <v/>
      </c>
      <c r="R1422">
        <f>IF(O1422="Atraso",$K$3-G1422,0)</f>
        <v/>
      </c>
      <c r="S1422">
        <f>IF(R1422&lt;=15,"Até 15",IF(R1422&lt;=30,"Entre 15 e 30",IF(R1422&lt;=60,"Entre 30 e 60",IF(R1422&lt;=90,"Entre 60 e 90",IF(R1422&lt;=120,"Entre 90 e 120",IF(R1422&lt;=150,"Entre 120 e 150",IF(R1422&lt;=180,"Entre 150 e 180","Superior a 180")))))))</f>
        <v/>
      </c>
    </row>
    <row r="1423">
      <c r="A1423" t="inlineStr">
        <is>
          <t>Q06L09</t>
        </is>
      </c>
      <c r="B1423" t="inlineStr">
        <is>
          <t>ADRIANA KOBA KODATO</t>
        </is>
      </c>
      <c r="C1423" t="n">
        <v>1</v>
      </c>
      <c r="D1423" t="inlineStr">
        <is>
          <t>IPCA</t>
        </is>
      </c>
      <c r="E1423" t="n">
        <v>0.009488792934583046</v>
      </c>
      <c r="F1423" t="inlineStr">
        <is>
          <t>MENSAL</t>
        </is>
      </c>
      <c r="G1423" t="n">
        <v>46888</v>
      </c>
      <c r="H1423" t="n">
        <v>46888</v>
      </c>
      <c r="I1423" t="n">
        <v>102</v>
      </c>
      <c r="J1423" t="inlineStr">
        <is>
          <t>CARTEIRA</t>
        </is>
      </c>
      <c r="K1423" t="inlineStr">
        <is>
          <t>CONTRATO</t>
        </is>
      </c>
      <c r="L1423" t="n">
        <v>2113.53</v>
      </c>
      <c r="M1423" t="inlineStr">
        <is>
          <t>IBIRAPITANGA FASE 3</t>
        </is>
      </c>
      <c r="N1423" s="142">
        <f>DATE(YEAR(G1423),MONTH(G1423),1)</f>
        <v/>
      </c>
      <c r="O1423" s="132">
        <f>IF(G1423&gt;$K$3,"Futuro","Atraso")</f>
        <v/>
      </c>
      <c r="P1423">
        <f>12*(YEAR(G1423)-YEAR($K$3))+(MONTH(G1423)-MONTH($K$3))</f>
        <v/>
      </c>
      <c r="Q1423" s="366">
        <f>IF(M1423="IBIRAPITANGA FASE 3",IF(O1423="Atraso",L1423,L1423/(1+$I$2)^P1423),IF(O1423="Atraso",L1423,L1423/(1+$I$1)^P1423))</f>
        <v/>
      </c>
      <c r="R1423">
        <f>IF(O1423="Atraso",$K$3-G1423,0)</f>
        <v/>
      </c>
      <c r="S1423">
        <f>IF(R1423&lt;=15,"Até 15",IF(R1423&lt;=30,"Entre 15 e 30",IF(R1423&lt;=60,"Entre 30 e 60",IF(R1423&lt;=90,"Entre 60 e 90",IF(R1423&lt;=120,"Entre 90 e 120",IF(R1423&lt;=150,"Entre 120 e 150",IF(R1423&lt;=180,"Entre 150 e 180","Superior a 180")))))))</f>
        <v/>
      </c>
    </row>
    <row r="1424">
      <c r="A1424" t="inlineStr">
        <is>
          <t>Q06L09</t>
        </is>
      </c>
      <c r="B1424" t="inlineStr">
        <is>
          <t>ADRIANA KOBA KODATO</t>
        </is>
      </c>
      <c r="C1424" t="n">
        <v>1</v>
      </c>
      <c r="D1424" t="inlineStr">
        <is>
          <t>IPCA</t>
        </is>
      </c>
      <c r="E1424" t="n">
        <v>0.009488792934583046</v>
      </c>
      <c r="F1424" t="inlineStr">
        <is>
          <t>MENSAL</t>
        </is>
      </c>
      <c r="G1424" t="n">
        <v>46919</v>
      </c>
      <c r="H1424" t="n">
        <v>46919</v>
      </c>
      <c r="I1424" t="n">
        <v>103</v>
      </c>
      <c r="J1424" t="inlineStr">
        <is>
          <t>CARTEIRA</t>
        </is>
      </c>
      <c r="K1424" t="inlineStr">
        <is>
          <t>CONTRATO</t>
        </is>
      </c>
      <c r="L1424" t="n">
        <v>2113.53</v>
      </c>
      <c r="M1424" t="inlineStr">
        <is>
          <t>IBIRAPITANGA FASE 3</t>
        </is>
      </c>
      <c r="N1424" s="142">
        <f>DATE(YEAR(G1424),MONTH(G1424),1)</f>
        <v/>
      </c>
      <c r="O1424" s="132">
        <f>IF(G1424&gt;$K$3,"Futuro","Atraso")</f>
        <v/>
      </c>
      <c r="P1424">
        <f>12*(YEAR(G1424)-YEAR($K$3))+(MONTH(G1424)-MONTH($K$3))</f>
        <v/>
      </c>
      <c r="Q1424" s="366">
        <f>IF(M1424="IBIRAPITANGA FASE 3",IF(O1424="Atraso",L1424,L1424/(1+$I$2)^P1424),IF(O1424="Atraso",L1424,L1424/(1+$I$1)^P1424))</f>
        <v/>
      </c>
      <c r="R1424">
        <f>IF(O1424="Atraso",$K$3-G1424,0)</f>
        <v/>
      </c>
      <c r="S1424">
        <f>IF(R1424&lt;=15,"Até 15",IF(R1424&lt;=30,"Entre 15 e 30",IF(R1424&lt;=60,"Entre 30 e 60",IF(R1424&lt;=90,"Entre 60 e 90",IF(R1424&lt;=120,"Entre 90 e 120",IF(R1424&lt;=150,"Entre 120 e 150",IF(R1424&lt;=180,"Entre 150 e 180","Superior a 180")))))))</f>
        <v/>
      </c>
    </row>
    <row r="1425">
      <c r="A1425" t="inlineStr">
        <is>
          <t>Q06L09</t>
        </is>
      </c>
      <c r="B1425" t="inlineStr">
        <is>
          <t>ADRIANA KOBA KODATO</t>
        </is>
      </c>
      <c r="C1425" t="n">
        <v>1</v>
      </c>
      <c r="D1425" t="inlineStr">
        <is>
          <t>IPCA</t>
        </is>
      </c>
      <c r="E1425" t="n">
        <v>0.009488792934583046</v>
      </c>
      <c r="F1425" t="inlineStr">
        <is>
          <t>MENSAL</t>
        </is>
      </c>
      <c r="G1425" t="n">
        <v>46949</v>
      </c>
      <c r="H1425" t="n">
        <v>46949</v>
      </c>
      <c r="I1425" t="n">
        <v>104</v>
      </c>
      <c r="J1425" t="inlineStr">
        <is>
          <t>CARTEIRA</t>
        </is>
      </c>
      <c r="K1425" t="inlineStr">
        <is>
          <t>CONTRATO</t>
        </is>
      </c>
      <c r="L1425" t="n">
        <v>2113.53</v>
      </c>
      <c r="M1425" t="inlineStr">
        <is>
          <t>IBIRAPITANGA FASE 3</t>
        </is>
      </c>
      <c r="N1425" s="142">
        <f>DATE(YEAR(G1425),MONTH(G1425),1)</f>
        <v/>
      </c>
      <c r="O1425" s="132">
        <f>IF(G1425&gt;$K$3,"Futuro","Atraso")</f>
        <v/>
      </c>
      <c r="P1425">
        <f>12*(YEAR(G1425)-YEAR($K$3))+(MONTH(G1425)-MONTH($K$3))</f>
        <v/>
      </c>
      <c r="Q1425" s="366">
        <f>IF(M1425="IBIRAPITANGA FASE 3",IF(O1425="Atraso",L1425,L1425/(1+$I$2)^P1425),IF(O1425="Atraso",L1425,L1425/(1+$I$1)^P1425))</f>
        <v/>
      </c>
      <c r="R1425">
        <f>IF(O1425="Atraso",$K$3-G1425,0)</f>
        <v/>
      </c>
      <c r="S1425">
        <f>IF(R1425&lt;=15,"Até 15",IF(R1425&lt;=30,"Entre 15 e 30",IF(R1425&lt;=60,"Entre 30 e 60",IF(R1425&lt;=90,"Entre 60 e 90",IF(R1425&lt;=120,"Entre 90 e 120",IF(R1425&lt;=150,"Entre 120 e 150",IF(R1425&lt;=180,"Entre 150 e 180","Superior a 180")))))))</f>
        <v/>
      </c>
    </row>
    <row r="1426">
      <c r="A1426" t="inlineStr">
        <is>
          <t>Q06L09</t>
        </is>
      </c>
      <c r="B1426" t="inlineStr">
        <is>
          <t>ADRIANA KOBA KODATO</t>
        </is>
      </c>
      <c r="C1426" t="n">
        <v>1</v>
      </c>
      <c r="D1426" t="inlineStr">
        <is>
          <t>IPCA</t>
        </is>
      </c>
      <c r="E1426" t="n">
        <v>0.009488792934583046</v>
      </c>
      <c r="F1426" t="inlineStr">
        <is>
          <t>MENSAL</t>
        </is>
      </c>
      <c r="G1426" t="n">
        <v>46980</v>
      </c>
      <c r="H1426" t="n">
        <v>46980</v>
      </c>
      <c r="I1426" t="n">
        <v>105</v>
      </c>
      <c r="J1426" t="inlineStr">
        <is>
          <t>CARTEIRA</t>
        </is>
      </c>
      <c r="K1426" t="inlineStr">
        <is>
          <t>CONTRATO</t>
        </is>
      </c>
      <c r="L1426" t="n">
        <v>2113.53</v>
      </c>
      <c r="M1426" t="inlineStr">
        <is>
          <t>IBIRAPITANGA FASE 3</t>
        </is>
      </c>
      <c r="N1426" s="142">
        <f>DATE(YEAR(G1426),MONTH(G1426),1)</f>
        <v/>
      </c>
      <c r="O1426" s="132">
        <f>IF(G1426&gt;$K$3,"Futuro","Atraso")</f>
        <v/>
      </c>
      <c r="P1426">
        <f>12*(YEAR(G1426)-YEAR($K$3))+(MONTH(G1426)-MONTH($K$3))</f>
        <v/>
      </c>
      <c r="Q1426" s="366">
        <f>IF(M1426="IBIRAPITANGA FASE 3",IF(O1426="Atraso",L1426,L1426/(1+$I$2)^P1426),IF(O1426="Atraso",L1426,L1426/(1+$I$1)^P1426))</f>
        <v/>
      </c>
      <c r="R1426">
        <f>IF(O1426="Atraso",$K$3-G1426,0)</f>
        <v/>
      </c>
      <c r="S1426">
        <f>IF(R1426&lt;=15,"Até 15",IF(R1426&lt;=30,"Entre 15 e 30",IF(R1426&lt;=60,"Entre 30 e 60",IF(R1426&lt;=90,"Entre 60 e 90",IF(R1426&lt;=120,"Entre 90 e 120",IF(R1426&lt;=150,"Entre 120 e 150",IF(R1426&lt;=180,"Entre 150 e 180","Superior a 180")))))))</f>
        <v/>
      </c>
    </row>
    <row r="1427">
      <c r="A1427" t="inlineStr">
        <is>
          <t>Q06L09</t>
        </is>
      </c>
      <c r="B1427" t="inlineStr">
        <is>
          <t>ADRIANA KOBA KODATO</t>
        </is>
      </c>
      <c r="C1427" t="n">
        <v>1</v>
      </c>
      <c r="D1427" t="inlineStr">
        <is>
          <t>IPCA</t>
        </is>
      </c>
      <c r="E1427" t="n">
        <v>0.009488792934583046</v>
      </c>
      <c r="F1427" t="inlineStr">
        <is>
          <t>MENSAL</t>
        </is>
      </c>
      <c r="G1427" t="n">
        <v>47011</v>
      </c>
      <c r="H1427" t="n">
        <v>47011</v>
      </c>
      <c r="I1427" t="n">
        <v>106</v>
      </c>
      <c r="J1427" t="inlineStr">
        <is>
          <t>CARTEIRA</t>
        </is>
      </c>
      <c r="K1427" t="inlineStr">
        <is>
          <t>CONTRATO</t>
        </is>
      </c>
      <c r="L1427" t="n">
        <v>2113.53</v>
      </c>
      <c r="M1427" t="inlineStr">
        <is>
          <t>IBIRAPITANGA FASE 3</t>
        </is>
      </c>
      <c r="N1427" s="142">
        <f>DATE(YEAR(G1427),MONTH(G1427),1)</f>
        <v/>
      </c>
      <c r="O1427" s="132">
        <f>IF(G1427&gt;$K$3,"Futuro","Atraso")</f>
        <v/>
      </c>
      <c r="P1427">
        <f>12*(YEAR(G1427)-YEAR($K$3))+(MONTH(G1427)-MONTH($K$3))</f>
        <v/>
      </c>
      <c r="Q1427" s="366">
        <f>IF(M1427="IBIRAPITANGA FASE 3",IF(O1427="Atraso",L1427,L1427/(1+$I$2)^P1427),IF(O1427="Atraso",L1427,L1427/(1+$I$1)^P1427))</f>
        <v/>
      </c>
      <c r="R1427">
        <f>IF(O1427="Atraso",$K$3-G1427,0)</f>
        <v/>
      </c>
      <c r="S1427">
        <f>IF(R1427&lt;=15,"Até 15",IF(R1427&lt;=30,"Entre 15 e 30",IF(R1427&lt;=60,"Entre 30 e 60",IF(R1427&lt;=90,"Entre 60 e 90",IF(R1427&lt;=120,"Entre 90 e 120",IF(R1427&lt;=150,"Entre 120 e 150",IF(R1427&lt;=180,"Entre 150 e 180","Superior a 180")))))))</f>
        <v/>
      </c>
    </row>
    <row r="1428">
      <c r="A1428" t="inlineStr">
        <is>
          <t>Q06L09</t>
        </is>
      </c>
      <c r="B1428" t="inlineStr">
        <is>
          <t>ADRIANA KOBA KODATO</t>
        </is>
      </c>
      <c r="C1428" t="n">
        <v>1</v>
      </c>
      <c r="D1428" t="inlineStr">
        <is>
          <t>IPCA</t>
        </is>
      </c>
      <c r="E1428" t="n">
        <v>0.009488792934583046</v>
      </c>
      <c r="F1428" t="inlineStr">
        <is>
          <t>MENSAL</t>
        </is>
      </c>
      <c r="G1428" t="n">
        <v>47041</v>
      </c>
      <c r="H1428" t="n">
        <v>47041</v>
      </c>
      <c r="I1428" t="n">
        <v>107</v>
      </c>
      <c r="J1428" t="inlineStr">
        <is>
          <t>CARTEIRA</t>
        </is>
      </c>
      <c r="K1428" t="inlineStr">
        <is>
          <t>CONTRATO</t>
        </is>
      </c>
      <c r="L1428" t="n">
        <v>2113.53</v>
      </c>
      <c r="M1428" t="inlineStr">
        <is>
          <t>IBIRAPITANGA FASE 3</t>
        </is>
      </c>
      <c r="N1428" s="142">
        <f>DATE(YEAR(G1428),MONTH(G1428),1)</f>
        <v/>
      </c>
      <c r="O1428" s="132">
        <f>IF(G1428&gt;$K$3,"Futuro","Atraso")</f>
        <v/>
      </c>
      <c r="P1428">
        <f>12*(YEAR(G1428)-YEAR($K$3))+(MONTH(G1428)-MONTH($K$3))</f>
        <v/>
      </c>
      <c r="Q1428" s="366">
        <f>IF(M1428="IBIRAPITANGA FASE 3",IF(O1428="Atraso",L1428,L1428/(1+$I$2)^P1428),IF(O1428="Atraso",L1428,L1428/(1+$I$1)^P1428))</f>
        <v/>
      </c>
      <c r="R1428">
        <f>IF(O1428="Atraso",$K$3-G1428,0)</f>
        <v/>
      </c>
      <c r="S1428">
        <f>IF(R1428&lt;=15,"Até 15",IF(R1428&lt;=30,"Entre 15 e 30",IF(R1428&lt;=60,"Entre 30 e 60",IF(R1428&lt;=90,"Entre 60 e 90",IF(R1428&lt;=120,"Entre 90 e 120",IF(R1428&lt;=150,"Entre 120 e 150",IF(R1428&lt;=180,"Entre 150 e 180","Superior a 180")))))))</f>
        <v/>
      </c>
    </row>
    <row r="1429">
      <c r="A1429" t="inlineStr">
        <is>
          <t>Q06L09</t>
        </is>
      </c>
      <c r="B1429" t="inlineStr">
        <is>
          <t>ADRIANA KOBA KODATO</t>
        </is>
      </c>
      <c r="C1429" t="n">
        <v>1</v>
      </c>
      <c r="D1429" t="inlineStr">
        <is>
          <t>IPCA</t>
        </is>
      </c>
      <c r="E1429" t="n">
        <v>0.009488792934583046</v>
      </c>
      <c r="F1429" t="inlineStr">
        <is>
          <t>MENSAL</t>
        </is>
      </c>
      <c r="G1429" t="n">
        <v>47072</v>
      </c>
      <c r="H1429" t="n">
        <v>47072</v>
      </c>
      <c r="I1429" t="n">
        <v>108</v>
      </c>
      <c r="J1429" t="inlineStr">
        <is>
          <t>CARTEIRA</t>
        </is>
      </c>
      <c r="K1429" t="inlineStr">
        <is>
          <t>CONTRATO</t>
        </is>
      </c>
      <c r="L1429" t="n">
        <v>2113.53</v>
      </c>
      <c r="M1429" t="inlineStr">
        <is>
          <t>IBIRAPITANGA FASE 3</t>
        </is>
      </c>
      <c r="N1429" s="142">
        <f>DATE(YEAR(G1429),MONTH(G1429),1)</f>
        <v/>
      </c>
      <c r="O1429" s="132">
        <f>IF(G1429&gt;$K$3,"Futuro","Atraso")</f>
        <v/>
      </c>
      <c r="P1429">
        <f>12*(YEAR(G1429)-YEAR($K$3))+(MONTH(G1429)-MONTH($K$3))</f>
        <v/>
      </c>
      <c r="Q1429" s="366">
        <f>IF(M1429="IBIRAPITANGA FASE 3",IF(O1429="Atraso",L1429,L1429/(1+$I$2)^P1429),IF(O1429="Atraso",L1429,L1429/(1+$I$1)^P1429))</f>
        <v/>
      </c>
      <c r="R1429">
        <f>IF(O1429="Atraso",$K$3-G1429,0)</f>
        <v/>
      </c>
      <c r="S1429">
        <f>IF(R1429&lt;=15,"Até 15",IF(R1429&lt;=30,"Entre 15 e 30",IF(R1429&lt;=60,"Entre 30 e 60",IF(R1429&lt;=90,"Entre 60 e 90",IF(R1429&lt;=120,"Entre 90 e 120",IF(R1429&lt;=150,"Entre 120 e 150",IF(R1429&lt;=180,"Entre 150 e 180","Superior a 180")))))))</f>
        <v/>
      </c>
    </row>
    <row r="1430">
      <c r="A1430" t="inlineStr">
        <is>
          <t>Q06L09</t>
        </is>
      </c>
      <c r="B1430" t="inlineStr">
        <is>
          <t>ADRIANA KOBA KODATO</t>
        </is>
      </c>
      <c r="C1430" t="n">
        <v>1</v>
      </c>
      <c r="D1430" t="inlineStr">
        <is>
          <t>IPCA</t>
        </is>
      </c>
      <c r="E1430" t="n">
        <v>0.009488792934583046</v>
      </c>
      <c r="F1430" t="inlineStr">
        <is>
          <t>MENSAL</t>
        </is>
      </c>
      <c r="G1430" t="n">
        <v>47102</v>
      </c>
      <c r="H1430" t="n">
        <v>47102</v>
      </c>
      <c r="I1430" t="n">
        <v>109</v>
      </c>
      <c r="J1430" t="inlineStr">
        <is>
          <t>CARTEIRA</t>
        </is>
      </c>
      <c r="K1430" t="inlineStr">
        <is>
          <t>CONTRATO</t>
        </is>
      </c>
      <c r="L1430" t="n">
        <v>2113.53</v>
      </c>
      <c r="M1430" t="inlineStr">
        <is>
          <t>IBIRAPITANGA FASE 3</t>
        </is>
      </c>
      <c r="N1430" s="142">
        <f>DATE(YEAR(G1430),MONTH(G1430),1)</f>
        <v/>
      </c>
      <c r="O1430" s="132">
        <f>IF(G1430&gt;$K$3,"Futuro","Atraso")</f>
        <v/>
      </c>
      <c r="P1430">
        <f>12*(YEAR(G1430)-YEAR($K$3))+(MONTH(G1430)-MONTH($K$3))</f>
        <v/>
      </c>
      <c r="Q1430" s="366">
        <f>IF(M1430="IBIRAPITANGA FASE 3",IF(O1430="Atraso",L1430,L1430/(1+$I$2)^P1430),IF(O1430="Atraso",L1430,L1430/(1+$I$1)^P1430))</f>
        <v/>
      </c>
      <c r="R1430">
        <f>IF(O1430="Atraso",$K$3-G1430,0)</f>
        <v/>
      </c>
      <c r="S1430">
        <f>IF(R1430&lt;=15,"Até 15",IF(R1430&lt;=30,"Entre 15 e 30",IF(R1430&lt;=60,"Entre 30 e 60",IF(R1430&lt;=90,"Entre 60 e 90",IF(R1430&lt;=120,"Entre 90 e 120",IF(R1430&lt;=150,"Entre 120 e 150",IF(R1430&lt;=180,"Entre 150 e 180","Superior a 180")))))))</f>
        <v/>
      </c>
    </row>
    <row r="1431">
      <c r="A1431" t="inlineStr">
        <is>
          <t>Q06L09</t>
        </is>
      </c>
      <c r="B1431" t="inlineStr">
        <is>
          <t>ADRIANA KOBA KODATO</t>
        </is>
      </c>
      <c r="C1431" t="n">
        <v>1</v>
      </c>
      <c r="D1431" t="inlineStr">
        <is>
          <t>IPCA</t>
        </is>
      </c>
      <c r="E1431" t="n">
        <v>0.009488792934583046</v>
      </c>
      <c r="F1431" t="inlineStr">
        <is>
          <t>MENSAL</t>
        </is>
      </c>
      <c r="G1431" t="n">
        <v>47133</v>
      </c>
      <c r="H1431" t="n">
        <v>47133</v>
      </c>
      <c r="I1431" t="n">
        <v>110</v>
      </c>
      <c r="J1431" t="inlineStr">
        <is>
          <t>CARTEIRA</t>
        </is>
      </c>
      <c r="K1431" t="inlineStr">
        <is>
          <t>CONTRATO</t>
        </is>
      </c>
      <c r="L1431" t="n">
        <v>2113.53</v>
      </c>
      <c r="M1431" t="inlineStr">
        <is>
          <t>IBIRAPITANGA FASE 3</t>
        </is>
      </c>
      <c r="N1431" s="142">
        <f>DATE(YEAR(G1431),MONTH(G1431),1)</f>
        <v/>
      </c>
      <c r="O1431" s="132">
        <f>IF(G1431&gt;$K$3,"Futuro","Atraso")</f>
        <v/>
      </c>
      <c r="P1431">
        <f>12*(YEAR(G1431)-YEAR($K$3))+(MONTH(G1431)-MONTH($K$3))</f>
        <v/>
      </c>
      <c r="Q1431" s="366">
        <f>IF(M1431="IBIRAPITANGA FASE 3",IF(O1431="Atraso",L1431,L1431/(1+$I$2)^P1431),IF(O1431="Atraso",L1431,L1431/(1+$I$1)^P1431))</f>
        <v/>
      </c>
      <c r="R1431">
        <f>IF(O1431="Atraso",$K$3-G1431,0)</f>
        <v/>
      </c>
      <c r="S1431">
        <f>IF(R1431&lt;=15,"Até 15",IF(R1431&lt;=30,"Entre 15 e 30",IF(R1431&lt;=60,"Entre 30 e 60",IF(R1431&lt;=90,"Entre 60 e 90",IF(R1431&lt;=120,"Entre 90 e 120",IF(R1431&lt;=150,"Entre 120 e 150",IF(R1431&lt;=180,"Entre 150 e 180","Superior a 180")))))))</f>
        <v/>
      </c>
    </row>
    <row r="1432">
      <c r="A1432" t="inlineStr">
        <is>
          <t>Q06L09</t>
        </is>
      </c>
      <c r="B1432" t="inlineStr">
        <is>
          <t>ADRIANA KOBA KODATO</t>
        </is>
      </c>
      <c r="C1432" t="n">
        <v>1</v>
      </c>
      <c r="D1432" t="inlineStr">
        <is>
          <t>IPCA</t>
        </is>
      </c>
      <c r="E1432" t="n">
        <v>0.009488792934583046</v>
      </c>
      <c r="F1432" t="inlineStr">
        <is>
          <t>MENSAL</t>
        </is>
      </c>
      <c r="G1432" t="n">
        <v>47164</v>
      </c>
      <c r="H1432" t="n">
        <v>47164</v>
      </c>
      <c r="I1432" t="n">
        <v>111</v>
      </c>
      <c r="J1432" t="inlineStr">
        <is>
          <t>CARTEIRA</t>
        </is>
      </c>
      <c r="K1432" t="inlineStr">
        <is>
          <t>CONTRATO</t>
        </is>
      </c>
      <c r="L1432" t="n">
        <v>2113.53</v>
      </c>
      <c r="M1432" t="inlineStr">
        <is>
          <t>IBIRAPITANGA FASE 3</t>
        </is>
      </c>
      <c r="N1432" s="142">
        <f>DATE(YEAR(G1432),MONTH(G1432),1)</f>
        <v/>
      </c>
      <c r="O1432" s="132">
        <f>IF(G1432&gt;$K$3,"Futuro","Atraso")</f>
        <v/>
      </c>
      <c r="P1432">
        <f>12*(YEAR(G1432)-YEAR($K$3))+(MONTH(G1432)-MONTH($K$3))</f>
        <v/>
      </c>
      <c r="Q1432" s="366">
        <f>IF(M1432="IBIRAPITANGA FASE 3",IF(O1432="Atraso",L1432,L1432/(1+$I$2)^P1432),IF(O1432="Atraso",L1432,L1432/(1+$I$1)^P1432))</f>
        <v/>
      </c>
      <c r="R1432">
        <f>IF(O1432="Atraso",$K$3-G1432,0)</f>
        <v/>
      </c>
      <c r="S1432">
        <f>IF(R1432&lt;=15,"Até 15",IF(R1432&lt;=30,"Entre 15 e 30",IF(R1432&lt;=60,"Entre 30 e 60",IF(R1432&lt;=90,"Entre 60 e 90",IF(R1432&lt;=120,"Entre 90 e 120",IF(R1432&lt;=150,"Entre 120 e 150",IF(R1432&lt;=180,"Entre 150 e 180","Superior a 180")))))))</f>
        <v/>
      </c>
    </row>
    <row r="1433">
      <c r="A1433" t="inlineStr">
        <is>
          <t>Q06L09</t>
        </is>
      </c>
      <c r="B1433" t="inlineStr">
        <is>
          <t>ADRIANA KOBA KODATO</t>
        </is>
      </c>
      <c r="C1433" t="n">
        <v>1</v>
      </c>
      <c r="D1433" t="inlineStr">
        <is>
          <t>IPCA</t>
        </is>
      </c>
      <c r="E1433" t="n">
        <v>0.009488792934583046</v>
      </c>
      <c r="F1433" t="inlineStr">
        <is>
          <t>MENSAL</t>
        </is>
      </c>
      <c r="G1433" t="n">
        <v>47192</v>
      </c>
      <c r="H1433" t="n">
        <v>47192</v>
      </c>
      <c r="I1433" t="n">
        <v>112</v>
      </c>
      <c r="J1433" t="inlineStr">
        <is>
          <t>CARTEIRA</t>
        </is>
      </c>
      <c r="K1433" t="inlineStr">
        <is>
          <t>CONTRATO</t>
        </is>
      </c>
      <c r="L1433" t="n">
        <v>2113.53</v>
      </c>
      <c r="M1433" t="inlineStr">
        <is>
          <t>IBIRAPITANGA FASE 3</t>
        </is>
      </c>
      <c r="N1433" s="142">
        <f>DATE(YEAR(G1433),MONTH(G1433),1)</f>
        <v/>
      </c>
      <c r="O1433" s="132">
        <f>IF(G1433&gt;$K$3,"Futuro","Atraso")</f>
        <v/>
      </c>
      <c r="P1433">
        <f>12*(YEAR(G1433)-YEAR($K$3))+(MONTH(G1433)-MONTH($K$3))</f>
        <v/>
      </c>
      <c r="Q1433" s="366">
        <f>IF(M1433="IBIRAPITANGA FASE 3",IF(O1433="Atraso",L1433,L1433/(1+$I$2)^P1433),IF(O1433="Atraso",L1433,L1433/(1+$I$1)^P1433))</f>
        <v/>
      </c>
      <c r="R1433">
        <f>IF(O1433="Atraso",$K$3-G1433,0)</f>
        <v/>
      </c>
      <c r="S1433">
        <f>IF(R1433&lt;=15,"Até 15",IF(R1433&lt;=30,"Entre 15 e 30",IF(R1433&lt;=60,"Entre 30 e 60",IF(R1433&lt;=90,"Entre 60 e 90",IF(R1433&lt;=120,"Entre 90 e 120",IF(R1433&lt;=150,"Entre 120 e 150",IF(R1433&lt;=180,"Entre 150 e 180","Superior a 180")))))))</f>
        <v/>
      </c>
    </row>
    <row r="1434">
      <c r="A1434" t="inlineStr">
        <is>
          <t>Q06L09</t>
        </is>
      </c>
      <c r="B1434" t="inlineStr">
        <is>
          <t>ADRIANA KOBA KODATO</t>
        </is>
      </c>
      <c r="C1434" t="n">
        <v>1</v>
      </c>
      <c r="D1434" t="inlineStr">
        <is>
          <t>IPCA</t>
        </is>
      </c>
      <c r="E1434" t="n">
        <v>0.009488792934583046</v>
      </c>
      <c r="F1434" t="inlineStr">
        <is>
          <t>MENSAL</t>
        </is>
      </c>
      <c r="G1434" t="n">
        <v>47223</v>
      </c>
      <c r="H1434" t="n">
        <v>47223</v>
      </c>
      <c r="I1434" t="n">
        <v>113</v>
      </c>
      <c r="J1434" t="inlineStr">
        <is>
          <t>CARTEIRA</t>
        </is>
      </c>
      <c r="K1434" t="inlineStr">
        <is>
          <t>CONTRATO</t>
        </is>
      </c>
      <c r="L1434" t="n">
        <v>2113.53</v>
      </c>
      <c r="M1434" t="inlineStr">
        <is>
          <t>IBIRAPITANGA FASE 3</t>
        </is>
      </c>
      <c r="N1434" s="142">
        <f>DATE(YEAR(G1434),MONTH(G1434),1)</f>
        <v/>
      </c>
      <c r="O1434" s="132">
        <f>IF(G1434&gt;$K$3,"Futuro","Atraso")</f>
        <v/>
      </c>
      <c r="P1434">
        <f>12*(YEAR(G1434)-YEAR($K$3))+(MONTH(G1434)-MONTH($K$3))</f>
        <v/>
      </c>
      <c r="Q1434" s="366">
        <f>IF(M1434="IBIRAPITANGA FASE 3",IF(O1434="Atraso",L1434,L1434/(1+$I$2)^P1434),IF(O1434="Atraso",L1434,L1434/(1+$I$1)^P1434))</f>
        <v/>
      </c>
      <c r="R1434">
        <f>IF(O1434="Atraso",$K$3-G1434,0)</f>
        <v/>
      </c>
      <c r="S1434">
        <f>IF(R1434&lt;=15,"Até 15",IF(R1434&lt;=30,"Entre 15 e 30",IF(R1434&lt;=60,"Entre 30 e 60",IF(R1434&lt;=90,"Entre 60 e 90",IF(R1434&lt;=120,"Entre 90 e 120",IF(R1434&lt;=150,"Entre 120 e 150",IF(R1434&lt;=180,"Entre 150 e 180","Superior a 180")))))))</f>
        <v/>
      </c>
    </row>
    <row r="1435">
      <c r="A1435" t="inlineStr">
        <is>
          <t>Q06L09</t>
        </is>
      </c>
      <c r="B1435" t="inlineStr">
        <is>
          <t>ADRIANA KOBA KODATO</t>
        </is>
      </c>
      <c r="C1435" t="n">
        <v>1</v>
      </c>
      <c r="D1435" t="inlineStr">
        <is>
          <t>IPCA</t>
        </is>
      </c>
      <c r="E1435" t="n">
        <v>0.009488792934583046</v>
      </c>
      <c r="F1435" t="inlineStr">
        <is>
          <t>MENSAL</t>
        </is>
      </c>
      <c r="G1435" t="n">
        <v>47253</v>
      </c>
      <c r="H1435" t="n">
        <v>47253</v>
      </c>
      <c r="I1435" t="n">
        <v>114</v>
      </c>
      <c r="J1435" t="inlineStr">
        <is>
          <t>CARTEIRA</t>
        </is>
      </c>
      <c r="K1435" t="inlineStr">
        <is>
          <t>CONTRATO</t>
        </is>
      </c>
      <c r="L1435" t="n">
        <v>2113.53</v>
      </c>
      <c r="M1435" t="inlineStr">
        <is>
          <t>IBIRAPITANGA FASE 3</t>
        </is>
      </c>
      <c r="N1435" s="142">
        <f>DATE(YEAR(G1435),MONTH(G1435),1)</f>
        <v/>
      </c>
      <c r="O1435" s="132">
        <f>IF(G1435&gt;$K$3,"Futuro","Atraso")</f>
        <v/>
      </c>
      <c r="P1435">
        <f>12*(YEAR(G1435)-YEAR($K$3))+(MONTH(G1435)-MONTH($K$3))</f>
        <v/>
      </c>
      <c r="Q1435" s="366">
        <f>IF(M1435="IBIRAPITANGA FASE 3",IF(O1435="Atraso",L1435,L1435/(1+$I$2)^P1435),IF(O1435="Atraso",L1435,L1435/(1+$I$1)^P1435))</f>
        <v/>
      </c>
      <c r="R1435">
        <f>IF(O1435="Atraso",$K$3-G1435,0)</f>
        <v/>
      </c>
      <c r="S1435">
        <f>IF(R1435&lt;=15,"Até 15",IF(R1435&lt;=30,"Entre 15 e 30",IF(R1435&lt;=60,"Entre 30 e 60",IF(R1435&lt;=90,"Entre 60 e 90",IF(R1435&lt;=120,"Entre 90 e 120",IF(R1435&lt;=150,"Entre 120 e 150",IF(R1435&lt;=180,"Entre 150 e 180","Superior a 180")))))))</f>
        <v/>
      </c>
    </row>
    <row r="1436">
      <c r="A1436" t="inlineStr">
        <is>
          <t>Q06L09</t>
        </is>
      </c>
      <c r="B1436" t="inlineStr">
        <is>
          <t>ADRIANA KOBA KODATO</t>
        </is>
      </c>
      <c r="C1436" t="n">
        <v>1</v>
      </c>
      <c r="D1436" t="inlineStr">
        <is>
          <t>IPCA</t>
        </is>
      </c>
      <c r="E1436" t="n">
        <v>0.009488792934583046</v>
      </c>
      <c r="F1436" t="inlineStr">
        <is>
          <t>MENSAL</t>
        </is>
      </c>
      <c r="G1436" t="n">
        <v>47284</v>
      </c>
      <c r="H1436" t="n">
        <v>47284</v>
      </c>
      <c r="I1436" t="n">
        <v>115</v>
      </c>
      <c r="J1436" t="inlineStr">
        <is>
          <t>CARTEIRA</t>
        </is>
      </c>
      <c r="K1436" t="inlineStr">
        <is>
          <t>CONTRATO</t>
        </is>
      </c>
      <c r="L1436" t="n">
        <v>2113.53</v>
      </c>
      <c r="M1436" t="inlineStr">
        <is>
          <t>IBIRAPITANGA FASE 3</t>
        </is>
      </c>
      <c r="N1436" s="142">
        <f>DATE(YEAR(G1436),MONTH(G1436),1)</f>
        <v/>
      </c>
      <c r="O1436" s="132">
        <f>IF(G1436&gt;$K$3,"Futuro","Atraso")</f>
        <v/>
      </c>
      <c r="P1436">
        <f>12*(YEAR(G1436)-YEAR($K$3))+(MONTH(G1436)-MONTH($K$3))</f>
        <v/>
      </c>
      <c r="Q1436" s="366">
        <f>IF(M1436="IBIRAPITANGA FASE 3",IF(O1436="Atraso",L1436,L1436/(1+$I$2)^P1436),IF(O1436="Atraso",L1436,L1436/(1+$I$1)^P1436))</f>
        <v/>
      </c>
      <c r="R1436">
        <f>IF(O1436="Atraso",$K$3-G1436,0)</f>
        <v/>
      </c>
      <c r="S1436">
        <f>IF(R1436&lt;=15,"Até 15",IF(R1436&lt;=30,"Entre 15 e 30",IF(R1436&lt;=60,"Entre 30 e 60",IF(R1436&lt;=90,"Entre 60 e 90",IF(R1436&lt;=120,"Entre 90 e 120",IF(R1436&lt;=150,"Entre 120 e 150",IF(R1436&lt;=180,"Entre 150 e 180","Superior a 180")))))))</f>
        <v/>
      </c>
    </row>
    <row r="1437">
      <c r="A1437" t="inlineStr">
        <is>
          <t>Q06L09</t>
        </is>
      </c>
      <c r="B1437" t="inlineStr">
        <is>
          <t>ADRIANA KOBA KODATO</t>
        </is>
      </c>
      <c r="C1437" t="n">
        <v>1</v>
      </c>
      <c r="D1437" t="inlineStr">
        <is>
          <t>IPCA</t>
        </is>
      </c>
      <c r="E1437" t="n">
        <v>0.009488792934583046</v>
      </c>
      <c r="F1437" t="inlineStr">
        <is>
          <t>MENSAL</t>
        </is>
      </c>
      <c r="G1437" t="n">
        <v>47314</v>
      </c>
      <c r="H1437" t="n">
        <v>47314</v>
      </c>
      <c r="I1437" t="n">
        <v>116</v>
      </c>
      <c r="J1437" t="inlineStr">
        <is>
          <t>CARTEIRA</t>
        </is>
      </c>
      <c r="K1437" t="inlineStr">
        <is>
          <t>CONTRATO</t>
        </is>
      </c>
      <c r="L1437" t="n">
        <v>2113.53</v>
      </c>
      <c r="M1437" t="inlineStr">
        <is>
          <t>IBIRAPITANGA FASE 3</t>
        </is>
      </c>
      <c r="N1437" s="142">
        <f>DATE(YEAR(G1437),MONTH(G1437),1)</f>
        <v/>
      </c>
      <c r="O1437" s="132">
        <f>IF(G1437&gt;$K$3,"Futuro","Atraso")</f>
        <v/>
      </c>
      <c r="P1437">
        <f>12*(YEAR(G1437)-YEAR($K$3))+(MONTH(G1437)-MONTH($K$3))</f>
        <v/>
      </c>
      <c r="Q1437" s="366">
        <f>IF(M1437="IBIRAPITANGA FASE 3",IF(O1437="Atraso",L1437,L1437/(1+$I$2)^P1437),IF(O1437="Atraso",L1437,L1437/(1+$I$1)^P1437))</f>
        <v/>
      </c>
      <c r="R1437">
        <f>IF(O1437="Atraso",$K$3-G1437,0)</f>
        <v/>
      </c>
      <c r="S1437">
        <f>IF(R1437&lt;=15,"Até 15",IF(R1437&lt;=30,"Entre 15 e 30",IF(R1437&lt;=60,"Entre 30 e 60",IF(R1437&lt;=90,"Entre 60 e 90",IF(R1437&lt;=120,"Entre 90 e 120",IF(R1437&lt;=150,"Entre 120 e 150",IF(R1437&lt;=180,"Entre 150 e 180","Superior a 180")))))))</f>
        <v/>
      </c>
    </row>
    <row r="1438">
      <c r="A1438" t="inlineStr">
        <is>
          <t>Q06L09</t>
        </is>
      </c>
      <c r="B1438" t="inlineStr">
        <is>
          <t>ADRIANA KOBA KODATO</t>
        </is>
      </c>
      <c r="C1438" t="n">
        <v>1</v>
      </c>
      <c r="D1438" t="inlineStr">
        <is>
          <t>IPCA</t>
        </is>
      </c>
      <c r="E1438" t="n">
        <v>0.009488792934583046</v>
      </c>
      <c r="F1438" t="inlineStr">
        <is>
          <t>MENSAL</t>
        </is>
      </c>
      <c r="G1438" t="n">
        <v>47345</v>
      </c>
      <c r="H1438" t="n">
        <v>47345</v>
      </c>
      <c r="I1438" t="n">
        <v>117</v>
      </c>
      <c r="J1438" t="inlineStr">
        <is>
          <t>CARTEIRA</t>
        </is>
      </c>
      <c r="K1438" t="inlineStr">
        <is>
          <t>CONTRATO</t>
        </is>
      </c>
      <c r="L1438" t="n">
        <v>2113.53</v>
      </c>
      <c r="M1438" t="inlineStr">
        <is>
          <t>IBIRAPITANGA FASE 3</t>
        </is>
      </c>
      <c r="N1438" s="142">
        <f>DATE(YEAR(G1438),MONTH(G1438),1)</f>
        <v/>
      </c>
      <c r="O1438" s="132">
        <f>IF(G1438&gt;$K$3,"Futuro","Atraso")</f>
        <v/>
      </c>
      <c r="P1438">
        <f>12*(YEAR(G1438)-YEAR($K$3))+(MONTH(G1438)-MONTH($K$3))</f>
        <v/>
      </c>
      <c r="Q1438" s="366">
        <f>IF(M1438="IBIRAPITANGA FASE 3",IF(O1438="Atraso",L1438,L1438/(1+$I$2)^P1438),IF(O1438="Atraso",L1438,L1438/(1+$I$1)^P1438))</f>
        <v/>
      </c>
      <c r="R1438">
        <f>IF(O1438="Atraso",$K$3-G1438,0)</f>
        <v/>
      </c>
      <c r="S1438">
        <f>IF(R1438&lt;=15,"Até 15",IF(R1438&lt;=30,"Entre 15 e 30",IF(R1438&lt;=60,"Entre 30 e 60",IF(R1438&lt;=90,"Entre 60 e 90",IF(R1438&lt;=120,"Entre 90 e 120",IF(R1438&lt;=150,"Entre 120 e 150",IF(R1438&lt;=180,"Entre 150 e 180","Superior a 180")))))))</f>
        <v/>
      </c>
    </row>
    <row r="1439">
      <c r="A1439" t="inlineStr">
        <is>
          <t>Q06L09</t>
        </is>
      </c>
      <c r="B1439" t="inlineStr">
        <is>
          <t>ADRIANA KOBA KODATO</t>
        </is>
      </c>
      <c r="C1439" t="n">
        <v>1</v>
      </c>
      <c r="D1439" t="inlineStr">
        <is>
          <t>IPCA</t>
        </is>
      </c>
      <c r="E1439" t="n">
        <v>0.009488792934583046</v>
      </c>
      <c r="F1439" t="inlineStr">
        <is>
          <t>MENSAL</t>
        </is>
      </c>
      <c r="G1439" t="n">
        <v>47376</v>
      </c>
      <c r="H1439" t="n">
        <v>47376</v>
      </c>
      <c r="I1439" t="n">
        <v>118</v>
      </c>
      <c r="J1439" t="inlineStr">
        <is>
          <t>CARTEIRA</t>
        </is>
      </c>
      <c r="K1439" t="inlineStr">
        <is>
          <t>CONTRATO</t>
        </is>
      </c>
      <c r="L1439" t="n">
        <v>2113.53</v>
      </c>
      <c r="M1439" t="inlineStr">
        <is>
          <t>IBIRAPITANGA FASE 3</t>
        </is>
      </c>
      <c r="N1439" s="142">
        <f>DATE(YEAR(G1439),MONTH(G1439),1)</f>
        <v/>
      </c>
      <c r="O1439" s="132">
        <f>IF(G1439&gt;$K$3,"Futuro","Atraso")</f>
        <v/>
      </c>
      <c r="P1439">
        <f>12*(YEAR(G1439)-YEAR($K$3))+(MONTH(G1439)-MONTH($K$3))</f>
        <v/>
      </c>
      <c r="Q1439" s="366">
        <f>IF(M1439="IBIRAPITANGA FASE 3",IF(O1439="Atraso",L1439,L1439/(1+$I$2)^P1439),IF(O1439="Atraso",L1439,L1439/(1+$I$1)^P1439))</f>
        <v/>
      </c>
      <c r="R1439">
        <f>IF(O1439="Atraso",$K$3-G1439,0)</f>
        <v/>
      </c>
      <c r="S1439">
        <f>IF(R1439&lt;=15,"Até 15",IF(R1439&lt;=30,"Entre 15 e 30",IF(R1439&lt;=60,"Entre 30 e 60",IF(R1439&lt;=90,"Entre 60 e 90",IF(R1439&lt;=120,"Entre 90 e 120",IF(R1439&lt;=150,"Entre 120 e 150",IF(R1439&lt;=180,"Entre 150 e 180","Superior a 180")))))))</f>
        <v/>
      </c>
    </row>
    <row r="1440">
      <c r="A1440" t="inlineStr">
        <is>
          <t>Q06L09</t>
        </is>
      </c>
      <c r="B1440" t="inlineStr">
        <is>
          <t>ADRIANA KOBA KODATO</t>
        </is>
      </c>
      <c r="C1440" t="n">
        <v>1</v>
      </c>
      <c r="D1440" t="inlineStr">
        <is>
          <t>IPCA</t>
        </is>
      </c>
      <c r="E1440" t="n">
        <v>0.009488792934583046</v>
      </c>
      <c r="F1440" t="inlineStr">
        <is>
          <t>MENSAL</t>
        </is>
      </c>
      <c r="G1440" t="n">
        <v>47406</v>
      </c>
      <c r="H1440" t="n">
        <v>47406</v>
      </c>
      <c r="I1440" t="n">
        <v>119</v>
      </c>
      <c r="J1440" t="inlineStr">
        <is>
          <t>CARTEIRA</t>
        </is>
      </c>
      <c r="K1440" t="inlineStr">
        <is>
          <t>CONTRATO</t>
        </is>
      </c>
      <c r="L1440" t="n">
        <v>2113.53</v>
      </c>
      <c r="M1440" t="inlineStr">
        <is>
          <t>IBIRAPITANGA FASE 3</t>
        </is>
      </c>
      <c r="N1440" s="142">
        <f>DATE(YEAR(G1440),MONTH(G1440),1)</f>
        <v/>
      </c>
      <c r="O1440" s="132">
        <f>IF(G1440&gt;$K$3,"Futuro","Atraso")</f>
        <v/>
      </c>
      <c r="P1440">
        <f>12*(YEAR(G1440)-YEAR($K$3))+(MONTH(G1440)-MONTH($K$3))</f>
        <v/>
      </c>
      <c r="Q1440" s="366">
        <f>IF(M1440="IBIRAPITANGA FASE 3",IF(O1440="Atraso",L1440,L1440/(1+$I$2)^P1440),IF(O1440="Atraso",L1440,L1440/(1+$I$1)^P1440))</f>
        <v/>
      </c>
      <c r="R1440">
        <f>IF(O1440="Atraso",$K$3-G1440,0)</f>
        <v/>
      </c>
      <c r="S1440">
        <f>IF(R1440&lt;=15,"Até 15",IF(R1440&lt;=30,"Entre 15 e 30",IF(R1440&lt;=60,"Entre 30 e 60",IF(R1440&lt;=90,"Entre 60 e 90",IF(R1440&lt;=120,"Entre 90 e 120",IF(R1440&lt;=150,"Entre 120 e 150",IF(R1440&lt;=180,"Entre 150 e 180","Superior a 180")))))))</f>
        <v/>
      </c>
    </row>
    <row r="1441">
      <c r="A1441" t="inlineStr">
        <is>
          <t>Q06L09</t>
        </is>
      </c>
      <c r="B1441" t="inlineStr">
        <is>
          <t>ADRIANA KOBA KODATO</t>
        </is>
      </c>
      <c r="C1441" t="n">
        <v>1</v>
      </c>
      <c r="D1441" t="inlineStr">
        <is>
          <t>IPCA</t>
        </is>
      </c>
      <c r="E1441" t="n">
        <v>0.009488792934583046</v>
      </c>
      <c r="F1441" t="inlineStr">
        <is>
          <t>MENSAL</t>
        </is>
      </c>
      <c r="G1441" t="n">
        <v>47437</v>
      </c>
      <c r="H1441" t="n">
        <v>47437</v>
      </c>
      <c r="I1441" t="n">
        <v>120</v>
      </c>
      <c r="J1441" t="inlineStr">
        <is>
          <t>CARTEIRA</t>
        </is>
      </c>
      <c r="K1441" t="inlineStr">
        <is>
          <t>CONTRATO</t>
        </is>
      </c>
      <c r="L1441" t="n">
        <v>2113.53</v>
      </c>
      <c r="M1441" t="inlineStr">
        <is>
          <t>IBIRAPITANGA FASE 3</t>
        </is>
      </c>
      <c r="N1441" s="142">
        <f>DATE(YEAR(G1441),MONTH(G1441),1)</f>
        <v/>
      </c>
      <c r="O1441" s="132">
        <f>IF(G1441&gt;$K$3,"Futuro","Atraso")</f>
        <v/>
      </c>
      <c r="P1441">
        <f>12*(YEAR(G1441)-YEAR($K$3))+(MONTH(G1441)-MONTH($K$3))</f>
        <v/>
      </c>
      <c r="Q1441" s="366">
        <f>IF(M1441="IBIRAPITANGA FASE 3",IF(O1441="Atraso",L1441,L1441/(1+$I$2)^P1441),IF(O1441="Atraso",L1441,L1441/(1+$I$1)^P1441))</f>
        <v/>
      </c>
      <c r="R1441">
        <f>IF(O1441="Atraso",$K$3-G1441,0)</f>
        <v/>
      </c>
      <c r="S1441">
        <f>IF(R1441&lt;=15,"Até 15",IF(R1441&lt;=30,"Entre 15 e 30",IF(R1441&lt;=60,"Entre 30 e 60",IF(R1441&lt;=90,"Entre 60 e 90",IF(R1441&lt;=120,"Entre 90 e 120",IF(R1441&lt;=150,"Entre 120 e 150",IF(R1441&lt;=180,"Entre 150 e 180","Superior a 180")))))))</f>
        <v/>
      </c>
    </row>
    <row r="1442">
      <c r="A1442" t="inlineStr">
        <is>
          <t>Q06L012</t>
        </is>
      </c>
      <c r="B1442" t="inlineStr">
        <is>
          <t>VANDERSON DIAS DA SILVA</t>
        </is>
      </c>
      <c r="C1442" t="n">
        <v>1</v>
      </c>
      <c r="D1442" t="inlineStr">
        <is>
          <t>IPCA</t>
        </is>
      </c>
      <c r="E1442" t="n">
        <v>0.009488792934583046</v>
      </c>
      <c r="F1442" t="inlineStr">
        <is>
          <t>MENSAL</t>
        </is>
      </c>
      <c r="G1442" t="n">
        <v>45397</v>
      </c>
      <c r="H1442" t="n">
        <v>45397</v>
      </c>
      <c r="I1442" t="n">
        <v>25</v>
      </c>
      <c r="J1442" t="inlineStr">
        <is>
          <t>CARTEIRA</t>
        </is>
      </c>
      <c r="K1442" t="inlineStr">
        <is>
          <t>CONTRATO</t>
        </is>
      </c>
      <c r="L1442" t="n">
        <v>3420.55</v>
      </c>
      <c r="M1442" t="inlineStr">
        <is>
          <t>IBIRAPITANGA FASE 3</t>
        </is>
      </c>
      <c r="N1442" s="142">
        <f>DATE(YEAR(G1442),MONTH(G1442),1)</f>
        <v/>
      </c>
      <c r="O1442" s="132">
        <f>IF(G1442&gt;$K$3,"Futuro","Atraso")</f>
        <v/>
      </c>
      <c r="P1442">
        <f>12*(YEAR(G1442)-YEAR($K$3))+(MONTH(G1442)-MONTH($K$3))</f>
        <v/>
      </c>
      <c r="Q1442" s="366">
        <f>IF(M1442="IBIRAPITANGA FASE 3",IF(O1442="Atraso",L1442,L1442/(1+$I$2)^P1442),IF(O1442="Atraso",L1442,L1442/(1+$I$1)^P1442))</f>
        <v/>
      </c>
      <c r="R1442">
        <f>IF(O1442="Atraso",$K$3-G1442,0)</f>
        <v/>
      </c>
      <c r="S1442">
        <f>IF(R1442&lt;=15,"Até 15",IF(R1442&lt;=30,"Entre 15 e 30",IF(R1442&lt;=60,"Entre 30 e 60",IF(R1442&lt;=90,"Entre 60 e 90",IF(R1442&lt;=120,"Entre 90 e 120",IF(R1442&lt;=150,"Entre 120 e 150",IF(R1442&lt;=180,"Entre 150 e 180","Superior a 180")))))))</f>
        <v/>
      </c>
    </row>
    <row r="1443">
      <c r="A1443" t="inlineStr">
        <is>
          <t>Q06L012</t>
        </is>
      </c>
      <c r="B1443" t="inlineStr">
        <is>
          <t>VANDERSON DIAS DA SILVA</t>
        </is>
      </c>
      <c r="C1443" t="n">
        <v>1</v>
      </c>
      <c r="D1443" t="inlineStr">
        <is>
          <t>IPCA</t>
        </is>
      </c>
      <c r="E1443" t="n">
        <v>0.009488792934583046</v>
      </c>
      <c r="F1443" t="inlineStr">
        <is>
          <t>MENSAL</t>
        </is>
      </c>
      <c r="G1443" t="n">
        <v>45427</v>
      </c>
      <c r="H1443" t="n">
        <v>45427</v>
      </c>
      <c r="I1443" t="n">
        <v>26</v>
      </c>
      <c r="J1443" t="inlineStr">
        <is>
          <t>CARTEIRA</t>
        </is>
      </c>
      <c r="K1443" t="inlineStr">
        <is>
          <t>CONTRATO</t>
        </is>
      </c>
      <c r="L1443" t="n">
        <v>3420.55</v>
      </c>
      <c r="M1443" t="inlineStr">
        <is>
          <t>IBIRAPITANGA FASE 3</t>
        </is>
      </c>
      <c r="N1443" s="142">
        <f>DATE(YEAR(G1443),MONTH(G1443),1)</f>
        <v/>
      </c>
      <c r="O1443" s="132">
        <f>IF(G1443&gt;$K$3,"Futuro","Atraso")</f>
        <v/>
      </c>
      <c r="P1443">
        <f>12*(YEAR(G1443)-YEAR($K$3))+(MONTH(G1443)-MONTH($K$3))</f>
        <v/>
      </c>
      <c r="Q1443" s="366">
        <f>IF(M1443="IBIRAPITANGA FASE 3",IF(O1443="Atraso",L1443,L1443/(1+$I$2)^P1443),IF(O1443="Atraso",L1443,L1443/(1+$I$1)^P1443))</f>
        <v/>
      </c>
      <c r="R1443">
        <f>IF(O1443="Atraso",$K$3-G1443,0)</f>
        <v/>
      </c>
      <c r="S1443">
        <f>IF(R1443&lt;=15,"Até 15",IF(R1443&lt;=30,"Entre 15 e 30",IF(R1443&lt;=60,"Entre 30 e 60",IF(R1443&lt;=90,"Entre 60 e 90",IF(R1443&lt;=120,"Entre 90 e 120",IF(R1443&lt;=150,"Entre 120 e 150",IF(R1443&lt;=180,"Entre 150 e 180","Superior a 180")))))))</f>
        <v/>
      </c>
    </row>
    <row r="1444">
      <c r="A1444" t="inlineStr">
        <is>
          <t>Q06L012</t>
        </is>
      </c>
      <c r="B1444" t="inlineStr">
        <is>
          <t>VANDERSON DIAS DA SILVA</t>
        </is>
      </c>
      <c r="C1444" t="n">
        <v>1</v>
      </c>
      <c r="D1444" t="inlineStr">
        <is>
          <t>IPCA</t>
        </is>
      </c>
      <c r="E1444" t="n">
        <v>0.009488792934583046</v>
      </c>
      <c r="F1444" t="inlineStr">
        <is>
          <t>MENSAL</t>
        </is>
      </c>
      <c r="G1444" t="n">
        <v>45458</v>
      </c>
      <c r="H1444" t="n">
        <v>45458</v>
      </c>
      <c r="I1444" t="n">
        <v>27</v>
      </c>
      <c r="J1444" t="inlineStr">
        <is>
          <t>CARTEIRA</t>
        </is>
      </c>
      <c r="K1444" t="inlineStr">
        <is>
          <t>CONTRATO</t>
        </is>
      </c>
      <c r="L1444" t="n">
        <v>3420.55</v>
      </c>
      <c r="M1444" t="inlineStr">
        <is>
          <t>IBIRAPITANGA FASE 3</t>
        </is>
      </c>
      <c r="N1444" s="142">
        <f>DATE(YEAR(G1444),MONTH(G1444),1)</f>
        <v/>
      </c>
      <c r="O1444" s="132">
        <f>IF(G1444&gt;$K$3,"Futuro","Atraso")</f>
        <v/>
      </c>
      <c r="P1444">
        <f>12*(YEAR(G1444)-YEAR($K$3))+(MONTH(G1444)-MONTH($K$3))</f>
        <v/>
      </c>
      <c r="Q1444" s="366">
        <f>IF(M1444="IBIRAPITANGA FASE 3",IF(O1444="Atraso",L1444,L1444/(1+$I$2)^P1444),IF(O1444="Atraso",L1444,L1444/(1+$I$1)^P1444))</f>
        <v/>
      </c>
      <c r="R1444">
        <f>IF(O1444="Atraso",$K$3-G1444,0)</f>
        <v/>
      </c>
      <c r="S1444">
        <f>IF(R1444&lt;=15,"Até 15",IF(R1444&lt;=30,"Entre 15 e 30",IF(R1444&lt;=60,"Entre 30 e 60",IF(R1444&lt;=90,"Entre 60 e 90",IF(R1444&lt;=120,"Entre 90 e 120",IF(R1444&lt;=150,"Entre 120 e 150",IF(R1444&lt;=180,"Entre 150 e 180","Superior a 180")))))))</f>
        <v/>
      </c>
    </row>
    <row r="1445">
      <c r="A1445" t="inlineStr">
        <is>
          <t>Q06L012</t>
        </is>
      </c>
      <c r="B1445" t="inlineStr">
        <is>
          <t>VANDERSON DIAS DA SILVA</t>
        </is>
      </c>
      <c r="C1445" t="n">
        <v>1</v>
      </c>
      <c r="D1445" t="inlineStr">
        <is>
          <t>IPCA</t>
        </is>
      </c>
      <c r="E1445" t="n">
        <v>0.009488792934583046</v>
      </c>
      <c r="F1445" t="inlineStr">
        <is>
          <t>MENSAL</t>
        </is>
      </c>
      <c r="G1445" t="n">
        <v>45488</v>
      </c>
      <c r="H1445" t="n">
        <v>45488</v>
      </c>
      <c r="I1445" t="n">
        <v>28</v>
      </c>
      <c r="J1445" t="inlineStr">
        <is>
          <t>CARTEIRA</t>
        </is>
      </c>
      <c r="K1445" t="inlineStr">
        <is>
          <t>CONTRATO</t>
        </is>
      </c>
      <c r="L1445" t="n">
        <v>3420.55</v>
      </c>
      <c r="M1445" t="inlineStr">
        <is>
          <t>IBIRAPITANGA FASE 3</t>
        </is>
      </c>
      <c r="N1445" s="142">
        <f>DATE(YEAR(G1445),MONTH(G1445),1)</f>
        <v/>
      </c>
      <c r="O1445" s="132">
        <f>IF(G1445&gt;$K$3,"Futuro","Atraso")</f>
        <v/>
      </c>
      <c r="P1445">
        <f>12*(YEAR(G1445)-YEAR($K$3))+(MONTH(G1445)-MONTH($K$3))</f>
        <v/>
      </c>
      <c r="Q1445" s="366">
        <f>IF(M1445="IBIRAPITANGA FASE 3",IF(O1445="Atraso",L1445,L1445/(1+$I$2)^P1445),IF(O1445="Atraso",L1445,L1445/(1+$I$1)^P1445))</f>
        <v/>
      </c>
      <c r="R1445">
        <f>IF(O1445="Atraso",$K$3-G1445,0)</f>
        <v/>
      </c>
      <c r="S1445">
        <f>IF(R1445&lt;=15,"Até 15",IF(R1445&lt;=30,"Entre 15 e 30",IF(R1445&lt;=60,"Entre 30 e 60",IF(R1445&lt;=90,"Entre 60 e 90",IF(R1445&lt;=120,"Entre 90 e 120",IF(R1445&lt;=150,"Entre 120 e 150",IF(R1445&lt;=180,"Entre 150 e 180","Superior a 180")))))))</f>
        <v/>
      </c>
    </row>
    <row r="1446">
      <c r="A1446" t="inlineStr">
        <is>
          <t>Q06L012</t>
        </is>
      </c>
      <c r="B1446" t="inlineStr">
        <is>
          <t>VANDERSON DIAS DA SILVA</t>
        </is>
      </c>
      <c r="C1446" t="n">
        <v>1</v>
      </c>
      <c r="D1446" t="inlineStr">
        <is>
          <t>IPCA</t>
        </is>
      </c>
      <c r="E1446" t="n">
        <v>0.009488792934583046</v>
      </c>
      <c r="F1446" t="inlineStr">
        <is>
          <t>MENSAL</t>
        </is>
      </c>
      <c r="G1446" t="n">
        <v>45519</v>
      </c>
      <c r="H1446" t="n">
        <v>45519</v>
      </c>
      <c r="I1446" t="n">
        <v>29</v>
      </c>
      <c r="J1446" t="inlineStr">
        <is>
          <t>CARTEIRA</t>
        </is>
      </c>
      <c r="K1446" t="inlineStr">
        <is>
          <t>CONTRATO</t>
        </is>
      </c>
      <c r="L1446" t="n">
        <v>3420.55</v>
      </c>
      <c r="M1446" t="inlineStr">
        <is>
          <t>IBIRAPITANGA FASE 3</t>
        </is>
      </c>
      <c r="N1446" s="142">
        <f>DATE(YEAR(G1446),MONTH(G1446),1)</f>
        <v/>
      </c>
      <c r="O1446" s="132">
        <f>IF(G1446&gt;$K$3,"Futuro","Atraso")</f>
        <v/>
      </c>
      <c r="P1446">
        <f>12*(YEAR(G1446)-YEAR($K$3))+(MONTH(G1446)-MONTH($K$3))</f>
        <v/>
      </c>
      <c r="Q1446" s="366">
        <f>IF(M1446="IBIRAPITANGA FASE 3",IF(O1446="Atraso",L1446,L1446/(1+$I$2)^P1446),IF(O1446="Atraso",L1446,L1446/(1+$I$1)^P1446))</f>
        <v/>
      </c>
      <c r="R1446">
        <f>IF(O1446="Atraso",$K$3-G1446,0)</f>
        <v/>
      </c>
      <c r="S1446">
        <f>IF(R1446&lt;=15,"Até 15",IF(R1446&lt;=30,"Entre 15 e 30",IF(R1446&lt;=60,"Entre 30 e 60",IF(R1446&lt;=90,"Entre 60 e 90",IF(R1446&lt;=120,"Entre 90 e 120",IF(R1446&lt;=150,"Entre 120 e 150",IF(R1446&lt;=180,"Entre 150 e 180","Superior a 180")))))))</f>
        <v/>
      </c>
    </row>
    <row r="1447">
      <c r="A1447" t="inlineStr">
        <is>
          <t>Q06L012</t>
        </is>
      </c>
      <c r="B1447" t="inlineStr">
        <is>
          <t>VANDERSON DIAS DA SILVA</t>
        </is>
      </c>
      <c r="C1447" t="n">
        <v>1</v>
      </c>
      <c r="D1447" t="inlineStr">
        <is>
          <t>IPCA</t>
        </is>
      </c>
      <c r="E1447" t="n">
        <v>0.009488792934583046</v>
      </c>
      <c r="F1447" t="inlineStr">
        <is>
          <t>MENSAL</t>
        </is>
      </c>
      <c r="G1447" t="n">
        <v>45550</v>
      </c>
      <c r="H1447" t="n">
        <v>45550</v>
      </c>
      <c r="I1447" t="n">
        <v>30</v>
      </c>
      <c r="J1447" t="inlineStr">
        <is>
          <t>CARTEIRA</t>
        </is>
      </c>
      <c r="K1447" t="inlineStr">
        <is>
          <t>CONTRATO</t>
        </is>
      </c>
      <c r="L1447" t="n">
        <v>3420.55</v>
      </c>
      <c r="M1447" t="inlineStr">
        <is>
          <t>IBIRAPITANGA FASE 3</t>
        </is>
      </c>
      <c r="N1447" s="142">
        <f>DATE(YEAR(G1447),MONTH(G1447),1)</f>
        <v/>
      </c>
      <c r="O1447" s="132">
        <f>IF(G1447&gt;$K$3,"Futuro","Atraso")</f>
        <v/>
      </c>
      <c r="P1447">
        <f>12*(YEAR(G1447)-YEAR($K$3))+(MONTH(G1447)-MONTH($K$3))</f>
        <v/>
      </c>
      <c r="Q1447" s="366">
        <f>IF(M1447="IBIRAPITANGA FASE 3",IF(O1447="Atraso",L1447,L1447/(1+$I$2)^P1447),IF(O1447="Atraso",L1447,L1447/(1+$I$1)^P1447))</f>
        <v/>
      </c>
      <c r="R1447">
        <f>IF(O1447="Atraso",$K$3-G1447,0)</f>
        <v/>
      </c>
      <c r="S1447">
        <f>IF(R1447&lt;=15,"Até 15",IF(R1447&lt;=30,"Entre 15 e 30",IF(R1447&lt;=60,"Entre 30 e 60",IF(R1447&lt;=90,"Entre 60 e 90",IF(R1447&lt;=120,"Entre 90 e 120",IF(R1447&lt;=150,"Entre 120 e 150",IF(R1447&lt;=180,"Entre 150 e 180","Superior a 180")))))))</f>
        <v/>
      </c>
    </row>
    <row r="1448">
      <c r="A1448" t="inlineStr">
        <is>
          <t>Q06L012</t>
        </is>
      </c>
      <c r="B1448" t="inlineStr">
        <is>
          <t>VANDERSON DIAS DA SILVA</t>
        </is>
      </c>
      <c r="C1448" t="n">
        <v>1</v>
      </c>
      <c r="D1448" t="inlineStr">
        <is>
          <t>IPCA</t>
        </is>
      </c>
      <c r="E1448" t="n">
        <v>0.009488792934583046</v>
      </c>
      <c r="F1448" t="inlineStr">
        <is>
          <t>MENSAL</t>
        </is>
      </c>
      <c r="G1448" t="n">
        <v>45580</v>
      </c>
      <c r="H1448" t="n">
        <v>45580</v>
      </c>
      <c r="I1448" t="n">
        <v>31</v>
      </c>
      <c r="J1448" t="inlineStr">
        <is>
          <t>CARTEIRA</t>
        </is>
      </c>
      <c r="K1448" t="inlineStr">
        <is>
          <t>CONTRATO</t>
        </is>
      </c>
      <c r="L1448" t="n">
        <v>3420.55</v>
      </c>
      <c r="M1448" t="inlineStr">
        <is>
          <t>IBIRAPITANGA FASE 3</t>
        </is>
      </c>
      <c r="N1448" s="142">
        <f>DATE(YEAR(G1448),MONTH(G1448),1)</f>
        <v/>
      </c>
      <c r="O1448" s="132">
        <f>IF(G1448&gt;$K$3,"Futuro","Atraso")</f>
        <v/>
      </c>
      <c r="P1448">
        <f>12*(YEAR(G1448)-YEAR($K$3))+(MONTH(G1448)-MONTH($K$3))</f>
        <v/>
      </c>
      <c r="Q1448" s="366">
        <f>IF(M1448="IBIRAPITANGA FASE 3",IF(O1448="Atraso",L1448,L1448/(1+$I$2)^P1448),IF(O1448="Atraso",L1448,L1448/(1+$I$1)^P1448))</f>
        <v/>
      </c>
      <c r="R1448">
        <f>IF(O1448="Atraso",$K$3-G1448,0)</f>
        <v/>
      </c>
      <c r="S1448">
        <f>IF(R1448&lt;=15,"Até 15",IF(R1448&lt;=30,"Entre 15 e 30",IF(R1448&lt;=60,"Entre 30 e 60",IF(R1448&lt;=90,"Entre 60 e 90",IF(R1448&lt;=120,"Entre 90 e 120",IF(R1448&lt;=150,"Entre 120 e 150",IF(R1448&lt;=180,"Entre 150 e 180","Superior a 180")))))))</f>
        <v/>
      </c>
    </row>
    <row r="1449">
      <c r="A1449" t="inlineStr">
        <is>
          <t>Q06L012</t>
        </is>
      </c>
      <c r="B1449" t="inlineStr">
        <is>
          <t>VANDERSON DIAS DA SILVA</t>
        </is>
      </c>
      <c r="C1449" t="n">
        <v>1</v>
      </c>
      <c r="D1449" t="inlineStr">
        <is>
          <t>IPCA</t>
        </is>
      </c>
      <c r="E1449" t="n">
        <v>0.009488792934583046</v>
      </c>
      <c r="F1449" t="inlineStr">
        <is>
          <t>MENSAL</t>
        </is>
      </c>
      <c r="G1449" t="n">
        <v>45611</v>
      </c>
      <c r="H1449" t="n">
        <v>45611</v>
      </c>
      <c r="I1449" t="n">
        <v>32</v>
      </c>
      <c r="J1449" t="inlineStr">
        <is>
          <t>CARTEIRA</t>
        </is>
      </c>
      <c r="K1449" t="inlineStr">
        <is>
          <t>CONTRATO</t>
        </is>
      </c>
      <c r="L1449" t="n">
        <v>3420.55</v>
      </c>
      <c r="M1449" t="inlineStr">
        <is>
          <t>IBIRAPITANGA FASE 3</t>
        </is>
      </c>
      <c r="N1449" s="142">
        <f>DATE(YEAR(G1449),MONTH(G1449),1)</f>
        <v/>
      </c>
      <c r="O1449" s="132">
        <f>IF(G1449&gt;$K$3,"Futuro","Atraso")</f>
        <v/>
      </c>
      <c r="P1449">
        <f>12*(YEAR(G1449)-YEAR($K$3))+(MONTH(G1449)-MONTH($K$3))</f>
        <v/>
      </c>
      <c r="Q1449" s="366">
        <f>IF(M1449="IBIRAPITANGA FASE 3",IF(O1449="Atraso",L1449,L1449/(1+$I$2)^P1449),IF(O1449="Atraso",L1449,L1449/(1+$I$1)^P1449))</f>
        <v/>
      </c>
      <c r="R1449">
        <f>IF(O1449="Atraso",$K$3-G1449,0)</f>
        <v/>
      </c>
      <c r="S1449">
        <f>IF(R1449&lt;=15,"Até 15",IF(R1449&lt;=30,"Entre 15 e 30",IF(R1449&lt;=60,"Entre 30 e 60",IF(R1449&lt;=90,"Entre 60 e 90",IF(R1449&lt;=120,"Entre 90 e 120",IF(R1449&lt;=150,"Entre 120 e 150",IF(R1449&lt;=180,"Entre 150 e 180","Superior a 180")))))))</f>
        <v/>
      </c>
    </row>
    <row r="1450">
      <c r="A1450" t="inlineStr">
        <is>
          <t>Q06L012</t>
        </is>
      </c>
      <c r="B1450" t="inlineStr">
        <is>
          <t>VANDERSON DIAS DA SILVA</t>
        </is>
      </c>
      <c r="C1450" t="n">
        <v>1</v>
      </c>
      <c r="D1450" t="inlineStr">
        <is>
          <t>IPCA</t>
        </is>
      </c>
      <c r="E1450" t="n">
        <v>0.009488792934583046</v>
      </c>
      <c r="F1450" t="inlineStr">
        <is>
          <t>MENSAL</t>
        </is>
      </c>
      <c r="G1450" t="n">
        <v>45641</v>
      </c>
      <c r="H1450" t="n">
        <v>45641</v>
      </c>
      <c r="I1450" t="n">
        <v>33</v>
      </c>
      <c r="J1450" t="inlineStr">
        <is>
          <t>CARTEIRA</t>
        </is>
      </c>
      <c r="K1450" t="inlineStr">
        <is>
          <t>CONTRATO</t>
        </is>
      </c>
      <c r="L1450" t="n">
        <v>3420.55</v>
      </c>
      <c r="M1450" t="inlineStr">
        <is>
          <t>IBIRAPITANGA FASE 3</t>
        </is>
      </c>
      <c r="N1450" s="142">
        <f>DATE(YEAR(G1450),MONTH(G1450),1)</f>
        <v/>
      </c>
      <c r="O1450" s="132">
        <f>IF(G1450&gt;$K$3,"Futuro","Atraso")</f>
        <v/>
      </c>
      <c r="P1450">
        <f>12*(YEAR(G1450)-YEAR($K$3))+(MONTH(G1450)-MONTH($K$3))</f>
        <v/>
      </c>
      <c r="Q1450" s="366">
        <f>IF(M1450="IBIRAPITANGA FASE 3",IF(O1450="Atraso",L1450,L1450/(1+$I$2)^P1450),IF(O1450="Atraso",L1450,L1450/(1+$I$1)^P1450))</f>
        <v/>
      </c>
      <c r="R1450">
        <f>IF(O1450="Atraso",$K$3-G1450,0)</f>
        <v/>
      </c>
      <c r="S1450">
        <f>IF(R1450&lt;=15,"Até 15",IF(R1450&lt;=30,"Entre 15 e 30",IF(R1450&lt;=60,"Entre 30 e 60",IF(R1450&lt;=90,"Entre 60 e 90",IF(R1450&lt;=120,"Entre 90 e 120",IF(R1450&lt;=150,"Entre 120 e 150",IF(R1450&lt;=180,"Entre 150 e 180","Superior a 180")))))))</f>
        <v/>
      </c>
    </row>
    <row r="1451">
      <c r="A1451" t="inlineStr">
        <is>
          <t>Q06L012</t>
        </is>
      </c>
      <c r="B1451" t="inlineStr">
        <is>
          <t>VANDERSON DIAS DA SILVA</t>
        </is>
      </c>
      <c r="C1451" t="n">
        <v>1</v>
      </c>
      <c r="D1451" t="inlineStr">
        <is>
          <t>IPCA</t>
        </is>
      </c>
      <c r="E1451" t="n">
        <v>0.009488792934583046</v>
      </c>
      <c r="F1451" t="inlineStr">
        <is>
          <t>MENSAL</t>
        </is>
      </c>
      <c r="G1451" t="n">
        <v>45672</v>
      </c>
      <c r="H1451" t="n">
        <v>45672</v>
      </c>
      <c r="I1451" t="n">
        <v>34</v>
      </c>
      <c r="J1451" t="inlineStr">
        <is>
          <t>CARTEIRA</t>
        </is>
      </c>
      <c r="K1451" t="inlineStr">
        <is>
          <t>CONTRATO</t>
        </is>
      </c>
      <c r="L1451" t="n">
        <v>3420.55</v>
      </c>
      <c r="M1451" t="inlineStr">
        <is>
          <t>IBIRAPITANGA FASE 3</t>
        </is>
      </c>
      <c r="N1451" s="142">
        <f>DATE(YEAR(G1451),MONTH(G1451),1)</f>
        <v/>
      </c>
      <c r="O1451" s="132">
        <f>IF(G1451&gt;$K$3,"Futuro","Atraso")</f>
        <v/>
      </c>
      <c r="P1451">
        <f>12*(YEAR(G1451)-YEAR($K$3))+(MONTH(G1451)-MONTH($K$3))</f>
        <v/>
      </c>
      <c r="Q1451" s="366">
        <f>IF(M1451="IBIRAPITANGA FASE 3",IF(O1451="Atraso",L1451,L1451/(1+$I$2)^P1451),IF(O1451="Atraso",L1451,L1451/(1+$I$1)^P1451))</f>
        <v/>
      </c>
      <c r="R1451">
        <f>IF(O1451="Atraso",$K$3-G1451,0)</f>
        <v/>
      </c>
      <c r="S1451">
        <f>IF(R1451&lt;=15,"Até 15",IF(R1451&lt;=30,"Entre 15 e 30",IF(R1451&lt;=60,"Entre 30 e 60",IF(R1451&lt;=90,"Entre 60 e 90",IF(R1451&lt;=120,"Entre 90 e 120",IF(R1451&lt;=150,"Entre 120 e 150",IF(R1451&lt;=180,"Entre 150 e 180","Superior a 180")))))))</f>
        <v/>
      </c>
    </row>
    <row r="1452">
      <c r="A1452" t="inlineStr">
        <is>
          <t>Q06L012</t>
        </is>
      </c>
      <c r="B1452" t="inlineStr">
        <is>
          <t>VANDERSON DIAS DA SILVA</t>
        </is>
      </c>
      <c r="C1452" t="n">
        <v>1</v>
      </c>
      <c r="D1452" t="inlineStr">
        <is>
          <t>IPCA</t>
        </is>
      </c>
      <c r="E1452" t="n">
        <v>0.009488792934583046</v>
      </c>
      <c r="F1452" t="inlineStr">
        <is>
          <t>MENSAL</t>
        </is>
      </c>
      <c r="G1452" t="n">
        <v>45703</v>
      </c>
      <c r="H1452" t="n">
        <v>45703</v>
      </c>
      <c r="I1452" t="n">
        <v>35</v>
      </c>
      <c r="J1452" t="inlineStr">
        <is>
          <t>CARTEIRA</t>
        </is>
      </c>
      <c r="K1452" t="inlineStr">
        <is>
          <t>CONTRATO</t>
        </is>
      </c>
      <c r="L1452" t="n">
        <v>3420.55</v>
      </c>
      <c r="M1452" t="inlineStr">
        <is>
          <t>IBIRAPITANGA FASE 3</t>
        </is>
      </c>
      <c r="N1452" s="142">
        <f>DATE(YEAR(G1452),MONTH(G1452),1)</f>
        <v/>
      </c>
      <c r="O1452" s="132">
        <f>IF(G1452&gt;$K$3,"Futuro","Atraso")</f>
        <v/>
      </c>
      <c r="P1452">
        <f>12*(YEAR(G1452)-YEAR($K$3))+(MONTH(G1452)-MONTH($K$3))</f>
        <v/>
      </c>
      <c r="Q1452" s="366">
        <f>IF(M1452="IBIRAPITANGA FASE 3",IF(O1452="Atraso",L1452,L1452/(1+$I$2)^P1452),IF(O1452="Atraso",L1452,L1452/(1+$I$1)^P1452))</f>
        <v/>
      </c>
      <c r="R1452">
        <f>IF(O1452="Atraso",$K$3-G1452,0)</f>
        <v/>
      </c>
      <c r="S1452">
        <f>IF(R1452&lt;=15,"Até 15",IF(R1452&lt;=30,"Entre 15 e 30",IF(R1452&lt;=60,"Entre 30 e 60",IF(R1452&lt;=90,"Entre 60 e 90",IF(R1452&lt;=120,"Entre 90 e 120",IF(R1452&lt;=150,"Entre 120 e 150",IF(R1452&lt;=180,"Entre 150 e 180","Superior a 180")))))))</f>
        <v/>
      </c>
    </row>
    <row r="1453">
      <c r="A1453" t="inlineStr">
        <is>
          <t>Q06L012</t>
        </is>
      </c>
      <c r="B1453" t="inlineStr">
        <is>
          <t>VANDERSON DIAS DA SILVA</t>
        </is>
      </c>
      <c r="C1453" t="n">
        <v>1</v>
      </c>
      <c r="D1453" t="inlineStr">
        <is>
          <t>IPCA</t>
        </is>
      </c>
      <c r="E1453" t="n">
        <v>0.009488792934583046</v>
      </c>
      <c r="F1453" t="inlineStr">
        <is>
          <t>MENSAL</t>
        </is>
      </c>
      <c r="G1453" t="n">
        <v>45731</v>
      </c>
      <c r="H1453" t="n">
        <v>45731</v>
      </c>
      <c r="I1453" t="n">
        <v>36</v>
      </c>
      <c r="J1453" t="inlineStr">
        <is>
          <t>CARTEIRA</t>
        </is>
      </c>
      <c r="K1453" t="inlineStr">
        <is>
          <t>CONTRATO</t>
        </is>
      </c>
      <c r="L1453" t="n">
        <v>3420.55</v>
      </c>
      <c r="M1453" t="inlineStr">
        <is>
          <t>IBIRAPITANGA FASE 3</t>
        </is>
      </c>
      <c r="N1453" s="142">
        <f>DATE(YEAR(G1453),MONTH(G1453),1)</f>
        <v/>
      </c>
      <c r="O1453" s="132">
        <f>IF(G1453&gt;$K$3,"Futuro","Atraso")</f>
        <v/>
      </c>
      <c r="P1453">
        <f>12*(YEAR(G1453)-YEAR($K$3))+(MONTH(G1453)-MONTH($K$3))</f>
        <v/>
      </c>
      <c r="Q1453" s="366">
        <f>IF(M1453="IBIRAPITANGA FASE 3",IF(O1453="Atraso",L1453,L1453/(1+$I$2)^P1453),IF(O1453="Atraso",L1453,L1453/(1+$I$1)^P1453))</f>
        <v/>
      </c>
      <c r="R1453">
        <f>IF(O1453="Atraso",$K$3-G1453,0)</f>
        <v/>
      </c>
      <c r="S1453">
        <f>IF(R1453&lt;=15,"Até 15",IF(R1453&lt;=30,"Entre 15 e 30",IF(R1453&lt;=60,"Entre 30 e 60",IF(R1453&lt;=90,"Entre 60 e 90",IF(R1453&lt;=120,"Entre 90 e 120",IF(R1453&lt;=150,"Entre 120 e 150",IF(R1453&lt;=180,"Entre 150 e 180","Superior a 180")))))))</f>
        <v/>
      </c>
    </row>
    <row r="1454">
      <c r="A1454" t="inlineStr">
        <is>
          <t>Q06L012</t>
        </is>
      </c>
      <c r="B1454" t="inlineStr">
        <is>
          <t>VANDERSON DIAS DA SILVA</t>
        </is>
      </c>
      <c r="C1454" t="n">
        <v>1</v>
      </c>
      <c r="D1454" t="inlineStr">
        <is>
          <t>IPCA</t>
        </is>
      </c>
      <c r="E1454" t="n">
        <v>0.009488792934583046</v>
      </c>
      <c r="F1454" t="inlineStr">
        <is>
          <t>MENSAL</t>
        </is>
      </c>
      <c r="G1454" t="n">
        <v>45762</v>
      </c>
      <c r="H1454" t="n">
        <v>45762</v>
      </c>
      <c r="I1454" t="n">
        <v>37</v>
      </c>
      <c r="J1454" t="inlineStr">
        <is>
          <t>CARTEIRA</t>
        </is>
      </c>
      <c r="K1454" t="inlineStr">
        <is>
          <t>CONTRATO</t>
        </is>
      </c>
      <c r="L1454" t="n">
        <v>3420.55</v>
      </c>
      <c r="M1454" t="inlineStr">
        <is>
          <t>IBIRAPITANGA FASE 3</t>
        </is>
      </c>
      <c r="N1454" s="142">
        <f>DATE(YEAR(G1454),MONTH(G1454),1)</f>
        <v/>
      </c>
      <c r="O1454" s="132">
        <f>IF(G1454&gt;$K$3,"Futuro","Atraso")</f>
        <v/>
      </c>
      <c r="P1454">
        <f>12*(YEAR(G1454)-YEAR($K$3))+(MONTH(G1454)-MONTH($K$3))</f>
        <v/>
      </c>
      <c r="Q1454" s="366">
        <f>IF(M1454="IBIRAPITANGA FASE 3",IF(O1454="Atraso",L1454,L1454/(1+$I$2)^P1454),IF(O1454="Atraso",L1454,L1454/(1+$I$1)^P1454))</f>
        <v/>
      </c>
      <c r="R1454">
        <f>IF(O1454="Atraso",$K$3-G1454,0)</f>
        <v/>
      </c>
      <c r="S1454">
        <f>IF(R1454&lt;=15,"Até 15",IF(R1454&lt;=30,"Entre 15 e 30",IF(R1454&lt;=60,"Entre 30 e 60",IF(R1454&lt;=90,"Entre 60 e 90",IF(R1454&lt;=120,"Entre 90 e 120",IF(R1454&lt;=150,"Entre 120 e 150",IF(R1454&lt;=180,"Entre 150 e 180","Superior a 180")))))))</f>
        <v/>
      </c>
    </row>
    <row r="1455">
      <c r="A1455" t="inlineStr">
        <is>
          <t>Q06L012</t>
        </is>
      </c>
      <c r="B1455" t="inlineStr">
        <is>
          <t>VANDERSON DIAS DA SILVA</t>
        </is>
      </c>
      <c r="C1455" t="n">
        <v>1</v>
      </c>
      <c r="D1455" t="inlineStr">
        <is>
          <t>IPCA</t>
        </is>
      </c>
      <c r="E1455" t="n">
        <v>0.009488792934583046</v>
      </c>
      <c r="F1455" t="inlineStr">
        <is>
          <t>MENSAL</t>
        </is>
      </c>
      <c r="G1455" t="n">
        <v>45792</v>
      </c>
      <c r="H1455" t="n">
        <v>45792</v>
      </c>
      <c r="I1455" t="n">
        <v>38</v>
      </c>
      <c r="J1455" t="inlineStr">
        <is>
          <t>CARTEIRA</t>
        </is>
      </c>
      <c r="K1455" t="inlineStr">
        <is>
          <t>CONTRATO</t>
        </is>
      </c>
      <c r="L1455" t="n">
        <v>3420.55</v>
      </c>
      <c r="M1455" t="inlineStr">
        <is>
          <t>IBIRAPITANGA FASE 3</t>
        </is>
      </c>
      <c r="N1455" s="142">
        <f>DATE(YEAR(G1455),MONTH(G1455),1)</f>
        <v/>
      </c>
      <c r="O1455" s="132">
        <f>IF(G1455&gt;$K$3,"Futuro","Atraso")</f>
        <v/>
      </c>
      <c r="P1455">
        <f>12*(YEAR(G1455)-YEAR($K$3))+(MONTH(G1455)-MONTH($K$3))</f>
        <v/>
      </c>
      <c r="Q1455" s="366">
        <f>IF(M1455="IBIRAPITANGA FASE 3",IF(O1455="Atraso",L1455,L1455/(1+$I$2)^P1455),IF(O1455="Atraso",L1455,L1455/(1+$I$1)^P1455))</f>
        <v/>
      </c>
      <c r="R1455">
        <f>IF(O1455="Atraso",$K$3-G1455,0)</f>
        <v/>
      </c>
      <c r="S1455">
        <f>IF(R1455&lt;=15,"Até 15",IF(R1455&lt;=30,"Entre 15 e 30",IF(R1455&lt;=60,"Entre 30 e 60",IF(R1455&lt;=90,"Entre 60 e 90",IF(R1455&lt;=120,"Entre 90 e 120",IF(R1455&lt;=150,"Entre 120 e 150",IF(R1455&lt;=180,"Entre 150 e 180","Superior a 180")))))))</f>
        <v/>
      </c>
    </row>
    <row r="1456">
      <c r="A1456" t="inlineStr">
        <is>
          <t>Q06L012</t>
        </is>
      </c>
      <c r="B1456" t="inlineStr">
        <is>
          <t>VANDERSON DIAS DA SILVA</t>
        </is>
      </c>
      <c r="C1456" t="n">
        <v>1</v>
      </c>
      <c r="D1456" t="inlineStr">
        <is>
          <t>IPCA</t>
        </is>
      </c>
      <c r="E1456" t="n">
        <v>0.009488792934583046</v>
      </c>
      <c r="F1456" t="inlineStr">
        <is>
          <t>MENSAL</t>
        </is>
      </c>
      <c r="G1456" t="n">
        <v>45823</v>
      </c>
      <c r="H1456" t="n">
        <v>45823</v>
      </c>
      <c r="I1456" t="n">
        <v>39</v>
      </c>
      <c r="J1456" t="inlineStr">
        <is>
          <t>CARTEIRA</t>
        </is>
      </c>
      <c r="K1456" t="inlineStr">
        <is>
          <t>CONTRATO</t>
        </is>
      </c>
      <c r="L1456" t="n">
        <v>3420.55</v>
      </c>
      <c r="M1456" t="inlineStr">
        <is>
          <t>IBIRAPITANGA FASE 3</t>
        </is>
      </c>
      <c r="N1456" s="142">
        <f>DATE(YEAR(G1456),MONTH(G1456),1)</f>
        <v/>
      </c>
      <c r="O1456" s="132">
        <f>IF(G1456&gt;$K$3,"Futuro","Atraso")</f>
        <v/>
      </c>
      <c r="P1456">
        <f>12*(YEAR(G1456)-YEAR($K$3))+(MONTH(G1456)-MONTH($K$3))</f>
        <v/>
      </c>
      <c r="Q1456" s="366">
        <f>IF(M1456="IBIRAPITANGA FASE 3",IF(O1456="Atraso",L1456,L1456/(1+$I$2)^P1456),IF(O1456="Atraso",L1456,L1456/(1+$I$1)^P1456))</f>
        <v/>
      </c>
      <c r="R1456">
        <f>IF(O1456="Atraso",$K$3-G1456,0)</f>
        <v/>
      </c>
      <c r="S1456">
        <f>IF(R1456&lt;=15,"Até 15",IF(R1456&lt;=30,"Entre 15 e 30",IF(R1456&lt;=60,"Entre 30 e 60",IF(R1456&lt;=90,"Entre 60 e 90",IF(R1456&lt;=120,"Entre 90 e 120",IF(R1456&lt;=150,"Entre 120 e 150",IF(R1456&lt;=180,"Entre 150 e 180","Superior a 180")))))))</f>
        <v/>
      </c>
    </row>
    <row r="1457">
      <c r="A1457" t="inlineStr">
        <is>
          <t>Q06L012</t>
        </is>
      </c>
      <c r="B1457" t="inlineStr">
        <is>
          <t>VANDERSON DIAS DA SILVA</t>
        </is>
      </c>
      <c r="C1457" t="n">
        <v>1</v>
      </c>
      <c r="D1457" t="inlineStr">
        <is>
          <t>IPCA</t>
        </is>
      </c>
      <c r="E1457" t="n">
        <v>0.009488792934583046</v>
      </c>
      <c r="F1457" t="inlineStr">
        <is>
          <t>MENSAL</t>
        </is>
      </c>
      <c r="G1457" t="n">
        <v>45853</v>
      </c>
      <c r="H1457" t="n">
        <v>45853</v>
      </c>
      <c r="I1457" t="n">
        <v>40</v>
      </c>
      <c r="J1457" t="inlineStr">
        <is>
          <t>CARTEIRA</t>
        </is>
      </c>
      <c r="K1457" t="inlineStr">
        <is>
          <t>CONTRATO</t>
        </is>
      </c>
      <c r="L1457" t="n">
        <v>3420.55</v>
      </c>
      <c r="M1457" t="inlineStr">
        <is>
          <t>IBIRAPITANGA FASE 3</t>
        </is>
      </c>
      <c r="N1457" s="142">
        <f>DATE(YEAR(G1457),MONTH(G1457),1)</f>
        <v/>
      </c>
      <c r="O1457" s="132">
        <f>IF(G1457&gt;$K$3,"Futuro","Atraso")</f>
        <v/>
      </c>
      <c r="P1457">
        <f>12*(YEAR(G1457)-YEAR($K$3))+(MONTH(G1457)-MONTH($K$3))</f>
        <v/>
      </c>
      <c r="Q1457" s="366">
        <f>IF(M1457="IBIRAPITANGA FASE 3",IF(O1457="Atraso",L1457,L1457/(1+$I$2)^P1457),IF(O1457="Atraso",L1457,L1457/(1+$I$1)^P1457))</f>
        <v/>
      </c>
      <c r="R1457">
        <f>IF(O1457="Atraso",$K$3-G1457,0)</f>
        <v/>
      </c>
      <c r="S1457">
        <f>IF(R1457&lt;=15,"Até 15",IF(R1457&lt;=30,"Entre 15 e 30",IF(R1457&lt;=60,"Entre 30 e 60",IF(R1457&lt;=90,"Entre 60 e 90",IF(R1457&lt;=120,"Entre 90 e 120",IF(R1457&lt;=150,"Entre 120 e 150",IF(R1457&lt;=180,"Entre 150 e 180","Superior a 180")))))))</f>
        <v/>
      </c>
    </row>
    <row r="1458">
      <c r="A1458" t="inlineStr">
        <is>
          <t>Q06L012</t>
        </is>
      </c>
      <c r="B1458" t="inlineStr">
        <is>
          <t>VANDERSON DIAS DA SILVA</t>
        </is>
      </c>
      <c r="C1458" t="n">
        <v>1</v>
      </c>
      <c r="D1458" t="inlineStr">
        <is>
          <t>IPCA</t>
        </is>
      </c>
      <c r="E1458" t="n">
        <v>0.009488792934583046</v>
      </c>
      <c r="F1458" t="inlineStr">
        <is>
          <t>MENSAL</t>
        </is>
      </c>
      <c r="G1458" t="n">
        <v>45884</v>
      </c>
      <c r="H1458" t="n">
        <v>45884</v>
      </c>
      <c r="I1458" t="n">
        <v>41</v>
      </c>
      <c r="J1458" t="inlineStr">
        <is>
          <t>CARTEIRA</t>
        </is>
      </c>
      <c r="K1458" t="inlineStr">
        <is>
          <t>CONTRATO</t>
        </is>
      </c>
      <c r="L1458" t="n">
        <v>3420.55</v>
      </c>
      <c r="M1458" t="inlineStr">
        <is>
          <t>IBIRAPITANGA FASE 3</t>
        </is>
      </c>
      <c r="N1458" s="142">
        <f>DATE(YEAR(G1458),MONTH(G1458),1)</f>
        <v/>
      </c>
      <c r="O1458" s="132">
        <f>IF(G1458&gt;$K$3,"Futuro","Atraso")</f>
        <v/>
      </c>
      <c r="P1458">
        <f>12*(YEAR(G1458)-YEAR($K$3))+(MONTH(G1458)-MONTH($K$3))</f>
        <v/>
      </c>
      <c r="Q1458" s="366">
        <f>IF(M1458="IBIRAPITANGA FASE 3",IF(O1458="Atraso",L1458,L1458/(1+$I$2)^P1458),IF(O1458="Atraso",L1458,L1458/(1+$I$1)^P1458))</f>
        <v/>
      </c>
      <c r="R1458">
        <f>IF(O1458="Atraso",$K$3-G1458,0)</f>
        <v/>
      </c>
      <c r="S1458">
        <f>IF(R1458&lt;=15,"Até 15",IF(R1458&lt;=30,"Entre 15 e 30",IF(R1458&lt;=60,"Entre 30 e 60",IF(R1458&lt;=90,"Entre 60 e 90",IF(R1458&lt;=120,"Entre 90 e 120",IF(R1458&lt;=150,"Entre 120 e 150",IF(R1458&lt;=180,"Entre 150 e 180","Superior a 180")))))))</f>
        <v/>
      </c>
    </row>
    <row r="1459">
      <c r="A1459" t="inlineStr">
        <is>
          <t>Q06L012</t>
        </is>
      </c>
      <c r="B1459" t="inlineStr">
        <is>
          <t>VANDERSON DIAS DA SILVA</t>
        </is>
      </c>
      <c r="C1459" t="n">
        <v>1</v>
      </c>
      <c r="D1459" t="inlineStr">
        <is>
          <t>IPCA</t>
        </is>
      </c>
      <c r="E1459" t="n">
        <v>0.009488792934583046</v>
      </c>
      <c r="F1459" t="inlineStr">
        <is>
          <t>MENSAL</t>
        </is>
      </c>
      <c r="G1459" t="n">
        <v>45915</v>
      </c>
      <c r="H1459" t="n">
        <v>45915</v>
      </c>
      <c r="I1459" t="n">
        <v>42</v>
      </c>
      <c r="J1459" t="inlineStr">
        <is>
          <t>CARTEIRA</t>
        </is>
      </c>
      <c r="K1459" t="inlineStr">
        <is>
          <t>CONTRATO</t>
        </is>
      </c>
      <c r="L1459" t="n">
        <v>3420.55</v>
      </c>
      <c r="M1459" t="inlineStr">
        <is>
          <t>IBIRAPITANGA FASE 3</t>
        </is>
      </c>
      <c r="N1459" s="142">
        <f>DATE(YEAR(G1459),MONTH(G1459),1)</f>
        <v/>
      </c>
      <c r="O1459" s="132">
        <f>IF(G1459&gt;$K$3,"Futuro","Atraso")</f>
        <v/>
      </c>
      <c r="P1459">
        <f>12*(YEAR(G1459)-YEAR($K$3))+(MONTH(G1459)-MONTH($K$3))</f>
        <v/>
      </c>
      <c r="Q1459" s="366">
        <f>IF(M1459="IBIRAPITANGA FASE 3",IF(O1459="Atraso",L1459,L1459/(1+$I$2)^P1459),IF(O1459="Atraso",L1459,L1459/(1+$I$1)^P1459))</f>
        <v/>
      </c>
      <c r="R1459">
        <f>IF(O1459="Atraso",$K$3-G1459,0)</f>
        <v/>
      </c>
      <c r="S1459">
        <f>IF(R1459&lt;=15,"Até 15",IF(R1459&lt;=30,"Entre 15 e 30",IF(R1459&lt;=60,"Entre 30 e 60",IF(R1459&lt;=90,"Entre 60 e 90",IF(R1459&lt;=120,"Entre 90 e 120",IF(R1459&lt;=150,"Entre 120 e 150",IF(R1459&lt;=180,"Entre 150 e 180","Superior a 180")))))))</f>
        <v/>
      </c>
    </row>
    <row r="1460">
      <c r="A1460" t="inlineStr">
        <is>
          <t>Q06L012</t>
        </is>
      </c>
      <c r="B1460" t="inlineStr">
        <is>
          <t>VANDERSON DIAS DA SILVA</t>
        </is>
      </c>
      <c r="C1460" t="n">
        <v>1</v>
      </c>
      <c r="D1460" t="inlineStr">
        <is>
          <t>IPCA</t>
        </is>
      </c>
      <c r="E1460" t="n">
        <v>0.009488792934583046</v>
      </c>
      <c r="F1460" t="inlineStr">
        <is>
          <t>MENSAL</t>
        </is>
      </c>
      <c r="G1460" t="n">
        <v>45945</v>
      </c>
      <c r="H1460" t="n">
        <v>45945</v>
      </c>
      <c r="I1460" t="n">
        <v>43</v>
      </c>
      <c r="J1460" t="inlineStr">
        <is>
          <t>CARTEIRA</t>
        </is>
      </c>
      <c r="K1460" t="inlineStr">
        <is>
          <t>CONTRATO</t>
        </is>
      </c>
      <c r="L1460" t="n">
        <v>3420.55</v>
      </c>
      <c r="M1460" t="inlineStr">
        <is>
          <t>IBIRAPITANGA FASE 3</t>
        </is>
      </c>
      <c r="N1460" s="142">
        <f>DATE(YEAR(G1460),MONTH(G1460),1)</f>
        <v/>
      </c>
      <c r="O1460" s="132">
        <f>IF(G1460&gt;$K$3,"Futuro","Atraso")</f>
        <v/>
      </c>
      <c r="P1460">
        <f>12*(YEAR(G1460)-YEAR($K$3))+(MONTH(G1460)-MONTH($K$3))</f>
        <v/>
      </c>
      <c r="Q1460" s="366">
        <f>IF(M1460="IBIRAPITANGA FASE 3",IF(O1460="Atraso",L1460,L1460/(1+$I$2)^P1460),IF(O1460="Atraso",L1460,L1460/(1+$I$1)^P1460))</f>
        <v/>
      </c>
      <c r="R1460">
        <f>IF(O1460="Atraso",$K$3-G1460,0)</f>
        <v/>
      </c>
      <c r="S1460">
        <f>IF(R1460&lt;=15,"Até 15",IF(R1460&lt;=30,"Entre 15 e 30",IF(R1460&lt;=60,"Entre 30 e 60",IF(R1460&lt;=90,"Entre 60 e 90",IF(R1460&lt;=120,"Entre 90 e 120",IF(R1460&lt;=150,"Entre 120 e 150",IF(R1460&lt;=180,"Entre 150 e 180","Superior a 180")))))))</f>
        <v/>
      </c>
    </row>
    <row r="1461">
      <c r="A1461" t="inlineStr">
        <is>
          <t>Q06L012</t>
        </is>
      </c>
      <c r="B1461" t="inlineStr">
        <is>
          <t>VANDERSON DIAS DA SILVA</t>
        </is>
      </c>
      <c r="C1461" t="n">
        <v>1</v>
      </c>
      <c r="D1461" t="inlineStr">
        <is>
          <t>IPCA</t>
        </is>
      </c>
      <c r="E1461" t="n">
        <v>0.009488792934583046</v>
      </c>
      <c r="F1461" t="inlineStr">
        <is>
          <t>MENSAL</t>
        </is>
      </c>
      <c r="G1461" t="n">
        <v>45976</v>
      </c>
      <c r="H1461" t="n">
        <v>45976</v>
      </c>
      <c r="I1461" t="n">
        <v>44</v>
      </c>
      <c r="J1461" t="inlineStr">
        <is>
          <t>CARTEIRA</t>
        </is>
      </c>
      <c r="K1461" t="inlineStr">
        <is>
          <t>CONTRATO</t>
        </is>
      </c>
      <c r="L1461" t="n">
        <v>3420.55</v>
      </c>
      <c r="M1461" t="inlineStr">
        <is>
          <t>IBIRAPITANGA FASE 3</t>
        </is>
      </c>
      <c r="N1461" s="142">
        <f>DATE(YEAR(G1461),MONTH(G1461),1)</f>
        <v/>
      </c>
      <c r="O1461" s="132">
        <f>IF(G1461&gt;$K$3,"Futuro","Atraso")</f>
        <v/>
      </c>
      <c r="P1461">
        <f>12*(YEAR(G1461)-YEAR($K$3))+(MONTH(G1461)-MONTH($K$3))</f>
        <v/>
      </c>
      <c r="Q1461" s="366">
        <f>IF(M1461="IBIRAPITANGA FASE 3",IF(O1461="Atraso",L1461,L1461/(1+$I$2)^P1461),IF(O1461="Atraso",L1461,L1461/(1+$I$1)^P1461))</f>
        <v/>
      </c>
      <c r="R1461">
        <f>IF(O1461="Atraso",$K$3-G1461,0)</f>
        <v/>
      </c>
      <c r="S1461">
        <f>IF(R1461&lt;=15,"Até 15",IF(R1461&lt;=30,"Entre 15 e 30",IF(R1461&lt;=60,"Entre 30 e 60",IF(R1461&lt;=90,"Entre 60 e 90",IF(R1461&lt;=120,"Entre 90 e 120",IF(R1461&lt;=150,"Entre 120 e 150",IF(R1461&lt;=180,"Entre 150 e 180","Superior a 180")))))))</f>
        <v/>
      </c>
    </row>
    <row r="1462">
      <c r="A1462" t="inlineStr">
        <is>
          <t>Q06L012</t>
        </is>
      </c>
      <c r="B1462" t="inlineStr">
        <is>
          <t>VANDERSON DIAS DA SILVA</t>
        </is>
      </c>
      <c r="C1462" t="n">
        <v>1</v>
      </c>
      <c r="D1462" t="inlineStr">
        <is>
          <t>IPCA</t>
        </is>
      </c>
      <c r="E1462" t="n">
        <v>0.009488792934583046</v>
      </c>
      <c r="F1462" t="inlineStr">
        <is>
          <t>MENSAL</t>
        </is>
      </c>
      <c r="G1462" t="n">
        <v>46006</v>
      </c>
      <c r="H1462" t="n">
        <v>46006</v>
      </c>
      <c r="I1462" t="n">
        <v>45</v>
      </c>
      <c r="J1462" t="inlineStr">
        <is>
          <t>CARTEIRA</t>
        </is>
      </c>
      <c r="K1462" t="inlineStr">
        <is>
          <t>CONTRATO</t>
        </is>
      </c>
      <c r="L1462" t="n">
        <v>3420.55</v>
      </c>
      <c r="M1462" t="inlineStr">
        <is>
          <t>IBIRAPITANGA FASE 3</t>
        </is>
      </c>
      <c r="N1462" s="142">
        <f>DATE(YEAR(G1462),MONTH(G1462),1)</f>
        <v/>
      </c>
      <c r="O1462" s="132">
        <f>IF(G1462&gt;$K$3,"Futuro","Atraso")</f>
        <v/>
      </c>
      <c r="P1462">
        <f>12*(YEAR(G1462)-YEAR($K$3))+(MONTH(G1462)-MONTH($K$3))</f>
        <v/>
      </c>
      <c r="Q1462" s="366">
        <f>IF(M1462="IBIRAPITANGA FASE 3",IF(O1462="Atraso",L1462,L1462/(1+$I$2)^P1462),IF(O1462="Atraso",L1462,L1462/(1+$I$1)^P1462))</f>
        <v/>
      </c>
      <c r="R1462">
        <f>IF(O1462="Atraso",$K$3-G1462,0)</f>
        <v/>
      </c>
      <c r="S1462">
        <f>IF(R1462&lt;=15,"Até 15",IF(R1462&lt;=30,"Entre 15 e 30",IF(R1462&lt;=60,"Entre 30 e 60",IF(R1462&lt;=90,"Entre 60 e 90",IF(R1462&lt;=120,"Entre 90 e 120",IF(R1462&lt;=150,"Entre 120 e 150",IF(R1462&lt;=180,"Entre 150 e 180","Superior a 180")))))))</f>
        <v/>
      </c>
    </row>
    <row r="1463">
      <c r="A1463" t="inlineStr">
        <is>
          <t>Q06L012</t>
        </is>
      </c>
      <c r="B1463" t="inlineStr">
        <is>
          <t>VANDERSON DIAS DA SILVA</t>
        </is>
      </c>
      <c r="C1463" t="n">
        <v>1</v>
      </c>
      <c r="D1463" t="inlineStr">
        <is>
          <t>IPCA</t>
        </is>
      </c>
      <c r="E1463" t="n">
        <v>0.009488792934583046</v>
      </c>
      <c r="F1463" t="inlineStr">
        <is>
          <t>MENSAL</t>
        </is>
      </c>
      <c r="G1463" t="n">
        <v>46037</v>
      </c>
      <c r="H1463" t="n">
        <v>46037</v>
      </c>
      <c r="I1463" t="n">
        <v>46</v>
      </c>
      <c r="J1463" t="inlineStr">
        <is>
          <t>CARTEIRA</t>
        </is>
      </c>
      <c r="K1463" t="inlineStr">
        <is>
          <t>CONTRATO</t>
        </is>
      </c>
      <c r="L1463" t="n">
        <v>3420.55</v>
      </c>
      <c r="M1463" t="inlineStr">
        <is>
          <t>IBIRAPITANGA FASE 3</t>
        </is>
      </c>
      <c r="N1463" s="142">
        <f>DATE(YEAR(G1463),MONTH(G1463),1)</f>
        <v/>
      </c>
      <c r="O1463" s="132">
        <f>IF(G1463&gt;$K$3,"Futuro","Atraso")</f>
        <v/>
      </c>
      <c r="P1463">
        <f>12*(YEAR(G1463)-YEAR($K$3))+(MONTH(G1463)-MONTH($K$3))</f>
        <v/>
      </c>
      <c r="Q1463" s="366">
        <f>IF(M1463="IBIRAPITANGA FASE 3",IF(O1463="Atraso",L1463,L1463/(1+$I$2)^P1463),IF(O1463="Atraso",L1463,L1463/(1+$I$1)^P1463))</f>
        <v/>
      </c>
      <c r="R1463">
        <f>IF(O1463="Atraso",$K$3-G1463,0)</f>
        <v/>
      </c>
      <c r="S1463">
        <f>IF(R1463&lt;=15,"Até 15",IF(R1463&lt;=30,"Entre 15 e 30",IF(R1463&lt;=60,"Entre 30 e 60",IF(R1463&lt;=90,"Entre 60 e 90",IF(R1463&lt;=120,"Entre 90 e 120",IF(R1463&lt;=150,"Entre 120 e 150",IF(R1463&lt;=180,"Entre 150 e 180","Superior a 180")))))))</f>
        <v/>
      </c>
    </row>
    <row r="1464">
      <c r="A1464" t="inlineStr">
        <is>
          <t>Q06L012</t>
        </is>
      </c>
      <c r="B1464" t="inlineStr">
        <is>
          <t>VANDERSON DIAS DA SILVA</t>
        </is>
      </c>
      <c r="C1464" t="n">
        <v>1</v>
      </c>
      <c r="D1464" t="inlineStr">
        <is>
          <t>IPCA</t>
        </is>
      </c>
      <c r="E1464" t="n">
        <v>0.009488792934583046</v>
      </c>
      <c r="F1464" t="inlineStr">
        <is>
          <t>MENSAL</t>
        </is>
      </c>
      <c r="G1464" t="n">
        <v>46068</v>
      </c>
      <c r="H1464" t="n">
        <v>46068</v>
      </c>
      <c r="I1464" t="n">
        <v>47</v>
      </c>
      <c r="J1464" t="inlineStr">
        <is>
          <t>CARTEIRA</t>
        </is>
      </c>
      <c r="K1464" t="inlineStr">
        <is>
          <t>CONTRATO</t>
        </is>
      </c>
      <c r="L1464" t="n">
        <v>3420.55</v>
      </c>
      <c r="M1464" t="inlineStr">
        <is>
          <t>IBIRAPITANGA FASE 3</t>
        </is>
      </c>
      <c r="N1464" s="142">
        <f>DATE(YEAR(G1464),MONTH(G1464),1)</f>
        <v/>
      </c>
      <c r="O1464" s="132">
        <f>IF(G1464&gt;$K$3,"Futuro","Atraso")</f>
        <v/>
      </c>
      <c r="P1464">
        <f>12*(YEAR(G1464)-YEAR($K$3))+(MONTH(G1464)-MONTH($K$3))</f>
        <v/>
      </c>
      <c r="Q1464" s="366">
        <f>IF(M1464="IBIRAPITANGA FASE 3",IF(O1464="Atraso",L1464,L1464/(1+$I$2)^P1464),IF(O1464="Atraso",L1464,L1464/(1+$I$1)^P1464))</f>
        <v/>
      </c>
      <c r="R1464">
        <f>IF(O1464="Atraso",$K$3-G1464,0)</f>
        <v/>
      </c>
      <c r="S1464">
        <f>IF(R1464&lt;=15,"Até 15",IF(R1464&lt;=30,"Entre 15 e 30",IF(R1464&lt;=60,"Entre 30 e 60",IF(R1464&lt;=90,"Entre 60 e 90",IF(R1464&lt;=120,"Entre 90 e 120",IF(R1464&lt;=150,"Entre 120 e 150",IF(R1464&lt;=180,"Entre 150 e 180","Superior a 180")))))))</f>
        <v/>
      </c>
    </row>
    <row r="1465">
      <c r="A1465" t="inlineStr">
        <is>
          <t>Q06L012</t>
        </is>
      </c>
      <c r="B1465" t="inlineStr">
        <is>
          <t>VANDERSON DIAS DA SILVA</t>
        </is>
      </c>
      <c r="C1465" t="n">
        <v>1</v>
      </c>
      <c r="D1465" t="inlineStr">
        <is>
          <t>IPCA</t>
        </is>
      </c>
      <c r="E1465" t="n">
        <v>0.009488792934583046</v>
      </c>
      <c r="F1465" t="inlineStr">
        <is>
          <t>MENSAL</t>
        </is>
      </c>
      <c r="G1465" t="n">
        <v>46096</v>
      </c>
      <c r="H1465" t="n">
        <v>46096</v>
      </c>
      <c r="I1465" t="n">
        <v>48</v>
      </c>
      <c r="J1465" t="inlineStr">
        <is>
          <t>CARTEIRA</t>
        </is>
      </c>
      <c r="K1465" t="inlineStr">
        <is>
          <t>CONTRATO</t>
        </is>
      </c>
      <c r="L1465" t="n">
        <v>3420.55</v>
      </c>
      <c r="M1465" t="inlineStr">
        <is>
          <t>IBIRAPITANGA FASE 3</t>
        </is>
      </c>
      <c r="N1465" s="142">
        <f>DATE(YEAR(G1465),MONTH(G1465),1)</f>
        <v/>
      </c>
      <c r="O1465" s="132">
        <f>IF(G1465&gt;$K$3,"Futuro","Atraso")</f>
        <v/>
      </c>
      <c r="P1465">
        <f>12*(YEAR(G1465)-YEAR($K$3))+(MONTH(G1465)-MONTH($K$3))</f>
        <v/>
      </c>
      <c r="Q1465" s="366">
        <f>IF(M1465="IBIRAPITANGA FASE 3",IF(O1465="Atraso",L1465,L1465/(1+$I$2)^P1465),IF(O1465="Atraso",L1465,L1465/(1+$I$1)^P1465))</f>
        <v/>
      </c>
      <c r="R1465">
        <f>IF(O1465="Atraso",$K$3-G1465,0)</f>
        <v/>
      </c>
      <c r="S1465">
        <f>IF(R1465&lt;=15,"Até 15",IF(R1465&lt;=30,"Entre 15 e 30",IF(R1465&lt;=60,"Entre 30 e 60",IF(R1465&lt;=90,"Entre 60 e 90",IF(R1465&lt;=120,"Entre 90 e 120",IF(R1465&lt;=150,"Entre 120 e 150",IF(R1465&lt;=180,"Entre 150 e 180","Superior a 180")))))))</f>
        <v/>
      </c>
    </row>
    <row r="1466">
      <c r="A1466" t="inlineStr">
        <is>
          <t>Q06L012</t>
        </is>
      </c>
      <c r="B1466" t="inlineStr">
        <is>
          <t>VANDERSON DIAS DA SILVA</t>
        </is>
      </c>
      <c r="C1466" t="n">
        <v>1</v>
      </c>
      <c r="D1466" t="inlineStr">
        <is>
          <t>IPCA</t>
        </is>
      </c>
      <c r="E1466" t="n">
        <v>0.009488792934583046</v>
      </c>
      <c r="F1466" t="inlineStr">
        <is>
          <t>MENSAL</t>
        </is>
      </c>
      <c r="G1466" t="n">
        <v>46127</v>
      </c>
      <c r="H1466" t="n">
        <v>46127</v>
      </c>
      <c r="I1466" t="n">
        <v>49</v>
      </c>
      <c r="J1466" t="inlineStr">
        <is>
          <t>CARTEIRA</t>
        </is>
      </c>
      <c r="K1466" t="inlineStr">
        <is>
          <t>CONTRATO</t>
        </is>
      </c>
      <c r="L1466" t="n">
        <v>3420.55</v>
      </c>
      <c r="M1466" t="inlineStr">
        <is>
          <t>IBIRAPITANGA FASE 3</t>
        </is>
      </c>
      <c r="N1466" s="142">
        <f>DATE(YEAR(G1466),MONTH(G1466),1)</f>
        <v/>
      </c>
      <c r="O1466" s="132">
        <f>IF(G1466&gt;$K$3,"Futuro","Atraso")</f>
        <v/>
      </c>
      <c r="P1466">
        <f>12*(YEAR(G1466)-YEAR($K$3))+(MONTH(G1466)-MONTH($K$3))</f>
        <v/>
      </c>
      <c r="Q1466" s="366">
        <f>IF(M1466="IBIRAPITANGA FASE 3",IF(O1466="Atraso",L1466,L1466/(1+$I$2)^P1466),IF(O1466="Atraso",L1466,L1466/(1+$I$1)^P1466))</f>
        <v/>
      </c>
      <c r="R1466">
        <f>IF(O1466="Atraso",$K$3-G1466,0)</f>
        <v/>
      </c>
      <c r="S1466">
        <f>IF(R1466&lt;=15,"Até 15",IF(R1466&lt;=30,"Entre 15 e 30",IF(R1466&lt;=60,"Entre 30 e 60",IF(R1466&lt;=90,"Entre 60 e 90",IF(R1466&lt;=120,"Entre 90 e 120",IF(R1466&lt;=150,"Entre 120 e 150",IF(R1466&lt;=180,"Entre 150 e 180","Superior a 180")))))))</f>
        <v/>
      </c>
    </row>
    <row r="1467">
      <c r="A1467" t="inlineStr">
        <is>
          <t>Q06L012</t>
        </is>
      </c>
      <c r="B1467" t="inlineStr">
        <is>
          <t>VANDERSON DIAS DA SILVA</t>
        </is>
      </c>
      <c r="C1467" t="n">
        <v>1</v>
      </c>
      <c r="D1467" t="inlineStr">
        <is>
          <t>IPCA</t>
        </is>
      </c>
      <c r="E1467" t="n">
        <v>0.009488792934583046</v>
      </c>
      <c r="F1467" t="inlineStr">
        <is>
          <t>MENSAL</t>
        </is>
      </c>
      <c r="G1467" t="n">
        <v>46157</v>
      </c>
      <c r="H1467" t="n">
        <v>46157</v>
      </c>
      <c r="I1467" t="n">
        <v>50</v>
      </c>
      <c r="J1467" t="inlineStr">
        <is>
          <t>CARTEIRA</t>
        </is>
      </c>
      <c r="K1467" t="inlineStr">
        <is>
          <t>CONTRATO</t>
        </is>
      </c>
      <c r="L1467" t="n">
        <v>3420.55</v>
      </c>
      <c r="M1467" t="inlineStr">
        <is>
          <t>IBIRAPITANGA FASE 3</t>
        </is>
      </c>
      <c r="N1467" s="142">
        <f>DATE(YEAR(G1467),MONTH(G1467),1)</f>
        <v/>
      </c>
      <c r="O1467" s="132">
        <f>IF(G1467&gt;$K$3,"Futuro","Atraso")</f>
        <v/>
      </c>
      <c r="P1467">
        <f>12*(YEAR(G1467)-YEAR($K$3))+(MONTH(G1467)-MONTH($K$3))</f>
        <v/>
      </c>
      <c r="Q1467" s="366">
        <f>IF(M1467="IBIRAPITANGA FASE 3",IF(O1467="Atraso",L1467,L1467/(1+$I$2)^P1467),IF(O1467="Atraso",L1467,L1467/(1+$I$1)^P1467))</f>
        <v/>
      </c>
      <c r="R1467">
        <f>IF(O1467="Atraso",$K$3-G1467,0)</f>
        <v/>
      </c>
      <c r="S1467">
        <f>IF(R1467&lt;=15,"Até 15",IF(R1467&lt;=30,"Entre 15 e 30",IF(R1467&lt;=60,"Entre 30 e 60",IF(R1467&lt;=90,"Entre 60 e 90",IF(R1467&lt;=120,"Entre 90 e 120",IF(R1467&lt;=150,"Entre 120 e 150",IF(R1467&lt;=180,"Entre 150 e 180","Superior a 180")))))))</f>
        <v/>
      </c>
    </row>
    <row r="1468">
      <c r="A1468" t="inlineStr">
        <is>
          <t>Q06L012</t>
        </is>
      </c>
      <c r="B1468" t="inlineStr">
        <is>
          <t>VANDERSON DIAS DA SILVA</t>
        </is>
      </c>
      <c r="C1468" t="n">
        <v>1</v>
      </c>
      <c r="D1468" t="inlineStr">
        <is>
          <t>IPCA</t>
        </is>
      </c>
      <c r="E1468" t="n">
        <v>0.009488792934583046</v>
      </c>
      <c r="F1468" t="inlineStr">
        <is>
          <t>MENSAL</t>
        </is>
      </c>
      <c r="G1468" t="n">
        <v>46188</v>
      </c>
      <c r="H1468" t="n">
        <v>46188</v>
      </c>
      <c r="I1468" t="n">
        <v>51</v>
      </c>
      <c r="J1468" t="inlineStr">
        <is>
          <t>CARTEIRA</t>
        </is>
      </c>
      <c r="K1468" t="inlineStr">
        <is>
          <t>CONTRATO</t>
        </is>
      </c>
      <c r="L1468" t="n">
        <v>3420.55</v>
      </c>
      <c r="M1468" t="inlineStr">
        <is>
          <t>IBIRAPITANGA FASE 3</t>
        </is>
      </c>
      <c r="N1468" s="142">
        <f>DATE(YEAR(G1468),MONTH(G1468),1)</f>
        <v/>
      </c>
      <c r="O1468" s="132">
        <f>IF(G1468&gt;$K$3,"Futuro","Atraso")</f>
        <v/>
      </c>
      <c r="P1468">
        <f>12*(YEAR(G1468)-YEAR($K$3))+(MONTH(G1468)-MONTH($K$3))</f>
        <v/>
      </c>
      <c r="Q1468" s="366">
        <f>IF(M1468="IBIRAPITANGA FASE 3",IF(O1468="Atraso",L1468,L1468/(1+$I$2)^P1468),IF(O1468="Atraso",L1468,L1468/(1+$I$1)^P1468))</f>
        <v/>
      </c>
      <c r="R1468">
        <f>IF(O1468="Atraso",$K$3-G1468,0)</f>
        <v/>
      </c>
      <c r="S1468">
        <f>IF(R1468&lt;=15,"Até 15",IF(R1468&lt;=30,"Entre 15 e 30",IF(R1468&lt;=60,"Entre 30 e 60",IF(R1468&lt;=90,"Entre 60 e 90",IF(R1468&lt;=120,"Entre 90 e 120",IF(R1468&lt;=150,"Entre 120 e 150",IF(R1468&lt;=180,"Entre 150 e 180","Superior a 180")))))))</f>
        <v/>
      </c>
    </row>
    <row r="1469">
      <c r="A1469" t="inlineStr">
        <is>
          <t>Q06L012</t>
        </is>
      </c>
      <c r="B1469" t="inlineStr">
        <is>
          <t>VANDERSON DIAS DA SILVA</t>
        </is>
      </c>
      <c r="C1469" t="n">
        <v>1</v>
      </c>
      <c r="D1469" t="inlineStr">
        <is>
          <t>IPCA</t>
        </is>
      </c>
      <c r="E1469" t="n">
        <v>0.009488792934583046</v>
      </c>
      <c r="F1469" t="inlineStr">
        <is>
          <t>MENSAL</t>
        </is>
      </c>
      <c r="G1469" t="n">
        <v>46218</v>
      </c>
      <c r="H1469" t="n">
        <v>46218</v>
      </c>
      <c r="I1469" t="n">
        <v>52</v>
      </c>
      <c r="J1469" t="inlineStr">
        <is>
          <t>CARTEIRA</t>
        </is>
      </c>
      <c r="K1469" t="inlineStr">
        <is>
          <t>CONTRATO</t>
        </is>
      </c>
      <c r="L1469" t="n">
        <v>3420.55</v>
      </c>
      <c r="M1469" t="inlineStr">
        <is>
          <t>IBIRAPITANGA FASE 3</t>
        </is>
      </c>
      <c r="N1469" s="142">
        <f>DATE(YEAR(G1469),MONTH(G1469),1)</f>
        <v/>
      </c>
      <c r="O1469" s="132">
        <f>IF(G1469&gt;$K$3,"Futuro","Atraso")</f>
        <v/>
      </c>
      <c r="P1469">
        <f>12*(YEAR(G1469)-YEAR($K$3))+(MONTH(G1469)-MONTH($K$3))</f>
        <v/>
      </c>
      <c r="Q1469" s="366">
        <f>IF(M1469="IBIRAPITANGA FASE 3",IF(O1469="Atraso",L1469,L1469/(1+$I$2)^P1469),IF(O1469="Atraso",L1469,L1469/(1+$I$1)^P1469))</f>
        <v/>
      </c>
      <c r="R1469">
        <f>IF(O1469="Atraso",$K$3-G1469,0)</f>
        <v/>
      </c>
      <c r="S1469">
        <f>IF(R1469&lt;=15,"Até 15",IF(R1469&lt;=30,"Entre 15 e 30",IF(R1469&lt;=60,"Entre 30 e 60",IF(R1469&lt;=90,"Entre 60 e 90",IF(R1469&lt;=120,"Entre 90 e 120",IF(R1469&lt;=150,"Entre 120 e 150",IF(R1469&lt;=180,"Entre 150 e 180","Superior a 180")))))))</f>
        <v/>
      </c>
    </row>
    <row r="1470">
      <c r="A1470" t="inlineStr">
        <is>
          <t>Q06L012</t>
        </is>
      </c>
      <c r="B1470" t="inlineStr">
        <is>
          <t>VANDERSON DIAS DA SILVA</t>
        </is>
      </c>
      <c r="C1470" t="n">
        <v>1</v>
      </c>
      <c r="D1470" t="inlineStr">
        <is>
          <t>IPCA</t>
        </is>
      </c>
      <c r="E1470" t="n">
        <v>0.009488792934583046</v>
      </c>
      <c r="F1470" t="inlineStr">
        <is>
          <t>MENSAL</t>
        </is>
      </c>
      <c r="G1470" t="n">
        <v>46249</v>
      </c>
      <c r="H1470" t="n">
        <v>46249</v>
      </c>
      <c r="I1470" t="n">
        <v>53</v>
      </c>
      <c r="J1470" t="inlineStr">
        <is>
          <t>CARTEIRA</t>
        </is>
      </c>
      <c r="K1470" t="inlineStr">
        <is>
          <t>CONTRATO</t>
        </is>
      </c>
      <c r="L1470" t="n">
        <v>3420.55</v>
      </c>
      <c r="M1470" t="inlineStr">
        <is>
          <t>IBIRAPITANGA FASE 3</t>
        </is>
      </c>
      <c r="N1470" s="142">
        <f>DATE(YEAR(G1470),MONTH(G1470),1)</f>
        <v/>
      </c>
      <c r="O1470" s="132">
        <f>IF(G1470&gt;$K$3,"Futuro","Atraso")</f>
        <v/>
      </c>
      <c r="P1470">
        <f>12*(YEAR(G1470)-YEAR($K$3))+(MONTH(G1470)-MONTH($K$3))</f>
        <v/>
      </c>
      <c r="Q1470" s="366">
        <f>IF(M1470="IBIRAPITANGA FASE 3",IF(O1470="Atraso",L1470,L1470/(1+$I$2)^P1470),IF(O1470="Atraso",L1470,L1470/(1+$I$1)^P1470))</f>
        <v/>
      </c>
      <c r="R1470">
        <f>IF(O1470="Atraso",$K$3-G1470,0)</f>
        <v/>
      </c>
      <c r="S1470">
        <f>IF(R1470&lt;=15,"Até 15",IF(R1470&lt;=30,"Entre 15 e 30",IF(R1470&lt;=60,"Entre 30 e 60",IF(R1470&lt;=90,"Entre 60 e 90",IF(R1470&lt;=120,"Entre 90 e 120",IF(R1470&lt;=150,"Entre 120 e 150",IF(R1470&lt;=180,"Entre 150 e 180","Superior a 180")))))))</f>
        <v/>
      </c>
    </row>
    <row r="1471">
      <c r="A1471" t="inlineStr">
        <is>
          <t>Q06L012</t>
        </is>
      </c>
      <c r="B1471" t="inlineStr">
        <is>
          <t>VANDERSON DIAS DA SILVA</t>
        </is>
      </c>
      <c r="C1471" t="n">
        <v>1</v>
      </c>
      <c r="D1471" t="inlineStr">
        <is>
          <t>IPCA</t>
        </is>
      </c>
      <c r="E1471" t="n">
        <v>0.009488792934583046</v>
      </c>
      <c r="F1471" t="inlineStr">
        <is>
          <t>MENSAL</t>
        </is>
      </c>
      <c r="G1471" t="n">
        <v>46280</v>
      </c>
      <c r="H1471" t="n">
        <v>46280</v>
      </c>
      <c r="I1471" t="n">
        <v>54</v>
      </c>
      <c r="J1471" t="inlineStr">
        <is>
          <t>CARTEIRA</t>
        </is>
      </c>
      <c r="K1471" t="inlineStr">
        <is>
          <t>CONTRATO</t>
        </is>
      </c>
      <c r="L1471" t="n">
        <v>3420.55</v>
      </c>
      <c r="M1471" t="inlineStr">
        <is>
          <t>IBIRAPITANGA FASE 3</t>
        </is>
      </c>
      <c r="N1471" s="142">
        <f>DATE(YEAR(G1471),MONTH(G1471),1)</f>
        <v/>
      </c>
      <c r="O1471" s="132">
        <f>IF(G1471&gt;$K$3,"Futuro","Atraso")</f>
        <v/>
      </c>
      <c r="P1471">
        <f>12*(YEAR(G1471)-YEAR($K$3))+(MONTH(G1471)-MONTH($K$3))</f>
        <v/>
      </c>
      <c r="Q1471" s="366">
        <f>IF(M1471="IBIRAPITANGA FASE 3",IF(O1471="Atraso",L1471,L1471/(1+$I$2)^P1471),IF(O1471="Atraso",L1471,L1471/(1+$I$1)^P1471))</f>
        <v/>
      </c>
      <c r="R1471">
        <f>IF(O1471="Atraso",$K$3-G1471,0)</f>
        <v/>
      </c>
      <c r="S1471">
        <f>IF(R1471&lt;=15,"Até 15",IF(R1471&lt;=30,"Entre 15 e 30",IF(R1471&lt;=60,"Entre 30 e 60",IF(R1471&lt;=90,"Entre 60 e 90",IF(R1471&lt;=120,"Entre 90 e 120",IF(R1471&lt;=150,"Entre 120 e 150",IF(R1471&lt;=180,"Entre 150 e 180","Superior a 180")))))))</f>
        <v/>
      </c>
    </row>
    <row r="1472">
      <c r="A1472" t="inlineStr">
        <is>
          <t>Q06L012</t>
        </is>
      </c>
      <c r="B1472" t="inlineStr">
        <is>
          <t>VANDERSON DIAS DA SILVA</t>
        </is>
      </c>
      <c r="C1472" t="n">
        <v>1</v>
      </c>
      <c r="D1472" t="inlineStr">
        <is>
          <t>IPCA</t>
        </is>
      </c>
      <c r="E1472" t="n">
        <v>0.009488792934583046</v>
      </c>
      <c r="F1472" t="inlineStr">
        <is>
          <t>MENSAL</t>
        </is>
      </c>
      <c r="G1472" t="n">
        <v>46310</v>
      </c>
      <c r="H1472" t="n">
        <v>46310</v>
      </c>
      <c r="I1472" t="n">
        <v>55</v>
      </c>
      <c r="J1472" t="inlineStr">
        <is>
          <t>CARTEIRA</t>
        </is>
      </c>
      <c r="K1472" t="inlineStr">
        <is>
          <t>CONTRATO</t>
        </is>
      </c>
      <c r="L1472" t="n">
        <v>3420.55</v>
      </c>
      <c r="M1472" t="inlineStr">
        <is>
          <t>IBIRAPITANGA FASE 3</t>
        </is>
      </c>
      <c r="N1472" s="142">
        <f>DATE(YEAR(G1472),MONTH(G1472),1)</f>
        <v/>
      </c>
      <c r="O1472" s="132">
        <f>IF(G1472&gt;$K$3,"Futuro","Atraso")</f>
        <v/>
      </c>
      <c r="P1472">
        <f>12*(YEAR(G1472)-YEAR($K$3))+(MONTH(G1472)-MONTH($K$3))</f>
        <v/>
      </c>
      <c r="Q1472" s="366">
        <f>IF(M1472="IBIRAPITANGA FASE 3",IF(O1472="Atraso",L1472,L1472/(1+$I$2)^P1472),IF(O1472="Atraso",L1472,L1472/(1+$I$1)^P1472))</f>
        <v/>
      </c>
      <c r="R1472">
        <f>IF(O1472="Atraso",$K$3-G1472,0)</f>
        <v/>
      </c>
      <c r="S1472">
        <f>IF(R1472&lt;=15,"Até 15",IF(R1472&lt;=30,"Entre 15 e 30",IF(R1472&lt;=60,"Entre 30 e 60",IF(R1472&lt;=90,"Entre 60 e 90",IF(R1472&lt;=120,"Entre 90 e 120",IF(R1472&lt;=150,"Entre 120 e 150",IF(R1472&lt;=180,"Entre 150 e 180","Superior a 180")))))))</f>
        <v/>
      </c>
    </row>
    <row r="1473">
      <c r="A1473" t="inlineStr">
        <is>
          <t>Q06L012</t>
        </is>
      </c>
      <c r="B1473" t="inlineStr">
        <is>
          <t>VANDERSON DIAS DA SILVA</t>
        </is>
      </c>
      <c r="C1473" t="n">
        <v>1</v>
      </c>
      <c r="D1473" t="inlineStr">
        <is>
          <t>IPCA</t>
        </is>
      </c>
      <c r="E1473" t="n">
        <v>0.009488792934583046</v>
      </c>
      <c r="F1473" t="inlineStr">
        <is>
          <t>MENSAL</t>
        </is>
      </c>
      <c r="G1473" t="n">
        <v>46341</v>
      </c>
      <c r="H1473" t="n">
        <v>46341</v>
      </c>
      <c r="I1473" t="n">
        <v>56</v>
      </c>
      <c r="J1473" t="inlineStr">
        <is>
          <t>CARTEIRA</t>
        </is>
      </c>
      <c r="K1473" t="inlineStr">
        <is>
          <t>CONTRATO</t>
        </is>
      </c>
      <c r="L1473" t="n">
        <v>3420.55</v>
      </c>
      <c r="M1473" t="inlineStr">
        <is>
          <t>IBIRAPITANGA FASE 3</t>
        </is>
      </c>
      <c r="N1473" s="142">
        <f>DATE(YEAR(G1473),MONTH(G1473),1)</f>
        <v/>
      </c>
      <c r="O1473" s="132">
        <f>IF(G1473&gt;$K$3,"Futuro","Atraso")</f>
        <v/>
      </c>
      <c r="P1473">
        <f>12*(YEAR(G1473)-YEAR($K$3))+(MONTH(G1473)-MONTH($K$3))</f>
        <v/>
      </c>
      <c r="Q1473" s="366">
        <f>IF(M1473="IBIRAPITANGA FASE 3",IF(O1473="Atraso",L1473,L1473/(1+$I$2)^P1473),IF(O1473="Atraso",L1473,L1473/(1+$I$1)^P1473))</f>
        <v/>
      </c>
      <c r="R1473">
        <f>IF(O1473="Atraso",$K$3-G1473,0)</f>
        <v/>
      </c>
      <c r="S1473">
        <f>IF(R1473&lt;=15,"Até 15",IF(R1473&lt;=30,"Entre 15 e 30",IF(R1473&lt;=60,"Entre 30 e 60",IF(R1473&lt;=90,"Entre 60 e 90",IF(R1473&lt;=120,"Entre 90 e 120",IF(R1473&lt;=150,"Entre 120 e 150",IF(R1473&lt;=180,"Entre 150 e 180","Superior a 180")))))))</f>
        <v/>
      </c>
    </row>
    <row r="1474">
      <c r="A1474" t="inlineStr">
        <is>
          <t>Q06L012</t>
        </is>
      </c>
      <c r="B1474" t="inlineStr">
        <is>
          <t>VANDERSON DIAS DA SILVA</t>
        </is>
      </c>
      <c r="C1474" t="n">
        <v>1</v>
      </c>
      <c r="D1474" t="inlineStr">
        <is>
          <t>IPCA</t>
        </is>
      </c>
      <c r="E1474" t="n">
        <v>0.009488792934583046</v>
      </c>
      <c r="F1474" t="inlineStr">
        <is>
          <t>MENSAL</t>
        </is>
      </c>
      <c r="G1474" t="n">
        <v>46371</v>
      </c>
      <c r="H1474" t="n">
        <v>46371</v>
      </c>
      <c r="I1474" t="n">
        <v>57</v>
      </c>
      <c r="J1474" t="inlineStr">
        <is>
          <t>CARTEIRA</t>
        </is>
      </c>
      <c r="K1474" t="inlineStr">
        <is>
          <t>CONTRATO</t>
        </is>
      </c>
      <c r="L1474" t="n">
        <v>3420.55</v>
      </c>
      <c r="M1474" t="inlineStr">
        <is>
          <t>IBIRAPITANGA FASE 3</t>
        </is>
      </c>
      <c r="N1474" s="142">
        <f>DATE(YEAR(G1474),MONTH(G1474),1)</f>
        <v/>
      </c>
      <c r="O1474" s="132">
        <f>IF(G1474&gt;$K$3,"Futuro","Atraso")</f>
        <v/>
      </c>
      <c r="P1474">
        <f>12*(YEAR(G1474)-YEAR($K$3))+(MONTH(G1474)-MONTH($K$3))</f>
        <v/>
      </c>
      <c r="Q1474" s="366">
        <f>IF(M1474="IBIRAPITANGA FASE 3",IF(O1474="Atraso",L1474,L1474/(1+$I$2)^P1474),IF(O1474="Atraso",L1474,L1474/(1+$I$1)^P1474))</f>
        <v/>
      </c>
      <c r="R1474">
        <f>IF(O1474="Atraso",$K$3-G1474,0)</f>
        <v/>
      </c>
      <c r="S1474">
        <f>IF(R1474&lt;=15,"Até 15",IF(R1474&lt;=30,"Entre 15 e 30",IF(R1474&lt;=60,"Entre 30 e 60",IF(R1474&lt;=90,"Entre 60 e 90",IF(R1474&lt;=120,"Entre 90 e 120",IF(R1474&lt;=150,"Entre 120 e 150",IF(R1474&lt;=180,"Entre 150 e 180","Superior a 180")))))))</f>
        <v/>
      </c>
    </row>
    <row r="1475">
      <c r="A1475" t="inlineStr">
        <is>
          <t>Q06L012</t>
        </is>
      </c>
      <c r="B1475" t="inlineStr">
        <is>
          <t>VANDERSON DIAS DA SILVA</t>
        </is>
      </c>
      <c r="C1475" t="n">
        <v>1</v>
      </c>
      <c r="D1475" t="inlineStr">
        <is>
          <t>IPCA</t>
        </is>
      </c>
      <c r="E1475" t="n">
        <v>0.009488792934583046</v>
      </c>
      <c r="F1475" t="inlineStr">
        <is>
          <t>MENSAL</t>
        </is>
      </c>
      <c r="G1475" t="n">
        <v>46402</v>
      </c>
      <c r="H1475" t="n">
        <v>46402</v>
      </c>
      <c r="I1475" t="n">
        <v>58</v>
      </c>
      <c r="J1475" t="inlineStr">
        <is>
          <t>CARTEIRA</t>
        </is>
      </c>
      <c r="K1475" t="inlineStr">
        <is>
          <t>CONTRATO</t>
        </is>
      </c>
      <c r="L1475" t="n">
        <v>3420.55</v>
      </c>
      <c r="M1475" t="inlineStr">
        <is>
          <t>IBIRAPITANGA FASE 3</t>
        </is>
      </c>
      <c r="N1475" s="142">
        <f>DATE(YEAR(G1475),MONTH(G1475),1)</f>
        <v/>
      </c>
      <c r="O1475" s="132">
        <f>IF(G1475&gt;$K$3,"Futuro","Atraso")</f>
        <v/>
      </c>
      <c r="P1475">
        <f>12*(YEAR(G1475)-YEAR($K$3))+(MONTH(G1475)-MONTH($K$3))</f>
        <v/>
      </c>
      <c r="Q1475" s="366">
        <f>IF(M1475="IBIRAPITANGA FASE 3",IF(O1475="Atraso",L1475,L1475/(1+$I$2)^P1475),IF(O1475="Atraso",L1475,L1475/(1+$I$1)^P1475))</f>
        <v/>
      </c>
      <c r="R1475">
        <f>IF(O1475="Atraso",$K$3-G1475,0)</f>
        <v/>
      </c>
      <c r="S1475">
        <f>IF(R1475&lt;=15,"Até 15",IF(R1475&lt;=30,"Entre 15 e 30",IF(R1475&lt;=60,"Entre 30 e 60",IF(R1475&lt;=90,"Entre 60 e 90",IF(R1475&lt;=120,"Entre 90 e 120",IF(R1475&lt;=150,"Entre 120 e 150",IF(R1475&lt;=180,"Entre 150 e 180","Superior a 180")))))))</f>
        <v/>
      </c>
    </row>
    <row r="1476">
      <c r="A1476" t="inlineStr">
        <is>
          <t>Q06L012</t>
        </is>
      </c>
      <c r="B1476" t="inlineStr">
        <is>
          <t>VANDERSON DIAS DA SILVA</t>
        </is>
      </c>
      <c r="C1476" t="n">
        <v>1</v>
      </c>
      <c r="D1476" t="inlineStr">
        <is>
          <t>IPCA</t>
        </is>
      </c>
      <c r="E1476" t="n">
        <v>0.009488792934583046</v>
      </c>
      <c r="F1476" t="inlineStr">
        <is>
          <t>MENSAL</t>
        </is>
      </c>
      <c r="G1476" t="n">
        <v>46433</v>
      </c>
      <c r="H1476" t="n">
        <v>46433</v>
      </c>
      <c r="I1476" t="n">
        <v>59</v>
      </c>
      <c r="J1476" t="inlineStr">
        <is>
          <t>CARTEIRA</t>
        </is>
      </c>
      <c r="K1476" t="inlineStr">
        <is>
          <t>CONTRATO</t>
        </is>
      </c>
      <c r="L1476" t="n">
        <v>3420.55</v>
      </c>
      <c r="M1476" t="inlineStr">
        <is>
          <t>IBIRAPITANGA FASE 3</t>
        </is>
      </c>
      <c r="N1476" s="142">
        <f>DATE(YEAR(G1476),MONTH(G1476),1)</f>
        <v/>
      </c>
      <c r="O1476" s="132">
        <f>IF(G1476&gt;$K$3,"Futuro","Atraso")</f>
        <v/>
      </c>
      <c r="P1476">
        <f>12*(YEAR(G1476)-YEAR($K$3))+(MONTH(G1476)-MONTH($K$3))</f>
        <v/>
      </c>
      <c r="Q1476" s="366">
        <f>IF(M1476="IBIRAPITANGA FASE 3",IF(O1476="Atraso",L1476,L1476/(1+$I$2)^P1476),IF(O1476="Atraso",L1476,L1476/(1+$I$1)^P1476))</f>
        <v/>
      </c>
      <c r="R1476">
        <f>IF(O1476="Atraso",$K$3-G1476,0)</f>
        <v/>
      </c>
      <c r="S1476">
        <f>IF(R1476&lt;=15,"Até 15",IF(R1476&lt;=30,"Entre 15 e 30",IF(R1476&lt;=60,"Entre 30 e 60",IF(R1476&lt;=90,"Entre 60 e 90",IF(R1476&lt;=120,"Entre 90 e 120",IF(R1476&lt;=150,"Entre 120 e 150",IF(R1476&lt;=180,"Entre 150 e 180","Superior a 180")))))))</f>
        <v/>
      </c>
    </row>
    <row r="1477">
      <c r="A1477" t="inlineStr">
        <is>
          <t>Q06L012</t>
        </is>
      </c>
      <c r="B1477" t="inlineStr">
        <is>
          <t>VANDERSON DIAS DA SILVA</t>
        </is>
      </c>
      <c r="C1477" t="n">
        <v>1</v>
      </c>
      <c r="D1477" t="inlineStr">
        <is>
          <t>IPCA</t>
        </is>
      </c>
      <c r="E1477" t="n">
        <v>0.009488792934583046</v>
      </c>
      <c r="F1477" t="inlineStr">
        <is>
          <t>MENSAL</t>
        </is>
      </c>
      <c r="G1477" t="n">
        <v>46461</v>
      </c>
      <c r="H1477" t="n">
        <v>46461</v>
      </c>
      <c r="I1477" t="n">
        <v>60</v>
      </c>
      <c r="J1477" t="inlineStr">
        <is>
          <t>CARTEIRA</t>
        </is>
      </c>
      <c r="K1477" t="inlineStr">
        <is>
          <t>CONTRATO</t>
        </is>
      </c>
      <c r="L1477" t="n">
        <v>3420.55</v>
      </c>
      <c r="M1477" t="inlineStr">
        <is>
          <t>IBIRAPITANGA FASE 3</t>
        </is>
      </c>
      <c r="N1477" s="142">
        <f>DATE(YEAR(G1477),MONTH(G1477),1)</f>
        <v/>
      </c>
      <c r="O1477" s="132">
        <f>IF(G1477&gt;$K$3,"Futuro","Atraso")</f>
        <v/>
      </c>
      <c r="P1477">
        <f>12*(YEAR(G1477)-YEAR($K$3))+(MONTH(G1477)-MONTH($K$3))</f>
        <v/>
      </c>
      <c r="Q1477" s="366">
        <f>IF(M1477="IBIRAPITANGA FASE 3",IF(O1477="Atraso",L1477,L1477/(1+$I$2)^P1477),IF(O1477="Atraso",L1477,L1477/(1+$I$1)^P1477))</f>
        <v/>
      </c>
      <c r="R1477">
        <f>IF(O1477="Atraso",$K$3-G1477,0)</f>
        <v/>
      </c>
      <c r="S1477">
        <f>IF(R1477&lt;=15,"Até 15",IF(R1477&lt;=30,"Entre 15 e 30",IF(R1477&lt;=60,"Entre 30 e 60",IF(R1477&lt;=90,"Entre 60 e 90",IF(R1477&lt;=120,"Entre 90 e 120",IF(R1477&lt;=150,"Entre 120 e 150",IF(R1477&lt;=180,"Entre 150 e 180","Superior a 180")))))))</f>
        <v/>
      </c>
    </row>
    <row r="1478">
      <c r="A1478" t="inlineStr">
        <is>
          <t>Q06L012</t>
        </is>
      </c>
      <c r="B1478" t="inlineStr">
        <is>
          <t>VANDERSON DIAS DA SILVA</t>
        </is>
      </c>
      <c r="C1478" t="n">
        <v>1</v>
      </c>
      <c r="D1478" t="inlineStr">
        <is>
          <t>IPCA</t>
        </is>
      </c>
      <c r="E1478" t="n">
        <v>0.009488792934583046</v>
      </c>
      <c r="F1478" t="inlineStr">
        <is>
          <t>MENSAL</t>
        </is>
      </c>
      <c r="G1478" t="n">
        <v>46492</v>
      </c>
      <c r="H1478" t="n">
        <v>46492</v>
      </c>
      <c r="I1478" t="n">
        <v>61</v>
      </c>
      <c r="J1478" t="inlineStr">
        <is>
          <t>CARTEIRA</t>
        </is>
      </c>
      <c r="K1478" t="inlineStr">
        <is>
          <t>CONTRATO</t>
        </is>
      </c>
      <c r="L1478" t="n">
        <v>3420.55</v>
      </c>
      <c r="M1478" t="inlineStr">
        <is>
          <t>IBIRAPITANGA FASE 3</t>
        </is>
      </c>
      <c r="N1478" s="142">
        <f>DATE(YEAR(G1478),MONTH(G1478),1)</f>
        <v/>
      </c>
      <c r="O1478" s="132">
        <f>IF(G1478&gt;$K$3,"Futuro","Atraso")</f>
        <v/>
      </c>
      <c r="P1478">
        <f>12*(YEAR(G1478)-YEAR($K$3))+(MONTH(G1478)-MONTH($K$3))</f>
        <v/>
      </c>
      <c r="Q1478" s="366">
        <f>IF(M1478="IBIRAPITANGA FASE 3",IF(O1478="Atraso",L1478,L1478/(1+$I$2)^P1478),IF(O1478="Atraso",L1478,L1478/(1+$I$1)^P1478))</f>
        <v/>
      </c>
      <c r="R1478">
        <f>IF(O1478="Atraso",$K$3-G1478,0)</f>
        <v/>
      </c>
      <c r="S1478">
        <f>IF(R1478&lt;=15,"Até 15",IF(R1478&lt;=30,"Entre 15 e 30",IF(R1478&lt;=60,"Entre 30 e 60",IF(R1478&lt;=90,"Entre 60 e 90",IF(R1478&lt;=120,"Entre 90 e 120",IF(R1478&lt;=150,"Entre 120 e 150",IF(R1478&lt;=180,"Entre 150 e 180","Superior a 180")))))))</f>
        <v/>
      </c>
    </row>
    <row r="1479">
      <c r="A1479" t="inlineStr">
        <is>
          <t>Q06L012</t>
        </is>
      </c>
      <c r="B1479" t="inlineStr">
        <is>
          <t>VANDERSON DIAS DA SILVA</t>
        </is>
      </c>
      <c r="C1479" t="n">
        <v>1</v>
      </c>
      <c r="D1479" t="inlineStr">
        <is>
          <t>IPCA</t>
        </is>
      </c>
      <c r="E1479" t="n">
        <v>0.009488792934583046</v>
      </c>
      <c r="F1479" t="inlineStr">
        <is>
          <t>MENSAL</t>
        </is>
      </c>
      <c r="G1479" t="n">
        <v>46522</v>
      </c>
      <c r="H1479" t="n">
        <v>46522</v>
      </c>
      <c r="I1479" t="n">
        <v>62</v>
      </c>
      <c r="J1479" t="inlineStr">
        <is>
          <t>CARTEIRA</t>
        </is>
      </c>
      <c r="K1479" t="inlineStr">
        <is>
          <t>CONTRATO</t>
        </is>
      </c>
      <c r="L1479" t="n">
        <v>3420.55</v>
      </c>
      <c r="M1479" t="inlineStr">
        <is>
          <t>IBIRAPITANGA FASE 3</t>
        </is>
      </c>
      <c r="N1479" s="142">
        <f>DATE(YEAR(G1479),MONTH(G1479),1)</f>
        <v/>
      </c>
      <c r="O1479" s="132">
        <f>IF(G1479&gt;$K$3,"Futuro","Atraso")</f>
        <v/>
      </c>
      <c r="P1479">
        <f>12*(YEAR(G1479)-YEAR($K$3))+(MONTH(G1479)-MONTH($K$3))</f>
        <v/>
      </c>
      <c r="Q1479" s="366">
        <f>IF(M1479="IBIRAPITANGA FASE 3",IF(O1479="Atraso",L1479,L1479/(1+$I$2)^P1479),IF(O1479="Atraso",L1479,L1479/(1+$I$1)^P1479))</f>
        <v/>
      </c>
      <c r="R1479">
        <f>IF(O1479="Atraso",$K$3-G1479,0)</f>
        <v/>
      </c>
      <c r="S1479">
        <f>IF(R1479&lt;=15,"Até 15",IF(R1479&lt;=30,"Entre 15 e 30",IF(R1479&lt;=60,"Entre 30 e 60",IF(R1479&lt;=90,"Entre 60 e 90",IF(R1479&lt;=120,"Entre 90 e 120",IF(R1479&lt;=150,"Entre 120 e 150",IF(R1479&lt;=180,"Entre 150 e 180","Superior a 180")))))))</f>
        <v/>
      </c>
    </row>
    <row r="1480">
      <c r="A1480" t="inlineStr">
        <is>
          <t>Q06L012</t>
        </is>
      </c>
      <c r="B1480" t="inlineStr">
        <is>
          <t>VANDERSON DIAS DA SILVA</t>
        </is>
      </c>
      <c r="C1480" t="n">
        <v>1</v>
      </c>
      <c r="D1480" t="inlineStr">
        <is>
          <t>IPCA</t>
        </is>
      </c>
      <c r="E1480" t="n">
        <v>0.009488792934583046</v>
      </c>
      <c r="F1480" t="inlineStr">
        <is>
          <t>MENSAL</t>
        </is>
      </c>
      <c r="G1480" t="n">
        <v>46553</v>
      </c>
      <c r="H1480" t="n">
        <v>46553</v>
      </c>
      <c r="I1480" t="n">
        <v>63</v>
      </c>
      <c r="J1480" t="inlineStr">
        <is>
          <t>CARTEIRA</t>
        </is>
      </c>
      <c r="K1480" t="inlineStr">
        <is>
          <t>CONTRATO</t>
        </is>
      </c>
      <c r="L1480" t="n">
        <v>3420.55</v>
      </c>
      <c r="M1480" t="inlineStr">
        <is>
          <t>IBIRAPITANGA FASE 3</t>
        </is>
      </c>
      <c r="N1480" s="142">
        <f>DATE(YEAR(G1480),MONTH(G1480),1)</f>
        <v/>
      </c>
      <c r="O1480" s="132">
        <f>IF(G1480&gt;$K$3,"Futuro","Atraso")</f>
        <v/>
      </c>
      <c r="P1480">
        <f>12*(YEAR(G1480)-YEAR($K$3))+(MONTH(G1480)-MONTH($K$3))</f>
        <v/>
      </c>
      <c r="Q1480" s="366">
        <f>IF(M1480="IBIRAPITANGA FASE 3",IF(O1480="Atraso",L1480,L1480/(1+$I$2)^P1480),IF(O1480="Atraso",L1480,L1480/(1+$I$1)^P1480))</f>
        <v/>
      </c>
      <c r="R1480">
        <f>IF(O1480="Atraso",$K$3-G1480,0)</f>
        <v/>
      </c>
      <c r="S1480">
        <f>IF(R1480&lt;=15,"Até 15",IF(R1480&lt;=30,"Entre 15 e 30",IF(R1480&lt;=60,"Entre 30 e 60",IF(R1480&lt;=90,"Entre 60 e 90",IF(R1480&lt;=120,"Entre 90 e 120",IF(R1480&lt;=150,"Entre 120 e 150",IF(R1480&lt;=180,"Entre 150 e 180","Superior a 180")))))))</f>
        <v/>
      </c>
    </row>
    <row r="1481">
      <c r="A1481" t="inlineStr">
        <is>
          <t>Q06L012</t>
        </is>
      </c>
      <c r="B1481" t="inlineStr">
        <is>
          <t>VANDERSON DIAS DA SILVA</t>
        </is>
      </c>
      <c r="C1481" t="n">
        <v>1</v>
      </c>
      <c r="D1481" t="inlineStr">
        <is>
          <t>IPCA</t>
        </is>
      </c>
      <c r="E1481" t="n">
        <v>0.009488792934583046</v>
      </c>
      <c r="F1481" t="inlineStr">
        <is>
          <t>MENSAL</t>
        </is>
      </c>
      <c r="G1481" t="n">
        <v>46583</v>
      </c>
      <c r="H1481" t="n">
        <v>46583</v>
      </c>
      <c r="I1481" t="n">
        <v>64</v>
      </c>
      <c r="J1481" t="inlineStr">
        <is>
          <t>CARTEIRA</t>
        </is>
      </c>
      <c r="K1481" t="inlineStr">
        <is>
          <t>CONTRATO</t>
        </is>
      </c>
      <c r="L1481" t="n">
        <v>3420.55</v>
      </c>
      <c r="M1481" t="inlineStr">
        <is>
          <t>IBIRAPITANGA FASE 3</t>
        </is>
      </c>
      <c r="N1481" s="142">
        <f>DATE(YEAR(G1481),MONTH(G1481),1)</f>
        <v/>
      </c>
      <c r="O1481" s="132">
        <f>IF(G1481&gt;$K$3,"Futuro","Atraso")</f>
        <v/>
      </c>
      <c r="P1481">
        <f>12*(YEAR(G1481)-YEAR($K$3))+(MONTH(G1481)-MONTH($K$3))</f>
        <v/>
      </c>
      <c r="Q1481" s="366">
        <f>IF(M1481="IBIRAPITANGA FASE 3",IF(O1481="Atraso",L1481,L1481/(1+$I$2)^P1481),IF(O1481="Atraso",L1481,L1481/(1+$I$1)^P1481))</f>
        <v/>
      </c>
      <c r="R1481">
        <f>IF(O1481="Atraso",$K$3-G1481,0)</f>
        <v/>
      </c>
      <c r="S1481">
        <f>IF(R1481&lt;=15,"Até 15",IF(R1481&lt;=30,"Entre 15 e 30",IF(R1481&lt;=60,"Entre 30 e 60",IF(R1481&lt;=90,"Entre 60 e 90",IF(R1481&lt;=120,"Entre 90 e 120",IF(R1481&lt;=150,"Entre 120 e 150",IF(R1481&lt;=180,"Entre 150 e 180","Superior a 180")))))))</f>
        <v/>
      </c>
    </row>
    <row r="1482">
      <c r="A1482" t="inlineStr">
        <is>
          <t>Q06L012</t>
        </is>
      </c>
      <c r="B1482" t="inlineStr">
        <is>
          <t>VANDERSON DIAS DA SILVA</t>
        </is>
      </c>
      <c r="C1482" t="n">
        <v>1</v>
      </c>
      <c r="D1482" t="inlineStr">
        <is>
          <t>IPCA</t>
        </is>
      </c>
      <c r="E1482" t="n">
        <v>0.009488792934583046</v>
      </c>
      <c r="F1482" t="inlineStr">
        <is>
          <t>MENSAL</t>
        </is>
      </c>
      <c r="G1482" t="n">
        <v>46614</v>
      </c>
      <c r="H1482" t="n">
        <v>46614</v>
      </c>
      <c r="I1482" t="n">
        <v>65</v>
      </c>
      <c r="J1482" t="inlineStr">
        <is>
          <t>CARTEIRA</t>
        </is>
      </c>
      <c r="K1482" t="inlineStr">
        <is>
          <t>CONTRATO</t>
        </is>
      </c>
      <c r="L1482" t="n">
        <v>3420.55</v>
      </c>
      <c r="M1482" t="inlineStr">
        <is>
          <t>IBIRAPITANGA FASE 3</t>
        </is>
      </c>
      <c r="N1482" s="142">
        <f>DATE(YEAR(G1482),MONTH(G1482),1)</f>
        <v/>
      </c>
      <c r="O1482" s="132">
        <f>IF(G1482&gt;$K$3,"Futuro","Atraso")</f>
        <v/>
      </c>
      <c r="P1482">
        <f>12*(YEAR(G1482)-YEAR($K$3))+(MONTH(G1482)-MONTH($K$3))</f>
        <v/>
      </c>
      <c r="Q1482" s="366">
        <f>IF(M1482="IBIRAPITANGA FASE 3",IF(O1482="Atraso",L1482,L1482/(1+$I$2)^P1482),IF(O1482="Atraso",L1482,L1482/(1+$I$1)^P1482))</f>
        <v/>
      </c>
      <c r="R1482">
        <f>IF(O1482="Atraso",$K$3-G1482,0)</f>
        <v/>
      </c>
      <c r="S1482">
        <f>IF(R1482&lt;=15,"Até 15",IF(R1482&lt;=30,"Entre 15 e 30",IF(R1482&lt;=60,"Entre 30 e 60",IF(R1482&lt;=90,"Entre 60 e 90",IF(R1482&lt;=120,"Entre 90 e 120",IF(R1482&lt;=150,"Entre 120 e 150",IF(R1482&lt;=180,"Entre 150 e 180","Superior a 180")))))))</f>
        <v/>
      </c>
    </row>
    <row r="1483">
      <c r="A1483" t="inlineStr">
        <is>
          <t>Q06L012</t>
        </is>
      </c>
      <c r="B1483" t="inlineStr">
        <is>
          <t>VANDERSON DIAS DA SILVA</t>
        </is>
      </c>
      <c r="C1483" t="n">
        <v>1</v>
      </c>
      <c r="D1483" t="inlineStr">
        <is>
          <t>IPCA</t>
        </is>
      </c>
      <c r="E1483" t="n">
        <v>0.009488792934583046</v>
      </c>
      <c r="F1483" t="inlineStr">
        <is>
          <t>MENSAL</t>
        </is>
      </c>
      <c r="G1483" t="n">
        <v>46645</v>
      </c>
      <c r="H1483" t="n">
        <v>46645</v>
      </c>
      <c r="I1483" t="n">
        <v>66</v>
      </c>
      <c r="J1483" t="inlineStr">
        <is>
          <t>CARTEIRA</t>
        </is>
      </c>
      <c r="K1483" t="inlineStr">
        <is>
          <t>CONTRATO</t>
        </is>
      </c>
      <c r="L1483" t="n">
        <v>3420.55</v>
      </c>
      <c r="M1483" t="inlineStr">
        <is>
          <t>IBIRAPITANGA FASE 3</t>
        </is>
      </c>
      <c r="N1483" s="142">
        <f>DATE(YEAR(G1483),MONTH(G1483),1)</f>
        <v/>
      </c>
      <c r="O1483" s="132">
        <f>IF(G1483&gt;$K$3,"Futuro","Atraso")</f>
        <v/>
      </c>
      <c r="P1483">
        <f>12*(YEAR(G1483)-YEAR($K$3))+(MONTH(G1483)-MONTH($K$3))</f>
        <v/>
      </c>
      <c r="Q1483" s="366">
        <f>IF(M1483="IBIRAPITANGA FASE 3",IF(O1483="Atraso",L1483,L1483/(1+$I$2)^P1483),IF(O1483="Atraso",L1483,L1483/(1+$I$1)^P1483))</f>
        <v/>
      </c>
      <c r="R1483">
        <f>IF(O1483="Atraso",$K$3-G1483,0)</f>
        <v/>
      </c>
      <c r="S1483">
        <f>IF(R1483&lt;=15,"Até 15",IF(R1483&lt;=30,"Entre 15 e 30",IF(R1483&lt;=60,"Entre 30 e 60",IF(R1483&lt;=90,"Entre 60 e 90",IF(R1483&lt;=120,"Entre 90 e 120",IF(R1483&lt;=150,"Entre 120 e 150",IF(R1483&lt;=180,"Entre 150 e 180","Superior a 180")))))))</f>
        <v/>
      </c>
    </row>
    <row r="1484">
      <c r="A1484" t="inlineStr">
        <is>
          <t>Q06L012</t>
        </is>
      </c>
      <c r="B1484" t="inlineStr">
        <is>
          <t>VANDERSON DIAS DA SILVA</t>
        </is>
      </c>
      <c r="C1484" t="n">
        <v>1</v>
      </c>
      <c r="D1484" t="inlineStr">
        <is>
          <t>IPCA</t>
        </is>
      </c>
      <c r="E1484" t="n">
        <v>0.009488792934583046</v>
      </c>
      <c r="F1484" t="inlineStr">
        <is>
          <t>MENSAL</t>
        </is>
      </c>
      <c r="G1484" t="n">
        <v>46675</v>
      </c>
      <c r="H1484" t="n">
        <v>46675</v>
      </c>
      <c r="I1484" t="n">
        <v>67</v>
      </c>
      <c r="J1484" t="inlineStr">
        <is>
          <t>CARTEIRA</t>
        </is>
      </c>
      <c r="K1484" t="inlineStr">
        <is>
          <t>CONTRATO</t>
        </is>
      </c>
      <c r="L1484" t="n">
        <v>3420.55</v>
      </c>
      <c r="M1484" t="inlineStr">
        <is>
          <t>IBIRAPITANGA FASE 3</t>
        </is>
      </c>
      <c r="N1484" s="142">
        <f>DATE(YEAR(G1484),MONTH(G1484),1)</f>
        <v/>
      </c>
      <c r="O1484" s="132">
        <f>IF(G1484&gt;$K$3,"Futuro","Atraso")</f>
        <v/>
      </c>
      <c r="P1484">
        <f>12*(YEAR(G1484)-YEAR($K$3))+(MONTH(G1484)-MONTH($K$3))</f>
        <v/>
      </c>
      <c r="Q1484" s="366">
        <f>IF(M1484="IBIRAPITANGA FASE 3",IF(O1484="Atraso",L1484,L1484/(1+$I$2)^P1484),IF(O1484="Atraso",L1484,L1484/(1+$I$1)^P1484))</f>
        <v/>
      </c>
      <c r="R1484">
        <f>IF(O1484="Atraso",$K$3-G1484,0)</f>
        <v/>
      </c>
      <c r="S1484">
        <f>IF(R1484&lt;=15,"Até 15",IF(R1484&lt;=30,"Entre 15 e 30",IF(R1484&lt;=60,"Entre 30 e 60",IF(R1484&lt;=90,"Entre 60 e 90",IF(R1484&lt;=120,"Entre 90 e 120",IF(R1484&lt;=150,"Entre 120 e 150",IF(R1484&lt;=180,"Entre 150 e 180","Superior a 180")))))))</f>
        <v/>
      </c>
    </row>
    <row r="1485">
      <c r="A1485" t="inlineStr">
        <is>
          <t>Q06L012</t>
        </is>
      </c>
      <c r="B1485" t="inlineStr">
        <is>
          <t>VANDERSON DIAS DA SILVA</t>
        </is>
      </c>
      <c r="C1485" t="n">
        <v>1</v>
      </c>
      <c r="D1485" t="inlineStr">
        <is>
          <t>IPCA</t>
        </is>
      </c>
      <c r="E1485" t="n">
        <v>0.009488792934583046</v>
      </c>
      <c r="F1485" t="inlineStr">
        <is>
          <t>MENSAL</t>
        </is>
      </c>
      <c r="G1485" t="n">
        <v>46706</v>
      </c>
      <c r="H1485" t="n">
        <v>46706</v>
      </c>
      <c r="I1485" t="n">
        <v>68</v>
      </c>
      <c r="J1485" t="inlineStr">
        <is>
          <t>CARTEIRA</t>
        </is>
      </c>
      <c r="K1485" t="inlineStr">
        <is>
          <t>CONTRATO</t>
        </is>
      </c>
      <c r="L1485" t="n">
        <v>3420.55</v>
      </c>
      <c r="M1485" t="inlineStr">
        <is>
          <t>IBIRAPITANGA FASE 3</t>
        </is>
      </c>
      <c r="N1485" s="142">
        <f>DATE(YEAR(G1485),MONTH(G1485),1)</f>
        <v/>
      </c>
      <c r="O1485" s="132">
        <f>IF(G1485&gt;$K$3,"Futuro","Atraso")</f>
        <v/>
      </c>
      <c r="P1485">
        <f>12*(YEAR(G1485)-YEAR($K$3))+(MONTH(G1485)-MONTH($K$3))</f>
        <v/>
      </c>
      <c r="Q1485" s="366">
        <f>IF(M1485="IBIRAPITANGA FASE 3",IF(O1485="Atraso",L1485,L1485/(1+$I$2)^P1485),IF(O1485="Atraso",L1485,L1485/(1+$I$1)^P1485))</f>
        <v/>
      </c>
      <c r="R1485">
        <f>IF(O1485="Atraso",$K$3-G1485,0)</f>
        <v/>
      </c>
      <c r="S1485">
        <f>IF(R1485&lt;=15,"Até 15",IF(R1485&lt;=30,"Entre 15 e 30",IF(R1485&lt;=60,"Entre 30 e 60",IF(R1485&lt;=90,"Entre 60 e 90",IF(R1485&lt;=120,"Entre 90 e 120",IF(R1485&lt;=150,"Entre 120 e 150",IF(R1485&lt;=180,"Entre 150 e 180","Superior a 180")))))))</f>
        <v/>
      </c>
    </row>
    <row r="1486">
      <c r="A1486" t="inlineStr">
        <is>
          <t>Q06L012</t>
        </is>
      </c>
      <c r="B1486" t="inlineStr">
        <is>
          <t>VANDERSON DIAS DA SILVA</t>
        </is>
      </c>
      <c r="C1486" t="n">
        <v>1</v>
      </c>
      <c r="D1486" t="inlineStr">
        <is>
          <t>IPCA</t>
        </is>
      </c>
      <c r="E1486" t="n">
        <v>0.009488792934583046</v>
      </c>
      <c r="F1486" t="inlineStr">
        <is>
          <t>MENSAL</t>
        </is>
      </c>
      <c r="G1486" t="n">
        <v>46736</v>
      </c>
      <c r="H1486" t="n">
        <v>46736</v>
      </c>
      <c r="I1486" t="n">
        <v>69</v>
      </c>
      <c r="J1486" t="inlineStr">
        <is>
          <t>CARTEIRA</t>
        </is>
      </c>
      <c r="K1486" t="inlineStr">
        <is>
          <t>CONTRATO</t>
        </is>
      </c>
      <c r="L1486" t="n">
        <v>3420.55</v>
      </c>
      <c r="M1486" t="inlineStr">
        <is>
          <t>IBIRAPITANGA FASE 3</t>
        </is>
      </c>
      <c r="N1486" s="142">
        <f>DATE(YEAR(G1486),MONTH(G1486),1)</f>
        <v/>
      </c>
      <c r="O1486" s="132">
        <f>IF(G1486&gt;$K$3,"Futuro","Atraso")</f>
        <v/>
      </c>
      <c r="P1486">
        <f>12*(YEAR(G1486)-YEAR($K$3))+(MONTH(G1486)-MONTH($K$3))</f>
        <v/>
      </c>
      <c r="Q1486" s="366">
        <f>IF(M1486="IBIRAPITANGA FASE 3",IF(O1486="Atraso",L1486,L1486/(1+$I$2)^P1486),IF(O1486="Atraso",L1486,L1486/(1+$I$1)^P1486))</f>
        <v/>
      </c>
      <c r="R1486">
        <f>IF(O1486="Atraso",$K$3-G1486,0)</f>
        <v/>
      </c>
      <c r="S1486">
        <f>IF(R1486&lt;=15,"Até 15",IF(R1486&lt;=30,"Entre 15 e 30",IF(R1486&lt;=60,"Entre 30 e 60",IF(R1486&lt;=90,"Entre 60 e 90",IF(R1486&lt;=120,"Entre 90 e 120",IF(R1486&lt;=150,"Entre 120 e 150",IF(R1486&lt;=180,"Entre 150 e 180","Superior a 180")))))))</f>
        <v/>
      </c>
    </row>
    <row r="1487">
      <c r="A1487" t="inlineStr">
        <is>
          <t>Q06L012</t>
        </is>
      </c>
      <c r="B1487" t="inlineStr">
        <is>
          <t>VANDERSON DIAS DA SILVA</t>
        </is>
      </c>
      <c r="C1487" t="n">
        <v>1</v>
      </c>
      <c r="D1487" t="inlineStr">
        <is>
          <t>IPCA</t>
        </is>
      </c>
      <c r="E1487" t="n">
        <v>0.009488792934583046</v>
      </c>
      <c r="F1487" t="inlineStr">
        <is>
          <t>MENSAL</t>
        </is>
      </c>
      <c r="G1487" t="n">
        <v>46767</v>
      </c>
      <c r="H1487" t="n">
        <v>46767</v>
      </c>
      <c r="I1487" t="n">
        <v>70</v>
      </c>
      <c r="J1487" t="inlineStr">
        <is>
          <t>CARTEIRA</t>
        </is>
      </c>
      <c r="K1487" t="inlineStr">
        <is>
          <t>CONTRATO</t>
        </is>
      </c>
      <c r="L1487" t="n">
        <v>3420.55</v>
      </c>
      <c r="M1487" t="inlineStr">
        <is>
          <t>IBIRAPITANGA FASE 3</t>
        </is>
      </c>
      <c r="N1487" s="142">
        <f>DATE(YEAR(G1487),MONTH(G1487),1)</f>
        <v/>
      </c>
      <c r="O1487" s="132">
        <f>IF(G1487&gt;$K$3,"Futuro","Atraso")</f>
        <v/>
      </c>
      <c r="P1487">
        <f>12*(YEAR(G1487)-YEAR($K$3))+(MONTH(G1487)-MONTH($K$3))</f>
        <v/>
      </c>
      <c r="Q1487" s="366">
        <f>IF(M1487="IBIRAPITANGA FASE 3",IF(O1487="Atraso",L1487,L1487/(1+$I$2)^P1487),IF(O1487="Atraso",L1487,L1487/(1+$I$1)^P1487))</f>
        <v/>
      </c>
      <c r="R1487">
        <f>IF(O1487="Atraso",$K$3-G1487,0)</f>
        <v/>
      </c>
      <c r="S1487">
        <f>IF(R1487&lt;=15,"Até 15",IF(R1487&lt;=30,"Entre 15 e 30",IF(R1487&lt;=60,"Entre 30 e 60",IF(R1487&lt;=90,"Entre 60 e 90",IF(R1487&lt;=120,"Entre 90 e 120",IF(R1487&lt;=150,"Entre 120 e 150",IF(R1487&lt;=180,"Entre 150 e 180","Superior a 180")))))))</f>
        <v/>
      </c>
    </row>
    <row r="1488">
      <c r="A1488" t="inlineStr">
        <is>
          <t>Q06L012</t>
        </is>
      </c>
      <c r="B1488" t="inlineStr">
        <is>
          <t>VANDERSON DIAS DA SILVA</t>
        </is>
      </c>
      <c r="C1488" t="n">
        <v>1</v>
      </c>
      <c r="D1488" t="inlineStr">
        <is>
          <t>IPCA</t>
        </is>
      </c>
      <c r="E1488" t="n">
        <v>0.009488792934583046</v>
      </c>
      <c r="F1488" t="inlineStr">
        <is>
          <t>MENSAL</t>
        </is>
      </c>
      <c r="G1488" t="n">
        <v>46798</v>
      </c>
      <c r="H1488" t="n">
        <v>46798</v>
      </c>
      <c r="I1488" t="n">
        <v>71</v>
      </c>
      <c r="J1488" t="inlineStr">
        <is>
          <t>CARTEIRA</t>
        </is>
      </c>
      <c r="K1488" t="inlineStr">
        <is>
          <t>CONTRATO</t>
        </is>
      </c>
      <c r="L1488" t="n">
        <v>3420.55</v>
      </c>
      <c r="M1488" t="inlineStr">
        <is>
          <t>IBIRAPITANGA FASE 3</t>
        </is>
      </c>
      <c r="N1488" s="142">
        <f>DATE(YEAR(G1488),MONTH(G1488),1)</f>
        <v/>
      </c>
      <c r="O1488" s="132">
        <f>IF(G1488&gt;$K$3,"Futuro","Atraso")</f>
        <v/>
      </c>
      <c r="P1488">
        <f>12*(YEAR(G1488)-YEAR($K$3))+(MONTH(G1488)-MONTH($K$3))</f>
        <v/>
      </c>
      <c r="Q1488" s="366">
        <f>IF(M1488="IBIRAPITANGA FASE 3",IF(O1488="Atraso",L1488,L1488/(1+$I$2)^P1488),IF(O1488="Atraso",L1488,L1488/(1+$I$1)^P1488))</f>
        <v/>
      </c>
      <c r="R1488">
        <f>IF(O1488="Atraso",$K$3-G1488,0)</f>
        <v/>
      </c>
      <c r="S1488">
        <f>IF(R1488&lt;=15,"Até 15",IF(R1488&lt;=30,"Entre 15 e 30",IF(R1488&lt;=60,"Entre 30 e 60",IF(R1488&lt;=90,"Entre 60 e 90",IF(R1488&lt;=120,"Entre 90 e 120",IF(R1488&lt;=150,"Entre 120 e 150",IF(R1488&lt;=180,"Entre 150 e 180","Superior a 180")))))))</f>
        <v/>
      </c>
    </row>
    <row r="1489">
      <c r="A1489" t="inlineStr">
        <is>
          <t>Q06L012</t>
        </is>
      </c>
      <c r="B1489" t="inlineStr">
        <is>
          <t>VANDERSON DIAS DA SILVA</t>
        </is>
      </c>
      <c r="C1489" t="n">
        <v>1</v>
      </c>
      <c r="D1489" t="inlineStr">
        <is>
          <t>IPCA</t>
        </is>
      </c>
      <c r="E1489" t="n">
        <v>0.009488792934583046</v>
      </c>
      <c r="F1489" t="inlineStr">
        <is>
          <t>MENSAL</t>
        </is>
      </c>
      <c r="G1489" t="n">
        <v>46827</v>
      </c>
      <c r="H1489" t="n">
        <v>46827</v>
      </c>
      <c r="I1489" t="n">
        <v>72</v>
      </c>
      <c r="J1489" t="inlineStr">
        <is>
          <t>CARTEIRA</t>
        </is>
      </c>
      <c r="K1489" t="inlineStr">
        <is>
          <t>CONTRATO</t>
        </is>
      </c>
      <c r="L1489" t="n">
        <v>3420.55</v>
      </c>
      <c r="M1489" t="inlineStr">
        <is>
          <t>IBIRAPITANGA FASE 3</t>
        </is>
      </c>
      <c r="N1489" s="142">
        <f>DATE(YEAR(G1489),MONTH(G1489),1)</f>
        <v/>
      </c>
      <c r="O1489" s="132">
        <f>IF(G1489&gt;$K$3,"Futuro","Atraso")</f>
        <v/>
      </c>
      <c r="P1489">
        <f>12*(YEAR(G1489)-YEAR($K$3))+(MONTH(G1489)-MONTH($K$3))</f>
        <v/>
      </c>
      <c r="Q1489" s="366">
        <f>IF(M1489="IBIRAPITANGA FASE 3",IF(O1489="Atraso",L1489,L1489/(1+$I$2)^P1489),IF(O1489="Atraso",L1489,L1489/(1+$I$1)^P1489))</f>
        <v/>
      </c>
      <c r="R1489">
        <f>IF(O1489="Atraso",$K$3-G1489,0)</f>
        <v/>
      </c>
      <c r="S1489">
        <f>IF(R1489&lt;=15,"Até 15",IF(R1489&lt;=30,"Entre 15 e 30",IF(R1489&lt;=60,"Entre 30 e 60",IF(R1489&lt;=90,"Entre 60 e 90",IF(R1489&lt;=120,"Entre 90 e 120",IF(R1489&lt;=150,"Entre 120 e 150",IF(R1489&lt;=180,"Entre 150 e 180","Superior a 180")))))))</f>
        <v/>
      </c>
    </row>
    <row r="1490">
      <c r="A1490" t="inlineStr">
        <is>
          <t>Q06L012</t>
        </is>
      </c>
      <c r="B1490" t="inlineStr">
        <is>
          <t>VANDERSON DIAS DA SILVA</t>
        </is>
      </c>
      <c r="C1490" t="n">
        <v>1</v>
      </c>
      <c r="D1490" t="inlineStr">
        <is>
          <t>IPCA</t>
        </is>
      </c>
      <c r="E1490" t="n">
        <v>0.009488792934583046</v>
      </c>
      <c r="F1490" t="inlineStr">
        <is>
          <t>MENSAL</t>
        </is>
      </c>
      <c r="G1490" t="n">
        <v>46858</v>
      </c>
      <c r="H1490" t="n">
        <v>46858</v>
      </c>
      <c r="I1490" t="n">
        <v>73</v>
      </c>
      <c r="J1490" t="inlineStr">
        <is>
          <t>CARTEIRA</t>
        </is>
      </c>
      <c r="K1490" t="inlineStr">
        <is>
          <t>CONTRATO</t>
        </is>
      </c>
      <c r="L1490" t="n">
        <v>3420.55</v>
      </c>
      <c r="M1490" t="inlineStr">
        <is>
          <t>IBIRAPITANGA FASE 3</t>
        </is>
      </c>
      <c r="N1490" s="142">
        <f>DATE(YEAR(G1490),MONTH(G1490),1)</f>
        <v/>
      </c>
      <c r="O1490" s="132">
        <f>IF(G1490&gt;$K$3,"Futuro","Atraso")</f>
        <v/>
      </c>
      <c r="P1490">
        <f>12*(YEAR(G1490)-YEAR($K$3))+(MONTH(G1490)-MONTH($K$3))</f>
        <v/>
      </c>
      <c r="Q1490" s="366">
        <f>IF(M1490="IBIRAPITANGA FASE 3",IF(O1490="Atraso",L1490,L1490/(1+$I$2)^P1490),IF(O1490="Atraso",L1490,L1490/(1+$I$1)^P1490))</f>
        <v/>
      </c>
      <c r="R1490">
        <f>IF(O1490="Atraso",$K$3-G1490,0)</f>
        <v/>
      </c>
      <c r="S1490">
        <f>IF(R1490&lt;=15,"Até 15",IF(R1490&lt;=30,"Entre 15 e 30",IF(R1490&lt;=60,"Entre 30 e 60",IF(R1490&lt;=90,"Entre 60 e 90",IF(R1490&lt;=120,"Entre 90 e 120",IF(R1490&lt;=150,"Entre 120 e 150",IF(R1490&lt;=180,"Entre 150 e 180","Superior a 180")))))))</f>
        <v/>
      </c>
    </row>
    <row r="1491">
      <c r="A1491" t="inlineStr">
        <is>
          <t>Q06L012</t>
        </is>
      </c>
      <c r="B1491" t="inlineStr">
        <is>
          <t>VANDERSON DIAS DA SILVA</t>
        </is>
      </c>
      <c r="C1491" t="n">
        <v>1</v>
      </c>
      <c r="D1491" t="inlineStr">
        <is>
          <t>IPCA</t>
        </is>
      </c>
      <c r="E1491" t="n">
        <v>0.009488792934583046</v>
      </c>
      <c r="F1491" t="inlineStr">
        <is>
          <t>MENSAL</t>
        </is>
      </c>
      <c r="G1491" t="n">
        <v>46888</v>
      </c>
      <c r="H1491" t="n">
        <v>46888</v>
      </c>
      <c r="I1491" t="n">
        <v>74</v>
      </c>
      <c r="J1491" t="inlineStr">
        <is>
          <t>CARTEIRA</t>
        </is>
      </c>
      <c r="K1491" t="inlineStr">
        <is>
          <t>CONTRATO</t>
        </is>
      </c>
      <c r="L1491" t="n">
        <v>3420.55</v>
      </c>
      <c r="M1491" t="inlineStr">
        <is>
          <t>IBIRAPITANGA FASE 3</t>
        </is>
      </c>
      <c r="N1491" s="142">
        <f>DATE(YEAR(G1491),MONTH(G1491),1)</f>
        <v/>
      </c>
      <c r="O1491" s="132">
        <f>IF(G1491&gt;$K$3,"Futuro","Atraso")</f>
        <v/>
      </c>
      <c r="P1491">
        <f>12*(YEAR(G1491)-YEAR($K$3))+(MONTH(G1491)-MONTH($K$3))</f>
        <v/>
      </c>
      <c r="Q1491" s="366">
        <f>IF(M1491="IBIRAPITANGA FASE 3",IF(O1491="Atraso",L1491,L1491/(1+$I$2)^P1491),IF(O1491="Atraso",L1491,L1491/(1+$I$1)^P1491))</f>
        <v/>
      </c>
      <c r="R1491">
        <f>IF(O1491="Atraso",$K$3-G1491,0)</f>
        <v/>
      </c>
      <c r="S1491">
        <f>IF(R1491&lt;=15,"Até 15",IF(R1491&lt;=30,"Entre 15 e 30",IF(R1491&lt;=60,"Entre 30 e 60",IF(R1491&lt;=90,"Entre 60 e 90",IF(R1491&lt;=120,"Entre 90 e 120",IF(R1491&lt;=150,"Entre 120 e 150",IF(R1491&lt;=180,"Entre 150 e 180","Superior a 180")))))))</f>
        <v/>
      </c>
    </row>
    <row r="1492">
      <c r="A1492" t="inlineStr">
        <is>
          <t>Q06L012</t>
        </is>
      </c>
      <c r="B1492" t="inlineStr">
        <is>
          <t>VANDERSON DIAS DA SILVA</t>
        </is>
      </c>
      <c r="C1492" t="n">
        <v>1</v>
      </c>
      <c r="D1492" t="inlineStr">
        <is>
          <t>IPCA</t>
        </is>
      </c>
      <c r="E1492" t="n">
        <v>0.009488792934583046</v>
      </c>
      <c r="F1492" t="inlineStr">
        <is>
          <t>MENSAL</t>
        </is>
      </c>
      <c r="G1492" t="n">
        <v>46919</v>
      </c>
      <c r="H1492" t="n">
        <v>46919</v>
      </c>
      <c r="I1492" t="n">
        <v>75</v>
      </c>
      <c r="J1492" t="inlineStr">
        <is>
          <t>CARTEIRA</t>
        </is>
      </c>
      <c r="K1492" t="inlineStr">
        <is>
          <t>CONTRATO</t>
        </is>
      </c>
      <c r="L1492" t="n">
        <v>3420.55</v>
      </c>
      <c r="M1492" t="inlineStr">
        <is>
          <t>IBIRAPITANGA FASE 3</t>
        </is>
      </c>
      <c r="N1492" s="142">
        <f>DATE(YEAR(G1492),MONTH(G1492),1)</f>
        <v/>
      </c>
      <c r="O1492" s="132">
        <f>IF(G1492&gt;$K$3,"Futuro","Atraso")</f>
        <v/>
      </c>
      <c r="P1492">
        <f>12*(YEAR(G1492)-YEAR($K$3))+(MONTH(G1492)-MONTH($K$3))</f>
        <v/>
      </c>
      <c r="Q1492" s="366">
        <f>IF(M1492="IBIRAPITANGA FASE 3",IF(O1492="Atraso",L1492,L1492/(1+$I$2)^P1492),IF(O1492="Atraso",L1492,L1492/(1+$I$1)^P1492))</f>
        <v/>
      </c>
      <c r="R1492">
        <f>IF(O1492="Atraso",$K$3-G1492,0)</f>
        <v/>
      </c>
      <c r="S1492">
        <f>IF(R1492&lt;=15,"Até 15",IF(R1492&lt;=30,"Entre 15 e 30",IF(R1492&lt;=60,"Entre 30 e 60",IF(R1492&lt;=90,"Entre 60 e 90",IF(R1492&lt;=120,"Entre 90 e 120",IF(R1492&lt;=150,"Entre 120 e 150",IF(R1492&lt;=180,"Entre 150 e 180","Superior a 180")))))))</f>
        <v/>
      </c>
    </row>
    <row r="1493">
      <c r="A1493" t="inlineStr">
        <is>
          <t>Q06L012</t>
        </is>
      </c>
      <c r="B1493" t="inlineStr">
        <is>
          <t>VANDERSON DIAS DA SILVA</t>
        </is>
      </c>
      <c r="C1493" t="n">
        <v>1</v>
      </c>
      <c r="D1493" t="inlineStr">
        <is>
          <t>IPCA</t>
        </is>
      </c>
      <c r="E1493" t="n">
        <v>0.009488792934583046</v>
      </c>
      <c r="F1493" t="inlineStr">
        <is>
          <t>MENSAL</t>
        </is>
      </c>
      <c r="G1493" t="n">
        <v>46949</v>
      </c>
      <c r="H1493" t="n">
        <v>46949</v>
      </c>
      <c r="I1493" t="n">
        <v>76</v>
      </c>
      <c r="J1493" t="inlineStr">
        <is>
          <t>CARTEIRA</t>
        </is>
      </c>
      <c r="K1493" t="inlineStr">
        <is>
          <t>CONTRATO</t>
        </is>
      </c>
      <c r="L1493" t="n">
        <v>3420.55</v>
      </c>
      <c r="M1493" t="inlineStr">
        <is>
          <t>IBIRAPITANGA FASE 3</t>
        </is>
      </c>
      <c r="N1493" s="142">
        <f>DATE(YEAR(G1493),MONTH(G1493),1)</f>
        <v/>
      </c>
      <c r="O1493" s="132">
        <f>IF(G1493&gt;$K$3,"Futuro","Atraso")</f>
        <v/>
      </c>
      <c r="P1493">
        <f>12*(YEAR(G1493)-YEAR($K$3))+(MONTH(G1493)-MONTH($K$3))</f>
        <v/>
      </c>
      <c r="Q1493" s="366">
        <f>IF(M1493="IBIRAPITANGA FASE 3",IF(O1493="Atraso",L1493,L1493/(1+$I$2)^P1493),IF(O1493="Atraso",L1493,L1493/(1+$I$1)^P1493))</f>
        <v/>
      </c>
      <c r="R1493">
        <f>IF(O1493="Atraso",$K$3-G1493,0)</f>
        <v/>
      </c>
      <c r="S1493">
        <f>IF(R1493&lt;=15,"Até 15",IF(R1493&lt;=30,"Entre 15 e 30",IF(R1493&lt;=60,"Entre 30 e 60",IF(R1493&lt;=90,"Entre 60 e 90",IF(R1493&lt;=120,"Entre 90 e 120",IF(R1493&lt;=150,"Entre 120 e 150",IF(R1493&lt;=180,"Entre 150 e 180","Superior a 180")))))))</f>
        <v/>
      </c>
    </row>
    <row r="1494">
      <c r="A1494" t="inlineStr">
        <is>
          <t>Q06L012</t>
        </is>
      </c>
      <c r="B1494" t="inlineStr">
        <is>
          <t>VANDERSON DIAS DA SILVA</t>
        </is>
      </c>
      <c r="C1494" t="n">
        <v>1</v>
      </c>
      <c r="D1494" t="inlineStr">
        <is>
          <t>IPCA</t>
        </is>
      </c>
      <c r="E1494" t="n">
        <v>0.009488792934583046</v>
      </c>
      <c r="F1494" t="inlineStr">
        <is>
          <t>MENSAL</t>
        </is>
      </c>
      <c r="G1494" t="n">
        <v>46980</v>
      </c>
      <c r="H1494" t="n">
        <v>46980</v>
      </c>
      <c r="I1494" t="n">
        <v>77</v>
      </c>
      <c r="J1494" t="inlineStr">
        <is>
          <t>CARTEIRA</t>
        </is>
      </c>
      <c r="K1494" t="inlineStr">
        <is>
          <t>CONTRATO</t>
        </is>
      </c>
      <c r="L1494" t="n">
        <v>3420.55</v>
      </c>
      <c r="M1494" t="inlineStr">
        <is>
          <t>IBIRAPITANGA FASE 3</t>
        </is>
      </c>
      <c r="N1494" s="142">
        <f>DATE(YEAR(G1494),MONTH(G1494),1)</f>
        <v/>
      </c>
      <c r="O1494" s="132">
        <f>IF(G1494&gt;$K$3,"Futuro","Atraso")</f>
        <v/>
      </c>
      <c r="P1494">
        <f>12*(YEAR(G1494)-YEAR($K$3))+(MONTH(G1494)-MONTH($K$3))</f>
        <v/>
      </c>
      <c r="Q1494" s="366">
        <f>IF(M1494="IBIRAPITANGA FASE 3",IF(O1494="Atraso",L1494,L1494/(1+$I$2)^P1494),IF(O1494="Atraso",L1494,L1494/(1+$I$1)^P1494))</f>
        <v/>
      </c>
      <c r="R1494">
        <f>IF(O1494="Atraso",$K$3-G1494,0)</f>
        <v/>
      </c>
      <c r="S1494">
        <f>IF(R1494&lt;=15,"Até 15",IF(R1494&lt;=30,"Entre 15 e 30",IF(R1494&lt;=60,"Entre 30 e 60",IF(R1494&lt;=90,"Entre 60 e 90",IF(R1494&lt;=120,"Entre 90 e 120",IF(R1494&lt;=150,"Entre 120 e 150",IF(R1494&lt;=180,"Entre 150 e 180","Superior a 180")))))))</f>
        <v/>
      </c>
    </row>
    <row r="1495">
      <c r="A1495" t="inlineStr">
        <is>
          <t>Q06L012</t>
        </is>
      </c>
      <c r="B1495" t="inlineStr">
        <is>
          <t>VANDERSON DIAS DA SILVA</t>
        </is>
      </c>
      <c r="C1495" t="n">
        <v>1</v>
      </c>
      <c r="D1495" t="inlineStr">
        <is>
          <t>IPCA</t>
        </is>
      </c>
      <c r="E1495" t="n">
        <v>0.009488792934583046</v>
      </c>
      <c r="F1495" t="inlineStr">
        <is>
          <t>MENSAL</t>
        </is>
      </c>
      <c r="G1495" t="n">
        <v>47011</v>
      </c>
      <c r="H1495" t="n">
        <v>47011</v>
      </c>
      <c r="I1495" t="n">
        <v>78</v>
      </c>
      <c r="J1495" t="inlineStr">
        <is>
          <t>CARTEIRA</t>
        </is>
      </c>
      <c r="K1495" t="inlineStr">
        <is>
          <t>CONTRATO</t>
        </is>
      </c>
      <c r="L1495" t="n">
        <v>3420.55</v>
      </c>
      <c r="M1495" t="inlineStr">
        <is>
          <t>IBIRAPITANGA FASE 3</t>
        </is>
      </c>
      <c r="N1495" s="142">
        <f>DATE(YEAR(G1495),MONTH(G1495),1)</f>
        <v/>
      </c>
      <c r="O1495" s="132">
        <f>IF(G1495&gt;$K$3,"Futuro","Atraso")</f>
        <v/>
      </c>
      <c r="P1495">
        <f>12*(YEAR(G1495)-YEAR($K$3))+(MONTH(G1495)-MONTH($K$3))</f>
        <v/>
      </c>
      <c r="Q1495" s="366">
        <f>IF(M1495="IBIRAPITANGA FASE 3",IF(O1495="Atraso",L1495,L1495/(1+$I$2)^P1495),IF(O1495="Atraso",L1495,L1495/(1+$I$1)^P1495))</f>
        <v/>
      </c>
      <c r="R1495">
        <f>IF(O1495="Atraso",$K$3-G1495,0)</f>
        <v/>
      </c>
      <c r="S1495">
        <f>IF(R1495&lt;=15,"Até 15",IF(R1495&lt;=30,"Entre 15 e 30",IF(R1495&lt;=60,"Entre 30 e 60",IF(R1495&lt;=90,"Entre 60 e 90",IF(R1495&lt;=120,"Entre 90 e 120",IF(R1495&lt;=150,"Entre 120 e 150",IF(R1495&lt;=180,"Entre 150 e 180","Superior a 180")))))))</f>
        <v/>
      </c>
    </row>
    <row r="1496">
      <c r="A1496" t="inlineStr">
        <is>
          <t>Q06L012</t>
        </is>
      </c>
      <c r="B1496" t="inlineStr">
        <is>
          <t>VANDERSON DIAS DA SILVA</t>
        </is>
      </c>
      <c r="C1496" t="n">
        <v>1</v>
      </c>
      <c r="D1496" t="inlineStr">
        <is>
          <t>IPCA</t>
        </is>
      </c>
      <c r="E1496" t="n">
        <v>0.009488792934583046</v>
      </c>
      <c r="F1496" t="inlineStr">
        <is>
          <t>MENSAL</t>
        </is>
      </c>
      <c r="G1496" t="n">
        <v>47041</v>
      </c>
      <c r="H1496" t="n">
        <v>47041</v>
      </c>
      <c r="I1496" t="n">
        <v>79</v>
      </c>
      <c r="J1496" t="inlineStr">
        <is>
          <t>CARTEIRA</t>
        </is>
      </c>
      <c r="K1496" t="inlineStr">
        <is>
          <t>CONTRATO</t>
        </is>
      </c>
      <c r="L1496" t="n">
        <v>3420.55</v>
      </c>
      <c r="M1496" t="inlineStr">
        <is>
          <t>IBIRAPITANGA FASE 3</t>
        </is>
      </c>
      <c r="N1496" s="142">
        <f>DATE(YEAR(G1496),MONTH(G1496),1)</f>
        <v/>
      </c>
      <c r="O1496" s="132">
        <f>IF(G1496&gt;$K$3,"Futuro","Atraso")</f>
        <v/>
      </c>
      <c r="P1496">
        <f>12*(YEAR(G1496)-YEAR($K$3))+(MONTH(G1496)-MONTH($K$3))</f>
        <v/>
      </c>
      <c r="Q1496" s="366">
        <f>IF(M1496="IBIRAPITANGA FASE 3",IF(O1496="Atraso",L1496,L1496/(1+$I$2)^P1496),IF(O1496="Atraso",L1496,L1496/(1+$I$1)^P1496))</f>
        <v/>
      </c>
      <c r="R1496">
        <f>IF(O1496="Atraso",$K$3-G1496,0)</f>
        <v/>
      </c>
      <c r="S1496">
        <f>IF(R1496&lt;=15,"Até 15",IF(R1496&lt;=30,"Entre 15 e 30",IF(R1496&lt;=60,"Entre 30 e 60",IF(R1496&lt;=90,"Entre 60 e 90",IF(R1496&lt;=120,"Entre 90 e 120",IF(R1496&lt;=150,"Entre 120 e 150",IF(R1496&lt;=180,"Entre 150 e 180","Superior a 180")))))))</f>
        <v/>
      </c>
    </row>
    <row r="1497">
      <c r="A1497" t="inlineStr">
        <is>
          <t>Q06L012</t>
        </is>
      </c>
      <c r="B1497" t="inlineStr">
        <is>
          <t>VANDERSON DIAS DA SILVA</t>
        </is>
      </c>
      <c r="C1497" t="n">
        <v>1</v>
      </c>
      <c r="D1497" t="inlineStr">
        <is>
          <t>IPCA</t>
        </is>
      </c>
      <c r="E1497" t="n">
        <v>0.009488792934583046</v>
      </c>
      <c r="F1497" t="inlineStr">
        <is>
          <t>MENSAL</t>
        </is>
      </c>
      <c r="G1497" t="n">
        <v>47072</v>
      </c>
      <c r="H1497" t="n">
        <v>47072</v>
      </c>
      <c r="I1497" t="n">
        <v>80</v>
      </c>
      <c r="J1497" t="inlineStr">
        <is>
          <t>CARTEIRA</t>
        </is>
      </c>
      <c r="K1497" t="inlineStr">
        <is>
          <t>CONTRATO</t>
        </is>
      </c>
      <c r="L1497" t="n">
        <v>3420.55</v>
      </c>
      <c r="M1497" t="inlineStr">
        <is>
          <t>IBIRAPITANGA FASE 3</t>
        </is>
      </c>
      <c r="N1497" s="142">
        <f>DATE(YEAR(G1497),MONTH(G1497),1)</f>
        <v/>
      </c>
      <c r="O1497" s="132">
        <f>IF(G1497&gt;$K$3,"Futuro","Atraso")</f>
        <v/>
      </c>
      <c r="P1497">
        <f>12*(YEAR(G1497)-YEAR($K$3))+(MONTH(G1497)-MONTH($K$3))</f>
        <v/>
      </c>
      <c r="Q1497" s="366">
        <f>IF(M1497="IBIRAPITANGA FASE 3",IF(O1497="Atraso",L1497,L1497/(1+$I$2)^P1497),IF(O1497="Atraso",L1497,L1497/(1+$I$1)^P1497))</f>
        <v/>
      </c>
      <c r="R1497">
        <f>IF(O1497="Atraso",$K$3-G1497,0)</f>
        <v/>
      </c>
      <c r="S1497">
        <f>IF(R1497&lt;=15,"Até 15",IF(R1497&lt;=30,"Entre 15 e 30",IF(R1497&lt;=60,"Entre 30 e 60",IF(R1497&lt;=90,"Entre 60 e 90",IF(R1497&lt;=120,"Entre 90 e 120",IF(R1497&lt;=150,"Entre 120 e 150",IF(R1497&lt;=180,"Entre 150 e 180","Superior a 180")))))))</f>
        <v/>
      </c>
    </row>
    <row r="1498">
      <c r="A1498" t="inlineStr">
        <is>
          <t>Q06L012</t>
        </is>
      </c>
      <c r="B1498" t="inlineStr">
        <is>
          <t>VANDERSON DIAS DA SILVA</t>
        </is>
      </c>
      <c r="C1498" t="n">
        <v>1</v>
      </c>
      <c r="D1498" t="inlineStr">
        <is>
          <t>IPCA</t>
        </is>
      </c>
      <c r="E1498" t="n">
        <v>0.009488792934583046</v>
      </c>
      <c r="F1498" t="inlineStr">
        <is>
          <t>MENSAL</t>
        </is>
      </c>
      <c r="G1498" t="n">
        <v>47102</v>
      </c>
      <c r="H1498" t="n">
        <v>47102</v>
      </c>
      <c r="I1498" t="n">
        <v>81</v>
      </c>
      <c r="J1498" t="inlineStr">
        <is>
          <t>CARTEIRA</t>
        </is>
      </c>
      <c r="K1498" t="inlineStr">
        <is>
          <t>CONTRATO</t>
        </is>
      </c>
      <c r="L1498" t="n">
        <v>3420.55</v>
      </c>
      <c r="M1498" t="inlineStr">
        <is>
          <t>IBIRAPITANGA FASE 3</t>
        </is>
      </c>
      <c r="N1498" s="142">
        <f>DATE(YEAR(G1498),MONTH(G1498),1)</f>
        <v/>
      </c>
      <c r="O1498" s="132">
        <f>IF(G1498&gt;$K$3,"Futuro","Atraso")</f>
        <v/>
      </c>
      <c r="P1498">
        <f>12*(YEAR(G1498)-YEAR($K$3))+(MONTH(G1498)-MONTH($K$3))</f>
        <v/>
      </c>
      <c r="Q1498" s="366">
        <f>IF(M1498="IBIRAPITANGA FASE 3",IF(O1498="Atraso",L1498,L1498/(1+$I$2)^P1498),IF(O1498="Atraso",L1498,L1498/(1+$I$1)^P1498))</f>
        <v/>
      </c>
      <c r="R1498">
        <f>IF(O1498="Atraso",$K$3-G1498,0)</f>
        <v/>
      </c>
      <c r="S1498">
        <f>IF(R1498&lt;=15,"Até 15",IF(R1498&lt;=30,"Entre 15 e 30",IF(R1498&lt;=60,"Entre 30 e 60",IF(R1498&lt;=90,"Entre 60 e 90",IF(R1498&lt;=120,"Entre 90 e 120",IF(R1498&lt;=150,"Entre 120 e 150",IF(R1498&lt;=180,"Entre 150 e 180","Superior a 180")))))))</f>
        <v/>
      </c>
    </row>
    <row r="1499">
      <c r="A1499" t="inlineStr">
        <is>
          <t>Q06L012</t>
        </is>
      </c>
      <c r="B1499" t="inlineStr">
        <is>
          <t>VANDERSON DIAS DA SILVA</t>
        </is>
      </c>
      <c r="C1499" t="n">
        <v>1</v>
      </c>
      <c r="D1499" t="inlineStr">
        <is>
          <t>IPCA</t>
        </is>
      </c>
      <c r="E1499" t="n">
        <v>0.009488792934583046</v>
      </c>
      <c r="F1499" t="inlineStr">
        <is>
          <t>MENSAL</t>
        </is>
      </c>
      <c r="G1499" t="n">
        <v>47133</v>
      </c>
      <c r="H1499" t="n">
        <v>47133</v>
      </c>
      <c r="I1499" t="n">
        <v>82</v>
      </c>
      <c r="J1499" t="inlineStr">
        <is>
          <t>CARTEIRA</t>
        </is>
      </c>
      <c r="K1499" t="inlineStr">
        <is>
          <t>CONTRATO</t>
        </is>
      </c>
      <c r="L1499" t="n">
        <v>3420.55</v>
      </c>
      <c r="M1499" t="inlineStr">
        <is>
          <t>IBIRAPITANGA FASE 3</t>
        </is>
      </c>
      <c r="N1499" s="142">
        <f>DATE(YEAR(G1499),MONTH(G1499),1)</f>
        <v/>
      </c>
      <c r="O1499" s="132">
        <f>IF(G1499&gt;$K$3,"Futuro","Atraso")</f>
        <v/>
      </c>
      <c r="P1499">
        <f>12*(YEAR(G1499)-YEAR($K$3))+(MONTH(G1499)-MONTH($K$3))</f>
        <v/>
      </c>
      <c r="Q1499" s="366">
        <f>IF(M1499="IBIRAPITANGA FASE 3",IF(O1499="Atraso",L1499,L1499/(1+$I$2)^P1499),IF(O1499="Atraso",L1499,L1499/(1+$I$1)^P1499))</f>
        <v/>
      </c>
      <c r="R1499">
        <f>IF(O1499="Atraso",$K$3-G1499,0)</f>
        <v/>
      </c>
      <c r="S1499">
        <f>IF(R1499&lt;=15,"Até 15",IF(R1499&lt;=30,"Entre 15 e 30",IF(R1499&lt;=60,"Entre 30 e 60",IF(R1499&lt;=90,"Entre 60 e 90",IF(R1499&lt;=120,"Entre 90 e 120",IF(R1499&lt;=150,"Entre 120 e 150",IF(R1499&lt;=180,"Entre 150 e 180","Superior a 180")))))))</f>
        <v/>
      </c>
    </row>
    <row r="1500">
      <c r="A1500" t="inlineStr">
        <is>
          <t>Q06L012</t>
        </is>
      </c>
      <c r="B1500" t="inlineStr">
        <is>
          <t>VANDERSON DIAS DA SILVA</t>
        </is>
      </c>
      <c r="C1500" t="n">
        <v>1</v>
      </c>
      <c r="D1500" t="inlineStr">
        <is>
          <t>IPCA</t>
        </is>
      </c>
      <c r="E1500" t="n">
        <v>0.009488792934583046</v>
      </c>
      <c r="F1500" t="inlineStr">
        <is>
          <t>MENSAL</t>
        </is>
      </c>
      <c r="G1500" t="n">
        <v>47164</v>
      </c>
      <c r="H1500" t="n">
        <v>47164</v>
      </c>
      <c r="I1500" t="n">
        <v>83</v>
      </c>
      <c r="J1500" t="inlineStr">
        <is>
          <t>CARTEIRA</t>
        </is>
      </c>
      <c r="K1500" t="inlineStr">
        <is>
          <t>CONTRATO</t>
        </is>
      </c>
      <c r="L1500" t="n">
        <v>3420.55</v>
      </c>
      <c r="M1500" t="inlineStr">
        <is>
          <t>IBIRAPITANGA FASE 3</t>
        </is>
      </c>
      <c r="N1500" s="142">
        <f>DATE(YEAR(G1500),MONTH(G1500),1)</f>
        <v/>
      </c>
      <c r="O1500" s="132">
        <f>IF(G1500&gt;$K$3,"Futuro","Atraso")</f>
        <v/>
      </c>
      <c r="P1500">
        <f>12*(YEAR(G1500)-YEAR($K$3))+(MONTH(G1500)-MONTH($K$3))</f>
        <v/>
      </c>
      <c r="Q1500" s="366">
        <f>IF(M1500="IBIRAPITANGA FASE 3",IF(O1500="Atraso",L1500,L1500/(1+$I$2)^P1500),IF(O1500="Atraso",L1500,L1500/(1+$I$1)^P1500))</f>
        <v/>
      </c>
      <c r="R1500">
        <f>IF(O1500="Atraso",$K$3-G1500,0)</f>
        <v/>
      </c>
      <c r="S1500">
        <f>IF(R1500&lt;=15,"Até 15",IF(R1500&lt;=30,"Entre 15 e 30",IF(R1500&lt;=60,"Entre 30 e 60",IF(R1500&lt;=90,"Entre 60 e 90",IF(R1500&lt;=120,"Entre 90 e 120",IF(R1500&lt;=150,"Entre 120 e 150",IF(R1500&lt;=180,"Entre 150 e 180","Superior a 180")))))))</f>
        <v/>
      </c>
    </row>
    <row r="1501">
      <c r="A1501" t="inlineStr">
        <is>
          <t>Q06L012</t>
        </is>
      </c>
      <c r="B1501" t="inlineStr">
        <is>
          <t>VANDERSON DIAS DA SILVA</t>
        </is>
      </c>
      <c r="C1501" t="n">
        <v>1</v>
      </c>
      <c r="D1501" t="inlineStr">
        <is>
          <t>IPCA</t>
        </is>
      </c>
      <c r="E1501" t="n">
        <v>0.009488792934583046</v>
      </c>
      <c r="F1501" t="inlineStr">
        <is>
          <t>MENSAL</t>
        </is>
      </c>
      <c r="G1501" t="n">
        <v>47192</v>
      </c>
      <c r="H1501" t="n">
        <v>47192</v>
      </c>
      <c r="I1501" t="n">
        <v>84</v>
      </c>
      <c r="J1501" t="inlineStr">
        <is>
          <t>CARTEIRA</t>
        </is>
      </c>
      <c r="K1501" t="inlineStr">
        <is>
          <t>CONTRATO</t>
        </is>
      </c>
      <c r="L1501" t="n">
        <v>3420.55</v>
      </c>
      <c r="M1501" t="inlineStr">
        <is>
          <t>IBIRAPITANGA FASE 3</t>
        </is>
      </c>
      <c r="N1501" s="142">
        <f>DATE(YEAR(G1501),MONTH(G1501),1)</f>
        <v/>
      </c>
      <c r="O1501" s="132">
        <f>IF(G1501&gt;$K$3,"Futuro","Atraso")</f>
        <v/>
      </c>
      <c r="P1501">
        <f>12*(YEAR(G1501)-YEAR($K$3))+(MONTH(G1501)-MONTH($K$3))</f>
        <v/>
      </c>
      <c r="Q1501" s="366">
        <f>IF(M1501="IBIRAPITANGA FASE 3",IF(O1501="Atraso",L1501,L1501/(1+$I$2)^P1501),IF(O1501="Atraso",L1501,L1501/(1+$I$1)^P1501))</f>
        <v/>
      </c>
      <c r="R1501">
        <f>IF(O1501="Atraso",$K$3-G1501,0)</f>
        <v/>
      </c>
      <c r="S1501">
        <f>IF(R1501&lt;=15,"Até 15",IF(R1501&lt;=30,"Entre 15 e 30",IF(R1501&lt;=60,"Entre 30 e 60",IF(R1501&lt;=90,"Entre 60 e 90",IF(R1501&lt;=120,"Entre 90 e 120",IF(R1501&lt;=150,"Entre 120 e 150",IF(R1501&lt;=180,"Entre 150 e 180","Superior a 180")))))))</f>
        <v/>
      </c>
    </row>
    <row r="1502">
      <c r="A1502" t="inlineStr">
        <is>
          <t>Q06L012</t>
        </is>
      </c>
      <c r="B1502" t="inlineStr">
        <is>
          <t>VANDERSON DIAS DA SILVA</t>
        </is>
      </c>
      <c r="C1502" t="n">
        <v>1</v>
      </c>
      <c r="D1502" t="inlineStr">
        <is>
          <t>IPCA</t>
        </is>
      </c>
      <c r="E1502" t="n">
        <v>0.009488792934583046</v>
      </c>
      <c r="F1502" t="inlineStr">
        <is>
          <t>MENSAL</t>
        </is>
      </c>
      <c r="G1502" t="n">
        <v>47223</v>
      </c>
      <c r="H1502" t="n">
        <v>47223</v>
      </c>
      <c r="I1502" t="n">
        <v>85</v>
      </c>
      <c r="J1502" t="inlineStr">
        <is>
          <t>CARTEIRA</t>
        </is>
      </c>
      <c r="K1502" t="inlineStr">
        <is>
          <t>CONTRATO</t>
        </is>
      </c>
      <c r="L1502" t="n">
        <v>3420.55</v>
      </c>
      <c r="M1502" t="inlineStr">
        <is>
          <t>IBIRAPITANGA FASE 3</t>
        </is>
      </c>
      <c r="N1502" s="142">
        <f>DATE(YEAR(G1502),MONTH(G1502),1)</f>
        <v/>
      </c>
      <c r="O1502" s="132">
        <f>IF(G1502&gt;$K$3,"Futuro","Atraso")</f>
        <v/>
      </c>
      <c r="P1502">
        <f>12*(YEAR(G1502)-YEAR($K$3))+(MONTH(G1502)-MONTH($K$3))</f>
        <v/>
      </c>
      <c r="Q1502" s="366">
        <f>IF(M1502="IBIRAPITANGA FASE 3",IF(O1502="Atraso",L1502,L1502/(1+$I$2)^P1502),IF(O1502="Atraso",L1502,L1502/(1+$I$1)^P1502))</f>
        <v/>
      </c>
      <c r="R1502">
        <f>IF(O1502="Atraso",$K$3-G1502,0)</f>
        <v/>
      </c>
      <c r="S1502">
        <f>IF(R1502&lt;=15,"Até 15",IF(R1502&lt;=30,"Entre 15 e 30",IF(R1502&lt;=60,"Entre 30 e 60",IF(R1502&lt;=90,"Entre 60 e 90",IF(R1502&lt;=120,"Entre 90 e 120",IF(R1502&lt;=150,"Entre 120 e 150",IF(R1502&lt;=180,"Entre 150 e 180","Superior a 180")))))))</f>
        <v/>
      </c>
    </row>
    <row r="1503">
      <c r="A1503" t="inlineStr">
        <is>
          <t>Q06L012</t>
        </is>
      </c>
      <c r="B1503" t="inlineStr">
        <is>
          <t>VANDERSON DIAS DA SILVA</t>
        </is>
      </c>
      <c r="C1503" t="n">
        <v>1</v>
      </c>
      <c r="D1503" t="inlineStr">
        <is>
          <t>IPCA</t>
        </is>
      </c>
      <c r="E1503" t="n">
        <v>0.009488792934583046</v>
      </c>
      <c r="F1503" t="inlineStr">
        <is>
          <t>MENSAL</t>
        </is>
      </c>
      <c r="G1503" t="n">
        <v>47253</v>
      </c>
      <c r="H1503" t="n">
        <v>47253</v>
      </c>
      <c r="I1503" t="n">
        <v>86</v>
      </c>
      <c r="J1503" t="inlineStr">
        <is>
          <t>CARTEIRA</t>
        </is>
      </c>
      <c r="K1503" t="inlineStr">
        <is>
          <t>CONTRATO</t>
        </is>
      </c>
      <c r="L1503" t="n">
        <v>3420.55</v>
      </c>
      <c r="M1503" t="inlineStr">
        <is>
          <t>IBIRAPITANGA FASE 3</t>
        </is>
      </c>
      <c r="N1503" s="142">
        <f>DATE(YEAR(G1503),MONTH(G1503),1)</f>
        <v/>
      </c>
      <c r="O1503" s="132">
        <f>IF(G1503&gt;$K$3,"Futuro","Atraso")</f>
        <v/>
      </c>
      <c r="P1503">
        <f>12*(YEAR(G1503)-YEAR($K$3))+(MONTH(G1503)-MONTH($K$3))</f>
        <v/>
      </c>
      <c r="Q1503" s="366">
        <f>IF(M1503="IBIRAPITANGA FASE 3",IF(O1503="Atraso",L1503,L1503/(1+$I$2)^P1503),IF(O1503="Atraso",L1503,L1503/(1+$I$1)^P1503))</f>
        <v/>
      </c>
      <c r="R1503">
        <f>IF(O1503="Atraso",$K$3-G1503,0)</f>
        <v/>
      </c>
      <c r="S1503">
        <f>IF(R1503&lt;=15,"Até 15",IF(R1503&lt;=30,"Entre 15 e 30",IF(R1503&lt;=60,"Entre 30 e 60",IF(R1503&lt;=90,"Entre 60 e 90",IF(R1503&lt;=120,"Entre 90 e 120",IF(R1503&lt;=150,"Entre 120 e 150",IF(R1503&lt;=180,"Entre 150 e 180","Superior a 180")))))))</f>
        <v/>
      </c>
    </row>
    <row r="1504">
      <c r="A1504" t="inlineStr">
        <is>
          <t>Q06L012</t>
        </is>
      </c>
      <c r="B1504" t="inlineStr">
        <is>
          <t>VANDERSON DIAS DA SILVA</t>
        </is>
      </c>
      <c r="C1504" t="n">
        <v>1</v>
      </c>
      <c r="D1504" t="inlineStr">
        <is>
          <t>IPCA</t>
        </is>
      </c>
      <c r="E1504" t="n">
        <v>0.009488792934583046</v>
      </c>
      <c r="F1504" t="inlineStr">
        <is>
          <t>MENSAL</t>
        </is>
      </c>
      <c r="G1504" t="n">
        <v>47284</v>
      </c>
      <c r="H1504" t="n">
        <v>47284</v>
      </c>
      <c r="I1504" t="n">
        <v>87</v>
      </c>
      <c r="J1504" t="inlineStr">
        <is>
          <t>CARTEIRA</t>
        </is>
      </c>
      <c r="K1504" t="inlineStr">
        <is>
          <t>CONTRATO</t>
        </is>
      </c>
      <c r="L1504" t="n">
        <v>3420.55</v>
      </c>
      <c r="M1504" t="inlineStr">
        <is>
          <t>IBIRAPITANGA FASE 3</t>
        </is>
      </c>
      <c r="N1504" s="142">
        <f>DATE(YEAR(G1504),MONTH(G1504),1)</f>
        <v/>
      </c>
      <c r="O1504" s="132">
        <f>IF(G1504&gt;$K$3,"Futuro","Atraso")</f>
        <v/>
      </c>
      <c r="P1504">
        <f>12*(YEAR(G1504)-YEAR($K$3))+(MONTH(G1504)-MONTH($K$3))</f>
        <v/>
      </c>
      <c r="Q1504" s="366">
        <f>IF(M1504="IBIRAPITANGA FASE 3",IF(O1504="Atraso",L1504,L1504/(1+$I$2)^P1504),IF(O1504="Atraso",L1504,L1504/(1+$I$1)^P1504))</f>
        <v/>
      </c>
      <c r="R1504">
        <f>IF(O1504="Atraso",$K$3-G1504,0)</f>
        <v/>
      </c>
      <c r="S1504">
        <f>IF(R1504&lt;=15,"Até 15",IF(R1504&lt;=30,"Entre 15 e 30",IF(R1504&lt;=60,"Entre 30 e 60",IF(R1504&lt;=90,"Entre 60 e 90",IF(R1504&lt;=120,"Entre 90 e 120",IF(R1504&lt;=150,"Entre 120 e 150",IF(R1504&lt;=180,"Entre 150 e 180","Superior a 180")))))))</f>
        <v/>
      </c>
    </row>
    <row r="1505">
      <c r="A1505" t="inlineStr">
        <is>
          <t>Q06L012</t>
        </is>
      </c>
      <c r="B1505" t="inlineStr">
        <is>
          <t>VANDERSON DIAS DA SILVA</t>
        </is>
      </c>
      <c r="C1505" t="n">
        <v>1</v>
      </c>
      <c r="D1505" t="inlineStr">
        <is>
          <t>IPCA</t>
        </is>
      </c>
      <c r="E1505" t="n">
        <v>0.009488792934583046</v>
      </c>
      <c r="F1505" t="inlineStr">
        <is>
          <t>MENSAL</t>
        </is>
      </c>
      <c r="G1505" t="n">
        <v>47314</v>
      </c>
      <c r="H1505" t="n">
        <v>47314</v>
      </c>
      <c r="I1505" t="n">
        <v>88</v>
      </c>
      <c r="J1505" t="inlineStr">
        <is>
          <t>CARTEIRA</t>
        </is>
      </c>
      <c r="K1505" t="inlineStr">
        <is>
          <t>CONTRATO</t>
        </is>
      </c>
      <c r="L1505" t="n">
        <v>3420.55</v>
      </c>
      <c r="M1505" t="inlineStr">
        <is>
          <t>IBIRAPITANGA FASE 3</t>
        </is>
      </c>
      <c r="N1505" s="142">
        <f>DATE(YEAR(G1505),MONTH(G1505),1)</f>
        <v/>
      </c>
      <c r="O1505" s="132">
        <f>IF(G1505&gt;$K$3,"Futuro","Atraso")</f>
        <v/>
      </c>
      <c r="P1505">
        <f>12*(YEAR(G1505)-YEAR($K$3))+(MONTH(G1505)-MONTH($K$3))</f>
        <v/>
      </c>
      <c r="Q1505" s="366">
        <f>IF(M1505="IBIRAPITANGA FASE 3",IF(O1505="Atraso",L1505,L1505/(1+$I$2)^P1505),IF(O1505="Atraso",L1505,L1505/(1+$I$1)^P1505))</f>
        <v/>
      </c>
      <c r="R1505">
        <f>IF(O1505="Atraso",$K$3-G1505,0)</f>
        <v/>
      </c>
      <c r="S1505">
        <f>IF(R1505&lt;=15,"Até 15",IF(R1505&lt;=30,"Entre 15 e 30",IF(R1505&lt;=60,"Entre 30 e 60",IF(R1505&lt;=90,"Entre 60 e 90",IF(R1505&lt;=120,"Entre 90 e 120",IF(R1505&lt;=150,"Entre 120 e 150",IF(R1505&lt;=180,"Entre 150 e 180","Superior a 180")))))))</f>
        <v/>
      </c>
    </row>
    <row r="1506">
      <c r="A1506" t="inlineStr">
        <is>
          <t>Q06L012</t>
        </is>
      </c>
      <c r="B1506" t="inlineStr">
        <is>
          <t>VANDERSON DIAS DA SILVA</t>
        </is>
      </c>
      <c r="C1506" t="n">
        <v>1</v>
      </c>
      <c r="D1506" t="inlineStr">
        <is>
          <t>IPCA</t>
        </is>
      </c>
      <c r="E1506" t="n">
        <v>0.009488792934583046</v>
      </c>
      <c r="F1506" t="inlineStr">
        <is>
          <t>MENSAL</t>
        </is>
      </c>
      <c r="G1506" t="n">
        <v>47345</v>
      </c>
      <c r="H1506" t="n">
        <v>47345</v>
      </c>
      <c r="I1506" t="n">
        <v>89</v>
      </c>
      <c r="J1506" t="inlineStr">
        <is>
          <t>CARTEIRA</t>
        </is>
      </c>
      <c r="K1506" t="inlineStr">
        <is>
          <t>CONTRATO</t>
        </is>
      </c>
      <c r="L1506" t="n">
        <v>3420.55</v>
      </c>
      <c r="M1506" t="inlineStr">
        <is>
          <t>IBIRAPITANGA FASE 3</t>
        </is>
      </c>
      <c r="N1506" s="142">
        <f>DATE(YEAR(G1506),MONTH(G1506),1)</f>
        <v/>
      </c>
      <c r="O1506" s="132">
        <f>IF(G1506&gt;$K$3,"Futuro","Atraso")</f>
        <v/>
      </c>
      <c r="P1506">
        <f>12*(YEAR(G1506)-YEAR($K$3))+(MONTH(G1506)-MONTH($K$3))</f>
        <v/>
      </c>
      <c r="Q1506" s="366">
        <f>IF(M1506="IBIRAPITANGA FASE 3",IF(O1506="Atraso",L1506,L1506/(1+$I$2)^P1506),IF(O1506="Atraso",L1506,L1506/(1+$I$1)^P1506))</f>
        <v/>
      </c>
      <c r="R1506">
        <f>IF(O1506="Atraso",$K$3-G1506,0)</f>
        <v/>
      </c>
      <c r="S1506">
        <f>IF(R1506&lt;=15,"Até 15",IF(R1506&lt;=30,"Entre 15 e 30",IF(R1506&lt;=60,"Entre 30 e 60",IF(R1506&lt;=90,"Entre 60 e 90",IF(R1506&lt;=120,"Entre 90 e 120",IF(R1506&lt;=150,"Entre 120 e 150",IF(R1506&lt;=180,"Entre 150 e 180","Superior a 180")))))))</f>
        <v/>
      </c>
    </row>
    <row r="1507">
      <c r="A1507" t="inlineStr">
        <is>
          <t>Q06L012</t>
        </is>
      </c>
      <c r="B1507" t="inlineStr">
        <is>
          <t>VANDERSON DIAS DA SILVA</t>
        </is>
      </c>
      <c r="C1507" t="n">
        <v>1</v>
      </c>
      <c r="D1507" t="inlineStr">
        <is>
          <t>IPCA</t>
        </is>
      </c>
      <c r="E1507" t="n">
        <v>0.009488792934583046</v>
      </c>
      <c r="F1507" t="inlineStr">
        <is>
          <t>MENSAL</t>
        </is>
      </c>
      <c r="G1507" t="n">
        <v>47376</v>
      </c>
      <c r="H1507" t="n">
        <v>47376</v>
      </c>
      <c r="I1507" t="n">
        <v>90</v>
      </c>
      <c r="J1507" t="inlineStr">
        <is>
          <t>CARTEIRA</t>
        </is>
      </c>
      <c r="K1507" t="inlineStr">
        <is>
          <t>CONTRATO</t>
        </is>
      </c>
      <c r="L1507" t="n">
        <v>3420.55</v>
      </c>
      <c r="M1507" t="inlineStr">
        <is>
          <t>IBIRAPITANGA FASE 3</t>
        </is>
      </c>
      <c r="N1507" s="142">
        <f>DATE(YEAR(G1507),MONTH(G1507),1)</f>
        <v/>
      </c>
      <c r="O1507" s="132">
        <f>IF(G1507&gt;$K$3,"Futuro","Atraso")</f>
        <v/>
      </c>
      <c r="P1507">
        <f>12*(YEAR(G1507)-YEAR($K$3))+(MONTH(G1507)-MONTH($K$3))</f>
        <v/>
      </c>
      <c r="Q1507" s="366">
        <f>IF(M1507="IBIRAPITANGA FASE 3",IF(O1507="Atraso",L1507,L1507/(1+$I$2)^P1507),IF(O1507="Atraso",L1507,L1507/(1+$I$1)^P1507))</f>
        <v/>
      </c>
      <c r="R1507">
        <f>IF(O1507="Atraso",$K$3-G1507,0)</f>
        <v/>
      </c>
      <c r="S1507">
        <f>IF(R1507&lt;=15,"Até 15",IF(R1507&lt;=30,"Entre 15 e 30",IF(R1507&lt;=60,"Entre 30 e 60",IF(R1507&lt;=90,"Entre 60 e 90",IF(R1507&lt;=120,"Entre 90 e 120",IF(R1507&lt;=150,"Entre 120 e 150",IF(R1507&lt;=180,"Entre 150 e 180","Superior a 180")))))))</f>
        <v/>
      </c>
    </row>
    <row r="1508">
      <c r="A1508" t="inlineStr">
        <is>
          <t>Q06L012</t>
        </is>
      </c>
      <c r="B1508" t="inlineStr">
        <is>
          <t>VANDERSON DIAS DA SILVA</t>
        </is>
      </c>
      <c r="C1508" t="n">
        <v>1</v>
      </c>
      <c r="D1508" t="inlineStr">
        <is>
          <t>IPCA</t>
        </is>
      </c>
      <c r="E1508" t="n">
        <v>0.009488792934583046</v>
      </c>
      <c r="F1508" t="inlineStr">
        <is>
          <t>MENSAL</t>
        </is>
      </c>
      <c r="G1508" t="n">
        <v>47406</v>
      </c>
      <c r="H1508" t="n">
        <v>47406</v>
      </c>
      <c r="I1508" t="n">
        <v>91</v>
      </c>
      <c r="J1508" t="inlineStr">
        <is>
          <t>CARTEIRA</t>
        </is>
      </c>
      <c r="K1508" t="inlineStr">
        <is>
          <t>CONTRATO</t>
        </is>
      </c>
      <c r="L1508" t="n">
        <v>3420.55</v>
      </c>
      <c r="M1508" t="inlineStr">
        <is>
          <t>IBIRAPITANGA FASE 3</t>
        </is>
      </c>
      <c r="N1508" s="142">
        <f>DATE(YEAR(G1508),MONTH(G1508),1)</f>
        <v/>
      </c>
      <c r="O1508" s="132">
        <f>IF(G1508&gt;$K$3,"Futuro","Atraso")</f>
        <v/>
      </c>
      <c r="P1508">
        <f>12*(YEAR(G1508)-YEAR($K$3))+(MONTH(G1508)-MONTH($K$3))</f>
        <v/>
      </c>
      <c r="Q1508" s="366">
        <f>IF(M1508="IBIRAPITANGA FASE 3",IF(O1508="Atraso",L1508,L1508/(1+$I$2)^P1508),IF(O1508="Atraso",L1508,L1508/(1+$I$1)^P1508))</f>
        <v/>
      </c>
      <c r="R1508">
        <f>IF(O1508="Atraso",$K$3-G1508,0)</f>
        <v/>
      </c>
      <c r="S1508">
        <f>IF(R1508&lt;=15,"Até 15",IF(R1508&lt;=30,"Entre 15 e 30",IF(R1508&lt;=60,"Entre 30 e 60",IF(R1508&lt;=90,"Entre 60 e 90",IF(R1508&lt;=120,"Entre 90 e 120",IF(R1508&lt;=150,"Entre 120 e 150",IF(R1508&lt;=180,"Entre 150 e 180","Superior a 180")))))))</f>
        <v/>
      </c>
    </row>
    <row r="1509">
      <c r="A1509" t="inlineStr">
        <is>
          <t>Q06L012</t>
        </is>
      </c>
      <c r="B1509" t="inlineStr">
        <is>
          <t>VANDERSON DIAS DA SILVA</t>
        </is>
      </c>
      <c r="C1509" t="n">
        <v>1</v>
      </c>
      <c r="D1509" t="inlineStr">
        <is>
          <t>IPCA</t>
        </is>
      </c>
      <c r="E1509" t="n">
        <v>0.009488792934583046</v>
      </c>
      <c r="F1509" t="inlineStr">
        <is>
          <t>MENSAL</t>
        </is>
      </c>
      <c r="G1509" t="n">
        <v>47437</v>
      </c>
      <c r="H1509" t="n">
        <v>47437</v>
      </c>
      <c r="I1509" t="n">
        <v>92</v>
      </c>
      <c r="J1509" t="inlineStr">
        <is>
          <t>CARTEIRA</t>
        </is>
      </c>
      <c r="K1509" t="inlineStr">
        <is>
          <t>CONTRATO</t>
        </is>
      </c>
      <c r="L1509" t="n">
        <v>3420.55</v>
      </c>
      <c r="M1509" t="inlineStr">
        <is>
          <t>IBIRAPITANGA FASE 3</t>
        </is>
      </c>
      <c r="N1509" s="142">
        <f>DATE(YEAR(G1509),MONTH(G1509),1)</f>
        <v/>
      </c>
      <c r="O1509" s="132">
        <f>IF(G1509&gt;$K$3,"Futuro","Atraso")</f>
        <v/>
      </c>
      <c r="P1509">
        <f>12*(YEAR(G1509)-YEAR($K$3))+(MONTH(G1509)-MONTH($K$3))</f>
        <v/>
      </c>
      <c r="Q1509" s="366">
        <f>IF(M1509="IBIRAPITANGA FASE 3",IF(O1509="Atraso",L1509,L1509/(1+$I$2)^P1509),IF(O1509="Atraso",L1509,L1509/(1+$I$1)^P1509))</f>
        <v/>
      </c>
      <c r="R1509">
        <f>IF(O1509="Atraso",$K$3-G1509,0)</f>
        <v/>
      </c>
      <c r="S1509">
        <f>IF(R1509&lt;=15,"Até 15",IF(R1509&lt;=30,"Entre 15 e 30",IF(R1509&lt;=60,"Entre 30 e 60",IF(R1509&lt;=90,"Entre 60 e 90",IF(R1509&lt;=120,"Entre 90 e 120",IF(R1509&lt;=150,"Entre 120 e 150",IF(R1509&lt;=180,"Entre 150 e 180","Superior a 180")))))))</f>
        <v/>
      </c>
    </row>
    <row r="1510">
      <c r="A1510" t="inlineStr">
        <is>
          <t>Q06L012</t>
        </is>
      </c>
      <c r="B1510" t="inlineStr">
        <is>
          <t>VANDERSON DIAS DA SILVA</t>
        </is>
      </c>
      <c r="C1510" t="n">
        <v>1</v>
      </c>
      <c r="D1510" t="inlineStr">
        <is>
          <t>IPCA</t>
        </is>
      </c>
      <c r="E1510" t="n">
        <v>0.009488792934583046</v>
      </c>
      <c r="F1510" t="inlineStr">
        <is>
          <t>MENSAL</t>
        </is>
      </c>
      <c r="G1510" t="n">
        <v>47467</v>
      </c>
      <c r="H1510" t="n">
        <v>47467</v>
      </c>
      <c r="I1510" t="n">
        <v>93</v>
      </c>
      <c r="J1510" t="inlineStr">
        <is>
          <t>CARTEIRA</t>
        </is>
      </c>
      <c r="K1510" t="inlineStr">
        <is>
          <t>CONTRATO</t>
        </is>
      </c>
      <c r="L1510" t="n">
        <v>3420.55</v>
      </c>
      <c r="M1510" t="inlineStr">
        <is>
          <t>IBIRAPITANGA FASE 3</t>
        </is>
      </c>
      <c r="N1510" s="142">
        <f>DATE(YEAR(G1510),MONTH(G1510),1)</f>
        <v/>
      </c>
      <c r="O1510" s="132">
        <f>IF(G1510&gt;$K$3,"Futuro","Atraso")</f>
        <v/>
      </c>
      <c r="P1510">
        <f>12*(YEAR(G1510)-YEAR($K$3))+(MONTH(G1510)-MONTH($K$3))</f>
        <v/>
      </c>
      <c r="Q1510" s="366">
        <f>IF(M1510="IBIRAPITANGA FASE 3",IF(O1510="Atraso",L1510,L1510/(1+$I$2)^P1510),IF(O1510="Atraso",L1510,L1510/(1+$I$1)^P1510))</f>
        <v/>
      </c>
      <c r="R1510">
        <f>IF(O1510="Atraso",$K$3-G1510,0)</f>
        <v/>
      </c>
      <c r="S1510">
        <f>IF(R1510&lt;=15,"Até 15",IF(R1510&lt;=30,"Entre 15 e 30",IF(R1510&lt;=60,"Entre 30 e 60",IF(R1510&lt;=90,"Entre 60 e 90",IF(R1510&lt;=120,"Entre 90 e 120",IF(R1510&lt;=150,"Entre 120 e 150",IF(R1510&lt;=180,"Entre 150 e 180","Superior a 180")))))))</f>
        <v/>
      </c>
    </row>
    <row r="1511">
      <c r="A1511" t="inlineStr">
        <is>
          <t>Q06L012</t>
        </is>
      </c>
      <c r="B1511" t="inlineStr">
        <is>
          <t>VANDERSON DIAS DA SILVA</t>
        </is>
      </c>
      <c r="C1511" t="n">
        <v>1</v>
      </c>
      <c r="D1511" t="inlineStr">
        <is>
          <t>IPCA</t>
        </is>
      </c>
      <c r="E1511" t="n">
        <v>0.009488792934583046</v>
      </c>
      <c r="F1511" t="inlineStr">
        <is>
          <t>MENSAL</t>
        </is>
      </c>
      <c r="G1511" t="n">
        <v>47498</v>
      </c>
      <c r="H1511" t="n">
        <v>47498</v>
      </c>
      <c r="I1511" t="n">
        <v>94</v>
      </c>
      <c r="J1511" t="inlineStr">
        <is>
          <t>CARTEIRA</t>
        </is>
      </c>
      <c r="K1511" t="inlineStr">
        <is>
          <t>CONTRATO</t>
        </is>
      </c>
      <c r="L1511" t="n">
        <v>3420.55</v>
      </c>
      <c r="M1511" t="inlineStr">
        <is>
          <t>IBIRAPITANGA FASE 3</t>
        </is>
      </c>
      <c r="N1511" s="142">
        <f>DATE(YEAR(G1511),MONTH(G1511),1)</f>
        <v/>
      </c>
      <c r="O1511" s="132">
        <f>IF(G1511&gt;$K$3,"Futuro","Atraso")</f>
        <v/>
      </c>
      <c r="P1511">
        <f>12*(YEAR(G1511)-YEAR($K$3))+(MONTH(G1511)-MONTH($K$3))</f>
        <v/>
      </c>
      <c r="Q1511" s="366">
        <f>IF(M1511="IBIRAPITANGA FASE 3",IF(O1511="Atraso",L1511,L1511/(1+$I$2)^P1511),IF(O1511="Atraso",L1511,L1511/(1+$I$1)^P1511))</f>
        <v/>
      </c>
      <c r="R1511">
        <f>IF(O1511="Atraso",$K$3-G1511,0)</f>
        <v/>
      </c>
      <c r="S1511">
        <f>IF(R1511&lt;=15,"Até 15",IF(R1511&lt;=30,"Entre 15 e 30",IF(R1511&lt;=60,"Entre 30 e 60",IF(R1511&lt;=90,"Entre 60 e 90",IF(R1511&lt;=120,"Entre 90 e 120",IF(R1511&lt;=150,"Entre 120 e 150",IF(R1511&lt;=180,"Entre 150 e 180","Superior a 180")))))))</f>
        <v/>
      </c>
    </row>
    <row r="1512">
      <c r="A1512" t="inlineStr">
        <is>
          <t>Q06L012</t>
        </is>
      </c>
      <c r="B1512" t="inlineStr">
        <is>
          <t>VANDERSON DIAS DA SILVA</t>
        </is>
      </c>
      <c r="C1512" t="n">
        <v>1</v>
      </c>
      <c r="D1512" t="inlineStr">
        <is>
          <t>IPCA</t>
        </is>
      </c>
      <c r="E1512" t="n">
        <v>0.009488792934583046</v>
      </c>
      <c r="F1512" t="inlineStr">
        <is>
          <t>MENSAL</t>
        </is>
      </c>
      <c r="G1512" t="n">
        <v>47529</v>
      </c>
      <c r="H1512" t="n">
        <v>47529</v>
      </c>
      <c r="I1512" t="n">
        <v>95</v>
      </c>
      <c r="J1512" t="inlineStr">
        <is>
          <t>CARTEIRA</t>
        </is>
      </c>
      <c r="K1512" t="inlineStr">
        <is>
          <t>CONTRATO</t>
        </is>
      </c>
      <c r="L1512" t="n">
        <v>3420.55</v>
      </c>
      <c r="M1512" t="inlineStr">
        <is>
          <t>IBIRAPITANGA FASE 3</t>
        </is>
      </c>
      <c r="N1512" s="142">
        <f>DATE(YEAR(G1512),MONTH(G1512),1)</f>
        <v/>
      </c>
      <c r="O1512" s="132">
        <f>IF(G1512&gt;$K$3,"Futuro","Atraso")</f>
        <v/>
      </c>
      <c r="P1512">
        <f>12*(YEAR(G1512)-YEAR($K$3))+(MONTH(G1512)-MONTH($K$3))</f>
        <v/>
      </c>
      <c r="Q1512" s="366">
        <f>IF(M1512="IBIRAPITANGA FASE 3",IF(O1512="Atraso",L1512,L1512/(1+$I$2)^P1512),IF(O1512="Atraso",L1512,L1512/(1+$I$1)^P1512))</f>
        <v/>
      </c>
      <c r="R1512">
        <f>IF(O1512="Atraso",$K$3-G1512,0)</f>
        <v/>
      </c>
      <c r="S1512">
        <f>IF(R1512&lt;=15,"Até 15",IF(R1512&lt;=30,"Entre 15 e 30",IF(R1512&lt;=60,"Entre 30 e 60",IF(R1512&lt;=90,"Entre 60 e 90",IF(R1512&lt;=120,"Entre 90 e 120",IF(R1512&lt;=150,"Entre 120 e 150",IF(R1512&lt;=180,"Entre 150 e 180","Superior a 180")))))))</f>
        <v/>
      </c>
    </row>
    <row r="1513">
      <c r="A1513" t="inlineStr">
        <is>
          <t>Q06L012</t>
        </is>
      </c>
      <c r="B1513" t="inlineStr">
        <is>
          <t>VANDERSON DIAS DA SILVA</t>
        </is>
      </c>
      <c r="C1513" t="n">
        <v>1</v>
      </c>
      <c r="D1513" t="inlineStr">
        <is>
          <t>IPCA</t>
        </is>
      </c>
      <c r="E1513" t="n">
        <v>0.009488792934583046</v>
      </c>
      <c r="F1513" t="inlineStr">
        <is>
          <t>MENSAL</t>
        </is>
      </c>
      <c r="G1513" t="n">
        <v>47557</v>
      </c>
      <c r="H1513" t="n">
        <v>47557</v>
      </c>
      <c r="I1513" t="n">
        <v>96</v>
      </c>
      <c r="J1513" t="inlineStr">
        <is>
          <t>CARTEIRA</t>
        </is>
      </c>
      <c r="K1513" t="inlineStr">
        <is>
          <t>CONTRATO</t>
        </is>
      </c>
      <c r="L1513" t="n">
        <v>3420.55</v>
      </c>
      <c r="M1513" t="inlineStr">
        <is>
          <t>IBIRAPITANGA FASE 3</t>
        </is>
      </c>
      <c r="N1513" s="142">
        <f>DATE(YEAR(G1513),MONTH(G1513),1)</f>
        <v/>
      </c>
      <c r="O1513" s="132">
        <f>IF(G1513&gt;$K$3,"Futuro","Atraso")</f>
        <v/>
      </c>
      <c r="P1513">
        <f>12*(YEAR(G1513)-YEAR($K$3))+(MONTH(G1513)-MONTH($K$3))</f>
        <v/>
      </c>
      <c r="Q1513" s="366">
        <f>IF(M1513="IBIRAPITANGA FASE 3",IF(O1513="Atraso",L1513,L1513/(1+$I$2)^P1513),IF(O1513="Atraso",L1513,L1513/(1+$I$1)^P1513))</f>
        <v/>
      </c>
      <c r="R1513">
        <f>IF(O1513="Atraso",$K$3-G1513,0)</f>
        <v/>
      </c>
      <c r="S1513">
        <f>IF(R1513&lt;=15,"Até 15",IF(R1513&lt;=30,"Entre 15 e 30",IF(R1513&lt;=60,"Entre 30 e 60",IF(R1513&lt;=90,"Entre 60 e 90",IF(R1513&lt;=120,"Entre 90 e 120",IF(R1513&lt;=150,"Entre 120 e 150",IF(R1513&lt;=180,"Entre 150 e 180","Superior a 180")))))))</f>
        <v/>
      </c>
    </row>
    <row r="1514">
      <c r="A1514" t="inlineStr">
        <is>
          <t>Q06L012</t>
        </is>
      </c>
      <c r="B1514" t="inlineStr">
        <is>
          <t>VANDERSON DIAS DA SILVA</t>
        </is>
      </c>
      <c r="C1514" t="n">
        <v>1</v>
      </c>
      <c r="D1514" t="inlineStr">
        <is>
          <t>IPCA</t>
        </is>
      </c>
      <c r="E1514" t="n">
        <v>0.009488792934583046</v>
      </c>
      <c r="F1514" t="inlineStr">
        <is>
          <t>MENSAL</t>
        </is>
      </c>
      <c r="G1514" t="n">
        <v>47588</v>
      </c>
      <c r="H1514" t="n">
        <v>47588</v>
      </c>
      <c r="I1514" t="n">
        <v>97</v>
      </c>
      <c r="J1514" t="inlineStr">
        <is>
          <t>CARTEIRA</t>
        </is>
      </c>
      <c r="K1514" t="inlineStr">
        <is>
          <t>CONTRATO</t>
        </is>
      </c>
      <c r="L1514" t="n">
        <v>3420.55</v>
      </c>
      <c r="M1514" t="inlineStr">
        <is>
          <t>IBIRAPITANGA FASE 3</t>
        </is>
      </c>
      <c r="N1514" s="142">
        <f>DATE(YEAR(G1514),MONTH(G1514),1)</f>
        <v/>
      </c>
      <c r="O1514" s="132">
        <f>IF(G1514&gt;$K$3,"Futuro","Atraso")</f>
        <v/>
      </c>
      <c r="P1514">
        <f>12*(YEAR(G1514)-YEAR($K$3))+(MONTH(G1514)-MONTH($K$3))</f>
        <v/>
      </c>
      <c r="Q1514" s="366">
        <f>IF(M1514="IBIRAPITANGA FASE 3",IF(O1514="Atraso",L1514,L1514/(1+$I$2)^P1514),IF(O1514="Atraso",L1514,L1514/(1+$I$1)^P1514))</f>
        <v/>
      </c>
      <c r="R1514">
        <f>IF(O1514="Atraso",$K$3-G1514,0)</f>
        <v/>
      </c>
      <c r="S1514">
        <f>IF(R1514&lt;=15,"Até 15",IF(R1514&lt;=30,"Entre 15 e 30",IF(R1514&lt;=60,"Entre 30 e 60",IF(R1514&lt;=90,"Entre 60 e 90",IF(R1514&lt;=120,"Entre 90 e 120",IF(R1514&lt;=150,"Entre 120 e 150",IF(R1514&lt;=180,"Entre 150 e 180","Superior a 180")))))))</f>
        <v/>
      </c>
    </row>
    <row r="1515">
      <c r="A1515" t="inlineStr">
        <is>
          <t>Q06L012</t>
        </is>
      </c>
      <c r="B1515" t="inlineStr">
        <is>
          <t>VANDERSON DIAS DA SILVA</t>
        </is>
      </c>
      <c r="C1515" t="n">
        <v>1</v>
      </c>
      <c r="D1515" t="inlineStr">
        <is>
          <t>IPCA</t>
        </is>
      </c>
      <c r="E1515" t="n">
        <v>0.009488792934583046</v>
      </c>
      <c r="F1515" t="inlineStr">
        <is>
          <t>MENSAL</t>
        </is>
      </c>
      <c r="G1515" t="n">
        <v>47618</v>
      </c>
      <c r="H1515" t="n">
        <v>47618</v>
      </c>
      <c r="I1515" t="n">
        <v>98</v>
      </c>
      <c r="J1515" t="inlineStr">
        <is>
          <t>CARTEIRA</t>
        </is>
      </c>
      <c r="K1515" t="inlineStr">
        <is>
          <t>CONTRATO</t>
        </is>
      </c>
      <c r="L1515" t="n">
        <v>3420.55</v>
      </c>
      <c r="M1515" t="inlineStr">
        <is>
          <t>IBIRAPITANGA FASE 3</t>
        </is>
      </c>
      <c r="N1515" s="142">
        <f>DATE(YEAR(G1515),MONTH(G1515),1)</f>
        <v/>
      </c>
      <c r="O1515" s="132">
        <f>IF(G1515&gt;$K$3,"Futuro","Atraso")</f>
        <v/>
      </c>
      <c r="P1515">
        <f>12*(YEAR(G1515)-YEAR($K$3))+(MONTH(G1515)-MONTH($K$3))</f>
        <v/>
      </c>
      <c r="Q1515" s="366">
        <f>IF(M1515="IBIRAPITANGA FASE 3",IF(O1515="Atraso",L1515,L1515/(1+$I$2)^P1515),IF(O1515="Atraso",L1515,L1515/(1+$I$1)^P1515))</f>
        <v/>
      </c>
      <c r="R1515">
        <f>IF(O1515="Atraso",$K$3-G1515,0)</f>
        <v/>
      </c>
      <c r="S1515">
        <f>IF(R1515&lt;=15,"Até 15",IF(R1515&lt;=30,"Entre 15 e 30",IF(R1515&lt;=60,"Entre 30 e 60",IF(R1515&lt;=90,"Entre 60 e 90",IF(R1515&lt;=120,"Entre 90 e 120",IF(R1515&lt;=150,"Entre 120 e 150",IF(R1515&lt;=180,"Entre 150 e 180","Superior a 180")))))))</f>
        <v/>
      </c>
    </row>
    <row r="1516">
      <c r="A1516" t="inlineStr">
        <is>
          <t>Q06L012</t>
        </is>
      </c>
      <c r="B1516" t="inlineStr">
        <is>
          <t>VANDERSON DIAS DA SILVA</t>
        </is>
      </c>
      <c r="C1516" t="n">
        <v>1</v>
      </c>
      <c r="D1516" t="inlineStr">
        <is>
          <t>IPCA</t>
        </is>
      </c>
      <c r="E1516" t="n">
        <v>0.009488792934583046</v>
      </c>
      <c r="F1516" t="inlineStr">
        <is>
          <t>MENSAL</t>
        </is>
      </c>
      <c r="G1516" t="n">
        <v>47649</v>
      </c>
      <c r="H1516" t="n">
        <v>47649</v>
      </c>
      <c r="I1516" t="n">
        <v>99</v>
      </c>
      <c r="J1516" t="inlineStr">
        <is>
          <t>CARTEIRA</t>
        </is>
      </c>
      <c r="K1516" t="inlineStr">
        <is>
          <t>CONTRATO</t>
        </is>
      </c>
      <c r="L1516" t="n">
        <v>3420.55</v>
      </c>
      <c r="M1516" t="inlineStr">
        <is>
          <t>IBIRAPITANGA FASE 3</t>
        </is>
      </c>
      <c r="N1516" s="142">
        <f>DATE(YEAR(G1516),MONTH(G1516),1)</f>
        <v/>
      </c>
      <c r="O1516" s="132">
        <f>IF(G1516&gt;$K$3,"Futuro","Atraso")</f>
        <v/>
      </c>
      <c r="P1516">
        <f>12*(YEAR(G1516)-YEAR($K$3))+(MONTH(G1516)-MONTH($K$3))</f>
        <v/>
      </c>
      <c r="Q1516" s="366">
        <f>IF(M1516="IBIRAPITANGA FASE 3",IF(O1516="Atraso",L1516,L1516/(1+$I$2)^P1516),IF(O1516="Atraso",L1516,L1516/(1+$I$1)^P1516))</f>
        <v/>
      </c>
      <c r="R1516">
        <f>IF(O1516="Atraso",$K$3-G1516,0)</f>
        <v/>
      </c>
      <c r="S1516">
        <f>IF(R1516&lt;=15,"Até 15",IF(R1516&lt;=30,"Entre 15 e 30",IF(R1516&lt;=60,"Entre 30 e 60",IF(R1516&lt;=90,"Entre 60 e 90",IF(R1516&lt;=120,"Entre 90 e 120",IF(R1516&lt;=150,"Entre 120 e 150",IF(R1516&lt;=180,"Entre 150 e 180","Superior a 180")))))))</f>
        <v/>
      </c>
    </row>
    <row r="1517">
      <c r="A1517" t="inlineStr">
        <is>
          <t>Q06L012</t>
        </is>
      </c>
      <c r="B1517" t="inlineStr">
        <is>
          <t>VANDERSON DIAS DA SILVA</t>
        </is>
      </c>
      <c r="C1517" t="n">
        <v>1</v>
      </c>
      <c r="D1517" t="inlineStr">
        <is>
          <t>IPCA</t>
        </is>
      </c>
      <c r="E1517" t="n">
        <v>0.009488792934583046</v>
      </c>
      <c r="F1517" t="inlineStr">
        <is>
          <t>MENSAL</t>
        </is>
      </c>
      <c r="G1517" t="n">
        <v>47679</v>
      </c>
      <c r="H1517" t="n">
        <v>47679</v>
      </c>
      <c r="I1517" t="n">
        <v>100</v>
      </c>
      <c r="J1517" t="inlineStr">
        <is>
          <t>CARTEIRA</t>
        </is>
      </c>
      <c r="K1517" t="inlineStr">
        <is>
          <t>CONTRATO</t>
        </is>
      </c>
      <c r="L1517" t="n">
        <v>3420.55</v>
      </c>
      <c r="M1517" t="inlineStr">
        <is>
          <t>IBIRAPITANGA FASE 3</t>
        </is>
      </c>
      <c r="N1517" s="142">
        <f>DATE(YEAR(G1517),MONTH(G1517),1)</f>
        <v/>
      </c>
      <c r="O1517" s="132">
        <f>IF(G1517&gt;$K$3,"Futuro","Atraso")</f>
        <v/>
      </c>
      <c r="P1517">
        <f>12*(YEAR(G1517)-YEAR($K$3))+(MONTH(G1517)-MONTH($K$3))</f>
        <v/>
      </c>
      <c r="Q1517" s="366">
        <f>IF(M1517="IBIRAPITANGA FASE 3",IF(O1517="Atraso",L1517,L1517/(1+$I$2)^P1517),IF(O1517="Atraso",L1517,L1517/(1+$I$1)^P1517))</f>
        <v/>
      </c>
      <c r="R1517">
        <f>IF(O1517="Atraso",$K$3-G1517,0)</f>
        <v/>
      </c>
      <c r="S1517">
        <f>IF(R1517&lt;=15,"Até 15",IF(R1517&lt;=30,"Entre 15 e 30",IF(R1517&lt;=60,"Entre 30 e 60",IF(R1517&lt;=90,"Entre 60 e 90",IF(R1517&lt;=120,"Entre 90 e 120",IF(R1517&lt;=150,"Entre 120 e 150",IF(R1517&lt;=180,"Entre 150 e 180","Superior a 180")))))))</f>
        <v/>
      </c>
    </row>
    <row r="1518">
      <c r="A1518" t="inlineStr">
        <is>
          <t>Q06L012</t>
        </is>
      </c>
      <c r="B1518" t="inlineStr">
        <is>
          <t>VANDERSON DIAS DA SILVA</t>
        </is>
      </c>
      <c r="C1518" t="n">
        <v>1</v>
      </c>
      <c r="D1518" t="inlineStr">
        <is>
          <t>IPCA</t>
        </is>
      </c>
      <c r="E1518" t="n">
        <v>0.009488792934583046</v>
      </c>
      <c r="F1518" t="inlineStr">
        <is>
          <t>MENSAL</t>
        </is>
      </c>
      <c r="G1518" t="n">
        <v>47710</v>
      </c>
      <c r="H1518" t="n">
        <v>47710</v>
      </c>
      <c r="I1518" t="n">
        <v>101</v>
      </c>
      <c r="J1518" t="inlineStr">
        <is>
          <t>CARTEIRA</t>
        </is>
      </c>
      <c r="K1518" t="inlineStr">
        <is>
          <t>CONTRATO</t>
        </is>
      </c>
      <c r="L1518" t="n">
        <v>3420.55</v>
      </c>
      <c r="M1518" t="inlineStr">
        <is>
          <t>IBIRAPITANGA FASE 3</t>
        </is>
      </c>
      <c r="N1518" s="142">
        <f>DATE(YEAR(G1518),MONTH(G1518),1)</f>
        <v/>
      </c>
      <c r="O1518" s="132">
        <f>IF(G1518&gt;$K$3,"Futuro","Atraso")</f>
        <v/>
      </c>
      <c r="P1518">
        <f>12*(YEAR(G1518)-YEAR($K$3))+(MONTH(G1518)-MONTH($K$3))</f>
        <v/>
      </c>
      <c r="Q1518" s="366">
        <f>IF(M1518="IBIRAPITANGA FASE 3",IF(O1518="Atraso",L1518,L1518/(1+$I$2)^P1518),IF(O1518="Atraso",L1518,L1518/(1+$I$1)^P1518))</f>
        <v/>
      </c>
      <c r="R1518">
        <f>IF(O1518="Atraso",$K$3-G1518,0)</f>
        <v/>
      </c>
      <c r="S1518">
        <f>IF(R1518&lt;=15,"Até 15",IF(R1518&lt;=30,"Entre 15 e 30",IF(R1518&lt;=60,"Entre 30 e 60",IF(R1518&lt;=90,"Entre 60 e 90",IF(R1518&lt;=120,"Entre 90 e 120",IF(R1518&lt;=150,"Entre 120 e 150",IF(R1518&lt;=180,"Entre 150 e 180","Superior a 180")))))))</f>
        <v/>
      </c>
    </row>
    <row r="1519">
      <c r="A1519" t="inlineStr">
        <is>
          <t>Q06L012</t>
        </is>
      </c>
      <c r="B1519" t="inlineStr">
        <is>
          <t>VANDERSON DIAS DA SILVA</t>
        </is>
      </c>
      <c r="C1519" t="n">
        <v>1</v>
      </c>
      <c r="D1519" t="inlineStr">
        <is>
          <t>IPCA</t>
        </is>
      </c>
      <c r="E1519" t="n">
        <v>0.009488792934583046</v>
      </c>
      <c r="F1519" t="inlineStr">
        <is>
          <t>MENSAL</t>
        </is>
      </c>
      <c r="G1519" t="n">
        <v>47741</v>
      </c>
      <c r="H1519" t="n">
        <v>47741</v>
      </c>
      <c r="I1519" t="n">
        <v>102</v>
      </c>
      <c r="J1519" t="inlineStr">
        <is>
          <t>CARTEIRA</t>
        </is>
      </c>
      <c r="K1519" t="inlineStr">
        <is>
          <t>CONTRATO</t>
        </is>
      </c>
      <c r="L1519" t="n">
        <v>3420.55</v>
      </c>
      <c r="M1519" t="inlineStr">
        <is>
          <t>IBIRAPITANGA FASE 3</t>
        </is>
      </c>
      <c r="N1519" s="142">
        <f>DATE(YEAR(G1519),MONTH(G1519),1)</f>
        <v/>
      </c>
      <c r="O1519" s="132">
        <f>IF(G1519&gt;$K$3,"Futuro","Atraso")</f>
        <v/>
      </c>
      <c r="P1519">
        <f>12*(YEAR(G1519)-YEAR($K$3))+(MONTH(G1519)-MONTH($K$3))</f>
        <v/>
      </c>
      <c r="Q1519" s="366">
        <f>IF(M1519="IBIRAPITANGA FASE 3",IF(O1519="Atraso",L1519,L1519/(1+$I$2)^P1519),IF(O1519="Atraso",L1519,L1519/(1+$I$1)^P1519))</f>
        <v/>
      </c>
      <c r="R1519">
        <f>IF(O1519="Atraso",$K$3-G1519,0)</f>
        <v/>
      </c>
      <c r="S1519">
        <f>IF(R1519&lt;=15,"Até 15",IF(R1519&lt;=30,"Entre 15 e 30",IF(R1519&lt;=60,"Entre 30 e 60",IF(R1519&lt;=90,"Entre 60 e 90",IF(R1519&lt;=120,"Entre 90 e 120",IF(R1519&lt;=150,"Entre 120 e 150",IF(R1519&lt;=180,"Entre 150 e 180","Superior a 180")))))))</f>
        <v/>
      </c>
    </row>
    <row r="1520">
      <c r="A1520" t="inlineStr">
        <is>
          <t>Q06L012</t>
        </is>
      </c>
      <c r="B1520" t="inlineStr">
        <is>
          <t>VANDERSON DIAS DA SILVA</t>
        </is>
      </c>
      <c r="C1520" t="n">
        <v>1</v>
      </c>
      <c r="D1520" t="inlineStr">
        <is>
          <t>IPCA</t>
        </is>
      </c>
      <c r="E1520" t="n">
        <v>0.009488792934583046</v>
      </c>
      <c r="F1520" t="inlineStr">
        <is>
          <t>MENSAL</t>
        </is>
      </c>
      <c r="G1520" t="n">
        <v>47771</v>
      </c>
      <c r="H1520" t="n">
        <v>47771</v>
      </c>
      <c r="I1520" t="n">
        <v>103</v>
      </c>
      <c r="J1520" t="inlineStr">
        <is>
          <t>CARTEIRA</t>
        </is>
      </c>
      <c r="K1520" t="inlineStr">
        <is>
          <t>CONTRATO</t>
        </is>
      </c>
      <c r="L1520" t="n">
        <v>3420.55</v>
      </c>
      <c r="M1520" t="inlineStr">
        <is>
          <t>IBIRAPITANGA FASE 3</t>
        </is>
      </c>
      <c r="N1520" s="142">
        <f>DATE(YEAR(G1520),MONTH(G1520),1)</f>
        <v/>
      </c>
      <c r="O1520" s="132">
        <f>IF(G1520&gt;$K$3,"Futuro","Atraso")</f>
        <v/>
      </c>
      <c r="P1520">
        <f>12*(YEAR(G1520)-YEAR($K$3))+(MONTH(G1520)-MONTH($K$3))</f>
        <v/>
      </c>
      <c r="Q1520" s="366">
        <f>IF(M1520="IBIRAPITANGA FASE 3",IF(O1520="Atraso",L1520,L1520/(1+$I$2)^P1520),IF(O1520="Atraso",L1520,L1520/(1+$I$1)^P1520))</f>
        <v/>
      </c>
      <c r="R1520">
        <f>IF(O1520="Atraso",$K$3-G1520,0)</f>
        <v/>
      </c>
      <c r="S1520">
        <f>IF(R1520&lt;=15,"Até 15",IF(R1520&lt;=30,"Entre 15 e 30",IF(R1520&lt;=60,"Entre 30 e 60",IF(R1520&lt;=90,"Entre 60 e 90",IF(R1520&lt;=120,"Entre 90 e 120",IF(R1520&lt;=150,"Entre 120 e 150",IF(R1520&lt;=180,"Entre 150 e 180","Superior a 180")))))))</f>
        <v/>
      </c>
    </row>
    <row r="1521">
      <c r="A1521" t="inlineStr">
        <is>
          <t>Q06L012</t>
        </is>
      </c>
      <c r="B1521" t="inlineStr">
        <is>
          <t>VANDERSON DIAS DA SILVA</t>
        </is>
      </c>
      <c r="C1521" t="n">
        <v>1</v>
      </c>
      <c r="D1521" t="inlineStr">
        <is>
          <t>IPCA</t>
        </is>
      </c>
      <c r="E1521" t="n">
        <v>0.009488792934583046</v>
      </c>
      <c r="F1521" t="inlineStr">
        <is>
          <t>MENSAL</t>
        </is>
      </c>
      <c r="G1521" t="n">
        <v>47802</v>
      </c>
      <c r="H1521" t="n">
        <v>47802</v>
      </c>
      <c r="I1521" t="n">
        <v>104</v>
      </c>
      <c r="J1521" t="inlineStr">
        <is>
          <t>CARTEIRA</t>
        </is>
      </c>
      <c r="K1521" t="inlineStr">
        <is>
          <t>CONTRATO</t>
        </is>
      </c>
      <c r="L1521" t="n">
        <v>3420.55</v>
      </c>
      <c r="M1521" t="inlineStr">
        <is>
          <t>IBIRAPITANGA FASE 3</t>
        </is>
      </c>
      <c r="N1521" s="142">
        <f>DATE(YEAR(G1521),MONTH(G1521),1)</f>
        <v/>
      </c>
      <c r="O1521" s="132">
        <f>IF(G1521&gt;$K$3,"Futuro","Atraso")</f>
        <v/>
      </c>
      <c r="P1521">
        <f>12*(YEAR(G1521)-YEAR($K$3))+(MONTH(G1521)-MONTH($K$3))</f>
        <v/>
      </c>
      <c r="Q1521" s="366">
        <f>IF(M1521="IBIRAPITANGA FASE 3",IF(O1521="Atraso",L1521,L1521/(1+$I$2)^P1521),IF(O1521="Atraso",L1521,L1521/(1+$I$1)^P1521))</f>
        <v/>
      </c>
      <c r="R1521">
        <f>IF(O1521="Atraso",$K$3-G1521,0)</f>
        <v/>
      </c>
      <c r="S1521">
        <f>IF(R1521&lt;=15,"Até 15",IF(R1521&lt;=30,"Entre 15 e 30",IF(R1521&lt;=60,"Entre 30 e 60",IF(R1521&lt;=90,"Entre 60 e 90",IF(R1521&lt;=120,"Entre 90 e 120",IF(R1521&lt;=150,"Entre 120 e 150",IF(R1521&lt;=180,"Entre 150 e 180","Superior a 180")))))))</f>
        <v/>
      </c>
    </row>
    <row r="1522">
      <c r="A1522" t="inlineStr">
        <is>
          <t>Q06L012</t>
        </is>
      </c>
      <c r="B1522" t="inlineStr">
        <is>
          <t>VANDERSON DIAS DA SILVA</t>
        </is>
      </c>
      <c r="C1522" t="n">
        <v>1</v>
      </c>
      <c r="D1522" t="inlineStr">
        <is>
          <t>IPCA</t>
        </is>
      </c>
      <c r="E1522" t="n">
        <v>0.009488792934583046</v>
      </c>
      <c r="F1522" t="inlineStr">
        <is>
          <t>MENSAL</t>
        </is>
      </c>
      <c r="G1522" t="n">
        <v>47832</v>
      </c>
      <c r="H1522" t="n">
        <v>47832</v>
      </c>
      <c r="I1522" t="n">
        <v>105</v>
      </c>
      <c r="J1522" t="inlineStr">
        <is>
          <t>CARTEIRA</t>
        </is>
      </c>
      <c r="K1522" t="inlineStr">
        <is>
          <t>CONTRATO</t>
        </is>
      </c>
      <c r="L1522" t="n">
        <v>3420.55</v>
      </c>
      <c r="M1522" t="inlineStr">
        <is>
          <t>IBIRAPITANGA FASE 3</t>
        </is>
      </c>
      <c r="N1522" s="142">
        <f>DATE(YEAR(G1522),MONTH(G1522),1)</f>
        <v/>
      </c>
      <c r="O1522" s="132">
        <f>IF(G1522&gt;$K$3,"Futuro","Atraso")</f>
        <v/>
      </c>
      <c r="P1522">
        <f>12*(YEAR(G1522)-YEAR($K$3))+(MONTH(G1522)-MONTH($K$3))</f>
        <v/>
      </c>
      <c r="Q1522" s="366">
        <f>IF(M1522="IBIRAPITANGA FASE 3",IF(O1522="Atraso",L1522,L1522/(1+$I$2)^P1522),IF(O1522="Atraso",L1522,L1522/(1+$I$1)^P1522))</f>
        <v/>
      </c>
      <c r="R1522">
        <f>IF(O1522="Atraso",$K$3-G1522,0)</f>
        <v/>
      </c>
      <c r="S1522">
        <f>IF(R1522&lt;=15,"Até 15",IF(R1522&lt;=30,"Entre 15 e 30",IF(R1522&lt;=60,"Entre 30 e 60",IF(R1522&lt;=90,"Entre 60 e 90",IF(R1522&lt;=120,"Entre 90 e 120",IF(R1522&lt;=150,"Entre 120 e 150",IF(R1522&lt;=180,"Entre 150 e 180","Superior a 180")))))))</f>
        <v/>
      </c>
    </row>
    <row r="1523">
      <c r="A1523" t="inlineStr">
        <is>
          <t>Q06L012</t>
        </is>
      </c>
      <c r="B1523" t="inlineStr">
        <is>
          <t>VANDERSON DIAS DA SILVA</t>
        </is>
      </c>
      <c r="C1523" t="n">
        <v>1</v>
      </c>
      <c r="D1523" t="inlineStr">
        <is>
          <t>IPCA</t>
        </is>
      </c>
      <c r="E1523" t="n">
        <v>0.009488792934583046</v>
      </c>
      <c r="F1523" t="inlineStr">
        <is>
          <t>MENSAL</t>
        </is>
      </c>
      <c r="G1523" t="n">
        <v>47863</v>
      </c>
      <c r="H1523" t="n">
        <v>47863</v>
      </c>
      <c r="I1523" t="n">
        <v>106</v>
      </c>
      <c r="J1523" t="inlineStr">
        <is>
          <t>CARTEIRA</t>
        </is>
      </c>
      <c r="K1523" t="inlineStr">
        <is>
          <t>CONTRATO</t>
        </is>
      </c>
      <c r="L1523" t="n">
        <v>3420.55</v>
      </c>
      <c r="M1523" t="inlineStr">
        <is>
          <t>IBIRAPITANGA FASE 3</t>
        </is>
      </c>
      <c r="N1523" s="142">
        <f>DATE(YEAR(G1523),MONTH(G1523),1)</f>
        <v/>
      </c>
      <c r="O1523" s="132">
        <f>IF(G1523&gt;$K$3,"Futuro","Atraso")</f>
        <v/>
      </c>
      <c r="P1523">
        <f>12*(YEAR(G1523)-YEAR($K$3))+(MONTH(G1523)-MONTH($K$3))</f>
        <v/>
      </c>
      <c r="Q1523" s="366">
        <f>IF(M1523="IBIRAPITANGA FASE 3",IF(O1523="Atraso",L1523,L1523/(1+$I$2)^P1523),IF(O1523="Atraso",L1523,L1523/(1+$I$1)^P1523))</f>
        <v/>
      </c>
      <c r="R1523">
        <f>IF(O1523="Atraso",$K$3-G1523,0)</f>
        <v/>
      </c>
      <c r="S1523">
        <f>IF(R1523&lt;=15,"Até 15",IF(R1523&lt;=30,"Entre 15 e 30",IF(R1523&lt;=60,"Entre 30 e 60",IF(R1523&lt;=90,"Entre 60 e 90",IF(R1523&lt;=120,"Entre 90 e 120",IF(R1523&lt;=150,"Entre 120 e 150",IF(R1523&lt;=180,"Entre 150 e 180","Superior a 180")))))))</f>
        <v/>
      </c>
    </row>
    <row r="1524">
      <c r="A1524" t="inlineStr">
        <is>
          <t>Q06L012</t>
        </is>
      </c>
      <c r="B1524" t="inlineStr">
        <is>
          <t>VANDERSON DIAS DA SILVA</t>
        </is>
      </c>
      <c r="C1524" t="n">
        <v>1</v>
      </c>
      <c r="D1524" t="inlineStr">
        <is>
          <t>IPCA</t>
        </is>
      </c>
      <c r="E1524" t="n">
        <v>0.009488792934583046</v>
      </c>
      <c r="F1524" t="inlineStr">
        <is>
          <t>MENSAL</t>
        </is>
      </c>
      <c r="G1524" t="n">
        <v>47894</v>
      </c>
      <c r="H1524" t="n">
        <v>47894</v>
      </c>
      <c r="I1524" t="n">
        <v>107</v>
      </c>
      <c r="J1524" t="inlineStr">
        <is>
          <t>CARTEIRA</t>
        </is>
      </c>
      <c r="K1524" t="inlineStr">
        <is>
          <t>CONTRATO</t>
        </is>
      </c>
      <c r="L1524" t="n">
        <v>3420.55</v>
      </c>
      <c r="M1524" t="inlineStr">
        <is>
          <t>IBIRAPITANGA FASE 3</t>
        </is>
      </c>
      <c r="N1524" s="142">
        <f>DATE(YEAR(G1524),MONTH(G1524),1)</f>
        <v/>
      </c>
      <c r="O1524" s="132">
        <f>IF(G1524&gt;$K$3,"Futuro","Atraso")</f>
        <v/>
      </c>
      <c r="P1524">
        <f>12*(YEAR(G1524)-YEAR($K$3))+(MONTH(G1524)-MONTH($K$3))</f>
        <v/>
      </c>
      <c r="Q1524" s="366">
        <f>IF(M1524="IBIRAPITANGA FASE 3",IF(O1524="Atraso",L1524,L1524/(1+$I$2)^P1524),IF(O1524="Atraso",L1524,L1524/(1+$I$1)^P1524))</f>
        <v/>
      </c>
      <c r="R1524">
        <f>IF(O1524="Atraso",$K$3-G1524,0)</f>
        <v/>
      </c>
      <c r="S1524">
        <f>IF(R1524&lt;=15,"Até 15",IF(R1524&lt;=30,"Entre 15 e 30",IF(R1524&lt;=60,"Entre 30 e 60",IF(R1524&lt;=90,"Entre 60 e 90",IF(R1524&lt;=120,"Entre 90 e 120",IF(R1524&lt;=150,"Entre 120 e 150",IF(R1524&lt;=180,"Entre 150 e 180","Superior a 180")))))))</f>
        <v/>
      </c>
    </row>
    <row r="1525">
      <c r="A1525" t="inlineStr">
        <is>
          <t>Q06L012</t>
        </is>
      </c>
      <c r="B1525" t="inlineStr">
        <is>
          <t>VANDERSON DIAS DA SILVA</t>
        </is>
      </c>
      <c r="C1525" t="n">
        <v>1</v>
      </c>
      <c r="D1525" t="inlineStr">
        <is>
          <t>IPCA</t>
        </is>
      </c>
      <c r="E1525" t="n">
        <v>0.009488792934583046</v>
      </c>
      <c r="F1525" t="inlineStr">
        <is>
          <t>MENSAL</t>
        </is>
      </c>
      <c r="G1525" t="n">
        <v>47922</v>
      </c>
      <c r="H1525" t="n">
        <v>47922</v>
      </c>
      <c r="I1525" t="n">
        <v>108</v>
      </c>
      <c r="J1525" t="inlineStr">
        <is>
          <t>CARTEIRA</t>
        </is>
      </c>
      <c r="K1525" t="inlineStr">
        <is>
          <t>CONTRATO</t>
        </is>
      </c>
      <c r="L1525" t="n">
        <v>3420.55</v>
      </c>
      <c r="M1525" t="inlineStr">
        <is>
          <t>IBIRAPITANGA FASE 3</t>
        </is>
      </c>
      <c r="N1525" s="142">
        <f>DATE(YEAR(G1525),MONTH(G1525),1)</f>
        <v/>
      </c>
      <c r="O1525" s="132">
        <f>IF(G1525&gt;$K$3,"Futuro","Atraso")</f>
        <v/>
      </c>
      <c r="P1525">
        <f>12*(YEAR(G1525)-YEAR($K$3))+(MONTH(G1525)-MONTH($K$3))</f>
        <v/>
      </c>
      <c r="Q1525" s="366">
        <f>IF(M1525="IBIRAPITANGA FASE 3",IF(O1525="Atraso",L1525,L1525/(1+$I$2)^P1525),IF(O1525="Atraso",L1525,L1525/(1+$I$1)^P1525))</f>
        <v/>
      </c>
      <c r="R1525">
        <f>IF(O1525="Atraso",$K$3-G1525,0)</f>
        <v/>
      </c>
      <c r="S1525">
        <f>IF(R1525&lt;=15,"Até 15",IF(R1525&lt;=30,"Entre 15 e 30",IF(R1525&lt;=60,"Entre 30 e 60",IF(R1525&lt;=90,"Entre 60 e 90",IF(R1525&lt;=120,"Entre 90 e 120",IF(R1525&lt;=150,"Entre 120 e 150",IF(R1525&lt;=180,"Entre 150 e 180","Superior a 180")))))))</f>
        <v/>
      </c>
    </row>
    <row r="1526">
      <c r="A1526" t="inlineStr">
        <is>
          <t>Q06L012</t>
        </is>
      </c>
      <c r="B1526" t="inlineStr">
        <is>
          <t>VANDERSON DIAS DA SILVA</t>
        </is>
      </c>
      <c r="C1526" t="n">
        <v>1</v>
      </c>
      <c r="D1526" t="inlineStr">
        <is>
          <t>IPCA</t>
        </is>
      </c>
      <c r="E1526" t="n">
        <v>0.009488792934583046</v>
      </c>
      <c r="F1526" t="inlineStr">
        <is>
          <t>MENSAL</t>
        </is>
      </c>
      <c r="G1526" t="n">
        <v>47953</v>
      </c>
      <c r="H1526" t="n">
        <v>47953</v>
      </c>
      <c r="I1526" t="n">
        <v>109</v>
      </c>
      <c r="J1526" t="inlineStr">
        <is>
          <t>CARTEIRA</t>
        </is>
      </c>
      <c r="K1526" t="inlineStr">
        <is>
          <t>CONTRATO</t>
        </is>
      </c>
      <c r="L1526" t="n">
        <v>3420.55</v>
      </c>
      <c r="M1526" t="inlineStr">
        <is>
          <t>IBIRAPITANGA FASE 3</t>
        </is>
      </c>
      <c r="N1526" s="142">
        <f>DATE(YEAR(G1526),MONTH(G1526),1)</f>
        <v/>
      </c>
      <c r="O1526" s="132">
        <f>IF(G1526&gt;$K$3,"Futuro","Atraso")</f>
        <v/>
      </c>
      <c r="P1526">
        <f>12*(YEAR(G1526)-YEAR($K$3))+(MONTH(G1526)-MONTH($K$3))</f>
        <v/>
      </c>
      <c r="Q1526" s="366">
        <f>IF(M1526="IBIRAPITANGA FASE 3",IF(O1526="Atraso",L1526,L1526/(1+$I$2)^P1526),IF(O1526="Atraso",L1526,L1526/(1+$I$1)^P1526))</f>
        <v/>
      </c>
      <c r="R1526">
        <f>IF(O1526="Atraso",$K$3-G1526,0)</f>
        <v/>
      </c>
      <c r="S1526">
        <f>IF(R1526&lt;=15,"Até 15",IF(R1526&lt;=30,"Entre 15 e 30",IF(R1526&lt;=60,"Entre 30 e 60",IF(R1526&lt;=90,"Entre 60 e 90",IF(R1526&lt;=120,"Entre 90 e 120",IF(R1526&lt;=150,"Entre 120 e 150",IF(R1526&lt;=180,"Entre 150 e 180","Superior a 180")))))))</f>
        <v/>
      </c>
    </row>
    <row r="1527">
      <c r="A1527" t="inlineStr">
        <is>
          <t>Q06L012</t>
        </is>
      </c>
      <c r="B1527" t="inlineStr">
        <is>
          <t>VANDERSON DIAS DA SILVA</t>
        </is>
      </c>
      <c r="C1527" t="n">
        <v>1</v>
      </c>
      <c r="D1527" t="inlineStr">
        <is>
          <t>IPCA</t>
        </is>
      </c>
      <c r="E1527" t="n">
        <v>0.009488792934583046</v>
      </c>
      <c r="F1527" t="inlineStr">
        <is>
          <t>MENSAL</t>
        </is>
      </c>
      <c r="G1527" t="n">
        <v>47983</v>
      </c>
      <c r="H1527" t="n">
        <v>47983</v>
      </c>
      <c r="I1527" t="n">
        <v>110</v>
      </c>
      <c r="J1527" t="inlineStr">
        <is>
          <t>CARTEIRA</t>
        </is>
      </c>
      <c r="K1527" t="inlineStr">
        <is>
          <t>CONTRATO</t>
        </is>
      </c>
      <c r="L1527" t="n">
        <v>3420.55</v>
      </c>
      <c r="M1527" t="inlineStr">
        <is>
          <t>IBIRAPITANGA FASE 3</t>
        </is>
      </c>
      <c r="N1527" s="142">
        <f>DATE(YEAR(G1527),MONTH(G1527),1)</f>
        <v/>
      </c>
      <c r="O1527" s="132">
        <f>IF(G1527&gt;$K$3,"Futuro","Atraso")</f>
        <v/>
      </c>
      <c r="P1527">
        <f>12*(YEAR(G1527)-YEAR($K$3))+(MONTH(G1527)-MONTH($K$3))</f>
        <v/>
      </c>
      <c r="Q1527" s="366">
        <f>IF(M1527="IBIRAPITANGA FASE 3",IF(O1527="Atraso",L1527,L1527/(1+$I$2)^P1527),IF(O1527="Atraso",L1527,L1527/(1+$I$1)^P1527))</f>
        <v/>
      </c>
      <c r="R1527">
        <f>IF(O1527="Atraso",$K$3-G1527,0)</f>
        <v/>
      </c>
      <c r="S1527">
        <f>IF(R1527&lt;=15,"Até 15",IF(R1527&lt;=30,"Entre 15 e 30",IF(R1527&lt;=60,"Entre 30 e 60",IF(R1527&lt;=90,"Entre 60 e 90",IF(R1527&lt;=120,"Entre 90 e 120",IF(R1527&lt;=150,"Entre 120 e 150",IF(R1527&lt;=180,"Entre 150 e 180","Superior a 180")))))))</f>
        <v/>
      </c>
    </row>
    <row r="1528">
      <c r="A1528" t="inlineStr">
        <is>
          <t>Q06L012</t>
        </is>
      </c>
      <c r="B1528" t="inlineStr">
        <is>
          <t>VANDERSON DIAS DA SILVA</t>
        </is>
      </c>
      <c r="C1528" t="n">
        <v>1</v>
      </c>
      <c r="D1528" t="inlineStr">
        <is>
          <t>IPCA</t>
        </is>
      </c>
      <c r="E1528" t="n">
        <v>0.009488792934583046</v>
      </c>
      <c r="F1528" t="inlineStr">
        <is>
          <t>MENSAL</t>
        </is>
      </c>
      <c r="G1528" t="n">
        <v>48014</v>
      </c>
      <c r="H1528" t="n">
        <v>48014</v>
      </c>
      <c r="I1528" t="n">
        <v>111</v>
      </c>
      <c r="J1528" t="inlineStr">
        <is>
          <t>CARTEIRA</t>
        </is>
      </c>
      <c r="K1528" t="inlineStr">
        <is>
          <t>CONTRATO</t>
        </is>
      </c>
      <c r="L1528" t="n">
        <v>3420.55</v>
      </c>
      <c r="M1528" t="inlineStr">
        <is>
          <t>IBIRAPITANGA FASE 3</t>
        </is>
      </c>
      <c r="N1528" s="142">
        <f>DATE(YEAR(G1528),MONTH(G1528),1)</f>
        <v/>
      </c>
      <c r="O1528" s="132">
        <f>IF(G1528&gt;$K$3,"Futuro","Atraso")</f>
        <v/>
      </c>
      <c r="P1528">
        <f>12*(YEAR(G1528)-YEAR($K$3))+(MONTH(G1528)-MONTH($K$3))</f>
        <v/>
      </c>
      <c r="Q1528" s="366">
        <f>IF(M1528="IBIRAPITANGA FASE 3",IF(O1528="Atraso",L1528,L1528/(1+$I$2)^P1528),IF(O1528="Atraso",L1528,L1528/(1+$I$1)^P1528))</f>
        <v/>
      </c>
      <c r="R1528">
        <f>IF(O1528="Atraso",$K$3-G1528,0)</f>
        <v/>
      </c>
      <c r="S1528">
        <f>IF(R1528&lt;=15,"Até 15",IF(R1528&lt;=30,"Entre 15 e 30",IF(R1528&lt;=60,"Entre 30 e 60",IF(R1528&lt;=90,"Entre 60 e 90",IF(R1528&lt;=120,"Entre 90 e 120",IF(R1528&lt;=150,"Entre 120 e 150",IF(R1528&lt;=180,"Entre 150 e 180","Superior a 180")))))))</f>
        <v/>
      </c>
    </row>
    <row r="1529">
      <c r="A1529" t="inlineStr">
        <is>
          <t>Q06L012</t>
        </is>
      </c>
      <c r="B1529" t="inlineStr">
        <is>
          <t>VANDERSON DIAS DA SILVA</t>
        </is>
      </c>
      <c r="C1529" t="n">
        <v>1</v>
      </c>
      <c r="D1529" t="inlineStr">
        <is>
          <t>IPCA</t>
        </is>
      </c>
      <c r="E1529" t="n">
        <v>0.009488792934583046</v>
      </c>
      <c r="F1529" t="inlineStr">
        <is>
          <t>MENSAL</t>
        </is>
      </c>
      <c r="G1529" t="n">
        <v>48044</v>
      </c>
      <c r="H1529" t="n">
        <v>48044</v>
      </c>
      <c r="I1529" t="n">
        <v>112</v>
      </c>
      <c r="J1529" t="inlineStr">
        <is>
          <t>CARTEIRA</t>
        </is>
      </c>
      <c r="K1529" t="inlineStr">
        <is>
          <t>CONTRATO</t>
        </is>
      </c>
      <c r="L1529" t="n">
        <v>3420.55</v>
      </c>
      <c r="M1529" t="inlineStr">
        <is>
          <t>IBIRAPITANGA FASE 3</t>
        </is>
      </c>
      <c r="N1529" s="142">
        <f>DATE(YEAR(G1529),MONTH(G1529),1)</f>
        <v/>
      </c>
      <c r="O1529" s="132">
        <f>IF(G1529&gt;$K$3,"Futuro","Atraso")</f>
        <v/>
      </c>
      <c r="P1529">
        <f>12*(YEAR(G1529)-YEAR($K$3))+(MONTH(G1529)-MONTH($K$3))</f>
        <v/>
      </c>
      <c r="Q1529" s="366">
        <f>IF(M1529="IBIRAPITANGA FASE 3",IF(O1529="Atraso",L1529,L1529/(1+$I$2)^P1529),IF(O1529="Atraso",L1529,L1529/(1+$I$1)^P1529))</f>
        <v/>
      </c>
      <c r="R1529">
        <f>IF(O1529="Atraso",$K$3-G1529,0)</f>
        <v/>
      </c>
      <c r="S1529">
        <f>IF(R1529&lt;=15,"Até 15",IF(R1529&lt;=30,"Entre 15 e 30",IF(R1529&lt;=60,"Entre 30 e 60",IF(R1529&lt;=90,"Entre 60 e 90",IF(R1529&lt;=120,"Entre 90 e 120",IF(R1529&lt;=150,"Entre 120 e 150",IF(R1529&lt;=180,"Entre 150 e 180","Superior a 180")))))))</f>
        <v/>
      </c>
    </row>
    <row r="1530">
      <c r="A1530" t="inlineStr">
        <is>
          <t>Q06L012</t>
        </is>
      </c>
      <c r="B1530" t="inlineStr">
        <is>
          <t>VANDERSON DIAS DA SILVA</t>
        </is>
      </c>
      <c r="C1530" t="n">
        <v>1</v>
      </c>
      <c r="D1530" t="inlineStr">
        <is>
          <t>IPCA</t>
        </is>
      </c>
      <c r="E1530" t="n">
        <v>0.009488792934583046</v>
      </c>
      <c r="F1530" t="inlineStr">
        <is>
          <t>MENSAL</t>
        </is>
      </c>
      <c r="G1530" t="n">
        <v>48075</v>
      </c>
      <c r="H1530" t="n">
        <v>48075</v>
      </c>
      <c r="I1530" t="n">
        <v>113</v>
      </c>
      <c r="J1530" t="inlineStr">
        <is>
          <t>CARTEIRA</t>
        </is>
      </c>
      <c r="K1530" t="inlineStr">
        <is>
          <t>CONTRATO</t>
        </is>
      </c>
      <c r="L1530" t="n">
        <v>3420.55</v>
      </c>
      <c r="M1530" t="inlineStr">
        <is>
          <t>IBIRAPITANGA FASE 3</t>
        </is>
      </c>
      <c r="N1530" s="142">
        <f>DATE(YEAR(G1530),MONTH(G1530),1)</f>
        <v/>
      </c>
      <c r="O1530" s="132">
        <f>IF(G1530&gt;$K$3,"Futuro","Atraso")</f>
        <v/>
      </c>
      <c r="P1530">
        <f>12*(YEAR(G1530)-YEAR($K$3))+(MONTH(G1530)-MONTH($K$3))</f>
        <v/>
      </c>
      <c r="Q1530" s="366">
        <f>IF(M1530="IBIRAPITANGA FASE 3",IF(O1530="Atraso",L1530,L1530/(1+$I$2)^P1530),IF(O1530="Atraso",L1530,L1530/(1+$I$1)^P1530))</f>
        <v/>
      </c>
      <c r="R1530">
        <f>IF(O1530="Atraso",$K$3-G1530,0)</f>
        <v/>
      </c>
      <c r="S1530">
        <f>IF(R1530&lt;=15,"Até 15",IF(R1530&lt;=30,"Entre 15 e 30",IF(R1530&lt;=60,"Entre 30 e 60",IF(R1530&lt;=90,"Entre 60 e 90",IF(R1530&lt;=120,"Entre 90 e 120",IF(R1530&lt;=150,"Entre 120 e 150",IF(R1530&lt;=180,"Entre 150 e 180","Superior a 180")))))))</f>
        <v/>
      </c>
    </row>
    <row r="1531">
      <c r="A1531" t="inlineStr">
        <is>
          <t>Q06L012</t>
        </is>
      </c>
      <c r="B1531" t="inlineStr">
        <is>
          <t>VANDERSON DIAS DA SILVA</t>
        </is>
      </c>
      <c r="C1531" t="n">
        <v>1</v>
      </c>
      <c r="D1531" t="inlineStr">
        <is>
          <t>IPCA</t>
        </is>
      </c>
      <c r="E1531" t="n">
        <v>0.009488792934583046</v>
      </c>
      <c r="F1531" t="inlineStr">
        <is>
          <t>MENSAL</t>
        </is>
      </c>
      <c r="G1531" t="n">
        <v>48106</v>
      </c>
      <c r="H1531" t="n">
        <v>48106</v>
      </c>
      <c r="I1531" t="n">
        <v>114</v>
      </c>
      <c r="J1531" t="inlineStr">
        <is>
          <t>CARTEIRA</t>
        </is>
      </c>
      <c r="K1531" t="inlineStr">
        <is>
          <t>CONTRATO</t>
        </is>
      </c>
      <c r="L1531" t="n">
        <v>3420.55</v>
      </c>
      <c r="M1531" t="inlineStr">
        <is>
          <t>IBIRAPITANGA FASE 3</t>
        </is>
      </c>
      <c r="N1531" s="142">
        <f>DATE(YEAR(G1531),MONTH(G1531),1)</f>
        <v/>
      </c>
      <c r="O1531" s="132">
        <f>IF(G1531&gt;$K$3,"Futuro","Atraso")</f>
        <v/>
      </c>
      <c r="P1531">
        <f>12*(YEAR(G1531)-YEAR($K$3))+(MONTH(G1531)-MONTH($K$3))</f>
        <v/>
      </c>
      <c r="Q1531" s="366">
        <f>IF(M1531="IBIRAPITANGA FASE 3",IF(O1531="Atraso",L1531,L1531/(1+$I$2)^P1531),IF(O1531="Atraso",L1531,L1531/(1+$I$1)^P1531))</f>
        <v/>
      </c>
      <c r="R1531">
        <f>IF(O1531="Atraso",$K$3-G1531,0)</f>
        <v/>
      </c>
      <c r="S1531">
        <f>IF(R1531&lt;=15,"Até 15",IF(R1531&lt;=30,"Entre 15 e 30",IF(R1531&lt;=60,"Entre 30 e 60",IF(R1531&lt;=90,"Entre 60 e 90",IF(R1531&lt;=120,"Entre 90 e 120",IF(R1531&lt;=150,"Entre 120 e 150",IF(R1531&lt;=180,"Entre 150 e 180","Superior a 180")))))))</f>
        <v/>
      </c>
    </row>
    <row r="1532">
      <c r="A1532" t="inlineStr">
        <is>
          <t>Q06L012</t>
        </is>
      </c>
      <c r="B1532" t="inlineStr">
        <is>
          <t>VANDERSON DIAS DA SILVA</t>
        </is>
      </c>
      <c r="C1532" t="n">
        <v>1</v>
      </c>
      <c r="D1532" t="inlineStr">
        <is>
          <t>IPCA</t>
        </is>
      </c>
      <c r="E1532" t="n">
        <v>0.009488792934583046</v>
      </c>
      <c r="F1532" t="inlineStr">
        <is>
          <t>MENSAL</t>
        </is>
      </c>
      <c r="G1532" t="n">
        <v>48136</v>
      </c>
      <c r="H1532" t="n">
        <v>48136</v>
      </c>
      <c r="I1532" t="n">
        <v>115</v>
      </c>
      <c r="J1532" t="inlineStr">
        <is>
          <t>CARTEIRA</t>
        </is>
      </c>
      <c r="K1532" t="inlineStr">
        <is>
          <t>CONTRATO</t>
        </is>
      </c>
      <c r="L1532" t="n">
        <v>3420.55</v>
      </c>
      <c r="M1532" t="inlineStr">
        <is>
          <t>IBIRAPITANGA FASE 3</t>
        </is>
      </c>
      <c r="N1532" s="142">
        <f>DATE(YEAR(G1532),MONTH(G1532),1)</f>
        <v/>
      </c>
      <c r="O1532" s="132">
        <f>IF(G1532&gt;$K$3,"Futuro","Atraso")</f>
        <v/>
      </c>
      <c r="P1532">
        <f>12*(YEAR(G1532)-YEAR($K$3))+(MONTH(G1532)-MONTH($K$3))</f>
        <v/>
      </c>
      <c r="Q1532" s="366">
        <f>IF(M1532="IBIRAPITANGA FASE 3",IF(O1532="Atraso",L1532,L1532/(1+$I$2)^P1532),IF(O1532="Atraso",L1532,L1532/(1+$I$1)^P1532))</f>
        <v/>
      </c>
      <c r="R1532">
        <f>IF(O1532="Atraso",$K$3-G1532,0)</f>
        <v/>
      </c>
      <c r="S1532">
        <f>IF(R1532&lt;=15,"Até 15",IF(R1532&lt;=30,"Entre 15 e 30",IF(R1532&lt;=60,"Entre 30 e 60",IF(R1532&lt;=90,"Entre 60 e 90",IF(R1532&lt;=120,"Entre 90 e 120",IF(R1532&lt;=150,"Entre 120 e 150",IF(R1532&lt;=180,"Entre 150 e 180","Superior a 180")))))))</f>
        <v/>
      </c>
    </row>
    <row r="1533">
      <c r="A1533" t="inlineStr">
        <is>
          <t>Q06L012</t>
        </is>
      </c>
      <c r="B1533" t="inlineStr">
        <is>
          <t>VANDERSON DIAS DA SILVA</t>
        </is>
      </c>
      <c r="C1533" t="n">
        <v>1</v>
      </c>
      <c r="D1533" t="inlineStr">
        <is>
          <t>IPCA</t>
        </is>
      </c>
      <c r="E1533" t="n">
        <v>0.009488792934583046</v>
      </c>
      <c r="F1533" t="inlineStr">
        <is>
          <t>MENSAL</t>
        </is>
      </c>
      <c r="G1533" t="n">
        <v>48167</v>
      </c>
      <c r="H1533" t="n">
        <v>48167</v>
      </c>
      <c r="I1533" t="n">
        <v>116</v>
      </c>
      <c r="J1533" t="inlineStr">
        <is>
          <t>CARTEIRA</t>
        </is>
      </c>
      <c r="K1533" t="inlineStr">
        <is>
          <t>CONTRATO</t>
        </is>
      </c>
      <c r="L1533" t="n">
        <v>3420.55</v>
      </c>
      <c r="M1533" t="inlineStr">
        <is>
          <t>IBIRAPITANGA FASE 3</t>
        </is>
      </c>
      <c r="N1533" s="142">
        <f>DATE(YEAR(G1533),MONTH(G1533),1)</f>
        <v/>
      </c>
      <c r="O1533" s="132">
        <f>IF(G1533&gt;$K$3,"Futuro","Atraso")</f>
        <v/>
      </c>
      <c r="P1533">
        <f>12*(YEAR(G1533)-YEAR($K$3))+(MONTH(G1533)-MONTH($K$3))</f>
        <v/>
      </c>
      <c r="Q1533" s="366">
        <f>IF(M1533="IBIRAPITANGA FASE 3",IF(O1533="Atraso",L1533,L1533/(1+$I$2)^P1533),IF(O1533="Atraso",L1533,L1533/(1+$I$1)^P1533))</f>
        <v/>
      </c>
      <c r="R1533">
        <f>IF(O1533="Atraso",$K$3-G1533,0)</f>
        <v/>
      </c>
      <c r="S1533">
        <f>IF(R1533&lt;=15,"Até 15",IF(R1533&lt;=30,"Entre 15 e 30",IF(R1533&lt;=60,"Entre 30 e 60",IF(R1533&lt;=90,"Entre 60 e 90",IF(R1533&lt;=120,"Entre 90 e 120",IF(R1533&lt;=150,"Entre 120 e 150",IF(R1533&lt;=180,"Entre 150 e 180","Superior a 180")))))))</f>
        <v/>
      </c>
    </row>
    <row r="1534">
      <c r="A1534" t="inlineStr">
        <is>
          <t>Q06L012</t>
        </is>
      </c>
      <c r="B1534" t="inlineStr">
        <is>
          <t>VANDERSON DIAS DA SILVA</t>
        </is>
      </c>
      <c r="C1534" t="n">
        <v>1</v>
      </c>
      <c r="D1534" t="inlineStr">
        <is>
          <t>IPCA</t>
        </is>
      </c>
      <c r="E1534" t="n">
        <v>0.009488792934583046</v>
      </c>
      <c r="F1534" t="inlineStr">
        <is>
          <t>MENSAL</t>
        </is>
      </c>
      <c r="G1534" t="n">
        <v>48197</v>
      </c>
      <c r="H1534" t="n">
        <v>48197</v>
      </c>
      <c r="I1534" t="n">
        <v>117</v>
      </c>
      <c r="J1534" t="inlineStr">
        <is>
          <t>CARTEIRA</t>
        </is>
      </c>
      <c r="K1534" t="inlineStr">
        <is>
          <t>CONTRATO</t>
        </is>
      </c>
      <c r="L1534" t="n">
        <v>3420.55</v>
      </c>
      <c r="M1534" t="inlineStr">
        <is>
          <t>IBIRAPITANGA FASE 3</t>
        </is>
      </c>
      <c r="N1534" s="142">
        <f>DATE(YEAR(G1534),MONTH(G1534),1)</f>
        <v/>
      </c>
      <c r="O1534" s="132">
        <f>IF(G1534&gt;$K$3,"Futuro","Atraso")</f>
        <v/>
      </c>
      <c r="P1534">
        <f>12*(YEAR(G1534)-YEAR($K$3))+(MONTH(G1534)-MONTH($K$3))</f>
        <v/>
      </c>
      <c r="Q1534" s="366">
        <f>IF(M1534="IBIRAPITANGA FASE 3",IF(O1534="Atraso",L1534,L1534/(1+$I$2)^P1534),IF(O1534="Atraso",L1534,L1534/(1+$I$1)^P1534))</f>
        <v/>
      </c>
      <c r="R1534">
        <f>IF(O1534="Atraso",$K$3-G1534,0)</f>
        <v/>
      </c>
      <c r="S1534">
        <f>IF(R1534&lt;=15,"Até 15",IF(R1534&lt;=30,"Entre 15 e 30",IF(R1534&lt;=60,"Entre 30 e 60",IF(R1534&lt;=90,"Entre 60 e 90",IF(R1534&lt;=120,"Entre 90 e 120",IF(R1534&lt;=150,"Entre 120 e 150",IF(R1534&lt;=180,"Entre 150 e 180","Superior a 180")))))))</f>
        <v/>
      </c>
    </row>
    <row r="1535">
      <c r="A1535" t="inlineStr">
        <is>
          <t>Q06L012</t>
        </is>
      </c>
      <c r="B1535" t="inlineStr">
        <is>
          <t>VANDERSON DIAS DA SILVA</t>
        </is>
      </c>
      <c r="C1535" t="n">
        <v>1</v>
      </c>
      <c r="D1535" t="inlineStr">
        <is>
          <t>IPCA</t>
        </is>
      </c>
      <c r="E1535" t="n">
        <v>0.009488792934583046</v>
      </c>
      <c r="F1535" t="inlineStr">
        <is>
          <t>MENSAL</t>
        </is>
      </c>
      <c r="G1535" t="n">
        <v>48228</v>
      </c>
      <c r="H1535" t="n">
        <v>48228</v>
      </c>
      <c r="I1535" t="n">
        <v>118</v>
      </c>
      <c r="J1535" t="inlineStr">
        <is>
          <t>CARTEIRA</t>
        </is>
      </c>
      <c r="K1535" t="inlineStr">
        <is>
          <t>CONTRATO</t>
        </is>
      </c>
      <c r="L1535" t="n">
        <v>3420.55</v>
      </c>
      <c r="M1535" t="inlineStr">
        <is>
          <t>IBIRAPITANGA FASE 3</t>
        </is>
      </c>
      <c r="N1535" s="142">
        <f>DATE(YEAR(G1535),MONTH(G1535),1)</f>
        <v/>
      </c>
      <c r="O1535" s="132">
        <f>IF(G1535&gt;$K$3,"Futuro","Atraso")</f>
        <v/>
      </c>
      <c r="P1535">
        <f>12*(YEAR(G1535)-YEAR($K$3))+(MONTH(G1535)-MONTH($K$3))</f>
        <v/>
      </c>
      <c r="Q1535" s="366">
        <f>IF(M1535="IBIRAPITANGA FASE 3",IF(O1535="Atraso",L1535,L1535/(1+$I$2)^P1535),IF(O1535="Atraso",L1535,L1535/(1+$I$1)^P1535))</f>
        <v/>
      </c>
      <c r="R1535">
        <f>IF(O1535="Atraso",$K$3-G1535,0)</f>
        <v/>
      </c>
      <c r="S1535">
        <f>IF(R1535&lt;=15,"Até 15",IF(R1535&lt;=30,"Entre 15 e 30",IF(R1535&lt;=60,"Entre 30 e 60",IF(R1535&lt;=90,"Entre 60 e 90",IF(R1535&lt;=120,"Entre 90 e 120",IF(R1535&lt;=150,"Entre 120 e 150",IF(R1535&lt;=180,"Entre 150 e 180","Superior a 180")))))))</f>
        <v/>
      </c>
    </row>
    <row r="1536">
      <c r="A1536" t="inlineStr">
        <is>
          <t>Q06L012</t>
        </is>
      </c>
      <c r="B1536" t="inlineStr">
        <is>
          <t>VANDERSON DIAS DA SILVA</t>
        </is>
      </c>
      <c r="C1536" t="n">
        <v>1</v>
      </c>
      <c r="D1536" t="inlineStr">
        <is>
          <t>IPCA</t>
        </is>
      </c>
      <c r="E1536" t="n">
        <v>0.009488792934583046</v>
      </c>
      <c r="F1536" t="inlineStr">
        <is>
          <t>MENSAL</t>
        </is>
      </c>
      <c r="G1536" t="n">
        <v>48259</v>
      </c>
      <c r="H1536" t="n">
        <v>48259</v>
      </c>
      <c r="I1536" t="n">
        <v>119</v>
      </c>
      <c r="J1536" t="inlineStr">
        <is>
          <t>CARTEIRA</t>
        </is>
      </c>
      <c r="K1536" t="inlineStr">
        <is>
          <t>CONTRATO</t>
        </is>
      </c>
      <c r="L1536" t="n">
        <v>3420.55</v>
      </c>
      <c r="M1536" t="inlineStr">
        <is>
          <t>IBIRAPITANGA FASE 3</t>
        </is>
      </c>
      <c r="N1536" s="142">
        <f>DATE(YEAR(G1536),MONTH(G1536),1)</f>
        <v/>
      </c>
      <c r="O1536" s="132">
        <f>IF(G1536&gt;$K$3,"Futuro","Atraso")</f>
        <v/>
      </c>
      <c r="P1536">
        <f>12*(YEAR(G1536)-YEAR($K$3))+(MONTH(G1536)-MONTH($K$3))</f>
        <v/>
      </c>
      <c r="Q1536" s="366">
        <f>IF(M1536="IBIRAPITANGA FASE 3",IF(O1536="Atraso",L1536,L1536/(1+$I$2)^P1536),IF(O1536="Atraso",L1536,L1536/(1+$I$1)^P1536))</f>
        <v/>
      </c>
      <c r="R1536">
        <f>IF(O1536="Atraso",$K$3-G1536,0)</f>
        <v/>
      </c>
      <c r="S1536">
        <f>IF(R1536&lt;=15,"Até 15",IF(R1536&lt;=30,"Entre 15 e 30",IF(R1536&lt;=60,"Entre 30 e 60",IF(R1536&lt;=90,"Entre 60 e 90",IF(R1536&lt;=120,"Entre 90 e 120",IF(R1536&lt;=150,"Entre 120 e 150",IF(R1536&lt;=180,"Entre 150 e 180","Superior a 180")))))))</f>
        <v/>
      </c>
    </row>
    <row r="1537">
      <c r="A1537" t="inlineStr">
        <is>
          <t>Q06L012</t>
        </is>
      </c>
      <c r="B1537" t="inlineStr">
        <is>
          <t>VANDERSON DIAS DA SILVA</t>
        </is>
      </c>
      <c r="C1537" t="n">
        <v>1</v>
      </c>
      <c r="D1537" t="inlineStr">
        <is>
          <t>IPCA</t>
        </is>
      </c>
      <c r="E1537" t="n">
        <v>0.009488792934583046</v>
      </c>
      <c r="F1537" t="inlineStr">
        <is>
          <t>MENSAL</t>
        </is>
      </c>
      <c r="G1537" t="n">
        <v>48288</v>
      </c>
      <c r="H1537" t="n">
        <v>48288</v>
      </c>
      <c r="I1537" t="n">
        <v>120</v>
      </c>
      <c r="J1537" t="inlineStr">
        <is>
          <t>CARTEIRA</t>
        </is>
      </c>
      <c r="K1537" t="inlineStr">
        <is>
          <t>CONTRATO</t>
        </is>
      </c>
      <c r="L1537" t="n">
        <v>3420.55</v>
      </c>
      <c r="M1537" t="inlineStr">
        <is>
          <t>IBIRAPITANGA FASE 3</t>
        </is>
      </c>
      <c r="N1537" s="142">
        <f>DATE(YEAR(G1537),MONTH(G1537),1)</f>
        <v/>
      </c>
      <c r="O1537" s="132">
        <f>IF(G1537&gt;$K$3,"Futuro","Atraso")</f>
        <v/>
      </c>
      <c r="P1537">
        <f>12*(YEAR(G1537)-YEAR($K$3))+(MONTH(G1537)-MONTH($K$3))</f>
        <v/>
      </c>
      <c r="Q1537" s="366">
        <f>IF(M1537="IBIRAPITANGA FASE 3",IF(O1537="Atraso",L1537,L1537/(1+$I$2)^P1537),IF(O1537="Atraso",L1537,L1537/(1+$I$1)^P1537))</f>
        <v/>
      </c>
      <c r="R1537">
        <f>IF(O1537="Atraso",$K$3-G1537,0)</f>
        <v/>
      </c>
      <c r="S1537">
        <f>IF(R1537&lt;=15,"Até 15",IF(R1537&lt;=30,"Entre 15 e 30",IF(R1537&lt;=60,"Entre 30 e 60",IF(R1537&lt;=90,"Entre 60 e 90",IF(R1537&lt;=120,"Entre 90 e 120",IF(R1537&lt;=150,"Entre 120 e 150",IF(R1537&lt;=180,"Entre 150 e 180","Superior a 180")))))))</f>
        <v/>
      </c>
    </row>
    <row r="1538">
      <c r="A1538" t="inlineStr">
        <is>
          <t>Q06L012</t>
        </is>
      </c>
      <c r="B1538" t="inlineStr">
        <is>
          <t>VANDERSON DIAS DA SILVA</t>
        </is>
      </c>
      <c r="C1538" t="n">
        <v>1</v>
      </c>
      <c r="D1538" t="inlineStr">
        <is>
          <t>IPCA</t>
        </is>
      </c>
      <c r="E1538" t="n">
        <v>0.009488792934583046</v>
      </c>
      <c r="F1538" t="inlineStr">
        <is>
          <t>MENSAL</t>
        </is>
      </c>
      <c r="G1538" t="n">
        <v>48319</v>
      </c>
      <c r="H1538" t="n">
        <v>48319</v>
      </c>
      <c r="I1538" t="n">
        <v>121</v>
      </c>
      <c r="J1538" t="inlineStr">
        <is>
          <t>CARTEIRA</t>
        </is>
      </c>
      <c r="K1538" t="inlineStr">
        <is>
          <t>CONTRATO</t>
        </is>
      </c>
      <c r="L1538" t="n">
        <v>3420.55</v>
      </c>
      <c r="M1538" t="inlineStr">
        <is>
          <t>IBIRAPITANGA FASE 3</t>
        </is>
      </c>
      <c r="N1538" s="142">
        <f>DATE(YEAR(G1538),MONTH(G1538),1)</f>
        <v/>
      </c>
      <c r="O1538" s="132">
        <f>IF(G1538&gt;$K$3,"Futuro","Atraso")</f>
        <v/>
      </c>
      <c r="P1538">
        <f>12*(YEAR(G1538)-YEAR($K$3))+(MONTH(G1538)-MONTH($K$3))</f>
        <v/>
      </c>
      <c r="Q1538" s="366">
        <f>IF(M1538="IBIRAPITANGA FASE 3",IF(O1538="Atraso",L1538,L1538/(1+$I$2)^P1538),IF(O1538="Atraso",L1538,L1538/(1+$I$1)^P1538))</f>
        <v/>
      </c>
      <c r="R1538">
        <f>IF(O1538="Atraso",$K$3-G1538,0)</f>
        <v/>
      </c>
      <c r="S1538">
        <f>IF(R1538&lt;=15,"Até 15",IF(R1538&lt;=30,"Entre 15 e 30",IF(R1538&lt;=60,"Entre 30 e 60",IF(R1538&lt;=90,"Entre 60 e 90",IF(R1538&lt;=120,"Entre 90 e 120",IF(R1538&lt;=150,"Entre 120 e 150",IF(R1538&lt;=180,"Entre 150 e 180","Superior a 180")))))))</f>
        <v/>
      </c>
    </row>
    <row r="1539">
      <c r="A1539" t="inlineStr">
        <is>
          <t>Q06L012</t>
        </is>
      </c>
      <c r="B1539" t="inlineStr">
        <is>
          <t>VANDERSON DIAS DA SILVA</t>
        </is>
      </c>
      <c r="C1539" t="n">
        <v>1</v>
      </c>
      <c r="D1539" t="inlineStr">
        <is>
          <t>IPCA</t>
        </is>
      </c>
      <c r="E1539" t="n">
        <v>0.009488792934583046</v>
      </c>
      <c r="F1539" t="inlineStr">
        <is>
          <t>MENSAL</t>
        </is>
      </c>
      <c r="G1539" t="n">
        <v>48349</v>
      </c>
      <c r="H1539" t="n">
        <v>48349</v>
      </c>
      <c r="I1539" t="n">
        <v>122</v>
      </c>
      <c r="J1539" t="inlineStr">
        <is>
          <t>CARTEIRA</t>
        </is>
      </c>
      <c r="K1539" t="inlineStr">
        <is>
          <t>CONTRATO</t>
        </is>
      </c>
      <c r="L1539" t="n">
        <v>3420.55</v>
      </c>
      <c r="M1539" t="inlineStr">
        <is>
          <t>IBIRAPITANGA FASE 3</t>
        </is>
      </c>
      <c r="N1539" s="142">
        <f>DATE(YEAR(G1539),MONTH(G1539),1)</f>
        <v/>
      </c>
      <c r="O1539" s="132">
        <f>IF(G1539&gt;$K$3,"Futuro","Atraso")</f>
        <v/>
      </c>
      <c r="P1539">
        <f>12*(YEAR(G1539)-YEAR($K$3))+(MONTH(G1539)-MONTH($K$3))</f>
        <v/>
      </c>
      <c r="Q1539" s="366">
        <f>IF(M1539="IBIRAPITANGA FASE 3",IF(O1539="Atraso",L1539,L1539/(1+$I$2)^P1539),IF(O1539="Atraso",L1539,L1539/(1+$I$1)^P1539))</f>
        <v/>
      </c>
      <c r="R1539">
        <f>IF(O1539="Atraso",$K$3-G1539,0)</f>
        <v/>
      </c>
      <c r="S1539">
        <f>IF(R1539&lt;=15,"Até 15",IF(R1539&lt;=30,"Entre 15 e 30",IF(R1539&lt;=60,"Entre 30 e 60",IF(R1539&lt;=90,"Entre 60 e 90",IF(R1539&lt;=120,"Entre 90 e 120",IF(R1539&lt;=150,"Entre 120 e 150",IF(R1539&lt;=180,"Entre 150 e 180","Superior a 180")))))))</f>
        <v/>
      </c>
    </row>
    <row r="1540">
      <c r="A1540" t="inlineStr">
        <is>
          <t>Q06L012</t>
        </is>
      </c>
      <c r="B1540" t="inlineStr">
        <is>
          <t>VANDERSON DIAS DA SILVA</t>
        </is>
      </c>
      <c r="C1540" t="n">
        <v>1</v>
      </c>
      <c r="D1540" t="inlineStr">
        <is>
          <t>IPCA</t>
        </is>
      </c>
      <c r="E1540" t="n">
        <v>0.009488792934583046</v>
      </c>
      <c r="F1540" t="inlineStr">
        <is>
          <t>MENSAL</t>
        </is>
      </c>
      <c r="G1540" t="n">
        <v>48380</v>
      </c>
      <c r="H1540" t="n">
        <v>48380</v>
      </c>
      <c r="I1540" t="n">
        <v>123</v>
      </c>
      <c r="J1540" t="inlineStr">
        <is>
          <t>CARTEIRA</t>
        </is>
      </c>
      <c r="K1540" t="inlineStr">
        <is>
          <t>CONTRATO</t>
        </is>
      </c>
      <c r="L1540" t="n">
        <v>3420.55</v>
      </c>
      <c r="M1540" t="inlineStr">
        <is>
          <t>IBIRAPITANGA FASE 3</t>
        </is>
      </c>
      <c r="N1540" s="142">
        <f>DATE(YEAR(G1540),MONTH(G1540),1)</f>
        <v/>
      </c>
      <c r="O1540" s="132">
        <f>IF(G1540&gt;$K$3,"Futuro","Atraso")</f>
        <v/>
      </c>
      <c r="P1540">
        <f>12*(YEAR(G1540)-YEAR($K$3))+(MONTH(G1540)-MONTH($K$3))</f>
        <v/>
      </c>
      <c r="Q1540" s="366">
        <f>IF(M1540="IBIRAPITANGA FASE 3",IF(O1540="Atraso",L1540,L1540/(1+$I$2)^P1540),IF(O1540="Atraso",L1540,L1540/(1+$I$1)^P1540))</f>
        <v/>
      </c>
      <c r="R1540">
        <f>IF(O1540="Atraso",$K$3-G1540,0)</f>
        <v/>
      </c>
      <c r="S1540">
        <f>IF(R1540&lt;=15,"Até 15",IF(R1540&lt;=30,"Entre 15 e 30",IF(R1540&lt;=60,"Entre 30 e 60",IF(R1540&lt;=90,"Entre 60 e 90",IF(R1540&lt;=120,"Entre 90 e 120",IF(R1540&lt;=150,"Entre 120 e 150",IF(R1540&lt;=180,"Entre 150 e 180","Superior a 180")))))))</f>
        <v/>
      </c>
    </row>
    <row r="1541">
      <c r="A1541" t="inlineStr">
        <is>
          <t>Q06L012</t>
        </is>
      </c>
      <c r="B1541" t="inlineStr">
        <is>
          <t>VANDERSON DIAS DA SILVA</t>
        </is>
      </c>
      <c r="C1541" t="n">
        <v>1</v>
      </c>
      <c r="D1541" t="inlineStr">
        <is>
          <t>IPCA</t>
        </is>
      </c>
      <c r="E1541" t="n">
        <v>0.009488792934583046</v>
      </c>
      <c r="F1541" t="inlineStr">
        <is>
          <t>MENSAL</t>
        </is>
      </c>
      <c r="G1541" t="n">
        <v>48410</v>
      </c>
      <c r="H1541" t="n">
        <v>48410</v>
      </c>
      <c r="I1541" t="n">
        <v>124</v>
      </c>
      <c r="J1541" t="inlineStr">
        <is>
          <t>CARTEIRA</t>
        </is>
      </c>
      <c r="K1541" t="inlineStr">
        <is>
          <t>CONTRATO</t>
        </is>
      </c>
      <c r="L1541" t="n">
        <v>3420.55</v>
      </c>
      <c r="M1541" t="inlineStr">
        <is>
          <t>IBIRAPITANGA FASE 3</t>
        </is>
      </c>
      <c r="N1541" s="142">
        <f>DATE(YEAR(G1541),MONTH(G1541),1)</f>
        <v/>
      </c>
      <c r="O1541" s="132">
        <f>IF(G1541&gt;$K$3,"Futuro","Atraso")</f>
        <v/>
      </c>
      <c r="P1541">
        <f>12*(YEAR(G1541)-YEAR($K$3))+(MONTH(G1541)-MONTH($K$3))</f>
        <v/>
      </c>
      <c r="Q1541" s="366">
        <f>IF(M1541="IBIRAPITANGA FASE 3",IF(O1541="Atraso",L1541,L1541/(1+$I$2)^P1541),IF(O1541="Atraso",L1541,L1541/(1+$I$1)^P1541))</f>
        <v/>
      </c>
      <c r="R1541">
        <f>IF(O1541="Atraso",$K$3-G1541,0)</f>
        <v/>
      </c>
      <c r="S1541">
        <f>IF(R1541&lt;=15,"Até 15",IF(R1541&lt;=30,"Entre 15 e 30",IF(R1541&lt;=60,"Entre 30 e 60",IF(R1541&lt;=90,"Entre 60 e 90",IF(R1541&lt;=120,"Entre 90 e 120",IF(R1541&lt;=150,"Entre 120 e 150",IF(R1541&lt;=180,"Entre 150 e 180","Superior a 180")))))))</f>
        <v/>
      </c>
    </row>
    <row r="1542">
      <c r="A1542" t="inlineStr">
        <is>
          <t>Q06L012</t>
        </is>
      </c>
      <c r="B1542" t="inlineStr">
        <is>
          <t>VANDERSON DIAS DA SILVA</t>
        </is>
      </c>
      <c r="C1542" t="n">
        <v>1</v>
      </c>
      <c r="D1542" t="inlineStr">
        <is>
          <t>IPCA</t>
        </is>
      </c>
      <c r="E1542" t="n">
        <v>0.009488792934583046</v>
      </c>
      <c r="F1542" t="inlineStr">
        <is>
          <t>MENSAL</t>
        </is>
      </c>
      <c r="G1542" t="n">
        <v>48441</v>
      </c>
      <c r="H1542" t="n">
        <v>48441</v>
      </c>
      <c r="I1542" t="n">
        <v>125</v>
      </c>
      <c r="J1542" t="inlineStr">
        <is>
          <t>CARTEIRA</t>
        </is>
      </c>
      <c r="K1542" t="inlineStr">
        <is>
          <t>CONTRATO</t>
        </is>
      </c>
      <c r="L1542" t="n">
        <v>3420.55</v>
      </c>
      <c r="M1542" t="inlineStr">
        <is>
          <t>IBIRAPITANGA FASE 3</t>
        </is>
      </c>
      <c r="N1542" s="142">
        <f>DATE(YEAR(G1542),MONTH(G1542),1)</f>
        <v/>
      </c>
      <c r="O1542" s="132">
        <f>IF(G1542&gt;$K$3,"Futuro","Atraso")</f>
        <v/>
      </c>
      <c r="P1542">
        <f>12*(YEAR(G1542)-YEAR($K$3))+(MONTH(G1542)-MONTH($K$3))</f>
        <v/>
      </c>
      <c r="Q1542" s="366">
        <f>IF(M1542="IBIRAPITANGA FASE 3",IF(O1542="Atraso",L1542,L1542/(1+$I$2)^P1542),IF(O1542="Atraso",L1542,L1542/(1+$I$1)^P1542))</f>
        <v/>
      </c>
      <c r="R1542">
        <f>IF(O1542="Atraso",$K$3-G1542,0)</f>
        <v/>
      </c>
      <c r="S1542">
        <f>IF(R1542&lt;=15,"Até 15",IF(R1542&lt;=30,"Entre 15 e 30",IF(R1542&lt;=60,"Entre 30 e 60",IF(R1542&lt;=90,"Entre 60 e 90",IF(R1542&lt;=120,"Entre 90 e 120",IF(R1542&lt;=150,"Entre 120 e 150",IF(R1542&lt;=180,"Entre 150 e 180","Superior a 180")))))))</f>
        <v/>
      </c>
    </row>
    <row r="1543">
      <c r="A1543" t="inlineStr">
        <is>
          <t>Q06L012</t>
        </is>
      </c>
      <c r="B1543" t="inlineStr">
        <is>
          <t>VANDERSON DIAS DA SILVA</t>
        </is>
      </c>
      <c r="C1543" t="n">
        <v>1</v>
      </c>
      <c r="D1543" t="inlineStr">
        <is>
          <t>IPCA</t>
        </is>
      </c>
      <c r="E1543" t="n">
        <v>0.009488792934583046</v>
      </c>
      <c r="F1543" t="inlineStr">
        <is>
          <t>MENSAL</t>
        </is>
      </c>
      <c r="G1543" t="n">
        <v>48472</v>
      </c>
      <c r="H1543" t="n">
        <v>48472</v>
      </c>
      <c r="I1543" t="n">
        <v>126</v>
      </c>
      <c r="J1543" t="inlineStr">
        <is>
          <t>CARTEIRA</t>
        </is>
      </c>
      <c r="K1543" t="inlineStr">
        <is>
          <t>CONTRATO</t>
        </is>
      </c>
      <c r="L1543" t="n">
        <v>3420.55</v>
      </c>
      <c r="M1543" t="inlineStr">
        <is>
          <t>IBIRAPITANGA FASE 3</t>
        </is>
      </c>
      <c r="N1543" s="142">
        <f>DATE(YEAR(G1543),MONTH(G1543),1)</f>
        <v/>
      </c>
      <c r="O1543" s="132">
        <f>IF(G1543&gt;$K$3,"Futuro","Atraso")</f>
        <v/>
      </c>
      <c r="P1543">
        <f>12*(YEAR(G1543)-YEAR($K$3))+(MONTH(G1543)-MONTH($K$3))</f>
        <v/>
      </c>
      <c r="Q1543" s="366">
        <f>IF(M1543="IBIRAPITANGA FASE 3",IF(O1543="Atraso",L1543,L1543/(1+$I$2)^P1543),IF(O1543="Atraso",L1543,L1543/(1+$I$1)^P1543))</f>
        <v/>
      </c>
      <c r="R1543">
        <f>IF(O1543="Atraso",$K$3-G1543,0)</f>
        <v/>
      </c>
      <c r="S1543">
        <f>IF(R1543&lt;=15,"Até 15",IF(R1543&lt;=30,"Entre 15 e 30",IF(R1543&lt;=60,"Entre 30 e 60",IF(R1543&lt;=90,"Entre 60 e 90",IF(R1543&lt;=120,"Entre 90 e 120",IF(R1543&lt;=150,"Entre 120 e 150",IF(R1543&lt;=180,"Entre 150 e 180","Superior a 180")))))))</f>
        <v/>
      </c>
    </row>
    <row r="1544">
      <c r="A1544" t="inlineStr">
        <is>
          <t>Q06L012</t>
        </is>
      </c>
      <c r="B1544" t="inlineStr">
        <is>
          <t>VANDERSON DIAS DA SILVA</t>
        </is>
      </c>
      <c r="C1544" t="n">
        <v>1</v>
      </c>
      <c r="D1544" t="inlineStr">
        <is>
          <t>IPCA</t>
        </is>
      </c>
      <c r="E1544" t="n">
        <v>0.009488792934583046</v>
      </c>
      <c r="F1544" t="inlineStr">
        <is>
          <t>MENSAL</t>
        </is>
      </c>
      <c r="G1544" t="n">
        <v>48502</v>
      </c>
      <c r="H1544" t="n">
        <v>48502</v>
      </c>
      <c r="I1544" t="n">
        <v>127</v>
      </c>
      <c r="J1544" t="inlineStr">
        <is>
          <t>CARTEIRA</t>
        </is>
      </c>
      <c r="K1544" t="inlineStr">
        <is>
          <t>CONTRATO</t>
        </is>
      </c>
      <c r="L1544" t="n">
        <v>3420.55</v>
      </c>
      <c r="M1544" t="inlineStr">
        <is>
          <t>IBIRAPITANGA FASE 3</t>
        </is>
      </c>
      <c r="N1544" s="142">
        <f>DATE(YEAR(G1544),MONTH(G1544),1)</f>
        <v/>
      </c>
      <c r="O1544" s="132">
        <f>IF(G1544&gt;$K$3,"Futuro","Atraso")</f>
        <v/>
      </c>
      <c r="P1544">
        <f>12*(YEAR(G1544)-YEAR($K$3))+(MONTH(G1544)-MONTH($K$3))</f>
        <v/>
      </c>
      <c r="Q1544" s="366">
        <f>IF(M1544="IBIRAPITANGA FASE 3",IF(O1544="Atraso",L1544,L1544/(1+$I$2)^P1544),IF(O1544="Atraso",L1544,L1544/(1+$I$1)^P1544))</f>
        <v/>
      </c>
      <c r="R1544">
        <f>IF(O1544="Atraso",$K$3-G1544,0)</f>
        <v/>
      </c>
      <c r="S1544">
        <f>IF(R1544&lt;=15,"Até 15",IF(R1544&lt;=30,"Entre 15 e 30",IF(R1544&lt;=60,"Entre 30 e 60",IF(R1544&lt;=90,"Entre 60 e 90",IF(R1544&lt;=120,"Entre 90 e 120",IF(R1544&lt;=150,"Entre 120 e 150",IF(R1544&lt;=180,"Entre 150 e 180","Superior a 180")))))))</f>
        <v/>
      </c>
    </row>
    <row r="1545">
      <c r="A1545" t="inlineStr">
        <is>
          <t>Q06L012</t>
        </is>
      </c>
      <c r="B1545" t="inlineStr">
        <is>
          <t>VANDERSON DIAS DA SILVA</t>
        </is>
      </c>
      <c r="C1545" t="n">
        <v>1</v>
      </c>
      <c r="D1545" t="inlineStr">
        <is>
          <t>IPCA</t>
        </is>
      </c>
      <c r="E1545" t="n">
        <v>0.009488792934583046</v>
      </c>
      <c r="F1545" t="inlineStr">
        <is>
          <t>MENSAL</t>
        </is>
      </c>
      <c r="G1545" t="n">
        <v>48533</v>
      </c>
      <c r="H1545" t="n">
        <v>48533</v>
      </c>
      <c r="I1545" t="n">
        <v>128</v>
      </c>
      <c r="J1545" t="inlineStr">
        <is>
          <t>CARTEIRA</t>
        </is>
      </c>
      <c r="K1545" t="inlineStr">
        <is>
          <t>CONTRATO</t>
        </is>
      </c>
      <c r="L1545" t="n">
        <v>3420.55</v>
      </c>
      <c r="M1545" t="inlineStr">
        <is>
          <t>IBIRAPITANGA FASE 3</t>
        </is>
      </c>
      <c r="N1545" s="142">
        <f>DATE(YEAR(G1545),MONTH(G1545),1)</f>
        <v/>
      </c>
      <c r="O1545" s="132">
        <f>IF(G1545&gt;$K$3,"Futuro","Atraso")</f>
        <v/>
      </c>
      <c r="P1545">
        <f>12*(YEAR(G1545)-YEAR($K$3))+(MONTH(G1545)-MONTH($K$3))</f>
        <v/>
      </c>
      <c r="Q1545" s="366">
        <f>IF(M1545="IBIRAPITANGA FASE 3",IF(O1545="Atraso",L1545,L1545/(1+$I$2)^P1545),IF(O1545="Atraso",L1545,L1545/(1+$I$1)^P1545))</f>
        <v/>
      </c>
      <c r="R1545">
        <f>IF(O1545="Atraso",$K$3-G1545,0)</f>
        <v/>
      </c>
      <c r="S1545">
        <f>IF(R1545&lt;=15,"Até 15",IF(R1545&lt;=30,"Entre 15 e 30",IF(R1545&lt;=60,"Entre 30 e 60",IF(R1545&lt;=90,"Entre 60 e 90",IF(R1545&lt;=120,"Entre 90 e 120",IF(R1545&lt;=150,"Entre 120 e 150",IF(R1545&lt;=180,"Entre 150 e 180","Superior a 180")))))))</f>
        <v/>
      </c>
    </row>
    <row r="1546">
      <c r="A1546" t="inlineStr">
        <is>
          <t>Q06L012</t>
        </is>
      </c>
      <c r="B1546" t="inlineStr">
        <is>
          <t>VANDERSON DIAS DA SILVA</t>
        </is>
      </c>
      <c r="C1546" t="n">
        <v>1</v>
      </c>
      <c r="D1546" t="inlineStr">
        <is>
          <t>IPCA</t>
        </is>
      </c>
      <c r="E1546" t="n">
        <v>0.009488792934583046</v>
      </c>
      <c r="F1546" t="inlineStr">
        <is>
          <t>MENSAL</t>
        </is>
      </c>
      <c r="G1546" t="n">
        <v>48563</v>
      </c>
      <c r="H1546" t="n">
        <v>48563</v>
      </c>
      <c r="I1546" t="n">
        <v>129</v>
      </c>
      <c r="J1546" t="inlineStr">
        <is>
          <t>CARTEIRA</t>
        </is>
      </c>
      <c r="K1546" t="inlineStr">
        <is>
          <t>CONTRATO</t>
        </is>
      </c>
      <c r="L1546" t="n">
        <v>3420.55</v>
      </c>
      <c r="M1546" t="inlineStr">
        <is>
          <t>IBIRAPITANGA FASE 3</t>
        </is>
      </c>
      <c r="N1546" s="142">
        <f>DATE(YEAR(G1546),MONTH(G1546),1)</f>
        <v/>
      </c>
      <c r="O1546" s="132">
        <f>IF(G1546&gt;$K$3,"Futuro","Atraso")</f>
        <v/>
      </c>
      <c r="P1546">
        <f>12*(YEAR(G1546)-YEAR($K$3))+(MONTH(G1546)-MONTH($K$3))</f>
        <v/>
      </c>
      <c r="Q1546" s="366">
        <f>IF(M1546="IBIRAPITANGA FASE 3",IF(O1546="Atraso",L1546,L1546/(1+$I$2)^P1546),IF(O1546="Atraso",L1546,L1546/(1+$I$1)^P1546))</f>
        <v/>
      </c>
      <c r="R1546">
        <f>IF(O1546="Atraso",$K$3-G1546,0)</f>
        <v/>
      </c>
      <c r="S1546">
        <f>IF(R1546&lt;=15,"Até 15",IF(R1546&lt;=30,"Entre 15 e 30",IF(R1546&lt;=60,"Entre 30 e 60",IF(R1546&lt;=90,"Entre 60 e 90",IF(R1546&lt;=120,"Entre 90 e 120",IF(R1546&lt;=150,"Entre 120 e 150",IF(R1546&lt;=180,"Entre 150 e 180","Superior a 180")))))))</f>
        <v/>
      </c>
    </row>
    <row r="1547">
      <c r="A1547" t="inlineStr">
        <is>
          <t>Q06L012</t>
        </is>
      </c>
      <c r="B1547" t="inlineStr">
        <is>
          <t>VANDERSON DIAS DA SILVA</t>
        </is>
      </c>
      <c r="C1547" t="n">
        <v>1</v>
      </c>
      <c r="D1547" t="inlineStr">
        <is>
          <t>IPCA</t>
        </is>
      </c>
      <c r="E1547" t="n">
        <v>0.009488792934583046</v>
      </c>
      <c r="F1547" t="inlineStr">
        <is>
          <t>MENSAL</t>
        </is>
      </c>
      <c r="G1547" t="n">
        <v>48594</v>
      </c>
      <c r="H1547" t="n">
        <v>48594</v>
      </c>
      <c r="I1547" t="n">
        <v>130</v>
      </c>
      <c r="J1547" t="inlineStr">
        <is>
          <t>CARTEIRA</t>
        </is>
      </c>
      <c r="K1547" t="inlineStr">
        <is>
          <t>CONTRATO</t>
        </is>
      </c>
      <c r="L1547" t="n">
        <v>3420.55</v>
      </c>
      <c r="M1547" t="inlineStr">
        <is>
          <t>IBIRAPITANGA FASE 3</t>
        </is>
      </c>
      <c r="N1547" s="142">
        <f>DATE(YEAR(G1547),MONTH(G1547),1)</f>
        <v/>
      </c>
      <c r="O1547" s="132">
        <f>IF(G1547&gt;$K$3,"Futuro","Atraso")</f>
        <v/>
      </c>
      <c r="P1547">
        <f>12*(YEAR(G1547)-YEAR($K$3))+(MONTH(G1547)-MONTH($K$3))</f>
        <v/>
      </c>
      <c r="Q1547" s="366">
        <f>IF(M1547="IBIRAPITANGA FASE 3",IF(O1547="Atraso",L1547,L1547/(1+$I$2)^P1547),IF(O1547="Atraso",L1547,L1547/(1+$I$1)^P1547))</f>
        <v/>
      </c>
      <c r="R1547">
        <f>IF(O1547="Atraso",$K$3-G1547,0)</f>
        <v/>
      </c>
      <c r="S1547">
        <f>IF(R1547&lt;=15,"Até 15",IF(R1547&lt;=30,"Entre 15 e 30",IF(R1547&lt;=60,"Entre 30 e 60",IF(R1547&lt;=90,"Entre 60 e 90",IF(R1547&lt;=120,"Entre 90 e 120",IF(R1547&lt;=150,"Entre 120 e 150",IF(R1547&lt;=180,"Entre 150 e 180","Superior a 180")))))))</f>
        <v/>
      </c>
    </row>
    <row r="1548">
      <c r="A1548" t="inlineStr">
        <is>
          <t>Q06L012</t>
        </is>
      </c>
      <c r="B1548" t="inlineStr">
        <is>
          <t>VANDERSON DIAS DA SILVA</t>
        </is>
      </c>
      <c r="C1548" t="n">
        <v>1</v>
      </c>
      <c r="D1548" t="inlineStr">
        <is>
          <t>IPCA</t>
        </is>
      </c>
      <c r="E1548" t="n">
        <v>0.009488792934583046</v>
      </c>
      <c r="F1548" t="inlineStr">
        <is>
          <t>MENSAL</t>
        </is>
      </c>
      <c r="G1548" t="n">
        <v>48625</v>
      </c>
      <c r="H1548" t="n">
        <v>48625</v>
      </c>
      <c r="I1548" t="n">
        <v>131</v>
      </c>
      <c r="J1548" t="inlineStr">
        <is>
          <t>CARTEIRA</t>
        </is>
      </c>
      <c r="K1548" t="inlineStr">
        <is>
          <t>CONTRATO</t>
        </is>
      </c>
      <c r="L1548" t="n">
        <v>3420.55</v>
      </c>
      <c r="M1548" t="inlineStr">
        <is>
          <t>IBIRAPITANGA FASE 3</t>
        </is>
      </c>
      <c r="N1548" s="142">
        <f>DATE(YEAR(G1548),MONTH(G1548),1)</f>
        <v/>
      </c>
      <c r="O1548" s="132">
        <f>IF(G1548&gt;$K$3,"Futuro","Atraso")</f>
        <v/>
      </c>
      <c r="P1548">
        <f>12*(YEAR(G1548)-YEAR($K$3))+(MONTH(G1548)-MONTH($K$3))</f>
        <v/>
      </c>
      <c r="Q1548" s="366">
        <f>IF(M1548="IBIRAPITANGA FASE 3",IF(O1548="Atraso",L1548,L1548/(1+$I$2)^P1548),IF(O1548="Atraso",L1548,L1548/(1+$I$1)^P1548))</f>
        <v/>
      </c>
      <c r="R1548">
        <f>IF(O1548="Atraso",$K$3-G1548,0)</f>
        <v/>
      </c>
      <c r="S1548">
        <f>IF(R1548&lt;=15,"Até 15",IF(R1548&lt;=30,"Entre 15 e 30",IF(R1548&lt;=60,"Entre 30 e 60",IF(R1548&lt;=90,"Entre 60 e 90",IF(R1548&lt;=120,"Entre 90 e 120",IF(R1548&lt;=150,"Entre 120 e 150",IF(R1548&lt;=180,"Entre 150 e 180","Superior a 180")))))))</f>
        <v/>
      </c>
    </row>
    <row r="1549">
      <c r="A1549" t="inlineStr">
        <is>
          <t>Q06L012</t>
        </is>
      </c>
      <c r="B1549" t="inlineStr">
        <is>
          <t>VANDERSON DIAS DA SILVA</t>
        </is>
      </c>
      <c r="C1549" t="n">
        <v>1</v>
      </c>
      <c r="D1549" t="inlineStr">
        <is>
          <t>IPCA</t>
        </is>
      </c>
      <c r="E1549" t="n">
        <v>0.009488792934583046</v>
      </c>
      <c r="F1549" t="inlineStr">
        <is>
          <t>MENSAL</t>
        </is>
      </c>
      <c r="G1549" t="n">
        <v>48653</v>
      </c>
      <c r="H1549" t="n">
        <v>48653</v>
      </c>
      <c r="I1549" t="n">
        <v>132</v>
      </c>
      <c r="J1549" t="inlineStr">
        <is>
          <t>CARTEIRA</t>
        </is>
      </c>
      <c r="K1549" t="inlineStr">
        <is>
          <t>CONTRATO</t>
        </is>
      </c>
      <c r="L1549" t="n">
        <v>3420.55</v>
      </c>
      <c r="M1549" t="inlineStr">
        <is>
          <t>IBIRAPITANGA FASE 3</t>
        </is>
      </c>
      <c r="N1549" s="142">
        <f>DATE(YEAR(G1549),MONTH(G1549),1)</f>
        <v/>
      </c>
      <c r="O1549" s="132">
        <f>IF(G1549&gt;$K$3,"Futuro","Atraso")</f>
        <v/>
      </c>
      <c r="P1549">
        <f>12*(YEAR(G1549)-YEAR($K$3))+(MONTH(G1549)-MONTH($K$3))</f>
        <v/>
      </c>
      <c r="Q1549" s="366">
        <f>IF(M1549="IBIRAPITANGA FASE 3",IF(O1549="Atraso",L1549,L1549/(1+$I$2)^P1549),IF(O1549="Atraso",L1549,L1549/(1+$I$1)^P1549))</f>
        <v/>
      </c>
      <c r="R1549">
        <f>IF(O1549="Atraso",$K$3-G1549,0)</f>
        <v/>
      </c>
      <c r="S1549">
        <f>IF(R1549&lt;=15,"Até 15",IF(R1549&lt;=30,"Entre 15 e 30",IF(R1549&lt;=60,"Entre 30 e 60",IF(R1549&lt;=90,"Entre 60 e 90",IF(R1549&lt;=120,"Entre 90 e 120",IF(R1549&lt;=150,"Entre 120 e 150",IF(R1549&lt;=180,"Entre 150 e 180","Superior a 180")))))))</f>
        <v/>
      </c>
    </row>
    <row r="1550">
      <c r="A1550" t="inlineStr">
        <is>
          <t>Q06L012</t>
        </is>
      </c>
      <c r="B1550" t="inlineStr">
        <is>
          <t>VANDERSON DIAS DA SILVA</t>
        </is>
      </c>
      <c r="C1550" t="n">
        <v>1</v>
      </c>
      <c r="D1550" t="inlineStr">
        <is>
          <t>IPCA</t>
        </is>
      </c>
      <c r="E1550" t="n">
        <v>0.009488792934583046</v>
      </c>
      <c r="F1550" t="inlineStr">
        <is>
          <t>MENSAL</t>
        </is>
      </c>
      <c r="G1550" t="n">
        <v>48684</v>
      </c>
      <c r="H1550" t="n">
        <v>48684</v>
      </c>
      <c r="I1550" t="n">
        <v>133</v>
      </c>
      <c r="J1550" t="inlineStr">
        <is>
          <t>CARTEIRA</t>
        </is>
      </c>
      <c r="K1550" t="inlineStr">
        <is>
          <t>CONTRATO</t>
        </is>
      </c>
      <c r="L1550" t="n">
        <v>3420.55</v>
      </c>
      <c r="M1550" t="inlineStr">
        <is>
          <t>IBIRAPITANGA FASE 3</t>
        </is>
      </c>
      <c r="N1550" s="142">
        <f>DATE(YEAR(G1550),MONTH(G1550),1)</f>
        <v/>
      </c>
      <c r="O1550" s="132">
        <f>IF(G1550&gt;$K$3,"Futuro","Atraso")</f>
        <v/>
      </c>
      <c r="P1550">
        <f>12*(YEAR(G1550)-YEAR($K$3))+(MONTH(G1550)-MONTH($K$3))</f>
        <v/>
      </c>
      <c r="Q1550" s="366">
        <f>IF(M1550="IBIRAPITANGA FASE 3",IF(O1550="Atraso",L1550,L1550/(1+$I$2)^P1550),IF(O1550="Atraso",L1550,L1550/(1+$I$1)^P1550))</f>
        <v/>
      </c>
      <c r="R1550">
        <f>IF(O1550="Atraso",$K$3-G1550,0)</f>
        <v/>
      </c>
      <c r="S1550">
        <f>IF(R1550&lt;=15,"Até 15",IF(R1550&lt;=30,"Entre 15 e 30",IF(R1550&lt;=60,"Entre 30 e 60",IF(R1550&lt;=90,"Entre 60 e 90",IF(R1550&lt;=120,"Entre 90 e 120",IF(R1550&lt;=150,"Entre 120 e 150",IF(R1550&lt;=180,"Entre 150 e 180","Superior a 180")))))))</f>
        <v/>
      </c>
    </row>
    <row r="1551">
      <c r="A1551" t="inlineStr">
        <is>
          <t>Q06L012</t>
        </is>
      </c>
      <c r="B1551" t="inlineStr">
        <is>
          <t>VANDERSON DIAS DA SILVA</t>
        </is>
      </c>
      <c r="C1551" t="n">
        <v>1</v>
      </c>
      <c r="D1551" t="inlineStr">
        <is>
          <t>IPCA</t>
        </is>
      </c>
      <c r="E1551" t="n">
        <v>0.009488792934583046</v>
      </c>
      <c r="F1551" t="inlineStr">
        <is>
          <t>MENSAL</t>
        </is>
      </c>
      <c r="G1551" t="n">
        <v>48714</v>
      </c>
      <c r="H1551" t="n">
        <v>48714</v>
      </c>
      <c r="I1551" t="n">
        <v>134</v>
      </c>
      <c r="J1551" t="inlineStr">
        <is>
          <t>CARTEIRA</t>
        </is>
      </c>
      <c r="K1551" t="inlineStr">
        <is>
          <t>CONTRATO</t>
        </is>
      </c>
      <c r="L1551" t="n">
        <v>3420.55</v>
      </c>
      <c r="M1551" t="inlineStr">
        <is>
          <t>IBIRAPITANGA FASE 3</t>
        </is>
      </c>
      <c r="N1551" s="142">
        <f>DATE(YEAR(G1551),MONTH(G1551),1)</f>
        <v/>
      </c>
      <c r="O1551" s="132">
        <f>IF(G1551&gt;$K$3,"Futuro","Atraso")</f>
        <v/>
      </c>
      <c r="P1551">
        <f>12*(YEAR(G1551)-YEAR($K$3))+(MONTH(G1551)-MONTH($K$3))</f>
        <v/>
      </c>
      <c r="Q1551" s="366">
        <f>IF(M1551="IBIRAPITANGA FASE 3",IF(O1551="Atraso",L1551,L1551/(1+$I$2)^P1551),IF(O1551="Atraso",L1551,L1551/(1+$I$1)^P1551))</f>
        <v/>
      </c>
      <c r="R1551">
        <f>IF(O1551="Atraso",$K$3-G1551,0)</f>
        <v/>
      </c>
      <c r="S1551">
        <f>IF(R1551&lt;=15,"Até 15",IF(R1551&lt;=30,"Entre 15 e 30",IF(R1551&lt;=60,"Entre 30 e 60",IF(R1551&lt;=90,"Entre 60 e 90",IF(R1551&lt;=120,"Entre 90 e 120",IF(R1551&lt;=150,"Entre 120 e 150",IF(R1551&lt;=180,"Entre 150 e 180","Superior a 180")))))))</f>
        <v/>
      </c>
    </row>
    <row r="1552">
      <c r="A1552" t="inlineStr">
        <is>
          <t>Q06L012</t>
        </is>
      </c>
      <c r="B1552" t="inlineStr">
        <is>
          <t>VANDERSON DIAS DA SILVA</t>
        </is>
      </c>
      <c r="C1552" t="n">
        <v>1</v>
      </c>
      <c r="D1552" t="inlineStr">
        <is>
          <t>IPCA</t>
        </is>
      </c>
      <c r="E1552" t="n">
        <v>0.009488792934583046</v>
      </c>
      <c r="F1552" t="inlineStr">
        <is>
          <t>MENSAL</t>
        </is>
      </c>
      <c r="G1552" t="n">
        <v>48745</v>
      </c>
      <c r="H1552" t="n">
        <v>48745</v>
      </c>
      <c r="I1552" t="n">
        <v>135</v>
      </c>
      <c r="J1552" t="inlineStr">
        <is>
          <t>CARTEIRA</t>
        </is>
      </c>
      <c r="K1552" t="inlineStr">
        <is>
          <t>CONTRATO</t>
        </is>
      </c>
      <c r="L1552" t="n">
        <v>3420.55</v>
      </c>
      <c r="M1552" t="inlineStr">
        <is>
          <t>IBIRAPITANGA FASE 3</t>
        </is>
      </c>
      <c r="N1552" s="142">
        <f>DATE(YEAR(G1552),MONTH(G1552),1)</f>
        <v/>
      </c>
      <c r="O1552" s="132">
        <f>IF(G1552&gt;$K$3,"Futuro","Atraso")</f>
        <v/>
      </c>
      <c r="P1552">
        <f>12*(YEAR(G1552)-YEAR($K$3))+(MONTH(G1552)-MONTH($K$3))</f>
        <v/>
      </c>
      <c r="Q1552" s="366">
        <f>IF(M1552="IBIRAPITANGA FASE 3",IF(O1552="Atraso",L1552,L1552/(1+$I$2)^P1552),IF(O1552="Atraso",L1552,L1552/(1+$I$1)^P1552))</f>
        <v/>
      </c>
      <c r="R1552">
        <f>IF(O1552="Atraso",$K$3-G1552,0)</f>
        <v/>
      </c>
      <c r="S1552">
        <f>IF(R1552&lt;=15,"Até 15",IF(R1552&lt;=30,"Entre 15 e 30",IF(R1552&lt;=60,"Entre 30 e 60",IF(R1552&lt;=90,"Entre 60 e 90",IF(R1552&lt;=120,"Entre 90 e 120",IF(R1552&lt;=150,"Entre 120 e 150",IF(R1552&lt;=180,"Entre 150 e 180","Superior a 180")))))))</f>
        <v/>
      </c>
    </row>
    <row r="1553">
      <c r="A1553" t="inlineStr">
        <is>
          <t>Q06L012</t>
        </is>
      </c>
      <c r="B1553" t="inlineStr">
        <is>
          <t>VANDERSON DIAS DA SILVA</t>
        </is>
      </c>
      <c r="C1553" t="n">
        <v>1</v>
      </c>
      <c r="D1553" t="inlineStr">
        <is>
          <t>IPCA</t>
        </is>
      </c>
      <c r="E1553" t="n">
        <v>0.009488792934583046</v>
      </c>
      <c r="F1553" t="inlineStr">
        <is>
          <t>MENSAL</t>
        </is>
      </c>
      <c r="G1553" t="n">
        <v>48775</v>
      </c>
      <c r="H1553" t="n">
        <v>48775</v>
      </c>
      <c r="I1553" t="n">
        <v>136</v>
      </c>
      <c r="J1553" t="inlineStr">
        <is>
          <t>CARTEIRA</t>
        </is>
      </c>
      <c r="K1553" t="inlineStr">
        <is>
          <t>CONTRATO</t>
        </is>
      </c>
      <c r="L1553" t="n">
        <v>3420.55</v>
      </c>
      <c r="M1553" t="inlineStr">
        <is>
          <t>IBIRAPITANGA FASE 3</t>
        </is>
      </c>
      <c r="N1553" s="142">
        <f>DATE(YEAR(G1553),MONTH(G1553),1)</f>
        <v/>
      </c>
      <c r="O1553" s="132">
        <f>IF(G1553&gt;$K$3,"Futuro","Atraso")</f>
        <v/>
      </c>
      <c r="P1553">
        <f>12*(YEAR(G1553)-YEAR($K$3))+(MONTH(G1553)-MONTH($K$3))</f>
        <v/>
      </c>
      <c r="Q1553" s="366">
        <f>IF(M1553="IBIRAPITANGA FASE 3",IF(O1553="Atraso",L1553,L1553/(1+$I$2)^P1553),IF(O1553="Atraso",L1553,L1553/(1+$I$1)^P1553))</f>
        <v/>
      </c>
      <c r="R1553">
        <f>IF(O1553="Atraso",$K$3-G1553,0)</f>
        <v/>
      </c>
      <c r="S1553">
        <f>IF(R1553&lt;=15,"Até 15",IF(R1553&lt;=30,"Entre 15 e 30",IF(R1553&lt;=60,"Entre 30 e 60",IF(R1553&lt;=90,"Entre 60 e 90",IF(R1553&lt;=120,"Entre 90 e 120",IF(R1553&lt;=150,"Entre 120 e 150",IF(R1553&lt;=180,"Entre 150 e 180","Superior a 180")))))))</f>
        <v/>
      </c>
    </row>
    <row r="1554">
      <c r="A1554" t="inlineStr">
        <is>
          <t>Q06L012</t>
        </is>
      </c>
      <c r="B1554" t="inlineStr">
        <is>
          <t>VANDERSON DIAS DA SILVA</t>
        </is>
      </c>
      <c r="C1554" t="n">
        <v>1</v>
      </c>
      <c r="D1554" t="inlineStr">
        <is>
          <t>IPCA</t>
        </is>
      </c>
      <c r="E1554" t="n">
        <v>0.009488792934583046</v>
      </c>
      <c r="F1554" t="inlineStr">
        <is>
          <t>MENSAL</t>
        </is>
      </c>
      <c r="G1554" t="n">
        <v>48806</v>
      </c>
      <c r="H1554" t="n">
        <v>48806</v>
      </c>
      <c r="I1554" t="n">
        <v>137</v>
      </c>
      <c r="J1554" t="inlineStr">
        <is>
          <t>CARTEIRA</t>
        </is>
      </c>
      <c r="K1554" t="inlineStr">
        <is>
          <t>CONTRATO</t>
        </is>
      </c>
      <c r="L1554" t="n">
        <v>3420.55</v>
      </c>
      <c r="M1554" t="inlineStr">
        <is>
          <t>IBIRAPITANGA FASE 3</t>
        </is>
      </c>
      <c r="N1554" s="142">
        <f>DATE(YEAR(G1554),MONTH(G1554),1)</f>
        <v/>
      </c>
      <c r="O1554" s="132">
        <f>IF(G1554&gt;$K$3,"Futuro","Atraso")</f>
        <v/>
      </c>
      <c r="P1554">
        <f>12*(YEAR(G1554)-YEAR($K$3))+(MONTH(G1554)-MONTH($K$3))</f>
        <v/>
      </c>
      <c r="Q1554" s="366">
        <f>IF(M1554="IBIRAPITANGA FASE 3",IF(O1554="Atraso",L1554,L1554/(1+$I$2)^P1554),IF(O1554="Atraso",L1554,L1554/(1+$I$1)^P1554))</f>
        <v/>
      </c>
      <c r="R1554">
        <f>IF(O1554="Atraso",$K$3-G1554,0)</f>
        <v/>
      </c>
      <c r="S1554">
        <f>IF(R1554&lt;=15,"Até 15",IF(R1554&lt;=30,"Entre 15 e 30",IF(R1554&lt;=60,"Entre 30 e 60",IF(R1554&lt;=90,"Entre 60 e 90",IF(R1554&lt;=120,"Entre 90 e 120",IF(R1554&lt;=150,"Entre 120 e 150",IF(R1554&lt;=180,"Entre 150 e 180","Superior a 180")))))))</f>
        <v/>
      </c>
    </row>
    <row r="1555">
      <c r="A1555" t="inlineStr">
        <is>
          <t>Q06L012</t>
        </is>
      </c>
      <c r="B1555" t="inlineStr">
        <is>
          <t>VANDERSON DIAS DA SILVA</t>
        </is>
      </c>
      <c r="C1555" t="n">
        <v>1</v>
      </c>
      <c r="D1555" t="inlineStr">
        <is>
          <t>IPCA</t>
        </is>
      </c>
      <c r="E1555" t="n">
        <v>0.009488792934583046</v>
      </c>
      <c r="F1555" t="inlineStr">
        <is>
          <t>MENSAL</t>
        </is>
      </c>
      <c r="G1555" t="n">
        <v>48837</v>
      </c>
      <c r="H1555" t="n">
        <v>48837</v>
      </c>
      <c r="I1555" t="n">
        <v>138</v>
      </c>
      <c r="J1555" t="inlineStr">
        <is>
          <t>CARTEIRA</t>
        </is>
      </c>
      <c r="K1555" t="inlineStr">
        <is>
          <t>CONTRATO</t>
        </is>
      </c>
      <c r="L1555" t="n">
        <v>3420.55</v>
      </c>
      <c r="M1555" t="inlineStr">
        <is>
          <t>IBIRAPITANGA FASE 3</t>
        </is>
      </c>
      <c r="N1555" s="142">
        <f>DATE(YEAR(G1555),MONTH(G1555),1)</f>
        <v/>
      </c>
      <c r="O1555" s="132">
        <f>IF(G1555&gt;$K$3,"Futuro","Atraso")</f>
        <v/>
      </c>
      <c r="P1555">
        <f>12*(YEAR(G1555)-YEAR($K$3))+(MONTH(G1555)-MONTH($K$3))</f>
        <v/>
      </c>
      <c r="Q1555" s="366">
        <f>IF(M1555="IBIRAPITANGA FASE 3",IF(O1555="Atraso",L1555,L1555/(1+$I$2)^P1555),IF(O1555="Atraso",L1555,L1555/(1+$I$1)^P1555))</f>
        <v/>
      </c>
      <c r="R1555">
        <f>IF(O1555="Atraso",$K$3-G1555,0)</f>
        <v/>
      </c>
      <c r="S1555">
        <f>IF(R1555&lt;=15,"Até 15",IF(R1555&lt;=30,"Entre 15 e 30",IF(R1555&lt;=60,"Entre 30 e 60",IF(R1555&lt;=90,"Entre 60 e 90",IF(R1555&lt;=120,"Entre 90 e 120",IF(R1555&lt;=150,"Entre 120 e 150",IF(R1555&lt;=180,"Entre 150 e 180","Superior a 180")))))))</f>
        <v/>
      </c>
    </row>
    <row r="1556">
      <c r="A1556" t="inlineStr">
        <is>
          <t>Q06L012</t>
        </is>
      </c>
      <c r="B1556" t="inlineStr">
        <is>
          <t>VANDERSON DIAS DA SILVA</t>
        </is>
      </c>
      <c r="C1556" t="n">
        <v>1</v>
      </c>
      <c r="D1556" t="inlineStr">
        <is>
          <t>IPCA</t>
        </is>
      </c>
      <c r="E1556" t="n">
        <v>0.009488792934583046</v>
      </c>
      <c r="F1556" t="inlineStr">
        <is>
          <t>MENSAL</t>
        </is>
      </c>
      <c r="G1556" t="n">
        <v>48867</v>
      </c>
      <c r="H1556" t="n">
        <v>48867</v>
      </c>
      <c r="I1556" t="n">
        <v>139</v>
      </c>
      <c r="J1556" t="inlineStr">
        <is>
          <t>CARTEIRA</t>
        </is>
      </c>
      <c r="K1556" t="inlineStr">
        <is>
          <t>CONTRATO</t>
        </is>
      </c>
      <c r="L1556" t="n">
        <v>3420.55</v>
      </c>
      <c r="M1556" t="inlineStr">
        <is>
          <t>IBIRAPITANGA FASE 3</t>
        </is>
      </c>
      <c r="N1556" s="142">
        <f>DATE(YEAR(G1556),MONTH(G1556),1)</f>
        <v/>
      </c>
      <c r="O1556" s="132">
        <f>IF(G1556&gt;$K$3,"Futuro","Atraso")</f>
        <v/>
      </c>
      <c r="P1556">
        <f>12*(YEAR(G1556)-YEAR($K$3))+(MONTH(G1556)-MONTH($K$3))</f>
        <v/>
      </c>
      <c r="Q1556" s="366">
        <f>IF(M1556="IBIRAPITANGA FASE 3",IF(O1556="Atraso",L1556,L1556/(1+$I$2)^P1556),IF(O1556="Atraso",L1556,L1556/(1+$I$1)^P1556))</f>
        <v/>
      </c>
      <c r="R1556">
        <f>IF(O1556="Atraso",$K$3-G1556,0)</f>
        <v/>
      </c>
      <c r="S1556">
        <f>IF(R1556&lt;=15,"Até 15",IF(R1556&lt;=30,"Entre 15 e 30",IF(R1556&lt;=60,"Entre 30 e 60",IF(R1556&lt;=90,"Entre 60 e 90",IF(R1556&lt;=120,"Entre 90 e 120",IF(R1556&lt;=150,"Entre 120 e 150",IF(R1556&lt;=180,"Entre 150 e 180","Superior a 180")))))))</f>
        <v/>
      </c>
    </row>
    <row r="1557">
      <c r="A1557" t="inlineStr">
        <is>
          <t>Q06L012</t>
        </is>
      </c>
      <c r="B1557" t="inlineStr">
        <is>
          <t>VANDERSON DIAS DA SILVA</t>
        </is>
      </c>
      <c r="C1557" t="n">
        <v>1</v>
      </c>
      <c r="D1557" t="inlineStr">
        <is>
          <t>IPCA</t>
        </is>
      </c>
      <c r="E1557" t="n">
        <v>0.009488792934583046</v>
      </c>
      <c r="F1557" t="inlineStr">
        <is>
          <t>MENSAL</t>
        </is>
      </c>
      <c r="G1557" t="n">
        <v>48898</v>
      </c>
      <c r="H1557" t="n">
        <v>48898</v>
      </c>
      <c r="I1557" t="n">
        <v>140</v>
      </c>
      <c r="J1557" t="inlineStr">
        <is>
          <t>CARTEIRA</t>
        </is>
      </c>
      <c r="K1557" t="inlineStr">
        <is>
          <t>CONTRATO</t>
        </is>
      </c>
      <c r="L1557" t="n">
        <v>3420.55</v>
      </c>
      <c r="M1557" t="inlineStr">
        <is>
          <t>IBIRAPITANGA FASE 3</t>
        </is>
      </c>
      <c r="N1557" s="142">
        <f>DATE(YEAR(G1557),MONTH(G1557),1)</f>
        <v/>
      </c>
      <c r="O1557" s="132">
        <f>IF(G1557&gt;$K$3,"Futuro","Atraso")</f>
        <v/>
      </c>
      <c r="P1557">
        <f>12*(YEAR(G1557)-YEAR($K$3))+(MONTH(G1557)-MONTH($K$3))</f>
        <v/>
      </c>
      <c r="Q1557" s="366">
        <f>IF(M1557="IBIRAPITANGA FASE 3",IF(O1557="Atraso",L1557,L1557/(1+$I$2)^P1557),IF(O1557="Atraso",L1557,L1557/(1+$I$1)^P1557))</f>
        <v/>
      </c>
      <c r="R1557">
        <f>IF(O1557="Atraso",$K$3-G1557,0)</f>
        <v/>
      </c>
      <c r="S1557">
        <f>IF(R1557&lt;=15,"Até 15",IF(R1557&lt;=30,"Entre 15 e 30",IF(R1557&lt;=60,"Entre 30 e 60",IF(R1557&lt;=90,"Entre 60 e 90",IF(R1557&lt;=120,"Entre 90 e 120",IF(R1557&lt;=150,"Entre 120 e 150",IF(R1557&lt;=180,"Entre 150 e 180","Superior a 180")))))))</f>
        <v/>
      </c>
    </row>
    <row r="1558">
      <c r="A1558" t="inlineStr">
        <is>
          <t>Q06L012</t>
        </is>
      </c>
      <c r="B1558" t="inlineStr">
        <is>
          <t>VANDERSON DIAS DA SILVA</t>
        </is>
      </c>
      <c r="C1558" t="n">
        <v>1</v>
      </c>
      <c r="D1558" t="inlineStr">
        <is>
          <t>IPCA</t>
        </is>
      </c>
      <c r="E1558" t="n">
        <v>0.009488792934583046</v>
      </c>
      <c r="F1558" t="inlineStr">
        <is>
          <t>MENSAL</t>
        </is>
      </c>
      <c r="G1558" t="n">
        <v>48928</v>
      </c>
      <c r="H1558" t="n">
        <v>48928</v>
      </c>
      <c r="I1558" t="n">
        <v>141</v>
      </c>
      <c r="J1558" t="inlineStr">
        <is>
          <t>CARTEIRA</t>
        </is>
      </c>
      <c r="K1558" t="inlineStr">
        <is>
          <t>CONTRATO</t>
        </is>
      </c>
      <c r="L1558" t="n">
        <v>3420.55</v>
      </c>
      <c r="M1558" t="inlineStr">
        <is>
          <t>IBIRAPITANGA FASE 3</t>
        </is>
      </c>
      <c r="N1558" s="142">
        <f>DATE(YEAR(G1558),MONTH(G1558),1)</f>
        <v/>
      </c>
      <c r="O1558" s="132">
        <f>IF(G1558&gt;$K$3,"Futuro","Atraso")</f>
        <v/>
      </c>
      <c r="P1558">
        <f>12*(YEAR(G1558)-YEAR($K$3))+(MONTH(G1558)-MONTH($K$3))</f>
        <v/>
      </c>
      <c r="Q1558" s="366">
        <f>IF(M1558="IBIRAPITANGA FASE 3",IF(O1558="Atraso",L1558,L1558/(1+$I$2)^P1558),IF(O1558="Atraso",L1558,L1558/(1+$I$1)^P1558))</f>
        <v/>
      </c>
      <c r="R1558">
        <f>IF(O1558="Atraso",$K$3-G1558,0)</f>
        <v/>
      </c>
      <c r="S1558">
        <f>IF(R1558&lt;=15,"Até 15",IF(R1558&lt;=30,"Entre 15 e 30",IF(R1558&lt;=60,"Entre 30 e 60",IF(R1558&lt;=90,"Entre 60 e 90",IF(R1558&lt;=120,"Entre 90 e 120",IF(R1558&lt;=150,"Entre 120 e 150",IF(R1558&lt;=180,"Entre 150 e 180","Superior a 180")))))))</f>
        <v/>
      </c>
    </row>
    <row r="1559">
      <c r="A1559" t="inlineStr">
        <is>
          <t>Q06L012</t>
        </is>
      </c>
      <c r="B1559" t="inlineStr">
        <is>
          <t>VANDERSON DIAS DA SILVA</t>
        </is>
      </c>
      <c r="C1559" t="n">
        <v>1</v>
      </c>
      <c r="D1559" t="inlineStr">
        <is>
          <t>IPCA</t>
        </is>
      </c>
      <c r="E1559" t="n">
        <v>0.009488792934583046</v>
      </c>
      <c r="F1559" t="inlineStr">
        <is>
          <t>MENSAL</t>
        </is>
      </c>
      <c r="G1559" t="n">
        <v>48959</v>
      </c>
      <c r="H1559" t="n">
        <v>48959</v>
      </c>
      <c r="I1559" t="n">
        <v>142</v>
      </c>
      <c r="J1559" t="inlineStr">
        <is>
          <t>CARTEIRA</t>
        </is>
      </c>
      <c r="K1559" t="inlineStr">
        <is>
          <t>CONTRATO</t>
        </is>
      </c>
      <c r="L1559" t="n">
        <v>3420.55</v>
      </c>
      <c r="M1559" t="inlineStr">
        <is>
          <t>IBIRAPITANGA FASE 3</t>
        </is>
      </c>
      <c r="N1559" s="142">
        <f>DATE(YEAR(G1559),MONTH(G1559),1)</f>
        <v/>
      </c>
      <c r="O1559" s="132">
        <f>IF(G1559&gt;$K$3,"Futuro","Atraso")</f>
        <v/>
      </c>
      <c r="P1559">
        <f>12*(YEAR(G1559)-YEAR($K$3))+(MONTH(G1559)-MONTH($K$3))</f>
        <v/>
      </c>
      <c r="Q1559" s="366">
        <f>IF(M1559="IBIRAPITANGA FASE 3",IF(O1559="Atraso",L1559,L1559/(1+$I$2)^P1559),IF(O1559="Atraso",L1559,L1559/(1+$I$1)^P1559))</f>
        <v/>
      </c>
      <c r="R1559">
        <f>IF(O1559="Atraso",$K$3-G1559,0)</f>
        <v/>
      </c>
      <c r="S1559">
        <f>IF(R1559&lt;=15,"Até 15",IF(R1559&lt;=30,"Entre 15 e 30",IF(R1559&lt;=60,"Entre 30 e 60",IF(R1559&lt;=90,"Entre 60 e 90",IF(R1559&lt;=120,"Entre 90 e 120",IF(R1559&lt;=150,"Entre 120 e 150",IF(R1559&lt;=180,"Entre 150 e 180","Superior a 180")))))))</f>
        <v/>
      </c>
    </row>
    <row r="1560">
      <c r="A1560" t="inlineStr">
        <is>
          <t>Q06L012</t>
        </is>
      </c>
      <c r="B1560" t="inlineStr">
        <is>
          <t>VANDERSON DIAS DA SILVA</t>
        </is>
      </c>
      <c r="C1560" t="n">
        <v>1</v>
      </c>
      <c r="D1560" t="inlineStr">
        <is>
          <t>IPCA</t>
        </is>
      </c>
      <c r="E1560" t="n">
        <v>0.009488792934583046</v>
      </c>
      <c r="F1560" t="inlineStr">
        <is>
          <t>MENSAL</t>
        </is>
      </c>
      <c r="G1560" t="n">
        <v>48990</v>
      </c>
      <c r="H1560" t="n">
        <v>48990</v>
      </c>
      <c r="I1560" t="n">
        <v>143</v>
      </c>
      <c r="J1560" t="inlineStr">
        <is>
          <t>CARTEIRA</t>
        </is>
      </c>
      <c r="K1560" t="inlineStr">
        <is>
          <t>CONTRATO</t>
        </is>
      </c>
      <c r="L1560" t="n">
        <v>3420.55</v>
      </c>
      <c r="M1560" t="inlineStr">
        <is>
          <t>IBIRAPITANGA FASE 3</t>
        </is>
      </c>
      <c r="N1560" s="142">
        <f>DATE(YEAR(G1560),MONTH(G1560),1)</f>
        <v/>
      </c>
      <c r="O1560" s="132">
        <f>IF(G1560&gt;$K$3,"Futuro","Atraso")</f>
        <v/>
      </c>
      <c r="P1560">
        <f>12*(YEAR(G1560)-YEAR($K$3))+(MONTH(G1560)-MONTH($K$3))</f>
        <v/>
      </c>
      <c r="Q1560" s="366">
        <f>IF(M1560="IBIRAPITANGA FASE 3",IF(O1560="Atraso",L1560,L1560/(1+$I$2)^P1560),IF(O1560="Atraso",L1560,L1560/(1+$I$1)^P1560))</f>
        <v/>
      </c>
      <c r="R1560">
        <f>IF(O1560="Atraso",$K$3-G1560,0)</f>
        <v/>
      </c>
      <c r="S1560">
        <f>IF(R1560&lt;=15,"Até 15",IF(R1560&lt;=30,"Entre 15 e 30",IF(R1560&lt;=60,"Entre 30 e 60",IF(R1560&lt;=90,"Entre 60 e 90",IF(R1560&lt;=120,"Entre 90 e 120",IF(R1560&lt;=150,"Entre 120 e 150",IF(R1560&lt;=180,"Entre 150 e 180","Superior a 180")))))))</f>
        <v/>
      </c>
    </row>
    <row r="1561">
      <c r="A1561" t="inlineStr">
        <is>
          <t>Q06L012</t>
        </is>
      </c>
      <c r="B1561" t="inlineStr">
        <is>
          <t>VANDERSON DIAS DA SILVA</t>
        </is>
      </c>
      <c r="C1561" t="n">
        <v>1</v>
      </c>
      <c r="D1561" t="inlineStr">
        <is>
          <t>IPCA</t>
        </is>
      </c>
      <c r="E1561" t="n">
        <v>0.009488792934583046</v>
      </c>
      <c r="F1561" t="inlineStr">
        <is>
          <t>MENSAL</t>
        </is>
      </c>
      <c r="G1561" t="n">
        <v>49018</v>
      </c>
      <c r="H1561" t="n">
        <v>49018</v>
      </c>
      <c r="I1561" t="n">
        <v>144</v>
      </c>
      <c r="J1561" t="inlineStr">
        <is>
          <t>CARTEIRA</t>
        </is>
      </c>
      <c r="K1561" t="inlineStr">
        <is>
          <t>CONTRATO</t>
        </is>
      </c>
      <c r="L1561" t="n">
        <v>3420.55</v>
      </c>
      <c r="M1561" t="inlineStr">
        <is>
          <t>IBIRAPITANGA FASE 3</t>
        </is>
      </c>
      <c r="N1561" s="142">
        <f>DATE(YEAR(G1561),MONTH(G1561),1)</f>
        <v/>
      </c>
      <c r="O1561" s="132">
        <f>IF(G1561&gt;$K$3,"Futuro","Atraso")</f>
        <v/>
      </c>
      <c r="P1561">
        <f>12*(YEAR(G1561)-YEAR($K$3))+(MONTH(G1561)-MONTH($K$3))</f>
        <v/>
      </c>
      <c r="Q1561" s="366">
        <f>IF(M1561="IBIRAPITANGA FASE 3",IF(O1561="Atraso",L1561,L1561/(1+$I$2)^P1561),IF(O1561="Atraso",L1561,L1561/(1+$I$1)^P1561))</f>
        <v/>
      </c>
      <c r="R1561">
        <f>IF(O1561="Atraso",$K$3-G1561,0)</f>
        <v/>
      </c>
      <c r="S1561">
        <f>IF(R1561&lt;=15,"Até 15",IF(R1561&lt;=30,"Entre 15 e 30",IF(R1561&lt;=60,"Entre 30 e 60",IF(R1561&lt;=90,"Entre 60 e 90",IF(R1561&lt;=120,"Entre 90 e 120",IF(R1561&lt;=150,"Entre 120 e 150",IF(R1561&lt;=180,"Entre 150 e 180","Superior a 180")))))))</f>
        <v/>
      </c>
    </row>
    <row r="1562">
      <c r="A1562" t="inlineStr">
        <is>
          <t>Q06L012</t>
        </is>
      </c>
      <c r="B1562" t="inlineStr">
        <is>
          <t>VANDERSON DIAS DA SILVA</t>
        </is>
      </c>
      <c r="C1562" t="n">
        <v>1</v>
      </c>
      <c r="D1562" t="inlineStr">
        <is>
          <t>IPCA</t>
        </is>
      </c>
      <c r="E1562" t="n">
        <v>0.009488792934583046</v>
      </c>
      <c r="F1562" t="inlineStr">
        <is>
          <t>MENSAL</t>
        </is>
      </c>
      <c r="G1562" t="n">
        <v>49049</v>
      </c>
      <c r="H1562" t="n">
        <v>49049</v>
      </c>
      <c r="I1562" t="n">
        <v>145</v>
      </c>
      <c r="J1562" t="inlineStr">
        <is>
          <t>CARTEIRA</t>
        </is>
      </c>
      <c r="K1562" t="inlineStr">
        <is>
          <t>CONTRATO</t>
        </is>
      </c>
      <c r="L1562" t="n">
        <v>3420.55</v>
      </c>
      <c r="M1562" t="inlineStr">
        <is>
          <t>IBIRAPITANGA FASE 3</t>
        </is>
      </c>
      <c r="N1562" s="142">
        <f>DATE(YEAR(G1562),MONTH(G1562),1)</f>
        <v/>
      </c>
      <c r="O1562" s="132">
        <f>IF(G1562&gt;$K$3,"Futuro","Atraso")</f>
        <v/>
      </c>
      <c r="P1562">
        <f>12*(YEAR(G1562)-YEAR($K$3))+(MONTH(G1562)-MONTH($K$3))</f>
        <v/>
      </c>
      <c r="Q1562" s="366">
        <f>IF(M1562="IBIRAPITANGA FASE 3",IF(O1562="Atraso",L1562,L1562/(1+$I$2)^P1562),IF(O1562="Atraso",L1562,L1562/(1+$I$1)^P1562))</f>
        <v/>
      </c>
      <c r="R1562">
        <f>IF(O1562="Atraso",$K$3-G1562,0)</f>
        <v/>
      </c>
      <c r="S1562">
        <f>IF(R1562&lt;=15,"Até 15",IF(R1562&lt;=30,"Entre 15 e 30",IF(R1562&lt;=60,"Entre 30 e 60",IF(R1562&lt;=90,"Entre 60 e 90",IF(R1562&lt;=120,"Entre 90 e 120",IF(R1562&lt;=150,"Entre 120 e 150",IF(R1562&lt;=180,"Entre 150 e 180","Superior a 180")))))))</f>
        <v/>
      </c>
    </row>
    <row r="1563">
      <c r="A1563" t="inlineStr">
        <is>
          <t>Q06L012</t>
        </is>
      </c>
      <c r="B1563" t="inlineStr">
        <is>
          <t>VANDERSON DIAS DA SILVA</t>
        </is>
      </c>
      <c r="C1563" t="n">
        <v>1</v>
      </c>
      <c r="D1563" t="inlineStr">
        <is>
          <t>IPCA</t>
        </is>
      </c>
      <c r="E1563" t="n">
        <v>0.009488792934583046</v>
      </c>
      <c r="F1563" t="inlineStr">
        <is>
          <t>MENSAL</t>
        </is>
      </c>
      <c r="G1563" t="n">
        <v>49079</v>
      </c>
      <c r="H1563" t="n">
        <v>49079</v>
      </c>
      <c r="I1563" t="n">
        <v>146</v>
      </c>
      <c r="J1563" t="inlineStr">
        <is>
          <t>CARTEIRA</t>
        </is>
      </c>
      <c r="K1563" t="inlineStr">
        <is>
          <t>CONTRATO</t>
        </is>
      </c>
      <c r="L1563" t="n">
        <v>3420.55</v>
      </c>
      <c r="M1563" t="inlineStr">
        <is>
          <t>IBIRAPITANGA FASE 3</t>
        </is>
      </c>
      <c r="N1563" s="142">
        <f>DATE(YEAR(G1563),MONTH(G1563),1)</f>
        <v/>
      </c>
      <c r="O1563" s="132">
        <f>IF(G1563&gt;$K$3,"Futuro","Atraso")</f>
        <v/>
      </c>
      <c r="P1563">
        <f>12*(YEAR(G1563)-YEAR($K$3))+(MONTH(G1563)-MONTH($K$3))</f>
        <v/>
      </c>
      <c r="Q1563" s="366">
        <f>IF(M1563="IBIRAPITANGA FASE 3",IF(O1563="Atraso",L1563,L1563/(1+$I$2)^P1563),IF(O1563="Atraso",L1563,L1563/(1+$I$1)^P1563))</f>
        <v/>
      </c>
      <c r="R1563">
        <f>IF(O1563="Atraso",$K$3-G1563,0)</f>
        <v/>
      </c>
      <c r="S1563">
        <f>IF(R1563&lt;=15,"Até 15",IF(R1563&lt;=30,"Entre 15 e 30",IF(R1563&lt;=60,"Entre 30 e 60",IF(R1563&lt;=90,"Entre 60 e 90",IF(R1563&lt;=120,"Entre 90 e 120",IF(R1563&lt;=150,"Entre 120 e 150",IF(R1563&lt;=180,"Entre 150 e 180","Superior a 180")))))))</f>
        <v/>
      </c>
    </row>
    <row r="1564">
      <c r="A1564" t="inlineStr">
        <is>
          <t>Q06L012</t>
        </is>
      </c>
      <c r="B1564" t="inlineStr">
        <is>
          <t>VANDERSON DIAS DA SILVA</t>
        </is>
      </c>
      <c r="C1564" t="n">
        <v>1</v>
      </c>
      <c r="D1564" t="inlineStr">
        <is>
          <t>IPCA</t>
        </is>
      </c>
      <c r="E1564" t="n">
        <v>0.009488792934583046</v>
      </c>
      <c r="F1564" t="inlineStr">
        <is>
          <t>MENSAL</t>
        </is>
      </c>
      <c r="G1564" t="n">
        <v>49110</v>
      </c>
      <c r="H1564" t="n">
        <v>49110</v>
      </c>
      <c r="I1564" t="n">
        <v>147</v>
      </c>
      <c r="J1564" t="inlineStr">
        <is>
          <t>CARTEIRA</t>
        </is>
      </c>
      <c r="K1564" t="inlineStr">
        <is>
          <t>CONTRATO</t>
        </is>
      </c>
      <c r="L1564" t="n">
        <v>3420.55</v>
      </c>
      <c r="M1564" t="inlineStr">
        <is>
          <t>IBIRAPITANGA FASE 3</t>
        </is>
      </c>
      <c r="N1564" s="142">
        <f>DATE(YEAR(G1564),MONTH(G1564),1)</f>
        <v/>
      </c>
      <c r="O1564" s="132">
        <f>IF(G1564&gt;$K$3,"Futuro","Atraso")</f>
        <v/>
      </c>
      <c r="P1564">
        <f>12*(YEAR(G1564)-YEAR($K$3))+(MONTH(G1564)-MONTH($K$3))</f>
        <v/>
      </c>
      <c r="Q1564" s="366">
        <f>IF(M1564="IBIRAPITANGA FASE 3",IF(O1564="Atraso",L1564,L1564/(1+$I$2)^P1564),IF(O1564="Atraso",L1564,L1564/(1+$I$1)^P1564))</f>
        <v/>
      </c>
      <c r="R1564">
        <f>IF(O1564="Atraso",$K$3-G1564,0)</f>
        <v/>
      </c>
      <c r="S1564">
        <f>IF(R1564&lt;=15,"Até 15",IF(R1564&lt;=30,"Entre 15 e 30",IF(R1564&lt;=60,"Entre 30 e 60",IF(R1564&lt;=90,"Entre 60 e 90",IF(R1564&lt;=120,"Entre 90 e 120",IF(R1564&lt;=150,"Entre 120 e 150",IF(R1564&lt;=180,"Entre 150 e 180","Superior a 180")))))))</f>
        <v/>
      </c>
    </row>
    <row r="1565">
      <c r="A1565" t="inlineStr">
        <is>
          <t>Q06L012</t>
        </is>
      </c>
      <c r="B1565" t="inlineStr">
        <is>
          <t>VANDERSON DIAS DA SILVA</t>
        </is>
      </c>
      <c r="C1565" t="n">
        <v>1</v>
      </c>
      <c r="D1565" t="inlineStr">
        <is>
          <t>IPCA</t>
        </is>
      </c>
      <c r="E1565" t="n">
        <v>0.009488792934583046</v>
      </c>
      <c r="F1565" t="inlineStr">
        <is>
          <t>MENSAL</t>
        </is>
      </c>
      <c r="G1565" t="n">
        <v>49140</v>
      </c>
      <c r="H1565" t="n">
        <v>49140</v>
      </c>
      <c r="I1565" t="n">
        <v>148</v>
      </c>
      <c r="J1565" t="inlineStr">
        <is>
          <t>CARTEIRA</t>
        </is>
      </c>
      <c r="K1565" t="inlineStr">
        <is>
          <t>CONTRATO</t>
        </is>
      </c>
      <c r="L1565" t="n">
        <v>3420.55</v>
      </c>
      <c r="M1565" t="inlineStr">
        <is>
          <t>IBIRAPITANGA FASE 3</t>
        </is>
      </c>
      <c r="N1565" s="142">
        <f>DATE(YEAR(G1565),MONTH(G1565),1)</f>
        <v/>
      </c>
      <c r="O1565" s="132">
        <f>IF(G1565&gt;$K$3,"Futuro","Atraso")</f>
        <v/>
      </c>
      <c r="P1565">
        <f>12*(YEAR(G1565)-YEAR($K$3))+(MONTH(G1565)-MONTH($K$3))</f>
        <v/>
      </c>
      <c r="Q1565" s="366">
        <f>IF(M1565="IBIRAPITANGA FASE 3",IF(O1565="Atraso",L1565,L1565/(1+$I$2)^P1565),IF(O1565="Atraso",L1565,L1565/(1+$I$1)^P1565))</f>
        <v/>
      </c>
      <c r="R1565">
        <f>IF(O1565="Atraso",$K$3-G1565,0)</f>
        <v/>
      </c>
      <c r="S1565">
        <f>IF(R1565&lt;=15,"Até 15",IF(R1565&lt;=30,"Entre 15 e 30",IF(R1565&lt;=60,"Entre 30 e 60",IF(R1565&lt;=90,"Entre 60 e 90",IF(R1565&lt;=120,"Entre 90 e 120",IF(R1565&lt;=150,"Entre 120 e 150",IF(R1565&lt;=180,"Entre 150 e 180","Superior a 180")))))))</f>
        <v/>
      </c>
    </row>
    <row r="1566">
      <c r="A1566" t="inlineStr">
        <is>
          <t>Q06L012</t>
        </is>
      </c>
      <c r="B1566" t="inlineStr">
        <is>
          <t>VANDERSON DIAS DA SILVA</t>
        </is>
      </c>
      <c r="C1566" t="n">
        <v>1</v>
      </c>
      <c r="D1566" t="inlineStr">
        <is>
          <t>IPCA</t>
        </is>
      </c>
      <c r="E1566" t="n">
        <v>0.009488792934583046</v>
      </c>
      <c r="F1566" t="inlineStr">
        <is>
          <t>MENSAL</t>
        </is>
      </c>
      <c r="G1566" t="n">
        <v>49171</v>
      </c>
      <c r="H1566" t="n">
        <v>49171</v>
      </c>
      <c r="I1566" t="n">
        <v>149</v>
      </c>
      <c r="J1566" t="inlineStr">
        <is>
          <t>CARTEIRA</t>
        </is>
      </c>
      <c r="K1566" t="inlineStr">
        <is>
          <t>CONTRATO</t>
        </is>
      </c>
      <c r="L1566" t="n">
        <v>3420.55</v>
      </c>
      <c r="M1566" t="inlineStr">
        <is>
          <t>IBIRAPITANGA FASE 3</t>
        </is>
      </c>
      <c r="N1566" s="142">
        <f>DATE(YEAR(G1566),MONTH(G1566),1)</f>
        <v/>
      </c>
      <c r="O1566" s="132">
        <f>IF(G1566&gt;$K$3,"Futuro","Atraso")</f>
        <v/>
      </c>
      <c r="P1566">
        <f>12*(YEAR(G1566)-YEAR($K$3))+(MONTH(G1566)-MONTH($K$3))</f>
        <v/>
      </c>
      <c r="Q1566" s="366">
        <f>IF(M1566="IBIRAPITANGA FASE 3",IF(O1566="Atraso",L1566,L1566/(1+$I$2)^P1566),IF(O1566="Atraso",L1566,L1566/(1+$I$1)^P1566))</f>
        <v/>
      </c>
      <c r="R1566">
        <f>IF(O1566="Atraso",$K$3-G1566,0)</f>
        <v/>
      </c>
      <c r="S1566">
        <f>IF(R1566&lt;=15,"Até 15",IF(R1566&lt;=30,"Entre 15 e 30",IF(R1566&lt;=60,"Entre 30 e 60",IF(R1566&lt;=90,"Entre 60 e 90",IF(R1566&lt;=120,"Entre 90 e 120",IF(R1566&lt;=150,"Entre 120 e 150",IF(R1566&lt;=180,"Entre 150 e 180","Superior a 180")))))))</f>
        <v/>
      </c>
    </row>
    <row r="1567">
      <c r="A1567" t="inlineStr">
        <is>
          <t>Q06L012</t>
        </is>
      </c>
      <c r="B1567" t="inlineStr">
        <is>
          <t>VANDERSON DIAS DA SILVA</t>
        </is>
      </c>
      <c r="C1567" t="n">
        <v>1</v>
      </c>
      <c r="D1567" t="inlineStr">
        <is>
          <t>IPCA</t>
        </is>
      </c>
      <c r="E1567" t="n">
        <v>0.009488792934583046</v>
      </c>
      <c r="F1567" t="inlineStr">
        <is>
          <t>MENSAL</t>
        </is>
      </c>
      <c r="G1567" t="n">
        <v>49202</v>
      </c>
      <c r="H1567" t="n">
        <v>49202</v>
      </c>
      <c r="I1567" t="n">
        <v>150</v>
      </c>
      <c r="J1567" t="inlineStr">
        <is>
          <t>CARTEIRA</t>
        </is>
      </c>
      <c r="K1567" t="inlineStr">
        <is>
          <t>CONTRATO</t>
        </is>
      </c>
      <c r="L1567" t="n">
        <v>3420.55</v>
      </c>
      <c r="M1567" t="inlineStr">
        <is>
          <t>IBIRAPITANGA FASE 3</t>
        </is>
      </c>
      <c r="N1567" s="142">
        <f>DATE(YEAR(G1567),MONTH(G1567),1)</f>
        <v/>
      </c>
      <c r="O1567" s="132">
        <f>IF(G1567&gt;$K$3,"Futuro","Atraso")</f>
        <v/>
      </c>
      <c r="P1567">
        <f>12*(YEAR(G1567)-YEAR($K$3))+(MONTH(G1567)-MONTH($K$3))</f>
        <v/>
      </c>
      <c r="Q1567" s="366">
        <f>IF(M1567="IBIRAPITANGA FASE 3",IF(O1567="Atraso",L1567,L1567/(1+$I$2)^P1567),IF(O1567="Atraso",L1567,L1567/(1+$I$1)^P1567))</f>
        <v/>
      </c>
      <c r="R1567">
        <f>IF(O1567="Atraso",$K$3-G1567,0)</f>
        <v/>
      </c>
      <c r="S1567">
        <f>IF(R1567&lt;=15,"Até 15",IF(R1567&lt;=30,"Entre 15 e 30",IF(R1567&lt;=60,"Entre 30 e 60",IF(R1567&lt;=90,"Entre 60 e 90",IF(R1567&lt;=120,"Entre 90 e 120",IF(R1567&lt;=150,"Entre 120 e 150",IF(R1567&lt;=180,"Entre 150 e 180","Superior a 180")))))))</f>
        <v/>
      </c>
    </row>
    <row r="1568">
      <c r="A1568" t="inlineStr">
        <is>
          <t>Q06L012</t>
        </is>
      </c>
      <c r="B1568" t="inlineStr">
        <is>
          <t>VANDERSON DIAS DA SILVA</t>
        </is>
      </c>
      <c r="C1568" t="n">
        <v>1</v>
      </c>
      <c r="D1568" t="inlineStr">
        <is>
          <t>IPCA</t>
        </is>
      </c>
      <c r="E1568" t="n">
        <v>0.009488792934583046</v>
      </c>
      <c r="F1568" t="inlineStr">
        <is>
          <t>MENSAL</t>
        </is>
      </c>
      <c r="G1568" t="n">
        <v>49232</v>
      </c>
      <c r="H1568" t="n">
        <v>49232</v>
      </c>
      <c r="I1568" t="n">
        <v>151</v>
      </c>
      <c r="J1568" t="inlineStr">
        <is>
          <t>CARTEIRA</t>
        </is>
      </c>
      <c r="K1568" t="inlineStr">
        <is>
          <t>CONTRATO</t>
        </is>
      </c>
      <c r="L1568" t="n">
        <v>3420.55</v>
      </c>
      <c r="M1568" t="inlineStr">
        <is>
          <t>IBIRAPITANGA FASE 3</t>
        </is>
      </c>
      <c r="N1568" s="142">
        <f>DATE(YEAR(G1568),MONTH(G1568),1)</f>
        <v/>
      </c>
      <c r="O1568" s="132">
        <f>IF(G1568&gt;$K$3,"Futuro","Atraso")</f>
        <v/>
      </c>
      <c r="P1568">
        <f>12*(YEAR(G1568)-YEAR($K$3))+(MONTH(G1568)-MONTH($K$3))</f>
        <v/>
      </c>
      <c r="Q1568" s="366">
        <f>IF(M1568="IBIRAPITANGA FASE 3",IF(O1568="Atraso",L1568,L1568/(1+$I$2)^P1568),IF(O1568="Atraso",L1568,L1568/(1+$I$1)^P1568))</f>
        <v/>
      </c>
      <c r="R1568">
        <f>IF(O1568="Atraso",$K$3-G1568,0)</f>
        <v/>
      </c>
      <c r="S1568">
        <f>IF(R1568&lt;=15,"Até 15",IF(R1568&lt;=30,"Entre 15 e 30",IF(R1568&lt;=60,"Entre 30 e 60",IF(R1568&lt;=90,"Entre 60 e 90",IF(R1568&lt;=120,"Entre 90 e 120",IF(R1568&lt;=150,"Entre 120 e 150",IF(R1568&lt;=180,"Entre 150 e 180","Superior a 180")))))))</f>
        <v/>
      </c>
    </row>
    <row r="1569">
      <c r="A1569" t="inlineStr">
        <is>
          <t>Q06L012</t>
        </is>
      </c>
      <c r="B1569" t="inlineStr">
        <is>
          <t>VANDERSON DIAS DA SILVA</t>
        </is>
      </c>
      <c r="C1569" t="n">
        <v>1</v>
      </c>
      <c r="D1569" t="inlineStr">
        <is>
          <t>IPCA</t>
        </is>
      </c>
      <c r="E1569" t="n">
        <v>0.009488792934583046</v>
      </c>
      <c r="F1569" t="inlineStr">
        <is>
          <t>MENSAL</t>
        </is>
      </c>
      <c r="G1569" t="n">
        <v>49263</v>
      </c>
      <c r="H1569" t="n">
        <v>49263</v>
      </c>
      <c r="I1569" t="n">
        <v>152</v>
      </c>
      <c r="J1569" t="inlineStr">
        <is>
          <t>CARTEIRA</t>
        </is>
      </c>
      <c r="K1569" t="inlineStr">
        <is>
          <t>CONTRATO</t>
        </is>
      </c>
      <c r="L1569" t="n">
        <v>3420.55</v>
      </c>
      <c r="M1569" t="inlineStr">
        <is>
          <t>IBIRAPITANGA FASE 3</t>
        </is>
      </c>
      <c r="N1569" s="142">
        <f>DATE(YEAR(G1569),MONTH(G1569),1)</f>
        <v/>
      </c>
      <c r="O1569" s="132">
        <f>IF(G1569&gt;$K$3,"Futuro","Atraso")</f>
        <v/>
      </c>
      <c r="P1569">
        <f>12*(YEAR(G1569)-YEAR($K$3))+(MONTH(G1569)-MONTH($K$3))</f>
        <v/>
      </c>
      <c r="Q1569" s="366">
        <f>IF(M1569="IBIRAPITANGA FASE 3",IF(O1569="Atraso",L1569,L1569/(1+$I$2)^P1569),IF(O1569="Atraso",L1569,L1569/(1+$I$1)^P1569))</f>
        <v/>
      </c>
      <c r="R1569">
        <f>IF(O1569="Atraso",$K$3-G1569,0)</f>
        <v/>
      </c>
      <c r="S1569">
        <f>IF(R1569&lt;=15,"Até 15",IF(R1569&lt;=30,"Entre 15 e 30",IF(R1569&lt;=60,"Entre 30 e 60",IF(R1569&lt;=90,"Entre 60 e 90",IF(R1569&lt;=120,"Entre 90 e 120",IF(R1569&lt;=150,"Entre 120 e 150",IF(R1569&lt;=180,"Entre 150 e 180","Superior a 180")))))))</f>
        <v/>
      </c>
    </row>
    <row r="1570">
      <c r="A1570" t="inlineStr">
        <is>
          <t>Q06L012</t>
        </is>
      </c>
      <c r="B1570" t="inlineStr">
        <is>
          <t>VANDERSON DIAS DA SILVA</t>
        </is>
      </c>
      <c r="C1570" t="n">
        <v>1</v>
      </c>
      <c r="D1570" t="inlineStr">
        <is>
          <t>IPCA</t>
        </is>
      </c>
      <c r="E1570" t="n">
        <v>0.009488792934583046</v>
      </c>
      <c r="F1570" t="inlineStr">
        <is>
          <t>MENSAL</t>
        </is>
      </c>
      <c r="G1570" t="n">
        <v>49293</v>
      </c>
      <c r="H1570" t="n">
        <v>49293</v>
      </c>
      <c r="I1570" t="n">
        <v>153</v>
      </c>
      <c r="J1570" t="inlineStr">
        <is>
          <t>CARTEIRA</t>
        </is>
      </c>
      <c r="K1570" t="inlineStr">
        <is>
          <t>CONTRATO</t>
        </is>
      </c>
      <c r="L1570" t="n">
        <v>3420.55</v>
      </c>
      <c r="M1570" t="inlineStr">
        <is>
          <t>IBIRAPITANGA FASE 3</t>
        </is>
      </c>
      <c r="N1570" s="142">
        <f>DATE(YEAR(G1570),MONTH(G1570),1)</f>
        <v/>
      </c>
      <c r="O1570" s="132">
        <f>IF(G1570&gt;$K$3,"Futuro","Atraso")</f>
        <v/>
      </c>
      <c r="P1570">
        <f>12*(YEAR(G1570)-YEAR($K$3))+(MONTH(G1570)-MONTH($K$3))</f>
        <v/>
      </c>
      <c r="Q1570" s="366">
        <f>IF(M1570="IBIRAPITANGA FASE 3",IF(O1570="Atraso",L1570,L1570/(1+$I$2)^P1570),IF(O1570="Atraso",L1570,L1570/(1+$I$1)^P1570))</f>
        <v/>
      </c>
      <c r="R1570">
        <f>IF(O1570="Atraso",$K$3-G1570,0)</f>
        <v/>
      </c>
      <c r="S1570">
        <f>IF(R1570&lt;=15,"Até 15",IF(R1570&lt;=30,"Entre 15 e 30",IF(R1570&lt;=60,"Entre 30 e 60",IF(R1570&lt;=90,"Entre 60 e 90",IF(R1570&lt;=120,"Entre 90 e 120",IF(R1570&lt;=150,"Entre 120 e 150",IF(R1570&lt;=180,"Entre 150 e 180","Superior a 180")))))))</f>
        <v/>
      </c>
    </row>
    <row r="1571">
      <c r="A1571" t="inlineStr">
        <is>
          <t>Q06L012</t>
        </is>
      </c>
      <c r="B1571" t="inlineStr">
        <is>
          <t>VANDERSON DIAS DA SILVA</t>
        </is>
      </c>
      <c r="C1571" t="n">
        <v>1</v>
      </c>
      <c r="D1571" t="inlineStr">
        <is>
          <t>IPCA</t>
        </is>
      </c>
      <c r="E1571" t="n">
        <v>0.009488792934583046</v>
      </c>
      <c r="F1571" t="inlineStr">
        <is>
          <t>MENSAL</t>
        </is>
      </c>
      <c r="G1571" t="n">
        <v>49324</v>
      </c>
      <c r="H1571" t="n">
        <v>49324</v>
      </c>
      <c r="I1571" t="n">
        <v>154</v>
      </c>
      <c r="J1571" t="inlineStr">
        <is>
          <t>CARTEIRA</t>
        </is>
      </c>
      <c r="K1571" t="inlineStr">
        <is>
          <t>CONTRATO</t>
        </is>
      </c>
      <c r="L1571" t="n">
        <v>3420.55</v>
      </c>
      <c r="M1571" t="inlineStr">
        <is>
          <t>IBIRAPITANGA FASE 3</t>
        </is>
      </c>
      <c r="N1571" s="142">
        <f>DATE(YEAR(G1571),MONTH(G1571),1)</f>
        <v/>
      </c>
      <c r="O1571" s="132">
        <f>IF(G1571&gt;$K$3,"Futuro","Atraso")</f>
        <v/>
      </c>
      <c r="P1571">
        <f>12*(YEAR(G1571)-YEAR($K$3))+(MONTH(G1571)-MONTH($K$3))</f>
        <v/>
      </c>
      <c r="Q1571" s="366">
        <f>IF(M1571="IBIRAPITANGA FASE 3",IF(O1571="Atraso",L1571,L1571/(1+$I$2)^P1571),IF(O1571="Atraso",L1571,L1571/(1+$I$1)^P1571))</f>
        <v/>
      </c>
      <c r="R1571">
        <f>IF(O1571="Atraso",$K$3-G1571,0)</f>
        <v/>
      </c>
      <c r="S1571">
        <f>IF(R1571&lt;=15,"Até 15",IF(R1571&lt;=30,"Entre 15 e 30",IF(R1571&lt;=60,"Entre 30 e 60",IF(R1571&lt;=90,"Entre 60 e 90",IF(R1571&lt;=120,"Entre 90 e 120",IF(R1571&lt;=150,"Entre 120 e 150",IF(R1571&lt;=180,"Entre 150 e 180","Superior a 180")))))))</f>
        <v/>
      </c>
    </row>
    <row r="1572">
      <c r="A1572" t="inlineStr">
        <is>
          <t>Q06L012</t>
        </is>
      </c>
      <c r="B1572" t="inlineStr">
        <is>
          <t>VANDERSON DIAS DA SILVA</t>
        </is>
      </c>
      <c r="C1572" t="n">
        <v>1</v>
      </c>
      <c r="D1572" t="inlineStr">
        <is>
          <t>IPCA</t>
        </is>
      </c>
      <c r="E1572" t="n">
        <v>0.009488792934583046</v>
      </c>
      <c r="F1572" t="inlineStr">
        <is>
          <t>MENSAL</t>
        </is>
      </c>
      <c r="G1572" t="n">
        <v>49355</v>
      </c>
      <c r="H1572" t="n">
        <v>49355</v>
      </c>
      <c r="I1572" t="n">
        <v>155</v>
      </c>
      <c r="J1572" t="inlineStr">
        <is>
          <t>CARTEIRA</t>
        </is>
      </c>
      <c r="K1572" t="inlineStr">
        <is>
          <t>CONTRATO</t>
        </is>
      </c>
      <c r="L1572" t="n">
        <v>3420.55</v>
      </c>
      <c r="M1572" t="inlineStr">
        <is>
          <t>IBIRAPITANGA FASE 3</t>
        </is>
      </c>
      <c r="N1572" s="142">
        <f>DATE(YEAR(G1572),MONTH(G1572),1)</f>
        <v/>
      </c>
      <c r="O1572" s="132">
        <f>IF(G1572&gt;$K$3,"Futuro","Atraso")</f>
        <v/>
      </c>
      <c r="P1572">
        <f>12*(YEAR(G1572)-YEAR($K$3))+(MONTH(G1572)-MONTH($K$3))</f>
        <v/>
      </c>
      <c r="Q1572" s="366">
        <f>IF(M1572="IBIRAPITANGA FASE 3",IF(O1572="Atraso",L1572,L1572/(1+$I$2)^P1572),IF(O1572="Atraso",L1572,L1572/(1+$I$1)^P1572))</f>
        <v/>
      </c>
      <c r="R1572">
        <f>IF(O1572="Atraso",$K$3-G1572,0)</f>
        <v/>
      </c>
      <c r="S1572">
        <f>IF(R1572&lt;=15,"Até 15",IF(R1572&lt;=30,"Entre 15 e 30",IF(R1572&lt;=60,"Entre 30 e 60",IF(R1572&lt;=90,"Entre 60 e 90",IF(R1572&lt;=120,"Entre 90 e 120",IF(R1572&lt;=150,"Entre 120 e 150",IF(R1572&lt;=180,"Entre 150 e 180","Superior a 180")))))))</f>
        <v/>
      </c>
    </row>
    <row r="1573">
      <c r="A1573" t="inlineStr">
        <is>
          <t>Q06L012</t>
        </is>
      </c>
      <c r="B1573" t="inlineStr">
        <is>
          <t>VANDERSON DIAS DA SILVA</t>
        </is>
      </c>
      <c r="C1573" t="n">
        <v>1</v>
      </c>
      <c r="D1573" t="inlineStr">
        <is>
          <t>IPCA</t>
        </is>
      </c>
      <c r="E1573" t="n">
        <v>0.009488792934583046</v>
      </c>
      <c r="F1573" t="inlineStr">
        <is>
          <t>MENSAL</t>
        </is>
      </c>
      <c r="G1573" t="n">
        <v>49383</v>
      </c>
      <c r="H1573" t="n">
        <v>49383</v>
      </c>
      <c r="I1573" t="n">
        <v>156</v>
      </c>
      <c r="J1573" t="inlineStr">
        <is>
          <t>CARTEIRA</t>
        </is>
      </c>
      <c r="K1573" t="inlineStr">
        <is>
          <t>CONTRATO</t>
        </is>
      </c>
      <c r="L1573" t="n">
        <v>3420.55</v>
      </c>
      <c r="M1573" t="inlineStr">
        <is>
          <t>IBIRAPITANGA FASE 3</t>
        </is>
      </c>
      <c r="N1573" s="142">
        <f>DATE(YEAR(G1573),MONTH(G1573),1)</f>
        <v/>
      </c>
      <c r="O1573" s="132">
        <f>IF(G1573&gt;$K$3,"Futuro","Atraso")</f>
        <v/>
      </c>
      <c r="P1573">
        <f>12*(YEAR(G1573)-YEAR($K$3))+(MONTH(G1573)-MONTH($K$3))</f>
        <v/>
      </c>
      <c r="Q1573" s="366">
        <f>IF(M1573="IBIRAPITANGA FASE 3",IF(O1573="Atraso",L1573,L1573/(1+$I$2)^P1573),IF(O1573="Atraso",L1573,L1573/(1+$I$1)^P1573))</f>
        <v/>
      </c>
      <c r="R1573">
        <f>IF(O1573="Atraso",$K$3-G1573,0)</f>
        <v/>
      </c>
      <c r="S1573">
        <f>IF(R1573&lt;=15,"Até 15",IF(R1573&lt;=30,"Entre 15 e 30",IF(R1573&lt;=60,"Entre 30 e 60",IF(R1573&lt;=90,"Entre 60 e 90",IF(R1573&lt;=120,"Entre 90 e 120",IF(R1573&lt;=150,"Entre 120 e 150",IF(R1573&lt;=180,"Entre 150 e 180","Superior a 180")))))))</f>
        <v/>
      </c>
    </row>
    <row r="1574">
      <c r="A1574" t="inlineStr">
        <is>
          <t>Q06L012</t>
        </is>
      </c>
      <c r="B1574" t="inlineStr">
        <is>
          <t>VANDERSON DIAS DA SILVA</t>
        </is>
      </c>
      <c r="C1574" t="n">
        <v>1</v>
      </c>
      <c r="D1574" t="inlineStr">
        <is>
          <t>IPCA</t>
        </is>
      </c>
      <c r="E1574" t="n">
        <v>0.009488792934583046</v>
      </c>
      <c r="F1574" t="inlineStr">
        <is>
          <t>MENSAL</t>
        </is>
      </c>
      <c r="G1574" t="n">
        <v>49414</v>
      </c>
      <c r="H1574" t="n">
        <v>49414</v>
      </c>
      <c r="I1574" t="n">
        <v>157</v>
      </c>
      <c r="J1574" t="inlineStr">
        <is>
          <t>CARTEIRA</t>
        </is>
      </c>
      <c r="K1574" t="inlineStr">
        <is>
          <t>CONTRATO</t>
        </is>
      </c>
      <c r="L1574" t="n">
        <v>3420.55</v>
      </c>
      <c r="M1574" t="inlineStr">
        <is>
          <t>IBIRAPITANGA FASE 3</t>
        </is>
      </c>
      <c r="N1574" s="142">
        <f>DATE(YEAR(G1574),MONTH(G1574),1)</f>
        <v/>
      </c>
      <c r="O1574" s="132">
        <f>IF(G1574&gt;$K$3,"Futuro","Atraso")</f>
        <v/>
      </c>
      <c r="P1574">
        <f>12*(YEAR(G1574)-YEAR($K$3))+(MONTH(G1574)-MONTH($K$3))</f>
        <v/>
      </c>
      <c r="Q1574" s="366">
        <f>IF(M1574="IBIRAPITANGA FASE 3",IF(O1574="Atraso",L1574,L1574/(1+$I$2)^P1574),IF(O1574="Atraso",L1574,L1574/(1+$I$1)^P1574))</f>
        <v/>
      </c>
      <c r="R1574">
        <f>IF(O1574="Atraso",$K$3-G1574,0)</f>
        <v/>
      </c>
      <c r="S1574">
        <f>IF(R1574&lt;=15,"Até 15",IF(R1574&lt;=30,"Entre 15 e 30",IF(R1574&lt;=60,"Entre 30 e 60",IF(R1574&lt;=90,"Entre 60 e 90",IF(R1574&lt;=120,"Entre 90 e 120",IF(R1574&lt;=150,"Entre 120 e 150",IF(R1574&lt;=180,"Entre 150 e 180","Superior a 180")))))))</f>
        <v/>
      </c>
    </row>
    <row r="1575">
      <c r="A1575" t="inlineStr">
        <is>
          <t>Q06L012</t>
        </is>
      </c>
      <c r="B1575" t="inlineStr">
        <is>
          <t>VANDERSON DIAS DA SILVA</t>
        </is>
      </c>
      <c r="C1575" t="n">
        <v>1</v>
      </c>
      <c r="D1575" t="inlineStr">
        <is>
          <t>IPCA</t>
        </is>
      </c>
      <c r="E1575" t="n">
        <v>0.009488792934583046</v>
      </c>
      <c r="F1575" t="inlineStr">
        <is>
          <t>MENSAL</t>
        </is>
      </c>
      <c r="G1575" t="n">
        <v>49444</v>
      </c>
      <c r="H1575" t="n">
        <v>49444</v>
      </c>
      <c r="I1575" t="n">
        <v>158</v>
      </c>
      <c r="J1575" t="inlineStr">
        <is>
          <t>CARTEIRA</t>
        </is>
      </c>
      <c r="K1575" t="inlineStr">
        <is>
          <t>CONTRATO</t>
        </is>
      </c>
      <c r="L1575" t="n">
        <v>3420.55</v>
      </c>
      <c r="M1575" t="inlineStr">
        <is>
          <t>IBIRAPITANGA FASE 3</t>
        </is>
      </c>
      <c r="N1575" s="142">
        <f>DATE(YEAR(G1575),MONTH(G1575),1)</f>
        <v/>
      </c>
      <c r="O1575" s="132">
        <f>IF(G1575&gt;$K$3,"Futuro","Atraso")</f>
        <v/>
      </c>
      <c r="P1575">
        <f>12*(YEAR(G1575)-YEAR($K$3))+(MONTH(G1575)-MONTH($K$3))</f>
        <v/>
      </c>
      <c r="Q1575" s="366">
        <f>IF(M1575="IBIRAPITANGA FASE 3",IF(O1575="Atraso",L1575,L1575/(1+$I$2)^P1575),IF(O1575="Atraso",L1575,L1575/(1+$I$1)^P1575))</f>
        <v/>
      </c>
      <c r="R1575">
        <f>IF(O1575="Atraso",$K$3-G1575,0)</f>
        <v/>
      </c>
      <c r="S1575">
        <f>IF(R1575&lt;=15,"Até 15",IF(R1575&lt;=30,"Entre 15 e 30",IF(R1575&lt;=60,"Entre 30 e 60",IF(R1575&lt;=90,"Entre 60 e 90",IF(R1575&lt;=120,"Entre 90 e 120",IF(R1575&lt;=150,"Entre 120 e 150",IF(R1575&lt;=180,"Entre 150 e 180","Superior a 180")))))))</f>
        <v/>
      </c>
    </row>
    <row r="1576">
      <c r="A1576" t="inlineStr">
        <is>
          <t>Q06L012</t>
        </is>
      </c>
      <c r="B1576" t="inlineStr">
        <is>
          <t>VANDERSON DIAS DA SILVA</t>
        </is>
      </c>
      <c r="C1576" t="n">
        <v>1</v>
      </c>
      <c r="D1576" t="inlineStr">
        <is>
          <t>IPCA</t>
        </is>
      </c>
      <c r="E1576" t="n">
        <v>0.009488792934583046</v>
      </c>
      <c r="F1576" t="inlineStr">
        <is>
          <t>MENSAL</t>
        </is>
      </c>
      <c r="G1576" t="n">
        <v>49475</v>
      </c>
      <c r="H1576" t="n">
        <v>49475</v>
      </c>
      <c r="I1576" t="n">
        <v>159</v>
      </c>
      <c r="J1576" t="inlineStr">
        <is>
          <t>CARTEIRA</t>
        </is>
      </c>
      <c r="K1576" t="inlineStr">
        <is>
          <t>CONTRATO</t>
        </is>
      </c>
      <c r="L1576" t="n">
        <v>3420.55</v>
      </c>
      <c r="M1576" t="inlineStr">
        <is>
          <t>IBIRAPITANGA FASE 3</t>
        </is>
      </c>
      <c r="N1576" s="142">
        <f>DATE(YEAR(G1576),MONTH(G1576),1)</f>
        <v/>
      </c>
      <c r="O1576" s="132">
        <f>IF(G1576&gt;$K$3,"Futuro","Atraso")</f>
        <v/>
      </c>
      <c r="P1576">
        <f>12*(YEAR(G1576)-YEAR($K$3))+(MONTH(G1576)-MONTH($K$3))</f>
        <v/>
      </c>
      <c r="Q1576" s="366">
        <f>IF(M1576="IBIRAPITANGA FASE 3",IF(O1576="Atraso",L1576,L1576/(1+$I$2)^P1576),IF(O1576="Atraso",L1576,L1576/(1+$I$1)^P1576))</f>
        <v/>
      </c>
      <c r="R1576">
        <f>IF(O1576="Atraso",$K$3-G1576,0)</f>
        <v/>
      </c>
      <c r="S1576">
        <f>IF(R1576&lt;=15,"Até 15",IF(R1576&lt;=30,"Entre 15 e 30",IF(R1576&lt;=60,"Entre 30 e 60",IF(R1576&lt;=90,"Entre 60 e 90",IF(R1576&lt;=120,"Entre 90 e 120",IF(R1576&lt;=150,"Entre 120 e 150",IF(R1576&lt;=180,"Entre 150 e 180","Superior a 180")))))))</f>
        <v/>
      </c>
    </row>
    <row r="1577">
      <c r="A1577" t="inlineStr">
        <is>
          <t>Q06L012</t>
        </is>
      </c>
      <c r="B1577" t="inlineStr">
        <is>
          <t>VANDERSON DIAS DA SILVA</t>
        </is>
      </c>
      <c r="C1577" t="n">
        <v>1</v>
      </c>
      <c r="D1577" t="inlineStr">
        <is>
          <t>IPCA</t>
        </is>
      </c>
      <c r="E1577" t="n">
        <v>0.009488792934583046</v>
      </c>
      <c r="F1577" t="inlineStr">
        <is>
          <t>MENSAL</t>
        </is>
      </c>
      <c r="G1577" t="n">
        <v>49505</v>
      </c>
      <c r="H1577" t="n">
        <v>49505</v>
      </c>
      <c r="I1577" t="n">
        <v>160</v>
      </c>
      <c r="J1577" t="inlineStr">
        <is>
          <t>CARTEIRA</t>
        </is>
      </c>
      <c r="K1577" t="inlineStr">
        <is>
          <t>CONTRATO</t>
        </is>
      </c>
      <c r="L1577" t="n">
        <v>3420.55</v>
      </c>
      <c r="M1577" t="inlineStr">
        <is>
          <t>IBIRAPITANGA FASE 3</t>
        </is>
      </c>
      <c r="N1577" s="142">
        <f>DATE(YEAR(G1577),MONTH(G1577),1)</f>
        <v/>
      </c>
      <c r="O1577" s="132">
        <f>IF(G1577&gt;$K$3,"Futuro","Atraso")</f>
        <v/>
      </c>
      <c r="P1577">
        <f>12*(YEAR(G1577)-YEAR($K$3))+(MONTH(G1577)-MONTH($K$3))</f>
        <v/>
      </c>
      <c r="Q1577" s="366">
        <f>IF(M1577="IBIRAPITANGA FASE 3",IF(O1577="Atraso",L1577,L1577/(1+$I$2)^P1577),IF(O1577="Atraso",L1577,L1577/(1+$I$1)^P1577))</f>
        <v/>
      </c>
      <c r="R1577">
        <f>IF(O1577="Atraso",$K$3-G1577,0)</f>
        <v/>
      </c>
      <c r="S1577">
        <f>IF(R1577&lt;=15,"Até 15",IF(R1577&lt;=30,"Entre 15 e 30",IF(R1577&lt;=60,"Entre 30 e 60",IF(R1577&lt;=90,"Entre 60 e 90",IF(R1577&lt;=120,"Entre 90 e 120",IF(R1577&lt;=150,"Entre 120 e 150",IF(R1577&lt;=180,"Entre 150 e 180","Superior a 180")))))))</f>
        <v/>
      </c>
    </row>
    <row r="1578">
      <c r="A1578" t="inlineStr">
        <is>
          <t>Q06L012</t>
        </is>
      </c>
      <c r="B1578" t="inlineStr">
        <is>
          <t>VANDERSON DIAS DA SILVA</t>
        </is>
      </c>
      <c r="C1578" t="n">
        <v>1</v>
      </c>
      <c r="D1578" t="inlineStr">
        <is>
          <t>IPCA</t>
        </is>
      </c>
      <c r="E1578" t="n">
        <v>0.009488792934583046</v>
      </c>
      <c r="F1578" t="inlineStr">
        <is>
          <t>MENSAL</t>
        </is>
      </c>
      <c r="G1578" t="n">
        <v>49536</v>
      </c>
      <c r="H1578" t="n">
        <v>49536</v>
      </c>
      <c r="I1578" t="n">
        <v>161</v>
      </c>
      <c r="J1578" t="inlineStr">
        <is>
          <t>CARTEIRA</t>
        </is>
      </c>
      <c r="K1578" t="inlineStr">
        <is>
          <t>CONTRATO</t>
        </is>
      </c>
      <c r="L1578" t="n">
        <v>3420.55</v>
      </c>
      <c r="M1578" t="inlineStr">
        <is>
          <t>IBIRAPITANGA FASE 3</t>
        </is>
      </c>
      <c r="N1578" s="142">
        <f>DATE(YEAR(G1578),MONTH(G1578),1)</f>
        <v/>
      </c>
      <c r="O1578" s="132">
        <f>IF(G1578&gt;$K$3,"Futuro","Atraso")</f>
        <v/>
      </c>
      <c r="P1578">
        <f>12*(YEAR(G1578)-YEAR($K$3))+(MONTH(G1578)-MONTH($K$3))</f>
        <v/>
      </c>
      <c r="Q1578" s="366">
        <f>IF(M1578="IBIRAPITANGA FASE 3",IF(O1578="Atraso",L1578,L1578/(1+$I$2)^P1578),IF(O1578="Atraso",L1578,L1578/(1+$I$1)^P1578))</f>
        <v/>
      </c>
      <c r="R1578">
        <f>IF(O1578="Atraso",$K$3-G1578,0)</f>
        <v/>
      </c>
      <c r="S1578">
        <f>IF(R1578&lt;=15,"Até 15",IF(R1578&lt;=30,"Entre 15 e 30",IF(R1578&lt;=60,"Entre 30 e 60",IF(R1578&lt;=90,"Entre 60 e 90",IF(R1578&lt;=120,"Entre 90 e 120",IF(R1578&lt;=150,"Entre 120 e 150",IF(R1578&lt;=180,"Entre 150 e 180","Superior a 180")))))))</f>
        <v/>
      </c>
    </row>
    <row r="1579">
      <c r="A1579" t="inlineStr">
        <is>
          <t>Q06L012</t>
        </is>
      </c>
      <c r="B1579" t="inlineStr">
        <is>
          <t>VANDERSON DIAS DA SILVA</t>
        </is>
      </c>
      <c r="C1579" t="n">
        <v>1</v>
      </c>
      <c r="D1579" t="inlineStr">
        <is>
          <t>IPCA</t>
        </is>
      </c>
      <c r="E1579" t="n">
        <v>0.009488792934583046</v>
      </c>
      <c r="F1579" t="inlineStr">
        <is>
          <t>MENSAL</t>
        </is>
      </c>
      <c r="G1579" t="n">
        <v>49567</v>
      </c>
      <c r="H1579" t="n">
        <v>49567</v>
      </c>
      <c r="I1579" t="n">
        <v>162</v>
      </c>
      <c r="J1579" t="inlineStr">
        <is>
          <t>CARTEIRA</t>
        </is>
      </c>
      <c r="K1579" t="inlineStr">
        <is>
          <t>CONTRATO</t>
        </is>
      </c>
      <c r="L1579" t="n">
        <v>3420.55</v>
      </c>
      <c r="M1579" t="inlineStr">
        <is>
          <t>IBIRAPITANGA FASE 3</t>
        </is>
      </c>
      <c r="N1579" s="142">
        <f>DATE(YEAR(G1579),MONTH(G1579),1)</f>
        <v/>
      </c>
      <c r="O1579" s="132">
        <f>IF(G1579&gt;$K$3,"Futuro","Atraso")</f>
        <v/>
      </c>
      <c r="P1579">
        <f>12*(YEAR(G1579)-YEAR($K$3))+(MONTH(G1579)-MONTH($K$3))</f>
        <v/>
      </c>
      <c r="Q1579" s="366">
        <f>IF(M1579="IBIRAPITANGA FASE 3",IF(O1579="Atraso",L1579,L1579/(1+$I$2)^P1579),IF(O1579="Atraso",L1579,L1579/(1+$I$1)^P1579))</f>
        <v/>
      </c>
      <c r="R1579">
        <f>IF(O1579="Atraso",$K$3-G1579,0)</f>
        <v/>
      </c>
      <c r="S1579">
        <f>IF(R1579&lt;=15,"Até 15",IF(R1579&lt;=30,"Entre 15 e 30",IF(R1579&lt;=60,"Entre 30 e 60",IF(R1579&lt;=90,"Entre 60 e 90",IF(R1579&lt;=120,"Entre 90 e 120",IF(R1579&lt;=150,"Entre 120 e 150",IF(R1579&lt;=180,"Entre 150 e 180","Superior a 180")))))))</f>
        <v/>
      </c>
    </row>
    <row r="1580">
      <c r="A1580" t="inlineStr">
        <is>
          <t>Q06L012</t>
        </is>
      </c>
      <c r="B1580" t="inlineStr">
        <is>
          <t>VANDERSON DIAS DA SILVA</t>
        </is>
      </c>
      <c r="C1580" t="n">
        <v>1</v>
      </c>
      <c r="D1580" t="inlineStr">
        <is>
          <t>IPCA</t>
        </is>
      </c>
      <c r="E1580" t="n">
        <v>0.009488792934583046</v>
      </c>
      <c r="F1580" t="inlineStr">
        <is>
          <t>MENSAL</t>
        </is>
      </c>
      <c r="G1580" t="n">
        <v>49597</v>
      </c>
      <c r="H1580" t="n">
        <v>49597</v>
      </c>
      <c r="I1580" t="n">
        <v>163</v>
      </c>
      <c r="J1580" t="inlineStr">
        <is>
          <t>CARTEIRA</t>
        </is>
      </c>
      <c r="K1580" t="inlineStr">
        <is>
          <t>CONTRATO</t>
        </is>
      </c>
      <c r="L1580" t="n">
        <v>3420.55</v>
      </c>
      <c r="M1580" t="inlineStr">
        <is>
          <t>IBIRAPITANGA FASE 3</t>
        </is>
      </c>
      <c r="N1580" s="142">
        <f>DATE(YEAR(G1580),MONTH(G1580),1)</f>
        <v/>
      </c>
      <c r="O1580" s="132">
        <f>IF(G1580&gt;$K$3,"Futuro","Atraso")</f>
        <v/>
      </c>
      <c r="P1580">
        <f>12*(YEAR(G1580)-YEAR($K$3))+(MONTH(G1580)-MONTH($K$3))</f>
        <v/>
      </c>
      <c r="Q1580" s="366">
        <f>IF(M1580="IBIRAPITANGA FASE 3",IF(O1580="Atraso",L1580,L1580/(1+$I$2)^P1580),IF(O1580="Atraso",L1580,L1580/(1+$I$1)^P1580))</f>
        <v/>
      </c>
      <c r="R1580">
        <f>IF(O1580="Atraso",$K$3-G1580,0)</f>
        <v/>
      </c>
      <c r="S1580">
        <f>IF(R1580&lt;=15,"Até 15",IF(R1580&lt;=30,"Entre 15 e 30",IF(R1580&lt;=60,"Entre 30 e 60",IF(R1580&lt;=90,"Entre 60 e 90",IF(R1580&lt;=120,"Entre 90 e 120",IF(R1580&lt;=150,"Entre 120 e 150",IF(R1580&lt;=180,"Entre 150 e 180","Superior a 180")))))))</f>
        <v/>
      </c>
    </row>
    <row r="1581">
      <c r="A1581" t="inlineStr">
        <is>
          <t>Q06L012</t>
        </is>
      </c>
      <c r="B1581" t="inlineStr">
        <is>
          <t>VANDERSON DIAS DA SILVA</t>
        </is>
      </c>
      <c r="C1581" t="n">
        <v>1</v>
      </c>
      <c r="D1581" t="inlineStr">
        <is>
          <t>IPCA</t>
        </is>
      </c>
      <c r="E1581" t="n">
        <v>0.009488792934583046</v>
      </c>
      <c r="F1581" t="inlineStr">
        <is>
          <t>MENSAL</t>
        </is>
      </c>
      <c r="G1581" t="n">
        <v>49628</v>
      </c>
      <c r="H1581" t="n">
        <v>49628</v>
      </c>
      <c r="I1581" t="n">
        <v>164</v>
      </c>
      <c r="J1581" t="inlineStr">
        <is>
          <t>CARTEIRA</t>
        </is>
      </c>
      <c r="K1581" t="inlineStr">
        <is>
          <t>CONTRATO</t>
        </is>
      </c>
      <c r="L1581" t="n">
        <v>3420.55</v>
      </c>
      <c r="M1581" t="inlineStr">
        <is>
          <t>IBIRAPITANGA FASE 3</t>
        </is>
      </c>
      <c r="N1581" s="142">
        <f>DATE(YEAR(G1581),MONTH(G1581),1)</f>
        <v/>
      </c>
      <c r="O1581" s="132">
        <f>IF(G1581&gt;$K$3,"Futuro","Atraso")</f>
        <v/>
      </c>
      <c r="P1581">
        <f>12*(YEAR(G1581)-YEAR($K$3))+(MONTH(G1581)-MONTH($K$3))</f>
        <v/>
      </c>
      <c r="Q1581" s="366">
        <f>IF(M1581="IBIRAPITANGA FASE 3",IF(O1581="Atraso",L1581,L1581/(1+$I$2)^P1581),IF(O1581="Atraso",L1581,L1581/(1+$I$1)^P1581))</f>
        <v/>
      </c>
      <c r="R1581">
        <f>IF(O1581="Atraso",$K$3-G1581,0)</f>
        <v/>
      </c>
      <c r="S1581">
        <f>IF(R1581&lt;=15,"Até 15",IF(R1581&lt;=30,"Entre 15 e 30",IF(R1581&lt;=60,"Entre 30 e 60",IF(R1581&lt;=90,"Entre 60 e 90",IF(R1581&lt;=120,"Entre 90 e 120",IF(R1581&lt;=150,"Entre 120 e 150",IF(R1581&lt;=180,"Entre 150 e 180","Superior a 180")))))))</f>
        <v/>
      </c>
    </row>
    <row r="1582">
      <c r="A1582" t="inlineStr">
        <is>
          <t>Q06L012</t>
        </is>
      </c>
      <c r="B1582" t="inlineStr">
        <is>
          <t>VANDERSON DIAS DA SILVA</t>
        </is>
      </c>
      <c r="C1582" t="n">
        <v>1</v>
      </c>
      <c r="D1582" t="inlineStr">
        <is>
          <t>IPCA</t>
        </is>
      </c>
      <c r="E1582" t="n">
        <v>0.009488792934583046</v>
      </c>
      <c r="F1582" t="inlineStr">
        <is>
          <t>MENSAL</t>
        </is>
      </c>
      <c r="G1582" t="n">
        <v>49658</v>
      </c>
      <c r="H1582" t="n">
        <v>49658</v>
      </c>
      <c r="I1582" t="n">
        <v>165</v>
      </c>
      <c r="J1582" t="inlineStr">
        <is>
          <t>CARTEIRA</t>
        </is>
      </c>
      <c r="K1582" t="inlineStr">
        <is>
          <t>CONTRATO</t>
        </is>
      </c>
      <c r="L1582" t="n">
        <v>3420.55</v>
      </c>
      <c r="M1582" t="inlineStr">
        <is>
          <t>IBIRAPITANGA FASE 3</t>
        </is>
      </c>
      <c r="N1582" s="142">
        <f>DATE(YEAR(G1582),MONTH(G1582),1)</f>
        <v/>
      </c>
      <c r="O1582" s="132">
        <f>IF(G1582&gt;$K$3,"Futuro","Atraso")</f>
        <v/>
      </c>
      <c r="P1582">
        <f>12*(YEAR(G1582)-YEAR($K$3))+(MONTH(G1582)-MONTH($K$3))</f>
        <v/>
      </c>
      <c r="Q1582" s="366">
        <f>IF(M1582="IBIRAPITANGA FASE 3",IF(O1582="Atraso",L1582,L1582/(1+$I$2)^P1582),IF(O1582="Atraso",L1582,L1582/(1+$I$1)^P1582))</f>
        <v/>
      </c>
      <c r="R1582">
        <f>IF(O1582="Atraso",$K$3-G1582,0)</f>
        <v/>
      </c>
      <c r="S1582">
        <f>IF(R1582&lt;=15,"Até 15",IF(R1582&lt;=30,"Entre 15 e 30",IF(R1582&lt;=60,"Entre 30 e 60",IF(R1582&lt;=90,"Entre 60 e 90",IF(R1582&lt;=120,"Entre 90 e 120",IF(R1582&lt;=150,"Entre 120 e 150",IF(R1582&lt;=180,"Entre 150 e 180","Superior a 180")))))))</f>
        <v/>
      </c>
    </row>
    <row r="1583">
      <c r="A1583" t="inlineStr">
        <is>
          <t>Q06L012</t>
        </is>
      </c>
      <c r="B1583" t="inlineStr">
        <is>
          <t>VANDERSON DIAS DA SILVA</t>
        </is>
      </c>
      <c r="C1583" t="n">
        <v>1</v>
      </c>
      <c r="D1583" t="inlineStr">
        <is>
          <t>IPCA</t>
        </is>
      </c>
      <c r="E1583" t="n">
        <v>0.009488792934583046</v>
      </c>
      <c r="F1583" t="inlineStr">
        <is>
          <t>MENSAL</t>
        </is>
      </c>
      <c r="G1583" t="n">
        <v>49689</v>
      </c>
      <c r="H1583" t="n">
        <v>49689</v>
      </c>
      <c r="I1583" t="n">
        <v>166</v>
      </c>
      <c r="J1583" t="inlineStr">
        <is>
          <t>CARTEIRA</t>
        </is>
      </c>
      <c r="K1583" t="inlineStr">
        <is>
          <t>CONTRATO</t>
        </is>
      </c>
      <c r="L1583" t="n">
        <v>3420.55</v>
      </c>
      <c r="M1583" t="inlineStr">
        <is>
          <t>IBIRAPITANGA FASE 3</t>
        </is>
      </c>
      <c r="N1583" s="142">
        <f>DATE(YEAR(G1583),MONTH(G1583),1)</f>
        <v/>
      </c>
      <c r="O1583" s="132">
        <f>IF(G1583&gt;$K$3,"Futuro","Atraso")</f>
        <v/>
      </c>
      <c r="P1583">
        <f>12*(YEAR(G1583)-YEAR($K$3))+(MONTH(G1583)-MONTH($K$3))</f>
        <v/>
      </c>
      <c r="Q1583" s="366">
        <f>IF(M1583="IBIRAPITANGA FASE 3",IF(O1583="Atraso",L1583,L1583/(1+$I$2)^P1583),IF(O1583="Atraso",L1583,L1583/(1+$I$1)^P1583))</f>
        <v/>
      </c>
      <c r="R1583">
        <f>IF(O1583="Atraso",$K$3-G1583,0)</f>
        <v/>
      </c>
      <c r="S1583">
        <f>IF(R1583&lt;=15,"Até 15",IF(R1583&lt;=30,"Entre 15 e 30",IF(R1583&lt;=60,"Entre 30 e 60",IF(R1583&lt;=90,"Entre 60 e 90",IF(R1583&lt;=120,"Entre 90 e 120",IF(R1583&lt;=150,"Entre 120 e 150",IF(R1583&lt;=180,"Entre 150 e 180","Superior a 180")))))))</f>
        <v/>
      </c>
    </row>
    <row r="1584">
      <c r="A1584" t="inlineStr">
        <is>
          <t>Q06L012</t>
        </is>
      </c>
      <c r="B1584" t="inlineStr">
        <is>
          <t>VANDERSON DIAS DA SILVA</t>
        </is>
      </c>
      <c r="C1584" t="n">
        <v>1</v>
      </c>
      <c r="D1584" t="inlineStr">
        <is>
          <t>IPCA</t>
        </is>
      </c>
      <c r="E1584" t="n">
        <v>0.009488792934583046</v>
      </c>
      <c r="F1584" t="inlineStr">
        <is>
          <t>MENSAL</t>
        </is>
      </c>
      <c r="G1584" t="n">
        <v>49720</v>
      </c>
      <c r="H1584" t="n">
        <v>49720</v>
      </c>
      <c r="I1584" t="n">
        <v>167</v>
      </c>
      <c r="J1584" t="inlineStr">
        <is>
          <t>CARTEIRA</t>
        </is>
      </c>
      <c r="K1584" t="inlineStr">
        <is>
          <t>CONTRATO</t>
        </is>
      </c>
      <c r="L1584" t="n">
        <v>3420.55</v>
      </c>
      <c r="M1584" t="inlineStr">
        <is>
          <t>IBIRAPITANGA FASE 3</t>
        </is>
      </c>
      <c r="N1584" s="142">
        <f>DATE(YEAR(G1584),MONTH(G1584),1)</f>
        <v/>
      </c>
      <c r="O1584" s="132">
        <f>IF(G1584&gt;$K$3,"Futuro","Atraso")</f>
        <v/>
      </c>
      <c r="P1584">
        <f>12*(YEAR(G1584)-YEAR($K$3))+(MONTH(G1584)-MONTH($K$3))</f>
        <v/>
      </c>
      <c r="Q1584" s="366">
        <f>IF(M1584="IBIRAPITANGA FASE 3",IF(O1584="Atraso",L1584,L1584/(1+$I$2)^P1584),IF(O1584="Atraso",L1584,L1584/(1+$I$1)^P1584))</f>
        <v/>
      </c>
      <c r="R1584">
        <f>IF(O1584="Atraso",$K$3-G1584,0)</f>
        <v/>
      </c>
      <c r="S1584">
        <f>IF(R1584&lt;=15,"Até 15",IF(R1584&lt;=30,"Entre 15 e 30",IF(R1584&lt;=60,"Entre 30 e 60",IF(R1584&lt;=90,"Entre 60 e 90",IF(R1584&lt;=120,"Entre 90 e 120",IF(R1584&lt;=150,"Entre 120 e 150",IF(R1584&lt;=180,"Entre 150 e 180","Superior a 180")))))))</f>
        <v/>
      </c>
    </row>
    <row r="1585">
      <c r="A1585" t="inlineStr">
        <is>
          <t>Q06L012</t>
        </is>
      </c>
      <c r="B1585" t="inlineStr">
        <is>
          <t>VANDERSON DIAS DA SILVA</t>
        </is>
      </c>
      <c r="C1585" t="n">
        <v>1</v>
      </c>
      <c r="D1585" t="inlineStr">
        <is>
          <t>IPCA</t>
        </is>
      </c>
      <c r="E1585" t="n">
        <v>0.009488792934583046</v>
      </c>
      <c r="F1585" t="inlineStr">
        <is>
          <t>MENSAL</t>
        </is>
      </c>
      <c r="G1585" t="n">
        <v>49749</v>
      </c>
      <c r="H1585" t="n">
        <v>49749</v>
      </c>
      <c r="I1585" t="n">
        <v>168</v>
      </c>
      <c r="J1585" t="inlineStr">
        <is>
          <t>CARTEIRA</t>
        </is>
      </c>
      <c r="K1585" t="inlineStr">
        <is>
          <t>CONTRATO</t>
        </is>
      </c>
      <c r="L1585" t="n">
        <v>3420.55</v>
      </c>
      <c r="M1585" t="inlineStr">
        <is>
          <t>IBIRAPITANGA FASE 3</t>
        </is>
      </c>
      <c r="N1585" s="142">
        <f>DATE(YEAR(G1585),MONTH(G1585),1)</f>
        <v/>
      </c>
      <c r="O1585" s="132">
        <f>IF(G1585&gt;$K$3,"Futuro","Atraso")</f>
        <v/>
      </c>
      <c r="P1585">
        <f>12*(YEAR(G1585)-YEAR($K$3))+(MONTH(G1585)-MONTH($K$3))</f>
        <v/>
      </c>
      <c r="Q1585" s="366">
        <f>IF(M1585="IBIRAPITANGA FASE 3",IF(O1585="Atraso",L1585,L1585/(1+$I$2)^P1585),IF(O1585="Atraso",L1585,L1585/(1+$I$1)^P1585))</f>
        <v/>
      </c>
      <c r="R1585">
        <f>IF(O1585="Atraso",$K$3-G1585,0)</f>
        <v/>
      </c>
      <c r="S1585">
        <f>IF(R1585&lt;=15,"Até 15",IF(R1585&lt;=30,"Entre 15 e 30",IF(R1585&lt;=60,"Entre 30 e 60",IF(R1585&lt;=90,"Entre 60 e 90",IF(R1585&lt;=120,"Entre 90 e 120",IF(R1585&lt;=150,"Entre 120 e 150",IF(R1585&lt;=180,"Entre 150 e 180","Superior a 180")))))))</f>
        <v/>
      </c>
    </row>
    <row r="1586">
      <c r="A1586" t="inlineStr">
        <is>
          <t>Q06L012</t>
        </is>
      </c>
      <c r="B1586" t="inlineStr">
        <is>
          <t>VANDERSON DIAS DA SILVA</t>
        </is>
      </c>
      <c r="C1586" t="n">
        <v>1</v>
      </c>
      <c r="D1586" t="inlineStr">
        <is>
          <t>IPCA</t>
        </is>
      </c>
      <c r="E1586" t="n">
        <v>0.009488792934583046</v>
      </c>
      <c r="F1586" t="inlineStr">
        <is>
          <t>MENSAL</t>
        </is>
      </c>
      <c r="G1586" t="n">
        <v>49780</v>
      </c>
      <c r="H1586" t="n">
        <v>49780</v>
      </c>
      <c r="I1586" t="n">
        <v>169</v>
      </c>
      <c r="J1586" t="inlineStr">
        <is>
          <t>CARTEIRA</t>
        </is>
      </c>
      <c r="K1586" t="inlineStr">
        <is>
          <t>CONTRATO</t>
        </is>
      </c>
      <c r="L1586" t="n">
        <v>3420.55</v>
      </c>
      <c r="M1586" t="inlineStr">
        <is>
          <t>IBIRAPITANGA FASE 3</t>
        </is>
      </c>
      <c r="N1586" s="142">
        <f>DATE(YEAR(G1586),MONTH(G1586),1)</f>
        <v/>
      </c>
      <c r="O1586" s="132">
        <f>IF(G1586&gt;$K$3,"Futuro","Atraso")</f>
        <v/>
      </c>
      <c r="P1586">
        <f>12*(YEAR(G1586)-YEAR($K$3))+(MONTH(G1586)-MONTH($K$3))</f>
        <v/>
      </c>
      <c r="Q1586" s="366">
        <f>IF(M1586="IBIRAPITANGA FASE 3",IF(O1586="Atraso",L1586,L1586/(1+$I$2)^P1586),IF(O1586="Atraso",L1586,L1586/(1+$I$1)^P1586))</f>
        <v/>
      </c>
      <c r="R1586">
        <f>IF(O1586="Atraso",$K$3-G1586,0)</f>
        <v/>
      </c>
      <c r="S1586">
        <f>IF(R1586&lt;=15,"Até 15",IF(R1586&lt;=30,"Entre 15 e 30",IF(R1586&lt;=60,"Entre 30 e 60",IF(R1586&lt;=90,"Entre 60 e 90",IF(R1586&lt;=120,"Entre 90 e 120",IF(R1586&lt;=150,"Entre 120 e 150",IF(R1586&lt;=180,"Entre 150 e 180","Superior a 180")))))))</f>
        <v/>
      </c>
    </row>
    <row r="1587">
      <c r="A1587" t="inlineStr">
        <is>
          <t>Q06L012</t>
        </is>
      </c>
      <c r="B1587" t="inlineStr">
        <is>
          <t>VANDERSON DIAS DA SILVA</t>
        </is>
      </c>
      <c r="C1587" t="n">
        <v>1</v>
      </c>
      <c r="D1587" t="inlineStr">
        <is>
          <t>IPCA</t>
        </is>
      </c>
      <c r="E1587" t="n">
        <v>0.009488792934583046</v>
      </c>
      <c r="F1587" t="inlineStr">
        <is>
          <t>MENSAL</t>
        </is>
      </c>
      <c r="G1587" t="n">
        <v>49810</v>
      </c>
      <c r="H1587" t="n">
        <v>49810</v>
      </c>
      <c r="I1587" t="n">
        <v>170</v>
      </c>
      <c r="J1587" t="inlineStr">
        <is>
          <t>CARTEIRA</t>
        </is>
      </c>
      <c r="K1587" t="inlineStr">
        <is>
          <t>CONTRATO</t>
        </is>
      </c>
      <c r="L1587" t="n">
        <v>3420.55</v>
      </c>
      <c r="M1587" t="inlineStr">
        <is>
          <t>IBIRAPITANGA FASE 3</t>
        </is>
      </c>
      <c r="N1587" s="142">
        <f>DATE(YEAR(G1587),MONTH(G1587),1)</f>
        <v/>
      </c>
      <c r="O1587" s="132">
        <f>IF(G1587&gt;$K$3,"Futuro","Atraso")</f>
        <v/>
      </c>
      <c r="P1587">
        <f>12*(YEAR(G1587)-YEAR($K$3))+(MONTH(G1587)-MONTH($K$3))</f>
        <v/>
      </c>
      <c r="Q1587" s="366">
        <f>IF(M1587="IBIRAPITANGA FASE 3",IF(O1587="Atraso",L1587,L1587/(1+$I$2)^P1587),IF(O1587="Atraso",L1587,L1587/(1+$I$1)^P1587))</f>
        <v/>
      </c>
      <c r="R1587">
        <f>IF(O1587="Atraso",$K$3-G1587,0)</f>
        <v/>
      </c>
      <c r="S1587">
        <f>IF(R1587&lt;=15,"Até 15",IF(R1587&lt;=30,"Entre 15 e 30",IF(R1587&lt;=60,"Entre 30 e 60",IF(R1587&lt;=90,"Entre 60 e 90",IF(R1587&lt;=120,"Entre 90 e 120",IF(R1587&lt;=150,"Entre 120 e 150",IF(R1587&lt;=180,"Entre 150 e 180","Superior a 180")))))))</f>
        <v/>
      </c>
    </row>
    <row r="1588">
      <c r="A1588" t="inlineStr">
        <is>
          <t>Q06L012</t>
        </is>
      </c>
      <c r="B1588" t="inlineStr">
        <is>
          <t>VANDERSON DIAS DA SILVA</t>
        </is>
      </c>
      <c r="C1588" t="n">
        <v>1</v>
      </c>
      <c r="D1588" t="inlineStr">
        <is>
          <t>IPCA</t>
        </is>
      </c>
      <c r="E1588" t="n">
        <v>0.009488792934583046</v>
      </c>
      <c r="F1588" t="inlineStr">
        <is>
          <t>MENSAL</t>
        </is>
      </c>
      <c r="G1588" t="n">
        <v>49841</v>
      </c>
      <c r="H1588" t="n">
        <v>49841</v>
      </c>
      <c r="I1588" t="n">
        <v>171</v>
      </c>
      <c r="J1588" t="inlineStr">
        <is>
          <t>CARTEIRA</t>
        </is>
      </c>
      <c r="K1588" t="inlineStr">
        <is>
          <t>CONTRATO</t>
        </is>
      </c>
      <c r="L1588" t="n">
        <v>3420.55</v>
      </c>
      <c r="M1588" t="inlineStr">
        <is>
          <t>IBIRAPITANGA FASE 3</t>
        </is>
      </c>
      <c r="N1588" s="142">
        <f>DATE(YEAR(G1588),MONTH(G1588),1)</f>
        <v/>
      </c>
      <c r="O1588" s="132">
        <f>IF(G1588&gt;$K$3,"Futuro","Atraso")</f>
        <v/>
      </c>
      <c r="P1588">
        <f>12*(YEAR(G1588)-YEAR($K$3))+(MONTH(G1588)-MONTH($K$3))</f>
        <v/>
      </c>
      <c r="Q1588" s="366">
        <f>IF(M1588="IBIRAPITANGA FASE 3",IF(O1588="Atraso",L1588,L1588/(1+$I$2)^P1588),IF(O1588="Atraso",L1588,L1588/(1+$I$1)^P1588))</f>
        <v/>
      </c>
      <c r="R1588">
        <f>IF(O1588="Atraso",$K$3-G1588,0)</f>
        <v/>
      </c>
      <c r="S1588">
        <f>IF(R1588&lt;=15,"Até 15",IF(R1588&lt;=30,"Entre 15 e 30",IF(R1588&lt;=60,"Entre 30 e 60",IF(R1588&lt;=90,"Entre 60 e 90",IF(R1588&lt;=120,"Entre 90 e 120",IF(R1588&lt;=150,"Entre 120 e 150",IF(R1588&lt;=180,"Entre 150 e 180","Superior a 180")))))))</f>
        <v/>
      </c>
    </row>
    <row r="1589">
      <c r="A1589" t="inlineStr">
        <is>
          <t>Q06L012</t>
        </is>
      </c>
      <c r="B1589" t="inlineStr">
        <is>
          <t>VANDERSON DIAS DA SILVA</t>
        </is>
      </c>
      <c r="C1589" t="n">
        <v>1</v>
      </c>
      <c r="D1589" t="inlineStr">
        <is>
          <t>IPCA</t>
        </is>
      </c>
      <c r="E1589" t="n">
        <v>0.009488792934583046</v>
      </c>
      <c r="F1589" t="inlineStr">
        <is>
          <t>MENSAL</t>
        </is>
      </c>
      <c r="G1589" t="n">
        <v>49871</v>
      </c>
      <c r="H1589" t="n">
        <v>49871</v>
      </c>
      <c r="I1589" t="n">
        <v>172</v>
      </c>
      <c r="J1589" t="inlineStr">
        <is>
          <t>CARTEIRA</t>
        </is>
      </c>
      <c r="K1589" t="inlineStr">
        <is>
          <t>CONTRATO</t>
        </is>
      </c>
      <c r="L1589" t="n">
        <v>3420.55</v>
      </c>
      <c r="M1589" t="inlineStr">
        <is>
          <t>IBIRAPITANGA FASE 3</t>
        </is>
      </c>
      <c r="N1589" s="142">
        <f>DATE(YEAR(G1589),MONTH(G1589),1)</f>
        <v/>
      </c>
      <c r="O1589" s="132">
        <f>IF(G1589&gt;$K$3,"Futuro","Atraso")</f>
        <v/>
      </c>
      <c r="P1589">
        <f>12*(YEAR(G1589)-YEAR($K$3))+(MONTH(G1589)-MONTH($K$3))</f>
        <v/>
      </c>
      <c r="Q1589" s="366">
        <f>IF(M1589="IBIRAPITANGA FASE 3",IF(O1589="Atraso",L1589,L1589/(1+$I$2)^P1589),IF(O1589="Atraso",L1589,L1589/(1+$I$1)^P1589))</f>
        <v/>
      </c>
      <c r="R1589">
        <f>IF(O1589="Atraso",$K$3-G1589,0)</f>
        <v/>
      </c>
      <c r="S1589">
        <f>IF(R1589&lt;=15,"Até 15",IF(R1589&lt;=30,"Entre 15 e 30",IF(R1589&lt;=60,"Entre 30 e 60",IF(R1589&lt;=90,"Entre 60 e 90",IF(R1589&lt;=120,"Entre 90 e 120",IF(R1589&lt;=150,"Entre 120 e 150",IF(R1589&lt;=180,"Entre 150 e 180","Superior a 180")))))))</f>
        <v/>
      </c>
    </row>
    <row r="1590">
      <c r="A1590" t="inlineStr">
        <is>
          <t>Q06L012</t>
        </is>
      </c>
      <c r="B1590" t="inlineStr">
        <is>
          <t>VANDERSON DIAS DA SILVA</t>
        </is>
      </c>
      <c r="C1590" t="n">
        <v>1</v>
      </c>
      <c r="D1590" t="inlineStr">
        <is>
          <t>IPCA</t>
        </is>
      </c>
      <c r="E1590" t="n">
        <v>0.009488792934583046</v>
      </c>
      <c r="F1590" t="inlineStr">
        <is>
          <t>MENSAL</t>
        </is>
      </c>
      <c r="G1590" t="n">
        <v>49902</v>
      </c>
      <c r="H1590" t="n">
        <v>49902</v>
      </c>
      <c r="I1590" t="n">
        <v>173</v>
      </c>
      <c r="J1590" t="inlineStr">
        <is>
          <t>CARTEIRA</t>
        </is>
      </c>
      <c r="K1590" t="inlineStr">
        <is>
          <t>CONTRATO</t>
        </is>
      </c>
      <c r="L1590" t="n">
        <v>3420.55</v>
      </c>
      <c r="M1590" t="inlineStr">
        <is>
          <t>IBIRAPITANGA FASE 3</t>
        </is>
      </c>
      <c r="N1590" s="142">
        <f>DATE(YEAR(G1590),MONTH(G1590),1)</f>
        <v/>
      </c>
      <c r="O1590" s="132">
        <f>IF(G1590&gt;$K$3,"Futuro","Atraso")</f>
        <v/>
      </c>
      <c r="P1590">
        <f>12*(YEAR(G1590)-YEAR($K$3))+(MONTH(G1590)-MONTH($K$3))</f>
        <v/>
      </c>
      <c r="Q1590" s="366">
        <f>IF(M1590="IBIRAPITANGA FASE 3",IF(O1590="Atraso",L1590,L1590/(1+$I$2)^P1590),IF(O1590="Atraso",L1590,L1590/(1+$I$1)^P1590))</f>
        <v/>
      </c>
      <c r="R1590">
        <f>IF(O1590="Atraso",$K$3-G1590,0)</f>
        <v/>
      </c>
      <c r="S1590">
        <f>IF(R1590&lt;=15,"Até 15",IF(R1590&lt;=30,"Entre 15 e 30",IF(R1590&lt;=60,"Entre 30 e 60",IF(R1590&lt;=90,"Entre 60 e 90",IF(R1590&lt;=120,"Entre 90 e 120",IF(R1590&lt;=150,"Entre 120 e 150",IF(R1590&lt;=180,"Entre 150 e 180","Superior a 180")))))))</f>
        <v/>
      </c>
    </row>
    <row r="1591">
      <c r="A1591" t="inlineStr">
        <is>
          <t>Q06L012</t>
        </is>
      </c>
      <c r="B1591" t="inlineStr">
        <is>
          <t>VANDERSON DIAS DA SILVA</t>
        </is>
      </c>
      <c r="C1591" t="n">
        <v>1</v>
      </c>
      <c r="D1591" t="inlineStr">
        <is>
          <t>IPCA</t>
        </is>
      </c>
      <c r="E1591" t="n">
        <v>0.009488792934583046</v>
      </c>
      <c r="F1591" t="inlineStr">
        <is>
          <t>MENSAL</t>
        </is>
      </c>
      <c r="G1591" t="n">
        <v>49933</v>
      </c>
      <c r="H1591" t="n">
        <v>49933</v>
      </c>
      <c r="I1591" t="n">
        <v>174</v>
      </c>
      <c r="J1591" t="inlineStr">
        <is>
          <t>CARTEIRA</t>
        </is>
      </c>
      <c r="K1591" t="inlineStr">
        <is>
          <t>CONTRATO</t>
        </is>
      </c>
      <c r="L1591" t="n">
        <v>3420.55</v>
      </c>
      <c r="M1591" t="inlineStr">
        <is>
          <t>IBIRAPITANGA FASE 3</t>
        </is>
      </c>
      <c r="N1591" s="142">
        <f>DATE(YEAR(G1591),MONTH(G1591),1)</f>
        <v/>
      </c>
      <c r="O1591" s="132">
        <f>IF(G1591&gt;$K$3,"Futuro","Atraso")</f>
        <v/>
      </c>
      <c r="P1591">
        <f>12*(YEAR(G1591)-YEAR($K$3))+(MONTH(G1591)-MONTH($K$3))</f>
        <v/>
      </c>
      <c r="Q1591" s="366">
        <f>IF(M1591="IBIRAPITANGA FASE 3",IF(O1591="Atraso",L1591,L1591/(1+$I$2)^P1591),IF(O1591="Atraso",L1591,L1591/(1+$I$1)^P1591))</f>
        <v/>
      </c>
      <c r="R1591">
        <f>IF(O1591="Atraso",$K$3-G1591,0)</f>
        <v/>
      </c>
      <c r="S1591">
        <f>IF(R1591&lt;=15,"Até 15",IF(R1591&lt;=30,"Entre 15 e 30",IF(R1591&lt;=60,"Entre 30 e 60",IF(R1591&lt;=90,"Entre 60 e 90",IF(R1591&lt;=120,"Entre 90 e 120",IF(R1591&lt;=150,"Entre 120 e 150",IF(R1591&lt;=180,"Entre 150 e 180","Superior a 180")))))))</f>
        <v/>
      </c>
    </row>
    <row r="1592">
      <c r="A1592" t="inlineStr">
        <is>
          <t>Q06L017</t>
        </is>
      </c>
      <c r="B1592" t="inlineStr">
        <is>
          <t>ITALO TARSITANO</t>
        </is>
      </c>
      <c r="C1592" t="n">
        <v>1</v>
      </c>
      <c r="D1592" t="inlineStr">
        <is>
          <t>IPCA</t>
        </is>
      </c>
      <c r="E1592" t="n">
        <v>0.009488792934583046</v>
      </c>
      <c r="F1592" t="inlineStr">
        <is>
          <t>MENSAL</t>
        </is>
      </c>
      <c r="G1592" t="n">
        <v>45260</v>
      </c>
      <c r="H1592" t="n">
        <v>45260</v>
      </c>
      <c r="I1592" t="n">
        <v>64</v>
      </c>
      <c r="J1592" t="inlineStr">
        <is>
          <t>CARTEIRA</t>
        </is>
      </c>
      <c r="K1592" t="inlineStr">
        <is>
          <t>CONTRATO</t>
        </is>
      </c>
      <c r="L1592" t="n">
        <v>2509.24</v>
      </c>
      <c r="M1592" t="inlineStr">
        <is>
          <t>IBIRAPITANGA FASE 3</t>
        </is>
      </c>
      <c r="N1592" s="142">
        <f>DATE(YEAR(G1592),MONTH(G1592),1)</f>
        <v/>
      </c>
      <c r="O1592" s="132">
        <f>IF(G1592&gt;$K$3,"Futuro","Atraso")</f>
        <v/>
      </c>
      <c r="P1592">
        <f>12*(YEAR(G1592)-YEAR($K$3))+(MONTH(G1592)-MONTH($K$3))</f>
        <v/>
      </c>
      <c r="Q1592" s="366">
        <f>IF(M1592="IBIRAPITANGA FASE 3",IF(O1592="Atraso",L1592,L1592/(1+$I$2)^P1592),IF(O1592="Atraso",L1592,L1592/(1+$I$1)^P1592))</f>
        <v/>
      </c>
      <c r="R1592">
        <f>IF(O1592="Atraso",$K$3-G1592,0)</f>
        <v/>
      </c>
      <c r="S1592">
        <f>IF(R1592&lt;=15,"Até 15",IF(R1592&lt;=30,"Entre 15 e 30",IF(R1592&lt;=60,"Entre 30 e 60",IF(R1592&lt;=90,"Entre 60 e 90",IF(R1592&lt;=120,"Entre 90 e 120",IF(R1592&lt;=150,"Entre 120 e 150",IF(R1592&lt;=180,"Entre 150 e 180","Superior a 180")))))))</f>
        <v/>
      </c>
    </row>
    <row r="1593">
      <c r="A1593" t="inlineStr">
        <is>
          <t>Q06L017</t>
        </is>
      </c>
      <c r="B1593" t="inlineStr">
        <is>
          <t>ITALO TARSITANO</t>
        </is>
      </c>
      <c r="C1593" t="n">
        <v>1</v>
      </c>
      <c r="D1593" t="inlineStr">
        <is>
          <t>IPCA</t>
        </is>
      </c>
      <c r="E1593" t="n">
        <v>0.009488792934583046</v>
      </c>
      <c r="F1593" t="inlineStr">
        <is>
          <t>MENSAL</t>
        </is>
      </c>
      <c r="G1593" t="n">
        <v>45290</v>
      </c>
      <c r="H1593" t="n">
        <v>45290</v>
      </c>
      <c r="I1593" t="n">
        <v>65</v>
      </c>
      <c r="J1593" t="inlineStr">
        <is>
          <t>CARTEIRA</t>
        </is>
      </c>
      <c r="K1593" t="inlineStr">
        <is>
          <t>CONTRATO</t>
        </is>
      </c>
      <c r="L1593" t="n">
        <v>2509.24</v>
      </c>
      <c r="M1593" t="inlineStr">
        <is>
          <t>IBIRAPITANGA FASE 3</t>
        </is>
      </c>
      <c r="N1593" s="142">
        <f>DATE(YEAR(G1593),MONTH(G1593),1)</f>
        <v/>
      </c>
      <c r="O1593" s="132">
        <f>IF(G1593&gt;$K$3,"Futuro","Atraso")</f>
        <v/>
      </c>
      <c r="P1593">
        <f>12*(YEAR(G1593)-YEAR($K$3))+(MONTH(G1593)-MONTH($K$3))</f>
        <v/>
      </c>
      <c r="Q1593" s="366">
        <f>IF(M1593="IBIRAPITANGA FASE 3",IF(O1593="Atraso",L1593,L1593/(1+$I$2)^P1593),IF(O1593="Atraso",L1593,L1593/(1+$I$1)^P1593))</f>
        <v/>
      </c>
      <c r="R1593">
        <f>IF(O1593="Atraso",$K$3-G1593,0)</f>
        <v/>
      </c>
      <c r="S1593">
        <f>IF(R1593&lt;=15,"Até 15",IF(R1593&lt;=30,"Entre 15 e 30",IF(R1593&lt;=60,"Entre 30 e 60",IF(R1593&lt;=90,"Entre 60 e 90",IF(R1593&lt;=120,"Entre 90 e 120",IF(R1593&lt;=150,"Entre 120 e 150",IF(R1593&lt;=180,"Entre 150 e 180","Superior a 180")))))))</f>
        <v/>
      </c>
    </row>
    <row r="1594">
      <c r="A1594" t="inlineStr">
        <is>
          <t>Q06L017</t>
        </is>
      </c>
      <c r="B1594" t="inlineStr">
        <is>
          <t>ITALO TARSITANO</t>
        </is>
      </c>
      <c r="C1594" t="n">
        <v>1</v>
      </c>
      <c r="D1594" t="inlineStr">
        <is>
          <t>IPCA</t>
        </is>
      </c>
      <c r="E1594" t="n">
        <v>0.009488792934583046</v>
      </c>
      <c r="F1594" t="inlineStr">
        <is>
          <t>MENSAL</t>
        </is>
      </c>
      <c r="G1594" t="n">
        <v>45321</v>
      </c>
      <c r="H1594" t="n">
        <v>45321</v>
      </c>
      <c r="I1594" t="n">
        <v>66</v>
      </c>
      <c r="J1594" t="inlineStr">
        <is>
          <t>CARTEIRA</t>
        </is>
      </c>
      <c r="K1594" t="inlineStr">
        <is>
          <t>CONTRATO</t>
        </is>
      </c>
      <c r="L1594" t="n">
        <v>2509.24</v>
      </c>
      <c r="M1594" t="inlineStr">
        <is>
          <t>IBIRAPITANGA FASE 3</t>
        </is>
      </c>
      <c r="N1594" s="142">
        <f>DATE(YEAR(G1594),MONTH(G1594),1)</f>
        <v/>
      </c>
      <c r="O1594" s="132">
        <f>IF(G1594&gt;$K$3,"Futuro","Atraso")</f>
        <v/>
      </c>
      <c r="P1594">
        <f>12*(YEAR(G1594)-YEAR($K$3))+(MONTH(G1594)-MONTH($K$3))</f>
        <v/>
      </c>
      <c r="Q1594" s="366">
        <f>IF(M1594="IBIRAPITANGA FASE 3",IF(O1594="Atraso",L1594,L1594/(1+$I$2)^P1594),IF(O1594="Atraso",L1594,L1594/(1+$I$1)^P1594))</f>
        <v/>
      </c>
      <c r="R1594">
        <f>IF(O1594="Atraso",$K$3-G1594,0)</f>
        <v/>
      </c>
      <c r="S1594">
        <f>IF(R1594&lt;=15,"Até 15",IF(R1594&lt;=30,"Entre 15 e 30",IF(R1594&lt;=60,"Entre 30 e 60",IF(R1594&lt;=90,"Entre 60 e 90",IF(R1594&lt;=120,"Entre 90 e 120",IF(R1594&lt;=150,"Entre 120 e 150",IF(R1594&lt;=180,"Entre 150 e 180","Superior a 180")))))))</f>
        <v/>
      </c>
    </row>
    <row r="1595">
      <c r="A1595" t="inlineStr">
        <is>
          <t>Q06L017</t>
        </is>
      </c>
      <c r="B1595" t="inlineStr">
        <is>
          <t>ITALO TARSITANO</t>
        </is>
      </c>
      <c r="C1595" t="n">
        <v>1</v>
      </c>
      <c r="D1595" t="inlineStr">
        <is>
          <t>IPCA</t>
        </is>
      </c>
      <c r="E1595" t="n">
        <v>0.009488792934583046</v>
      </c>
      <c r="F1595" t="inlineStr">
        <is>
          <t>MENSAL</t>
        </is>
      </c>
      <c r="G1595" t="n">
        <v>45351</v>
      </c>
      <c r="H1595" t="n">
        <v>45351</v>
      </c>
      <c r="I1595" t="n">
        <v>67</v>
      </c>
      <c r="J1595" t="inlineStr">
        <is>
          <t>CARTEIRA</t>
        </is>
      </c>
      <c r="K1595" t="inlineStr">
        <is>
          <t>CONTRATO</t>
        </is>
      </c>
      <c r="L1595" t="n">
        <v>2509.24</v>
      </c>
      <c r="M1595" t="inlineStr">
        <is>
          <t>IBIRAPITANGA FASE 3</t>
        </is>
      </c>
      <c r="N1595" s="142">
        <f>DATE(YEAR(G1595),MONTH(G1595),1)</f>
        <v/>
      </c>
      <c r="O1595" s="132">
        <f>IF(G1595&gt;$K$3,"Futuro","Atraso")</f>
        <v/>
      </c>
      <c r="P1595">
        <f>12*(YEAR(G1595)-YEAR($K$3))+(MONTH(G1595)-MONTH($K$3))</f>
        <v/>
      </c>
      <c r="Q1595" s="366">
        <f>IF(M1595="IBIRAPITANGA FASE 3",IF(O1595="Atraso",L1595,L1595/(1+$I$2)^P1595),IF(O1595="Atraso",L1595,L1595/(1+$I$1)^P1595))</f>
        <v/>
      </c>
      <c r="R1595">
        <f>IF(O1595="Atraso",$K$3-G1595,0)</f>
        <v/>
      </c>
      <c r="S1595">
        <f>IF(R1595&lt;=15,"Até 15",IF(R1595&lt;=30,"Entre 15 e 30",IF(R1595&lt;=60,"Entre 30 e 60",IF(R1595&lt;=90,"Entre 60 e 90",IF(R1595&lt;=120,"Entre 90 e 120",IF(R1595&lt;=150,"Entre 120 e 150",IF(R1595&lt;=180,"Entre 150 e 180","Superior a 180")))))))</f>
        <v/>
      </c>
    </row>
    <row r="1596">
      <c r="A1596" t="inlineStr">
        <is>
          <t>Q06L017</t>
        </is>
      </c>
      <c r="B1596" t="inlineStr">
        <is>
          <t>ITALO TARSITANO</t>
        </is>
      </c>
      <c r="C1596" t="n">
        <v>1</v>
      </c>
      <c r="D1596" t="inlineStr">
        <is>
          <t>IPCA</t>
        </is>
      </c>
      <c r="E1596" t="n">
        <v>0.009488792934583046</v>
      </c>
      <c r="F1596" t="inlineStr">
        <is>
          <t>MENSAL</t>
        </is>
      </c>
      <c r="G1596" t="n">
        <v>45381</v>
      </c>
      <c r="H1596" t="n">
        <v>45381</v>
      </c>
      <c r="I1596" t="n">
        <v>68</v>
      </c>
      <c r="J1596" t="inlineStr">
        <is>
          <t>CARTEIRA</t>
        </is>
      </c>
      <c r="K1596" t="inlineStr">
        <is>
          <t>CONTRATO</t>
        </is>
      </c>
      <c r="L1596" t="n">
        <v>2509.24</v>
      </c>
      <c r="M1596" t="inlineStr">
        <is>
          <t>IBIRAPITANGA FASE 3</t>
        </is>
      </c>
      <c r="N1596" s="142">
        <f>DATE(YEAR(G1596),MONTH(G1596),1)</f>
        <v/>
      </c>
      <c r="O1596" s="132">
        <f>IF(G1596&gt;$K$3,"Futuro","Atraso")</f>
        <v/>
      </c>
      <c r="P1596">
        <f>12*(YEAR(G1596)-YEAR($K$3))+(MONTH(G1596)-MONTH($K$3))</f>
        <v/>
      </c>
      <c r="Q1596" s="366">
        <f>IF(M1596="IBIRAPITANGA FASE 3",IF(O1596="Atraso",L1596,L1596/(1+$I$2)^P1596),IF(O1596="Atraso",L1596,L1596/(1+$I$1)^P1596))</f>
        <v/>
      </c>
      <c r="R1596">
        <f>IF(O1596="Atraso",$K$3-G1596,0)</f>
        <v/>
      </c>
      <c r="S1596">
        <f>IF(R1596&lt;=15,"Até 15",IF(R1596&lt;=30,"Entre 15 e 30",IF(R1596&lt;=60,"Entre 30 e 60",IF(R1596&lt;=90,"Entre 60 e 90",IF(R1596&lt;=120,"Entre 90 e 120",IF(R1596&lt;=150,"Entre 120 e 150",IF(R1596&lt;=180,"Entre 150 e 180","Superior a 180")))))))</f>
        <v/>
      </c>
    </row>
    <row r="1597">
      <c r="A1597" t="inlineStr">
        <is>
          <t>Q06L017</t>
        </is>
      </c>
      <c r="B1597" t="inlineStr">
        <is>
          <t>ITALO TARSITANO</t>
        </is>
      </c>
      <c r="C1597" t="n">
        <v>1</v>
      </c>
      <c r="D1597" t="inlineStr">
        <is>
          <t>IPCA</t>
        </is>
      </c>
      <c r="E1597" t="n">
        <v>0.009488792934583046</v>
      </c>
      <c r="F1597" t="inlineStr">
        <is>
          <t>MENSAL</t>
        </is>
      </c>
      <c r="G1597" t="n">
        <v>45412</v>
      </c>
      <c r="H1597" t="n">
        <v>45412</v>
      </c>
      <c r="I1597" t="n">
        <v>69</v>
      </c>
      <c r="J1597" t="inlineStr">
        <is>
          <t>CARTEIRA</t>
        </is>
      </c>
      <c r="K1597" t="inlineStr">
        <is>
          <t>CONTRATO</t>
        </is>
      </c>
      <c r="L1597" t="n">
        <v>2509.24</v>
      </c>
      <c r="M1597" t="inlineStr">
        <is>
          <t>IBIRAPITANGA FASE 3</t>
        </is>
      </c>
      <c r="N1597" s="142">
        <f>DATE(YEAR(G1597),MONTH(G1597),1)</f>
        <v/>
      </c>
      <c r="O1597" s="132">
        <f>IF(G1597&gt;$K$3,"Futuro","Atraso")</f>
        <v/>
      </c>
      <c r="P1597">
        <f>12*(YEAR(G1597)-YEAR($K$3))+(MONTH(G1597)-MONTH($K$3))</f>
        <v/>
      </c>
      <c r="Q1597" s="366">
        <f>IF(M1597="IBIRAPITANGA FASE 3",IF(O1597="Atraso",L1597,L1597/(1+$I$2)^P1597),IF(O1597="Atraso",L1597,L1597/(1+$I$1)^P1597))</f>
        <v/>
      </c>
      <c r="R1597">
        <f>IF(O1597="Atraso",$K$3-G1597,0)</f>
        <v/>
      </c>
      <c r="S1597">
        <f>IF(R1597&lt;=15,"Até 15",IF(R1597&lt;=30,"Entre 15 e 30",IF(R1597&lt;=60,"Entre 30 e 60",IF(R1597&lt;=90,"Entre 60 e 90",IF(R1597&lt;=120,"Entre 90 e 120",IF(R1597&lt;=150,"Entre 120 e 150",IF(R1597&lt;=180,"Entre 150 e 180","Superior a 180")))))))</f>
        <v/>
      </c>
    </row>
    <row r="1598">
      <c r="A1598" t="inlineStr">
        <is>
          <t>Q06L017</t>
        </is>
      </c>
      <c r="B1598" t="inlineStr">
        <is>
          <t>ITALO TARSITANO</t>
        </is>
      </c>
      <c r="C1598" t="n">
        <v>1</v>
      </c>
      <c r="D1598" t="inlineStr">
        <is>
          <t>IPCA</t>
        </is>
      </c>
      <c r="E1598" t="n">
        <v>0.009488792934583046</v>
      </c>
      <c r="F1598" t="inlineStr">
        <is>
          <t>MENSAL</t>
        </is>
      </c>
      <c r="G1598" t="n">
        <v>45442</v>
      </c>
      <c r="H1598" t="n">
        <v>45442</v>
      </c>
      <c r="I1598" t="n">
        <v>70</v>
      </c>
      <c r="J1598" t="inlineStr">
        <is>
          <t>CARTEIRA</t>
        </is>
      </c>
      <c r="K1598" t="inlineStr">
        <is>
          <t>CONTRATO</t>
        </is>
      </c>
      <c r="L1598" t="n">
        <v>2509.24</v>
      </c>
      <c r="M1598" t="inlineStr">
        <is>
          <t>IBIRAPITANGA FASE 3</t>
        </is>
      </c>
      <c r="N1598" s="142">
        <f>DATE(YEAR(G1598),MONTH(G1598),1)</f>
        <v/>
      </c>
      <c r="O1598" s="132">
        <f>IF(G1598&gt;$K$3,"Futuro","Atraso")</f>
        <v/>
      </c>
      <c r="P1598">
        <f>12*(YEAR(G1598)-YEAR($K$3))+(MONTH(G1598)-MONTH($K$3))</f>
        <v/>
      </c>
      <c r="Q1598" s="366">
        <f>IF(M1598="IBIRAPITANGA FASE 3",IF(O1598="Atraso",L1598,L1598/(1+$I$2)^P1598),IF(O1598="Atraso",L1598,L1598/(1+$I$1)^P1598))</f>
        <v/>
      </c>
      <c r="R1598">
        <f>IF(O1598="Atraso",$K$3-G1598,0)</f>
        <v/>
      </c>
      <c r="S1598">
        <f>IF(R1598&lt;=15,"Até 15",IF(R1598&lt;=30,"Entre 15 e 30",IF(R1598&lt;=60,"Entre 30 e 60",IF(R1598&lt;=90,"Entre 60 e 90",IF(R1598&lt;=120,"Entre 90 e 120",IF(R1598&lt;=150,"Entre 120 e 150",IF(R1598&lt;=180,"Entre 150 e 180","Superior a 180")))))))</f>
        <v/>
      </c>
    </row>
    <row r="1599">
      <c r="A1599" t="inlineStr">
        <is>
          <t>Q06L017</t>
        </is>
      </c>
      <c r="B1599" t="inlineStr">
        <is>
          <t>ITALO TARSITANO</t>
        </is>
      </c>
      <c r="C1599" t="n">
        <v>1</v>
      </c>
      <c r="D1599" t="inlineStr">
        <is>
          <t>IPCA</t>
        </is>
      </c>
      <c r="E1599" t="n">
        <v>0.009488792934583046</v>
      </c>
      <c r="F1599" t="inlineStr">
        <is>
          <t>MENSAL</t>
        </is>
      </c>
      <c r="G1599" t="n">
        <v>45473</v>
      </c>
      <c r="H1599" t="n">
        <v>45473</v>
      </c>
      <c r="I1599" t="n">
        <v>71</v>
      </c>
      <c r="J1599" t="inlineStr">
        <is>
          <t>CARTEIRA</t>
        </is>
      </c>
      <c r="K1599" t="inlineStr">
        <is>
          <t>CONTRATO</t>
        </is>
      </c>
      <c r="L1599" t="n">
        <v>2509.24</v>
      </c>
      <c r="M1599" t="inlineStr">
        <is>
          <t>IBIRAPITANGA FASE 3</t>
        </is>
      </c>
      <c r="N1599" s="142">
        <f>DATE(YEAR(G1599),MONTH(G1599),1)</f>
        <v/>
      </c>
      <c r="O1599" s="132">
        <f>IF(G1599&gt;$K$3,"Futuro","Atraso")</f>
        <v/>
      </c>
      <c r="P1599">
        <f>12*(YEAR(G1599)-YEAR($K$3))+(MONTH(G1599)-MONTH($K$3))</f>
        <v/>
      </c>
      <c r="Q1599" s="366">
        <f>IF(M1599="IBIRAPITANGA FASE 3",IF(O1599="Atraso",L1599,L1599/(1+$I$2)^P1599),IF(O1599="Atraso",L1599,L1599/(1+$I$1)^P1599))</f>
        <v/>
      </c>
      <c r="R1599">
        <f>IF(O1599="Atraso",$K$3-G1599,0)</f>
        <v/>
      </c>
      <c r="S1599">
        <f>IF(R1599&lt;=15,"Até 15",IF(R1599&lt;=30,"Entre 15 e 30",IF(R1599&lt;=60,"Entre 30 e 60",IF(R1599&lt;=90,"Entre 60 e 90",IF(R1599&lt;=120,"Entre 90 e 120",IF(R1599&lt;=150,"Entre 120 e 150",IF(R1599&lt;=180,"Entre 150 e 180","Superior a 180")))))))</f>
        <v/>
      </c>
    </row>
    <row r="1600">
      <c r="A1600" t="inlineStr">
        <is>
          <t>Q06L017</t>
        </is>
      </c>
      <c r="B1600" t="inlineStr">
        <is>
          <t>ITALO TARSITANO</t>
        </is>
      </c>
      <c r="C1600" t="n">
        <v>1</v>
      </c>
      <c r="D1600" t="inlineStr">
        <is>
          <t>IPCA</t>
        </is>
      </c>
      <c r="E1600" t="n">
        <v>0.009488792934583046</v>
      </c>
      <c r="F1600" t="inlineStr">
        <is>
          <t>MENSAL</t>
        </is>
      </c>
      <c r="G1600" t="n">
        <v>45503</v>
      </c>
      <c r="H1600" t="n">
        <v>45503</v>
      </c>
      <c r="I1600" t="n">
        <v>72</v>
      </c>
      <c r="J1600" t="inlineStr">
        <is>
          <t>CARTEIRA</t>
        </is>
      </c>
      <c r="K1600" t="inlineStr">
        <is>
          <t>CONTRATO</t>
        </is>
      </c>
      <c r="L1600" t="n">
        <v>2509.24</v>
      </c>
      <c r="M1600" t="inlineStr">
        <is>
          <t>IBIRAPITANGA FASE 3</t>
        </is>
      </c>
      <c r="N1600" s="142">
        <f>DATE(YEAR(G1600),MONTH(G1600),1)</f>
        <v/>
      </c>
      <c r="O1600" s="132">
        <f>IF(G1600&gt;$K$3,"Futuro","Atraso")</f>
        <v/>
      </c>
      <c r="P1600">
        <f>12*(YEAR(G1600)-YEAR($K$3))+(MONTH(G1600)-MONTH($K$3))</f>
        <v/>
      </c>
      <c r="Q1600" s="366">
        <f>IF(M1600="IBIRAPITANGA FASE 3",IF(O1600="Atraso",L1600,L1600/(1+$I$2)^P1600),IF(O1600="Atraso",L1600,L1600/(1+$I$1)^P1600))</f>
        <v/>
      </c>
      <c r="R1600">
        <f>IF(O1600="Atraso",$K$3-G1600,0)</f>
        <v/>
      </c>
      <c r="S1600">
        <f>IF(R1600&lt;=15,"Até 15",IF(R1600&lt;=30,"Entre 15 e 30",IF(R1600&lt;=60,"Entre 30 e 60",IF(R1600&lt;=90,"Entre 60 e 90",IF(R1600&lt;=120,"Entre 90 e 120",IF(R1600&lt;=150,"Entre 120 e 150",IF(R1600&lt;=180,"Entre 150 e 180","Superior a 180")))))))</f>
        <v/>
      </c>
    </row>
    <row r="1601">
      <c r="A1601" t="inlineStr">
        <is>
          <t>Q06L017</t>
        </is>
      </c>
      <c r="B1601" t="inlineStr">
        <is>
          <t>ITALO TARSITANO</t>
        </is>
      </c>
      <c r="C1601" t="n">
        <v>1</v>
      </c>
      <c r="D1601" t="inlineStr">
        <is>
          <t>IPCA</t>
        </is>
      </c>
      <c r="E1601" t="n">
        <v>0.009488792934583046</v>
      </c>
      <c r="F1601" t="inlineStr">
        <is>
          <t>MENSAL</t>
        </is>
      </c>
      <c r="G1601" t="n">
        <v>45534</v>
      </c>
      <c r="H1601" t="n">
        <v>45534</v>
      </c>
      <c r="I1601" t="n">
        <v>73</v>
      </c>
      <c r="J1601" t="inlineStr">
        <is>
          <t>CARTEIRA</t>
        </is>
      </c>
      <c r="K1601" t="inlineStr">
        <is>
          <t>CONTRATO</t>
        </is>
      </c>
      <c r="L1601" t="n">
        <v>2509.24</v>
      </c>
      <c r="M1601" t="inlineStr">
        <is>
          <t>IBIRAPITANGA FASE 3</t>
        </is>
      </c>
      <c r="N1601" s="142">
        <f>DATE(YEAR(G1601),MONTH(G1601),1)</f>
        <v/>
      </c>
      <c r="O1601" s="132">
        <f>IF(G1601&gt;$K$3,"Futuro","Atraso")</f>
        <v/>
      </c>
      <c r="P1601">
        <f>12*(YEAR(G1601)-YEAR($K$3))+(MONTH(G1601)-MONTH($K$3))</f>
        <v/>
      </c>
      <c r="Q1601" s="366">
        <f>IF(M1601="IBIRAPITANGA FASE 3",IF(O1601="Atraso",L1601,L1601/(1+$I$2)^P1601),IF(O1601="Atraso",L1601,L1601/(1+$I$1)^P1601))</f>
        <v/>
      </c>
      <c r="R1601">
        <f>IF(O1601="Atraso",$K$3-G1601,0)</f>
        <v/>
      </c>
      <c r="S1601">
        <f>IF(R1601&lt;=15,"Até 15",IF(R1601&lt;=30,"Entre 15 e 30",IF(R1601&lt;=60,"Entre 30 e 60",IF(R1601&lt;=90,"Entre 60 e 90",IF(R1601&lt;=120,"Entre 90 e 120",IF(R1601&lt;=150,"Entre 120 e 150",IF(R1601&lt;=180,"Entre 150 e 180","Superior a 180")))))))</f>
        <v/>
      </c>
    </row>
    <row r="1602">
      <c r="A1602" t="inlineStr">
        <is>
          <t>Q06L017</t>
        </is>
      </c>
      <c r="B1602" t="inlineStr">
        <is>
          <t>ITALO TARSITANO</t>
        </is>
      </c>
      <c r="C1602" t="n">
        <v>1</v>
      </c>
      <c r="D1602" t="inlineStr">
        <is>
          <t>IPCA</t>
        </is>
      </c>
      <c r="E1602" t="n">
        <v>0.009488792934583046</v>
      </c>
      <c r="F1602" t="inlineStr">
        <is>
          <t>MENSAL</t>
        </is>
      </c>
      <c r="G1602" t="n">
        <v>45565</v>
      </c>
      <c r="H1602" t="n">
        <v>45565</v>
      </c>
      <c r="I1602" t="n">
        <v>74</v>
      </c>
      <c r="J1602" t="inlineStr">
        <is>
          <t>CARTEIRA</t>
        </is>
      </c>
      <c r="K1602" t="inlineStr">
        <is>
          <t>CONTRATO</t>
        </is>
      </c>
      <c r="L1602" t="n">
        <v>2509.24</v>
      </c>
      <c r="M1602" t="inlineStr">
        <is>
          <t>IBIRAPITANGA FASE 3</t>
        </is>
      </c>
      <c r="N1602" s="142">
        <f>DATE(YEAR(G1602),MONTH(G1602),1)</f>
        <v/>
      </c>
      <c r="O1602" s="132">
        <f>IF(G1602&gt;$K$3,"Futuro","Atraso")</f>
        <v/>
      </c>
      <c r="P1602">
        <f>12*(YEAR(G1602)-YEAR($K$3))+(MONTH(G1602)-MONTH($K$3))</f>
        <v/>
      </c>
      <c r="Q1602" s="366">
        <f>IF(M1602="IBIRAPITANGA FASE 3",IF(O1602="Atraso",L1602,L1602/(1+$I$2)^P1602),IF(O1602="Atraso",L1602,L1602/(1+$I$1)^P1602))</f>
        <v/>
      </c>
      <c r="R1602">
        <f>IF(O1602="Atraso",$K$3-G1602,0)</f>
        <v/>
      </c>
      <c r="S1602">
        <f>IF(R1602&lt;=15,"Até 15",IF(R1602&lt;=30,"Entre 15 e 30",IF(R1602&lt;=60,"Entre 30 e 60",IF(R1602&lt;=90,"Entre 60 e 90",IF(R1602&lt;=120,"Entre 90 e 120",IF(R1602&lt;=150,"Entre 120 e 150",IF(R1602&lt;=180,"Entre 150 e 180","Superior a 180")))))))</f>
        <v/>
      </c>
    </row>
    <row r="1603">
      <c r="A1603" t="inlineStr">
        <is>
          <t>Q06L017</t>
        </is>
      </c>
      <c r="B1603" t="inlineStr">
        <is>
          <t>ITALO TARSITANO</t>
        </is>
      </c>
      <c r="C1603" t="n">
        <v>1</v>
      </c>
      <c r="D1603" t="inlineStr">
        <is>
          <t>IPCA</t>
        </is>
      </c>
      <c r="E1603" t="n">
        <v>0.009488792934583046</v>
      </c>
      <c r="F1603" t="inlineStr">
        <is>
          <t>MENSAL</t>
        </is>
      </c>
      <c r="G1603" t="n">
        <v>45595</v>
      </c>
      <c r="H1603" t="n">
        <v>45595</v>
      </c>
      <c r="I1603" t="n">
        <v>75</v>
      </c>
      <c r="J1603" t="inlineStr">
        <is>
          <t>CARTEIRA</t>
        </is>
      </c>
      <c r="K1603" t="inlineStr">
        <is>
          <t>CONTRATO</t>
        </is>
      </c>
      <c r="L1603" t="n">
        <v>2509.24</v>
      </c>
      <c r="M1603" t="inlineStr">
        <is>
          <t>IBIRAPITANGA FASE 3</t>
        </is>
      </c>
      <c r="N1603" s="142">
        <f>DATE(YEAR(G1603),MONTH(G1603),1)</f>
        <v/>
      </c>
      <c r="O1603" s="132">
        <f>IF(G1603&gt;$K$3,"Futuro","Atraso")</f>
        <v/>
      </c>
      <c r="P1603">
        <f>12*(YEAR(G1603)-YEAR($K$3))+(MONTH(G1603)-MONTH($K$3))</f>
        <v/>
      </c>
      <c r="Q1603" s="366">
        <f>IF(M1603="IBIRAPITANGA FASE 3",IF(O1603="Atraso",L1603,L1603/(1+$I$2)^P1603),IF(O1603="Atraso",L1603,L1603/(1+$I$1)^P1603))</f>
        <v/>
      </c>
      <c r="R1603">
        <f>IF(O1603="Atraso",$K$3-G1603,0)</f>
        <v/>
      </c>
      <c r="S1603">
        <f>IF(R1603&lt;=15,"Até 15",IF(R1603&lt;=30,"Entre 15 e 30",IF(R1603&lt;=60,"Entre 30 e 60",IF(R1603&lt;=90,"Entre 60 e 90",IF(R1603&lt;=120,"Entre 90 e 120",IF(R1603&lt;=150,"Entre 120 e 150",IF(R1603&lt;=180,"Entre 150 e 180","Superior a 180")))))))</f>
        <v/>
      </c>
    </row>
    <row r="1604">
      <c r="A1604" t="inlineStr">
        <is>
          <t>Q06L017</t>
        </is>
      </c>
      <c r="B1604" t="inlineStr">
        <is>
          <t>ITALO TARSITANO</t>
        </is>
      </c>
      <c r="C1604" t="n">
        <v>1</v>
      </c>
      <c r="D1604" t="inlineStr">
        <is>
          <t>IPCA</t>
        </is>
      </c>
      <c r="E1604" t="n">
        <v>0.009488792934583046</v>
      </c>
      <c r="F1604" t="inlineStr">
        <is>
          <t>MENSAL</t>
        </is>
      </c>
      <c r="G1604" t="n">
        <v>45626</v>
      </c>
      <c r="H1604" t="n">
        <v>45626</v>
      </c>
      <c r="I1604" t="n">
        <v>76</v>
      </c>
      <c r="J1604" t="inlineStr">
        <is>
          <t>CARTEIRA</t>
        </is>
      </c>
      <c r="K1604" t="inlineStr">
        <is>
          <t>CONTRATO</t>
        </is>
      </c>
      <c r="L1604" t="n">
        <v>2509.24</v>
      </c>
      <c r="M1604" t="inlineStr">
        <is>
          <t>IBIRAPITANGA FASE 3</t>
        </is>
      </c>
      <c r="N1604" s="142">
        <f>DATE(YEAR(G1604),MONTH(G1604),1)</f>
        <v/>
      </c>
      <c r="O1604" s="132">
        <f>IF(G1604&gt;$K$3,"Futuro","Atraso")</f>
        <v/>
      </c>
      <c r="P1604">
        <f>12*(YEAR(G1604)-YEAR($K$3))+(MONTH(G1604)-MONTH($K$3))</f>
        <v/>
      </c>
      <c r="Q1604" s="366">
        <f>IF(M1604="IBIRAPITANGA FASE 3",IF(O1604="Atraso",L1604,L1604/(1+$I$2)^P1604),IF(O1604="Atraso",L1604,L1604/(1+$I$1)^P1604))</f>
        <v/>
      </c>
      <c r="R1604">
        <f>IF(O1604="Atraso",$K$3-G1604,0)</f>
        <v/>
      </c>
      <c r="S1604">
        <f>IF(R1604&lt;=15,"Até 15",IF(R1604&lt;=30,"Entre 15 e 30",IF(R1604&lt;=60,"Entre 30 e 60",IF(R1604&lt;=90,"Entre 60 e 90",IF(R1604&lt;=120,"Entre 90 e 120",IF(R1604&lt;=150,"Entre 120 e 150",IF(R1604&lt;=180,"Entre 150 e 180","Superior a 180")))))))</f>
        <v/>
      </c>
    </row>
    <row r="1605">
      <c r="A1605" t="inlineStr">
        <is>
          <t>Q06L017</t>
        </is>
      </c>
      <c r="B1605" t="inlineStr">
        <is>
          <t>ITALO TARSITANO</t>
        </is>
      </c>
      <c r="C1605" t="n">
        <v>1</v>
      </c>
      <c r="D1605" t="inlineStr">
        <is>
          <t>IPCA</t>
        </is>
      </c>
      <c r="E1605" t="n">
        <v>0.009488792934583046</v>
      </c>
      <c r="F1605" t="inlineStr">
        <is>
          <t>MENSAL</t>
        </is>
      </c>
      <c r="G1605" t="n">
        <v>45656</v>
      </c>
      <c r="H1605" t="n">
        <v>45656</v>
      </c>
      <c r="I1605" t="n">
        <v>77</v>
      </c>
      <c r="J1605" t="inlineStr">
        <is>
          <t>CARTEIRA</t>
        </is>
      </c>
      <c r="K1605" t="inlineStr">
        <is>
          <t>CONTRATO</t>
        </is>
      </c>
      <c r="L1605" t="n">
        <v>2509.24</v>
      </c>
      <c r="M1605" t="inlineStr">
        <is>
          <t>IBIRAPITANGA FASE 3</t>
        </is>
      </c>
      <c r="N1605" s="142">
        <f>DATE(YEAR(G1605),MONTH(G1605),1)</f>
        <v/>
      </c>
      <c r="O1605" s="132">
        <f>IF(G1605&gt;$K$3,"Futuro","Atraso")</f>
        <v/>
      </c>
      <c r="P1605">
        <f>12*(YEAR(G1605)-YEAR($K$3))+(MONTH(G1605)-MONTH($K$3))</f>
        <v/>
      </c>
      <c r="Q1605" s="366">
        <f>IF(M1605="IBIRAPITANGA FASE 3",IF(O1605="Atraso",L1605,L1605/(1+$I$2)^P1605),IF(O1605="Atraso",L1605,L1605/(1+$I$1)^P1605))</f>
        <v/>
      </c>
      <c r="R1605">
        <f>IF(O1605="Atraso",$K$3-G1605,0)</f>
        <v/>
      </c>
      <c r="S1605">
        <f>IF(R1605&lt;=15,"Até 15",IF(R1605&lt;=30,"Entre 15 e 30",IF(R1605&lt;=60,"Entre 30 e 60",IF(R1605&lt;=90,"Entre 60 e 90",IF(R1605&lt;=120,"Entre 90 e 120",IF(R1605&lt;=150,"Entre 120 e 150",IF(R1605&lt;=180,"Entre 150 e 180","Superior a 180")))))))</f>
        <v/>
      </c>
    </row>
    <row r="1606">
      <c r="A1606" t="inlineStr">
        <is>
          <t>Q06L017</t>
        </is>
      </c>
      <c r="B1606" t="inlineStr">
        <is>
          <t>ITALO TARSITANO</t>
        </is>
      </c>
      <c r="C1606" t="n">
        <v>1</v>
      </c>
      <c r="D1606" t="inlineStr">
        <is>
          <t>IPCA</t>
        </is>
      </c>
      <c r="E1606" t="n">
        <v>0.009488792934583046</v>
      </c>
      <c r="F1606" t="inlineStr">
        <is>
          <t>MENSAL</t>
        </is>
      </c>
      <c r="G1606" t="n">
        <v>45687</v>
      </c>
      <c r="H1606" t="n">
        <v>45687</v>
      </c>
      <c r="I1606" t="n">
        <v>78</v>
      </c>
      <c r="J1606" t="inlineStr">
        <is>
          <t>CARTEIRA</t>
        </is>
      </c>
      <c r="K1606" t="inlineStr">
        <is>
          <t>CONTRATO</t>
        </is>
      </c>
      <c r="L1606" t="n">
        <v>2509.24</v>
      </c>
      <c r="M1606" t="inlineStr">
        <is>
          <t>IBIRAPITANGA FASE 3</t>
        </is>
      </c>
      <c r="N1606" s="142">
        <f>DATE(YEAR(G1606),MONTH(G1606),1)</f>
        <v/>
      </c>
      <c r="O1606" s="132">
        <f>IF(G1606&gt;$K$3,"Futuro","Atraso")</f>
        <v/>
      </c>
      <c r="P1606">
        <f>12*(YEAR(G1606)-YEAR($K$3))+(MONTH(G1606)-MONTH($K$3))</f>
        <v/>
      </c>
      <c r="Q1606" s="366">
        <f>IF(M1606="IBIRAPITANGA FASE 3",IF(O1606="Atraso",L1606,L1606/(1+$I$2)^P1606),IF(O1606="Atraso",L1606,L1606/(1+$I$1)^P1606))</f>
        <v/>
      </c>
      <c r="R1606">
        <f>IF(O1606="Atraso",$K$3-G1606,0)</f>
        <v/>
      </c>
      <c r="S1606">
        <f>IF(R1606&lt;=15,"Até 15",IF(R1606&lt;=30,"Entre 15 e 30",IF(R1606&lt;=60,"Entre 30 e 60",IF(R1606&lt;=90,"Entre 60 e 90",IF(R1606&lt;=120,"Entre 90 e 120",IF(R1606&lt;=150,"Entre 120 e 150",IF(R1606&lt;=180,"Entre 150 e 180","Superior a 180")))))))</f>
        <v/>
      </c>
    </row>
    <row r="1607">
      <c r="A1607" t="inlineStr">
        <is>
          <t>Q06L017</t>
        </is>
      </c>
      <c r="B1607" t="inlineStr">
        <is>
          <t>ITALO TARSITANO</t>
        </is>
      </c>
      <c r="C1607" t="n">
        <v>1</v>
      </c>
      <c r="D1607" t="inlineStr">
        <is>
          <t>IPCA</t>
        </is>
      </c>
      <c r="E1607" t="n">
        <v>0.009488792934583046</v>
      </c>
      <c r="F1607" t="inlineStr">
        <is>
          <t>MENSAL</t>
        </is>
      </c>
      <c r="G1607" t="n">
        <v>45716</v>
      </c>
      <c r="H1607" t="n">
        <v>45716</v>
      </c>
      <c r="I1607" t="n">
        <v>79</v>
      </c>
      <c r="J1607" t="inlineStr">
        <is>
          <t>CARTEIRA</t>
        </is>
      </c>
      <c r="K1607" t="inlineStr">
        <is>
          <t>CONTRATO</t>
        </is>
      </c>
      <c r="L1607" t="n">
        <v>2509.24</v>
      </c>
      <c r="M1607" t="inlineStr">
        <is>
          <t>IBIRAPITANGA FASE 3</t>
        </is>
      </c>
      <c r="N1607" s="142">
        <f>DATE(YEAR(G1607),MONTH(G1607),1)</f>
        <v/>
      </c>
      <c r="O1607" s="132">
        <f>IF(G1607&gt;$K$3,"Futuro","Atraso")</f>
        <v/>
      </c>
      <c r="P1607">
        <f>12*(YEAR(G1607)-YEAR($K$3))+(MONTH(G1607)-MONTH($K$3))</f>
        <v/>
      </c>
      <c r="Q1607" s="366">
        <f>IF(M1607="IBIRAPITANGA FASE 3",IF(O1607="Atraso",L1607,L1607/(1+$I$2)^P1607),IF(O1607="Atraso",L1607,L1607/(1+$I$1)^P1607))</f>
        <v/>
      </c>
      <c r="R1607">
        <f>IF(O1607="Atraso",$K$3-G1607,0)</f>
        <v/>
      </c>
      <c r="S1607">
        <f>IF(R1607&lt;=15,"Até 15",IF(R1607&lt;=30,"Entre 15 e 30",IF(R1607&lt;=60,"Entre 30 e 60",IF(R1607&lt;=90,"Entre 60 e 90",IF(R1607&lt;=120,"Entre 90 e 120",IF(R1607&lt;=150,"Entre 120 e 150",IF(R1607&lt;=180,"Entre 150 e 180","Superior a 180")))))))</f>
        <v/>
      </c>
    </row>
    <row r="1608">
      <c r="A1608" t="inlineStr">
        <is>
          <t>Q06L017</t>
        </is>
      </c>
      <c r="B1608" t="inlineStr">
        <is>
          <t>ITALO TARSITANO</t>
        </is>
      </c>
      <c r="C1608" t="n">
        <v>1</v>
      </c>
      <c r="D1608" t="inlineStr">
        <is>
          <t>IPCA</t>
        </is>
      </c>
      <c r="E1608" t="n">
        <v>0.009488792934583046</v>
      </c>
      <c r="F1608" t="inlineStr">
        <is>
          <t>MENSAL</t>
        </is>
      </c>
      <c r="G1608" t="n">
        <v>45746</v>
      </c>
      <c r="H1608" t="n">
        <v>45746</v>
      </c>
      <c r="I1608" t="n">
        <v>80</v>
      </c>
      <c r="J1608" t="inlineStr">
        <is>
          <t>CARTEIRA</t>
        </is>
      </c>
      <c r="K1608" t="inlineStr">
        <is>
          <t>CONTRATO</t>
        </is>
      </c>
      <c r="L1608" t="n">
        <v>2509.24</v>
      </c>
      <c r="M1608" t="inlineStr">
        <is>
          <t>IBIRAPITANGA FASE 3</t>
        </is>
      </c>
      <c r="N1608" s="142">
        <f>DATE(YEAR(G1608),MONTH(G1608),1)</f>
        <v/>
      </c>
      <c r="O1608" s="132">
        <f>IF(G1608&gt;$K$3,"Futuro","Atraso")</f>
        <v/>
      </c>
      <c r="P1608">
        <f>12*(YEAR(G1608)-YEAR($K$3))+(MONTH(G1608)-MONTH($K$3))</f>
        <v/>
      </c>
      <c r="Q1608" s="366">
        <f>IF(M1608="IBIRAPITANGA FASE 3",IF(O1608="Atraso",L1608,L1608/(1+$I$2)^P1608),IF(O1608="Atraso",L1608,L1608/(1+$I$1)^P1608))</f>
        <v/>
      </c>
      <c r="R1608">
        <f>IF(O1608="Atraso",$K$3-G1608,0)</f>
        <v/>
      </c>
      <c r="S1608">
        <f>IF(R1608&lt;=15,"Até 15",IF(R1608&lt;=30,"Entre 15 e 30",IF(R1608&lt;=60,"Entre 30 e 60",IF(R1608&lt;=90,"Entre 60 e 90",IF(R1608&lt;=120,"Entre 90 e 120",IF(R1608&lt;=150,"Entre 120 e 150",IF(R1608&lt;=180,"Entre 150 e 180","Superior a 180")))))))</f>
        <v/>
      </c>
    </row>
    <row r="1609">
      <c r="A1609" t="inlineStr">
        <is>
          <t>Q06L017</t>
        </is>
      </c>
      <c r="B1609" t="inlineStr">
        <is>
          <t>ITALO TARSITANO</t>
        </is>
      </c>
      <c r="C1609" t="n">
        <v>1</v>
      </c>
      <c r="D1609" t="inlineStr">
        <is>
          <t>IPCA</t>
        </is>
      </c>
      <c r="E1609" t="n">
        <v>0.009488792934583046</v>
      </c>
      <c r="F1609" t="inlineStr">
        <is>
          <t>MENSAL</t>
        </is>
      </c>
      <c r="G1609" t="n">
        <v>45777</v>
      </c>
      <c r="H1609" t="n">
        <v>45777</v>
      </c>
      <c r="I1609" t="n">
        <v>81</v>
      </c>
      <c r="J1609" t="inlineStr">
        <is>
          <t>CARTEIRA</t>
        </is>
      </c>
      <c r="K1609" t="inlineStr">
        <is>
          <t>CONTRATO</t>
        </is>
      </c>
      <c r="L1609" t="n">
        <v>2509.24</v>
      </c>
      <c r="M1609" t="inlineStr">
        <is>
          <t>IBIRAPITANGA FASE 3</t>
        </is>
      </c>
      <c r="N1609" s="142">
        <f>DATE(YEAR(G1609),MONTH(G1609),1)</f>
        <v/>
      </c>
      <c r="O1609" s="132">
        <f>IF(G1609&gt;$K$3,"Futuro","Atraso")</f>
        <v/>
      </c>
      <c r="P1609">
        <f>12*(YEAR(G1609)-YEAR($K$3))+(MONTH(G1609)-MONTH($K$3))</f>
        <v/>
      </c>
      <c r="Q1609" s="366">
        <f>IF(M1609="IBIRAPITANGA FASE 3",IF(O1609="Atraso",L1609,L1609/(1+$I$2)^P1609),IF(O1609="Atraso",L1609,L1609/(1+$I$1)^P1609))</f>
        <v/>
      </c>
      <c r="R1609">
        <f>IF(O1609="Atraso",$K$3-G1609,0)</f>
        <v/>
      </c>
      <c r="S1609">
        <f>IF(R1609&lt;=15,"Até 15",IF(R1609&lt;=30,"Entre 15 e 30",IF(R1609&lt;=60,"Entre 30 e 60",IF(R1609&lt;=90,"Entre 60 e 90",IF(R1609&lt;=120,"Entre 90 e 120",IF(R1609&lt;=150,"Entre 120 e 150",IF(R1609&lt;=180,"Entre 150 e 180","Superior a 180")))))))</f>
        <v/>
      </c>
    </row>
    <row r="1610">
      <c r="A1610" t="inlineStr">
        <is>
          <t>Q06L017</t>
        </is>
      </c>
      <c r="B1610" t="inlineStr">
        <is>
          <t>ITALO TARSITANO</t>
        </is>
      </c>
      <c r="C1610" t="n">
        <v>1</v>
      </c>
      <c r="D1610" t="inlineStr">
        <is>
          <t>IPCA</t>
        </is>
      </c>
      <c r="E1610" t="n">
        <v>0.009488792934583046</v>
      </c>
      <c r="F1610" t="inlineStr">
        <is>
          <t>MENSAL</t>
        </is>
      </c>
      <c r="G1610" t="n">
        <v>45807</v>
      </c>
      <c r="H1610" t="n">
        <v>45807</v>
      </c>
      <c r="I1610" t="n">
        <v>82</v>
      </c>
      <c r="J1610" t="inlineStr">
        <is>
          <t>CARTEIRA</t>
        </is>
      </c>
      <c r="K1610" t="inlineStr">
        <is>
          <t>CONTRATO</t>
        </is>
      </c>
      <c r="L1610" t="n">
        <v>2509.24</v>
      </c>
      <c r="M1610" t="inlineStr">
        <is>
          <t>IBIRAPITANGA FASE 3</t>
        </is>
      </c>
      <c r="N1610" s="142">
        <f>DATE(YEAR(G1610),MONTH(G1610),1)</f>
        <v/>
      </c>
      <c r="O1610" s="132">
        <f>IF(G1610&gt;$K$3,"Futuro","Atraso")</f>
        <v/>
      </c>
      <c r="P1610">
        <f>12*(YEAR(G1610)-YEAR($K$3))+(MONTH(G1610)-MONTH($K$3))</f>
        <v/>
      </c>
      <c r="Q1610" s="366">
        <f>IF(M1610="IBIRAPITANGA FASE 3",IF(O1610="Atraso",L1610,L1610/(1+$I$2)^P1610),IF(O1610="Atraso",L1610,L1610/(1+$I$1)^P1610))</f>
        <v/>
      </c>
      <c r="R1610">
        <f>IF(O1610="Atraso",$K$3-G1610,0)</f>
        <v/>
      </c>
      <c r="S1610">
        <f>IF(R1610&lt;=15,"Até 15",IF(R1610&lt;=30,"Entre 15 e 30",IF(R1610&lt;=60,"Entre 30 e 60",IF(R1610&lt;=90,"Entre 60 e 90",IF(R1610&lt;=120,"Entre 90 e 120",IF(R1610&lt;=150,"Entre 120 e 150",IF(R1610&lt;=180,"Entre 150 e 180","Superior a 180")))))))</f>
        <v/>
      </c>
    </row>
    <row r="1611">
      <c r="A1611" t="inlineStr">
        <is>
          <t>Q06L017</t>
        </is>
      </c>
      <c r="B1611" t="inlineStr">
        <is>
          <t>ITALO TARSITANO</t>
        </is>
      </c>
      <c r="C1611" t="n">
        <v>1</v>
      </c>
      <c r="D1611" t="inlineStr">
        <is>
          <t>IPCA</t>
        </is>
      </c>
      <c r="E1611" t="n">
        <v>0.009488792934583046</v>
      </c>
      <c r="F1611" t="inlineStr">
        <is>
          <t>MENSAL</t>
        </is>
      </c>
      <c r="G1611" t="n">
        <v>45838</v>
      </c>
      <c r="H1611" t="n">
        <v>45838</v>
      </c>
      <c r="I1611" t="n">
        <v>83</v>
      </c>
      <c r="J1611" t="inlineStr">
        <is>
          <t>CARTEIRA</t>
        </is>
      </c>
      <c r="K1611" t="inlineStr">
        <is>
          <t>CONTRATO</t>
        </is>
      </c>
      <c r="L1611" t="n">
        <v>2509.24</v>
      </c>
      <c r="M1611" t="inlineStr">
        <is>
          <t>IBIRAPITANGA FASE 3</t>
        </is>
      </c>
      <c r="N1611" s="142">
        <f>DATE(YEAR(G1611),MONTH(G1611),1)</f>
        <v/>
      </c>
      <c r="O1611" s="132">
        <f>IF(G1611&gt;$K$3,"Futuro","Atraso")</f>
        <v/>
      </c>
      <c r="P1611">
        <f>12*(YEAR(G1611)-YEAR($K$3))+(MONTH(G1611)-MONTH($K$3))</f>
        <v/>
      </c>
      <c r="Q1611" s="366">
        <f>IF(M1611="IBIRAPITANGA FASE 3",IF(O1611="Atraso",L1611,L1611/(1+$I$2)^P1611),IF(O1611="Atraso",L1611,L1611/(1+$I$1)^P1611))</f>
        <v/>
      </c>
      <c r="R1611">
        <f>IF(O1611="Atraso",$K$3-G1611,0)</f>
        <v/>
      </c>
      <c r="S1611">
        <f>IF(R1611&lt;=15,"Até 15",IF(R1611&lt;=30,"Entre 15 e 30",IF(R1611&lt;=60,"Entre 30 e 60",IF(R1611&lt;=90,"Entre 60 e 90",IF(R1611&lt;=120,"Entre 90 e 120",IF(R1611&lt;=150,"Entre 120 e 150",IF(R1611&lt;=180,"Entre 150 e 180","Superior a 180")))))))</f>
        <v/>
      </c>
    </row>
    <row r="1612">
      <c r="A1612" t="inlineStr">
        <is>
          <t>Q06L017</t>
        </is>
      </c>
      <c r="B1612" t="inlineStr">
        <is>
          <t>ITALO TARSITANO</t>
        </is>
      </c>
      <c r="C1612" t="n">
        <v>1</v>
      </c>
      <c r="D1612" t="inlineStr">
        <is>
          <t>IPCA</t>
        </is>
      </c>
      <c r="E1612" t="n">
        <v>0.009488792934583046</v>
      </c>
      <c r="F1612" t="inlineStr">
        <is>
          <t>MENSAL</t>
        </is>
      </c>
      <c r="G1612" t="n">
        <v>45868</v>
      </c>
      <c r="H1612" t="n">
        <v>45868</v>
      </c>
      <c r="I1612" t="n">
        <v>84</v>
      </c>
      <c r="J1612" t="inlineStr">
        <is>
          <t>CARTEIRA</t>
        </is>
      </c>
      <c r="K1612" t="inlineStr">
        <is>
          <t>CONTRATO</t>
        </is>
      </c>
      <c r="L1612" t="n">
        <v>2509.24</v>
      </c>
      <c r="M1612" t="inlineStr">
        <is>
          <t>IBIRAPITANGA FASE 3</t>
        </is>
      </c>
      <c r="N1612" s="142">
        <f>DATE(YEAR(G1612),MONTH(G1612),1)</f>
        <v/>
      </c>
      <c r="O1612" s="132">
        <f>IF(G1612&gt;$K$3,"Futuro","Atraso")</f>
        <v/>
      </c>
      <c r="P1612">
        <f>12*(YEAR(G1612)-YEAR($K$3))+(MONTH(G1612)-MONTH($K$3))</f>
        <v/>
      </c>
      <c r="Q1612" s="366">
        <f>IF(M1612="IBIRAPITANGA FASE 3",IF(O1612="Atraso",L1612,L1612/(1+$I$2)^P1612),IF(O1612="Atraso",L1612,L1612/(1+$I$1)^P1612))</f>
        <v/>
      </c>
      <c r="R1612">
        <f>IF(O1612="Atraso",$K$3-G1612,0)</f>
        <v/>
      </c>
      <c r="S1612">
        <f>IF(R1612&lt;=15,"Até 15",IF(R1612&lt;=30,"Entre 15 e 30",IF(R1612&lt;=60,"Entre 30 e 60",IF(R1612&lt;=90,"Entre 60 e 90",IF(R1612&lt;=120,"Entre 90 e 120",IF(R1612&lt;=150,"Entre 120 e 150",IF(R1612&lt;=180,"Entre 150 e 180","Superior a 180")))))))</f>
        <v/>
      </c>
    </row>
    <row r="1613">
      <c r="A1613" t="inlineStr">
        <is>
          <t>Q06L017</t>
        </is>
      </c>
      <c r="B1613" t="inlineStr">
        <is>
          <t>ITALO TARSITANO</t>
        </is>
      </c>
      <c r="C1613" t="n">
        <v>1</v>
      </c>
      <c r="D1613" t="inlineStr">
        <is>
          <t>IPCA</t>
        </is>
      </c>
      <c r="E1613" t="n">
        <v>0.009488792934583046</v>
      </c>
      <c r="F1613" t="inlineStr">
        <is>
          <t>MENSAL</t>
        </is>
      </c>
      <c r="G1613" t="n">
        <v>45899</v>
      </c>
      <c r="H1613" t="n">
        <v>45899</v>
      </c>
      <c r="I1613" t="n">
        <v>85</v>
      </c>
      <c r="J1613" t="inlineStr">
        <is>
          <t>CARTEIRA</t>
        </is>
      </c>
      <c r="K1613" t="inlineStr">
        <is>
          <t>CONTRATO</t>
        </is>
      </c>
      <c r="L1613" t="n">
        <v>2509.24</v>
      </c>
      <c r="M1613" t="inlineStr">
        <is>
          <t>IBIRAPITANGA FASE 3</t>
        </is>
      </c>
      <c r="N1613" s="142">
        <f>DATE(YEAR(G1613),MONTH(G1613),1)</f>
        <v/>
      </c>
      <c r="O1613" s="132">
        <f>IF(G1613&gt;$K$3,"Futuro","Atraso")</f>
        <v/>
      </c>
      <c r="P1613">
        <f>12*(YEAR(G1613)-YEAR($K$3))+(MONTH(G1613)-MONTH($K$3))</f>
        <v/>
      </c>
      <c r="Q1613" s="366">
        <f>IF(M1613="IBIRAPITANGA FASE 3",IF(O1613="Atraso",L1613,L1613/(1+$I$2)^P1613),IF(O1613="Atraso",L1613,L1613/(1+$I$1)^P1613))</f>
        <v/>
      </c>
      <c r="R1613">
        <f>IF(O1613="Atraso",$K$3-G1613,0)</f>
        <v/>
      </c>
      <c r="S1613">
        <f>IF(R1613&lt;=15,"Até 15",IF(R1613&lt;=30,"Entre 15 e 30",IF(R1613&lt;=60,"Entre 30 e 60",IF(R1613&lt;=90,"Entre 60 e 90",IF(R1613&lt;=120,"Entre 90 e 120",IF(R1613&lt;=150,"Entre 120 e 150",IF(R1613&lt;=180,"Entre 150 e 180","Superior a 180")))))))</f>
        <v/>
      </c>
    </row>
    <row r="1614">
      <c r="A1614" t="inlineStr">
        <is>
          <t>Q06L017</t>
        </is>
      </c>
      <c r="B1614" t="inlineStr">
        <is>
          <t>ITALO TARSITANO</t>
        </is>
      </c>
      <c r="C1614" t="n">
        <v>1</v>
      </c>
      <c r="D1614" t="inlineStr">
        <is>
          <t>IPCA</t>
        </is>
      </c>
      <c r="E1614" t="n">
        <v>0.009488792934583046</v>
      </c>
      <c r="F1614" t="inlineStr">
        <is>
          <t>MENSAL</t>
        </is>
      </c>
      <c r="G1614" t="n">
        <v>45930</v>
      </c>
      <c r="H1614" t="n">
        <v>45930</v>
      </c>
      <c r="I1614" t="n">
        <v>86</v>
      </c>
      <c r="J1614" t="inlineStr">
        <is>
          <t>CARTEIRA</t>
        </is>
      </c>
      <c r="K1614" t="inlineStr">
        <is>
          <t>CONTRATO</t>
        </is>
      </c>
      <c r="L1614" t="n">
        <v>2509.24</v>
      </c>
      <c r="M1614" t="inlineStr">
        <is>
          <t>IBIRAPITANGA FASE 3</t>
        </is>
      </c>
      <c r="N1614" s="142">
        <f>DATE(YEAR(G1614),MONTH(G1614),1)</f>
        <v/>
      </c>
      <c r="O1614" s="132">
        <f>IF(G1614&gt;$K$3,"Futuro","Atraso")</f>
        <v/>
      </c>
      <c r="P1614">
        <f>12*(YEAR(G1614)-YEAR($K$3))+(MONTH(G1614)-MONTH($K$3))</f>
        <v/>
      </c>
      <c r="Q1614" s="366">
        <f>IF(M1614="IBIRAPITANGA FASE 3",IF(O1614="Atraso",L1614,L1614/(1+$I$2)^P1614),IF(O1614="Atraso",L1614,L1614/(1+$I$1)^P1614))</f>
        <v/>
      </c>
      <c r="R1614">
        <f>IF(O1614="Atraso",$K$3-G1614,0)</f>
        <v/>
      </c>
      <c r="S1614">
        <f>IF(R1614&lt;=15,"Até 15",IF(R1614&lt;=30,"Entre 15 e 30",IF(R1614&lt;=60,"Entre 30 e 60",IF(R1614&lt;=90,"Entre 60 e 90",IF(R1614&lt;=120,"Entre 90 e 120",IF(R1614&lt;=150,"Entre 120 e 150",IF(R1614&lt;=180,"Entre 150 e 180","Superior a 180")))))))</f>
        <v/>
      </c>
    </row>
    <row r="1615">
      <c r="A1615" t="inlineStr">
        <is>
          <t>Q06L017</t>
        </is>
      </c>
      <c r="B1615" t="inlineStr">
        <is>
          <t>ITALO TARSITANO</t>
        </is>
      </c>
      <c r="C1615" t="n">
        <v>1</v>
      </c>
      <c r="D1615" t="inlineStr">
        <is>
          <t>IPCA</t>
        </is>
      </c>
      <c r="E1615" t="n">
        <v>0.009488792934583046</v>
      </c>
      <c r="F1615" t="inlineStr">
        <is>
          <t>MENSAL</t>
        </is>
      </c>
      <c r="G1615" t="n">
        <v>45960</v>
      </c>
      <c r="H1615" t="n">
        <v>45960</v>
      </c>
      <c r="I1615" t="n">
        <v>87</v>
      </c>
      <c r="J1615" t="inlineStr">
        <is>
          <t>CARTEIRA</t>
        </is>
      </c>
      <c r="K1615" t="inlineStr">
        <is>
          <t>CONTRATO</t>
        </is>
      </c>
      <c r="L1615" t="n">
        <v>2509.24</v>
      </c>
      <c r="M1615" t="inlineStr">
        <is>
          <t>IBIRAPITANGA FASE 3</t>
        </is>
      </c>
      <c r="N1615" s="142">
        <f>DATE(YEAR(G1615),MONTH(G1615),1)</f>
        <v/>
      </c>
      <c r="O1615" s="132">
        <f>IF(G1615&gt;$K$3,"Futuro","Atraso")</f>
        <v/>
      </c>
      <c r="P1615">
        <f>12*(YEAR(G1615)-YEAR($K$3))+(MONTH(G1615)-MONTH($K$3))</f>
        <v/>
      </c>
      <c r="Q1615" s="366">
        <f>IF(M1615="IBIRAPITANGA FASE 3",IF(O1615="Atraso",L1615,L1615/(1+$I$2)^P1615),IF(O1615="Atraso",L1615,L1615/(1+$I$1)^P1615))</f>
        <v/>
      </c>
      <c r="R1615">
        <f>IF(O1615="Atraso",$K$3-G1615,0)</f>
        <v/>
      </c>
      <c r="S1615">
        <f>IF(R1615&lt;=15,"Até 15",IF(R1615&lt;=30,"Entre 15 e 30",IF(R1615&lt;=60,"Entre 30 e 60",IF(R1615&lt;=90,"Entre 60 e 90",IF(R1615&lt;=120,"Entre 90 e 120",IF(R1615&lt;=150,"Entre 120 e 150",IF(R1615&lt;=180,"Entre 150 e 180","Superior a 180")))))))</f>
        <v/>
      </c>
    </row>
    <row r="1616">
      <c r="A1616" t="inlineStr">
        <is>
          <t>Q06L017</t>
        </is>
      </c>
      <c r="B1616" t="inlineStr">
        <is>
          <t>ITALO TARSITANO</t>
        </is>
      </c>
      <c r="C1616" t="n">
        <v>1</v>
      </c>
      <c r="D1616" t="inlineStr">
        <is>
          <t>IPCA</t>
        </is>
      </c>
      <c r="E1616" t="n">
        <v>0.009488792934583046</v>
      </c>
      <c r="F1616" t="inlineStr">
        <is>
          <t>MENSAL</t>
        </is>
      </c>
      <c r="G1616" t="n">
        <v>45991</v>
      </c>
      <c r="H1616" t="n">
        <v>45991</v>
      </c>
      <c r="I1616" t="n">
        <v>88</v>
      </c>
      <c r="J1616" t="inlineStr">
        <is>
          <t>CARTEIRA</t>
        </is>
      </c>
      <c r="K1616" t="inlineStr">
        <is>
          <t>CONTRATO</t>
        </is>
      </c>
      <c r="L1616" t="n">
        <v>2509.24</v>
      </c>
      <c r="M1616" t="inlineStr">
        <is>
          <t>IBIRAPITANGA FASE 3</t>
        </is>
      </c>
      <c r="N1616" s="142">
        <f>DATE(YEAR(G1616),MONTH(G1616),1)</f>
        <v/>
      </c>
      <c r="O1616" s="132">
        <f>IF(G1616&gt;$K$3,"Futuro","Atraso")</f>
        <v/>
      </c>
      <c r="P1616">
        <f>12*(YEAR(G1616)-YEAR($K$3))+(MONTH(G1616)-MONTH($K$3))</f>
        <v/>
      </c>
      <c r="Q1616" s="366">
        <f>IF(M1616="IBIRAPITANGA FASE 3",IF(O1616="Atraso",L1616,L1616/(1+$I$2)^P1616),IF(O1616="Atraso",L1616,L1616/(1+$I$1)^P1616))</f>
        <v/>
      </c>
      <c r="R1616">
        <f>IF(O1616="Atraso",$K$3-G1616,0)</f>
        <v/>
      </c>
      <c r="S1616">
        <f>IF(R1616&lt;=15,"Até 15",IF(R1616&lt;=30,"Entre 15 e 30",IF(R1616&lt;=60,"Entre 30 e 60",IF(R1616&lt;=90,"Entre 60 e 90",IF(R1616&lt;=120,"Entre 90 e 120",IF(R1616&lt;=150,"Entre 120 e 150",IF(R1616&lt;=180,"Entre 150 e 180","Superior a 180")))))))</f>
        <v/>
      </c>
    </row>
    <row r="1617">
      <c r="A1617" t="inlineStr">
        <is>
          <t>Q06L017</t>
        </is>
      </c>
      <c r="B1617" t="inlineStr">
        <is>
          <t>ITALO TARSITANO</t>
        </is>
      </c>
      <c r="C1617" t="n">
        <v>1</v>
      </c>
      <c r="D1617" t="inlineStr">
        <is>
          <t>IPCA</t>
        </is>
      </c>
      <c r="E1617" t="n">
        <v>0.009488792934583046</v>
      </c>
      <c r="F1617" t="inlineStr">
        <is>
          <t>MENSAL</t>
        </is>
      </c>
      <c r="G1617" t="n">
        <v>46021</v>
      </c>
      <c r="H1617" t="n">
        <v>46021</v>
      </c>
      <c r="I1617" t="n">
        <v>89</v>
      </c>
      <c r="J1617" t="inlineStr">
        <is>
          <t>CARTEIRA</t>
        </is>
      </c>
      <c r="K1617" t="inlineStr">
        <is>
          <t>CONTRATO</t>
        </is>
      </c>
      <c r="L1617" t="n">
        <v>2509.24</v>
      </c>
      <c r="M1617" t="inlineStr">
        <is>
          <t>IBIRAPITANGA FASE 3</t>
        </is>
      </c>
      <c r="N1617" s="142">
        <f>DATE(YEAR(G1617),MONTH(G1617),1)</f>
        <v/>
      </c>
      <c r="O1617" s="132">
        <f>IF(G1617&gt;$K$3,"Futuro","Atraso")</f>
        <v/>
      </c>
      <c r="P1617">
        <f>12*(YEAR(G1617)-YEAR($K$3))+(MONTH(G1617)-MONTH($K$3))</f>
        <v/>
      </c>
      <c r="Q1617" s="366">
        <f>IF(M1617="IBIRAPITANGA FASE 3",IF(O1617="Atraso",L1617,L1617/(1+$I$2)^P1617),IF(O1617="Atraso",L1617,L1617/(1+$I$1)^P1617))</f>
        <v/>
      </c>
      <c r="R1617">
        <f>IF(O1617="Atraso",$K$3-G1617,0)</f>
        <v/>
      </c>
      <c r="S1617">
        <f>IF(R1617&lt;=15,"Até 15",IF(R1617&lt;=30,"Entre 15 e 30",IF(R1617&lt;=60,"Entre 30 e 60",IF(R1617&lt;=90,"Entre 60 e 90",IF(R1617&lt;=120,"Entre 90 e 120",IF(R1617&lt;=150,"Entre 120 e 150",IF(R1617&lt;=180,"Entre 150 e 180","Superior a 180")))))))</f>
        <v/>
      </c>
    </row>
    <row r="1618">
      <c r="A1618" t="inlineStr">
        <is>
          <t>Q06L017</t>
        </is>
      </c>
      <c r="B1618" t="inlineStr">
        <is>
          <t>ITALO TARSITANO</t>
        </is>
      </c>
      <c r="C1618" t="n">
        <v>1</v>
      </c>
      <c r="D1618" t="inlineStr">
        <is>
          <t>IPCA</t>
        </is>
      </c>
      <c r="E1618" t="n">
        <v>0.009488792934583046</v>
      </c>
      <c r="F1618" t="inlineStr">
        <is>
          <t>MENSAL</t>
        </is>
      </c>
      <c r="G1618" t="n">
        <v>46052</v>
      </c>
      <c r="H1618" t="n">
        <v>46052</v>
      </c>
      <c r="I1618" t="n">
        <v>90</v>
      </c>
      <c r="J1618" t="inlineStr">
        <is>
          <t>CARTEIRA</t>
        </is>
      </c>
      <c r="K1618" t="inlineStr">
        <is>
          <t>CONTRATO</t>
        </is>
      </c>
      <c r="L1618" t="n">
        <v>2509.24</v>
      </c>
      <c r="M1618" t="inlineStr">
        <is>
          <t>IBIRAPITANGA FASE 3</t>
        </is>
      </c>
      <c r="N1618" s="142">
        <f>DATE(YEAR(G1618),MONTH(G1618),1)</f>
        <v/>
      </c>
      <c r="O1618" s="132">
        <f>IF(G1618&gt;$K$3,"Futuro","Atraso")</f>
        <v/>
      </c>
      <c r="P1618">
        <f>12*(YEAR(G1618)-YEAR($K$3))+(MONTH(G1618)-MONTH($K$3))</f>
        <v/>
      </c>
      <c r="Q1618" s="366">
        <f>IF(M1618="IBIRAPITANGA FASE 3",IF(O1618="Atraso",L1618,L1618/(1+$I$2)^P1618),IF(O1618="Atraso",L1618,L1618/(1+$I$1)^P1618))</f>
        <v/>
      </c>
      <c r="R1618">
        <f>IF(O1618="Atraso",$K$3-G1618,0)</f>
        <v/>
      </c>
      <c r="S1618">
        <f>IF(R1618&lt;=15,"Até 15",IF(R1618&lt;=30,"Entre 15 e 30",IF(R1618&lt;=60,"Entre 30 e 60",IF(R1618&lt;=90,"Entre 60 e 90",IF(R1618&lt;=120,"Entre 90 e 120",IF(R1618&lt;=150,"Entre 120 e 150",IF(R1618&lt;=180,"Entre 150 e 180","Superior a 180")))))))</f>
        <v/>
      </c>
    </row>
    <row r="1619">
      <c r="A1619" t="inlineStr">
        <is>
          <t>Q06L017</t>
        </is>
      </c>
      <c r="B1619" t="inlineStr">
        <is>
          <t>ITALO TARSITANO</t>
        </is>
      </c>
      <c r="C1619" t="n">
        <v>1</v>
      </c>
      <c r="D1619" t="inlineStr">
        <is>
          <t>IPCA</t>
        </is>
      </c>
      <c r="E1619" t="n">
        <v>0.009488792934583046</v>
      </c>
      <c r="F1619" t="inlineStr">
        <is>
          <t>MENSAL</t>
        </is>
      </c>
      <c r="G1619" t="n">
        <v>46081</v>
      </c>
      <c r="H1619" t="n">
        <v>46081</v>
      </c>
      <c r="I1619" t="n">
        <v>91</v>
      </c>
      <c r="J1619" t="inlineStr">
        <is>
          <t>CARTEIRA</t>
        </is>
      </c>
      <c r="K1619" t="inlineStr">
        <is>
          <t>CONTRATO</t>
        </is>
      </c>
      <c r="L1619" t="n">
        <v>2509.24</v>
      </c>
      <c r="M1619" t="inlineStr">
        <is>
          <t>IBIRAPITANGA FASE 3</t>
        </is>
      </c>
      <c r="N1619" s="142">
        <f>DATE(YEAR(G1619),MONTH(G1619),1)</f>
        <v/>
      </c>
      <c r="O1619" s="132">
        <f>IF(G1619&gt;$K$3,"Futuro","Atraso")</f>
        <v/>
      </c>
      <c r="P1619">
        <f>12*(YEAR(G1619)-YEAR($K$3))+(MONTH(G1619)-MONTH($K$3))</f>
        <v/>
      </c>
      <c r="Q1619" s="366">
        <f>IF(M1619="IBIRAPITANGA FASE 3",IF(O1619="Atraso",L1619,L1619/(1+$I$2)^P1619),IF(O1619="Atraso",L1619,L1619/(1+$I$1)^P1619))</f>
        <v/>
      </c>
      <c r="R1619">
        <f>IF(O1619="Atraso",$K$3-G1619,0)</f>
        <v/>
      </c>
      <c r="S1619">
        <f>IF(R1619&lt;=15,"Até 15",IF(R1619&lt;=30,"Entre 15 e 30",IF(R1619&lt;=60,"Entre 30 e 60",IF(R1619&lt;=90,"Entre 60 e 90",IF(R1619&lt;=120,"Entre 90 e 120",IF(R1619&lt;=150,"Entre 120 e 150",IF(R1619&lt;=180,"Entre 150 e 180","Superior a 180")))))))</f>
        <v/>
      </c>
    </row>
    <row r="1620">
      <c r="A1620" t="inlineStr">
        <is>
          <t>Q06L017</t>
        </is>
      </c>
      <c r="B1620" t="inlineStr">
        <is>
          <t>ITALO TARSITANO</t>
        </is>
      </c>
      <c r="C1620" t="n">
        <v>1</v>
      </c>
      <c r="D1620" t="inlineStr">
        <is>
          <t>IPCA</t>
        </is>
      </c>
      <c r="E1620" t="n">
        <v>0.009488792934583046</v>
      </c>
      <c r="F1620" t="inlineStr">
        <is>
          <t>MENSAL</t>
        </is>
      </c>
      <c r="G1620" t="n">
        <v>46111</v>
      </c>
      <c r="H1620" t="n">
        <v>46111</v>
      </c>
      <c r="I1620" t="n">
        <v>92</v>
      </c>
      <c r="J1620" t="inlineStr">
        <is>
          <t>CARTEIRA</t>
        </is>
      </c>
      <c r="K1620" t="inlineStr">
        <is>
          <t>CONTRATO</t>
        </is>
      </c>
      <c r="L1620" t="n">
        <v>2509.24</v>
      </c>
      <c r="M1620" t="inlineStr">
        <is>
          <t>IBIRAPITANGA FASE 3</t>
        </is>
      </c>
      <c r="N1620" s="142">
        <f>DATE(YEAR(G1620),MONTH(G1620),1)</f>
        <v/>
      </c>
      <c r="O1620" s="132">
        <f>IF(G1620&gt;$K$3,"Futuro","Atraso")</f>
        <v/>
      </c>
      <c r="P1620">
        <f>12*(YEAR(G1620)-YEAR($K$3))+(MONTH(G1620)-MONTH($K$3))</f>
        <v/>
      </c>
      <c r="Q1620" s="366">
        <f>IF(M1620="IBIRAPITANGA FASE 3",IF(O1620="Atraso",L1620,L1620/(1+$I$2)^P1620),IF(O1620="Atraso",L1620,L1620/(1+$I$1)^P1620))</f>
        <v/>
      </c>
      <c r="R1620">
        <f>IF(O1620="Atraso",$K$3-G1620,0)</f>
        <v/>
      </c>
      <c r="S1620">
        <f>IF(R1620&lt;=15,"Até 15",IF(R1620&lt;=30,"Entre 15 e 30",IF(R1620&lt;=60,"Entre 30 e 60",IF(R1620&lt;=90,"Entre 60 e 90",IF(R1620&lt;=120,"Entre 90 e 120",IF(R1620&lt;=150,"Entre 120 e 150",IF(R1620&lt;=180,"Entre 150 e 180","Superior a 180")))))))</f>
        <v/>
      </c>
    </row>
    <row r="1621">
      <c r="A1621" t="inlineStr">
        <is>
          <t>Q06L017</t>
        </is>
      </c>
      <c r="B1621" t="inlineStr">
        <is>
          <t>ITALO TARSITANO</t>
        </is>
      </c>
      <c r="C1621" t="n">
        <v>1</v>
      </c>
      <c r="D1621" t="inlineStr">
        <is>
          <t>IPCA</t>
        </is>
      </c>
      <c r="E1621" t="n">
        <v>0.009488792934583046</v>
      </c>
      <c r="F1621" t="inlineStr">
        <is>
          <t>MENSAL</t>
        </is>
      </c>
      <c r="G1621" t="n">
        <v>46142</v>
      </c>
      <c r="H1621" t="n">
        <v>46142</v>
      </c>
      <c r="I1621" t="n">
        <v>93</v>
      </c>
      <c r="J1621" t="inlineStr">
        <is>
          <t>CARTEIRA</t>
        </is>
      </c>
      <c r="K1621" t="inlineStr">
        <is>
          <t>CONTRATO</t>
        </is>
      </c>
      <c r="L1621" t="n">
        <v>2509.24</v>
      </c>
      <c r="M1621" t="inlineStr">
        <is>
          <t>IBIRAPITANGA FASE 3</t>
        </is>
      </c>
      <c r="N1621" s="142">
        <f>DATE(YEAR(G1621),MONTH(G1621),1)</f>
        <v/>
      </c>
      <c r="O1621" s="132">
        <f>IF(G1621&gt;$K$3,"Futuro","Atraso")</f>
        <v/>
      </c>
      <c r="P1621">
        <f>12*(YEAR(G1621)-YEAR($K$3))+(MONTH(G1621)-MONTH($K$3))</f>
        <v/>
      </c>
      <c r="Q1621" s="366">
        <f>IF(M1621="IBIRAPITANGA FASE 3",IF(O1621="Atraso",L1621,L1621/(1+$I$2)^P1621),IF(O1621="Atraso",L1621,L1621/(1+$I$1)^P1621))</f>
        <v/>
      </c>
      <c r="R1621">
        <f>IF(O1621="Atraso",$K$3-G1621,0)</f>
        <v/>
      </c>
      <c r="S1621">
        <f>IF(R1621&lt;=15,"Até 15",IF(R1621&lt;=30,"Entre 15 e 30",IF(R1621&lt;=60,"Entre 30 e 60",IF(R1621&lt;=90,"Entre 60 e 90",IF(R1621&lt;=120,"Entre 90 e 120",IF(R1621&lt;=150,"Entre 120 e 150",IF(R1621&lt;=180,"Entre 150 e 180","Superior a 180")))))))</f>
        <v/>
      </c>
    </row>
    <row r="1622">
      <c r="A1622" t="inlineStr">
        <is>
          <t>Q06L017</t>
        </is>
      </c>
      <c r="B1622" t="inlineStr">
        <is>
          <t>ITALO TARSITANO</t>
        </is>
      </c>
      <c r="C1622" t="n">
        <v>1</v>
      </c>
      <c r="D1622" t="inlineStr">
        <is>
          <t>IPCA</t>
        </is>
      </c>
      <c r="E1622" t="n">
        <v>0.009488792934583046</v>
      </c>
      <c r="F1622" t="inlineStr">
        <is>
          <t>MENSAL</t>
        </is>
      </c>
      <c r="G1622" t="n">
        <v>46172</v>
      </c>
      <c r="H1622" t="n">
        <v>46172</v>
      </c>
      <c r="I1622" t="n">
        <v>94</v>
      </c>
      <c r="J1622" t="inlineStr">
        <is>
          <t>CARTEIRA</t>
        </is>
      </c>
      <c r="K1622" t="inlineStr">
        <is>
          <t>CONTRATO</t>
        </is>
      </c>
      <c r="L1622" t="n">
        <v>2509.24</v>
      </c>
      <c r="M1622" t="inlineStr">
        <is>
          <t>IBIRAPITANGA FASE 3</t>
        </is>
      </c>
      <c r="N1622" s="142">
        <f>DATE(YEAR(G1622),MONTH(G1622),1)</f>
        <v/>
      </c>
      <c r="O1622" s="132">
        <f>IF(G1622&gt;$K$3,"Futuro","Atraso")</f>
        <v/>
      </c>
      <c r="P1622">
        <f>12*(YEAR(G1622)-YEAR($K$3))+(MONTH(G1622)-MONTH($K$3))</f>
        <v/>
      </c>
      <c r="Q1622" s="366">
        <f>IF(M1622="IBIRAPITANGA FASE 3",IF(O1622="Atraso",L1622,L1622/(1+$I$2)^P1622),IF(O1622="Atraso",L1622,L1622/(1+$I$1)^P1622))</f>
        <v/>
      </c>
      <c r="R1622">
        <f>IF(O1622="Atraso",$K$3-G1622,0)</f>
        <v/>
      </c>
      <c r="S1622">
        <f>IF(R1622&lt;=15,"Até 15",IF(R1622&lt;=30,"Entre 15 e 30",IF(R1622&lt;=60,"Entre 30 e 60",IF(R1622&lt;=90,"Entre 60 e 90",IF(R1622&lt;=120,"Entre 90 e 120",IF(R1622&lt;=150,"Entre 120 e 150",IF(R1622&lt;=180,"Entre 150 e 180","Superior a 180")))))))</f>
        <v/>
      </c>
    </row>
    <row r="1623">
      <c r="A1623" t="inlineStr">
        <is>
          <t>Q06L017</t>
        </is>
      </c>
      <c r="B1623" t="inlineStr">
        <is>
          <t>ITALO TARSITANO</t>
        </is>
      </c>
      <c r="C1623" t="n">
        <v>1</v>
      </c>
      <c r="D1623" t="inlineStr">
        <is>
          <t>IPCA</t>
        </is>
      </c>
      <c r="E1623" t="n">
        <v>0.009488792934583046</v>
      </c>
      <c r="F1623" t="inlineStr">
        <is>
          <t>MENSAL</t>
        </is>
      </c>
      <c r="G1623" t="n">
        <v>46203</v>
      </c>
      <c r="H1623" t="n">
        <v>46203</v>
      </c>
      <c r="I1623" t="n">
        <v>95</v>
      </c>
      <c r="J1623" t="inlineStr">
        <is>
          <t>CARTEIRA</t>
        </is>
      </c>
      <c r="K1623" t="inlineStr">
        <is>
          <t>CONTRATO</t>
        </is>
      </c>
      <c r="L1623" t="n">
        <v>2509.24</v>
      </c>
      <c r="M1623" t="inlineStr">
        <is>
          <t>IBIRAPITANGA FASE 3</t>
        </is>
      </c>
      <c r="N1623" s="142">
        <f>DATE(YEAR(G1623),MONTH(G1623),1)</f>
        <v/>
      </c>
      <c r="O1623" s="132">
        <f>IF(G1623&gt;$K$3,"Futuro","Atraso")</f>
        <v/>
      </c>
      <c r="P1623">
        <f>12*(YEAR(G1623)-YEAR($K$3))+(MONTH(G1623)-MONTH($K$3))</f>
        <v/>
      </c>
      <c r="Q1623" s="366">
        <f>IF(M1623="IBIRAPITANGA FASE 3",IF(O1623="Atraso",L1623,L1623/(1+$I$2)^P1623),IF(O1623="Atraso",L1623,L1623/(1+$I$1)^P1623))</f>
        <v/>
      </c>
      <c r="R1623">
        <f>IF(O1623="Atraso",$K$3-G1623,0)</f>
        <v/>
      </c>
      <c r="S1623">
        <f>IF(R1623&lt;=15,"Até 15",IF(R1623&lt;=30,"Entre 15 e 30",IF(R1623&lt;=60,"Entre 30 e 60",IF(R1623&lt;=90,"Entre 60 e 90",IF(R1623&lt;=120,"Entre 90 e 120",IF(R1623&lt;=150,"Entre 120 e 150",IF(R1623&lt;=180,"Entre 150 e 180","Superior a 180")))))))</f>
        <v/>
      </c>
    </row>
    <row r="1624">
      <c r="A1624" t="inlineStr">
        <is>
          <t>Q06L017</t>
        </is>
      </c>
      <c r="B1624" t="inlineStr">
        <is>
          <t>ITALO TARSITANO</t>
        </is>
      </c>
      <c r="C1624" t="n">
        <v>1</v>
      </c>
      <c r="D1624" t="inlineStr">
        <is>
          <t>IPCA</t>
        </is>
      </c>
      <c r="E1624" t="n">
        <v>0.009488792934583046</v>
      </c>
      <c r="F1624" t="inlineStr">
        <is>
          <t>MENSAL</t>
        </is>
      </c>
      <c r="G1624" t="n">
        <v>46233</v>
      </c>
      <c r="H1624" t="n">
        <v>46233</v>
      </c>
      <c r="I1624" t="n">
        <v>96</v>
      </c>
      <c r="J1624" t="inlineStr">
        <is>
          <t>CARTEIRA</t>
        </is>
      </c>
      <c r="K1624" t="inlineStr">
        <is>
          <t>CONTRATO</t>
        </is>
      </c>
      <c r="L1624" t="n">
        <v>2509.24</v>
      </c>
      <c r="M1624" t="inlineStr">
        <is>
          <t>IBIRAPITANGA FASE 3</t>
        </is>
      </c>
      <c r="N1624" s="142">
        <f>DATE(YEAR(G1624),MONTH(G1624),1)</f>
        <v/>
      </c>
      <c r="O1624" s="132">
        <f>IF(G1624&gt;$K$3,"Futuro","Atraso")</f>
        <v/>
      </c>
      <c r="P1624">
        <f>12*(YEAR(G1624)-YEAR($K$3))+(MONTH(G1624)-MONTH($K$3))</f>
        <v/>
      </c>
      <c r="Q1624" s="366">
        <f>IF(M1624="IBIRAPITANGA FASE 3",IF(O1624="Atraso",L1624,L1624/(1+$I$2)^P1624),IF(O1624="Atraso",L1624,L1624/(1+$I$1)^P1624))</f>
        <v/>
      </c>
      <c r="R1624">
        <f>IF(O1624="Atraso",$K$3-G1624,0)</f>
        <v/>
      </c>
      <c r="S1624">
        <f>IF(R1624&lt;=15,"Até 15",IF(R1624&lt;=30,"Entre 15 e 30",IF(R1624&lt;=60,"Entre 30 e 60",IF(R1624&lt;=90,"Entre 60 e 90",IF(R1624&lt;=120,"Entre 90 e 120",IF(R1624&lt;=150,"Entre 120 e 150",IF(R1624&lt;=180,"Entre 150 e 180","Superior a 180")))))))</f>
        <v/>
      </c>
    </row>
    <row r="1625">
      <c r="A1625" t="inlineStr">
        <is>
          <t>Q06L018</t>
        </is>
      </c>
      <c r="B1625" t="inlineStr">
        <is>
          <t>ADRIANA FERREIRA DOS SANTOS</t>
        </is>
      </c>
      <c r="C1625" t="n">
        <v>1</v>
      </c>
      <c r="D1625" t="inlineStr">
        <is>
          <t>IPCA</t>
        </is>
      </c>
      <c r="E1625" t="n">
        <v>0.009488792934583046</v>
      </c>
      <c r="F1625" t="inlineStr">
        <is>
          <t>MENSAL</t>
        </is>
      </c>
      <c r="G1625" t="n">
        <v>45168</v>
      </c>
      <c r="H1625" t="n">
        <v>45168</v>
      </c>
      <c r="I1625" t="n">
        <v>61</v>
      </c>
      <c r="J1625" t="inlineStr">
        <is>
          <t>CARTEIRA</t>
        </is>
      </c>
      <c r="K1625" t="inlineStr">
        <is>
          <t>CONTRATO</t>
        </is>
      </c>
      <c r="L1625" t="n">
        <v>2654.37</v>
      </c>
      <c r="M1625" t="inlineStr">
        <is>
          <t>IBIRAPITANGA FASE 3</t>
        </is>
      </c>
      <c r="N1625" s="142">
        <f>DATE(YEAR(G1625),MONTH(G1625),1)</f>
        <v/>
      </c>
      <c r="O1625" s="132">
        <f>IF(G1625&gt;$K$3,"Futuro","Atraso")</f>
        <v/>
      </c>
      <c r="P1625">
        <f>12*(YEAR(G1625)-YEAR($K$3))+(MONTH(G1625)-MONTH($K$3))</f>
        <v/>
      </c>
      <c r="Q1625" s="366">
        <f>IF(M1625="IBIRAPITANGA FASE 3",IF(O1625="Atraso",L1625,L1625/(1+$I$2)^P1625),IF(O1625="Atraso",L1625,L1625/(1+$I$1)^P1625))</f>
        <v/>
      </c>
      <c r="R1625">
        <f>IF(O1625="Atraso",$K$3-G1625,0)</f>
        <v/>
      </c>
      <c r="S1625">
        <f>IF(R1625&lt;=15,"Até 15",IF(R1625&lt;=30,"Entre 15 e 30",IF(R1625&lt;=60,"Entre 30 e 60",IF(R1625&lt;=90,"Entre 60 e 90",IF(R1625&lt;=120,"Entre 90 e 120",IF(R1625&lt;=150,"Entre 120 e 150",IF(R1625&lt;=180,"Entre 150 e 180","Superior a 180")))))))</f>
        <v/>
      </c>
    </row>
    <row r="1626">
      <c r="A1626" t="inlineStr">
        <is>
          <t>Q06L018</t>
        </is>
      </c>
      <c r="B1626" t="inlineStr">
        <is>
          <t>ADRIANA FERREIRA DOS SANTOS</t>
        </is>
      </c>
      <c r="C1626" t="n">
        <v>1</v>
      </c>
      <c r="D1626" t="inlineStr">
        <is>
          <t>IPCA</t>
        </is>
      </c>
      <c r="E1626" t="n">
        <v>0.009488792934583046</v>
      </c>
      <c r="F1626" t="inlineStr">
        <is>
          <t>MENSAL</t>
        </is>
      </c>
      <c r="G1626" t="n">
        <v>45199</v>
      </c>
      <c r="H1626" t="n">
        <v>45199</v>
      </c>
      <c r="I1626" t="n">
        <v>62</v>
      </c>
      <c r="J1626" t="inlineStr">
        <is>
          <t>CARTEIRA</t>
        </is>
      </c>
      <c r="K1626" t="inlineStr">
        <is>
          <t>CONTRATO</t>
        </is>
      </c>
      <c r="L1626" t="n">
        <v>2603.31</v>
      </c>
      <c r="M1626" t="inlineStr">
        <is>
          <t>IBIRAPITANGA FASE 3</t>
        </is>
      </c>
      <c r="N1626" s="142">
        <f>DATE(YEAR(G1626),MONTH(G1626),1)</f>
        <v/>
      </c>
      <c r="O1626" s="132">
        <f>IF(G1626&gt;$K$3,"Futuro","Atraso")</f>
        <v/>
      </c>
      <c r="P1626">
        <f>12*(YEAR(G1626)-YEAR($K$3))+(MONTH(G1626)-MONTH($K$3))</f>
        <v/>
      </c>
      <c r="Q1626" s="366">
        <f>IF(M1626="IBIRAPITANGA FASE 3",IF(O1626="Atraso",L1626,L1626/(1+$I$2)^P1626),IF(O1626="Atraso",L1626,L1626/(1+$I$1)^P1626))</f>
        <v/>
      </c>
      <c r="R1626">
        <f>IF(O1626="Atraso",$K$3-G1626,0)</f>
        <v/>
      </c>
      <c r="S1626">
        <f>IF(R1626&lt;=15,"Até 15",IF(R1626&lt;=30,"Entre 15 e 30",IF(R1626&lt;=60,"Entre 30 e 60",IF(R1626&lt;=90,"Entre 60 e 90",IF(R1626&lt;=120,"Entre 90 e 120",IF(R1626&lt;=150,"Entre 120 e 150",IF(R1626&lt;=180,"Entre 150 e 180","Superior a 180")))))))</f>
        <v/>
      </c>
    </row>
    <row r="1627">
      <c r="A1627" t="inlineStr">
        <is>
          <t>Q06L018</t>
        </is>
      </c>
      <c r="B1627" t="inlineStr">
        <is>
          <t>ADRIANA FERREIRA DOS SANTOS</t>
        </is>
      </c>
      <c r="C1627" t="n">
        <v>1</v>
      </c>
      <c r="D1627" t="inlineStr">
        <is>
          <t>IPCA</t>
        </is>
      </c>
      <c r="E1627" t="n">
        <v>0.009488792934583046</v>
      </c>
      <c r="F1627" t="inlineStr">
        <is>
          <t>MENSAL</t>
        </is>
      </c>
      <c r="G1627" t="n">
        <v>45229</v>
      </c>
      <c r="H1627" t="n">
        <v>45229</v>
      </c>
      <c r="I1627" t="n">
        <v>63</v>
      </c>
      <c r="J1627" t="inlineStr">
        <is>
          <t>CARTEIRA</t>
        </is>
      </c>
      <c r="K1627" t="inlineStr">
        <is>
          <t>CONTRATO</t>
        </is>
      </c>
      <c r="L1627" t="n">
        <v>2553.82</v>
      </c>
      <c r="M1627" t="inlineStr">
        <is>
          <t>IBIRAPITANGA FASE 3</t>
        </is>
      </c>
      <c r="N1627" s="142">
        <f>DATE(YEAR(G1627),MONTH(G1627),1)</f>
        <v/>
      </c>
      <c r="O1627" s="132">
        <f>IF(G1627&gt;$K$3,"Futuro","Atraso")</f>
        <v/>
      </c>
      <c r="P1627">
        <f>12*(YEAR(G1627)-YEAR($K$3))+(MONTH(G1627)-MONTH($K$3))</f>
        <v/>
      </c>
      <c r="Q1627" s="366">
        <f>IF(M1627="IBIRAPITANGA FASE 3",IF(O1627="Atraso",L1627,L1627/(1+$I$2)^P1627),IF(O1627="Atraso",L1627,L1627/(1+$I$1)^P1627))</f>
        <v/>
      </c>
      <c r="R1627">
        <f>IF(O1627="Atraso",$K$3-G1627,0)</f>
        <v/>
      </c>
      <c r="S1627">
        <f>IF(R1627&lt;=15,"Até 15",IF(R1627&lt;=30,"Entre 15 e 30",IF(R1627&lt;=60,"Entre 30 e 60",IF(R1627&lt;=90,"Entre 60 e 90",IF(R1627&lt;=120,"Entre 90 e 120",IF(R1627&lt;=150,"Entre 120 e 150",IF(R1627&lt;=180,"Entre 150 e 180","Superior a 180")))))))</f>
        <v/>
      </c>
    </row>
    <row r="1628">
      <c r="A1628" t="inlineStr">
        <is>
          <t>Q06L018</t>
        </is>
      </c>
      <c r="B1628" t="inlineStr">
        <is>
          <t>ADRIANA FERREIRA DOS SANTOS</t>
        </is>
      </c>
      <c r="C1628" t="n">
        <v>1</v>
      </c>
      <c r="D1628" t="inlineStr">
        <is>
          <t>IPCA</t>
        </is>
      </c>
      <c r="E1628" t="n">
        <v>0.009488792934583046</v>
      </c>
      <c r="F1628" t="inlineStr">
        <is>
          <t>MENSAL</t>
        </is>
      </c>
      <c r="G1628" t="n">
        <v>45260</v>
      </c>
      <c r="H1628" t="n">
        <v>45260</v>
      </c>
      <c r="I1628" t="n">
        <v>64</v>
      </c>
      <c r="J1628" t="inlineStr">
        <is>
          <t>CARTEIRA</t>
        </is>
      </c>
      <c r="K1628" t="inlineStr">
        <is>
          <t>CONTRATO</t>
        </is>
      </c>
      <c r="L1628" t="n">
        <v>2509.24</v>
      </c>
      <c r="M1628" t="inlineStr">
        <is>
          <t>IBIRAPITANGA FASE 3</t>
        </is>
      </c>
      <c r="N1628" s="142">
        <f>DATE(YEAR(G1628),MONTH(G1628),1)</f>
        <v/>
      </c>
      <c r="O1628" s="132">
        <f>IF(G1628&gt;$K$3,"Futuro","Atraso")</f>
        <v/>
      </c>
      <c r="P1628">
        <f>12*(YEAR(G1628)-YEAR($K$3))+(MONTH(G1628)-MONTH($K$3))</f>
        <v/>
      </c>
      <c r="Q1628" s="366">
        <f>IF(M1628="IBIRAPITANGA FASE 3",IF(O1628="Atraso",L1628,L1628/(1+$I$2)^P1628),IF(O1628="Atraso",L1628,L1628/(1+$I$1)^P1628))</f>
        <v/>
      </c>
      <c r="R1628">
        <f>IF(O1628="Atraso",$K$3-G1628,0)</f>
        <v/>
      </c>
      <c r="S1628">
        <f>IF(R1628&lt;=15,"Até 15",IF(R1628&lt;=30,"Entre 15 e 30",IF(R1628&lt;=60,"Entre 30 e 60",IF(R1628&lt;=90,"Entre 60 e 90",IF(R1628&lt;=120,"Entre 90 e 120",IF(R1628&lt;=150,"Entre 120 e 150",IF(R1628&lt;=180,"Entre 150 e 180","Superior a 180")))))))</f>
        <v/>
      </c>
    </row>
    <row r="1629">
      <c r="A1629" t="inlineStr">
        <is>
          <t>Q06L018</t>
        </is>
      </c>
      <c r="B1629" t="inlineStr">
        <is>
          <t>ADRIANA FERREIRA DOS SANTOS</t>
        </is>
      </c>
      <c r="C1629" t="n">
        <v>1</v>
      </c>
      <c r="D1629" t="inlineStr">
        <is>
          <t>IPCA</t>
        </is>
      </c>
      <c r="E1629" t="n">
        <v>0.009488792934583046</v>
      </c>
      <c r="F1629" t="inlineStr">
        <is>
          <t>MENSAL</t>
        </is>
      </c>
      <c r="G1629" t="n">
        <v>45290</v>
      </c>
      <c r="H1629" t="n">
        <v>45290</v>
      </c>
      <c r="I1629" t="n">
        <v>65</v>
      </c>
      <c r="J1629" t="inlineStr">
        <is>
          <t>CARTEIRA</t>
        </is>
      </c>
      <c r="K1629" t="inlineStr">
        <is>
          <t>CONTRATO</t>
        </is>
      </c>
      <c r="L1629" t="n">
        <v>2509.24</v>
      </c>
      <c r="M1629" t="inlineStr">
        <is>
          <t>IBIRAPITANGA FASE 3</t>
        </is>
      </c>
      <c r="N1629" s="142">
        <f>DATE(YEAR(G1629),MONTH(G1629),1)</f>
        <v/>
      </c>
      <c r="O1629" s="132">
        <f>IF(G1629&gt;$K$3,"Futuro","Atraso")</f>
        <v/>
      </c>
      <c r="P1629">
        <f>12*(YEAR(G1629)-YEAR($K$3))+(MONTH(G1629)-MONTH($K$3))</f>
        <v/>
      </c>
      <c r="Q1629" s="366">
        <f>IF(M1629="IBIRAPITANGA FASE 3",IF(O1629="Atraso",L1629,L1629/(1+$I$2)^P1629),IF(O1629="Atraso",L1629,L1629/(1+$I$1)^P1629))</f>
        <v/>
      </c>
      <c r="R1629">
        <f>IF(O1629="Atraso",$K$3-G1629,0)</f>
        <v/>
      </c>
      <c r="S1629">
        <f>IF(R1629&lt;=15,"Até 15",IF(R1629&lt;=30,"Entre 15 e 30",IF(R1629&lt;=60,"Entre 30 e 60",IF(R1629&lt;=90,"Entre 60 e 90",IF(R1629&lt;=120,"Entre 90 e 120",IF(R1629&lt;=150,"Entre 120 e 150",IF(R1629&lt;=180,"Entre 150 e 180","Superior a 180")))))))</f>
        <v/>
      </c>
    </row>
    <row r="1630">
      <c r="A1630" t="inlineStr">
        <is>
          <t>Q06L018</t>
        </is>
      </c>
      <c r="B1630" t="inlineStr">
        <is>
          <t>ADRIANA FERREIRA DOS SANTOS</t>
        </is>
      </c>
      <c r="C1630" t="n">
        <v>1</v>
      </c>
      <c r="D1630" t="inlineStr">
        <is>
          <t>IPCA</t>
        </is>
      </c>
      <c r="E1630" t="n">
        <v>0.009488792934583046</v>
      </c>
      <c r="F1630" t="inlineStr">
        <is>
          <t>MENSAL</t>
        </is>
      </c>
      <c r="G1630" t="n">
        <v>45321</v>
      </c>
      <c r="H1630" t="n">
        <v>45321</v>
      </c>
      <c r="I1630" t="n">
        <v>66</v>
      </c>
      <c r="J1630" t="inlineStr">
        <is>
          <t>CARTEIRA</t>
        </is>
      </c>
      <c r="K1630" t="inlineStr">
        <is>
          <t>CONTRATO</t>
        </is>
      </c>
      <c r="L1630" t="n">
        <v>2509.24</v>
      </c>
      <c r="M1630" t="inlineStr">
        <is>
          <t>IBIRAPITANGA FASE 3</t>
        </is>
      </c>
      <c r="N1630" s="142">
        <f>DATE(YEAR(G1630),MONTH(G1630),1)</f>
        <v/>
      </c>
      <c r="O1630" s="132">
        <f>IF(G1630&gt;$K$3,"Futuro","Atraso")</f>
        <v/>
      </c>
      <c r="P1630">
        <f>12*(YEAR(G1630)-YEAR($K$3))+(MONTH(G1630)-MONTH($K$3))</f>
        <v/>
      </c>
      <c r="Q1630" s="366">
        <f>IF(M1630="IBIRAPITANGA FASE 3",IF(O1630="Atraso",L1630,L1630/(1+$I$2)^P1630),IF(O1630="Atraso",L1630,L1630/(1+$I$1)^P1630))</f>
        <v/>
      </c>
      <c r="R1630">
        <f>IF(O1630="Atraso",$K$3-G1630,0)</f>
        <v/>
      </c>
      <c r="S1630">
        <f>IF(R1630&lt;=15,"Até 15",IF(R1630&lt;=30,"Entre 15 e 30",IF(R1630&lt;=60,"Entre 30 e 60",IF(R1630&lt;=90,"Entre 60 e 90",IF(R1630&lt;=120,"Entre 90 e 120",IF(R1630&lt;=150,"Entre 120 e 150",IF(R1630&lt;=180,"Entre 150 e 180","Superior a 180")))))))</f>
        <v/>
      </c>
    </row>
    <row r="1631">
      <c r="A1631" t="inlineStr">
        <is>
          <t>Q06L018</t>
        </is>
      </c>
      <c r="B1631" t="inlineStr">
        <is>
          <t>ADRIANA FERREIRA DOS SANTOS</t>
        </is>
      </c>
      <c r="C1631" t="n">
        <v>1</v>
      </c>
      <c r="D1631" t="inlineStr">
        <is>
          <t>IPCA</t>
        </is>
      </c>
      <c r="E1631" t="n">
        <v>0.009488792934583046</v>
      </c>
      <c r="F1631" t="inlineStr">
        <is>
          <t>MENSAL</t>
        </is>
      </c>
      <c r="G1631" t="n">
        <v>45351</v>
      </c>
      <c r="H1631" t="n">
        <v>45351</v>
      </c>
      <c r="I1631" t="n">
        <v>67</v>
      </c>
      <c r="J1631" t="inlineStr">
        <is>
          <t>CARTEIRA</t>
        </is>
      </c>
      <c r="K1631" t="inlineStr">
        <is>
          <t>CONTRATO</t>
        </is>
      </c>
      <c r="L1631" t="n">
        <v>2509.24</v>
      </c>
      <c r="M1631" t="inlineStr">
        <is>
          <t>IBIRAPITANGA FASE 3</t>
        </is>
      </c>
      <c r="N1631" s="142">
        <f>DATE(YEAR(G1631),MONTH(G1631),1)</f>
        <v/>
      </c>
      <c r="O1631" s="132">
        <f>IF(G1631&gt;$K$3,"Futuro","Atraso")</f>
        <v/>
      </c>
      <c r="P1631">
        <f>12*(YEAR(G1631)-YEAR($K$3))+(MONTH(G1631)-MONTH($K$3))</f>
        <v/>
      </c>
      <c r="Q1631" s="366">
        <f>IF(M1631="IBIRAPITANGA FASE 3",IF(O1631="Atraso",L1631,L1631/(1+$I$2)^P1631),IF(O1631="Atraso",L1631,L1631/(1+$I$1)^P1631))</f>
        <v/>
      </c>
      <c r="R1631">
        <f>IF(O1631="Atraso",$K$3-G1631,0)</f>
        <v/>
      </c>
      <c r="S1631">
        <f>IF(R1631&lt;=15,"Até 15",IF(R1631&lt;=30,"Entre 15 e 30",IF(R1631&lt;=60,"Entre 30 e 60",IF(R1631&lt;=90,"Entre 60 e 90",IF(R1631&lt;=120,"Entre 90 e 120",IF(R1631&lt;=150,"Entre 120 e 150",IF(R1631&lt;=180,"Entre 150 e 180","Superior a 180")))))))</f>
        <v/>
      </c>
    </row>
    <row r="1632">
      <c r="A1632" t="inlineStr">
        <is>
          <t>Q06L018</t>
        </is>
      </c>
      <c r="B1632" t="inlineStr">
        <is>
          <t>ADRIANA FERREIRA DOS SANTOS</t>
        </is>
      </c>
      <c r="C1632" t="n">
        <v>1</v>
      </c>
      <c r="D1632" t="inlineStr">
        <is>
          <t>IPCA</t>
        </is>
      </c>
      <c r="E1632" t="n">
        <v>0.009488792934583046</v>
      </c>
      <c r="F1632" t="inlineStr">
        <is>
          <t>MENSAL</t>
        </is>
      </c>
      <c r="G1632" t="n">
        <v>45381</v>
      </c>
      <c r="H1632" t="n">
        <v>45381</v>
      </c>
      <c r="I1632" t="n">
        <v>68</v>
      </c>
      <c r="J1632" t="inlineStr">
        <is>
          <t>CARTEIRA</t>
        </is>
      </c>
      <c r="K1632" t="inlineStr">
        <is>
          <t>CONTRATO</t>
        </is>
      </c>
      <c r="L1632" t="n">
        <v>2509.24</v>
      </c>
      <c r="M1632" t="inlineStr">
        <is>
          <t>IBIRAPITANGA FASE 3</t>
        </is>
      </c>
      <c r="N1632" s="142">
        <f>DATE(YEAR(G1632),MONTH(G1632),1)</f>
        <v/>
      </c>
      <c r="O1632" s="132">
        <f>IF(G1632&gt;$K$3,"Futuro","Atraso")</f>
        <v/>
      </c>
      <c r="P1632">
        <f>12*(YEAR(G1632)-YEAR($K$3))+(MONTH(G1632)-MONTH($K$3))</f>
        <v/>
      </c>
      <c r="Q1632" s="366">
        <f>IF(M1632="IBIRAPITANGA FASE 3",IF(O1632="Atraso",L1632,L1632/(1+$I$2)^P1632),IF(O1632="Atraso",L1632,L1632/(1+$I$1)^P1632))</f>
        <v/>
      </c>
      <c r="R1632">
        <f>IF(O1632="Atraso",$K$3-G1632,0)</f>
        <v/>
      </c>
      <c r="S1632">
        <f>IF(R1632&lt;=15,"Até 15",IF(R1632&lt;=30,"Entre 15 e 30",IF(R1632&lt;=60,"Entre 30 e 60",IF(R1632&lt;=90,"Entre 60 e 90",IF(R1632&lt;=120,"Entre 90 e 120",IF(R1632&lt;=150,"Entre 120 e 150",IF(R1632&lt;=180,"Entre 150 e 180","Superior a 180")))))))</f>
        <v/>
      </c>
    </row>
    <row r="1633">
      <c r="A1633" t="inlineStr">
        <is>
          <t>Q06L018</t>
        </is>
      </c>
      <c r="B1633" t="inlineStr">
        <is>
          <t>ADRIANA FERREIRA DOS SANTOS</t>
        </is>
      </c>
      <c r="C1633" t="n">
        <v>1</v>
      </c>
      <c r="D1633" t="inlineStr">
        <is>
          <t>IPCA</t>
        </is>
      </c>
      <c r="E1633" t="n">
        <v>0.009488792934583046</v>
      </c>
      <c r="F1633" t="inlineStr">
        <is>
          <t>MENSAL</t>
        </is>
      </c>
      <c r="G1633" t="n">
        <v>45412</v>
      </c>
      <c r="H1633" t="n">
        <v>45412</v>
      </c>
      <c r="I1633" t="n">
        <v>69</v>
      </c>
      <c r="J1633" t="inlineStr">
        <is>
          <t>CARTEIRA</t>
        </is>
      </c>
      <c r="K1633" t="inlineStr">
        <is>
          <t>CONTRATO</t>
        </is>
      </c>
      <c r="L1633" t="n">
        <v>2509.24</v>
      </c>
      <c r="M1633" t="inlineStr">
        <is>
          <t>IBIRAPITANGA FASE 3</t>
        </is>
      </c>
      <c r="N1633" s="142">
        <f>DATE(YEAR(G1633),MONTH(G1633),1)</f>
        <v/>
      </c>
      <c r="O1633" s="132">
        <f>IF(G1633&gt;$K$3,"Futuro","Atraso")</f>
        <v/>
      </c>
      <c r="P1633">
        <f>12*(YEAR(G1633)-YEAR($K$3))+(MONTH(G1633)-MONTH($K$3))</f>
        <v/>
      </c>
      <c r="Q1633" s="366">
        <f>IF(M1633="IBIRAPITANGA FASE 3",IF(O1633="Atraso",L1633,L1633/(1+$I$2)^P1633),IF(O1633="Atraso",L1633,L1633/(1+$I$1)^P1633))</f>
        <v/>
      </c>
      <c r="R1633">
        <f>IF(O1633="Atraso",$K$3-G1633,0)</f>
        <v/>
      </c>
      <c r="S1633">
        <f>IF(R1633&lt;=15,"Até 15",IF(R1633&lt;=30,"Entre 15 e 30",IF(R1633&lt;=60,"Entre 30 e 60",IF(R1633&lt;=90,"Entre 60 e 90",IF(R1633&lt;=120,"Entre 90 e 120",IF(R1633&lt;=150,"Entre 120 e 150",IF(R1633&lt;=180,"Entre 150 e 180","Superior a 180")))))))</f>
        <v/>
      </c>
    </row>
    <row r="1634">
      <c r="A1634" t="inlineStr">
        <is>
          <t>Q06L018</t>
        </is>
      </c>
      <c r="B1634" t="inlineStr">
        <is>
          <t>ADRIANA FERREIRA DOS SANTOS</t>
        </is>
      </c>
      <c r="C1634" t="n">
        <v>1</v>
      </c>
      <c r="D1634" t="inlineStr">
        <is>
          <t>IPCA</t>
        </is>
      </c>
      <c r="E1634" t="n">
        <v>0.009488792934583046</v>
      </c>
      <c r="F1634" t="inlineStr">
        <is>
          <t>MENSAL</t>
        </is>
      </c>
      <c r="G1634" t="n">
        <v>45442</v>
      </c>
      <c r="H1634" t="n">
        <v>45442</v>
      </c>
      <c r="I1634" t="n">
        <v>70</v>
      </c>
      <c r="J1634" t="inlineStr">
        <is>
          <t>CARTEIRA</t>
        </is>
      </c>
      <c r="K1634" t="inlineStr">
        <is>
          <t>CONTRATO</t>
        </is>
      </c>
      <c r="L1634" t="n">
        <v>2509.24</v>
      </c>
      <c r="M1634" t="inlineStr">
        <is>
          <t>IBIRAPITANGA FASE 3</t>
        </is>
      </c>
      <c r="N1634" s="142">
        <f>DATE(YEAR(G1634),MONTH(G1634),1)</f>
        <v/>
      </c>
      <c r="O1634" s="132">
        <f>IF(G1634&gt;$K$3,"Futuro","Atraso")</f>
        <v/>
      </c>
      <c r="P1634">
        <f>12*(YEAR(G1634)-YEAR($K$3))+(MONTH(G1634)-MONTH($K$3))</f>
        <v/>
      </c>
      <c r="Q1634" s="366">
        <f>IF(M1634="IBIRAPITANGA FASE 3",IF(O1634="Atraso",L1634,L1634/(1+$I$2)^P1634),IF(O1634="Atraso",L1634,L1634/(1+$I$1)^P1634))</f>
        <v/>
      </c>
      <c r="R1634">
        <f>IF(O1634="Atraso",$K$3-G1634,0)</f>
        <v/>
      </c>
      <c r="S1634">
        <f>IF(R1634&lt;=15,"Até 15",IF(R1634&lt;=30,"Entre 15 e 30",IF(R1634&lt;=60,"Entre 30 e 60",IF(R1634&lt;=90,"Entre 60 e 90",IF(R1634&lt;=120,"Entre 90 e 120",IF(R1634&lt;=150,"Entre 120 e 150",IF(R1634&lt;=180,"Entre 150 e 180","Superior a 180")))))))</f>
        <v/>
      </c>
    </row>
    <row r="1635">
      <c r="A1635" t="inlineStr">
        <is>
          <t>Q06L018</t>
        </is>
      </c>
      <c r="B1635" t="inlineStr">
        <is>
          <t>ADRIANA FERREIRA DOS SANTOS</t>
        </is>
      </c>
      <c r="C1635" t="n">
        <v>1</v>
      </c>
      <c r="D1635" t="inlineStr">
        <is>
          <t>IPCA</t>
        </is>
      </c>
      <c r="E1635" t="n">
        <v>0.009488792934583046</v>
      </c>
      <c r="F1635" t="inlineStr">
        <is>
          <t>MENSAL</t>
        </is>
      </c>
      <c r="G1635" t="n">
        <v>45473</v>
      </c>
      <c r="H1635" t="n">
        <v>45473</v>
      </c>
      <c r="I1635" t="n">
        <v>71</v>
      </c>
      <c r="J1635" t="inlineStr">
        <is>
          <t>CARTEIRA</t>
        </is>
      </c>
      <c r="K1635" t="inlineStr">
        <is>
          <t>CONTRATO</t>
        </is>
      </c>
      <c r="L1635" t="n">
        <v>2509.24</v>
      </c>
      <c r="M1635" t="inlineStr">
        <is>
          <t>IBIRAPITANGA FASE 3</t>
        </is>
      </c>
      <c r="N1635" s="142">
        <f>DATE(YEAR(G1635),MONTH(G1635),1)</f>
        <v/>
      </c>
      <c r="O1635" s="132">
        <f>IF(G1635&gt;$K$3,"Futuro","Atraso")</f>
        <v/>
      </c>
      <c r="P1635">
        <f>12*(YEAR(G1635)-YEAR($K$3))+(MONTH(G1635)-MONTH($K$3))</f>
        <v/>
      </c>
      <c r="Q1635" s="366">
        <f>IF(M1635="IBIRAPITANGA FASE 3",IF(O1635="Atraso",L1635,L1635/(1+$I$2)^P1635),IF(O1635="Atraso",L1635,L1635/(1+$I$1)^P1635))</f>
        <v/>
      </c>
      <c r="R1635">
        <f>IF(O1635="Atraso",$K$3-G1635,0)</f>
        <v/>
      </c>
      <c r="S1635">
        <f>IF(R1635&lt;=15,"Até 15",IF(R1635&lt;=30,"Entre 15 e 30",IF(R1635&lt;=60,"Entre 30 e 60",IF(R1635&lt;=90,"Entre 60 e 90",IF(R1635&lt;=120,"Entre 90 e 120",IF(R1635&lt;=150,"Entre 120 e 150",IF(R1635&lt;=180,"Entre 150 e 180","Superior a 180")))))))</f>
        <v/>
      </c>
    </row>
    <row r="1636">
      <c r="A1636" t="inlineStr">
        <is>
          <t>Q06L018</t>
        </is>
      </c>
      <c r="B1636" t="inlineStr">
        <is>
          <t>ADRIANA FERREIRA DOS SANTOS</t>
        </is>
      </c>
      <c r="C1636" t="n">
        <v>1</v>
      </c>
      <c r="D1636" t="inlineStr">
        <is>
          <t>IPCA</t>
        </is>
      </c>
      <c r="E1636" t="n">
        <v>0.009488792934583046</v>
      </c>
      <c r="F1636" t="inlineStr">
        <is>
          <t>MENSAL</t>
        </is>
      </c>
      <c r="G1636" t="n">
        <v>45503</v>
      </c>
      <c r="H1636" t="n">
        <v>45503</v>
      </c>
      <c r="I1636" t="n">
        <v>72</v>
      </c>
      <c r="J1636" t="inlineStr">
        <is>
          <t>CARTEIRA</t>
        </is>
      </c>
      <c r="K1636" t="inlineStr">
        <is>
          <t>CONTRATO</t>
        </is>
      </c>
      <c r="L1636" t="n">
        <v>2509.24</v>
      </c>
      <c r="M1636" t="inlineStr">
        <is>
          <t>IBIRAPITANGA FASE 3</t>
        </is>
      </c>
      <c r="N1636" s="142">
        <f>DATE(YEAR(G1636),MONTH(G1636),1)</f>
        <v/>
      </c>
      <c r="O1636" s="132">
        <f>IF(G1636&gt;$K$3,"Futuro","Atraso")</f>
        <v/>
      </c>
      <c r="P1636">
        <f>12*(YEAR(G1636)-YEAR($K$3))+(MONTH(G1636)-MONTH($K$3))</f>
        <v/>
      </c>
      <c r="Q1636" s="366">
        <f>IF(M1636="IBIRAPITANGA FASE 3",IF(O1636="Atraso",L1636,L1636/(1+$I$2)^P1636),IF(O1636="Atraso",L1636,L1636/(1+$I$1)^P1636))</f>
        <v/>
      </c>
      <c r="R1636">
        <f>IF(O1636="Atraso",$K$3-G1636,0)</f>
        <v/>
      </c>
      <c r="S1636">
        <f>IF(R1636&lt;=15,"Até 15",IF(R1636&lt;=30,"Entre 15 e 30",IF(R1636&lt;=60,"Entre 30 e 60",IF(R1636&lt;=90,"Entre 60 e 90",IF(R1636&lt;=120,"Entre 90 e 120",IF(R1636&lt;=150,"Entre 120 e 150",IF(R1636&lt;=180,"Entre 150 e 180","Superior a 180")))))))</f>
        <v/>
      </c>
    </row>
    <row r="1637">
      <c r="A1637" t="inlineStr">
        <is>
          <t>Q06L018</t>
        </is>
      </c>
      <c r="B1637" t="inlineStr">
        <is>
          <t>ADRIANA FERREIRA DOS SANTOS</t>
        </is>
      </c>
      <c r="C1637" t="n">
        <v>1</v>
      </c>
      <c r="D1637" t="inlineStr">
        <is>
          <t>IPCA</t>
        </is>
      </c>
      <c r="E1637" t="n">
        <v>0.009488792934583046</v>
      </c>
      <c r="F1637" t="inlineStr">
        <is>
          <t>MENSAL</t>
        </is>
      </c>
      <c r="G1637" t="n">
        <v>45534</v>
      </c>
      <c r="H1637" t="n">
        <v>45534</v>
      </c>
      <c r="I1637" t="n">
        <v>73</v>
      </c>
      <c r="J1637" t="inlineStr">
        <is>
          <t>CARTEIRA</t>
        </is>
      </c>
      <c r="K1637" t="inlineStr">
        <is>
          <t>CONTRATO</t>
        </is>
      </c>
      <c r="L1637" t="n">
        <v>2509.24</v>
      </c>
      <c r="M1637" t="inlineStr">
        <is>
          <t>IBIRAPITANGA FASE 3</t>
        </is>
      </c>
      <c r="N1637" s="142">
        <f>DATE(YEAR(G1637),MONTH(G1637),1)</f>
        <v/>
      </c>
      <c r="O1637" s="132">
        <f>IF(G1637&gt;$K$3,"Futuro","Atraso")</f>
        <v/>
      </c>
      <c r="P1637">
        <f>12*(YEAR(G1637)-YEAR($K$3))+(MONTH(G1637)-MONTH($K$3))</f>
        <v/>
      </c>
      <c r="Q1637" s="366">
        <f>IF(M1637="IBIRAPITANGA FASE 3",IF(O1637="Atraso",L1637,L1637/(1+$I$2)^P1637),IF(O1637="Atraso",L1637,L1637/(1+$I$1)^P1637))</f>
        <v/>
      </c>
      <c r="R1637">
        <f>IF(O1637="Atraso",$K$3-G1637,0)</f>
        <v/>
      </c>
      <c r="S1637">
        <f>IF(R1637&lt;=15,"Até 15",IF(R1637&lt;=30,"Entre 15 e 30",IF(R1637&lt;=60,"Entre 30 e 60",IF(R1637&lt;=90,"Entre 60 e 90",IF(R1637&lt;=120,"Entre 90 e 120",IF(R1637&lt;=150,"Entre 120 e 150",IF(R1637&lt;=180,"Entre 150 e 180","Superior a 180")))))))</f>
        <v/>
      </c>
    </row>
    <row r="1638">
      <c r="A1638" t="inlineStr">
        <is>
          <t>Q06L018</t>
        </is>
      </c>
      <c r="B1638" t="inlineStr">
        <is>
          <t>ADRIANA FERREIRA DOS SANTOS</t>
        </is>
      </c>
      <c r="C1638" t="n">
        <v>1</v>
      </c>
      <c r="D1638" t="inlineStr">
        <is>
          <t>IPCA</t>
        </is>
      </c>
      <c r="E1638" t="n">
        <v>0.009488792934583046</v>
      </c>
      <c r="F1638" t="inlineStr">
        <is>
          <t>MENSAL</t>
        </is>
      </c>
      <c r="G1638" t="n">
        <v>45565</v>
      </c>
      <c r="H1638" t="n">
        <v>45565</v>
      </c>
      <c r="I1638" t="n">
        <v>74</v>
      </c>
      <c r="J1638" t="inlineStr">
        <is>
          <t>CARTEIRA</t>
        </is>
      </c>
      <c r="K1638" t="inlineStr">
        <is>
          <t>CONTRATO</t>
        </is>
      </c>
      <c r="L1638" t="n">
        <v>2509.24</v>
      </c>
      <c r="M1638" t="inlineStr">
        <is>
          <t>IBIRAPITANGA FASE 3</t>
        </is>
      </c>
      <c r="N1638" s="142">
        <f>DATE(YEAR(G1638),MONTH(G1638),1)</f>
        <v/>
      </c>
      <c r="O1638" s="132">
        <f>IF(G1638&gt;$K$3,"Futuro","Atraso")</f>
        <v/>
      </c>
      <c r="P1638">
        <f>12*(YEAR(G1638)-YEAR($K$3))+(MONTH(G1638)-MONTH($K$3))</f>
        <v/>
      </c>
      <c r="Q1638" s="366">
        <f>IF(M1638="IBIRAPITANGA FASE 3",IF(O1638="Atraso",L1638,L1638/(1+$I$2)^P1638),IF(O1638="Atraso",L1638,L1638/(1+$I$1)^P1638))</f>
        <v/>
      </c>
      <c r="R1638">
        <f>IF(O1638="Atraso",$K$3-G1638,0)</f>
        <v/>
      </c>
      <c r="S1638">
        <f>IF(R1638&lt;=15,"Até 15",IF(R1638&lt;=30,"Entre 15 e 30",IF(R1638&lt;=60,"Entre 30 e 60",IF(R1638&lt;=90,"Entre 60 e 90",IF(R1638&lt;=120,"Entre 90 e 120",IF(R1638&lt;=150,"Entre 120 e 150",IF(R1638&lt;=180,"Entre 150 e 180","Superior a 180")))))))</f>
        <v/>
      </c>
    </row>
    <row r="1639">
      <c r="A1639" t="inlineStr">
        <is>
          <t>Q06L018</t>
        </is>
      </c>
      <c r="B1639" t="inlineStr">
        <is>
          <t>ADRIANA FERREIRA DOS SANTOS</t>
        </is>
      </c>
      <c r="C1639" t="n">
        <v>1</v>
      </c>
      <c r="D1639" t="inlineStr">
        <is>
          <t>IPCA</t>
        </is>
      </c>
      <c r="E1639" t="n">
        <v>0.009488792934583046</v>
      </c>
      <c r="F1639" t="inlineStr">
        <is>
          <t>MENSAL</t>
        </is>
      </c>
      <c r="G1639" t="n">
        <v>45595</v>
      </c>
      <c r="H1639" t="n">
        <v>45595</v>
      </c>
      <c r="I1639" t="n">
        <v>75</v>
      </c>
      <c r="J1639" t="inlineStr">
        <is>
          <t>CARTEIRA</t>
        </is>
      </c>
      <c r="K1639" t="inlineStr">
        <is>
          <t>CONTRATO</t>
        </is>
      </c>
      <c r="L1639" t="n">
        <v>2509.24</v>
      </c>
      <c r="M1639" t="inlineStr">
        <is>
          <t>IBIRAPITANGA FASE 3</t>
        </is>
      </c>
      <c r="N1639" s="142">
        <f>DATE(YEAR(G1639),MONTH(G1639),1)</f>
        <v/>
      </c>
      <c r="O1639" s="132">
        <f>IF(G1639&gt;$K$3,"Futuro","Atraso")</f>
        <v/>
      </c>
      <c r="P1639">
        <f>12*(YEAR(G1639)-YEAR($K$3))+(MONTH(G1639)-MONTH($K$3))</f>
        <v/>
      </c>
      <c r="Q1639" s="366">
        <f>IF(M1639="IBIRAPITANGA FASE 3",IF(O1639="Atraso",L1639,L1639/(1+$I$2)^P1639),IF(O1639="Atraso",L1639,L1639/(1+$I$1)^P1639))</f>
        <v/>
      </c>
      <c r="R1639">
        <f>IF(O1639="Atraso",$K$3-G1639,0)</f>
        <v/>
      </c>
      <c r="S1639">
        <f>IF(R1639&lt;=15,"Até 15",IF(R1639&lt;=30,"Entre 15 e 30",IF(R1639&lt;=60,"Entre 30 e 60",IF(R1639&lt;=90,"Entre 60 e 90",IF(R1639&lt;=120,"Entre 90 e 120",IF(R1639&lt;=150,"Entre 120 e 150",IF(R1639&lt;=180,"Entre 150 e 180","Superior a 180")))))))</f>
        <v/>
      </c>
    </row>
    <row r="1640">
      <c r="A1640" t="inlineStr">
        <is>
          <t>Q06L018</t>
        </is>
      </c>
      <c r="B1640" t="inlineStr">
        <is>
          <t>ADRIANA FERREIRA DOS SANTOS</t>
        </is>
      </c>
      <c r="C1640" t="n">
        <v>1</v>
      </c>
      <c r="D1640" t="inlineStr">
        <is>
          <t>IPCA</t>
        </is>
      </c>
      <c r="E1640" t="n">
        <v>0.009488792934583046</v>
      </c>
      <c r="F1640" t="inlineStr">
        <is>
          <t>MENSAL</t>
        </is>
      </c>
      <c r="G1640" t="n">
        <v>45626</v>
      </c>
      <c r="H1640" t="n">
        <v>45626</v>
      </c>
      <c r="I1640" t="n">
        <v>76</v>
      </c>
      <c r="J1640" t="inlineStr">
        <is>
          <t>CARTEIRA</t>
        </is>
      </c>
      <c r="K1640" t="inlineStr">
        <is>
          <t>CONTRATO</t>
        </is>
      </c>
      <c r="L1640" t="n">
        <v>2509.24</v>
      </c>
      <c r="M1640" t="inlineStr">
        <is>
          <t>IBIRAPITANGA FASE 3</t>
        </is>
      </c>
      <c r="N1640" s="142">
        <f>DATE(YEAR(G1640),MONTH(G1640),1)</f>
        <v/>
      </c>
      <c r="O1640" s="132">
        <f>IF(G1640&gt;$K$3,"Futuro","Atraso")</f>
        <v/>
      </c>
      <c r="P1640">
        <f>12*(YEAR(G1640)-YEAR($K$3))+(MONTH(G1640)-MONTH($K$3))</f>
        <v/>
      </c>
      <c r="Q1640" s="366">
        <f>IF(M1640="IBIRAPITANGA FASE 3",IF(O1640="Atraso",L1640,L1640/(1+$I$2)^P1640),IF(O1640="Atraso",L1640,L1640/(1+$I$1)^P1640))</f>
        <v/>
      </c>
      <c r="R1640">
        <f>IF(O1640="Atraso",$K$3-G1640,0)</f>
        <v/>
      </c>
      <c r="S1640">
        <f>IF(R1640&lt;=15,"Até 15",IF(R1640&lt;=30,"Entre 15 e 30",IF(R1640&lt;=60,"Entre 30 e 60",IF(R1640&lt;=90,"Entre 60 e 90",IF(R1640&lt;=120,"Entre 90 e 120",IF(R1640&lt;=150,"Entre 120 e 150",IF(R1640&lt;=180,"Entre 150 e 180","Superior a 180")))))))</f>
        <v/>
      </c>
    </row>
    <row r="1641">
      <c r="A1641" t="inlineStr">
        <is>
          <t>Q06L018</t>
        </is>
      </c>
      <c r="B1641" t="inlineStr">
        <is>
          <t>ADRIANA FERREIRA DOS SANTOS</t>
        </is>
      </c>
      <c r="C1641" t="n">
        <v>1</v>
      </c>
      <c r="D1641" t="inlineStr">
        <is>
          <t>IPCA</t>
        </is>
      </c>
      <c r="E1641" t="n">
        <v>0.009488792934583046</v>
      </c>
      <c r="F1641" t="inlineStr">
        <is>
          <t>MENSAL</t>
        </is>
      </c>
      <c r="G1641" t="n">
        <v>45656</v>
      </c>
      <c r="H1641" t="n">
        <v>45656</v>
      </c>
      <c r="I1641" t="n">
        <v>77</v>
      </c>
      <c r="J1641" t="inlineStr">
        <is>
          <t>CARTEIRA</t>
        </is>
      </c>
      <c r="K1641" t="inlineStr">
        <is>
          <t>CONTRATO</t>
        </is>
      </c>
      <c r="L1641" t="n">
        <v>2509.24</v>
      </c>
      <c r="M1641" t="inlineStr">
        <is>
          <t>IBIRAPITANGA FASE 3</t>
        </is>
      </c>
      <c r="N1641" s="142">
        <f>DATE(YEAR(G1641),MONTH(G1641),1)</f>
        <v/>
      </c>
      <c r="O1641" s="132">
        <f>IF(G1641&gt;$K$3,"Futuro","Atraso")</f>
        <v/>
      </c>
      <c r="P1641">
        <f>12*(YEAR(G1641)-YEAR($K$3))+(MONTH(G1641)-MONTH($K$3))</f>
        <v/>
      </c>
      <c r="Q1641" s="366">
        <f>IF(M1641="IBIRAPITANGA FASE 3",IF(O1641="Atraso",L1641,L1641/(1+$I$2)^P1641),IF(O1641="Atraso",L1641,L1641/(1+$I$1)^P1641))</f>
        <v/>
      </c>
      <c r="R1641">
        <f>IF(O1641="Atraso",$K$3-G1641,0)</f>
        <v/>
      </c>
      <c r="S1641">
        <f>IF(R1641&lt;=15,"Até 15",IF(R1641&lt;=30,"Entre 15 e 30",IF(R1641&lt;=60,"Entre 30 e 60",IF(R1641&lt;=90,"Entre 60 e 90",IF(R1641&lt;=120,"Entre 90 e 120",IF(R1641&lt;=150,"Entre 120 e 150",IF(R1641&lt;=180,"Entre 150 e 180","Superior a 180")))))))</f>
        <v/>
      </c>
    </row>
    <row r="1642">
      <c r="A1642" t="inlineStr">
        <is>
          <t>Q06L018</t>
        </is>
      </c>
      <c r="B1642" t="inlineStr">
        <is>
          <t>ADRIANA FERREIRA DOS SANTOS</t>
        </is>
      </c>
      <c r="C1642" t="n">
        <v>1</v>
      </c>
      <c r="D1642" t="inlineStr">
        <is>
          <t>IPCA</t>
        </is>
      </c>
      <c r="E1642" t="n">
        <v>0.009488792934583046</v>
      </c>
      <c r="F1642" t="inlineStr">
        <is>
          <t>MENSAL</t>
        </is>
      </c>
      <c r="G1642" t="n">
        <v>45687</v>
      </c>
      <c r="H1642" t="n">
        <v>45687</v>
      </c>
      <c r="I1642" t="n">
        <v>78</v>
      </c>
      <c r="J1642" t="inlineStr">
        <is>
          <t>CARTEIRA</t>
        </is>
      </c>
      <c r="K1642" t="inlineStr">
        <is>
          <t>CONTRATO</t>
        </is>
      </c>
      <c r="L1642" t="n">
        <v>2509.24</v>
      </c>
      <c r="M1642" t="inlineStr">
        <is>
          <t>IBIRAPITANGA FASE 3</t>
        </is>
      </c>
      <c r="N1642" s="142">
        <f>DATE(YEAR(G1642),MONTH(G1642),1)</f>
        <v/>
      </c>
      <c r="O1642" s="132">
        <f>IF(G1642&gt;$K$3,"Futuro","Atraso")</f>
        <v/>
      </c>
      <c r="P1642">
        <f>12*(YEAR(G1642)-YEAR($K$3))+(MONTH(G1642)-MONTH($K$3))</f>
        <v/>
      </c>
      <c r="Q1642" s="366">
        <f>IF(M1642="IBIRAPITANGA FASE 3",IF(O1642="Atraso",L1642,L1642/(1+$I$2)^P1642),IF(O1642="Atraso",L1642,L1642/(1+$I$1)^P1642))</f>
        <v/>
      </c>
      <c r="R1642">
        <f>IF(O1642="Atraso",$K$3-G1642,0)</f>
        <v/>
      </c>
      <c r="S1642">
        <f>IF(R1642&lt;=15,"Até 15",IF(R1642&lt;=30,"Entre 15 e 30",IF(R1642&lt;=60,"Entre 30 e 60",IF(R1642&lt;=90,"Entre 60 e 90",IF(R1642&lt;=120,"Entre 90 e 120",IF(R1642&lt;=150,"Entre 120 e 150",IF(R1642&lt;=180,"Entre 150 e 180","Superior a 180")))))))</f>
        <v/>
      </c>
    </row>
    <row r="1643">
      <c r="A1643" t="inlineStr">
        <is>
          <t>Q06L018</t>
        </is>
      </c>
      <c r="B1643" t="inlineStr">
        <is>
          <t>ADRIANA FERREIRA DOS SANTOS</t>
        </is>
      </c>
      <c r="C1643" t="n">
        <v>1</v>
      </c>
      <c r="D1643" t="inlineStr">
        <is>
          <t>IPCA</t>
        </is>
      </c>
      <c r="E1643" t="n">
        <v>0.009488792934583046</v>
      </c>
      <c r="F1643" t="inlineStr">
        <is>
          <t>MENSAL</t>
        </is>
      </c>
      <c r="G1643" t="n">
        <v>45716</v>
      </c>
      <c r="H1643" t="n">
        <v>45716</v>
      </c>
      <c r="I1643" t="n">
        <v>79</v>
      </c>
      <c r="J1643" t="inlineStr">
        <is>
          <t>CARTEIRA</t>
        </is>
      </c>
      <c r="K1643" t="inlineStr">
        <is>
          <t>CONTRATO</t>
        </is>
      </c>
      <c r="L1643" t="n">
        <v>2509.24</v>
      </c>
      <c r="M1643" t="inlineStr">
        <is>
          <t>IBIRAPITANGA FASE 3</t>
        </is>
      </c>
      <c r="N1643" s="142">
        <f>DATE(YEAR(G1643),MONTH(G1643),1)</f>
        <v/>
      </c>
      <c r="O1643" s="132">
        <f>IF(G1643&gt;$K$3,"Futuro","Atraso")</f>
        <v/>
      </c>
      <c r="P1643">
        <f>12*(YEAR(G1643)-YEAR($K$3))+(MONTH(G1643)-MONTH($K$3))</f>
        <v/>
      </c>
      <c r="Q1643" s="366">
        <f>IF(M1643="IBIRAPITANGA FASE 3",IF(O1643="Atraso",L1643,L1643/(1+$I$2)^P1643),IF(O1643="Atraso",L1643,L1643/(1+$I$1)^P1643))</f>
        <v/>
      </c>
      <c r="R1643">
        <f>IF(O1643="Atraso",$K$3-G1643,0)</f>
        <v/>
      </c>
      <c r="S1643">
        <f>IF(R1643&lt;=15,"Até 15",IF(R1643&lt;=30,"Entre 15 e 30",IF(R1643&lt;=60,"Entre 30 e 60",IF(R1643&lt;=90,"Entre 60 e 90",IF(R1643&lt;=120,"Entre 90 e 120",IF(R1643&lt;=150,"Entre 120 e 150",IF(R1643&lt;=180,"Entre 150 e 180","Superior a 180")))))))</f>
        <v/>
      </c>
    </row>
    <row r="1644">
      <c r="A1644" t="inlineStr">
        <is>
          <t>Q06L018</t>
        </is>
      </c>
      <c r="B1644" t="inlineStr">
        <is>
          <t>ADRIANA FERREIRA DOS SANTOS</t>
        </is>
      </c>
      <c r="C1644" t="n">
        <v>1</v>
      </c>
      <c r="D1644" t="inlineStr">
        <is>
          <t>IPCA</t>
        </is>
      </c>
      <c r="E1644" t="n">
        <v>0.009488792934583046</v>
      </c>
      <c r="F1644" t="inlineStr">
        <is>
          <t>MENSAL</t>
        </is>
      </c>
      <c r="G1644" t="n">
        <v>45746</v>
      </c>
      <c r="H1644" t="n">
        <v>45746</v>
      </c>
      <c r="I1644" t="n">
        <v>80</v>
      </c>
      <c r="J1644" t="inlineStr">
        <is>
          <t>CARTEIRA</t>
        </is>
      </c>
      <c r="K1644" t="inlineStr">
        <is>
          <t>CONTRATO</t>
        </is>
      </c>
      <c r="L1644" t="n">
        <v>2509.24</v>
      </c>
      <c r="M1644" t="inlineStr">
        <is>
          <t>IBIRAPITANGA FASE 3</t>
        </is>
      </c>
      <c r="N1644" s="142">
        <f>DATE(YEAR(G1644),MONTH(G1644),1)</f>
        <v/>
      </c>
      <c r="O1644" s="132">
        <f>IF(G1644&gt;$K$3,"Futuro","Atraso")</f>
        <v/>
      </c>
      <c r="P1644">
        <f>12*(YEAR(G1644)-YEAR($K$3))+(MONTH(G1644)-MONTH($K$3))</f>
        <v/>
      </c>
      <c r="Q1644" s="366">
        <f>IF(M1644="IBIRAPITANGA FASE 3",IF(O1644="Atraso",L1644,L1644/(1+$I$2)^P1644),IF(O1644="Atraso",L1644,L1644/(1+$I$1)^P1644))</f>
        <v/>
      </c>
      <c r="R1644">
        <f>IF(O1644="Atraso",$K$3-G1644,0)</f>
        <v/>
      </c>
      <c r="S1644">
        <f>IF(R1644&lt;=15,"Até 15",IF(R1644&lt;=30,"Entre 15 e 30",IF(R1644&lt;=60,"Entre 30 e 60",IF(R1644&lt;=90,"Entre 60 e 90",IF(R1644&lt;=120,"Entre 90 e 120",IF(R1644&lt;=150,"Entre 120 e 150",IF(R1644&lt;=180,"Entre 150 e 180","Superior a 180")))))))</f>
        <v/>
      </c>
    </row>
    <row r="1645">
      <c r="A1645" t="inlineStr">
        <is>
          <t>Q06L018</t>
        </is>
      </c>
      <c r="B1645" t="inlineStr">
        <is>
          <t>ADRIANA FERREIRA DOS SANTOS</t>
        </is>
      </c>
      <c r="C1645" t="n">
        <v>1</v>
      </c>
      <c r="D1645" t="inlineStr">
        <is>
          <t>IPCA</t>
        </is>
      </c>
      <c r="E1645" t="n">
        <v>0.009488792934583046</v>
      </c>
      <c r="F1645" t="inlineStr">
        <is>
          <t>MENSAL</t>
        </is>
      </c>
      <c r="G1645" t="n">
        <v>45777</v>
      </c>
      <c r="H1645" t="n">
        <v>45777</v>
      </c>
      <c r="I1645" t="n">
        <v>81</v>
      </c>
      <c r="J1645" t="inlineStr">
        <is>
          <t>CARTEIRA</t>
        </is>
      </c>
      <c r="K1645" t="inlineStr">
        <is>
          <t>CONTRATO</t>
        </is>
      </c>
      <c r="L1645" t="n">
        <v>2509.24</v>
      </c>
      <c r="M1645" t="inlineStr">
        <is>
          <t>IBIRAPITANGA FASE 3</t>
        </is>
      </c>
      <c r="N1645" s="142">
        <f>DATE(YEAR(G1645),MONTH(G1645),1)</f>
        <v/>
      </c>
      <c r="O1645" s="132">
        <f>IF(G1645&gt;$K$3,"Futuro","Atraso")</f>
        <v/>
      </c>
      <c r="P1645">
        <f>12*(YEAR(G1645)-YEAR($K$3))+(MONTH(G1645)-MONTH($K$3))</f>
        <v/>
      </c>
      <c r="Q1645" s="366">
        <f>IF(M1645="IBIRAPITANGA FASE 3",IF(O1645="Atraso",L1645,L1645/(1+$I$2)^P1645),IF(O1645="Atraso",L1645,L1645/(1+$I$1)^P1645))</f>
        <v/>
      </c>
      <c r="R1645">
        <f>IF(O1645="Atraso",$K$3-G1645,0)</f>
        <v/>
      </c>
      <c r="S1645">
        <f>IF(R1645&lt;=15,"Até 15",IF(R1645&lt;=30,"Entre 15 e 30",IF(R1645&lt;=60,"Entre 30 e 60",IF(R1645&lt;=90,"Entre 60 e 90",IF(R1645&lt;=120,"Entre 90 e 120",IF(R1645&lt;=150,"Entre 120 e 150",IF(R1645&lt;=180,"Entre 150 e 180","Superior a 180")))))))</f>
        <v/>
      </c>
    </row>
    <row r="1646">
      <c r="A1646" t="inlineStr">
        <is>
          <t>Q06L018</t>
        </is>
      </c>
      <c r="B1646" t="inlineStr">
        <is>
          <t>ADRIANA FERREIRA DOS SANTOS</t>
        </is>
      </c>
      <c r="C1646" t="n">
        <v>1</v>
      </c>
      <c r="D1646" t="inlineStr">
        <is>
          <t>IPCA</t>
        </is>
      </c>
      <c r="E1646" t="n">
        <v>0.009488792934583046</v>
      </c>
      <c r="F1646" t="inlineStr">
        <is>
          <t>MENSAL</t>
        </is>
      </c>
      <c r="G1646" t="n">
        <v>45807</v>
      </c>
      <c r="H1646" t="n">
        <v>45807</v>
      </c>
      <c r="I1646" t="n">
        <v>82</v>
      </c>
      <c r="J1646" t="inlineStr">
        <is>
          <t>CARTEIRA</t>
        </is>
      </c>
      <c r="K1646" t="inlineStr">
        <is>
          <t>CONTRATO</t>
        </is>
      </c>
      <c r="L1646" t="n">
        <v>2509.24</v>
      </c>
      <c r="M1646" t="inlineStr">
        <is>
          <t>IBIRAPITANGA FASE 3</t>
        </is>
      </c>
      <c r="N1646" s="142">
        <f>DATE(YEAR(G1646),MONTH(G1646),1)</f>
        <v/>
      </c>
      <c r="O1646" s="132">
        <f>IF(G1646&gt;$K$3,"Futuro","Atraso")</f>
        <v/>
      </c>
      <c r="P1646">
        <f>12*(YEAR(G1646)-YEAR($K$3))+(MONTH(G1646)-MONTH($K$3))</f>
        <v/>
      </c>
      <c r="Q1646" s="366">
        <f>IF(M1646="IBIRAPITANGA FASE 3",IF(O1646="Atraso",L1646,L1646/(1+$I$2)^P1646),IF(O1646="Atraso",L1646,L1646/(1+$I$1)^P1646))</f>
        <v/>
      </c>
      <c r="R1646">
        <f>IF(O1646="Atraso",$K$3-G1646,0)</f>
        <v/>
      </c>
      <c r="S1646">
        <f>IF(R1646&lt;=15,"Até 15",IF(R1646&lt;=30,"Entre 15 e 30",IF(R1646&lt;=60,"Entre 30 e 60",IF(R1646&lt;=90,"Entre 60 e 90",IF(R1646&lt;=120,"Entre 90 e 120",IF(R1646&lt;=150,"Entre 120 e 150",IF(R1646&lt;=180,"Entre 150 e 180","Superior a 180")))))))</f>
        <v/>
      </c>
    </row>
    <row r="1647">
      <c r="A1647" t="inlineStr">
        <is>
          <t>Q06L018</t>
        </is>
      </c>
      <c r="B1647" t="inlineStr">
        <is>
          <t>ADRIANA FERREIRA DOS SANTOS</t>
        </is>
      </c>
      <c r="C1647" t="n">
        <v>1</v>
      </c>
      <c r="D1647" t="inlineStr">
        <is>
          <t>IPCA</t>
        </is>
      </c>
      <c r="E1647" t="n">
        <v>0.009488792934583046</v>
      </c>
      <c r="F1647" t="inlineStr">
        <is>
          <t>MENSAL</t>
        </is>
      </c>
      <c r="G1647" t="n">
        <v>45838</v>
      </c>
      <c r="H1647" t="n">
        <v>45838</v>
      </c>
      <c r="I1647" t="n">
        <v>83</v>
      </c>
      <c r="J1647" t="inlineStr">
        <is>
          <t>CARTEIRA</t>
        </is>
      </c>
      <c r="K1647" t="inlineStr">
        <is>
          <t>CONTRATO</t>
        </is>
      </c>
      <c r="L1647" t="n">
        <v>2509.24</v>
      </c>
      <c r="M1647" t="inlineStr">
        <is>
          <t>IBIRAPITANGA FASE 3</t>
        </is>
      </c>
      <c r="N1647" s="142">
        <f>DATE(YEAR(G1647),MONTH(G1647),1)</f>
        <v/>
      </c>
      <c r="O1647" s="132">
        <f>IF(G1647&gt;$K$3,"Futuro","Atraso")</f>
        <v/>
      </c>
      <c r="P1647">
        <f>12*(YEAR(G1647)-YEAR($K$3))+(MONTH(G1647)-MONTH($K$3))</f>
        <v/>
      </c>
      <c r="Q1647" s="366">
        <f>IF(M1647="IBIRAPITANGA FASE 3",IF(O1647="Atraso",L1647,L1647/(1+$I$2)^P1647),IF(O1647="Atraso",L1647,L1647/(1+$I$1)^P1647))</f>
        <v/>
      </c>
      <c r="R1647">
        <f>IF(O1647="Atraso",$K$3-G1647,0)</f>
        <v/>
      </c>
      <c r="S1647">
        <f>IF(R1647&lt;=15,"Até 15",IF(R1647&lt;=30,"Entre 15 e 30",IF(R1647&lt;=60,"Entre 30 e 60",IF(R1647&lt;=90,"Entre 60 e 90",IF(R1647&lt;=120,"Entre 90 e 120",IF(R1647&lt;=150,"Entre 120 e 150",IF(R1647&lt;=180,"Entre 150 e 180","Superior a 180")))))))</f>
        <v/>
      </c>
    </row>
    <row r="1648">
      <c r="A1648" t="inlineStr">
        <is>
          <t>Q06L018</t>
        </is>
      </c>
      <c r="B1648" t="inlineStr">
        <is>
          <t>ADRIANA FERREIRA DOS SANTOS</t>
        </is>
      </c>
      <c r="C1648" t="n">
        <v>1</v>
      </c>
      <c r="D1648" t="inlineStr">
        <is>
          <t>IPCA</t>
        </is>
      </c>
      <c r="E1648" t="n">
        <v>0.009488792934583046</v>
      </c>
      <c r="F1648" t="inlineStr">
        <is>
          <t>MENSAL</t>
        </is>
      </c>
      <c r="G1648" t="n">
        <v>45868</v>
      </c>
      <c r="H1648" t="n">
        <v>45868</v>
      </c>
      <c r="I1648" t="n">
        <v>84</v>
      </c>
      <c r="J1648" t="inlineStr">
        <is>
          <t>CARTEIRA</t>
        </is>
      </c>
      <c r="K1648" t="inlineStr">
        <is>
          <t>CONTRATO</t>
        </is>
      </c>
      <c r="L1648" t="n">
        <v>2509.24</v>
      </c>
      <c r="M1648" t="inlineStr">
        <is>
          <t>IBIRAPITANGA FASE 3</t>
        </is>
      </c>
      <c r="N1648" s="142">
        <f>DATE(YEAR(G1648),MONTH(G1648),1)</f>
        <v/>
      </c>
      <c r="O1648" s="132">
        <f>IF(G1648&gt;$K$3,"Futuro","Atraso")</f>
        <v/>
      </c>
      <c r="P1648">
        <f>12*(YEAR(G1648)-YEAR($K$3))+(MONTH(G1648)-MONTH($K$3))</f>
        <v/>
      </c>
      <c r="Q1648" s="366">
        <f>IF(M1648="IBIRAPITANGA FASE 3",IF(O1648="Atraso",L1648,L1648/(1+$I$2)^P1648),IF(O1648="Atraso",L1648,L1648/(1+$I$1)^P1648))</f>
        <v/>
      </c>
      <c r="R1648">
        <f>IF(O1648="Atraso",$K$3-G1648,0)</f>
        <v/>
      </c>
      <c r="S1648">
        <f>IF(R1648&lt;=15,"Até 15",IF(R1648&lt;=30,"Entre 15 e 30",IF(R1648&lt;=60,"Entre 30 e 60",IF(R1648&lt;=90,"Entre 60 e 90",IF(R1648&lt;=120,"Entre 90 e 120",IF(R1648&lt;=150,"Entre 120 e 150",IF(R1648&lt;=180,"Entre 150 e 180","Superior a 180")))))))</f>
        <v/>
      </c>
    </row>
    <row r="1649">
      <c r="A1649" t="inlineStr">
        <is>
          <t>Q06L018</t>
        </is>
      </c>
      <c r="B1649" t="inlineStr">
        <is>
          <t>ADRIANA FERREIRA DOS SANTOS</t>
        </is>
      </c>
      <c r="C1649" t="n">
        <v>1</v>
      </c>
      <c r="D1649" t="inlineStr">
        <is>
          <t>IPCA</t>
        </is>
      </c>
      <c r="E1649" t="n">
        <v>0.009488792934583046</v>
      </c>
      <c r="F1649" t="inlineStr">
        <is>
          <t>MENSAL</t>
        </is>
      </c>
      <c r="G1649" t="n">
        <v>45899</v>
      </c>
      <c r="H1649" t="n">
        <v>45899</v>
      </c>
      <c r="I1649" t="n">
        <v>85</v>
      </c>
      <c r="J1649" t="inlineStr">
        <is>
          <t>CARTEIRA</t>
        </is>
      </c>
      <c r="K1649" t="inlineStr">
        <is>
          <t>CONTRATO</t>
        </is>
      </c>
      <c r="L1649" t="n">
        <v>2509.24</v>
      </c>
      <c r="M1649" t="inlineStr">
        <is>
          <t>IBIRAPITANGA FASE 3</t>
        </is>
      </c>
      <c r="N1649" s="142">
        <f>DATE(YEAR(G1649),MONTH(G1649),1)</f>
        <v/>
      </c>
      <c r="O1649" s="132">
        <f>IF(G1649&gt;$K$3,"Futuro","Atraso")</f>
        <v/>
      </c>
      <c r="P1649">
        <f>12*(YEAR(G1649)-YEAR($K$3))+(MONTH(G1649)-MONTH($K$3))</f>
        <v/>
      </c>
      <c r="Q1649" s="366">
        <f>IF(M1649="IBIRAPITANGA FASE 3",IF(O1649="Atraso",L1649,L1649/(1+$I$2)^P1649),IF(O1649="Atraso",L1649,L1649/(1+$I$1)^P1649))</f>
        <v/>
      </c>
      <c r="R1649">
        <f>IF(O1649="Atraso",$K$3-G1649,0)</f>
        <v/>
      </c>
      <c r="S1649">
        <f>IF(R1649&lt;=15,"Até 15",IF(R1649&lt;=30,"Entre 15 e 30",IF(R1649&lt;=60,"Entre 30 e 60",IF(R1649&lt;=90,"Entre 60 e 90",IF(R1649&lt;=120,"Entre 90 e 120",IF(R1649&lt;=150,"Entre 120 e 150",IF(R1649&lt;=180,"Entre 150 e 180","Superior a 180")))))))</f>
        <v/>
      </c>
    </row>
    <row r="1650">
      <c r="A1650" t="inlineStr">
        <is>
          <t>Q06L018</t>
        </is>
      </c>
      <c r="B1650" t="inlineStr">
        <is>
          <t>ADRIANA FERREIRA DOS SANTOS</t>
        </is>
      </c>
      <c r="C1650" t="n">
        <v>1</v>
      </c>
      <c r="D1650" t="inlineStr">
        <is>
          <t>IPCA</t>
        </is>
      </c>
      <c r="E1650" t="n">
        <v>0.009488792934583046</v>
      </c>
      <c r="F1650" t="inlineStr">
        <is>
          <t>MENSAL</t>
        </is>
      </c>
      <c r="G1650" t="n">
        <v>45930</v>
      </c>
      <c r="H1650" t="n">
        <v>45930</v>
      </c>
      <c r="I1650" t="n">
        <v>86</v>
      </c>
      <c r="J1650" t="inlineStr">
        <is>
          <t>CARTEIRA</t>
        </is>
      </c>
      <c r="K1650" t="inlineStr">
        <is>
          <t>CONTRATO</t>
        </is>
      </c>
      <c r="L1650" t="n">
        <v>2509.24</v>
      </c>
      <c r="M1650" t="inlineStr">
        <is>
          <t>IBIRAPITANGA FASE 3</t>
        </is>
      </c>
      <c r="N1650" s="142">
        <f>DATE(YEAR(G1650),MONTH(G1650),1)</f>
        <v/>
      </c>
      <c r="O1650" s="132">
        <f>IF(G1650&gt;$K$3,"Futuro","Atraso")</f>
        <v/>
      </c>
      <c r="P1650">
        <f>12*(YEAR(G1650)-YEAR($K$3))+(MONTH(G1650)-MONTH($K$3))</f>
        <v/>
      </c>
      <c r="Q1650" s="366">
        <f>IF(M1650="IBIRAPITANGA FASE 3",IF(O1650="Atraso",L1650,L1650/(1+$I$2)^P1650),IF(O1650="Atraso",L1650,L1650/(1+$I$1)^P1650))</f>
        <v/>
      </c>
      <c r="R1650">
        <f>IF(O1650="Atraso",$K$3-G1650,0)</f>
        <v/>
      </c>
      <c r="S1650">
        <f>IF(R1650&lt;=15,"Até 15",IF(R1650&lt;=30,"Entre 15 e 30",IF(R1650&lt;=60,"Entre 30 e 60",IF(R1650&lt;=90,"Entre 60 e 90",IF(R1650&lt;=120,"Entre 90 e 120",IF(R1650&lt;=150,"Entre 120 e 150",IF(R1650&lt;=180,"Entre 150 e 180","Superior a 180")))))))</f>
        <v/>
      </c>
    </row>
    <row r="1651">
      <c r="A1651" t="inlineStr">
        <is>
          <t>Q06L018</t>
        </is>
      </c>
      <c r="B1651" t="inlineStr">
        <is>
          <t>ADRIANA FERREIRA DOS SANTOS</t>
        </is>
      </c>
      <c r="C1651" t="n">
        <v>1</v>
      </c>
      <c r="D1651" t="inlineStr">
        <is>
          <t>IPCA</t>
        </is>
      </c>
      <c r="E1651" t="n">
        <v>0.009488792934583046</v>
      </c>
      <c r="F1651" t="inlineStr">
        <is>
          <t>MENSAL</t>
        </is>
      </c>
      <c r="G1651" t="n">
        <v>45960</v>
      </c>
      <c r="H1651" t="n">
        <v>45960</v>
      </c>
      <c r="I1651" t="n">
        <v>87</v>
      </c>
      <c r="J1651" t="inlineStr">
        <is>
          <t>CARTEIRA</t>
        </is>
      </c>
      <c r="K1651" t="inlineStr">
        <is>
          <t>CONTRATO</t>
        </is>
      </c>
      <c r="L1651" t="n">
        <v>2509.24</v>
      </c>
      <c r="M1651" t="inlineStr">
        <is>
          <t>IBIRAPITANGA FASE 3</t>
        </is>
      </c>
      <c r="N1651" s="142">
        <f>DATE(YEAR(G1651),MONTH(G1651),1)</f>
        <v/>
      </c>
      <c r="O1651" s="132">
        <f>IF(G1651&gt;$K$3,"Futuro","Atraso")</f>
        <v/>
      </c>
      <c r="P1651">
        <f>12*(YEAR(G1651)-YEAR($K$3))+(MONTH(G1651)-MONTH($K$3))</f>
        <v/>
      </c>
      <c r="Q1651" s="366">
        <f>IF(M1651="IBIRAPITANGA FASE 3",IF(O1651="Atraso",L1651,L1651/(1+$I$2)^P1651),IF(O1651="Atraso",L1651,L1651/(1+$I$1)^P1651))</f>
        <v/>
      </c>
      <c r="R1651">
        <f>IF(O1651="Atraso",$K$3-G1651,0)</f>
        <v/>
      </c>
      <c r="S1651">
        <f>IF(R1651&lt;=15,"Até 15",IF(R1651&lt;=30,"Entre 15 e 30",IF(R1651&lt;=60,"Entre 30 e 60",IF(R1651&lt;=90,"Entre 60 e 90",IF(R1651&lt;=120,"Entre 90 e 120",IF(R1651&lt;=150,"Entre 120 e 150",IF(R1651&lt;=180,"Entre 150 e 180","Superior a 180")))))))</f>
        <v/>
      </c>
    </row>
    <row r="1652">
      <c r="A1652" t="inlineStr">
        <is>
          <t>Q06L018</t>
        </is>
      </c>
      <c r="B1652" t="inlineStr">
        <is>
          <t>ADRIANA FERREIRA DOS SANTOS</t>
        </is>
      </c>
      <c r="C1652" t="n">
        <v>1</v>
      </c>
      <c r="D1652" t="inlineStr">
        <is>
          <t>IPCA</t>
        </is>
      </c>
      <c r="E1652" t="n">
        <v>0.009488792934583046</v>
      </c>
      <c r="F1652" t="inlineStr">
        <is>
          <t>MENSAL</t>
        </is>
      </c>
      <c r="G1652" t="n">
        <v>45991</v>
      </c>
      <c r="H1652" t="n">
        <v>45991</v>
      </c>
      <c r="I1652" t="n">
        <v>88</v>
      </c>
      <c r="J1652" t="inlineStr">
        <is>
          <t>CARTEIRA</t>
        </is>
      </c>
      <c r="K1652" t="inlineStr">
        <is>
          <t>CONTRATO</t>
        </is>
      </c>
      <c r="L1652" t="n">
        <v>2509.24</v>
      </c>
      <c r="M1652" t="inlineStr">
        <is>
          <t>IBIRAPITANGA FASE 3</t>
        </is>
      </c>
      <c r="N1652" s="142">
        <f>DATE(YEAR(G1652),MONTH(G1652),1)</f>
        <v/>
      </c>
      <c r="O1652" s="132">
        <f>IF(G1652&gt;$K$3,"Futuro","Atraso")</f>
        <v/>
      </c>
      <c r="P1652">
        <f>12*(YEAR(G1652)-YEAR($K$3))+(MONTH(G1652)-MONTH($K$3))</f>
        <v/>
      </c>
      <c r="Q1652" s="366">
        <f>IF(M1652="IBIRAPITANGA FASE 3",IF(O1652="Atraso",L1652,L1652/(1+$I$2)^P1652),IF(O1652="Atraso",L1652,L1652/(1+$I$1)^P1652))</f>
        <v/>
      </c>
      <c r="R1652">
        <f>IF(O1652="Atraso",$K$3-G1652,0)</f>
        <v/>
      </c>
      <c r="S1652">
        <f>IF(R1652&lt;=15,"Até 15",IF(R1652&lt;=30,"Entre 15 e 30",IF(R1652&lt;=60,"Entre 30 e 60",IF(R1652&lt;=90,"Entre 60 e 90",IF(R1652&lt;=120,"Entre 90 e 120",IF(R1652&lt;=150,"Entre 120 e 150",IF(R1652&lt;=180,"Entre 150 e 180","Superior a 180")))))))</f>
        <v/>
      </c>
    </row>
    <row r="1653">
      <c r="A1653" t="inlineStr">
        <is>
          <t>Q06L018</t>
        </is>
      </c>
      <c r="B1653" t="inlineStr">
        <is>
          <t>ADRIANA FERREIRA DOS SANTOS</t>
        </is>
      </c>
      <c r="C1653" t="n">
        <v>1</v>
      </c>
      <c r="D1653" t="inlineStr">
        <is>
          <t>IPCA</t>
        </is>
      </c>
      <c r="E1653" t="n">
        <v>0.009488792934583046</v>
      </c>
      <c r="F1653" t="inlineStr">
        <is>
          <t>MENSAL</t>
        </is>
      </c>
      <c r="G1653" t="n">
        <v>46021</v>
      </c>
      <c r="H1653" t="n">
        <v>46021</v>
      </c>
      <c r="I1653" t="n">
        <v>89</v>
      </c>
      <c r="J1653" t="inlineStr">
        <is>
          <t>CARTEIRA</t>
        </is>
      </c>
      <c r="K1653" t="inlineStr">
        <is>
          <t>CONTRATO</t>
        </is>
      </c>
      <c r="L1653" t="n">
        <v>2509.24</v>
      </c>
      <c r="M1653" t="inlineStr">
        <is>
          <t>IBIRAPITANGA FASE 3</t>
        </is>
      </c>
      <c r="N1653" s="142">
        <f>DATE(YEAR(G1653),MONTH(G1653),1)</f>
        <v/>
      </c>
      <c r="O1653" s="132">
        <f>IF(G1653&gt;$K$3,"Futuro","Atraso")</f>
        <v/>
      </c>
      <c r="P1653">
        <f>12*(YEAR(G1653)-YEAR($K$3))+(MONTH(G1653)-MONTH($K$3))</f>
        <v/>
      </c>
      <c r="Q1653" s="366">
        <f>IF(M1653="IBIRAPITANGA FASE 3",IF(O1653="Atraso",L1653,L1653/(1+$I$2)^P1653),IF(O1653="Atraso",L1653,L1653/(1+$I$1)^P1653))</f>
        <v/>
      </c>
      <c r="R1653">
        <f>IF(O1653="Atraso",$K$3-G1653,0)</f>
        <v/>
      </c>
      <c r="S1653">
        <f>IF(R1653&lt;=15,"Até 15",IF(R1653&lt;=30,"Entre 15 e 30",IF(R1653&lt;=60,"Entre 30 e 60",IF(R1653&lt;=90,"Entre 60 e 90",IF(R1653&lt;=120,"Entre 90 e 120",IF(R1653&lt;=150,"Entre 120 e 150",IF(R1653&lt;=180,"Entre 150 e 180","Superior a 180")))))))</f>
        <v/>
      </c>
    </row>
    <row r="1654">
      <c r="A1654" t="inlineStr">
        <is>
          <t>Q06L018</t>
        </is>
      </c>
      <c r="B1654" t="inlineStr">
        <is>
          <t>ADRIANA FERREIRA DOS SANTOS</t>
        </is>
      </c>
      <c r="C1654" t="n">
        <v>1</v>
      </c>
      <c r="D1654" t="inlineStr">
        <is>
          <t>IPCA</t>
        </is>
      </c>
      <c r="E1654" t="n">
        <v>0.009488792934583046</v>
      </c>
      <c r="F1654" t="inlineStr">
        <is>
          <t>MENSAL</t>
        </is>
      </c>
      <c r="G1654" t="n">
        <v>46052</v>
      </c>
      <c r="H1654" t="n">
        <v>46052</v>
      </c>
      <c r="I1654" t="n">
        <v>90</v>
      </c>
      <c r="J1654" t="inlineStr">
        <is>
          <t>CARTEIRA</t>
        </is>
      </c>
      <c r="K1654" t="inlineStr">
        <is>
          <t>CONTRATO</t>
        </is>
      </c>
      <c r="L1654" t="n">
        <v>2509.24</v>
      </c>
      <c r="M1654" t="inlineStr">
        <is>
          <t>IBIRAPITANGA FASE 3</t>
        </is>
      </c>
      <c r="N1654" s="142">
        <f>DATE(YEAR(G1654),MONTH(G1654),1)</f>
        <v/>
      </c>
      <c r="O1654" s="132">
        <f>IF(G1654&gt;$K$3,"Futuro","Atraso")</f>
        <v/>
      </c>
      <c r="P1654">
        <f>12*(YEAR(G1654)-YEAR($K$3))+(MONTH(G1654)-MONTH($K$3))</f>
        <v/>
      </c>
      <c r="Q1654" s="366">
        <f>IF(M1654="IBIRAPITANGA FASE 3",IF(O1654="Atraso",L1654,L1654/(1+$I$2)^P1654),IF(O1654="Atraso",L1654,L1654/(1+$I$1)^P1654))</f>
        <v/>
      </c>
      <c r="R1654">
        <f>IF(O1654="Atraso",$K$3-G1654,0)</f>
        <v/>
      </c>
      <c r="S1654">
        <f>IF(R1654&lt;=15,"Até 15",IF(R1654&lt;=30,"Entre 15 e 30",IF(R1654&lt;=60,"Entre 30 e 60",IF(R1654&lt;=90,"Entre 60 e 90",IF(R1654&lt;=120,"Entre 90 e 120",IF(R1654&lt;=150,"Entre 120 e 150",IF(R1654&lt;=180,"Entre 150 e 180","Superior a 180")))))))</f>
        <v/>
      </c>
    </row>
    <row r="1655">
      <c r="A1655" t="inlineStr">
        <is>
          <t>Q06L018</t>
        </is>
      </c>
      <c r="B1655" t="inlineStr">
        <is>
          <t>ADRIANA FERREIRA DOS SANTOS</t>
        </is>
      </c>
      <c r="C1655" t="n">
        <v>1</v>
      </c>
      <c r="D1655" t="inlineStr">
        <is>
          <t>IPCA</t>
        </is>
      </c>
      <c r="E1655" t="n">
        <v>0.009488792934583046</v>
      </c>
      <c r="F1655" t="inlineStr">
        <is>
          <t>MENSAL</t>
        </is>
      </c>
      <c r="G1655" t="n">
        <v>46081</v>
      </c>
      <c r="H1655" t="n">
        <v>46081</v>
      </c>
      <c r="I1655" t="n">
        <v>91</v>
      </c>
      <c r="J1655" t="inlineStr">
        <is>
          <t>CARTEIRA</t>
        </is>
      </c>
      <c r="K1655" t="inlineStr">
        <is>
          <t>CONTRATO</t>
        </is>
      </c>
      <c r="L1655" t="n">
        <v>2509.24</v>
      </c>
      <c r="M1655" t="inlineStr">
        <is>
          <t>IBIRAPITANGA FASE 3</t>
        </is>
      </c>
      <c r="N1655" s="142">
        <f>DATE(YEAR(G1655),MONTH(G1655),1)</f>
        <v/>
      </c>
      <c r="O1655" s="132">
        <f>IF(G1655&gt;$K$3,"Futuro","Atraso")</f>
        <v/>
      </c>
      <c r="P1655">
        <f>12*(YEAR(G1655)-YEAR($K$3))+(MONTH(G1655)-MONTH($K$3))</f>
        <v/>
      </c>
      <c r="Q1655" s="366">
        <f>IF(M1655="IBIRAPITANGA FASE 3",IF(O1655="Atraso",L1655,L1655/(1+$I$2)^P1655),IF(O1655="Atraso",L1655,L1655/(1+$I$1)^P1655))</f>
        <v/>
      </c>
      <c r="R1655">
        <f>IF(O1655="Atraso",$K$3-G1655,0)</f>
        <v/>
      </c>
      <c r="S1655">
        <f>IF(R1655&lt;=15,"Até 15",IF(R1655&lt;=30,"Entre 15 e 30",IF(R1655&lt;=60,"Entre 30 e 60",IF(R1655&lt;=90,"Entre 60 e 90",IF(R1655&lt;=120,"Entre 90 e 120",IF(R1655&lt;=150,"Entre 120 e 150",IF(R1655&lt;=180,"Entre 150 e 180","Superior a 180")))))))</f>
        <v/>
      </c>
    </row>
    <row r="1656">
      <c r="A1656" t="inlineStr">
        <is>
          <t>Q06L018</t>
        </is>
      </c>
      <c r="B1656" t="inlineStr">
        <is>
          <t>ADRIANA FERREIRA DOS SANTOS</t>
        </is>
      </c>
      <c r="C1656" t="n">
        <v>1</v>
      </c>
      <c r="D1656" t="inlineStr">
        <is>
          <t>IPCA</t>
        </is>
      </c>
      <c r="E1656" t="n">
        <v>0.009488792934583046</v>
      </c>
      <c r="F1656" t="inlineStr">
        <is>
          <t>MENSAL</t>
        </is>
      </c>
      <c r="G1656" t="n">
        <v>46111</v>
      </c>
      <c r="H1656" t="n">
        <v>46111</v>
      </c>
      <c r="I1656" t="n">
        <v>92</v>
      </c>
      <c r="J1656" t="inlineStr">
        <is>
          <t>CARTEIRA</t>
        </is>
      </c>
      <c r="K1656" t="inlineStr">
        <is>
          <t>CONTRATO</t>
        </is>
      </c>
      <c r="L1656" t="n">
        <v>2509.24</v>
      </c>
      <c r="M1656" t="inlineStr">
        <is>
          <t>IBIRAPITANGA FASE 3</t>
        </is>
      </c>
      <c r="N1656" s="142">
        <f>DATE(YEAR(G1656),MONTH(G1656),1)</f>
        <v/>
      </c>
      <c r="O1656" s="132">
        <f>IF(G1656&gt;$K$3,"Futuro","Atraso")</f>
        <v/>
      </c>
      <c r="P1656">
        <f>12*(YEAR(G1656)-YEAR($K$3))+(MONTH(G1656)-MONTH($K$3))</f>
        <v/>
      </c>
      <c r="Q1656" s="366">
        <f>IF(M1656="IBIRAPITANGA FASE 3",IF(O1656="Atraso",L1656,L1656/(1+$I$2)^P1656),IF(O1656="Atraso",L1656,L1656/(1+$I$1)^P1656))</f>
        <v/>
      </c>
      <c r="R1656">
        <f>IF(O1656="Atraso",$K$3-G1656,0)</f>
        <v/>
      </c>
      <c r="S1656">
        <f>IF(R1656&lt;=15,"Até 15",IF(R1656&lt;=30,"Entre 15 e 30",IF(R1656&lt;=60,"Entre 30 e 60",IF(R1656&lt;=90,"Entre 60 e 90",IF(R1656&lt;=120,"Entre 90 e 120",IF(R1656&lt;=150,"Entre 120 e 150",IF(R1656&lt;=180,"Entre 150 e 180","Superior a 180")))))))</f>
        <v/>
      </c>
    </row>
    <row r="1657">
      <c r="A1657" t="inlineStr">
        <is>
          <t>Q06L018</t>
        </is>
      </c>
      <c r="B1657" t="inlineStr">
        <is>
          <t>ADRIANA FERREIRA DOS SANTOS</t>
        </is>
      </c>
      <c r="C1657" t="n">
        <v>1</v>
      </c>
      <c r="D1657" t="inlineStr">
        <is>
          <t>IPCA</t>
        </is>
      </c>
      <c r="E1657" t="n">
        <v>0.009488792934583046</v>
      </c>
      <c r="F1657" t="inlineStr">
        <is>
          <t>MENSAL</t>
        </is>
      </c>
      <c r="G1657" t="n">
        <v>46142</v>
      </c>
      <c r="H1657" t="n">
        <v>46142</v>
      </c>
      <c r="I1657" t="n">
        <v>93</v>
      </c>
      <c r="J1657" t="inlineStr">
        <is>
          <t>CARTEIRA</t>
        </is>
      </c>
      <c r="K1657" t="inlineStr">
        <is>
          <t>CONTRATO</t>
        </is>
      </c>
      <c r="L1657" t="n">
        <v>2509.24</v>
      </c>
      <c r="M1657" t="inlineStr">
        <is>
          <t>IBIRAPITANGA FASE 3</t>
        </is>
      </c>
      <c r="N1657" s="142">
        <f>DATE(YEAR(G1657),MONTH(G1657),1)</f>
        <v/>
      </c>
      <c r="O1657" s="132">
        <f>IF(G1657&gt;$K$3,"Futuro","Atraso")</f>
        <v/>
      </c>
      <c r="P1657">
        <f>12*(YEAR(G1657)-YEAR($K$3))+(MONTH(G1657)-MONTH($K$3))</f>
        <v/>
      </c>
      <c r="Q1657" s="366">
        <f>IF(M1657="IBIRAPITANGA FASE 3",IF(O1657="Atraso",L1657,L1657/(1+$I$2)^P1657),IF(O1657="Atraso",L1657,L1657/(1+$I$1)^P1657))</f>
        <v/>
      </c>
      <c r="R1657">
        <f>IF(O1657="Atraso",$K$3-G1657,0)</f>
        <v/>
      </c>
      <c r="S1657">
        <f>IF(R1657&lt;=15,"Até 15",IF(R1657&lt;=30,"Entre 15 e 30",IF(R1657&lt;=60,"Entre 30 e 60",IF(R1657&lt;=90,"Entre 60 e 90",IF(R1657&lt;=120,"Entre 90 e 120",IF(R1657&lt;=150,"Entre 120 e 150",IF(R1657&lt;=180,"Entre 150 e 180","Superior a 180")))))))</f>
        <v/>
      </c>
    </row>
    <row r="1658">
      <c r="A1658" t="inlineStr">
        <is>
          <t>Q06L018</t>
        </is>
      </c>
      <c r="B1658" t="inlineStr">
        <is>
          <t>ADRIANA FERREIRA DOS SANTOS</t>
        </is>
      </c>
      <c r="C1658" t="n">
        <v>1</v>
      </c>
      <c r="D1658" t="inlineStr">
        <is>
          <t>IPCA</t>
        </is>
      </c>
      <c r="E1658" t="n">
        <v>0.009488792934583046</v>
      </c>
      <c r="F1658" t="inlineStr">
        <is>
          <t>MENSAL</t>
        </is>
      </c>
      <c r="G1658" t="n">
        <v>46172</v>
      </c>
      <c r="H1658" t="n">
        <v>46172</v>
      </c>
      <c r="I1658" t="n">
        <v>94</v>
      </c>
      <c r="J1658" t="inlineStr">
        <is>
          <t>CARTEIRA</t>
        </is>
      </c>
      <c r="K1658" t="inlineStr">
        <is>
          <t>CONTRATO</t>
        </is>
      </c>
      <c r="L1658" t="n">
        <v>2509.24</v>
      </c>
      <c r="M1658" t="inlineStr">
        <is>
          <t>IBIRAPITANGA FASE 3</t>
        </is>
      </c>
      <c r="N1658" s="142">
        <f>DATE(YEAR(G1658),MONTH(G1658),1)</f>
        <v/>
      </c>
      <c r="O1658" s="132">
        <f>IF(G1658&gt;$K$3,"Futuro","Atraso")</f>
        <v/>
      </c>
      <c r="P1658">
        <f>12*(YEAR(G1658)-YEAR($K$3))+(MONTH(G1658)-MONTH($K$3))</f>
        <v/>
      </c>
      <c r="Q1658" s="366">
        <f>IF(M1658="IBIRAPITANGA FASE 3",IF(O1658="Atraso",L1658,L1658/(1+$I$2)^P1658),IF(O1658="Atraso",L1658,L1658/(1+$I$1)^P1658))</f>
        <v/>
      </c>
      <c r="R1658">
        <f>IF(O1658="Atraso",$K$3-G1658,0)</f>
        <v/>
      </c>
      <c r="S1658">
        <f>IF(R1658&lt;=15,"Até 15",IF(R1658&lt;=30,"Entre 15 e 30",IF(R1658&lt;=60,"Entre 30 e 60",IF(R1658&lt;=90,"Entre 60 e 90",IF(R1658&lt;=120,"Entre 90 e 120",IF(R1658&lt;=150,"Entre 120 e 150",IF(R1658&lt;=180,"Entre 150 e 180","Superior a 180")))))))</f>
        <v/>
      </c>
    </row>
    <row r="1659">
      <c r="A1659" t="inlineStr">
        <is>
          <t>Q06L018</t>
        </is>
      </c>
      <c r="B1659" t="inlineStr">
        <is>
          <t>ADRIANA FERREIRA DOS SANTOS</t>
        </is>
      </c>
      <c r="C1659" t="n">
        <v>1</v>
      </c>
      <c r="D1659" t="inlineStr">
        <is>
          <t>IPCA</t>
        </is>
      </c>
      <c r="E1659" t="n">
        <v>0.009488792934583046</v>
      </c>
      <c r="F1659" t="inlineStr">
        <is>
          <t>MENSAL</t>
        </is>
      </c>
      <c r="G1659" t="n">
        <v>46203</v>
      </c>
      <c r="H1659" t="n">
        <v>46203</v>
      </c>
      <c r="I1659" t="n">
        <v>95</v>
      </c>
      <c r="J1659" t="inlineStr">
        <is>
          <t>CARTEIRA</t>
        </is>
      </c>
      <c r="K1659" t="inlineStr">
        <is>
          <t>CONTRATO</t>
        </is>
      </c>
      <c r="L1659" t="n">
        <v>2509.24</v>
      </c>
      <c r="M1659" t="inlineStr">
        <is>
          <t>IBIRAPITANGA FASE 3</t>
        </is>
      </c>
      <c r="N1659" s="142">
        <f>DATE(YEAR(G1659),MONTH(G1659),1)</f>
        <v/>
      </c>
      <c r="O1659" s="132">
        <f>IF(G1659&gt;$K$3,"Futuro","Atraso")</f>
        <v/>
      </c>
      <c r="P1659">
        <f>12*(YEAR(G1659)-YEAR($K$3))+(MONTH(G1659)-MONTH($K$3))</f>
        <v/>
      </c>
      <c r="Q1659" s="366">
        <f>IF(M1659="IBIRAPITANGA FASE 3",IF(O1659="Atraso",L1659,L1659/(1+$I$2)^P1659),IF(O1659="Atraso",L1659,L1659/(1+$I$1)^P1659))</f>
        <v/>
      </c>
      <c r="R1659">
        <f>IF(O1659="Atraso",$K$3-G1659,0)</f>
        <v/>
      </c>
      <c r="S1659">
        <f>IF(R1659&lt;=15,"Até 15",IF(R1659&lt;=30,"Entre 15 e 30",IF(R1659&lt;=60,"Entre 30 e 60",IF(R1659&lt;=90,"Entre 60 e 90",IF(R1659&lt;=120,"Entre 90 e 120",IF(R1659&lt;=150,"Entre 120 e 150",IF(R1659&lt;=180,"Entre 150 e 180","Superior a 180")))))))</f>
        <v/>
      </c>
    </row>
    <row r="1660">
      <c r="A1660" t="inlineStr">
        <is>
          <t>Q06L018</t>
        </is>
      </c>
      <c r="B1660" t="inlineStr">
        <is>
          <t>ADRIANA FERREIRA DOS SANTOS</t>
        </is>
      </c>
      <c r="C1660" t="n">
        <v>1</v>
      </c>
      <c r="D1660" t="inlineStr">
        <is>
          <t>IPCA</t>
        </is>
      </c>
      <c r="E1660" t="n">
        <v>0.009488792934583046</v>
      </c>
      <c r="F1660" t="inlineStr">
        <is>
          <t>MENSAL</t>
        </is>
      </c>
      <c r="G1660" t="n">
        <v>46233</v>
      </c>
      <c r="H1660" t="n">
        <v>46233</v>
      </c>
      <c r="I1660" t="n">
        <v>96</v>
      </c>
      <c r="J1660" t="inlineStr">
        <is>
          <t>CARTEIRA</t>
        </is>
      </c>
      <c r="K1660" t="inlineStr">
        <is>
          <t>CONTRATO</t>
        </is>
      </c>
      <c r="L1660" t="n">
        <v>2509.24</v>
      </c>
      <c r="M1660" t="inlineStr">
        <is>
          <t>IBIRAPITANGA FASE 3</t>
        </is>
      </c>
      <c r="N1660" s="142">
        <f>DATE(YEAR(G1660),MONTH(G1660),1)</f>
        <v/>
      </c>
      <c r="O1660" s="132">
        <f>IF(G1660&gt;$K$3,"Futuro","Atraso")</f>
        <v/>
      </c>
      <c r="P1660">
        <f>12*(YEAR(G1660)-YEAR($K$3))+(MONTH(G1660)-MONTH($K$3))</f>
        <v/>
      </c>
      <c r="Q1660" s="366">
        <f>IF(M1660="IBIRAPITANGA FASE 3",IF(O1660="Atraso",L1660,L1660/(1+$I$2)^P1660),IF(O1660="Atraso",L1660,L1660/(1+$I$1)^P1660))</f>
        <v/>
      </c>
      <c r="R1660">
        <f>IF(O1660="Atraso",$K$3-G1660,0)</f>
        <v/>
      </c>
      <c r="S1660">
        <f>IF(R1660&lt;=15,"Até 15",IF(R1660&lt;=30,"Entre 15 e 30",IF(R1660&lt;=60,"Entre 30 e 60",IF(R1660&lt;=90,"Entre 60 e 90",IF(R1660&lt;=120,"Entre 90 e 120",IF(R1660&lt;=150,"Entre 120 e 150",IF(R1660&lt;=180,"Entre 150 e 180","Superior a 180")))))))</f>
        <v/>
      </c>
    </row>
    <row r="1661">
      <c r="A1661" t="inlineStr">
        <is>
          <t>Q06L019</t>
        </is>
      </c>
      <c r="B1661" t="inlineStr">
        <is>
          <t>LUIZ FELIPE ESTEVES SOARES FIGUEIREDO</t>
        </is>
      </c>
      <c r="C1661" t="n">
        <v>1</v>
      </c>
      <c r="D1661" t="inlineStr">
        <is>
          <t>IPCA</t>
        </is>
      </c>
      <c r="E1661" t="n">
        <v>0.009488792934583046</v>
      </c>
      <c r="F1661" t="inlineStr">
        <is>
          <t>MENSAL</t>
        </is>
      </c>
      <c r="G1661" t="n">
        <v>43784</v>
      </c>
      <c r="H1661" t="n">
        <v>43784</v>
      </c>
      <c r="I1661" t="n">
        <v>9</v>
      </c>
      <c r="J1661" t="inlineStr">
        <is>
          <t>CARTEIRA</t>
        </is>
      </c>
      <c r="K1661" t="inlineStr">
        <is>
          <t>CONTRATO</t>
        </is>
      </c>
      <c r="L1661" t="n">
        <v>6215.47</v>
      </c>
      <c r="M1661" t="inlineStr">
        <is>
          <t>IBIRAPITANGA FASE 3</t>
        </is>
      </c>
      <c r="N1661" s="142">
        <f>DATE(YEAR(G1661),MONTH(G1661),1)</f>
        <v/>
      </c>
      <c r="O1661" s="132">
        <f>IF(G1661&gt;$K$3,"Futuro","Atraso")</f>
        <v/>
      </c>
      <c r="P1661">
        <f>12*(YEAR(G1661)-YEAR($K$3))+(MONTH(G1661)-MONTH($K$3))</f>
        <v/>
      </c>
      <c r="Q1661" s="366">
        <f>IF(M1661="IBIRAPITANGA FASE 3",IF(O1661="Atraso",L1661,L1661/(1+$I$2)^P1661),IF(O1661="Atraso",L1661,L1661/(1+$I$1)^P1661))</f>
        <v/>
      </c>
      <c r="R1661">
        <f>IF(O1661="Atraso",$K$3-G1661,0)</f>
        <v/>
      </c>
      <c r="S1661">
        <f>IF(R1661&lt;=15,"Até 15",IF(R1661&lt;=30,"Entre 15 e 30",IF(R1661&lt;=60,"Entre 30 e 60",IF(R1661&lt;=90,"Entre 60 e 90",IF(R1661&lt;=120,"Entre 90 e 120",IF(R1661&lt;=150,"Entre 120 e 150",IF(R1661&lt;=180,"Entre 150 e 180","Superior a 180")))))))</f>
        <v/>
      </c>
    </row>
    <row r="1662">
      <c r="A1662" t="inlineStr">
        <is>
          <t>Q06L019</t>
        </is>
      </c>
      <c r="B1662" t="inlineStr">
        <is>
          <t>LUIZ FELIPE ESTEVES SOARES FIGUEIREDO</t>
        </is>
      </c>
      <c r="C1662" t="n">
        <v>1</v>
      </c>
      <c r="D1662" t="inlineStr">
        <is>
          <t>IPCA</t>
        </is>
      </c>
      <c r="E1662" t="n">
        <v>0.009488792934583046</v>
      </c>
      <c r="F1662" t="inlineStr">
        <is>
          <t>MENSAL</t>
        </is>
      </c>
      <c r="G1662" t="n">
        <v>43814</v>
      </c>
      <c r="H1662" t="n">
        <v>43814</v>
      </c>
      <c r="I1662" t="n">
        <v>10</v>
      </c>
      <c r="J1662" t="inlineStr">
        <is>
          <t>CARTEIRA</t>
        </is>
      </c>
      <c r="K1662" t="inlineStr">
        <is>
          <t>CONTRATO</t>
        </is>
      </c>
      <c r="L1662" t="n">
        <v>6116.05</v>
      </c>
      <c r="M1662" t="inlineStr">
        <is>
          <t>IBIRAPITANGA FASE 3</t>
        </is>
      </c>
      <c r="N1662" s="142">
        <f>DATE(YEAR(G1662),MONTH(G1662),1)</f>
        <v/>
      </c>
      <c r="O1662" s="132">
        <f>IF(G1662&gt;$K$3,"Futuro","Atraso")</f>
        <v/>
      </c>
      <c r="P1662">
        <f>12*(YEAR(G1662)-YEAR($K$3))+(MONTH(G1662)-MONTH($K$3))</f>
        <v/>
      </c>
      <c r="Q1662" s="366">
        <f>IF(M1662="IBIRAPITANGA FASE 3",IF(O1662="Atraso",L1662,L1662/(1+$I$2)^P1662),IF(O1662="Atraso",L1662,L1662/(1+$I$1)^P1662))</f>
        <v/>
      </c>
      <c r="R1662">
        <f>IF(O1662="Atraso",$K$3-G1662,0)</f>
        <v/>
      </c>
      <c r="S1662">
        <f>IF(R1662&lt;=15,"Até 15",IF(R1662&lt;=30,"Entre 15 e 30",IF(R1662&lt;=60,"Entre 30 e 60",IF(R1662&lt;=90,"Entre 60 e 90",IF(R1662&lt;=120,"Entre 90 e 120",IF(R1662&lt;=150,"Entre 120 e 150",IF(R1662&lt;=180,"Entre 150 e 180","Superior a 180")))))))</f>
        <v/>
      </c>
    </row>
    <row r="1663">
      <c r="A1663" t="inlineStr">
        <is>
          <t>Q06L019</t>
        </is>
      </c>
      <c r="B1663" t="inlineStr">
        <is>
          <t>LUIZ FELIPE ESTEVES SOARES FIGUEIREDO</t>
        </is>
      </c>
      <c r="C1663" t="n">
        <v>1</v>
      </c>
      <c r="D1663" t="inlineStr">
        <is>
          <t>IPCA</t>
        </is>
      </c>
      <c r="E1663" t="n">
        <v>0.009488792934583046</v>
      </c>
      <c r="F1663" t="inlineStr">
        <is>
          <t>MENSAL</t>
        </is>
      </c>
      <c r="G1663" t="n">
        <v>43845</v>
      </c>
      <c r="H1663" t="n">
        <v>43845</v>
      </c>
      <c r="I1663" t="n">
        <v>11</v>
      </c>
      <c r="J1663" t="inlineStr">
        <is>
          <t>CARTEIRA</t>
        </is>
      </c>
      <c r="K1663" t="inlineStr">
        <is>
          <t>CONTRATO</t>
        </is>
      </c>
      <c r="L1663" t="n">
        <v>6016.6</v>
      </c>
      <c r="M1663" t="inlineStr">
        <is>
          <t>IBIRAPITANGA FASE 3</t>
        </is>
      </c>
      <c r="N1663" s="142">
        <f>DATE(YEAR(G1663),MONTH(G1663),1)</f>
        <v/>
      </c>
      <c r="O1663" s="132">
        <f>IF(G1663&gt;$K$3,"Futuro","Atraso")</f>
        <v/>
      </c>
      <c r="P1663">
        <f>12*(YEAR(G1663)-YEAR($K$3))+(MONTH(G1663)-MONTH($K$3))</f>
        <v/>
      </c>
      <c r="Q1663" s="366">
        <f>IF(M1663="IBIRAPITANGA FASE 3",IF(O1663="Atraso",L1663,L1663/(1+$I$2)^P1663),IF(O1663="Atraso",L1663,L1663/(1+$I$1)^P1663))</f>
        <v/>
      </c>
      <c r="R1663">
        <f>IF(O1663="Atraso",$K$3-G1663,0)</f>
        <v/>
      </c>
      <c r="S1663">
        <f>IF(R1663&lt;=15,"Até 15",IF(R1663&lt;=30,"Entre 15 e 30",IF(R1663&lt;=60,"Entre 30 e 60",IF(R1663&lt;=90,"Entre 60 e 90",IF(R1663&lt;=120,"Entre 90 e 120",IF(R1663&lt;=150,"Entre 120 e 150",IF(R1663&lt;=180,"Entre 150 e 180","Superior a 180")))))))</f>
        <v/>
      </c>
    </row>
    <row r="1664">
      <c r="A1664" t="inlineStr">
        <is>
          <t>Q06L019</t>
        </is>
      </c>
      <c r="B1664" t="inlineStr">
        <is>
          <t>LUIZ FELIPE ESTEVES SOARES FIGUEIREDO</t>
        </is>
      </c>
      <c r="C1664" t="n">
        <v>1</v>
      </c>
      <c r="D1664" t="inlineStr">
        <is>
          <t>IPCA</t>
        </is>
      </c>
      <c r="E1664" t="n">
        <v>0.009488792934583046</v>
      </c>
      <c r="F1664" t="inlineStr">
        <is>
          <t>MENSAL</t>
        </is>
      </c>
      <c r="G1664" t="n">
        <v>43876</v>
      </c>
      <c r="H1664" t="n">
        <v>43876</v>
      </c>
      <c r="I1664" t="n">
        <v>12</v>
      </c>
      <c r="J1664" t="inlineStr">
        <is>
          <t>CARTEIRA</t>
        </is>
      </c>
      <c r="K1664" t="inlineStr">
        <is>
          <t>CONTRATO</t>
        </is>
      </c>
      <c r="L1664" t="n">
        <v>5918.48</v>
      </c>
      <c r="M1664" t="inlineStr">
        <is>
          <t>IBIRAPITANGA FASE 3</t>
        </is>
      </c>
      <c r="N1664" s="142">
        <f>DATE(YEAR(G1664),MONTH(G1664),1)</f>
        <v/>
      </c>
      <c r="O1664" s="132">
        <f>IF(G1664&gt;$K$3,"Futuro","Atraso")</f>
        <v/>
      </c>
      <c r="P1664">
        <f>12*(YEAR(G1664)-YEAR($K$3))+(MONTH(G1664)-MONTH($K$3))</f>
        <v/>
      </c>
      <c r="Q1664" s="366">
        <f>IF(M1664="IBIRAPITANGA FASE 3",IF(O1664="Atraso",L1664,L1664/(1+$I$2)^P1664),IF(O1664="Atraso",L1664,L1664/(1+$I$1)^P1664))</f>
        <v/>
      </c>
      <c r="R1664">
        <f>IF(O1664="Atraso",$K$3-G1664,0)</f>
        <v/>
      </c>
      <c r="S1664">
        <f>IF(R1664&lt;=15,"Até 15",IF(R1664&lt;=30,"Entre 15 e 30",IF(R1664&lt;=60,"Entre 30 e 60",IF(R1664&lt;=90,"Entre 60 e 90",IF(R1664&lt;=120,"Entre 90 e 120",IF(R1664&lt;=150,"Entre 120 e 150",IF(R1664&lt;=180,"Entre 150 e 180","Superior a 180")))))))</f>
        <v/>
      </c>
    </row>
    <row r="1665">
      <c r="A1665" t="inlineStr">
        <is>
          <t>Q06L019</t>
        </is>
      </c>
      <c r="B1665" t="inlineStr">
        <is>
          <t>LUIZ FELIPE ESTEVES SOARES FIGUEIREDO</t>
        </is>
      </c>
      <c r="C1665" t="n">
        <v>1</v>
      </c>
      <c r="D1665" t="inlineStr">
        <is>
          <t>IPCA</t>
        </is>
      </c>
      <c r="E1665" t="n">
        <v>0.009488792934583046</v>
      </c>
      <c r="F1665" t="inlineStr">
        <is>
          <t>MENSAL</t>
        </is>
      </c>
      <c r="G1665" t="n">
        <v>43905</v>
      </c>
      <c r="H1665" t="n">
        <v>43905</v>
      </c>
      <c r="I1665" t="n">
        <v>13</v>
      </c>
      <c r="J1665" t="inlineStr">
        <is>
          <t>CARTEIRA</t>
        </is>
      </c>
      <c r="K1665" t="inlineStr">
        <is>
          <t>CONTRATO</t>
        </is>
      </c>
      <c r="L1665" t="n">
        <v>5824.33</v>
      </c>
      <c r="M1665" t="inlineStr">
        <is>
          <t>IBIRAPITANGA FASE 3</t>
        </is>
      </c>
      <c r="N1665" s="142">
        <f>DATE(YEAR(G1665),MONTH(G1665),1)</f>
        <v/>
      </c>
      <c r="O1665" s="132">
        <f>IF(G1665&gt;$K$3,"Futuro","Atraso")</f>
        <v/>
      </c>
      <c r="P1665">
        <f>12*(YEAR(G1665)-YEAR($K$3))+(MONTH(G1665)-MONTH($K$3))</f>
        <v/>
      </c>
      <c r="Q1665" s="366">
        <f>IF(M1665="IBIRAPITANGA FASE 3",IF(O1665="Atraso",L1665,L1665/(1+$I$2)^P1665),IF(O1665="Atraso",L1665,L1665/(1+$I$1)^P1665))</f>
        <v/>
      </c>
      <c r="R1665">
        <f>IF(O1665="Atraso",$K$3-G1665,0)</f>
        <v/>
      </c>
      <c r="S1665">
        <f>IF(R1665&lt;=15,"Até 15",IF(R1665&lt;=30,"Entre 15 e 30",IF(R1665&lt;=60,"Entre 30 e 60",IF(R1665&lt;=90,"Entre 60 e 90",IF(R1665&lt;=120,"Entre 90 e 120",IF(R1665&lt;=150,"Entre 120 e 150",IF(R1665&lt;=180,"Entre 150 e 180","Superior a 180")))))))</f>
        <v/>
      </c>
    </row>
    <row r="1666">
      <c r="A1666" t="inlineStr">
        <is>
          <t>Q06L019</t>
        </is>
      </c>
      <c r="B1666" t="inlineStr">
        <is>
          <t>LUIZ FELIPE ESTEVES SOARES FIGUEIREDO</t>
        </is>
      </c>
      <c r="C1666" t="n">
        <v>1</v>
      </c>
      <c r="D1666" t="inlineStr">
        <is>
          <t>IPCA</t>
        </is>
      </c>
      <c r="E1666" t="n">
        <v>0.009488792934583046</v>
      </c>
      <c r="F1666" t="inlineStr">
        <is>
          <t>MENSAL</t>
        </is>
      </c>
      <c r="G1666" t="n">
        <v>43936</v>
      </c>
      <c r="H1666" t="n">
        <v>43936</v>
      </c>
      <c r="I1666" t="n">
        <v>14</v>
      </c>
      <c r="J1666" t="inlineStr">
        <is>
          <t>CARTEIRA</t>
        </is>
      </c>
      <c r="K1666" t="inlineStr">
        <is>
          <t>CONTRATO</t>
        </is>
      </c>
      <c r="L1666" t="n">
        <v>5728.81</v>
      </c>
      <c r="M1666" t="inlineStr">
        <is>
          <t>IBIRAPITANGA FASE 3</t>
        </is>
      </c>
      <c r="N1666" s="142">
        <f>DATE(YEAR(G1666),MONTH(G1666),1)</f>
        <v/>
      </c>
      <c r="O1666" s="132">
        <f>IF(G1666&gt;$K$3,"Futuro","Atraso")</f>
        <v/>
      </c>
      <c r="P1666">
        <f>12*(YEAR(G1666)-YEAR($K$3))+(MONTH(G1666)-MONTH($K$3))</f>
        <v/>
      </c>
      <c r="Q1666" s="366">
        <f>IF(M1666="IBIRAPITANGA FASE 3",IF(O1666="Atraso",L1666,L1666/(1+$I$2)^P1666),IF(O1666="Atraso",L1666,L1666/(1+$I$1)^P1666))</f>
        <v/>
      </c>
      <c r="R1666">
        <f>IF(O1666="Atraso",$K$3-G1666,0)</f>
        <v/>
      </c>
      <c r="S1666">
        <f>IF(R1666&lt;=15,"Até 15",IF(R1666&lt;=30,"Entre 15 e 30",IF(R1666&lt;=60,"Entre 30 e 60",IF(R1666&lt;=90,"Entre 60 e 90",IF(R1666&lt;=120,"Entre 90 e 120",IF(R1666&lt;=150,"Entre 120 e 150",IF(R1666&lt;=180,"Entre 150 e 180","Superior a 180")))))))</f>
        <v/>
      </c>
    </row>
    <row r="1667">
      <c r="A1667" t="inlineStr">
        <is>
          <t>Q06L019</t>
        </is>
      </c>
      <c r="B1667" t="inlineStr">
        <is>
          <t>LUIZ FELIPE ESTEVES SOARES FIGUEIREDO</t>
        </is>
      </c>
      <c r="C1667" t="n">
        <v>1</v>
      </c>
      <c r="D1667" t="inlineStr">
        <is>
          <t>IPCA</t>
        </is>
      </c>
      <c r="E1667" t="n">
        <v>0.009488792934583046</v>
      </c>
      <c r="F1667" t="inlineStr">
        <is>
          <t>MENSAL</t>
        </is>
      </c>
      <c r="G1667" t="n">
        <v>43966</v>
      </c>
      <c r="H1667" t="n">
        <v>43966</v>
      </c>
      <c r="I1667" t="n">
        <v>15</v>
      </c>
      <c r="J1667" t="inlineStr">
        <is>
          <t>CARTEIRA</t>
        </is>
      </c>
      <c r="K1667" t="inlineStr">
        <is>
          <t>CONTRATO</t>
        </is>
      </c>
      <c r="L1667" t="n">
        <v>5635.83</v>
      </c>
      <c r="M1667" t="inlineStr">
        <is>
          <t>IBIRAPITANGA FASE 3</t>
        </is>
      </c>
      <c r="N1667" s="142">
        <f>DATE(YEAR(G1667),MONTH(G1667),1)</f>
        <v/>
      </c>
      <c r="O1667" s="132">
        <f>IF(G1667&gt;$K$3,"Futuro","Atraso")</f>
        <v/>
      </c>
      <c r="P1667">
        <f>12*(YEAR(G1667)-YEAR($K$3))+(MONTH(G1667)-MONTH($K$3))</f>
        <v/>
      </c>
      <c r="Q1667" s="366">
        <f>IF(M1667="IBIRAPITANGA FASE 3",IF(O1667="Atraso",L1667,L1667/(1+$I$2)^P1667),IF(O1667="Atraso",L1667,L1667/(1+$I$1)^P1667))</f>
        <v/>
      </c>
      <c r="R1667">
        <f>IF(O1667="Atraso",$K$3-G1667,0)</f>
        <v/>
      </c>
      <c r="S1667">
        <f>IF(R1667&lt;=15,"Até 15",IF(R1667&lt;=30,"Entre 15 e 30",IF(R1667&lt;=60,"Entre 30 e 60",IF(R1667&lt;=90,"Entre 60 e 90",IF(R1667&lt;=120,"Entre 90 e 120",IF(R1667&lt;=150,"Entre 120 e 150",IF(R1667&lt;=180,"Entre 150 e 180","Superior a 180")))))))</f>
        <v/>
      </c>
    </row>
    <row r="1668">
      <c r="A1668" t="inlineStr">
        <is>
          <t>Q06L019</t>
        </is>
      </c>
      <c r="B1668" t="inlineStr">
        <is>
          <t>LUIZ FELIPE ESTEVES SOARES FIGUEIREDO</t>
        </is>
      </c>
      <c r="C1668" t="n">
        <v>1</v>
      </c>
      <c r="D1668" t="inlineStr">
        <is>
          <t>IPCA</t>
        </is>
      </c>
      <c r="E1668" t="n">
        <v>0.009488792934583046</v>
      </c>
      <c r="F1668" t="inlineStr">
        <is>
          <t>MENSAL</t>
        </is>
      </c>
      <c r="G1668" t="n">
        <v>43997</v>
      </c>
      <c r="H1668" t="n">
        <v>43997</v>
      </c>
      <c r="I1668" t="n">
        <v>16</v>
      </c>
      <c r="J1668" t="inlineStr">
        <is>
          <t>CARTEIRA</t>
        </is>
      </c>
      <c r="K1668" t="inlineStr">
        <is>
          <t>CONTRATO</t>
        </is>
      </c>
      <c r="L1668" t="n">
        <v>5542.85</v>
      </c>
      <c r="M1668" t="inlineStr">
        <is>
          <t>IBIRAPITANGA FASE 3</t>
        </is>
      </c>
      <c r="N1668" s="142">
        <f>DATE(YEAR(G1668),MONTH(G1668),1)</f>
        <v/>
      </c>
      <c r="O1668" s="132">
        <f>IF(G1668&gt;$K$3,"Futuro","Atraso")</f>
        <v/>
      </c>
      <c r="P1668">
        <f>12*(YEAR(G1668)-YEAR($K$3))+(MONTH(G1668)-MONTH($K$3))</f>
        <v/>
      </c>
      <c r="Q1668" s="366">
        <f>IF(M1668="IBIRAPITANGA FASE 3",IF(O1668="Atraso",L1668,L1668/(1+$I$2)^P1668),IF(O1668="Atraso",L1668,L1668/(1+$I$1)^P1668))</f>
        <v/>
      </c>
      <c r="R1668">
        <f>IF(O1668="Atraso",$K$3-G1668,0)</f>
        <v/>
      </c>
      <c r="S1668">
        <f>IF(R1668&lt;=15,"Até 15",IF(R1668&lt;=30,"Entre 15 e 30",IF(R1668&lt;=60,"Entre 30 e 60",IF(R1668&lt;=90,"Entre 60 e 90",IF(R1668&lt;=120,"Entre 90 e 120",IF(R1668&lt;=150,"Entre 120 e 150",IF(R1668&lt;=180,"Entre 150 e 180","Superior a 180")))))))</f>
        <v/>
      </c>
    </row>
    <row r="1669">
      <c r="A1669" t="inlineStr">
        <is>
          <t>Q06L019</t>
        </is>
      </c>
      <c r="B1669" t="inlineStr">
        <is>
          <t>LUIZ FELIPE ESTEVES SOARES FIGUEIREDO</t>
        </is>
      </c>
      <c r="C1669" t="n">
        <v>1</v>
      </c>
      <c r="D1669" t="inlineStr">
        <is>
          <t>IPCA</t>
        </is>
      </c>
      <c r="E1669" t="n">
        <v>0.009488792934583046</v>
      </c>
      <c r="F1669" t="inlineStr">
        <is>
          <t>MENSAL</t>
        </is>
      </c>
      <c r="G1669" t="n">
        <v>44027</v>
      </c>
      <c r="H1669" t="n">
        <v>44027</v>
      </c>
      <c r="I1669" t="n">
        <v>17</v>
      </c>
      <c r="J1669" t="inlineStr">
        <is>
          <t>CARTEIRA</t>
        </is>
      </c>
      <c r="K1669" t="inlineStr">
        <is>
          <t>CONTRATO</t>
        </is>
      </c>
      <c r="L1669" t="n">
        <v>5452.38</v>
      </c>
      <c r="M1669" t="inlineStr">
        <is>
          <t>IBIRAPITANGA FASE 3</t>
        </is>
      </c>
      <c r="N1669" s="142">
        <f>DATE(YEAR(G1669),MONTH(G1669),1)</f>
        <v/>
      </c>
      <c r="O1669" s="132">
        <f>IF(G1669&gt;$K$3,"Futuro","Atraso")</f>
        <v/>
      </c>
      <c r="P1669">
        <f>12*(YEAR(G1669)-YEAR($K$3))+(MONTH(G1669)-MONTH($K$3))</f>
        <v/>
      </c>
      <c r="Q1669" s="366">
        <f>IF(M1669="IBIRAPITANGA FASE 3",IF(O1669="Atraso",L1669,L1669/(1+$I$2)^P1669),IF(O1669="Atraso",L1669,L1669/(1+$I$1)^P1669))</f>
        <v/>
      </c>
      <c r="R1669">
        <f>IF(O1669="Atraso",$K$3-G1669,0)</f>
        <v/>
      </c>
      <c r="S1669">
        <f>IF(R1669&lt;=15,"Até 15",IF(R1669&lt;=30,"Entre 15 e 30",IF(R1669&lt;=60,"Entre 30 e 60",IF(R1669&lt;=90,"Entre 60 e 90",IF(R1669&lt;=120,"Entre 90 e 120",IF(R1669&lt;=150,"Entre 120 e 150",IF(R1669&lt;=180,"Entre 150 e 180","Superior a 180")))))))</f>
        <v/>
      </c>
    </row>
    <row r="1670">
      <c r="A1670" t="inlineStr">
        <is>
          <t>Q06L019</t>
        </is>
      </c>
      <c r="B1670" t="inlineStr">
        <is>
          <t>LUIZ FELIPE ESTEVES SOARES FIGUEIREDO</t>
        </is>
      </c>
      <c r="C1670" t="n">
        <v>1</v>
      </c>
      <c r="D1670" t="inlineStr">
        <is>
          <t>IPCA</t>
        </is>
      </c>
      <c r="E1670" t="n">
        <v>0.009488792934583046</v>
      </c>
      <c r="F1670" t="inlineStr">
        <is>
          <t>MENSAL</t>
        </is>
      </c>
      <c r="G1670" t="n">
        <v>44058</v>
      </c>
      <c r="H1670" t="n">
        <v>44058</v>
      </c>
      <c r="I1670" t="n">
        <v>18</v>
      </c>
      <c r="J1670" t="inlineStr">
        <is>
          <t>CARTEIRA</t>
        </is>
      </c>
      <c r="K1670" t="inlineStr">
        <is>
          <t>CONTRATO</t>
        </is>
      </c>
      <c r="L1670" t="n">
        <v>5361.86</v>
      </c>
      <c r="M1670" t="inlineStr">
        <is>
          <t>IBIRAPITANGA FASE 3</t>
        </is>
      </c>
      <c r="N1670" s="142">
        <f>DATE(YEAR(G1670),MONTH(G1670),1)</f>
        <v/>
      </c>
      <c r="O1670" s="132">
        <f>IF(G1670&gt;$K$3,"Futuro","Atraso")</f>
        <v/>
      </c>
      <c r="P1670">
        <f>12*(YEAR(G1670)-YEAR($K$3))+(MONTH(G1670)-MONTH($K$3))</f>
        <v/>
      </c>
      <c r="Q1670" s="366">
        <f>IF(M1670="IBIRAPITANGA FASE 3",IF(O1670="Atraso",L1670,L1670/(1+$I$2)^P1670),IF(O1670="Atraso",L1670,L1670/(1+$I$1)^P1670))</f>
        <v/>
      </c>
      <c r="R1670">
        <f>IF(O1670="Atraso",$K$3-G1670,0)</f>
        <v/>
      </c>
      <c r="S1670">
        <f>IF(R1670&lt;=15,"Até 15",IF(R1670&lt;=30,"Entre 15 e 30",IF(R1670&lt;=60,"Entre 30 e 60",IF(R1670&lt;=90,"Entre 60 e 90",IF(R1670&lt;=120,"Entre 90 e 120",IF(R1670&lt;=150,"Entre 120 e 150",IF(R1670&lt;=180,"Entre 150 e 180","Superior a 180")))))))</f>
        <v/>
      </c>
    </row>
    <row r="1671">
      <c r="A1671" t="inlineStr">
        <is>
          <t>Q06L019</t>
        </is>
      </c>
      <c r="B1671" t="inlineStr">
        <is>
          <t>LUIZ FELIPE ESTEVES SOARES FIGUEIREDO</t>
        </is>
      </c>
      <c r="C1671" t="n">
        <v>1</v>
      </c>
      <c r="D1671" t="inlineStr">
        <is>
          <t>IPCA</t>
        </is>
      </c>
      <c r="E1671" t="n">
        <v>0.009488792934583046</v>
      </c>
      <c r="F1671" t="inlineStr">
        <is>
          <t>MENSAL</t>
        </is>
      </c>
      <c r="G1671" t="n">
        <v>44089</v>
      </c>
      <c r="H1671" t="n">
        <v>44089</v>
      </c>
      <c r="I1671" t="n">
        <v>19</v>
      </c>
      <c r="J1671" t="inlineStr">
        <is>
          <t>CARTEIRA</t>
        </is>
      </c>
      <c r="K1671" t="inlineStr">
        <is>
          <t>CONTRATO</t>
        </is>
      </c>
      <c r="L1671" t="n">
        <v>5272.54</v>
      </c>
      <c r="M1671" t="inlineStr">
        <is>
          <t>IBIRAPITANGA FASE 3</t>
        </is>
      </c>
      <c r="N1671" s="142">
        <f>DATE(YEAR(G1671),MONTH(G1671),1)</f>
        <v/>
      </c>
      <c r="O1671" s="132">
        <f>IF(G1671&gt;$K$3,"Futuro","Atraso")</f>
        <v/>
      </c>
      <c r="P1671">
        <f>12*(YEAR(G1671)-YEAR($K$3))+(MONTH(G1671)-MONTH($K$3))</f>
        <v/>
      </c>
      <c r="Q1671" s="366">
        <f>IF(M1671="IBIRAPITANGA FASE 3",IF(O1671="Atraso",L1671,L1671/(1+$I$2)^P1671),IF(O1671="Atraso",L1671,L1671/(1+$I$1)^P1671))</f>
        <v/>
      </c>
      <c r="R1671">
        <f>IF(O1671="Atraso",$K$3-G1671,0)</f>
        <v/>
      </c>
      <c r="S1671">
        <f>IF(R1671&lt;=15,"Até 15",IF(R1671&lt;=30,"Entre 15 e 30",IF(R1671&lt;=60,"Entre 30 e 60",IF(R1671&lt;=90,"Entre 60 e 90",IF(R1671&lt;=120,"Entre 90 e 120",IF(R1671&lt;=150,"Entre 120 e 150",IF(R1671&lt;=180,"Entre 150 e 180","Superior a 180")))))))</f>
        <v/>
      </c>
    </row>
    <row r="1672">
      <c r="A1672" t="inlineStr">
        <is>
          <t>Q06L019</t>
        </is>
      </c>
      <c r="B1672" t="inlineStr">
        <is>
          <t>LUIZ FELIPE ESTEVES SOARES FIGUEIREDO</t>
        </is>
      </c>
      <c r="C1672" t="n">
        <v>1</v>
      </c>
      <c r="D1672" t="inlineStr">
        <is>
          <t>IPCA</t>
        </is>
      </c>
      <c r="E1672" t="n">
        <v>0.009488792934583046</v>
      </c>
      <c r="F1672" t="inlineStr">
        <is>
          <t>MENSAL</t>
        </is>
      </c>
      <c r="G1672" t="n">
        <v>44119</v>
      </c>
      <c r="H1672" t="n">
        <v>44119</v>
      </c>
      <c r="I1672" t="n">
        <v>20</v>
      </c>
      <c r="J1672" t="inlineStr">
        <is>
          <t>CARTEIRA</t>
        </is>
      </c>
      <c r="K1672" t="inlineStr">
        <is>
          <t>CONTRATO</t>
        </is>
      </c>
      <c r="L1672" t="n">
        <v>5185.7</v>
      </c>
      <c r="M1672" t="inlineStr">
        <is>
          <t>IBIRAPITANGA FASE 3</t>
        </is>
      </c>
      <c r="N1672" s="142">
        <f>DATE(YEAR(G1672),MONTH(G1672),1)</f>
        <v/>
      </c>
      <c r="O1672" s="132">
        <f>IF(G1672&gt;$K$3,"Futuro","Atraso")</f>
        <v/>
      </c>
      <c r="P1672">
        <f>12*(YEAR(G1672)-YEAR($K$3))+(MONTH(G1672)-MONTH($K$3))</f>
        <v/>
      </c>
      <c r="Q1672" s="366">
        <f>IF(M1672="IBIRAPITANGA FASE 3",IF(O1672="Atraso",L1672,L1672/(1+$I$2)^P1672),IF(O1672="Atraso",L1672,L1672/(1+$I$1)^P1672))</f>
        <v/>
      </c>
      <c r="R1672">
        <f>IF(O1672="Atraso",$K$3-G1672,0)</f>
        <v/>
      </c>
      <c r="S1672">
        <f>IF(R1672&lt;=15,"Até 15",IF(R1672&lt;=30,"Entre 15 e 30",IF(R1672&lt;=60,"Entre 30 e 60",IF(R1672&lt;=90,"Entre 60 e 90",IF(R1672&lt;=120,"Entre 90 e 120",IF(R1672&lt;=150,"Entre 120 e 150",IF(R1672&lt;=180,"Entre 150 e 180","Superior a 180")))))))</f>
        <v/>
      </c>
    </row>
    <row r="1673">
      <c r="A1673" t="inlineStr">
        <is>
          <t>Q06L019</t>
        </is>
      </c>
      <c r="B1673" t="inlineStr">
        <is>
          <t>LUIZ FELIPE ESTEVES SOARES FIGUEIREDO</t>
        </is>
      </c>
      <c r="C1673" t="n">
        <v>1</v>
      </c>
      <c r="D1673" t="inlineStr">
        <is>
          <t>IPCA</t>
        </is>
      </c>
      <c r="E1673" t="n">
        <v>0.009488792934583046</v>
      </c>
      <c r="F1673" t="inlineStr">
        <is>
          <t>MENSAL</t>
        </is>
      </c>
      <c r="G1673" t="n">
        <v>44150</v>
      </c>
      <c r="H1673" t="n">
        <v>44150</v>
      </c>
      <c r="I1673" t="n">
        <v>21</v>
      </c>
      <c r="J1673" t="inlineStr">
        <is>
          <t>CARTEIRA</t>
        </is>
      </c>
      <c r="K1673" t="inlineStr">
        <is>
          <t>CONTRATO</t>
        </is>
      </c>
      <c r="L1673" t="n">
        <v>5098.77</v>
      </c>
      <c r="M1673" t="inlineStr">
        <is>
          <t>IBIRAPITANGA FASE 3</t>
        </is>
      </c>
      <c r="N1673" s="142">
        <f>DATE(YEAR(G1673),MONTH(G1673),1)</f>
        <v/>
      </c>
      <c r="O1673" s="132">
        <f>IF(G1673&gt;$K$3,"Futuro","Atraso")</f>
        <v/>
      </c>
      <c r="P1673">
        <f>12*(YEAR(G1673)-YEAR($K$3))+(MONTH(G1673)-MONTH($K$3))</f>
        <v/>
      </c>
      <c r="Q1673" s="366">
        <f>IF(M1673="IBIRAPITANGA FASE 3",IF(O1673="Atraso",L1673,L1673/(1+$I$2)^P1673),IF(O1673="Atraso",L1673,L1673/(1+$I$1)^P1673))</f>
        <v/>
      </c>
      <c r="R1673">
        <f>IF(O1673="Atraso",$K$3-G1673,0)</f>
        <v/>
      </c>
      <c r="S1673">
        <f>IF(R1673&lt;=15,"Até 15",IF(R1673&lt;=30,"Entre 15 e 30",IF(R1673&lt;=60,"Entre 30 e 60",IF(R1673&lt;=90,"Entre 60 e 90",IF(R1673&lt;=120,"Entre 90 e 120",IF(R1673&lt;=150,"Entre 120 e 150",IF(R1673&lt;=180,"Entre 150 e 180","Superior a 180")))))))</f>
        <v/>
      </c>
    </row>
    <row r="1674">
      <c r="A1674" t="inlineStr">
        <is>
          <t>Q06L019</t>
        </is>
      </c>
      <c r="B1674" t="inlineStr">
        <is>
          <t>LUIZ FELIPE ESTEVES SOARES FIGUEIREDO</t>
        </is>
      </c>
      <c r="C1674" t="n">
        <v>1</v>
      </c>
      <c r="D1674" t="inlineStr">
        <is>
          <t>IPCA</t>
        </is>
      </c>
      <c r="E1674" t="n">
        <v>0.009488792934583046</v>
      </c>
      <c r="F1674" t="inlineStr">
        <is>
          <t>MENSAL</t>
        </is>
      </c>
      <c r="G1674" t="n">
        <v>44180</v>
      </c>
      <c r="H1674" t="n">
        <v>44180</v>
      </c>
      <c r="I1674" t="n">
        <v>22</v>
      </c>
      <c r="J1674" t="inlineStr">
        <is>
          <t>CARTEIRA</t>
        </is>
      </c>
      <c r="K1674" t="inlineStr">
        <is>
          <t>CONTRATO</t>
        </is>
      </c>
      <c r="L1674" t="n">
        <v>5014.24</v>
      </c>
      <c r="M1674" t="inlineStr">
        <is>
          <t>IBIRAPITANGA FASE 3</t>
        </is>
      </c>
      <c r="N1674" s="142">
        <f>DATE(YEAR(G1674),MONTH(G1674),1)</f>
        <v/>
      </c>
      <c r="O1674" s="132">
        <f>IF(G1674&gt;$K$3,"Futuro","Atraso")</f>
        <v/>
      </c>
      <c r="P1674">
        <f>12*(YEAR(G1674)-YEAR($K$3))+(MONTH(G1674)-MONTH($K$3))</f>
        <v/>
      </c>
      <c r="Q1674" s="366">
        <f>IF(M1674="IBIRAPITANGA FASE 3",IF(O1674="Atraso",L1674,L1674/(1+$I$2)^P1674),IF(O1674="Atraso",L1674,L1674/(1+$I$1)^P1674))</f>
        <v/>
      </c>
      <c r="R1674">
        <f>IF(O1674="Atraso",$K$3-G1674,0)</f>
        <v/>
      </c>
      <c r="S1674">
        <f>IF(R1674&lt;=15,"Até 15",IF(R1674&lt;=30,"Entre 15 e 30",IF(R1674&lt;=60,"Entre 30 e 60",IF(R1674&lt;=90,"Entre 60 e 90",IF(R1674&lt;=120,"Entre 90 e 120",IF(R1674&lt;=150,"Entre 120 e 150",IF(R1674&lt;=180,"Entre 150 e 180","Superior a 180")))))))</f>
        <v/>
      </c>
    </row>
    <row r="1675">
      <c r="A1675" t="inlineStr">
        <is>
          <t>Q06L019</t>
        </is>
      </c>
      <c r="B1675" t="inlineStr">
        <is>
          <t>LUIZ FELIPE ESTEVES SOARES FIGUEIREDO</t>
        </is>
      </c>
      <c r="C1675" t="n">
        <v>1</v>
      </c>
      <c r="D1675" t="inlineStr">
        <is>
          <t>IPCA</t>
        </is>
      </c>
      <c r="E1675" t="n">
        <v>0.009488792934583046</v>
      </c>
      <c r="F1675" t="inlineStr">
        <is>
          <t>MENSAL</t>
        </is>
      </c>
      <c r="G1675" t="n">
        <v>44211</v>
      </c>
      <c r="H1675" t="n">
        <v>44211</v>
      </c>
      <c r="I1675" t="n">
        <v>23</v>
      </c>
      <c r="J1675" t="inlineStr">
        <is>
          <t>CARTEIRA</t>
        </is>
      </c>
      <c r="K1675" t="inlineStr">
        <is>
          <t>CONTRATO</t>
        </is>
      </c>
      <c r="L1675" t="n">
        <v>4929.62</v>
      </c>
      <c r="M1675" t="inlineStr">
        <is>
          <t>IBIRAPITANGA FASE 3</t>
        </is>
      </c>
      <c r="N1675" s="142">
        <f>DATE(YEAR(G1675),MONTH(G1675),1)</f>
        <v/>
      </c>
      <c r="O1675" s="132">
        <f>IF(G1675&gt;$K$3,"Futuro","Atraso")</f>
        <v/>
      </c>
      <c r="P1675">
        <f>12*(YEAR(G1675)-YEAR($K$3))+(MONTH(G1675)-MONTH($K$3))</f>
        <v/>
      </c>
      <c r="Q1675" s="366">
        <f>IF(M1675="IBIRAPITANGA FASE 3",IF(O1675="Atraso",L1675,L1675/(1+$I$2)^P1675),IF(O1675="Atraso",L1675,L1675/(1+$I$1)^P1675))</f>
        <v/>
      </c>
      <c r="R1675">
        <f>IF(O1675="Atraso",$K$3-G1675,0)</f>
        <v/>
      </c>
      <c r="S1675">
        <f>IF(R1675&lt;=15,"Até 15",IF(R1675&lt;=30,"Entre 15 e 30",IF(R1675&lt;=60,"Entre 30 e 60",IF(R1675&lt;=90,"Entre 60 e 90",IF(R1675&lt;=120,"Entre 90 e 120",IF(R1675&lt;=150,"Entre 120 e 150",IF(R1675&lt;=180,"Entre 150 e 180","Superior a 180")))))))</f>
        <v/>
      </c>
    </row>
    <row r="1676">
      <c r="A1676" t="inlineStr">
        <is>
          <t>Q06L019</t>
        </is>
      </c>
      <c r="B1676" t="inlineStr">
        <is>
          <t>LUIZ FELIPE ESTEVES SOARES FIGUEIREDO</t>
        </is>
      </c>
      <c r="C1676" t="n">
        <v>1</v>
      </c>
      <c r="D1676" t="inlineStr">
        <is>
          <t>IPCA</t>
        </is>
      </c>
      <c r="E1676" t="n">
        <v>0.009488792934583046</v>
      </c>
      <c r="F1676" t="inlineStr">
        <is>
          <t>MENSAL</t>
        </is>
      </c>
      <c r="G1676" t="n">
        <v>44242</v>
      </c>
      <c r="H1676" t="n">
        <v>44242</v>
      </c>
      <c r="I1676" t="n">
        <v>24</v>
      </c>
      <c r="J1676" t="inlineStr">
        <is>
          <t>CARTEIRA</t>
        </is>
      </c>
      <c r="K1676" t="inlineStr">
        <is>
          <t>CONTRATO</t>
        </is>
      </c>
      <c r="L1676" t="n">
        <v>4846.2</v>
      </c>
      <c r="M1676" t="inlineStr">
        <is>
          <t>IBIRAPITANGA FASE 3</t>
        </is>
      </c>
      <c r="N1676" s="142">
        <f>DATE(YEAR(G1676),MONTH(G1676),1)</f>
        <v/>
      </c>
      <c r="O1676" s="132">
        <f>IF(G1676&gt;$K$3,"Futuro","Atraso")</f>
        <v/>
      </c>
      <c r="P1676">
        <f>12*(YEAR(G1676)-YEAR($K$3))+(MONTH(G1676)-MONTH($K$3))</f>
        <v/>
      </c>
      <c r="Q1676" s="366">
        <f>IF(M1676="IBIRAPITANGA FASE 3",IF(O1676="Atraso",L1676,L1676/(1+$I$2)^P1676),IF(O1676="Atraso",L1676,L1676/(1+$I$1)^P1676))</f>
        <v/>
      </c>
      <c r="R1676">
        <f>IF(O1676="Atraso",$K$3-G1676,0)</f>
        <v/>
      </c>
      <c r="S1676">
        <f>IF(R1676&lt;=15,"Até 15",IF(R1676&lt;=30,"Entre 15 e 30",IF(R1676&lt;=60,"Entre 30 e 60",IF(R1676&lt;=90,"Entre 60 e 90",IF(R1676&lt;=120,"Entre 90 e 120",IF(R1676&lt;=150,"Entre 120 e 150",IF(R1676&lt;=180,"Entre 150 e 180","Superior a 180")))))))</f>
        <v/>
      </c>
    </row>
    <row r="1677">
      <c r="A1677" t="inlineStr">
        <is>
          <t>Q06L019</t>
        </is>
      </c>
      <c r="B1677" t="inlineStr">
        <is>
          <t>LUIZ FELIPE ESTEVES SOARES FIGUEIREDO</t>
        </is>
      </c>
      <c r="C1677" t="n">
        <v>1</v>
      </c>
      <c r="D1677" t="inlineStr">
        <is>
          <t>IPCA</t>
        </is>
      </c>
      <c r="E1677" t="n">
        <v>0.009488792934583046</v>
      </c>
      <c r="F1677" t="inlineStr">
        <is>
          <t>MENSAL</t>
        </is>
      </c>
      <c r="G1677" t="n">
        <v>44270</v>
      </c>
      <c r="H1677" t="n">
        <v>44270</v>
      </c>
      <c r="I1677" t="n">
        <v>25</v>
      </c>
      <c r="J1677" t="inlineStr">
        <is>
          <t>CARTEIRA</t>
        </is>
      </c>
      <c r="K1677" t="inlineStr">
        <is>
          <t>CONTRATO</t>
        </is>
      </c>
      <c r="L1677" t="n">
        <v>4767.44</v>
      </c>
      <c r="M1677" t="inlineStr">
        <is>
          <t>IBIRAPITANGA FASE 3</t>
        </is>
      </c>
      <c r="N1677" s="142">
        <f>DATE(YEAR(G1677),MONTH(G1677),1)</f>
        <v/>
      </c>
      <c r="O1677" s="132">
        <f>IF(G1677&gt;$K$3,"Futuro","Atraso")</f>
        <v/>
      </c>
      <c r="P1677">
        <f>12*(YEAR(G1677)-YEAR($K$3))+(MONTH(G1677)-MONTH($K$3))</f>
        <v/>
      </c>
      <c r="Q1677" s="366">
        <f>IF(M1677="IBIRAPITANGA FASE 3",IF(O1677="Atraso",L1677,L1677/(1+$I$2)^P1677),IF(O1677="Atraso",L1677,L1677/(1+$I$1)^P1677))</f>
        <v/>
      </c>
      <c r="R1677">
        <f>IF(O1677="Atraso",$K$3-G1677,0)</f>
        <v/>
      </c>
      <c r="S1677">
        <f>IF(R1677&lt;=15,"Até 15",IF(R1677&lt;=30,"Entre 15 e 30",IF(R1677&lt;=60,"Entre 30 e 60",IF(R1677&lt;=90,"Entre 60 e 90",IF(R1677&lt;=120,"Entre 90 e 120",IF(R1677&lt;=150,"Entre 120 e 150",IF(R1677&lt;=180,"Entre 150 e 180","Superior a 180")))))))</f>
        <v/>
      </c>
    </row>
    <row r="1678">
      <c r="A1678" t="inlineStr">
        <is>
          <t>Q06L019</t>
        </is>
      </c>
      <c r="B1678" t="inlineStr">
        <is>
          <t>LUIZ FELIPE ESTEVES SOARES FIGUEIREDO</t>
        </is>
      </c>
      <c r="C1678" t="n">
        <v>1</v>
      </c>
      <c r="D1678" t="inlineStr">
        <is>
          <t>IPCA</t>
        </is>
      </c>
      <c r="E1678" t="n">
        <v>0.009488792934583046</v>
      </c>
      <c r="F1678" t="inlineStr">
        <is>
          <t>MENSAL</t>
        </is>
      </c>
      <c r="G1678" t="n">
        <v>44301</v>
      </c>
      <c r="H1678" t="n">
        <v>44301</v>
      </c>
      <c r="I1678" t="n">
        <v>26</v>
      </c>
      <c r="J1678" t="inlineStr">
        <is>
          <t>CARTEIRA</t>
        </is>
      </c>
      <c r="K1678" t="inlineStr">
        <is>
          <t>CONTRATO</t>
        </is>
      </c>
      <c r="L1678" t="n">
        <v>4686.21</v>
      </c>
      <c r="M1678" t="inlineStr">
        <is>
          <t>IBIRAPITANGA FASE 3</t>
        </is>
      </c>
      <c r="N1678" s="142">
        <f>DATE(YEAR(G1678),MONTH(G1678),1)</f>
        <v/>
      </c>
      <c r="O1678" s="132">
        <f>IF(G1678&gt;$K$3,"Futuro","Atraso")</f>
        <v/>
      </c>
      <c r="P1678">
        <f>12*(YEAR(G1678)-YEAR($K$3))+(MONTH(G1678)-MONTH($K$3))</f>
        <v/>
      </c>
      <c r="Q1678" s="366">
        <f>IF(M1678="IBIRAPITANGA FASE 3",IF(O1678="Atraso",L1678,L1678/(1+$I$2)^P1678),IF(O1678="Atraso",L1678,L1678/(1+$I$1)^P1678))</f>
        <v/>
      </c>
      <c r="R1678">
        <f>IF(O1678="Atraso",$K$3-G1678,0)</f>
        <v/>
      </c>
      <c r="S1678">
        <f>IF(R1678&lt;=15,"Até 15",IF(R1678&lt;=30,"Entre 15 e 30",IF(R1678&lt;=60,"Entre 30 e 60",IF(R1678&lt;=90,"Entre 60 e 90",IF(R1678&lt;=120,"Entre 90 e 120",IF(R1678&lt;=150,"Entre 120 e 150",IF(R1678&lt;=180,"Entre 150 e 180","Superior a 180")))))))</f>
        <v/>
      </c>
    </row>
    <row r="1679">
      <c r="A1679" t="inlineStr">
        <is>
          <t>Q06L019</t>
        </is>
      </c>
      <c r="B1679" t="inlineStr">
        <is>
          <t>LUIZ FELIPE ESTEVES SOARES FIGUEIREDO</t>
        </is>
      </c>
      <c r="C1679" t="n">
        <v>1</v>
      </c>
      <c r="D1679" t="inlineStr">
        <is>
          <t>IPCA</t>
        </is>
      </c>
      <c r="E1679" t="n">
        <v>0.009488792934583046</v>
      </c>
      <c r="F1679" t="inlineStr">
        <is>
          <t>MENSAL</t>
        </is>
      </c>
      <c r="G1679" t="n">
        <v>44331</v>
      </c>
      <c r="H1679" t="n">
        <v>44331</v>
      </c>
      <c r="I1679" t="n">
        <v>27</v>
      </c>
      <c r="J1679" t="inlineStr">
        <is>
          <t>CARTEIRA</t>
        </is>
      </c>
      <c r="K1679" t="inlineStr">
        <is>
          <t>CONTRATO</t>
        </is>
      </c>
      <c r="L1679" t="n">
        <v>4607.24</v>
      </c>
      <c r="M1679" t="inlineStr">
        <is>
          <t>IBIRAPITANGA FASE 3</t>
        </is>
      </c>
      <c r="N1679" s="142">
        <f>DATE(YEAR(G1679),MONTH(G1679),1)</f>
        <v/>
      </c>
      <c r="O1679" s="132">
        <f>IF(G1679&gt;$K$3,"Futuro","Atraso")</f>
        <v/>
      </c>
      <c r="P1679">
        <f>12*(YEAR(G1679)-YEAR($K$3))+(MONTH(G1679)-MONTH($K$3))</f>
        <v/>
      </c>
      <c r="Q1679" s="366">
        <f>IF(M1679="IBIRAPITANGA FASE 3",IF(O1679="Atraso",L1679,L1679/(1+$I$2)^P1679),IF(O1679="Atraso",L1679,L1679/(1+$I$1)^P1679))</f>
        <v/>
      </c>
      <c r="R1679">
        <f>IF(O1679="Atraso",$K$3-G1679,0)</f>
        <v/>
      </c>
      <c r="S1679">
        <f>IF(R1679&lt;=15,"Até 15",IF(R1679&lt;=30,"Entre 15 e 30",IF(R1679&lt;=60,"Entre 30 e 60",IF(R1679&lt;=90,"Entre 60 e 90",IF(R1679&lt;=120,"Entre 90 e 120",IF(R1679&lt;=150,"Entre 120 e 150",IF(R1679&lt;=180,"Entre 150 e 180","Superior a 180")))))))</f>
        <v/>
      </c>
    </row>
    <row r="1680">
      <c r="A1680" t="inlineStr">
        <is>
          <t>Q06L019</t>
        </is>
      </c>
      <c r="B1680" t="inlineStr">
        <is>
          <t>LUIZ FELIPE ESTEVES SOARES FIGUEIREDO</t>
        </is>
      </c>
      <c r="C1680" t="n">
        <v>1</v>
      </c>
      <c r="D1680" t="inlineStr">
        <is>
          <t>IPCA</t>
        </is>
      </c>
      <c r="E1680" t="n">
        <v>0.009488792934583046</v>
      </c>
      <c r="F1680" t="inlineStr">
        <is>
          <t>MENSAL</t>
        </is>
      </c>
      <c r="G1680" t="n">
        <v>44362</v>
      </c>
      <c r="H1680" t="n">
        <v>44362</v>
      </c>
      <c r="I1680" t="n">
        <v>28</v>
      </c>
      <c r="J1680" t="inlineStr">
        <is>
          <t>CARTEIRA</t>
        </is>
      </c>
      <c r="K1680" t="inlineStr">
        <is>
          <t>CONTRATO</t>
        </is>
      </c>
      <c r="L1680" t="n">
        <v>4528.2</v>
      </c>
      <c r="M1680" t="inlineStr">
        <is>
          <t>IBIRAPITANGA FASE 3</t>
        </is>
      </c>
      <c r="N1680" s="142">
        <f>DATE(YEAR(G1680),MONTH(G1680),1)</f>
        <v/>
      </c>
      <c r="O1680" s="132">
        <f>IF(G1680&gt;$K$3,"Futuro","Atraso")</f>
        <v/>
      </c>
      <c r="P1680">
        <f>12*(YEAR(G1680)-YEAR($K$3))+(MONTH(G1680)-MONTH($K$3))</f>
        <v/>
      </c>
      <c r="Q1680" s="366">
        <f>IF(M1680="IBIRAPITANGA FASE 3",IF(O1680="Atraso",L1680,L1680/(1+$I$2)^P1680),IF(O1680="Atraso",L1680,L1680/(1+$I$1)^P1680))</f>
        <v/>
      </c>
      <c r="R1680">
        <f>IF(O1680="Atraso",$K$3-G1680,0)</f>
        <v/>
      </c>
      <c r="S1680">
        <f>IF(R1680&lt;=15,"Até 15",IF(R1680&lt;=30,"Entre 15 e 30",IF(R1680&lt;=60,"Entre 30 e 60",IF(R1680&lt;=90,"Entre 60 e 90",IF(R1680&lt;=120,"Entre 90 e 120",IF(R1680&lt;=150,"Entre 120 e 150",IF(R1680&lt;=180,"Entre 150 e 180","Superior a 180")))))))</f>
        <v/>
      </c>
    </row>
    <row r="1681">
      <c r="A1681" t="inlineStr">
        <is>
          <t>Q06L019</t>
        </is>
      </c>
      <c r="B1681" t="inlineStr">
        <is>
          <t>LUIZ FELIPE ESTEVES SOARES FIGUEIREDO</t>
        </is>
      </c>
      <c r="C1681" t="n">
        <v>1</v>
      </c>
      <c r="D1681" t="inlineStr">
        <is>
          <t>IPCA</t>
        </is>
      </c>
      <c r="E1681" t="n">
        <v>0.009488792934583046</v>
      </c>
      <c r="F1681" t="inlineStr">
        <is>
          <t>MENSAL</t>
        </is>
      </c>
      <c r="G1681" t="n">
        <v>44392</v>
      </c>
      <c r="H1681" t="n">
        <v>44392</v>
      </c>
      <c r="I1681" t="n">
        <v>29</v>
      </c>
      <c r="J1681" t="inlineStr">
        <is>
          <t>CARTEIRA</t>
        </is>
      </c>
      <c r="K1681" t="inlineStr">
        <is>
          <t>CONTRATO</t>
        </is>
      </c>
      <c r="L1681" t="n">
        <v>4451.39</v>
      </c>
      <c r="M1681" t="inlineStr">
        <is>
          <t>IBIRAPITANGA FASE 3</t>
        </is>
      </c>
      <c r="N1681" s="142">
        <f>DATE(YEAR(G1681),MONTH(G1681),1)</f>
        <v/>
      </c>
      <c r="O1681" s="132">
        <f>IF(G1681&gt;$K$3,"Futuro","Atraso")</f>
        <v/>
      </c>
      <c r="P1681">
        <f>12*(YEAR(G1681)-YEAR($K$3))+(MONTH(G1681)-MONTH($K$3))</f>
        <v/>
      </c>
      <c r="Q1681" s="366">
        <f>IF(M1681="IBIRAPITANGA FASE 3",IF(O1681="Atraso",L1681,L1681/(1+$I$2)^P1681),IF(O1681="Atraso",L1681,L1681/(1+$I$1)^P1681))</f>
        <v/>
      </c>
      <c r="R1681">
        <f>IF(O1681="Atraso",$K$3-G1681,0)</f>
        <v/>
      </c>
      <c r="S1681">
        <f>IF(R1681&lt;=15,"Até 15",IF(R1681&lt;=30,"Entre 15 e 30",IF(R1681&lt;=60,"Entre 30 e 60",IF(R1681&lt;=90,"Entre 60 e 90",IF(R1681&lt;=120,"Entre 90 e 120",IF(R1681&lt;=150,"Entre 120 e 150",IF(R1681&lt;=180,"Entre 150 e 180","Superior a 180")))))))</f>
        <v/>
      </c>
    </row>
    <row r="1682">
      <c r="A1682" t="inlineStr">
        <is>
          <t>Q06L019</t>
        </is>
      </c>
      <c r="B1682" t="inlineStr">
        <is>
          <t>LUIZ FELIPE ESTEVES SOARES FIGUEIREDO</t>
        </is>
      </c>
      <c r="C1682" t="n">
        <v>1</v>
      </c>
      <c r="D1682" t="inlineStr">
        <is>
          <t>IPCA</t>
        </is>
      </c>
      <c r="E1682" t="n">
        <v>0.009488792934583046</v>
      </c>
      <c r="F1682" t="inlineStr">
        <is>
          <t>MENSAL</t>
        </is>
      </c>
      <c r="G1682" t="n">
        <v>44423</v>
      </c>
      <c r="H1682" t="n">
        <v>44423</v>
      </c>
      <c r="I1682" t="n">
        <v>30</v>
      </c>
      <c r="J1682" t="inlineStr">
        <is>
          <t>CARTEIRA</t>
        </is>
      </c>
      <c r="K1682" t="inlineStr">
        <is>
          <t>CONTRATO</t>
        </is>
      </c>
      <c r="L1682" t="n">
        <v>4374.45</v>
      </c>
      <c r="M1682" t="inlineStr">
        <is>
          <t>IBIRAPITANGA FASE 3</t>
        </is>
      </c>
      <c r="N1682" s="142">
        <f>DATE(YEAR(G1682),MONTH(G1682),1)</f>
        <v/>
      </c>
      <c r="O1682" s="132">
        <f>IF(G1682&gt;$K$3,"Futuro","Atraso")</f>
        <v/>
      </c>
      <c r="P1682">
        <f>12*(YEAR(G1682)-YEAR($K$3))+(MONTH(G1682)-MONTH($K$3))</f>
        <v/>
      </c>
      <c r="Q1682" s="366">
        <f>IF(M1682="IBIRAPITANGA FASE 3",IF(O1682="Atraso",L1682,L1682/(1+$I$2)^P1682),IF(O1682="Atraso",L1682,L1682/(1+$I$1)^P1682))</f>
        <v/>
      </c>
      <c r="R1682">
        <f>IF(O1682="Atraso",$K$3-G1682,0)</f>
        <v/>
      </c>
      <c r="S1682">
        <f>IF(R1682&lt;=15,"Até 15",IF(R1682&lt;=30,"Entre 15 e 30",IF(R1682&lt;=60,"Entre 30 e 60",IF(R1682&lt;=90,"Entre 60 e 90",IF(R1682&lt;=120,"Entre 90 e 120",IF(R1682&lt;=150,"Entre 120 e 150",IF(R1682&lt;=180,"Entre 150 e 180","Superior a 180")))))))</f>
        <v/>
      </c>
    </row>
    <row r="1683">
      <c r="A1683" t="inlineStr">
        <is>
          <t>Q06L019</t>
        </is>
      </c>
      <c r="B1683" t="inlineStr">
        <is>
          <t>LUIZ FELIPE ESTEVES SOARES FIGUEIREDO</t>
        </is>
      </c>
      <c r="C1683" t="n">
        <v>1</v>
      </c>
      <c r="D1683" t="inlineStr">
        <is>
          <t>IPCA</t>
        </is>
      </c>
      <c r="E1683" t="n">
        <v>0.009488792934583046</v>
      </c>
      <c r="F1683" t="inlineStr">
        <is>
          <t>MENSAL</t>
        </is>
      </c>
      <c r="G1683" t="n">
        <v>44454</v>
      </c>
      <c r="H1683" t="n">
        <v>44454</v>
      </c>
      <c r="I1683" t="n">
        <v>31</v>
      </c>
      <c r="J1683" t="inlineStr">
        <is>
          <t>CARTEIRA</t>
        </is>
      </c>
      <c r="K1683" t="inlineStr">
        <is>
          <t>CONTRATO</t>
        </is>
      </c>
      <c r="L1683" t="n">
        <v>4298.61</v>
      </c>
      <c r="M1683" t="inlineStr">
        <is>
          <t>IBIRAPITANGA FASE 3</t>
        </is>
      </c>
      <c r="N1683" s="142">
        <f>DATE(YEAR(G1683),MONTH(G1683),1)</f>
        <v/>
      </c>
      <c r="O1683" s="132">
        <f>IF(G1683&gt;$K$3,"Futuro","Atraso")</f>
        <v/>
      </c>
      <c r="P1683">
        <f>12*(YEAR(G1683)-YEAR($K$3))+(MONTH(G1683)-MONTH($K$3))</f>
        <v/>
      </c>
      <c r="Q1683" s="366">
        <f>IF(M1683="IBIRAPITANGA FASE 3",IF(O1683="Atraso",L1683,L1683/(1+$I$2)^P1683),IF(O1683="Atraso",L1683,L1683/(1+$I$1)^P1683))</f>
        <v/>
      </c>
      <c r="R1683">
        <f>IF(O1683="Atraso",$K$3-G1683,0)</f>
        <v/>
      </c>
      <c r="S1683">
        <f>IF(R1683&lt;=15,"Até 15",IF(R1683&lt;=30,"Entre 15 e 30",IF(R1683&lt;=60,"Entre 30 e 60",IF(R1683&lt;=90,"Entre 60 e 90",IF(R1683&lt;=120,"Entre 90 e 120",IF(R1683&lt;=150,"Entre 120 e 150",IF(R1683&lt;=180,"Entre 150 e 180","Superior a 180")))))))</f>
        <v/>
      </c>
    </row>
    <row r="1684">
      <c r="A1684" t="inlineStr">
        <is>
          <t>Q06L019</t>
        </is>
      </c>
      <c r="B1684" t="inlineStr">
        <is>
          <t>LUIZ FELIPE ESTEVES SOARES FIGUEIREDO</t>
        </is>
      </c>
      <c r="C1684" t="n">
        <v>1</v>
      </c>
      <c r="D1684" t="inlineStr">
        <is>
          <t>IPCA</t>
        </is>
      </c>
      <c r="E1684" t="n">
        <v>0.009488792934583046</v>
      </c>
      <c r="F1684" t="inlineStr">
        <is>
          <t>MENSAL</t>
        </is>
      </c>
      <c r="G1684" t="n">
        <v>44484</v>
      </c>
      <c r="H1684" t="n">
        <v>44484</v>
      </c>
      <c r="I1684" t="n">
        <v>32</v>
      </c>
      <c r="J1684" t="inlineStr">
        <is>
          <t>CARTEIRA</t>
        </is>
      </c>
      <c r="K1684" t="inlineStr">
        <is>
          <t>CONTRATO</t>
        </is>
      </c>
      <c r="L1684" t="n">
        <v>4224.9</v>
      </c>
      <c r="M1684" t="inlineStr">
        <is>
          <t>IBIRAPITANGA FASE 3</t>
        </is>
      </c>
      <c r="N1684" s="142">
        <f>DATE(YEAR(G1684),MONTH(G1684),1)</f>
        <v/>
      </c>
      <c r="O1684" s="132">
        <f>IF(G1684&gt;$K$3,"Futuro","Atraso")</f>
        <v/>
      </c>
      <c r="P1684">
        <f>12*(YEAR(G1684)-YEAR($K$3))+(MONTH(G1684)-MONTH($K$3))</f>
        <v/>
      </c>
      <c r="Q1684" s="366">
        <f>IF(M1684="IBIRAPITANGA FASE 3",IF(O1684="Atraso",L1684,L1684/(1+$I$2)^P1684),IF(O1684="Atraso",L1684,L1684/(1+$I$1)^P1684))</f>
        <v/>
      </c>
      <c r="R1684">
        <f>IF(O1684="Atraso",$K$3-G1684,0)</f>
        <v/>
      </c>
      <c r="S1684">
        <f>IF(R1684&lt;=15,"Até 15",IF(R1684&lt;=30,"Entre 15 e 30",IF(R1684&lt;=60,"Entre 30 e 60",IF(R1684&lt;=90,"Entre 60 e 90",IF(R1684&lt;=120,"Entre 90 e 120",IF(R1684&lt;=150,"Entre 120 e 150",IF(R1684&lt;=180,"Entre 150 e 180","Superior a 180")))))))</f>
        <v/>
      </c>
    </row>
    <row r="1685">
      <c r="A1685" t="inlineStr">
        <is>
          <t>Q06L019</t>
        </is>
      </c>
      <c r="B1685" t="inlineStr">
        <is>
          <t>LUIZ FELIPE ESTEVES SOARES FIGUEIREDO</t>
        </is>
      </c>
      <c r="C1685" t="n">
        <v>1</v>
      </c>
      <c r="D1685" t="inlineStr">
        <is>
          <t>IPCA</t>
        </is>
      </c>
      <c r="E1685" t="n">
        <v>0.009488792934583046</v>
      </c>
      <c r="F1685" t="inlineStr">
        <is>
          <t>MENSAL</t>
        </is>
      </c>
      <c r="G1685" t="n">
        <v>44515</v>
      </c>
      <c r="H1685" t="n">
        <v>44515</v>
      </c>
      <c r="I1685" t="n">
        <v>33</v>
      </c>
      <c r="J1685" t="inlineStr">
        <is>
          <t>CARTEIRA</t>
        </is>
      </c>
      <c r="K1685" t="inlineStr">
        <is>
          <t>CONTRATO</t>
        </is>
      </c>
      <c r="L1685" t="n">
        <v>4151.11</v>
      </c>
      <c r="M1685" t="inlineStr">
        <is>
          <t>IBIRAPITANGA FASE 3</t>
        </is>
      </c>
      <c r="N1685" s="142">
        <f>DATE(YEAR(G1685),MONTH(G1685),1)</f>
        <v/>
      </c>
      <c r="O1685" s="132">
        <f>IF(G1685&gt;$K$3,"Futuro","Atraso")</f>
        <v/>
      </c>
      <c r="P1685">
        <f>12*(YEAR(G1685)-YEAR($K$3))+(MONTH(G1685)-MONTH($K$3))</f>
        <v/>
      </c>
      <c r="Q1685" s="366">
        <f>IF(M1685="IBIRAPITANGA FASE 3",IF(O1685="Atraso",L1685,L1685/(1+$I$2)^P1685),IF(O1685="Atraso",L1685,L1685/(1+$I$1)^P1685))</f>
        <v/>
      </c>
      <c r="R1685">
        <f>IF(O1685="Atraso",$K$3-G1685,0)</f>
        <v/>
      </c>
      <c r="S1685">
        <f>IF(R1685&lt;=15,"Até 15",IF(R1685&lt;=30,"Entre 15 e 30",IF(R1685&lt;=60,"Entre 30 e 60",IF(R1685&lt;=90,"Entre 60 e 90",IF(R1685&lt;=120,"Entre 90 e 120",IF(R1685&lt;=150,"Entre 120 e 150",IF(R1685&lt;=180,"Entre 150 e 180","Superior a 180")))))))</f>
        <v/>
      </c>
    </row>
    <row r="1686">
      <c r="A1686" t="inlineStr">
        <is>
          <t>Q06L019</t>
        </is>
      </c>
      <c r="B1686" t="inlineStr">
        <is>
          <t>LUIZ FELIPE ESTEVES SOARES FIGUEIREDO</t>
        </is>
      </c>
      <c r="C1686" t="n">
        <v>1</v>
      </c>
      <c r="D1686" t="inlineStr">
        <is>
          <t>IPCA</t>
        </is>
      </c>
      <c r="E1686" t="n">
        <v>0.009488792934583046</v>
      </c>
      <c r="F1686" t="inlineStr">
        <is>
          <t>MENSAL</t>
        </is>
      </c>
      <c r="G1686" t="n">
        <v>44545</v>
      </c>
      <c r="H1686" t="n">
        <v>44545</v>
      </c>
      <c r="I1686" t="n">
        <v>34</v>
      </c>
      <c r="J1686" t="inlineStr">
        <is>
          <t>CARTEIRA</t>
        </is>
      </c>
      <c r="K1686" t="inlineStr">
        <is>
          <t>CONTRATO</t>
        </is>
      </c>
      <c r="L1686" t="n">
        <v>4079.41</v>
      </c>
      <c r="M1686" t="inlineStr">
        <is>
          <t>IBIRAPITANGA FASE 3</t>
        </is>
      </c>
      <c r="N1686" s="142">
        <f>DATE(YEAR(G1686),MONTH(G1686),1)</f>
        <v/>
      </c>
      <c r="O1686" s="132">
        <f>IF(G1686&gt;$K$3,"Futuro","Atraso")</f>
        <v/>
      </c>
      <c r="P1686">
        <f>12*(YEAR(G1686)-YEAR($K$3))+(MONTH(G1686)-MONTH($K$3))</f>
        <v/>
      </c>
      <c r="Q1686" s="366">
        <f>IF(M1686="IBIRAPITANGA FASE 3",IF(O1686="Atraso",L1686,L1686/(1+$I$2)^P1686),IF(O1686="Atraso",L1686,L1686/(1+$I$1)^P1686))</f>
        <v/>
      </c>
      <c r="R1686">
        <f>IF(O1686="Atraso",$K$3-G1686,0)</f>
        <v/>
      </c>
      <c r="S1686">
        <f>IF(R1686&lt;=15,"Até 15",IF(R1686&lt;=30,"Entre 15 e 30",IF(R1686&lt;=60,"Entre 30 e 60",IF(R1686&lt;=90,"Entre 60 e 90",IF(R1686&lt;=120,"Entre 90 e 120",IF(R1686&lt;=150,"Entre 120 e 150",IF(R1686&lt;=180,"Entre 150 e 180","Superior a 180")))))))</f>
        <v/>
      </c>
    </row>
    <row r="1687">
      <c r="A1687" t="inlineStr">
        <is>
          <t>Q06L019</t>
        </is>
      </c>
      <c r="B1687" t="inlineStr">
        <is>
          <t>LUIZ FELIPE ESTEVES SOARES FIGUEIREDO</t>
        </is>
      </c>
      <c r="C1687" t="n">
        <v>1</v>
      </c>
      <c r="D1687" t="inlineStr">
        <is>
          <t>IPCA</t>
        </is>
      </c>
      <c r="E1687" t="n">
        <v>0.009488792934583046</v>
      </c>
      <c r="F1687" t="inlineStr">
        <is>
          <t>MENSAL</t>
        </is>
      </c>
      <c r="G1687" t="n">
        <v>44576</v>
      </c>
      <c r="H1687" t="n">
        <v>44576</v>
      </c>
      <c r="I1687" t="n">
        <v>35</v>
      </c>
      <c r="J1687" t="inlineStr">
        <is>
          <t>CARTEIRA</t>
        </is>
      </c>
      <c r="K1687" t="inlineStr">
        <is>
          <t>CONTRATO</t>
        </is>
      </c>
      <c r="L1687" t="n">
        <v>4007.61</v>
      </c>
      <c r="M1687" t="inlineStr">
        <is>
          <t>IBIRAPITANGA FASE 3</t>
        </is>
      </c>
      <c r="N1687" s="142">
        <f>DATE(YEAR(G1687),MONTH(G1687),1)</f>
        <v/>
      </c>
      <c r="O1687" s="132">
        <f>IF(G1687&gt;$K$3,"Futuro","Atraso")</f>
        <v/>
      </c>
      <c r="P1687">
        <f>12*(YEAR(G1687)-YEAR($K$3))+(MONTH(G1687)-MONTH($K$3))</f>
        <v/>
      </c>
      <c r="Q1687" s="366">
        <f>IF(M1687="IBIRAPITANGA FASE 3",IF(O1687="Atraso",L1687,L1687/(1+$I$2)^P1687),IF(O1687="Atraso",L1687,L1687/(1+$I$1)^P1687))</f>
        <v/>
      </c>
      <c r="R1687">
        <f>IF(O1687="Atraso",$K$3-G1687,0)</f>
        <v/>
      </c>
      <c r="S1687">
        <f>IF(R1687&lt;=15,"Até 15",IF(R1687&lt;=30,"Entre 15 e 30",IF(R1687&lt;=60,"Entre 30 e 60",IF(R1687&lt;=90,"Entre 60 e 90",IF(R1687&lt;=120,"Entre 90 e 120",IF(R1687&lt;=150,"Entre 120 e 150",IF(R1687&lt;=180,"Entre 150 e 180","Superior a 180")))))))</f>
        <v/>
      </c>
    </row>
    <row r="1688">
      <c r="A1688" t="inlineStr">
        <is>
          <t>Q06L019</t>
        </is>
      </c>
      <c r="B1688" t="inlineStr">
        <is>
          <t>LUIZ FELIPE ESTEVES SOARES FIGUEIREDO</t>
        </is>
      </c>
      <c r="C1688" t="n">
        <v>1</v>
      </c>
      <c r="D1688" t="inlineStr">
        <is>
          <t>IPCA</t>
        </is>
      </c>
      <c r="E1688" t="n">
        <v>0.009488792934583046</v>
      </c>
      <c r="F1688" t="inlineStr">
        <is>
          <t>MENSAL</t>
        </is>
      </c>
      <c r="G1688" t="n">
        <v>44607</v>
      </c>
      <c r="H1688" t="n">
        <v>44607</v>
      </c>
      <c r="I1688" t="n">
        <v>36</v>
      </c>
      <c r="J1688" t="inlineStr">
        <is>
          <t>CARTEIRA</t>
        </is>
      </c>
      <c r="K1688" t="inlineStr">
        <is>
          <t>CONTRATO</t>
        </is>
      </c>
      <c r="L1688" t="n">
        <v>3936.8</v>
      </c>
      <c r="M1688" t="inlineStr">
        <is>
          <t>IBIRAPITANGA FASE 3</t>
        </is>
      </c>
      <c r="N1688" s="142">
        <f>DATE(YEAR(G1688),MONTH(G1688),1)</f>
        <v/>
      </c>
      <c r="O1688" s="132">
        <f>IF(G1688&gt;$K$3,"Futuro","Atraso")</f>
        <v/>
      </c>
      <c r="P1688">
        <f>12*(YEAR(G1688)-YEAR($K$3))+(MONTH(G1688)-MONTH($K$3))</f>
        <v/>
      </c>
      <c r="Q1688" s="366">
        <f>IF(M1688="IBIRAPITANGA FASE 3",IF(O1688="Atraso",L1688,L1688/(1+$I$2)^P1688),IF(O1688="Atraso",L1688,L1688/(1+$I$1)^P1688))</f>
        <v/>
      </c>
      <c r="R1688">
        <f>IF(O1688="Atraso",$K$3-G1688,0)</f>
        <v/>
      </c>
      <c r="S1688">
        <f>IF(R1688&lt;=15,"Até 15",IF(R1688&lt;=30,"Entre 15 e 30",IF(R1688&lt;=60,"Entre 30 e 60",IF(R1688&lt;=90,"Entre 60 e 90",IF(R1688&lt;=120,"Entre 90 e 120",IF(R1688&lt;=150,"Entre 120 e 150",IF(R1688&lt;=180,"Entre 150 e 180","Superior a 180")))))))</f>
        <v/>
      </c>
    </row>
    <row r="1689">
      <c r="A1689" t="inlineStr">
        <is>
          <t>Q06L019</t>
        </is>
      </c>
      <c r="B1689" t="inlineStr">
        <is>
          <t>LUIZ FELIPE ESTEVES SOARES FIGUEIREDO</t>
        </is>
      </c>
      <c r="C1689" t="n">
        <v>1</v>
      </c>
      <c r="D1689" t="inlineStr">
        <is>
          <t>IPCA</t>
        </is>
      </c>
      <c r="E1689" t="n">
        <v>0.009488792934583046</v>
      </c>
      <c r="F1689" t="inlineStr">
        <is>
          <t>MENSAL</t>
        </is>
      </c>
      <c r="G1689" t="n">
        <v>44635</v>
      </c>
      <c r="H1689" t="n">
        <v>44635</v>
      </c>
      <c r="I1689" t="n">
        <v>37</v>
      </c>
      <c r="J1689" t="inlineStr">
        <is>
          <t>CARTEIRA</t>
        </is>
      </c>
      <c r="K1689" t="inlineStr">
        <is>
          <t>CONTRATO</t>
        </is>
      </c>
      <c r="L1689" t="n">
        <v>3870.16</v>
      </c>
      <c r="M1689" t="inlineStr">
        <is>
          <t>IBIRAPITANGA FASE 3</t>
        </is>
      </c>
      <c r="N1689" s="142">
        <f>DATE(YEAR(G1689),MONTH(G1689),1)</f>
        <v/>
      </c>
      <c r="O1689" s="132">
        <f>IF(G1689&gt;$K$3,"Futuro","Atraso")</f>
        <v/>
      </c>
      <c r="P1689">
        <f>12*(YEAR(G1689)-YEAR($K$3))+(MONTH(G1689)-MONTH($K$3))</f>
        <v/>
      </c>
      <c r="Q1689" s="366">
        <f>IF(M1689="IBIRAPITANGA FASE 3",IF(O1689="Atraso",L1689,L1689/(1+$I$2)^P1689),IF(O1689="Atraso",L1689,L1689/(1+$I$1)^P1689))</f>
        <v/>
      </c>
      <c r="R1689">
        <f>IF(O1689="Atraso",$K$3-G1689,0)</f>
        <v/>
      </c>
      <c r="S1689">
        <f>IF(R1689&lt;=15,"Até 15",IF(R1689&lt;=30,"Entre 15 e 30",IF(R1689&lt;=60,"Entre 30 e 60",IF(R1689&lt;=90,"Entre 60 e 90",IF(R1689&lt;=120,"Entre 90 e 120",IF(R1689&lt;=150,"Entre 120 e 150",IF(R1689&lt;=180,"Entre 150 e 180","Superior a 180")))))))</f>
        <v/>
      </c>
    </row>
    <row r="1690">
      <c r="A1690" t="inlineStr">
        <is>
          <t>Q06L019</t>
        </is>
      </c>
      <c r="B1690" t="inlineStr">
        <is>
          <t>LUIZ FELIPE ESTEVES SOARES FIGUEIREDO</t>
        </is>
      </c>
      <c r="C1690" t="n">
        <v>1</v>
      </c>
      <c r="D1690" t="inlineStr">
        <is>
          <t>IPCA</t>
        </is>
      </c>
      <c r="E1690" t="n">
        <v>0.009488792934583046</v>
      </c>
      <c r="F1690" t="inlineStr">
        <is>
          <t>MENSAL</t>
        </is>
      </c>
      <c r="G1690" t="n">
        <v>44666</v>
      </c>
      <c r="H1690" t="n">
        <v>44666</v>
      </c>
      <c r="I1690" t="n">
        <v>38</v>
      </c>
      <c r="J1690" t="inlineStr">
        <is>
          <t>CARTEIRA</t>
        </is>
      </c>
      <c r="K1690" t="inlineStr">
        <is>
          <t>CONTRATO</t>
        </is>
      </c>
      <c r="L1690" t="n">
        <v>3801.26</v>
      </c>
      <c r="M1690" t="inlineStr">
        <is>
          <t>IBIRAPITANGA FASE 3</t>
        </is>
      </c>
      <c r="N1690" s="142">
        <f>DATE(YEAR(G1690),MONTH(G1690),1)</f>
        <v/>
      </c>
      <c r="O1690" s="132">
        <f>IF(G1690&gt;$K$3,"Futuro","Atraso")</f>
        <v/>
      </c>
      <c r="P1690">
        <f>12*(YEAR(G1690)-YEAR($K$3))+(MONTH(G1690)-MONTH($K$3))</f>
        <v/>
      </c>
      <c r="Q1690" s="366">
        <f>IF(M1690="IBIRAPITANGA FASE 3",IF(O1690="Atraso",L1690,L1690/(1+$I$2)^P1690),IF(O1690="Atraso",L1690,L1690/(1+$I$1)^P1690))</f>
        <v/>
      </c>
      <c r="R1690">
        <f>IF(O1690="Atraso",$K$3-G1690,0)</f>
        <v/>
      </c>
      <c r="S1690">
        <f>IF(R1690&lt;=15,"Até 15",IF(R1690&lt;=30,"Entre 15 e 30",IF(R1690&lt;=60,"Entre 30 e 60",IF(R1690&lt;=90,"Entre 60 e 90",IF(R1690&lt;=120,"Entre 90 e 120",IF(R1690&lt;=150,"Entre 120 e 150",IF(R1690&lt;=180,"Entre 150 e 180","Superior a 180")))))))</f>
        <v/>
      </c>
    </row>
    <row r="1691">
      <c r="A1691" t="inlineStr">
        <is>
          <t>Q06L019</t>
        </is>
      </c>
      <c r="B1691" t="inlineStr">
        <is>
          <t>LUIZ FELIPE ESTEVES SOARES FIGUEIREDO</t>
        </is>
      </c>
      <c r="C1691" t="n">
        <v>1</v>
      </c>
      <c r="D1691" t="inlineStr">
        <is>
          <t>IPCA</t>
        </is>
      </c>
      <c r="E1691" t="n">
        <v>0.009488792934583046</v>
      </c>
      <c r="F1691" t="inlineStr">
        <is>
          <t>MENSAL</t>
        </is>
      </c>
      <c r="G1691" t="n">
        <v>44696</v>
      </c>
      <c r="H1691" t="n">
        <v>44696</v>
      </c>
      <c r="I1691" t="n">
        <v>39</v>
      </c>
      <c r="J1691" t="inlineStr">
        <is>
          <t>CARTEIRA</t>
        </is>
      </c>
      <c r="K1691" t="inlineStr">
        <is>
          <t>CONTRATO</t>
        </is>
      </c>
      <c r="L1691" t="n">
        <v>3734.35</v>
      </c>
      <c r="M1691" t="inlineStr">
        <is>
          <t>IBIRAPITANGA FASE 3</t>
        </is>
      </c>
      <c r="N1691" s="142">
        <f>DATE(YEAR(G1691),MONTH(G1691),1)</f>
        <v/>
      </c>
      <c r="O1691" s="132">
        <f>IF(G1691&gt;$K$3,"Futuro","Atraso")</f>
        <v/>
      </c>
      <c r="P1691">
        <f>12*(YEAR(G1691)-YEAR($K$3))+(MONTH(G1691)-MONTH($K$3))</f>
        <v/>
      </c>
      <c r="Q1691" s="366">
        <f>IF(M1691="IBIRAPITANGA FASE 3",IF(O1691="Atraso",L1691,L1691/(1+$I$2)^P1691),IF(O1691="Atraso",L1691,L1691/(1+$I$1)^P1691))</f>
        <v/>
      </c>
      <c r="R1691">
        <f>IF(O1691="Atraso",$K$3-G1691,0)</f>
        <v/>
      </c>
      <c r="S1691">
        <f>IF(R1691&lt;=15,"Até 15",IF(R1691&lt;=30,"Entre 15 e 30",IF(R1691&lt;=60,"Entre 30 e 60",IF(R1691&lt;=90,"Entre 60 e 90",IF(R1691&lt;=120,"Entre 90 e 120",IF(R1691&lt;=150,"Entre 120 e 150",IF(R1691&lt;=180,"Entre 150 e 180","Superior a 180")))))))</f>
        <v/>
      </c>
    </row>
    <row r="1692">
      <c r="A1692" t="inlineStr">
        <is>
          <t>Q06L019</t>
        </is>
      </c>
      <c r="B1692" t="inlineStr">
        <is>
          <t>LUIZ FELIPE ESTEVES SOARES FIGUEIREDO</t>
        </is>
      </c>
      <c r="C1692" t="n">
        <v>1</v>
      </c>
      <c r="D1692" t="inlineStr">
        <is>
          <t>IPCA</t>
        </is>
      </c>
      <c r="E1692" t="n">
        <v>0.009488792934583046</v>
      </c>
      <c r="F1692" t="inlineStr">
        <is>
          <t>MENSAL</t>
        </is>
      </c>
      <c r="G1692" t="n">
        <v>44727</v>
      </c>
      <c r="H1692" t="n">
        <v>44727</v>
      </c>
      <c r="I1692" t="n">
        <v>40</v>
      </c>
      <c r="J1692" t="inlineStr">
        <is>
          <t>CARTEIRA</t>
        </is>
      </c>
      <c r="K1692" t="inlineStr">
        <is>
          <t>CONTRATO</t>
        </is>
      </c>
      <c r="L1692" t="n">
        <v>3667.35</v>
      </c>
      <c r="M1692" t="inlineStr">
        <is>
          <t>IBIRAPITANGA FASE 3</t>
        </is>
      </c>
      <c r="N1692" s="142">
        <f>DATE(YEAR(G1692),MONTH(G1692),1)</f>
        <v/>
      </c>
      <c r="O1692" s="132">
        <f>IF(G1692&gt;$K$3,"Futuro","Atraso")</f>
        <v/>
      </c>
      <c r="P1692">
        <f>12*(YEAR(G1692)-YEAR($K$3))+(MONTH(G1692)-MONTH($K$3))</f>
        <v/>
      </c>
      <c r="Q1692" s="366">
        <f>IF(M1692="IBIRAPITANGA FASE 3",IF(O1692="Atraso",L1692,L1692/(1+$I$2)^P1692),IF(O1692="Atraso",L1692,L1692/(1+$I$1)^P1692))</f>
        <v/>
      </c>
      <c r="R1692">
        <f>IF(O1692="Atraso",$K$3-G1692,0)</f>
        <v/>
      </c>
      <c r="S1692">
        <f>IF(R1692&lt;=15,"Até 15",IF(R1692&lt;=30,"Entre 15 e 30",IF(R1692&lt;=60,"Entre 30 e 60",IF(R1692&lt;=90,"Entre 60 e 90",IF(R1692&lt;=120,"Entre 90 e 120",IF(R1692&lt;=150,"Entre 120 e 150",IF(R1692&lt;=180,"Entre 150 e 180","Superior a 180")))))))</f>
        <v/>
      </c>
    </row>
    <row r="1693">
      <c r="A1693" t="inlineStr">
        <is>
          <t>Q06L019</t>
        </is>
      </c>
      <c r="B1693" t="inlineStr">
        <is>
          <t>LUIZ FELIPE ESTEVES SOARES FIGUEIREDO</t>
        </is>
      </c>
      <c r="C1693" t="n">
        <v>1</v>
      </c>
      <c r="D1693" t="inlineStr">
        <is>
          <t>IPCA</t>
        </is>
      </c>
      <c r="E1693" t="n">
        <v>0.009488792934583046</v>
      </c>
      <c r="F1693" t="inlineStr">
        <is>
          <t>MENSAL</t>
        </is>
      </c>
      <c r="G1693" t="n">
        <v>44757</v>
      </c>
      <c r="H1693" t="n">
        <v>44757</v>
      </c>
      <c r="I1693" t="n">
        <v>41</v>
      </c>
      <c r="J1693" t="inlineStr">
        <is>
          <t>CARTEIRA</t>
        </is>
      </c>
      <c r="K1693" t="inlineStr">
        <is>
          <t>CONTRATO</t>
        </is>
      </c>
      <c r="L1693" t="n">
        <v>3602.29</v>
      </c>
      <c r="M1693" t="inlineStr">
        <is>
          <t>IBIRAPITANGA FASE 3</t>
        </is>
      </c>
      <c r="N1693" s="142">
        <f>DATE(YEAR(G1693),MONTH(G1693),1)</f>
        <v/>
      </c>
      <c r="O1693" s="132">
        <f>IF(G1693&gt;$K$3,"Futuro","Atraso")</f>
        <v/>
      </c>
      <c r="P1693">
        <f>12*(YEAR(G1693)-YEAR($K$3))+(MONTH(G1693)-MONTH($K$3))</f>
        <v/>
      </c>
      <c r="Q1693" s="366">
        <f>IF(M1693="IBIRAPITANGA FASE 3",IF(O1693="Atraso",L1693,L1693/(1+$I$2)^P1693),IF(O1693="Atraso",L1693,L1693/(1+$I$1)^P1693))</f>
        <v/>
      </c>
      <c r="R1693">
        <f>IF(O1693="Atraso",$K$3-G1693,0)</f>
        <v/>
      </c>
      <c r="S1693">
        <f>IF(R1693&lt;=15,"Até 15",IF(R1693&lt;=30,"Entre 15 e 30",IF(R1693&lt;=60,"Entre 30 e 60",IF(R1693&lt;=90,"Entre 60 e 90",IF(R1693&lt;=120,"Entre 90 e 120",IF(R1693&lt;=150,"Entre 120 e 150",IF(R1693&lt;=180,"Entre 150 e 180","Superior a 180")))))))</f>
        <v/>
      </c>
    </row>
    <row r="1694">
      <c r="A1694" t="inlineStr">
        <is>
          <t>Q06L019</t>
        </is>
      </c>
      <c r="B1694" t="inlineStr">
        <is>
          <t>LUIZ FELIPE ESTEVES SOARES FIGUEIREDO</t>
        </is>
      </c>
      <c r="C1694" t="n">
        <v>1</v>
      </c>
      <c r="D1694" t="inlineStr">
        <is>
          <t>IPCA</t>
        </is>
      </c>
      <c r="E1694" t="n">
        <v>0.009488792934583046</v>
      </c>
      <c r="F1694" t="inlineStr">
        <is>
          <t>MENSAL</t>
        </is>
      </c>
      <c r="G1694" t="n">
        <v>44788</v>
      </c>
      <c r="H1694" t="n">
        <v>44788</v>
      </c>
      <c r="I1694" t="n">
        <v>42</v>
      </c>
      <c r="J1694" t="inlineStr">
        <is>
          <t>CARTEIRA</t>
        </is>
      </c>
      <c r="K1694" t="inlineStr">
        <is>
          <t>CONTRATO</t>
        </is>
      </c>
      <c r="L1694" t="n">
        <v>3537.11</v>
      </c>
      <c r="M1694" t="inlineStr">
        <is>
          <t>IBIRAPITANGA FASE 3</t>
        </is>
      </c>
      <c r="N1694" s="142">
        <f>DATE(YEAR(G1694),MONTH(G1694),1)</f>
        <v/>
      </c>
      <c r="O1694" s="132">
        <f>IF(G1694&gt;$K$3,"Futuro","Atraso")</f>
        <v/>
      </c>
      <c r="P1694">
        <f>12*(YEAR(G1694)-YEAR($K$3))+(MONTH(G1694)-MONTH($K$3))</f>
        <v/>
      </c>
      <c r="Q1694" s="366">
        <f>IF(M1694="IBIRAPITANGA FASE 3",IF(O1694="Atraso",L1694,L1694/(1+$I$2)^P1694),IF(O1694="Atraso",L1694,L1694/(1+$I$1)^P1694))</f>
        <v/>
      </c>
      <c r="R1694">
        <f>IF(O1694="Atraso",$K$3-G1694,0)</f>
        <v/>
      </c>
      <c r="S1694">
        <f>IF(R1694&lt;=15,"Até 15",IF(R1694&lt;=30,"Entre 15 e 30",IF(R1694&lt;=60,"Entre 30 e 60",IF(R1694&lt;=90,"Entre 60 e 90",IF(R1694&lt;=120,"Entre 90 e 120",IF(R1694&lt;=150,"Entre 120 e 150",IF(R1694&lt;=180,"Entre 150 e 180","Superior a 180")))))))</f>
        <v/>
      </c>
    </row>
    <row r="1695">
      <c r="A1695" t="inlineStr">
        <is>
          <t>Q06L019</t>
        </is>
      </c>
      <c r="B1695" t="inlineStr">
        <is>
          <t>LUIZ FELIPE ESTEVES SOARES FIGUEIREDO</t>
        </is>
      </c>
      <c r="C1695" t="n">
        <v>1</v>
      </c>
      <c r="D1695" t="inlineStr">
        <is>
          <t>IPCA</t>
        </is>
      </c>
      <c r="E1695" t="n">
        <v>0.009488792934583046</v>
      </c>
      <c r="F1695" t="inlineStr">
        <is>
          <t>MENSAL</t>
        </is>
      </c>
      <c r="G1695" t="n">
        <v>44819</v>
      </c>
      <c r="H1695" t="n">
        <v>44819</v>
      </c>
      <c r="I1695" t="n">
        <v>43</v>
      </c>
      <c r="J1695" t="inlineStr">
        <is>
          <t>CARTEIRA</t>
        </is>
      </c>
      <c r="K1695" t="inlineStr">
        <is>
          <t>CONTRATO</t>
        </is>
      </c>
      <c r="L1695" t="n">
        <v>3472.85</v>
      </c>
      <c r="M1695" t="inlineStr">
        <is>
          <t>IBIRAPITANGA FASE 3</t>
        </is>
      </c>
      <c r="N1695" s="142">
        <f>DATE(YEAR(G1695),MONTH(G1695),1)</f>
        <v/>
      </c>
      <c r="O1695" s="132">
        <f>IF(G1695&gt;$K$3,"Futuro","Atraso")</f>
        <v/>
      </c>
      <c r="P1695">
        <f>12*(YEAR(G1695)-YEAR($K$3))+(MONTH(G1695)-MONTH($K$3))</f>
        <v/>
      </c>
      <c r="Q1695" s="366">
        <f>IF(M1695="IBIRAPITANGA FASE 3",IF(O1695="Atraso",L1695,L1695/(1+$I$2)^P1695),IF(O1695="Atraso",L1695,L1695/(1+$I$1)^P1695))</f>
        <v/>
      </c>
      <c r="R1695">
        <f>IF(O1695="Atraso",$K$3-G1695,0)</f>
        <v/>
      </c>
      <c r="S1695">
        <f>IF(R1695&lt;=15,"Até 15",IF(R1695&lt;=30,"Entre 15 e 30",IF(R1695&lt;=60,"Entre 30 e 60",IF(R1695&lt;=90,"Entre 60 e 90",IF(R1695&lt;=120,"Entre 90 e 120",IF(R1695&lt;=150,"Entre 120 e 150",IF(R1695&lt;=180,"Entre 150 e 180","Superior a 180")))))))</f>
        <v/>
      </c>
    </row>
    <row r="1696">
      <c r="A1696" t="inlineStr">
        <is>
          <t>Q06L019</t>
        </is>
      </c>
      <c r="B1696" t="inlineStr">
        <is>
          <t>LUIZ FELIPE ESTEVES SOARES FIGUEIREDO</t>
        </is>
      </c>
      <c r="C1696" t="n">
        <v>1</v>
      </c>
      <c r="D1696" t="inlineStr">
        <is>
          <t>IPCA</t>
        </is>
      </c>
      <c r="E1696" t="n">
        <v>0.009488792934583046</v>
      </c>
      <c r="F1696" t="inlineStr">
        <is>
          <t>MENSAL</t>
        </is>
      </c>
      <c r="G1696" t="n">
        <v>44849</v>
      </c>
      <c r="H1696" t="n">
        <v>44849</v>
      </c>
      <c r="I1696" t="n">
        <v>44</v>
      </c>
      <c r="J1696" t="inlineStr">
        <is>
          <t>CARTEIRA</t>
        </is>
      </c>
      <c r="K1696" t="inlineStr">
        <is>
          <t>CONTRATO</t>
        </is>
      </c>
      <c r="L1696" t="n">
        <v>3410.48</v>
      </c>
      <c r="M1696" t="inlineStr">
        <is>
          <t>IBIRAPITANGA FASE 3</t>
        </is>
      </c>
      <c r="N1696" s="142">
        <f>DATE(YEAR(G1696),MONTH(G1696),1)</f>
        <v/>
      </c>
      <c r="O1696" s="132">
        <f>IF(G1696&gt;$K$3,"Futuro","Atraso")</f>
        <v/>
      </c>
      <c r="P1696">
        <f>12*(YEAR(G1696)-YEAR($K$3))+(MONTH(G1696)-MONTH($K$3))</f>
        <v/>
      </c>
      <c r="Q1696" s="366">
        <f>IF(M1696="IBIRAPITANGA FASE 3",IF(O1696="Atraso",L1696,L1696/(1+$I$2)^P1696),IF(O1696="Atraso",L1696,L1696/(1+$I$1)^P1696))</f>
        <v/>
      </c>
      <c r="R1696">
        <f>IF(O1696="Atraso",$K$3-G1696,0)</f>
        <v/>
      </c>
      <c r="S1696">
        <f>IF(R1696&lt;=15,"Até 15",IF(R1696&lt;=30,"Entre 15 e 30",IF(R1696&lt;=60,"Entre 30 e 60",IF(R1696&lt;=90,"Entre 60 e 90",IF(R1696&lt;=120,"Entre 90 e 120",IF(R1696&lt;=150,"Entre 120 e 150",IF(R1696&lt;=180,"Entre 150 e 180","Superior a 180")))))))</f>
        <v/>
      </c>
    </row>
    <row r="1697">
      <c r="A1697" t="inlineStr">
        <is>
          <t>Q06L019</t>
        </is>
      </c>
      <c r="B1697" t="inlineStr">
        <is>
          <t>LUIZ FELIPE ESTEVES SOARES FIGUEIREDO</t>
        </is>
      </c>
      <c r="C1697" t="n">
        <v>1</v>
      </c>
      <c r="D1697" t="inlineStr">
        <is>
          <t>IPCA</t>
        </is>
      </c>
      <c r="E1697" t="n">
        <v>0.009488792934583046</v>
      </c>
      <c r="F1697" t="inlineStr">
        <is>
          <t>MENSAL</t>
        </is>
      </c>
      <c r="G1697" t="n">
        <v>44880</v>
      </c>
      <c r="H1697" t="n">
        <v>44880</v>
      </c>
      <c r="I1697" t="n">
        <v>45</v>
      </c>
      <c r="J1697" t="inlineStr">
        <is>
          <t>CARTEIRA</t>
        </is>
      </c>
      <c r="K1697" t="inlineStr">
        <is>
          <t>CONTRATO</t>
        </is>
      </c>
      <c r="L1697" t="n">
        <v>3347.98</v>
      </c>
      <c r="M1697" t="inlineStr">
        <is>
          <t>IBIRAPITANGA FASE 3</t>
        </is>
      </c>
      <c r="N1697" s="142">
        <f>DATE(YEAR(G1697),MONTH(G1697),1)</f>
        <v/>
      </c>
      <c r="O1697" s="132">
        <f>IF(G1697&gt;$K$3,"Futuro","Atraso")</f>
        <v/>
      </c>
      <c r="P1697">
        <f>12*(YEAR(G1697)-YEAR($K$3))+(MONTH(G1697)-MONTH($K$3))</f>
        <v/>
      </c>
      <c r="Q1697" s="366">
        <f>IF(M1697="IBIRAPITANGA FASE 3",IF(O1697="Atraso",L1697,L1697/(1+$I$2)^P1697),IF(O1697="Atraso",L1697,L1697/(1+$I$1)^P1697))</f>
        <v/>
      </c>
      <c r="R1697">
        <f>IF(O1697="Atraso",$K$3-G1697,0)</f>
        <v/>
      </c>
      <c r="S1697">
        <f>IF(R1697&lt;=15,"Até 15",IF(R1697&lt;=30,"Entre 15 e 30",IF(R1697&lt;=60,"Entre 30 e 60",IF(R1697&lt;=90,"Entre 60 e 90",IF(R1697&lt;=120,"Entre 90 e 120",IF(R1697&lt;=150,"Entre 120 e 150",IF(R1697&lt;=180,"Entre 150 e 180","Superior a 180")))))))</f>
        <v/>
      </c>
    </row>
    <row r="1698">
      <c r="A1698" t="inlineStr">
        <is>
          <t>Q06L019</t>
        </is>
      </c>
      <c r="B1698" t="inlineStr">
        <is>
          <t>LUIZ FELIPE ESTEVES SOARES FIGUEIREDO</t>
        </is>
      </c>
      <c r="C1698" t="n">
        <v>1</v>
      </c>
      <c r="D1698" t="inlineStr">
        <is>
          <t>IPCA</t>
        </is>
      </c>
      <c r="E1698" t="n">
        <v>0.009488792934583046</v>
      </c>
      <c r="F1698" t="inlineStr">
        <is>
          <t>MENSAL</t>
        </is>
      </c>
      <c r="G1698" t="n">
        <v>44910</v>
      </c>
      <c r="H1698" t="n">
        <v>44910</v>
      </c>
      <c r="I1698" t="n">
        <v>46</v>
      </c>
      <c r="J1698" t="inlineStr">
        <is>
          <t>CARTEIRA</t>
        </is>
      </c>
      <c r="K1698" t="inlineStr">
        <is>
          <t>CONTRATO</t>
        </is>
      </c>
      <c r="L1698" t="n">
        <v>3287.34</v>
      </c>
      <c r="M1698" t="inlineStr">
        <is>
          <t>IBIRAPITANGA FASE 3</t>
        </is>
      </c>
      <c r="N1698" s="142">
        <f>DATE(YEAR(G1698),MONTH(G1698),1)</f>
        <v/>
      </c>
      <c r="O1698" s="132">
        <f>IF(G1698&gt;$K$3,"Futuro","Atraso")</f>
        <v/>
      </c>
      <c r="P1698">
        <f>12*(YEAR(G1698)-YEAR($K$3))+(MONTH(G1698)-MONTH($K$3))</f>
        <v/>
      </c>
      <c r="Q1698" s="366">
        <f>IF(M1698="IBIRAPITANGA FASE 3",IF(O1698="Atraso",L1698,L1698/(1+$I$2)^P1698),IF(O1698="Atraso",L1698,L1698/(1+$I$1)^P1698))</f>
        <v/>
      </c>
      <c r="R1698">
        <f>IF(O1698="Atraso",$K$3-G1698,0)</f>
        <v/>
      </c>
      <c r="S1698">
        <f>IF(R1698&lt;=15,"Até 15",IF(R1698&lt;=30,"Entre 15 e 30",IF(R1698&lt;=60,"Entre 30 e 60",IF(R1698&lt;=90,"Entre 60 e 90",IF(R1698&lt;=120,"Entre 90 e 120",IF(R1698&lt;=150,"Entre 120 e 150",IF(R1698&lt;=180,"Entre 150 e 180","Superior a 180")))))))</f>
        <v/>
      </c>
    </row>
    <row r="1699">
      <c r="A1699" t="inlineStr">
        <is>
          <t>Q06L019</t>
        </is>
      </c>
      <c r="B1699" t="inlineStr">
        <is>
          <t>LUIZ FELIPE ESTEVES SOARES FIGUEIREDO</t>
        </is>
      </c>
      <c r="C1699" t="n">
        <v>1</v>
      </c>
      <c r="D1699" t="inlineStr">
        <is>
          <t>IPCA</t>
        </is>
      </c>
      <c r="E1699" t="n">
        <v>0.009488792934583046</v>
      </c>
      <c r="F1699" t="inlineStr">
        <is>
          <t>MENSAL</t>
        </is>
      </c>
      <c r="G1699" t="n">
        <v>44941</v>
      </c>
      <c r="H1699" t="n">
        <v>44941</v>
      </c>
      <c r="I1699" t="n">
        <v>47</v>
      </c>
      <c r="J1699" t="inlineStr">
        <is>
          <t>CARTEIRA</t>
        </is>
      </c>
      <c r="K1699" t="inlineStr">
        <is>
          <t>CONTRATO</t>
        </is>
      </c>
      <c r="L1699" t="n">
        <v>3226.58</v>
      </c>
      <c r="M1699" t="inlineStr">
        <is>
          <t>IBIRAPITANGA FASE 3</t>
        </is>
      </c>
      <c r="N1699" s="142">
        <f>DATE(YEAR(G1699),MONTH(G1699),1)</f>
        <v/>
      </c>
      <c r="O1699" s="132">
        <f>IF(G1699&gt;$K$3,"Futuro","Atraso")</f>
        <v/>
      </c>
      <c r="P1699">
        <f>12*(YEAR(G1699)-YEAR($K$3))+(MONTH(G1699)-MONTH($K$3))</f>
        <v/>
      </c>
      <c r="Q1699" s="366">
        <f>IF(M1699="IBIRAPITANGA FASE 3",IF(O1699="Atraso",L1699,L1699/(1+$I$2)^P1699),IF(O1699="Atraso",L1699,L1699/(1+$I$1)^P1699))</f>
        <v/>
      </c>
      <c r="R1699">
        <f>IF(O1699="Atraso",$K$3-G1699,0)</f>
        <v/>
      </c>
      <c r="S1699">
        <f>IF(R1699&lt;=15,"Até 15",IF(R1699&lt;=30,"Entre 15 e 30",IF(R1699&lt;=60,"Entre 30 e 60",IF(R1699&lt;=90,"Entre 60 e 90",IF(R1699&lt;=120,"Entre 90 e 120",IF(R1699&lt;=150,"Entre 120 e 150",IF(R1699&lt;=180,"Entre 150 e 180","Superior a 180")))))))</f>
        <v/>
      </c>
    </row>
    <row r="1700">
      <c r="A1700" t="inlineStr">
        <is>
          <t>Q06L019</t>
        </is>
      </c>
      <c r="B1700" t="inlineStr">
        <is>
          <t>LUIZ FELIPE ESTEVES SOARES FIGUEIREDO</t>
        </is>
      </c>
      <c r="C1700" t="n">
        <v>1</v>
      </c>
      <c r="D1700" t="inlineStr">
        <is>
          <t>IPCA</t>
        </is>
      </c>
      <c r="E1700" t="n">
        <v>0.009488792934583046</v>
      </c>
      <c r="F1700" t="inlineStr">
        <is>
          <t>MENSAL</t>
        </is>
      </c>
      <c r="G1700" t="n">
        <v>44972</v>
      </c>
      <c r="H1700" t="n">
        <v>44972</v>
      </c>
      <c r="I1700" t="n">
        <v>48</v>
      </c>
      <c r="J1700" t="inlineStr">
        <is>
          <t>CARTEIRA</t>
        </is>
      </c>
      <c r="K1700" t="inlineStr">
        <is>
          <t>CONTRATO</t>
        </is>
      </c>
      <c r="L1700" t="n">
        <v>3166.65</v>
      </c>
      <c r="M1700" t="inlineStr">
        <is>
          <t>IBIRAPITANGA FASE 3</t>
        </is>
      </c>
      <c r="N1700" s="142">
        <f>DATE(YEAR(G1700),MONTH(G1700),1)</f>
        <v/>
      </c>
      <c r="O1700" s="132">
        <f>IF(G1700&gt;$K$3,"Futuro","Atraso")</f>
        <v/>
      </c>
      <c r="P1700">
        <f>12*(YEAR(G1700)-YEAR($K$3))+(MONTH(G1700)-MONTH($K$3))</f>
        <v/>
      </c>
      <c r="Q1700" s="366">
        <f>IF(M1700="IBIRAPITANGA FASE 3",IF(O1700="Atraso",L1700,L1700/(1+$I$2)^P1700),IF(O1700="Atraso",L1700,L1700/(1+$I$1)^P1700))</f>
        <v/>
      </c>
      <c r="R1700">
        <f>IF(O1700="Atraso",$K$3-G1700,0)</f>
        <v/>
      </c>
      <c r="S1700">
        <f>IF(R1700&lt;=15,"Até 15",IF(R1700&lt;=30,"Entre 15 e 30",IF(R1700&lt;=60,"Entre 30 e 60",IF(R1700&lt;=90,"Entre 60 e 90",IF(R1700&lt;=120,"Entre 90 e 120",IF(R1700&lt;=150,"Entre 120 e 150",IF(R1700&lt;=180,"Entre 150 e 180","Superior a 180")))))))</f>
        <v/>
      </c>
    </row>
    <row r="1701">
      <c r="A1701" t="inlineStr">
        <is>
          <t>Q06L019</t>
        </is>
      </c>
      <c r="B1701" t="inlineStr">
        <is>
          <t>LUIZ FELIPE ESTEVES SOARES FIGUEIREDO</t>
        </is>
      </c>
      <c r="C1701" t="n">
        <v>1</v>
      </c>
      <c r="D1701" t="inlineStr">
        <is>
          <t>IPCA</t>
        </is>
      </c>
      <c r="E1701" t="n">
        <v>0.009488792934583046</v>
      </c>
      <c r="F1701" t="inlineStr">
        <is>
          <t>MENSAL</t>
        </is>
      </c>
      <c r="G1701" t="n">
        <v>45000</v>
      </c>
      <c r="H1701" t="n">
        <v>45000</v>
      </c>
      <c r="I1701" t="n">
        <v>49</v>
      </c>
      <c r="J1701" t="inlineStr">
        <is>
          <t>CARTEIRA</t>
        </is>
      </c>
      <c r="K1701" t="inlineStr">
        <is>
          <t>CONTRATO</t>
        </is>
      </c>
      <c r="L1701" t="n">
        <v>3110.43</v>
      </c>
      <c r="M1701" t="inlineStr">
        <is>
          <t>IBIRAPITANGA FASE 3</t>
        </is>
      </c>
      <c r="N1701" s="142">
        <f>DATE(YEAR(G1701),MONTH(G1701),1)</f>
        <v/>
      </c>
      <c r="O1701" s="132">
        <f>IF(G1701&gt;$K$3,"Futuro","Atraso")</f>
        <v/>
      </c>
      <c r="P1701">
        <f>12*(YEAR(G1701)-YEAR($K$3))+(MONTH(G1701)-MONTH($K$3))</f>
        <v/>
      </c>
      <c r="Q1701" s="366">
        <f>IF(M1701="IBIRAPITANGA FASE 3",IF(O1701="Atraso",L1701,L1701/(1+$I$2)^P1701),IF(O1701="Atraso",L1701,L1701/(1+$I$1)^P1701))</f>
        <v/>
      </c>
      <c r="R1701">
        <f>IF(O1701="Atraso",$K$3-G1701,0)</f>
        <v/>
      </c>
      <c r="S1701">
        <f>IF(R1701&lt;=15,"Até 15",IF(R1701&lt;=30,"Entre 15 e 30",IF(R1701&lt;=60,"Entre 30 e 60",IF(R1701&lt;=90,"Entre 60 e 90",IF(R1701&lt;=120,"Entre 90 e 120",IF(R1701&lt;=150,"Entre 120 e 150",IF(R1701&lt;=180,"Entre 150 e 180","Superior a 180")))))))</f>
        <v/>
      </c>
    </row>
    <row r="1702">
      <c r="A1702" t="inlineStr">
        <is>
          <t>Q06L019</t>
        </is>
      </c>
      <c r="B1702" t="inlineStr">
        <is>
          <t>LUIZ FELIPE ESTEVES SOARES FIGUEIREDO</t>
        </is>
      </c>
      <c r="C1702" t="n">
        <v>1</v>
      </c>
      <c r="D1702" t="inlineStr">
        <is>
          <t>IPCA</t>
        </is>
      </c>
      <c r="E1702" t="n">
        <v>0.009488792934583046</v>
      </c>
      <c r="F1702" t="inlineStr">
        <is>
          <t>MENSAL</t>
        </is>
      </c>
      <c r="G1702" t="n">
        <v>45031</v>
      </c>
      <c r="H1702" t="n">
        <v>45031</v>
      </c>
      <c r="I1702" t="n">
        <v>50</v>
      </c>
      <c r="J1702" t="inlineStr">
        <is>
          <t>CARTEIRA</t>
        </is>
      </c>
      <c r="K1702" t="inlineStr">
        <is>
          <t>CONTRATO</t>
        </is>
      </c>
      <c r="L1702" t="n">
        <v>3052.15</v>
      </c>
      <c r="M1702" t="inlineStr">
        <is>
          <t>IBIRAPITANGA FASE 3</t>
        </is>
      </c>
      <c r="N1702" s="142">
        <f>DATE(YEAR(G1702),MONTH(G1702),1)</f>
        <v/>
      </c>
      <c r="O1702" s="132">
        <f>IF(G1702&gt;$K$3,"Futuro","Atraso")</f>
        <v/>
      </c>
      <c r="P1702">
        <f>12*(YEAR(G1702)-YEAR($K$3))+(MONTH(G1702)-MONTH($K$3))</f>
        <v/>
      </c>
      <c r="Q1702" s="366">
        <f>IF(M1702="IBIRAPITANGA FASE 3",IF(O1702="Atraso",L1702,L1702/(1+$I$2)^P1702),IF(O1702="Atraso",L1702,L1702/(1+$I$1)^P1702))</f>
        <v/>
      </c>
      <c r="R1702">
        <f>IF(O1702="Atraso",$K$3-G1702,0)</f>
        <v/>
      </c>
      <c r="S1702">
        <f>IF(R1702&lt;=15,"Até 15",IF(R1702&lt;=30,"Entre 15 e 30",IF(R1702&lt;=60,"Entre 30 e 60",IF(R1702&lt;=90,"Entre 60 e 90",IF(R1702&lt;=120,"Entre 90 e 120",IF(R1702&lt;=150,"Entre 120 e 150",IF(R1702&lt;=180,"Entre 150 e 180","Superior a 180")))))))</f>
        <v/>
      </c>
    </row>
    <row r="1703">
      <c r="A1703" t="inlineStr">
        <is>
          <t>Q06L019</t>
        </is>
      </c>
      <c r="B1703" t="inlineStr">
        <is>
          <t>LUIZ FELIPE ESTEVES SOARES FIGUEIREDO</t>
        </is>
      </c>
      <c r="C1703" t="n">
        <v>1</v>
      </c>
      <c r="D1703" t="inlineStr">
        <is>
          <t>IPCA</t>
        </is>
      </c>
      <c r="E1703" t="n">
        <v>0.009488792934583046</v>
      </c>
      <c r="F1703" t="inlineStr">
        <is>
          <t>MENSAL</t>
        </is>
      </c>
      <c r="G1703" t="n">
        <v>45061</v>
      </c>
      <c r="H1703" t="n">
        <v>45061</v>
      </c>
      <c r="I1703" t="n">
        <v>51</v>
      </c>
      <c r="J1703" t="inlineStr">
        <is>
          <t>CARTEIRA</t>
        </is>
      </c>
      <c r="K1703" t="inlineStr">
        <is>
          <t>CONTRATO</t>
        </is>
      </c>
      <c r="L1703" t="n">
        <v>2995.62</v>
      </c>
      <c r="M1703" t="inlineStr">
        <is>
          <t>IBIRAPITANGA FASE 3</t>
        </is>
      </c>
      <c r="N1703" s="142">
        <f>DATE(YEAR(G1703),MONTH(G1703),1)</f>
        <v/>
      </c>
      <c r="O1703" s="132">
        <f>IF(G1703&gt;$K$3,"Futuro","Atraso")</f>
        <v/>
      </c>
      <c r="P1703">
        <f>12*(YEAR(G1703)-YEAR($K$3))+(MONTH(G1703)-MONTH($K$3))</f>
        <v/>
      </c>
      <c r="Q1703" s="366">
        <f>IF(M1703="IBIRAPITANGA FASE 3",IF(O1703="Atraso",L1703,L1703/(1+$I$2)^P1703),IF(O1703="Atraso",L1703,L1703/(1+$I$1)^P1703))</f>
        <v/>
      </c>
      <c r="R1703">
        <f>IF(O1703="Atraso",$K$3-G1703,0)</f>
        <v/>
      </c>
      <c r="S1703">
        <f>IF(R1703&lt;=15,"Até 15",IF(R1703&lt;=30,"Entre 15 e 30",IF(R1703&lt;=60,"Entre 30 e 60",IF(R1703&lt;=90,"Entre 60 e 90",IF(R1703&lt;=120,"Entre 90 e 120",IF(R1703&lt;=150,"Entre 120 e 150",IF(R1703&lt;=180,"Entre 150 e 180","Superior a 180")))))))</f>
        <v/>
      </c>
    </row>
    <row r="1704">
      <c r="A1704" t="inlineStr">
        <is>
          <t>Q06L019</t>
        </is>
      </c>
      <c r="B1704" t="inlineStr">
        <is>
          <t>LUIZ FELIPE ESTEVES SOARES FIGUEIREDO</t>
        </is>
      </c>
      <c r="C1704" t="n">
        <v>1</v>
      </c>
      <c r="D1704" t="inlineStr">
        <is>
          <t>IPCA</t>
        </is>
      </c>
      <c r="E1704" t="n">
        <v>0.009488792934583046</v>
      </c>
      <c r="F1704" t="inlineStr">
        <is>
          <t>MENSAL</t>
        </is>
      </c>
      <c r="G1704" t="n">
        <v>45092</v>
      </c>
      <c r="H1704" t="n">
        <v>45092</v>
      </c>
      <c r="I1704" t="n">
        <v>52</v>
      </c>
      <c r="J1704" t="inlineStr">
        <is>
          <t>CARTEIRA</t>
        </is>
      </c>
      <c r="K1704" t="inlineStr">
        <is>
          <t>CONTRATO</t>
        </is>
      </c>
      <c r="L1704" t="n">
        <v>2938.98</v>
      </c>
      <c r="M1704" t="inlineStr">
        <is>
          <t>IBIRAPITANGA FASE 3</t>
        </is>
      </c>
      <c r="N1704" s="142">
        <f>DATE(YEAR(G1704),MONTH(G1704),1)</f>
        <v/>
      </c>
      <c r="O1704" s="132">
        <f>IF(G1704&gt;$K$3,"Futuro","Atraso")</f>
        <v/>
      </c>
      <c r="P1704">
        <f>12*(YEAR(G1704)-YEAR($K$3))+(MONTH(G1704)-MONTH($K$3))</f>
        <v/>
      </c>
      <c r="Q1704" s="366">
        <f>IF(M1704="IBIRAPITANGA FASE 3",IF(O1704="Atraso",L1704,L1704/(1+$I$2)^P1704),IF(O1704="Atraso",L1704,L1704/(1+$I$1)^P1704))</f>
        <v/>
      </c>
      <c r="R1704">
        <f>IF(O1704="Atraso",$K$3-G1704,0)</f>
        <v/>
      </c>
      <c r="S1704">
        <f>IF(R1704&lt;=15,"Até 15",IF(R1704&lt;=30,"Entre 15 e 30",IF(R1704&lt;=60,"Entre 30 e 60",IF(R1704&lt;=90,"Entre 60 e 90",IF(R1704&lt;=120,"Entre 90 e 120",IF(R1704&lt;=150,"Entre 120 e 150",IF(R1704&lt;=180,"Entre 150 e 180","Superior a 180")))))))</f>
        <v/>
      </c>
    </row>
    <row r="1705">
      <c r="A1705" t="inlineStr">
        <is>
          <t>Q06L019</t>
        </is>
      </c>
      <c r="B1705" t="inlineStr">
        <is>
          <t>LUIZ FELIPE ESTEVES SOARES FIGUEIREDO</t>
        </is>
      </c>
      <c r="C1705" t="n">
        <v>1</v>
      </c>
      <c r="D1705" t="inlineStr">
        <is>
          <t>IPCA</t>
        </is>
      </c>
      <c r="E1705" t="n">
        <v>0.009488792934583046</v>
      </c>
      <c r="F1705" t="inlineStr">
        <is>
          <t>MENSAL</t>
        </is>
      </c>
      <c r="G1705" t="n">
        <v>45122</v>
      </c>
      <c r="H1705" t="n">
        <v>45122</v>
      </c>
      <c r="I1705" t="n">
        <v>53</v>
      </c>
      <c r="J1705" t="inlineStr">
        <is>
          <t>CARTEIRA</t>
        </is>
      </c>
      <c r="K1705" t="inlineStr">
        <is>
          <t>CONTRATO</t>
        </is>
      </c>
      <c r="L1705" t="n">
        <v>2884.04</v>
      </c>
      <c r="M1705" t="inlineStr">
        <is>
          <t>IBIRAPITANGA FASE 3</t>
        </is>
      </c>
      <c r="N1705" s="142">
        <f>DATE(YEAR(G1705),MONTH(G1705),1)</f>
        <v/>
      </c>
      <c r="O1705" s="132">
        <f>IF(G1705&gt;$K$3,"Futuro","Atraso")</f>
        <v/>
      </c>
      <c r="P1705">
        <f>12*(YEAR(G1705)-YEAR($K$3))+(MONTH(G1705)-MONTH($K$3))</f>
        <v/>
      </c>
      <c r="Q1705" s="366">
        <f>IF(M1705="IBIRAPITANGA FASE 3",IF(O1705="Atraso",L1705,L1705/(1+$I$2)^P1705),IF(O1705="Atraso",L1705,L1705/(1+$I$1)^P1705))</f>
        <v/>
      </c>
      <c r="R1705">
        <f>IF(O1705="Atraso",$K$3-G1705,0)</f>
        <v/>
      </c>
      <c r="S1705">
        <f>IF(R1705&lt;=15,"Até 15",IF(R1705&lt;=30,"Entre 15 e 30",IF(R1705&lt;=60,"Entre 30 e 60",IF(R1705&lt;=90,"Entre 60 e 90",IF(R1705&lt;=120,"Entre 90 e 120",IF(R1705&lt;=150,"Entre 120 e 150",IF(R1705&lt;=180,"Entre 150 e 180","Superior a 180")))))))</f>
        <v/>
      </c>
    </row>
    <row r="1706">
      <c r="A1706" t="inlineStr">
        <is>
          <t>Q06L019</t>
        </is>
      </c>
      <c r="B1706" t="inlineStr">
        <is>
          <t>LUIZ FELIPE ESTEVES SOARES FIGUEIREDO</t>
        </is>
      </c>
      <c r="C1706" t="n">
        <v>1</v>
      </c>
      <c r="D1706" t="inlineStr">
        <is>
          <t>IPCA</t>
        </is>
      </c>
      <c r="E1706" t="n">
        <v>0.009488792934583046</v>
      </c>
      <c r="F1706" t="inlineStr">
        <is>
          <t>MENSAL</t>
        </is>
      </c>
      <c r="G1706" t="n">
        <v>45153</v>
      </c>
      <c r="H1706" t="n">
        <v>45153</v>
      </c>
      <c r="I1706" t="n">
        <v>54</v>
      </c>
      <c r="J1706" t="inlineStr">
        <is>
          <t>CARTEIRA</t>
        </is>
      </c>
      <c r="K1706" t="inlineStr">
        <is>
          <t>CONTRATO</t>
        </is>
      </c>
      <c r="L1706" t="n">
        <v>2828.98</v>
      </c>
      <c r="M1706" t="inlineStr">
        <is>
          <t>IBIRAPITANGA FASE 3</t>
        </is>
      </c>
      <c r="N1706" s="142">
        <f>DATE(YEAR(G1706),MONTH(G1706),1)</f>
        <v/>
      </c>
      <c r="O1706" s="132">
        <f>IF(G1706&gt;$K$3,"Futuro","Atraso")</f>
        <v/>
      </c>
      <c r="P1706">
        <f>12*(YEAR(G1706)-YEAR($K$3))+(MONTH(G1706)-MONTH($K$3))</f>
        <v/>
      </c>
      <c r="Q1706" s="366">
        <f>IF(M1706="IBIRAPITANGA FASE 3",IF(O1706="Atraso",L1706,L1706/(1+$I$2)^P1706),IF(O1706="Atraso",L1706,L1706/(1+$I$1)^P1706))</f>
        <v/>
      </c>
      <c r="R1706">
        <f>IF(O1706="Atraso",$K$3-G1706,0)</f>
        <v/>
      </c>
      <c r="S1706">
        <f>IF(R1706&lt;=15,"Até 15",IF(R1706&lt;=30,"Entre 15 e 30",IF(R1706&lt;=60,"Entre 30 e 60",IF(R1706&lt;=90,"Entre 60 e 90",IF(R1706&lt;=120,"Entre 90 e 120",IF(R1706&lt;=150,"Entre 120 e 150",IF(R1706&lt;=180,"Entre 150 e 180","Superior a 180")))))))</f>
        <v/>
      </c>
    </row>
    <row r="1707">
      <c r="A1707" t="inlineStr">
        <is>
          <t>Q06L019</t>
        </is>
      </c>
      <c r="B1707" t="inlineStr">
        <is>
          <t>LUIZ FELIPE ESTEVES SOARES FIGUEIREDO</t>
        </is>
      </c>
      <c r="C1707" t="n">
        <v>1</v>
      </c>
      <c r="D1707" t="inlineStr">
        <is>
          <t>IPCA</t>
        </is>
      </c>
      <c r="E1707" t="n">
        <v>0.009488792934583046</v>
      </c>
      <c r="F1707" t="inlineStr">
        <is>
          <t>MENSAL</t>
        </is>
      </c>
      <c r="G1707" t="n">
        <v>45184</v>
      </c>
      <c r="H1707" t="n">
        <v>45184</v>
      </c>
      <c r="I1707" t="n">
        <v>55</v>
      </c>
      <c r="J1707" t="inlineStr">
        <is>
          <t>CARTEIRA</t>
        </is>
      </c>
      <c r="K1707" t="inlineStr">
        <is>
          <t>CONTRATO</t>
        </is>
      </c>
      <c r="L1707" t="n">
        <v>2774.68</v>
      </c>
      <c r="M1707" t="inlineStr">
        <is>
          <t>IBIRAPITANGA FASE 3</t>
        </is>
      </c>
      <c r="N1707" s="142">
        <f>DATE(YEAR(G1707),MONTH(G1707),1)</f>
        <v/>
      </c>
      <c r="O1707" s="132">
        <f>IF(G1707&gt;$K$3,"Futuro","Atraso")</f>
        <v/>
      </c>
      <c r="P1707">
        <f>12*(YEAR(G1707)-YEAR($K$3))+(MONTH(G1707)-MONTH($K$3))</f>
        <v/>
      </c>
      <c r="Q1707" s="366">
        <f>IF(M1707="IBIRAPITANGA FASE 3",IF(O1707="Atraso",L1707,L1707/(1+$I$2)^P1707),IF(O1707="Atraso",L1707,L1707/(1+$I$1)^P1707))</f>
        <v/>
      </c>
      <c r="R1707">
        <f>IF(O1707="Atraso",$K$3-G1707,0)</f>
        <v/>
      </c>
      <c r="S1707">
        <f>IF(R1707&lt;=15,"Até 15",IF(R1707&lt;=30,"Entre 15 e 30",IF(R1707&lt;=60,"Entre 30 e 60",IF(R1707&lt;=90,"Entre 60 e 90",IF(R1707&lt;=120,"Entre 90 e 120",IF(R1707&lt;=150,"Entre 120 e 150",IF(R1707&lt;=180,"Entre 150 e 180","Superior a 180")))))))</f>
        <v/>
      </c>
    </row>
    <row r="1708">
      <c r="A1708" t="inlineStr">
        <is>
          <t>Q06L019</t>
        </is>
      </c>
      <c r="B1708" t="inlineStr">
        <is>
          <t>LUIZ FELIPE ESTEVES SOARES FIGUEIREDO</t>
        </is>
      </c>
      <c r="C1708" t="n">
        <v>1</v>
      </c>
      <c r="D1708" t="inlineStr">
        <is>
          <t>IPCA</t>
        </is>
      </c>
      <c r="E1708" t="n">
        <v>0.009488792934583046</v>
      </c>
      <c r="F1708" t="inlineStr">
        <is>
          <t>MENSAL</t>
        </is>
      </c>
      <c r="G1708" t="n">
        <v>45214</v>
      </c>
      <c r="H1708" t="n">
        <v>45214</v>
      </c>
      <c r="I1708" t="n">
        <v>56</v>
      </c>
      <c r="J1708" t="inlineStr">
        <is>
          <t>CARTEIRA</t>
        </is>
      </c>
      <c r="K1708" t="inlineStr">
        <is>
          <t>CONTRATO</t>
        </is>
      </c>
      <c r="L1708" t="n">
        <v>2722.07</v>
      </c>
      <c r="M1708" t="inlineStr">
        <is>
          <t>IBIRAPITANGA FASE 3</t>
        </is>
      </c>
      <c r="N1708" s="142">
        <f>DATE(YEAR(G1708),MONTH(G1708),1)</f>
        <v/>
      </c>
      <c r="O1708" s="132">
        <f>IF(G1708&gt;$K$3,"Futuro","Atraso")</f>
        <v/>
      </c>
      <c r="P1708">
        <f>12*(YEAR(G1708)-YEAR($K$3))+(MONTH(G1708)-MONTH($K$3))</f>
        <v/>
      </c>
      <c r="Q1708" s="366">
        <f>IF(M1708="IBIRAPITANGA FASE 3",IF(O1708="Atraso",L1708,L1708/(1+$I$2)^P1708),IF(O1708="Atraso",L1708,L1708/(1+$I$1)^P1708))</f>
        <v/>
      </c>
      <c r="R1708">
        <f>IF(O1708="Atraso",$K$3-G1708,0)</f>
        <v/>
      </c>
      <c r="S1708">
        <f>IF(R1708&lt;=15,"Até 15",IF(R1708&lt;=30,"Entre 15 e 30",IF(R1708&lt;=60,"Entre 30 e 60",IF(R1708&lt;=90,"Entre 60 e 90",IF(R1708&lt;=120,"Entre 90 e 120",IF(R1708&lt;=150,"Entre 120 e 150",IF(R1708&lt;=180,"Entre 150 e 180","Superior a 180")))))))</f>
        <v/>
      </c>
    </row>
    <row r="1709">
      <c r="A1709" t="inlineStr">
        <is>
          <t>Q06L019</t>
        </is>
      </c>
      <c r="B1709" t="inlineStr">
        <is>
          <t>LUIZ FELIPE ESTEVES SOARES FIGUEIREDO</t>
        </is>
      </c>
      <c r="C1709" t="n">
        <v>1</v>
      </c>
      <c r="D1709" t="inlineStr">
        <is>
          <t>IPCA</t>
        </is>
      </c>
      <c r="E1709" t="n">
        <v>0.009488792934583046</v>
      </c>
      <c r="F1709" t="inlineStr">
        <is>
          <t>MENSAL</t>
        </is>
      </c>
      <c r="G1709" t="n">
        <v>45245</v>
      </c>
      <c r="H1709" t="n">
        <v>45245</v>
      </c>
      <c r="I1709" t="n">
        <v>57</v>
      </c>
      <c r="J1709" t="inlineStr">
        <is>
          <t>CARTEIRA</t>
        </is>
      </c>
      <c r="K1709" t="inlineStr">
        <is>
          <t>CONTRATO</t>
        </is>
      </c>
      <c r="L1709" t="n">
        <v>2658.45</v>
      </c>
      <c r="M1709" t="inlineStr">
        <is>
          <t>IBIRAPITANGA FASE 3</t>
        </is>
      </c>
      <c r="N1709" s="142">
        <f>DATE(YEAR(G1709),MONTH(G1709),1)</f>
        <v/>
      </c>
      <c r="O1709" s="132">
        <f>IF(G1709&gt;$K$3,"Futuro","Atraso")</f>
        <v/>
      </c>
      <c r="P1709">
        <f>12*(YEAR(G1709)-YEAR($K$3))+(MONTH(G1709)-MONTH($K$3))</f>
        <v/>
      </c>
      <c r="Q1709" s="366">
        <f>IF(M1709="IBIRAPITANGA FASE 3",IF(O1709="Atraso",L1709,L1709/(1+$I$2)^P1709),IF(O1709="Atraso",L1709,L1709/(1+$I$1)^P1709))</f>
        <v/>
      </c>
      <c r="R1709">
        <f>IF(O1709="Atraso",$K$3-G1709,0)</f>
        <v/>
      </c>
      <c r="S1709">
        <f>IF(R1709&lt;=15,"Até 15",IF(R1709&lt;=30,"Entre 15 e 30",IF(R1709&lt;=60,"Entre 30 e 60",IF(R1709&lt;=90,"Entre 60 e 90",IF(R1709&lt;=120,"Entre 90 e 120",IF(R1709&lt;=150,"Entre 120 e 150",IF(R1709&lt;=180,"Entre 150 e 180","Superior a 180")))))))</f>
        <v/>
      </c>
    </row>
    <row r="1710">
      <c r="A1710" t="inlineStr">
        <is>
          <t>Q06L019</t>
        </is>
      </c>
      <c r="B1710" t="inlineStr">
        <is>
          <t>LUIZ FELIPE ESTEVES SOARES FIGUEIREDO</t>
        </is>
      </c>
      <c r="C1710" t="n">
        <v>1</v>
      </c>
      <c r="D1710" t="inlineStr">
        <is>
          <t>IPCA</t>
        </is>
      </c>
      <c r="E1710" t="n">
        <v>0.009488792934583046</v>
      </c>
      <c r="F1710" t="inlineStr">
        <is>
          <t>MENSAL</t>
        </is>
      </c>
      <c r="G1710" t="n">
        <v>45275</v>
      </c>
      <c r="H1710" t="n">
        <v>45275</v>
      </c>
      <c r="I1710" t="n">
        <v>58</v>
      </c>
      <c r="J1710" t="inlineStr">
        <is>
          <t>CARTEIRA</t>
        </is>
      </c>
      <c r="K1710" t="inlineStr">
        <is>
          <t>CONTRATO</t>
        </is>
      </c>
      <c r="L1710" t="n">
        <v>2658.45</v>
      </c>
      <c r="M1710" t="inlineStr">
        <is>
          <t>IBIRAPITANGA FASE 3</t>
        </is>
      </c>
      <c r="N1710" s="142">
        <f>DATE(YEAR(G1710),MONTH(G1710),1)</f>
        <v/>
      </c>
      <c r="O1710" s="132">
        <f>IF(G1710&gt;$K$3,"Futuro","Atraso")</f>
        <v/>
      </c>
      <c r="P1710">
        <f>12*(YEAR(G1710)-YEAR($K$3))+(MONTH(G1710)-MONTH($K$3))</f>
        <v/>
      </c>
      <c r="Q1710" s="366">
        <f>IF(M1710="IBIRAPITANGA FASE 3",IF(O1710="Atraso",L1710,L1710/(1+$I$2)^P1710),IF(O1710="Atraso",L1710,L1710/(1+$I$1)^P1710))</f>
        <v/>
      </c>
      <c r="R1710">
        <f>IF(O1710="Atraso",$K$3-G1710,0)</f>
        <v/>
      </c>
      <c r="S1710">
        <f>IF(R1710&lt;=15,"Até 15",IF(R1710&lt;=30,"Entre 15 e 30",IF(R1710&lt;=60,"Entre 30 e 60",IF(R1710&lt;=90,"Entre 60 e 90",IF(R1710&lt;=120,"Entre 90 e 120",IF(R1710&lt;=150,"Entre 120 e 150",IF(R1710&lt;=180,"Entre 150 e 180","Superior a 180")))))))</f>
        <v/>
      </c>
    </row>
    <row r="1711">
      <c r="A1711" t="inlineStr">
        <is>
          <t>Q06L019</t>
        </is>
      </c>
      <c r="B1711" t="inlineStr">
        <is>
          <t>LUIZ FELIPE ESTEVES SOARES FIGUEIREDO</t>
        </is>
      </c>
      <c r="C1711" t="n">
        <v>1</v>
      </c>
      <c r="D1711" t="inlineStr">
        <is>
          <t>IPCA</t>
        </is>
      </c>
      <c r="E1711" t="n">
        <v>0.009488792934583046</v>
      </c>
      <c r="F1711" t="inlineStr">
        <is>
          <t>MENSAL</t>
        </is>
      </c>
      <c r="G1711" t="n">
        <v>45306</v>
      </c>
      <c r="H1711" t="n">
        <v>45306</v>
      </c>
      <c r="I1711" t="n">
        <v>59</v>
      </c>
      <c r="J1711" t="inlineStr">
        <is>
          <t>CARTEIRA</t>
        </is>
      </c>
      <c r="K1711" t="inlineStr">
        <is>
          <t>CONTRATO</t>
        </is>
      </c>
      <c r="L1711" t="n">
        <v>2658.45</v>
      </c>
      <c r="M1711" t="inlineStr">
        <is>
          <t>IBIRAPITANGA FASE 3</t>
        </is>
      </c>
      <c r="N1711" s="142">
        <f>DATE(YEAR(G1711),MONTH(G1711),1)</f>
        <v/>
      </c>
      <c r="O1711" s="132">
        <f>IF(G1711&gt;$K$3,"Futuro","Atraso")</f>
        <v/>
      </c>
      <c r="P1711">
        <f>12*(YEAR(G1711)-YEAR($K$3))+(MONTH(G1711)-MONTH($K$3))</f>
        <v/>
      </c>
      <c r="Q1711" s="366">
        <f>IF(M1711="IBIRAPITANGA FASE 3",IF(O1711="Atraso",L1711,L1711/(1+$I$2)^P1711),IF(O1711="Atraso",L1711,L1711/(1+$I$1)^P1711))</f>
        <v/>
      </c>
      <c r="R1711">
        <f>IF(O1711="Atraso",$K$3-G1711,0)</f>
        <v/>
      </c>
      <c r="S1711">
        <f>IF(R1711&lt;=15,"Até 15",IF(R1711&lt;=30,"Entre 15 e 30",IF(R1711&lt;=60,"Entre 30 e 60",IF(R1711&lt;=90,"Entre 60 e 90",IF(R1711&lt;=120,"Entre 90 e 120",IF(R1711&lt;=150,"Entre 120 e 150",IF(R1711&lt;=180,"Entre 150 e 180","Superior a 180")))))))</f>
        <v/>
      </c>
    </row>
    <row r="1712">
      <c r="A1712" t="inlineStr">
        <is>
          <t>Q06L019</t>
        </is>
      </c>
      <c r="B1712" t="inlineStr">
        <is>
          <t>LUIZ FELIPE ESTEVES SOARES FIGUEIREDO</t>
        </is>
      </c>
      <c r="C1712" t="n">
        <v>1</v>
      </c>
      <c r="D1712" t="inlineStr">
        <is>
          <t>IPCA</t>
        </is>
      </c>
      <c r="E1712" t="n">
        <v>0.009488792934583046</v>
      </c>
      <c r="F1712" t="inlineStr">
        <is>
          <t>MENSAL</t>
        </is>
      </c>
      <c r="G1712" t="n">
        <v>45337</v>
      </c>
      <c r="H1712" t="n">
        <v>45337</v>
      </c>
      <c r="I1712" t="n">
        <v>60</v>
      </c>
      <c r="J1712" t="inlineStr">
        <is>
          <t>CARTEIRA</t>
        </is>
      </c>
      <c r="K1712" t="inlineStr">
        <is>
          <t>CONTRATO</t>
        </is>
      </c>
      <c r="L1712" t="n">
        <v>2658.45</v>
      </c>
      <c r="M1712" t="inlineStr">
        <is>
          <t>IBIRAPITANGA FASE 3</t>
        </is>
      </c>
      <c r="N1712" s="142">
        <f>DATE(YEAR(G1712),MONTH(G1712),1)</f>
        <v/>
      </c>
      <c r="O1712" s="132">
        <f>IF(G1712&gt;$K$3,"Futuro","Atraso")</f>
        <v/>
      </c>
      <c r="P1712">
        <f>12*(YEAR(G1712)-YEAR($K$3))+(MONTH(G1712)-MONTH($K$3))</f>
        <v/>
      </c>
      <c r="Q1712" s="366">
        <f>IF(M1712="IBIRAPITANGA FASE 3",IF(O1712="Atraso",L1712,L1712/(1+$I$2)^P1712),IF(O1712="Atraso",L1712,L1712/(1+$I$1)^P1712))</f>
        <v/>
      </c>
      <c r="R1712">
        <f>IF(O1712="Atraso",$K$3-G1712,0)</f>
        <v/>
      </c>
      <c r="S1712">
        <f>IF(R1712&lt;=15,"Até 15",IF(R1712&lt;=30,"Entre 15 e 30",IF(R1712&lt;=60,"Entre 30 e 60",IF(R1712&lt;=90,"Entre 60 e 90",IF(R1712&lt;=120,"Entre 90 e 120",IF(R1712&lt;=150,"Entre 120 e 150",IF(R1712&lt;=180,"Entre 150 e 180","Superior a 180")))))))</f>
        <v/>
      </c>
    </row>
    <row r="1713">
      <c r="A1713" t="inlineStr">
        <is>
          <t>Q06L019</t>
        </is>
      </c>
      <c r="B1713" t="inlineStr">
        <is>
          <t>LUIZ FELIPE ESTEVES SOARES FIGUEIREDO</t>
        </is>
      </c>
      <c r="C1713" t="n">
        <v>1</v>
      </c>
      <c r="D1713" t="inlineStr">
        <is>
          <t>IPCA</t>
        </is>
      </c>
      <c r="E1713" t="n">
        <v>0.009488792934583046</v>
      </c>
      <c r="F1713" t="inlineStr">
        <is>
          <t>MENSAL</t>
        </is>
      </c>
      <c r="G1713" t="n">
        <v>45366</v>
      </c>
      <c r="H1713" t="n">
        <v>45366</v>
      </c>
      <c r="I1713" t="n">
        <v>61</v>
      </c>
      <c r="J1713" t="inlineStr">
        <is>
          <t>CARTEIRA</t>
        </is>
      </c>
      <c r="K1713" t="inlineStr">
        <is>
          <t>CONTRATO</t>
        </is>
      </c>
      <c r="L1713" t="n">
        <v>2658.45</v>
      </c>
      <c r="M1713" t="inlineStr">
        <is>
          <t>IBIRAPITANGA FASE 3</t>
        </is>
      </c>
      <c r="N1713" s="142">
        <f>DATE(YEAR(G1713),MONTH(G1713),1)</f>
        <v/>
      </c>
      <c r="O1713" s="132">
        <f>IF(G1713&gt;$K$3,"Futuro","Atraso")</f>
        <v/>
      </c>
      <c r="P1713">
        <f>12*(YEAR(G1713)-YEAR($K$3))+(MONTH(G1713)-MONTH($K$3))</f>
        <v/>
      </c>
      <c r="Q1713" s="366">
        <f>IF(M1713="IBIRAPITANGA FASE 3",IF(O1713="Atraso",L1713,L1713/(1+$I$2)^P1713),IF(O1713="Atraso",L1713,L1713/(1+$I$1)^P1713))</f>
        <v/>
      </c>
      <c r="R1713">
        <f>IF(O1713="Atraso",$K$3-G1713,0)</f>
        <v/>
      </c>
      <c r="S1713">
        <f>IF(R1713&lt;=15,"Até 15",IF(R1713&lt;=30,"Entre 15 e 30",IF(R1713&lt;=60,"Entre 30 e 60",IF(R1713&lt;=90,"Entre 60 e 90",IF(R1713&lt;=120,"Entre 90 e 120",IF(R1713&lt;=150,"Entre 120 e 150",IF(R1713&lt;=180,"Entre 150 e 180","Superior a 180")))))))</f>
        <v/>
      </c>
    </row>
    <row r="1714">
      <c r="A1714" t="inlineStr">
        <is>
          <t>Q06L019</t>
        </is>
      </c>
      <c r="B1714" t="inlineStr">
        <is>
          <t>LUIZ FELIPE ESTEVES SOARES FIGUEIREDO</t>
        </is>
      </c>
      <c r="C1714" t="n">
        <v>1</v>
      </c>
      <c r="D1714" t="inlineStr">
        <is>
          <t>IPCA</t>
        </is>
      </c>
      <c r="E1714" t="n">
        <v>0.009488792934583046</v>
      </c>
      <c r="F1714" t="inlineStr">
        <is>
          <t>MENSAL</t>
        </is>
      </c>
      <c r="G1714" t="n">
        <v>45397</v>
      </c>
      <c r="H1714" t="n">
        <v>45397</v>
      </c>
      <c r="I1714" t="n">
        <v>62</v>
      </c>
      <c r="J1714" t="inlineStr">
        <is>
          <t>CARTEIRA</t>
        </is>
      </c>
      <c r="K1714" t="inlineStr">
        <is>
          <t>CONTRATO</t>
        </is>
      </c>
      <c r="L1714" t="n">
        <v>2658.45</v>
      </c>
      <c r="M1714" t="inlineStr">
        <is>
          <t>IBIRAPITANGA FASE 3</t>
        </is>
      </c>
      <c r="N1714" s="142">
        <f>DATE(YEAR(G1714),MONTH(G1714),1)</f>
        <v/>
      </c>
      <c r="O1714" s="132">
        <f>IF(G1714&gt;$K$3,"Futuro","Atraso")</f>
        <v/>
      </c>
      <c r="P1714">
        <f>12*(YEAR(G1714)-YEAR($K$3))+(MONTH(G1714)-MONTH($K$3))</f>
        <v/>
      </c>
      <c r="Q1714" s="366">
        <f>IF(M1714="IBIRAPITANGA FASE 3",IF(O1714="Atraso",L1714,L1714/(1+$I$2)^P1714),IF(O1714="Atraso",L1714,L1714/(1+$I$1)^P1714))</f>
        <v/>
      </c>
      <c r="R1714">
        <f>IF(O1714="Atraso",$K$3-G1714,0)</f>
        <v/>
      </c>
      <c r="S1714">
        <f>IF(R1714&lt;=15,"Até 15",IF(R1714&lt;=30,"Entre 15 e 30",IF(R1714&lt;=60,"Entre 30 e 60",IF(R1714&lt;=90,"Entre 60 e 90",IF(R1714&lt;=120,"Entre 90 e 120",IF(R1714&lt;=150,"Entre 120 e 150",IF(R1714&lt;=180,"Entre 150 e 180","Superior a 180")))))))</f>
        <v/>
      </c>
    </row>
    <row r="1715">
      <c r="A1715" t="inlineStr">
        <is>
          <t>Q06L019</t>
        </is>
      </c>
      <c r="B1715" t="inlineStr">
        <is>
          <t>LUIZ FELIPE ESTEVES SOARES FIGUEIREDO</t>
        </is>
      </c>
      <c r="C1715" t="n">
        <v>1</v>
      </c>
      <c r="D1715" t="inlineStr">
        <is>
          <t>IPCA</t>
        </is>
      </c>
      <c r="E1715" t="n">
        <v>0.009488792934583046</v>
      </c>
      <c r="F1715" t="inlineStr">
        <is>
          <t>MENSAL</t>
        </is>
      </c>
      <c r="G1715" t="n">
        <v>45427</v>
      </c>
      <c r="H1715" t="n">
        <v>45427</v>
      </c>
      <c r="I1715" t="n">
        <v>63</v>
      </c>
      <c r="J1715" t="inlineStr">
        <is>
          <t>CARTEIRA</t>
        </is>
      </c>
      <c r="K1715" t="inlineStr">
        <is>
          <t>CONTRATO</t>
        </is>
      </c>
      <c r="L1715" t="n">
        <v>2658.45</v>
      </c>
      <c r="M1715" t="inlineStr">
        <is>
          <t>IBIRAPITANGA FASE 3</t>
        </is>
      </c>
      <c r="N1715" s="142">
        <f>DATE(YEAR(G1715),MONTH(G1715),1)</f>
        <v/>
      </c>
      <c r="O1715" s="132">
        <f>IF(G1715&gt;$K$3,"Futuro","Atraso")</f>
        <v/>
      </c>
      <c r="P1715">
        <f>12*(YEAR(G1715)-YEAR($K$3))+(MONTH(G1715)-MONTH($K$3))</f>
        <v/>
      </c>
      <c r="Q1715" s="366">
        <f>IF(M1715="IBIRAPITANGA FASE 3",IF(O1715="Atraso",L1715,L1715/(1+$I$2)^P1715),IF(O1715="Atraso",L1715,L1715/(1+$I$1)^P1715))</f>
        <v/>
      </c>
      <c r="R1715">
        <f>IF(O1715="Atraso",$K$3-G1715,0)</f>
        <v/>
      </c>
      <c r="S1715">
        <f>IF(R1715&lt;=15,"Até 15",IF(R1715&lt;=30,"Entre 15 e 30",IF(R1715&lt;=60,"Entre 30 e 60",IF(R1715&lt;=90,"Entre 60 e 90",IF(R1715&lt;=120,"Entre 90 e 120",IF(R1715&lt;=150,"Entre 120 e 150",IF(R1715&lt;=180,"Entre 150 e 180","Superior a 180")))))))</f>
        <v/>
      </c>
    </row>
    <row r="1716">
      <c r="A1716" t="inlineStr">
        <is>
          <t>Q06L019</t>
        </is>
      </c>
      <c r="B1716" t="inlineStr">
        <is>
          <t>LUIZ FELIPE ESTEVES SOARES FIGUEIREDO</t>
        </is>
      </c>
      <c r="C1716" t="n">
        <v>1</v>
      </c>
      <c r="D1716" t="inlineStr">
        <is>
          <t>IPCA</t>
        </is>
      </c>
      <c r="E1716" t="n">
        <v>0.009488792934583046</v>
      </c>
      <c r="F1716" t="inlineStr">
        <is>
          <t>MENSAL</t>
        </is>
      </c>
      <c r="G1716" t="n">
        <v>45458</v>
      </c>
      <c r="H1716" t="n">
        <v>45458</v>
      </c>
      <c r="I1716" t="n">
        <v>64</v>
      </c>
      <c r="J1716" t="inlineStr">
        <is>
          <t>CARTEIRA</t>
        </is>
      </c>
      <c r="K1716" t="inlineStr">
        <is>
          <t>CONTRATO</t>
        </is>
      </c>
      <c r="L1716" t="n">
        <v>2658.45</v>
      </c>
      <c r="M1716" t="inlineStr">
        <is>
          <t>IBIRAPITANGA FASE 3</t>
        </is>
      </c>
      <c r="N1716" s="142">
        <f>DATE(YEAR(G1716),MONTH(G1716),1)</f>
        <v/>
      </c>
      <c r="O1716" s="132">
        <f>IF(G1716&gt;$K$3,"Futuro","Atraso")</f>
        <v/>
      </c>
      <c r="P1716">
        <f>12*(YEAR(G1716)-YEAR($K$3))+(MONTH(G1716)-MONTH($K$3))</f>
        <v/>
      </c>
      <c r="Q1716" s="366">
        <f>IF(M1716="IBIRAPITANGA FASE 3",IF(O1716="Atraso",L1716,L1716/(1+$I$2)^P1716),IF(O1716="Atraso",L1716,L1716/(1+$I$1)^P1716))</f>
        <v/>
      </c>
      <c r="R1716">
        <f>IF(O1716="Atraso",$K$3-G1716,0)</f>
        <v/>
      </c>
      <c r="S1716">
        <f>IF(R1716&lt;=15,"Até 15",IF(R1716&lt;=30,"Entre 15 e 30",IF(R1716&lt;=60,"Entre 30 e 60",IF(R1716&lt;=90,"Entre 60 e 90",IF(R1716&lt;=120,"Entre 90 e 120",IF(R1716&lt;=150,"Entre 120 e 150",IF(R1716&lt;=180,"Entre 150 e 180","Superior a 180")))))))</f>
        <v/>
      </c>
    </row>
    <row r="1717">
      <c r="A1717" t="inlineStr">
        <is>
          <t>Q06L019</t>
        </is>
      </c>
      <c r="B1717" t="inlineStr">
        <is>
          <t>LUIZ FELIPE ESTEVES SOARES FIGUEIREDO</t>
        </is>
      </c>
      <c r="C1717" t="n">
        <v>1</v>
      </c>
      <c r="D1717" t="inlineStr">
        <is>
          <t>IPCA</t>
        </is>
      </c>
      <c r="E1717" t="n">
        <v>0.009488792934583046</v>
      </c>
      <c r="F1717" t="inlineStr">
        <is>
          <t>MENSAL</t>
        </is>
      </c>
      <c r="G1717" t="n">
        <v>45488</v>
      </c>
      <c r="H1717" t="n">
        <v>45488</v>
      </c>
      <c r="I1717" t="n">
        <v>65</v>
      </c>
      <c r="J1717" t="inlineStr">
        <is>
          <t>CARTEIRA</t>
        </is>
      </c>
      <c r="K1717" t="inlineStr">
        <is>
          <t>CONTRATO</t>
        </is>
      </c>
      <c r="L1717" t="n">
        <v>2658.45</v>
      </c>
      <c r="M1717" t="inlineStr">
        <is>
          <t>IBIRAPITANGA FASE 3</t>
        </is>
      </c>
      <c r="N1717" s="142">
        <f>DATE(YEAR(G1717),MONTH(G1717),1)</f>
        <v/>
      </c>
      <c r="O1717" s="132">
        <f>IF(G1717&gt;$K$3,"Futuro","Atraso")</f>
        <v/>
      </c>
      <c r="P1717">
        <f>12*(YEAR(G1717)-YEAR($K$3))+(MONTH(G1717)-MONTH($K$3))</f>
        <v/>
      </c>
      <c r="Q1717" s="366">
        <f>IF(M1717="IBIRAPITANGA FASE 3",IF(O1717="Atraso",L1717,L1717/(1+$I$2)^P1717),IF(O1717="Atraso",L1717,L1717/(1+$I$1)^P1717))</f>
        <v/>
      </c>
      <c r="R1717">
        <f>IF(O1717="Atraso",$K$3-G1717,0)</f>
        <v/>
      </c>
      <c r="S1717">
        <f>IF(R1717&lt;=15,"Até 15",IF(R1717&lt;=30,"Entre 15 e 30",IF(R1717&lt;=60,"Entre 30 e 60",IF(R1717&lt;=90,"Entre 60 e 90",IF(R1717&lt;=120,"Entre 90 e 120",IF(R1717&lt;=150,"Entre 120 e 150",IF(R1717&lt;=180,"Entre 150 e 180","Superior a 180")))))))</f>
        <v/>
      </c>
    </row>
    <row r="1718">
      <c r="A1718" t="inlineStr">
        <is>
          <t>Q06L019</t>
        </is>
      </c>
      <c r="B1718" t="inlineStr">
        <is>
          <t>LUIZ FELIPE ESTEVES SOARES FIGUEIREDO</t>
        </is>
      </c>
      <c r="C1718" t="n">
        <v>1</v>
      </c>
      <c r="D1718" t="inlineStr">
        <is>
          <t>IPCA</t>
        </is>
      </c>
      <c r="E1718" t="n">
        <v>0.009488792934583046</v>
      </c>
      <c r="F1718" t="inlineStr">
        <is>
          <t>MENSAL</t>
        </is>
      </c>
      <c r="G1718" t="n">
        <v>45519</v>
      </c>
      <c r="H1718" t="n">
        <v>45519</v>
      </c>
      <c r="I1718" t="n">
        <v>66</v>
      </c>
      <c r="J1718" t="inlineStr">
        <is>
          <t>CARTEIRA</t>
        </is>
      </c>
      <c r="K1718" t="inlineStr">
        <is>
          <t>CONTRATO</t>
        </is>
      </c>
      <c r="L1718" t="n">
        <v>2658.45</v>
      </c>
      <c r="M1718" t="inlineStr">
        <is>
          <t>IBIRAPITANGA FASE 3</t>
        </is>
      </c>
      <c r="N1718" s="142">
        <f>DATE(YEAR(G1718),MONTH(G1718),1)</f>
        <v/>
      </c>
      <c r="O1718" s="132">
        <f>IF(G1718&gt;$K$3,"Futuro","Atraso")</f>
        <v/>
      </c>
      <c r="P1718">
        <f>12*(YEAR(G1718)-YEAR($K$3))+(MONTH(G1718)-MONTH($K$3))</f>
        <v/>
      </c>
      <c r="Q1718" s="366">
        <f>IF(M1718="IBIRAPITANGA FASE 3",IF(O1718="Atraso",L1718,L1718/(1+$I$2)^P1718),IF(O1718="Atraso",L1718,L1718/(1+$I$1)^P1718))</f>
        <v/>
      </c>
      <c r="R1718">
        <f>IF(O1718="Atraso",$K$3-G1718,0)</f>
        <v/>
      </c>
      <c r="S1718">
        <f>IF(R1718&lt;=15,"Até 15",IF(R1718&lt;=30,"Entre 15 e 30",IF(R1718&lt;=60,"Entre 30 e 60",IF(R1718&lt;=90,"Entre 60 e 90",IF(R1718&lt;=120,"Entre 90 e 120",IF(R1718&lt;=150,"Entre 120 e 150",IF(R1718&lt;=180,"Entre 150 e 180","Superior a 180")))))))</f>
        <v/>
      </c>
    </row>
    <row r="1719">
      <c r="A1719" t="inlineStr">
        <is>
          <t>Q06L019</t>
        </is>
      </c>
      <c r="B1719" t="inlineStr">
        <is>
          <t>LUIZ FELIPE ESTEVES SOARES FIGUEIREDO</t>
        </is>
      </c>
      <c r="C1719" t="n">
        <v>1</v>
      </c>
      <c r="D1719" t="inlineStr">
        <is>
          <t>IPCA</t>
        </is>
      </c>
      <c r="E1719" t="n">
        <v>0.009488792934583046</v>
      </c>
      <c r="F1719" t="inlineStr">
        <is>
          <t>MENSAL</t>
        </is>
      </c>
      <c r="G1719" t="n">
        <v>45550</v>
      </c>
      <c r="H1719" t="n">
        <v>45550</v>
      </c>
      <c r="I1719" t="n">
        <v>67</v>
      </c>
      <c r="J1719" t="inlineStr">
        <is>
          <t>CARTEIRA</t>
        </is>
      </c>
      <c r="K1719" t="inlineStr">
        <is>
          <t>CONTRATO</t>
        </is>
      </c>
      <c r="L1719" t="n">
        <v>2658.45</v>
      </c>
      <c r="M1719" t="inlineStr">
        <is>
          <t>IBIRAPITANGA FASE 3</t>
        </is>
      </c>
      <c r="N1719" s="142">
        <f>DATE(YEAR(G1719),MONTH(G1719),1)</f>
        <v/>
      </c>
      <c r="O1719" s="132">
        <f>IF(G1719&gt;$K$3,"Futuro","Atraso")</f>
        <v/>
      </c>
      <c r="P1719">
        <f>12*(YEAR(G1719)-YEAR($K$3))+(MONTH(G1719)-MONTH($K$3))</f>
        <v/>
      </c>
      <c r="Q1719" s="366">
        <f>IF(M1719="IBIRAPITANGA FASE 3",IF(O1719="Atraso",L1719,L1719/(1+$I$2)^P1719),IF(O1719="Atraso",L1719,L1719/(1+$I$1)^P1719))</f>
        <v/>
      </c>
      <c r="R1719">
        <f>IF(O1719="Atraso",$K$3-G1719,0)</f>
        <v/>
      </c>
      <c r="S1719">
        <f>IF(R1719&lt;=15,"Até 15",IF(R1719&lt;=30,"Entre 15 e 30",IF(R1719&lt;=60,"Entre 30 e 60",IF(R1719&lt;=90,"Entre 60 e 90",IF(R1719&lt;=120,"Entre 90 e 120",IF(R1719&lt;=150,"Entre 120 e 150",IF(R1719&lt;=180,"Entre 150 e 180","Superior a 180")))))))</f>
        <v/>
      </c>
    </row>
    <row r="1720">
      <c r="A1720" t="inlineStr">
        <is>
          <t>Q06L019</t>
        </is>
      </c>
      <c r="B1720" t="inlineStr">
        <is>
          <t>LUIZ FELIPE ESTEVES SOARES FIGUEIREDO</t>
        </is>
      </c>
      <c r="C1720" t="n">
        <v>1</v>
      </c>
      <c r="D1720" t="inlineStr">
        <is>
          <t>IPCA</t>
        </is>
      </c>
      <c r="E1720" t="n">
        <v>0.009488792934583046</v>
      </c>
      <c r="F1720" t="inlineStr">
        <is>
          <t>MENSAL</t>
        </is>
      </c>
      <c r="G1720" t="n">
        <v>45580</v>
      </c>
      <c r="H1720" t="n">
        <v>45580</v>
      </c>
      <c r="I1720" t="n">
        <v>68</v>
      </c>
      <c r="J1720" t="inlineStr">
        <is>
          <t>CARTEIRA</t>
        </is>
      </c>
      <c r="K1720" t="inlineStr">
        <is>
          <t>CONTRATO</t>
        </is>
      </c>
      <c r="L1720" t="n">
        <v>2658.45</v>
      </c>
      <c r="M1720" t="inlineStr">
        <is>
          <t>IBIRAPITANGA FASE 3</t>
        </is>
      </c>
      <c r="N1720" s="142">
        <f>DATE(YEAR(G1720),MONTH(G1720),1)</f>
        <v/>
      </c>
      <c r="O1720" s="132">
        <f>IF(G1720&gt;$K$3,"Futuro","Atraso")</f>
        <v/>
      </c>
      <c r="P1720">
        <f>12*(YEAR(G1720)-YEAR($K$3))+(MONTH(G1720)-MONTH($K$3))</f>
        <v/>
      </c>
      <c r="Q1720" s="366">
        <f>IF(M1720="IBIRAPITANGA FASE 3",IF(O1720="Atraso",L1720,L1720/(1+$I$2)^P1720),IF(O1720="Atraso",L1720,L1720/(1+$I$1)^P1720))</f>
        <v/>
      </c>
      <c r="R1720">
        <f>IF(O1720="Atraso",$K$3-G1720,0)</f>
        <v/>
      </c>
      <c r="S1720">
        <f>IF(R1720&lt;=15,"Até 15",IF(R1720&lt;=30,"Entre 15 e 30",IF(R1720&lt;=60,"Entre 30 e 60",IF(R1720&lt;=90,"Entre 60 e 90",IF(R1720&lt;=120,"Entre 90 e 120",IF(R1720&lt;=150,"Entre 120 e 150",IF(R1720&lt;=180,"Entre 150 e 180","Superior a 180")))))))</f>
        <v/>
      </c>
    </row>
    <row r="1721">
      <c r="A1721" t="inlineStr">
        <is>
          <t>Q06L019</t>
        </is>
      </c>
      <c r="B1721" t="inlineStr">
        <is>
          <t>LUIZ FELIPE ESTEVES SOARES FIGUEIREDO</t>
        </is>
      </c>
      <c r="C1721" t="n">
        <v>1</v>
      </c>
      <c r="D1721" t="inlineStr">
        <is>
          <t>IPCA</t>
        </is>
      </c>
      <c r="E1721" t="n">
        <v>0.009488792934583046</v>
      </c>
      <c r="F1721" t="inlineStr">
        <is>
          <t>MENSAL</t>
        </is>
      </c>
      <c r="G1721" t="n">
        <v>45611</v>
      </c>
      <c r="H1721" t="n">
        <v>45611</v>
      </c>
      <c r="I1721" t="n">
        <v>69</v>
      </c>
      <c r="J1721" t="inlineStr">
        <is>
          <t>CARTEIRA</t>
        </is>
      </c>
      <c r="K1721" t="inlineStr">
        <is>
          <t>CONTRATO</t>
        </is>
      </c>
      <c r="L1721" t="n">
        <v>2658.45</v>
      </c>
      <c r="M1721" t="inlineStr">
        <is>
          <t>IBIRAPITANGA FASE 3</t>
        </is>
      </c>
      <c r="N1721" s="142">
        <f>DATE(YEAR(G1721),MONTH(G1721),1)</f>
        <v/>
      </c>
      <c r="O1721" s="132">
        <f>IF(G1721&gt;$K$3,"Futuro","Atraso")</f>
        <v/>
      </c>
      <c r="P1721">
        <f>12*(YEAR(G1721)-YEAR($K$3))+(MONTH(G1721)-MONTH($K$3))</f>
        <v/>
      </c>
      <c r="Q1721" s="366">
        <f>IF(M1721="IBIRAPITANGA FASE 3",IF(O1721="Atraso",L1721,L1721/(1+$I$2)^P1721),IF(O1721="Atraso",L1721,L1721/(1+$I$1)^P1721))</f>
        <v/>
      </c>
      <c r="R1721">
        <f>IF(O1721="Atraso",$K$3-G1721,0)</f>
        <v/>
      </c>
      <c r="S1721">
        <f>IF(R1721&lt;=15,"Até 15",IF(R1721&lt;=30,"Entre 15 e 30",IF(R1721&lt;=60,"Entre 30 e 60",IF(R1721&lt;=90,"Entre 60 e 90",IF(R1721&lt;=120,"Entre 90 e 120",IF(R1721&lt;=150,"Entre 120 e 150",IF(R1721&lt;=180,"Entre 150 e 180","Superior a 180")))))))</f>
        <v/>
      </c>
    </row>
    <row r="1722">
      <c r="A1722" t="inlineStr">
        <is>
          <t>Q06L019</t>
        </is>
      </c>
      <c r="B1722" t="inlineStr">
        <is>
          <t>LUIZ FELIPE ESTEVES SOARES FIGUEIREDO</t>
        </is>
      </c>
      <c r="C1722" t="n">
        <v>1</v>
      </c>
      <c r="D1722" t="inlineStr">
        <is>
          <t>IPCA</t>
        </is>
      </c>
      <c r="E1722" t="n">
        <v>0.009488792934583046</v>
      </c>
      <c r="F1722" t="inlineStr">
        <is>
          <t>MENSAL</t>
        </is>
      </c>
      <c r="G1722" t="n">
        <v>45641</v>
      </c>
      <c r="H1722" t="n">
        <v>45641</v>
      </c>
      <c r="I1722" t="n">
        <v>70</v>
      </c>
      <c r="J1722" t="inlineStr">
        <is>
          <t>CARTEIRA</t>
        </is>
      </c>
      <c r="K1722" t="inlineStr">
        <is>
          <t>CONTRATO</t>
        </is>
      </c>
      <c r="L1722" t="n">
        <v>2658.45</v>
      </c>
      <c r="M1722" t="inlineStr">
        <is>
          <t>IBIRAPITANGA FASE 3</t>
        </is>
      </c>
      <c r="N1722" s="142">
        <f>DATE(YEAR(G1722),MONTH(G1722),1)</f>
        <v/>
      </c>
      <c r="O1722" s="132">
        <f>IF(G1722&gt;$K$3,"Futuro","Atraso")</f>
        <v/>
      </c>
      <c r="P1722">
        <f>12*(YEAR(G1722)-YEAR($K$3))+(MONTH(G1722)-MONTH($K$3))</f>
        <v/>
      </c>
      <c r="Q1722" s="366">
        <f>IF(M1722="IBIRAPITANGA FASE 3",IF(O1722="Atraso",L1722,L1722/(1+$I$2)^P1722),IF(O1722="Atraso",L1722,L1722/(1+$I$1)^P1722))</f>
        <v/>
      </c>
      <c r="R1722">
        <f>IF(O1722="Atraso",$K$3-G1722,0)</f>
        <v/>
      </c>
      <c r="S1722">
        <f>IF(R1722&lt;=15,"Até 15",IF(R1722&lt;=30,"Entre 15 e 30",IF(R1722&lt;=60,"Entre 30 e 60",IF(R1722&lt;=90,"Entre 60 e 90",IF(R1722&lt;=120,"Entre 90 e 120",IF(R1722&lt;=150,"Entre 120 e 150",IF(R1722&lt;=180,"Entre 150 e 180","Superior a 180")))))))</f>
        <v/>
      </c>
    </row>
    <row r="1723">
      <c r="A1723" t="inlineStr">
        <is>
          <t>Q06L019</t>
        </is>
      </c>
      <c r="B1723" t="inlineStr">
        <is>
          <t>LUIZ FELIPE ESTEVES SOARES FIGUEIREDO</t>
        </is>
      </c>
      <c r="C1723" t="n">
        <v>1</v>
      </c>
      <c r="D1723" t="inlineStr">
        <is>
          <t>IPCA</t>
        </is>
      </c>
      <c r="E1723" t="n">
        <v>0.009488792934583046</v>
      </c>
      <c r="F1723" t="inlineStr">
        <is>
          <t>MENSAL</t>
        </is>
      </c>
      <c r="G1723" t="n">
        <v>45672</v>
      </c>
      <c r="H1723" t="n">
        <v>45672</v>
      </c>
      <c r="I1723" t="n">
        <v>71</v>
      </c>
      <c r="J1723" t="inlineStr">
        <is>
          <t>CARTEIRA</t>
        </is>
      </c>
      <c r="K1723" t="inlineStr">
        <is>
          <t>CONTRATO</t>
        </is>
      </c>
      <c r="L1723" t="n">
        <v>2658.45</v>
      </c>
      <c r="M1723" t="inlineStr">
        <is>
          <t>IBIRAPITANGA FASE 3</t>
        </is>
      </c>
      <c r="N1723" s="142">
        <f>DATE(YEAR(G1723),MONTH(G1723),1)</f>
        <v/>
      </c>
      <c r="O1723" s="132">
        <f>IF(G1723&gt;$K$3,"Futuro","Atraso")</f>
        <v/>
      </c>
      <c r="P1723">
        <f>12*(YEAR(G1723)-YEAR($K$3))+(MONTH(G1723)-MONTH($K$3))</f>
        <v/>
      </c>
      <c r="Q1723" s="366">
        <f>IF(M1723="IBIRAPITANGA FASE 3",IF(O1723="Atraso",L1723,L1723/(1+$I$2)^P1723),IF(O1723="Atraso",L1723,L1723/(1+$I$1)^P1723))</f>
        <v/>
      </c>
      <c r="R1723">
        <f>IF(O1723="Atraso",$K$3-G1723,0)</f>
        <v/>
      </c>
      <c r="S1723">
        <f>IF(R1723&lt;=15,"Até 15",IF(R1723&lt;=30,"Entre 15 e 30",IF(R1723&lt;=60,"Entre 30 e 60",IF(R1723&lt;=90,"Entre 60 e 90",IF(R1723&lt;=120,"Entre 90 e 120",IF(R1723&lt;=150,"Entre 120 e 150",IF(R1723&lt;=180,"Entre 150 e 180","Superior a 180")))))))</f>
        <v/>
      </c>
    </row>
    <row r="1724">
      <c r="A1724" t="inlineStr">
        <is>
          <t>Q06L019</t>
        </is>
      </c>
      <c r="B1724" t="inlineStr">
        <is>
          <t>LUIZ FELIPE ESTEVES SOARES FIGUEIREDO</t>
        </is>
      </c>
      <c r="C1724" t="n">
        <v>1</v>
      </c>
      <c r="D1724" t="inlineStr">
        <is>
          <t>IPCA</t>
        </is>
      </c>
      <c r="E1724" t="n">
        <v>0.009488792934583046</v>
      </c>
      <c r="F1724" t="inlineStr">
        <is>
          <t>MENSAL</t>
        </is>
      </c>
      <c r="G1724" t="n">
        <v>45703</v>
      </c>
      <c r="H1724" t="n">
        <v>45703</v>
      </c>
      <c r="I1724" t="n">
        <v>72</v>
      </c>
      <c r="J1724" t="inlineStr">
        <is>
          <t>CARTEIRA</t>
        </is>
      </c>
      <c r="K1724" t="inlineStr">
        <is>
          <t>CONTRATO</t>
        </is>
      </c>
      <c r="L1724" t="n">
        <v>2658.45</v>
      </c>
      <c r="M1724" t="inlineStr">
        <is>
          <t>IBIRAPITANGA FASE 3</t>
        </is>
      </c>
      <c r="N1724" s="142">
        <f>DATE(YEAR(G1724),MONTH(G1724),1)</f>
        <v/>
      </c>
      <c r="O1724" s="132">
        <f>IF(G1724&gt;$K$3,"Futuro","Atraso")</f>
        <v/>
      </c>
      <c r="P1724">
        <f>12*(YEAR(G1724)-YEAR($K$3))+(MONTH(G1724)-MONTH($K$3))</f>
        <v/>
      </c>
      <c r="Q1724" s="366">
        <f>IF(M1724="IBIRAPITANGA FASE 3",IF(O1724="Atraso",L1724,L1724/(1+$I$2)^P1724),IF(O1724="Atraso",L1724,L1724/(1+$I$1)^P1724))</f>
        <v/>
      </c>
      <c r="R1724">
        <f>IF(O1724="Atraso",$K$3-G1724,0)</f>
        <v/>
      </c>
      <c r="S1724">
        <f>IF(R1724&lt;=15,"Até 15",IF(R1724&lt;=30,"Entre 15 e 30",IF(R1724&lt;=60,"Entre 30 e 60",IF(R1724&lt;=90,"Entre 60 e 90",IF(R1724&lt;=120,"Entre 90 e 120",IF(R1724&lt;=150,"Entre 120 e 150",IF(R1724&lt;=180,"Entre 150 e 180","Superior a 180")))))))</f>
        <v/>
      </c>
    </row>
    <row r="1725">
      <c r="A1725" t="inlineStr">
        <is>
          <t>Q06L019</t>
        </is>
      </c>
      <c r="B1725" t="inlineStr">
        <is>
          <t>LUIZ FELIPE ESTEVES SOARES FIGUEIREDO</t>
        </is>
      </c>
      <c r="C1725" t="n">
        <v>1</v>
      </c>
      <c r="D1725" t="inlineStr">
        <is>
          <t>IPCA</t>
        </is>
      </c>
      <c r="E1725" t="n">
        <v>0.009488792934583046</v>
      </c>
      <c r="F1725" t="inlineStr">
        <is>
          <t>MENSAL</t>
        </is>
      </c>
      <c r="G1725" t="n">
        <v>45731</v>
      </c>
      <c r="H1725" t="n">
        <v>45731</v>
      </c>
      <c r="I1725" t="n">
        <v>73</v>
      </c>
      <c r="J1725" t="inlineStr">
        <is>
          <t>CARTEIRA</t>
        </is>
      </c>
      <c r="K1725" t="inlineStr">
        <is>
          <t>CONTRATO</t>
        </is>
      </c>
      <c r="L1725" t="n">
        <v>2658.45</v>
      </c>
      <c r="M1725" t="inlineStr">
        <is>
          <t>IBIRAPITANGA FASE 3</t>
        </is>
      </c>
      <c r="N1725" s="142">
        <f>DATE(YEAR(G1725),MONTH(G1725),1)</f>
        <v/>
      </c>
      <c r="O1725" s="132">
        <f>IF(G1725&gt;$K$3,"Futuro","Atraso")</f>
        <v/>
      </c>
      <c r="P1725">
        <f>12*(YEAR(G1725)-YEAR($K$3))+(MONTH(G1725)-MONTH($K$3))</f>
        <v/>
      </c>
      <c r="Q1725" s="366">
        <f>IF(M1725="IBIRAPITANGA FASE 3",IF(O1725="Atraso",L1725,L1725/(1+$I$2)^P1725),IF(O1725="Atraso",L1725,L1725/(1+$I$1)^P1725))</f>
        <v/>
      </c>
      <c r="R1725">
        <f>IF(O1725="Atraso",$K$3-G1725,0)</f>
        <v/>
      </c>
      <c r="S1725">
        <f>IF(R1725&lt;=15,"Até 15",IF(R1725&lt;=30,"Entre 15 e 30",IF(R1725&lt;=60,"Entre 30 e 60",IF(R1725&lt;=90,"Entre 60 e 90",IF(R1725&lt;=120,"Entre 90 e 120",IF(R1725&lt;=150,"Entre 120 e 150",IF(R1725&lt;=180,"Entre 150 e 180","Superior a 180")))))))</f>
        <v/>
      </c>
    </row>
    <row r="1726">
      <c r="A1726" t="inlineStr">
        <is>
          <t>Q06L019</t>
        </is>
      </c>
      <c r="B1726" t="inlineStr">
        <is>
          <t>LUIZ FELIPE ESTEVES SOARES FIGUEIREDO</t>
        </is>
      </c>
      <c r="C1726" t="n">
        <v>1</v>
      </c>
      <c r="D1726" t="inlineStr">
        <is>
          <t>IPCA</t>
        </is>
      </c>
      <c r="E1726" t="n">
        <v>0.009488792934583046</v>
      </c>
      <c r="F1726" t="inlineStr">
        <is>
          <t>MENSAL</t>
        </is>
      </c>
      <c r="G1726" t="n">
        <v>45762</v>
      </c>
      <c r="H1726" t="n">
        <v>45762</v>
      </c>
      <c r="I1726" t="n">
        <v>74</v>
      </c>
      <c r="J1726" t="inlineStr">
        <is>
          <t>CARTEIRA</t>
        </is>
      </c>
      <c r="K1726" t="inlineStr">
        <is>
          <t>CONTRATO</t>
        </is>
      </c>
      <c r="L1726" t="n">
        <v>2658.45</v>
      </c>
      <c r="M1726" t="inlineStr">
        <is>
          <t>IBIRAPITANGA FASE 3</t>
        </is>
      </c>
      <c r="N1726" s="142">
        <f>DATE(YEAR(G1726),MONTH(G1726),1)</f>
        <v/>
      </c>
      <c r="O1726" s="132">
        <f>IF(G1726&gt;$K$3,"Futuro","Atraso")</f>
        <v/>
      </c>
      <c r="P1726">
        <f>12*(YEAR(G1726)-YEAR($K$3))+(MONTH(G1726)-MONTH($K$3))</f>
        <v/>
      </c>
      <c r="Q1726" s="366">
        <f>IF(M1726="IBIRAPITANGA FASE 3",IF(O1726="Atraso",L1726,L1726/(1+$I$2)^P1726),IF(O1726="Atraso",L1726,L1726/(1+$I$1)^P1726))</f>
        <v/>
      </c>
      <c r="R1726">
        <f>IF(O1726="Atraso",$K$3-G1726,0)</f>
        <v/>
      </c>
      <c r="S1726">
        <f>IF(R1726&lt;=15,"Até 15",IF(R1726&lt;=30,"Entre 15 e 30",IF(R1726&lt;=60,"Entre 30 e 60",IF(R1726&lt;=90,"Entre 60 e 90",IF(R1726&lt;=120,"Entre 90 e 120",IF(R1726&lt;=150,"Entre 120 e 150",IF(R1726&lt;=180,"Entre 150 e 180","Superior a 180")))))))</f>
        <v/>
      </c>
    </row>
    <row r="1727">
      <c r="A1727" t="inlineStr">
        <is>
          <t>Q06L019</t>
        </is>
      </c>
      <c r="B1727" t="inlineStr">
        <is>
          <t>LUIZ FELIPE ESTEVES SOARES FIGUEIREDO</t>
        </is>
      </c>
      <c r="C1727" t="n">
        <v>1</v>
      </c>
      <c r="D1727" t="inlineStr">
        <is>
          <t>IPCA</t>
        </is>
      </c>
      <c r="E1727" t="n">
        <v>0.009488792934583046</v>
      </c>
      <c r="F1727" t="inlineStr">
        <is>
          <t>MENSAL</t>
        </is>
      </c>
      <c r="G1727" t="n">
        <v>45792</v>
      </c>
      <c r="H1727" t="n">
        <v>45792</v>
      </c>
      <c r="I1727" t="n">
        <v>75</v>
      </c>
      <c r="J1727" t="inlineStr">
        <is>
          <t>CARTEIRA</t>
        </is>
      </c>
      <c r="K1727" t="inlineStr">
        <is>
          <t>CONTRATO</t>
        </is>
      </c>
      <c r="L1727" t="n">
        <v>2658.45</v>
      </c>
      <c r="M1727" t="inlineStr">
        <is>
          <t>IBIRAPITANGA FASE 3</t>
        </is>
      </c>
      <c r="N1727" s="142">
        <f>DATE(YEAR(G1727),MONTH(G1727),1)</f>
        <v/>
      </c>
      <c r="O1727" s="132">
        <f>IF(G1727&gt;$K$3,"Futuro","Atraso")</f>
        <v/>
      </c>
      <c r="P1727">
        <f>12*(YEAR(G1727)-YEAR($K$3))+(MONTH(G1727)-MONTH($K$3))</f>
        <v/>
      </c>
      <c r="Q1727" s="366">
        <f>IF(M1727="IBIRAPITANGA FASE 3",IF(O1727="Atraso",L1727,L1727/(1+$I$2)^P1727),IF(O1727="Atraso",L1727,L1727/(1+$I$1)^P1727))</f>
        <v/>
      </c>
      <c r="R1727">
        <f>IF(O1727="Atraso",$K$3-G1727,0)</f>
        <v/>
      </c>
      <c r="S1727">
        <f>IF(R1727&lt;=15,"Até 15",IF(R1727&lt;=30,"Entre 15 e 30",IF(R1727&lt;=60,"Entre 30 e 60",IF(R1727&lt;=90,"Entre 60 e 90",IF(R1727&lt;=120,"Entre 90 e 120",IF(R1727&lt;=150,"Entre 120 e 150",IF(R1727&lt;=180,"Entre 150 e 180","Superior a 180")))))))</f>
        <v/>
      </c>
    </row>
    <row r="1728">
      <c r="A1728" t="inlineStr">
        <is>
          <t>Q06L019</t>
        </is>
      </c>
      <c r="B1728" t="inlineStr">
        <is>
          <t>LUIZ FELIPE ESTEVES SOARES FIGUEIREDO</t>
        </is>
      </c>
      <c r="C1728" t="n">
        <v>1</v>
      </c>
      <c r="D1728" t="inlineStr">
        <is>
          <t>IPCA</t>
        </is>
      </c>
      <c r="E1728" t="n">
        <v>0.009488792934583046</v>
      </c>
      <c r="F1728" t="inlineStr">
        <is>
          <t>MENSAL</t>
        </is>
      </c>
      <c r="G1728" t="n">
        <v>45823</v>
      </c>
      <c r="H1728" t="n">
        <v>45823</v>
      </c>
      <c r="I1728" t="n">
        <v>76</v>
      </c>
      <c r="J1728" t="inlineStr">
        <is>
          <t>CARTEIRA</t>
        </is>
      </c>
      <c r="K1728" t="inlineStr">
        <is>
          <t>CONTRATO</t>
        </is>
      </c>
      <c r="L1728" t="n">
        <v>2658.45</v>
      </c>
      <c r="M1728" t="inlineStr">
        <is>
          <t>IBIRAPITANGA FASE 3</t>
        </is>
      </c>
      <c r="N1728" s="142">
        <f>DATE(YEAR(G1728),MONTH(G1728),1)</f>
        <v/>
      </c>
      <c r="O1728" s="132">
        <f>IF(G1728&gt;$K$3,"Futuro","Atraso")</f>
        <v/>
      </c>
      <c r="P1728">
        <f>12*(YEAR(G1728)-YEAR($K$3))+(MONTH(G1728)-MONTH($K$3))</f>
        <v/>
      </c>
      <c r="Q1728" s="366">
        <f>IF(M1728="IBIRAPITANGA FASE 3",IF(O1728="Atraso",L1728,L1728/(1+$I$2)^P1728),IF(O1728="Atraso",L1728,L1728/(1+$I$1)^P1728))</f>
        <v/>
      </c>
      <c r="R1728">
        <f>IF(O1728="Atraso",$K$3-G1728,0)</f>
        <v/>
      </c>
      <c r="S1728">
        <f>IF(R1728&lt;=15,"Até 15",IF(R1728&lt;=30,"Entre 15 e 30",IF(R1728&lt;=60,"Entre 30 e 60",IF(R1728&lt;=90,"Entre 60 e 90",IF(R1728&lt;=120,"Entre 90 e 120",IF(R1728&lt;=150,"Entre 120 e 150",IF(R1728&lt;=180,"Entre 150 e 180","Superior a 180")))))))</f>
        <v/>
      </c>
    </row>
    <row r="1729">
      <c r="A1729" t="inlineStr">
        <is>
          <t>Q06L019</t>
        </is>
      </c>
      <c r="B1729" t="inlineStr">
        <is>
          <t>LUIZ FELIPE ESTEVES SOARES FIGUEIREDO</t>
        </is>
      </c>
      <c r="C1729" t="n">
        <v>1</v>
      </c>
      <c r="D1729" t="inlineStr">
        <is>
          <t>IPCA</t>
        </is>
      </c>
      <c r="E1729" t="n">
        <v>0.009488792934583046</v>
      </c>
      <c r="F1729" t="inlineStr">
        <is>
          <t>MENSAL</t>
        </is>
      </c>
      <c r="G1729" t="n">
        <v>45853</v>
      </c>
      <c r="H1729" t="n">
        <v>45853</v>
      </c>
      <c r="I1729" t="n">
        <v>77</v>
      </c>
      <c r="J1729" t="inlineStr">
        <is>
          <t>CARTEIRA</t>
        </is>
      </c>
      <c r="K1729" t="inlineStr">
        <is>
          <t>CONTRATO</t>
        </is>
      </c>
      <c r="L1729" t="n">
        <v>2658.45</v>
      </c>
      <c r="M1729" t="inlineStr">
        <is>
          <t>IBIRAPITANGA FASE 3</t>
        </is>
      </c>
      <c r="N1729" s="142">
        <f>DATE(YEAR(G1729),MONTH(G1729),1)</f>
        <v/>
      </c>
      <c r="O1729" s="132">
        <f>IF(G1729&gt;$K$3,"Futuro","Atraso")</f>
        <v/>
      </c>
      <c r="P1729">
        <f>12*(YEAR(G1729)-YEAR($K$3))+(MONTH(G1729)-MONTH($K$3))</f>
        <v/>
      </c>
      <c r="Q1729" s="366">
        <f>IF(M1729="IBIRAPITANGA FASE 3",IF(O1729="Atraso",L1729,L1729/(1+$I$2)^P1729),IF(O1729="Atraso",L1729,L1729/(1+$I$1)^P1729))</f>
        <v/>
      </c>
      <c r="R1729">
        <f>IF(O1729="Atraso",$K$3-G1729,0)</f>
        <v/>
      </c>
      <c r="S1729">
        <f>IF(R1729&lt;=15,"Até 15",IF(R1729&lt;=30,"Entre 15 e 30",IF(R1729&lt;=60,"Entre 30 e 60",IF(R1729&lt;=90,"Entre 60 e 90",IF(R1729&lt;=120,"Entre 90 e 120",IF(R1729&lt;=150,"Entre 120 e 150",IF(R1729&lt;=180,"Entre 150 e 180","Superior a 180")))))))</f>
        <v/>
      </c>
    </row>
    <row r="1730">
      <c r="A1730" t="inlineStr">
        <is>
          <t>Q06L019</t>
        </is>
      </c>
      <c r="B1730" t="inlineStr">
        <is>
          <t>LUIZ FELIPE ESTEVES SOARES FIGUEIREDO</t>
        </is>
      </c>
      <c r="C1730" t="n">
        <v>1</v>
      </c>
      <c r="D1730" t="inlineStr">
        <is>
          <t>IPCA</t>
        </is>
      </c>
      <c r="E1730" t="n">
        <v>0.009488792934583046</v>
      </c>
      <c r="F1730" t="inlineStr">
        <is>
          <t>MENSAL</t>
        </is>
      </c>
      <c r="G1730" t="n">
        <v>45884</v>
      </c>
      <c r="H1730" t="n">
        <v>45884</v>
      </c>
      <c r="I1730" t="n">
        <v>78</v>
      </c>
      <c r="J1730" t="inlineStr">
        <is>
          <t>CARTEIRA</t>
        </is>
      </c>
      <c r="K1730" t="inlineStr">
        <is>
          <t>CONTRATO</t>
        </is>
      </c>
      <c r="L1730" t="n">
        <v>2658.45</v>
      </c>
      <c r="M1730" t="inlineStr">
        <is>
          <t>IBIRAPITANGA FASE 3</t>
        </is>
      </c>
      <c r="N1730" s="142">
        <f>DATE(YEAR(G1730),MONTH(G1730),1)</f>
        <v/>
      </c>
      <c r="O1730" s="132">
        <f>IF(G1730&gt;$K$3,"Futuro","Atraso")</f>
        <v/>
      </c>
      <c r="P1730">
        <f>12*(YEAR(G1730)-YEAR($K$3))+(MONTH(G1730)-MONTH($K$3))</f>
        <v/>
      </c>
      <c r="Q1730" s="366">
        <f>IF(M1730="IBIRAPITANGA FASE 3",IF(O1730="Atraso",L1730,L1730/(1+$I$2)^P1730),IF(O1730="Atraso",L1730,L1730/(1+$I$1)^P1730))</f>
        <v/>
      </c>
      <c r="R1730">
        <f>IF(O1730="Atraso",$K$3-G1730,0)</f>
        <v/>
      </c>
      <c r="S1730">
        <f>IF(R1730&lt;=15,"Até 15",IF(R1730&lt;=30,"Entre 15 e 30",IF(R1730&lt;=60,"Entre 30 e 60",IF(R1730&lt;=90,"Entre 60 e 90",IF(R1730&lt;=120,"Entre 90 e 120",IF(R1730&lt;=150,"Entre 120 e 150",IF(R1730&lt;=180,"Entre 150 e 180","Superior a 180")))))))</f>
        <v/>
      </c>
    </row>
    <row r="1731">
      <c r="A1731" t="inlineStr">
        <is>
          <t>Q06L019</t>
        </is>
      </c>
      <c r="B1731" t="inlineStr">
        <is>
          <t>LUIZ FELIPE ESTEVES SOARES FIGUEIREDO</t>
        </is>
      </c>
      <c r="C1731" t="n">
        <v>1</v>
      </c>
      <c r="D1731" t="inlineStr">
        <is>
          <t>IPCA</t>
        </is>
      </c>
      <c r="E1731" t="n">
        <v>0.009488792934583046</v>
      </c>
      <c r="F1731" t="inlineStr">
        <is>
          <t>MENSAL</t>
        </is>
      </c>
      <c r="G1731" t="n">
        <v>45915</v>
      </c>
      <c r="H1731" t="n">
        <v>45915</v>
      </c>
      <c r="I1731" t="n">
        <v>79</v>
      </c>
      <c r="J1731" t="inlineStr">
        <is>
          <t>CARTEIRA</t>
        </is>
      </c>
      <c r="K1731" t="inlineStr">
        <is>
          <t>CONTRATO</t>
        </is>
      </c>
      <c r="L1731" t="n">
        <v>2658.45</v>
      </c>
      <c r="M1731" t="inlineStr">
        <is>
          <t>IBIRAPITANGA FASE 3</t>
        </is>
      </c>
      <c r="N1731" s="142">
        <f>DATE(YEAR(G1731),MONTH(G1731),1)</f>
        <v/>
      </c>
      <c r="O1731" s="132">
        <f>IF(G1731&gt;$K$3,"Futuro","Atraso")</f>
        <v/>
      </c>
      <c r="P1731">
        <f>12*(YEAR(G1731)-YEAR($K$3))+(MONTH(G1731)-MONTH($K$3))</f>
        <v/>
      </c>
      <c r="Q1731" s="366">
        <f>IF(M1731="IBIRAPITANGA FASE 3",IF(O1731="Atraso",L1731,L1731/(1+$I$2)^P1731),IF(O1731="Atraso",L1731,L1731/(1+$I$1)^P1731))</f>
        <v/>
      </c>
      <c r="R1731">
        <f>IF(O1731="Atraso",$K$3-G1731,0)</f>
        <v/>
      </c>
      <c r="S1731">
        <f>IF(R1731&lt;=15,"Até 15",IF(R1731&lt;=30,"Entre 15 e 30",IF(R1731&lt;=60,"Entre 30 e 60",IF(R1731&lt;=90,"Entre 60 e 90",IF(R1731&lt;=120,"Entre 90 e 120",IF(R1731&lt;=150,"Entre 120 e 150",IF(R1731&lt;=180,"Entre 150 e 180","Superior a 180")))))))</f>
        <v/>
      </c>
    </row>
    <row r="1732">
      <c r="A1732" t="inlineStr">
        <is>
          <t>Q06L019</t>
        </is>
      </c>
      <c r="B1732" t="inlineStr">
        <is>
          <t>LUIZ FELIPE ESTEVES SOARES FIGUEIREDO</t>
        </is>
      </c>
      <c r="C1732" t="n">
        <v>1</v>
      </c>
      <c r="D1732" t="inlineStr">
        <is>
          <t>IPCA</t>
        </is>
      </c>
      <c r="E1732" t="n">
        <v>0.009488792934583046</v>
      </c>
      <c r="F1732" t="inlineStr">
        <is>
          <t>MENSAL</t>
        </is>
      </c>
      <c r="G1732" t="n">
        <v>45945</v>
      </c>
      <c r="H1732" t="n">
        <v>45945</v>
      </c>
      <c r="I1732" t="n">
        <v>80</v>
      </c>
      <c r="J1732" t="inlineStr">
        <is>
          <t>CARTEIRA</t>
        </is>
      </c>
      <c r="K1732" t="inlineStr">
        <is>
          <t>CONTRATO</t>
        </is>
      </c>
      <c r="L1732" t="n">
        <v>2658.45</v>
      </c>
      <c r="M1732" t="inlineStr">
        <is>
          <t>IBIRAPITANGA FASE 3</t>
        </is>
      </c>
      <c r="N1732" s="142">
        <f>DATE(YEAR(G1732),MONTH(G1732),1)</f>
        <v/>
      </c>
      <c r="O1732" s="132">
        <f>IF(G1732&gt;$K$3,"Futuro","Atraso")</f>
        <v/>
      </c>
      <c r="P1732">
        <f>12*(YEAR(G1732)-YEAR($K$3))+(MONTH(G1732)-MONTH($K$3))</f>
        <v/>
      </c>
      <c r="Q1732" s="366">
        <f>IF(M1732="IBIRAPITANGA FASE 3",IF(O1732="Atraso",L1732,L1732/(1+$I$2)^P1732),IF(O1732="Atraso",L1732,L1732/(1+$I$1)^P1732))</f>
        <v/>
      </c>
      <c r="R1732">
        <f>IF(O1732="Atraso",$K$3-G1732,0)</f>
        <v/>
      </c>
      <c r="S1732">
        <f>IF(R1732&lt;=15,"Até 15",IF(R1732&lt;=30,"Entre 15 e 30",IF(R1732&lt;=60,"Entre 30 e 60",IF(R1732&lt;=90,"Entre 60 e 90",IF(R1732&lt;=120,"Entre 90 e 120",IF(R1732&lt;=150,"Entre 120 e 150",IF(R1732&lt;=180,"Entre 150 e 180","Superior a 180")))))))</f>
        <v/>
      </c>
    </row>
    <row r="1733">
      <c r="A1733" t="inlineStr">
        <is>
          <t>Q06L019</t>
        </is>
      </c>
      <c r="B1733" t="inlineStr">
        <is>
          <t>LUIZ FELIPE ESTEVES SOARES FIGUEIREDO</t>
        </is>
      </c>
      <c r="C1733" t="n">
        <v>1</v>
      </c>
      <c r="D1733" t="inlineStr">
        <is>
          <t>IPCA</t>
        </is>
      </c>
      <c r="E1733" t="n">
        <v>0.009488792934583046</v>
      </c>
      <c r="F1733" t="inlineStr">
        <is>
          <t>MENSAL</t>
        </is>
      </c>
      <c r="G1733" t="n">
        <v>45976</v>
      </c>
      <c r="H1733" t="n">
        <v>45976</v>
      </c>
      <c r="I1733" t="n">
        <v>81</v>
      </c>
      <c r="J1733" t="inlineStr">
        <is>
          <t>CARTEIRA</t>
        </is>
      </c>
      <c r="K1733" t="inlineStr">
        <is>
          <t>CONTRATO</t>
        </is>
      </c>
      <c r="L1733" t="n">
        <v>2658.45</v>
      </c>
      <c r="M1733" t="inlineStr">
        <is>
          <t>IBIRAPITANGA FASE 3</t>
        </is>
      </c>
      <c r="N1733" s="142">
        <f>DATE(YEAR(G1733),MONTH(G1733),1)</f>
        <v/>
      </c>
      <c r="O1733" s="132">
        <f>IF(G1733&gt;$K$3,"Futuro","Atraso")</f>
        <v/>
      </c>
      <c r="P1733">
        <f>12*(YEAR(G1733)-YEAR($K$3))+(MONTH(G1733)-MONTH($K$3))</f>
        <v/>
      </c>
      <c r="Q1733" s="366">
        <f>IF(M1733="IBIRAPITANGA FASE 3",IF(O1733="Atraso",L1733,L1733/(1+$I$2)^P1733),IF(O1733="Atraso",L1733,L1733/(1+$I$1)^P1733))</f>
        <v/>
      </c>
      <c r="R1733">
        <f>IF(O1733="Atraso",$K$3-G1733,0)</f>
        <v/>
      </c>
      <c r="S1733">
        <f>IF(R1733&lt;=15,"Até 15",IF(R1733&lt;=30,"Entre 15 e 30",IF(R1733&lt;=60,"Entre 30 e 60",IF(R1733&lt;=90,"Entre 60 e 90",IF(R1733&lt;=120,"Entre 90 e 120",IF(R1733&lt;=150,"Entre 120 e 150",IF(R1733&lt;=180,"Entre 150 e 180","Superior a 180")))))))</f>
        <v/>
      </c>
    </row>
    <row r="1734">
      <c r="A1734" t="inlineStr">
        <is>
          <t>Q06L019</t>
        </is>
      </c>
      <c r="B1734" t="inlineStr">
        <is>
          <t>LUIZ FELIPE ESTEVES SOARES FIGUEIREDO</t>
        </is>
      </c>
      <c r="C1734" t="n">
        <v>1</v>
      </c>
      <c r="D1734" t="inlineStr">
        <is>
          <t>IPCA</t>
        </is>
      </c>
      <c r="E1734" t="n">
        <v>0.009488792934583046</v>
      </c>
      <c r="F1734" t="inlineStr">
        <is>
          <t>MENSAL</t>
        </is>
      </c>
      <c r="G1734" t="n">
        <v>46006</v>
      </c>
      <c r="H1734" t="n">
        <v>46006</v>
      </c>
      <c r="I1734" t="n">
        <v>82</v>
      </c>
      <c r="J1734" t="inlineStr">
        <is>
          <t>CARTEIRA</t>
        </is>
      </c>
      <c r="K1734" t="inlineStr">
        <is>
          <t>CONTRATO</t>
        </is>
      </c>
      <c r="L1734" t="n">
        <v>2658.45</v>
      </c>
      <c r="M1734" t="inlineStr">
        <is>
          <t>IBIRAPITANGA FASE 3</t>
        </is>
      </c>
      <c r="N1734" s="142">
        <f>DATE(YEAR(G1734),MONTH(G1734),1)</f>
        <v/>
      </c>
      <c r="O1734" s="132">
        <f>IF(G1734&gt;$K$3,"Futuro","Atraso")</f>
        <v/>
      </c>
      <c r="P1734">
        <f>12*(YEAR(G1734)-YEAR($K$3))+(MONTH(G1734)-MONTH($K$3))</f>
        <v/>
      </c>
      <c r="Q1734" s="366">
        <f>IF(M1734="IBIRAPITANGA FASE 3",IF(O1734="Atraso",L1734,L1734/(1+$I$2)^P1734),IF(O1734="Atraso",L1734,L1734/(1+$I$1)^P1734))</f>
        <v/>
      </c>
      <c r="R1734">
        <f>IF(O1734="Atraso",$K$3-G1734,0)</f>
        <v/>
      </c>
      <c r="S1734">
        <f>IF(R1734&lt;=15,"Até 15",IF(R1734&lt;=30,"Entre 15 e 30",IF(R1734&lt;=60,"Entre 30 e 60",IF(R1734&lt;=90,"Entre 60 e 90",IF(R1734&lt;=120,"Entre 90 e 120",IF(R1734&lt;=150,"Entre 120 e 150",IF(R1734&lt;=180,"Entre 150 e 180","Superior a 180")))))))</f>
        <v/>
      </c>
    </row>
    <row r="1735">
      <c r="A1735" t="inlineStr">
        <is>
          <t>Q06L019</t>
        </is>
      </c>
      <c r="B1735" t="inlineStr">
        <is>
          <t>LUIZ FELIPE ESTEVES SOARES FIGUEIREDO</t>
        </is>
      </c>
      <c r="C1735" t="n">
        <v>1</v>
      </c>
      <c r="D1735" t="inlineStr">
        <is>
          <t>IPCA</t>
        </is>
      </c>
      <c r="E1735" t="n">
        <v>0.009488792934583046</v>
      </c>
      <c r="F1735" t="inlineStr">
        <is>
          <t>MENSAL</t>
        </is>
      </c>
      <c r="G1735" t="n">
        <v>46037</v>
      </c>
      <c r="H1735" t="n">
        <v>46037</v>
      </c>
      <c r="I1735" t="n">
        <v>83</v>
      </c>
      <c r="J1735" t="inlineStr">
        <is>
          <t>CARTEIRA</t>
        </is>
      </c>
      <c r="K1735" t="inlineStr">
        <is>
          <t>CONTRATO</t>
        </is>
      </c>
      <c r="L1735" t="n">
        <v>2658.45</v>
      </c>
      <c r="M1735" t="inlineStr">
        <is>
          <t>IBIRAPITANGA FASE 3</t>
        </is>
      </c>
      <c r="N1735" s="142">
        <f>DATE(YEAR(G1735),MONTH(G1735),1)</f>
        <v/>
      </c>
      <c r="O1735" s="132">
        <f>IF(G1735&gt;$K$3,"Futuro","Atraso")</f>
        <v/>
      </c>
      <c r="P1735">
        <f>12*(YEAR(G1735)-YEAR($K$3))+(MONTH(G1735)-MONTH($K$3))</f>
        <v/>
      </c>
      <c r="Q1735" s="366">
        <f>IF(M1735="IBIRAPITANGA FASE 3",IF(O1735="Atraso",L1735,L1735/(1+$I$2)^P1735),IF(O1735="Atraso",L1735,L1735/(1+$I$1)^P1735))</f>
        <v/>
      </c>
      <c r="R1735">
        <f>IF(O1735="Atraso",$K$3-G1735,0)</f>
        <v/>
      </c>
      <c r="S1735">
        <f>IF(R1735&lt;=15,"Até 15",IF(R1735&lt;=30,"Entre 15 e 30",IF(R1735&lt;=60,"Entre 30 e 60",IF(R1735&lt;=90,"Entre 60 e 90",IF(R1735&lt;=120,"Entre 90 e 120",IF(R1735&lt;=150,"Entre 120 e 150",IF(R1735&lt;=180,"Entre 150 e 180","Superior a 180")))))))</f>
        <v/>
      </c>
    </row>
    <row r="1736">
      <c r="A1736" t="inlineStr">
        <is>
          <t>Q06L019</t>
        </is>
      </c>
      <c r="B1736" t="inlineStr">
        <is>
          <t>LUIZ FELIPE ESTEVES SOARES FIGUEIREDO</t>
        </is>
      </c>
      <c r="C1736" t="n">
        <v>1</v>
      </c>
      <c r="D1736" t="inlineStr">
        <is>
          <t>IPCA</t>
        </is>
      </c>
      <c r="E1736" t="n">
        <v>0.009488792934583046</v>
      </c>
      <c r="F1736" t="inlineStr">
        <is>
          <t>MENSAL</t>
        </is>
      </c>
      <c r="G1736" t="n">
        <v>46068</v>
      </c>
      <c r="H1736" t="n">
        <v>46068</v>
      </c>
      <c r="I1736" t="n">
        <v>84</v>
      </c>
      <c r="J1736" t="inlineStr">
        <is>
          <t>CARTEIRA</t>
        </is>
      </c>
      <c r="K1736" t="inlineStr">
        <is>
          <t>CONTRATO</t>
        </is>
      </c>
      <c r="L1736" t="n">
        <v>2658.45</v>
      </c>
      <c r="M1736" t="inlineStr">
        <is>
          <t>IBIRAPITANGA FASE 3</t>
        </is>
      </c>
      <c r="N1736" s="142">
        <f>DATE(YEAR(G1736),MONTH(G1736),1)</f>
        <v/>
      </c>
      <c r="O1736" s="132">
        <f>IF(G1736&gt;$K$3,"Futuro","Atraso")</f>
        <v/>
      </c>
      <c r="P1736">
        <f>12*(YEAR(G1736)-YEAR($K$3))+(MONTH(G1736)-MONTH($K$3))</f>
        <v/>
      </c>
      <c r="Q1736" s="366">
        <f>IF(M1736="IBIRAPITANGA FASE 3",IF(O1736="Atraso",L1736,L1736/(1+$I$2)^P1736),IF(O1736="Atraso",L1736,L1736/(1+$I$1)^P1736))</f>
        <v/>
      </c>
      <c r="R1736">
        <f>IF(O1736="Atraso",$K$3-G1736,0)</f>
        <v/>
      </c>
      <c r="S1736">
        <f>IF(R1736&lt;=15,"Até 15",IF(R1736&lt;=30,"Entre 15 e 30",IF(R1736&lt;=60,"Entre 30 e 60",IF(R1736&lt;=90,"Entre 60 e 90",IF(R1736&lt;=120,"Entre 90 e 120",IF(R1736&lt;=150,"Entre 120 e 150",IF(R1736&lt;=180,"Entre 150 e 180","Superior a 180")))))))</f>
        <v/>
      </c>
    </row>
    <row r="1737">
      <c r="A1737" t="inlineStr">
        <is>
          <t>Q06L019</t>
        </is>
      </c>
      <c r="B1737" t="inlineStr">
        <is>
          <t>LUIZ FELIPE ESTEVES SOARES FIGUEIREDO</t>
        </is>
      </c>
      <c r="C1737" t="n">
        <v>1</v>
      </c>
      <c r="D1737" t="inlineStr">
        <is>
          <t>IPCA</t>
        </is>
      </c>
      <c r="E1737" t="n">
        <v>0.009488792934583046</v>
      </c>
      <c r="F1737" t="inlineStr">
        <is>
          <t>MENSAL</t>
        </is>
      </c>
      <c r="G1737" t="n">
        <v>46096</v>
      </c>
      <c r="H1737" t="n">
        <v>46096</v>
      </c>
      <c r="I1737" t="n">
        <v>85</v>
      </c>
      <c r="J1737" t="inlineStr">
        <is>
          <t>CARTEIRA</t>
        </is>
      </c>
      <c r="K1737" t="inlineStr">
        <is>
          <t>CONTRATO</t>
        </is>
      </c>
      <c r="L1737" t="n">
        <v>2658.45</v>
      </c>
      <c r="M1737" t="inlineStr">
        <is>
          <t>IBIRAPITANGA FASE 3</t>
        </is>
      </c>
      <c r="N1737" s="142">
        <f>DATE(YEAR(G1737),MONTH(G1737),1)</f>
        <v/>
      </c>
      <c r="O1737" s="132">
        <f>IF(G1737&gt;$K$3,"Futuro","Atraso")</f>
        <v/>
      </c>
      <c r="P1737">
        <f>12*(YEAR(G1737)-YEAR($K$3))+(MONTH(G1737)-MONTH($K$3))</f>
        <v/>
      </c>
      <c r="Q1737" s="366">
        <f>IF(M1737="IBIRAPITANGA FASE 3",IF(O1737="Atraso",L1737,L1737/(1+$I$2)^P1737),IF(O1737="Atraso",L1737,L1737/(1+$I$1)^P1737))</f>
        <v/>
      </c>
      <c r="R1737">
        <f>IF(O1737="Atraso",$K$3-G1737,0)</f>
        <v/>
      </c>
      <c r="S1737">
        <f>IF(R1737&lt;=15,"Até 15",IF(R1737&lt;=30,"Entre 15 e 30",IF(R1737&lt;=60,"Entre 30 e 60",IF(R1737&lt;=90,"Entre 60 e 90",IF(R1737&lt;=120,"Entre 90 e 120",IF(R1737&lt;=150,"Entre 120 e 150",IF(R1737&lt;=180,"Entre 150 e 180","Superior a 180")))))))</f>
        <v/>
      </c>
    </row>
    <row r="1738">
      <c r="A1738" t="inlineStr">
        <is>
          <t>Q06L019</t>
        </is>
      </c>
      <c r="B1738" t="inlineStr">
        <is>
          <t>LUIZ FELIPE ESTEVES SOARES FIGUEIREDO</t>
        </is>
      </c>
      <c r="C1738" t="n">
        <v>1</v>
      </c>
      <c r="D1738" t="inlineStr">
        <is>
          <t>IPCA</t>
        </is>
      </c>
      <c r="E1738" t="n">
        <v>0.009488792934583046</v>
      </c>
      <c r="F1738" t="inlineStr">
        <is>
          <t>MENSAL</t>
        </is>
      </c>
      <c r="G1738" t="n">
        <v>46127</v>
      </c>
      <c r="H1738" t="n">
        <v>46127</v>
      </c>
      <c r="I1738" t="n">
        <v>86</v>
      </c>
      <c r="J1738" t="inlineStr">
        <is>
          <t>CARTEIRA</t>
        </is>
      </c>
      <c r="K1738" t="inlineStr">
        <is>
          <t>CONTRATO</t>
        </is>
      </c>
      <c r="L1738" t="n">
        <v>2658.45</v>
      </c>
      <c r="M1738" t="inlineStr">
        <is>
          <t>IBIRAPITANGA FASE 3</t>
        </is>
      </c>
      <c r="N1738" s="142">
        <f>DATE(YEAR(G1738),MONTH(G1738),1)</f>
        <v/>
      </c>
      <c r="O1738" s="132">
        <f>IF(G1738&gt;$K$3,"Futuro","Atraso")</f>
        <v/>
      </c>
      <c r="P1738">
        <f>12*(YEAR(G1738)-YEAR($K$3))+(MONTH(G1738)-MONTH($K$3))</f>
        <v/>
      </c>
      <c r="Q1738" s="366">
        <f>IF(M1738="IBIRAPITANGA FASE 3",IF(O1738="Atraso",L1738,L1738/(1+$I$2)^P1738),IF(O1738="Atraso",L1738,L1738/(1+$I$1)^P1738))</f>
        <v/>
      </c>
      <c r="R1738">
        <f>IF(O1738="Atraso",$K$3-G1738,0)</f>
        <v/>
      </c>
      <c r="S1738">
        <f>IF(R1738&lt;=15,"Até 15",IF(R1738&lt;=30,"Entre 15 e 30",IF(R1738&lt;=60,"Entre 30 e 60",IF(R1738&lt;=90,"Entre 60 e 90",IF(R1738&lt;=120,"Entre 90 e 120",IF(R1738&lt;=150,"Entre 120 e 150",IF(R1738&lt;=180,"Entre 150 e 180","Superior a 180")))))))</f>
        <v/>
      </c>
    </row>
    <row r="1739">
      <c r="A1739" t="inlineStr">
        <is>
          <t>Q06L019</t>
        </is>
      </c>
      <c r="B1739" t="inlineStr">
        <is>
          <t>LUIZ FELIPE ESTEVES SOARES FIGUEIREDO</t>
        </is>
      </c>
      <c r="C1739" t="n">
        <v>1</v>
      </c>
      <c r="D1739" t="inlineStr">
        <is>
          <t>IPCA</t>
        </is>
      </c>
      <c r="E1739" t="n">
        <v>0.009488792934583046</v>
      </c>
      <c r="F1739" t="inlineStr">
        <is>
          <t>MENSAL</t>
        </is>
      </c>
      <c r="G1739" t="n">
        <v>46157</v>
      </c>
      <c r="H1739" t="n">
        <v>46157</v>
      </c>
      <c r="I1739" t="n">
        <v>87</v>
      </c>
      <c r="J1739" t="inlineStr">
        <is>
          <t>CARTEIRA</t>
        </is>
      </c>
      <c r="K1739" t="inlineStr">
        <is>
          <t>CONTRATO</t>
        </is>
      </c>
      <c r="L1739" t="n">
        <v>2658.45</v>
      </c>
      <c r="M1739" t="inlineStr">
        <is>
          <t>IBIRAPITANGA FASE 3</t>
        </is>
      </c>
      <c r="N1739" s="142">
        <f>DATE(YEAR(G1739),MONTH(G1739),1)</f>
        <v/>
      </c>
      <c r="O1739" s="132">
        <f>IF(G1739&gt;$K$3,"Futuro","Atraso")</f>
        <v/>
      </c>
      <c r="P1739">
        <f>12*(YEAR(G1739)-YEAR($K$3))+(MONTH(G1739)-MONTH($K$3))</f>
        <v/>
      </c>
      <c r="Q1739" s="366">
        <f>IF(M1739="IBIRAPITANGA FASE 3",IF(O1739="Atraso",L1739,L1739/(1+$I$2)^P1739),IF(O1739="Atraso",L1739,L1739/(1+$I$1)^P1739))</f>
        <v/>
      </c>
      <c r="R1739">
        <f>IF(O1739="Atraso",$K$3-G1739,0)</f>
        <v/>
      </c>
      <c r="S1739">
        <f>IF(R1739&lt;=15,"Até 15",IF(R1739&lt;=30,"Entre 15 e 30",IF(R1739&lt;=60,"Entre 30 e 60",IF(R1739&lt;=90,"Entre 60 e 90",IF(R1739&lt;=120,"Entre 90 e 120",IF(R1739&lt;=150,"Entre 120 e 150",IF(R1739&lt;=180,"Entre 150 e 180","Superior a 180")))))))</f>
        <v/>
      </c>
    </row>
    <row r="1740">
      <c r="A1740" t="inlineStr">
        <is>
          <t>Q06L019</t>
        </is>
      </c>
      <c r="B1740" t="inlineStr">
        <is>
          <t>LUIZ FELIPE ESTEVES SOARES FIGUEIREDO</t>
        </is>
      </c>
      <c r="C1740" t="n">
        <v>1</v>
      </c>
      <c r="D1740" t="inlineStr">
        <is>
          <t>IPCA</t>
        </is>
      </c>
      <c r="E1740" t="n">
        <v>0.009488792934583046</v>
      </c>
      <c r="F1740" t="inlineStr">
        <is>
          <t>MENSAL</t>
        </is>
      </c>
      <c r="G1740" t="n">
        <v>46188</v>
      </c>
      <c r="H1740" t="n">
        <v>46188</v>
      </c>
      <c r="I1740" t="n">
        <v>88</v>
      </c>
      <c r="J1740" t="inlineStr">
        <is>
          <t>CARTEIRA</t>
        </is>
      </c>
      <c r="K1740" t="inlineStr">
        <is>
          <t>CONTRATO</t>
        </is>
      </c>
      <c r="L1740" t="n">
        <v>2658.45</v>
      </c>
      <c r="M1740" t="inlineStr">
        <is>
          <t>IBIRAPITANGA FASE 3</t>
        </is>
      </c>
      <c r="N1740" s="142">
        <f>DATE(YEAR(G1740),MONTH(G1740),1)</f>
        <v/>
      </c>
      <c r="O1740" s="132">
        <f>IF(G1740&gt;$K$3,"Futuro","Atraso")</f>
        <v/>
      </c>
      <c r="P1740">
        <f>12*(YEAR(G1740)-YEAR($K$3))+(MONTH(G1740)-MONTH($K$3))</f>
        <v/>
      </c>
      <c r="Q1740" s="366">
        <f>IF(M1740="IBIRAPITANGA FASE 3",IF(O1740="Atraso",L1740,L1740/(1+$I$2)^P1740),IF(O1740="Atraso",L1740,L1740/(1+$I$1)^P1740))</f>
        <v/>
      </c>
      <c r="R1740">
        <f>IF(O1740="Atraso",$K$3-G1740,0)</f>
        <v/>
      </c>
      <c r="S1740">
        <f>IF(R1740&lt;=15,"Até 15",IF(R1740&lt;=30,"Entre 15 e 30",IF(R1740&lt;=60,"Entre 30 e 60",IF(R1740&lt;=90,"Entre 60 e 90",IF(R1740&lt;=120,"Entre 90 e 120",IF(R1740&lt;=150,"Entre 120 e 150",IF(R1740&lt;=180,"Entre 150 e 180","Superior a 180")))))))</f>
        <v/>
      </c>
    </row>
    <row r="1741">
      <c r="A1741" t="inlineStr">
        <is>
          <t>Q06L019</t>
        </is>
      </c>
      <c r="B1741" t="inlineStr">
        <is>
          <t>LUIZ FELIPE ESTEVES SOARES FIGUEIREDO</t>
        </is>
      </c>
      <c r="C1741" t="n">
        <v>1</v>
      </c>
      <c r="D1741" t="inlineStr">
        <is>
          <t>IPCA</t>
        </is>
      </c>
      <c r="E1741" t="n">
        <v>0.009488792934583046</v>
      </c>
      <c r="F1741" t="inlineStr">
        <is>
          <t>MENSAL</t>
        </is>
      </c>
      <c r="G1741" t="n">
        <v>46218</v>
      </c>
      <c r="H1741" t="n">
        <v>46218</v>
      </c>
      <c r="I1741" t="n">
        <v>89</v>
      </c>
      <c r="J1741" t="inlineStr">
        <is>
          <t>CARTEIRA</t>
        </is>
      </c>
      <c r="K1741" t="inlineStr">
        <is>
          <t>CONTRATO</t>
        </is>
      </c>
      <c r="L1741" t="n">
        <v>2658.45</v>
      </c>
      <c r="M1741" t="inlineStr">
        <is>
          <t>IBIRAPITANGA FASE 3</t>
        </is>
      </c>
      <c r="N1741" s="142">
        <f>DATE(YEAR(G1741),MONTH(G1741),1)</f>
        <v/>
      </c>
      <c r="O1741" s="132">
        <f>IF(G1741&gt;$K$3,"Futuro","Atraso")</f>
        <v/>
      </c>
      <c r="P1741">
        <f>12*(YEAR(G1741)-YEAR($K$3))+(MONTH(G1741)-MONTH($K$3))</f>
        <v/>
      </c>
      <c r="Q1741" s="366">
        <f>IF(M1741="IBIRAPITANGA FASE 3",IF(O1741="Atraso",L1741,L1741/(1+$I$2)^P1741),IF(O1741="Atraso",L1741,L1741/(1+$I$1)^P1741))</f>
        <v/>
      </c>
      <c r="R1741">
        <f>IF(O1741="Atraso",$K$3-G1741,0)</f>
        <v/>
      </c>
      <c r="S1741">
        <f>IF(R1741&lt;=15,"Até 15",IF(R1741&lt;=30,"Entre 15 e 30",IF(R1741&lt;=60,"Entre 30 e 60",IF(R1741&lt;=90,"Entre 60 e 90",IF(R1741&lt;=120,"Entre 90 e 120",IF(R1741&lt;=150,"Entre 120 e 150",IF(R1741&lt;=180,"Entre 150 e 180","Superior a 180")))))))</f>
        <v/>
      </c>
    </row>
    <row r="1742">
      <c r="A1742" t="inlineStr">
        <is>
          <t>Q06L019</t>
        </is>
      </c>
      <c r="B1742" t="inlineStr">
        <is>
          <t>LUIZ FELIPE ESTEVES SOARES FIGUEIREDO</t>
        </is>
      </c>
      <c r="C1742" t="n">
        <v>1</v>
      </c>
      <c r="D1742" t="inlineStr">
        <is>
          <t>IPCA</t>
        </is>
      </c>
      <c r="E1742" t="n">
        <v>0.009488792934583046</v>
      </c>
      <c r="F1742" t="inlineStr">
        <is>
          <t>MENSAL</t>
        </is>
      </c>
      <c r="G1742" t="n">
        <v>46249</v>
      </c>
      <c r="H1742" t="n">
        <v>46249</v>
      </c>
      <c r="I1742" t="n">
        <v>90</v>
      </c>
      <c r="J1742" t="inlineStr">
        <is>
          <t>CARTEIRA</t>
        </is>
      </c>
      <c r="K1742" t="inlineStr">
        <is>
          <t>CONTRATO</t>
        </is>
      </c>
      <c r="L1742" t="n">
        <v>2658.45</v>
      </c>
      <c r="M1742" t="inlineStr">
        <is>
          <t>IBIRAPITANGA FASE 3</t>
        </is>
      </c>
      <c r="N1742" s="142">
        <f>DATE(YEAR(G1742),MONTH(G1742),1)</f>
        <v/>
      </c>
      <c r="O1742" s="132">
        <f>IF(G1742&gt;$K$3,"Futuro","Atraso")</f>
        <v/>
      </c>
      <c r="P1742">
        <f>12*(YEAR(G1742)-YEAR($K$3))+(MONTH(G1742)-MONTH($K$3))</f>
        <v/>
      </c>
      <c r="Q1742" s="366">
        <f>IF(M1742="IBIRAPITANGA FASE 3",IF(O1742="Atraso",L1742,L1742/(1+$I$2)^P1742),IF(O1742="Atraso",L1742,L1742/(1+$I$1)^P1742))</f>
        <v/>
      </c>
      <c r="R1742">
        <f>IF(O1742="Atraso",$K$3-G1742,0)</f>
        <v/>
      </c>
      <c r="S1742">
        <f>IF(R1742&lt;=15,"Até 15",IF(R1742&lt;=30,"Entre 15 e 30",IF(R1742&lt;=60,"Entre 30 e 60",IF(R1742&lt;=90,"Entre 60 e 90",IF(R1742&lt;=120,"Entre 90 e 120",IF(R1742&lt;=150,"Entre 120 e 150",IF(R1742&lt;=180,"Entre 150 e 180","Superior a 180")))))))</f>
        <v/>
      </c>
    </row>
    <row r="1743">
      <c r="A1743" t="inlineStr">
        <is>
          <t>Q06L019</t>
        </is>
      </c>
      <c r="B1743" t="inlineStr">
        <is>
          <t>LUIZ FELIPE ESTEVES SOARES FIGUEIREDO</t>
        </is>
      </c>
      <c r="C1743" t="n">
        <v>1</v>
      </c>
      <c r="D1743" t="inlineStr">
        <is>
          <t>IPCA</t>
        </is>
      </c>
      <c r="E1743" t="n">
        <v>0.009488792934583046</v>
      </c>
      <c r="F1743" t="inlineStr">
        <is>
          <t>MENSAL</t>
        </is>
      </c>
      <c r="G1743" t="n">
        <v>46280</v>
      </c>
      <c r="H1743" t="n">
        <v>46280</v>
      </c>
      <c r="I1743" t="n">
        <v>91</v>
      </c>
      <c r="J1743" t="inlineStr">
        <is>
          <t>CARTEIRA</t>
        </is>
      </c>
      <c r="K1743" t="inlineStr">
        <is>
          <t>CONTRATO</t>
        </is>
      </c>
      <c r="L1743" t="n">
        <v>2658.45</v>
      </c>
      <c r="M1743" t="inlineStr">
        <is>
          <t>IBIRAPITANGA FASE 3</t>
        </is>
      </c>
      <c r="N1743" s="142">
        <f>DATE(YEAR(G1743),MONTH(G1743),1)</f>
        <v/>
      </c>
      <c r="O1743" s="132">
        <f>IF(G1743&gt;$K$3,"Futuro","Atraso")</f>
        <v/>
      </c>
      <c r="P1743">
        <f>12*(YEAR(G1743)-YEAR($K$3))+(MONTH(G1743)-MONTH($K$3))</f>
        <v/>
      </c>
      <c r="Q1743" s="366">
        <f>IF(M1743="IBIRAPITANGA FASE 3",IF(O1743="Atraso",L1743,L1743/(1+$I$2)^P1743),IF(O1743="Atraso",L1743,L1743/(1+$I$1)^P1743))</f>
        <v/>
      </c>
      <c r="R1743">
        <f>IF(O1743="Atraso",$K$3-G1743,0)</f>
        <v/>
      </c>
      <c r="S1743">
        <f>IF(R1743&lt;=15,"Até 15",IF(R1743&lt;=30,"Entre 15 e 30",IF(R1743&lt;=60,"Entre 30 e 60",IF(R1743&lt;=90,"Entre 60 e 90",IF(R1743&lt;=120,"Entre 90 e 120",IF(R1743&lt;=150,"Entre 120 e 150",IF(R1743&lt;=180,"Entre 150 e 180","Superior a 180")))))))</f>
        <v/>
      </c>
    </row>
    <row r="1744">
      <c r="A1744" t="inlineStr">
        <is>
          <t>Q06L019</t>
        </is>
      </c>
      <c r="B1744" t="inlineStr">
        <is>
          <t>LUIZ FELIPE ESTEVES SOARES FIGUEIREDO</t>
        </is>
      </c>
      <c r="C1744" t="n">
        <v>1</v>
      </c>
      <c r="D1744" t="inlineStr">
        <is>
          <t>IPCA</t>
        </is>
      </c>
      <c r="E1744" t="n">
        <v>0.009488792934583046</v>
      </c>
      <c r="F1744" t="inlineStr">
        <is>
          <t>MENSAL</t>
        </is>
      </c>
      <c r="G1744" t="n">
        <v>46310</v>
      </c>
      <c r="H1744" t="n">
        <v>46310</v>
      </c>
      <c r="I1744" t="n">
        <v>92</v>
      </c>
      <c r="J1744" t="inlineStr">
        <is>
          <t>CARTEIRA</t>
        </is>
      </c>
      <c r="K1744" t="inlineStr">
        <is>
          <t>CONTRATO</t>
        </is>
      </c>
      <c r="L1744" t="n">
        <v>2658.45</v>
      </c>
      <c r="M1744" t="inlineStr">
        <is>
          <t>IBIRAPITANGA FASE 3</t>
        </is>
      </c>
      <c r="N1744" s="142">
        <f>DATE(YEAR(G1744),MONTH(G1744),1)</f>
        <v/>
      </c>
      <c r="O1744" s="132">
        <f>IF(G1744&gt;$K$3,"Futuro","Atraso")</f>
        <v/>
      </c>
      <c r="P1744">
        <f>12*(YEAR(G1744)-YEAR($K$3))+(MONTH(G1744)-MONTH($K$3))</f>
        <v/>
      </c>
      <c r="Q1744" s="366">
        <f>IF(M1744="IBIRAPITANGA FASE 3",IF(O1744="Atraso",L1744,L1744/(1+$I$2)^P1744),IF(O1744="Atraso",L1744,L1744/(1+$I$1)^P1744))</f>
        <v/>
      </c>
      <c r="R1744">
        <f>IF(O1744="Atraso",$K$3-G1744,0)</f>
        <v/>
      </c>
      <c r="S1744">
        <f>IF(R1744&lt;=15,"Até 15",IF(R1744&lt;=30,"Entre 15 e 30",IF(R1744&lt;=60,"Entre 30 e 60",IF(R1744&lt;=90,"Entre 60 e 90",IF(R1744&lt;=120,"Entre 90 e 120",IF(R1744&lt;=150,"Entre 120 e 150",IF(R1744&lt;=180,"Entre 150 e 180","Superior a 180")))))))</f>
        <v/>
      </c>
    </row>
    <row r="1745">
      <c r="A1745" t="inlineStr">
        <is>
          <t>Q06L019</t>
        </is>
      </c>
      <c r="B1745" t="inlineStr">
        <is>
          <t>LUIZ FELIPE ESTEVES SOARES FIGUEIREDO</t>
        </is>
      </c>
      <c r="C1745" t="n">
        <v>1</v>
      </c>
      <c r="D1745" t="inlineStr">
        <is>
          <t>IPCA</t>
        </is>
      </c>
      <c r="E1745" t="n">
        <v>0.009488792934583046</v>
      </c>
      <c r="F1745" t="inlineStr">
        <is>
          <t>MENSAL</t>
        </is>
      </c>
      <c r="G1745" t="n">
        <v>46341</v>
      </c>
      <c r="H1745" t="n">
        <v>46341</v>
      </c>
      <c r="I1745" t="n">
        <v>93</v>
      </c>
      <c r="J1745" t="inlineStr">
        <is>
          <t>CARTEIRA</t>
        </is>
      </c>
      <c r="K1745" t="inlineStr">
        <is>
          <t>CONTRATO</t>
        </is>
      </c>
      <c r="L1745" t="n">
        <v>2658.45</v>
      </c>
      <c r="M1745" t="inlineStr">
        <is>
          <t>IBIRAPITANGA FASE 3</t>
        </is>
      </c>
      <c r="N1745" s="142">
        <f>DATE(YEAR(G1745),MONTH(G1745),1)</f>
        <v/>
      </c>
      <c r="O1745" s="132">
        <f>IF(G1745&gt;$K$3,"Futuro","Atraso")</f>
        <v/>
      </c>
      <c r="P1745">
        <f>12*(YEAR(G1745)-YEAR($K$3))+(MONTH(G1745)-MONTH($K$3))</f>
        <v/>
      </c>
      <c r="Q1745" s="366">
        <f>IF(M1745="IBIRAPITANGA FASE 3",IF(O1745="Atraso",L1745,L1745/(1+$I$2)^P1745),IF(O1745="Atraso",L1745,L1745/(1+$I$1)^P1745))</f>
        <v/>
      </c>
      <c r="R1745">
        <f>IF(O1745="Atraso",$K$3-G1745,0)</f>
        <v/>
      </c>
      <c r="S1745">
        <f>IF(R1745&lt;=15,"Até 15",IF(R1745&lt;=30,"Entre 15 e 30",IF(R1745&lt;=60,"Entre 30 e 60",IF(R1745&lt;=90,"Entre 60 e 90",IF(R1745&lt;=120,"Entre 90 e 120",IF(R1745&lt;=150,"Entre 120 e 150",IF(R1745&lt;=180,"Entre 150 e 180","Superior a 180")))))))</f>
        <v/>
      </c>
    </row>
    <row r="1746">
      <c r="A1746" t="inlineStr">
        <is>
          <t>Q06L019</t>
        </is>
      </c>
      <c r="B1746" t="inlineStr">
        <is>
          <t>LUIZ FELIPE ESTEVES SOARES FIGUEIREDO</t>
        </is>
      </c>
      <c r="C1746" t="n">
        <v>1</v>
      </c>
      <c r="D1746" t="inlineStr">
        <is>
          <t>IPCA</t>
        </is>
      </c>
      <c r="E1746" t="n">
        <v>0.009488792934583046</v>
      </c>
      <c r="F1746" t="inlineStr">
        <is>
          <t>MENSAL</t>
        </is>
      </c>
      <c r="G1746" t="n">
        <v>46371</v>
      </c>
      <c r="H1746" t="n">
        <v>46371</v>
      </c>
      <c r="I1746" t="n">
        <v>94</v>
      </c>
      <c r="J1746" t="inlineStr">
        <is>
          <t>CARTEIRA</t>
        </is>
      </c>
      <c r="K1746" t="inlineStr">
        <is>
          <t>CONTRATO</t>
        </is>
      </c>
      <c r="L1746" t="n">
        <v>2658.45</v>
      </c>
      <c r="M1746" t="inlineStr">
        <is>
          <t>IBIRAPITANGA FASE 3</t>
        </is>
      </c>
      <c r="N1746" s="142">
        <f>DATE(YEAR(G1746),MONTH(G1746),1)</f>
        <v/>
      </c>
      <c r="O1746" s="132">
        <f>IF(G1746&gt;$K$3,"Futuro","Atraso")</f>
        <v/>
      </c>
      <c r="P1746">
        <f>12*(YEAR(G1746)-YEAR($K$3))+(MONTH(G1746)-MONTH($K$3))</f>
        <v/>
      </c>
      <c r="Q1746" s="366">
        <f>IF(M1746="IBIRAPITANGA FASE 3",IF(O1746="Atraso",L1746,L1746/(1+$I$2)^P1746),IF(O1746="Atraso",L1746,L1746/(1+$I$1)^P1746))</f>
        <v/>
      </c>
      <c r="R1746">
        <f>IF(O1746="Atraso",$K$3-G1746,0)</f>
        <v/>
      </c>
      <c r="S1746">
        <f>IF(R1746&lt;=15,"Até 15",IF(R1746&lt;=30,"Entre 15 e 30",IF(R1746&lt;=60,"Entre 30 e 60",IF(R1746&lt;=90,"Entre 60 e 90",IF(R1746&lt;=120,"Entre 90 e 120",IF(R1746&lt;=150,"Entre 120 e 150",IF(R1746&lt;=180,"Entre 150 e 180","Superior a 180")))))))</f>
        <v/>
      </c>
    </row>
    <row r="1747">
      <c r="A1747" t="inlineStr">
        <is>
          <t>Q06L019</t>
        </is>
      </c>
      <c r="B1747" t="inlineStr">
        <is>
          <t>LUIZ FELIPE ESTEVES SOARES FIGUEIREDO</t>
        </is>
      </c>
      <c r="C1747" t="n">
        <v>1</v>
      </c>
      <c r="D1747" t="inlineStr">
        <is>
          <t>IPCA</t>
        </is>
      </c>
      <c r="E1747" t="n">
        <v>0.009488792934583046</v>
      </c>
      <c r="F1747" t="inlineStr">
        <is>
          <t>MENSAL</t>
        </is>
      </c>
      <c r="G1747" t="n">
        <v>46402</v>
      </c>
      <c r="H1747" t="n">
        <v>46402</v>
      </c>
      <c r="I1747" t="n">
        <v>95</v>
      </c>
      <c r="J1747" t="inlineStr">
        <is>
          <t>CARTEIRA</t>
        </is>
      </c>
      <c r="K1747" t="inlineStr">
        <is>
          <t>CONTRATO</t>
        </is>
      </c>
      <c r="L1747" t="n">
        <v>2658.45</v>
      </c>
      <c r="M1747" t="inlineStr">
        <is>
          <t>IBIRAPITANGA FASE 3</t>
        </is>
      </c>
      <c r="N1747" s="142">
        <f>DATE(YEAR(G1747),MONTH(G1747),1)</f>
        <v/>
      </c>
      <c r="O1747" s="132">
        <f>IF(G1747&gt;$K$3,"Futuro","Atraso")</f>
        <v/>
      </c>
      <c r="P1747">
        <f>12*(YEAR(G1747)-YEAR($K$3))+(MONTH(G1747)-MONTH($K$3))</f>
        <v/>
      </c>
      <c r="Q1747" s="366">
        <f>IF(M1747="IBIRAPITANGA FASE 3",IF(O1747="Atraso",L1747,L1747/(1+$I$2)^P1747),IF(O1747="Atraso",L1747,L1747/(1+$I$1)^P1747))</f>
        <v/>
      </c>
      <c r="R1747">
        <f>IF(O1747="Atraso",$K$3-G1747,0)</f>
        <v/>
      </c>
      <c r="S1747">
        <f>IF(R1747&lt;=15,"Até 15",IF(R1747&lt;=30,"Entre 15 e 30",IF(R1747&lt;=60,"Entre 30 e 60",IF(R1747&lt;=90,"Entre 60 e 90",IF(R1747&lt;=120,"Entre 90 e 120",IF(R1747&lt;=150,"Entre 120 e 150",IF(R1747&lt;=180,"Entre 150 e 180","Superior a 180")))))))</f>
        <v/>
      </c>
    </row>
    <row r="1748">
      <c r="A1748" t="inlineStr">
        <is>
          <t>Q06L019</t>
        </is>
      </c>
      <c r="B1748" t="inlineStr">
        <is>
          <t>LUIZ FELIPE ESTEVES SOARES FIGUEIREDO</t>
        </is>
      </c>
      <c r="C1748" t="n">
        <v>1</v>
      </c>
      <c r="D1748" t="inlineStr">
        <is>
          <t>IPCA</t>
        </is>
      </c>
      <c r="E1748" t="n">
        <v>0.009488792934583046</v>
      </c>
      <c r="F1748" t="inlineStr">
        <is>
          <t>MENSAL</t>
        </is>
      </c>
      <c r="G1748" t="n">
        <v>46433</v>
      </c>
      <c r="H1748" t="n">
        <v>46433</v>
      </c>
      <c r="I1748" t="n">
        <v>96</v>
      </c>
      <c r="J1748" t="inlineStr">
        <is>
          <t>CARTEIRA</t>
        </is>
      </c>
      <c r="K1748" t="inlineStr">
        <is>
          <t>CONTRATO</t>
        </is>
      </c>
      <c r="L1748" t="n">
        <v>2658.45</v>
      </c>
      <c r="M1748" t="inlineStr">
        <is>
          <t>IBIRAPITANGA FASE 3</t>
        </is>
      </c>
      <c r="N1748" s="142">
        <f>DATE(YEAR(G1748),MONTH(G1748),1)</f>
        <v/>
      </c>
      <c r="O1748" s="132">
        <f>IF(G1748&gt;$K$3,"Futuro","Atraso")</f>
        <v/>
      </c>
      <c r="P1748">
        <f>12*(YEAR(G1748)-YEAR($K$3))+(MONTH(G1748)-MONTH($K$3))</f>
        <v/>
      </c>
      <c r="Q1748" s="366">
        <f>IF(M1748="IBIRAPITANGA FASE 3",IF(O1748="Atraso",L1748,L1748/(1+$I$2)^P1748),IF(O1748="Atraso",L1748,L1748/(1+$I$1)^P1748))</f>
        <v/>
      </c>
      <c r="R1748">
        <f>IF(O1748="Atraso",$K$3-G1748,0)</f>
        <v/>
      </c>
      <c r="S1748">
        <f>IF(R1748&lt;=15,"Até 15",IF(R1748&lt;=30,"Entre 15 e 30",IF(R1748&lt;=60,"Entre 30 e 60",IF(R1748&lt;=90,"Entre 60 e 90",IF(R1748&lt;=120,"Entre 90 e 120",IF(R1748&lt;=150,"Entre 120 e 150",IF(R1748&lt;=180,"Entre 150 e 180","Superior a 180")))))))</f>
        <v/>
      </c>
    </row>
    <row r="1749">
      <c r="A1749" t="inlineStr">
        <is>
          <t>Q06L021</t>
        </is>
      </c>
      <c r="B1749" t="inlineStr">
        <is>
          <t>BRUNA ALVES DE CAMPOS</t>
        </is>
      </c>
      <c r="C1749" t="n">
        <v>1</v>
      </c>
      <c r="D1749" t="inlineStr">
        <is>
          <t>IPCA</t>
        </is>
      </c>
      <c r="E1749" t="n">
        <v>0.009488792934583046</v>
      </c>
      <c r="F1749" t="inlineStr">
        <is>
          <t>MENSAL</t>
        </is>
      </c>
      <c r="G1749" t="n">
        <v>45235</v>
      </c>
      <c r="H1749" t="n">
        <v>45235</v>
      </c>
      <c r="I1749" t="n">
        <v>55</v>
      </c>
      <c r="J1749" t="inlineStr">
        <is>
          <t>CARTEIRA</t>
        </is>
      </c>
      <c r="K1749" t="inlineStr">
        <is>
          <t>CONTRATO</t>
        </is>
      </c>
      <c r="L1749" t="n">
        <v>1875.98</v>
      </c>
      <c r="M1749" t="inlineStr">
        <is>
          <t>IBIRAPITANGA FASE 3</t>
        </is>
      </c>
      <c r="N1749" s="142">
        <f>DATE(YEAR(G1749),MONTH(G1749),1)</f>
        <v/>
      </c>
      <c r="O1749" s="132">
        <f>IF(G1749&gt;$K$3,"Futuro","Atraso")</f>
        <v/>
      </c>
      <c r="P1749">
        <f>12*(YEAR(G1749)-YEAR($K$3))+(MONTH(G1749)-MONTH($K$3))</f>
        <v/>
      </c>
      <c r="Q1749" s="366">
        <f>IF(M1749="IBIRAPITANGA FASE 3",IF(O1749="Atraso",L1749,L1749/(1+$I$2)^P1749),IF(O1749="Atraso",L1749,L1749/(1+$I$1)^P1749))</f>
        <v/>
      </c>
      <c r="R1749">
        <f>IF(O1749="Atraso",$K$3-G1749,0)</f>
        <v/>
      </c>
      <c r="S1749">
        <f>IF(R1749&lt;=15,"Até 15",IF(R1749&lt;=30,"Entre 15 e 30",IF(R1749&lt;=60,"Entre 30 e 60",IF(R1749&lt;=90,"Entre 60 e 90",IF(R1749&lt;=120,"Entre 90 e 120",IF(R1749&lt;=150,"Entre 120 e 150",IF(R1749&lt;=180,"Entre 150 e 180","Superior a 180")))))))</f>
        <v/>
      </c>
    </row>
    <row r="1750">
      <c r="A1750" t="inlineStr">
        <is>
          <t>Q06L021</t>
        </is>
      </c>
      <c r="B1750" t="inlineStr">
        <is>
          <t>BRUNA ALVES DE CAMPOS</t>
        </is>
      </c>
      <c r="C1750" t="n">
        <v>1</v>
      </c>
      <c r="D1750" t="inlineStr">
        <is>
          <t>IPCA</t>
        </is>
      </c>
      <c r="E1750" t="n">
        <v>0.009488792934583046</v>
      </c>
      <c r="F1750" t="inlineStr">
        <is>
          <t>MENSAL</t>
        </is>
      </c>
      <c r="G1750" t="n">
        <v>45265</v>
      </c>
      <c r="H1750" t="n">
        <v>45265</v>
      </c>
      <c r="I1750" t="n">
        <v>56</v>
      </c>
      <c r="J1750" t="inlineStr">
        <is>
          <t>CARTEIRA</t>
        </is>
      </c>
      <c r="K1750" t="inlineStr">
        <is>
          <t>CONTRATO</t>
        </is>
      </c>
      <c r="L1750" t="n">
        <v>1875.98</v>
      </c>
      <c r="M1750" t="inlineStr">
        <is>
          <t>IBIRAPITANGA FASE 3</t>
        </is>
      </c>
      <c r="N1750" s="142">
        <f>DATE(YEAR(G1750),MONTH(G1750),1)</f>
        <v/>
      </c>
      <c r="O1750" s="132">
        <f>IF(G1750&gt;$K$3,"Futuro","Atraso")</f>
        <v/>
      </c>
      <c r="P1750">
        <f>12*(YEAR(G1750)-YEAR($K$3))+(MONTH(G1750)-MONTH($K$3))</f>
        <v/>
      </c>
      <c r="Q1750" s="366">
        <f>IF(M1750="IBIRAPITANGA FASE 3",IF(O1750="Atraso",L1750,L1750/(1+$I$2)^P1750),IF(O1750="Atraso",L1750,L1750/(1+$I$1)^P1750))</f>
        <v/>
      </c>
      <c r="R1750">
        <f>IF(O1750="Atraso",$K$3-G1750,0)</f>
        <v/>
      </c>
      <c r="S1750">
        <f>IF(R1750&lt;=15,"Até 15",IF(R1750&lt;=30,"Entre 15 e 30",IF(R1750&lt;=60,"Entre 30 e 60",IF(R1750&lt;=90,"Entre 60 e 90",IF(R1750&lt;=120,"Entre 90 e 120",IF(R1750&lt;=150,"Entre 120 e 150",IF(R1750&lt;=180,"Entre 150 e 180","Superior a 180")))))))</f>
        <v/>
      </c>
    </row>
    <row r="1751">
      <c r="A1751" t="inlineStr">
        <is>
          <t>Q06L021</t>
        </is>
      </c>
      <c r="B1751" t="inlineStr">
        <is>
          <t>BRUNA ALVES DE CAMPOS</t>
        </is>
      </c>
      <c r="C1751" t="n">
        <v>1</v>
      </c>
      <c r="D1751" t="inlineStr">
        <is>
          <t>IPCA</t>
        </is>
      </c>
      <c r="E1751" t="n">
        <v>0.009488792934583046</v>
      </c>
      <c r="F1751" t="inlineStr">
        <is>
          <t>MENSAL</t>
        </is>
      </c>
      <c r="G1751" t="n">
        <v>45296</v>
      </c>
      <c r="H1751" t="n">
        <v>45296</v>
      </c>
      <c r="I1751" t="n">
        <v>57</v>
      </c>
      <c r="J1751" t="inlineStr">
        <is>
          <t>CARTEIRA</t>
        </is>
      </c>
      <c r="K1751" t="inlineStr">
        <is>
          <t>CONTRATO</t>
        </is>
      </c>
      <c r="L1751" t="n">
        <v>1875.98</v>
      </c>
      <c r="M1751" t="inlineStr">
        <is>
          <t>IBIRAPITANGA FASE 3</t>
        </is>
      </c>
      <c r="N1751" s="142">
        <f>DATE(YEAR(G1751),MONTH(G1751),1)</f>
        <v/>
      </c>
      <c r="O1751" s="132">
        <f>IF(G1751&gt;$K$3,"Futuro","Atraso")</f>
        <v/>
      </c>
      <c r="P1751">
        <f>12*(YEAR(G1751)-YEAR($K$3))+(MONTH(G1751)-MONTH($K$3))</f>
        <v/>
      </c>
      <c r="Q1751" s="366">
        <f>IF(M1751="IBIRAPITANGA FASE 3",IF(O1751="Atraso",L1751,L1751/(1+$I$2)^P1751),IF(O1751="Atraso",L1751,L1751/(1+$I$1)^P1751))</f>
        <v/>
      </c>
      <c r="R1751">
        <f>IF(O1751="Atraso",$K$3-G1751,0)</f>
        <v/>
      </c>
      <c r="S1751">
        <f>IF(R1751&lt;=15,"Até 15",IF(R1751&lt;=30,"Entre 15 e 30",IF(R1751&lt;=60,"Entre 30 e 60",IF(R1751&lt;=90,"Entre 60 e 90",IF(R1751&lt;=120,"Entre 90 e 120",IF(R1751&lt;=150,"Entre 120 e 150",IF(R1751&lt;=180,"Entre 150 e 180","Superior a 180")))))))</f>
        <v/>
      </c>
    </row>
    <row r="1752">
      <c r="A1752" t="inlineStr">
        <is>
          <t>Q06L021</t>
        </is>
      </c>
      <c r="B1752" t="inlineStr">
        <is>
          <t>BRUNA ALVES DE CAMPOS</t>
        </is>
      </c>
      <c r="C1752" t="n">
        <v>1</v>
      </c>
      <c r="D1752" t="inlineStr">
        <is>
          <t>IPCA</t>
        </is>
      </c>
      <c r="E1752" t="n">
        <v>0.009488792934583046</v>
      </c>
      <c r="F1752" t="inlineStr">
        <is>
          <t>MENSAL</t>
        </is>
      </c>
      <c r="G1752" t="n">
        <v>45327</v>
      </c>
      <c r="H1752" t="n">
        <v>45327</v>
      </c>
      <c r="I1752" t="n">
        <v>58</v>
      </c>
      <c r="J1752" t="inlineStr">
        <is>
          <t>CARTEIRA</t>
        </is>
      </c>
      <c r="K1752" t="inlineStr">
        <is>
          <t>CONTRATO</t>
        </is>
      </c>
      <c r="L1752" t="n">
        <v>1875.98</v>
      </c>
      <c r="M1752" t="inlineStr">
        <is>
          <t>IBIRAPITANGA FASE 3</t>
        </is>
      </c>
      <c r="N1752" s="142">
        <f>DATE(YEAR(G1752),MONTH(G1752),1)</f>
        <v/>
      </c>
      <c r="O1752" s="132">
        <f>IF(G1752&gt;$K$3,"Futuro","Atraso")</f>
        <v/>
      </c>
      <c r="P1752">
        <f>12*(YEAR(G1752)-YEAR($K$3))+(MONTH(G1752)-MONTH($K$3))</f>
        <v/>
      </c>
      <c r="Q1752" s="366">
        <f>IF(M1752="IBIRAPITANGA FASE 3",IF(O1752="Atraso",L1752,L1752/(1+$I$2)^P1752),IF(O1752="Atraso",L1752,L1752/(1+$I$1)^P1752))</f>
        <v/>
      </c>
      <c r="R1752">
        <f>IF(O1752="Atraso",$K$3-G1752,0)</f>
        <v/>
      </c>
      <c r="S1752">
        <f>IF(R1752&lt;=15,"Até 15",IF(R1752&lt;=30,"Entre 15 e 30",IF(R1752&lt;=60,"Entre 30 e 60",IF(R1752&lt;=90,"Entre 60 e 90",IF(R1752&lt;=120,"Entre 90 e 120",IF(R1752&lt;=150,"Entre 120 e 150",IF(R1752&lt;=180,"Entre 150 e 180","Superior a 180")))))))</f>
        <v/>
      </c>
    </row>
    <row r="1753">
      <c r="A1753" t="inlineStr">
        <is>
          <t>Q06L021</t>
        </is>
      </c>
      <c r="B1753" t="inlineStr">
        <is>
          <t>BRUNA ALVES DE CAMPOS</t>
        </is>
      </c>
      <c r="C1753" t="n">
        <v>1</v>
      </c>
      <c r="D1753" t="inlineStr">
        <is>
          <t>IPCA</t>
        </is>
      </c>
      <c r="E1753" t="n">
        <v>0.009488792934583046</v>
      </c>
      <c r="F1753" t="inlineStr">
        <is>
          <t>MENSAL</t>
        </is>
      </c>
      <c r="G1753" t="n">
        <v>45356</v>
      </c>
      <c r="H1753" t="n">
        <v>45356</v>
      </c>
      <c r="I1753" t="n">
        <v>59</v>
      </c>
      <c r="J1753" t="inlineStr">
        <is>
          <t>CARTEIRA</t>
        </is>
      </c>
      <c r="K1753" t="inlineStr">
        <is>
          <t>CONTRATO</t>
        </is>
      </c>
      <c r="L1753" t="n">
        <v>1875.98</v>
      </c>
      <c r="M1753" t="inlineStr">
        <is>
          <t>IBIRAPITANGA FASE 3</t>
        </is>
      </c>
      <c r="N1753" s="142">
        <f>DATE(YEAR(G1753),MONTH(G1753),1)</f>
        <v/>
      </c>
      <c r="O1753" s="132">
        <f>IF(G1753&gt;$K$3,"Futuro","Atraso")</f>
        <v/>
      </c>
      <c r="P1753">
        <f>12*(YEAR(G1753)-YEAR($K$3))+(MONTH(G1753)-MONTH($K$3))</f>
        <v/>
      </c>
      <c r="Q1753" s="366">
        <f>IF(M1753="IBIRAPITANGA FASE 3",IF(O1753="Atraso",L1753,L1753/(1+$I$2)^P1753),IF(O1753="Atraso",L1753,L1753/(1+$I$1)^P1753))</f>
        <v/>
      </c>
      <c r="R1753">
        <f>IF(O1753="Atraso",$K$3-G1753,0)</f>
        <v/>
      </c>
      <c r="S1753">
        <f>IF(R1753&lt;=15,"Até 15",IF(R1753&lt;=30,"Entre 15 e 30",IF(R1753&lt;=60,"Entre 30 e 60",IF(R1753&lt;=90,"Entre 60 e 90",IF(R1753&lt;=120,"Entre 90 e 120",IF(R1753&lt;=150,"Entre 120 e 150",IF(R1753&lt;=180,"Entre 150 e 180","Superior a 180")))))))</f>
        <v/>
      </c>
    </row>
    <row r="1754">
      <c r="A1754" t="inlineStr">
        <is>
          <t>Q06L021</t>
        </is>
      </c>
      <c r="B1754" t="inlineStr">
        <is>
          <t>BRUNA ALVES DE CAMPOS</t>
        </is>
      </c>
      <c r="C1754" t="n">
        <v>1</v>
      </c>
      <c r="D1754" t="inlineStr">
        <is>
          <t>IPCA</t>
        </is>
      </c>
      <c r="E1754" t="n">
        <v>0.009488792934583046</v>
      </c>
      <c r="F1754" t="inlineStr">
        <is>
          <t>MENSAL</t>
        </is>
      </c>
      <c r="G1754" t="n">
        <v>45387</v>
      </c>
      <c r="H1754" t="n">
        <v>45387</v>
      </c>
      <c r="I1754" t="n">
        <v>60</v>
      </c>
      <c r="J1754" t="inlineStr">
        <is>
          <t>CARTEIRA</t>
        </is>
      </c>
      <c r="K1754" t="inlineStr">
        <is>
          <t>CONTRATO</t>
        </is>
      </c>
      <c r="L1754" t="n">
        <v>1875.98</v>
      </c>
      <c r="M1754" t="inlineStr">
        <is>
          <t>IBIRAPITANGA FASE 3</t>
        </is>
      </c>
      <c r="N1754" s="142">
        <f>DATE(YEAR(G1754),MONTH(G1754),1)</f>
        <v/>
      </c>
      <c r="O1754" s="132">
        <f>IF(G1754&gt;$K$3,"Futuro","Atraso")</f>
        <v/>
      </c>
      <c r="P1754">
        <f>12*(YEAR(G1754)-YEAR($K$3))+(MONTH(G1754)-MONTH($K$3))</f>
        <v/>
      </c>
      <c r="Q1754" s="366">
        <f>IF(M1754="IBIRAPITANGA FASE 3",IF(O1754="Atraso",L1754,L1754/(1+$I$2)^P1754),IF(O1754="Atraso",L1754,L1754/(1+$I$1)^P1754))</f>
        <v/>
      </c>
      <c r="R1754">
        <f>IF(O1754="Atraso",$K$3-G1754,0)</f>
        <v/>
      </c>
      <c r="S1754">
        <f>IF(R1754&lt;=15,"Até 15",IF(R1754&lt;=30,"Entre 15 e 30",IF(R1754&lt;=60,"Entre 30 e 60",IF(R1754&lt;=90,"Entre 60 e 90",IF(R1754&lt;=120,"Entre 90 e 120",IF(R1754&lt;=150,"Entre 120 e 150",IF(R1754&lt;=180,"Entre 150 e 180","Superior a 180")))))))</f>
        <v/>
      </c>
    </row>
    <row r="1755">
      <c r="A1755" t="inlineStr">
        <is>
          <t>Q06L021</t>
        </is>
      </c>
      <c r="B1755" t="inlineStr">
        <is>
          <t>BRUNA ALVES DE CAMPOS</t>
        </is>
      </c>
      <c r="C1755" t="n">
        <v>1</v>
      </c>
      <c r="D1755" t="inlineStr">
        <is>
          <t>IPCA</t>
        </is>
      </c>
      <c r="E1755" t="n">
        <v>0.009488792934583046</v>
      </c>
      <c r="F1755" t="inlineStr">
        <is>
          <t>MENSAL</t>
        </is>
      </c>
      <c r="G1755" t="n">
        <v>45417</v>
      </c>
      <c r="H1755" t="n">
        <v>45417</v>
      </c>
      <c r="I1755" t="n">
        <v>61</v>
      </c>
      <c r="J1755" t="inlineStr">
        <is>
          <t>CARTEIRA</t>
        </is>
      </c>
      <c r="K1755" t="inlineStr">
        <is>
          <t>CONTRATO</t>
        </is>
      </c>
      <c r="L1755" t="n">
        <v>1875.98</v>
      </c>
      <c r="M1755" t="inlineStr">
        <is>
          <t>IBIRAPITANGA FASE 3</t>
        </is>
      </c>
      <c r="N1755" s="142">
        <f>DATE(YEAR(G1755),MONTH(G1755),1)</f>
        <v/>
      </c>
      <c r="O1755" s="132">
        <f>IF(G1755&gt;$K$3,"Futuro","Atraso")</f>
        <v/>
      </c>
      <c r="P1755">
        <f>12*(YEAR(G1755)-YEAR($K$3))+(MONTH(G1755)-MONTH($K$3))</f>
        <v/>
      </c>
      <c r="Q1755" s="366">
        <f>IF(M1755="IBIRAPITANGA FASE 3",IF(O1755="Atraso",L1755,L1755/(1+$I$2)^P1755),IF(O1755="Atraso",L1755,L1755/(1+$I$1)^P1755))</f>
        <v/>
      </c>
      <c r="R1755">
        <f>IF(O1755="Atraso",$K$3-G1755,0)</f>
        <v/>
      </c>
      <c r="S1755">
        <f>IF(R1755&lt;=15,"Até 15",IF(R1755&lt;=30,"Entre 15 e 30",IF(R1755&lt;=60,"Entre 30 e 60",IF(R1755&lt;=90,"Entre 60 e 90",IF(R1755&lt;=120,"Entre 90 e 120",IF(R1755&lt;=150,"Entre 120 e 150",IF(R1755&lt;=180,"Entre 150 e 180","Superior a 180")))))))</f>
        <v/>
      </c>
    </row>
    <row r="1756">
      <c r="A1756" t="inlineStr">
        <is>
          <t>Q06L021</t>
        </is>
      </c>
      <c r="B1756" t="inlineStr">
        <is>
          <t>BRUNA ALVES DE CAMPOS</t>
        </is>
      </c>
      <c r="C1756" t="n">
        <v>1</v>
      </c>
      <c r="D1756" t="inlineStr">
        <is>
          <t>IPCA</t>
        </is>
      </c>
      <c r="E1756" t="n">
        <v>0.009488792934583046</v>
      </c>
      <c r="F1756" t="inlineStr">
        <is>
          <t>MENSAL</t>
        </is>
      </c>
      <c r="G1756" t="n">
        <v>45448</v>
      </c>
      <c r="H1756" t="n">
        <v>45448</v>
      </c>
      <c r="I1756" t="n">
        <v>62</v>
      </c>
      <c r="J1756" t="inlineStr">
        <is>
          <t>CARTEIRA</t>
        </is>
      </c>
      <c r="K1756" t="inlineStr">
        <is>
          <t>CONTRATO</t>
        </is>
      </c>
      <c r="L1756" t="n">
        <v>1875.98</v>
      </c>
      <c r="M1756" t="inlineStr">
        <is>
          <t>IBIRAPITANGA FASE 3</t>
        </is>
      </c>
      <c r="N1756" s="142">
        <f>DATE(YEAR(G1756),MONTH(G1756),1)</f>
        <v/>
      </c>
      <c r="O1756" s="132">
        <f>IF(G1756&gt;$K$3,"Futuro","Atraso")</f>
        <v/>
      </c>
      <c r="P1756">
        <f>12*(YEAR(G1756)-YEAR($K$3))+(MONTH(G1756)-MONTH($K$3))</f>
        <v/>
      </c>
      <c r="Q1756" s="366">
        <f>IF(M1756="IBIRAPITANGA FASE 3",IF(O1756="Atraso",L1756,L1756/(1+$I$2)^P1756),IF(O1756="Atraso",L1756,L1756/(1+$I$1)^P1756))</f>
        <v/>
      </c>
      <c r="R1756">
        <f>IF(O1756="Atraso",$K$3-G1756,0)</f>
        <v/>
      </c>
      <c r="S1756">
        <f>IF(R1756&lt;=15,"Até 15",IF(R1756&lt;=30,"Entre 15 e 30",IF(R1756&lt;=60,"Entre 30 e 60",IF(R1756&lt;=90,"Entre 60 e 90",IF(R1756&lt;=120,"Entre 90 e 120",IF(R1756&lt;=150,"Entre 120 e 150",IF(R1756&lt;=180,"Entre 150 e 180","Superior a 180")))))))</f>
        <v/>
      </c>
    </row>
    <row r="1757">
      <c r="A1757" t="inlineStr">
        <is>
          <t>Q06L021</t>
        </is>
      </c>
      <c r="B1757" t="inlineStr">
        <is>
          <t>BRUNA ALVES DE CAMPOS</t>
        </is>
      </c>
      <c r="C1757" t="n">
        <v>1</v>
      </c>
      <c r="D1757" t="inlineStr">
        <is>
          <t>IPCA</t>
        </is>
      </c>
      <c r="E1757" t="n">
        <v>0.009488792934583046</v>
      </c>
      <c r="F1757" t="inlineStr">
        <is>
          <t>MENSAL</t>
        </is>
      </c>
      <c r="G1757" t="n">
        <v>45478</v>
      </c>
      <c r="H1757" t="n">
        <v>45478</v>
      </c>
      <c r="I1757" t="n">
        <v>63</v>
      </c>
      <c r="J1757" t="inlineStr">
        <is>
          <t>CARTEIRA</t>
        </is>
      </c>
      <c r="K1757" t="inlineStr">
        <is>
          <t>CONTRATO</t>
        </is>
      </c>
      <c r="L1757" t="n">
        <v>1875.98</v>
      </c>
      <c r="M1757" t="inlineStr">
        <is>
          <t>IBIRAPITANGA FASE 3</t>
        </is>
      </c>
      <c r="N1757" s="142">
        <f>DATE(YEAR(G1757),MONTH(G1757),1)</f>
        <v/>
      </c>
      <c r="O1757" s="132">
        <f>IF(G1757&gt;$K$3,"Futuro","Atraso")</f>
        <v/>
      </c>
      <c r="P1757">
        <f>12*(YEAR(G1757)-YEAR($K$3))+(MONTH(G1757)-MONTH($K$3))</f>
        <v/>
      </c>
      <c r="Q1757" s="366">
        <f>IF(M1757="IBIRAPITANGA FASE 3",IF(O1757="Atraso",L1757,L1757/(1+$I$2)^P1757),IF(O1757="Atraso",L1757,L1757/(1+$I$1)^P1757))</f>
        <v/>
      </c>
      <c r="R1757">
        <f>IF(O1757="Atraso",$K$3-G1757,0)</f>
        <v/>
      </c>
      <c r="S1757">
        <f>IF(R1757&lt;=15,"Até 15",IF(R1757&lt;=30,"Entre 15 e 30",IF(R1757&lt;=60,"Entre 30 e 60",IF(R1757&lt;=90,"Entre 60 e 90",IF(R1757&lt;=120,"Entre 90 e 120",IF(R1757&lt;=150,"Entre 120 e 150",IF(R1757&lt;=180,"Entre 150 e 180","Superior a 180")))))))</f>
        <v/>
      </c>
    </row>
    <row r="1758">
      <c r="A1758" t="inlineStr">
        <is>
          <t>Q06L021</t>
        </is>
      </c>
      <c r="B1758" t="inlineStr">
        <is>
          <t>BRUNA ALVES DE CAMPOS</t>
        </is>
      </c>
      <c r="C1758" t="n">
        <v>1</v>
      </c>
      <c r="D1758" t="inlineStr">
        <is>
          <t>IPCA</t>
        </is>
      </c>
      <c r="E1758" t="n">
        <v>0.009488792934583046</v>
      </c>
      <c r="F1758" t="inlineStr">
        <is>
          <t>MENSAL</t>
        </is>
      </c>
      <c r="G1758" t="n">
        <v>45509</v>
      </c>
      <c r="H1758" t="n">
        <v>45509</v>
      </c>
      <c r="I1758" t="n">
        <v>64</v>
      </c>
      <c r="J1758" t="inlineStr">
        <is>
          <t>CARTEIRA</t>
        </is>
      </c>
      <c r="K1758" t="inlineStr">
        <is>
          <t>CONTRATO</t>
        </is>
      </c>
      <c r="L1758" t="n">
        <v>1875.98</v>
      </c>
      <c r="M1758" t="inlineStr">
        <is>
          <t>IBIRAPITANGA FASE 3</t>
        </is>
      </c>
      <c r="N1758" s="142">
        <f>DATE(YEAR(G1758),MONTH(G1758),1)</f>
        <v/>
      </c>
      <c r="O1758" s="132">
        <f>IF(G1758&gt;$K$3,"Futuro","Atraso")</f>
        <v/>
      </c>
      <c r="P1758">
        <f>12*(YEAR(G1758)-YEAR($K$3))+(MONTH(G1758)-MONTH($K$3))</f>
        <v/>
      </c>
      <c r="Q1758" s="366">
        <f>IF(M1758="IBIRAPITANGA FASE 3",IF(O1758="Atraso",L1758,L1758/(1+$I$2)^P1758),IF(O1758="Atraso",L1758,L1758/(1+$I$1)^P1758))</f>
        <v/>
      </c>
      <c r="R1758">
        <f>IF(O1758="Atraso",$K$3-G1758,0)</f>
        <v/>
      </c>
      <c r="S1758">
        <f>IF(R1758&lt;=15,"Até 15",IF(R1758&lt;=30,"Entre 15 e 30",IF(R1758&lt;=60,"Entre 30 e 60",IF(R1758&lt;=90,"Entre 60 e 90",IF(R1758&lt;=120,"Entre 90 e 120",IF(R1758&lt;=150,"Entre 120 e 150",IF(R1758&lt;=180,"Entre 150 e 180","Superior a 180")))))))</f>
        <v/>
      </c>
    </row>
    <row r="1759">
      <c r="A1759" t="inlineStr">
        <is>
          <t>Q06L021</t>
        </is>
      </c>
      <c r="B1759" t="inlineStr">
        <is>
          <t>BRUNA ALVES DE CAMPOS</t>
        </is>
      </c>
      <c r="C1759" t="n">
        <v>1</v>
      </c>
      <c r="D1759" t="inlineStr">
        <is>
          <t>IPCA</t>
        </is>
      </c>
      <c r="E1759" t="n">
        <v>0.009488792934583046</v>
      </c>
      <c r="F1759" t="inlineStr">
        <is>
          <t>MENSAL</t>
        </is>
      </c>
      <c r="G1759" t="n">
        <v>45540</v>
      </c>
      <c r="H1759" t="n">
        <v>45540</v>
      </c>
      <c r="I1759" t="n">
        <v>65</v>
      </c>
      <c r="J1759" t="inlineStr">
        <is>
          <t>CARTEIRA</t>
        </is>
      </c>
      <c r="K1759" t="inlineStr">
        <is>
          <t>CONTRATO</t>
        </is>
      </c>
      <c r="L1759" t="n">
        <v>1875.98</v>
      </c>
      <c r="M1759" t="inlineStr">
        <is>
          <t>IBIRAPITANGA FASE 3</t>
        </is>
      </c>
      <c r="N1759" s="142">
        <f>DATE(YEAR(G1759),MONTH(G1759),1)</f>
        <v/>
      </c>
      <c r="O1759" s="132">
        <f>IF(G1759&gt;$K$3,"Futuro","Atraso")</f>
        <v/>
      </c>
      <c r="P1759">
        <f>12*(YEAR(G1759)-YEAR($K$3))+(MONTH(G1759)-MONTH($K$3))</f>
        <v/>
      </c>
      <c r="Q1759" s="366">
        <f>IF(M1759="IBIRAPITANGA FASE 3",IF(O1759="Atraso",L1759,L1759/(1+$I$2)^P1759),IF(O1759="Atraso",L1759,L1759/(1+$I$1)^P1759))</f>
        <v/>
      </c>
      <c r="R1759">
        <f>IF(O1759="Atraso",$K$3-G1759,0)</f>
        <v/>
      </c>
      <c r="S1759">
        <f>IF(R1759&lt;=15,"Até 15",IF(R1759&lt;=30,"Entre 15 e 30",IF(R1759&lt;=60,"Entre 30 e 60",IF(R1759&lt;=90,"Entre 60 e 90",IF(R1759&lt;=120,"Entre 90 e 120",IF(R1759&lt;=150,"Entre 120 e 150",IF(R1759&lt;=180,"Entre 150 e 180","Superior a 180")))))))</f>
        <v/>
      </c>
    </row>
    <row r="1760">
      <c r="A1760" t="inlineStr">
        <is>
          <t>Q06L021</t>
        </is>
      </c>
      <c r="B1760" t="inlineStr">
        <is>
          <t>BRUNA ALVES DE CAMPOS</t>
        </is>
      </c>
      <c r="C1760" t="n">
        <v>1</v>
      </c>
      <c r="D1760" t="inlineStr">
        <is>
          <t>IPCA</t>
        </is>
      </c>
      <c r="E1760" t="n">
        <v>0.009488792934583046</v>
      </c>
      <c r="F1760" t="inlineStr">
        <is>
          <t>MENSAL</t>
        </is>
      </c>
      <c r="G1760" t="n">
        <v>45570</v>
      </c>
      <c r="H1760" t="n">
        <v>45570</v>
      </c>
      <c r="I1760" t="n">
        <v>66</v>
      </c>
      <c r="J1760" t="inlineStr">
        <is>
          <t>CARTEIRA</t>
        </is>
      </c>
      <c r="K1760" t="inlineStr">
        <is>
          <t>CONTRATO</t>
        </is>
      </c>
      <c r="L1760" t="n">
        <v>1875.98</v>
      </c>
      <c r="M1760" t="inlineStr">
        <is>
          <t>IBIRAPITANGA FASE 3</t>
        </is>
      </c>
      <c r="N1760" s="142">
        <f>DATE(YEAR(G1760),MONTH(G1760),1)</f>
        <v/>
      </c>
      <c r="O1760" s="132">
        <f>IF(G1760&gt;$K$3,"Futuro","Atraso")</f>
        <v/>
      </c>
      <c r="P1760">
        <f>12*(YEAR(G1760)-YEAR($K$3))+(MONTH(G1760)-MONTH($K$3))</f>
        <v/>
      </c>
      <c r="Q1760" s="366">
        <f>IF(M1760="IBIRAPITANGA FASE 3",IF(O1760="Atraso",L1760,L1760/(1+$I$2)^P1760),IF(O1760="Atraso",L1760,L1760/(1+$I$1)^P1760))</f>
        <v/>
      </c>
      <c r="R1760">
        <f>IF(O1760="Atraso",$K$3-G1760,0)</f>
        <v/>
      </c>
      <c r="S1760">
        <f>IF(R1760&lt;=15,"Até 15",IF(R1760&lt;=30,"Entre 15 e 30",IF(R1760&lt;=60,"Entre 30 e 60",IF(R1760&lt;=90,"Entre 60 e 90",IF(R1760&lt;=120,"Entre 90 e 120",IF(R1760&lt;=150,"Entre 120 e 150",IF(R1760&lt;=180,"Entre 150 e 180","Superior a 180")))))))</f>
        <v/>
      </c>
    </row>
    <row r="1761">
      <c r="A1761" t="inlineStr">
        <is>
          <t>Q06L021</t>
        </is>
      </c>
      <c r="B1761" t="inlineStr">
        <is>
          <t>BRUNA ALVES DE CAMPOS</t>
        </is>
      </c>
      <c r="C1761" t="n">
        <v>1</v>
      </c>
      <c r="D1761" t="inlineStr">
        <is>
          <t>IPCA</t>
        </is>
      </c>
      <c r="E1761" t="n">
        <v>0.009488792934583046</v>
      </c>
      <c r="F1761" t="inlineStr">
        <is>
          <t>MENSAL</t>
        </is>
      </c>
      <c r="G1761" t="n">
        <v>45601</v>
      </c>
      <c r="H1761" t="n">
        <v>45601</v>
      </c>
      <c r="I1761" t="n">
        <v>67</v>
      </c>
      <c r="J1761" t="inlineStr">
        <is>
          <t>CARTEIRA</t>
        </is>
      </c>
      <c r="K1761" t="inlineStr">
        <is>
          <t>CONTRATO</t>
        </is>
      </c>
      <c r="L1761" t="n">
        <v>1875.98</v>
      </c>
      <c r="M1761" t="inlineStr">
        <is>
          <t>IBIRAPITANGA FASE 3</t>
        </is>
      </c>
      <c r="N1761" s="142">
        <f>DATE(YEAR(G1761),MONTH(G1761),1)</f>
        <v/>
      </c>
      <c r="O1761" s="132">
        <f>IF(G1761&gt;$K$3,"Futuro","Atraso")</f>
        <v/>
      </c>
      <c r="P1761">
        <f>12*(YEAR(G1761)-YEAR($K$3))+(MONTH(G1761)-MONTH($K$3))</f>
        <v/>
      </c>
      <c r="Q1761" s="366">
        <f>IF(M1761="IBIRAPITANGA FASE 3",IF(O1761="Atraso",L1761,L1761/(1+$I$2)^P1761),IF(O1761="Atraso",L1761,L1761/(1+$I$1)^P1761))</f>
        <v/>
      </c>
      <c r="R1761">
        <f>IF(O1761="Atraso",$K$3-G1761,0)</f>
        <v/>
      </c>
      <c r="S1761">
        <f>IF(R1761&lt;=15,"Até 15",IF(R1761&lt;=30,"Entre 15 e 30",IF(R1761&lt;=60,"Entre 30 e 60",IF(R1761&lt;=90,"Entre 60 e 90",IF(R1761&lt;=120,"Entre 90 e 120",IF(R1761&lt;=150,"Entre 120 e 150",IF(R1761&lt;=180,"Entre 150 e 180","Superior a 180")))))))</f>
        <v/>
      </c>
    </row>
    <row r="1762">
      <c r="A1762" t="inlineStr">
        <is>
          <t>Q06L021</t>
        </is>
      </c>
      <c r="B1762" t="inlineStr">
        <is>
          <t>BRUNA ALVES DE CAMPOS</t>
        </is>
      </c>
      <c r="C1762" t="n">
        <v>1</v>
      </c>
      <c r="D1762" t="inlineStr">
        <is>
          <t>IPCA</t>
        </is>
      </c>
      <c r="E1762" t="n">
        <v>0.009488792934583046</v>
      </c>
      <c r="F1762" t="inlineStr">
        <is>
          <t>MENSAL</t>
        </is>
      </c>
      <c r="G1762" t="n">
        <v>45631</v>
      </c>
      <c r="H1762" t="n">
        <v>45631</v>
      </c>
      <c r="I1762" t="n">
        <v>68</v>
      </c>
      <c r="J1762" t="inlineStr">
        <is>
          <t>CARTEIRA</t>
        </is>
      </c>
      <c r="K1762" t="inlineStr">
        <is>
          <t>CONTRATO</t>
        </is>
      </c>
      <c r="L1762" t="n">
        <v>1875.98</v>
      </c>
      <c r="M1762" t="inlineStr">
        <is>
          <t>IBIRAPITANGA FASE 3</t>
        </is>
      </c>
      <c r="N1762" s="142">
        <f>DATE(YEAR(G1762),MONTH(G1762),1)</f>
        <v/>
      </c>
      <c r="O1762" s="132">
        <f>IF(G1762&gt;$K$3,"Futuro","Atraso")</f>
        <v/>
      </c>
      <c r="P1762">
        <f>12*(YEAR(G1762)-YEAR($K$3))+(MONTH(G1762)-MONTH($K$3))</f>
        <v/>
      </c>
      <c r="Q1762" s="366">
        <f>IF(M1762="IBIRAPITANGA FASE 3",IF(O1762="Atraso",L1762,L1762/(1+$I$2)^P1762),IF(O1762="Atraso",L1762,L1762/(1+$I$1)^P1762))</f>
        <v/>
      </c>
      <c r="R1762">
        <f>IF(O1762="Atraso",$K$3-G1762,0)</f>
        <v/>
      </c>
      <c r="S1762">
        <f>IF(R1762&lt;=15,"Até 15",IF(R1762&lt;=30,"Entre 15 e 30",IF(R1762&lt;=60,"Entre 30 e 60",IF(R1762&lt;=90,"Entre 60 e 90",IF(R1762&lt;=120,"Entre 90 e 120",IF(R1762&lt;=150,"Entre 120 e 150",IF(R1762&lt;=180,"Entre 150 e 180","Superior a 180")))))))</f>
        <v/>
      </c>
    </row>
    <row r="1763">
      <c r="A1763" t="inlineStr">
        <is>
          <t>Q06L021</t>
        </is>
      </c>
      <c r="B1763" t="inlineStr">
        <is>
          <t>BRUNA ALVES DE CAMPOS</t>
        </is>
      </c>
      <c r="C1763" t="n">
        <v>1</v>
      </c>
      <c r="D1763" t="inlineStr">
        <is>
          <t>IPCA</t>
        </is>
      </c>
      <c r="E1763" t="n">
        <v>0.009488792934583046</v>
      </c>
      <c r="F1763" t="inlineStr">
        <is>
          <t>MENSAL</t>
        </is>
      </c>
      <c r="G1763" t="n">
        <v>45662</v>
      </c>
      <c r="H1763" t="n">
        <v>45662</v>
      </c>
      <c r="I1763" t="n">
        <v>69</v>
      </c>
      <c r="J1763" t="inlineStr">
        <is>
          <t>CARTEIRA</t>
        </is>
      </c>
      <c r="K1763" t="inlineStr">
        <is>
          <t>CONTRATO</t>
        </is>
      </c>
      <c r="L1763" t="n">
        <v>1875.98</v>
      </c>
      <c r="M1763" t="inlineStr">
        <is>
          <t>IBIRAPITANGA FASE 3</t>
        </is>
      </c>
      <c r="N1763" s="142">
        <f>DATE(YEAR(G1763),MONTH(G1763),1)</f>
        <v/>
      </c>
      <c r="O1763" s="132">
        <f>IF(G1763&gt;$K$3,"Futuro","Atraso")</f>
        <v/>
      </c>
      <c r="P1763">
        <f>12*(YEAR(G1763)-YEAR($K$3))+(MONTH(G1763)-MONTH($K$3))</f>
        <v/>
      </c>
      <c r="Q1763" s="366">
        <f>IF(M1763="IBIRAPITANGA FASE 3",IF(O1763="Atraso",L1763,L1763/(1+$I$2)^P1763),IF(O1763="Atraso",L1763,L1763/(1+$I$1)^P1763))</f>
        <v/>
      </c>
      <c r="R1763">
        <f>IF(O1763="Atraso",$K$3-G1763,0)</f>
        <v/>
      </c>
      <c r="S1763">
        <f>IF(R1763&lt;=15,"Até 15",IF(R1763&lt;=30,"Entre 15 e 30",IF(R1763&lt;=60,"Entre 30 e 60",IF(R1763&lt;=90,"Entre 60 e 90",IF(R1763&lt;=120,"Entre 90 e 120",IF(R1763&lt;=150,"Entre 120 e 150",IF(R1763&lt;=180,"Entre 150 e 180","Superior a 180")))))))</f>
        <v/>
      </c>
    </row>
    <row r="1764">
      <c r="A1764" t="inlineStr">
        <is>
          <t>Q06L021</t>
        </is>
      </c>
      <c r="B1764" t="inlineStr">
        <is>
          <t>BRUNA ALVES DE CAMPOS</t>
        </is>
      </c>
      <c r="C1764" t="n">
        <v>1</v>
      </c>
      <c r="D1764" t="inlineStr">
        <is>
          <t>IPCA</t>
        </is>
      </c>
      <c r="E1764" t="n">
        <v>0.009488792934583046</v>
      </c>
      <c r="F1764" t="inlineStr">
        <is>
          <t>MENSAL</t>
        </is>
      </c>
      <c r="G1764" t="n">
        <v>45693</v>
      </c>
      <c r="H1764" t="n">
        <v>45693</v>
      </c>
      <c r="I1764" t="n">
        <v>70</v>
      </c>
      <c r="J1764" t="inlineStr">
        <is>
          <t>CARTEIRA</t>
        </is>
      </c>
      <c r="K1764" t="inlineStr">
        <is>
          <t>CONTRATO</t>
        </is>
      </c>
      <c r="L1764" t="n">
        <v>1875.98</v>
      </c>
      <c r="M1764" t="inlineStr">
        <is>
          <t>IBIRAPITANGA FASE 3</t>
        </is>
      </c>
      <c r="N1764" s="142">
        <f>DATE(YEAR(G1764),MONTH(G1764),1)</f>
        <v/>
      </c>
      <c r="O1764" s="132">
        <f>IF(G1764&gt;$K$3,"Futuro","Atraso")</f>
        <v/>
      </c>
      <c r="P1764">
        <f>12*(YEAR(G1764)-YEAR($K$3))+(MONTH(G1764)-MONTH($K$3))</f>
        <v/>
      </c>
      <c r="Q1764" s="366">
        <f>IF(M1764="IBIRAPITANGA FASE 3",IF(O1764="Atraso",L1764,L1764/(1+$I$2)^P1764),IF(O1764="Atraso",L1764,L1764/(1+$I$1)^P1764))</f>
        <v/>
      </c>
      <c r="R1764">
        <f>IF(O1764="Atraso",$K$3-G1764,0)</f>
        <v/>
      </c>
      <c r="S1764">
        <f>IF(R1764&lt;=15,"Até 15",IF(R1764&lt;=30,"Entre 15 e 30",IF(R1764&lt;=60,"Entre 30 e 60",IF(R1764&lt;=90,"Entre 60 e 90",IF(R1764&lt;=120,"Entre 90 e 120",IF(R1764&lt;=150,"Entre 120 e 150",IF(R1764&lt;=180,"Entre 150 e 180","Superior a 180")))))))</f>
        <v/>
      </c>
    </row>
    <row r="1765">
      <c r="A1765" t="inlineStr">
        <is>
          <t>Q06L021</t>
        </is>
      </c>
      <c r="B1765" t="inlineStr">
        <is>
          <t>BRUNA ALVES DE CAMPOS</t>
        </is>
      </c>
      <c r="C1765" t="n">
        <v>1</v>
      </c>
      <c r="D1765" t="inlineStr">
        <is>
          <t>IPCA</t>
        </is>
      </c>
      <c r="E1765" t="n">
        <v>0.009488792934583046</v>
      </c>
      <c r="F1765" t="inlineStr">
        <is>
          <t>MENSAL</t>
        </is>
      </c>
      <c r="G1765" t="n">
        <v>45721</v>
      </c>
      <c r="H1765" t="n">
        <v>45721</v>
      </c>
      <c r="I1765" t="n">
        <v>71</v>
      </c>
      <c r="J1765" t="inlineStr">
        <is>
          <t>CARTEIRA</t>
        </is>
      </c>
      <c r="K1765" t="inlineStr">
        <is>
          <t>CONTRATO</t>
        </is>
      </c>
      <c r="L1765" t="n">
        <v>1875.98</v>
      </c>
      <c r="M1765" t="inlineStr">
        <is>
          <t>IBIRAPITANGA FASE 3</t>
        </is>
      </c>
      <c r="N1765" s="142">
        <f>DATE(YEAR(G1765),MONTH(G1765),1)</f>
        <v/>
      </c>
      <c r="O1765" s="132">
        <f>IF(G1765&gt;$K$3,"Futuro","Atraso")</f>
        <v/>
      </c>
      <c r="P1765">
        <f>12*(YEAR(G1765)-YEAR($K$3))+(MONTH(G1765)-MONTH($K$3))</f>
        <v/>
      </c>
      <c r="Q1765" s="366">
        <f>IF(M1765="IBIRAPITANGA FASE 3",IF(O1765="Atraso",L1765,L1765/(1+$I$2)^P1765),IF(O1765="Atraso",L1765,L1765/(1+$I$1)^P1765))</f>
        <v/>
      </c>
      <c r="R1765">
        <f>IF(O1765="Atraso",$K$3-G1765,0)</f>
        <v/>
      </c>
      <c r="S1765">
        <f>IF(R1765&lt;=15,"Até 15",IF(R1765&lt;=30,"Entre 15 e 30",IF(R1765&lt;=60,"Entre 30 e 60",IF(R1765&lt;=90,"Entre 60 e 90",IF(R1765&lt;=120,"Entre 90 e 120",IF(R1765&lt;=150,"Entre 120 e 150",IF(R1765&lt;=180,"Entre 150 e 180","Superior a 180")))))))</f>
        <v/>
      </c>
    </row>
    <row r="1766">
      <c r="A1766" t="inlineStr">
        <is>
          <t>Q06L021</t>
        </is>
      </c>
      <c r="B1766" t="inlineStr">
        <is>
          <t>BRUNA ALVES DE CAMPOS</t>
        </is>
      </c>
      <c r="C1766" t="n">
        <v>1</v>
      </c>
      <c r="D1766" t="inlineStr">
        <is>
          <t>IPCA</t>
        </is>
      </c>
      <c r="E1766" t="n">
        <v>0.009488792934583046</v>
      </c>
      <c r="F1766" t="inlineStr">
        <is>
          <t>MENSAL</t>
        </is>
      </c>
      <c r="G1766" t="n">
        <v>45752</v>
      </c>
      <c r="H1766" t="n">
        <v>45752</v>
      </c>
      <c r="I1766" t="n">
        <v>72</v>
      </c>
      <c r="J1766" t="inlineStr">
        <is>
          <t>CARTEIRA</t>
        </is>
      </c>
      <c r="K1766" t="inlineStr">
        <is>
          <t>CONTRATO</t>
        </is>
      </c>
      <c r="L1766" t="n">
        <v>1875.98</v>
      </c>
      <c r="M1766" t="inlineStr">
        <is>
          <t>IBIRAPITANGA FASE 3</t>
        </is>
      </c>
      <c r="N1766" s="142">
        <f>DATE(YEAR(G1766),MONTH(G1766),1)</f>
        <v/>
      </c>
      <c r="O1766" s="132">
        <f>IF(G1766&gt;$K$3,"Futuro","Atraso")</f>
        <v/>
      </c>
      <c r="P1766">
        <f>12*(YEAR(G1766)-YEAR($K$3))+(MONTH(G1766)-MONTH($K$3))</f>
        <v/>
      </c>
      <c r="Q1766" s="366">
        <f>IF(M1766="IBIRAPITANGA FASE 3",IF(O1766="Atraso",L1766,L1766/(1+$I$2)^P1766),IF(O1766="Atraso",L1766,L1766/(1+$I$1)^P1766))</f>
        <v/>
      </c>
      <c r="R1766">
        <f>IF(O1766="Atraso",$K$3-G1766,0)</f>
        <v/>
      </c>
      <c r="S1766">
        <f>IF(R1766&lt;=15,"Até 15",IF(R1766&lt;=30,"Entre 15 e 30",IF(R1766&lt;=60,"Entre 30 e 60",IF(R1766&lt;=90,"Entre 60 e 90",IF(R1766&lt;=120,"Entre 90 e 120",IF(R1766&lt;=150,"Entre 120 e 150",IF(R1766&lt;=180,"Entre 150 e 180","Superior a 180")))))))</f>
        <v/>
      </c>
    </row>
    <row r="1767">
      <c r="A1767" t="inlineStr">
        <is>
          <t>Q06L021</t>
        </is>
      </c>
      <c r="B1767" t="inlineStr">
        <is>
          <t>BRUNA ALVES DE CAMPOS</t>
        </is>
      </c>
      <c r="C1767" t="n">
        <v>1</v>
      </c>
      <c r="D1767" t="inlineStr">
        <is>
          <t>IPCA</t>
        </is>
      </c>
      <c r="E1767" t="n">
        <v>0.009488792934583046</v>
      </c>
      <c r="F1767" t="inlineStr">
        <is>
          <t>MENSAL</t>
        </is>
      </c>
      <c r="G1767" t="n">
        <v>45782</v>
      </c>
      <c r="H1767" t="n">
        <v>45782</v>
      </c>
      <c r="I1767" t="n">
        <v>73</v>
      </c>
      <c r="J1767" t="inlineStr">
        <is>
          <t>CARTEIRA</t>
        </is>
      </c>
      <c r="K1767" t="inlineStr">
        <is>
          <t>CONTRATO</t>
        </is>
      </c>
      <c r="L1767" t="n">
        <v>1875.98</v>
      </c>
      <c r="M1767" t="inlineStr">
        <is>
          <t>IBIRAPITANGA FASE 3</t>
        </is>
      </c>
      <c r="N1767" s="142">
        <f>DATE(YEAR(G1767),MONTH(G1767),1)</f>
        <v/>
      </c>
      <c r="O1767" s="132">
        <f>IF(G1767&gt;$K$3,"Futuro","Atraso")</f>
        <v/>
      </c>
      <c r="P1767">
        <f>12*(YEAR(G1767)-YEAR($K$3))+(MONTH(G1767)-MONTH($K$3))</f>
        <v/>
      </c>
      <c r="Q1767" s="366">
        <f>IF(M1767="IBIRAPITANGA FASE 3",IF(O1767="Atraso",L1767,L1767/(1+$I$2)^P1767),IF(O1767="Atraso",L1767,L1767/(1+$I$1)^P1767))</f>
        <v/>
      </c>
      <c r="R1767">
        <f>IF(O1767="Atraso",$K$3-G1767,0)</f>
        <v/>
      </c>
      <c r="S1767">
        <f>IF(R1767&lt;=15,"Até 15",IF(R1767&lt;=30,"Entre 15 e 30",IF(R1767&lt;=60,"Entre 30 e 60",IF(R1767&lt;=90,"Entre 60 e 90",IF(R1767&lt;=120,"Entre 90 e 120",IF(R1767&lt;=150,"Entre 120 e 150",IF(R1767&lt;=180,"Entre 150 e 180","Superior a 180")))))))</f>
        <v/>
      </c>
    </row>
    <row r="1768">
      <c r="A1768" t="inlineStr">
        <is>
          <t>Q06L021</t>
        </is>
      </c>
      <c r="B1768" t="inlineStr">
        <is>
          <t>BRUNA ALVES DE CAMPOS</t>
        </is>
      </c>
      <c r="C1768" t="n">
        <v>1</v>
      </c>
      <c r="D1768" t="inlineStr">
        <is>
          <t>IPCA</t>
        </is>
      </c>
      <c r="E1768" t="n">
        <v>0.009488792934583046</v>
      </c>
      <c r="F1768" t="inlineStr">
        <is>
          <t>MENSAL</t>
        </is>
      </c>
      <c r="G1768" t="n">
        <v>45813</v>
      </c>
      <c r="H1768" t="n">
        <v>45813</v>
      </c>
      <c r="I1768" t="n">
        <v>74</v>
      </c>
      <c r="J1768" t="inlineStr">
        <is>
          <t>CARTEIRA</t>
        </is>
      </c>
      <c r="K1768" t="inlineStr">
        <is>
          <t>CONTRATO</t>
        </is>
      </c>
      <c r="L1768" t="n">
        <v>1875.98</v>
      </c>
      <c r="M1768" t="inlineStr">
        <is>
          <t>IBIRAPITANGA FASE 3</t>
        </is>
      </c>
      <c r="N1768" s="142">
        <f>DATE(YEAR(G1768),MONTH(G1768),1)</f>
        <v/>
      </c>
      <c r="O1768" s="132">
        <f>IF(G1768&gt;$K$3,"Futuro","Atraso")</f>
        <v/>
      </c>
      <c r="P1768">
        <f>12*(YEAR(G1768)-YEAR($K$3))+(MONTH(G1768)-MONTH($K$3))</f>
        <v/>
      </c>
      <c r="Q1768" s="366">
        <f>IF(M1768="IBIRAPITANGA FASE 3",IF(O1768="Atraso",L1768,L1768/(1+$I$2)^P1768),IF(O1768="Atraso",L1768,L1768/(1+$I$1)^P1768))</f>
        <v/>
      </c>
      <c r="R1768">
        <f>IF(O1768="Atraso",$K$3-G1768,0)</f>
        <v/>
      </c>
      <c r="S1768">
        <f>IF(R1768&lt;=15,"Até 15",IF(R1768&lt;=30,"Entre 15 e 30",IF(R1768&lt;=60,"Entre 30 e 60",IF(R1768&lt;=90,"Entre 60 e 90",IF(R1768&lt;=120,"Entre 90 e 120",IF(R1768&lt;=150,"Entre 120 e 150",IF(R1768&lt;=180,"Entre 150 e 180","Superior a 180")))))))</f>
        <v/>
      </c>
    </row>
    <row r="1769">
      <c r="A1769" t="inlineStr">
        <is>
          <t>Q06L021</t>
        </is>
      </c>
      <c r="B1769" t="inlineStr">
        <is>
          <t>BRUNA ALVES DE CAMPOS</t>
        </is>
      </c>
      <c r="C1769" t="n">
        <v>1</v>
      </c>
      <c r="D1769" t="inlineStr">
        <is>
          <t>IPCA</t>
        </is>
      </c>
      <c r="E1769" t="n">
        <v>0.009488792934583046</v>
      </c>
      <c r="F1769" t="inlineStr">
        <is>
          <t>MENSAL</t>
        </is>
      </c>
      <c r="G1769" t="n">
        <v>45843</v>
      </c>
      <c r="H1769" t="n">
        <v>45843</v>
      </c>
      <c r="I1769" t="n">
        <v>75</v>
      </c>
      <c r="J1769" t="inlineStr">
        <is>
          <t>CARTEIRA</t>
        </is>
      </c>
      <c r="K1769" t="inlineStr">
        <is>
          <t>CONTRATO</t>
        </is>
      </c>
      <c r="L1769" t="n">
        <v>1875.98</v>
      </c>
      <c r="M1769" t="inlineStr">
        <is>
          <t>IBIRAPITANGA FASE 3</t>
        </is>
      </c>
      <c r="N1769" s="142">
        <f>DATE(YEAR(G1769),MONTH(G1769),1)</f>
        <v/>
      </c>
      <c r="O1769" s="132">
        <f>IF(G1769&gt;$K$3,"Futuro","Atraso")</f>
        <v/>
      </c>
      <c r="P1769">
        <f>12*(YEAR(G1769)-YEAR($K$3))+(MONTH(G1769)-MONTH($K$3))</f>
        <v/>
      </c>
      <c r="Q1769" s="366">
        <f>IF(M1769="IBIRAPITANGA FASE 3",IF(O1769="Atraso",L1769,L1769/(1+$I$2)^P1769),IF(O1769="Atraso",L1769,L1769/(1+$I$1)^P1769))</f>
        <v/>
      </c>
      <c r="R1769">
        <f>IF(O1769="Atraso",$K$3-G1769,0)</f>
        <v/>
      </c>
      <c r="S1769">
        <f>IF(R1769&lt;=15,"Até 15",IF(R1769&lt;=30,"Entre 15 e 30",IF(R1769&lt;=60,"Entre 30 e 60",IF(R1769&lt;=90,"Entre 60 e 90",IF(R1769&lt;=120,"Entre 90 e 120",IF(R1769&lt;=150,"Entre 120 e 150",IF(R1769&lt;=180,"Entre 150 e 180","Superior a 180")))))))</f>
        <v/>
      </c>
    </row>
    <row r="1770">
      <c r="A1770" t="inlineStr">
        <is>
          <t>Q06L021</t>
        </is>
      </c>
      <c r="B1770" t="inlineStr">
        <is>
          <t>BRUNA ALVES DE CAMPOS</t>
        </is>
      </c>
      <c r="C1770" t="n">
        <v>1</v>
      </c>
      <c r="D1770" t="inlineStr">
        <is>
          <t>IPCA</t>
        </is>
      </c>
      <c r="E1770" t="n">
        <v>0.009488792934583046</v>
      </c>
      <c r="F1770" t="inlineStr">
        <is>
          <t>MENSAL</t>
        </is>
      </c>
      <c r="G1770" t="n">
        <v>45874</v>
      </c>
      <c r="H1770" t="n">
        <v>45874</v>
      </c>
      <c r="I1770" t="n">
        <v>76</v>
      </c>
      <c r="J1770" t="inlineStr">
        <is>
          <t>CARTEIRA</t>
        </is>
      </c>
      <c r="K1770" t="inlineStr">
        <is>
          <t>CONTRATO</t>
        </is>
      </c>
      <c r="L1770" t="n">
        <v>1875.98</v>
      </c>
      <c r="M1770" t="inlineStr">
        <is>
          <t>IBIRAPITANGA FASE 3</t>
        </is>
      </c>
      <c r="N1770" s="142">
        <f>DATE(YEAR(G1770),MONTH(G1770),1)</f>
        <v/>
      </c>
      <c r="O1770" s="132">
        <f>IF(G1770&gt;$K$3,"Futuro","Atraso")</f>
        <v/>
      </c>
      <c r="P1770">
        <f>12*(YEAR(G1770)-YEAR($K$3))+(MONTH(G1770)-MONTH($K$3))</f>
        <v/>
      </c>
      <c r="Q1770" s="366">
        <f>IF(M1770="IBIRAPITANGA FASE 3",IF(O1770="Atraso",L1770,L1770/(1+$I$2)^P1770),IF(O1770="Atraso",L1770,L1770/(1+$I$1)^P1770))</f>
        <v/>
      </c>
      <c r="R1770">
        <f>IF(O1770="Atraso",$K$3-G1770,0)</f>
        <v/>
      </c>
      <c r="S1770">
        <f>IF(R1770&lt;=15,"Até 15",IF(R1770&lt;=30,"Entre 15 e 30",IF(R1770&lt;=60,"Entre 30 e 60",IF(R1770&lt;=90,"Entre 60 e 90",IF(R1770&lt;=120,"Entre 90 e 120",IF(R1770&lt;=150,"Entre 120 e 150",IF(R1770&lt;=180,"Entre 150 e 180","Superior a 180")))))))</f>
        <v/>
      </c>
    </row>
    <row r="1771">
      <c r="A1771" t="inlineStr">
        <is>
          <t>Q06L021</t>
        </is>
      </c>
      <c r="B1771" t="inlineStr">
        <is>
          <t>BRUNA ALVES DE CAMPOS</t>
        </is>
      </c>
      <c r="C1771" t="n">
        <v>1</v>
      </c>
      <c r="D1771" t="inlineStr">
        <is>
          <t>IPCA</t>
        </is>
      </c>
      <c r="E1771" t="n">
        <v>0.009488792934583046</v>
      </c>
      <c r="F1771" t="inlineStr">
        <is>
          <t>MENSAL</t>
        </is>
      </c>
      <c r="G1771" t="n">
        <v>45905</v>
      </c>
      <c r="H1771" t="n">
        <v>45905</v>
      </c>
      <c r="I1771" t="n">
        <v>77</v>
      </c>
      <c r="J1771" t="inlineStr">
        <is>
          <t>CARTEIRA</t>
        </is>
      </c>
      <c r="K1771" t="inlineStr">
        <is>
          <t>CONTRATO</t>
        </is>
      </c>
      <c r="L1771" t="n">
        <v>1875.98</v>
      </c>
      <c r="M1771" t="inlineStr">
        <is>
          <t>IBIRAPITANGA FASE 3</t>
        </is>
      </c>
      <c r="N1771" s="142">
        <f>DATE(YEAR(G1771),MONTH(G1771),1)</f>
        <v/>
      </c>
      <c r="O1771" s="132">
        <f>IF(G1771&gt;$K$3,"Futuro","Atraso")</f>
        <v/>
      </c>
      <c r="P1771">
        <f>12*(YEAR(G1771)-YEAR($K$3))+(MONTH(G1771)-MONTH($K$3))</f>
        <v/>
      </c>
      <c r="Q1771" s="366">
        <f>IF(M1771="IBIRAPITANGA FASE 3",IF(O1771="Atraso",L1771,L1771/(1+$I$2)^P1771),IF(O1771="Atraso",L1771,L1771/(1+$I$1)^P1771))</f>
        <v/>
      </c>
      <c r="R1771">
        <f>IF(O1771="Atraso",$K$3-G1771,0)</f>
        <v/>
      </c>
      <c r="S1771">
        <f>IF(R1771&lt;=15,"Até 15",IF(R1771&lt;=30,"Entre 15 e 30",IF(R1771&lt;=60,"Entre 30 e 60",IF(R1771&lt;=90,"Entre 60 e 90",IF(R1771&lt;=120,"Entre 90 e 120",IF(R1771&lt;=150,"Entre 120 e 150",IF(R1771&lt;=180,"Entre 150 e 180","Superior a 180")))))))</f>
        <v/>
      </c>
    </row>
    <row r="1772">
      <c r="A1772" t="inlineStr">
        <is>
          <t>Q06L021</t>
        </is>
      </c>
      <c r="B1772" t="inlineStr">
        <is>
          <t>BRUNA ALVES DE CAMPOS</t>
        </is>
      </c>
      <c r="C1772" t="n">
        <v>1</v>
      </c>
      <c r="D1772" t="inlineStr">
        <is>
          <t>IPCA</t>
        </is>
      </c>
      <c r="E1772" t="n">
        <v>0.009488792934583046</v>
      </c>
      <c r="F1772" t="inlineStr">
        <is>
          <t>MENSAL</t>
        </is>
      </c>
      <c r="G1772" t="n">
        <v>45935</v>
      </c>
      <c r="H1772" t="n">
        <v>45935</v>
      </c>
      <c r="I1772" t="n">
        <v>78</v>
      </c>
      <c r="J1772" t="inlineStr">
        <is>
          <t>CARTEIRA</t>
        </is>
      </c>
      <c r="K1772" t="inlineStr">
        <is>
          <t>CONTRATO</t>
        </is>
      </c>
      <c r="L1772" t="n">
        <v>1875.98</v>
      </c>
      <c r="M1772" t="inlineStr">
        <is>
          <t>IBIRAPITANGA FASE 3</t>
        </is>
      </c>
      <c r="N1772" s="142">
        <f>DATE(YEAR(G1772),MONTH(G1772),1)</f>
        <v/>
      </c>
      <c r="O1772" s="132">
        <f>IF(G1772&gt;$K$3,"Futuro","Atraso")</f>
        <v/>
      </c>
      <c r="P1772">
        <f>12*(YEAR(G1772)-YEAR($K$3))+(MONTH(G1772)-MONTH($K$3))</f>
        <v/>
      </c>
      <c r="Q1772" s="366">
        <f>IF(M1772="IBIRAPITANGA FASE 3",IF(O1772="Atraso",L1772,L1772/(1+$I$2)^P1772),IF(O1772="Atraso",L1772,L1772/(1+$I$1)^P1772))</f>
        <v/>
      </c>
      <c r="R1772">
        <f>IF(O1772="Atraso",$K$3-G1772,0)</f>
        <v/>
      </c>
      <c r="S1772">
        <f>IF(R1772&lt;=15,"Até 15",IF(R1772&lt;=30,"Entre 15 e 30",IF(R1772&lt;=60,"Entre 30 e 60",IF(R1772&lt;=90,"Entre 60 e 90",IF(R1772&lt;=120,"Entre 90 e 120",IF(R1772&lt;=150,"Entre 120 e 150",IF(R1772&lt;=180,"Entre 150 e 180","Superior a 180")))))))</f>
        <v/>
      </c>
    </row>
    <row r="1773">
      <c r="A1773" t="inlineStr">
        <is>
          <t>Q06L021</t>
        </is>
      </c>
      <c r="B1773" t="inlineStr">
        <is>
          <t>BRUNA ALVES DE CAMPOS</t>
        </is>
      </c>
      <c r="C1773" t="n">
        <v>1</v>
      </c>
      <c r="D1773" t="inlineStr">
        <is>
          <t>IPCA</t>
        </is>
      </c>
      <c r="E1773" t="n">
        <v>0.009488792934583046</v>
      </c>
      <c r="F1773" t="inlineStr">
        <is>
          <t>MENSAL</t>
        </is>
      </c>
      <c r="G1773" t="n">
        <v>45966</v>
      </c>
      <c r="H1773" t="n">
        <v>45966</v>
      </c>
      <c r="I1773" t="n">
        <v>79</v>
      </c>
      <c r="J1773" t="inlineStr">
        <is>
          <t>CARTEIRA</t>
        </is>
      </c>
      <c r="K1773" t="inlineStr">
        <is>
          <t>CONTRATO</t>
        </is>
      </c>
      <c r="L1773" t="n">
        <v>1875.98</v>
      </c>
      <c r="M1773" t="inlineStr">
        <is>
          <t>IBIRAPITANGA FASE 3</t>
        </is>
      </c>
      <c r="N1773" s="142">
        <f>DATE(YEAR(G1773),MONTH(G1773),1)</f>
        <v/>
      </c>
      <c r="O1773" s="132">
        <f>IF(G1773&gt;$K$3,"Futuro","Atraso")</f>
        <v/>
      </c>
      <c r="P1773">
        <f>12*(YEAR(G1773)-YEAR($K$3))+(MONTH(G1773)-MONTH($K$3))</f>
        <v/>
      </c>
      <c r="Q1773" s="366">
        <f>IF(M1773="IBIRAPITANGA FASE 3",IF(O1773="Atraso",L1773,L1773/(1+$I$2)^P1773),IF(O1773="Atraso",L1773,L1773/(1+$I$1)^P1773))</f>
        <v/>
      </c>
      <c r="R1773">
        <f>IF(O1773="Atraso",$K$3-G1773,0)</f>
        <v/>
      </c>
      <c r="S1773">
        <f>IF(R1773&lt;=15,"Até 15",IF(R1773&lt;=30,"Entre 15 e 30",IF(R1773&lt;=60,"Entre 30 e 60",IF(R1773&lt;=90,"Entre 60 e 90",IF(R1773&lt;=120,"Entre 90 e 120",IF(R1773&lt;=150,"Entre 120 e 150",IF(R1773&lt;=180,"Entre 150 e 180","Superior a 180")))))))</f>
        <v/>
      </c>
    </row>
    <row r="1774">
      <c r="A1774" t="inlineStr">
        <is>
          <t>Q06L021</t>
        </is>
      </c>
      <c r="B1774" t="inlineStr">
        <is>
          <t>BRUNA ALVES DE CAMPOS</t>
        </is>
      </c>
      <c r="C1774" t="n">
        <v>1</v>
      </c>
      <c r="D1774" t="inlineStr">
        <is>
          <t>IPCA</t>
        </is>
      </c>
      <c r="E1774" t="n">
        <v>0.009488792934583046</v>
      </c>
      <c r="F1774" t="inlineStr">
        <is>
          <t>MENSAL</t>
        </is>
      </c>
      <c r="G1774" t="n">
        <v>45996</v>
      </c>
      <c r="H1774" t="n">
        <v>45996</v>
      </c>
      <c r="I1774" t="n">
        <v>80</v>
      </c>
      <c r="J1774" t="inlineStr">
        <is>
          <t>CARTEIRA</t>
        </is>
      </c>
      <c r="K1774" t="inlineStr">
        <is>
          <t>CONTRATO</t>
        </is>
      </c>
      <c r="L1774" t="n">
        <v>1875.98</v>
      </c>
      <c r="M1774" t="inlineStr">
        <is>
          <t>IBIRAPITANGA FASE 3</t>
        </is>
      </c>
      <c r="N1774" s="142">
        <f>DATE(YEAR(G1774),MONTH(G1774),1)</f>
        <v/>
      </c>
      <c r="O1774" s="132">
        <f>IF(G1774&gt;$K$3,"Futuro","Atraso")</f>
        <v/>
      </c>
      <c r="P1774">
        <f>12*(YEAR(G1774)-YEAR($K$3))+(MONTH(G1774)-MONTH($K$3))</f>
        <v/>
      </c>
      <c r="Q1774" s="366">
        <f>IF(M1774="IBIRAPITANGA FASE 3",IF(O1774="Atraso",L1774,L1774/(1+$I$2)^P1774),IF(O1774="Atraso",L1774,L1774/(1+$I$1)^P1774))</f>
        <v/>
      </c>
      <c r="R1774">
        <f>IF(O1774="Atraso",$K$3-G1774,0)</f>
        <v/>
      </c>
      <c r="S1774">
        <f>IF(R1774&lt;=15,"Até 15",IF(R1774&lt;=30,"Entre 15 e 30",IF(R1774&lt;=60,"Entre 30 e 60",IF(R1774&lt;=90,"Entre 60 e 90",IF(R1774&lt;=120,"Entre 90 e 120",IF(R1774&lt;=150,"Entre 120 e 150",IF(R1774&lt;=180,"Entre 150 e 180","Superior a 180")))))))</f>
        <v/>
      </c>
    </row>
    <row r="1775">
      <c r="A1775" t="inlineStr">
        <is>
          <t>Q06L021</t>
        </is>
      </c>
      <c r="B1775" t="inlineStr">
        <is>
          <t>BRUNA ALVES DE CAMPOS</t>
        </is>
      </c>
      <c r="C1775" t="n">
        <v>1</v>
      </c>
      <c r="D1775" t="inlineStr">
        <is>
          <t>IPCA</t>
        </is>
      </c>
      <c r="E1775" t="n">
        <v>0.009488792934583046</v>
      </c>
      <c r="F1775" t="inlineStr">
        <is>
          <t>MENSAL</t>
        </is>
      </c>
      <c r="G1775" t="n">
        <v>46027</v>
      </c>
      <c r="H1775" t="n">
        <v>46027</v>
      </c>
      <c r="I1775" t="n">
        <v>81</v>
      </c>
      <c r="J1775" t="inlineStr">
        <is>
          <t>CARTEIRA</t>
        </is>
      </c>
      <c r="K1775" t="inlineStr">
        <is>
          <t>CONTRATO</t>
        </is>
      </c>
      <c r="L1775" t="n">
        <v>1875.98</v>
      </c>
      <c r="M1775" t="inlineStr">
        <is>
          <t>IBIRAPITANGA FASE 3</t>
        </is>
      </c>
      <c r="N1775" s="142">
        <f>DATE(YEAR(G1775),MONTH(G1775),1)</f>
        <v/>
      </c>
      <c r="O1775" s="132">
        <f>IF(G1775&gt;$K$3,"Futuro","Atraso")</f>
        <v/>
      </c>
      <c r="P1775">
        <f>12*(YEAR(G1775)-YEAR($K$3))+(MONTH(G1775)-MONTH($K$3))</f>
        <v/>
      </c>
      <c r="Q1775" s="366">
        <f>IF(M1775="IBIRAPITANGA FASE 3",IF(O1775="Atraso",L1775,L1775/(1+$I$2)^P1775),IF(O1775="Atraso",L1775,L1775/(1+$I$1)^P1775))</f>
        <v/>
      </c>
      <c r="R1775">
        <f>IF(O1775="Atraso",$K$3-G1775,0)</f>
        <v/>
      </c>
      <c r="S1775">
        <f>IF(R1775&lt;=15,"Até 15",IF(R1775&lt;=30,"Entre 15 e 30",IF(R1775&lt;=60,"Entre 30 e 60",IF(R1775&lt;=90,"Entre 60 e 90",IF(R1775&lt;=120,"Entre 90 e 120",IF(R1775&lt;=150,"Entre 120 e 150",IF(R1775&lt;=180,"Entre 150 e 180","Superior a 180")))))))</f>
        <v/>
      </c>
    </row>
    <row r="1776">
      <c r="A1776" t="inlineStr">
        <is>
          <t>Q06L021</t>
        </is>
      </c>
      <c r="B1776" t="inlineStr">
        <is>
          <t>BRUNA ALVES DE CAMPOS</t>
        </is>
      </c>
      <c r="C1776" t="n">
        <v>1</v>
      </c>
      <c r="D1776" t="inlineStr">
        <is>
          <t>IPCA</t>
        </is>
      </c>
      <c r="E1776" t="n">
        <v>0.009488792934583046</v>
      </c>
      <c r="F1776" t="inlineStr">
        <is>
          <t>MENSAL</t>
        </is>
      </c>
      <c r="G1776" t="n">
        <v>46058</v>
      </c>
      <c r="H1776" t="n">
        <v>46058</v>
      </c>
      <c r="I1776" t="n">
        <v>82</v>
      </c>
      <c r="J1776" t="inlineStr">
        <is>
          <t>CARTEIRA</t>
        </is>
      </c>
      <c r="K1776" t="inlineStr">
        <is>
          <t>CONTRATO</t>
        </is>
      </c>
      <c r="L1776" t="n">
        <v>1875.98</v>
      </c>
      <c r="M1776" t="inlineStr">
        <is>
          <t>IBIRAPITANGA FASE 3</t>
        </is>
      </c>
      <c r="N1776" s="142">
        <f>DATE(YEAR(G1776),MONTH(G1776),1)</f>
        <v/>
      </c>
      <c r="O1776" s="132">
        <f>IF(G1776&gt;$K$3,"Futuro","Atraso")</f>
        <v/>
      </c>
      <c r="P1776">
        <f>12*(YEAR(G1776)-YEAR($K$3))+(MONTH(G1776)-MONTH($K$3))</f>
        <v/>
      </c>
      <c r="Q1776" s="366">
        <f>IF(M1776="IBIRAPITANGA FASE 3",IF(O1776="Atraso",L1776,L1776/(1+$I$2)^P1776),IF(O1776="Atraso",L1776,L1776/(1+$I$1)^P1776))</f>
        <v/>
      </c>
      <c r="R1776">
        <f>IF(O1776="Atraso",$K$3-G1776,0)</f>
        <v/>
      </c>
      <c r="S1776">
        <f>IF(R1776&lt;=15,"Até 15",IF(R1776&lt;=30,"Entre 15 e 30",IF(R1776&lt;=60,"Entre 30 e 60",IF(R1776&lt;=90,"Entre 60 e 90",IF(R1776&lt;=120,"Entre 90 e 120",IF(R1776&lt;=150,"Entre 120 e 150",IF(R1776&lt;=180,"Entre 150 e 180","Superior a 180")))))))</f>
        <v/>
      </c>
    </row>
    <row r="1777">
      <c r="A1777" t="inlineStr">
        <is>
          <t>Q06L021</t>
        </is>
      </c>
      <c r="B1777" t="inlineStr">
        <is>
          <t>BRUNA ALVES DE CAMPOS</t>
        </is>
      </c>
      <c r="C1777" t="n">
        <v>1</v>
      </c>
      <c r="D1777" t="inlineStr">
        <is>
          <t>IPCA</t>
        </is>
      </c>
      <c r="E1777" t="n">
        <v>0.009488792934583046</v>
      </c>
      <c r="F1777" t="inlineStr">
        <is>
          <t>MENSAL</t>
        </is>
      </c>
      <c r="G1777" t="n">
        <v>46086</v>
      </c>
      <c r="H1777" t="n">
        <v>46086</v>
      </c>
      <c r="I1777" t="n">
        <v>83</v>
      </c>
      <c r="J1777" t="inlineStr">
        <is>
          <t>CARTEIRA</t>
        </is>
      </c>
      <c r="K1777" t="inlineStr">
        <is>
          <t>CONTRATO</t>
        </is>
      </c>
      <c r="L1777" t="n">
        <v>1875.98</v>
      </c>
      <c r="M1777" t="inlineStr">
        <is>
          <t>IBIRAPITANGA FASE 3</t>
        </is>
      </c>
      <c r="N1777" s="142">
        <f>DATE(YEAR(G1777),MONTH(G1777),1)</f>
        <v/>
      </c>
      <c r="O1777" s="132">
        <f>IF(G1777&gt;$K$3,"Futuro","Atraso")</f>
        <v/>
      </c>
      <c r="P1777">
        <f>12*(YEAR(G1777)-YEAR($K$3))+(MONTH(G1777)-MONTH($K$3))</f>
        <v/>
      </c>
      <c r="Q1777" s="366">
        <f>IF(M1777="IBIRAPITANGA FASE 3",IF(O1777="Atraso",L1777,L1777/(1+$I$2)^P1777),IF(O1777="Atraso",L1777,L1777/(1+$I$1)^P1777))</f>
        <v/>
      </c>
      <c r="R1777">
        <f>IF(O1777="Atraso",$K$3-G1777,0)</f>
        <v/>
      </c>
      <c r="S1777">
        <f>IF(R1777&lt;=15,"Até 15",IF(R1777&lt;=30,"Entre 15 e 30",IF(R1777&lt;=60,"Entre 30 e 60",IF(R1777&lt;=90,"Entre 60 e 90",IF(R1777&lt;=120,"Entre 90 e 120",IF(R1777&lt;=150,"Entre 120 e 150",IF(R1777&lt;=180,"Entre 150 e 180","Superior a 180")))))))</f>
        <v/>
      </c>
    </row>
    <row r="1778">
      <c r="A1778" t="inlineStr">
        <is>
          <t>Q06L021</t>
        </is>
      </c>
      <c r="B1778" t="inlineStr">
        <is>
          <t>BRUNA ALVES DE CAMPOS</t>
        </is>
      </c>
      <c r="C1778" t="n">
        <v>1</v>
      </c>
      <c r="D1778" t="inlineStr">
        <is>
          <t>IPCA</t>
        </is>
      </c>
      <c r="E1778" t="n">
        <v>0.009488792934583046</v>
      </c>
      <c r="F1778" t="inlineStr">
        <is>
          <t>MENSAL</t>
        </is>
      </c>
      <c r="G1778" t="n">
        <v>46117</v>
      </c>
      <c r="H1778" t="n">
        <v>46117</v>
      </c>
      <c r="I1778" t="n">
        <v>84</v>
      </c>
      <c r="J1778" t="inlineStr">
        <is>
          <t>CARTEIRA</t>
        </is>
      </c>
      <c r="K1778" t="inlineStr">
        <is>
          <t>CONTRATO</t>
        </is>
      </c>
      <c r="L1778" t="n">
        <v>1875.98</v>
      </c>
      <c r="M1778" t="inlineStr">
        <is>
          <t>IBIRAPITANGA FASE 3</t>
        </is>
      </c>
      <c r="N1778" s="142">
        <f>DATE(YEAR(G1778),MONTH(G1778),1)</f>
        <v/>
      </c>
      <c r="O1778" s="132">
        <f>IF(G1778&gt;$K$3,"Futuro","Atraso")</f>
        <v/>
      </c>
      <c r="P1778">
        <f>12*(YEAR(G1778)-YEAR($K$3))+(MONTH(G1778)-MONTH($K$3))</f>
        <v/>
      </c>
      <c r="Q1778" s="366">
        <f>IF(M1778="IBIRAPITANGA FASE 3",IF(O1778="Atraso",L1778,L1778/(1+$I$2)^P1778),IF(O1778="Atraso",L1778,L1778/(1+$I$1)^P1778))</f>
        <v/>
      </c>
      <c r="R1778">
        <f>IF(O1778="Atraso",$K$3-G1778,0)</f>
        <v/>
      </c>
      <c r="S1778">
        <f>IF(R1778&lt;=15,"Até 15",IF(R1778&lt;=30,"Entre 15 e 30",IF(R1778&lt;=60,"Entre 30 e 60",IF(R1778&lt;=90,"Entre 60 e 90",IF(R1778&lt;=120,"Entre 90 e 120",IF(R1778&lt;=150,"Entre 120 e 150",IF(R1778&lt;=180,"Entre 150 e 180","Superior a 180")))))))</f>
        <v/>
      </c>
    </row>
    <row r="1779">
      <c r="A1779" t="inlineStr">
        <is>
          <t>Q06L021</t>
        </is>
      </c>
      <c r="B1779" t="inlineStr">
        <is>
          <t>BRUNA ALVES DE CAMPOS</t>
        </is>
      </c>
      <c r="C1779" t="n">
        <v>1</v>
      </c>
      <c r="D1779" t="inlineStr">
        <is>
          <t>IPCA</t>
        </is>
      </c>
      <c r="E1779" t="n">
        <v>0.009488792934583046</v>
      </c>
      <c r="F1779" t="inlineStr">
        <is>
          <t>MENSAL</t>
        </is>
      </c>
      <c r="G1779" t="n">
        <v>46147</v>
      </c>
      <c r="H1779" t="n">
        <v>46147</v>
      </c>
      <c r="I1779" t="n">
        <v>85</v>
      </c>
      <c r="J1779" t="inlineStr">
        <is>
          <t>CARTEIRA</t>
        </is>
      </c>
      <c r="K1779" t="inlineStr">
        <is>
          <t>CONTRATO</t>
        </is>
      </c>
      <c r="L1779" t="n">
        <v>1875.98</v>
      </c>
      <c r="M1779" t="inlineStr">
        <is>
          <t>IBIRAPITANGA FASE 3</t>
        </is>
      </c>
      <c r="N1779" s="142">
        <f>DATE(YEAR(G1779),MONTH(G1779),1)</f>
        <v/>
      </c>
      <c r="O1779" s="132">
        <f>IF(G1779&gt;$K$3,"Futuro","Atraso")</f>
        <v/>
      </c>
      <c r="P1779">
        <f>12*(YEAR(G1779)-YEAR($K$3))+(MONTH(G1779)-MONTH($K$3))</f>
        <v/>
      </c>
      <c r="Q1779" s="366">
        <f>IF(M1779="IBIRAPITANGA FASE 3",IF(O1779="Atraso",L1779,L1779/(1+$I$2)^P1779),IF(O1779="Atraso",L1779,L1779/(1+$I$1)^P1779))</f>
        <v/>
      </c>
      <c r="R1779">
        <f>IF(O1779="Atraso",$K$3-G1779,0)</f>
        <v/>
      </c>
      <c r="S1779">
        <f>IF(R1779&lt;=15,"Até 15",IF(R1779&lt;=30,"Entre 15 e 30",IF(R1779&lt;=60,"Entre 30 e 60",IF(R1779&lt;=90,"Entre 60 e 90",IF(R1779&lt;=120,"Entre 90 e 120",IF(R1779&lt;=150,"Entre 120 e 150",IF(R1779&lt;=180,"Entre 150 e 180","Superior a 180")))))))</f>
        <v/>
      </c>
    </row>
    <row r="1780">
      <c r="A1780" t="inlineStr">
        <is>
          <t>Q06L021</t>
        </is>
      </c>
      <c r="B1780" t="inlineStr">
        <is>
          <t>BRUNA ALVES DE CAMPOS</t>
        </is>
      </c>
      <c r="C1780" t="n">
        <v>1</v>
      </c>
      <c r="D1780" t="inlineStr">
        <is>
          <t>IPCA</t>
        </is>
      </c>
      <c r="E1780" t="n">
        <v>0.009488792934583046</v>
      </c>
      <c r="F1780" t="inlineStr">
        <is>
          <t>MENSAL</t>
        </is>
      </c>
      <c r="G1780" t="n">
        <v>46178</v>
      </c>
      <c r="H1780" t="n">
        <v>46178</v>
      </c>
      <c r="I1780" t="n">
        <v>86</v>
      </c>
      <c r="J1780" t="inlineStr">
        <is>
          <t>CARTEIRA</t>
        </is>
      </c>
      <c r="K1780" t="inlineStr">
        <is>
          <t>CONTRATO</t>
        </is>
      </c>
      <c r="L1780" t="n">
        <v>1875.98</v>
      </c>
      <c r="M1780" t="inlineStr">
        <is>
          <t>IBIRAPITANGA FASE 3</t>
        </is>
      </c>
      <c r="N1780" s="142">
        <f>DATE(YEAR(G1780),MONTH(G1780),1)</f>
        <v/>
      </c>
      <c r="O1780" s="132">
        <f>IF(G1780&gt;$K$3,"Futuro","Atraso")</f>
        <v/>
      </c>
      <c r="P1780">
        <f>12*(YEAR(G1780)-YEAR($K$3))+(MONTH(G1780)-MONTH($K$3))</f>
        <v/>
      </c>
      <c r="Q1780" s="366">
        <f>IF(M1780="IBIRAPITANGA FASE 3",IF(O1780="Atraso",L1780,L1780/(1+$I$2)^P1780),IF(O1780="Atraso",L1780,L1780/(1+$I$1)^P1780))</f>
        <v/>
      </c>
      <c r="R1780">
        <f>IF(O1780="Atraso",$K$3-G1780,0)</f>
        <v/>
      </c>
      <c r="S1780">
        <f>IF(R1780&lt;=15,"Até 15",IF(R1780&lt;=30,"Entre 15 e 30",IF(R1780&lt;=60,"Entre 30 e 60",IF(R1780&lt;=90,"Entre 60 e 90",IF(R1780&lt;=120,"Entre 90 e 120",IF(R1780&lt;=150,"Entre 120 e 150",IF(R1780&lt;=180,"Entre 150 e 180","Superior a 180")))))))</f>
        <v/>
      </c>
    </row>
    <row r="1781">
      <c r="A1781" t="inlineStr">
        <is>
          <t>Q06L021</t>
        </is>
      </c>
      <c r="B1781" t="inlineStr">
        <is>
          <t>BRUNA ALVES DE CAMPOS</t>
        </is>
      </c>
      <c r="C1781" t="n">
        <v>1</v>
      </c>
      <c r="D1781" t="inlineStr">
        <is>
          <t>IPCA</t>
        </is>
      </c>
      <c r="E1781" t="n">
        <v>0.009488792934583046</v>
      </c>
      <c r="F1781" t="inlineStr">
        <is>
          <t>MENSAL</t>
        </is>
      </c>
      <c r="G1781" t="n">
        <v>46208</v>
      </c>
      <c r="H1781" t="n">
        <v>46208</v>
      </c>
      <c r="I1781" t="n">
        <v>87</v>
      </c>
      <c r="J1781" t="inlineStr">
        <is>
          <t>CARTEIRA</t>
        </is>
      </c>
      <c r="K1781" t="inlineStr">
        <is>
          <t>CONTRATO</t>
        </is>
      </c>
      <c r="L1781" t="n">
        <v>1875.98</v>
      </c>
      <c r="M1781" t="inlineStr">
        <is>
          <t>IBIRAPITANGA FASE 3</t>
        </is>
      </c>
      <c r="N1781" s="142">
        <f>DATE(YEAR(G1781),MONTH(G1781),1)</f>
        <v/>
      </c>
      <c r="O1781" s="132">
        <f>IF(G1781&gt;$K$3,"Futuro","Atraso")</f>
        <v/>
      </c>
      <c r="P1781">
        <f>12*(YEAR(G1781)-YEAR($K$3))+(MONTH(G1781)-MONTH($K$3))</f>
        <v/>
      </c>
      <c r="Q1781" s="366">
        <f>IF(M1781="IBIRAPITANGA FASE 3",IF(O1781="Atraso",L1781,L1781/(1+$I$2)^P1781),IF(O1781="Atraso",L1781,L1781/(1+$I$1)^P1781))</f>
        <v/>
      </c>
      <c r="R1781">
        <f>IF(O1781="Atraso",$K$3-G1781,0)</f>
        <v/>
      </c>
      <c r="S1781">
        <f>IF(R1781&lt;=15,"Até 15",IF(R1781&lt;=30,"Entre 15 e 30",IF(R1781&lt;=60,"Entre 30 e 60",IF(R1781&lt;=90,"Entre 60 e 90",IF(R1781&lt;=120,"Entre 90 e 120",IF(R1781&lt;=150,"Entre 120 e 150",IF(R1781&lt;=180,"Entre 150 e 180","Superior a 180")))))))</f>
        <v/>
      </c>
    </row>
    <row r="1782">
      <c r="A1782" t="inlineStr">
        <is>
          <t>Q06L022</t>
        </is>
      </c>
      <c r="B1782" t="inlineStr">
        <is>
          <t>MARIO ALVES DE CAMPOS SOBRINHO</t>
        </is>
      </c>
      <c r="C1782" t="n">
        <v>1</v>
      </c>
      <c r="D1782" t="inlineStr">
        <is>
          <t>IPCA</t>
        </is>
      </c>
      <c r="E1782" t="n">
        <v>0.009488792934583046</v>
      </c>
      <c r="F1782" t="inlineStr">
        <is>
          <t>MENSAL</t>
        </is>
      </c>
      <c r="G1782" t="n">
        <v>45235</v>
      </c>
      <c r="H1782" t="n">
        <v>45235</v>
      </c>
      <c r="I1782" t="n">
        <v>55</v>
      </c>
      <c r="J1782" t="inlineStr">
        <is>
          <t>CARTEIRA</t>
        </is>
      </c>
      <c r="K1782" t="inlineStr">
        <is>
          <t>CONTRATO</t>
        </is>
      </c>
      <c r="L1782" t="n">
        <v>1875.98</v>
      </c>
      <c r="M1782" t="inlineStr">
        <is>
          <t>IBIRAPITANGA FASE 3</t>
        </is>
      </c>
      <c r="N1782" s="142">
        <f>DATE(YEAR(G1782),MONTH(G1782),1)</f>
        <v/>
      </c>
      <c r="O1782" s="132">
        <f>IF(G1782&gt;$K$3,"Futuro","Atraso")</f>
        <v/>
      </c>
      <c r="P1782">
        <f>12*(YEAR(G1782)-YEAR($K$3))+(MONTH(G1782)-MONTH($K$3))</f>
        <v/>
      </c>
      <c r="Q1782" s="366">
        <f>IF(M1782="IBIRAPITANGA FASE 3",IF(O1782="Atraso",L1782,L1782/(1+$I$2)^P1782),IF(O1782="Atraso",L1782,L1782/(1+$I$1)^P1782))</f>
        <v/>
      </c>
      <c r="R1782">
        <f>IF(O1782="Atraso",$K$3-G1782,0)</f>
        <v/>
      </c>
      <c r="S1782">
        <f>IF(R1782&lt;=15,"Até 15",IF(R1782&lt;=30,"Entre 15 e 30",IF(R1782&lt;=60,"Entre 30 e 60",IF(R1782&lt;=90,"Entre 60 e 90",IF(R1782&lt;=120,"Entre 90 e 120",IF(R1782&lt;=150,"Entre 120 e 150",IF(R1782&lt;=180,"Entre 150 e 180","Superior a 180")))))))</f>
        <v/>
      </c>
    </row>
    <row r="1783">
      <c r="A1783" t="inlineStr">
        <is>
          <t>Q06L022</t>
        </is>
      </c>
      <c r="B1783" t="inlineStr">
        <is>
          <t>MARIO ALVES DE CAMPOS SOBRINHO</t>
        </is>
      </c>
      <c r="C1783" t="n">
        <v>1</v>
      </c>
      <c r="D1783" t="inlineStr">
        <is>
          <t>IPCA</t>
        </is>
      </c>
      <c r="E1783" t="n">
        <v>0.009488792934583046</v>
      </c>
      <c r="F1783" t="inlineStr">
        <is>
          <t>MENSAL</t>
        </is>
      </c>
      <c r="G1783" t="n">
        <v>45265</v>
      </c>
      <c r="H1783" t="n">
        <v>45265</v>
      </c>
      <c r="I1783" t="n">
        <v>56</v>
      </c>
      <c r="J1783" t="inlineStr">
        <is>
          <t>CARTEIRA</t>
        </is>
      </c>
      <c r="K1783" t="inlineStr">
        <is>
          <t>CONTRATO</t>
        </is>
      </c>
      <c r="L1783" t="n">
        <v>1875.98</v>
      </c>
      <c r="M1783" t="inlineStr">
        <is>
          <t>IBIRAPITANGA FASE 3</t>
        </is>
      </c>
      <c r="N1783" s="142">
        <f>DATE(YEAR(G1783),MONTH(G1783),1)</f>
        <v/>
      </c>
      <c r="O1783" s="132">
        <f>IF(G1783&gt;$K$3,"Futuro","Atraso")</f>
        <v/>
      </c>
      <c r="P1783">
        <f>12*(YEAR(G1783)-YEAR($K$3))+(MONTH(G1783)-MONTH($K$3))</f>
        <v/>
      </c>
      <c r="Q1783" s="366">
        <f>IF(M1783="IBIRAPITANGA FASE 3",IF(O1783="Atraso",L1783,L1783/(1+$I$2)^P1783),IF(O1783="Atraso",L1783,L1783/(1+$I$1)^P1783))</f>
        <v/>
      </c>
      <c r="R1783">
        <f>IF(O1783="Atraso",$K$3-G1783,0)</f>
        <v/>
      </c>
      <c r="S1783">
        <f>IF(R1783&lt;=15,"Até 15",IF(R1783&lt;=30,"Entre 15 e 30",IF(R1783&lt;=60,"Entre 30 e 60",IF(R1783&lt;=90,"Entre 60 e 90",IF(R1783&lt;=120,"Entre 90 e 120",IF(R1783&lt;=150,"Entre 120 e 150",IF(R1783&lt;=180,"Entre 150 e 180","Superior a 180")))))))</f>
        <v/>
      </c>
    </row>
    <row r="1784">
      <c r="A1784" t="inlineStr">
        <is>
          <t>Q06L022</t>
        </is>
      </c>
      <c r="B1784" t="inlineStr">
        <is>
          <t>MARIO ALVES DE CAMPOS SOBRINHO</t>
        </is>
      </c>
      <c r="C1784" t="n">
        <v>1</v>
      </c>
      <c r="D1784" t="inlineStr">
        <is>
          <t>IPCA</t>
        </is>
      </c>
      <c r="E1784" t="n">
        <v>0.009488792934583046</v>
      </c>
      <c r="F1784" t="inlineStr">
        <is>
          <t>MENSAL</t>
        </is>
      </c>
      <c r="G1784" t="n">
        <v>45296</v>
      </c>
      <c r="H1784" t="n">
        <v>45296</v>
      </c>
      <c r="I1784" t="n">
        <v>57</v>
      </c>
      <c r="J1784" t="inlineStr">
        <is>
          <t>CARTEIRA</t>
        </is>
      </c>
      <c r="K1784" t="inlineStr">
        <is>
          <t>CONTRATO</t>
        </is>
      </c>
      <c r="L1784" t="n">
        <v>1875.98</v>
      </c>
      <c r="M1784" t="inlineStr">
        <is>
          <t>IBIRAPITANGA FASE 3</t>
        </is>
      </c>
      <c r="N1784" s="142">
        <f>DATE(YEAR(G1784),MONTH(G1784),1)</f>
        <v/>
      </c>
      <c r="O1784" s="132">
        <f>IF(G1784&gt;$K$3,"Futuro","Atraso")</f>
        <v/>
      </c>
      <c r="P1784">
        <f>12*(YEAR(G1784)-YEAR($K$3))+(MONTH(G1784)-MONTH($K$3))</f>
        <v/>
      </c>
      <c r="Q1784" s="366">
        <f>IF(M1784="IBIRAPITANGA FASE 3",IF(O1784="Atraso",L1784,L1784/(1+$I$2)^P1784),IF(O1784="Atraso",L1784,L1784/(1+$I$1)^P1784))</f>
        <v/>
      </c>
      <c r="R1784">
        <f>IF(O1784="Atraso",$K$3-G1784,0)</f>
        <v/>
      </c>
      <c r="S1784">
        <f>IF(R1784&lt;=15,"Até 15",IF(R1784&lt;=30,"Entre 15 e 30",IF(R1784&lt;=60,"Entre 30 e 60",IF(R1784&lt;=90,"Entre 60 e 90",IF(R1784&lt;=120,"Entre 90 e 120",IF(R1784&lt;=150,"Entre 120 e 150",IF(R1784&lt;=180,"Entre 150 e 180","Superior a 180")))))))</f>
        <v/>
      </c>
    </row>
    <row r="1785">
      <c r="A1785" t="inlineStr">
        <is>
          <t>Q06L022</t>
        </is>
      </c>
      <c r="B1785" t="inlineStr">
        <is>
          <t>MARIO ALVES DE CAMPOS SOBRINHO</t>
        </is>
      </c>
      <c r="C1785" t="n">
        <v>1</v>
      </c>
      <c r="D1785" t="inlineStr">
        <is>
          <t>IPCA</t>
        </is>
      </c>
      <c r="E1785" t="n">
        <v>0.009488792934583046</v>
      </c>
      <c r="F1785" t="inlineStr">
        <is>
          <t>MENSAL</t>
        </is>
      </c>
      <c r="G1785" t="n">
        <v>45327</v>
      </c>
      <c r="H1785" t="n">
        <v>45327</v>
      </c>
      <c r="I1785" t="n">
        <v>58</v>
      </c>
      <c r="J1785" t="inlineStr">
        <is>
          <t>CARTEIRA</t>
        </is>
      </c>
      <c r="K1785" t="inlineStr">
        <is>
          <t>CONTRATO</t>
        </is>
      </c>
      <c r="L1785" t="n">
        <v>1875.98</v>
      </c>
      <c r="M1785" t="inlineStr">
        <is>
          <t>IBIRAPITANGA FASE 3</t>
        </is>
      </c>
      <c r="N1785" s="142">
        <f>DATE(YEAR(G1785),MONTH(G1785),1)</f>
        <v/>
      </c>
      <c r="O1785" s="132">
        <f>IF(G1785&gt;$K$3,"Futuro","Atraso")</f>
        <v/>
      </c>
      <c r="P1785">
        <f>12*(YEAR(G1785)-YEAR($K$3))+(MONTH(G1785)-MONTH($K$3))</f>
        <v/>
      </c>
      <c r="Q1785" s="366">
        <f>IF(M1785="IBIRAPITANGA FASE 3",IF(O1785="Atraso",L1785,L1785/(1+$I$2)^P1785),IF(O1785="Atraso",L1785,L1785/(1+$I$1)^P1785))</f>
        <v/>
      </c>
      <c r="R1785">
        <f>IF(O1785="Atraso",$K$3-G1785,0)</f>
        <v/>
      </c>
      <c r="S1785">
        <f>IF(R1785&lt;=15,"Até 15",IF(R1785&lt;=30,"Entre 15 e 30",IF(R1785&lt;=60,"Entre 30 e 60",IF(R1785&lt;=90,"Entre 60 e 90",IF(R1785&lt;=120,"Entre 90 e 120",IF(R1785&lt;=150,"Entre 120 e 150",IF(R1785&lt;=180,"Entre 150 e 180","Superior a 180")))))))</f>
        <v/>
      </c>
    </row>
    <row r="1786">
      <c r="A1786" t="inlineStr">
        <is>
          <t>Q06L022</t>
        </is>
      </c>
      <c r="B1786" t="inlineStr">
        <is>
          <t>MARIO ALVES DE CAMPOS SOBRINHO</t>
        </is>
      </c>
      <c r="C1786" t="n">
        <v>1</v>
      </c>
      <c r="D1786" t="inlineStr">
        <is>
          <t>IPCA</t>
        </is>
      </c>
      <c r="E1786" t="n">
        <v>0.009488792934583046</v>
      </c>
      <c r="F1786" t="inlineStr">
        <is>
          <t>MENSAL</t>
        </is>
      </c>
      <c r="G1786" t="n">
        <v>45356</v>
      </c>
      <c r="H1786" t="n">
        <v>45356</v>
      </c>
      <c r="I1786" t="n">
        <v>59</v>
      </c>
      <c r="J1786" t="inlineStr">
        <is>
          <t>CARTEIRA</t>
        </is>
      </c>
      <c r="K1786" t="inlineStr">
        <is>
          <t>CONTRATO</t>
        </is>
      </c>
      <c r="L1786" t="n">
        <v>1875.98</v>
      </c>
      <c r="M1786" t="inlineStr">
        <is>
          <t>IBIRAPITANGA FASE 3</t>
        </is>
      </c>
      <c r="N1786" s="142">
        <f>DATE(YEAR(G1786),MONTH(G1786),1)</f>
        <v/>
      </c>
      <c r="O1786" s="132">
        <f>IF(G1786&gt;$K$3,"Futuro","Atraso")</f>
        <v/>
      </c>
      <c r="P1786">
        <f>12*(YEAR(G1786)-YEAR($K$3))+(MONTH(G1786)-MONTH($K$3))</f>
        <v/>
      </c>
      <c r="Q1786" s="366">
        <f>IF(M1786="IBIRAPITANGA FASE 3",IF(O1786="Atraso",L1786,L1786/(1+$I$2)^P1786),IF(O1786="Atraso",L1786,L1786/(1+$I$1)^P1786))</f>
        <v/>
      </c>
      <c r="R1786">
        <f>IF(O1786="Atraso",$K$3-G1786,0)</f>
        <v/>
      </c>
      <c r="S1786">
        <f>IF(R1786&lt;=15,"Até 15",IF(R1786&lt;=30,"Entre 15 e 30",IF(R1786&lt;=60,"Entre 30 e 60",IF(R1786&lt;=90,"Entre 60 e 90",IF(R1786&lt;=120,"Entre 90 e 120",IF(R1786&lt;=150,"Entre 120 e 150",IF(R1786&lt;=180,"Entre 150 e 180","Superior a 180")))))))</f>
        <v/>
      </c>
    </row>
    <row r="1787">
      <c r="A1787" t="inlineStr">
        <is>
          <t>Q06L022</t>
        </is>
      </c>
      <c r="B1787" t="inlineStr">
        <is>
          <t>MARIO ALVES DE CAMPOS SOBRINHO</t>
        </is>
      </c>
      <c r="C1787" t="n">
        <v>1</v>
      </c>
      <c r="D1787" t="inlineStr">
        <is>
          <t>IPCA</t>
        </is>
      </c>
      <c r="E1787" t="n">
        <v>0.009488792934583046</v>
      </c>
      <c r="F1787" t="inlineStr">
        <is>
          <t>MENSAL</t>
        </is>
      </c>
      <c r="G1787" t="n">
        <v>45387</v>
      </c>
      <c r="H1787" t="n">
        <v>45387</v>
      </c>
      <c r="I1787" t="n">
        <v>60</v>
      </c>
      <c r="J1787" t="inlineStr">
        <is>
          <t>CARTEIRA</t>
        </is>
      </c>
      <c r="K1787" t="inlineStr">
        <is>
          <t>CONTRATO</t>
        </is>
      </c>
      <c r="L1787" t="n">
        <v>1875.98</v>
      </c>
      <c r="M1787" t="inlineStr">
        <is>
          <t>IBIRAPITANGA FASE 3</t>
        </is>
      </c>
      <c r="N1787" s="142">
        <f>DATE(YEAR(G1787),MONTH(G1787),1)</f>
        <v/>
      </c>
      <c r="O1787" s="132">
        <f>IF(G1787&gt;$K$3,"Futuro","Atraso")</f>
        <v/>
      </c>
      <c r="P1787">
        <f>12*(YEAR(G1787)-YEAR($K$3))+(MONTH(G1787)-MONTH($K$3))</f>
        <v/>
      </c>
      <c r="Q1787" s="366">
        <f>IF(M1787="IBIRAPITANGA FASE 3",IF(O1787="Atraso",L1787,L1787/(1+$I$2)^P1787),IF(O1787="Atraso",L1787,L1787/(1+$I$1)^P1787))</f>
        <v/>
      </c>
      <c r="R1787">
        <f>IF(O1787="Atraso",$K$3-G1787,0)</f>
        <v/>
      </c>
      <c r="S1787">
        <f>IF(R1787&lt;=15,"Até 15",IF(R1787&lt;=30,"Entre 15 e 30",IF(R1787&lt;=60,"Entre 30 e 60",IF(R1787&lt;=90,"Entre 60 e 90",IF(R1787&lt;=120,"Entre 90 e 120",IF(R1787&lt;=150,"Entre 120 e 150",IF(R1787&lt;=180,"Entre 150 e 180","Superior a 180")))))))</f>
        <v/>
      </c>
    </row>
    <row r="1788">
      <c r="A1788" t="inlineStr">
        <is>
          <t>Q06L022</t>
        </is>
      </c>
      <c r="B1788" t="inlineStr">
        <is>
          <t>MARIO ALVES DE CAMPOS SOBRINHO</t>
        </is>
      </c>
      <c r="C1788" t="n">
        <v>1</v>
      </c>
      <c r="D1788" t="inlineStr">
        <is>
          <t>IPCA</t>
        </is>
      </c>
      <c r="E1788" t="n">
        <v>0.009488792934583046</v>
      </c>
      <c r="F1788" t="inlineStr">
        <is>
          <t>MENSAL</t>
        </is>
      </c>
      <c r="G1788" t="n">
        <v>45417</v>
      </c>
      <c r="H1788" t="n">
        <v>45417</v>
      </c>
      <c r="I1788" t="n">
        <v>61</v>
      </c>
      <c r="J1788" t="inlineStr">
        <is>
          <t>CARTEIRA</t>
        </is>
      </c>
      <c r="K1788" t="inlineStr">
        <is>
          <t>CONTRATO</t>
        </is>
      </c>
      <c r="L1788" t="n">
        <v>1875.98</v>
      </c>
      <c r="M1788" t="inlineStr">
        <is>
          <t>IBIRAPITANGA FASE 3</t>
        </is>
      </c>
      <c r="N1788" s="142">
        <f>DATE(YEAR(G1788),MONTH(G1788),1)</f>
        <v/>
      </c>
      <c r="O1788" s="132">
        <f>IF(G1788&gt;$K$3,"Futuro","Atraso")</f>
        <v/>
      </c>
      <c r="P1788">
        <f>12*(YEAR(G1788)-YEAR($K$3))+(MONTH(G1788)-MONTH($K$3))</f>
        <v/>
      </c>
      <c r="Q1788" s="366">
        <f>IF(M1788="IBIRAPITANGA FASE 3",IF(O1788="Atraso",L1788,L1788/(1+$I$2)^P1788),IF(O1788="Atraso",L1788,L1788/(1+$I$1)^P1788))</f>
        <v/>
      </c>
      <c r="R1788">
        <f>IF(O1788="Atraso",$K$3-G1788,0)</f>
        <v/>
      </c>
      <c r="S1788">
        <f>IF(R1788&lt;=15,"Até 15",IF(R1788&lt;=30,"Entre 15 e 30",IF(R1788&lt;=60,"Entre 30 e 60",IF(R1788&lt;=90,"Entre 60 e 90",IF(R1788&lt;=120,"Entre 90 e 120",IF(R1788&lt;=150,"Entre 120 e 150",IF(R1788&lt;=180,"Entre 150 e 180","Superior a 180")))))))</f>
        <v/>
      </c>
    </row>
    <row r="1789">
      <c r="A1789" t="inlineStr">
        <is>
          <t>Q06L022</t>
        </is>
      </c>
      <c r="B1789" t="inlineStr">
        <is>
          <t>MARIO ALVES DE CAMPOS SOBRINHO</t>
        </is>
      </c>
      <c r="C1789" t="n">
        <v>1</v>
      </c>
      <c r="D1789" t="inlineStr">
        <is>
          <t>IPCA</t>
        </is>
      </c>
      <c r="E1789" t="n">
        <v>0.009488792934583046</v>
      </c>
      <c r="F1789" t="inlineStr">
        <is>
          <t>MENSAL</t>
        </is>
      </c>
      <c r="G1789" t="n">
        <v>45448</v>
      </c>
      <c r="H1789" t="n">
        <v>45448</v>
      </c>
      <c r="I1789" t="n">
        <v>62</v>
      </c>
      <c r="J1789" t="inlineStr">
        <is>
          <t>CARTEIRA</t>
        </is>
      </c>
      <c r="K1789" t="inlineStr">
        <is>
          <t>CONTRATO</t>
        </is>
      </c>
      <c r="L1789" t="n">
        <v>1875.98</v>
      </c>
      <c r="M1789" t="inlineStr">
        <is>
          <t>IBIRAPITANGA FASE 3</t>
        </is>
      </c>
      <c r="N1789" s="142">
        <f>DATE(YEAR(G1789),MONTH(G1789),1)</f>
        <v/>
      </c>
      <c r="O1789" s="132">
        <f>IF(G1789&gt;$K$3,"Futuro","Atraso")</f>
        <v/>
      </c>
      <c r="P1789">
        <f>12*(YEAR(G1789)-YEAR($K$3))+(MONTH(G1789)-MONTH($K$3))</f>
        <v/>
      </c>
      <c r="Q1789" s="366">
        <f>IF(M1789="IBIRAPITANGA FASE 3",IF(O1789="Atraso",L1789,L1789/(1+$I$2)^P1789),IF(O1789="Atraso",L1789,L1789/(1+$I$1)^P1789))</f>
        <v/>
      </c>
      <c r="R1789">
        <f>IF(O1789="Atraso",$K$3-G1789,0)</f>
        <v/>
      </c>
      <c r="S1789">
        <f>IF(R1789&lt;=15,"Até 15",IF(R1789&lt;=30,"Entre 15 e 30",IF(R1789&lt;=60,"Entre 30 e 60",IF(R1789&lt;=90,"Entre 60 e 90",IF(R1789&lt;=120,"Entre 90 e 120",IF(R1789&lt;=150,"Entre 120 e 150",IF(R1789&lt;=180,"Entre 150 e 180","Superior a 180")))))))</f>
        <v/>
      </c>
    </row>
    <row r="1790">
      <c r="A1790" t="inlineStr">
        <is>
          <t>Q06L022</t>
        </is>
      </c>
      <c r="B1790" t="inlineStr">
        <is>
          <t>MARIO ALVES DE CAMPOS SOBRINHO</t>
        </is>
      </c>
      <c r="C1790" t="n">
        <v>1</v>
      </c>
      <c r="D1790" t="inlineStr">
        <is>
          <t>IPCA</t>
        </is>
      </c>
      <c r="E1790" t="n">
        <v>0.009488792934583046</v>
      </c>
      <c r="F1790" t="inlineStr">
        <is>
          <t>MENSAL</t>
        </is>
      </c>
      <c r="G1790" t="n">
        <v>45478</v>
      </c>
      <c r="H1790" t="n">
        <v>45478</v>
      </c>
      <c r="I1790" t="n">
        <v>63</v>
      </c>
      <c r="J1790" t="inlineStr">
        <is>
          <t>CARTEIRA</t>
        </is>
      </c>
      <c r="K1790" t="inlineStr">
        <is>
          <t>CONTRATO</t>
        </is>
      </c>
      <c r="L1790" t="n">
        <v>1875.98</v>
      </c>
      <c r="M1790" t="inlineStr">
        <is>
          <t>IBIRAPITANGA FASE 3</t>
        </is>
      </c>
      <c r="N1790" s="142">
        <f>DATE(YEAR(G1790),MONTH(G1790),1)</f>
        <v/>
      </c>
      <c r="O1790" s="132">
        <f>IF(G1790&gt;$K$3,"Futuro","Atraso")</f>
        <v/>
      </c>
      <c r="P1790">
        <f>12*(YEAR(G1790)-YEAR($K$3))+(MONTH(G1790)-MONTH($K$3))</f>
        <v/>
      </c>
      <c r="Q1790" s="366">
        <f>IF(M1790="IBIRAPITANGA FASE 3",IF(O1790="Atraso",L1790,L1790/(1+$I$2)^P1790),IF(O1790="Atraso",L1790,L1790/(1+$I$1)^P1790))</f>
        <v/>
      </c>
      <c r="R1790">
        <f>IF(O1790="Atraso",$K$3-G1790,0)</f>
        <v/>
      </c>
      <c r="S1790">
        <f>IF(R1790&lt;=15,"Até 15",IF(R1790&lt;=30,"Entre 15 e 30",IF(R1790&lt;=60,"Entre 30 e 60",IF(R1790&lt;=90,"Entre 60 e 90",IF(R1790&lt;=120,"Entre 90 e 120",IF(R1790&lt;=150,"Entre 120 e 150",IF(R1790&lt;=180,"Entre 150 e 180","Superior a 180")))))))</f>
        <v/>
      </c>
    </row>
    <row r="1791">
      <c r="A1791" t="inlineStr">
        <is>
          <t>Q06L024</t>
        </is>
      </c>
      <c r="B1791" t="inlineStr">
        <is>
          <t>JUVENAL BRAZ DA SILVA</t>
        </is>
      </c>
      <c r="C1791" t="n">
        <v>1</v>
      </c>
      <c r="D1791" t="inlineStr">
        <is>
          <t>IPCA</t>
        </is>
      </c>
      <c r="E1791" t="n">
        <v>0</v>
      </c>
      <c r="F1791" t="inlineStr">
        <is>
          <t>MENSAL</t>
        </is>
      </c>
      <c r="G1791" t="n">
        <v>45240</v>
      </c>
      <c r="H1791" t="n">
        <v>45240</v>
      </c>
      <c r="I1791" t="n">
        <v>48</v>
      </c>
      <c r="J1791" t="inlineStr">
        <is>
          <t>CARTEIRA</t>
        </is>
      </c>
      <c r="K1791" t="inlineStr">
        <is>
          <t>CONTRATO</t>
        </is>
      </c>
      <c r="L1791" t="n">
        <v>5188.97</v>
      </c>
      <c r="M1791" t="inlineStr">
        <is>
          <t>IBIRAPITANGA FASE 3</t>
        </is>
      </c>
      <c r="N1791" s="142">
        <f>DATE(YEAR(G1791),MONTH(G1791),1)</f>
        <v/>
      </c>
      <c r="O1791" s="132">
        <f>IF(G1791&gt;$K$3,"Futuro","Atraso")</f>
        <v/>
      </c>
      <c r="P1791">
        <f>12*(YEAR(G1791)-YEAR($K$3))+(MONTH(G1791)-MONTH($K$3))</f>
        <v/>
      </c>
      <c r="Q1791" s="366">
        <f>IF(M1791="IBIRAPITANGA FASE 3",IF(O1791="Atraso",L1791,L1791/(1+$I$2)^P1791),IF(O1791="Atraso",L1791,L1791/(1+$I$1)^P1791))</f>
        <v/>
      </c>
      <c r="R1791">
        <f>IF(O1791="Atraso",$K$3-G1791,0)</f>
        <v/>
      </c>
      <c r="S1791">
        <f>IF(R1791&lt;=15,"Até 15",IF(R1791&lt;=30,"Entre 15 e 30",IF(R1791&lt;=60,"Entre 30 e 60",IF(R1791&lt;=90,"Entre 60 e 90",IF(R1791&lt;=120,"Entre 90 e 120",IF(R1791&lt;=150,"Entre 120 e 150",IF(R1791&lt;=180,"Entre 150 e 180","Superior a 180")))))))</f>
        <v/>
      </c>
    </row>
    <row r="1792">
      <c r="A1792" t="inlineStr">
        <is>
          <t>Q06L025</t>
        </is>
      </c>
      <c r="B1792" t="inlineStr">
        <is>
          <t>ISRAEL DAMASCENO BEZERRA</t>
        </is>
      </c>
      <c r="C1792" t="n">
        <v>1</v>
      </c>
      <c r="D1792" t="inlineStr">
        <is>
          <t>IPCA</t>
        </is>
      </c>
      <c r="E1792" t="n">
        <v>0</v>
      </c>
      <c r="F1792" t="inlineStr">
        <is>
          <t>MENSAL</t>
        </is>
      </c>
      <c r="G1792" t="n">
        <v>45229</v>
      </c>
      <c r="H1792" t="n">
        <v>45229</v>
      </c>
      <c r="I1792" t="n">
        <v>24</v>
      </c>
      <c r="J1792" t="inlineStr">
        <is>
          <t>CARTEIRA</t>
        </is>
      </c>
      <c r="K1792" t="inlineStr">
        <is>
          <t>CONTRATO</t>
        </is>
      </c>
      <c r="L1792" t="n">
        <v>4123.05</v>
      </c>
      <c r="M1792" t="inlineStr">
        <is>
          <t>IBIRAPITANGA FASE 3</t>
        </is>
      </c>
      <c r="N1792" s="142">
        <f>DATE(YEAR(G1792),MONTH(G1792),1)</f>
        <v/>
      </c>
      <c r="O1792" s="132">
        <f>IF(G1792&gt;$K$3,"Futuro","Atraso")</f>
        <v/>
      </c>
      <c r="P1792">
        <f>12*(YEAR(G1792)-YEAR($K$3))+(MONTH(G1792)-MONTH($K$3))</f>
        <v/>
      </c>
      <c r="Q1792" s="366">
        <f>IF(M1792="IBIRAPITANGA FASE 3",IF(O1792="Atraso",L1792,L1792/(1+$I$2)^P1792),IF(O1792="Atraso",L1792,L1792/(1+$I$1)^P1792))</f>
        <v/>
      </c>
      <c r="R1792">
        <f>IF(O1792="Atraso",$K$3-G1792,0)</f>
        <v/>
      </c>
      <c r="S1792">
        <f>IF(R1792&lt;=15,"Até 15",IF(R1792&lt;=30,"Entre 15 e 30",IF(R1792&lt;=60,"Entre 30 e 60",IF(R1792&lt;=90,"Entre 60 e 90",IF(R1792&lt;=120,"Entre 90 e 120",IF(R1792&lt;=150,"Entre 120 e 150",IF(R1792&lt;=180,"Entre 150 e 180","Superior a 180")))))))</f>
        <v/>
      </c>
    </row>
    <row r="1793">
      <c r="A1793" t="inlineStr">
        <is>
          <t>Q06L025</t>
        </is>
      </c>
      <c r="B1793" t="inlineStr">
        <is>
          <t>ISRAEL DAMASCENO BEZERRA</t>
        </is>
      </c>
      <c r="C1793" t="n">
        <v>1</v>
      </c>
      <c r="D1793" t="inlineStr">
        <is>
          <t>IPCA</t>
        </is>
      </c>
      <c r="E1793" t="n">
        <v>0</v>
      </c>
      <c r="F1793" t="inlineStr">
        <is>
          <t>MENSAL</t>
        </is>
      </c>
      <c r="G1793" t="n">
        <v>45229</v>
      </c>
      <c r="H1793" t="n">
        <v>45229</v>
      </c>
      <c r="I1793" t="n">
        <v>2</v>
      </c>
      <c r="J1793" t="inlineStr">
        <is>
          <t>CARTEIRA</t>
        </is>
      </c>
      <c r="K1793" t="inlineStr">
        <is>
          <t>CONTRATO</t>
        </is>
      </c>
      <c r="L1793" t="n">
        <v>16492.17</v>
      </c>
      <c r="M1793" t="inlineStr">
        <is>
          <t>IBIRAPITANGA FASE 3</t>
        </is>
      </c>
      <c r="N1793" s="142">
        <f>DATE(YEAR(G1793),MONTH(G1793),1)</f>
        <v/>
      </c>
      <c r="O1793" s="132">
        <f>IF(G1793&gt;$K$3,"Futuro","Atraso")</f>
        <v/>
      </c>
      <c r="P1793">
        <f>12*(YEAR(G1793)-YEAR($K$3))+(MONTH(G1793)-MONTH($K$3))</f>
        <v/>
      </c>
      <c r="Q1793" s="366">
        <f>IF(M1793="IBIRAPITANGA FASE 3",IF(O1793="Atraso",L1793,L1793/(1+$I$2)^P1793),IF(O1793="Atraso",L1793,L1793/(1+$I$1)^P1793))</f>
        <v/>
      </c>
      <c r="R1793">
        <f>IF(O1793="Atraso",$K$3-G1793,0)</f>
        <v/>
      </c>
      <c r="S1793">
        <f>IF(R1793&lt;=15,"Até 15",IF(R1793&lt;=30,"Entre 15 e 30",IF(R1793&lt;=60,"Entre 30 e 60",IF(R1793&lt;=90,"Entre 60 e 90",IF(R1793&lt;=120,"Entre 90 e 120",IF(R1793&lt;=150,"Entre 120 e 150",IF(R1793&lt;=180,"Entre 150 e 180","Superior a 180")))))))</f>
        <v/>
      </c>
    </row>
    <row r="1794">
      <c r="A1794" t="inlineStr">
        <is>
          <t>Q06L025</t>
        </is>
      </c>
      <c r="B1794" t="inlineStr">
        <is>
          <t>ISRAEL DAMASCENO BEZERRA</t>
        </is>
      </c>
      <c r="C1794" t="n">
        <v>1</v>
      </c>
      <c r="D1794" t="inlineStr">
        <is>
          <t>IPCA</t>
        </is>
      </c>
      <c r="E1794" t="n">
        <v>0</v>
      </c>
      <c r="F1794" t="inlineStr">
        <is>
          <t>MENSAL</t>
        </is>
      </c>
      <c r="G1794" t="n">
        <v>45260</v>
      </c>
      <c r="H1794" t="n">
        <v>45260</v>
      </c>
      <c r="I1794" t="n">
        <v>25</v>
      </c>
      <c r="J1794" t="inlineStr">
        <is>
          <t>CARTEIRA</t>
        </is>
      </c>
      <c r="K1794" t="inlineStr">
        <is>
          <t>CONTRATO</t>
        </is>
      </c>
      <c r="L1794" t="n">
        <v>4051.07</v>
      </c>
      <c r="M1794" t="inlineStr">
        <is>
          <t>IBIRAPITANGA FASE 3</t>
        </is>
      </c>
      <c r="N1794" s="142">
        <f>DATE(YEAR(G1794),MONTH(G1794),1)</f>
        <v/>
      </c>
      <c r="O1794" s="132">
        <f>IF(G1794&gt;$K$3,"Futuro","Atraso")</f>
        <v/>
      </c>
      <c r="P1794">
        <f>12*(YEAR(G1794)-YEAR($K$3))+(MONTH(G1794)-MONTH($K$3))</f>
        <v/>
      </c>
      <c r="Q1794" s="366">
        <f>IF(M1794="IBIRAPITANGA FASE 3",IF(O1794="Atraso",L1794,L1794/(1+$I$2)^P1794),IF(O1794="Atraso",L1794,L1794/(1+$I$1)^P1794))</f>
        <v/>
      </c>
      <c r="R1794">
        <f>IF(O1794="Atraso",$K$3-G1794,0)</f>
        <v/>
      </c>
      <c r="S1794">
        <f>IF(R1794&lt;=15,"Até 15",IF(R1794&lt;=30,"Entre 15 e 30",IF(R1794&lt;=60,"Entre 30 e 60",IF(R1794&lt;=90,"Entre 60 e 90",IF(R1794&lt;=120,"Entre 90 e 120",IF(R1794&lt;=150,"Entre 120 e 150",IF(R1794&lt;=180,"Entre 150 e 180","Superior a 180")))))))</f>
        <v/>
      </c>
    </row>
    <row r="1795">
      <c r="A1795" t="inlineStr">
        <is>
          <t>Q06L025</t>
        </is>
      </c>
      <c r="B1795" t="inlineStr">
        <is>
          <t>ISRAEL DAMASCENO BEZERRA</t>
        </is>
      </c>
      <c r="C1795" t="n">
        <v>1</v>
      </c>
      <c r="D1795" t="inlineStr">
        <is>
          <t>IPCA</t>
        </is>
      </c>
      <c r="E1795" t="n">
        <v>0</v>
      </c>
      <c r="F1795" t="inlineStr">
        <is>
          <t>MENSAL</t>
        </is>
      </c>
      <c r="G1795" t="n">
        <v>45290</v>
      </c>
      <c r="H1795" t="n">
        <v>45290</v>
      </c>
      <c r="I1795" t="n">
        <v>26</v>
      </c>
      <c r="J1795" t="inlineStr">
        <is>
          <t>CARTEIRA</t>
        </is>
      </c>
      <c r="K1795" t="inlineStr">
        <is>
          <t>CONTRATO</t>
        </is>
      </c>
      <c r="L1795" t="n">
        <v>4051.07</v>
      </c>
      <c r="M1795" t="inlineStr">
        <is>
          <t>IBIRAPITANGA FASE 3</t>
        </is>
      </c>
      <c r="N1795" s="142">
        <f>DATE(YEAR(G1795),MONTH(G1795),1)</f>
        <v/>
      </c>
      <c r="O1795" s="132">
        <f>IF(G1795&gt;$K$3,"Futuro","Atraso")</f>
        <v/>
      </c>
      <c r="P1795">
        <f>12*(YEAR(G1795)-YEAR($K$3))+(MONTH(G1795)-MONTH($K$3))</f>
        <v/>
      </c>
      <c r="Q1795" s="366">
        <f>IF(M1795="IBIRAPITANGA FASE 3",IF(O1795="Atraso",L1795,L1795/(1+$I$2)^P1795),IF(O1795="Atraso",L1795,L1795/(1+$I$1)^P1795))</f>
        <v/>
      </c>
      <c r="R1795">
        <f>IF(O1795="Atraso",$K$3-G1795,0)</f>
        <v/>
      </c>
      <c r="S1795">
        <f>IF(R1795&lt;=15,"Até 15",IF(R1795&lt;=30,"Entre 15 e 30",IF(R1795&lt;=60,"Entre 30 e 60",IF(R1795&lt;=90,"Entre 60 e 90",IF(R1795&lt;=120,"Entre 90 e 120",IF(R1795&lt;=150,"Entre 120 e 150",IF(R1795&lt;=180,"Entre 150 e 180","Superior a 180")))))))</f>
        <v/>
      </c>
    </row>
    <row r="1796">
      <c r="A1796" t="inlineStr">
        <is>
          <t>Q06L025</t>
        </is>
      </c>
      <c r="B1796" t="inlineStr">
        <is>
          <t>ISRAEL DAMASCENO BEZERRA</t>
        </is>
      </c>
      <c r="C1796" t="n">
        <v>1</v>
      </c>
      <c r="D1796" t="inlineStr">
        <is>
          <t>IPCA</t>
        </is>
      </c>
      <c r="E1796" t="n">
        <v>0</v>
      </c>
      <c r="F1796" t="inlineStr">
        <is>
          <t>MENSAL</t>
        </is>
      </c>
      <c r="G1796" t="n">
        <v>45321</v>
      </c>
      <c r="H1796" t="n">
        <v>45321</v>
      </c>
      <c r="I1796" t="n">
        <v>27</v>
      </c>
      <c r="J1796" t="inlineStr">
        <is>
          <t>CARTEIRA</t>
        </is>
      </c>
      <c r="K1796" t="inlineStr">
        <is>
          <t>CONTRATO</t>
        </is>
      </c>
      <c r="L1796" t="n">
        <v>4051.07</v>
      </c>
      <c r="M1796" t="inlineStr">
        <is>
          <t>IBIRAPITANGA FASE 3</t>
        </is>
      </c>
      <c r="N1796" s="142">
        <f>DATE(YEAR(G1796),MONTH(G1796),1)</f>
        <v/>
      </c>
      <c r="O1796" s="132">
        <f>IF(G1796&gt;$K$3,"Futuro","Atraso")</f>
        <v/>
      </c>
      <c r="P1796">
        <f>12*(YEAR(G1796)-YEAR($K$3))+(MONTH(G1796)-MONTH($K$3))</f>
        <v/>
      </c>
      <c r="Q1796" s="366">
        <f>IF(M1796="IBIRAPITANGA FASE 3",IF(O1796="Atraso",L1796,L1796/(1+$I$2)^P1796),IF(O1796="Atraso",L1796,L1796/(1+$I$1)^P1796))</f>
        <v/>
      </c>
      <c r="R1796">
        <f>IF(O1796="Atraso",$K$3-G1796,0)</f>
        <v/>
      </c>
      <c r="S1796">
        <f>IF(R1796&lt;=15,"Até 15",IF(R1796&lt;=30,"Entre 15 e 30",IF(R1796&lt;=60,"Entre 30 e 60",IF(R1796&lt;=90,"Entre 60 e 90",IF(R1796&lt;=120,"Entre 90 e 120",IF(R1796&lt;=150,"Entre 120 e 150",IF(R1796&lt;=180,"Entre 150 e 180","Superior a 180")))))))</f>
        <v/>
      </c>
    </row>
    <row r="1797">
      <c r="A1797" t="inlineStr">
        <is>
          <t>Q06L025</t>
        </is>
      </c>
      <c r="B1797" t="inlineStr">
        <is>
          <t>ISRAEL DAMASCENO BEZERRA</t>
        </is>
      </c>
      <c r="C1797" t="n">
        <v>1</v>
      </c>
      <c r="D1797" t="inlineStr">
        <is>
          <t>IPCA</t>
        </is>
      </c>
      <c r="E1797" t="n">
        <v>0</v>
      </c>
      <c r="F1797" t="inlineStr">
        <is>
          <t>MENSAL</t>
        </is>
      </c>
      <c r="G1797" t="n">
        <v>45351</v>
      </c>
      <c r="H1797" t="n">
        <v>45351</v>
      </c>
      <c r="I1797" t="n">
        <v>28</v>
      </c>
      <c r="J1797" t="inlineStr">
        <is>
          <t>CARTEIRA</t>
        </is>
      </c>
      <c r="K1797" t="inlineStr">
        <is>
          <t>CONTRATO</t>
        </is>
      </c>
      <c r="L1797" t="n">
        <v>4051.07</v>
      </c>
      <c r="M1797" t="inlineStr">
        <is>
          <t>IBIRAPITANGA FASE 3</t>
        </is>
      </c>
      <c r="N1797" s="142">
        <f>DATE(YEAR(G1797),MONTH(G1797),1)</f>
        <v/>
      </c>
      <c r="O1797" s="132">
        <f>IF(G1797&gt;$K$3,"Futuro","Atraso")</f>
        <v/>
      </c>
      <c r="P1797">
        <f>12*(YEAR(G1797)-YEAR($K$3))+(MONTH(G1797)-MONTH($K$3))</f>
        <v/>
      </c>
      <c r="Q1797" s="366">
        <f>IF(M1797="IBIRAPITANGA FASE 3",IF(O1797="Atraso",L1797,L1797/(1+$I$2)^P1797),IF(O1797="Atraso",L1797,L1797/(1+$I$1)^P1797))</f>
        <v/>
      </c>
      <c r="R1797">
        <f>IF(O1797="Atraso",$K$3-G1797,0)</f>
        <v/>
      </c>
      <c r="S1797">
        <f>IF(R1797&lt;=15,"Até 15",IF(R1797&lt;=30,"Entre 15 e 30",IF(R1797&lt;=60,"Entre 30 e 60",IF(R1797&lt;=90,"Entre 60 e 90",IF(R1797&lt;=120,"Entre 90 e 120",IF(R1797&lt;=150,"Entre 120 e 150",IF(R1797&lt;=180,"Entre 150 e 180","Superior a 180")))))))</f>
        <v/>
      </c>
    </row>
    <row r="1798">
      <c r="A1798" t="inlineStr">
        <is>
          <t>Q06L025</t>
        </is>
      </c>
      <c r="B1798" t="inlineStr">
        <is>
          <t>ISRAEL DAMASCENO BEZERRA</t>
        </is>
      </c>
      <c r="C1798" t="n">
        <v>1</v>
      </c>
      <c r="D1798" t="inlineStr">
        <is>
          <t>IPCA</t>
        </is>
      </c>
      <c r="E1798" t="n">
        <v>0</v>
      </c>
      <c r="F1798" t="inlineStr">
        <is>
          <t>MENSAL</t>
        </is>
      </c>
      <c r="G1798" t="n">
        <v>45381</v>
      </c>
      <c r="H1798" t="n">
        <v>45381</v>
      </c>
      <c r="I1798" t="n">
        <v>29</v>
      </c>
      <c r="J1798" t="inlineStr">
        <is>
          <t>CARTEIRA</t>
        </is>
      </c>
      <c r="K1798" t="inlineStr">
        <is>
          <t>CONTRATO</t>
        </is>
      </c>
      <c r="L1798" t="n">
        <v>4051.07</v>
      </c>
      <c r="M1798" t="inlineStr">
        <is>
          <t>IBIRAPITANGA FASE 3</t>
        </is>
      </c>
      <c r="N1798" s="142">
        <f>DATE(YEAR(G1798),MONTH(G1798),1)</f>
        <v/>
      </c>
      <c r="O1798" s="132">
        <f>IF(G1798&gt;$K$3,"Futuro","Atraso")</f>
        <v/>
      </c>
      <c r="P1798">
        <f>12*(YEAR(G1798)-YEAR($K$3))+(MONTH(G1798)-MONTH($K$3))</f>
        <v/>
      </c>
      <c r="Q1798" s="366">
        <f>IF(M1798="IBIRAPITANGA FASE 3",IF(O1798="Atraso",L1798,L1798/(1+$I$2)^P1798),IF(O1798="Atraso",L1798,L1798/(1+$I$1)^P1798))</f>
        <v/>
      </c>
      <c r="R1798">
        <f>IF(O1798="Atraso",$K$3-G1798,0)</f>
        <v/>
      </c>
      <c r="S1798">
        <f>IF(R1798&lt;=15,"Até 15",IF(R1798&lt;=30,"Entre 15 e 30",IF(R1798&lt;=60,"Entre 30 e 60",IF(R1798&lt;=90,"Entre 60 e 90",IF(R1798&lt;=120,"Entre 90 e 120",IF(R1798&lt;=150,"Entre 120 e 150",IF(R1798&lt;=180,"Entre 150 e 180","Superior a 180")))))))</f>
        <v/>
      </c>
    </row>
    <row r="1799">
      <c r="A1799" t="inlineStr">
        <is>
          <t>Q06L025</t>
        </is>
      </c>
      <c r="B1799" t="inlineStr">
        <is>
          <t>ISRAEL DAMASCENO BEZERRA</t>
        </is>
      </c>
      <c r="C1799" t="n">
        <v>1</v>
      </c>
      <c r="D1799" t="inlineStr">
        <is>
          <t>IPCA</t>
        </is>
      </c>
      <c r="E1799" t="n">
        <v>0</v>
      </c>
      <c r="F1799" t="inlineStr">
        <is>
          <t>MENSAL</t>
        </is>
      </c>
      <c r="G1799" t="n">
        <v>45412</v>
      </c>
      <c r="H1799" t="n">
        <v>45412</v>
      </c>
      <c r="I1799" t="n">
        <v>30</v>
      </c>
      <c r="J1799" t="inlineStr">
        <is>
          <t>CARTEIRA</t>
        </is>
      </c>
      <c r="K1799" t="inlineStr">
        <is>
          <t>CONTRATO</t>
        </is>
      </c>
      <c r="L1799" t="n">
        <v>4051.07</v>
      </c>
      <c r="M1799" t="inlineStr">
        <is>
          <t>IBIRAPITANGA FASE 3</t>
        </is>
      </c>
      <c r="N1799" s="142">
        <f>DATE(YEAR(G1799),MONTH(G1799),1)</f>
        <v/>
      </c>
      <c r="O1799" s="132">
        <f>IF(G1799&gt;$K$3,"Futuro","Atraso")</f>
        <v/>
      </c>
      <c r="P1799">
        <f>12*(YEAR(G1799)-YEAR($K$3))+(MONTH(G1799)-MONTH($K$3))</f>
        <v/>
      </c>
      <c r="Q1799" s="366">
        <f>IF(M1799="IBIRAPITANGA FASE 3",IF(O1799="Atraso",L1799,L1799/(1+$I$2)^P1799),IF(O1799="Atraso",L1799,L1799/(1+$I$1)^P1799))</f>
        <v/>
      </c>
      <c r="R1799">
        <f>IF(O1799="Atraso",$K$3-G1799,0)</f>
        <v/>
      </c>
      <c r="S1799">
        <f>IF(R1799&lt;=15,"Até 15",IF(R1799&lt;=30,"Entre 15 e 30",IF(R1799&lt;=60,"Entre 30 e 60",IF(R1799&lt;=90,"Entre 60 e 90",IF(R1799&lt;=120,"Entre 90 e 120",IF(R1799&lt;=150,"Entre 120 e 150",IF(R1799&lt;=180,"Entre 150 e 180","Superior a 180")))))))</f>
        <v/>
      </c>
    </row>
    <row r="1800">
      <c r="A1800" t="inlineStr">
        <is>
          <t>Q06L025</t>
        </is>
      </c>
      <c r="B1800" t="inlineStr">
        <is>
          <t>ISRAEL DAMASCENO BEZERRA</t>
        </is>
      </c>
      <c r="C1800" t="n">
        <v>1</v>
      </c>
      <c r="D1800" t="inlineStr">
        <is>
          <t>IPCA</t>
        </is>
      </c>
      <c r="E1800" t="n">
        <v>0</v>
      </c>
      <c r="F1800" t="inlineStr">
        <is>
          <t>MENSAL</t>
        </is>
      </c>
      <c r="G1800" t="n">
        <v>45442</v>
      </c>
      <c r="H1800" t="n">
        <v>45442</v>
      </c>
      <c r="I1800" t="n">
        <v>31</v>
      </c>
      <c r="J1800" t="inlineStr">
        <is>
          <t>CARTEIRA</t>
        </is>
      </c>
      <c r="K1800" t="inlineStr">
        <is>
          <t>CONTRATO</t>
        </is>
      </c>
      <c r="L1800" t="n">
        <v>4051.07</v>
      </c>
      <c r="M1800" t="inlineStr">
        <is>
          <t>IBIRAPITANGA FASE 3</t>
        </is>
      </c>
      <c r="N1800" s="142">
        <f>DATE(YEAR(G1800),MONTH(G1800),1)</f>
        <v/>
      </c>
      <c r="O1800" s="132">
        <f>IF(G1800&gt;$K$3,"Futuro","Atraso")</f>
        <v/>
      </c>
      <c r="P1800">
        <f>12*(YEAR(G1800)-YEAR($K$3))+(MONTH(G1800)-MONTH($K$3))</f>
        <v/>
      </c>
      <c r="Q1800" s="366">
        <f>IF(M1800="IBIRAPITANGA FASE 3",IF(O1800="Atraso",L1800,L1800/(1+$I$2)^P1800),IF(O1800="Atraso",L1800,L1800/(1+$I$1)^P1800))</f>
        <v/>
      </c>
      <c r="R1800">
        <f>IF(O1800="Atraso",$K$3-G1800,0)</f>
        <v/>
      </c>
      <c r="S1800">
        <f>IF(R1800&lt;=15,"Até 15",IF(R1800&lt;=30,"Entre 15 e 30",IF(R1800&lt;=60,"Entre 30 e 60",IF(R1800&lt;=90,"Entre 60 e 90",IF(R1800&lt;=120,"Entre 90 e 120",IF(R1800&lt;=150,"Entre 120 e 150",IF(R1800&lt;=180,"Entre 150 e 180","Superior a 180")))))))</f>
        <v/>
      </c>
    </row>
    <row r="1801">
      <c r="A1801" t="inlineStr">
        <is>
          <t>Q06L025</t>
        </is>
      </c>
      <c r="B1801" t="inlineStr">
        <is>
          <t>ISRAEL DAMASCENO BEZERRA</t>
        </is>
      </c>
      <c r="C1801" t="n">
        <v>1</v>
      </c>
      <c r="D1801" t="inlineStr">
        <is>
          <t>IPCA</t>
        </is>
      </c>
      <c r="E1801" t="n">
        <v>0</v>
      </c>
      <c r="F1801" t="inlineStr">
        <is>
          <t>MENSAL</t>
        </is>
      </c>
      <c r="G1801" t="n">
        <v>45473</v>
      </c>
      <c r="H1801" t="n">
        <v>45473</v>
      </c>
      <c r="I1801" t="n">
        <v>32</v>
      </c>
      <c r="J1801" t="inlineStr">
        <is>
          <t>CARTEIRA</t>
        </is>
      </c>
      <c r="K1801" t="inlineStr">
        <is>
          <t>CONTRATO</t>
        </is>
      </c>
      <c r="L1801" t="n">
        <v>4051.07</v>
      </c>
      <c r="M1801" t="inlineStr">
        <is>
          <t>IBIRAPITANGA FASE 3</t>
        </is>
      </c>
      <c r="N1801" s="142">
        <f>DATE(YEAR(G1801),MONTH(G1801),1)</f>
        <v/>
      </c>
      <c r="O1801" s="132">
        <f>IF(G1801&gt;$K$3,"Futuro","Atraso")</f>
        <v/>
      </c>
      <c r="P1801">
        <f>12*(YEAR(G1801)-YEAR($K$3))+(MONTH(G1801)-MONTH($K$3))</f>
        <v/>
      </c>
      <c r="Q1801" s="366">
        <f>IF(M1801="IBIRAPITANGA FASE 3",IF(O1801="Atraso",L1801,L1801/(1+$I$2)^P1801),IF(O1801="Atraso",L1801,L1801/(1+$I$1)^P1801))</f>
        <v/>
      </c>
      <c r="R1801">
        <f>IF(O1801="Atraso",$K$3-G1801,0)</f>
        <v/>
      </c>
      <c r="S1801">
        <f>IF(R1801&lt;=15,"Até 15",IF(R1801&lt;=30,"Entre 15 e 30",IF(R1801&lt;=60,"Entre 30 e 60",IF(R1801&lt;=90,"Entre 60 e 90",IF(R1801&lt;=120,"Entre 90 e 120",IF(R1801&lt;=150,"Entre 120 e 150",IF(R1801&lt;=180,"Entre 150 e 180","Superior a 180")))))))</f>
        <v/>
      </c>
    </row>
    <row r="1802">
      <c r="A1802" t="inlineStr">
        <is>
          <t>Q06L025</t>
        </is>
      </c>
      <c r="B1802" t="inlineStr">
        <is>
          <t>ISRAEL DAMASCENO BEZERRA</t>
        </is>
      </c>
      <c r="C1802" t="n">
        <v>1</v>
      </c>
      <c r="D1802" t="inlineStr">
        <is>
          <t>IPCA</t>
        </is>
      </c>
      <c r="E1802" t="n">
        <v>0</v>
      </c>
      <c r="F1802" t="inlineStr">
        <is>
          <t>MENSAL</t>
        </is>
      </c>
      <c r="G1802" t="n">
        <v>45503</v>
      </c>
      <c r="H1802" t="n">
        <v>45503</v>
      </c>
      <c r="I1802" t="n">
        <v>33</v>
      </c>
      <c r="J1802" t="inlineStr">
        <is>
          <t>CARTEIRA</t>
        </is>
      </c>
      <c r="K1802" t="inlineStr">
        <is>
          <t>CONTRATO</t>
        </is>
      </c>
      <c r="L1802" t="n">
        <v>4051.07</v>
      </c>
      <c r="M1802" t="inlineStr">
        <is>
          <t>IBIRAPITANGA FASE 3</t>
        </is>
      </c>
      <c r="N1802" s="142">
        <f>DATE(YEAR(G1802),MONTH(G1802),1)</f>
        <v/>
      </c>
      <c r="O1802" s="132">
        <f>IF(G1802&gt;$K$3,"Futuro","Atraso")</f>
        <v/>
      </c>
      <c r="P1802">
        <f>12*(YEAR(G1802)-YEAR($K$3))+(MONTH(G1802)-MONTH($K$3))</f>
        <v/>
      </c>
      <c r="Q1802" s="366">
        <f>IF(M1802="IBIRAPITANGA FASE 3",IF(O1802="Atraso",L1802,L1802/(1+$I$2)^P1802),IF(O1802="Atraso",L1802,L1802/(1+$I$1)^P1802))</f>
        <v/>
      </c>
      <c r="R1802">
        <f>IF(O1802="Atraso",$K$3-G1802,0)</f>
        <v/>
      </c>
      <c r="S1802">
        <f>IF(R1802&lt;=15,"Até 15",IF(R1802&lt;=30,"Entre 15 e 30",IF(R1802&lt;=60,"Entre 30 e 60",IF(R1802&lt;=90,"Entre 60 e 90",IF(R1802&lt;=120,"Entre 90 e 120",IF(R1802&lt;=150,"Entre 120 e 150",IF(R1802&lt;=180,"Entre 150 e 180","Superior a 180")))))))</f>
        <v/>
      </c>
    </row>
    <row r="1803">
      <c r="A1803" t="inlineStr">
        <is>
          <t>Q06L025</t>
        </is>
      </c>
      <c r="B1803" t="inlineStr">
        <is>
          <t>ISRAEL DAMASCENO BEZERRA</t>
        </is>
      </c>
      <c r="C1803" t="n">
        <v>1</v>
      </c>
      <c r="D1803" t="inlineStr">
        <is>
          <t>IPCA</t>
        </is>
      </c>
      <c r="E1803" t="n">
        <v>0</v>
      </c>
      <c r="F1803" t="inlineStr">
        <is>
          <t>MENSAL</t>
        </is>
      </c>
      <c r="G1803" t="n">
        <v>45534</v>
      </c>
      <c r="H1803" t="n">
        <v>45534</v>
      </c>
      <c r="I1803" t="n">
        <v>34</v>
      </c>
      <c r="J1803" t="inlineStr">
        <is>
          <t>CARTEIRA</t>
        </is>
      </c>
      <c r="K1803" t="inlineStr">
        <is>
          <t>CONTRATO</t>
        </is>
      </c>
      <c r="L1803" t="n">
        <v>4051.07</v>
      </c>
      <c r="M1803" t="inlineStr">
        <is>
          <t>IBIRAPITANGA FASE 3</t>
        </is>
      </c>
      <c r="N1803" s="142">
        <f>DATE(YEAR(G1803),MONTH(G1803),1)</f>
        <v/>
      </c>
      <c r="O1803" s="132">
        <f>IF(G1803&gt;$K$3,"Futuro","Atraso")</f>
        <v/>
      </c>
      <c r="P1803">
        <f>12*(YEAR(G1803)-YEAR($K$3))+(MONTH(G1803)-MONTH($K$3))</f>
        <v/>
      </c>
      <c r="Q1803" s="366">
        <f>IF(M1803="IBIRAPITANGA FASE 3",IF(O1803="Atraso",L1803,L1803/(1+$I$2)^P1803),IF(O1803="Atraso",L1803,L1803/(1+$I$1)^P1803))</f>
        <v/>
      </c>
      <c r="R1803">
        <f>IF(O1803="Atraso",$K$3-G1803,0)</f>
        <v/>
      </c>
      <c r="S1803">
        <f>IF(R1803&lt;=15,"Até 15",IF(R1803&lt;=30,"Entre 15 e 30",IF(R1803&lt;=60,"Entre 30 e 60",IF(R1803&lt;=90,"Entre 60 e 90",IF(R1803&lt;=120,"Entre 90 e 120",IF(R1803&lt;=150,"Entre 120 e 150",IF(R1803&lt;=180,"Entre 150 e 180","Superior a 180")))))))</f>
        <v/>
      </c>
    </row>
    <row r="1804">
      <c r="A1804" t="inlineStr">
        <is>
          <t>Q06L025</t>
        </is>
      </c>
      <c r="B1804" t="inlineStr">
        <is>
          <t>ISRAEL DAMASCENO BEZERRA</t>
        </is>
      </c>
      <c r="C1804" t="n">
        <v>1</v>
      </c>
      <c r="D1804" t="inlineStr">
        <is>
          <t>IPCA</t>
        </is>
      </c>
      <c r="E1804" t="n">
        <v>0</v>
      </c>
      <c r="F1804" t="inlineStr">
        <is>
          <t>MENSAL</t>
        </is>
      </c>
      <c r="G1804" t="n">
        <v>45565</v>
      </c>
      <c r="H1804" t="n">
        <v>45565</v>
      </c>
      <c r="I1804" t="n">
        <v>35</v>
      </c>
      <c r="J1804" t="inlineStr">
        <is>
          <t>CARTEIRA</t>
        </is>
      </c>
      <c r="K1804" t="inlineStr">
        <is>
          <t>CONTRATO</t>
        </is>
      </c>
      <c r="L1804" t="n">
        <v>4051.07</v>
      </c>
      <c r="M1804" t="inlineStr">
        <is>
          <t>IBIRAPITANGA FASE 3</t>
        </is>
      </c>
      <c r="N1804" s="142">
        <f>DATE(YEAR(G1804),MONTH(G1804),1)</f>
        <v/>
      </c>
      <c r="O1804" s="132">
        <f>IF(G1804&gt;$K$3,"Futuro","Atraso")</f>
        <v/>
      </c>
      <c r="P1804">
        <f>12*(YEAR(G1804)-YEAR($K$3))+(MONTH(G1804)-MONTH($K$3))</f>
        <v/>
      </c>
      <c r="Q1804" s="366">
        <f>IF(M1804="IBIRAPITANGA FASE 3",IF(O1804="Atraso",L1804,L1804/(1+$I$2)^P1804),IF(O1804="Atraso",L1804,L1804/(1+$I$1)^P1804))</f>
        <v/>
      </c>
      <c r="R1804">
        <f>IF(O1804="Atraso",$K$3-G1804,0)</f>
        <v/>
      </c>
      <c r="S1804">
        <f>IF(R1804&lt;=15,"Até 15",IF(R1804&lt;=30,"Entre 15 e 30",IF(R1804&lt;=60,"Entre 30 e 60",IF(R1804&lt;=90,"Entre 60 e 90",IF(R1804&lt;=120,"Entre 90 e 120",IF(R1804&lt;=150,"Entre 120 e 150",IF(R1804&lt;=180,"Entre 150 e 180","Superior a 180")))))))</f>
        <v/>
      </c>
    </row>
    <row r="1805">
      <c r="A1805" t="inlineStr">
        <is>
          <t>Q06L025</t>
        </is>
      </c>
      <c r="B1805" t="inlineStr">
        <is>
          <t>ISRAEL DAMASCENO BEZERRA</t>
        </is>
      </c>
      <c r="C1805" t="n">
        <v>1</v>
      </c>
      <c r="D1805" t="inlineStr">
        <is>
          <t>IPCA</t>
        </is>
      </c>
      <c r="E1805" t="n">
        <v>0</v>
      </c>
      <c r="F1805" t="inlineStr">
        <is>
          <t>MENSAL</t>
        </is>
      </c>
      <c r="G1805" t="n">
        <v>45595</v>
      </c>
      <c r="H1805" t="n">
        <v>45595</v>
      </c>
      <c r="I1805" t="n">
        <v>36</v>
      </c>
      <c r="J1805" t="inlineStr">
        <is>
          <t>CARTEIRA</t>
        </is>
      </c>
      <c r="K1805" t="inlineStr">
        <is>
          <t>CONTRATO</t>
        </is>
      </c>
      <c r="L1805" t="n">
        <v>4051.07</v>
      </c>
      <c r="M1805" t="inlineStr">
        <is>
          <t>IBIRAPITANGA FASE 3</t>
        </is>
      </c>
      <c r="N1805" s="142">
        <f>DATE(YEAR(G1805),MONTH(G1805),1)</f>
        <v/>
      </c>
      <c r="O1805" s="132">
        <f>IF(G1805&gt;$K$3,"Futuro","Atraso")</f>
        <v/>
      </c>
      <c r="P1805">
        <f>12*(YEAR(G1805)-YEAR($K$3))+(MONTH(G1805)-MONTH($K$3))</f>
        <v/>
      </c>
      <c r="Q1805" s="366">
        <f>IF(M1805="IBIRAPITANGA FASE 3",IF(O1805="Atraso",L1805,L1805/(1+$I$2)^P1805),IF(O1805="Atraso",L1805,L1805/(1+$I$1)^P1805))</f>
        <v/>
      </c>
      <c r="R1805">
        <f>IF(O1805="Atraso",$K$3-G1805,0)</f>
        <v/>
      </c>
      <c r="S1805">
        <f>IF(R1805&lt;=15,"Até 15",IF(R1805&lt;=30,"Entre 15 e 30",IF(R1805&lt;=60,"Entre 30 e 60",IF(R1805&lt;=90,"Entre 60 e 90",IF(R1805&lt;=120,"Entre 90 e 120",IF(R1805&lt;=150,"Entre 120 e 150",IF(R1805&lt;=180,"Entre 150 e 180","Superior a 180")))))))</f>
        <v/>
      </c>
    </row>
    <row r="1806">
      <c r="A1806" t="inlineStr">
        <is>
          <t>Q06L025</t>
        </is>
      </c>
      <c r="B1806" t="inlineStr">
        <is>
          <t>ISRAEL DAMASCENO BEZERRA</t>
        </is>
      </c>
      <c r="C1806" t="n">
        <v>1</v>
      </c>
      <c r="D1806" t="inlineStr">
        <is>
          <t>IPCA</t>
        </is>
      </c>
      <c r="E1806" t="n">
        <v>0</v>
      </c>
      <c r="F1806" t="inlineStr">
        <is>
          <t>MENSAL</t>
        </is>
      </c>
      <c r="G1806" t="n">
        <v>45595</v>
      </c>
      <c r="H1806" t="n">
        <v>45595</v>
      </c>
      <c r="I1806" t="n">
        <v>3</v>
      </c>
      <c r="J1806" t="inlineStr">
        <is>
          <t>CARTEIRA</t>
        </is>
      </c>
      <c r="K1806" t="inlineStr">
        <is>
          <t>CONTRATO</t>
        </is>
      </c>
      <c r="L1806" t="n">
        <v>16204.3</v>
      </c>
      <c r="M1806" t="inlineStr">
        <is>
          <t>IBIRAPITANGA FASE 3</t>
        </is>
      </c>
      <c r="N1806" s="142">
        <f>DATE(YEAR(G1806),MONTH(G1806),1)</f>
        <v/>
      </c>
      <c r="O1806" s="132">
        <f>IF(G1806&gt;$K$3,"Futuro","Atraso")</f>
        <v/>
      </c>
      <c r="P1806">
        <f>12*(YEAR(G1806)-YEAR($K$3))+(MONTH(G1806)-MONTH($K$3))</f>
        <v/>
      </c>
      <c r="Q1806" s="366">
        <f>IF(M1806="IBIRAPITANGA FASE 3",IF(O1806="Atraso",L1806,L1806/(1+$I$2)^P1806),IF(O1806="Atraso",L1806,L1806/(1+$I$1)^P1806))</f>
        <v/>
      </c>
      <c r="R1806">
        <f>IF(O1806="Atraso",$K$3-G1806,0)</f>
        <v/>
      </c>
      <c r="S1806">
        <f>IF(R1806&lt;=15,"Até 15",IF(R1806&lt;=30,"Entre 15 e 30",IF(R1806&lt;=60,"Entre 30 e 60",IF(R1806&lt;=90,"Entre 60 e 90",IF(R1806&lt;=120,"Entre 90 e 120",IF(R1806&lt;=150,"Entre 120 e 150",IF(R1806&lt;=180,"Entre 150 e 180","Superior a 180")))))))</f>
        <v/>
      </c>
    </row>
    <row r="1807">
      <c r="A1807" t="inlineStr">
        <is>
          <t>Q06L025</t>
        </is>
      </c>
      <c r="B1807" t="inlineStr">
        <is>
          <t>ISRAEL DAMASCENO BEZERRA</t>
        </is>
      </c>
      <c r="C1807" t="n">
        <v>1</v>
      </c>
      <c r="D1807" t="inlineStr">
        <is>
          <t>IPCA</t>
        </is>
      </c>
      <c r="E1807" t="n">
        <v>0</v>
      </c>
      <c r="F1807" t="inlineStr">
        <is>
          <t>MENSAL</t>
        </is>
      </c>
      <c r="G1807" t="n">
        <v>45626</v>
      </c>
      <c r="H1807" t="n">
        <v>45626</v>
      </c>
      <c r="I1807" t="n">
        <v>37</v>
      </c>
      <c r="J1807" t="inlineStr">
        <is>
          <t>CARTEIRA</t>
        </is>
      </c>
      <c r="K1807" t="inlineStr">
        <is>
          <t>CONTRATO</t>
        </is>
      </c>
      <c r="L1807" t="n">
        <v>4051.07</v>
      </c>
      <c r="M1807" t="inlineStr">
        <is>
          <t>IBIRAPITANGA FASE 3</t>
        </is>
      </c>
      <c r="N1807" s="142">
        <f>DATE(YEAR(G1807),MONTH(G1807),1)</f>
        <v/>
      </c>
      <c r="O1807" s="132">
        <f>IF(G1807&gt;$K$3,"Futuro","Atraso")</f>
        <v/>
      </c>
      <c r="P1807">
        <f>12*(YEAR(G1807)-YEAR($K$3))+(MONTH(G1807)-MONTH($K$3))</f>
        <v/>
      </c>
      <c r="Q1807" s="366">
        <f>IF(M1807="IBIRAPITANGA FASE 3",IF(O1807="Atraso",L1807,L1807/(1+$I$2)^P1807),IF(O1807="Atraso",L1807,L1807/(1+$I$1)^P1807))</f>
        <v/>
      </c>
      <c r="R1807">
        <f>IF(O1807="Atraso",$K$3-G1807,0)</f>
        <v/>
      </c>
      <c r="S1807">
        <f>IF(R1807&lt;=15,"Até 15",IF(R1807&lt;=30,"Entre 15 e 30",IF(R1807&lt;=60,"Entre 30 e 60",IF(R1807&lt;=90,"Entre 60 e 90",IF(R1807&lt;=120,"Entre 90 e 120",IF(R1807&lt;=150,"Entre 120 e 150",IF(R1807&lt;=180,"Entre 150 e 180","Superior a 180")))))))</f>
        <v/>
      </c>
    </row>
    <row r="1808">
      <c r="A1808" t="inlineStr">
        <is>
          <t>Q06L025</t>
        </is>
      </c>
      <c r="B1808" t="inlineStr">
        <is>
          <t>ISRAEL DAMASCENO BEZERRA</t>
        </is>
      </c>
      <c r="C1808" t="n">
        <v>1</v>
      </c>
      <c r="D1808" t="inlineStr">
        <is>
          <t>IPCA</t>
        </is>
      </c>
      <c r="E1808" t="n">
        <v>0</v>
      </c>
      <c r="F1808" t="inlineStr">
        <is>
          <t>MENSAL</t>
        </is>
      </c>
      <c r="G1808" t="n">
        <v>45656</v>
      </c>
      <c r="H1808" t="n">
        <v>45656</v>
      </c>
      <c r="I1808" t="n">
        <v>38</v>
      </c>
      <c r="J1808" t="inlineStr">
        <is>
          <t>CARTEIRA</t>
        </is>
      </c>
      <c r="K1808" t="inlineStr">
        <is>
          <t>CONTRATO</t>
        </is>
      </c>
      <c r="L1808" t="n">
        <v>4051.07</v>
      </c>
      <c r="M1808" t="inlineStr">
        <is>
          <t>IBIRAPITANGA FASE 3</t>
        </is>
      </c>
      <c r="N1808" s="142">
        <f>DATE(YEAR(G1808),MONTH(G1808),1)</f>
        <v/>
      </c>
      <c r="O1808" s="132">
        <f>IF(G1808&gt;$K$3,"Futuro","Atraso")</f>
        <v/>
      </c>
      <c r="P1808">
        <f>12*(YEAR(G1808)-YEAR($K$3))+(MONTH(G1808)-MONTH($K$3))</f>
        <v/>
      </c>
      <c r="Q1808" s="366">
        <f>IF(M1808="IBIRAPITANGA FASE 3",IF(O1808="Atraso",L1808,L1808/(1+$I$2)^P1808),IF(O1808="Atraso",L1808,L1808/(1+$I$1)^P1808))</f>
        <v/>
      </c>
      <c r="R1808">
        <f>IF(O1808="Atraso",$K$3-G1808,0)</f>
        <v/>
      </c>
      <c r="S1808">
        <f>IF(R1808&lt;=15,"Até 15",IF(R1808&lt;=30,"Entre 15 e 30",IF(R1808&lt;=60,"Entre 30 e 60",IF(R1808&lt;=90,"Entre 60 e 90",IF(R1808&lt;=120,"Entre 90 e 120",IF(R1808&lt;=150,"Entre 120 e 150",IF(R1808&lt;=180,"Entre 150 e 180","Superior a 180")))))))</f>
        <v/>
      </c>
    </row>
    <row r="1809">
      <c r="A1809" t="inlineStr">
        <is>
          <t>Q06L025</t>
        </is>
      </c>
      <c r="B1809" t="inlineStr">
        <is>
          <t>ISRAEL DAMASCENO BEZERRA</t>
        </is>
      </c>
      <c r="C1809" t="n">
        <v>1</v>
      </c>
      <c r="D1809" t="inlineStr">
        <is>
          <t>IPCA</t>
        </is>
      </c>
      <c r="E1809" t="n">
        <v>0</v>
      </c>
      <c r="F1809" t="inlineStr">
        <is>
          <t>MENSAL</t>
        </is>
      </c>
      <c r="G1809" t="n">
        <v>45687</v>
      </c>
      <c r="H1809" t="n">
        <v>45687</v>
      </c>
      <c r="I1809" t="n">
        <v>39</v>
      </c>
      <c r="J1809" t="inlineStr">
        <is>
          <t>CARTEIRA</t>
        </is>
      </c>
      <c r="K1809" t="inlineStr">
        <is>
          <t>CONTRATO</t>
        </is>
      </c>
      <c r="L1809" t="n">
        <v>4051.07</v>
      </c>
      <c r="M1809" t="inlineStr">
        <is>
          <t>IBIRAPITANGA FASE 3</t>
        </is>
      </c>
      <c r="N1809" s="142">
        <f>DATE(YEAR(G1809),MONTH(G1809),1)</f>
        <v/>
      </c>
      <c r="O1809" s="132">
        <f>IF(G1809&gt;$K$3,"Futuro","Atraso")</f>
        <v/>
      </c>
      <c r="P1809">
        <f>12*(YEAR(G1809)-YEAR($K$3))+(MONTH(G1809)-MONTH($K$3))</f>
        <v/>
      </c>
      <c r="Q1809" s="366">
        <f>IF(M1809="IBIRAPITANGA FASE 3",IF(O1809="Atraso",L1809,L1809/(1+$I$2)^P1809),IF(O1809="Atraso",L1809,L1809/(1+$I$1)^P1809))</f>
        <v/>
      </c>
      <c r="R1809">
        <f>IF(O1809="Atraso",$K$3-G1809,0)</f>
        <v/>
      </c>
      <c r="S1809">
        <f>IF(R1809&lt;=15,"Até 15",IF(R1809&lt;=30,"Entre 15 e 30",IF(R1809&lt;=60,"Entre 30 e 60",IF(R1809&lt;=90,"Entre 60 e 90",IF(R1809&lt;=120,"Entre 90 e 120",IF(R1809&lt;=150,"Entre 120 e 150",IF(R1809&lt;=180,"Entre 150 e 180","Superior a 180")))))))</f>
        <v/>
      </c>
    </row>
    <row r="1810">
      <c r="A1810" t="inlineStr">
        <is>
          <t>Q06L025</t>
        </is>
      </c>
      <c r="B1810" t="inlineStr">
        <is>
          <t>ISRAEL DAMASCENO BEZERRA</t>
        </is>
      </c>
      <c r="C1810" t="n">
        <v>1</v>
      </c>
      <c r="D1810" t="inlineStr">
        <is>
          <t>IPCA</t>
        </is>
      </c>
      <c r="E1810" t="n">
        <v>0</v>
      </c>
      <c r="F1810" t="inlineStr">
        <is>
          <t>MENSAL</t>
        </is>
      </c>
      <c r="G1810" t="n">
        <v>45716</v>
      </c>
      <c r="H1810" t="n">
        <v>45716</v>
      </c>
      <c r="I1810" t="n">
        <v>40</v>
      </c>
      <c r="J1810" t="inlineStr">
        <is>
          <t>CARTEIRA</t>
        </is>
      </c>
      <c r="K1810" t="inlineStr">
        <is>
          <t>CONTRATO</t>
        </is>
      </c>
      <c r="L1810" t="n">
        <v>4051.07</v>
      </c>
      <c r="M1810" t="inlineStr">
        <is>
          <t>IBIRAPITANGA FASE 3</t>
        </is>
      </c>
      <c r="N1810" s="142">
        <f>DATE(YEAR(G1810),MONTH(G1810),1)</f>
        <v/>
      </c>
      <c r="O1810" s="132">
        <f>IF(G1810&gt;$K$3,"Futuro","Atraso")</f>
        <v/>
      </c>
      <c r="P1810">
        <f>12*(YEAR(G1810)-YEAR($K$3))+(MONTH(G1810)-MONTH($K$3))</f>
        <v/>
      </c>
      <c r="Q1810" s="366">
        <f>IF(M1810="IBIRAPITANGA FASE 3",IF(O1810="Atraso",L1810,L1810/(1+$I$2)^P1810),IF(O1810="Atraso",L1810,L1810/(1+$I$1)^P1810))</f>
        <v/>
      </c>
      <c r="R1810">
        <f>IF(O1810="Atraso",$K$3-G1810,0)</f>
        <v/>
      </c>
      <c r="S1810">
        <f>IF(R1810&lt;=15,"Até 15",IF(R1810&lt;=30,"Entre 15 e 30",IF(R1810&lt;=60,"Entre 30 e 60",IF(R1810&lt;=90,"Entre 60 e 90",IF(R1810&lt;=120,"Entre 90 e 120",IF(R1810&lt;=150,"Entre 120 e 150",IF(R1810&lt;=180,"Entre 150 e 180","Superior a 180")))))))</f>
        <v/>
      </c>
    </row>
    <row r="1811">
      <c r="A1811" t="inlineStr">
        <is>
          <t>Q06L025</t>
        </is>
      </c>
      <c r="B1811" t="inlineStr">
        <is>
          <t>ISRAEL DAMASCENO BEZERRA</t>
        </is>
      </c>
      <c r="C1811" t="n">
        <v>1</v>
      </c>
      <c r="D1811" t="inlineStr">
        <is>
          <t>IPCA</t>
        </is>
      </c>
      <c r="E1811" t="n">
        <v>0</v>
      </c>
      <c r="F1811" t="inlineStr">
        <is>
          <t>MENSAL</t>
        </is>
      </c>
      <c r="G1811" t="n">
        <v>45746</v>
      </c>
      <c r="H1811" t="n">
        <v>45746</v>
      </c>
      <c r="I1811" t="n">
        <v>41</v>
      </c>
      <c r="J1811" t="inlineStr">
        <is>
          <t>CARTEIRA</t>
        </is>
      </c>
      <c r="K1811" t="inlineStr">
        <is>
          <t>CONTRATO</t>
        </is>
      </c>
      <c r="L1811" t="n">
        <v>4051.07</v>
      </c>
      <c r="M1811" t="inlineStr">
        <is>
          <t>IBIRAPITANGA FASE 3</t>
        </is>
      </c>
      <c r="N1811" s="142">
        <f>DATE(YEAR(G1811),MONTH(G1811),1)</f>
        <v/>
      </c>
      <c r="O1811" s="132">
        <f>IF(G1811&gt;$K$3,"Futuro","Atraso")</f>
        <v/>
      </c>
      <c r="P1811">
        <f>12*(YEAR(G1811)-YEAR($K$3))+(MONTH(G1811)-MONTH($K$3))</f>
        <v/>
      </c>
      <c r="Q1811" s="366">
        <f>IF(M1811="IBIRAPITANGA FASE 3",IF(O1811="Atraso",L1811,L1811/(1+$I$2)^P1811),IF(O1811="Atraso",L1811,L1811/(1+$I$1)^P1811))</f>
        <v/>
      </c>
      <c r="R1811">
        <f>IF(O1811="Atraso",$K$3-G1811,0)</f>
        <v/>
      </c>
      <c r="S1811">
        <f>IF(R1811&lt;=15,"Até 15",IF(R1811&lt;=30,"Entre 15 e 30",IF(R1811&lt;=60,"Entre 30 e 60",IF(R1811&lt;=90,"Entre 60 e 90",IF(R1811&lt;=120,"Entre 90 e 120",IF(R1811&lt;=150,"Entre 120 e 150",IF(R1811&lt;=180,"Entre 150 e 180","Superior a 180")))))))</f>
        <v/>
      </c>
    </row>
    <row r="1812">
      <c r="A1812" t="inlineStr">
        <is>
          <t>Q06L025</t>
        </is>
      </c>
      <c r="B1812" t="inlineStr">
        <is>
          <t>ISRAEL DAMASCENO BEZERRA</t>
        </is>
      </c>
      <c r="C1812" t="n">
        <v>1</v>
      </c>
      <c r="D1812" t="inlineStr">
        <is>
          <t>IPCA</t>
        </is>
      </c>
      <c r="E1812" t="n">
        <v>0</v>
      </c>
      <c r="F1812" t="inlineStr">
        <is>
          <t>MENSAL</t>
        </is>
      </c>
      <c r="G1812" t="n">
        <v>45777</v>
      </c>
      <c r="H1812" t="n">
        <v>45777</v>
      </c>
      <c r="I1812" t="n">
        <v>42</v>
      </c>
      <c r="J1812" t="inlineStr">
        <is>
          <t>CARTEIRA</t>
        </is>
      </c>
      <c r="K1812" t="inlineStr">
        <is>
          <t>CONTRATO</t>
        </is>
      </c>
      <c r="L1812" t="n">
        <v>4051.07</v>
      </c>
      <c r="M1812" t="inlineStr">
        <is>
          <t>IBIRAPITANGA FASE 3</t>
        </is>
      </c>
      <c r="N1812" s="142">
        <f>DATE(YEAR(G1812),MONTH(G1812),1)</f>
        <v/>
      </c>
      <c r="O1812" s="132">
        <f>IF(G1812&gt;$K$3,"Futuro","Atraso")</f>
        <v/>
      </c>
      <c r="P1812">
        <f>12*(YEAR(G1812)-YEAR($K$3))+(MONTH(G1812)-MONTH($K$3))</f>
        <v/>
      </c>
      <c r="Q1812" s="366">
        <f>IF(M1812="IBIRAPITANGA FASE 3",IF(O1812="Atraso",L1812,L1812/(1+$I$2)^P1812),IF(O1812="Atraso",L1812,L1812/(1+$I$1)^P1812))</f>
        <v/>
      </c>
      <c r="R1812">
        <f>IF(O1812="Atraso",$K$3-G1812,0)</f>
        <v/>
      </c>
      <c r="S1812">
        <f>IF(R1812&lt;=15,"Até 15",IF(R1812&lt;=30,"Entre 15 e 30",IF(R1812&lt;=60,"Entre 30 e 60",IF(R1812&lt;=90,"Entre 60 e 90",IF(R1812&lt;=120,"Entre 90 e 120",IF(R1812&lt;=150,"Entre 120 e 150",IF(R1812&lt;=180,"Entre 150 e 180","Superior a 180")))))))</f>
        <v/>
      </c>
    </row>
    <row r="1813">
      <c r="A1813" t="inlineStr">
        <is>
          <t>Q06L025</t>
        </is>
      </c>
      <c r="B1813" t="inlineStr">
        <is>
          <t>ISRAEL DAMASCENO BEZERRA</t>
        </is>
      </c>
      <c r="C1813" t="n">
        <v>1</v>
      </c>
      <c r="D1813" t="inlineStr">
        <is>
          <t>IPCA</t>
        </is>
      </c>
      <c r="E1813" t="n">
        <v>0</v>
      </c>
      <c r="F1813" t="inlineStr">
        <is>
          <t>MENSAL</t>
        </is>
      </c>
      <c r="G1813" t="n">
        <v>45807</v>
      </c>
      <c r="H1813" t="n">
        <v>45807</v>
      </c>
      <c r="I1813" t="n">
        <v>43</v>
      </c>
      <c r="J1813" t="inlineStr">
        <is>
          <t>CARTEIRA</t>
        </is>
      </c>
      <c r="K1813" t="inlineStr">
        <is>
          <t>CONTRATO</t>
        </is>
      </c>
      <c r="L1813" t="n">
        <v>4051.07</v>
      </c>
      <c r="M1813" t="inlineStr">
        <is>
          <t>IBIRAPITANGA FASE 3</t>
        </is>
      </c>
      <c r="N1813" s="142">
        <f>DATE(YEAR(G1813),MONTH(G1813),1)</f>
        <v/>
      </c>
      <c r="O1813" s="132">
        <f>IF(G1813&gt;$K$3,"Futuro","Atraso")</f>
        <v/>
      </c>
      <c r="P1813">
        <f>12*(YEAR(G1813)-YEAR($K$3))+(MONTH(G1813)-MONTH($K$3))</f>
        <v/>
      </c>
      <c r="Q1813" s="366">
        <f>IF(M1813="IBIRAPITANGA FASE 3",IF(O1813="Atraso",L1813,L1813/(1+$I$2)^P1813),IF(O1813="Atraso",L1813,L1813/(1+$I$1)^P1813))</f>
        <v/>
      </c>
      <c r="R1813">
        <f>IF(O1813="Atraso",$K$3-G1813,0)</f>
        <v/>
      </c>
      <c r="S1813">
        <f>IF(R1813&lt;=15,"Até 15",IF(R1813&lt;=30,"Entre 15 e 30",IF(R1813&lt;=60,"Entre 30 e 60",IF(R1813&lt;=90,"Entre 60 e 90",IF(R1813&lt;=120,"Entre 90 e 120",IF(R1813&lt;=150,"Entre 120 e 150",IF(R1813&lt;=180,"Entre 150 e 180","Superior a 180")))))))</f>
        <v/>
      </c>
    </row>
    <row r="1814">
      <c r="A1814" t="inlineStr">
        <is>
          <t>Q06L025</t>
        </is>
      </c>
      <c r="B1814" t="inlineStr">
        <is>
          <t>ISRAEL DAMASCENO BEZERRA</t>
        </is>
      </c>
      <c r="C1814" t="n">
        <v>1</v>
      </c>
      <c r="D1814" t="inlineStr">
        <is>
          <t>IPCA</t>
        </is>
      </c>
      <c r="E1814" t="n">
        <v>0</v>
      </c>
      <c r="F1814" t="inlineStr">
        <is>
          <t>MENSAL</t>
        </is>
      </c>
      <c r="G1814" t="n">
        <v>45838</v>
      </c>
      <c r="H1814" t="n">
        <v>45838</v>
      </c>
      <c r="I1814" t="n">
        <v>44</v>
      </c>
      <c r="J1814" t="inlineStr">
        <is>
          <t>CARTEIRA</t>
        </is>
      </c>
      <c r="K1814" t="inlineStr">
        <is>
          <t>CONTRATO</t>
        </is>
      </c>
      <c r="L1814" t="n">
        <v>4051.07</v>
      </c>
      <c r="M1814" t="inlineStr">
        <is>
          <t>IBIRAPITANGA FASE 3</t>
        </is>
      </c>
      <c r="N1814" s="142">
        <f>DATE(YEAR(G1814),MONTH(G1814),1)</f>
        <v/>
      </c>
      <c r="O1814" s="132">
        <f>IF(G1814&gt;$K$3,"Futuro","Atraso")</f>
        <v/>
      </c>
      <c r="P1814">
        <f>12*(YEAR(G1814)-YEAR($K$3))+(MONTH(G1814)-MONTH($K$3))</f>
        <v/>
      </c>
      <c r="Q1814" s="366">
        <f>IF(M1814="IBIRAPITANGA FASE 3",IF(O1814="Atraso",L1814,L1814/(1+$I$2)^P1814),IF(O1814="Atraso",L1814,L1814/(1+$I$1)^P1814))</f>
        <v/>
      </c>
      <c r="R1814">
        <f>IF(O1814="Atraso",$K$3-G1814,0)</f>
        <v/>
      </c>
      <c r="S1814">
        <f>IF(R1814&lt;=15,"Até 15",IF(R1814&lt;=30,"Entre 15 e 30",IF(R1814&lt;=60,"Entre 30 e 60",IF(R1814&lt;=90,"Entre 60 e 90",IF(R1814&lt;=120,"Entre 90 e 120",IF(R1814&lt;=150,"Entre 120 e 150",IF(R1814&lt;=180,"Entre 150 e 180","Superior a 180")))))))</f>
        <v/>
      </c>
    </row>
    <row r="1815">
      <c r="A1815" t="inlineStr">
        <is>
          <t>Q06L025</t>
        </is>
      </c>
      <c r="B1815" t="inlineStr">
        <is>
          <t>ISRAEL DAMASCENO BEZERRA</t>
        </is>
      </c>
      <c r="C1815" t="n">
        <v>1</v>
      </c>
      <c r="D1815" t="inlineStr">
        <is>
          <t>IPCA</t>
        </is>
      </c>
      <c r="E1815" t="n">
        <v>0</v>
      </c>
      <c r="F1815" t="inlineStr">
        <is>
          <t>MENSAL</t>
        </is>
      </c>
      <c r="G1815" t="n">
        <v>45868</v>
      </c>
      <c r="H1815" t="n">
        <v>45868</v>
      </c>
      <c r="I1815" t="n">
        <v>45</v>
      </c>
      <c r="J1815" t="inlineStr">
        <is>
          <t>CARTEIRA</t>
        </is>
      </c>
      <c r="K1815" t="inlineStr">
        <is>
          <t>CONTRATO</t>
        </is>
      </c>
      <c r="L1815" t="n">
        <v>4051.07</v>
      </c>
      <c r="M1815" t="inlineStr">
        <is>
          <t>IBIRAPITANGA FASE 3</t>
        </is>
      </c>
      <c r="N1815" s="142">
        <f>DATE(YEAR(G1815),MONTH(G1815),1)</f>
        <v/>
      </c>
      <c r="O1815" s="132">
        <f>IF(G1815&gt;$K$3,"Futuro","Atraso")</f>
        <v/>
      </c>
      <c r="P1815">
        <f>12*(YEAR(G1815)-YEAR($K$3))+(MONTH(G1815)-MONTH($K$3))</f>
        <v/>
      </c>
      <c r="Q1815" s="366">
        <f>IF(M1815="IBIRAPITANGA FASE 3",IF(O1815="Atraso",L1815,L1815/(1+$I$2)^P1815),IF(O1815="Atraso",L1815,L1815/(1+$I$1)^P1815))</f>
        <v/>
      </c>
      <c r="R1815">
        <f>IF(O1815="Atraso",$K$3-G1815,0)</f>
        <v/>
      </c>
      <c r="S1815">
        <f>IF(R1815&lt;=15,"Até 15",IF(R1815&lt;=30,"Entre 15 e 30",IF(R1815&lt;=60,"Entre 30 e 60",IF(R1815&lt;=90,"Entre 60 e 90",IF(R1815&lt;=120,"Entre 90 e 120",IF(R1815&lt;=150,"Entre 120 e 150",IF(R1815&lt;=180,"Entre 150 e 180","Superior a 180")))))))</f>
        <v/>
      </c>
    </row>
    <row r="1816">
      <c r="A1816" t="inlineStr">
        <is>
          <t>Q06L025</t>
        </is>
      </c>
      <c r="B1816" t="inlineStr">
        <is>
          <t>ISRAEL DAMASCENO BEZERRA</t>
        </is>
      </c>
      <c r="C1816" t="n">
        <v>1</v>
      </c>
      <c r="D1816" t="inlineStr">
        <is>
          <t>IPCA</t>
        </is>
      </c>
      <c r="E1816" t="n">
        <v>0</v>
      </c>
      <c r="F1816" t="inlineStr">
        <is>
          <t>MENSAL</t>
        </is>
      </c>
      <c r="G1816" t="n">
        <v>45899</v>
      </c>
      <c r="H1816" t="n">
        <v>45899</v>
      </c>
      <c r="I1816" t="n">
        <v>46</v>
      </c>
      <c r="J1816" t="inlineStr">
        <is>
          <t>CARTEIRA</t>
        </is>
      </c>
      <c r="K1816" t="inlineStr">
        <is>
          <t>CONTRATO</t>
        </is>
      </c>
      <c r="L1816" t="n">
        <v>4051.07</v>
      </c>
      <c r="M1816" t="inlineStr">
        <is>
          <t>IBIRAPITANGA FASE 3</t>
        </is>
      </c>
      <c r="N1816" s="142">
        <f>DATE(YEAR(G1816),MONTH(G1816),1)</f>
        <v/>
      </c>
      <c r="O1816" s="132">
        <f>IF(G1816&gt;$K$3,"Futuro","Atraso")</f>
        <v/>
      </c>
      <c r="P1816">
        <f>12*(YEAR(G1816)-YEAR($K$3))+(MONTH(G1816)-MONTH($K$3))</f>
        <v/>
      </c>
      <c r="Q1816" s="366">
        <f>IF(M1816="IBIRAPITANGA FASE 3",IF(O1816="Atraso",L1816,L1816/(1+$I$2)^P1816),IF(O1816="Atraso",L1816,L1816/(1+$I$1)^P1816))</f>
        <v/>
      </c>
      <c r="R1816">
        <f>IF(O1816="Atraso",$K$3-G1816,0)</f>
        <v/>
      </c>
      <c r="S1816">
        <f>IF(R1816&lt;=15,"Até 15",IF(R1816&lt;=30,"Entre 15 e 30",IF(R1816&lt;=60,"Entre 30 e 60",IF(R1816&lt;=90,"Entre 60 e 90",IF(R1816&lt;=120,"Entre 90 e 120",IF(R1816&lt;=150,"Entre 120 e 150",IF(R1816&lt;=180,"Entre 150 e 180","Superior a 180")))))))</f>
        <v/>
      </c>
    </row>
    <row r="1817">
      <c r="A1817" t="inlineStr">
        <is>
          <t>Q06L025</t>
        </is>
      </c>
      <c r="B1817" t="inlineStr">
        <is>
          <t>ISRAEL DAMASCENO BEZERRA</t>
        </is>
      </c>
      <c r="C1817" t="n">
        <v>1</v>
      </c>
      <c r="D1817" t="inlineStr">
        <is>
          <t>IPCA</t>
        </is>
      </c>
      <c r="E1817" t="n">
        <v>0</v>
      </c>
      <c r="F1817" t="inlineStr">
        <is>
          <t>MENSAL</t>
        </is>
      </c>
      <c r="G1817" t="n">
        <v>45930</v>
      </c>
      <c r="H1817" t="n">
        <v>45930</v>
      </c>
      <c r="I1817" t="n">
        <v>47</v>
      </c>
      <c r="J1817" t="inlineStr">
        <is>
          <t>CARTEIRA</t>
        </is>
      </c>
      <c r="K1817" t="inlineStr">
        <is>
          <t>CONTRATO</t>
        </is>
      </c>
      <c r="L1817" t="n">
        <v>4051.07</v>
      </c>
      <c r="M1817" t="inlineStr">
        <is>
          <t>IBIRAPITANGA FASE 3</t>
        </is>
      </c>
      <c r="N1817" s="142">
        <f>DATE(YEAR(G1817),MONTH(G1817),1)</f>
        <v/>
      </c>
      <c r="O1817" s="132">
        <f>IF(G1817&gt;$K$3,"Futuro","Atraso")</f>
        <v/>
      </c>
      <c r="P1817">
        <f>12*(YEAR(G1817)-YEAR($K$3))+(MONTH(G1817)-MONTH($K$3))</f>
        <v/>
      </c>
      <c r="Q1817" s="366">
        <f>IF(M1817="IBIRAPITANGA FASE 3",IF(O1817="Atraso",L1817,L1817/(1+$I$2)^P1817),IF(O1817="Atraso",L1817,L1817/(1+$I$1)^P1817))</f>
        <v/>
      </c>
      <c r="R1817">
        <f>IF(O1817="Atraso",$K$3-G1817,0)</f>
        <v/>
      </c>
      <c r="S1817">
        <f>IF(R1817&lt;=15,"Até 15",IF(R1817&lt;=30,"Entre 15 e 30",IF(R1817&lt;=60,"Entre 30 e 60",IF(R1817&lt;=90,"Entre 60 e 90",IF(R1817&lt;=120,"Entre 90 e 120",IF(R1817&lt;=150,"Entre 120 e 150",IF(R1817&lt;=180,"Entre 150 e 180","Superior a 180")))))))</f>
        <v/>
      </c>
    </row>
    <row r="1818">
      <c r="A1818" t="inlineStr">
        <is>
          <t>Q06L025</t>
        </is>
      </c>
      <c r="B1818" t="inlineStr">
        <is>
          <t>ISRAEL DAMASCENO BEZERRA</t>
        </is>
      </c>
      <c r="C1818" t="n">
        <v>1</v>
      </c>
      <c r="D1818" t="inlineStr">
        <is>
          <t>IPCA</t>
        </is>
      </c>
      <c r="E1818" t="n">
        <v>0</v>
      </c>
      <c r="F1818" t="inlineStr">
        <is>
          <t>MENSAL</t>
        </is>
      </c>
      <c r="G1818" t="n">
        <v>45960</v>
      </c>
      <c r="H1818" t="n">
        <v>45960</v>
      </c>
      <c r="I1818" t="n">
        <v>48</v>
      </c>
      <c r="J1818" t="inlineStr">
        <is>
          <t>CARTEIRA</t>
        </is>
      </c>
      <c r="K1818" t="inlineStr">
        <is>
          <t>CONTRATO</t>
        </is>
      </c>
      <c r="L1818" t="n">
        <v>4051.07</v>
      </c>
      <c r="M1818" t="inlineStr">
        <is>
          <t>IBIRAPITANGA FASE 3</t>
        </is>
      </c>
      <c r="N1818" s="142">
        <f>DATE(YEAR(G1818),MONTH(G1818),1)</f>
        <v/>
      </c>
      <c r="O1818" s="132">
        <f>IF(G1818&gt;$K$3,"Futuro","Atraso")</f>
        <v/>
      </c>
      <c r="P1818">
        <f>12*(YEAR(G1818)-YEAR($K$3))+(MONTH(G1818)-MONTH($K$3))</f>
        <v/>
      </c>
      <c r="Q1818" s="366">
        <f>IF(M1818="IBIRAPITANGA FASE 3",IF(O1818="Atraso",L1818,L1818/(1+$I$2)^P1818),IF(O1818="Atraso",L1818,L1818/(1+$I$1)^P1818))</f>
        <v/>
      </c>
      <c r="R1818">
        <f>IF(O1818="Atraso",$K$3-G1818,0)</f>
        <v/>
      </c>
      <c r="S1818">
        <f>IF(R1818&lt;=15,"Até 15",IF(R1818&lt;=30,"Entre 15 e 30",IF(R1818&lt;=60,"Entre 30 e 60",IF(R1818&lt;=90,"Entre 60 e 90",IF(R1818&lt;=120,"Entre 90 e 120",IF(R1818&lt;=150,"Entre 120 e 150",IF(R1818&lt;=180,"Entre 150 e 180","Superior a 180")))))))</f>
        <v/>
      </c>
    </row>
    <row r="1819">
      <c r="A1819" t="inlineStr">
        <is>
          <t>Q06L025</t>
        </is>
      </c>
      <c r="B1819" t="inlineStr">
        <is>
          <t>ISRAEL DAMASCENO BEZERRA</t>
        </is>
      </c>
      <c r="C1819" t="n">
        <v>1</v>
      </c>
      <c r="D1819" t="inlineStr">
        <is>
          <t>IPCA</t>
        </is>
      </c>
      <c r="E1819" t="n">
        <v>0</v>
      </c>
      <c r="F1819" t="inlineStr">
        <is>
          <t>MENSAL</t>
        </is>
      </c>
      <c r="G1819" t="n">
        <v>45960</v>
      </c>
      <c r="H1819" t="n">
        <v>45960</v>
      </c>
      <c r="I1819" t="n">
        <v>4</v>
      </c>
      <c r="J1819" t="inlineStr">
        <is>
          <t>CARTEIRA</t>
        </is>
      </c>
      <c r="K1819" t="inlineStr">
        <is>
          <t>CONTRATO</t>
        </is>
      </c>
      <c r="L1819" t="n">
        <v>16204.3</v>
      </c>
      <c r="M1819" t="inlineStr">
        <is>
          <t>IBIRAPITANGA FASE 3</t>
        </is>
      </c>
      <c r="N1819" s="142">
        <f>DATE(YEAR(G1819),MONTH(G1819),1)</f>
        <v/>
      </c>
      <c r="O1819" s="132">
        <f>IF(G1819&gt;$K$3,"Futuro","Atraso")</f>
        <v/>
      </c>
      <c r="P1819">
        <f>12*(YEAR(G1819)-YEAR($K$3))+(MONTH(G1819)-MONTH($K$3))</f>
        <v/>
      </c>
      <c r="Q1819" s="366">
        <f>IF(M1819="IBIRAPITANGA FASE 3",IF(O1819="Atraso",L1819,L1819/(1+$I$2)^P1819),IF(O1819="Atraso",L1819,L1819/(1+$I$1)^P1819))</f>
        <v/>
      </c>
      <c r="R1819">
        <f>IF(O1819="Atraso",$K$3-G1819,0)</f>
        <v/>
      </c>
      <c r="S1819">
        <f>IF(R1819&lt;=15,"Até 15",IF(R1819&lt;=30,"Entre 15 e 30",IF(R1819&lt;=60,"Entre 30 e 60",IF(R1819&lt;=90,"Entre 60 e 90",IF(R1819&lt;=120,"Entre 90 e 120",IF(R1819&lt;=150,"Entre 120 e 150",IF(R1819&lt;=180,"Entre 150 e 180","Superior a 180")))))))</f>
        <v/>
      </c>
    </row>
    <row r="1820">
      <c r="A1820" t="inlineStr">
        <is>
          <t>Q06L026</t>
        </is>
      </c>
      <c r="B1820" t="inlineStr">
        <is>
          <t>WELLINGTON DOS REIS GALDINO FLORES COSTA</t>
        </is>
      </c>
      <c r="C1820" t="n">
        <v>1</v>
      </c>
      <c r="D1820" t="inlineStr">
        <is>
          <t>IPCA</t>
        </is>
      </c>
      <c r="E1820" t="n">
        <v>0</v>
      </c>
      <c r="F1820" t="inlineStr">
        <is>
          <t>MENSAL</t>
        </is>
      </c>
      <c r="G1820" t="n">
        <v>45342</v>
      </c>
      <c r="H1820" t="n">
        <v>45342</v>
      </c>
      <c r="I1820" t="n">
        <v>29</v>
      </c>
      <c r="J1820" t="inlineStr">
        <is>
          <t>CARTEIRA</t>
        </is>
      </c>
      <c r="K1820" t="inlineStr">
        <is>
          <t>CONTRATO</t>
        </is>
      </c>
      <c r="L1820" t="n">
        <v>5295.96</v>
      </c>
      <c r="M1820" t="inlineStr">
        <is>
          <t>IBIRAPITANGA FASE 3</t>
        </is>
      </c>
      <c r="N1820" s="142">
        <f>DATE(YEAR(G1820),MONTH(G1820),1)</f>
        <v/>
      </c>
      <c r="O1820" s="132">
        <f>IF(G1820&gt;$K$3,"Futuro","Atraso")</f>
        <v/>
      </c>
      <c r="P1820">
        <f>12*(YEAR(G1820)-YEAR($K$3))+(MONTH(G1820)-MONTH($K$3))</f>
        <v/>
      </c>
      <c r="Q1820" s="366">
        <f>IF(M1820="IBIRAPITANGA FASE 3",IF(O1820="Atraso",L1820,L1820/(1+$I$2)^P1820),IF(O1820="Atraso",L1820,L1820/(1+$I$1)^P1820))</f>
        <v/>
      </c>
      <c r="R1820">
        <f>IF(O1820="Atraso",$K$3-G1820,0)</f>
        <v/>
      </c>
      <c r="S1820">
        <f>IF(R1820&lt;=15,"Até 15",IF(R1820&lt;=30,"Entre 15 e 30",IF(R1820&lt;=60,"Entre 30 e 60",IF(R1820&lt;=90,"Entre 60 e 90",IF(R1820&lt;=120,"Entre 90 e 120",IF(R1820&lt;=150,"Entre 120 e 150",IF(R1820&lt;=180,"Entre 150 e 180","Superior a 180")))))))</f>
        <v/>
      </c>
    </row>
    <row r="1821">
      <c r="A1821" t="inlineStr">
        <is>
          <t>Q06L026</t>
        </is>
      </c>
      <c r="B1821" t="inlineStr">
        <is>
          <t>WELLINGTON DOS REIS GALDINO FLORES COSTA</t>
        </is>
      </c>
      <c r="C1821" t="n">
        <v>1</v>
      </c>
      <c r="D1821" t="inlineStr">
        <is>
          <t>IPCA</t>
        </is>
      </c>
      <c r="E1821" t="n">
        <v>0</v>
      </c>
      <c r="F1821" t="inlineStr">
        <is>
          <t>MENSAL</t>
        </is>
      </c>
      <c r="G1821" t="n">
        <v>45371</v>
      </c>
      <c r="H1821" t="n">
        <v>45371</v>
      </c>
      <c r="I1821" t="n">
        <v>30</v>
      </c>
      <c r="J1821" t="inlineStr">
        <is>
          <t>CARTEIRA</t>
        </is>
      </c>
      <c r="K1821" t="inlineStr">
        <is>
          <t>CONTRATO</t>
        </is>
      </c>
      <c r="L1821" t="n">
        <v>5295.96</v>
      </c>
      <c r="M1821" t="inlineStr">
        <is>
          <t>IBIRAPITANGA FASE 3</t>
        </is>
      </c>
      <c r="N1821" s="142">
        <f>DATE(YEAR(G1821),MONTH(G1821),1)</f>
        <v/>
      </c>
      <c r="O1821" s="132">
        <f>IF(G1821&gt;$K$3,"Futuro","Atraso")</f>
        <v/>
      </c>
      <c r="P1821">
        <f>12*(YEAR(G1821)-YEAR($K$3))+(MONTH(G1821)-MONTH($K$3))</f>
        <v/>
      </c>
      <c r="Q1821" s="366">
        <f>IF(M1821="IBIRAPITANGA FASE 3",IF(O1821="Atraso",L1821,L1821/(1+$I$2)^P1821),IF(O1821="Atraso",L1821,L1821/(1+$I$1)^P1821))</f>
        <v/>
      </c>
      <c r="R1821">
        <f>IF(O1821="Atraso",$K$3-G1821,0)</f>
        <v/>
      </c>
      <c r="S1821">
        <f>IF(R1821&lt;=15,"Até 15",IF(R1821&lt;=30,"Entre 15 e 30",IF(R1821&lt;=60,"Entre 30 e 60",IF(R1821&lt;=90,"Entre 60 e 90",IF(R1821&lt;=120,"Entre 90 e 120",IF(R1821&lt;=150,"Entre 120 e 150",IF(R1821&lt;=180,"Entre 150 e 180","Superior a 180")))))))</f>
        <v/>
      </c>
    </row>
    <row r="1822">
      <c r="A1822" t="inlineStr">
        <is>
          <t>Q06L026</t>
        </is>
      </c>
      <c r="B1822" t="inlineStr">
        <is>
          <t>WELLINGTON DOS REIS GALDINO FLORES COSTA</t>
        </is>
      </c>
      <c r="C1822" t="n">
        <v>1</v>
      </c>
      <c r="D1822" t="inlineStr">
        <is>
          <t>IPCA</t>
        </is>
      </c>
      <c r="E1822" t="n">
        <v>0</v>
      </c>
      <c r="F1822" t="inlineStr">
        <is>
          <t>MENSAL</t>
        </is>
      </c>
      <c r="G1822" t="n">
        <v>45402</v>
      </c>
      <c r="H1822" t="n">
        <v>45402</v>
      </c>
      <c r="I1822" t="n">
        <v>31</v>
      </c>
      <c r="J1822" t="inlineStr">
        <is>
          <t>CARTEIRA</t>
        </is>
      </c>
      <c r="K1822" t="inlineStr">
        <is>
          <t>CONTRATO</t>
        </is>
      </c>
      <c r="L1822" t="n">
        <v>5295.96</v>
      </c>
      <c r="M1822" t="inlineStr">
        <is>
          <t>IBIRAPITANGA FASE 3</t>
        </is>
      </c>
      <c r="N1822" s="142">
        <f>DATE(YEAR(G1822),MONTH(G1822),1)</f>
        <v/>
      </c>
      <c r="O1822" s="132">
        <f>IF(G1822&gt;$K$3,"Futuro","Atraso")</f>
        <v/>
      </c>
      <c r="P1822">
        <f>12*(YEAR(G1822)-YEAR($K$3))+(MONTH(G1822)-MONTH($K$3))</f>
        <v/>
      </c>
      <c r="Q1822" s="366">
        <f>IF(M1822="IBIRAPITANGA FASE 3",IF(O1822="Atraso",L1822,L1822/(1+$I$2)^P1822),IF(O1822="Atraso",L1822,L1822/(1+$I$1)^P1822))</f>
        <v/>
      </c>
      <c r="R1822">
        <f>IF(O1822="Atraso",$K$3-G1822,0)</f>
        <v/>
      </c>
      <c r="S1822">
        <f>IF(R1822&lt;=15,"Até 15",IF(R1822&lt;=30,"Entre 15 e 30",IF(R1822&lt;=60,"Entre 30 e 60",IF(R1822&lt;=90,"Entre 60 e 90",IF(R1822&lt;=120,"Entre 90 e 120",IF(R1822&lt;=150,"Entre 120 e 150",IF(R1822&lt;=180,"Entre 150 e 180","Superior a 180")))))))</f>
        <v/>
      </c>
    </row>
    <row r="1823">
      <c r="A1823" t="inlineStr">
        <is>
          <t>Q06L026</t>
        </is>
      </c>
      <c r="B1823" t="inlineStr">
        <is>
          <t>WELLINGTON DOS REIS GALDINO FLORES COSTA</t>
        </is>
      </c>
      <c r="C1823" t="n">
        <v>1</v>
      </c>
      <c r="D1823" t="inlineStr">
        <is>
          <t>IPCA</t>
        </is>
      </c>
      <c r="E1823" t="n">
        <v>0</v>
      </c>
      <c r="F1823" t="inlineStr">
        <is>
          <t>MENSAL</t>
        </is>
      </c>
      <c r="G1823" t="n">
        <v>45432</v>
      </c>
      <c r="H1823" t="n">
        <v>45432</v>
      </c>
      <c r="I1823" t="n">
        <v>32</v>
      </c>
      <c r="J1823" t="inlineStr">
        <is>
          <t>CARTEIRA</t>
        </is>
      </c>
      <c r="K1823" t="inlineStr">
        <is>
          <t>CONTRATO</t>
        </is>
      </c>
      <c r="L1823" t="n">
        <v>5295.96</v>
      </c>
      <c r="M1823" t="inlineStr">
        <is>
          <t>IBIRAPITANGA FASE 3</t>
        </is>
      </c>
      <c r="N1823" s="142">
        <f>DATE(YEAR(G1823),MONTH(G1823),1)</f>
        <v/>
      </c>
      <c r="O1823" s="132">
        <f>IF(G1823&gt;$K$3,"Futuro","Atraso")</f>
        <v/>
      </c>
      <c r="P1823">
        <f>12*(YEAR(G1823)-YEAR($K$3))+(MONTH(G1823)-MONTH($K$3))</f>
        <v/>
      </c>
      <c r="Q1823" s="366">
        <f>IF(M1823="IBIRAPITANGA FASE 3",IF(O1823="Atraso",L1823,L1823/(1+$I$2)^P1823),IF(O1823="Atraso",L1823,L1823/(1+$I$1)^P1823))</f>
        <v/>
      </c>
      <c r="R1823">
        <f>IF(O1823="Atraso",$K$3-G1823,0)</f>
        <v/>
      </c>
      <c r="S1823">
        <f>IF(R1823&lt;=15,"Até 15",IF(R1823&lt;=30,"Entre 15 e 30",IF(R1823&lt;=60,"Entre 30 e 60",IF(R1823&lt;=90,"Entre 60 e 90",IF(R1823&lt;=120,"Entre 90 e 120",IF(R1823&lt;=150,"Entre 120 e 150",IF(R1823&lt;=180,"Entre 150 e 180","Superior a 180")))))))</f>
        <v/>
      </c>
    </row>
    <row r="1824">
      <c r="A1824" t="inlineStr">
        <is>
          <t>Q06L026</t>
        </is>
      </c>
      <c r="B1824" t="inlineStr">
        <is>
          <t>WELLINGTON DOS REIS GALDINO FLORES COSTA</t>
        </is>
      </c>
      <c r="C1824" t="n">
        <v>1</v>
      </c>
      <c r="D1824" t="inlineStr">
        <is>
          <t>IPCA</t>
        </is>
      </c>
      <c r="E1824" t="n">
        <v>0</v>
      </c>
      <c r="F1824" t="inlineStr">
        <is>
          <t>MENSAL</t>
        </is>
      </c>
      <c r="G1824" t="n">
        <v>45463</v>
      </c>
      <c r="H1824" t="n">
        <v>45463</v>
      </c>
      <c r="I1824" t="n">
        <v>33</v>
      </c>
      <c r="J1824" t="inlineStr">
        <is>
          <t>CARTEIRA</t>
        </is>
      </c>
      <c r="K1824" t="inlineStr">
        <is>
          <t>CONTRATO</t>
        </is>
      </c>
      <c r="L1824" t="n">
        <v>5295.96</v>
      </c>
      <c r="M1824" t="inlineStr">
        <is>
          <t>IBIRAPITANGA FASE 3</t>
        </is>
      </c>
      <c r="N1824" s="142">
        <f>DATE(YEAR(G1824),MONTH(G1824),1)</f>
        <v/>
      </c>
      <c r="O1824" s="132">
        <f>IF(G1824&gt;$K$3,"Futuro","Atraso")</f>
        <v/>
      </c>
      <c r="P1824">
        <f>12*(YEAR(G1824)-YEAR($K$3))+(MONTH(G1824)-MONTH($K$3))</f>
        <v/>
      </c>
      <c r="Q1824" s="366">
        <f>IF(M1824="IBIRAPITANGA FASE 3",IF(O1824="Atraso",L1824,L1824/(1+$I$2)^P1824),IF(O1824="Atraso",L1824,L1824/(1+$I$1)^P1824))</f>
        <v/>
      </c>
      <c r="R1824">
        <f>IF(O1824="Atraso",$K$3-G1824,0)</f>
        <v/>
      </c>
      <c r="S1824">
        <f>IF(R1824&lt;=15,"Até 15",IF(R1824&lt;=30,"Entre 15 e 30",IF(R1824&lt;=60,"Entre 30 e 60",IF(R1824&lt;=90,"Entre 60 e 90",IF(R1824&lt;=120,"Entre 90 e 120",IF(R1824&lt;=150,"Entre 120 e 150",IF(R1824&lt;=180,"Entre 150 e 180","Superior a 180")))))))</f>
        <v/>
      </c>
    </row>
    <row r="1825">
      <c r="A1825" t="inlineStr">
        <is>
          <t>Q06L026</t>
        </is>
      </c>
      <c r="B1825" t="inlineStr">
        <is>
          <t>WELLINGTON DOS REIS GALDINO FLORES COSTA</t>
        </is>
      </c>
      <c r="C1825" t="n">
        <v>1</v>
      </c>
      <c r="D1825" t="inlineStr">
        <is>
          <t>IPCA</t>
        </is>
      </c>
      <c r="E1825" t="n">
        <v>0</v>
      </c>
      <c r="F1825" t="inlineStr">
        <is>
          <t>MENSAL</t>
        </is>
      </c>
      <c r="G1825" t="n">
        <v>45493</v>
      </c>
      <c r="H1825" t="n">
        <v>45493</v>
      </c>
      <c r="I1825" t="n">
        <v>34</v>
      </c>
      <c r="J1825" t="inlineStr">
        <is>
          <t>CARTEIRA</t>
        </is>
      </c>
      <c r="K1825" t="inlineStr">
        <is>
          <t>CONTRATO</t>
        </is>
      </c>
      <c r="L1825" t="n">
        <v>5295.96</v>
      </c>
      <c r="M1825" t="inlineStr">
        <is>
          <t>IBIRAPITANGA FASE 3</t>
        </is>
      </c>
      <c r="N1825" s="142">
        <f>DATE(YEAR(G1825),MONTH(G1825),1)</f>
        <v/>
      </c>
      <c r="O1825" s="132">
        <f>IF(G1825&gt;$K$3,"Futuro","Atraso")</f>
        <v/>
      </c>
      <c r="P1825">
        <f>12*(YEAR(G1825)-YEAR($K$3))+(MONTH(G1825)-MONTH($K$3))</f>
        <v/>
      </c>
      <c r="Q1825" s="366">
        <f>IF(M1825="IBIRAPITANGA FASE 3",IF(O1825="Atraso",L1825,L1825/(1+$I$2)^P1825),IF(O1825="Atraso",L1825,L1825/(1+$I$1)^P1825))</f>
        <v/>
      </c>
      <c r="R1825">
        <f>IF(O1825="Atraso",$K$3-G1825,0)</f>
        <v/>
      </c>
      <c r="S1825">
        <f>IF(R1825&lt;=15,"Até 15",IF(R1825&lt;=30,"Entre 15 e 30",IF(R1825&lt;=60,"Entre 30 e 60",IF(R1825&lt;=90,"Entre 60 e 90",IF(R1825&lt;=120,"Entre 90 e 120",IF(R1825&lt;=150,"Entre 120 e 150",IF(R1825&lt;=180,"Entre 150 e 180","Superior a 180")))))))</f>
        <v/>
      </c>
    </row>
    <row r="1826">
      <c r="A1826" t="inlineStr">
        <is>
          <t>Q06L026</t>
        </is>
      </c>
      <c r="B1826" t="inlineStr">
        <is>
          <t>WELLINGTON DOS REIS GALDINO FLORES COSTA</t>
        </is>
      </c>
      <c r="C1826" t="n">
        <v>1</v>
      </c>
      <c r="D1826" t="inlineStr">
        <is>
          <t>IPCA</t>
        </is>
      </c>
      <c r="E1826" t="n">
        <v>0</v>
      </c>
      <c r="F1826" t="inlineStr">
        <is>
          <t>MENSAL</t>
        </is>
      </c>
      <c r="G1826" t="n">
        <v>45524</v>
      </c>
      <c r="H1826" t="n">
        <v>45524</v>
      </c>
      <c r="I1826" t="n">
        <v>35</v>
      </c>
      <c r="J1826" t="inlineStr">
        <is>
          <t>CARTEIRA</t>
        </is>
      </c>
      <c r="K1826" t="inlineStr">
        <is>
          <t>CONTRATO</t>
        </is>
      </c>
      <c r="L1826" t="n">
        <v>5295.96</v>
      </c>
      <c r="M1826" t="inlineStr">
        <is>
          <t>IBIRAPITANGA FASE 3</t>
        </is>
      </c>
      <c r="N1826" s="142">
        <f>DATE(YEAR(G1826),MONTH(G1826),1)</f>
        <v/>
      </c>
      <c r="O1826" s="132">
        <f>IF(G1826&gt;$K$3,"Futuro","Atraso")</f>
        <v/>
      </c>
      <c r="P1826">
        <f>12*(YEAR(G1826)-YEAR($K$3))+(MONTH(G1826)-MONTH($K$3))</f>
        <v/>
      </c>
      <c r="Q1826" s="366">
        <f>IF(M1826="IBIRAPITANGA FASE 3",IF(O1826="Atraso",L1826,L1826/(1+$I$2)^P1826),IF(O1826="Atraso",L1826,L1826/(1+$I$1)^P1826))</f>
        <v/>
      </c>
      <c r="R1826">
        <f>IF(O1826="Atraso",$K$3-G1826,0)</f>
        <v/>
      </c>
      <c r="S1826">
        <f>IF(R1826&lt;=15,"Até 15",IF(R1826&lt;=30,"Entre 15 e 30",IF(R1826&lt;=60,"Entre 30 e 60",IF(R1826&lt;=90,"Entre 60 e 90",IF(R1826&lt;=120,"Entre 90 e 120",IF(R1826&lt;=150,"Entre 120 e 150",IF(R1826&lt;=180,"Entre 150 e 180","Superior a 180")))))))</f>
        <v/>
      </c>
    </row>
    <row r="1827">
      <c r="A1827" t="inlineStr">
        <is>
          <t>Q06L026</t>
        </is>
      </c>
      <c r="B1827" t="inlineStr">
        <is>
          <t>WELLINGTON DOS REIS GALDINO FLORES COSTA</t>
        </is>
      </c>
      <c r="C1827" t="n">
        <v>1</v>
      </c>
      <c r="D1827" t="inlineStr">
        <is>
          <t>IPCA</t>
        </is>
      </c>
      <c r="E1827" t="n">
        <v>0</v>
      </c>
      <c r="F1827" t="inlineStr">
        <is>
          <t>MENSAL</t>
        </is>
      </c>
      <c r="G1827" t="n">
        <v>45555</v>
      </c>
      <c r="H1827" t="n">
        <v>45555</v>
      </c>
      <c r="I1827" t="n">
        <v>36</v>
      </c>
      <c r="J1827" t="inlineStr">
        <is>
          <t>CARTEIRA</t>
        </is>
      </c>
      <c r="K1827" t="inlineStr">
        <is>
          <t>CONTRATO</t>
        </is>
      </c>
      <c r="L1827" t="n">
        <v>5295.96</v>
      </c>
      <c r="M1827" t="inlineStr">
        <is>
          <t>IBIRAPITANGA FASE 3</t>
        </is>
      </c>
      <c r="N1827" s="142">
        <f>DATE(YEAR(G1827),MONTH(G1827),1)</f>
        <v/>
      </c>
      <c r="O1827" s="132">
        <f>IF(G1827&gt;$K$3,"Futuro","Atraso")</f>
        <v/>
      </c>
      <c r="P1827">
        <f>12*(YEAR(G1827)-YEAR($K$3))+(MONTH(G1827)-MONTH($K$3))</f>
        <v/>
      </c>
      <c r="Q1827" s="366">
        <f>IF(M1827="IBIRAPITANGA FASE 3",IF(O1827="Atraso",L1827,L1827/(1+$I$2)^P1827),IF(O1827="Atraso",L1827,L1827/(1+$I$1)^P1827))</f>
        <v/>
      </c>
      <c r="R1827">
        <f>IF(O1827="Atraso",$K$3-G1827,0)</f>
        <v/>
      </c>
      <c r="S1827">
        <f>IF(R1827&lt;=15,"Até 15",IF(R1827&lt;=30,"Entre 15 e 30",IF(R1827&lt;=60,"Entre 30 e 60",IF(R1827&lt;=90,"Entre 60 e 90",IF(R1827&lt;=120,"Entre 90 e 120",IF(R1827&lt;=150,"Entre 120 e 150",IF(R1827&lt;=180,"Entre 150 e 180","Superior a 180")))))))</f>
        <v/>
      </c>
    </row>
    <row r="1828">
      <c r="A1828" t="inlineStr">
        <is>
          <t>Q06L026</t>
        </is>
      </c>
      <c r="B1828" t="inlineStr">
        <is>
          <t>WELLINGTON DOS REIS GALDINO FLORES COSTA</t>
        </is>
      </c>
      <c r="C1828" t="n">
        <v>1</v>
      </c>
      <c r="D1828" t="inlineStr">
        <is>
          <t>IPCA</t>
        </is>
      </c>
      <c r="E1828" t="n">
        <v>0</v>
      </c>
      <c r="F1828" t="inlineStr">
        <is>
          <t>MENSAL</t>
        </is>
      </c>
      <c r="G1828" t="n">
        <v>45585</v>
      </c>
      <c r="H1828" t="n">
        <v>45585</v>
      </c>
      <c r="I1828" t="n">
        <v>37</v>
      </c>
      <c r="J1828" t="inlineStr">
        <is>
          <t>CARTEIRA</t>
        </is>
      </c>
      <c r="K1828" t="inlineStr">
        <is>
          <t>CONTRATO</t>
        </is>
      </c>
      <c r="L1828" t="n">
        <v>5295.96</v>
      </c>
      <c r="M1828" t="inlineStr">
        <is>
          <t>IBIRAPITANGA FASE 3</t>
        </is>
      </c>
      <c r="N1828" s="142">
        <f>DATE(YEAR(G1828),MONTH(G1828),1)</f>
        <v/>
      </c>
      <c r="O1828" s="132">
        <f>IF(G1828&gt;$K$3,"Futuro","Atraso")</f>
        <v/>
      </c>
      <c r="P1828">
        <f>12*(YEAR(G1828)-YEAR($K$3))+(MONTH(G1828)-MONTH($K$3))</f>
        <v/>
      </c>
      <c r="Q1828" s="366">
        <f>IF(M1828="IBIRAPITANGA FASE 3",IF(O1828="Atraso",L1828,L1828/(1+$I$2)^P1828),IF(O1828="Atraso",L1828,L1828/(1+$I$1)^P1828))</f>
        <v/>
      </c>
      <c r="R1828">
        <f>IF(O1828="Atraso",$K$3-G1828,0)</f>
        <v/>
      </c>
      <c r="S1828">
        <f>IF(R1828&lt;=15,"Até 15",IF(R1828&lt;=30,"Entre 15 e 30",IF(R1828&lt;=60,"Entre 30 e 60",IF(R1828&lt;=90,"Entre 60 e 90",IF(R1828&lt;=120,"Entre 90 e 120",IF(R1828&lt;=150,"Entre 120 e 150",IF(R1828&lt;=180,"Entre 150 e 180","Superior a 180")))))))</f>
        <v/>
      </c>
    </row>
    <row r="1829">
      <c r="A1829" t="inlineStr">
        <is>
          <t>Q06L026</t>
        </is>
      </c>
      <c r="B1829" t="inlineStr">
        <is>
          <t>WELLINGTON DOS REIS GALDINO FLORES COSTA</t>
        </is>
      </c>
      <c r="C1829" t="n">
        <v>1</v>
      </c>
      <c r="D1829" t="inlineStr">
        <is>
          <t>IPCA</t>
        </is>
      </c>
      <c r="E1829" t="n">
        <v>0</v>
      </c>
      <c r="F1829" t="inlineStr">
        <is>
          <t>MENSAL</t>
        </is>
      </c>
      <c r="G1829" t="n">
        <v>45616</v>
      </c>
      <c r="H1829" t="n">
        <v>45616</v>
      </c>
      <c r="I1829" t="n">
        <v>38</v>
      </c>
      <c r="J1829" t="inlineStr">
        <is>
          <t>CARTEIRA</t>
        </is>
      </c>
      <c r="K1829" t="inlineStr">
        <is>
          <t>CONTRATO</t>
        </is>
      </c>
      <c r="L1829" t="n">
        <v>5295.96</v>
      </c>
      <c r="M1829" t="inlineStr">
        <is>
          <t>IBIRAPITANGA FASE 3</t>
        </is>
      </c>
      <c r="N1829" s="142">
        <f>DATE(YEAR(G1829),MONTH(G1829),1)</f>
        <v/>
      </c>
      <c r="O1829" s="132">
        <f>IF(G1829&gt;$K$3,"Futuro","Atraso")</f>
        <v/>
      </c>
      <c r="P1829">
        <f>12*(YEAR(G1829)-YEAR($K$3))+(MONTH(G1829)-MONTH($K$3))</f>
        <v/>
      </c>
      <c r="Q1829" s="366">
        <f>IF(M1829="IBIRAPITANGA FASE 3",IF(O1829="Atraso",L1829,L1829/(1+$I$2)^P1829),IF(O1829="Atraso",L1829,L1829/(1+$I$1)^P1829))</f>
        <v/>
      </c>
      <c r="R1829">
        <f>IF(O1829="Atraso",$K$3-G1829,0)</f>
        <v/>
      </c>
      <c r="S1829">
        <f>IF(R1829&lt;=15,"Até 15",IF(R1829&lt;=30,"Entre 15 e 30",IF(R1829&lt;=60,"Entre 30 e 60",IF(R1829&lt;=90,"Entre 60 e 90",IF(R1829&lt;=120,"Entre 90 e 120",IF(R1829&lt;=150,"Entre 120 e 150",IF(R1829&lt;=180,"Entre 150 e 180","Superior a 180")))))))</f>
        <v/>
      </c>
    </row>
    <row r="1830">
      <c r="A1830" t="inlineStr">
        <is>
          <t>Q06L026</t>
        </is>
      </c>
      <c r="B1830" t="inlineStr">
        <is>
          <t>WELLINGTON DOS REIS GALDINO FLORES COSTA</t>
        </is>
      </c>
      <c r="C1830" t="n">
        <v>1</v>
      </c>
      <c r="D1830" t="inlineStr">
        <is>
          <t>IPCA</t>
        </is>
      </c>
      <c r="E1830" t="n">
        <v>0</v>
      </c>
      <c r="F1830" t="inlineStr">
        <is>
          <t>MENSAL</t>
        </is>
      </c>
      <c r="G1830" t="n">
        <v>45646</v>
      </c>
      <c r="H1830" t="n">
        <v>45646</v>
      </c>
      <c r="I1830" t="n">
        <v>39</v>
      </c>
      <c r="J1830" t="inlineStr">
        <is>
          <t>CARTEIRA</t>
        </is>
      </c>
      <c r="K1830" t="inlineStr">
        <is>
          <t>CONTRATO</t>
        </is>
      </c>
      <c r="L1830" t="n">
        <v>5295.96</v>
      </c>
      <c r="M1830" t="inlineStr">
        <is>
          <t>IBIRAPITANGA FASE 3</t>
        </is>
      </c>
      <c r="N1830" s="142">
        <f>DATE(YEAR(G1830),MONTH(G1830),1)</f>
        <v/>
      </c>
      <c r="O1830" s="132">
        <f>IF(G1830&gt;$K$3,"Futuro","Atraso")</f>
        <v/>
      </c>
      <c r="P1830">
        <f>12*(YEAR(G1830)-YEAR($K$3))+(MONTH(G1830)-MONTH($K$3))</f>
        <v/>
      </c>
      <c r="Q1830" s="366">
        <f>IF(M1830="IBIRAPITANGA FASE 3",IF(O1830="Atraso",L1830,L1830/(1+$I$2)^P1830),IF(O1830="Atraso",L1830,L1830/(1+$I$1)^P1830))</f>
        <v/>
      </c>
      <c r="R1830">
        <f>IF(O1830="Atraso",$K$3-G1830,0)</f>
        <v/>
      </c>
      <c r="S1830">
        <f>IF(R1830&lt;=15,"Até 15",IF(R1830&lt;=30,"Entre 15 e 30",IF(R1830&lt;=60,"Entre 30 e 60",IF(R1830&lt;=90,"Entre 60 e 90",IF(R1830&lt;=120,"Entre 90 e 120",IF(R1830&lt;=150,"Entre 120 e 150",IF(R1830&lt;=180,"Entre 150 e 180","Superior a 180")))))))</f>
        <v/>
      </c>
    </row>
    <row r="1831">
      <c r="A1831" t="inlineStr">
        <is>
          <t>Q06L026</t>
        </is>
      </c>
      <c r="B1831" t="inlineStr">
        <is>
          <t>WELLINGTON DOS REIS GALDINO FLORES COSTA</t>
        </is>
      </c>
      <c r="C1831" t="n">
        <v>1</v>
      </c>
      <c r="D1831" t="inlineStr">
        <is>
          <t>IPCA</t>
        </is>
      </c>
      <c r="E1831" t="n">
        <v>0</v>
      </c>
      <c r="F1831" t="inlineStr">
        <is>
          <t>MENSAL</t>
        </is>
      </c>
      <c r="G1831" t="n">
        <v>45677</v>
      </c>
      <c r="H1831" t="n">
        <v>45677</v>
      </c>
      <c r="I1831" t="n">
        <v>40</v>
      </c>
      <c r="J1831" t="inlineStr">
        <is>
          <t>CARTEIRA</t>
        </is>
      </c>
      <c r="K1831" t="inlineStr">
        <is>
          <t>CONTRATO</t>
        </is>
      </c>
      <c r="L1831" t="n">
        <v>5295.96</v>
      </c>
      <c r="M1831" t="inlineStr">
        <is>
          <t>IBIRAPITANGA FASE 3</t>
        </is>
      </c>
      <c r="N1831" s="142">
        <f>DATE(YEAR(G1831),MONTH(G1831),1)</f>
        <v/>
      </c>
      <c r="O1831" s="132">
        <f>IF(G1831&gt;$K$3,"Futuro","Atraso")</f>
        <v/>
      </c>
      <c r="P1831">
        <f>12*(YEAR(G1831)-YEAR($K$3))+(MONTH(G1831)-MONTH($K$3))</f>
        <v/>
      </c>
      <c r="Q1831" s="366">
        <f>IF(M1831="IBIRAPITANGA FASE 3",IF(O1831="Atraso",L1831,L1831/(1+$I$2)^P1831),IF(O1831="Atraso",L1831,L1831/(1+$I$1)^P1831))</f>
        <v/>
      </c>
      <c r="R1831">
        <f>IF(O1831="Atraso",$K$3-G1831,0)</f>
        <v/>
      </c>
      <c r="S1831">
        <f>IF(R1831&lt;=15,"Até 15",IF(R1831&lt;=30,"Entre 15 e 30",IF(R1831&lt;=60,"Entre 30 e 60",IF(R1831&lt;=90,"Entre 60 e 90",IF(R1831&lt;=120,"Entre 90 e 120",IF(R1831&lt;=150,"Entre 120 e 150",IF(R1831&lt;=180,"Entre 150 e 180","Superior a 180")))))))</f>
        <v/>
      </c>
    </row>
    <row r="1832">
      <c r="A1832" t="inlineStr">
        <is>
          <t>Q06L026</t>
        </is>
      </c>
      <c r="B1832" t="inlineStr">
        <is>
          <t>WELLINGTON DOS REIS GALDINO FLORES COSTA</t>
        </is>
      </c>
      <c r="C1832" t="n">
        <v>1</v>
      </c>
      <c r="D1832" t="inlineStr">
        <is>
          <t>IPCA</t>
        </is>
      </c>
      <c r="E1832" t="n">
        <v>0</v>
      </c>
      <c r="F1832" t="inlineStr">
        <is>
          <t>MENSAL</t>
        </is>
      </c>
      <c r="G1832" t="n">
        <v>45708</v>
      </c>
      <c r="H1832" t="n">
        <v>45708</v>
      </c>
      <c r="I1832" t="n">
        <v>41</v>
      </c>
      <c r="J1832" t="inlineStr">
        <is>
          <t>CARTEIRA</t>
        </is>
      </c>
      <c r="K1832" t="inlineStr">
        <is>
          <t>CONTRATO</t>
        </is>
      </c>
      <c r="L1832" t="n">
        <v>5295.96</v>
      </c>
      <c r="M1832" t="inlineStr">
        <is>
          <t>IBIRAPITANGA FASE 3</t>
        </is>
      </c>
      <c r="N1832" s="142">
        <f>DATE(YEAR(G1832),MONTH(G1832),1)</f>
        <v/>
      </c>
      <c r="O1832" s="132">
        <f>IF(G1832&gt;$K$3,"Futuro","Atraso")</f>
        <v/>
      </c>
      <c r="P1832">
        <f>12*(YEAR(G1832)-YEAR($K$3))+(MONTH(G1832)-MONTH($K$3))</f>
        <v/>
      </c>
      <c r="Q1832" s="366">
        <f>IF(M1832="IBIRAPITANGA FASE 3",IF(O1832="Atraso",L1832,L1832/(1+$I$2)^P1832),IF(O1832="Atraso",L1832,L1832/(1+$I$1)^P1832))</f>
        <v/>
      </c>
      <c r="R1832">
        <f>IF(O1832="Atraso",$K$3-G1832,0)</f>
        <v/>
      </c>
      <c r="S1832">
        <f>IF(R1832&lt;=15,"Até 15",IF(R1832&lt;=30,"Entre 15 e 30",IF(R1832&lt;=60,"Entre 30 e 60",IF(R1832&lt;=90,"Entre 60 e 90",IF(R1832&lt;=120,"Entre 90 e 120",IF(R1832&lt;=150,"Entre 120 e 150",IF(R1832&lt;=180,"Entre 150 e 180","Superior a 180")))))))</f>
        <v/>
      </c>
    </row>
    <row r="1833">
      <c r="A1833" t="inlineStr">
        <is>
          <t>Q06L026</t>
        </is>
      </c>
      <c r="B1833" t="inlineStr">
        <is>
          <t>WELLINGTON DOS REIS GALDINO FLORES COSTA</t>
        </is>
      </c>
      <c r="C1833" t="n">
        <v>1</v>
      </c>
      <c r="D1833" t="inlineStr">
        <is>
          <t>IPCA</t>
        </is>
      </c>
      <c r="E1833" t="n">
        <v>0</v>
      </c>
      <c r="F1833" t="inlineStr">
        <is>
          <t>MENSAL</t>
        </is>
      </c>
      <c r="G1833" t="n">
        <v>45736</v>
      </c>
      <c r="H1833" t="n">
        <v>45736</v>
      </c>
      <c r="I1833" t="n">
        <v>42</v>
      </c>
      <c r="J1833" t="inlineStr">
        <is>
          <t>CARTEIRA</t>
        </is>
      </c>
      <c r="K1833" t="inlineStr">
        <is>
          <t>CONTRATO</t>
        </is>
      </c>
      <c r="L1833" t="n">
        <v>5295.96</v>
      </c>
      <c r="M1833" t="inlineStr">
        <is>
          <t>IBIRAPITANGA FASE 3</t>
        </is>
      </c>
      <c r="N1833" s="142">
        <f>DATE(YEAR(G1833),MONTH(G1833),1)</f>
        <v/>
      </c>
      <c r="O1833" s="132">
        <f>IF(G1833&gt;$K$3,"Futuro","Atraso")</f>
        <v/>
      </c>
      <c r="P1833">
        <f>12*(YEAR(G1833)-YEAR($K$3))+(MONTH(G1833)-MONTH($K$3))</f>
        <v/>
      </c>
      <c r="Q1833" s="366">
        <f>IF(M1833="IBIRAPITANGA FASE 3",IF(O1833="Atraso",L1833,L1833/(1+$I$2)^P1833),IF(O1833="Atraso",L1833,L1833/(1+$I$1)^P1833))</f>
        <v/>
      </c>
      <c r="R1833">
        <f>IF(O1833="Atraso",$K$3-G1833,0)</f>
        <v/>
      </c>
      <c r="S1833">
        <f>IF(R1833&lt;=15,"Até 15",IF(R1833&lt;=30,"Entre 15 e 30",IF(R1833&lt;=60,"Entre 30 e 60",IF(R1833&lt;=90,"Entre 60 e 90",IF(R1833&lt;=120,"Entre 90 e 120",IF(R1833&lt;=150,"Entre 120 e 150",IF(R1833&lt;=180,"Entre 150 e 180","Superior a 180")))))))</f>
        <v/>
      </c>
    </row>
    <row r="1834">
      <c r="A1834" t="inlineStr">
        <is>
          <t>Q06L026</t>
        </is>
      </c>
      <c r="B1834" t="inlineStr">
        <is>
          <t>WELLINGTON DOS REIS GALDINO FLORES COSTA</t>
        </is>
      </c>
      <c r="C1834" t="n">
        <v>1</v>
      </c>
      <c r="D1834" t="inlineStr">
        <is>
          <t>IPCA</t>
        </is>
      </c>
      <c r="E1834" t="n">
        <v>0</v>
      </c>
      <c r="F1834" t="inlineStr">
        <is>
          <t>MENSAL</t>
        </is>
      </c>
      <c r="G1834" t="n">
        <v>45767</v>
      </c>
      <c r="H1834" t="n">
        <v>45767</v>
      </c>
      <c r="I1834" t="n">
        <v>43</v>
      </c>
      <c r="J1834" t="inlineStr">
        <is>
          <t>CARTEIRA</t>
        </is>
      </c>
      <c r="K1834" t="inlineStr">
        <is>
          <t>CONTRATO</t>
        </is>
      </c>
      <c r="L1834" t="n">
        <v>5295.96</v>
      </c>
      <c r="M1834" t="inlineStr">
        <is>
          <t>IBIRAPITANGA FASE 3</t>
        </is>
      </c>
      <c r="N1834" s="142">
        <f>DATE(YEAR(G1834),MONTH(G1834),1)</f>
        <v/>
      </c>
      <c r="O1834" s="132">
        <f>IF(G1834&gt;$K$3,"Futuro","Atraso")</f>
        <v/>
      </c>
      <c r="P1834">
        <f>12*(YEAR(G1834)-YEAR($K$3))+(MONTH(G1834)-MONTH($K$3))</f>
        <v/>
      </c>
      <c r="Q1834" s="366">
        <f>IF(M1834="IBIRAPITANGA FASE 3",IF(O1834="Atraso",L1834,L1834/(1+$I$2)^P1834),IF(O1834="Atraso",L1834,L1834/(1+$I$1)^P1834))</f>
        <v/>
      </c>
      <c r="R1834">
        <f>IF(O1834="Atraso",$K$3-G1834,0)</f>
        <v/>
      </c>
      <c r="S1834">
        <f>IF(R1834&lt;=15,"Até 15",IF(R1834&lt;=30,"Entre 15 e 30",IF(R1834&lt;=60,"Entre 30 e 60",IF(R1834&lt;=90,"Entre 60 e 90",IF(R1834&lt;=120,"Entre 90 e 120",IF(R1834&lt;=150,"Entre 120 e 150",IF(R1834&lt;=180,"Entre 150 e 180","Superior a 180")))))))</f>
        <v/>
      </c>
    </row>
    <row r="1835">
      <c r="A1835" t="inlineStr">
        <is>
          <t>Q06L026</t>
        </is>
      </c>
      <c r="B1835" t="inlineStr">
        <is>
          <t>WELLINGTON DOS REIS GALDINO FLORES COSTA</t>
        </is>
      </c>
      <c r="C1835" t="n">
        <v>1</v>
      </c>
      <c r="D1835" t="inlineStr">
        <is>
          <t>IPCA</t>
        </is>
      </c>
      <c r="E1835" t="n">
        <v>0</v>
      </c>
      <c r="F1835" t="inlineStr">
        <is>
          <t>MENSAL</t>
        </is>
      </c>
      <c r="G1835" t="n">
        <v>45797</v>
      </c>
      <c r="H1835" t="n">
        <v>45797</v>
      </c>
      <c r="I1835" t="n">
        <v>44</v>
      </c>
      <c r="J1835" t="inlineStr">
        <is>
          <t>CARTEIRA</t>
        </is>
      </c>
      <c r="K1835" t="inlineStr">
        <is>
          <t>CONTRATO</t>
        </is>
      </c>
      <c r="L1835" t="n">
        <v>5295.96</v>
      </c>
      <c r="M1835" t="inlineStr">
        <is>
          <t>IBIRAPITANGA FASE 3</t>
        </is>
      </c>
      <c r="N1835" s="142">
        <f>DATE(YEAR(G1835),MONTH(G1835),1)</f>
        <v/>
      </c>
      <c r="O1835" s="132">
        <f>IF(G1835&gt;$K$3,"Futuro","Atraso")</f>
        <v/>
      </c>
      <c r="P1835">
        <f>12*(YEAR(G1835)-YEAR($K$3))+(MONTH(G1835)-MONTH($K$3))</f>
        <v/>
      </c>
      <c r="Q1835" s="366">
        <f>IF(M1835="IBIRAPITANGA FASE 3",IF(O1835="Atraso",L1835,L1835/(1+$I$2)^P1835),IF(O1835="Atraso",L1835,L1835/(1+$I$1)^P1835))</f>
        <v/>
      </c>
      <c r="R1835">
        <f>IF(O1835="Atraso",$K$3-G1835,0)</f>
        <v/>
      </c>
      <c r="S1835">
        <f>IF(R1835&lt;=15,"Até 15",IF(R1835&lt;=30,"Entre 15 e 30",IF(R1835&lt;=60,"Entre 30 e 60",IF(R1835&lt;=90,"Entre 60 e 90",IF(R1835&lt;=120,"Entre 90 e 120",IF(R1835&lt;=150,"Entre 120 e 150",IF(R1835&lt;=180,"Entre 150 e 180","Superior a 180")))))))</f>
        <v/>
      </c>
    </row>
    <row r="1836">
      <c r="A1836" t="inlineStr">
        <is>
          <t>Q06L026</t>
        </is>
      </c>
      <c r="B1836" t="inlineStr">
        <is>
          <t>WELLINGTON DOS REIS GALDINO FLORES COSTA</t>
        </is>
      </c>
      <c r="C1836" t="n">
        <v>1</v>
      </c>
      <c r="D1836" t="inlineStr">
        <is>
          <t>IPCA</t>
        </is>
      </c>
      <c r="E1836" t="n">
        <v>0</v>
      </c>
      <c r="F1836" t="inlineStr">
        <is>
          <t>MENSAL</t>
        </is>
      </c>
      <c r="G1836" t="n">
        <v>45828</v>
      </c>
      <c r="H1836" t="n">
        <v>45828</v>
      </c>
      <c r="I1836" t="n">
        <v>45</v>
      </c>
      <c r="J1836" t="inlineStr">
        <is>
          <t>CARTEIRA</t>
        </is>
      </c>
      <c r="K1836" t="inlineStr">
        <is>
          <t>CONTRATO</t>
        </is>
      </c>
      <c r="L1836" t="n">
        <v>5295.96</v>
      </c>
      <c r="M1836" t="inlineStr">
        <is>
          <t>IBIRAPITANGA FASE 3</t>
        </is>
      </c>
      <c r="N1836" s="142">
        <f>DATE(YEAR(G1836),MONTH(G1836),1)</f>
        <v/>
      </c>
      <c r="O1836" s="132">
        <f>IF(G1836&gt;$K$3,"Futuro","Atraso")</f>
        <v/>
      </c>
      <c r="P1836">
        <f>12*(YEAR(G1836)-YEAR($K$3))+(MONTH(G1836)-MONTH($K$3))</f>
        <v/>
      </c>
      <c r="Q1836" s="366">
        <f>IF(M1836="IBIRAPITANGA FASE 3",IF(O1836="Atraso",L1836,L1836/(1+$I$2)^P1836),IF(O1836="Atraso",L1836,L1836/(1+$I$1)^P1836))</f>
        <v/>
      </c>
      <c r="R1836">
        <f>IF(O1836="Atraso",$K$3-G1836,0)</f>
        <v/>
      </c>
      <c r="S1836">
        <f>IF(R1836&lt;=15,"Até 15",IF(R1836&lt;=30,"Entre 15 e 30",IF(R1836&lt;=60,"Entre 30 e 60",IF(R1836&lt;=90,"Entre 60 e 90",IF(R1836&lt;=120,"Entre 90 e 120",IF(R1836&lt;=150,"Entre 120 e 150",IF(R1836&lt;=180,"Entre 150 e 180","Superior a 180")))))))</f>
        <v/>
      </c>
    </row>
    <row r="1837">
      <c r="A1837" t="inlineStr">
        <is>
          <t>Q06L026</t>
        </is>
      </c>
      <c r="B1837" t="inlineStr">
        <is>
          <t>WELLINGTON DOS REIS GALDINO FLORES COSTA</t>
        </is>
      </c>
      <c r="C1837" t="n">
        <v>1</v>
      </c>
      <c r="D1837" t="inlineStr">
        <is>
          <t>IPCA</t>
        </is>
      </c>
      <c r="E1837" t="n">
        <v>0</v>
      </c>
      <c r="F1837" t="inlineStr">
        <is>
          <t>MENSAL</t>
        </is>
      </c>
      <c r="G1837" t="n">
        <v>45858</v>
      </c>
      <c r="H1837" t="n">
        <v>45858</v>
      </c>
      <c r="I1837" t="n">
        <v>46</v>
      </c>
      <c r="J1837" t="inlineStr">
        <is>
          <t>CARTEIRA</t>
        </is>
      </c>
      <c r="K1837" t="inlineStr">
        <is>
          <t>CONTRATO</t>
        </is>
      </c>
      <c r="L1837" t="n">
        <v>5295.96</v>
      </c>
      <c r="M1837" t="inlineStr">
        <is>
          <t>IBIRAPITANGA FASE 3</t>
        </is>
      </c>
      <c r="N1837" s="142">
        <f>DATE(YEAR(G1837),MONTH(G1837),1)</f>
        <v/>
      </c>
      <c r="O1837" s="132">
        <f>IF(G1837&gt;$K$3,"Futuro","Atraso")</f>
        <v/>
      </c>
      <c r="P1837">
        <f>12*(YEAR(G1837)-YEAR($K$3))+(MONTH(G1837)-MONTH($K$3))</f>
        <v/>
      </c>
      <c r="Q1837" s="366">
        <f>IF(M1837="IBIRAPITANGA FASE 3",IF(O1837="Atraso",L1837,L1837/(1+$I$2)^P1837),IF(O1837="Atraso",L1837,L1837/(1+$I$1)^P1837))</f>
        <v/>
      </c>
      <c r="R1837">
        <f>IF(O1837="Atraso",$K$3-G1837,0)</f>
        <v/>
      </c>
      <c r="S1837">
        <f>IF(R1837&lt;=15,"Até 15",IF(R1837&lt;=30,"Entre 15 e 30",IF(R1837&lt;=60,"Entre 30 e 60",IF(R1837&lt;=90,"Entre 60 e 90",IF(R1837&lt;=120,"Entre 90 e 120",IF(R1837&lt;=150,"Entre 120 e 150",IF(R1837&lt;=180,"Entre 150 e 180","Superior a 180")))))))</f>
        <v/>
      </c>
    </row>
    <row r="1838">
      <c r="A1838" t="inlineStr">
        <is>
          <t>Q06L026</t>
        </is>
      </c>
      <c r="B1838" t="inlineStr">
        <is>
          <t>WELLINGTON DOS REIS GALDINO FLORES COSTA</t>
        </is>
      </c>
      <c r="C1838" t="n">
        <v>1</v>
      </c>
      <c r="D1838" t="inlineStr">
        <is>
          <t>IPCA</t>
        </is>
      </c>
      <c r="E1838" t="n">
        <v>0</v>
      </c>
      <c r="F1838" t="inlineStr">
        <is>
          <t>MENSAL</t>
        </is>
      </c>
      <c r="G1838" t="n">
        <v>45889</v>
      </c>
      <c r="H1838" t="n">
        <v>45889</v>
      </c>
      <c r="I1838" t="n">
        <v>47</v>
      </c>
      <c r="J1838" t="inlineStr">
        <is>
          <t>CARTEIRA</t>
        </is>
      </c>
      <c r="K1838" t="inlineStr">
        <is>
          <t>CONTRATO</t>
        </is>
      </c>
      <c r="L1838" t="n">
        <v>5295.96</v>
      </c>
      <c r="M1838" t="inlineStr">
        <is>
          <t>IBIRAPITANGA FASE 3</t>
        </is>
      </c>
      <c r="N1838" s="142">
        <f>DATE(YEAR(G1838),MONTH(G1838),1)</f>
        <v/>
      </c>
      <c r="O1838" s="132">
        <f>IF(G1838&gt;$K$3,"Futuro","Atraso")</f>
        <v/>
      </c>
      <c r="P1838">
        <f>12*(YEAR(G1838)-YEAR($K$3))+(MONTH(G1838)-MONTH($K$3))</f>
        <v/>
      </c>
      <c r="Q1838" s="366">
        <f>IF(M1838="IBIRAPITANGA FASE 3",IF(O1838="Atraso",L1838,L1838/(1+$I$2)^P1838),IF(O1838="Atraso",L1838,L1838/(1+$I$1)^P1838))</f>
        <v/>
      </c>
      <c r="R1838">
        <f>IF(O1838="Atraso",$K$3-G1838,0)</f>
        <v/>
      </c>
      <c r="S1838">
        <f>IF(R1838&lt;=15,"Até 15",IF(R1838&lt;=30,"Entre 15 e 30",IF(R1838&lt;=60,"Entre 30 e 60",IF(R1838&lt;=90,"Entre 60 e 90",IF(R1838&lt;=120,"Entre 90 e 120",IF(R1838&lt;=150,"Entre 120 e 150",IF(R1838&lt;=180,"Entre 150 e 180","Superior a 180")))))))</f>
        <v/>
      </c>
    </row>
    <row r="1839">
      <c r="A1839" t="inlineStr">
        <is>
          <t>Q06L026</t>
        </is>
      </c>
      <c r="B1839" t="inlineStr">
        <is>
          <t>WELLINGTON DOS REIS GALDINO FLORES COSTA</t>
        </is>
      </c>
      <c r="C1839" t="n">
        <v>1</v>
      </c>
      <c r="D1839" t="inlineStr">
        <is>
          <t>IPCA</t>
        </is>
      </c>
      <c r="E1839" t="n">
        <v>0</v>
      </c>
      <c r="F1839" t="inlineStr">
        <is>
          <t>MENSAL</t>
        </is>
      </c>
      <c r="G1839" t="n">
        <v>45920</v>
      </c>
      <c r="H1839" t="n">
        <v>45920</v>
      </c>
      <c r="I1839" t="n">
        <v>48</v>
      </c>
      <c r="J1839" t="inlineStr">
        <is>
          <t>CARTEIRA</t>
        </is>
      </c>
      <c r="K1839" t="inlineStr">
        <is>
          <t>CONTRATO</t>
        </is>
      </c>
      <c r="L1839" t="n">
        <v>5295.96</v>
      </c>
      <c r="M1839" t="inlineStr">
        <is>
          <t>IBIRAPITANGA FASE 3</t>
        </is>
      </c>
      <c r="N1839" s="142">
        <f>DATE(YEAR(G1839),MONTH(G1839),1)</f>
        <v/>
      </c>
      <c r="O1839" s="132">
        <f>IF(G1839&gt;$K$3,"Futuro","Atraso")</f>
        <v/>
      </c>
      <c r="P1839">
        <f>12*(YEAR(G1839)-YEAR($K$3))+(MONTH(G1839)-MONTH($K$3))</f>
        <v/>
      </c>
      <c r="Q1839" s="366">
        <f>IF(M1839="IBIRAPITANGA FASE 3",IF(O1839="Atraso",L1839,L1839/(1+$I$2)^P1839),IF(O1839="Atraso",L1839,L1839/(1+$I$1)^P1839))</f>
        <v/>
      </c>
      <c r="R1839">
        <f>IF(O1839="Atraso",$K$3-G1839,0)</f>
        <v/>
      </c>
      <c r="S1839">
        <f>IF(R1839&lt;=15,"Até 15",IF(R1839&lt;=30,"Entre 15 e 30",IF(R1839&lt;=60,"Entre 30 e 60",IF(R1839&lt;=90,"Entre 60 e 90",IF(R1839&lt;=120,"Entre 90 e 120",IF(R1839&lt;=150,"Entre 120 e 150",IF(R1839&lt;=180,"Entre 150 e 180","Superior a 180")))))))</f>
        <v/>
      </c>
    </row>
    <row r="1840">
      <c r="A1840" t="inlineStr">
        <is>
          <t>Q07L02</t>
        </is>
      </c>
      <c r="B1840" t="inlineStr">
        <is>
          <t>EDUARDO BOLOGNESI ROQUE</t>
        </is>
      </c>
      <c r="C1840" t="n">
        <v>1</v>
      </c>
      <c r="D1840" t="inlineStr">
        <is>
          <t>IPCA</t>
        </is>
      </c>
      <c r="E1840" t="n">
        <v>0</v>
      </c>
      <c r="F1840" t="inlineStr">
        <is>
          <t>MENSAL</t>
        </is>
      </c>
      <c r="G1840" t="n">
        <v>45250</v>
      </c>
      <c r="H1840" t="n">
        <v>45250</v>
      </c>
      <c r="I1840" t="n">
        <v>36</v>
      </c>
      <c r="J1840" t="inlineStr">
        <is>
          <t>CARTEIRA</t>
        </is>
      </c>
      <c r="K1840" t="inlineStr">
        <is>
          <t>CONTRATO</t>
        </is>
      </c>
      <c r="L1840" t="n">
        <v>4563.81</v>
      </c>
      <c r="M1840" t="inlineStr">
        <is>
          <t>IBIRAPITANGA FASE 3</t>
        </is>
      </c>
      <c r="N1840" s="142">
        <f>DATE(YEAR(G1840),MONTH(G1840),1)</f>
        <v/>
      </c>
      <c r="O1840" s="132">
        <f>IF(G1840&gt;$K$3,"Futuro","Atraso")</f>
        <v/>
      </c>
      <c r="P1840">
        <f>12*(YEAR(G1840)-YEAR($K$3))+(MONTH(G1840)-MONTH($K$3))</f>
        <v/>
      </c>
      <c r="Q1840" s="366">
        <f>IF(M1840="IBIRAPITANGA FASE 3",IF(O1840="Atraso",L1840,L1840/(1+$I$2)^P1840),IF(O1840="Atraso",L1840,L1840/(1+$I$1)^P1840))</f>
        <v/>
      </c>
      <c r="R1840">
        <f>IF(O1840="Atraso",$K$3-G1840,0)</f>
        <v/>
      </c>
      <c r="S1840">
        <f>IF(R1840&lt;=15,"Até 15",IF(R1840&lt;=30,"Entre 15 e 30",IF(R1840&lt;=60,"Entre 30 e 60",IF(R1840&lt;=90,"Entre 60 e 90",IF(R1840&lt;=120,"Entre 90 e 120",IF(R1840&lt;=150,"Entre 120 e 150",IF(R1840&lt;=180,"Entre 150 e 180","Superior a 180")))))))</f>
        <v/>
      </c>
    </row>
    <row r="1841">
      <c r="A1841" t="inlineStr">
        <is>
          <t>Q07L02</t>
        </is>
      </c>
      <c r="B1841" t="inlineStr">
        <is>
          <t>EDUARDO BOLOGNESI ROQUE</t>
        </is>
      </c>
      <c r="C1841" t="n">
        <v>1</v>
      </c>
      <c r="D1841" t="inlineStr">
        <is>
          <t>IPCA</t>
        </is>
      </c>
      <c r="E1841" t="n">
        <v>0</v>
      </c>
      <c r="F1841" t="inlineStr">
        <is>
          <t>MENSAL</t>
        </is>
      </c>
      <c r="G1841" t="n">
        <v>45280</v>
      </c>
      <c r="H1841" t="n">
        <v>45280</v>
      </c>
      <c r="I1841" t="n">
        <v>37</v>
      </c>
      <c r="J1841" t="inlineStr">
        <is>
          <t>CARTEIRA</t>
        </is>
      </c>
      <c r="K1841" t="inlineStr">
        <is>
          <t>CONTRATO</t>
        </is>
      </c>
      <c r="L1841" t="n">
        <v>4563.81</v>
      </c>
      <c r="M1841" t="inlineStr">
        <is>
          <t>IBIRAPITANGA FASE 3</t>
        </is>
      </c>
      <c r="N1841" s="142">
        <f>DATE(YEAR(G1841),MONTH(G1841),1)</f>
        <v/>
      </c>
      <c r="O1841" s="132">
        <f>IF(G1841&gt;$K$3,"Futuro","Atraso")</f>
        <v/>
      </c>
      <c r="P1841">
        <f>12*(YEAR(G1841)-YEAR($K$3))+(MONTH(G1841)-MONTH($K$3))</f>
        <v/>
      </c>
      <c r="Q1841" s="366">
        <f>IF(M1841="IBIRAPITANGA FASE 3",IF(O1841="Atraso",L1841,L1841/(1+$I$2)^P1841),IF(O1841="Atraso",L1841,L1841/(1+$I$1)^P1841))</f>
        <v/>
      </c>
      <c r="R1841">
        <f>IF(O1841="Atraso",$K$3-G1841,0)</f>
        <v/>
      </c>
      <c r="S1841">
        <f>IF(R1841&lt;=15,"Até 15",IF(R1841&lt;=30,"Entre 15 e 30",IF(R1841&lt;=60,"Entre 30 e 60",IF(R1841&lt;=90,"Entre 60 e 90",IF(R1841&lt;=120,"Entre 90 e 120",IF(R1841&lt;=150,"Entre 120 e 150",IF(R1841&lt;=180,"Entre 150 e 180","Superior a 180")))))))</f>
        <v/>
      </c>
    </row>
    <row r="1842">
      <c r="A1842" t="inlineStr">
        <is>
          <t>Q07L02</t>
        </is>
      </c>
      <c r="B1842" t="inlineStr">
        <is>
          <t>EDUARDO BOLOGNESI ROQUE</t>
        </is>
      </c>
      <c r="C1842" t="n">
        <v>1</v>
      </c>
      <c r="D1842" t="inlineStr">
        <is>
          <t>IPCA</t>
        </is>
      </c>
      <c r="E1842" t="n">
        <v>0</v>
      </c>
      <c r="F1842" t="inlineStr">
        <is>
          <t>MENSAL</t>
        </is>
      </c>
      <c r="G1842" t="n">
        <v>45311</v>
      </c>
      <c r="H1842" t="n">
        <v>45311</v>
      </c>
      <c r="I1842" t="n">
        <v>38</v>
      </c>
      <c r="J1842" t="inlineStr">
        <is>
          <t>CARTEIRA</t>
        </is>
      </c>
      <c r="K1842" t="inlineStr">
        <is>
          <t>CONTRATO</t>
        </is>
      </c>
      <c r="L1842" t="n">
        <v>4563.81</v>
      </c>
      <c r="M1842" t="inlineStr">
        <is>
          <t>IBIRAPITANGA FASE 3</t>
        </is>
      </c>
      <c r="N1842" s="142">
        <f>DATE(YEAR(G1842),MONTH(G1842),1)</f>
        <v/>
      </c>
      <c r="O1842" s="132">
        <f>IF(G1842&gt;$K$3,"Futuro","Atraso")</f>
        <v/>
      </c>
      <c r="P1842">
        <f>12*(YEAR(G1842)-YEAR($K$3))+(MONTH(G1842)-MONTH($K$3))</f>
        <v/>
      </c>
      <c r="Q1842" s="366">
        <f>IF(M1842="IBIRAPITANGA FASE 3",IF(O1842="Atraso",L1842,L1842/(1+$I$2)^P1842),IF(O1842="Atraso",L1842,L1842/(1+$I$1)^P1842))</f>
        <v/>
      </c>
      <c r="R1842">
        <f>IF(O1842="Atraso",$K$3-G1842,0)</f>
        <v/>
      </c>
      <c r="S1842">
        <f>IF(R1842&lt;=15,"Até 15",IF(R1842&lt;=30,"Entre 15 e 30",IF(R1842&lt;=60,"Entre 30 e 60",IF(R1842&lt;=90,"Entre 60 e 90",IF(R1842&lt;=120,"Entre 90 e 120",IF(R1842&lt;=150,"Entre 120 e 150",IF(R1842&lt;=180,"Entre 150 e 180","Superior a 180")))))))</f>
        <v/>
      </c>
    </row>
    <row r="1843">
      <c r="A1843" t="inlineStr">
        <is>
          <t>Q07L02</t>
        </is>
      </c>
      <c r="B1843" t="inlineStr">
        <is>
          <t>EDUARDO BOLOGNESI ROQUE</t>
        </is>
      </c>
      <c r="C1843" t="n">
        <v>1</v>
      </c>
      <c r="D1843" t="inlineStr">
        <is>
          <t>IPCA</t>
        </is>
      </c>
      <c r="E1843" t="n">
        <v>0</v>
      </c>
      <c r="F1843" t="inlineStr">
        <is>
          <t>MENSAL</t>
        </is>
      </c>
      <c r="G1843" t="n">
        <v>45342</v>
      </c>
      <c r="H1843" t="n">
        <v>45342</v>
      </c>
      <c r="I1843" t="n">
        <v>39</v>
      </c>
      <c r="J1843" t="inlineStr">
        <is>
          <t>CARTEIRA</t>
        </is>
      </c>
      <c r="K1843" t="inlineStr">
        <is>
          <t>CONTRATO</t>
        </is>
      </c>
      <c r="L1843" t="n">
        <v>4563.81</v>
      </c>
      <c r="M1843" t="inlineStr">
        <is>
          <t>IBIRAPITANGA FASE 3</t>
        </is>
      </c>
      <c r="N1843" s="142">
        <f>DATE(YEAR(G1843),MONTH(G1843),1)</f>
        <v/>
      </c>
      <c r="O1843" s="132">
        <f>IF(G1843&gt;$K$3,"Futuro","Atraso")</f>
        <v/>
      </c>
      <c r="P1843">
        <f>12*(YEAR(G1843)-YEAR($K$3))+(MONTH(G1843)-MONTH($K$3))</f>
        <v/>
      </c>
      <c r="Q1843" s="366">
        <f>IF(M1843="IBIRAPITANGA FASE 3",IF(O1843="Atraso",L1843,L1843/(1+$I$2)^P1843),IF(O1843="Atraso",L1843,L1843/(1+$I$1)^P1843))</f>
        <v/>
      </c>
      <c r="R1843">
        <f>IF(O1843="Atraso",$K$3-G1843,0)</f>
        <v/>
      </c>
      <c r="S1843">
        <f>IF(R1843&lt;=15,"Até 15",IF(R1843&lt;=30,"Entre 15 e 30",IF(R1843&lt;=60,"Entre 30 e 60",IF(R1843&lt;=90,"Entre 60 e 90",IF(R1843&lt;=120,"Entre 90 e 120",IF(R1843&lt;=150,"Entre 120 e 150",IF(R1843&lt;=180,"Entre 150 e 180","Superior a 180")))))))</f>
        <v/>
      </c>
    </row>
    <row r="1844">
      <c r="A1844" t="inlineStr">
        <is>
          <t>Q07L02</t>
        </is>
      </c>
      <c r="B1844" t="inlineStr">
        <is>
          <t>EDUARDO BOLOGNESI ROQUE</t>
        </is>
      </c>
      <c r="C1844" t="n">
        <v>1</v>
      </c>
      <c r="D1844" t="inlineStr">
        <is>
          <t>IPCA</t>
        </is>
      </c>
      <c r="E1844" t="n">
        <v>0</v>
      </c>
      <c r="F1844" t="inlineStr">
        <is>
          <t>MENSAL</t>
        </is>
      </c>
      <c r="G1844" t="n">
        <v>45371</v>
      </c>
      <c r="H1844" t="n">
        <v>45371</v>
      </c>
      <c r="I1844" t="n">
        <v>40</v>
      </c>
      <c r="J1844" t="inlineStr">
        <is>
          <t>CARTEIRA</t>
        </is>
      </c>
      <c r="K1844" t="inlineStr">
        <is>
          <t>CONTRATO</t>
        </is>
      </c>
      <c r="L1844" t="n">
        <v>4563.81</v>
      </c>
      <c r="M1844" t="inlineStr">
        <is>
          <t>IBIRAPITANGA FASE 3</t>
        </is>
      </c>
      <c r="N1844" s="142">
        <f>DATE(YEAR(G1844),MONTH(G1844),1)</f>
        <v/>
      </c>
      <c r="O1844" s="132">
        <f>IF(G1844&gt;$K$3,"Futuro","Atraso")</f>
        <v/>
      </c>
      <c r="P1844">
        <f>12*(YEAR(G1844)-YEAR($K$3))+(MONTH(G1844)-MONTH($K$3))</f>
        <v/>
      </c>
      <c r="Q1844" s="366">
        <f>IF(M1844="IBIRAPITANGA FASE 3",IF(O1844="Atraso",L1844,L1844/(1+$I$2)^P1844),IF(O1844="Atraso",L1844,L1844/(1+$I$1)^P1844))</f>
        <v/>
      </c>
      <c r="R1844">
        <f>IF(O1844="Atraso",$K$3-G1844,0)</f>
        <v/>
      </c>
      <c r="S1844">
        <f>IF(R1844&lt;=15,"Até 15",IF(R1844&lt;=30,"Entre 15 e 30",IF(R1844&lt;=60,"Entre 30 e 60",IF(R1844&lt;=90,"Entre 60 e 90",IF(R1844&lt;=120,"Entre 90 e 120",IF(R1844&lt;=150,"Entre 120 e 150",IF(R1844&lt;=180,"Entre 150 e 180","Superior a 180")))))))</f>
        <v/>
      </c>
    </row>
    <row r="1845">
      <c r="A1845" t="inlineStr">
        <is>
          <t>Q07L02</t>
        </is>
      </c>
      <c r="B1845" t="inlineStr">
        <is>
          <t>EDUARDO BOLOGNESI ROQUE</t>
        </is>
      </c>
      <c r="C1845" t="n">
        <v>1</v>
      </c>
      <c r="D1845" t="inlineStr">
        <is>
          <t>IPCA</t>
        </is>
      </c>
      <c r="E1845" t="n">
        <v>0</v>
      </c>
      <c r="F1845" t="inlineStr">
        <is>
          <t>MENSAL</t>
        </is>
      </c>
      <c r="G1845" t="n">
        <v>45402</v>
      </c>
      <c r="H1845" t="n">
        <v>45402</v>
      </c>
      <c r="I1845" t="n">
        <v>41</v>
      </c>
      <c r="J1845" t="inlineStr">
        <is>
          <t>CARTEIRA</t>
        </is>
      </c>
      <c r="K1845" t="inlineStr">
        <is>
          <t>CONTRATO</t>
        </is>
      </c>
      <c r="L1845" t="n">
        <v>4563.81</v>
      </c>
      <c r="M1845" t="inlineStr">
        <is>
          <t>IBIRAPITANGA FASE 3</t>
        </is>
      </c>
      <c r="N1845" s="142">
        <f>DATE(YEAR(G1845),MONTH(G1845),1)</f>
        <v/>
      </c>
      <c r="O1845" s="132">
        <f>IF(G1845&gt;$K$3,"Futuro","Atraso")</f>
        <v/>
      </c>
      <c r="P1845">
        <f>12*(YEAR(G1845)-YEAR($K$3))+(MONTH(G1845)-MONTH($K$3))</f>
        <v/>
      </c>
      <c r="Q1845" s="366">
        <f>IF(M1845="IBIRAPITANGA FASE 3",IF(O1845="Atraso",L1845,L1845/(1+$I$2)^P1845),IF(O1845="Atraso",L1845,L1845/(1+$I$1)^P1845))</f>
        <v/>
      </c>
      <c r="R1845">
        <f>IF(O1845="Atraso",$K$3-G1845,0)</f>
        <v/>
      </c>
      <c r="S1845">
        <f>IF(R1845&lt;=15,"Até 15",IF(R1845&lt;=30,"Entre 15 e 30",IF(R1845&lt;=60,"Entre 30 e 60",IF(R1845&lt;=90,"Entre 60 e 90",IF(R1845&lt;=120,"Entre 90 e 120",IF(R1845&lt;=150,"Entre 120 e 150",IF(R1845&lt;=180,"Entre 150 e 180","Superior a 180")))))))</f>
        <v/>
      </c>
    </row>
    <row r="1846">
      <c r="A1846" t="inlineStr">
        <is>
          <t>Q07L02</t>
        </is>
      </c>
      <c r="B1846" t="inlineStr">
        <is>
          <t>EDUARDO BOLOGNESI ROQUE</t>
        </is>
      </c>
      <c r="C1846" t="n">
        <v>1</v>
      </c>
      <c r="D1846" t="inlineStr">
        <is>
          <t>IPCA</t>
        </is>
      </c>
      <c r="E1846" t="n">
        <v>0</v>
      </c>
      <c r="F1846" t="inlineStr">
        <is>
          <t>MENSAL</t>
        </is>
      </c>
      <c r="G1846" t="n">
        <v>45432</v>
      </c>
      <c r="H1846" t="n">
        <v>45432</v>
      </c>
      <c r="I1846" t="n">
        <v>42</v>
      </c>
      <c r="J1846" t="inlineStr">
        <is>
          <t>CARTEIRA</t>
        </is>
      </c>
      <c r="K1846" t="inlineStr">
        <is>
          <t>CONTRATO</t>
        </is>
      </c>
      <c r="L1846" t="n">
        <v>4563.81</v>
      </c>
      <c r="M1846" t="inlineStr">
        <is>
          <t>IBIRAPITANGA FASE 3</t>
        </is>
      </c>
      <c r="N1846" s="142">
        <f>DATE(YEAR(G1846),MONTH(G1846),1)</f>
        <v/>
      </c>
      <c r="O1846" s="132">
        <f>IF(G1846&gt;$K$3,"Futuro","Atraso")</f>
        <v/>
      </c>
      <c r="P1846">
        <f>12*(YEAR(G1846)-YEAR($K$3))+(MONTH(G1846)-MONTH($K$3))</f>
        <v/>
      </c>
      <c r="Q1846" s="366">
        <f>IF(M1846="IBIRAPITANGA FASE 3",IF(O1846="Atraso",L1846,L1846/(1+$I$2)^P1846),IF(O1846="Atraso",L1846,L1846/(1+$I$1)^P1846))</f>
        <v/>
      </c>
      <c r="R1846">
        <f>IF(O1846="Atraso",$K$3-G1846,0)</f>
        <v/>
      </c>
      <c r="S1846">
        <f>IF(R1846&lt;=15,"Até 15",IF(R1846&lt;=30,"Entre 15 e 30",IF(R1846&lt;=60,"Entre 30 e 60",IF(R1846&lt;=90,"Entre 60 e 90",IF(R1846&lt;=120,"Entre 90 e 120",IF(R1846&lt;=150,"Entre 120 e 150",IF(R1846&lt;=180,"Entre 150 e 180","Superior a 180")))))))</f>
        <v/>
      </c>
    </row>
    <row r="1847">
      <c r="A1847" t="inlineStr">
        <is>
          <t>Q07L04</t>
        </is>
      </c>
      <c r="B1847" t="inlineStr">
        <is>
          <t>MARCIO DE LIMA CRUZATO</t>
        </is>
      </c>
      <c r="C1847" t="n">
        <v>1</v>
      </c>
      <c r="D1847" t="inlineStr">
        <is>
          <t>IPCA</t>
        </is>
      </c>
      <c r="E1847" t="n">
        <v>0.009488792934583046</v>
      </c>
      <c r="F1847" t="inlineStr">
        <is>
          <t>MENSAL</t>
        </is>
      </c>
      <c r="G1847" t="n">
        <v>45250</v>
      </c>
      <c r="H1847" t="n">
        <v>45250</v>
      </c>
      <c r="I1847" t="n">
        <v>68</v>
      </c>
      <c r="J1847" t="inlineStr">
        <is>
          <t>CARTEIRA</t>
        </is>
      </c>
      <c r="K1847" t="inlineStr">
        <is>
          <t>CONTRATO</t>
        </is>
      </c>
      <c r="L1847" t="n">
        <v>2420.75</v>
      </c>
      <c r="M1847" t="inlineStr">
        <is>
          <t>IBIRAPITANGA FASE 3</t>
        </is>
      </c>
      <c r="N1847" s="142">
        <f>DATE(YEAR(G1847),MONTH(G1847),1)</f>
        <v/>
      </c>
      <c r="O1847" s="132">
        <f>IF(G1847&gt;$K$3,"Futuro","Atraso")</f>
        <v/>
      </c>
      <c r="P1847">
        <f>12*(YEAR(G1847)-YEAR($K$3))+(MONTH(G1847)-MONTH($K$3))</f>
        <v/>
      </c>
      <c r="Q1847" s="366">
        <f>IF(M1847="IBIRAPITANGA FASE 3",IF(O1847="Atraso",L1847,L1847/(1+$I$2)^P1847),IF(O1847="Atraso",L1847,L1847/(1+$I$1)^P1847))</f>
        <v/>
      </c>
      <c r="R1847">
        <f>IF(O1847="Atraso",$K$3-G1847,0)</f>
        <v/>
      </c>
      <c r="S1847">
        <f>IF(R1847&lt;=15,"Até 15",IF(R1847&lt;=30,"Entre 15 e 30",IF(R1847&lt;=60,"Entre 30 e 60",IF(R1847&lt;=90,"Entre 60 e 90",IF(R1847&lt;=120,"Entre 90 e 120",IF(R1847&lt;=150,"Entre 120 e 150",IF(R1847&lt;=180,"Entre 150 e 180","Superior a 180")))))))</f>
        <v/>
      </c>
    </row>
    <row r="1848">
      <c r="A1848" t="inlineStr">
        <is>
          <t>Q07L04</t>
        </is>
      </c>
      <c r="B1848" t="inlineStr">
        <is>
          <t>MARCIO DE LIMA CRUZATO</t>
        </is>
      </c>
      <c r="C1848" t="n">
        <v>1</v>
      </c>
      <c r="D1848" t="inlineStr">
        <is>
          <t>IPCA</t>
        </is>
      </c>
      <c r="E1848" t="n">
        <v>0.009488792934583046</v>
      </c>
      <c r="F1848" t="inlineStr">
        <is>
          <t>MENSAL</t>
        </is>
      </c>
      <c r="G1848" t="n">
        <v>45280</v>
      </c>
      <c r="H1848" t="n">
        <v>45280</v>
      </c>
      <c r="I1848" t="n">
        <v>69</v>
      </c>
      <c r="J1848" t="inlineStr">
        <is>
          <t>CARTEIRA</t>
        </is>
      </c>
      <c r="K1848" t="inlineStr">
        <is>
          <t>CONTRATO</t>
        </is>
      </c>
      <c r="L1848" t="n">
        <v>2420.75</v>
      </c>
      <c r="M1848" t="inlineStr">
        <is>
          <t>IBIRAPITANGA FASE 3</t>
        </is>
      </c>
      <c r="N1848" s="142">
        <f>DATE(YEAR(G1848),MONTH(G1848),1)</f>
        <v/>
      </c>
      <c r="O1848" s="132">
        <f>IF(G1848&gt;$K$3,"Futuro","Atraso")</f>
        <v/>
      </c>
      <c r="P1848">
        <f>12*(YEAR(G1848)-YEAR($K$3))+(MONTH(G1848)-MONTH($K$3))</f>
        <v/>
      </c>
      <c r="Q1848" s="366">
        <f>IF(M1848="IBIRAPITANGA FASE 3",IF(O1848="Atraso",L1848,L1848/(1+$I$2)^P1848),IF(O1848="Atraso",L1848,L1848/(1+$I$1)^P1848))</f>
        <v/>
      </c>
      <c r="R1848">
        <f>IF(O1848="Atraso",$K$3-G1848,0)</f>
        <v/>
      </c>
      <c r="S1848">
        <f>IF(R1848&lt;=15,"Até 15",IF(R1848&lt;=30,"Entre 15 e 30",IF(R1848&lt;=60,"Entre 30 e 60",IF(R1848&lt;=90,"Entre 60 e 90",IF(R1848&lt;=120,"Entre 90 e 120",IF(R1848&lt;=150,"Entre 120 e 150",IF(R1848&lt;=180,"Entre 150 e 180","Superior a 180")))))))</f>
        <v/>
      </c>
    </row>
    <row r="1849">
      <c r="A1849" t="inlineStr">
        <is>
          <t>Q07L04</t>
        </is>
      </c>
      <c r="B1849" t="inlineStr">
        <is>
          <t>MARCIO DE LIMA CRUZATO</t>
        </is>
      </c>
      <c r="C1849" t="n">
        <v>1</v>
      </c>
      <c r="D1849" t="inlineStr">
        <is>
          <t>IPCA</t>
        </is>
      </c>
      <c r="E1849" t="n">
        <v>0.009488792934583046</v>
      </c>
      <c r="F1849" t="inlineStr">
        <is>
          <t>MENSAL</t>
        </is>
      </c>
      <c r="G1849" t="n">
        <v>45311</v>
      </c>
      <c r="H1849" t="n">
        <v>45311</v>
      </c>
      <c r="I1849" t="n">
        <v>70</v>
      </c>
      <c r="J1849" t="inlineStr">
        <is>
          <t>CARTEIRA</t>
        </is>
      </c>
      <c r="K1849" t="inlineStr">
        <is>
          <t>CONTRATO</t>
        </is>
      </c>
      <c r="L1849" t="n">
        <v>2420.75</v>
      </c>
      <c r="M1849" t="inlineStr">
        <is>
          <t>IBIRAPITANGA FASE 3</t>
        </is>
      </c>
      <c r="N1849" s="142">
        <f>DATE(YEAR(G1849),MONTH(G1849),1)</f>
        <v/>
      </c>
      <c r="O1849" s="132">
        <f>IF(G1849&gt;$K$3,"Futuro","Atraso")</f>
        <v/>
      </c>
      <c r="P1849">
        <f>12*(YEAR(G1849)-YEAR($K$3))+(MONTH(G1849)-MONTH($K$3))</f>
        <v/>
      </c>
      <c r="Q1849" s="366">
        <f>IF(M1849="IBIRAPITANGA FASE 3",IF(O1849="Atraso",L1849,L1849/(1+$I$2)^P1849),IF(O1849="Atraso",L1849,L1849/(1+$I$1)^P1849))</f>
        <v/>
      </c>
      <c r="R1849">
        <f>IF(O1849="Atraso",$K$3-G1849,0)</f>
        <v/>
      </c>
      <c r="S1849">
        <f>IF(R1849&lt;=15,"Até 15",IF(R1849&lt;=30,"Entre 15 e 30",IF(R1849&lt;=60,"Entre 30 e 60",IF(R1849&lt;=90,"Entre 60 e 90",IF(R1849&lt;=120,"Entre 90 e 120",IF(R1849&lt;=150,"Entre 120 e 150",IF(R1849&lt;=180,"Entre 150 e 180","Superior a 180")))))))</f>
        <v/>
      </c>
    </row>
    <row r="1850">
      <c r="A1850" t="inlineStr">
        <is>
          <t>Q07L04</t>
        </is>
      </c>
      <c r="B1850" t="inlineStr">
        <is>
          <t>MARCIO DE LIMA CRUZATO</t>
        </is>
      </c>
      <c r="C1850" t="n">
        <v>1</v>
      </c>
      <c r="D1850" t="inlineStr">
        <is>
          <t>IPCA</t>
        </is>
      </c>
      <c r="E1850" t="n">
        <v>0.009488792934583046</v>
      </c>
      <c r="F1850" t="inlineStr">
        <is>
          <t>MENSAL</t>
        </is>
      </c>
      <c r="G1850" t="n">
        <v>45342</v>
      </c>
      <c r="H1850" t="n">
        <v>45342</v>
      </c>
      <c r="I1850" t="n">
        <v>71</v>
      </c>
      <c r="J1850" t="inlineStr">
        <is>
          <t>CARTEIRA</t>
        </is>
      </c>
      <c r="K1850" t="inlineStr">
        <is>
          <t>CONTRATO</t>
        </is>
      </c>
      <c r="L1850" t="n">
        <v>2420.75</v>
      </c>
      <c r="M1850" t="inlineStr">
        <is>
          <t>IBIRAPITANGA FASE 3</t>
        </is>
      </c>
      <c r="N1850" s="142">
        <f>DATE(YEAR(G1850),MONTH(G1850),1)</f>
        <v/>
      </c>
      <c r="O1850" s="132">
        <f>IF(G1850&gt;$K$3,"Futuro","Atraso")</f>
        <v/>
      </c>
      <c r="P1850">
        <f>12*(YEAR(G1850)-YEAR($K$3))+(MONTH(G1850)-MONTH($K$3))</f>
        <v/>
      </c>
      <c r="Q1850" s="366">
        <f>IF(M1850="IBIRAPITANGA FASE 3",IF(O1850="Atraso",L1850,L1850/(1+$I$2)^P1850),IF(O1850="Atraso",L1850,L1850/(1+$I$1)^P1850))</f>
        <v/>
      </c>
      <c r="R1850">
        <f>IF(O1850="Atraso",$K$3-G1850,0)</f>
        <v/>
      </c>
      <c r="S1850">
        <f>IF(R1850&lt;=15,"Até 15",IF(R1850&lt;=30,"Entre 15 e 30",IF(R1850&lt;=60,"Entre 30 e 60",IF(R1850&lt;=90,"Entre 60 e 90",IF(R1850&lt;=120,"Entre 90 e 120",IF(R1850&lt;=150,"Entre 120 e 150",IF(R1850&lt;=180,"Entre 150 e 180","Superior a 180")))))))</f>
        <v/>
      </c>
    </row>
    <row r="1851">
      <c r="A1851" t="inlineStr">
        <is>
          <t>Q07L04</t>
        </is>
      </c>
      <c r="B1851" t="inlineStr">
        <is>
          <t>MARCIO DE LIMA CRUZATO</t>
        </is>
      </c>
      <c r="C1851" t="n">
        <v>1</v>
      </c>
      <c r="D1851" t="inlineStr">
        <is>
          <t>IPCA</t>
        </is>
      </c>
      <c r="E1851" t="n">
        <v>0.009488792934583046</v>
      </c>
      <c r="F1851" t="inlineStr">
        <is>
          <t>MENSAL</t>
        </is>
      </c>
      <c r="G1851" t="n">
        <v>45371</v>
      </c>
      <c r="H1851" t="n">
        <v>45371</v>
      </c>
      <c r="I1851" t="n">
        <v>72</v>
      </c>
      <c r="J1851" t="inlineStr">
        <is>
          <t>CARTEIRA</t>
        </is>
      </c>
      <c r="K1851" t="inlineStr">
        <is>
          <t>CONTRATO</t>
        </is>
      </c>
      <c r="L1851" t="n">
        <v>2420.75</v>
      </c>
      <c r="M1851" t="inlineStr">
        <is>
          <t>IBIRAPITANGA FASE 3</t>
        </is>
      </c>
      <c r="N1851" s="142">
        <f>DATE(YEAR(G1851),MONTH(G1851),1)</f>
        <v/>
      </c>
      <c r="O1851" s="132">
        <f>IF(G1851&gt;$K$3,"Futuro","Atraso")</f>
        <v/>
      </c>
      <c r="P1851">
        <f>12*(YEAR(G1851)-YEAR($K$3))+(MONTH(G1851)-MONTH($K$3))</f>
        <v/>
      </c>
      <c r="Q1851" s="366">
        <f>IF(M1851="IBIRAPITANGA FASE 3",IF(O1851="Atraso",L1851,L1851/(1+$I$2)^P1851),IF(O1851="Atraso",L1851,L1851/(1+$I$1)^P1851))</f>
        <v/>
      </c>
      <c r="R1851">
        <f>IF(O1851="Atraso",$K$3-G1851,0)</f>
        <v/>
      </c>
      <c r="S1851">
        <f>IF(R1851&lt;=15,"Até 15",IF(R1851&lt;=30,"Entre 15 e 30",IF(R1851&lt;=60,"Entre 30 e 60",IF(R1851&lt;=90,"Entre 60 e 90",IF(R1851&lt;=120,"Entre 90 e 120",IF(R1851&lt;=150,"Entre 120 e 150",IF(R1851&lt;=180,"Entre 150 e 180","Superior a 180")))))))</f>
        <v/>
      </c>
    </row>
    <row r="1852">
      <c r="A1852" t="inlineStr">
        <is>
          <t>Q07L04</t>
        </is>
      </c>
      <c r="B1852" t="inlineStr">
        <is>
          <t>MARCIO DE LIMA CRUZATO</t>
        </is>
      </c>
      <c r="C1852" t="n">
        <v>1</v>
      </c>
      <c r="D1852" t="inlineStr">
        <is>
          <t>IPCA</t>
        </is>
      </c>
      <c r="E1852" t="n">
        <v>0.009488792934583046</v>
      </c>
      <c r="F1852" t="inlineStr">
        <is>
          <t>MENSAL</t>
        </is>
      </c>
      <c r="G1852" t="n">
        <v>45402</v>
      </c>
      <c r="H1852" t="n">
        <v>45402</v>
      </c>
      <c r="I1852" t="n">
        <v>73</v>
      </c>
      <c r="J1852" t="inlineStr">
        <is>
          <t>CARTEIRA</t>
        </is>
      </c>
      <c r="K1852" t="inlineStr">
        <is>
          <t>CONTRATO</t>
        </is>
      </c>
      <c r="L1852" t="n">
        <v>2420.75</v>
      </c>
      <c r="M1852" t="inlineStr">
        <is>
          <t>IBIRAPITANGA FASE 3</t>
        </is>
      </c>
      <c r="N1852" s="142">
        <f>DATE(YEAR(G1852),MONTH(G1852),1)</f>
        <v/>
      </c>
      <c r="O1852" s="132">
        <f>IF(G1852&gt;$K$3,"Futuro","Atraso")</f>
        <v/>
      </c>
      <c r="P1852">
        <f>12*(YEAR(G1852)-YEAR($K$3))+(MONTH(G1852)-MONTH($K$3))</f>
        <v/>
      </c>
      <c r="Q1852" s="366">
        <f>IF(M1852="IBIRAPITANGA FASE 3",IF(O1852="Atraso",L1852,L1852/(1+$I$2)^P1852),IF(O1852="Atraso",L1852,L1852/(1+$I$1)^P1852))</f>
        <v/>
      </c>
      <c r="R1852">
        <f>IF(O1852="Atraso",$K$3-G1852,0)</f>
        <v/>
      </c>
      <c r="S1852">
        <f>IF(R1852&lt;=15,"Até 15",IF(R1852&lt;=30,"Entre 15 e 30",IF(R1852&lt;=60,"Entre 30 e 60",IF(R1852&lt;=90,"Entre 60 e 90",IF(R1852&lt;=120,"Entre 90 e 120",IF(R1852&lt;=150,"Entre 120 e 150",IF(R1852&lt;=180,"Entre 150 e 180","Superior a 180")))))))</f>
        <v/>
      </c>
    </row>
    <row r="1853">
      <c r="A1853" t="inlineStr">
        <is>
          <t>Q07L04</t>
        </is>
      </c>
      <c r="B1853" t="inlineStr">
        <is>
          <t>MARCIO DE LIMA CRUZATO</t>
        </is>
      </c>
      <c r="C1853" t="n">
        <v>1</v>
      </c>
      <c r="D1853" t="inlineStr">
        <is>
          <t>IPCA</t>
        </is>
      </c>
      <c r="E1853" t="n">
        <v>0.009488792934583046</v>
      </c>
      <c r="F1853" t="inlineStr">
        <is>
          <t>MENSAL</t>
        </is>
      </c>
      <c r="G1853" t="n">
        <v>45432</v>
      </c>
      <c r="H1853" t="n">
        <v>45432</v>
      </c>
      <c r="I1853" t="n">
        <v>74</v>
      </c>
      <c r="J1853" t="inlineStr">
        <is>
          <t>CARTEIRA</t>
        </is>
      </c>
      <c r="K1853" t="inlineStr">
        <is>
          <t>CONTRATO</t>
        </is>
      </c>
      <c r="L1853" t="n">
        <v>2420.75</v>
      </c>
      <c r="M1853" t="inlineStr">
        <is>
          <t>IBIRAPITANGA FASE 3</t>
        </is>
      </c>
      <c r="N1853" s="142">
        <f>DATE(YEAR(G1853),MONTH(G1853),1)</f>
        <v/>
      </c>
      <c r="O1853" s="132">
        <f>IF(G1853&gt;$K$3,"Futuro","Atraso")</f>
        <v/>
      </c>
      <c r="P1853">
        <f>12*(YEAR(G1853)-YEAR($K$3))+(MONTH(G1853)-MONTH($K$3))</f>
        <v/>
      </c>
      <c r="Q1853" s="366">
        <f>IF(M1853="IBIRAPITANGA FASE 3",IF(O1853="Atraso",L1853,L1853/(1+$I$2)^P1853),IF(O1853="Atraso",L1853,L1853/(1+$I$1)^P1853))</f>
        <v/>
      </c>
      <c r="R1853">
        <f>IF(O1853="Atraso",$K$3-G1853,0)</f>
        <v/>
      </c>
      <c r="S1853">
        <f>IF(R1853&lt;=15,"Até 15",IF(R1853&lt;=30,"Entre 15 e 30",IF(R1853&lt;=60,"Entre 30 e 60",IF(R1853&lt;=90,"Entre 60 e 90",IF(R1853&lt;=120,"Entre 90 e 120",IF(R1853&lt;=150,"Entre 120 e 150",IF(R1853&lt;=180,"Entre 150 e 180","Superior a 180")))))))</f>
        <v/>
      </c>
    </row>
    <row r="1854">
      <c r="A1854" t="inlineStr">
        <is>
          <t>Q07L04</t>
        </is>
      </c>
      <c r="B1854" t="inlineStr">
        <is>
          <t>MARCIO DE LIMA CRUZATO</t>
        </is>
      </c>
      <c r="C1854" t="n">
        <v>1</v>
      </c>
      <c r="D1854" t="inlineStr">
        <is>
          <t>IPCA</t>
        </is>
      </c>
      <c r="E1854" t="n">
        <v>0.009488792934583046</v>
      </c>
      <c r="F1854" t="inlineStr">
        <is>
          <t>MENSAL</t>
        </is>
      </c>
      <c r="G1854" t="n">
        <v>45463</v>
      </c>
      <c r="H1854" t="n">
        <v>45463</v>
      </c>
      <c r="I1854" t="n">
        <v>75</v>
      </c>
      <c r="J1854" t="inlineStr">
        <is>
          <t>CARTEIRA</t>
        </is>
      </c>
      <c r="K1854" t="inlineStr">
        <is>
          <t>CONTRATO</t>
        </is>
      </c>
      <c r="L1854" t="n">
        <v>2420.75</v>
      </c>
      <c r="M1854" t="inlineStr">
        <is>
          <t>IBIRAPITANGA FASE 3</t>
        </is>
      </c>
      <c r="N1854" s="142">
        <f>DATE(YEAR(G1854),MONTH(G1854),1)</f>
        <v/>
      </c>
      <c r="O1854" s="132">
        <f>IF(G1854&gt;$K$3,"Futuro","Atraso")</f>
        <v/>
      </c>
      <c r="P1854">
        <f>12*(YEAR(G1854)-YEAR($K$3))+(MONTH(G1854)-MONTH($K$3))</f>
        <v/>
      </c>
      <c r="Q1854" s="366">
        <f>IF(M1854="IBIRAPITANGA FASE 3",IF(O1854="Atraso",L1854,L1854/(1+$I$2)^P1854),IF(O1854="Atraso",L1854,L1854/(1+$I$1)^P1854))</f>
        <v/>
      </c>
      <c r="R1854">
        <f>IF(O1854="Atraso",$K$3-G1854,0)</f>
        <v/>
      </c>
      <c r="S1854">
        <f>IF(R1854&lt;=15,"Até 15",IF(R1854&lt;=30,"Entre 15 e 30",IF(R1854&lt;=60,"Entre 30 e 60",IF(R1854&lt;=90,"Entre 60 e 90",IF(R1854&lt;=120,"Entre 90 e 120",IF(R1854&lt;=150,"Entre 120 e 150",IF(R1854&lt;=180,"Entre 150 e 180","Superior a 180")))))))</f>
        <v/>
      </c>
    </row>
    <row r="1855">
      <c r="A1855" t="inlineStr">
        <is>
          <t>Q07L04</t>
        </is>
      </c>
      <c r="B1855" t="inlineStr">
        <is>
          <t>MARCIO DE LIMA CRUZATO</t>
        </is>
      </c>
      <c r="C1855" t="n">
        <v>1</v>
      </c>
      <c r="D1855" t="inlineStr">
        <is>
          <t>IPCA</t>
        </is>
      </c>
      <c r="E1855" t="n">
        <v>0.009488792934583046</v>
      </c>
      <c r="F1855" t="inlineStr">
        <is>
          <t>MENSAL</t>
        </is>
      </c>
      <c r="G1855" t="n">
        <v>45493</v>
      </c>
      <c r="H1855" t="n">
        <v>45493</v>
      </c>
      <c r="I1855" t="n">
        <v>76</v>
      </c>
      <c r="J1855" t="inlineStr">
        <is>
          <t>CARTEIRA</t>
        </is>
      </c>
      <c r="K1855" t="inlineStr">
        <is>
          <t>CONTRATO</t>
        </is>
      </c>
      <c r="L1855" t="n">
        <v>2420.75</v>
      </c>
      <c r="M1855" t="inlineStr">
        <is>
          <t>IBIRAPITANGA FASE 3</t>
        </is>
      </c>
      <c r="N1855" s="142">
        <f>DATE(YEAR(G1855),MONTH(G1855),1)</f>
        <v/>
      </c>
      <c r="O1855" s="132">
        <f>IF(G1855&gt;$K$3,"Futuro","Atraso")</f>
        <v/>
      </c>
      <c r="P1855">
        <f>12*(YEAR(G1855)-YEAR($K$3))+(MONTH(G1855)-MONTH($K$3))</f>
        <v/>
      </c>
      <c r="Q1855" s="366">
        <f>IF(M1855="IBIRAPITANGA FASE 3",IF(O1855="Atraso",L1855,L1855/(1+$I$2)^P1855),IF(O1855="Atraso",L1855,L1855/(1+$I$1)^P1855))</f>
        <v/>
      </c>
      <c r="R1855">
        <f>IF(O1855="Atraso",$K$3-G1855,0)</f>
        <v/>
      </c>
      <c r="S1855">
        <f>IF(R1855&lt;=15,"Até 15",IF(R1855&lt;=30,"Entre 15 e 30",IF(R1855&lt;=60,"Entre 30 e 60",IF(R1855&lt;=90,"Entre 60 e 90",IF(R1855&lt;=120,"Entre 90 e 120",IF(R1855&lt;=150,"Entre 120 e 150",IF(R1855&lt;=180,"Entre 150 e 180","Superior a 180")))))))</f>
        <v/>
      </c>
    </row>
    <row r="1856">
      <c r="A1856" t="inlineStr">
        <is>
          <t>Q07L04</t>
        </is>
      </c>
      <c r="B1856" t="inlineStr">
        <is>
          <t>MARCIO DE LIMA CRUZATO</t>
        </is>
      </c>
      <c r="C1856" t="n">
        <v>1</v>
      </c>
      <c r="D1856" t="inlineStr">
        <is>
          <t>IPCA</t>
        </is>
      </c>
      <c r="E1856" t="n">
        <v>0.009488792934583046</v>
      </c>
      <c r="F1856" t="inlineStr">
        <is>
          <t>MENSAL</t>
        </is>
      </c>
      <c r="G1856" t="n">
        <v>45524</v>
      </c>
      <c r="H1856" t="n">
        <v>45524</v>
      </c>
      <c r="I1856" t="n">
        <v>77</v>
      </c>
      <c r="J1856" t="inlineStr">
        <is>
          <t>CARTEIRA</t>
        </is>
      </c>
      <c r="K1856" t="inlineStr">
        <is>
          <t>CONTRATO</t>
        </is>
      </c>
      <c r="L1856" t="n">
        <v>2420.75</v>
      </c>
      <c r="M1856" t="inlineStr">
        <is>
          <t>IBIRAPITANGA FASE 3</t>
        </is>
      </c>
      <c r="N1856" s="142">
        <f>DATE(YEAR(G1856),MONTH(G1856),1)</f>
        <v/>
      </c>
      <c r="O1856" s="132">
        <f>IF(G1856&gt;$K$3,"Futuro","Atraso")</f>
        <v/>
      </c>
      <c r="P1856">
        <f>12*(YEAR(G1856)-YEAR($K$3))+(MONTH(G1856)-MONTH($K$3))</f>
        <v/>
      </c>
      <c r="Q1856" s="366">
        <f>IF(M1856="IBIRAPITANGA FASE 3",IF(O1856="Atraso",L1856,L1856/(1+$I$2)^P1856),IF(O1856="Atraso",L1856,L1856/(1+$I$1)^P1856))</f>
        <v/>
      </c>
      <c r="R1856">
        <f>IF(O1856="Atraso",$K$3-G1856,0)</f>
        <v/>
      </c>
      <c r="S1856">
        <f>IF(R1856&lt;=15,"Até 15",IF(R1856&lt;=30,"Entre 15 e 30",IF(R1856&lt;=60,"Entre 30 e 60",IF(R1856&lt;=90,"Entre 60 e 90",IF(R1856&lt;=120,"Entre 90 e 120",IF(R1856&lt;=150,"Entre 120 e 150",IF(R1856&lt;=180,"Entre 150 e 180","Superior a 180")))))))</f>
        <v/>
      </c>
    </row>
    <row r="1857">
      <c r="A1857" t="inlineStr">
        <is>
          <t>Q07L04</t>
        </is>
      </c>
      <c r="B1857" t="inlineStr">
        <is>
          <t>MARCIO DE LIMA CRUZATO</t>
        </is>
      </c>
      <c r="C1857" t="n">
        <v>1</v>
      </c>
      <c r="D1857" t="inlineStr">
        <is>
          <t>IPCA</t>
        </is>
      </c>
      <c r="E1857" t="n">
        <v>0.009488792934583046</v>
      </c>
      <c r="F1857" t="inlineStr">
        <is>
          <t>MENSAL</t>
        </is>
      </c>
      <c r="G1857" t="n">
        <v>45555</v>
      </c>
      <c r="H1857" t="n">
        <v>45555</v>
      </c>
      <c r="I1857" t="n">
        <v>78</v>
      </c>
      <c r="J1857" t="inlineStr">
        <is>
          <t>CARTEIRA</t>
        </is>
      </c>
      <c r="K1857" t="inlineStr">
        <is>
          <t>CONTRATO</t>
        </is>
      </c>
      <c r="L1857" t="n">
        <v>2420.75</v>
      </c>
      <c r="M1857" t="inlineStr">
        <is>
          <t>IBIRAPITANGA FASE 3</t>
        </is>
      </c>
      <c r="N1857" s="142">
        <f>DATE(YEAR(G1857),MONTH(G1857),1)</f>
        <v/>
      </c>
      <c r="O1857" s="132">
        <f>IF(G1857&gt;$K$3,"Futuro","Atraso")</f>
        <v/>
      </c>
      <c r="P1857">
        <f>12*(YEAR(G1857)-YEAR($K$3))+(MONTH(G1857)-MONTH($K$3))</f>
        <v/>
      </c>
      <c r="Q1857" s="366">
        <f>IF(M1857="IBIRAPITANGA FASE 3",IF(O1857="Atraso",L1857,L1857/(1+$I$2)^P1857),IF(O1857="Atraso",L1857,L1857/(1+$I$1)^P1857))</f>
        <v/>
      </c>
      <c r="R1857">
        <f>IF(O1857="Atraso",$K$3-G1857,0)</f>
        <v/>
      </c>
      <c r="S1857">
        <f>IF(R1857&lt;=15,"Até 15",IF(R1857&lt;=30,"Entre 15 e 30",IF(R1857&lt;=60,"Entre 30 e 60",IF(R1857&lt;=90,"Entre 60 e 90",IF(R1857&lt;=120,"Entre 90 e 120",IF(R1857&lt;=150,"Entre 120 e 150",IF(R1857&lt;=180,"Entre 150 e 180","Superior a 180")))))))</f>
        <v/>
      </c>
    </row>
    <row r="1858">
      <c r="A1858" t="inlineStr">
        <is>
          <t>Q07L04</t>
        </is>
      </c>
      <c r="B1858" t="inlineStr">
        <is>
          <t>MARCIO DE LIMA CRUZATO</t>
        </is>
      </c>
      <c r="C1858" t="n">
        <v>1</v>
      </c>
      <c r="D1858" t="inlineStr">
        <is>
          <t>IPCA</t>
        </is>
      </c>
      <c r="E1858" t="n">
        <v>0.009488792934583046</v>
      </c>
      <c r="F1858" t="inlineStr">
        <is>
          <t>MENSAL</t>
        </is>
      </c>
      <c r="G1858" t="n">
        <v>45585</v>
      </c>
      <c r="H1858" t="n">
        <v>45585</v>
      </c>
      <c r="I1858" t="n">
        <v>79</v>
      </c>
      <c r="J1858" t="inlineStr">
        <is>
          <t>CARTEIRA</t>
        </is>
      </c>
      <c r="K1858" t="inlineStr">
        <is>
          <t>CONTRATO</t>
        </is>
      </c>
      <c r="L1858" t="n">
        <v>2420.75</v>
      </c>
      <c r="M1858" t="inlineStr">
        <is>
          <t>IBIRAPITANGA FASE 3</t>
        </is>
      </c>
      <c r="N1858" s="142">
        <f>DATE(YEAR(G1858),MONTH(G1858),1)</f>
        <v/>
      </c>
      <c r="O1858" s="132">
        <f>IF(G1858&gt;$K$3,"Futuro","Atraso")</f>
        <v/>
      </c>
      <c r="P1858">
        <f>12*(YEAR(G1858)-YEAR($K$3))+(MONTH(G1858)-MONTH($K$3))</f>
        <v/>
      </c>
      <c r="Q1858" s="366">
        <f>IF(M1858="IBIRAPITANGA FASE 3",IF(O1858="Atraso",L1858,L1858/(1+$I$2)^P1858),IF(O1858="Atraso",L1858,L1858/(1+$I$1)^P1858))</f>
        <v/>
      </c>
      <c r="R1858">
        <f>IF(O1858="Atraso",$K$3-G1858,0)</f>
        <v/>
      </c>
      <c r="S1858">
        <f>IF(R1858&lt;=15,"Até 15",IF(R1858&lt;=30,"Entre 15 e 30",IF(R1858&lt;=60,"Entre 30 e 60",IF(R1858&lt;=90,"Entre 60 e 90",IF(R1858&lt;=120,"Entre 90 e 120",IF(R1858&lt;=150,"Entre 120 e 150",IF(R1858&lt;=180,"Entre 150 e 180","Superior a 180")))))))</f>
        <v/>
      </c>
    </row>
    <row r="1859">
      <c r="A1859" t="inlineStr">
        <is>
          <t>Q07L04</t>
        </is>
      </c>
      <c r="B1859" t="inlineStr">
        <is>
          <t>MARCIO DE LIMA CRUZATO</t>
        </is>
      </c>
      <c r="C1859" t="n">
        <v>1</v>
      </c>
      <c r="D1859" t="inlineStr">
        <is>
          <t>IPCA</t>
        </is>
      </c>
      <c r="E1859" t="n">
        <v>0.009488792934583046</v>
      </c>
      <c r="F1859" t="inlineStr">
        <is>
          <t>MENSAL</t>
        </is>
      </c>
      <c r="G1859" t="n">
        <v>45616</v>
      </c>
      <c r="H1859" t="n">
        <v>45616</v>
      </c>
      <c r="I1859" t="n">
        <v>80</v>
      </c>
      <c r="J1859" t="inlineStr">
        <is>
          <t>CARTEIRA</t>
        </is>
      </c>
      <c r="K1859" t="inlineStr">
        <is>
          <t>CONTRATO</t>
        </is>
      </c>
      <c r="L1859" t="n">
        <v>2420.75</v>
      </c>
      <c r="M1859" t="inlineStr">
        <is>
          <t>IBIRAPITANGA FASE 3</t>
        </is>
      </c>
      <c r="N1859" s="142">
        <f>DATE(YEAR(G1859),MONTH(G1859),1)</f>
        <v/>
      </c>
      <c r="O1859" s="132">
        <f>IF(G1859&gt;$K$3,"Futuro","Atraso")</f>
        <v/>
      </c>
      <c r="P1859">
        <f>12*(YEAR(G1859)-YEAR($K$3))+(MONTH(G1859)-MONTH($K$3))</f>
        <v/>
      </c>
      <c r="Q1859" s="366">
        <f>IF(M1859="IBIRAPITANGA FASE 3",IF(O1859="Atraso",L1859,L1859/(1+$I$2)^P1859),IF(O1859="Atraso",L1859,L1859/(1+$I$1)^P1859))</f>
        <v/>
      </c>
      <c r="R1859">
        <f>IF(O1859="Atraso",$K$3-G1859,0)</f>
        <v/>
      </c>
      <c r="S1859">
        <f>IF(R1859&lt;=15,"Até 15",IF(R1859&lt;=30,"Entre 15 e 30",IF(R1859&lt;=60,"Entre 30 e 60",IF(R1859&lt;=90,"Entre 60 e 90",IF(R1859&lt;=120,"Entre 90 e 120",IF(R1859&lt;=150,"Entre 120 e 150",IF(R1859&lt;=180,"Entre 150 e 180","Superior a 180")))))))</f>
        <v/>
      </c>
    </row>
    <row r="1860">
      <c r="A1860" t="inlineStr">
        <is>
          <t>Q07L04</t>
        </is>
      </c>
      <c r="B1860" t="inlineStr">
        <is>
          <t>MARCIO DE LIMA CRUZATO</t>
        </is>
      </c>
      <c r="C1860" t="n">
        <v>1</v>
      </c>
      <c r="D1860" t="inlineStr">
        <is>
          <t>IPCA</t>
        </is>
      </c>
      <c r="E1860" t="n">
        <v>0.009488792934583046</v>
      </c>
      <c r="F1860" t="inlineStr">
        <is>
          <t>MENSAL</t>
        </is>
      </c>
      <c r="G1860" t="n">
        <v>45646</v>
      </c>
      <c r="H1860" t="n">
        <v>45646</v>
      </c>
      <c r="I1860" t="n">
        <v>81</v>
      </c>
      <c r="J1860" t="inlineStr">
        <is>
          <t>CARTEIRA</t>
        </is>
      </c>
      <c r="K1860" t="inlineStr">
        <is>
          <t>CONTRATO</t>
        </is>
      </c>
      <c r="L1860" t="n">
        <v>2420.75</v>
      </c>
      <c r="M1860" t="inlineStr">
        <is>
          <t>IBIRAPITANGA FASE 3</t>
        </is>
      </c>
      <c r="N1860" s="142">
        <f>DATE(YEAR(G1860),MONTH(G1860),1)</f>
        <v/>
      </c>
      <c r="O1860" s="132">
        <f>IF(G1860&gt;$K$3,"Futuro","Atraso")</f>
        <v/>
      </c>
      <c r="P1860">
        <f>12*(YEAR(G1860)-YEAR($K$3))+(MONTH(G1860)-MONTH($K$3))</f>
        <v/>
      </c>
      <c r="Q1860" s="366">
        <f>IF(M1860="IBIRAPITANGA FASE 3",IF(O1860="Atraso",L1860,L1860/(1+$I$2)^P1860),IF(O1860="Atraso",L1860,L1860/(1+$I$1)^P1860))</f>
        <v/>
      </c>
      <c r="R1860">
        <f>IF(O1860="Atraso",$K$3-G1860,0)</f>
        <v/>
      </c>
      <c r="S1860">
        <f>IF(R1860&lt;=15,"Até 15",IF(R1860&lt;=30,"Entre 15 e 30",IF(R1860&lt;=60,"Entre 30 e 60",IF(R1860&lt;=90,"Entre 60 e 90",IF(R1860&lt;=120,"Entre 90 e 120",IF(R1860&lt;=150,"Entre 120 e 150",IF(R1860&lt;=180,"Entre 150 e 180","Superior a 180")))))))</f>
        <v/>
      </c>
    </row>
    <row r="1861">
      <c r="A1861" t="inlineStr">
        <is>
          <t>Q07L04</t>
        </is>
      </c>
      <c r="B1861" t="inlineStr">
        <is>
          <t>MARCIO DE LIMA CRUZATO</t>
        </is>
      </c>
      <c r="C1861" t="n">
        <v>1</v>
      </c>
      <c r="D1861" t="inlineStr">
        <is>
          <t>IPCA</t>
        </is>
      </c>
      <c r="E1861" t="n">
        <v>0.009488792934583046</v>
      </c>
      <c r="F1861" t="inlineStr">
        <is>
          <t>MENSAL</t>
        </is>
      </c>
      <c r="G1861" t="n">
        <v>45677</v>
      </c>
      <c r="H1861" t="n">
        <v>45677</v>
      </c>
      <c r="I1861" t="n">
        <v>82</v>
      </c>
      <c r="J1861" t="inlineStr">
        <is>
          <t>CARTEIRA</t>
        </is>
      </c>
      <c r="K1861" t="inlineStr">
        <is>
          <t>CONTRATO</t>
        </is>
      </c>
      <c r="L1861" t="n">
        <v>2420.75</v>
      </c>
      <c r="M1861" t="inlineStr">
        <is>
          <t>IBIRAPITANGA FASE 3</t>
        </is>
      </c>
      <c r="N1861" s="142">
        <f>DATE(YEAR(G1861),MONTH(G1861),1)</f>
        <v/>
      </c>
      <c r="O1861" s="132">
        <f>IF(G1861&gt;$K$3,"Futuro","Atraso")</f>
        <v/>
      </c>
      <c r="P1861">
        <f>12*(YEAR(G1861)-YEAR($K$3))+(MONTH(G1861)-MONTH($K$3))</f>
        <v/>
      </c>
      <c r="Q1861" s="366">
        <f>IF(M1861="IBIRAPITANGA FASE 3",IF(O1861="Atraso",L1861,L1861/(1+$I$2)^P1861),IF(O1861="Atraso",L1861,L1861/(1+$I$1)^P1861))</f>
        <v/>
      </c>
      <c r="R1861">
        <f>IF(O1861="Atraso",$K$3-G1861,0)</f>
        <v/>
      </c>
      <c r="S1861">
        <f>IF(R1861&lt;=15,"Até 15",IF(R1861&lt;=30,"Entre 15 e 30",IF(R1861&lt;=60,"Entre 30 e 60",IF(R1861&lt;=90,"Entre 60 e 90",IF(R1861&lt;=120,"Entre 90 e 120",IF(R1861&lt;=150,"Entre 120 e 150",IF(R1861&lt;=180,"Entre 150 e 180","Superior a 180")))))))</f>
        <v/>
      </c>
    </row>
    <row r="1862">
      <c r="A1862" t="inlineStr">
        <is>
          <t>Q07L04</t>
        </is>
      </c>
      <c r="B1862" t="inlineStr">
        <is>
          <t>MARCIO DE LIMA CRUZATO</t>
        </is>
      </c>
      <c r="C1862" t="n">
        <v>1</v>
      </c>
      <c r="D1862" t="inlineStr">
        <is>
          <t>IPCA</t>
        </is>
      </c>
      <c r="E1862" t="n">
        <v>0.009488792934583046</v>
      </c>
      <c r="F1862" t="inlineStr">
        <is>
          <t>MENSAL</t>
        </is>
      </c>
      <c r="G1862" t="n">
        <v>45708</v>
      </c>
      <c r="H1862" t="n">
        <v>45708</v>
      </c>
      <c r="I1862" t="n">
        <v>83</v>
      </c>
      <c r="J1862" t="inlineStr">
        <is>
          <t>CARTEIRA</t>
        </is>
      </c>
      <c r="K1862" t="inlineStr">
        <is>
          <t>CONTRATO</t>
        </is>
      </c>
      <c r="L1862" t="n">
        <v>2420.75</v>
      </c>
      <c r="M1862" t="inlineStr">
        <is>
          <t>IBIRAPITANGA FASE 3</t>
        </is>
      </c>
      <c r="N1862" s="142">
        <f>DATE(YEAR(G1862),MONTH(G1862),1)</f>
        <v/>
      </c>
      <c r="O1862" s="132">
        <f>IF(G1862&gt;$K$3,"Futuro","Atraso")</f>
        <v/>
      </c>
      <c r="P1862">
        <f>12*(YEAR(G1862)-YEAR($K$3))+(MONTH(G1862)-MONTH($K$3))</f>
        <v/>
      </c>
      <c r="Q1862" s="366">
        <f>IF(M1862="IBIRAPITANGA FASE 3",IF(O1862="Atraso",L1862,L1862/(1+$I$2)^P1862),IF(O1862="Atraso",L1862,L1862/(1+$I$1)^P1862))</f>
        <v/>
      </c>
      <c r="R1862">
        <f>IF(O1862="Atraso",$K$3-G1862,0)</f>
        <v/>
      </c>
      <c r="S1862">
        <f>IF(R1862&lt;=15,"Até 15",IF(R1862&lt;=30,"Entre 15 e 30",IF(R1862&lt;=60,"Entre 30 e 60",IF(R1862&lt;=90,"Entre 60 e 90",IF(R1862&lt;=120,"Entre 90 e 120",IF(R1862&lt;=150,"Entre 120 e 150",IF(R1862&lt;=180,"Entre 150 e 180","Superior a 180")))))))</f>
        <v/>
      </c>
    </row>
    <row r="1863">
      <c r="A1863" t="inlineStr">
        <is>
          <t>Q07L04</t>
        </is>
      </c>
      <c r="B1863" t="inlineStr">
        <is>
          <t>MARCIO DE LIMA CRUZATO</t>
        </is>
      </c>
      <c r="C1863" t="n">
        <v>1</v>
      </c>
      <c r="D1863" t="inlineStr">
        <is>
          <t>IPCA</t>
        </is>
      </c>
      <c r="E1863" t="n">
        <v>0.009488792934583046</v>
      </c>
      <c r="F1863" t="inlineStr">
        <is>
          <t>MENSAL</t>
        </is>
      </c>
      <c r="G1863" t="n">
        <v>45736</v>
      </c>
      <c r="H1863" t="n">
        <v>45736</v>
      </c>
      <c r="I1863" t="n">
        <v>84</v>
      </c>
      <c r="J1863" t="inlineStr">
        <is>
          <t>CARTEIRA</t>
        </is>
      </c>
      <c r="K1863" t="inlineStr">
        <is>
          <t>CONTRATO</t>
        </is>
      </c>
      <c r="L1863" t="n">
        <v>2420.75</v>
      </c>
      <c r="M1863" t="inlineStr">
        <is>
          <t>IBIRAPITANGA FASE 3</t>
        </is>
      </c>
      <c r="N1863" s="142">
        <f>DATE(YEAR(G1863),MONTH(G1863),1)</f>
        <v/>
      </c>
      <c r="O1863" s="132">
        <f>IF(G1863&gt;$K$3,"Futuro","Atraso")</f>
        <v/>
      </c>
      <c r="P1863">
        <f>12*(YEAR(G1863)-YEAR($K$3))+(MONTH(G1863)-MONTH($K$3))</f>
        <v/>
      </c>
      <c r="Q1863" s="366">
        <f>IF(M1863="IBIRAPITANGA FASE 3",IF(O1863="Atraso",L1863,L1863/(1+$I$2)^P1863),IF(O1863="Atraso",L1863,L1863/(1+$I$1)^P1863))</f>
        <v/>
      </c>
      <c r="R1863">
        <f>IF(O1863="Atraso",$K$3-G1863,0)</f>
        <v/>
      </c>
      <c r="S1863">
        <f>IF(R1863&lt;=15,"Até 15",IF(R1863&lt;=30,"Entre 15 e 30",IF(R1863&lt;=60,"Entre 30 e 60",IF(R1863&lt;=90,"Entre 60 e 90",IF(R1863&lt;=120,"Entre 90 e 120",IF(R1863&lt;=150,"Entre 120 e 150",IF(R1863&lt;=180,"Entre 150 e 180","Superior a 180")))))))</f>
        <v/>
      </c>
    </row>
    <row r="1864">
      <c r="A1864" t="inlineStr">
        <is>
          <t>Q07L04</t>
        </is>
      </c>
      <c r="B1864" t="inlineStr">
        <is>
          <t>MARCIO DE LIMA CRUZATO</t>
        </is>
      </c>
      <c r="C1864" t="n">
        <v>1</v>
      </c>
      <c r="D1864" t="inlineStr">
        <is>
          <t>IPCA</t>
        </is>
      </c>
      <c r="E1864" t="n">
        <v>0.009488792934583046</v>
      </c>
      <c r="F1864" t="inlineStr">
        <is>
          <t>MENSAL</t>
        </is>
      </c>
      <c r="G1864" t="n">
        <v>45767</v>
      </c>
      <c r="H1864" t="n">
        <v>45767</v>
      </c>
      <c r="I1864" t="n">
        <v>85</v>
      </c>
      <c r="J1864" t="inlineStr">
        <is>
          <t>CARTEIRA</t>
        </is>
      </c>
      <c r="K1864" t="inlineStr">
        <is>
          <t>CONTRATO</t>
        </is>
      </c>
      <c r="L1864" t="n">
        <v>2420.75</v>
      </c>
      <c r="M1864" t="inlineStr">
        <is>
          <t>IBIRAPITANGA FASE 3</t>
        </is>
      </c>
      <c r="N1864" s="142">
        <f>DATE(YEAR(G1864),MONTH(G1864),1)</f>
        <v/>
      </c>
      <c r="O1864" s="132">
        <f>IF(G1864&gt;$K$3,"Futuro","Atraso")</f>
        <v/>
      </c>
      <c r="P1864">
        <f>12*(YEAR(G1864)-YEAR($K$3))+(MONTH(G1864)-MONTH($K$3))</f>
        <v/>
      </c>
      <c r="Q1864" s="366">
        <f>IF(M1864="IBIRAPITANGA FASE 3",IF(O1864="Atraso",L1864,L1864/(1+$I$2)^P1864),IF(O1864="Atraso",L1864,L1864/(1+$I$1)^P1864))</f>
        <v/>
      </c>
      <c r="R1864">
        <f>IF(O1864="Atraso",$K$3-G1864,0)</f>
        <v/>
      </c>
      <c r="S1864">
        <f>IF(R1864&lt;=15,"Até 15",IF(R1864&lt;=30,"Entre 15 e 30",IF(R1864&lt;=60,"Entre 30 e 60",IF(R1864&lt;=90,"Entre 60 e 90",IF(R1864&lt;=120,"Entre 90 e 120",IF(R1864&lt;=150,"Entre 120 e 150",IF(R1864&lt;=180,"Entre 150 e 180","Superior a 180")))))))</f>
        <v/>
      </c>
    </row>
    <row r="1865">
      <c r="A1865" t="inlineStr">
        <is>
          <t>Q07L04</t>
        </is>
      </c>
      <c r="B1865" t="inlineStr">
        <is>
          <t>MARCIO DE LIMA CRUZATO</t>
        </is>
      </c>
      <c r="C1865" t="n">
        <v>1</v>
      </c>
      <c r="D1865" t="inlineStr">
        <is>
          <t>IPCA</t>
        </is>
      </c>
      <c r="E1865" t="n">
        <v>0.009488792934583046</v>
      </c>
      <c r="F1865" t="inlineStr">
        <is>
          <t>MENSAL</t>
        </is>
      </c>
      <c r="G1865" t="n">
        <v>45797</v>
      </c>
      <c r="H1865" t="n">
        <v>45797</v>
      </c>
      <c r="I1865" t="n">
        <v>86</v>
      </c>
      <c r="J1865" t="inlineStr">
        <is>
          <t>CARTEIRA</t>
        </is>
      </c>
      <c r="K1865" t="inlineStr">
        <is>
          <t>CONTRATO</t>
        </is>
      </c>
      <c r="L1865" t="n">
        <v>2420.75</v>
      </c>
      <c r="M1865" t="inlineStr">
        <is>
          <t>IBIRAPITANGA FASE 3</t>
        </is>
      </c>
      <c r="N1865" s="142">
        <f>DATE(YEAR(G1865),MONTH(G1865),1)</f>
        <v/>
      </c>
      <c r="O1865" s="132">
        <f>IF(G1865&gt;$K$3,"Futuro","Atraso")</f>
        <v/>
      </c>
      <c r="P1865">
        <f>12*(YEAR(G1865)-YEAR($K$3))+(MONTH(G1865)-MONTH($K$3))</f>
        <v/>
      </c>
      <c r="Q1865" s="366">
        <f>IF(M1865="IBIRAPITANGA FASE 3",IF(O1865="Atraso",L1865,L1865/(1+$I$2)^P1865),IF(O1865="Atraso",L1865,L1865/(1+$I$1)^P1865))</f>
        <v/>
      </c>
      <c r="R1865">
        <f>IF(O1865="Atraso",$K$3-G1865,0)</f>
        <v/>
      </c>
      <c r="S1865">
        <f>IF(R1865&lt;=15,"Até 15",IF(R1865&lt;=30,"Entre 15 e 30",IF(R1865&lt;=60,"Entre 30 e 60",IF(R1865&lt;=90,"Entre 60 e 90",IF(R1865&lt;=120,"Entre 90 e 120",IF(R1865&lt;=150,"Entre 120 e 150",IF(R1865&lt;=180,"Entre 150 e 180","Superior a 180")))))))</f>
        <v/>
      </c>
    </row>
    <row r="1866">
      <c r="A1866" t="inlineStr">
        <is>
          <t>Q07L04</t>
        </is>
      </c>
      <c r="B1866" t="inlineStr">
        <is>
          <t>MARCIO DE LIMA CRUZATO</t>
        </is>
      </c>
      <c r="C1866" t="n">
        <v>1</v>
      </c>
      <c r="D1866" t="inlineStr">
        <is>
          <t>IPCA</t>
        </is>
      </c>
      <c r="E1866" t="n">
        <v>0.009488792934583046</v>
      </c>
      <c r="F1866" t="inlineStr">
        <is>
          <t>MENSAL</t>
        </is>
      </c>
      <c r="G1866" t="n">
        <v>45828</v>
      </c>
      <c r="H1866" t="n">
        <v>45828</v>
      </c>
      <c r="I1866" t="n">
        <v>87</v>
      </c>
      <c r="J1866" t="inlineStr">
        <is>
          <t>CARTEIRA</t>
        </is>
      </c>
      <c r="K1866" t="inlineStr">
        <is>
          <t>CONTRATO</t>
        </is>
      </c>
      <c r="L1866" t="n">
        <v>2420.75</v>
      </c>
      <c r="M1866" t="inlineStr">
        <is>
          <t>IBIRAPITANGA FASE 3</t>
        </is>
      </c>
      <c r="N1866" s="142">
        <f>DATE(YEAR(G1866),MONTH(G1866),1)</f>
        <v/>
      </c>
      <c r="O1866" s="132">
        <f>IF(G1866&gt;$K$3,"Futuro","Atraso")</f>
        <v/>
      </c>
      <c r="P1866">
        <f>12*(YEAR(G1866)-YEAR($K$3))+(MONTH(G1866)-MONTH($K$3))</f>
        <v/>
      </c>
      <c r="Q1866" s="366">
        <f>IF(M1866="IBIRAPITANGA FASE 3",IF(O1866="Atraso",L1866,L1866/(1+$I$2)^P1866),IF(O1866="Atraso",L1866,L1866/(1+$I$1)^P1866))</f>
        <v/>
      </c>
      <c r="R1866">
        <f>IF(O1866="Atraso",$K$3-G1866,0)</f>
        <v/>
      </c>
      <c r="S1866">
        <f>IF(R1866&lt;=15,"Até 15",IF(R1866&lt;=30,"Entre 15 e 30",IF(R1866&lt;=60,"Entre 30 e 60",IF(R1866&lt;=90,"Entre 60 e 90",IF(R1866&lt;=120,"Entre 90 e 120",IF(R1866&lt;=150,"Entre 120 e 150",IF(R1866&lt;=180,"Entre 150 e 180","Superior a 180")))))))</f>
        <v/>
      </c>
    </row>
    <row r="1867">
      <c r="A1867" t="inlineStr">
        <is>
          <t>Q07L04</t>
        </is>
      </c>
      <c r="B1867" t="inlineStr">
        <is>
          <t>MARCIO DE LIMA CRUZATO</t>
        </is>
      </c>
      <c r="C1867" t="n">
        <v>1</v>
      </c>
      <c r="D1867" t="inlineStr">
        <is>
          <t>IPCA</t>
        </is>
      </c>
      <c r="E1867" t="n">
        <v>0.009488792934583046</v>
      </c>
      <c r="F1867" t="inlineStr">
        <is>
          <t>MENSAL</t>
        </is>
      </c>
      <c r="G1867" t="n">
        <v>45858</v>
      </c>
      <c r="H1867" t="n">
        <v>45858</v>
      </c>
      <c r="I1867" t="n">
        <v>88</v>
      </c>
      <c r="J1867" t="inlineStr">
        <is>
          <t>CARTEIRA</t>
        </is>
      </c>
      <c r="K1867" t="inlineStr">
        <is>
          <t>CONTRATO</t>
        </is>
      </c>
      <c r="L1867" t="n">
        <v>2420.75</v>
      </c>
      <c r="M1867" t="inlineStr">
        <is>
          <t>IBIRAPITANGA FASE 3</t>
        </is>
      </c>
      <c r="N1867" s="142">
        <f>DATE(YEAR(G1867),MONTH(G1867),1)</f>
        <v/>
      </c>
      <c r="O1867" s="132">
        <f>IF(G1867&gt;$K$3,"Futuro","Atraso")</f>
        <v/>
      </c>
      <c r="P1867">
        <f>12*(YEAR(G1867)-YEAR($K$3))+(MONTH(G1867)-MONTH($K$3))</f>
        <v/>
      </c>
      <c r="Q1867" s="366">
        <f>IF(M1867="IBIRAPITANGA FASE 3",IF(O1867="Atraso",L1867,L1867/(1+$I$2)^P1867),IF(O1867="Atraso",L1867,L1867/(1+$I$1)^P1867))</f>
        <v/>
      </c>
      <c r="R1867">
        <f>IF(O1867="Atraso",$K$3-G1867,0)</f>
        <v/>
      </c>
      <c r="S1867">
        <f>IF(R1867&lt;=15,"Até 15",IF(R1867&lt;=30,"Entre 15 e 30",IF(R1867&lt;=60,"Entre 30 e 60",IF(R1867&lt;=90,"Entre 60 e 90",IF(R1867&lt;=120,"Entre 90 e 120",IF(R1867&lt;=150,"Entre 120 e 150",IF(R1867&lt;=180,"Entre 150 e 180","Superior a 180")))))))</f>
        <v/>
      </c>
    </row>
    <row r="1868">
      <c r="A1868" t="inlineStr">
        <is>
          <t>Q07L04</t>
        </is>
      </c>
      <c r="B1868" t="inlineStr">
        <is>
          <t>MARCIO DE LIMA CRUZATO</t>
        </is>
      </c>
      <c r="C1868" t="n">
        <v>1</v>
      </c>
      <c r="D1868" t="inlineStr">
        <is>
          <t>IPCA</t>
        </is>
      </c>
      <c r="E1868" t="n">
        <v>0.009488792934583046</v>
      </c>
      <c r="F1868" t="inlineStr">
        <is>
          <t>MENSAL</t>
        </is>
      </c>
      <c r="G1868" t="n">
        <v>45889</v>
      </c>
      <c r="H1868" t="n">
        <v>45889</v>
      </c>
      <c r="I1868" t="n">
        <v>89</v>
      </c>
      <c r="J1868" t="inlineStr">
        <is>
          <t>CARTEIRA</t>
        </is>
      </c>
      <c r="K1868" t="inlineStr">
        <is>
          <t>CONTRATO</t>
        </is>
      </c>
      <c r="L1868" t="n">
        <v>2420.75</v>
      </c>
      <c r="M1868" t="inlineStr">
        <is>
          <t>IBIRAPITANGA FASE 3</t>
        </is>
      </c>
      <c r="N1868" s="142">
        <f>DATE(YEAR(G1868),MONTH(G1868),1)</f>
        <v/>
      </c>
      <c r="O1868" s="132">
        <f>IF(G1868&gt;$K$3,"Futuro","Atraso")</f>
        <v/>
      </c>
      <c r="P1868">
        <f>12*(YEAR(G1868)-YEAR($K$3))+(MONTH(G1868)-MONTH($K$3))</f>
        <v/>
      </c>
      <c r="Q1868" s="366">
        <f>IF(M1868="IBIRAPITANGA FASE 3",IF(O1868="Atraso",L1868,L1868/(1+$I$2)^P1868),IF(O1868="Atraso",L1868,L1868/(1+$I$1)^P1868))</f>
        <v/>
      </c>
      <c r="R1868">
        <f>IF(O1868="Atraso",$K$3-G1868,0)</f>
        <v/>
      </c>
      <c r="S1868">
        <f>IF(R1868&lt;=15,"Até 15",IF(R1868&lt;=30,"Entre 15 e 30",IF(R1868&lt;=60,"Entre 30 e 60",IF(R1868&lt;=90,"Entre 60 e 90",IF(R1868&lt;=120,"Entre 90 e 120",IF(R1868&lt;=150,"Entre 120 e 150",IF(R1868&lt;=180,"Entre 150 e 180","Superior a 180")))))))</f>
        <v/>
      </c>
    </row>
    <row r="1869">
      <c r="A1869" t="inlineStr">
        <is>
          <t>Q07L04</t>
        </is>
      </c>
      <c r="B1869" t="inlineStr">
        <is>
          <t>MARCIO DE LIMA CRUZATO</t>
        </is>
      </c>
      <c r="C1869" t="n">
        <v>1</v>
      </c>
      <c r="D1869" t="inlineStr">
        <is>
          <t>IPCA</t>
        </is>
      </c>
      <c r="E1869" t="n">
        <v>0.009488792934583046</v>
      </c>
      <c r="F1869" t="inlineStr">
        <is>
          <t>MENSAL</t>
        </is>
      </c>
      <c r="G1869" t="n">
        <v>45920</v>
      </c>
      <c r="H1869" t="n">
        <v>45920</v>
      </c>
      <c r="I1869" t="n">
        <v>90</v>
      </c>
      <c r="J1869" t="inlineStr">
        <is>
          <t>CARTEIRA</t>
        </is>
      </c>
      <c r="K1869" t="inlineStr">
        <is>
          <t>CONTRATO</t>
        </is>
      </c>
      <c r="L1869" t="n">
        <v>2420.75</v>
      </c>
      <c r="M1869" t="inlineStr">
        <is>
          <t>IBIRAPITANGA FASE 3</t>
        </is>
      </c>
      <c r="N1869" s="142">
        <f>DATE(YEAR(G1869),MONTH(G1869),1)</f>
        <v/>
      </c>
      <c r="O1869" s="132">
        <f>IF(G1869&gt;$K$3,"Futuro","Atraso")</f>
        <v/>
      </c>
      <c r="P1869">
        <f>12*(YEAR(G1869)-YEAR($K$3))+(MONTH(G1869)-MONTH($K$3))</f>
        <v/>
      </c>
      <c r="Q1869" s="366">
        <f>IF(M1869="IBIRAPITANGA FASE 3",IF(O1869="Atraso",L1869,L1869/(1+$I$2)^P1869),IF(O1869="Atraso",L1869,L1869/(1+$I$1)^P1869))</f>
        <v/>
      </c>
      <c r="R1869">
        <f>IF(O1869="Atraso",$K$3-G1869,0)</f>
        <v/>
      </c>
      <c r="S1869">
        <f>IF(R1869&lt;=15,"Até 15",IF(R1869&lt;=30,"Entre 15 e 30",IF(R1869&lt;=60,"Entre 30 e 60",IF(R1869&lt;=90,"Entre 60 e 90",IF(R1869&lt;=120,"Entre 90 e 120",IF(R1869&lt;=150,"Entre 120 e 150",IF(R1869&lt;=180,"Entre 150 e 180","Superior a 180")))))))</f>
        <v/>
      </c>
    </row>
    <row r="1870">
      <c r="A1870" t="inlineStr">
        <is>
          <t>Q07L04</t>
        </is>
      </c>
      <c r="B1870" t="inlineStr">
        <is>
          <t>MARCIO DE LIMA CRUZATO</t>
        </is>
      </c>
      <c r="C1870" t="n">
        <v>1</v>
      </c>
      <c r="D1870" t="inlineStr">
        <is>
          <t>IPCA</t>
        </is>
      </c>
      <c r="E1870" t="n">
        <v>0.009488792934583046</v>
      </c>
      <c r="F1870" t="inlineStr">
        <is>
          <t>MENSAL</t>
        </is>
      </c>
      <c r="G1870" t="n">
        <v>45950</v>
      </c>
      <c r="H1870" t="n">
        <v>45950</v>
      </c>
      <c r="I1870" t="n">
        <v>91</v>
      </c>
      <c r="J1870" t="inlineStr">
        <is>
          <t>CARTEIRA</t>
        </is>
      </c>
      <c r="K1870" t="inlineStr">
        <is>
          <t>CONTRATO</t>
        </is>
      </c>
      <c r="L1870" t="n">
        <v>2420.75</v>
      </c>
      <c r="M1870" t="inlineStr">
        <is>
          <t>IBIRAPITANGA FASE 3</t>
        </is>
      </c>
      <c r="N1870" s="142">
        <f>DATE(YEAR(G1870),MONTH(G1870),1)</f>
        <v/>
      </c>
      <c r="O1870" s="132">
        <f>IF(G1870&gt;$K$3,"Futuro","Atraso")</f>
        <v/>
      </c>
      <c r="P1870">
        <f>12*(YEAR(G1870)-YEAR($K$3))+(MONTH(G1870)-MONTH($K$3))</f>
        <v/>
      </c>
      <c r="Q1870" s="366">
        <f>IF(M1870="IBIRAPITANGA FASE 3",IF(O1870="Atraso",L1870,L1870/(1+$I$2)^P1870),IF(O1870="Atraso",L1870,L1870/(1+$I$1)^P1870))</f>
        <v/>
      </c>
      <c r="R1870">
        <f>IF(O1870="Atraso",$K$3-G1870,0)</f>
        <v/>
      </c>
      <c r="S1870">
        <f>IF(R1870&lt;=15,"Até 15",IF(R1870&lt;=30,"Entre 15 e 30",IF(R1870&lt;=60,"Entre 30 e 60",IF(R1870&lt;=90,"Entre 60 e 90",IF(R1870&lt;=120,"Entre 90 e 120",IF(R1870&lt;=150,"Entre 120 e 150",IF(R1870&lt;=180,"Entre 150 e 180","Superior a 180")))))))</f>
        <v/>
      </c>
    </row>
    <row r="1871">
      <c r="A1871" t="inlineStr">
        <is>
          <t>Q07L04</t>
        </is>
      </c>
      <c r="B1871" t="inlineStr">
        <is>
          <t>MARCIO DE LIMA CRUZATO</t>
        </is>
      </c>
      <c r="C1871" t="n">
        <v>1</v>
      </c>
      <c r="D1871" t="inlineStr">
        <is>
          <t>IPCA</t>
        </is>
      </c>
      <c r="E1871" t="n">
        <v>0.009488792934583046</v>
      </c>
      <c r="F1871" t="inlineStr">
        <is>
          <t>MENSAL</t>
        </is>
      </c>
      <c r="G1871" t="n">
        <v>45981</v>
      </c>
      <c r="H1871" t="n">
        <v>45981</v>
      </c>
      <c r="I1871" t="n">
        <v>92</v>
      </c>
      <c r="J1871" t="inlineStr">
        <is>
          <t>CARTEIRA</t>
        </is>
      </c>
      <c r="K1871" t="inlineStr">
        <is>
          <t>CONTRATO</t>
        </is>
      </c>
      <c r="L1871" t="n">
        <v>2420.75</v>
      </c>
      <c r="M1871" t="inlineStr">
        <is>
          <t>IBIRAPITANGA FASE 3</t>
        </is>
      </c>
      <c r="N1871" s="142">
        <f>DATE(YEAR(G1871),MONTH(G1871),1)</f>
        <v/>
      </c>
      <c r="O1871" s="132">
        <f>IF(G1871&gt;$K$3,"Futuro","Atraso")</f>
        <v/>
      </c>
      <c r="P1871">
        <f>12*(YEAR(G1871)-YEAR($K$3))+(MONTH(G1871)-MONTH($K$3))</f>
        <v/>
      </c>
      <c r="Q1871" s="366">
        <f>IF(M1871="IBIRAPITANGA FASE 3",IF(O1871="Atraso",L1871,L1871/(1+$I$2)^P1871),IF(O1871="Atraso",L1871,L1871/(1+$I$1)^P1871))</f>
        <v/>
      </c>
      <c r="R1871">
        <f>IF(O1871="Atraso",$K$3-G1871,0)</f>
        <v/>
      </c>
      <c r="S1871">
        <f>IF(R1871&lt;=15,"Até 15",IF(R1871&lt;=30,"Entre 15 e 30",IF(R1871&lt;=60,"Entre 30 e 60",IF(R1871&lt;=90,"Entre 60 e 90",IF(R1871&lt;=120,"Entre 90 e 120",IF(R1871&lt;=150,"Entre 120 e 150",IF(R1871&lt;=180,"Entre 150 e 180","Superior a 180")))))))</f>
        <v/>
      </c>
    </row>
    <row r="1872">
      <c r="A1872" t="inlineStr">
        <is>
          <t>Q07L04</t>
        </is>
      </c>
      <c r="B1872" t="inlineStr">
        <is>
          <t>MARCIO DE LIMA CRUZATO</t>
        </is>
      </c>
      <c r="C1872" t="n">
        <v>1</v>
      </c>
      <c r="D1872" t="inlineStr">
        <is>
          <t>IPCA</t>
        </is>
      </c>
      <c r="E1872" t="n">
        <v>0.009488792934583046</v>
      </c>
      <c r="F1872" t="inlineStr">
        <is>
          <t>MENSAL</t>
        </is>
      </c>
      <c r="G1872" t="n">
        <v>46011</v>
      </c>
      <c r="H1872" t="n">
        <v>46011</v>
      </c>
      <c r="I1872" t="n">
        <v>93</v>
      </c>
      <c r="J1872" t="inlineStr">
        <is>
          <t>CARTEIRA</t>
        </is>
      </c>
      <c r="K1872" t="inlineStr">
        <is>
          <t>CONTRATO</t>
        </is>
      </c>
      <c r="L1872" t="n">
        <v>2420.75</v>
      </c>
      <c r="M1872" t="inlineStr">
        <is>
          <t>IBIRAPITANGA FASE 3</t>
        </is>
      </c>
      <c r="N1872" s="142">
        <f>DATE(YEAR(G1872),MONTH(G1872),1)</f>
        <v/>
      </c>
      <c r="O1872" s="132">
        <f>IF(G1872&gt;$K$3,"Futuro","Atraso")</f>
        <v/>
      </c>
      <c r="P1872">
        <f>12*(YEAR(G1872)-YEAR($K$3))+(MONTH(G1872)-MONTH($K$3))</f>
        <v/>
      </c>
      <c r="Q1872" s="366">
        <f>IF(M1872="IBIRAPITANGA FASE 3",IF(O1872="Atraso",L1872,L1872/(1+$I$2)^P1872),IF(O1872="Atraso",L1872,L1872/(1+$I$1)^P1872))</f>
        <v/>
      </c>
      <c r="R1872">
        <f>IF(O1872="Atraso",$K$3-G1872,0)</f>
        <v/>
      </c>
      <c r="S1872">
        <f>IF(R1872&lt;=15,"Até 15",IF(R1872&lt;=30,"Entre 15 e 30",IF(R1872&lt;=60,"Entre 30 e 60",IF(R1872&lt;=90,"Entre 60 e 90",IF(R1872&lt;=120,"Entre 90 e 120",IF(R1872&lt;=150,"Entre 120 e 150",IF(R1872&lt;=180,"Entre 150 e 180","Superior a 180")))))))</f>
        <v/>
      </c>
    </row>
    <row r="1873">
      <c r="A1873" t="inlineStr">
        <is>
          <t>Q07L04</t>
        </is>
      </c>
      <c r="B1873" t="inlineStr">
        <is>
          <t>MARCIO DE LIMA CRUZATO</t>
        </is>
      </c>
      <c r="C1873" t="n">
        <v>1</v>
      </c>
      <c r="D1873" t="inlineStr">
        <is>
          <t>IPCA</t>
        </is>
      </c>
      <c r="E1873" t="n">
        <v>0.009488792934583046</v>
      </c>
      <c r="F1873" t="inlineStr">
        <is>
          <t>MENSAL</t>
        </is>
      </c>
      <c r="G1873" t="n">
        <v>46042</v>
      </c>
      <c r="H1873" t="n">
        <v>46042</v>
      </c>
      <c r="I1873" t="n">
        <v>94</v>
      </c>
      <c r="J1873" t="inlineStr">
        <is>
          <t>CARTEIRA</t>
        </is>
      </c>
      <c r="K1873" t="inlineStr">
        <is>
          <t>CONTRATO</t>
        </is>
      </c>
      <c r="L1873" t="n">
        <v>2420.75</v>
      </c>
      <c r="M1873" t="inlineStr">
        <is>
          <t>IBIRAPITANGA FASE 3</t>
        </is>
      </c>
      <c r="N1873" s="142">
        <f>DATE(YEAR(G1873),MONTH(G1873),1)</f>
        <v/>
      </c>
      <c r="O1873" s="132">
        <f>IF(G1873&gt;$K$3,"Futuro","Atraso")</f>
        <v/>
      </c>
      <c r="P1873">
        <f>12*(YEAR(G1873)-YEAR($K$3))+(MONTH(G1873)-MONTH($K$3))</f>
        <v/>
      </c>
      <c r="Q1873" s="366">
        <f>IF(M1873="IBIRAPITANGA FASE 3",IF(O1873="Atraso",L1873,L1873/(1+$I$2)^P1873),IF(O1873="Atraso",L1873,L1873/(1+$I$1)^P1873))</f>
        <v/>
      </c>
      <c r="R1873">
        <f>IF(O1873="Atraso",$K$3-G1873,0)</f>
        <v/>
      </c>
      <c r="S1873">
        <f>IF(R1873&lt;=15,"Até 15",IF(R1873&lt;=30,"Entre 15 e 30",IF(R1873&lt;=60,"Entre 30 e 60",IF(R1873&lt;=90,"Entre 60 e 90",IF(R1873&lt;=120,"Entre 90 e 120",IF(R1873&lt;=150,"Entre 120 e 150",IF(R1873&lt;=180,"Entre 150 e 180","Superior a 180")))))))</f>
        <v/>
      </c>
    </row>
    <row r="1874">
      <c r="A1874" t="inlineStr">
        <is>
          <t>Q07L07</t>
        </is>
      </c>
      <c r="B1874" t="inlineStr">
        <is>
          <t>LEANDRO SAMUEL DE SOUZA LIMA</t>
        </is>
      </c>
      <c r="C1874" t="n">
        <v>1</v>
      </c>
      <c r="D1874" t="inlineStr">
        <is>
          <t>IPCA</t>
        </is>
      </c>
      <c r="E1874" t="n">
        <v>0.009488792934583046</v>
      </c>
      <c r="F1874" t="inlineStr">
        <is>
          <t>MENSAL</t>
        </is>
      </c>
      <c r="G1874" t="n">
        <v>43951</v>
      </c>
      <c r="H1874" t="n">
        <v>43951</v>
      </c>
      <c r="I1874" t="n">
        <v>8</v>
      </c>
      <c r="J1874" t="inlineStr">
        <is>
          <t>CARTEIRA</t>
        </is>
      </c>
      <c r="K1874" t="inlineStr">
        <is>
          <t>CONTRATO</t>
        </is>
      </c>
      <c r="L1874" t="n">
        <v>5871.72</v>
      </c>
      <c r="M1874" t="inlineStr">
        <is>
          <t>IBIRAPITANGA FASE 3</t>
        </is>
      </c>
      <c r="N1874" s="142">
        <f>DATE(YEAR(G1874),MONTH(G1874),1)</f>
        <v/>
      </c>
      <c r="O1874" s="132">
        <f>IF(G1874&gt;$K$3,"Futuro","Atraso")</f>
        <v/>
      </c>
      <c r="P1874">
        <f>12*(YEAR(G1874)-YEAR($K$3))+(MONTH(G1874)-MONTH($K$3))</f>
        <v/>
      </c>
      <c r="Q1874" s="366">
        <f>IF(M1874="IBIRAPITANGA FASE 3",IF(O1874="Atraso",L1874,L1874/(1+$I$2)^P1874),IF(O1874="Atraso",L1874,L1874/(1+$I$1)^P1874))</f>
        <v/>
      </c>
      <c r="R1874">
        <f>IF(O1874="Atraso",$K$3-G1874,0)</f>
        <v/>
      </c>
      <c r="S1874">
        <f>IF(R1874&lt;=15,"Até 15",IF(R1874&lt;=30,"Entre 15 e 30",IF(R1874&lt;=60,"Entre 30 e 60",IF(R1874&lt;=90,"Entre 60 e 90",IF(R1874&lt;=120,"Entre 90 e 120",IF(R1874&lt;=150,"Entre 120 e 150",IF(R1874&lt;=180,"Entre 150 e 180","Superior a 180")))))))</f>
        <v/>
      </c>
    </row>
    <row r="1875">
      <c r="A1875" t="inlineStr">
        <is>
          <t>Q07L07</t>
        </is>
      </c>
      <c r="B1875" t="inlineStr">
        <is>
          <t>LEANDRO SAMUEL DE SOUZA LIMA</t>
        </is>
      </c>
      <c r="C1875" t="n">
        <v>1</v>
      </c>
      <c r="D1875" t="inlineStr">
        <is>
          <t>IPCA</t>
        </is>
      </c>
      <c r="E1875" t="n">
        <v>0.009488792934583046</v>
      </c>
      <c r="F1875" t="inlineStr">
        <is>
          <t>MENSAL</t>
        </is>
      </c>
      <c r="G1875" t="n">
        <v>43981</v>
      </c>
      <c r="H1875" t="n">
        <v>43981</v>
      </c>
      <c r="I1875" t="n">
        <v>9</v>
      </c>
      <c r="J1875" t="inlineStr">
        <is>
          <t>CARTEIRA</t>
        </is>
      </c>
      <c r="K1875" t="inlineStr">
        <is>
          <t>CONTRATO</t>
        </is>
      </c>
      <c r="L1875" t="n">
        <v>5776.31</v>
      </c>
      <c r="M1875" t="inlineStr">
        <is>
          <t>IBIRAPITANGA FASE 3</t>
        </is>
      </c>
      <c r="N1875" s="142">
        <f>DATE(YEAR(G1875),MONTH(G1875),1)</f>
        <v/>
      </c>
      <c r="O1875" s="132">
        <f>IF(G1875&gt;$K$3,"Futuro","Atraso")</f>
        <v/>
      </c>
      <c r="P1875">
        <f>12*(YEAR(G1875)-YEAR($K$3))+(MONTH(G1875)-MONTH($K$3))</f>
        <v/>
      </c>
      <c r="Q1875" s="366">
        <f>IF(M1875="IBIRAPITANGA FASE 3",IF(O1875="Atraso",L1875,L1875/(1+$I$2)^P1875),IF(O1875="Atraso",L1875,L1875/(1+$I$1)^P1875))</f>
        <v/>
      </c>
      <c r="R1875">
        <f>IF(O1875="Atraso",$K$3-G1875,0)</f>
        <v/>
      </c>
      <c r="S1875">
        <f>IF(R1875&lt;=15,"Até 15",IF(R1875&lt;=30,"Entre 15 e 30",IF(R1875&lt;=60,"Entre 30 e 60",IF(R1875&lt;=90,"Entre 60 e 90",IF(R1875&lt;=120,"Entre 90 e 120",IF(R1875&lt;=150,"Entre 120 e 150",IF(R1875&lt;=180,"Entre 150 e 180","Superior a 180")))))))</f>
        <v/>
      </c>
    </row>
    <row r="1876">
      <c r="A1876" t="inlineStr">
        <is>
          <t>Q07L07</t>
        </is>
      </c>
      <c r="B1876" t="inlineStr">
        <is>
          <t>LEANDRO SAMUEL DE SOUZA LIMA</t>
        </is>
      </c>
      <c r="C1876" t="n">
        <v>1</v>
      </c>
      <c r="D1876" t="inlineStr">
        <is>
          <t>IPCA</t>
        </is>
      </c>
      <c r="E1876" t="n">
        <v>0.009488792934583046</v>
      </c>
      <c r="F1876" t="inlineStr">
        <is>
          <t>MENSAL</t>
        </is>
      </c>
      <c r="G1876" t="n">
        <v>44012</v>
      </c>
      <c r="H1876" t="n">
        <v>44012</v>
      </c>
      <c r="I1876" t="n">
        <v>10</v>
      </c>
      <c r="J1876" t="inlineStr">
        <is>
          <t>CARTEIRA</t>
        </is>
      </c>
      <c r="K1876" t="inlineStr">
        <is>
          <t>CONTRATO</t>
        </is>
      </c>
      <c r="L1876" t="n">
        <v>5680.85</v>
      </c>
      <c r="M1876" t="inlineStr">
        <is>
          <t>IBIRAPITANGA FASE 3</t>
        </is>
      </c>
      <c r="N1876" s="142">
        <f>DATE(YEAR(G1876),MONTH(G1876),1)</f>
        <v/>
      </c>
      <c r="O1876" s="132">
        <f>IF(G1876&gt;$K$3,"Futuro","Atraso")</f>
        <v/>
      </c>
      <c r="P1876">
        <f>12*(YEAR(G1876)-YEAR($K$3))+(MONTH(G1876)-MONTH($K$3))</f>
        <v/>
      </c>
      <c r="Q1876" s="366">
        <f>IF(M1876="IBIRAPITANGA FASE 3",IF(O1876="Atraso",L1876,L1876/(1+$I$2)^P1876),IF(O1876="Atraso",L1876,L1876/(1+$I$1)^P1876))</f>
        <v/>
      </c>
      <c r="R1876">
        <f>IF(O1876="Atraso",$K$3-G1876,0)</f>
        <v/>
      </c>
      <c r="S1876">
        <f>IF(R1876&lt;=15,"Até 15",IF(R1876&lt;=30,"Entre 15 e 30",IF(R1876&lt;=60,"Entre 30 e 60",IF(R1876&lt;=90,"Entre 60 e 90",IF(R1876&lt;=120,"Entre 90 e 120",IF(R1876&lt;=150,"Entre 120 e 150",IF(R1876&lt;=180,"Entre 150 e 180","Superior a 180")))))))</f>
        <v/>
      </c>
    </row>
    <row r="1877">
      <c r="A1877" t="inlineStr">
        <is>
          <t>Q07L07</t>
        </is>
      </c>
      <c r="B1877" t="inlineStr">
        <is>
          <t>LEANDRO SAMUEL DE SOUZA LIMA</t>
        </is>
      </c>
      <c r="C1877" t="n">
        <v>1</v>
      </c>
      <c r="D1877" t="inlineStr">
        <is>
          <t>IPCA</t>
        </is>
      </c>
      <c r="E1877" t="n">
        <v>0.009488792934583046</v>
      </c>
      <c r="F1877" t="inlineStr">
        <is>
          <t>MENSAL</t>
        </is>
      </c>
      <c r="G1877" t="n">
        <v>44042</v>
      </c>
      <c r="H1877" t="n">
        <v>44042</v>
      </c>
      <c r="I1877" t="n">
        <v>11</v>
      </c>
      <c r="J1877" t="inlineStr">
        <is>
          <t>CARTEIRA</t>
        </is>
      </c>
      <c r="K1877" t="inlineStr">
        <is>
          <t>CONTRATO</t>
        </is>
      </c>
      <c r="L1877" t="n">
        <v>5587.99</v>
      </c>
      <c r="M1877" t="inlineStr">
        <is>
          <t>IBIRAPITANGA FASE 3</t>
        </is>
      </c>
      <c r="N1877" s="142">
        <f>DATE(YEAR(G1877),MONTH(G1877),1)</f>
        <v/>
      </c>
      <c r="O1877" s="132">
        <f>IF(G1877&gt;$K$3,"Futuro","Atraso")</f>
        <v/>
      </c>
      <c r="P1877">
        <f>12*(YEAR(G1877)-YEAR($K$3))+(MONTH(G1877)-MONTH($K$3))</f>
        <v/>
      </c>
      <c r="Q1877" s="366">
        <f>IF(M1877="IBIRAPITANGA FASE 3",IF(O1877="Atraso",L1877,L1877/(1+$I$2)^P1877),IF(O1877="Atraso",L1877,L1877/(1+$I$1)^P1877))</f>
        <v/>
      </c>
      <c r="R1877">
        <f>IF(O1877="Atraso",$K$3-G1877,0)</f>
        <v/>
      </c>
      <c r="S1877">
        <f>IF(R1877&lt;=15,"Até 15",IF(R1877&lt;=30,"Entre 15 e 30",IF(R1877&lt;=60,"Entre 30 e 60",IF(R1877&lt;=90,"Entre 60 e 90",IF(R1877&lt;=120,"Entre 90 e 120",IF(R1877&lt;=150,"Entre 120 e 150",IF(R1877&lt;=180,"Entre 150 e 180","Superior a 180")))))))</f>
        <v/>
      </c>
    </row>
    <row r="1878">
      <c r="A1878" t="inlineStr">
        <is>
          <t>Q07L07</t>
        </is>
      </c>
      <c r="B1878" t="inlineStr">
        <is>
          <t>LEANDRO SAMUEL DE SOUZA LIMA</t>
        </is>
      </c>
      <c r="C1878" t="n">
        <v>1</v>
      </c>
      <c r="D1878" t="inlineStr">
        <is>
          <t>IPCA</t>
        </is>
      </c>
      <c r="E1878" t="n">
        <v>0.009488792934583046</v>
      </c>
      <c r="F1878" t="inlineStr">
        <is>
          <t>MENSAL</t>
        </is>
      </c>
      <c r="G1878" t="n">
        <v>44073</v>
      </c>
      <c r="H1878" t="n">
        <v>44073</v>
      </c>
      <c r="I1878" t="n">
        <v>12</v>
      </c>
      <c r="J1878" t="inlineStr">
        <is>
          <t>CARTEIRA</t>
        </is>
      </c>
      <c r="K1878" t="inlineStr">
        <is>
          <t>CONTRATO</t>
        </is>
      </c>
      <c r="L1878" t="n">
        <v>5495.07</v>
      </c>
      <c r="M1878" t="inlineStr">
        <is>
          <t>IBIRAPITANGA FASE 3</t>
        </is>
      </c>
      <c r="N1878" s="142">
        <f>DATE(YEAR(G1878),MONTH(G1878),1)</f>
        <v/>
      </c>
      <c r="O1878" s="132">
        <f>IF(G1878&gt;$K$3,"Futuro","Atraso")</f>
        <v/>
      </c>
      <c r="P1878">
        <f>12*(YEAR(G1878)-YEAR($K$3))+(MONTH(G1878)-MONTH($K$3))</f>
        <v/>
      </c>
      <c r="Q1878" s="366">
        <f>IF(M1878="IBIRAPITANGA FASE 3",IF(O1878="Atraso",L1878,L1878/(1+$I$2)^P1878),IF(O1878="Atraso",L1878,L1878/(1+$I$1)^P1878))</f>
        <v/>
      </c>
      <c r="R1878">
        <f>IF(O1878="Atraso",$K$3-G1878,0)</f>
        <v/>
      </c>
      <c r="S1878">
        <f>IF(R1878&lt;=15,"Até 15",IF(R1878&lt;=30,"Entre 15 e 30",IF(R1878&lt;=60,"Entre 30 e 60",IF(R1878&lt;=90,"Entre 60 e 90",IF(R1878&lt;=120,"Entre 90 e 120",IF(R1878&lt;=150,"Entre 120 e 150",IF(R1878&lt;=180,"Entre 150 e 180","Superior a 180")))))))</f>
        <v/>
      </c>
    </row>
    <row r="1879">
      <c r="A1879" t="inlineStr">
        <is>
          <t>Q07L07</t>
        </is>
      </c>
      <c r="B1879" t="inlineStr">
        <is>
          <t>LEANDRO SAMUEL DE SOUZA LIMA</t>
        </is>
      </c>
      <c r="C1879" t="n">
        <v>1</v>
      </c>
      <c r="D1879" t="inlineStr">
        <is>
          <t>IPCA</t>
        </is>
      </c>
      <c r="E1879" t="n">
        <v>0.009488792934583046</v>
      </c>
      <c r="F1879" t="inlineStr">
        <is>
          <t>MENSAL</t>
        </is>
      </c>
      <c r="G1879" t="n">
        <v>44104</v>
      </c>
      <c r="H1879" t="n">
        <v>44104</v>
      </c>
      <c r="I1879" t="n">
        <v>13</v>
      </c>
      <c r="J1879" t="inlineStr">
        <is>
          <t>CARTEIRA</t>
        </is>
      </c>
      <c r="K1879" t="inlineStr">
        <is>
          <t>CONTRATO</t>
        </is>
      </c>
      <c r="L1879" t="n">
        <v>5403.39</v>
      </c>
      <c r="M1879" t="inlineStr">
        <is>
          <t>IBIRAPITANGA FASE 3</t>
        </is>
      </c>
      <c r="N1879" s="142">
        <f>DATE(YEAR(G1879),MONTH(G1879),1)</f>
        <v/>
      </c>
      <c r="O1879" s="132">
        <f>IF(G1879&gt;$K$3,"Futuro","Atraso")</f>
        <v/>
      </c>
      <c r="P1879">
        <f>12*(YEAR(G1879)-YEAR($K$3))+(MONTH(G1879)-MONTH($K$3))</f>
        <v/>
      </c>
      <c r="Q1879" s="366">
        <f>IF(M1879="IBIRAPITANGA FASE 3",IF(O1879="Atraso",L1879,L1879/(1+$I$2)^P1879),IF(O1879="Atraso",L1879,L1879/(1+$I$1)^P1879))</f>
        <v/>
      </c>
      <c r="R1879">
        <f>IF(O1879="Atraso",$K$3-G1879,0)</f>
        <v/>
      </c>
      <c r="S1879">
        <f>IF(R1879&lt;=15,"Até 15",IF(R1879&lt;=30,"Entre 15 e 30",IF(R1879&lt;=60,"Entre 30 e 60",IF(R1879&lt;=90,"Entre 60 e 90",IF(R1879&lt;=120,"Entre 90 e 120",IF(R1879&lt;=150,"Entre 120 e 150",IF(R1879&lt;=180,"Entre 150 e 180","Superior a 180")))))))</f>
        <v/>
      </c>
    </row>
    <row r="1880">
      <c r="A1880" t="inlineStr">
        <is>
          <t>Q07L07</t>
        </is>
      </c>
      <c r="B1880" t="inlineStr">
        <is>
          <t>LEANDRO SAMUEL DE SOUZA LIMA</t>
        </is>
      </c>
      <c r="C1880" t="n">
        <v>1</v>
      </c>
      <c r="D1880" t="inlineStr">
        <is>
          <t>IPCA</t>
        </is>
      </c>
      <c r="E1880" t="n">
        <v>0.009488792934583046</v>
      </c>
      <c r="F1880" t="inlineStr">
        <is>
          <t>MENSAL</t>
        </is>
      </c>
      <c r="G1880" t="n">
        <v>44134</v>
      </c>
      <c r="H1880" t="n">
        <v>44134</v>
      </c>
      <c r="I1880" t="n">
        <v>14</v>
      </c>
      <c r="J1880" t="inlineStr">
        <is>
          <t>CARTEIRA</t>
        </is>
      </c>
      <c r="K1880" t="inlineStr">
        <is>
          <t>CONTRATO</t>
        </is>
      </c>
      <c r="L1880" t="n">
        <v>5314.23</v>
      </c>
      <c r="M1880" t="inlineStr">
        <is>
          <t>IBIRAPITANGA FASE 3</t>
        </is>
      </c>
      <c r="N1880" s="142">
        <f>DATE(YEAR(G1880),MONTH(G1880),1)</f>
        <v/>
      </c>
      <c r="O1880" s="132">
        <f>IF(G1880&gt;$K$3,"Futuro","Atraso")</f>
        <v/>
      </c>
      <c r="P1880">
        <f>12*(YEAR(G1880)-YEAR($K$3))+(MONTH(G1880)-MONTH($K$3))</f>
        <v/>
      </c>
      <c r="Q1880" s="366">
        <f>IF(M1880="IBIRAPITANGA FASE 3",IF(O1880="Atraso",L1880,L1880/(1+$I$2)^P1880),IF(O1880="Atraso",L1880,L1880/(1+$I$1)^P1880))</f>
        <v/>
      </c>
      <c r="R1880">
        <f>IF(O1880="Atraso",$K$3-G1880,0)</f>
        <v/>
      </c>
      <c r="S1880">
        <f>IF(R1880&lt;=15,"Até 15",IF(R1880&lt;=30,"Entre 15 e 30",IF(R1880&lt;=60,"Entre 30 e 60",IF(R1880&lt;=90,"Entre 60 e 90",IF(R1880&lt;=120,"Entre 90 e 120",IF(R1880&lt;=150,"Entre 120 e 150",IF(R1880&lt;=180,"Entre 150 e 180","Superior a 180")))))))</f>
        <v/>
      </c>
    </row>
    <row r="1881">
      <c r="A1881" t="inlineStr">
        <is>
          <t>Q07L07</t>
        </is>
      </c>
      <c r="B1881" t="inlineStr">
        <is>
          <t>LEANDRO SAMUEL DE SOUZA LIMA</t>
        </is>
      </c>
      <c r="C1881" t="n">
        <v>1</v>
      </c>
      <c r="D1881" t="inlineStr">
        <is>
          <t>IPCA</t>
        </is>
      </c>
      <c r="E1881" t="n">
        <v>0.009488792934583046</v>
      </c>
      <c r="F1881" t="inlineStr">
        <is>
          <t>MENSAL</t>
        </is>
      </c>
      <c r="G1881" t="n">
        <v>44165</v>
      </c>
      <c r="H1881" t="n">
        <v>44165</v>
      </c>
      <c r="I1881" t="n">
        <v>15</v>
      </c>
      <c r="J1881" t="inlineStr">
        <is>
          <t>CARTEIRA</t>
        </is>
      </c>
      <c r="K1881" t="inlineStr">
        <is>
          <t>CONTRATO</t>
        </is>
      </c>
      <c r="L1881" t="n">
        <v>5225.04</v>
      </c>
      <c r="M1881" t="inlineStr">
        <is>
          <t>IBIRAPITANGA FASE 3</t>
        </is>
      </c>
      <c r="N1881" s="142">
        <f>DATE(YEAR(G1881),MONTH(G1881),1)</f>
        <v/>
      </c>
      <c r="O1881" s="132">
        <f>IF(G1881&gt;$K$3,"Futuro","Atraso")</f>
        <v/>
      </c>
      <c r="P1881">
        <f>12*(YEAR(G1881)-YEAR($K$3))+(MONTH(G1881)-MONTH($K$3))</f>
        <v/>
      </c>
      <c r="Q1881" s="366">
        <f>IF(M1881="IBIRAPITANGA FASE 3",IF(O1881="Atraso",L1881,L1881/(1+$I$2)^P1881),IF(O1881="Atraso",L1881,L1881/(1+$I$1)^P1881))</f>
        <v/>
      </c>
      <c r="R1881">
        <f>IF(O1881="Atraso",$K$3-G1881,0)</f>
        <v/>
      </c>
      <c r="S1881">
        <f>IF(R1881&lt;=15,"Até 15",IF(R1881&lt;=30,"Entre 15 e 30",IF(R1881&lt;=60,"Entre 30 e 60",IF(R1881&lt;=90,"Entre 60 e 90",IF(R1881&lt;=120,"Entre 90 e 120",IF(R1881&lt;=150,"Entre 120 e 150",IF(R1881&lt;=180,"Entre 150 e 180","Superior a 180")))))))</f>
        <v/>
      </c>
    </row>
    <row r="1882">
      <c r="A1882" t="inlineStr">
        <is>
          <t>Q07L07</t>
        </is>
      </c>
      <c r="B1882" t="inlineStr">
        <is>
          <t>LEANDRO SAMUEL DE SOUZA LIMA</t>
        </is>
      </c>
      <c r="C1882" t="n">
        <v>1</v>
      </c>
      <c r="D1882" t="inlineStr">
        <is>
          <t>IPCA</t>
        </is>
      </c>
      <c r="E1882" t="n">
        <v>0.009488792934583046</v>
      </c>
      <c r="F1882" t="inlineStr">
        <is>
          <t>MENSAL</t>
        </is>
      </c>
      <c r="G1882" t="n">
        <v>44195</v>
      </c>
      <c r="H1882" t="n">
        <v>44195</v>
      </c>
      <c r="I1882" t="n">
        <v>16</v>
      </c>
      <c r="J1882" t="inlineStr">
        <is>
          <t>CARTEIRA</t>
        </is>
      </c>
      <c r="K1882" t="inlineStr">
        <is>
          <t>CONTRATO</t>
        </is>
      </c>
      <c r="L1882" t="n">
        <v>5138.27</v>
      </c>
      <c r="M1882" t="inlineStr">
        <is>
          <t>IBIRAPITANGA FASE 3</t>
        </is>
      </c>
      <c r="N1882" s="142">
        <f>DATE(YEAR(G1882),MONTH(G1882),1)</f>
        <v/>
      </c>
      <c r="O1882" s="132">
        <f>IF(G1882&gt;$K$3,"Futuro","Atraso")</f>
        <v/>
      </c>
      <c r="P1882">
        <f>12*(YEAR(G1882)-YEAR($K$3))+(MONTH(G1882)-MONTH($K$3))</f>
        <v/>
      </c>
      <c r="Q1882" s="366">
        <f>IF(M1882="IBIRAPITANGA FASE 3",IF(O1882="Atraso",L1882,L1882/(1+$I$2)^P1882),IF(O1882="Atraso",L1882,L1882/(1+$I$1)^P1882))</f>
        <v/>
      </c>
      <c r="R1882">
        <f>IF(O1882="Atraso",$K$3-G1882,0)</f>
        <v/>
      </c>
      <c r="S1882">
        <f>IF(R1882&lt;=15,"Até 15",IF(R1882&lt;=30,"Entre 15 e 30",IF(R1882&lt;=60,"Entre 30 e 60",IF(R1882&lt;=90,"Entre 60 e 90",IF(R1882&lt;=120,"Entre 90 e 120",IF(R1882&lt;=150,"Entre 120 e 150",IF(R1882&lt;=180,"Entre 150 e 180","Superior a 180")))))))</f>
        <v/>
      </c>
    </row>
    <row r="1883">
      <c r="A1883" t="inlineStr">
        <is>
          <t>Q07L07</t>
        </is>
      </c>
      <c r="B1883" t="inlineStr">
        <is>
          <t>LEANDRO SAMUEL DE SOUZA LIMA</t>
        </is>
      </c>
      <c r="C1883" t="n">
        <v>1</v>
      </c>
      <c r="D1883" t="inlineStr">
        <is>
          <t>IPCA</t>
        </is>
      </c>
      <c r="E1883" t="n">
        <v>0.009488792934583046</v>
      </c>
      <c r="F1883" t="inlineStr">
        <is>
          <t>MENSAL</t>
        </is>
      </c>
      <c r="G1883" t="n">
        <v>44226</v>
      </c>
      <c r="H1883" t="n">
        <v>44226</v>
      </c>
      <c r="I1883" t="n">
        <v>17</v>
      </c>
      <c r="J1883" t="inlineStr">
        <is>
          <t>CARTEIRA</t>
        </is>
      </c>
      <c r="K1883" t="inlineStr">
        <is>
          <t>CONTRATO</t>
        </is>
      </c>
      <c r="L1883" t="n">
        <v>5051.43</v>
      </c>
      <c r="M1883" t="inlineStr">
        <is>
          <t>IBIRAPITANGA FASE 3</t>
        </is>
      </c>
      <c r="N1883" s="142">
        <f>DATE(YEAR(G1883),MONTH(G1883),1)</f>
        <v/>
      </c>
      <c r="O1883" s="132">
        <f>IF(G1883&gt;$K$3,"Futuro","Atraso")</f>
        <v/>
      </c>
      <c r="P1883">
        <f>12*(YEAR(G1883)-YEAR($K$3))+(MONTH(G1883)-MONTH($K$3))</f>
        <v/>
      </c>
      <c r="Q1883" s="366">
        <f>IF(M1883="IBIRAPITANGA FASE 3",IF(O1883="Atraso",L1883,L1883/(1+$I$2)^P1883),IF(O1883="Atraso",L1883,L1883/(1+$I$1)^P1883))</f>
        <v/>
      </c>
      <c r="R1883">
        <f>IF(O1883="Atraso",$K$3-G1883,0)</f>
        <v/>
      </c>
      <c r="S1883">
        <f>IF(R1883&lt;=15,"Até 15",IF(R1883&lt;=30,"Entre 15 e 30",IF(R1883&lt;=60,"Entre 30 e 60",IF(R1883&lt;=90,"Entre 60 e 90",IF(R1883&lt;=120,"Entre 90 e 120",IF(R1883&lt;=150,"Entre 120 e 150",IF(R1883&lt;=180,"Entre 150 e 180","Superior a 180")))))))</f>
        <v/>
      </c>
    </row>
    <row r="1884">
      <c r="A1884" t="inlineStr">
        <is>
          <t>Q07L07</t>
        </is>
      </c>
      <c r="B1884" t="inlineStr">
        <is>
          <t>LEANDRO SAMUEL DE SOUZA LIMA</t>
        </is>
      </c>
      <c r="C1884" t="n">
        <v>1</v>
      </c>
      <c r="D1884" t="inlineStr">
        <is>
          <t>IPCA</t>
        </is>
      </c>
      <c r="E1884" t="n">
        <v>0.009488792934583046</v>
      </c>
      <c r="F1884" t="inlineStr">
        <is>
          <t>MENSAL</t>
        </is>
      </c>
      <c r="G1884" t="n">
        <v>44255</v>
      </c>
      <c r="H1884" t="n">
        <v>44255</v>
      </c>
      <c r="I1884" t="n">
        <v>18</v>
      </c>
      <c r="J1884" t="inlineStr">
        <is>
          <t>CARTEIRA</t>
        </is>
      </c>
      <c r="K1884" t="inlineStr">
        <is>
          <t>CONTRATO</t>
        </is>
      </c>
      <c r="L1884" t="n">
        <v>4969.01</v>
      </c>
      <c r="M1884" t="inlineStr">
        <is>
          <t>IBIRAPITANGA FASE 3</t>
        </is>
      </c>
      <c r="N1884" s="142">
        <f>DATE(YEAR(G1884),MONTH(G1884),1)</f>
        <v/>
      </c>
      <c r="O1884" s="132">
        <f>IF(G1884&gt;$K$3,"Futuro","Atraso")</f>
        <v/>
      </c>
      <c r="P1884">
        <f>12*(YEAR(G1884)-YEAR($K$3))+(MONTH(G1884)-MONTH($K$3))</f>
        <v/>
      </c>
      <c r="Q1884" s="366">
        <f>IF(M1884="IBIRAPITANGA FASE 3",IF(O1884="Atraso",L1884,L1884/(1+$I$2)^P1884),IF(O1884="Atraso",L1884,L1884/(1+$I$1)^P1884))</f>
        <v/>
      </c>
      <c r="R1884">
        <f>IF(O1884="Atraso",$K$3-G1884,0)</f>
        <v/>
      </c>
      <c r="S1884">
        <f>IF(R1884&lt;=15,"Até 15",IF(R1884&lt;=30,"Entre 15 e 30",IF(R1884&lt;=60,"Entre 30 e 60",IF(R1884&lt;=90,"Entre 60 e 90",IF(R1884&lt;=120,"Entre 90 e 120",IF(R1884&lt;=150,"Entre 120 e 150",IF(R1884&lt;=180,"Entre 150 e 180","Superior a 180")))))))</f>
        <v/>
      </c>
    </row>
    <row r="1885">
      <c r="A1885" t="inlineStr">
        <is>
          <t>Q07L07</t>
        </is>
      </c>
      <c r="B1885" t="inlineStr">
        <is>
          <t>LEANDRO SAMUEL DE SOUZA LIMA</t>
        </is>
      </c>
      <c r="C1885" t="n">
        <v>1</v>
      </c>
      <c r="D1885" t="inlineStr">
        <is>
          <t>IPCA</t>
        </is>
      </c>
      <c r="E1885" t="n">
        <v>0.009488792934583046</v>
      </c>
      <c r="F1885" t="inlineStr">
        <is>
          <t>MENSAL</t>
        </is>
      </c>
      <c r="G1885" t="n">
        <v>44285</v>
      </c>
      <c r="H1885" t="n">
        <v>44285</v>
      </c>
      <c r="I1885" t="n">
        <v>19</v>
      </c>
      <c r="J1885" t="inlineStr">
        <is>
          <t>CARTEIRA</t>
        </is>
      </c>
      <c r="K1885" t="inlineStr">
        <is>
          <t>CONTRATO</t>
        </is>
      </c>
      <c r="L1885" t="n">
        <v>4884.96</v>
      </c>
      <c r="M1885" t="inlineStr">
        <is>
          <t>IBIRAPITANGA FASE 3</t>
        </is>
      </c>
      <c r="N1885" s="142">
        <f>DATE(YEAR(G1885),MONTH(G1885),1)</f>
        <v/>
      </c>
      <c r="O1885" s="132">
        <f>IF(G1885&gt;$K$3,"Futuro","Atraso")</f>
        <v/>
      </c>
      <c r="P1885">
        <f>12*(YEAR(G1885)-YEAR($K$3))+(MONTH(G1885)-MONTH($K$3))</f>
        <v/>
      </c>
      <c r="Q1885" s="366">
        <f>IF(M1885="IBIRAPITANGA FASE 3",IF(O1885="Atraso",L1885,L1885/(1+$I$2)^P1885),IF(O1885="Atraso",L1885,L1885/(1+$I$1)^P1885))</f>
        <v/>
      </c>
      <c r="R1885">
        <f>IF(O1885="Atraso",$K$3-G1885,0)</f>
        <v/>
      </c>
      <c r="S1885">
        <f>IF(R1885&lt;=15,"Até 15",IF(R1885&lt;=30,"Entre 15 e 30",IF(R1885&lt;=60,"Entre 30 e 60",IF(R1885&lt;=90,"Entre 60 e 90",IF(R1885&lt;=120,"Entre 90 e 120",IF(R1885&lt;=150,"Entre 120 e 150",IF(R1885&lt;=180,"Entre 150 e 180","Superior a 180")))))))</f>
        <v/>
      </c>
    </row>
    <row r="1886">
      <c r="A1886" t="inlineStr">
        <is>
          <t>Q07L07</t>
        </is>
      </c>
      <c r="B1886" t="inlineStr">
        <is>
          <t>LEANDRO SAMUEL DE SOUZA LIMA</t>
        </is>
      </c>
      <c r="C1886" t="n">
        <v>1</v>
      </c>
      <c r="D1886" t="inlineStr">
        <is>
          <t>IPCA</t>
        </is>
      </c>
      <c r="E1886" t="n">
        <v>0.009488792934583046</v>
      </c>
      <c r="F1886" t="inlineStr">
        <is>
          <t>MENSAL</t>
        </is>
      </c>
      <c r="G1886" t="n">
        <v>44316</v>
      </c>
      <c r="H1886" t="n">
        <v>44316</v>
      </c>
      <c r="I1886" t="n">
        <v>20</v>
      </c>
      <c r="J1886" t="inlineStr">
        <is>
          <t>CARTEIRA</t>
        </is>
      </c>
      <c r="K1886" t="inlineStr">
        <is>
          <t>CONTRATO</t>
        </is>
      </c>
      <c r="L1886" t="n">
        <v>4801.59</v>
      </c>
      <c r="M1886" t="inlineStr">
        <is>
          <t>IBIRAPITANGA FASE 3</t>
        </is>
      </c>
      <c r="N1886" s="142">
        <f>DATE(YEAR(G1886),MONTH(G1886),1)</f>
        <v/>
      </c>
      <c r="O1886" s="132">
        <f>IF(G1886&gt;$K$3,"Futuro","Atraso")</f>
        <v/>
      </c>
      <c r="P1886">
        <f>12*(YEAR(G1886)-YEAR($K$3))+(MONTH(G1886)-MONTH($K$3))</f>
        <v/>
      </c>
      <c r="Q1886" s="366">
        <f>IF(M1886="IBIRAPITANGA FASE 3",IF(O1886="Atraso",L1886,L1886/(1+$I$2)^P1886),IF(O1886="Atraso",L1886,L1886/(1+$I$1)^P1886))</f>
        <v/>
      </c>
      <c r="R1886">
        <f>IF(O1886="Atraso",$K$3-G1886,0)</f>
        <v/>
      </c>
      <c r="S1886">
        <f>IF(R1886&lt;=15,"Até 15",IF(R1886&lt;=30,"Entre 15 e 30",IF(R1886&lt;=60,"Entre 30 e 60",IF(R1886&lt;=90,"Entre 60 e 90",IF(R1886&lt;=120,"Entre 90 e 120",IF(R1886&lt;=150,"Entre 120 e 150",IF(R1886&lt;=180,"Entre 150 e 180","Superior a 180")))))))</f>
        <v/>
      </c>
    </row>
    <row r="1887">
      <c r="A1887" t="inlineStr">
        <is>
          <t>Q07L07</t>
        </is>
      </c>
      <c r="B1887" t="inlineStr">
        <is>
          <t>LEANDRO SAMUEL DE SOUZA LIMA</t>
        </is>
      </c>
      <c r="C1887" t="n">
        <v>1</v>
      </c>
      <c r="D1887" t="inlineStr">
        <is>
          <t>IPCA</t>
        </is>
      </c>
      <c r="E1887" t="n">
        <v>0.009488792934583046</v>
      </c>
      <c r="F1887" t="inlineStr">
        <is>
          <t>MENSAL</t>
        </is>
      </c>
      <c r="G1887" t="n">
        <v>44346</v>
      </c>
      <c r="H1887" t="n">
        <v>44346</v>
      </c>
      <c r="I1887" t="n">
        <v>21</v>
      </c>
      <c r="J1887" t="inlineStr">
        <is>
          <t>CARTEIRA</t>
        </is>
      </c>
      <c r="K1887" t="inlineStr">
        <is>
          <t>CONTRATO</t>
        </is>
      </c>
      <c r="L1887" t="n">
        <v>4720.53</v>
      </c>
      <c r="M1887" t="inlineStr">
        <is>
          <t>IBIRAPITANGA FASE 3</t>
        </is>
      </c>
      <c r="N1887" s="142">
        <f>DATE(YEAR(G1887),MONTH(G1887),1)</f>
        <v/>
      </c>
      <c r="O1887" s="132">
        <f>IF(G1887&gt;$K$3,"Futuro","Atraso")</f>
        <v/>
      </c>
      <c r="P1887">
        <f>12*(YEAR(G1887)-YEAR($K$3))+(MONTH(G1887)-MONTH($K$3))</f>
        <v/>
      </c>
      <c r="Q1887" s="366">
        <f>IF(M1887="IBIRAPITANGA FASE 3",IF(O1887="Atraso",L1887,L1887/(1+$I$2)^P1887),IF(O1887="Atraso",L1887,L1887/(1+$I$1)^P1887))</f>
        <v/>
      </c>
      <c r="R1887">
        <f>IF(O1887="Atraso",$K$3-G1887,0)</f>
        <v/>
      </c>
      <c r="S1887">
        <f>IF(R1887&lt;=15,"Até 15",IF(R1887&lt;=30,"Entre 15 e 30",IF(R1887&lt;=60,"Entre 30 e 60",IF(R1887&lt;=90,"Entre 60 e 90",IF(R1887&lt;=120,"Entre 90 e 120",IF(R1887&lt;=150,"Entre 120 e 150",IF(R1887&lt;=180,"Entre 150 e 180","Superior a 180")))))))</f>
        <v/>
      </c>
    </row>
    <row r="1888">
      <c r="A1888" t="inlineStr">
        <is>
          <t>Q07L07</t>
        </is>
      </c>
      <c r="B1888" t="inlineStr">
        <is>
          <t>LEANDRO SAMUEL DE SOUZA LIMA</t>
        </is>
      </c>
      <c r="C1888" t="n">
        <v>1</v>
      </c>
      <c r="D1888" t="inlineStr">
        <is>
          <t>IPCA</t>
        </is>
      </c>
      <c r="E1888" t="n">
        <v>0.009488792934583046</v>
      </c>
      <c r="F1888" t="inlineStr">
        <is>
          <t>MENSAL</t>
        </is>
      </c>
      <c r="G1888" t="n">
        <v>44377</v>
      </c>
      <c r="H1888" t="n">
        <v>44377</v>
      </c>
      <c r="I1888" t="n">
        <v>22</v>
      </c>
      <c r="J1888" t="inlineStr">
        <is>
          <t>CARTEIRA</t>
        </is>
      </c>
      <c r="K1888" t="inlineStr">
        <is>
          <t>CONTRATO</t>
        </is>
      </c>
      <c r="L1888" t="n">
        <v>4639.42</v>
      </c>
      <c r="M1888" t="inlineStr">
        <is>
          <t>IBIRAPITANGA FASE 3</t>
        </is>
      </c>
      <c r="N1888" s="142">
        <f>DATE(YEAR(G1888),MONTH(G1888),1)</f>
        <v/>
      </c>
      <c r="O1888" s="132">
        <f>IF(G1888&gt;$K$3,"Futuro","Atraso")</f>
        <v/>
      </c>
      <c r="P1888">
        <f>12*(YEAR(G1888)-YEAR($K$3))+(MONTH(G1888)-MONTH($K$3))</f>
        <v/>
      </c>
      <c r="Q1888" s="366">
        <f>IF(M1888="IBIRAPITANGA FASE 3",IF(O1888="Atraso",L1888,L1888/(1+$I$2)^P1888),IF(O1888="Atraso",L1888,L1888/(1+$I$1)^P1888))</f>
        <v/>
      </c>
      <c r="R1888">
        <f>IF(O1888="Atraso",$K$3-G1888,0)</f>
        <v/>
      </c>
      <c r="S1888">
        <f>IF(R1888&lt;=15,"Até 15",IF(R1888&lt;=30,"Entre 15 e 30",IF(R1888&lt;=60,"Entre 30 e 60",IF(R1888&lt;=90,"Entre 60 e 90",IF(R1888&lt;=120,"Entre 90 e 120",IF(R1888&lt;=150,"Entre 120 e 150",IF(R1888&lt;=180,"Entre 150 e 180","Superior a 180")))))))</f>
        <v/>
      </c>
    </row>
    <row r="1889">
      <c r="A1889" t="inlineStr">
        <is>
          <t>Q07L07</t>
        </is>
      </c>
      <c r="B1889" t="inlineStr">
        <is>
          <t>LEANDRO SAMUEL DE SOUZA LIMA</t>
        </is>
      </c>
      <c r="C1889" t="n">
        <v>1</v>
      </c>
      <c r="D1889" t="inlineStr">
        <is>
          <t>IPCA</t>
        </is>
      </c>
      <c r="E1889" t="n">
        <v>0.009488792934583046</v>
      </c>
      <c r="F1889" t="inlineStr">
        <is>
          <t>MENSAL</t>
        </is>
      </c>
      <c r="G1889" t="n">
        <v>44407</v>
      </c>
      <c r="H1889" t="n">
        <v>44407</v>
      </c>
      <c r="I1889" t="n">
        <v>23</v>
      </c>
      <c r="J1889" t="inlineStr">
        <is>
          <t>CARTEIRA</t>
        </is>
      </c>
      <c r="K1889" t="inlineStr">
        <is>
          <t>CONTRATO</t>
        </is>
      </c>
      <c r="L1889" t="n">
        <v>4560.57</v>
      </c>
      <c r="M1889" t="inlineStr">
        <is>
          <t>IBIRAPITANGA FASE 3</t>
        </is>
      </c>
      <c r="N1889" s="142">
        <f>DATE(YEAR(G1889),MONTH(G1889),1)</f>
        <v/>
      </c>
      <c r="O1889" s="132">
        <f>IF(G1889&gt;$K$3,"Futuro","Atraso")</f>
        <v/>
      </c>
      <c r="P1889">
        <f>12*(YEAR(G1889)-YEAR($K$3))+(MONTH(G1889)-MONTH($K$3))</f>
        <v/>
      </c>
      <c r="Q1889" s="366">
        <f>IF(M1889="IBIRAPITANGA FASE 3",IF(O1889="Atraso",L1889,L1889/(1+$I$2)^P1889),IF(O1889="Atraso",L1889,L1889/(1+$I$1)^P1889))</f>
        <v/>
      </c>
      <c r="R1889">
        <f>IF(O1889="Atraso",$K$3-G1889,0)</f>
        <v/>
      </c>
      <c r="S1889">
        <f>IF(R1889&lt;=15,"Até 15",IF(R1889&lt;=30,"Entre 15 e 30",IF(R1889&lt;=60,"Entre 30 e 60",IF(R1889&lt;=90,"Entre 60 e 90",IF(R1889&lt;=120,"Entre 90 e 120",IF(R1889&lt;=150,"Entre 120 e 150",IF(R1889&lt;=180,"Entre 150 e 180","Superior a 180")))))))</f>
        <v/>
      </c>
    </row>
    <row r="1890">
      <c r="A1890" t="inlineStr">
        <is>
          <t>Q07L07</t>
        </is>
      </c>
      <c r="B1890" t="inlineStr">
        <is>
          <t>LEANDRO SAMUEL DE SOUZA LIMA</t>
        </is>
      </c>
      <c r="C1890" t="n">
        <v>1</v>
      </c>
      <c r="D1890" t="inlineStr">
        <is>
          <t>IPCA</t>
        </is>
      </c>
      <c r="E1890" t="n">
        <v>0.009488792934583046</v>
      </c>
      <c r="F1890" t="inlineStr">
        <is>
          <t>MENSAL</t>
        </is>
      </c>
      <c r="G1890" t="n">
        <v>44438</v>
      </c>
      <c r="H1890" t="n">
        <v>44438</v>
      </c>
      <c r="I1890" t="n">
        <v>24</v>
      </c>
      <c r="J1890" t="inlineStr">
        <is>
          <t>CARTEIRA</t>
        </is>
      </c>
      <c r="K1890" t="inlineStr">
        <is>
          <t>CONTRATO</t>
        </is>
      </c>
      <c r="L1890" t="n">
        <v>4481.65</v>
      </c>
      <c r="M1890" t="inlineStr">
        <is>
          <t>IBIRAPITANGA FASE 3</t>
        </is>
      </c>
      <c r="N1890" s="142">
        <f>DATE(YEAR(G1890),MONTH(G1890),1)</f>
        <v/>
      </c>
      <c r="O1890" s="132">
        <f>IF(G1890&gt;$K$3,"Futuro","Atraso")</f>
        <v/>
      </c>
      <c r="P1890">
        <f>12*(YEAR(G1890)-YEAR($K$3))+(MONTH(G1890)-MONTH($K$3))</f>
        <v/>
      </c>
      <c r="Q1890" s="366">
        <f>IF(M1890="IBIRAPITANGA FASE 3",IF(O1890="Atraso",L1890,L1890/(1+$I$2)^P1890),IF(O1890="Atraso",L1890,L1890/(1+$I$1)^P1890))</f>
        <v/>
      </c>
      <c r="R1890">
        <f>IF(O1890="Atraso",$K$3-G1890,0)</f>
        <v/>
      </c>
      <c r="S1890">
        <f>IF(R1890&lt;=15,"Até 15",IF(R1890&lt;=30,"Entre 15 e 30",IF(R1890&lt;=60,"Entre 30 e 60",IF(R1890&lt;=90,"Entre 60 e 90",IF(R1890&lt;=120,"Entre 90 e 120",IF(R1890&lt;=150,"Entre 120 e 150",IF(R1890&lt;=180,"Entre 150 e 180","Superior a 180")))))))</f>
        <v/>
      </c>
    </row>
    <row r="1891">
      <c r="A1891" t="inlineStr">
        <is>
          <t>Q07L07</t>
        </is>
      </c>
      <c r="B1891" t="inlineStr">
        <is>
          <t>LEANDRO SAMUEL DE SOUZA LIMA</t>
        </is>
      </c>
      <c r="C1891" t="n">
        <v>1</v>
      </c>
      <c r="D1891" t="inlineStr">
        <is>
          <t>IPCA</t>
        </is>
      </c>
      <c r="E1891" t="n">
        <v>0.009488792934583046</v>
      </c>
      <c r="F1891" t="inlineStr">
        <is>
          <t>MENSAL</t>
        </is>
      </c>
      <c r="G1891" t="n">
        <v>44469</v>
      </c>
      <c r="H1891" t="n">
        <v>44469</v>
      </c>
      <c r="I1891" t="n">
        <v>25</v>
      </c>
      <c r="J1891" t="inlineStr">
        <is>
          <t>CARTEIRA</t>
        </is>
      </c>
      <c r="K1891" t="inlineStr">
        <is>
          <t>CONTRATO</t>
        </is>
      </c>
      <c r="L1891" t="n">
        <v>4403.8</v>
      </c>
      <c r="M1891" t="inlineStr">
        <is>
          <t>IBIRAPITANGA FASE 3</t>
        </is>
      </c>
      <c r="N1891" s="142">
        <f>DATE(YEAR(G1891),MONTH(G1891),1)</f>
        <v/>
      </c>
      <c r="O1891" s="132">
        <f>IF(G1891&gt;$K$3,"Futuro","Atraso")</f>
        <v/>
      </c>
      <c r="P1891">
        <f>12*(YEAR(G1891)-YEAR($K$3))+(MONTH(G1891)-MONTH($K$3))</f>
        <v/>
      </c>
      <c r="Q1891" s="366">
        <f>IF(M1891="IBIRAPITANGA FASE 3",IF(O1891="Atraso",L1891,L1891/(1+$I$2)^P1891),IF(O1891="Atraso",L1891,L1891/(1+$I$1)^P1891))</f>
        <v/>
      </c>
      <c r="R1891">
        <f>IF(O1891="Atraso",$K$3-G1891,0)</f>
        <v/>
      </c>
      <c r="S1891">
        <f>IF(R1891&lt;=15,"Até 15",IF(R1891&lt;=30,"Entre 15 e 30",IF(R1891&lt;=60,"Entre 30 e 60",IF(R1891&lt;=90,"Entre 60 e 90",IF(R1891&lt;=120,"Entre 90 e 120",IF(R1891&lt;=150,"Entre 120 e 150",IF(R1891&lt;=180,"Entre 150 e 180","Superior a 180")))))))</f>
        <v/>
      </c>
    </row>
    <row r="1892">
      <c r="A1892" t="inlineStr">
        <is>
          <t>Q07L07</t>
        </is>
      </c>
      <c r="B1892" t="inlineStr">
        <is>
          <t>LEANDRO SAMUEL DE SOUZA LIMA</t>
        </is>
      </c>
      <c r="C1892" t="n">
        <v>1</v>
      </c>
      <c r="D1892" t="inlineStr">
        <is>
          <t>IPCA</t>
        </is>
      </c>
      <c r="E1892" t="n">
        <v>0.009488792934583046</v>
      </c>
      <c r="F1892" t="inlineStr">
        <is>
          <t>MENSAL</t>
        </is>
      </c>
      <c r="G1892" t="n">
        <v>44499</v>
      </c>
      <c r="H1892" t="n">
        <v>44499</v>
      </c>
      <c r="I1892" t="n">
        <v>26</v>
      </c>
      <c r="J1892" t="inlineStr">
        <is>
          <t>CARTEIRA</t>
        </is>
      </c>
      <c r="K1892" t="inlineStr">
        <is>
          <t>CONTRATO</t>
        </is>
      </c>
      <c r="L1892" t="n">
        <v>4328.13</v>
      </c>
      <c r="M1892" t="inlineStr">
        <is>
          <t>IBIRAPITANGA FASE 3</t>
        </is>
      </c>
      <c r="N1892" s="142">
        <f>DATE(YEAR(G1892),MONTH(G1892),1)</f>
        <v/>
      </c>
      <c r="O1892" s="132">
        <f>IF(G1892&gt;$K$3,"Futuro","Atraso")</f>
        <v/>
      </c>
      <c r="P1892">
        <f>12*(YEAR(G1892)-YEAR($K$3))+(MONTH(G1892)-MONTH($K$3))</f>
        <v/>
      </c>
      <c r="Q1892" s="366">
        <f>IF(M1892="IBIRAPITANGA FASE 3",IF(O1892="Atraso",L1892,L1892/(1+$I$2)^P1892),IF(O1892="Atraso",L1892,L1892/(1+$I$1)^P1892))</f>
        <v/>
      </c>
      <c r="R1892">
        <f>IF(O1892="Atraso",$K$3-G1892,0)</f>
        <v/>
      </c>
      <c r="S1892">
        <f>IF(R1892&lt;=15,"Até 15",IF(R1892&lt;=30,"Entre 15 e 30",IF(R1892&lt;=60,"Entre 30 e 60",IF(R1892&lt;=90,"Entre 60 e 90",IF(R1892&lt;=120,"Entre 90 e 120",IF(R1892&lt;=150,"Entre 120 e 150",IF(R1892&lt;=180,"Entre 150 e 180","Superior a 180")))))))</f>
        <v/>
      </c>
    </row>
    <row r="1893">
      <c r="A1893" t="inlineStr">
        <is>
          <t>Q07L07</t>
        </is>
      </c>
      <c r="B1893" t="inlineStr">
        <is>
          <t>LEANDRO SAMUEL DE SOUZA LIMA</t>
        </is>
      </c>
      <c r="C1893" t="n">
        <v>1</v>
      </c>
      <c r="D1893" t="inlineStr">
        <is>
          <t>IPCA</t>
        </is>
      </c>
      <c r="E1893" t="n">
        <v>0.009488792934583046</v>
      </c>
      <c r="F1893" t="inlineStr">
        <is>
          <t>MENSAL</t>
        </is>
      </c>
      <c r="G1893" t="n">
        <v>44530</v>
      </c>
      <c r="H1893" t="n">
        <v>44530</v>
      </c>
      <c r="I1893" t="n">
        <v>27</v>
      </c>
      <c r="J1893" t="inlineStr">
        <is>
          <t>CARTEIRA</t>
        </is>
      </c>
      <c r="K1893" t="inlineStr">
        <is>
          <t>CONTRATO</t>
        </is>
      </c>
      <c r="L1893" t="n">
        <v>4252.41</v>
      </c>
      <c r="M1893" t="inlineStr">
        <is>
          <t>IBIRAPITANGA FASE 3</t>
        </is>
      </c>
      <c r="N1893" s="142">
        <f>DATE(YEAR(G1893),MONTH(G1893),1)</f>
        <v/>
      </c>
      <c r="O1893" s="132">
        <f>IF(G1893&gt;$K$3,"Futuro","Atraso")</f>
        <v/>
      </c>
      <c r="P1893">
        <f>12*(YEAR(G1893)-YEAR($K$3))+(MONTH(G1893)-MONTH($K$3))</f>
        <v/>
      </c>
      <c r="Q1893" s="366">
        <f>IF(M1893="IBIRAPITANGA FASE 3",IF(O1893="Atraso",L1893,L1893/(1+$I$2)^P1893),IF(O1893="Atraso",L1893,L1893/(1+$I$1)^P1893))</f>
        <v/>
      </c>
      <c r="R1893">
        <f>IF(O1893="Atraso",$K$3-G1893,0)</f>
        <v/>
      </c>
      <c r="S1893">
        <f>IF(R1893&lt;=15,"Até 15",IF(R1893&lt;=30,"Entre 15 e 30",IF(R1893&lt;=60,"Entre 30 e 60",IF(R1893&lt;=90,"Entre 60 e 90",IF(R1893&lt;=120,"Entre 90 e 120",IF(R1893&lt;=150,"Entre 120 e 150",IF(R1893&lt;=180,"Entre 150 e 180","Superior a 180")))))))</f>
        <v/>
      </c>
    </row>
    <row r="1894">
      <c r="A1894" t="inlineStr">
        <is>
          <t>Q07L07</t>
        </is>
      </c>
      <c r="B1894" t="inlineStr">
        <is>
          <t>LEANDRO SAMUEL DE SOUZA LIMA</t>
        </is>
      </c>
      <c r="C1894" t="n">
        <v>1</v>
      </c>
      <c r="D1894" t="inlineStr">
        <is>
          <t>IPCA</t>
        </is>
      </c>
      <c r="E1894" t="n">
        <v>0.009488792934583046</v>
      </c>
      <c r="F1894" t="inlineStr">
        <is>
          <t>MENSAL</t>
        </is>
      </c>
      <c r="G1894" t="n">
        <v>44560</v>
      </c>
      <c r="H1894" t="n">
        <v>44560</v>
      </c>
      <c r="I1894" t="n">
        <v>28</v>
      </c>
      <c r="J1894" t="inlineStr">
        <is>
          <t>CARTEIRA</t>
        </is>
      </c>
      <c r="K1894" t="inlineStr">
        <is>
          <t>CONTRATO</t>
        </is>
      </c>
      <c r="L1894" t="n">
        <v>4178.82</v>
      </c>
      <c r="M1894" t="inlineStr">
        <is>
          <t>IBIRAPITANGA FASE 3</t>
        </is>
      </c>
      <c r="N1894" s="142">
        <f>DATE(YEAR(G1894),MONTH(G1894),1)</f>
        <v/>
      </c>
      <c r="O1894" s="132">
        <f>IF(G1894&gt;$K$3,"Futuro","Atraso")</f>
        <v/>
      </c>
      <c r="P1894">
        <f>12*(YEAR(G1894)-YEAR($K$3))+(MONTH(G1894)-MONTH($K$3))</f>
        <v/>
      </c>
      <c r="Q1894" s="366">
        <f>IF(M1894="IBIRAPITANGA FASE 3",IF(O1894="Atraso",L1894,L1894/(1+$I$2)^P1894),IF(O1894="Atraso",L1894,L1894/(1+$I$1)^P1894))</f>
        <v/>
      </c>
      <c r="R1894">
        <f>IF(O1894="Atraso",$K$3-G1894,0)</f>
        <v/>
      </c>
      <c r="S1894">
        <f>IF(R1894&lt;=15,"Até 15",IF(R1894&lt;=30,"Entre 15 e 30",IF(R1894&lt;=60,"Entre 30 e 60",IF(R1894&lt;=90,"Entre 60 e 90",IF(R1894&lt;=120,"Entre 90 e 120",IF(R1894&lt;=150,"Entre 120 e 150",IF(R1894&lt;=180,"Entre 150 e 180","Superior a 180")))))))</f>
        <v/>
      </c>
    </row>
    <row r="1895">
      <c r="A1895" t="inlineStr">
        <is>
          <t>Q07L07</t>
        </is>
      </c>
      <c r="B1895" t="inlineStr">
        <is>
          <t>LEANDRO SAMUEL DE SOUZA LIMA</t>
        </is>
      </c>
      <c r="C1895" t="n">
        <v>1</v>
      </c>
      <c r="D1895" t="inlineStr">
        <is>
          <t>IPCA</t>
        </is>
      </c>
      <c r="E1895" t="n">
        <v>0.009488792934583046</v>
      </c>
      <c r="F1895" t="inlineStr">
        <is>
          <t>MENSAL</t>
        </is>
      </c>
      <c r="G1895" t="n">
        <v>44591</v>
      </c>
      <c r="H1895" t="n">
        <v>44591</v>
      </c>
      <c r="I1895" t="n">
        <v>29</v>
      </c>
      <c r="J1895" t="inlineStr">
        <is>
          <t>CARTEIRA</t>
        </is>
      </c>
      <c r="K1895" t="inlineStr">
        <is>
          <t>CONTRATO</t>
        </is>
      </c>
      <c r="L1895" t="n">
        <v>4105.15</v>
      </c>
      <c r="M1895" t="inlineStr">
        <is>
          <t>IBIRAPITANGA FASE 3</t>
        </is>
      </c>
      <c r="N1895" s="142">
        <f>DATE(YEAR(G1895),MONTH(G1895),1)</f>
        <v/>
      </c>
      <c r="O1895" s="132">
        <f>IF(G1895&gt;$K$3,"Futuro","Atraso")</f>
        <v/>
      </c>
      <c r="P1895">
        <f>12*(YEAR(G1895)-YEAR($K$3))+(MONTH(G1895)-MONTH($K$3))</f>
        <v/>
      </c>
      <c r="Q1895" s="366">
        <f>IF(M1895="IBIRAPITANGA FASE 3",IF(O1895="Atraso",L1895,L1895/(1+$I$2)^P1895),IF(O1895="Atraso",L1895,L1895/(1+$I$1)^P1895))</f>
        <v/>
      </c>
      <c r="R1895">
        <f>IF(O1895="Atraso",$K$3-G1895,0)</f>
        <v/>
      </c>
      <c r="S1895">
        <f>IF(R1895&lt;=15,"Até 15",IF(R1895&lt;=30,"Entre 15 e 30",IF(R1895&lt;=60,"Entre 30 e 60",IF(R1895&lt;=90,"Entre 60 e 90",IF(R1895&lt;=120,"Entre 90 e 120",IF(R1895&lt;=150,"Entre 120 e 150",IF(R1895&lt;=180,"Entre 150 e 180","Superior a 180")))))))</f>
        <v/>
      </c>
    </row>
    <row r="1896">
      <c r="A1896" t="inlineStr">
        <is>
          <t>Q07L07</t>
        </is>
      </c>
      <c r="B1896" t="inlineStr">
        <is>
          <t>LEANDRO SAMUEL DE SOUZA LIMA</t>
        </is>
      </c>
      <c r="C1896" t="n">
        <v>1</v>
      </c>
      <c r="D1896" t="inlineStr">
        <is>
          <t>IPCA</t>
        </is>
      </c>
      <c r="E1896" t="n">
        <v>0.009488792934583046</v>
      </c>
      <c r="F1896" t="inlineStr">
        <is>
          <t>MENSAL</t>
        </is>
      </c>
      <c r="G1896" t="n">
        <v>44620</v>
      </c>
      <c r="H1896" t="n">
        <v>44620</v>
      </c>
      <c r="I1896" t="n">
        <v>30</v>
      </c>
      <c r="J1896" t="inlineStr">
        <is>
          <t>CARTEIRA</t>
        </is>
      </c>
      <c r="K1896" t="inlineStr">
        <is>
          <t>CONTRATO</t>
        </is>
      </c>
      <c r="L1896" t="n">
        <v>4035.3</v>
      </c>
      <c r="M1896" t="inlineStr">
        <is>
          <t>IBIRAPITANGA FASE 3</t>
        </is>
      </c>
      <c r="N1896" s="142">
        <f>DATE(YEAR(G1896),MONTH(G1896),1)</f>
        <v/>
      </c>
      <c r="O1896" s="132">
        <f>IF(G1896&gt;$K$3,"Futuro","Atraso")</f>
        <v/>
      </c>
      <c r="P1896">
        <f>12*(YEAR(G1896)-YEAR($K$3))+(MONTH(G1896)-MONTH($K$3))</f>
        <v/>
      </c>
      <c r="Q1896" s="366">
        <f>IF(M1896="IBIRAPITANGA FASE 3",IF(O1896="Atraso",L1896,L1896/(1+$I$2)^P1896),IF(O1896="Atraso",L1896,L1896/(1+$I$1)^P1896))</f>
        <v/>
      </c>
      <c r="R1896">
        <f>IF(O1896="Atraso",$K$3-G1896,0)</f>
        <v/>
      </c>
      <c r="S1896">
        <f>IF(R1896&lt;=15,"Até 15",IF(R1896&lt;=30,"Entre 15 e 30",IF(R1896&lt;=60,"Entre 30 e 60",IF(R1896&lt;=90,"Entre 60 e 90",IF(R1896&lt;=120,"Entre 90 e 120",IF(R1896&lt;=150,"Entre 120 e 150",IF(R1896&lt;=180,"Entre 150 e 180","Superior a 180")))))))</f>
        <v/>
      </c>
    </row>
    <row r="1897">
      <c r="A1897" t="inlineStr">
        <is>
          <t>Q07L07</t>
        </is>
      </c>
      <c r="B1897" t="inlineStr">
        <is>
          <t>LEANDRO SAMUEL DE SOUZA LIMA</t>
        </is>
      </c>
      <c r="C1897" t="n">
        <v>1</v>
      </c>
      <c r="D1897" t="inlineStr">
        <is>
          <t>IPCA</t>
        </is>
      </c>
      <c r="E1897" t="n">
        <v>0.009488792934583046</v>
      </c>
      <c r="F1897" t="inlineStr">
        <is>
          <t>MENSAL</t>
        </is>
      </c>
      <c r="G1897" t="n">
        <v>44650</v>
      </c>
      <c r="H1897" t="n">
        <v>44650</v>
      </c>
      <c r="I1897" t="n">
        <v>31</v>
      </c>
      <c r="J1897" t="inlineStr">
        <is>
          <t>CARTEIRA</t>
        </is>
      </c>
      <c r="K1897" t="inlineStr">
        <is>
          <t>CONTRATO</t>
        </is>
      </c>
      <c r="L1897" t="n">
        <v>3964.08</v>
      </c>
      <c r="M1897" t="inlineStr">
        <is>
          <t>IBIRAPITANGA FASE 3</t>
        </is>
      </c>
      <c r="N1897" s="142">
        <f>DATE(YEAR(G1897),MONTH(G1897),1)</f>
        <v/>
      </c>
      <c r="O1897" s="132">
        <f>IF(G1897&gt;$K$3,"Futuro","Atraso")</f>
        <v/>
      </c>
      <c r="P1897">
        <f>12*(YEAR(G1897)-YEAR($K$3))+(MONTH(G1897)-MONTH($K$3))</f>
        <v/>
      </c>
      <c r="Q1897" s="366">
        <f>IF(M1897="IBIRAPITANGA FASE 3",IF(O1897="Atraso",L1897,L1897/(1+$I$2)^P1897),IF(O1897="Atraso",L1897,L1897/(1+$I$1)^P1897))</f>
        <v/>
      </c>
      <c r="R1897">
        <f>IF(O1897="Atraso",$K$3-G1897,0)</f>
        <v/>
      </c>
      <c r="S1897">
        <f>IF(R1897&lt;=15,"Até 15",IF(R1897&lt;=30,"Entre 15 e 30",IF(R1897&lt;=60,"Entre 30 e 60",IF(R1897&lt;=90,"Entre 60 e 90",IF(R1897&lt;=120,"Entre 90 e 120",IF(R1897&lt;=150,"Entre 120 e 150",IF(R1897&lt;=180,"Entre 150 e 180","Superior a 180")))))))</f>
        <v/>
      </c>
    </row>
    <row r="1898">
      <c r="A1898" t="inlineStr">
        <is>
          <t>Q07L07</t>
        </is>
      </c>
      <c r="B1898" t="inlineStr">
        <is>
          <t>LEANDRO SAMUEL DE SOUZA LIMA</t>
        </is>
      </c>
      <c r="C1898" t="n">
        <v>1</v>
      </c>
      <c r="D1898" t="inlineStr">
        <is>
          <t>IPCA</t>
        </is>
      </c>
      <c r="E1898" t="n">
        <v>0.009488792934583046</v>
      </c>
      <c r="F1898" t="inlineStr">
        <is>
          <t>MENSAL</t>
        </is>
      </c>
      <c r="G1898" t="n">
        <v>44681</v>
      </c>
      <c r="H1898" t="n">
        <v>44681</v>
      </c>
      <c r="I1898" t="n">
        <v>32</v>
      </c>
      <c r="J1898" t="inlineStr">
        <is>
          <t>CARTEIRA</t>
        </is>
      </c>
      <c r="K1898" t="inlineStr">
        <is>
          <t>CONTRATO</t>
        </is>
      </c>
      <c r="L1898" t="n">
        <v>3893.38</v>
      </c>
      <c r="M1898" t="inlineStr">
        <is>
          <t>IBIRAPITANGA FASE 3</t>
        </is>
      </c>
      <c r="N1898" s="142">
        <f>DATE(YEAR(G1898),MONTH(G1898),1)</f>
        <v/>
      </c>
      <c r="O1898" s="132">
        <f>IF(G1898&gt;$K$3,"Futuro","Atraso")</f>
        <v/>
      </c>
      <c r="P1898">
        <f>12*(YEAR(G1898)-YEAR($K$3))+(MONTH(G1898)-MONTH($K$3))</f>
        <v/>
      </c>
      <c r="Q1898" s="366">
        <f>IF(M1898="IBIRAPITANGA FASE 3",IF(O1898="Atraso",L1898,L1898/(1+$I$2)^P1898),IF(O1898="Atraso",L1898,L1898/(1+$I$1)^P1898))</f>
        <v/>
      </c>
      <c r="R1898">
        <f>IF(O1898="Atraso",$K$3-G1898,0)</f>
        <v/>
      </c>
      <c r="S1898">
        <f>IF(R1898&lt;=15,"Até 15",IF(R1898&lt;=30,"Entre 15 e 30",IF(R1898&lt;=60,"Entre 30 e 60",IF(R1898&lt;=90,"Entre 60 e 90",IF(R1898&lt;=120,"Entre 90 e 120",IF(R1898&lt;=150,"Entre 120 e 150",IF(R1898&lt;=180,"Entre 150 e 180","Superior a 180")))))))</f>
        <v/>
      </c>
    </row>
    <row r="1899">
      <c r="A1899" t="inlineStr">
        <is>
          <t>Q07L07</t>
        </is>
      </c>
      <c r="B1899" t="inlineStr">
        <is>
          <t>LEANDRO SAMUEL DE SOUZA LIMA</t>
        </is>
      </c>
      <c r="C1899" t="n">
        <v>1</v>
      </c>
      <c r="D1899" t="inlineStr">
        <is>
          <t>IPCA</t>
        </is>
      </c>
      <c r="E1899" t="n">
        <v>0.009488792934583046</v>
      </c>
      <c r="F1899" t="inlineStr">
        <is>
          <t>MENSAL</t>
        </is>
      </c>
      <c r="G1899" t="n">
        <v>44711</v>
      </c>
      <c r="H1899" t="n">
        <v>44711</v>
      </c>
      <c r="I1899" t="n">
        <v>33</v>
      </c>
      <c r="J1899" t="inlineStr">
        <is>
          <t>CARTEIRA</t>
        </is>
      </c>
      <c r="K1899" t="inlineStr">
        <is>
          <t>CONTRATO</t>
        </is>
      </c>
      <c r="L1899" t="n">
        <v>3824.72</v>
      </c>
      <c r="M1899" t="inlineStr">
        <is>
          <t>IBIRAPITANGA FASE 3</t>
        </is>
      </c>
      <c r="N1899" s="142">
        <f>DATE(YEAR(G1899),MONTH(G1899),1)</f>
        <v/>
      </c>
      <c r="O1899" s="132">
        <f>IF(G1899&gt;$K$3,"Futuro","Atraso")</f>
        <v/>
      </c>
      <c r="P1899">
        <f>12*(YEAR(G1899)-YEAR($K$3))+(MONTH(G1899)-MONTH($K$3))</f>
        <v/>
      </c>
      <c r="Q1899" s="366">
        <f>IF(M1899="IBIRAPITANGA FASE 3",IF(O1899="Atraso",L1899,L1899/(1+$I$2)^P1899),IF(O1899="Atraso",L1899,L1899/(1+$I$1)^P1899))</f>
        <v/>
      </c>
      <c r="R1899">
        <f>IF(O1899="Atraso",$K$3-G1899,0)</f>
        <v/>
      </c>
      <c r="S1899">
        <f>IF(R1899&lt;=15,"Até 15",IF(R1899&lt;=30,"Entre 15 e 30",IF(R1899&lt;=60,"Entre 30 e 60",IF(R1899&lt;=90,"Entre 60 e 90",IF(R1899&lt;=120,"Entre 90 e 120",IF(R1899&lt;=150,"Entre 120 e 150",IF(R1899&lt;=180,"Entre 150 e 180","Superior a 180")))))))</f>
        <v/>
      </c>
    </row>
    <row r="1900">
      <c r="A1900" t="inlineStr">
        <is>
          <t>Q07L07</t>
        </is>
      </c>
      <c r="B1900" t="inlineStr">
        <is>
          <t>LEANDRO SAMUEL DE SOUZA LIMA</t>
        </is>
      </c>
      <c r="C1900" t="n">
        <v>1</v>
      </c>
      <c r="D1900" t="inlineStr">
        <is>
          <t>IPCA</t>
        </is>
      </c>
      <c r="E1900" t="n">
        <v>0.009488792934583046</v>
      </c>
      <c r="F1900" t="inlineStr">
        <is>
          <t>MENSAL</t>
        </is>
      </c>
      <c r="G1900" t="n">
        <v>44742</v>
      </c>
      <c r="H1900" t="n">
        <v>44742</v>
      </c>
      <c r="I1900" t="n">
        <v>34</v>
      </c>
      <c r="J1900" t="inlineStr">
        <is>
          <t>CARTEIRA</t>
        </is>
      </c>
      <c r="K1900" t="inlineStr">
        <is>
          <t>CONTRATO</t>
        </is>
      </c>
      <c r="L1900" t="n">
        <v>3755.96</v>
      </c>
      <c r="M1900" t="inlineStr">
        <is>
          <t>IBIRAPITANGA FASE 3</t>
        </is>
      </c>
      <c r="N1900" s="142">
        <f>DATE(YEAR(G1900),MONTH(G1900),1)</f>
        <v/>
      </c>
      <c r="O1900" s="132">
        <f>IF(G1900&gt;$K$3,"Futuro","Atraso")</f>
        <v/>
      </c>
      <c r="P1900">
        <f>12*(YEAR(G1900)-YEAR($K$3))+(MONTH(G1900)-MONTH($K$3))</f>
        <v/>
      </c>
      <c r="Q1900" s="366">
        <f>IF(M1900="IBIRAPITANGA FASE 3",IF(O1900="Atraso",L1900,L1900/(1+$I$2)^P1900),IF(O1900="Atraso",L1900,L1900/(1+$I$1)^P1900))</f>
        <v/>
      </c>
      <c r="R1900">
        <f>IF(O1900="Atraso",$K$3-G1900,0)</f>
        <v/>
      </c>
      <c r="S1900">
        <f>IF(R1900&lt;=15,"Até 15",IF(R1900&lt;=30,"Entre 15 e 30",IF(R1900&lt;=60,"Entre 30 e 60",IF(R1900&lt;=90,"Entre 60 e 90",IF(R1900&lt;=120,"Entre 90 e 120",IF(R1900&lt;=150,"Entre 120 e 150",IF(R1900&lt;=180,"Entre 150 e 180","Superior a 180")))))))</f>
        <v/>
      </c>
    </row>
    <row r="1901">
      <c r="A1901" t="inlineStr">
        <is>
          <t>Q07L07</t>
        </is>
      </c>
      <c r="B1901" t="inlineStr">
        <is>
          <t>LEANDRO SAMUEL DE SOUZA LIMA</t>
        </is>
      </c>
      <c r="C1901" t="n">
        <v>1</v>
      </c>
      <c r="D1901" t="inlineStr">
        <is>
          <t>IPCA</t>
        </is>
      </c>
      <c r="E1901" t="n">
        <v>0.009488792934583046</v>
      </c>
      <c r="F1901" t="inlineStr">
        <is>
          <t>MENSAL</t>
        </is>
      </c>
      <c r="G1901" t="n">
        <v>44772</v>
      </c>
      <c r="H1901" t="n">
        <v>44772</v>
      </c>
      <c r="I1901" t="n">
        <v>35</v>
      </c>
      <c r="J1901" t="inlineStr">
        <is>
          <t>CARTEIRA</t>
        </is>
      </c>
      <c r="K1901" t="inlineStr">
        <is>
          <t>CONTRATO</t>
        </is>
      </c>
      <c r="L1901" t="n">
        <v>3689.17</v>
      </c>
      <c r="M1901" t="inlineStr">
        <is>
          <t>IBIRAPITANGA FASE 3</t>
        </is>
      </c>
      <c r="N1901" s="142">
        <f>DATE(YEAR(G1901),MONTH(G1901),1)</f>
        <v/>
      </c>
      <c r="O1901" s="132">
        <f>IF(G1901&gt;$K$3,"Futuro","Atraso")</f>
        <v/>
      </c>
      <c r="P1901">
        <f>12*(YEAR(G1901)-YEAR($K$3))+(MONTH(G1901)-MONTH($K$3))</f>
        <v/>
      </c>
      <c r="Q1901" s="366">
        <f>IF(M1901="IBIRAPITANGA FASE 3",IF(O1901="Atraso",L1901,L1901/(1+$I$2)^P1901),IF(O1901="Atraso",L1901,L1901/(1+$I$1)^P1901))</f>
        <v/>
      </c>
      <c r="R1901">
        <f>IF(O1901="Atraso",$K$3-G1901,0)</f>
        <v/>
      </c>
      <c r="S1901">
        <f>IF(R1901&lt;=15,"Até 15",IF(R1901&lt;=30,"Entre 15 e 30",IF(R1901&lt;=60,"Entre 30 e 60",IF(R1901&lt;=90,"Entre 60 e 90",IF(R1901&lt;=120,"Entre 90 e 120",IF(R1901&lt;=150,"Entre 120 e 150",IF(R1901&lt;=180,"Entre 150 e 180","Superior a 180")))))))</f>
        <v/>
      </c>
    </row>
    <row r="1902">
      <c r="A1902" t="inlineStr">
        <is>
          <t>Q07L07</t>
        </is>
      </c>
      <c r="B1902" t="inlineStr">
        <is>
          <t>LEANDRO SAMUEL DE SOUZA LIMA</t>
        </is>
      </c>
      <c r="C1902" t="n">
        <v>1</v>
      </c>
      <c r="D1902" t="inlineStr">
        <is>
          <t>IPCA</t>
        </is>
      </c>
      <c r="E1902" t="n">
        <v>0.009488792934583046</v>
      </c>
      <c r="F1902" t="inlineStr">
        <is>
          <t>MENSAL</t>
        </is>
      </c>
      <c r="G1902" t="n">
        <v>44803</v>
      </c>
      <c r="H1902" t="n">
        <v>44803</v>
      </c>
      <c r="I1902" t="n">
        <v>36</v>
      </c>
      <c r="J1902" t="inlineStr">
        <is>
          <t>CARTEIRA</t>
        </is>
      </c>
      <c r="K1902" t="inlineStr">
        <is>
          <t>CONTRATO</t>
        </is>
      </c>
      <c r="L1902" t="n">
        <v>3622.31</v>
      </c>
      <c r="M1902" t="inlineStr">
        <is>
          <t>IBIRAPITANGA FASE 3</t>
        </is>
      </c>
      <c r="N1902" s="142">
        <f>DATE(YEAR(G1902),MONTH(G1902),1)</f>
        <v/>
      </c>
      <c r="O1902" s="132">
        <f>IF(G1902&gt;$K$3,"Futuro","Atraso")</f>
        <v/>
      </c>
      <c r="P1902">
        <f>12*(YEAR(G1902)-YEAR($K$3))+(MONTH(G1902)-MONTH($K$3))</f>
        <v/>
      </c>
      <c r="Q1902" s="366">
        <f>IF(M1902="IBIRAPITANGA FASE 3",IF(O1902="Atraso",L1902,L1902/(1+$I$2)^P1902),IF(O1902="Atraso",L1902,L1902/(1+$I$1)^P1902))</f>
        <v/>
      </c>
      <c r="R1902">
        <f>IF(O1902="Atraso",$K$3-G1902,0)</f>
        <v/>
      </c>
      <c r="S1902">
        <f>IF(R1902&lt;=15,"Até 15",IF(R1902&lt;=30,"Entre 15 e 30",IF(R1902&lt;=60,"Entre 30 e 60",IF(R1902&lt;=90,"Entre 60 e 90",IF(R1902&lt;=120,"Entre 90 e 120",IF(R1902&lt;=150,"Entre 120 e 150",IF(R1902&lt;=180,"Entre 150 e 180","Superior a 180")))))))</f>
        <v/>
      </c>
    </row>
    <row r="1903">
      <c r="A1903" t="inlineStr">
        <is>
          <t>Q07L07</t>
        </is>
      </c>
      <c r="B1903" t="inlineStr">
        <is>
          <t>LEANDRO SAMUEL DE SOUZA LIMA</t>
        </is>
      </c>
      <c r="C1903" t="n">
        <v>1</v>
      </c>
      <c r="D1903" t="inlineStr">
        <is>
          <t>IPCA</t>
        </is>
      </c>
      <c r="E1903" t="n">
        <v>0.009488792934583046</v>
      </c>
      <c r="F1903" t="inlineStr">
        <is>
          <t>MENSAL</t>
        </is>
      </c>
      <c r="G1903" t="n">
        <v>44834</v>
      </c>
      <c r="H1903" t="n">
        <v>44834</v>
      </c>
      <c r="I1903" t="n">
        <v>37</v>
      </c>
      <c r="J1903" t="inlineStr">
        <is>
          <t>CARTEIRA</t>
        </is>
      </c>
      <c r="K1903" t="inlineStr">
        <is>
          <t>CONTRATO</t>
        </is>
      </c>
      <c r="L1903" t="n">
        <v>3556.35</v>
      </c>
      <c r="M1903" t="inlineStr">
        <is>
          <t>IBIRAPITANGA FASE 3</t>
        </is>
      </c>
      <c r="N1903" s="142">
        <f>DATE(YEAR(G1903),MONTH(G1903),1)</f>
        <v/>
      </c>
      <c r="O1903" s="132">
        <f>IF(G1903&gt;$K$3,"Futuro","Atraso")</f>
        <v/>
      </c>
      <c r="P1903">
        <f>12*(YEAR(G1903)-YEAR($K$3))+(MONTH(G1903)-MONTH($K$3))</f>
        <v/>
      </c>
      <c r="Q1903" s="366">
        <f>IF(M1903="IBIRAPITANGA FASE 3",IF(O1903="Atraso",L1903,L1903/(1+$I$2)^P1903),IF(O1903="Atraso",L1903,L1903/(1+$I$1)^P1903))</f>
        <v/>
      </c>
      <c r="R1903">
        <f>IF(O1903="Atraso",$K$3-G1903,0)</f>
        <v/>
      </c>
      <c r="S1903">
        <f>IF(R1903&lt;=15,"Até 15",IF(R1903&lt;=30,"Entre 15 e 30",IF(R1903&lt;=60,"Entre 30 e 60",IF(R1903&lt;=90,"Entre 60 e 90",IF(R1903&lt;=120,"Entre 90 e 120",IF(R1903&lt;=150,"Entre 120 e 150",IF(R1903&lt;=180,"Entre 150 e 180","Superior a 180")))))))</f>
        <v/>
      </c>
    </row>
    <row r="1904">
      <c r="A1904" t="inlineStr">
        <is>
          <t>Q07L07</t>
        </is>
      </c>
      <c r="B1904" t="inlineStr">
        <is>
          <t>LEANDRO SAMUEL DE SOUZA LIMA</t>
        </is>
      </c>
      <c r="C1904" t="n">
        <v>1</v>
      </c>
      <c r="D1904" t="inlineStr">
        <is>
          <t>IPCA</t>
        </is>
      </c>
      <c r="E1904" t="n">
        <v>0.009488792934583046</v>
      </c>
      <c r="F1904" t="inlineStr">
        <is>
          <t>MENSAL</t>
        </is>
      </c>
      <c r="G1904" t="n">
        <v>44864</v>
      </c>
      <c r="H1904" t="n">
        <v>44864</v>
      </c>
      <c r="I1904" t="n">
        <v>38</v>
      </c>
      <c r="J1904" t="inlineStr">
        <is>
          <t>CARTEIRA</t>
        </is>
      </c>
      <c r="K1904" t="inlineStr">
        <is>
          <t>CONTRATO</t>
        </is>
      </c>
      <c r="L1904" t="n">
        <v>3492.34</v>
      </c>
      <c r="M1904" t="inlineStr">
        <is>
          <t>IBIRAPITANGA FASE 3</t>
        </is>
      </c>
      <c r="N1904" s="142">
        <f>DATE(YEAR(G1904),MONTH(G1904),1)</f>
        <v/>
      </c>
      <c r="O1904" s="132">
        <f>IF(G1904&gt;$K$3,"Futuro","Atraso")</f>
        <v/>
      </c>
      <c r="P1904">
        <f>12*(YEAR(G1904)-YEAR($K$3))+(MONTH(G1904)-MONTH($K$3))</f>
        <v/>
      </c>
      <c r="Q1904" s="366">
        <f>IF(M1904="IBIRAPITANGA FASE 3",IF(O1904="Atraso",L1904,L1904/(1+$I$2)^P1904),IF(O1904="Atraso",L1904,L1904/(1+$I$1)^P1904))</f>
        <v/>
      </c>
      <c r="R1904">
        <f>IF(O1904="Atraso",$K$3-G1904,0)</f>
        <v/>
      </c>
      <c r="S1904">
        <f>IF(R1904&lt;=15,"Até 15",IF(R1904&lt;=30,"Entre 15 e 30",IF(R1904&lt;=60,"Entre 30 e 60",IF(R1904&lt;=90,"Entre 60 e 90",IF(R1904&lt;=120,"Entre 90 e 120",IF(R1904&lt;=150,"Entre 120 e 150",IF(R1904&lt;=180,"Entre 150 e 180","Superior a 180")))))))</f>
        <v/>
      </c>
    </row>
    <row r="1905">
      <c r="A1905" t="inlineStr">
        <is>
          <t>Q07L07</t>
        </is>
      </c>
      <c r="B1905" t="inlineStr">
        <is>
          <t>LEANDRO SAMUEL DE SOUZA LIMA</t>
        </is>
      </c>
      <c r="C1905" t="n">
        <v>1</v>
      </c>
      <c r="D1905" t="inlineStr">
        <is>
          <t>IPCA</t>
        </is>
      </c>
      <c r="E1905" t="n">
        <v>0.009488792934583046</v>
      </c>
      <c r="F1905" t="inlineStr">
        <is>
          <t>MENSAL</t>
        </is>
      </c>
      <c r="G1905" t="n">
        <v>44895</v>
      </c>
      <c r="H1905" t="n">
        <v>44895</v>
      </c>
      <c r="I1905" t="n">
        <v>39</v>
      </c>
      <c r="J1905" t="inlineStr">
        <is>
          <t>CARTEIRA</t>
        </is>
      </c>
      <c r="K1905" t="inlineStr">
        <is>
          <t>CONTRATO</t>
        </is>
      </c>
      <c r="L1905" t="n">
        <v>3428.22</v>
      </c>
      <c r="M1905" t="inlineStr">
        <is>
          <t>IBIRAPITANGA FASE 3</t>
        </is>
      </c>
      <c r="N1905" s="142">
        <f>DATE(YEAR(G1905),MONTH(G1905),1)</f>
        <v/>
      </c>
      <c r="O1905" s="132">
        <f>IF(G1905&gt;$K$3,"Futuro","Atraso")</f>
        <v/>
      </c>
      <c r="P1905">
        <f>12*(YEAR(G1905)-YEAR($K$3))+(MONTH(G1905)-MONTH($K$3))</f>
        <v/>
      </c>
      <c r="Q1905" s="366">
        <f>IF(M1905="IBIRAPITANGA FASE 3",IF(O1905="Atraso",L1905,L1905/(1+$I$2)^P1905),IF(O1905="Atraso",L1905,L1905/(1+$I$1)^P1905))</f>
        <v/>
      </c>
      <c r="R1905">
        <f>IF(O1905="Atraso",$K$3-G1905,0)</f>
        <v/>
      </c>
      <c r="S1905">
        <f>IF(R1905&lt;=15,"Até 15",IF(R1905&lt;=30,"Entre 15 e 30",IF(R1905&lt;=60,"Entre 30 e 60",IF(R1905&lt;=90,"Entre 60 e 90",IF(R1905&lt;=120,"Entre 90 e 120",IF(R1905&lt;=150,"Entre 120 e 150",IF(R1905&lt;=180,"Entre 150 e 180","Superior a 180")))))))</f>
        <v/>
      </c>
    </row>
    <row r="1906">
      <c r="A1906" t="inlineStr">
        <is>
          <t>Q07L07</t>
        </is>
      </c>
      <c r="B1906" t="inlineStr">
        <is>
          <t>LEANDRO SAMUEL DE SOUZA LIMA</t>
        </is>
      </c>
      <c r="C1906" t="n">
        <v>1</v>
      </c>
      <c r="D1906" t="inlineStr">
        <is>
          <t>IPCA</t>
        </is>
      </c>
      <c r="E1906" t="n">
        <v>0.009488792934583046</v>
      </c>
      <c r="F1906" t="inlineStr">
        <is>
          <t>MENSAL</t>
        </is>
      </c>
      <c r="G1906" t="n">
        <v>44925</v>
      </c>
      <c r="H1906" t="n">
        <v>44925</v>
      </c>
      <c r="I1906" t="n">
        <v>40</v>
      </c>
      <c r="J1906" t="inlineStr">
        <is>
          <t>CARTEIRA</t>
        </is>
      </c>
      <c r="K1906" t="inlineStr">
        <is>
          <t>CONTRATO</t>
        </is>
      </c>
      <c r="L1906" t="n">
        <v>3365.99</v>
      </c>
      <c r="M1906" t="inlineStr">
        <is>
          <t>IBIRAPITANGA FASE 3</t>
        </is>
      </c>
      <c r="N1906" s="142">
        <f>DATE(YEAR(G1906),MONTH(G1906),1)</f>
        <v/>
      </c>
      <c r="O1906" s="132">
        <f>IF(G1906&gt;$K$3,"Futuro","Atraso")</f>
        <v/>
      </c>
      <c r="P1906">
        <f>12*(YEAR(G1906)-YEAR($K$3))+(MONTH(G1906)-MONTH($K$3))</f>
        <v/>
      </c>
      <c r="Q1906" s="366">
        <f>IF(M1906="IBIRAPITANGA FASE 3",IF(O1906="Atraso",L1906,L1906/(1+$I$2)^P1906),IF(O1906="Atraso",L1906,L1906/(1+$I$1)^P1906))</f>
        <v/>
      </c>
      <c r="R1906">
        <f>IF(O1906="Atraso",$K$3-G1906,0)</f>
        <v/>
      </c>
      <c r="S1906">
        <f>IF(R1906&lt;=15,"Até 15",IF(R1906&lt;=30,"Entre 15 e 30",IF(R1906&lt;=60,"Entre 30 e 60",IF(R1906&lt;=90,"Entre 60 e 90",IF(R1906&lt;=120,"Entre 90 e 120",IF(R1906&lt;=150,"Entre 120 e 150",IF(R1906&lt;=180,"Entre 150 e 180","Superior a 180")))))))</f>
        <v/>
      </c>
    </row>
    <row r="1907">
      <c r="A1907" t="inlineStr">
        <is>
          <t>Q07L07</t>
        </is>
      </c>
      <c r="B1907" t="inlineStr">
        <is>
          <t>LEANDRO SAMUEL DE SOUZA LIMA</t>
        </is>
      </c>
      <c r="C1907" t="n">
        <v>1</v>
      </c>
      <c r="D1907" t="inlineStr">
        <is>
          <t>IPCA</t>
        </is>
      </c>
      <c r="E1907" t="n">
        <v>0.009488792934583046</v>
      </c>
      <c r="F1907" t="inlineStr">
        <is>
          <t>MENSAL</t>
        </is>
      </c>
      <c r="G1907" t="n">
        <v>44956</v>
      </c>
      <c r="H1907" t="n">
        <v>44956</v>
      </c>
      <c r="I1907" t="n">
        <v>41</v>
      </c>
      <c r="J1907" t="inlineStr">
        <is>
          <t>CARTEIRA</t>
        </is>
      </c>
      <c r="K1907" t="inlineStr">
        <is>
          <t>CONTRATO</t>
        </is>
      </c>
      <c r="L1907" t="n">
        <v>3303.62</v>
      </c>
      <c r="M1907" t="inlineStr">
        <is>
          <t>IBIRAPITANGA FASE 3</t>
        </is>
      </c>
      <c r="N1907" s="142">
        <f>DATE(YEAR(G1907),MONTH(G1907),1)</f>
        <v/>
      </c>
      <c r="O1907" s="132">
        <f>IF(G1907&gt;$K$3,"Futuro","Atraso")</f>
        <v/>
      </c>
      <c r="P1907">
        <f>12*(YEAR(G1907)-YEAR($K$3))+(MONTH(G1907)-MONTH($K$3))</f>
        <v/>
      </c>
      <c r="Q1907" s="366">
        <f>IF(M1907="IBIRAPITANGA FASE 3",IF(O1907="Atraso",L1907,L1907/(1+$I$2)^P1907),IF(O1907="Atraso",L1907,L1907/(1+$I$1)^P1907))</f>
        <v/>
      </c>
      <c r="R1907">
        <f>IF(O1907="Atraso",$K$3-G1907,0)</f>
        <v/>
      </c>
      <c r="S1907">
        <f>IF(R1907&lt;=15,"Até 15",IF(R1907&lt;=30,"Entre 15 e 30",IF(R1907&lt;=60,"Entre 30 e 60",IF(R1907&lt;=90,"Entre 60 e 90",IF(R1907&lt;=120,"Entre 90 e 120",IF(R1907&lt;=150,"Entre 120 e 150",IF(R1907&lt;=180,"Entre 150 e 180","Superior a 180")))))))</f>
        <v/>
      </c>
    </row>
    <row r="1908">
      <c r="A1908" t="inlineStr">
        <is>
          <t>Q07L07</t>
        </is>
      </c>
      <c r="B1908" t="inlineStr">
        <is>
          <t>LEANDRO SAMUEL DE SOUZA LIMA</t>
        </is>
      </c>
      <c r="C1908" t="n">
        <v>1</v>
      </c>
      <c r="D1908" t="inlineStr">
        <is>
          <t>IPCA</t>
        </is>
      </c>
      <c r="E1908" t="n">
        <v>0.009488792934583046</v>
      </c>
      <c r="F1908" t="inlineStr">
        <is>
          <t>MENSAL</t>
        </is>
      </c>
      <c r="G1908" t="n">
        <v>44985</v>
      </c>
      <c r="H1908" t="n">
        <v>44985</v>
      </c>
      <c r="I1908" t="n">
        <v>42</v>
      </c>
      <c r="J1908" t="inlineStr">
        <is>
          <t>CARTEIRA</t>
        </is>
      </c>
      <c r="K1908" t="inlineStr">
        <is>
          <t>CONTRATO</t>
        </is>
      </c>
      <c r="L1908" t="n">
        <v>3244.61</v>
      </c>
      <c r="M1908" t="inlineStr">
        <is>
          <t>IBIRAPITANGA FASE 3</t>
        </is>
      </c>
      <c r="N1908" s="142">
        <f>DATE(YEAR(G1908),MONTH(G1908),1)</f>
        <v/>
      </c>
      <c r="O1908" s="132">
        <f>IF(G1908&gt;$K$3,"Futuro","Atraso")</f>
        <v/>
      </c>
      <c r="P1908">
        <f>12*(YEAR(G1908)-YEAR($K$3))+(MONTH(G1908)-MONTH($K$3))</f>
        <v/>
      </c>
      <c r="Q1908" s="366">
        <f>IF(M1908="IBIRAPITANGA FASE 3",IF(O1908="Atraso",L1908,L1908/(1+$I$2)^P1908),IF(O1908="Atraso",L1908,L1908/(1+$I$1)^P1908))</f>
        <v/>
      </c>
      <c r="R1908">
        <f>IF(O1908="Atraso",$K$3-G1908,0)</f>
        <v/>
      </c>
      <c r="S1908">
        <f>IF(R1908&lt;=15,"Até 15",IF(R1908&lt;=30,"Entre 15 e 30",IF(R1908&lt;=60,"Entre 30 e 60",IF(R1908&lt;=90,"Entre 60 e 90",IF(R1908&lt;=120,"Entre 90 e 120",IF(R1908&lt;=150,"Entre 120 e 150",IF(R1908&lt;=180,"Entre 150 e 180","Superior a 180")))))))</f>
        <v/>
      </c>
    </row>
    <row r="1909">
      <c r="A1909" t="inlineStr">
        <is>
          <t>Q07L07</t>
        </is>
      </c>
      <c r="B1909" t="inlineStr">
        <is>
          <t>LEANDRO SAMUEL DE SOUZA LIMA</t>
        </is>
      </c>
      <c r="C1909" t="n">
        <v>1</v>
      </c>
      <c r="D1909" t="inlineStr">
        <is>
          <t>IPCA</t>
        </is>
      </c>
      <c r="E1909" t="n">
        <v>0.009488792934583046</v>
      </c>
      <c r="F1909" t="inlineStr">
        <is>
          <t>MENSAL</t>
        </is>
      </c>
      <c r="G1909" t="n">
        <v>45015</v>
      </c>
      <c r="H1909" t="n">
        <v>45015</v>
      </c>
      <c r="I1909" t="n">
        <v>43</v>
      </c>
      <c r="J1909" t="inlineStr">
        <is>
          <t>CARTEIRA</t>
        </is>
      </c>
      <c r="K1909" t="inlineStr">
        <is>
          <t>CONTRATO</t>
        </is>
      </c>
      <c r="L1909" t="n">
        <v>3184.45</v>
      </c>
      <c r="M1909" t="inlineStr">
        <is>
          <t>IBIRAPITANGA FASE 3</t>
        </is>
      </c>
      <c r="N1909" s="142">
        <f>DATE(YEAR(G1909),MONTH(G1909),1)</f>
        <v/>
      </c>
      <c r="O1909" s="132">
        <f>IF(G1909&gt;$K$3,"Futuro","Atraso")</f>
        <v/>
      </c>
      <c r="P1909">
        <f>12*(YEAR(G1909)-YEAR($K$3))+(MONTH(G1909)-MONTH($K$3))</f>
        <v/>
      </c>
      <c r="Q1909" s="366">
        <f>IF(M1909="IBIRAPITANGA FASE 3",IF(O1909="Atraso",L1909,L1909/(1+$I$2)^P1909),IF(O1909="Atraso",L1909,L1909/(1+$I$1)^P1909))</f>
        <v/>
      </c>
      <c r="R1909">
        <f>IF(O1909="Atraso",$K$3-G1909,0)</f>
        <v/>
      </c>
      <c r="S1909">
        <f>IF(R1909&lt;=15,"Até 15",IF(R1909&lt;=30,"Entre 15 e 30",IF(R1909&lt;=60,"Entre 30 e 60",IF(R1909&lt;=90,"Entre 60 e 90",IF(R1909&lt;=120,"Entre 90 e 120",IF(R1909&lt;=150,"Entre 120 e 150",IF(R1909&lt;=180,"Entre 150 e 180","Superior a 180")))))))</f>
        <v/>
      </c>
    </row>
    <row r="1910">
      <c r="A1910" t="inlineStr">
        <is>
          <t>Q07L07</t>
        </is>
      </c>
      <c r="B1910" t="inlineStr">
        <is>
          <t>LEANDRO SAMUEL DE SOUZA LIMA</t>
        </is>
      </c>
      <c r="C1910" t="n">
        <v>1</v>
      </c>
      <c r="D1910" t="inlineStr">
        <is>
          <t>IPCA</t>
        </is>
      </c>
      <c r="E1910" t="n">
        <v>0.009488792934583046</v>
      </c>
      <c r="F1910" t="inlineStr">
        <is>
          <t>MENSAL</t>
        </is>
      </c>
      <c r="G1910" t="n">
        <v>45046</v>
      </c>
      <c r="H1910" t="n">
        <v>45046</v>
      </c>
      <c r="I1910" t="n">
        <v>44</v>
      </c>
      <c r="J1910" t="inlineStr">
        <is>
          <t>CARTEIRA</t>
        </is>
      </c>
      <c r="K1910" t="inlineStr">
        <is>
          <t>CONTRATO</t>
        </is>
      </c>
      <c r="L1910" t="n">
        <v>3124.66</v>
      </c>
      <c r="M1910" t="inlineStr">
        <is>
          <t>IBIRAPITANGA FASE 3</t>
        </is>
      </c>
      <c r="N1910" s="142">
        <f>DATE(YEAR(G1910),MONTH(G1910),1)</f>
        <v/>
      </c>
      <c r="O1910" s="132">
        <f>IF(G1910&gt;$K$3,"Futuro","Atraso")</f>
        <v/>
      </c>
      <c r="P1910">
        <f>12*(YEAR(G1910)-YEAR($K$3))+(MONTH(G1910)-MONTH($K$3))</f>
        <v/>
      </c>
      <c r="Q1910" s="366">
        <f>IF(M1910="IBIRAPITANGA FASE 3",IF(O1910="Atraso",L1910,L1910/(1+$I$2)^P1910),IF(O1910="Atraso",L1910,L1910/(1+$I$1)^P1910))</f>
        <v/>
      </c>
      <c r="R1910">
        <f>IF(O1910="Atraso",$K$3-G1910,0)</f>
        <v/>
      </c>
      <c r="S1910">
        <f>IF(R1910&lt;=15,"Até 15",IF(R1910&lt;=30,"Entre 15 e 30",IF(R1910&lt;=60,"Entre 30 e 60",IF(R1910&lt;=90,"Entre 60 e 90",IF(R1910&lt;=120,"Entre 90 e 120",IF(R1910&lt;=150,"Entre 120 e 150",IF(R1910&lt;=180,"Entre 150 e 180","Superior a 180")))))))</f>
        <v/>
      </c>
    </row>
    <row r="1911">
      <c r="A1911" t="inlineStr">
        <is>
          <t>Q07L07</t>
        </is>
      </c>
      <c r="B1911" t="inlineStr">
        <is>
          <t>LEANDRO SAMUEL DE SOUZA LIMA</t>
        </is>
      </c>
      <c r="C1911" t="n">
        <v>1</v>
      </c>
      <c r="D1911" t="inlineStr">
        <is>
          <t>IPCA</t>
        </is>
      </c>
      <c r="E1911" t="n">
        <v>0.009488792934583046</v>
      </c>
      <c r="F1911" t="inlineStr">
        <is>
          <t>MENSAL</t>
        </is>
      </c>
      <c r="G1911" t="n">
        <v>45076</v>
      </c>
      <c r="H1911" t="n">
        <v>45076</v>
      </c>
      <c r="I1911" t="n">
        <v>45</v>
      </c>
      <c r="J1911" t="inlineStr">
        <is>
          <t>CARTEIRA</t>
        </is>
      </c>
      <c r="K1911" t="inlineStr">
        <is>
          <t>CONTRATO</t>
        </is>
      </c>
      <c r="L1911" t="n">
        <v>3066.65</v>
      </c>
      <c r="M1911" t="inlineStr">
        <is>
          <t>IBIRAPITANGA FASE 3</t>
        </is>
      </c>
      <c r="N1911" s="142">
        <f>DATE(YEAR(G1911),MONTH(G1911),1)</f>
        <v/>
      </c>
      <c r="O1911" s="132">
        <f>IF(G1911&gt;$K$3,"Futuro","Atraso")</f>
        <v/>
      </c>
      <c r="P1911">
        <f>12*(YEAR(G1911)-YEAR($K$3))+(MONTH(G1911)-MONTH($K$3))</f>
        <v/>
      </c>
      <c r="Q1911" s="366">
        <f>IF(M1911="IBIRAPITANGA FASE 3",IF(O1911="Atraso",L1911,L1911/(1+$I$2)^P1911),IF(O1911="Atraso",L1911,L1911/(1+$I$1)^P1911))</f>
        <v/>
      </c>
      <c r="R1911">
        <f>IF(O1911="Atraso",$K$3-G1911,0)</f>
        <v/>
      </c>
      <c r="S1911">
        <f>IF(R1911&lt;=15,"Até 15",IF(R1911&lt;=30,"Entre 15 e 30",IF(R1911&lt;=60,"Entre 30 e 60",IF(R1911&lt;=90,"Entre 60 e 90",IF(R1911&lt;=120,"Entre 90 e 120",IF(R1911&lt;=150,"Entre 120 e 150",IF(R1911&lt;=180,"Entre 150 e 180","Superior a 180")))))))</f>
        <v/>
      </c>
    </row>
    <row r="1912">
      <c r="A1912" t="inlineStr">
        <is>
          <t>Q07L07</t>
        </is>
      </c>
      <c r="B1912" t="inlineStr">
        <is>
          <t>LEANDRO SAMUEL DE SOUZA LIMA</t>
        </is>
      </c>
      <c r="C1912" t="n">
        <v>1</v>
      </c>
      <c r="D1912" t="inlineStr">
        <is>
          <t>IPCA</t>
        </is>
      </c>
      <c r="E1912" t="n">
        <v>0.009488792934583046</v>
      </c>
      <c r="F1912" t="inlineStr">
        <is>
          <t>MENSAL</t>
        </is>
      </c>
      <c r="G1912" t="n">
        <v>45107</v>
      </c>
      <c r="H1912" t="n">
        <v>45107</v>
      </c>
      <c r="I1912" t="n">
        <v>46</v>
      </c>
      <c r="J1912" t="inlineStr">
        <is>
          <t>CARTEIRA</t>
        </is>
      </c>
      <c r="K1912" t="inlineStr">
        <is>
          <t>CONTRATO</t>
        </is>
      </c>
      <c r="L1912" t="n">
        <v>3008.53</v>
      </c>
      <c r="M1912" t="inlineStr">
        <is>
          <t>IBIRAPITANGA FASE 3</t>
        </is>
      </c>
      <c r="N1912" s="142">
        <f>DATE(YEAR(G1912),MONTH(G1912),1)</f>
        <v/>
      </c>
      <c r="O1912" s="132">
        <f>IF(G1912&gt;$K$3,"Futuro","Atraso")</f>
        <v/>
      </c>
      <c r="P1912">
        <f>12*(YEAR(G1912)-YEAR($K$3))+(MONTH(G1912)-MONTH($K$3))</f>
        <v/>
      </c>
      <c r="Q1912" s="366">
        <f>IF(M1912="IBIRAPITANGA FASE 3",IF(O1912="Atraso",L1912,L1912/(1+$I$2)^P1912),IF(O1912="Atraso",L1912,L1912/(1+$I$1)^P1912))</f>
        <v/>
      </c>
      <c r="R1912">
        <f>IF(O1912="Atraso",$K$3-G1912,0)</f>
        <v/>
      </c>
      <c r="S1912">
        <f>IF(R1912&lt;=15,"Até 15",IF(R1912&lt;=30,"Entre 15 e 30",IF(R1912&lt;=60,"Entre 30 e 60",IF(R1912&lt;=90,"Entre 60 e 90",IF(R1912&lt;=120,"Entre 90 e 120",IF(R1912&lt;=150,"Entre 120 e 150",IF(R1912&lt;=180,"Entre 150 e 180","Superior a 180")))))))</f>
        <v/>
      </c>
    </row>
    <row r="1913">
      <c r="A1913" t="inlineStr">
        <is>
          <t>Q07L07</t>
        </is>
      </c>
      <c r="B1913" t="inlineStr">
        <is>
          <t>LEANDRO SAMUEL DE SOUZA LIMA</t>
        </is>
      </c>
      <c r="C1913" t="n">
        <v>1</v>
      </c>
      <c r="D1913" t="inlineStr">
        <is>
          <t>IPCA</t>
        </is>
      </c>
      <c r="E1913" t="n">
        <v>0.009488792934583046</v>
      </c>
      <c r="F1913" t="inlineStr">
        <is>
          <t>MENSAL</t>
        </is>
      </c>
      <c r="G1913" t="n">
        <v>45137</v>
      </c>
      <c r="H1913" t="n">
        <v>45137</v>
      </c>
      <c r="I1913" t="n">
        <v>47</v>
      </c>
      <c r="J1913" t="inlineStr">
        <is>
          <t>CARTEIRA</t>
        </is>
      </c>
      <c r="K1913" t="inlineStr">
        <is>
          <t>CONTRATO</t>
        </is>
      </c>
      <c r="L1913" t="n">
        <v>2952.17</v>
      </c>
      <c r="M1913" t="inlineStr">
        <is>
          <t>IBIRAPITANGA FASE 3</t>
        </is>
      </c>
      <c r="N1913" s="142">
        <f>DATE(YEAR(G1913),MONTH(G1913),1)</f>
        <v/>
      </c>
      <c r="O1913" s="132">
        <f>IF(G1913&gt;$K$3,"Futuro","Atraso")</f>
        <v/>
      </c>
      <c r="P1913">
        <f>12*(YEAR(G1913)-YEAR($K$3))+(MONTH(G1913)-MONTH($K$3))</f>
        <v/>
      </c>
      <c r="Q1913" s="366">
        <f>IF(M1913="IBIRAPITANGA FASE 3",IF(O1913="Atraso",L1913,L1913/(1+$I$2)^P1913),IF(O1913="Atraso",L1913,L1913/(1+$I$1)^P1913))</f>
        <v/>
      </c>
      <c r="R1913">
        <f>IF(O1913="Atraso",$K$3-G1913,0)</f>
        <v/>
      </c>
      <c r="S1913">
        <f>IF(R1913&lt;=15,"Até 15",IF(R1913&lt;=30,"Entre 15 e 30",IF(R1913&lt;=60,"Entre 30 e 60",IF(R1913&lt;=90,"Entre 60 e 90",IF(R1913&lt;=120,"Entre 90 e 120",IF(R1913&lt;=150,"Entre 120 e 150",IF(R1913&lt;=180,"Entre 150 e 180","Superior a 180")))))))</f>
        <v/>
      </c>
    </row>
    <row r="1914">
      <c r="A1914" t="inlineStr">
        <is>
          <t>Q07L07</t>
        </is>
      </c>
      <c r="B1914" t="inlineStr">
        <is>
          <t>LEANDRO SAMUEL DE SOUZA LIMA</t>
        </is>
      </c>
      <c r="C1914" t="n">
        <v>1</v>
      </c>
      <c r="D1914" t="inlineStr">
        <is>
          <t>IPCA</t>
        </is>
      </c>
      <c r="E1914" t="n">
        <v>0.009488792934583046</v>
      </c>
      <c r="F1914" t="inlineStr">
        <is>
          <t>MENSAL</t>
        </is>
      </c>
      <c r="G1914" t="n">
        <v>45168</v>
      </c>
      <c r="H1914" t="n">
        <v>45168</v>
      </c>
      <c r="I1914" t="n">
        <v>48</v>
      </c>
      <c r="J1914" t="inlineStr">
        <is>
          <t>CARTEIRA</t>
        </is>
      </c>
      <c r="K1914" t="inlineStr">
        <is>
          <t>CONTRATO</t>
        </is>
      </c>
      <c r="L1914" t="n">
        <v>2895.65</v>
      </c>
      <c r="M1914" t="inlineStr">
        <is>
          <t>IBIRAPITANGA FASE 3</t>
        </is>
      </c>
      <c r="N1914" s="142">
        <f>DATE(YEAR(G1914),MONTH(G1914),1)</f>
        <v/>
      </c>
      <c r="O1914" s="132">
        <f>IF(G1914&gt;$K$3,"Futuro","Atraso")</f>
        <v/>
      </c>
      <c r="P1914">
        <f>12*(YEAR(G1914)-YEAR($K$3))+(MONTH(G1914)-MONTH($K$3))</f>
        <v/>
      </c>
      <c r="Q1914" s="366">
        <f>IF(M1914="IBIRAPITANGA FASE 3",IF(O1914="Atraso",L1914,L1914/(1+$I$2)^P1914),IF(O1914="Atraso",L1914,L1914/(1+$I$1)^P1914))</f>
        <v/>
      </c>
      <c r="R1914">
        <f>IF(O1914="Atraso",$K$3-G1914,0)</f>
        <v/>
      </c>
      <c r="S1914">
        <f>IF(R1914&lt;=15,"Até 15",IF(R1914&lt;=30,"Entre 15 e 30",IF(R1914&lt;=60,"Entre 30 e 60",IF(R1914&lt;=90,"Entre 60 e 90",IF(R1914&lt;=120,"Entre 90 e 120",IF(R1914&lt;=150,"Entre 120 e 150",IF(R1914&lt;=180,"Entre 150 e 180","Superior a 180")))))))</f>
        <v/>
      </c>
    </row>
    <row r="1915">
      <c r="A1915" t="inlineStr">
        <is>
          <t>Q07L07</t>
        </is>
      </c>
      <c r="B1915" t="inlineStr">
        <is>
          <t>LEANDRO SAMUEL DE SOUZA LIMA</t>
        </is>
      </c>
      <c r="C1915" t="n">
        <v>1</v>
      </c>
      <c r="D1915" t="inlineStr">
        <is>
          <t>IPCA</t>
        </is>
      </c>
      <c r="E1915" t="n">
        <v>0.009488792934583046</v>
      </c>
      <c r="F1915" t="inlineStr">
        <is>
          <t>MENSAL</t>
        </is>
      </c>
      <c r="G1915" t="n">
        <v>45199</v>
      </c>
      <c r="H1915" t="n">
        <v>45199</v>
      </c>
      <c r="I1915" t="n">
        <v>49</v>
      </c>
      <c r="J1915" t="inlineStr">
        <is>
          <t>CARTEIRA</t>
        </is>
      </c>
      <c r="K1915" t="inlineStr">
        <is>
          <t>CONTRATO</t>
        </is>
      </c>
      <c r="L1915" t="n">
        <v>2839.97</v>
      </c>
      <c r="M1915" t="inlineStr">
        <is>
          <t>IBIRAPITANGA FASE 3</t>
        </is>
      </c>
      <c r="N1915" s="142">
        <f>DATE(YEAR(G1915),MONTH(G1915),1)</f>
        <v/>
      </c>
      <c r="O1915" s="132">
        <f>IF(G1915&gt;$K$3,"Futuro","Atraso")</f>
        <v/>
      </c>
      <c r="P1915">
        <f>12*(YEAR(G1915)-YEAR($K$3))+(MONTH(G1915)-MONTH($K$3))</f>
        <v/>
      </c>
      <c r="Q1915" s="366">
        <f>IF(M1915="IBIRAPITANGA FASE 3",IF(O1915="Atraso",L1915,L1915/(1+$I$2)^P1915),IF(O1915="Atraso",L1915,L1915/(1+$I$1)^P1915))</f>
        <v/>
      </c>
      <c r="R1915">
        <f>IF(O1915="Atraso",$K$3-G1915,0)</f>
        <v/>
      </c>
      <c r="S1915">
        <f>IF(R1915&lt;=15,"Até 15",IF(R1915&lt;=30,"Entre 15 e 30",IF(R1915&lt;=60,"Entre 30 e 60",IF(R1915&lt;=90,"Entre 60 e 90",IF(R1915&lt;=120,"Entre 90 e 120",IF(R1915&lt;=150,"Entre 120 e 150",IF(R1915&lt;=180,"Entre 150 e 180","Superior a 180")))))))</f>
        <v/>
      </c>
    </row>
    <row r="1916">
      <c r="A1916" t="inlineStr">
        <is>
          <t>Q07L07</t>
        </is>
      </c>
      <c r="B1916" t="inlineStr">
        <is>
          <t>LEANDRO SAMUEL DE SOUZA LIMA</t>
        </is>
      </c>
      <c r="C1916" t="n">
        <v>1</v>
      </c>
      <c r="D1916" t="inlineStr">
        <is>
          <t>IPCA</t>
        </is>
      </c>
      <c r="E1916" t="n">
        <v>0.009488792934583046</v>
      </c>
      <c r="F1916" t="inlineStr">
        <is>
          <t>MENSAL</t>
        </is>
      </c>
      <c r="G1916" t="n">
        <v>45229</v>
      </c>
      <c r="H1916" t="n">
        <v>45229</v>
      </c>
      <c r="I1916" t="n">
        <v>50</v>
      </c>
      <c r="J1916" t="inlineStr">
        <is>
          <t>CARTEIRA</t>
        </is>
      </c>
      <c r="K1916" t="inlineStr">
        <is>
          <t>CONTRATO</t>
        </is>
      </c>
      <c r="L1916" t="n">
        <v>2785.96</v>
      </c>
      <c r="M1916" t="inlineStr">
        <is>
          <t>IBIRAPITANGA FASE 3</t>
        </is>
      </c>
      <c r="N1916" s="142">
        <f>DATE(YEAR(G1916),MONTH(G1916),1)</f>
        <v/>
      </c>
      <c r="O1916" s="132">
        <f>IF(G1916&gt;$K$3,"Futuro","Atraso")</f>
        <v/>
      </c>
      <c r="P1916">
        <f>12*(YEAR(G1916)-YEAR($K$3))+(MONTH(G1916)-MONTH($K$3))</f>
        <v/>
      </c>
      <c r="Q1916" s="366">
        <f>IF(M1916="IBIRAPITANGA FASE 3",IF(O1916="Atraso",L1916,L1916/(1+$I$2)^P1916),IF(O1916="Atraso",L1916,L1916/(1+$I$1)^P1916))</f>
        <v/>
      </c>
      <c r="R1916">
        <f>IF(O1916="Atraso",$K$3-G1916,0)</f>
        <v/>
      </c>
      <c r="S1916">
        <f>IF(R1916&lt;=15,"Até 15",IF(R1916&lt;=30,"Entre 15 e 30",IF(R1916&lt;=60,"Entre 30 e 60",IF(R1916&lt;=90,"Entre 60 e 90",IF(R1916&lt;=120,"Entre 90 e 120",IF(R1916&lt;=150,"Entre 120 e 150",IF(R1916&lt;=180,"Entre 150 e 180","Superior a 180")))))))</f>
        <v/>
      </c>
    </row>
    <row r="1917">
      <c r="A1917" t="inlineStr">
        <is>
          <t>Q07L07</t>
        </is>
      </c>
      <c r="B1917" t="inlineStr">
        <is>
          <t>LEANDRO SAMUEL DE SOUZA LIMA</t>
        </is>
      </c>
      <c r="C1917" t="n">
        <v>1</v>
      </c>
      <c r="D1917" t="inlineStr">
        <is>
          <t>IPCA</t>
        </is>
      </c>
      <c r="E1917" t="n">
        <v>0.009488792934583046</v>
      </c>
      <c r="F1917" t="inlineStr">
        <is>
          <t>MENSAL</t>
        </is>
      </c>
      <c r="G1917" t="n">
        <v>45260</v>
      </c>
      <c r="H1917" t="n">
        <v>45260</v>
      </c>
      <c r="I1917" t="n">
        <v>51</v>
      </c>
      <c r="J1917" t="inlineStr">
        <is>
          <t>CARTEIRA</t>
        </is>
      </c>
      <c r="K1917" t="inlineStr">
        <is>
          <t>CONTRATO</t>
        </is>
      </c>
      <c r="L1917" t="n">
        <v>2737.33</v>
      </c>
      <c r="M1917" t="inlineStr">
        <is>
          <t>IBIRAPITANGA FASE 3</t>
        </is>
      </c>
      <c r="N1917" s="142">
        <f>DATE(YEAR(G1917),MONTH(G1917),1)</f>
        <v/>
      </c>
      <c r="O1917" s="132">
        <f>IF(G1917&gt;$K$3,"Futuro","Atraso")</f>
        <v/>
      </c>
      <c r="P1917">
        <f>12*(YEAR(G1917)-YEAR($K$3))+(MONTH(G1917)-MONTH($K$3))</f>
        <v/>
      </c>
      <c r="Q1917" s="366">
        <f>IF(M1917="IBIRAPITANGA FASE 3",IF(O1917="Atraso",L1917,L1917/(1+$I$2)^P1917),IF(O1917="Atraso",L1917,L1917/(1+$I$1)^P1917))</f>
        <v/>
      </c>
      <c r="R1917">
        <f>IF(O1917="Atraso",$K$3-G1917,0)</f>
        <v/>
      </c>
      <c r="S1917">
        <f>IF(R1917&lt;=15,"Até 15",IF(R1917&lt;=30,"Entre 15 e 30",IF(R1917&lt;=60,"Entre 30 e 60",IF(R1917&lt;=90,"Entre 60 e 90",IF(R1917&lt;=120,"Entre 90 e 120",IF(R1917&lt;=150,"Entre 120 e 150",IF(R1917&lt;=180,"Entre 150 e 180","Superior a 180")))))))</f>
        <v/>
      </c>
    </row>
    <row r="1918">
      <c r="A1918" t="inlineStr">
        <is>
          <t>Q07L07</t>
        </is>
      </c>
      <c r="B1918" t="inlineStr">
        <is>
          <t>LEANDRO SAMUEL DE SOUZA LIMA</t>
        </is>
      </c>
      <c r="C1918" t="n">
        <v>1</v>
      </c>
      <c r="D1918" t="inlineStr">
        <is>
          <t>IPCA</t>
        </is>
      </c>
      <c r="E1918" t="n">
        <v>0.009488792934583046</v>
      </c>
      <c r="F1918" t="inlineStr">
        <is>
          <t>MENSAL</t>
        </is>
      </c>
      <c r="G1918" t="n">
        <v>45290</v>
      </c>
      <c r="H1918" t="n">
        <v>45290</v>
      </c>
      <c r="I1918" t="n">
        <v>52</v>
      </c>
      <c r="J1918" t="inlineStr">
        <is>
          <t>CARTEIRA</t>
        </is>
      </c>
      <c r="K1918" t="inlineStr">
        <is>
          <t>CONTRATO</t>
        </is>
      </c>
      <c r="L1918" t="n">
        <v>2737.33</v>
      </c>
      <c r="M1918" t="inlineStr">
        <is>
          <t>IBIRAPITANGA FASE 3</t>
        </is>
      </c>
      <c r="N1918" s="142">
        <f>DATE(YEAR(G1918),MONTH(G1918),1)</f>
        <v/>
      </c>
      <c r="O1918" s="132">
        <f>IF(G1918&gt;$K$3,"Futuro","Atraso")</f>
        <v/>
      </c>
      <c r="P1918">
        <f>12*(YEAR(G1918)-YEAR($K$3))+(MONTH(G1918)-MONTH($K$3))</f>
        <v/>
      </c>
      <c r="Q1918" s="366">
        <f>IF(M1918="IBIRAPITANGA FASE 3",IF(O1918="Atraso",L1918,L1918/(1+$I$2)^P1918),IF(O1918="Atraso",L1918,L1918/(1+$I$1)^P1918))</f>
        <v/>
      </c>
      <c r="R1918">
        <f>IF(O1918="Atraso",$K$3-G1918,0)</f>
        <v/>
      </c>
      <c r="S1918">
        <f>IF(R1918&lt;=15,"Até 15",IF(R1918&lt;=30,"Entre 15 e 30",IF(R1918&lt;=60,"Entre 30 e 60",IF(R1918&lt;=90,"Entre 60 e 90",IF(R1918&lt;=120,"Entre 90 e 120",IF(R1918&lt;=150,"Entre 120 e 150",IF(R1918&lt;=180,"Entre 150 e 180","Superior a 180")))))))</f>
        <v/>
      </c>
    </row>
    <row r="1919">
      <c r="A1919" t="inlineStr">
        <is>
          <t>Q07L07</t>
        </is>
      </c>
      <c r="B1919" t="inlineStr">
        <is>
          <t>LEANDRO SAMUEL DE SOUZA LIMA</t>
        </is>
      </c>
      <c r="C1919" t="n">
        <v>1</v>
      </c>
      <c r="D1919" t="inlineStr">
        <is>
          <t>IPCA</t>
        </is>
      </c>
      <c r="E1919" t="n">
        <v>0.009488792934583046</v>
      </c>
      <c r="F1919" t="inlineStr">
        <is>
          <t>MENSAL</t>
        </is>
      </c>
      <c r="G1919" t="n">
        <v>45321</v>
      </c>
      <c r="H1919" t="n">
        <v>45321</v>
      </c>
      <c r="I1919" t="n">
        <v>53</v>
      </c>
      <c r="J1919" t="inlineStr">
        <is>
          <t>CARTEIRA</t>
        </is>
      </c>
      <c r="K1919" t="inlineStr">
        <is>
          <t>CONTRATO</t>
        </is>
      </c>
      <c r="L1919" t="n">
        <v>2737.33</v>
      </c>
      <c r="M1919" t="inlineStr">
        <is>
          <t>IBIRAPITANGA FASE 3</t>
        </is>
      </c>
      <c r="N1919" s="142">
        <f>DATE(YEAR(G1919),MONTH(G1919),1)</f>
        <v/>
      </c>
      <c r="O1919" s="132">
        <f>IF(G1919&gt;$K$3,"Futuro","Atraso")</f>
        <v/>
      </c>
      <c r="P1919">
        <f>12*(YEAR(G1919)-YEAR($K$3))+(MONTH(G1919)-MONTH($K$3))</f>
        <v/>
      </c>
      <c r="Q1919" s="366">
        <f>IF(M1919="IBIRAPITANGA FASE 3",IF(O1919="Atraso",L1919,L1919/(1+$I$2)^P1919),IF(O1919="Atraso",L1919,L1919/(1+$I$1)^P1919))</f>
        <v/>
      </c>
      <c r="R1919">
        <f>IF(O1919="Atraso",$K$3-G1919,0)</f>
        <v/>
      </c>
      <c r="S1919">
        <f>IF(R1919&lt;=15,"Até 15",IF(R1919&lt;=30,"Entre 15 e 30",IF(R1919&lt;=60,"Entre 30 e 60",IF(R1919&lt;=90,"Entre 60 e 90",IF(R1919&lt;=120,"Entre 90 e 120",IF(R1919&lt;=150,"Entre 120 e 150",IF(R1919&lt;=180,"Entre 150 e 180","Superior a 180")))))))</f>
        <v/>
      </c>
    </row>
    <row r="1920">
      <c r="A1920" t="inlineStr">
        <is>
          <t>Q07L07</t>
        </is>
      </c>
      <c r="B1920" t="inlineStr">
        <is>
          <t>LEANDRO SAMUEL DE SOUZA LIMA</t>
        </is>
      </c>
      <c r="C1920" t="n">
        <v>1</v>
      </c>
      <c r="D1920" t="inlineStr">
        <is>
          <t>IPCA</t>
        </is>
      </c>
      <c r="E1920" t="n">
        <v>0.009488792934583046</v>
      </c>
      <c r="F1920" t="inlineStr">
        <is>
          <t>MENSAL</t>
        </is>
      </c>
      <c r="G1920" t="n">
        <v>45351</v>
      </c>
      <c r="H1920" t="n">
        <v>45351</v>
      </c>
      <c r="I1920" t="n">
        <v>54</v>
      </c>
      <c r="J1920" t="inlineStr">
        <is>
          <t>CARTEIRA</t>
        </is>
      </c>
      <c r="K1920" t="inlineStr">
        <is>
          <t>CONTRATO</t>
        </is>
      </c>
      <c r="L1920" t="n">
        <v>2737.33</v>
      </c>
      <c r="M1920" t="inlineStr">
        <is>
          <t>IBIRAPITANGA FASE 3</t>
        </is>
      </c>
      <c r="N1920" s="142">
        <f>DATE(YEAR(G1920),MONTH(G1920),1)</f>
        <v/>
      </c>
      <c r="O1920" s="132">
        <f>IF(G1920&gt;$K$3,"Futuro","Atraso")</f>
        <v/>
      </c>
      <c r="P1920">
        <f>12*(YEAR(G1920)-YEAR($K$3))+(MONTH(G1920)-MONTH($K$3))</f>
        <v/>
      </c>
      <c r="Q1920" s="366">
        <f>IF(M1920="IBIRAPITANGA FASE 3",IF(O1920="Atraso",L1920,L1920/(1+$I$2)^P1920),IF(O1920="Atraso",L1920,L1920/(1+$I$1)^P1920))</f>
        <v/>
      </c>
      <c r="R1920">
        <f>IF(O1920="Atraso",$K$3-G1920,0)</f>
        <v/>
      </c>
      <c r="S1920">
        <f>IF(R1920&lt;=15,"Até 15",IF(R1920&lt;=30,"Entre 15 e 30",IF(R1920&lt;=60,"Entre 30 e 60",IF(R1920&lt;=90,"Entre 60 e 90",IF(R1920&lt;=120,"Entre 90 e 120",IF(R1920&lt;=150,"Entre 120 e 150",IF(R1920&lt;=180,"Entre 150 e 180","Superior a 180")))))))</f>
        <v/>
      </c>
    </row>
    <row r="1921">
      <c r="A1921" t="inlineStr">
        <is>
          <t>Q07L07</t>
        </is>
      </c>
      <c r="B1921" t="inlineStr">
        <is>
          <t>LEANDRO SAMUEL DE SOUZA LIMA</t>
        </is>
      </c>
      <c r="C1921" t="n">
        <v>1</v>
      </c>
      <c r="D1921" t="inlineStr">
        <is>
          <t>IPCA</t>
        </is>
      </c>
      <c r="E1921" t="n">
        <v>0.009488792934583046</v>
      </c>
      <c r="F1921" t="inlineStr">
        <is>
          <t>MENSAL</t>
        </is>
      </c>
      <c r="G1921" t="n">
        <v>45381</v>
      </c>
      <c r="H1921" t="n">
        <v>45381</v>
      </c>
      <c r="I1921" t="n">
        <v>55</v>
      </c>
      <c r="J1921" t="inlineStr">
        <is>
          <t>CARTEIRA</t>
        </is>
      </c>
      <c r="K1921" t="inlineStr">
        <is>
          <t>CONTRATO</t>
        </is>
      </c>
      <c r="L1921" t="n">
        <v>2737.33</v>
      </c>
      <c r="M1921" t="inlineStr">
        <is>
          <t>IBIRAPITANGA FASE 3</t>
        </is>
      </c>
      <c r="N1921" s="142">
        <f>DATE(YEAR(G1921),MONTH(G1921),1)</f>
        <v/>
      </c>
      <c r="O1921" s="132">
        <f>IF(G1921&gt;$K$3,"Futuro","Atraso")</f>
        <v/>
      </c>
      <c r="P1921">
        <f>12*(YEAR(G1921)-YEAR($K$3))+(MONTH(G1921)-MONTH($K$3))</f>
        <v/>
      </c>
      <c r="Q1921" s="366">
        <f>IF(M1921="IBIRAPITANGA FASE 3",IF(O1921="Atraso",L1921,L1921/(1+$I$2)^P1921),IF(O1921="Atraso",L1921,L1921/(1+$I$1)^P1921))</f>
        <v/>
      </c>
      <c r="R1921">
        <f>IF(O1921="Atraso",$K$3-G1921,0)</f>
        <v/>
      </c>
      <c r="S1921">
        <f>IF(R1921&lt;=15,"Até 15",IF(R1921&lt;=30,"Entre 15 e 30",IF(R1921&lt;=60,"Entre 30 e 60",IF(R1921&lt;=90,"Entre 60 e 90",IF(R1921&lt;=120,"Entre 90 e 120",IF(R1921&lt;=150,"Entre 120 e 150",IF(R1921&lt;=180,"Entre 150 e 180","Superior a 180")))))))</f>
        <v/>
      </c>
    </row>
    <row r="1922">
      <c r="A1922" t="inlineStr">
        <is>
          <t>Q07L07</t>
        </is>
      </c>
      <c r="B1922" t="inlineStr">
        <is>
          <t>LEANDRO SAMUEL DE SOUZA LIMA</t>
        </is>
      </c>
      <c r="C1922" t="n">
        <v>1</v>
      </c>
      <c r="D1922" t="inlineStr">
        <is>
          <t>IPCA</t>
        </is>
      </c>
      <c r="E1922" t="n">
        <v>0.009488792934583046</v>
      </c>
      <c r="F1922" t="inlineStr">
        <is>
          <t>MENSAL</t>
        </is>
      </c>
      <c r="G1922" t="n">
        <v>45412</v>
      </c>
      <c r="H1922" t="n">
        <v>45412</v>
      </c>
      <c r="I1922" t="n">
        <v>56</v>
      </c>
      <c r="J1922" t="inlineStr">
        <is>
          <t>CARTEIRA</t>
        </is>
      </c>
      <c r="K1922" t="inlineStr">
        <is>
          <t>CONTRATO</t>
        </is>
      </c>
      <c r="L1922" t="n">
        <v>2737.33</v>
      </c>
      <c r="M1922" t="inlineStr">
        <is>
          <t>IBIRAPITANGA FASE 3</t>
        </is>
      </c>
      <c r="N1922" s="142">
        <f>DATE(YEAR(G1922),MONTH(G1922),1)</f>
        <v/>
      </c>
      <c r="O1922" s="132">
        <f>IF(G1922&gt;$K$3,"Futuro","Atraso")</f>
        <v/>
      </c>
      <c r="P1922">
        <f>12*(YEAR(G1922)-YEAR($K$3))+(MONTH(G1922)-MONTH($K$3))</f>
        <v/>
      </c>
      <c r="Q1922" s="366">
        <f>IF(M1922="IBIRAPITANGA FASE 3",IF(O1922="Atraso",L1922,L1922/(1+$I$2)^P1922),IF(O1922="Atraso",L1922,L1922/(1+$I$1)^P1922))</f>
        <v/>
      </c>
      <c r="R1922">
        <f>IF(O1922="Atraso",$K$3-G1922,0)</f>
        <v/>
      </c>
      <c r="S1922">
        <f>IF(R1922&lt;=15,"Até 15",IF(R1922&lt;=30,"Entre 15 e 30",IF(R1922&lt;=60,"Entre 30 e 60",IF(R1922&lt;=90,"Entre 60 e 90",IF(R1922&lt;=120,"Entre 90 e 120",IF(R1922&lt;=150,"Entre 120 e 150",IF(R1922&lt;=180,"Entre 150 e 180","Superior a 180")))))))</f>
        <v/>
      </c>
    </row>
    <row r="1923">
      <c r="A1923" t="inlineStr">
        <is>
          <t>Q07L07</t>
        </is>
      </c>
      <c r="B1923" t="inlineStr">
        <is>
          <t>LEANDRO SAMUEL DE SOUZA LIMA</t>
        </is>
      </c>
      <c r="C1923" t="n">
        <v>1</v>
      </c>
      <c r="D1923" t="inlineStr">
        <is>
          <t>IPCA</t>
        </is>
      </c>
      <c r="E1923" t="n">
        <v>0.009488792934583046</v>
      </c>
      <c r="F1923" t="inlineStr">
        <is>
          <t>MENSAL</t>
        </is>
      </c>
      <c r="G1923" t="n">
        <v>45442</v>
      </c>
      <c r="H1923" t="n">
        <v>45442</v>
      </c>
      <c r="I1923" t="n">
        <v>57</v>
      </c>
      <c r="J1923" t="inlineStr">
        <is>
          <t>CARTEIRA</t>
        </is>
      </c>
      <c r="K1923" t="inlineStr">
        <is>
          <t>CONTRATO</t>
        </is>
      </c>
      <c r="L1923" t="n">
        <v>2737.33</v>
      </c>
      <c r="M1923" t="inlineStr">
        <is>
          <t>IBIRAPITANGA FASE 3</t>
        </is>
      </c>
      <c r="N1923" s="142">
        <f>DATE(YEAR(G1923),MONTH(G1923),1)</f>
        <v/>
      </c>
      <c r="O1923" s="132">
        <f>IF(G1923&gt;$K$3,"Futuro","Atraso")</f>
        <v/>
      </c>
      <c r="P1923">
        <f>12*(YEAR(G1923)-YEAR($K$3))+(MONTH(G1923)-MONTH($K$3))</f>
        <v/>
      </c>
      <c r="Q1923" s="366">
        <f>IF(M1923="IBIRAPITANGA FASE 3",IF(O1923="Atraso",L1923,L1923/(1+$I$2)^P1923),IF(O1923="Atraso",L1923,L1923/(1+$I$1)^P1923))</f>
        <v/>
      </c>
      <c r="R1923">
        <f>IF(O1923="Atraso",$K$3-G1923,0)</f>
        <v/>
      </c>
      <c r="S1923">
        <f>IF(R1923&lt;=15,"Até 15",IF(R1923&lt;=30,"Entre 15 e 30",IF(R1923&lt;=60,"Entre 30 e 60",IF(R1923&lt;=90,"Entre 60 e 90",IF(R1923&lt;=120,"Entre 90 e 120",IF(R1923&lt;=150,"Entre 120 e 150",IF(R1923&lt;=180,"Entre 150 e 180","Superior a 180")))))))</f>
        <v/>
      </c>
    </row>
    <row r="1924">
      <c r="A1924" t="inlineStr">
        <is>
          <t>Q07L07</t>
        </is>
      </c>
      <c r="B1924" t="inlineStr">
        <is>
          <t>LEANDRO SAMUEL DE SOUZA LIMA</t>
        </is>
      </c>
      <c r="C1924" t="n">
        <v>1</v>
      </c>
      <c r="D1924" t="inlineStr">
        <is>
          <t>IPCA</t>
        </is>
      </c>
      <c r="E1924" t="n">
        <v>0.009488792934583046</v>
      </c>
      <c r="F1924" t="inlineStr">
        <is>
          <t>MENSAL</t>
        </is>
      </c>
      <c r="G1924" t="n">
        <v>45473</v>
      </c>
      <c r="H1924" t="n">
        <v>45473</v>
      </c>
      <c r="I1924" t="n">
        <v>58</v>
      </c>
      <c r="J1924" t="inlineStr">
        <is>
          <t>CARTEIRA</t>
        </is>
      </c>
      <c r="K1924" t="inlineStr">
        <is>
          <t>CONTRATO</t>
        </is>
      </c>
      <c r="L1924" t="n">
        <v>2737.33</v>
      </c>
      <c r="M1924" t="inlineStr">
        <is>
          <t>IBIRAPITANGA FASE 3</t>
        </is>
      </c>
      <c r="N1924" s="142">
        <f>DATE(YEAR(G1924),MONTH(G1924),1)</f>
        <v/>
      </c>
      <c r="O1924" s="132">
        <f>IF(G1924&gt;$K$3,"Futuro","Atraso")</f>
        <v/>
      </c>
      <c r="P1924">
        <f>12*(YEAR(G1924)-YEAR($K$3))+(MONTH(G1924)-MONTH($K$3))</f>
        <v/>
      </c>
      <c r="Q1924" s="366">
        <f>IF(M1924="IBIRAPITANGA FASE 3",IF(O1924="Atraso",L1924,L1924/(1+$I$2)^P1924),IF(O1924="Atraso",L1924,L1924/(1+$I$1)^P1924))</f>
        <v/>
      </c>
      <c r="R1924">
        <f>IF(O1924="Atraso",$K$3-G1924,0)</f>
        <v/>
      </c>
      <c r="S1924">
        <f>IF(R1924&lt;=15,"Até 15",IF(R1924&lt;=30,"Entre 15 e 30",IF(R1924&lt;=60,"Entre 30 e 60",IF(R1924&lt;=90,"Entre 60 e 90",IF(R1924&lt;=120,"Entre 90 e 120",IF(R1924&lt;=150,"Entre 120 e 150",IF(R1924&lt;=180,"Entre 150 e 180","Superior a 180")))))))</f>
        <v/>
      </c>
    </row>
    <row r="1925">
      <c r="A1925" t="inlineStr">
        <is>
          <t>Q07L07</t>
        </is>
      </c>
      <c r="B1925" t="inlineStr">
        <is>
          <t>LEANDRO SAMUEL DE SOUZA LIMA</t>
        </is>
      </c>
      <c r="C1925" t="n">
        <v>1</v>
      </c>
      <c r="D1925" t="inlineStr">
        <is>
          <t>IPCA</t>
        </is>
      </c>
      <c r="E1925" t="n">
        <v>0.009488792934583046</v>
      </c>
      <c r="F1925" t="inlineStr">
        <is>
          <t>MENSAL</t>
        </is>
      </c>
      <c r="G1925" t="n">
        <v>45503</v>
      </c>
      <c r="H1925" t="n">
        <v>45503</v>
      </c>
      <c r="I1925" t="n">
        <v>59</v>
      </c>
      <c r="J1925" t="inlineStr">
        <is>
          <t>CARTEIRA</t>
        </is>
      </c>
      <c r="K1925" t="inlineStr">
        <is>
          <t>CONTRATO</t>
        </is>
      </c>
      <c r="L1925" t="n">
        <v>2737.33</v>
      </c>
      <c r="M1925" t="inlineStr">
        <is>
          <t>IBIRAPITANGA FASE 3</t>
        </is>
      </c>
      <c r="N1925" s="142">
        <f>DATE(YEAR(G1925),MONTH(G1925),1)</f>
        <v/>
      </c>
      <c r="O1925" s="132">
        <f>IF(G1925&gt;$K$3,"Futuro","Atraso")</f>
        <v/>
      </c>
      <c r="P1925">
        <f>12*(YEAR(G1925)-YEAR($K$3))+(MONTH(G1925)-MONTH($K$3))</f>
        <v/>
      </c>
      <c r="Q1925" s="366">
        <f>IF(M1925="IBIRAPITANGA FASE 3",IF(O1925="Atraso",L1925,L1925/(1+$I$2)^P1925),IF(O1925="Atraso",L1925,L1925/(1+$I$1)^P1925))</f>
        <v/>
      </c>
      <c r="R1925">
        <f>IF(O1925="Atraso",$K$3-G1925,0)</f>
        <v/>
      </c>
      <c r="S1925">
        <f>IF(R1925&lt;=15,"Até 15",IF(R1925&lt;=30,"Entre 15 e 30",IF(R1925&lt;=60,"Entre 30 e 60",IF(R1925&lt;=90,"Entre 60 e 90",IF(R1925&lt;=120,"Entre 90 e 120",IF(R1925&lt;=150,"Entre 120 e 150",IF(R1925&lt;=180,"Entre 150 e 180","Superior a 180")))))))</f>
        <v/>
      </c>
    </row>
    <row r="1926">
      <c r="A1926" t="inlineStr">
        <is>
          <t>Q07L07</t>
        </is>
      </c>
      <c r="B1926" t="inlineStr">
        <is>
          <t>LEANDRO SAMUEL DE SOUZA LIMA</t>
        </is>
      </c>
      <c r="C1926" t="n">
        <v>1</v>
      </c>
      <c r="D1926" t="inlineStr">
        <is>
          <t>IPCA</t>
        </is>
      </c>
      <c r="E1926" t="n">
        <v>0.009488792934583046</v>
      </c>
      <c r="F1926" t="inlineStr">
        <is>
          <t>MENSAL</t>
        </is>
      </c>
      <c r="G1926" t="n">
        <v>45534</v>
      </c>
      <c r="H1926" t="n">
        <v>45534</v>
      </c>
      <c r="I1926" t="n">
        <v>60</v>
      </c>
      <c r="J1926" t="inlineStr">
        <is>
          <t>CARTEIRA</t>
        </is>
      </c>
      <c r="K1926" t="inlineStr">
        <is>
          <t>CONTRATO</t>
        </is>
      </c>
      <c r="L1926" t="n">
        <v>2737.33</v>
      </c>
      <c r="M1926" t="inlineStr">
        <is>
          <t>IBIRAPITANGA FASE 3</t>
        </is>
      </c>
      <c r="N1926" s="142">
        <f>DATE(YEAR(G1926),MONTH(G1926),1)</f>
        <v/>
      </c>
      <c r="O1926" s="132">
        <f>IF(G1926&gt;$K$3,"Futuro","Atraso")</f>
        <v/>
      </c>
      <c r="P1926">
        <f>12*(YEAR(G1926)-YEAR($K$3))+(MONTH(G1926)-MONTH($K$3))</f>
        <v/>
      </c>
      <c r="Q1926" s="366">
        <f>IF(M1926="IBIRAPITANGA FASE 3",IF(O1926="Atraso",L1926,L1926/(1+$I$2)^P1926),IF(O1926="Atraso",L1926,L1926/(1+$I$1)^P1926))</f>
        <v/>
      </c>
      <c r="R1926">
        <f>IF(O1926="Atraso",$K$3-G1926,0)</f>
        <v/>
      </c>
      <c r="S1926">
        <f>IF(R1926&lt;=15,"Até 15",IF(R1926&lt;=30,"Entre 15 e 30",IF(R1926&lt;=60,"Entre 30 e 60",IF(R1926&lt;=90,"Entre 60 e 90",IF(R1926&lt;=120,"Entre 90 e 120",IF(R1926&lt;=150,"Entre 120 e 150",IF(R1926&lt;=180,"Entre 150 e 180","Superior a 180")))))))</f>
        <v/>
      </c>
    </row>
    <row r="1927">
      <c r="A1927" t="inlineStr">
        <is>
          <t>Q07L07</t>
        </is>
      </c>
      <c r="B1927" t="inlineStr">
        <is>
          <t>LEANDRO SAMUEL DE SOUZA LIMA</t>
        </is>
      </c>
      <c r="C1927" t="n">
        <v>1</v>
      </c>
      <c r="D1927" t="inlineStr">
        <is>
          <t>IPCA</t>
        </is>
      </c>
      <c r="E1927" t="n">
        <v>0.009488792934583046</v>
      </c>
      <c r="F1927" t="inlineStr">
        <is>
          <t>MENSAL</t>
        </is>
      </c>
      <c r="G1927" t="n">
        <v>45565</v>
      </c>
      <c r="H1927" t="n">
        <v>45565</v>
      </c>
      <c r="I1927" t="n">
        <v>61</v>
      </c>
      <c r="J1927" t="inlineStr">
        <is>
          <t>CARTEIRA</t>
        </is>
      </c>
      <c r="K1927" t="inlineStr">
        <is>
          <t>CONTRATO</t>
        </is>
      </c>
      <c r="L1927" t="n">
        <v>2737.33</v>
      </c>
      <c r="M1927" t="inlineStr">
        <is>
          <t>IBIRAPITANGA FASE 3</t>
        </is>
      </c>
      <c r="N1927" s="142">
        <f>DATE(YEAR(G1927),MONTH(G1927),1)</f>
        <v/>
      </c>
      <c r="O1927" s="132">
        <f>IF(G1927&gt;$K$3,"Futuro","Atraso")</f>
        <v/>
      </c>
      <c r="P1927">
        <f>12*(YEAR(G1927)-YEAR($K$3))+(MONTH(G1927)-MONTH($K$3))</f>
        <v/>
      </c>
      <c r="Q1927" s="366">
        <f>IF(M1927="IBIRAPITANGA FASE 3",IF(O1927="Atraso",L1927,L1927/(1+$I$2)^P1927),IF(O1927="Atraso",L1927,L1927/(1+$I$1)^P1927))</f>
        <v/>
      </c>
      <c r="R1927">
        <f>IF(O1927="Atraso",$K$3-G1927,0)</f>
        <v/>
      </c>
      <c r="S1927">
        <f>IF(R1927&lt;=15,"Até 15",IF(R1927&lt;=30,"Entre 15 e 30",IF(R1927&lt;=60,"Entre 30 e 60",IF(R1927&lt;=90,"Entre 60 e 90",IF(R1927&lt;=120,"Entre 90 e 120",IF(R1927&lt;=150,"Entre 120 e 150",IF(R1927&lt;=180,"Entre 150 e 180","Superior a 180")))))))</f>
        <v/>
      </c>
    </row>
    <row r="1928">
      <c r="A1928" t="inlineStr">
        <is>
          <t>Q07L07</t>
        </is>
      </c>
      <c r="B1928" t="inlineStr">
        <is>
          <t>LEANDRO SAMUEL DE SOUZA LIMA</t>
        </is>
      </c>
      <c r="C1928" t="n">
        <v>1</v>
      </c>
      <c r="D1928" t="inlineStr">
        <is>
          <t>IPCA</t>
        </is>
      </c>
      <c r="E1928" t="n">
        <v>0.009488792934583046</v>
      </c>
      <c r="F1928" t="inlineStr">
        <is>
          <t>MENSAL</t>
        </is>
      </c>
      <c r="G1928" t="n">
        <v>45595</v>
      </c>
      <c r="H1928" t="n">
        <v>45595</v>
      </c>
      <c r="I1928" t="n">
        <v>62</v>
      </c>
      <c r="J1928" t="inlineStr">
        <is>
          <t>CARTEIRA</t>
        </is>
      </c>
      <c r="K1928" t="inlineStr">
        <is>
          <t>CONTRATO</t>
        </is>
      </c>
      <c r="L1928" t="n">
        <v>2737.33</v>
      </c>
      <c r="M1928" t="inlineStr">
        <is>
          <t>IBIRAPITANGA FASE 3</t>
        </is>
      </c>
      <c r="N1928" s="142">
        <f>DATE(YEAR(G1928),MONTH(G1928),1)</f>
        <v/>
      </c>
      <c r="O1928" s="132">
        <f>IF(G1928&gt;$K$3,"Futuro","Atraso")</f>
        <v/>
      </c>
      <c r="P1928">
        <f>12*(YEAR(G1928)-YEAR($K$3))+(MONTH(G1928)-MONTH($K$3))</f>
        <v/>
      </c>
      <c r="Q1928" s="366">
        <f>IF(M1928="IBIRAPITANGA FASE 3",IF(O1928="Atraso",L1928,L1928/(1+$I$2)^P1928),IF(O1928="Atraso",L1928,L1928/(1+$I$1)^P1928))</f>
        <v/>
      </c>
      <c r="R1928">
        <f>IF(O1928="Atraso",$K$3-G1928,0)</f>
        <v/>
      </c>
      <c r="S1928">
        <f>IF(R1928&lt;=15,"Até 15",IF(R1928&lt;=30,"Entre 15 e 30",IF(R1928&lt;=60,"Entre 30 e 60",IF(R1928&lt;=90,"Entre 60 e 90",IF(R1928&lt;=120,"Entre 90 e 120",IF(R1928&lt;=150,"Entre 120 e 150",IF(R1928&lt;=180,"Entre 150 e 180","Superior a 180")))))))</f>
        <v/>
      </c>
    </row>
    <row r="1929">
      <c r="A1929" t="inlineStr">
        <is>
          <t>Q07L07</t>
        </is>
      </c>
      <c r="B1929" t="inlineStr">
        <is>
          <t>LEANDRO SAMUEL DE SOUZA LIMA</t>
        </is>
      </c>
      <c r="C1929" t="n">
        <v>1</v>
      </c>
      <c r="D1929" t="inlineStr">
        <is>
          <t>IPCA</t>
        </is>
      </c>
      <c r="E1929" t="n">
        <v>0.009488792934583046</v>
      </c>
      <c r="F1929" t="inlineStr">
        <is>
          <t>MENSAL</t>
        </is>
      </c>
      <c r="G1929" t="n">
        <v>45626</v>
      </c>
      <c r="H1929" t="n">
        <v>45626</v>
      </c>
      <c r="I1929" t="n">
        <v>63</v>
      </c>
      <c r="J1929" t="inlineStr">
        <is>
          <t>CARTEIRA</t>
        </is>
      </c>
      <c r="K1929" t="inlineStr">
        <is>
          <t>CONTRATO</t>
        </is>
      </c>
      <c r="L1929" t="n">
        <v>2737.33</v>
      </c>
      <c r="M1929" t="inlineStr">
        <is>
          <t>IBIRAPITANGA FASE 3</t>
        </is>
      </c>
      <c r="N1929" s="142">
        <f>DATE(YEAR(G1929),MONTH(G1929),1)</f>
        <v/>
      </c>
      <c r="O1929" s="132">
        <f>IF(G1929&gt;$K$3,"Futuro","Atraso")</f>
        <v/>
      </c>
      <c r="P1929">
        <f>12*(YEAR(G1929)-YEAR($K$3))+(MONTH(G1929)-MONTH($K$3))</f>
        <v/>
      </c>
      <c r="Q1929" s="366">
        <f>IF(M1929="IBIRAPITANGA FASE 3",IF(O1929="Atraso",L1929,L1929/(1+$I$2)^P1929),IF(O1929="Atraso",L1929,L1929/(1+$I$1)^P1929))</f>
        <v/>
      </c>
      <c r="R1929">
        <f>IF(O1929="Atraso",$K$3-G1929,0)</f>
        <v/>
      </c>
      <c r="S1929">
        <f>IF(R1929&lt;=15,"Até 15",IF(R1929&lt;=30,"Entre 15 e 30",IF(R1929&lt;=60,"Entre 30 e 60",IF(R1929&lt;=90,"Entre 60 e 90",IF(R1929&lt;=120,"Entre 90 e 120",IF(R1929&lt;=150,"Entre 120 e 150",IF(R1929&lt;=180,"Entre 150 e 180","Superior a 180")))))))</f>
        <v/>
      </c>
    </row>
    <row r="1930">
      <c r="A1930" t="inlineStr">
        <is>
          <t>Q07L07</t>
        </is>
      </c>
      <c r="B1930" t="inlineStr">
        <is>
          <t>LEANDRO SAMUEL DE SOUZA LIMA</t>
        </is>
      </c>
      <c r="C1930" t="n">
        <v>1</v>
      </c>
      <c r="D1930" t="inlineStr">
        <is>
          <t>IPCA</t>
        </is>
      </c>
      <c r="E1930" t="n">
        <v>0.009488792934583046</v>
      </c>
      <c r="F1930" t="inlineStr">
        <is>
          <t>MENSAL</t>
        </is>
      </c>
      <c r="G1930" t="n">
        <v>45656</v>
      </c>
      <c r="H1930" t="n">
        <v>45656</v>
      </c>
      <c r="I1930" t="n">
        <v>64</v>
      </c>
      <c r="J1930" t="inlineStr">
        <is>
          <t>CARTEIRA</t>
        </is>
      </c>
      <c r="K1930" t="inlineStr">
        <is>
          <t>CONTRATO</t>
        </is>
      </c>
      <c r="L1930" t="n">
        <v>2737.33</v>
      </c>
      <c r="M1930" t="inlineStr">
        <is>
          <t>IBIRAPITANGA FASE 3</t>
        </is>
      </c>
      <c r="N1930" s="142">
        <f>DATE(YEAR(G1930),MONTH(G1930),1)</f>
        <v/>
      </c>
      <c r="O1930" s="132">
        <f>IF(G1930&gt;$K$3,"Futuro","Atraso")</f>
        <v/>
      </c>
      <c r="P1930">
        <f>12*(YEAR(G1930)-YEAR($K$3))+(MONTH(G1930)-MONTH($K$3))</f>
        <v/>
      </c>
      <c r="Q1930" s="366">
        <f>IF(M1930="IBIRAPITANGA FASE 3",IF(O1930="Atraso",L1930,L1930/(1+$I$2)^P1930),IF(O1930="Atraso",L1930,L1930/(1+$I$1)^P1930))</f>
        <v/>
      </c>
      <c r="R1930">
        <f>IF(O1930="Atraso",$K$3-G1930,0)</f>
        <v/>
      </c>
      <c r="S1930">
        <f>IF(R1930&lt;=15,"Até 15",IF(R1930&lt;=30,"Entre 15 e 30",IF(R1930&lt;=60,"Entre 30 e 60",IF(R1930&lt;=90,"Entre 60 e 90",IF(R1930&lt;=120,"Entre 90 e 120",IF(R1930&lt;=150,"Entre 120 e 150",IF(R1930&lt;=180,"Entre 150 e 180","Superior a 180")))))))</f>
        <v/>
      </c>
    </row>
    <row r="1931">
      <c r="A1931" t="inlineStr">
        <is>
          <t>Q07L07</t>
        </is>
      </c>
      <c r="B1931" t="inlineStr">
        <is>
          <t>LEANDRO SAMUEL DE SOUZA LIMA</t>
        </is>
      </c>
      <c r="C1931" t="n">
        <v>1</v>
      </c>
      <c r="D1931" t="inlineStr">
        <is>
          <t>IPCA</t>
        </is>
      </c>
      <c r="E1931" t="n">
        <v>0.009488792934583046</v>
      </c>
      <c r="F1931" t="inlineStr">
        <is>
          <t>MENSAL</t>
        </is>
      </c>
      <c r="G1931" t="n">
        <v>45687</v>
      </c>
      <c r="H1931" t="n">
        <v>45687</v>
      </c>
      <c r="I1931" t="n">
        <v>65</v>
      </c>
      <c r="J1931" t="inlineStr">
        <is>
          <t>CARTEIRA</t>
        </is>
      </c>
      <c r="K1931" t="inlineStr">
        <is>
          <t>CONTRATO</t>
        </is>
      </c>
      <c r="L1931" t="n">
        <v>2737.33</v>
      </c>
      <c r="M1931" t="inlineStr">
        <is>
          <t>IBIRAPITANGA FASE 3</t>
        </is>
      </c>
      <c r="N1931" s="142">
        <f>DATE(YEAR(G1931),MONTH(G1931),1)</f>
        <v/>
      </c>
      <c r="O1931" s="132">
        <f>IF(G1931&gt;$K$3,"Futuro","Atraso")</f>
        <v/>
      </c>
      <c r="P1931">
        <f>12*(YEAR(G1931)-YEAR($K$3))+(MONTH(G1931)-MONTH($K$3))</f>
        <v/>
      </c>
      <c r="Q1931" s="366">
        <f>IF(M1931="IBIRAPITANGA FASE 3",IF(O1931="Atraso",L1931,L1931/(1+$I$2)^P1931),IF(O1931="Atraso",L1931,L1931/(1+$I$1)^P1931))</f>
        <v/>
      </c>
      <c r="R1931">
        <f>IF(O1931="Atraso",$K$3-G1931,0)</f>
        <v/>
      </c>
      <c r="S1931">
        <f>IF(R1931&lt;=15,"Até 15",IF(R1931&lt;=30,"Entre 15 e 30",IF(R1931&lt;=60,"Entre 30 e 60",IF(R1931&lt;=90,"Entre 60 e 90",IF(R1931&lt;=120,"Entre 90 e 120",IF(R1931&lt;=150,"Entre 120 e 150",IF(R1931&lt;=180,"Entre 150 e 180","Superior a 180")))))))</f>
        <v/>
      </c>
    </row>
    <row r="1932">
      <c r="A1932" t="inlineStr">
        <is>
          <t>Q07L07</t>
        </is>
      </c>
      <c r="B1932" t="inlineStr">
        <is>
          <t>LEANDRO SAMUEL DE SOUZA LIMA</t>
        </is>
      </c>
      <c r="C1932" t="n">
        <v>1</v>
      </c>
      <c r="D1932" t="inlineStr">
        <is>
          <t>IPCA</t>
        </is>
      </c>
      <c r="E1932" t="n">
        <v>0.009488792934583046</v>
      </c>
      <c r="F1932" t="inlineStr">
        <is>
          <t>MENSAL</t>
        </is>
      </c>
      <c r="G1932" t="n">
        <v>45716</v>
      </c>
      <c r="H1932" t="n">
        <v>45716</v>
      </c>
      <c r="I1932" t="n">
        <v>66</v>
      </c>
      <c r="J1932" t="inlineStr">
        <is>
          <t>CARTEIRA</t>
        </is>
      </c>
      <c r="K1932" t="inlineStr">
        <is>
          <t>CONTRATO</t>
        </is>
      </c>
      <c r="L1932" t="n">
        <v>2737.33</v>
      </c>
      <c r="M1932" t="inlineStr">
        <is>
          <t>IBIRAPITANGA FASE 3</t>
        </is>
      </c>
      <c r="N1932" s="142">
        <f>DATE(YEAR(G1932),MONTH(G1932),1)</f>
        <v/>
      </c>
      <c r="O1932" s="132">
        <f>IF(G1932&gt;$K$3,"Futuro","Atraso")</f>
        <v/>
      </c>
      <c r="P1932">
        <f>12*(YEAR(G1932)-YEAR($K$3))+(MONTH(G1932)-MONTH($K$3))</f>
        <v/>
      </c>
      <c r="Q1932" s="366">
        <f>IF(M1932="IBIRAPITANGA FASE 3",IF(O1932="Atraso",L1932,L1932/(1+$I$2)^P1932),IF(O1932="Atraso",L1932,L1932/(1+$I$1)^P1932))</f>
        <v/>
      </c>
      <c r="R1932">
        <f>IF(O1932="Atraso",$K$3-G1932,0)</f>
        <v/>
      </c>
      <c r="S1932">
        <f>IF(R1932&lt;=15,"Até 15",IF(R1932&lt;=30,"Entre 15 e 30",IF(R1932&lt;=60,"Entre 30 e 60",IF(R1932&lt;=90,"Entre 60 e 90",IF(R1932&lt;=120,"Entre 90 e 120",IF(R1932&lt;=150,"Entre 120 e 150",IF(R1932&lt;=180,"Entre 150 e 180","Superior a 180")))))))</f>
        <v/>
      </c>
    </row>
    <row r="1933">
      <c r="A1933" t="inlineStr">
        <is>
          <t>Q07L07</t>
        </is>
      </c>
      <c r="B1933" t="inlineStr">
        <is>
          <t>LEANDRO SAMUEL DE SOUZA LIMA</t>
        </is>
      </c>
      <c r="C1933" t="n">
        <v>1</v>
      </c>
      <c r="D1933" t="inlineStr">
        <is>
          <t>IPCA</t>
        </is>
      </c>
      <c r="E1933" t="n">
        <v>0.009488792934583046</v>
      </c>
      <c r="F1933" t="inlineStr">
        <is>
          <t>MENSAL</t>
        </is>
      </c>
      <c r="G1933" t="n">
        <v>45746</v>
      </c>
      <c r="H1933" t="n">
        <v>45746</v>
      </c>
      <c r="I1933" t="n">
        <v>67</v>
      </c>
      <c r="J1933" t="inlineStr">
        <is>
          <t>CARTEIRA</t>
        </is>
      </c>
      <c r="K1933" t="inlineStr">
        <is>
          <t>CONTRATO</t>
        </is>
      </c>
      <c r="L1933" t="n">
        <v>2737.33</v>
      </c>
      <c r="M1933" t="inlineStr">
        <is>
          <t>IBIRAPITANGA FASE 3</t>
        </is>
      </c>
      <c r="N1933" s="142">
        <f>DATE(YEAR(G1933),MONTH(G1933),1)</f>
        <v/>
      </c>
      <c r="O1933" s="132">
        <f>IF(G1933&gt;$K$3,"Futuro","Atraso")</f>
        <v/>
      </c>
      <c r="P1933">
        <f>12*(YEAR(G1933)-YEAR($K$3))+(MONTH(G1933)-MONTH($K$3))</f>
        <v/>
      </c>
      <c r="Q1933" s="366">
        <f>IF(M1933="IBIRAPITANGA FASE 3",IF(O1933="Atraso",L1933,L1933/(1+$I$2)^P1933),IF(O1933="Atraso",L1933,L1933/(1+$I$1)^P1933))</f>
        <v/>
      </c>
      <c r="R1933">
        <f>IF(O1933="Atraso",$K$3-G1933,0)</f>
        <v/>
      </c>
      <c r="S1933">
        <f>IF(R1933&lt;=15,"Até 15",IF(R1933&lt;=30,"Entre 15 e 30",IF(R1933&lt;=60,"Entre 30 e 60",IF(R1933&lt;=90,"Entre 60 e 90",IF(R1933&lt;=120,"Entre 90 e 120",IF(R1933&lt;=150,"Entre 120 e 150",IF(R1933&lt;=180,"Entre 150 e 180","Superior a 180")))))))</f>
        <v/>
      </c>
    </row>
    <row r="1934">
      <c r="A1934" t="inlineStr">
        <is>
          <t>Q07L07</t>
        </is>
      </c>
      <c r="B1934" t="inlineStr">
        <is>
          <t>LEANDRO SAMUEL DE SOUZA LIMA</t>
        </is>
      </c>
      <c r="C1934" t="n">
        <v>1</v>
      </c>
      <c r="D1934" t="inlineStr">
        <is>
          <t>IPCA</t>
        </is>
      </c>
      <c r="E1934" t="n">
        <v>0.009488792934583046</v>
      </c>
      <c r="F1934" t="inlineStr">
        <is>
          <t>MENSAL</t>
        </is>
      </c>
      <c r="G1934" t="n">
        <v>45777</v>
      </c>
      <c r="H1934" t="n">
        <v>45777</v>
      </c>
      <c r="I1934" t="n">
        <v>68</v>
      </c>
      <c r="J1934" t="inlineStr">
        <is>
          <t>CARTEIRA</t>
        </is>
      </c>
      <c r="K1934" t="inlineStr">
        <is>
          <t>CONTRATO</t>
        </is>
      </c>
      <c r="L1934" t="n">
        <v>2737.33</v>
      </c>
      <c r="M1934" t="inlineStr">
        <is>
          <t>IBIRAPITANGA FASE 3</t>
        </is>
      </c>
      <c r="N1934" s="142">
        <f>DATE(YEAR(G1934),MONTH(G1934),1)</f>
        <v/>
      </c>
      <c r="O1934" s="132">
        <f>IF(G1934&gt;$K$3,"Futuro","Atraso")</f>
        <v/>
      </c>
      <c r="P1934">
        <f>12*(YEAR(G1934)-YEAR($K$3))+(MONTH(G1934)-MONTH($K$3))</f>
        <v/>
      </c>
      <c r="Q1934" s="366">
        <f>IF(M1934="IBIRAPITANGA FASE 3",IF(O1934="Atraso",L1934,L1934/(1+$I$2)^P1934),IF(O1934="Atraso",L1934,L1934/(1+$I$1)^P1934))</f>
        <v/>
      </c>
      <c r="R1934">
        <f>IF(O1934="Atraso",$K$3-G1934,0)</f>
        <v/>
      </c>
      <c r="S1934">
        <f>IF(R1934&lt;=15,"Até 15",IF(R1934&lt;=30,"Entre 15 e 30",IF(R1934&lt;=60,"Entre 30 e 60",IF(R1934&lt;=90,"Entre 60 e 90",IF(R1934&lt;=120,"Entre 90 e 120",IF(R1934&lt;=150,"Entre 120 e 150",IF(R1934&lt;=180,"Entre 150 e 180","Superior a 180")))))))</f>
        <v/>
      </c>
    </row>
    <row r="1935">
      <c r="A1935" t="inlineStr">
        <is>
          <t>Q07L07</t>
        </is>
      </c>
      <c r="B1935" t="inlineStr">
        <is>
          <t>LEANDRO SAMUEL DE SOUZA LIMA</t>
        </is>
      </c>
      <c r="C1935" t="n">
        <v>1</v>
      </c>
      <c r="D1935" t="inlineStr">
        <is>
          <t>IPCA</t>
        </is>
      </c>
      <c r="E1935" t="n">
        <v>0.009488792934583046</v>
      </c>
      <c r="F1935" t="inlineStr">
        <is>
          <t>MENSAL</t>
        </is>
      </c>
      <c r="G1935" t="n">
        <v>45807</v>
      </c>
      <c r="H1935" t="n">
        <v>45807</v>
      </c>
      <c r="I1935" t="n">
        <v>69</v>
      </c>
      <c r="J1935" t="inlineStr">
        <is>
          <t>CARTEIRA</t>
        </is>
      </c>
      <c r="K1935" t="inlineStr">
        <is>
          <t>CONTRATO</t>
        </is>
      </c>
      <c r="L1935" t="n">
        <v>2737.33</v>
      </c>
      <c r="M1935" t="inlineStr">
        <is>
          <t>IBIRAPITANGA FASE 3</t>
        </is>
      </c>
      <c r="N1935" s="142">
        <f>DATE(YEAR(G1935),MONTH(G1935),1)</f>
        <v/>
      </c>
      <c r="O1935" s="132">
        <f>IF(G1935&gt;$K$3,"Futuro","Atraso")</f>
        <v/>
      </c>
      <c r="P1935">
        <f>12*(YEAR(G1935)-YEAR($K$3))+(MONTH(G1935)-MONTH($K$3))</f>
        <v/>
      </c>
      <c r="Q1935" s="366">
        <f>IF(M1935="IBIRAPITANGA FASE 3",IF(O1935="Atraso",L1935,L1935/(1+$I$2)^P1935),IF(O1935="Atraso",L1935,L1935/(1+$I$1)^P1935))</f>
        <v/>
      </c>
      <c r="R1935">
        <f>IF(O1935="Atraso",$K$3-G1935,0)</f>
        <v/>
      </c>
      <c r="S1935">
        <f>IF(R1935&lt;=15,"Até 15",IF(R1935&lt;=30,"Entre 15 e 30",IF(R1935&lt;=60,"Entre 30 e 60",IF(R1935&lt;=90,"Entre 60 e 90",IF(R1935&lt;=120,"Entre 90 e 120",IF(R1935&lt;=150,"Entre 120 e 150",IF(R1935&lt;=180,"Entre 150 e 180","Superior a 180")))))))</f>
        <v/>
      </c>
    </row>
    <row r="1936">
      <c r="A1936" t="inlineStr">
        <is>
          <t>Q07L07</t>
        </is>
      </c>
      <c r="B1936" t="inlineStr">
        <is>
          <t>LEANDRO SAMUEL DE SOUZA LIMA</t>
        </is>
      </c>
      <c r="C1936" t="n">
        <v>1</v>
      </c>
      <c r="D1936" t="inlineStr">
        <is>
          <t>IPCA</t>
        </is>
      </c>
      <c r="E1936" t="n">
        <v>0.009488792934583046</v>
      </c>
      <c r="F1936" t="inlineStr">
        <is>
          <t>MENSAL</t>
        </is>
      </c>
      <c r="G1936" t="n">
        <v>45838</v>
      </c>
      <c r="H1936" t="n">
        <v>45838</v>
      </c>
      <c r="I1936" t="n">
        <v>70</v>
      </c>
      <c r="J1936" t="inlineStr">
        <is>
          <t>CARTEIRA</t>
        </is>
      </c>
      <c r="K1936" t="inlineStr">
        <is>
          <t>CONTRATO</t>
        </is>
      </c>
      <c r="L1936" t="n">
        <v>2737.33</v>
      </c>
      <c r="M1936" t="inlineStr">
        <is>
          <t>IBIRAPITANGA FASE 3</t>
        </is>
      </c>
      <c r="N1936" s="142">
        <f>DATE(YEAR(G1936),MONTH(G1936),1)</f>
        <v/>
      </c>
      <c r="O1936" s="132">
        <f>IF(G1936&gt;$K$3,"Futuro","Atraso")</f>
        <v/>
      </c>
      <c r="P1936">
        <f>12*(YEAR(G1936)-YEAR($K$3))+(MONTH(G1936)-MONTH($K$3))</f>
        <v/>
      </c>
      <c r="Q1936" s="366">
        <f>IF(M1936="IBIRAPITANGA FASE 3",IF(O1936="Atraso",L1936,L1936/(1+$I$2)^P1936),IF(O1936="Atraso",L1936,L1936/(1+$I$1)^P1936))</f>
        <v/>
      </c>
      <c r="R1936">
        <f>IF(O1936="Atraso",$K$3-G1936,0)</f>
        <v/>
      </c>
      <c r="S1936">
        <f>IF(R1936&lt;=15,"Até 15",IF(R1936&lt;=30,"Entre 15 e 30",IF(R1936&lt;=60,"Entre 30 e 60",IF(R1936&lt;=90,"Entre 60 e 90",IF(R1936&lt;=120,"Entre 90 e 120",IF(R1936&lt;=150,"Entre 120 e 150",IF(R1936&lt;=180,"Entre 150 e 180","Superior a 180")))))))</f>
        <v/>
      </c>
    </row>
    <row r="1937">
      <c r="A1937" t="inlineStr">
        <is>
          <t>Q07L07</t>
        </is>
      </c>
      <c r="B1937" t="inlineStr">
        <is>
          <t>LEANDRO SAMUEL DE SOUZA LIMA</t>
        </is>
      </c>
      <c r="C1937" t="n">
        <v>1</v>
      </c>
      <c r="D1937" t="inlineStr">
        <is>
          <t>IPCA</t>
        </is>
      </c>
      <c r="E1937" t="n">
        <v>0.009488792934583046</v>
      </c>
      <c r="F1937" t="inlineStr">
        <is>
          <t>MENSAL</t>
        </is>
      </c>
      <c r="G1937" t="n">
        <v>45868</v>
      </c>
      <c r="H1937" t="n">
        <v>45868</v>
      </c>
      <c r="I1937" t="n">
        <v>71</v>
      </c>
      <c r="J1937" t="inlineStr">
        <is>
          <t>CARTEIRA</t>
        </is>
      </c>
      <c r="K1937" t="inlineStr">
        <is>
          <t>CONTRATO</t>
        </is>
      </c>
      <c r="L1937" t="n">
        <v>2737.33</v>
      </c>
      <c r="M1937" t="inlineStr">
        <is>
          <t>IBIRAPITANGA FASE 3</t>
        </is>
      </c>
      <c r="N1937" s="142">
        <f>DATE(YEAR(G1937),MONTH(G1937),1)</f>
        <v/>
      </c>
      <c r="O1937" s="132">
        <f>IF(G1937&gt;$K$3,"Futuro","Atraso")</f>
        <v/>
      </c>
      <c r="P1937">
        <f>12*(YEAR(G1937)-YEAR($K$3))+(MONTH(G1937)-MONTH($K$3))</f>
        <v/>
      </c>
      <c r="Q1937" s="366">
        <f>IF(M1937="IBIRAPITANGA FASE 3",IF(O1937="Atraso",L1937,L1937/(1+$I$2)^P1937),IF(O1937="Atraso",L1937,L1937/(1+$I$1)^P1937))</f>
        <v/>
      </c>
      <c r="R1937">
        <f>IF(O1937="Atraso",$K$3-G1937,0)</f>
        <v/>
      </c>
      <c r="S1937">
        <f>IF(R1937&lt;=15,"Até 15",IF(R1937&lt;=30,"Entre 15 e 30",IF(R1937&lt;=60,"Entre 30 e 60",IF(R1937&lt;=90,"Entre 60 e 90",IF(R1937&lt;=120,"Entre 90 e 120",IF(R1937&lt;=150,"Entre 120 e 150",IF(R1937&lt;=180,"Entre 150 e 180","Superior a 180")))))))</f>
        <v/>
      </c>
    </row>
    <row r="1938">
      <c r="A1938" t="inlineStr">
        <is>
          <t>Q07L07</t>
        </is>
      </c>
      <c r="B1938" t="inlineStr">
        <is>
          <t>LEANDRO SAMUEL DE SOUZA LIMA</t>
        </is>
      </c>
      <c r="C1938" t="n">
        <v>1</v>
      </c>
      <c r="D1938" t="inlineStr">
        <is>
          <t>IPCA</t>
        </is>
      </c>
      <c r="E1938" t="n">
        <v>0.009488792934583046</v>
      </c>
      <c r="F1938" t="inlineStr">
        <is>
          <t>MENSAL</t>
        </is>
      </c>
      <c r="G1938" t="n">
        <v>45899</v>
      </c>
      <c r="H1938" t="n">
        <v>45899</v>
      </c>
      <c r="I1938" t="n">
        <v>72</v>
      </c>
      <c r="J1938" t="inlineStr">
        <is>
          <t>CARTEIRA</t>
        </is>
      </c>
      <c r="K1938" t="inlineStr">
        <is>
          <t>CONTRATO</t>
        </is>
      </c>
      <c r="L1938" t="n">
        <v>2737.33</v>
      </c>
      <c r="M1938" t="inlineStr">
        <is>
          <t>IBIRAPITANGA FASE 3</t>
        </is>
      </c>
      <c r="N1938" s="142">
        <f>DATE(YEAR(G1938),MONTH(G1938),1)</f>
        <v/>
      </c>
      <c r="O1938" s="132">
        <f>IF(G1938&gt;$K$3,"Futuro","Atraso")</f>
        <v/>
      </c>
      <c r="P1938">
        <f>12*(YEAR(G1938)-YEAR($K$3))+(MONTH(G1938)-MONTH($K$3))</f>
        <v/>
      </c>
      <c r="Q1938" s="366">
        <f>IF(M1938="IBIRAPITANGA FASE 3",IF(O1938="Atraso",L1938,L1938/(1+$I$2)^P1938),IF(O1938="Atraso",L1938,L1938/(1+$I$1)^P1938))</f>
        <v/>
      </c>
      <c r="R1938">
        <f>IF(O1938="Atraso",$K$3-G1938,0)</f>
        <v/>
      </c>
      <c r="S1938">
        <f>IF(R1938&lt;=15,"Até 15",IF(R1938&lt;=30,"Entre 15 e 30",IF(R1938&lt;=60,"Entre 30 e 60",IF(R1938&lt;=90,"Entre 60 e 90",IF(R1938&lt;=120,"Entre 90 e 120",IF(R1938&lt;=150,"Entre 120 e 150",IF(R1938&lt;=180,"Entre 150 e 180","Superior a 180")))))))</f>
        <v/>
      </c>
    </row>
    <row r="1939">
      <c r="A1939" t="inlineStr">
        <is>
          <t>Q07L07</t>
        </is>
      </c>
      <c r="B1939" t="inlineStr">
        <is>
          <t>LEANDRO SAMUEL DE SOUZA LIMA</t>
        </is>
      </c>
      <c r="C1939" t="n">
        <v>1</v>
      </c>
      <c r="D1939" t="inlineStr">
        <is>
          <t>IPCA</t>
        </is>
      </c>
      <c r="E1939" t="n">
        <v>0.009488792934583046</v>
      </c>
      <c r="F1939" t="inlineStr">
        <is>
          <t>MENSAL</t>
        </is>
      </c>
      <c r="G1939" t="n">
        <v>45930</v>
      </c>
      <c r="H1939" t="n">
        <v>45930</v>
      </c>
      <c r="I1939" t="n">
        <v>73</v>
      </c>
      <c r="J1939" t="inlineStr">
        <is>
          <t>CARTEIRA</t>
        </is>
      </c>
      <c r="K1939" t="inlineStr">
        <is>
          <t>CONTRATO</t>
        </is>
      </c>
      <c r="L1939" t="n">
        <v>2737.33</v>
      </c>
      <c r="M1939" t="inlineStr">
        <is>
          <t>IBIRAPITANGA FASE 3</t>
        </is>
      </c>
      <c r="N1939" s="142">
        <f>DATE(YEAR(G1939),MONTH(G1939),1)</f>
        <v/>
      </c>
      <c r="O1939" s="132">
        <f>IF(G1939&gt;$K$3,"Futuro","Atraso")</f>
        <v/>
      </c>
      <c r="P1939">
        <f>12*(YEAR(G1939)-YEAR($K$3))+(MONTH(G1939)-MONTH($K$3))</f>
        <v/>
      </c>
      <c r="Q1939" s="366">
        <f>IF(M1939="IBIRAPITANGA FASE 3",IF(O1939="Atraso",L1939,L1939/(1+$I$2)^P1939),IF(O1939="Atraso",L1939,L1939/(1+$I$1)^P1939))</f>
        <v/>
      </c>
      <c r="R1939">
        <f>IF(O1939="Atraso",$K$3-G1939,0)</f>
        <v/>
      </c>
      <c r="S1939">
        <f>IF(R1939&lt;=15,"Até 15",IF(R1939&lt;=30,"Entre 15 e 30",IF(R1939&lt;=60,"Entre 30 e 60",IF(R1939&lt;=90,"Entre 60 e 90",IF(R1939&lt;=120,"Entre 90 e 120",IF(R1939&lt;=150,"Entre 120 e 150",IF(R1939&lt;=180,"Entre 150 e 180","Superior a 180")))))))</f>
        <v/>
      </c>
    </row>
    <row r="1940">
      <c r="A1940" t="inlineStr">
        <is>
          <t>Q07L07</t>
        </is>
      </c>
      <c r="B1940" t="inlineStr">
        <is>
          <t>LEANDRO SAMUEL DE SOUZA LIMA</t>
        </is>
      </c>
      <c r="C1940" t="n">
        <v>1</v>
      </c>
      <c r="D1940" t="inlineStr">
        <is>
          <t>IPCA</t>
        </is>
      </c>
      <c r="E1940" t="n">
        <v>0.009488792934583046</v>
      </c>
      <c r="F1940" t="inlineStr">
        <is>
          <t>MENSAL</t>
        </is>
      </c>
      <c r="G1940" t="n">
        <v>45960</v>
      </c>
      <c r="H1940" t="n">
        <v>45960</v>
      </c>
      <c r="I1940" t="n">
        <v>74</v>
      </c>
      <c r="J1940" t="inlineStr">
        <is>
          <t>CARTEIRA</t>
        </is>
      </c>
      <c r="K1940" t="inlineStr">
        <is>
          <t>CONTRATO</t>
        </is>
      </c>
      <c r="L1940" t="n">
        <v>2737.33</v>
      </c>
      <c r="M1940" t="inlineStr">
        <is>
          <t>IBIRAPITANGA FASE 3</t>
        </is>
      </c>
      <c r="N1940" s="142">
        <f>DATE(YEAR(G1940),MONTH(G1940),1)</f>
        <v/>
      </c>
      <c r="O1940" s="132">
        <f>IF(G1940&gt;$K$3,"Futuro","Atraso")</f>
        <v/>
      </c>
      <c r="P1940">
        <f>12*(YEAR(G1940)-YEAR($K$3))+(MONTH(G1940)-MONTH($K$3))</f>
        <v/>
      </c>
      <c r="Q1940" s="366">
        <f>IF(M1940="IBIRAPITANGA FASE 3",IF(O1940="Atraso",L1940,L1940/(1+$I$2)^P1940),IF(O1940="Atraso",L1940,L1940/(1+$I$1)^P1940))</f>
        <v/>
      </c>
      <c r="R1940">
        <f>IF(O1940="Atraso",$K$3-G1940,0)</f>
        <v/>
      </c>
      <c r="S1940">
        <f>IF(R1940&lt;=15,"Até 15",IF(R1940&lt;=30,"Entre 15 e 30",IF(R1940&lt;=60,"Entre 30 e 60",IF(R1940&lt;=90,"Entre 60 e 90",IF(R1940&lt;=120,"Entre 90 e 120",IF(R1940&lt;=150,"Entre 120 e 150",IF(R1940&lt;=180,"Entre 150 e 180","Superior a 180")))))))</f>
        <v/>
      </c>
    </row>
    <row r="1941">
      <c r="A1941" t="inlineStr">
        <is>
          <t>Q07L07</t>
        </is>
      </c>
      <c r="B1941" t="inlineStr">
        <is>
          <t>LEANDRO SAMUEL DE SOUZA LIMA</t>
        </is>
      </c>
      <c r="C1941" t="n">
        <v>1</v>
      </c>
      <c r="D1941" t="inlineStr">
        <is>
          <t>IPCA</t>
        </is>
      </c>
      <c r="E1941" t="n">
        <v>0.009488792934583046</v>
      </c>
      <c r="F1941" t="inlineStr">
        <is>
          <t>MENSAL</t>
        </is>
      </c>
      <c r="G1941" t="n">
        <v>45991</v>
      </c>
      <c r="H1941" t="n">
        <v>45991</v>
      </c>
      <c r="I1941" t="n">
        <v>75</v>
      </c>
      <c r="J1941" t="inlineStr">
        <is>
          <t>CARTEIRA</t>
        </is>
      </c>
      <c r="K1941" t="inlineStr">
        <is>
          <t>CONTRATO</t>
        </is>
      </c>
      <c r="L1941" t="n">
        <v>2737.33</v>
      </c>
      <c r="M1941" t="inlineStr">
        <is>
          <t>IBIRAPITANGA FASE 3</t>
        </is>
      </c>
      <c r="N1941" s="142">
        <f>DATE(YEAR(G1941),MONTH(G1941),1)</f>
        <v/>
      </c>
      <c r="O1941" s="132">
        <f>IF(G1941&gt;$K$3,"Futuro","Atraso")</f>
        <v/>
      </c>
      <c r="P1941">
        <f>12*(YEAR(G1941)-YEAR($K$3))+(MONTH(G1941)-MONTH($K$3))</f>
        <v/>
      </c>
      <c r="Q1941" s="366">
        <f>IF(M1941="IBIRAPITANGA FASE 3",IF(O1941="Atraso",L1941,L1941/(1+$I$2)^P1941),IF(O1941="Atraso",L1941,L1941/(1+$I$1)^P1941))</f>
        <v/>
      </c>
      <c r="R1941">
        <f>IF(O1941="Atraso",$K$3-G1941,0)</f>
        <v/>
      </c>
      <c r="S1941">
        <f>IF(R1941&lt;=15,"Até 15",IF(R1941&lt;=30,"Entre 15 e 30",IF(R1941&lt;=60,"Entre 30 e 60",IF(R1941&lt;=90,"Entre 60 e 90",IF(R1941&lt;=120,"Entre 90 e 120",IF(R1941&lt;=150,"Entre 120 e 150",IF(R1941&lt;=180,"Entre 150 e 180","Superior a 180")))))))</f>
        <v/>
      </c>
    </row>
    <row r="1942">
      <c r="A1942" t="inlineStr">
        <is>
          <t>Q07L07</t>
        </is>
      </c>
      <c r="B1942" t="inlineStr">
        <is>
          <t>LEANDRO SAMUEL DE SOUZA LIMA</t>
        </is>
      </c>
      <c r="C1942" t="n">
        <v>1</v>
      </c>
      <c r="D1942" t="inlineStr">
        <is>
          <t>IPCA</t>
        </is>
      </c>
      <c r="E1942" t="n">
        <v>0.009488792934583046</v>
      </c>
      <c r="F1942" t="inlineStr">
        <is>
          <t>MENSAL</t>
        </is>
      </c>
      <c r="G1942" t="n">
        <v>46021</v>
      </c>
      <c r="H1942" t="n">
        <v>46021</v>
      </c>
      <c r="I1942" t="n">
        <v>76</v>
      </c>
      <c r="J1942" t="inlineStr">
        <is>
          <t>CARTEIRA</t>
        </is>
      </c>
      <c r="K1942" t="inlineStr">
        <is>
          <t>CONTRATO</t>
        </is>
      </c>
      <c r="L1942" t="n">
        <v>2737.33</v>
      </c>
      <c r="M1942" t="inlineStr">
        <is>
          <t>IBIRAPITANGA FASE 3</t>
        </is>
      </c>
      <c r="N1942" s="142">
        <f>DATE(YEAR(G1942),MONTH(G1942),1)</f>
        <v/>
      </c>
      <c r="O1942" s="132">
        <f>IF(G1942&gt;$K$3,"Futuro","Atraso")</f>
        <v/>
      </c>
      <c r="P1942">
        <f>12*(YEAR(G1942)-YEAR($K$3))+(MONTH(G1942)-MONTH($K$3))</f>
        <v/>
      </c>
      <c r="Q1942" s="366">
        <f>IF(M1942="IBIRAPITANGA FASE 3",IF(O1942="Atraso",L1942,L1942/(1+$I$2)^P1942),IF(O1942="Atraso",L1942,L1942/(1+$I$1)^P1942))</f>
        <v/>
      </c>
      <c r="R1942">
        <f>IF(O1942="Atraso",$K$3-G1942,0)</f>
        <v/>
      </c>
      <c r="S1942">
        <f>IF(R1942&lt;=15,"Até 15",IF(R1942&lt;=30,"Entre 15 e 30",IF(R1942&lt;=60,"Entre 30 e 60",IF(R1942&lt;=90,"Entre 60 e 90",IF(R1942&lt;=120,"Entre 90 e 120",IF(R1942&lt;=150,"Entre 120 e 150",IF(R1942&lt;=180,"Entre 150 e 180","Superior a 180")))))))</f>
        <v/>
      </c>
    </row>
    <row r="1943">
      <c r="A1943" t="inlineStr">
        <is>
          <t>Q07L07</t>
        </is>
      </c>
      <c r="B1943" t="inlineStr">
        <is>
          <t>LEANDRO SAMUEL DE SOUZA LIMA</t>
        </is>
      </c>
      <c r="C1943" t="n">
        <v>1</v>
      </c>
      <c r="D1943" t="inlineStr">
        <is>
          <t>IPCA</t>
        </is>
      </c>
      <c r="E1943" t="n">
        <v>0.009488792934583046</v>
      </c>
      <c r="F1943" t="inlineStr">
        <is>
          <t>MENSAL</t>
        </is>
      </c>
      <c r="G1943" t="n">
        <v>46052</v>
      </c>
      <c r="H1943" t="n">
        <v>46052</v>
      </c>
      <c r="I1943" t="n">
        <v>77</v>
      </c>
      <c r="J1943" t="inlineStr">
        <is>
          <t>CARTEIRA</t>
        </is>
      </c>
      <c r="K1943" t="inlineStr">
        <is>
          <t>CONTRATO</t>
        </is>
      </c>
      <c r="L1943" t="n">
        <v>2737.33</v>
      </c>
      <c r="M1943" t="inlineStr">
        <is>
          <t>IBIRAPITANGA FASE 3</t>
        </is>
      </c>
      <c r="N1943" s="142">
        <f>DATE(YEAR(G1943),MONTH(G1943),1)</f>
        <v/>
      </c>
      <c r="O1943" s="132">
        <f>IF(G1943&gt;$K$3,"Futuro","Atraso")</f>
        <v/>
      </c>
      <c r="P1943">
        <f>12*(YEAR(G1943)-YEAR($K$3))+(MONTH(G1943)-MONTH($K$3))</f>
        <v/>
      </c>
      <c r="Q1943" s="366">
        <f>IF(M1943="IBIRAPITANGA FASE 3",IF(O1943="Atraso",L1943,L1943/(1+$I$2)^P1943),IF(O1943="Atraso",L1943,L1943/(1+$I$1)^P1943))</f>
        <v/>
      </c>
      <c r="R1943">
        <f>IF(O1943="Atraso",$K$3-G1943,0)</f>
        <v/>
      </c>
      <c r="S1943">
        <f>IF(R1943&lt;=15,"Até 15",IF(R1943&lt;=30,"Entre 15 e 30",IF(R1943&lt;=60,"Entre 30 e 60",IF(R1943&lt;=90,"Entre 60 e 90",IF(R1943&lt;=120,"Entre 90 e 120",IF(R1943&lt;=150,"Entre 120 e 150",IF(R1943&lt;=180,"Entre 150 e 180","Superior a 180")))))))</f>
        <v/>
      </c>
    </row>
    <row r="1944">
      <c r="A1944" t="inlineStr">
        <is>
          <t>Q07L07</t>
        </is>
      </c>
      <c r="B1944" t="inlineStr">
        <is>
          <t>LEANDRO SAMUEL DE SOUZA LIMA</t>
        </is>
      </c>
      <c r="C1944" t="n">
        <v>1</v>
      </c>
      <c r="D1944" t="inlineStr">
        <is>
          <t>IPCA</t>
        </is>
      </c>
      <c r="E1944" t="n">
        <v>0.009488792934583046</v>
      </c>
      <c r="F1944" t="inlineStr">
        <is>
          <t>MENSAL</t>
        </is>
      </c>
      <c r="G1944" t="n">
        <v>46081</v>
      </c>
      <c r="H1944" t="n">
        <v>46081</v>
      </c>
      <c r="I1944" t="n">
        <v>78</v>
      </c>
      <c r="J1944" t="inlineStr">
        <is>
          <t>CARTEIRA</t>
        </is>
      </c>
      <c r="K1944" t="inlineStr">
        <is>
          <t>CONTRATO</t>
        </is>
      </c>
      <c r="L1944" t="n">
        <v>2737.33</v>
      </c>
      <c r="M1944" t="inlineStr">
        <is>
          <t>IBIRAPITANGA FASE 3</t>
        </is>
      </c>
      <c r="N1944" s="142">
        <f>DATE(YEAR(G1944),MONTH(G1944),1)</f>
        <v/>
      </c>
      <c r="O1944" s="132">
        <f>IF(G1944&gt;$K$3,"Futuro","Atraso")</f>
        <v/>
      </c>
      <c r="P1944">
        <f>12*(YEAR(G1944)-YEAR($K$3))+(MONTH(G1944)-MONTH($K$3))</f>
        <v/>
      </c>
      <c r="Q1944" s="366">
        <f>IF(M1944="IBIRAPITANGA FASE 3",IF(O1944="Atraso",L1944,L1944/(1+$I$2)^P1944),IF(O1944="Atraso",L1944,L1944/(1+$I$1)^P1944))</f>
        <v/>
      </c>
      <c r="R1944">
        <f>IF(O1944="Atraso",$K$3-G1944,0)</f>
        <v/>
      </c>
      <c r="S1944">
        <f>IF(R1944&lt;=15,"Até 15",IF(R1944&lt;=30,"Entre 15 e 30",IF(R1944&lt;=60,"Entre 30 e 60",IF(R1944&lt;=90,"Entre 60 e 90",IF(R1944&lt;=120,"Entre 90 e 120",IF(R1944&lt;=150,"Entre 120 e 150",IF(R1944&lt;=180,"Entre 150 e 180","Superior a 180")))))))</f>
        <v/>
      </c>
    </row>
    <row r="1945">
      <c r="A1945" t="inlineStr">
        <is>
          <t>Q07L07</t>
        </is>
      </c>
      <c r="B1945" t="inlineStr">
        <is>
          <t>LEANDRO SAMUEL DE SOUZA LIMA</t>
        </is>
      </c>
      <c r="C1945" t="n">
        <v>1</v>
      </c>
      <c r="D1945" t="inlineStr">
        <is>
          <t>IPCA</t>
        </is>
      </c>
      <c r="E1945" t="n">
        <v>0.009488792934583046</v>
      </c>
      <c r="F1945" t="inlineStr">
        <is>
          <t>MENSAL</t>
        </is>
      </c>
      <c r="G1945" t="n">
        <v>46111</v>
      </c>
      <c r="H1945" t="n">
        <v>46111</v>
      </c>
      <c r="I1945" t="n">
        <v>79</v>
      </c>
      <c r="J1945" t="inlineStr">
        <is>
          <t>CARTEIRA</t>
        </is>
      </c>
      <c r="K1945" t="inlineStr">
        <is>
          <t>CONTRATO</t>
        </is>
      </c>
      <c r="L1945" t="n">
        <v>2737.33</v>
      </c>
      <c r="M1945" t="inlineStr">
        <is>
          <t>IBIRAPITANGA FASE 3</t>
        </is>
      </c>
      <c r="N1945" s="142">
        <f>DATE(YEAR(G1945),MONTH(G1945),1)</f>
        <v/>
      </c>
      <c r="O1945" s="132">
        <f>IF(G1945&gt;$K$3,"Futuro","Atraso")</f>
        <v/>
      </c>
      <c r="P1945">
        <f>12*(YEAR(G1945)-YEAR($K$3))+(MONTH(G1945)-MONTH($K$3))</f>
        <v/>
      </c>
      <c r="Q1945" s="366">
        <f>IF(M1945="IBIRAPITANGA FASE 3",IF(O1945="Atraso",L1945,L1945/(1+$I$2)^P1945),IF(O1945="Atraso",L1945,L1945/(1+$I$1)^P1945))</f>
        <v/>
      </c>
      <c r="R1945">
        <f>IF(O1945="Atraso",$K$3-G1945,0)</f>
        <v/>
      </c>
      <c r="S1945">
        <f>IF(R1945&lt;=15,"Até 15",IF(R1945&lt;=30,"Entre 15 e 30",IF(R1945&lt;=60,"Entre 30 e 60",IF(R1945&lt;=90,"Entre 60 e 90",IF(R1945&lt;=120,"Entre 90 e 120",IF(R1945&lt;=150,"Entre 120 e 150",IF(R1945&lt;=180,"Entre 150 e 180","Superior a 180")))))))</f>
        <v/>
      </c>
    </row>
    <row r="1946">
      <c r="A1946" t="inlineStr">
        <is>
          <t>Q07L07</t>
        </is>
      </c>
      <c r="B1946" t="inlineStr">
        <is>
          <t>LEANDRO SAMUEL DE SOUZA LIMA</t>
        </is>
      </c>
      <c r="C1946" t="n">
        <v>1</v>
      </c>
      <c r="D1946" t="inlineStr">
        <is>
          <t>IPCA</t>
        </is>
      </c>
      <c r="E1946" t="n">
        <v>0.009488792934583046</v>
      </c>
      <c r="F1946" t="inlineStr">
        <is>
          <t>MENSAL</t>
        </is>
      </c>
      <c r="G1946" t="n">
        <v>46142</v>
      </c>
      <c r="H1946" t="n">
        <v>46142</v>
      </c>
      <c r="I1946" t="n">
        <v>80</v>
      </c>
      <c r="J1946" t="inlineStr">
        <is>
          <t>CARTEIRA</t>
        </is>
      </c>
      <c r="K1946" t="inlineStr">
        <is>
          <t>CONTRATO</t>
        </is>
      </c>
      <c r="L1946" t="n">
        <v>2737.33</v>
      </c>
      <c r="M1946" t="inlineStr">
        <is>
          <t>IBIRAPITANGA FASE 3</t>
        </is>
      </c>
      <c r="N1946" s="142">
        <f>DATE(YEAR(G1946),MONTH(G1946),1)</f>
        <v/>
      </c>
      <c r="O1946" s="132">
        <f>IF(G1946&gt;$K$3,"Futuro","Atraso")</f>
        <v/>
      </c>
      <c r="P1946">
        <f>12*(YEAR(G1946)-YEAR($K$3))+(MONTH(G1946)-MONTH($K$3))</f>
        <v/>
      </c>
      <c r="Q1946" s="366">
        <f>IF(M1946="IBIRAPITANGA FASE 3",IF(O1946="Atraso",L1946,L1946/(1+$I$2)^P1946),IF(O1946="Atraso",L1946,L1946/(1+$I$1)^P1946))</f>
        <v/>
      </c>
      <c r="R1946">
        <f>IF(O1946="Atraso",$K$3-G1946,0)</f>
        <v/>
      </c>
      <c r="S1946">
        <f>IF(R1946&lt;=15,"Até 15",IF(R1946&lt;=30,"Entre 15 e 30",IF(R1946&lt;=60,"Entre 30 e 60",IF(R1946&lt;=90,"Entre 60 e 90",IF(R1946&lt;=120,"Entre 90 e 120",IF(R1946&lt;=150,"Entre 120 e 150",IF(R1946&lt;=180,"Entre 150 e 180","Superior a 180")))))))</f>
        <v/>
      </c>
    </row>
    <row r="1947">
      <c r="A1947" t="inlineStr">
        <is>
          <t>Q07L07</t>
        </is>
      </c>
      <c r="B1947" t="inlineStr">
        <is>
          <t>LEANDRO SAMUEL DE SOUZA LIMA</t>
        </is>
      </c>
      <c r="C1947" t="n">
        <v>1</v>
      </c>
      <c r="D1947" t="inlineStr">
        <is>
          <t>IPCA</t>
        </is>
      </c>
      <c r="E1947" t="n">
        <v>0.009488792934583046</v>
      </c>
      <c r="F1947" t="inlineStr">
        <is>
          <t>MENSAL</t>
        </is>
      </c>
      <c r="G1947" t="n">
        <v>46172</v>
      </c>
      <c r="H1947" t="n">
        <v>46172</v>
      </c>
      <c r="I1947" t="n">
        <v>81</v>
      </c>
      <c r="J1947" t="inlineStr">
        <is>
          <t>CARTEIRA</t>
        </is>
      </c>
      <c r="K1947" t="inlineStr">
        <is>
          <t>CONTRATO</t>
        </is>
      </c>
      <c r="L1947" t="n">
        <v>2737.33</v>
      </c>
      <c r="M1947" t="inlineStr">
        <is>
          <t>IBIRAPITANGA FASE 3</t>
        </is>
      </c>
      <c r="N1947" s="142">
        <f>DATE(YEAR(G1947),MONTH(G1947),1)</f>
        <v/>
      </c>
      <c r="O1947" s="132">
        <f>IF(G1947&gt;$K$3,"Futuro","Atraso")</f>
        <v/>
      </c>
      <c r="P1947">
        <f>12*(YEAR(G1947)-YEAR($K$3))+(MONTH(G1947)-MONTH($K$3))</f>
        <v/>
      </c>
      <c r="Q1947" s="366">
        <f>IF(M1947="IBIRAPITANGA FASE 3",IF(O1947="Atraso",L1947,L1947/(1+$I$2)^P1947),IF(O1947="Atraso",L1947,L1947/(1+$I$1)^P1947))</f>
        <v/>
      </c>
      <c r="R1947">
        <f>IF(O1947="Atraso",$K$3-G1947,0)</f>
        <v/>
      </c>
      <c r="S1947">
        <f>IF(R1947&lt;=15,"Até 15",IF(R1947&lt;=30,"Entre 15 e 30",IF(R1947&lt;=60,"Entre 30 e 60",IF(R1947&lt;=90,"Entre 60 e 90",IF(R1947&lt;=120,"Entre 90 e 120",IF(R1947&lt;=150,"Entre 120 e 150",IF(R1947&lt;=180,"Entre 150 e 180","Superior a 180")))))))</f>
        <v/>
      </c>
    </row>
    <row r="1948">
      <c r="A1948" t="inlineStr">
        <is>
          <t>Q07L07</t>
        </is>
      </c>
      <c r="B1948" t="inlineStr">
        <is>
          <t>LEANDRO SAMUEL DE SOUZA LIMA</t>
        </is>
      </c>
      <c r="C1948" t="n">
        <v>1</v>
      </c>
      <c r="D1948" t="inlineStr">
        <is>
          <t>IPCA</t>
        </is>
      </c>
      <c r="E1948" t="n">
        <v>0.009488792934583046</v>
      </c>
      <c r="F1948" t="inlineStr">
        <is>
          <t>MENSAL</t>
        </is>
      </c>
      <c r="G1948" t="n">
        <v>46203</v>
      </c>
      <c r="H1948" t="n">
        <v>46203</v>
      </c>
      <c r="I1948" t="n">
        <v>82</v>
      </c>
      <c r="J1948" t="inlineStr">
        <is>
          <t>CARTEIRA</t>
        </is>
      </c>
      <c r="K1948" t="inlineStr">
        <is>
          <t>CONTRATO</t>
        </is>
      </c>
      <c r="L1948" t="n">
        <v>2737.33</v>
      </c>
      <c r="M1948" t="inlineStr">
        <is>
          <t>IBIRAPITANGA FASE 3</t>
        </is>
      </c>
      <c r="N1948" s="142">
        <f>DATE(YEAR(G1948),MONTH(G1948),1)</f>
        <v/>
      </c>
      <c r="O1948" s="132">
        <f>IF(G1948&gt;$K$3,"Futuro","Atraso")</f>
        <v/>
      </c>
      <c r="P1948">
        <f>12*(YEAR(G1948)-YEAR($K$3))+(MONTH(G1948)-MONTH($K$3))</f>
        <v/>
      </c>
      <c r="Q1948" s="366">
        <f>IF(M1948="IBIRAPITANGA FASE 3",IF(O1948="Atraso",L1948,L1948/(1+$I$2)^P1948),IF(O1948="Atraso",L1948,L1948/(1+$I$1)^P1948))</f>
        <v/>
      </c>
      <c r="R1948">
        <f>IF(O1948="Atraso",$K$3-G1948,0)</f>
        <v/>
      </c>
      <c r="S1948">
        <f>IF(R1948&lt;=15,"Até 15",IF(R1948&lt;=30,"Entre 15 e 30",IF(R1948&lt;=60,"Entre 30 e 60",IF(R1948&lt;=90,"Entre 60 e 90",IF(R1948&lt;=120,"Entre 90 e 120",IF(R1948&lt;=150,"Entre 120 e 150",IF(R1948&lt;=180,"Entre 150 e 180","Superior a 180")))))))</f>
        <v/>
      </c>
    </row>
    <row r="1949">
      <c r="A1949" t="inlineStr">
        <is>
          <t>Q07L07</t>
        </is>
      </c>
      <c r="B1949" t="inlineStr">
        <is>
          <t>LEANDRO SAMUEL DE SOUZA LIMA</t>
        </is>
      </c>
      <c r="C1949" t="n">
        <v>1</v>
      </c>
      <c r="D1949" t="inlineStr">
        <is>
          <t>IPCA</t>
        </is>
      </c>
      <c r="E1949" t="n">
        <v>0.009488792934583046</v>
      </c>
      <c r="F1949" t="inlineStr">
        <is>
          <t>MENSAL</t>
        </is>
      </c>
      <c r="G1949" t="n">
        <v>46233</v>
      </c>
      <c r="H1949" t="n">
        <v>46233</v>
      </c>
      <c r="I1949" t="n">
        <v>83</v>
      </c>
      <c r="J1949" t="inlineStr">
        <is>
          <t>CARTEIRA</t>
        </is>
      </c>
      <c r="K1949" t="inlineStr">
        <is>
          <t>CONTRATO</t>
        </is>
      </c>
      <c r="L1949" t="n">
        <v>2737.33</v>
      </c>
      <c r="M1949" t="inlineStr">
        <is>
          <t>IBIRAPITANGA FASE 3</t>
        </is>
      </c>
      <c r="N1949" s="142">
        <f>DATE(YEAR(G1949),MONTH(G1949),1)</f>
        <v/>
      </c>
      <c r="O1949" s="132">
        <f>IF(G1949&gt;$K$3,"Futuro","Atraso")</f>
        <v/>
      </c>
      <c r="P1949">
        <f>12*(YEAR(G1949)-YEAR($K$3))+(MONTH(G1949)-MONTH($K$3))</f>
        <v/>
      </c>
      <c r="Q1949" s="366">
        <f>IF(M1949="IBIRAPITANGA FASE 3",IF(O1949="Atraso",L1949,L1949/(1+$I$2)^P1949),IF(O1949="Atraso",L1949,L1949/(1+$I$1)^P1949))</f>
        <v/>
      </c>
      <c r="R1949">
        <f>IF(O1949="Atraso",$K$3-G1949,0)</f>
        <v/>
      </c>
      <c r="S1949">
        <f>IF(R1949&lt;=15,"Até 15",IF(R1949&lt;=30,"Entre 15 e 30",IF(R1949&lt;=60,"Entre 30 e 60",IF(R1949&lt;=90,"Entre 60 e 90",IF(R1949&lt;=120,"Entre 90 e 120",IF(R1949&lt;=150,"Entre 120 e 150",IF(R1949&lt;=180,"Entre 150 e 180","Superior a 180")))))))</f>
        <v/>
      </c>
    </row>
    <row r="1950">
      <c r="A1950" t="inlineStr">
        <is>
          <t>Q07L07</t>
        </is>
      </c>
      <c r="B1950" t="inlineStr">
        <is>
          <t>LEANDRO SAMUEL DE SOUZA LIMA</t>
        </is>
      </c>
      <c r="C1950" t="n">
        <v>1</v>
      </c>
      <c r="D1950" t="inlineStr">
        <is>
          <t>IPCA</t>
        </is>
      </c>
      <c r="E1950" t="n">
        <v>0.009488792934583046</v>
      </c>
      <c r="F1950" t="inlineStr">
        <is>
          <t>MENSAL</t>
        </is>
      </c>
      <c r="G1950" t="n">
        <v>46264</v>
      </c>
      <c r="H1950" t="n">
        <v>46264</v>
      </c>
      <c r="I1950" t="n">
        <v>84</v>
      </c>
      <c r="J1950" t="inlineStr">
        <is>
          <t>CARTEIRA</t>
        </is>
      </c>
      <c r="K1950" t="inlineStr">
        <is>
          <t>CONTRATO</t>
        </is>
      </c>
      <c r="L1950" t="n">
        <v>2737.33</v>
      </c>
      <c r="M1950" t="inlineStr">
        <is>
          <t>IBIRAPITANGA FASE 3</t>
        </is>
      </c>
      <c r="N1950" s="142">
        <f>DATE(YEAR(G1950),MONTH(G1950),1)</f>
        <v/>
      </c>
      <c r="O1950" s="132">
        <f>IF(G1950&gt;$K$3,"Futuro","Atraso")</f>
        <v/>
      </c>
      <c r="P1950">
        <f>12*(YEAR(G1950)-YEAR($K$3))+(MONTH(G1950)-MONTH($K$3))</f>
        <v/>
      </c>
      <c r="Q1950" s="366">
        <f>IF(M1950="IBIRAPITANGA FASE 3",IF(O1950="Atraso",L1950,L1950/(1+$I$2)^P1950),IF(O1950="Atraso",L1950,L1950/(1+$I$1)^P1950))</f>
        <v/>
      </c>
      <c r="R1950">
        <f>IF(O1950="Atraso",$K$3-G1950,0)</f>
        <v/>
      </c>
      <c r="S1950">
        <f>IF(R1950&lt;=15,"Até 15",IF(R1950&lt;=30,"Entre 15 e 30",IF(R1950&lt;=60,"Entre 30 e 60",IF(R1950&lt;=90,"Entre 60 e 90",IF(R1950&lt;=120,"Entre 90 e 120",IF(R1950&lt;=150,"Entre 120 e 150",IF(R1950&lt;=180,"Entre 150 e 180","Superior a 180")))))))</f>
        <v/>
      </c>
    </row>
    <row r="1951">
      <c r="A1951" t="inlineStr">
        <is>
          <t>Q07L07</t>
        </is>
      </c>
      <c r="B1951" t="inlineStr">
        <is>
          <t>LEANDRO SAMUEL DE SOUZA LIMA</t>
        </is>
      </c>
      <c r="C1951" t="n">
        <v>1</v>
      </c>
      <c r="D1951" t="inlineStr">
        <is>
          <t>IPCA</t>
        </is>
      </c>
      <c r="E1951" t="n">
        <v>0.009488792934583046</v>
      </c>
      <c r="F1951" t="inlineStr">
        <is>
          <t>MENSAL</t>
        </is>
      </c>
      <c r="G1951" t="n">
        <v>46295</v>
      </c>
      <c r="H1951" t="n">
        <v>46295</v>
      </c>
      <c r="I1951" t="n">
        <v>85</v>
      </c>
      <c r="J1951" t="inlineStr">
        <is>
          <t>CARTEIRA</t>
        </is>
      </c>
      <c r="K1951" t="inlineStr">
        <is>
          <t>CONTRATO</t>
        </is>
      </c>
      <c r="L1951" t="n">
        <v>2737.33</v>
      </c>
      <c r="M1951" t="inlineStr">
        <is>
          <t>IBIRAPITANGA FASE 3</t>
        </is>
      </c>
      <c r="N1951" s="142">
        <f>DATE(YEAR(G1951),MONTH(G1951),1)</f>
        <v/>
      </c>
      <c r="O1951" s="132">
        <f>IF(G1951&gt;$K$3,"Futuro","Atraso")</f>
        <v/>
      </c>
      <c r="P1951">
        <f>12*(YEAR(G1951)-YEAR($K$3))+(MONTH(G1951)-MONTH($K$3))</f>
        <v/>
      </c>
      <c r="Q1951" s="366">
        <f>IF(M1951="IBIRAPITANGA FASE 3",IF(O1951="Atraso",L1951,L1951/(1+$I$2)^P1951),IF(O1951="Atraso",L1951,L1951/(1+$I$1)^P1951))</f>
        <v/>
      </c>
      <c r="R1951">
        <f>IF(O1951="Atraso",$K$3-G1951,0)</f>
        <v/>
      </c>
      <c r="S1951">
        <f>IF(R1951&lt;=15,"Até 15",IF(R1951&lt;=30,"Entre 15 e 30",IF(R1951&lt;=60,"Entre 30 e 60",IF(R1951&lt;=90,"Entre 60 e 90",IF(R1951&lt;=120,"Entre 90 e 120",IF(R1951&lt;=150,"Entre 120 e 150",IF(R1951&lt;=180,"Entre 150 e 180","Superior a 180")))))))</f>
        <v/>
      </c>
    </row>
    <row r="1952">
      <c r="A1952" t="inlineStr">
        <is>
          <t>Q07L07</t>
        </is>
      </c>
      <c r="B1952" t="inlineStr">
        <is>
          <t>LEANDRO SAMUEL DE SOUZA LIMA</t>
        </is>
      </c>
      <c r="C1952" t="n">
        <v>1</v>
      </c>
      <c r="D1952" t="inlineStr">
        <is>
          <t>IPCA</t>
        </is>
      </c>
      <c r="E1952" t="n">
        <v>0.009488792934583046</v>
      </c>
      <c r="F1952" t="inlineStr">
        <is>
          <t>MENSAL</t>
        </is>
      </c>
      <c r="G1952" t="n">
        <v>46325</v>
      </c>
      <c r="H1952" t="n">
        <v>46325</v>
      </c>
      <c r="I1952" t="n">
        <v>86</v>
      </c>
      <c r="J1952" t="inlineStr">
        <is>
          <t>CARTEIRA</t>
        </is>
      </c>
      <c r="K1952" t="inlineStr">
        <is>
          <t>CONTRATO</t>
        </is>
      </c>
      <c r="L1952" t="n">
        <v>2737.33</v>
      </c>
      <c r="M1952" t="inlineStr">
        <is>
          <t>IBIRAPITANGA FASE 3</t>
        </is>
      </c>
      <c r="N1952" s="142">
        <f>DATE(YEAR(G1952),MONTH(G1952),1)</f>
        <v/>
      </c>
      <c r="O1952" s="132">
        <f>IF(G1952&gt;$K$3,"Futuro","Atraso")</f>
        <v/>
      </c>
      <c r="P1952">
        <f>12*(YEAR(G1952)-YEAR($K$3))+(MONTH(G1952)-MONTH($K$3))</f>
        <v/>
      </c>
      <c r="Q1952" s="366">
        <f>IF(M1952="IBIRAPITANGA FASE 3",IF(O1952="Atraso",L1952,L1952/(1+$I$2)^P1952),IF(O1952="Atraso",L1952,L1952/(1+$I$1)^P1952))</f>
        <v/>
      </c>
      <c r="R1952">
        <f>IF(O1952="Atraso",$K$3-G1952,0)</f>
        <v/>
      </c>
      <c r="S1952">
        <f>IF(R1952&lt;=15,"Até 15",IF(R1952&lt;=30,"Entre 15 e 30",IF(R1952&lt;=60,"Entre 30 e 60",IF(R1952&lt;=90,"Entre 60 e 90",IF(R1952&lt;=120,"Entre 90 e 120",IF(R1952&lt;=150,"Entre 120 e 150",IF(R1952&lt;=180,"Entre 150 e 180","Superior a 180")))))))</f>
        <v/>
      </c>
    </row>
    <row r="1953">
      <c r="A1953" t="inlineStr">
        <is>
          <t>Q07L07</t>
        </is>
      </c>
      <c r="B1953" t="inlineStr">
        <is>
          <t>LEANDRO SAMUEL DE SOUZA LIMA</t>
        </is>
      </c>
      <c r="C1953" t="n">
        <v>1</v>
      </c>
      <c r="D1953" t="inlineStr">
        <is>
          <t>IPCA</t>
        </is>
      </c>
      <c r="E1953" t="n">
        <v>0.009488792934583046</v>
      </c>
      <c r="F1953" t="inlineStr">
        <is>
          <t>MENSAL</t>
        </is>
      </c>
      <c r="G1953" t="n">
        <v>46356</v>
      </c>
      <c r="H1953" t="n">
        <v>46356</v>
      </c>
      <c r="I1953" t="n">
        <v>87</v>
      </c>
      <c r="J1953" t="inlineStr">
        <is>
          <t>CARTEIRA</t>
        </is>
      </c>
      <c r="K1953" t="inlineStr">
        <is>
          <t>CONTRATO</t>
        </is>
      </c>
      <c r="L1953" t="n">
        <v>2737.33</v>
      </c>
      <c r="M1953" t="inlineStr">
        <is>
          <t>IBIRAPITANGA FASE 3</t>
        </is>
      </c>
      <c r="N1953" s="142">
        <f>DATE(YEAR(G1953),MONTH(G1953),1)</f>
        <v/>
      </c>
      <c r="O1953" s="132">
        <f>IF(G1953&gt;$K$3,"Futuro","Atraso")</f>
        <v/>
      </c>
      <c r="P1953">
        <f>12*(YEAR(G1953)-YEAR($K$3))+(MONTH(G1953)-MONTH($K$3))</f>
        <v/>
      </c>
      <c r="Q1953" s="366">
        <f>IF(M1953="IBIRAPITANGA FASE 3",IF(O1953="Atraso",L1953,L1953/(1+$I$2)^P1953),IF(O1953="Atraso",L1953,L1953/(1+$I$1)^P1953))</f>
        <v/>
      </c>
      <c r="R1953">
        <f>IF(O1953="Atraso",$K$3-G1953,0)</f>
        <v/>
      </c>
      <c r="S1953">
        <f>IF(R1953&lt;=15,"Até 15",IF(R1953&lt;=30,"Entre 15 e 30",IF(R1953&lt;=60,"Entre 30 e 60",IF(R1953&lt;=90,"Entre 60 e 90",IF(R1953&lt;=120,"Entre 90 e 120",IF(R1953&lt;=150,"Entre 120 e 150",IF(R1953&lt;=180,"Entre 150 e 180","Superior a 180")))))))</f>
        <v/>
      </c>
    </row>
    <row r="1954">
      <c r="A1954" t="inlineStr">
        <is>
          <t>Q07L07</t>
        </is>
      </c>
      <c r="B1954" t="inlineStr">
        <is>
          <t>LEANDRO SAMUEL DE SOUZA LIMA</t>
        </is>
      </c>
      <c r="C1954" t="n">
        <v>1</v>
      </c>
      <c r="D1954" t="inlineStr">
        <is>
          <t>IPCA</t>
        </is>
      </c>
      <c r="E1954" t="n">
        <v>0.009488792934583046</v>
      </c>
      <c r="F1954" t="inlineStr">
        <is>
          <t>MENSAL</t>
        </is>
      </c>
      <c r="G1954" t="n">
        <v>46386</v>
      </c>
      <c r="H1954" t="n">
        <v>46386</v>
      </c>
      <c r="I1954" t="n">
        <v>88</v>
      </c>
      <c r="J1954" t="inlineStr">
        <is>
          <t>CARTEIRA</t>
        </is>
      </c>
      <c r="K1954" t="inlineStr">
        <is>
          <t>CONTRATO</t>
        </is>
      </c>
      <c r="L1954" t="n">
        <v>2737.33</v>
      </c>
      <c r="M1954" t="inlineStr">
        <is>
          <t>IBIRAPITANGA FASE 3</t>
        </is>
      </c>
      <c r="N1954" s="142">
        <f>DATE(YEAR(G1954),MONTH(G1954),1)</f>
        <v/>
      </c>
      <c r="O1954" s="132">
        <f>IF(G1954&gt;$K$3,"Futuro","Atraso")</f>
        <v/>
      </c>
      <c r="P1954">
        <f>12*(YEAR(G1954)-YEAR($K$3))+(MONTH(G1954)-MONTH($K$3))</f>
        <v/>
      </c>
      <c r="Q1954" s="366">
        <f>IF(M1954="IBIRAPITANGA FASE 3",IF(O1954="Atraso",L1954,L1954/(1+$I$2)^P1954),IF(O1954="Atraso",L1954,L1954/(1+$I$1)^P1954))</f>
        <v/>
      </c>
      <c r="R1954">
        <f>IF(O1954="Atraso",$K$3-G1954,0)</f>
        <v/>
      </c>
      <c r="S1954">
        <f>IF(R1954&lt;=15,"Até 15",IF(R1954&lt;=30,"Entre 15 e 30",IF(R1954&lt;=60,"Entre 30 e 60",IF(R1954&lt;=90,"Entre 60 e 90",IF(R1954&lt;=120,"Entre 90 e 120",IF(R1954&lt;=150,"Entre 120 e 150",IF(R1954&lt;=180,"Entre 150 e 180","Superior a 180")))))))</f>
        <v/>
      </c>
    </row>
    <row r="1955">
      <c r="A1955" t="inlineStr">
        <is>
          <t>Q07L07</t>
        </is>
      </c>
      <c r="B1955" t="inlineStr">
        <is>
          <t>LEANDRO SAMUEL DE SOUZA LIMA</t>
        </is>
      </c>
      <c r="C1955" t="n">
        <v>1</v>
      </c>
      <c r="D1955" t="inlineStr">
        <is>
          <t>IPCA</t>
        </is>
      </c>
      <c r="E1955" t="n">
        <v>0.009488792934583046</v>
      </c>
      <c r="F1955" t="inlineStr">
        <is>
          <t>MENSAL</t>
        </is>
      </c>
      <c r="G1955" t="n">
        <v>46417</v>
      </c>
      <c r="H1955" t="n">
        <v>46417</v>
      </c>
      <c r="I1955" t="n">
        <v>89</v>
      </c>
      <c r="J1955" t="inlineStr">
        <is>
          <t>CARTEIRA</t>
        </is>
      </c>
      <c r="K1955" t="inlineStr">
        <is>
          <t>CONTRATO</t>
        </is>
      </c>
      <c r="L1955" t="n">
        <v>2737.33</v>
      </c>
      <c r="M1955" t="inlineStr">
        <is>
          <t>IBIRAPITANGA FASE 3</t>
        </is>
      </c>
      <c r="N1955" s="142">
        <f>DATE(YEAR(G1955),MONTH(G1955),1)</f>
        <v/>
      </c>
      <c r="O1955" s="132">
        <f>IF(G1955&gt;$K$3,"Futuro","Atraso")</f>
        <v/>
      </c>
      <c r="P1955">
        <f>12*(YEAR(G1955)-YEAR($K$3))+(MONTH(G1955)-MONTH($K$3))</f>
        <v/>
      </c>
      <c r="Q1955" s="366">
        <f>IF(M1955="IBIRAPITANGA FASE 3",IF(O1955="Atraso",L1955,L1955/(1+$I$2)^P1955),IF(O1955="Atraso",L1955,L1955/(1+$I$1)^P1955))</f>
        <v/>
      </c>
      <c r="R1955">
        <f>IF(O1955="Atraso",$K$3-G1955,0)</f>
        <v/>
      </c>
      <c r="S1955">
        <f>IF(R1955&lt;=15,"Até 15",IF(R1955&lt;=30,"Entre 15 e 30",IF(R1955&lt;=60,"Entre 30 e 60",IF(R1955&lt;=90,"Entre 60 e 90",IF(R1955&lt;=120,"Entre 90 e 120",IF(R1955&lt;=150,"Entre 120 e 150",IF(R1955&lt;=180,"Entre 150 e 180","Superior a 180")))))))</f>
        <v/>
      </c>
    </row>
    <row r="1956">
      <c r="A1956" t="inlineStr">
        <is>
          <t>Q07L07</t>
        </is>
      </c>
      <c r="B1956" t="inlineStr">
        <is>
          <t>LEANDRO SAMUEL DE SOUZA LIMA</t>
        </is>
      </c>
      <c r="C1956" t="n">
        <v>1</v>
      </c>
      <c r="D1956" t="inlineStr">
        <is>
          <t>IPCA</t>
        </is>
      </c>
      <c r="E1956" t="n">
        <v>0.009488792934583046</v>
      </c>
      <c r="F1956" t="inlineStr">
        <is>
          <t>MENSAL</t>
        </is>
      </c>
      <c r="G1956" t="n">
        <v>46446</v>
      </c>
      <c r="H1956" t="n">
        <v>46446</v>
      </c>
      <c r="I1956" t="n">
        <v>90</v>
      </c>
      <c r="J1956" t="inlineStr">
        <is>
          <t>CARTEIRA</t>
        </is>
      </c>
      <c r="K1956" t="inlineStr">
        <is>
          <t>CONTRATO</t>
        </is>
      </c>
      <c r="L1956" t="n">
        <v>2737.33</v>
      </c>
      <c r="M1956" t="inlineStr">
        <is>
          <t>IBIRAPITANGA FASE 3</t>
        </is>
      </c>
      <c r="N1956" s="142">
        <f>DATE(YEAR(G1956),MONTH(G1956),1)</f>
        <v/>
      </c>
      <c r="O1956" s="132">
        <f>IF(G1956&gt;$K$3,"Futuro","Atraso")</f>
        <v/>
      </c>
      <c r="P1956">
        <f>12*(YEAR(G1956)-YEAR($K$3))+(MONTH(G1956)-MONTH($K$3))</f>
        <v/>
      </c>
      <c r="Q1956" s="366">
        <f>IF(M1956="IBIRAPITANGA FASE 3",IF(O1956="Atraso",L1956,L1956/(1+$I$2)^P1956),IF(O1956="Atraso",L1956,L1956/(1+$I$1)^P1956))</f>
        <v/>
      </c>
      <c r="R1956">
        <f>IF(O1956="Atraso",$K$3-G1956,0)</f>
        <v/>
      </c>
      <c r="S1956">
        <f>IF(R1956&lt;=15,"Até 15",IF(R1956&lt;=30,"Entre 15 e 30",IF(R1956&lt;=60,"Entre 30 e 60",IF(R1956&lt;=90,"Entre 60 e 90",IF(R1956&lt;=120,"Entre 90 e 120",IF(R1956&lt;=150,"Entre 120 e 150",IF(R1956&lt;=180,"Entre 150 e 180","Superior a 180")))))))</f>
        <v/>
      </c>
    </row>
    <row r="1957">
      <c r="A1957" t="inlineStr">
        <is>
          <t>Q07L07</t>
        </is>
      </c>
      <c r="B1957" t="inlineStr">
        <is>
          <t>LEANDRO SAMUEL DE SOUZA LIMA</t>
        </is>
      </c>
      <c r="C1957" t="n">
        <v>1</v>
      </c>
      <c r="D1957" t="inlineStr">
        <is>
          <t>IPCA</t>
        </is>
      </c>
      <c r="E1957" t="n">
        <v>0.009488792934583046</v>
      </c>
      <c r="F1957" t="inlineStr">
        <is>
          <t>MENSAL</t>
        </is>
      </c>
      <c r="G1957" t="n">
        <v>46476</v>
      </c>
      <c r="H1957" t="n">
        <v>46476</v>
      </c>
      <c r="I1957" t="n">
        <v>91</v>
      </c>
      <c r="J1957" t="inlineStr">
        <is>
          <t>CARTEIRA</t>
        </is>
      </c>
      <c r="K1957" t="inlineStr">
        <is>
          <t>CONTRATO</t>
        </is>
      </c>
      <c r="L1957" t="n">
        <v>2737.33</v>
      </c>
      <c r="M1957" t="inlineStr">
        <is>
          <t>IBIRAPITANGA FASE 3</t>
        </is>
      </c>
      <c r="N1957" s="142">
        <f>DATE(YEAR(G1957),MONTH(G1957),1)</f>
        <v/>
      </c>
      <c r="O1957" s="132">
        <f>IF(G1957&gt;$K$3,"Futuro","Atraso")</f>
        <v/>
      </c>
      <c r="P1957">
        <f>12*(YEAR(G1957)-YEAR($K$3))+(MONTH(G1957)-MONTH($K$3))</f>
        <v/>
      </c>
      <c r="Q1957" s="366">
        <f>IF(M1957="IBIRAPITANGA FASE 3",IF(O1957="Atraso",L1957,L1957/(1+$I$2)^P1957),IF(O1957="Atraso",L1957,L1957/(1+$I$1)^P1957))</f>
        <v/>
      </c>
      <c r="R1957">
        <f>IF(O1957="Atraso",$K$3-G1957,0)</f>
        <v/>
      </c>
      <c r="S1957">
        <f>IF(R1957&lt;=15,"Até 15",IF(R1957&lt;=30,"Entre 15 e 30",IF(R1957&lt;=60,"Entre 30 e 60",IF(R1957&lt;=90,"Entre 60 e 90",IF(R1957&lt;=120,"Entre 90 e 120",IF(R1957&lt;=150,"Entre 120 e 150",IF(R1957&lt;=180,"Entre 150 e 180","Superior a 180")))))))</f>
        <v/>
      </c>
    </row>
    <row r="1958">
      <c r="A1958" t="inlineStr">
        <is>
          <t>Q07L07</t>
        </is>
      </c>
      <c r="B1958" t="inlineStr">
        <is>
          <t>LEANDRO SAMUEL DE SOUZA LIMA</t>
        </is>
      </c>
      <c r="C1958" t="n">
        <v>1</v>
      </c>
      <c r="D1958" t="inlineStr">
        <is>
          <t>IPCA</t>
        </is>
      </c>
      <c r="E1958" t="n">
        <v>0.009488792934583046</v>
      </c>
      <c r="F1958" t="inlineStr">
        <is>
          <t>MENSAL</t>
        </is>
      </c>
      <c r="G1958" t="n">
        <v>46507</v>
      </c>
      <c r="H1958" t="n">
        <v>46507</v>
      </c>
      <c r="I1958" t="n">
        <v>92</v>
      </c>
      <c r="J1958" t="inlineStr">
        <is>
          <t>CARTEIRA</t>
        </is>
      </c>
      <c r="K1958" t="inlineStr">
        <is>
          <t>CONTRATO</t>
        </is>
      </c>
      <c r="L1958" t="n">
        <v>2737.33</v>
      </c>
      <c r="M1958" t="inlineStr">
        <is>
          <t>IBIRAPITANGA FASE 3</t>
        </is>
      </c>
      <c r="N1958" s="142">
        <f>DATE(YEAR(G1958),MONTH(G1958),1)</f>
        <v/>
      </c>
      <c r="O1958" s="132">
        <f>IF(G1958&gt;$K$3,"Futuro","Atraso")</f>
        <v/>
      </c>
      <c r="P1958">
        <f>12*(YEAR(G1958)-YEAR($K$3))+(MONTH(G1958)-MONTH($K$3))</f>
        <v/>
      </c>
      <c r="Q1958" s="366">
        <f>IF(M1958="IBIRAPITANGA FASE 3",IF(O1958="Atraso",L1958,L1958/(1+$I$2)^P1958),IF(O1958="Atraso",L1958,L1958/(1+$I$1)^P1958))</f>
        <v/>
      </c>
      <c r="R1958">
        <f>IF(O1958="Atraso",$K$3-G1958,0)</f>
        <v/>
      </c>
      <c r="S1958">
        <f>IF(R1958&lt;=15,"Até 15",IF(R1958&lt;=30,"Entre 15 e 30",IF(R1958&lt;=60,"Entre 30 e 60",IF(R1958&lt;=90,"Entre 60 e 90",IF(R1958&lt;=120,"Entre 90 e 120",IF(R1958&lt;=150,"Entre 120 e 150",IF(R1958&lt;=180,"Entre 150 e 180","Superior a 180")))))))</f>
        <v/>
      </c>
    </row>
    <row r="1959">
      <c r="A1959" t="inlineStr">
        <is>
          <t>Q07L07</t>
        </is>
      </c>
      <c r="B1959" t="inlineStr">
        <is>
          <t>LEANDRO SAMUEL DE SOUZA LIMA</t>
        </is>
      </c>
      <c r="C1959" t="n">
        <v>1</v>
      </c>
      <c r="D1959" t="inlineStr">
        <is>
          <t>IPCA</t>
        </is>
      </c>
      <c r="E1959" t="n">
        <v>0.009488792934583046</v>
      </c>
      <c r="F1959" t="inlineStr">
        <is>
          <t>MENSAL</t>
        </is>
      </c>
      <c r="G1959" t="n">
        <v>46537</v>
      </c>
      <c r="H1959" t="n">
        <v>46537</v>
      </c>
      <c r="I1959" t="n">
        <v>93</v>
      </c>
      <c r="J1959" t="inlineStr">
        <is>
          <t>CARTEIRA</t>
        </is>
      </c>
      <c r="K1959" t="inlineStr">
        <is>
          <t>CONTRATO</t>
        </is>
      </c>
      <c r="L1959" t="n">
        <v>2737.33</v>
      </c>
      <c r="M1959" t="inlineStr">
        <is>
          <t>IBIRAPITANGA FASE 3</t>
        </is>
      </c>
      <c r="N1959" s="142">
        <f>DATE(YEAR(G1959),MONTH(G1959),1)</f>
        <v/>
      </c>
      <c r="O1959" s="132">
        <f>IF(G1959&gt;$K$3,"Futuro","Atraso")</f>
        <v/>
      </c>
      <c r="P1959">
        <f>12*(YEAR(G1959)-YEAR($K$3))+(MONTH(G1959)-MONTH($K$3))</f>
        <v/>
      </c>
      <c r="Q1959" s="366">
        <f>IF(M1959="IBIRAPITANGA FASE 3",IF(O1959="Atraso",L1959,L1959/(1+$I$2)^P1959),IF(O1959="Atraso",L1959,L1959/(1+$I$1)^P1959))</f>
        <v/>
      </c>
      <c r="R1959">
        <f>IF(O1959="Atraso",$K$3-G1959,0)</f>
        <v/>
      </c>
      <c r="S1959">
        <f>IF(R1959&lt;=15,"Até 15",IF(R1959&lt;=30,"Entre 15 e 30",IF(R1959&lt;=60,"Entre 30 e 60",IF(R1959&lt;=90,"Entre 60 e 90",IF(R1959&lt;=120,"Entre 90 e 120",IF(R1959&lt;=150,"Entre 120 e 150",IF(R1959&lt;=180,"Entre 150 e 180","Superior a 180")))))))</f>
        <v/>
      </c>
    </row>
    <row r="1960">
      <c r="A1960" t="inlineStr">
        <is>
          <t>Q07L07</t>
        </is>
      </c>
      <c r="B1960" t="inlineStr">
        <is>
          <t>LEANDRO SAMUEL DE SOUZA LIMA</t>
        </is>
      </c>
      <c r="C1960" t="n">
        <v>1</v>
      </c>
      <c r="D1960" t="inlineStr">
        <is>
          <t>IPCA</t>
        </is>
      </c>
      <c r="E1960" t="n">
        <v>0.009488792934583046</v>
      </c>
      <c r="F1960" t="inlineStr">
        <is>
          <t>MENSAL</t>
        </is>
      </c>
      <c r="G1960" t="n">
        <v>46568</v>
      </c>
      <c r="H1960" t="n">
        <v>46568</v>
      </c>
      <c r="I1960" t="n">
        <v>94</v>
      </c>
      <c r="J1960" t="inlineStr">
        <is>
          <t>CARTEIRA</t>
        </is>
      </c>
      <c r="K1960" t="inlineStr">
        <is>
          <t>CONTRATO</t>
        </is>
      </c>
      <c r="L1960" t="n">
        <v>2737.33</v>
      </c>
      <c r="M1960" t="inlineStr">
        <is>
          <t>IBIRAPITANGA FASE 3</t>
        </is>
      </c>
      <c r="N1960" s="142">
        <f>DATE(YEAR(G1960),MONTH(G1960),1)</f>
        <v/>
      </c>
      <c r="O1960" s="132">
        <f>IF(G1960&gt;$K$3,"Futuro","Atraso")</f>
        <v/>
      </c>
      <c r="P1960">
        <f>12*(YEAR(G1960)-YEAR($K$3))+(MONTH(G1960)-MONTH($K$3))</f>
        <v/>
      </c>
      <c r="Q1960" s="366">
        <f>IF(M1960="IBIRAPITANGA FASE 3",IF(O1960="Atraso",L1960,L1960/(1+$I$2)^P1960),IF(O1960="Atraso",L1960,L1960/(1+$I$1)^P1960))</f>
        <v/>
      </c>
      <c r="R1960">
        <f>IF(O1960="Atraso",$K$3-G1960,0)</f>
        <v/>
      </c>
      <c r="S1960">
        <f>IF(R1960&lt;=15,"Até 15",IF(R1960&lt;=30,"Entre 15 e 30",IF(R1960&lt;=60,"Entre 30 e 60",IF(R1960&lt;=90,"Entre 60 e 90",IF(R1960&lt;=120,"Entre 90 e 120",IF(R1960&lt;=150,"Entre 120 e 150",IF(R1960&lt;=180,"Entre 150 e 180","Superior a 180")))))))</f>
        <v/>
      </c>
    </row>
    <row r="1961">
      <c r="A1961" t="inlineStr">
        <is>
          <t>Q07L07</t>
        </is>
      </c>
      <c r="B1961" t="inlineStr">
        <is>
          <t>LEANDRO SAMUEL DE SOUZA LIMA</t>
        </is>
      </c>
      <c r="C1961" t="n">
        <v>1</v>
      </c>
      <c r="D1961" t="inlineStr">
        <is>
          <t>IPCA</t>
        </is>
      </c>
      <c r="E1961" t="n">
        <v>0.009488792934583046</v>
      </c>
      <c r="F1961" t="inlineStr">
        <is>
          <t>MENSAL</t>
        </is>
      </c>
      <c r="G1961" t="n">
        <v>46598</v>
      </c>
      <c r="H1961" t="n">
        <v>46598</v>
      </c>
      <c r="I1961" t="n">
        <v>95</v>
      </c>
      <c r="J1961" t="inlineStr">
        <is>
          <t>CARTEIRA</t>
        </is>
      </c>
      <c r="K1961" t="inlineStr">
        <is>
          <t>CONTRATO</t>
        </is>
      </c>
      <c r="L1961" t="n">
        <v>2737.33</v>
      </c>
      <c r="M1961" t="inlineStr">
        <is>
          <t>IBIRAPITANGA FASE 3</t>
        </is>
      </c>
      <c r="N1961" s="142">
        <f>DATE(YEAR(G1961),MONTH(G1961),1)</f>
        <v/>
      </c>
      <c r="O1961" s="132">
        <f>IF(G1961&gt;$K$3,"Futuro","Atraso")</f>
        <v/>
      </c>
      <c r="P1961">
        <f>12*(YEAR(G1961)-YEAR($K$3))+(MONTH(G1961)-MONTH($K$3))</f>
        <v/>
      </c>
      <c r="Q1961" s="366">
        <f>IF(M1961="IBIRAPITANGA FASE 3",IF(O1961="Atraso",L1961,L1961/(1+$I$2)^P1961),IF(O1961="Atraso",L1961,L1961/(1+$I$1)^P1961))</f>
        <v/>
      </c>
      <c r="R1961">
        <f>IF(O1961="Atraso",$K$3-G1961,0)</f>
        <v/>
      </c>
      <c r="S1961">
        <f>IF(R1961&lt;=15,"Até 15",IF(R1961&lt;=30,"Entre 15 e 30",IF(R1961&lt;=60,"Entre 30 e 60",IF(R1961&lt;=90,"Entre 60 e 90",IF(R1961&lt;=120,"Entre 90 e 120",IF(R1961&lt;=150,"Entre 120 e 150",IF(R1961&lt;=180,"Entre 150 e 180","Superior a 180")))))))</f>
        <v/>
      </c>
    </row>
    <row r="1962">
      <c r="A1962" t="inlineStr">
        <is>
          <t>Q07L07</t>
        </is>
      </c>
      <c r="B1962" t="inlineStr">
        <is>
          <t>LEANDRO SAMUEL DE SOUZA LIMA</t>
        </is>
      </c>
      <c r="C1962" t="n">
        <v>1</v>
      </c>
      <c r="D1962" t="inlineStr">
        <is>
          <t>IPCA</t>
        </is>
      </c>
      <c r="E1962" t="n">
        <v>0.009488792934583046</v>
      </c>
      <c r="F1962" t="inlineStr">
        <is>
          <t>MENSAL</t>
        </is>
      </c>
      <c r="G1962" t="n">
        <v>46629</v>
      </c>
      <c r="H1962" t="n">
        <v>46629</v>
      </c>
      <c r="I1962" t="n">
        <v>96</v>
      </c>
      <c r="J1962" t="inlineStr">
        <is>
          <t>CARTEIRA</t>
        </is>
      </c>
      <c r="K1962" t="inlineStr">
        <is>
          <t>CONTRATO</t>
        </is>
      </c>
      <c r="L1962" t="n">
        <v>2737.33</v>
      </c>
      <c r="M1962" t="inlineStr">
        <is>
          <t>IBIRAPITANGA FASE 3</t>
        </is>
      </c>
      <c r="N1962" s="142">
        <f>DATE(YEAR(G1962),MONTH(G1962),1)</f>
        <v/>
      </c>
      <c r="O1962" s="132">
        <f>IF(G1962&gt;$K$3,"Futuro","Atraso")</f>
        <v/>
      </c>
      <c r="P1962">
        <f>12*(YEAR(G1962)-YEAR($K$3))+(MONTH(G1962)-MONTH($K$3))</f>
        <v/>
      </c>
      <c r="Q1962" s="366">
        <f>IF(M1962="IBIRAPITANGA FASE 3",IF(O1962="Atraso",L1962,L1962/(1+$I$2)^P1962),IF(O1962="Atraso",L1962,L1962/(1+$I$1)^P1962))</f>
        <v/>
      </c>
      <c r="R1962">
        <f>IF(O1962="Atraso",$K$3-G1962,0)</f>
        <v/>
      </c>
      <c r="S1962">
        <f>IF(R1962&lt;=15,"Até 15",IF(R1962&lt;=30,"Entre 15 e 30",IF(R1962&lt;=60,"Entre 30 e 60",IF(R1962&lt;=90,"Entre 60 e 90",IF(R1962&lt;=120,"Entre 90 e 120",IF(R1962&lt;=150,"Entre 120 e 150",IF(R1962&lt;=180,"Entre 150 e 180","Superior a 180")))))))</f>
        <v/>
      </c>
    </row>
    <row r="1963">
      <c r="A1963" t="inlineStr">
        <is>
          <t>Q07L07</t>
        </is>
      </c>
      <c r="B1963" t="inlineStr">
        <is>
          <t>LEANDRO SAMUEL DE SOUZA LIMA</t>
        </is>
      </c>
      <c r="C1963" t="n">
        <v>1</v>
      </c>
      <c r="D1963" t="inlineStr">
        <is>
          <t>IPCA</t>
        </is>
      </c>
      <c r="E1963" t="n">
        <v>0.009488792934583046</v>
      </c>
      <c r="F1963" t="inlineStr">
        <is>
          <t>MENSAL</t>
        </is>
      </c>
      <c r="G1963" t="n">
        <v>46660</v>
      </c>
      <c r="H1963" t="n">
        <v>46660</v>
      </c>
      <c r="I1963" t="n">
        <v>97</v>
      </c>
      <c r="J1963" t="inlineStr">
        <is>
          <t>CARTEIRA</t>
        </is>
      </c>
      <c r="K1963" t="inlineStr">
        <is>
          <t>CONTRATO</t>
        </is>
      </c>
      <c r="L1963" t="n">
        <v>2737.33</v>
      </c>
      <c r="M1963" t="inlineStr">
        <is>
          <t>IBIRAPITANGA FASE 3</t>
        </is>
      </c>
      <c r="N1963" s="142">
        <f>DATE(YEAR(G1963),MONTH(G1963),1)</f>
        <v/>
      </c>
      <c r="O1963" s="132">
        <f>IF(G1963&gt;$K$3,"Futuro","Atraso")</f>
        <v/>
      </c>
      <c r="P1963">
        <f>12*(YEAR(G1963)-YEAR($K$3))+(MONTH(G1963)-MONTH($K$3))</f>
        <v/>
      </c>
      <c r="Q1963" s="366">
        <f>IF(M1963="IBIRAPITANGA FASE 3",IF(O1963="Atraso",L1963,L1963/(1+$I$2)^P1963),IF(O1963="Atraso",L1963,L1963/(1+$I$1)^P1963))</f>
        <v/>
      </c>
      <c r="R1963">
        <f>IF(O1963="Atraso",$K$3-G1963,0)</f>
        <v/>
      </c>
      <c r="S1963">
        <f>IF(R1963&lt;=15,"Até 15",IF(R1963&lt;=30,"Entre 15 e 30",IF(R1963&lt;=60,"Entre 30 e 60",IF(R1963&lt;=90,"Entre 60 e 90",IF(R1963&lt;=120,"Entre 90 e 120",IF(R1963&lt;=150,"Entre 120 e 150",IF(R1963&lt;=180,"Entre 150 e 180","Superior a 180")))))))</f>
        <v/>
      </c>
    </row>
    <row r="1964">
      <c r="A1964" t="inlineStr">
        <is>
          <t>Q07L07</t>
        </is>
      </c>
      <c r="B1964" t="inlineStr">
        <is>
          <t>LEANDRO SAMUEL DE SOUZA LIMA</t>
        </is>
      </c>
      <c r="C1964" t="n">
        <v>1</v>
      </c>
      <c r="D1964" t="inlineStr">
        <is>
          <t>IPCA</t>
        </is>
      </c>
      <c r="E1964" t="n">
        <v>0.009488792934583046</v>
      </c>
      <c r="F1964" t="inlineStr">
        <is>
          <t>MENSAL</t>
        </is>
      </c>
      <c r="G1964" t="n">
        <v>46690</v>
      </c>
      <c r="H1964" t="n">
        <v>46690</v>
      </c>
      <c r="I1964" t="n">
        <v>98</v>
      </c>
      <c r="J1964" t="inlineStr">
        <is>
          <t>CARTEIRA</t>
        </is>
      </c>
      <c r="K1964" t="inlineStr">
        <is>
          <t>CONTRATO</t>
        </is>
      </c>
      <c r="L1964" t="n">
        <v>2737.33</v>
      </c>
      <c r="M1964" t="inlineStr">
        <is>
          <t>IBIRAPITANGA FASE 3</t>
        </is>
      </c>
      <c r="N1964" s="142">
        <f>DATE(YEAR(G1964),MONTH(G1964),1)</f>
        <v/>
      </c>
      <c r="O1964" s="132">
        <f>IF(G1964&gt;$K$3,"Futuro","Atraso")</f>
        <v/>
      </c>
      <c r="P1964">
        <f>12*(YEAR(G1964)-YEAR($K$3))+(MONTH(G1964)-MONTH($K$3))</f>
        <v/>
      </c>
      <c r="Q1964" s="366">
        <f>IF(M1964="IBIRAPITANGA FASE 3",IF(O1964="Atraso",L1964,L1964/(1+$I$2)^P1964),IF(O1964="Atraso",L1964,L1964/(1+$I$1)^P1964))</f>
        <v/>
      </c>
      <c r="R1964">
        <f>IF(O1964="Atraso",$K$3-G1964,0)</f>
        <v/>
      </c>
      <c r="S1964">
        <f>IF(R1964&lt;=15,"Até 15",IF(R1964&lt;=30,"Entre 15 e 30",IF(R1964&lt;=60,"Entre 30 e 60",IF(R1964&lt;=90,"Entre 60 e 90",IF(R1964&lt;=120,"Entre 90 e 120",IF(R1964&lt;=150,"Entre 120 e 150",IF(R1964&lt;=180,"Entre 150 e 180","Superior a 180")))))))</f>
        <v/>
      </c>
    </row>
    <row r="1965">
      <c r="A1965" t="inlineStr">
        <is>
          <t>Q07L07</t>
        </is>
      </c>
      <c r="B1965" t="inlineStr">
        <is>
          <t>LEANDRO SAMUEL DE SOUZA LIMA</t>
        </is>
      </c>
      <c r="C1965" t="n">
        <v>1</v>
      </c>
      <c r="D1965" t="inlineStr">
        <is>
          <t>IPCA</t>
        </is>
      </c>
      <c r="E1965" t="n">
        <v>0.009488792934583046</v>
      </c>
      <c r="F1965" t="inlineStr">
        <is>
          <t>MENSAL</t>
        </is>
      </c>
      <c r="G1965" t="n">
        <v>46721</v>
      </c>
      <c r="H1965" t="n">
        <v>46721</v>
      </c>
      <c r="I1965" t="n">
        <v>99</v>
      </c>
      <c r="J1965" t="inlineStr">
        <is>
          <t>CARTEIRA</t>
        </is>
      </c>
      <c r="K1965" t="inlineStr">
        <is>
          <t>CONTRATO</t>
        </is>
      </c>
      <c r="L1965" t="n">
        <v>2737.33</v>
      </c>
      <c r="M1965" t="inlineStr">
        <is>
          <t>IBIRAPITANGA FASE 3</t>
        </is>
      </c>
      <c r="N1965" s="142">
        <f>DATE(YEAR(G1965),MONTH(G1965),1)</f>
        <v/>
      </c>
      <c r="O1965" s="132">
        <f>IF(G1965&gt;$K$3,"Futuro","Atraso")</f>
        <v/>
      </c>
      <c r="P1965">
        <f>12*(YEAR(G1965)-YEAR($K$3))+(MONTH(G1965)-MONTH($K$3))</f>
        <v/>
      </c>
      <c r="Q1965" s="366">
        <f>IF(M1965="IBIRAPITANGA FASE 3",IF(O1965="Atraso",L1965,L1965/(1+$I$2)^P1965),IF(O1965="Atraso",L1965,L1965/(1+$I$1)^P1965))</f>
        <v/>
      </c>
      <c r="R1965">
        <f>IF(O1965="Atraso",$K$3-G1965,0)</f>
        <v/>
      </c>
      <c r="S1965">
        <f>IF(R1965&lt;=15,"Até 15",IF(R1965&lt;=30,"Entre 15 e 30",IF(R1965&lt;=60,"Entre 30 e 60",IF(R1965&lt;=90,"Entre 60 e 90",IF(R1965&lt;=120,"Entre 90 e 120",IF(R1965&lt;=150,"Entre 120 e 150",IF(R1965&lt;=180,"Entre 150 e 180","Superior a 180")))))))</f>
        <v/>
      </c>
    </row>
    <row r="1966">
      <c r="A1966" t="inlineStr">
        <is>
          <t>Q07L07</t>
        </is>
      </c>
      <c r="B1966" t="inlineStr">
        <is>
          <t>LEANDRO SAMUEL DE SOUZA LIMA</t>
        </is>
      </c>
      <c r="C1966" t="n">
        <v>1</v>
      </c>
      <c r="D1966" t="inlineStr">
        <is>
          <t>IPCA</t>
        </is>
      </c>
      <c r="E1966" t="n">
        <v>0.009488792934583046</v>
      </c>
      <c r="F1966" t="inlineStr">
        <is>
          <t>MENSAL</t>
        </is>
      </c>
      <c r="G1966" t="n">
        <v>46751</v>
      </c>
      <c r="H1966" t="n">
        <v>46751</v>
      </c>
      <c r="I1966" t="n">
        <v>100</v>
      </c>
      <c r="J1966" t="inlineStr">
        <is>
          <t>CARTEIRA</t>
        </is>
      </c>
      <c r="K1966" t="inlineStr">
        <is>
          <t>CONTRATO</t>
        </is>
      </c>
      <c r="L1966" t="n">
        <v>2737.33</v>
      </c>
      <c r="M1966" t="inlineStr">
        <is>
          <t>IBIRAPITANGA FASE 3</t>
        </is>
      </c>
      <c r="N1966" s="142">
        <f>DATE(YEAR(G1966),MONTH(G1966),1)</f>
        <v/>
      </c>
      <c r="O1966" s="132">
        <f>IF(G1966&gt;$K$3,"Futuro","Atraso")</f>
        <v/>
      </c>
      <c r="P1966">
        <f>12*(YEAR(G1966)-YEAR($K$3))+(MONTH(G1966)-MONTH($K$3))</f>
        <v/>
      </c>
      <c r="Q1966" s="366">
        <f>IF(M1966="IBIRAPITANGA FASE 3",IF(O1966="Atraso",L1966,L1966/(1+$I$2)^P1966),IF(O1966="Atraso",L1966,L1966/(1+$I$1)^P1966))</f>
        <v/>
      </c>
      <c r="R1966">
        <f>IF(O1966="Atraso",$K$3-G1966,0)</f>
        <v/>
      </c>
      <c r="S1966">
        <f>IF(R1966&lt;=15,"Até 15",IF(R1966&lt;=30,"Entre 15 e 30",IF(R1966&lt;=60,"Entre 30 e 60",IF(R1966&lt;=90,"Entre 60 e 90",IF(R1966&lt;=120,"Entre 90 e 120",IF(R1966&lt;=150,"Entre 120 e 150",IF(R1966&lt;=180,"Entre 150 e 180","Superior a 180")))))))</f>
        <v/>
      </c>
    </row>
    <row r="1967">
      <c r="A1967" t="inlineStr">
        <is>
          <t>Q07L07</t>
        </is>
      </c>
      <c r="B1967" t="inlineStr">
        <is>
          <t>LEANDRO SAMUEL DE SOUZA LIMA</t>
        </is>
      </c>
      <c r="C1967" t="n">
        <v>1</v>
      </c>
      <c r="D1967" t="inlineStr">
        <is>
          <t>IPCA</t>
        </is>
      </c>
      <c r="E1967" t="n">
        <v>0.009488792934583046</v>
      </c>
      <c r="F1967" t="inlineStr">
        <is>
          <t>MENSAL</t>
        </is>
      </c>
      <c r="G1967" t="n">
        <v>46782</v>
      </c>
      <c r="H1967" t="n">
        <v>46782</v>
      </c>
      <c r="I1967" t="n">
        <v>101</v>
      </c>
      <c r="J1967" t="inlineStr">
        <is>
          <t>CARTEIRA</t>
        </is>
      </c>
      <c r="K1967" t="inlineStr">
        <is>
          <t>CONTRATO</t>
        </is>
      </c>
      <c r="L1967" t="n">
        <v>2737.33</v>
      </c>
      <c r="M1967" t="inlineStr">
        <is>
          <t>IBIRAPITANGA FASE 3</t>
        </is>
      </c>
      <c r="N1967" s="142">
        <f>DATE(YEAR(G1967),MONTH(G1967),1)</f>
        <v/>
      </c>
      <c r="O1967" s="132">
        <f>IF(G1967&gt;$K$3,"Futuro","Atraso")</f>
        <v/>
      </c>
      <c r="P1967">
        <f>12*(YEAR(G1967)-YEAR($K$3))+(MONTH(G1967)-MONTH($K$3))</f>
        <v/>
      </c>
      <c r="Q1967" s="366">
        <f>IF(M1967="IBIRAPITANGA FASE 3",IF(O1967="Atraso",L1967,L1967/(1+$I$2)^P1967),IF(O1967="Atraso",L1967,L1967/(1+$I$1)^P1967))</f>
        <v/>
      </c>
      <c r="R1967">
        <f>IF(O1967="Atraso",$K$3-G1967,0)</f>
        <v/>
      </c>
      <c r="S1967">
        <f>IF(R1967&lt;=15,"Até 15",IF(R1967&lt;=30,"Entre 15 e 30",IF(R1967&lt;=60,"Entre 30 e 60",IF(R1967&lt;=90,"Entre 60 e 90",IF(R1967&lt;=120,"Entre 90 e 120",IF(R1967&lt;=150,"Entre 120 e 150",IF(R1967&lt;=180,"Entre 150 e 180","Superior a 180")))))))</f>
        <v/>
      </c>
    </row>
    <row r="1968">
      <c r="A1968" t="inlineStr">
        <is>
          <t>Q07L07</t>
        </is>
      </c>
      <c r="B1968" t="inlineStr">
        <is>
          <t>LEANDRO SAMUEL DE SOUZA LIMA</t>
        </is>
      </c>
      <c r="C1968" t="n">
        <v>1</v>
      </c>
      <c r="D1968" t="inlineStr">
        <is>
          <t>IPCA</t>
        </is>
      </c>
      <c r="E1968" t="n">
        <v>0.009488792934583046</v>
      </c>
      <c r="F1968" t="inlineStr">
        <is>
          <t>MENSAL</t>
        </is>
      </c>
      <c r="G1968" t="n">
        <v>46812</v>
      </c>
      <c r="H1968" t="n">
        <v>46812</v>
      </c>
      <c r="I1968" t="n">
        <v>102</v>
      </c>
      <c r="J1968" t="inlineStr">
        <is>
          <t>CARTEIRA</t>
        </is>
      </c>
      <c r="K1968" t="inlineStr">
        <is>
          <t>CONTRATO</t>
        </is>
      </c>
      <c r="L1968" t="n">
        <v>2737.33</v>
      </c>
      <c r="M1968" t="inlineStr">
        <is>
          <t>IBIRAPITANGA FASE 3</t>
        </is>
      </c>
      <c r="N1968" s="142">
        <f>DATE(YEAR(G1968),MONTH(G1968),1)</f>
        <v/>
      </c>
      <c r="O1968" s="132">
        <f>IF(G1968&gt;$K$3,"Futuro","Atraso")</f>
        <v/>
      </c>
      <c r="P1968">
        <f>12*(YEAR(G1968)-YEAR($K$3))+(MONTH(G1968)-MONTH($K$3))</f>
        <v/>
      </c>
      <c r="Q1968" s="366">
        <f>IF(M1968="IBIRAPITANGA FASE 3",IF(O1968="Atraso",L1968,L1968/(1+$I$2)^P1968),IF(O1968="Atraso",L1968,L1968/(1+$I$1)^P1968))</f>
        <v/>
      </c>
      <c r="R1968">
        <f>IF(O1968="Atraso",$K$3-G1968,0)</f>
        <v/>
      </c>
      <c r="S1968">
        <f>IF(R1968&lt;=15,"Até 15",IF(R1968&lt;=30,"Entre 15 e 30",IF(R1968&lt;=60,"Entre 30 e 60",IF(R1968&lt;=90,"Entre 60 e 90",IF(R1968&lt;=120,"Entre 90 e 120",IF(R1968&lt;=150,"Entre 120 e 150",IF(R1968&lt;=180,"Entre 150 e 180","Superior a 180")))))))</f>
        <v/>
      </c>
    </row>
    <row r="1969">
      <c r="A1969" t="inlineStr">
        <is>
          <t>Q07L07</t>
        </is>
      </c>
      <c r="B1969" t="inlineStr">
        <is>
          <t>LEANDRO SAMUEL DE SOUZA LIMA</t>
        </is>
      </c>
      <c r="C1969" t="n">
        <v>1</v>
      </c>
      <c r="D1969" t="inlineStr">
        <is>
          <t>IPCA</t>
        </is>
      </c>
      <c r="E1969" t="n">
        <v>0.009488792934583046</v>
      </c>
      <c r="F1969" t="inlineStr">
        <is>
          <t>MENSAL</t>
        </is>
      </c>
      <c r="G1969" t="n">
        <v>46842</v>
      </c>
      <c r="H1969" t="n">
        <v>46842</v>
      </c>
      <c r="I1969" t="n">
        <v>103</v>
      </c>
      <c r="J1969" t="inlineStr">
        <is>
          <t>CARTEIRA</t>
        </is>
      </c>
      <c r="K1969" t="inlineStr">
        <is>
          <t>CONTRATO</t>
        </is>
      </c>
      <c r="L1969" t="n">
        <v>2737.33</v>
      </c>
      <c r="M1969" t="inlineStr">
        <is>
          <t>IBIRAPITANGA FASE 3</t>
        </is>
      </c>
      <c r="N1969" s="142">
        <f>DATE(YEAR(G1969),MONTH(G1969),1)</f>
        <v/>
      </c>
      <c r="O1969" s="132">
        <f>IF(G1969&gt;$K$3,"Futuro","Atraso")</f>
        <v/>
      </c>
      <c r="P1969">
        <f>12*(YEAR(G1969)-YEAR($K$3))+(MONTH(G1969)-MONTH($K$3))</f>
        <v/>
      </c>
      <c r="Q1969" s="366">
        <f>IF(M1969="IBIRAPITANGA FASE 3",IF(O1969="Atraso",L1969,L1969/(1+$I$2)^P1969),IF(O1969="Atraso",L1969,L1969/(1+$I$1)^P1969))</f>
        <v/>
      </c>
      <c r="R1969">
        <f>IF(O1969="Atraso",$K$3-G1969,0)</f>
        <v/>
      </c>
      <c r="S1969">
        <f>IF(R1969&lt;=15,"Até 15",IF(R1969&lt;=30,"Entre 15 e 30",IF(R1969&lt;=60,"Entre 30 e 60",IF(R1969&lt;=90,"Entre 60 e 90",IF(R1969&lt;=120,"Entre 90 e 120",IF(R1969&lt;=150,"Entre 120 e 150",IF(R1969&lt;=180,"Entre 150 e 180","Superior a 180")))))))</f>
        <v/>
      </c>
    </row>
    <row r="1970">
      <c r="A1970" t="inlineStr">
        <is>
          <t>Q07L07</t>
        </is>
      </c>
      <c r="B1970" t="inlineStr">
        <is>
          <t>LEANDRO SAMUEL DE SOUZA LIMA</t>
        </is>
      </c>
      <c r="C1970" t="n">
        <v>1</v>
      </c>
      <c r="D1970" t="inlineStr">
        <is>
          <t>IPCA</t>
        </is>
      </c>
      <c r="E1970" t="n">
        <v>0.009488792934583046</v>
      </c>
      <c r="F1970" t="inlineStr">
        <is>
          <t>MENSAL</t>
        </is>
      </c>
      <c r="G1970" t="n">
        <v>46873</v>
      </c>
      <c r="H1970" t="n">
        <v>46873</v>
      </c>
      <c r="I1970" t="n">
        <v>104</v>
      </c>
      <c r="J1970" t="inlineStr">
        <is>
          <t>CARTEIRA</t>
        </is>
      </c>
      <c r="K1970" t="inlineStr">
        <is>
          <t>CONTRATO</t>
        </is>
      </c>
      <c r="L1970" t="n">
        <v>2737.33</v>
      </c>
      <c r="M1970" t="inlineStr">
        <is>
          <t>IBIRAPITANGA FASE 3</t>
        </is>
      </c>
      <c r="N1970" s="142">
        <f>DATE(YEAR(G1970),MONTH(G1970),1)</f>
        <v/>
      </c>
      <c r="O1970" s="132">
        <f>IF(G1970&gt;$K$3,"Futuro","Atraso")</f>
        <v/>
      </c>
      <c r="P1970">
        <f>12*(YEAR(G1970)-YEAR($K$3))+(MONTH(G1970)-MONTH($K$3))</f>
        <v/>
      </c>
      <c r="Q1970" s="366">
        <f>IF(M1970="IBIRAPITANGA FASE 3",IF(O1970="Atraso",L1970,L1970/(1+$I$2)^P1970),IF(O1970="Atraso",L1970,L1970/(1+$I$1)^P1970))</f>
        <v/>
      </c>
      <c r="R1970">
        <f>IF(O1970="Atraso",$K$3-G1970,0)</f>
        <v/>
      </c>
      <c r="S1970">
        <f>IF(R1970&lt;=15,"Até 15",IF(R1970&lt;=30,"Entre 15 e 30",IF(R1970&lt;=60,"Entre 30 e 60",IF(R1970&lt;=90,"Entre 60 e 90",IF(R1970&lt;=120,"Entre 90 e 120",IF(R1970&lt;=150,"Entre 120 e 150",IF(R1970&lt;=180,"Entre 150 e 180","Superior a 180")))))))</f>
        <v/>
      </c>
    </row>
    <row r="1971">
      <c r="A1971" t="inlineStr">
        <is>
          <t>Q07L07</t>
        </is>
      </c>
      <c r="B1971" t="inlineStr">
        <is>
          <t>LEANDRO SAMUEL DE SOUZA LIMA</t>
        </is>
      </c>
      <c r="C1971" t="n">
        <v>1</v>
      </c>
      <c r="D1971" t="inlineStr">
        <is>
          <t>IPCA</t>
        </is>
      </c>
      <c r="E1971" t="n">
        <v>0.009488792934583046</v>
      </c>
      <c r="F1971" t="inlineStr">
        <is>
          <t>MENSAL</t>
        </is>
      </c>
      <c r="G1971" t="n">
        <v>46903</v>
      </c>
      <c r="H1971" t="n">
        <v>46903</v>
      </c>
      <c r="I1971" t="n">
        <v>105</v>
      </c>
      <c r="J1971" t="inlineStr">
        <is>
          <t>CARTEIRA</t>
        </is>
      </c>
      <c r="K1971" t="inlineStr">
        <is>
          <t>CONTRATO</t>
        </is>
      </c>
      <c r="L1971" t="n">
        <v>2737.33</v>
      </c>
      <c r="M1971" t="inlineStr">
        <is>
          <t>IBIRAPITANGA FASE 3</t>
        </is>
      </c>
      <c r="N1971" s="142">
        <f>DATE(YEAR(G1971),MONTH(G1971),1)</f>
        <v/>
      </c>
      <c r="O1971" s="132">
        <f>IF(G1971&gt;$K$3,"Futuro","Atraso")</f>
        <v/>
      </c>
      <c r="P1971">
        <f>12*(YEAR(G1971)-YEAR($K$3))+(MONTH(G1971)-MONTH($K$3))</f>
        <v/>
      </c>
      <c r="Q1971" s="366">
        <f>IF(M1971="IBIRAPITANGA FASE 3",IF(O1971="Atraso",L1971,L1971/(1+$I$2)^P1971),IF(O1971="Atraso",L1971,L1971/(1+$I$1)^P1971))</f>
        <v/>
      </c>
      <c r="R1971">
        <f>IF(O1971="Atraso",$K$3-G1971,0)</f>
        <v/>
      </c>
      <c r="S1971">
        <f>IF(R1971&lt;=15,"Até 15",IF(R1971&lt;=30,"Entre 15 e 30",IF(R1971&lt;=60,"Entre 30 e 60",IF(R1971&lt;=90,"Entre 60 e 90",IF(R1971&lt;=120,"Entre 90 e 120",IF(R1971&lt;=150,"Entre 120 e 150",IF(R1971&lt;=180,"Entre 150 e 180","Superior a 180")))))))</f>
        <v/>
      </c>
    </row>
    <row r="1972">
      <c r="A1972" t="inlineStr">
        <is>
          <t>Q07L07</t>
        </is>
      </c>
      <c r="B1972" t="inlineStr">
        <is>
          <t>LEANDRO SAMUEL DE SOUZA LIMA</t>
        </is>
      </c>
      <c r="C1972" t="n">
        <v>1</v>
      </c>
      <c r="D1972" t="inlineStr">
        <is>
          <t>IPCA</t>
        </is>
      </c>
      <c r="E1972" t="n">
        <v>0.009488792934583046</v>
      </c>
      <c r="F1972" t="inlineStr">
        <is>
          <t>MENSAL</t>
        </is>
      </c>
      <c r="G1972" t="n">
        <v>46934</v>
      </c>
      <c r="H1972" t="n">
        <v>46934</v>
      </c>
      <c r="I1972" t="n">
        <v>106</v>
      </c>
      <c r="J1972" t="inlineStr">
        <is>
          <t>CARTEIRA</t>
        </is>
      </c>
      <c r="K1972" t="inlineStr">
        <is>
          <t>CONTRATO</t>
        </is>
      </c>
      <c r="L1972" t="n">
        <v>2737.33</v>
      </c>
      <c r="M1972" t="inlineStr">
        <is>
          <t>IBIRAPITANGA FASE 3</t>
        </is>
      </c>
      <c r="N1972" s="142">
        <f>DATE(YEAR(G1972),MONTH(G1972),1)</f>
        <v/>
      </c>
      <c r="O1972" s="132">
        <f>IF(G1972&gt;$K$3,"Futuro","Atraso")</f>
        <v/>
      </c>
      <c r="P1972">
        <f>12*(YEAR(G1972)-YEAR($K$3))+(MONTH(G1972)-MONTH($K$3))</f>
        <v/>
      </c>
      <c r="Q1972" s="366">
        <f>IF(M1972="IBIRAPITANGA FASE 3",IF(O1972="Atraso",L1972,L1972/(1+$I$2)^P1972),IF(O1972="Atraso",L1972,L1972/(1+$I$1)^P1972))</f>
        <v/>
      </c>
      <c r="R1972">
        <f>IF(O1972="Atraso",$K$3-G1972,0)</f>
        <v/>
      </c>
      <c r="S1972">
        <f>IF(R1972&lt;=15,"Até 15",IF(R1972&lt;=30,"Entre 15 e 30",IF(R1972&lt;=60,"Entre 30 e 60",IF(R1972&lt;=90,"Entre 60 e 90",IF(R1972&lt;=120,"Entre 90 e 120",IF(R1972&lt;=150,"Entre 120 e 150",IF(R1972&lt;=180,"Entre 150 e 180","Superior a 180")))))))</f>
        <v/>
      </c>
    </row>
    <row r="1973">
      <c r="A1973" t="inlineStr">
        <is>
          <t>Q07L07</t>
        </is>
      </c>
      <c r="B1973" t="inlineStr">
        <is>
          <t>LEANDRO SAMUEL DE SOUZA LIMA</t>
        </is>
      </c>
      <c r="C1973" t="n">
        <v>1</v>
      </c>
      <c r="D1973" t="inlineStr">
        <is>
          <t>IPCA</t>
        </is>
      </c>
      <c r="E1973" t="n">
        <v>0.009488792934583046</v>
      </c>
      <c r="F1973" t="inlineStr">
        <is>
          <t>MENSAL</t>
        </is>
      </c>
      <c r="G1973" t="n">
        <v>46964</v>
      </c>
      <c r="H1973" t="n">
        <v>46964</v>
      </c>
      <c r="I1973" t="n">
        <v>107</v>
      </c>
      <c r="J1973" t="inlineStr">
        <is>
          <t>CARTEIRA</t>
        </is>
      </c>
      <c r="K1973" t="inlineStr">
        <is>
          <t>CONTRATO</t>
        </is>
      </c>
      <c r="L1973" t="n">
        <v>2737.33</v>
      </c>
      <c r="M1973" t="inlineStr">
        <is>
          <t>IBIRAPITANGA FASE 3</t>
        </is>
      </c>
      <c r="N1973" s="142">
        <f>DATE(YEAR(G1973),MONTH(G1973),1)</f>
        <v/>
      </c>
      <c r="O1973" s="132">
        <f>IF(G1973&gt;$K$3,"Futuro","Atraso")</f>
        <v/>
      </c>
      <c r="P1973">
        <f>12*(YEAR(G1973)-YEAR($K$3))+(MONTH(G1973)-MONTH($K$3))</f>
        <v/>
      </c>
      <c r="Q1973" s="366">
        <f>IF(M1973="IBIRAPITANGA FASE 3",IF(O1973="Atraso",L1973,L1973/(1+$I$2)^P1973),IF(O1973="Atraso",L1973,L1973/(1+$I$1)^P1973))</f>
        <v/>
      </c>
      <c r="R1973">
        <f>IF(O1973="Atraso",$K$3-G1973,0)</f>
        <v/>
      </c>
      <c r="S1973">
        <f>IF(R1973&lt;=15,"Até 15",IF(R1973&lt;=30,"Entre 15 e 30",IF(R1973&lt;=60,"Entre 30 e 60",IF(R1973&lt;=90,"Entre 60 e 90",IF(R1973&lt;=120,"Entre 90 e 120",IF(R1973&lt;=150,"Entre 120 e 150",IF(R1973&lt;=180,"Entre 150 e 180","Superior a 180")))))))</f>
        <v/>
      </c>
    </row>
    <row r="1974">
      <c r="A1974" t="inlineStr">
        <is>
          <t>Q07L07</t>
        </is>
      </c>
      <c r="B1974" t="inlineStr">
        <is>
          <t>LEANDRO SAMUEL DE SOUZA LIMA</t>
        </is>
      </c>
      <c r="C1974" t="n">
        <v>1</v>
      </c>
      <c r="D1974" t="inlineStr">
        <is>
          <t>IPCA</t>
        </is>
      </c>
      <c r="E1974" t="n">
        <v>0.009488792934583046</v>
      </c>
      <c r="F1974" t="inlineStr">
        <is>
          <t>MENSAL</t>
        </is>
      </c>
      <c r="G1974" t="n">
        <v>46995</v>
      </c>
      <c r="H1974" t="n">
        <v>46995</v>
      </c>
      <c r="I1974" t="n">
        <v>108</v>
      </c>
      <c r="J1974" t="inlineStr">
        <is>
          <t>CARTEIRA</t>
        </is>
      </c>
      <c r="K1974" t="inlineStr">
        <is>
          <t>CONTRATO</t>
        </is>
      </c>
      <c r="L1974" t="n">
        <v>2737.33</v>
      </c>
      <c r="M1974" t="inlineStr">
        <is>
          <t>IBIRAPITANGA FASE 3</t>
        </is>
      </c>
      <c r="N1974" s="142">
        <f>DATE(YEAR(G1974),MONTH(G1974),1)</f>
        <v/>
      </c>
      <c r="O1974" s="132">
        <f>IF(G1974&gt;$K$3,"Futuro","Atraso")</f>
        <v/>
      </c>
      <c r="P1974">
        <f>12*(YEAR(G1974)-YEAR($K$3))+(MONTH(G1974)-MONTH($K$3))</f>
        <v/>
      </c>
      <c r="Q1974" s="366">
        <f>IF(M1974="IBIRAPITANGA FASE 3",IF(O1974="Atraso",L1974,L1974/(1+$I$2)^P1974),IF(O1974="Atraso",L1974,L1974/(1+$I$1)^P1974))</f>
        <v/>
      </c>
      <c r="R1974">
        <f>IF(O1974="Atraso",$K$3-G1974,0)</f>
        <v/>
      </c>
      <c r="S1974">
        <f>IF(R1974&lt;=15,"Até 15",IF(R1974&lt;=30,"Entre 15 e 30",IF(R1974&lt;=60,"Entre 30 e 60",IF(R1974&lt;=90,"Entre 60 e 90",IF(R1974&lt;=120,"Entre 90 e 120",IF(R1974&lt;=150,"Entre 120 e 150",IF(R1974&lt;=180,"Entre 150 e 180","Superior a 180")))))))</f>
        <v/>
      </c>
    </row>
    <row r="1975">
      <c r="A1975" t="inlineStr">
        <is>
          <t>Q07L07</t>
        </is>
      </c>
      <c r="B1975" t="inlineStr">
        <is>
          <t>LEANDRO SAMUEL DE SOUZA LIMA</t>
        </is>
      </c>
      <c r="C1975" t="n">
        <v>1</v>
      </c>
      <c r="D1975" t="inlineStr">
        <is>
          <t>IPCA</t>
        </is>
      </c>
      <c r="E1975" t="n">
        <v>0.009488792934583046</v>
      </c>
      <c r="F1975" t="inlineStr">
        <is>
          <t>MENSAL</t>
        </is>
      </c>
      <c r="G1975" t="n">
        <v>47026</v>
      </c>
      <c r="H1975" t="n">
        <v>47026</v>
      </c>
      <c r="I1975" t="n">
        <v>109</v>
      </c>
      <c r="J1975" t="inlineStr">
        <is>
          <t>CARTEIRA</t>
        </is>
      </c>
      <c r="K1975" t="inlineStr">
        <is>
          <t>CONTRATO</t>
        </is>
      </c>
      <c r="L1975" t="n">
        <v>2737.33</v>
      </c>
      <c r="M1975" t="inlineStr">
        <is>
          <t>IBIRAPITANGA FASE 3</t>
        </is>
      </c>
      <c r="N1975" s="142">
        <f>DATE(YEAR(G1975),MONTH(G1975),1)</f>
        <v/>
      </c>
      <c r="O1975" s="132">
        <f>IF(G1975&gt;$K$3,"Futuro","Atraso")</f>
        <v/>
      </c>
      <c r="P1975">
        <f>12*(YEAR(G1975)-YEAR($K$3))+(MONTH(G1975)-MONTH($K$3))</f>
        <v/>
      </c>
      <c r="Q1975" s="366">
        <f>IF(M1975="IBIRAPITANGA FASE 3",IF(O1975="Atraso",L1975,L1975/(1+$I$2)^P1975),IF(O1975="Atraso",L1975,L1975/(1+$I$1)^P1975))</f>
        <v/>
      </c>
      <c r="R1975">
        <f>IF(O1975="Atraso",$K$3-G1975,0)</f>
        <v/>
      </c>
      <c r="S1975">
        <f>IF(R1975&lt;=15,"Até 15",IF(R1975&lt;=30,"Entre 15 e 30",IF(R1975&lt;=60,"Entre 30 e 60",IF(R1975&lt;=90,"Entre 60 e 90",IF(R1975&lt;=120,"Entre 90 e 120",IF(R1975&lt;=150,"Entre 120 e 150",IF(R1975&lt;=180,"Entre 150 e 180","Superior a 180")))))))</f>
        <v/>
      </c>
    </row>
    <row r="1976">
      <c r="A1976" t="inlineStr">
        <is>
          <t>Q07L07</t>
        </is>
      </c>
      <c r="B1976" t="inlineStr">
        <is>
          <t>LEANDRO SAMUEL DE SOUZA LIMA</t>
        </is>
      </c>
      <c r="C1976" t="n">
        <v>1</v>
      </c>
      <c r="D1976" t="inlineStr">
        <is>
          <t>IPCA</t>
        </is>
      </c>
      <c r="E1976" t="n">
        <v>0.009488792934583046</v>
      </c>
      <c r="F1976" t="inlineStr">
        <is>
          <t>MENSAL</t>
        </is>
      </c>
      <c r="G1976" t="n">
        <v>47056</v>
      </c>
      <c r="H1976" t="n">
        <v>47056</v>
      </c>
      <c r="I1976" t="n">
        <v>110</v>
      </c>
      <c r="J1976" t="inlineStr">
        <is>
          <t>CARTEIRA</t>
        </is>
      </c>
      <c r="K1976" t="inlineStr">
        <is>
          <t>CONTRATO</t>
        </is>
      </c>
      <c r="L1976" t="n">
        <v>2737.33</v>
      </c>
      <c r="M1976" t="inlineStr">
        <is>
          <t>IBIRAPITANGA FASE 3</t>
        </is>
      </c>
      <c r="N1976" s="142">
        <f>DATE(YEAR(G1976),MONTH(G1976),1)</f>
        <v/>
      </c>
      <c r="O1976" s="132">
        <f>IF(G1976&gt;$K$3,"Futuro","Atraso")</f>
        <v/>
      </c>
      <c r="P1976">
        <f>12*(YEAR(G1976)-YEAR($K$3))+(MONTH(G1976)-MONTH($K$3))</f>
        <v/>
      </c>
      <c r="Q1976" s="366">
        <f>IF(M1976="IBIRAPITANGA FASE 3",IF(O1976="Atraso",L1976,L1976/(1+$I$2)^P1976),IF(O1976="Atraso",L1976,L1976/(1+$I$1)^P1976))</f>
        <v/>
      </c>
      <c r="R1976">
        <f>IF(O1976="Atraso",$K$3-G1976,0)</f>
        <v/>
      </c>
      <c r="S1976">
        <f>IF(R1976&lt;=15,"Até 15",IF(R1976&lt;=30,"Entre 15 e 30",IF(R1976&lt;=60,"Entre 30 e 60",IF(R1976&lt;=90,"Entre 60 e 90",IF(R1976&lt;=120,"Entre 90 e 120",IF(R1976&lt;=150,"Entre 120 e 150",IF(R1976&lt;=180,"Entre 150 e 180","Superior a 180")))))))</f>
        <v/>
      </c>
    </row>
    <row r="1977">
      <c r="A1977" t="inlineStr">
        <is>
          <t>Q07L07</t>
        </is>
      </c>
      <c r="B1977" t="inlineStr">
        <is>
          <t>LEANDRO SAMUEL DE SOUZA LIMA</t>
        </is>
      </c>
      <c r="C1977" t="n">
        <v>1</v>
      </c>
      <c r="D1977" t="inlineStr">
        <is>
          <t>IPCA</t>
        </is>
      </c>
      <c r="E1977" t="n">
        <v>0.009488792934583046</v>
      </c>
      <c r="F1977" t="inlineStr">
        <is>
          <t>MENSAL</t>
        </is>
      </c>
      <c r="G1977" t="n">
        <v>47087</v>
      </c>
      <c r="H1977" t="n">
        <v>47087</v>
      </c>
      <c r="I1977" t="n">
        <v>111</v>
      </c>
      <c r="J1977" t="inlineStr">
        <is>
          <t>CARTEIRA</t>
        </is>
      </c>
      <c r="K1977" t="inlineStr">
        <is>
          <t>CONTRATO</t>
        </is>
      </c>
      <c r="L1977" t="n">
        <v>2737.33</v>
      </c>
      <c r="M1977" t="inlineStr">
        <is>
          <t>IBIRAPITANGA FASE 3</t>
        </is>
      </c>
      <c r="N1977" s="142">
        <f>DATE(YEAR(G1977),MONTH(G1977),1)</f>
        <v/>
      </c>
      <c r="O1977" s="132">
        <f>IF(G1977&gt;$K$3,"Futuro","Atraso")</f>
        <v/>
      </c>
      <c r="P1977">
        <f>12*(YEAR(G1977)-YEAR($K$3))+(MONTH(G1977)-MONTH($K$3))</f>
        <v/>
      </c>
      <c r="Q1977" s="366">
        <f>IF(M1977="IBIRAPITANGA FASE 3",IF(O1977="Atraso",L1977,L1977/(1+$I$2)^P1977),IF(O1977="Atraso",L1977,L1977/(1+$I$1)^P1977))</f>
        <v/>
      </c>
      <c r="R1977">
        <f>IF(O1977="Atraso",$K$3-G1977,0)</f>
        <v/>
      </c>
      <c r="S1977">
        <f>IF(R1977&lt;=15,"Até 15",IF(R1977&lt;=30,"Entre 15 e 30",IF(R1977&lt;=60,"Entre 30 e 60",IF(R1977&lt;=90,"Entre 60 e 90",IF(R1977&lt;=120,"Entre 90 e 120",IF(R1977&lt;=150,"Entre 120 e 150",IF(R1977&lt;=180,"Entre 150 e 180","Superior a 180")))))))</f>
        <v/>
      </c>
    </row>
    <row r="1978">
      <c r="A1978" t="inlineStr">
        <is>
          <t>Q07L07</t>
        </is>
      </c>
      <c r="B1978" t="inlineStr">
        <is>
          <t>LEANDRO SAMUEL DE SOUZA LIMA</t>
        </is>
      </c>
      <c r="C1978" t="n">
        <v>1</v>
      </c>
      <c r="D1978" t="inlineStr">
        <is>
          <t>IPCA</t>
        </is>
      </c>
      <c r="E1978" t="n">
        <v>0.009488792934583046</v>
      </c>
      <c r="F1978" t="inlineStr">
        <is>
          <t>MENSAL</t>
        </is>
      </c>
      <c r="G1978" t="n">
        <v>47117</v>
      </c>
      <c r="H1978" t="n">
        <v>47117</v>
      </c>
      <c r="I1978" t="n">
        <v>112</v>
      </c>
      <c r="J1978" t="inlineStr">
        <is>
          <t>CARTEIRA</t>
        </is>
      </c>
      <c r="K1978" t="inlineStr">
        <is>
          <t>CONTRATO</t>
        </is>
      </c>
      <c r="L1978" t="n">
        <v>2737.33</v>
      </c>
      <c r="M1978" t="inlineStr">
        <is>
          <t>IBIRAPITANGA FASE 3</t>
        </is>
      </c>
      <c r="N1978" s="142">
        <f>DATE(YEAR(G1978),MONTH(G1978),1)</f>
        <v/>
      </c>
      <c r="O1978" s="132">
        <f>IF(G1978&gt;$K$3,"Futuro","Atraso")</f>
        <v/>
      </c>
      <c r="P1978">
        <f>12*(YEAR(G1978)-YEAR($K$3))+(MONTH(G1978)-MONTH($K$3))</f>
        <v/>
      </c>
      <c r="Q1978" s="366">
        <f>IF(M1978="IBIRAPITANGA FASE 3",IF(O1978="Atraso",L1978,L1978/(1+$I$2)^P1978),IF(O1978="Atraso",L1978,L1978/(1+$I$1)^P1978))</f>
        <v/>
      </c>
      <c r="R1978">
        <f>IF(O1978="Atraso",$K$3-G1978,0)</f>
        <v/>
      </c>
      <c r="S1978">
        <f>IF(R1978&lt;=15,"Até 15",IF(R1978&lt;=30,"Entre 15 e 30",IF(R1978&lt;=60,"Entre 30 e 60",IF(R1978&lt;=90,"Entre 60 e 90",IF(R1978&lt;=120,"Entre 90 e 120",IF(R1978&lt;=150,"Entre 120 e 150",IF(R1978&lt;=180,"Entre 150 e 180","Superior a 180")))))))</f>
        <v/>
      </c>
    </row>
    <row r="1979">
      <c r="A1979" t="inlineStr">
        <is>
          <t>Q07L07</t>
        </is>
      </c>
      <c r="B1979" t="inlineStr">
        <is>
          <t>LEANDRO SAMUEL DE SOUZA LIMA</t>
        </is>
      </c>
      <c r="C1979" t="n">
        <v>1</v>
      </c>
      <c r="D1979" t="inlineStr">
        <is>
          <t>IPCA</t>
        </is>
      </c>
      <c r="E1979" t="n">
        <v>0.009488792934583046</v>
      </c>
      <c r="F1979" t="inlineStr">
        <is>
          <t>MENSAL</t>
        </is>
      </c>
      <c r="G1979" t="n">
        <v>47148</v>
      </c>
      <c r="H1979" t="n">
        <v>47148</v>
      </c>
      <c r="I1979" t="n">
        <v>113</v>
      </c>
      <c r="J1979" t="inlineStr">
        <is>
          <t>CARTEIRA</t>
        </is>
      </c>
      <c r="K1979" t="inlineStr">
        <is>
          <t>CONTRATO</t>
        </is>
      </c>
      <c r="L1979" t="n">
        <v>2737.33</v>
      </c>
      <c r="M1979" t="inlineStr">
        <is>
          <t>IBIRAPITANGA FASE 3</t>
        </is>
      </c>
      <c r="N1979" s="142">
        <f>DATE(YEAR(G1979),MONTH(G1979),1)</f>
        <v/>
      </c>
      <c r="O1979" s="132">
        <f>IF(G1979&gt;$K$3,"Futuro","Atraso")</f>
        <v/>
      </c>
      <c r="P1979">
        <f>12*(YEAR(G1979)-YEAR($K$3))+(MONTH(G1979)-MONTH($K$3))</f>
        <v/>
      </c>
      <c r="Q1979" s="366">
        <f>IF(M1979="IBIRAPITANGA FASE 3",IF(O1979="Atraso",L1979,L1979/(1+$I$2)^P1979),IF(O1979="Atraso",L1979,L1979/(1+$I$1)^P1979))</f>
        <v/>
      </c>
      <c r="R1979">
        <f>IF(O1979="Atraso",$K$3-G1979,0)</f>
        <v/>
      </c>
      <c r="S1979">
        <f>IF(R1979&lt;=15,"Até 15",IF(R1979&lt;=30,"Entre 15 e 30",IF(R1979&lt;=60,"Entre 30 e 60",IF(R1979&lt;=90,"Entre 60 e 90",IF(R1979&lt;=120,"Entre 90 e 120",IF(R1979&lt;=150,"Entre 120 e 150",IF(R1979&lt;=180,"Entre 150 e 180","Superior a 180")))))))</f>
        <v/>
      </c>
    </row>
    <row r="1980">
      <c r="A1980" t="inlineStr">
        <is>
          <t>Q07L07</t>
        </is>
      </c>
      <c r="B1980" t="inlineStr">
        <is>
          <t>LEANDRO SAMUEL DE SOUZA LIMA</t>
        </is>
      </c>
      <c r="C1980" t="n">
        <v>1</v>
      </c>
      <c r="D1980" t="inlineStr">
        <is>
          <t>IPCA</t>
        </is>
      </c>
      <c r="E1980" t="n">
        <v>0.009488792934583046</v>
      </c>
      <c r="F1980" t="inlineStr">
        <is>
          <t>MENSAL</t>
        </is>
      </c>
      <c r="G1980" t="n">
        <v>47177</v>
      </c>
      <c r="H1980" t="n">
        <v>47177</v>
      </c>
      <c r="I1980" t="n">
        <v>114</v>
      </c>
      <c r="J1980" t="inlineStr">
        <is>
          <t>CARTEIRA</t>
        </is>
      </c>
      <c r="K1980" t="inlineStr">
        <is>
          <t>CONTRATO</t>
        </is>
      </c>
      <c r="L1980" t="n">
        <v>2737.33</v>
      </c>
      <c r="M1980" t="inlineStr">
        <is>
          <t>IBIRAPITANGA FASE 3</t>
        </is>
      </c>
      <c r="N1980" s="142">
        <f>DATE(YEAR(G1980),MONTH(G1980),1)</f>
        <v/>
      </c>
      <c r="O1980" s="132">
        <f>IF(G1980&gt;$K$3,"Futuro","Atraso")</f>
        <v/>
      </c>
      <c r="P1980">
        <f>12*(YEAR(G1980)-YEAR($K$3))+(MONTH(G1980)-MONTH($K$3))</f>
        <v/>
      </c>
      <c r="Q1980" s="366">
        <f>IF(M1980="IBIRAPITANGA FASE 3",IF(O1980="Atraso",L1980,L1980/(1+$I$2)^P1980),IF(O1980="Atraso",L1980,L1980/(1+$I$1)^P1980))</f>
        <v/>
      </c>
      <c r="R1980">
        <f>IF(O1980="Atraso",$K$3-G1980,0)</f>
        <v/>
      </c>
      <c r="S1980">
        <f>IF(R1980&lt;=15,"Até 15",IF(R1980&lt;=30,"Entre 15 e 30",IF(R1980&lt;=60,"Entre 30 e 60",IF(R1980&lt;=90,"Entre 60 e 90",IF(R1980&lt;=120,"Entre 90 e 120",IF(R1980&lt;=150,"Entre 120 e 150",IF(R1980&lt;=180,"Entre 150 e 180","Superior a 180")))))))</f>
        <v/>
      </c>
    </row>
    <row r="1981">
      <c r="A1981" t="inlineStr">
        <is>
          <t>Q07L07</t>
        </is>
      </c>
      <c r="B1981" t="inlineStr">
        <is>
          <t>LEANDRO SAMUEL DE SOUZA LIMA</t>
        </is>
      </c>
      <c r="C1981" t="n">
        <v>1</v>
      </c>
      <c r="D1981" t="inlineStr">
        <is>
          <t>IPCA</t>
        </is>
      </c>
      <c r="E1981" t="n">
        <v>0.009488792934583046</v>
      </c>
      <c r="F1981" t="inlineStr">
        <is>
          <t>MENSAL</t>
        </is>
      </c>
      <c r="G1981" t="n">
        <v>47207</v>
      </c>
      <c r="H1981" t="n">
        <v>47207</v>
      </c>
      <c r="I1981" t="n">
        <v>115</v>
      </c>
      <c r="J1981" t="inlineStr">
        <is>
          <t>CARTEIRA</t>
        </is>
      </c>
      <c r="K1981" t="inlineStr">
        <is>
          <t>CONTRATO</t>
        </is>
      </c>
      <c r="L1981" t="n">
        <v>2737.33</v>
      </c>
      <c r="M1981" t="inlineStr">
        <is>
          <t>IBIRAPITANGA FASE 3</t>
        </is>
      </c>
      <c r="N1981" s="142">
        <f>DATE(YEAR(G1981),MONTH(G1981),1)</f>
        <v/>
      </c>
      <c r="O1981" s="132">
        <f>IF(G1981&gt;$K$3,"Futuro","Atraso")</f>
        <v/>
      </c>
      <c r="P1981">
        <f>12*(YEAR(G1981)-YEAR($K$3))+(MONTH(G1981)-MONTH($K$3))</f>
        <v/>
      </c>
      <c r="Q1981" s="366">
        <f>IF(M1981="IBIRAPITANGA FASE 3",IF(O1981="Atraso",L1981,L1981/(1+$I$2)^P1981),IF(O1981="Atraso",L1981,L1981/(1+$I$1)^P1981))</f>
        <v/>
      </c>
      <c r="R1981">
        <f>IF(O1981="Atraso",$K$3-G1981,0)</f>
        <v/>
      </c>
      <c r="S1981">
        <f>IF(R1981&lt;=15,"Até 15",IF(R1981&lt;=30,"Entre 15 e 30",IF(R1981&lt;=60,"Entre 30 e 60",IF(R1981&lt;=90,"Entre 60 e 90",IF(R1981&lt;=120,"Entre 90 e 120",IF(R1981&lt;=150,"Entre 120 e 150",IF(R1981&lt;=180,"Entre 150 e 180","Superior a 180")))))))</f>
        <v/>
      </c>
    </row>
    <row r="1982">
      <c r="A1982" t="inlineStr">
        <is>
          <t>Q07L07</t>
        </is>
      </c>
      <c r="B1982" t="inlineStr">
        <is>
          <t>LEANDRO SAMUEL DE SOUZA LIMA</t>
        </is>
      </c>
      <c r="C1982" t="n">
        <v>1</v>
      </c>
      <c r="D1982" t="inlineStr">
        <is>
          <t>IPCA</t>
        </is>
      </c>
      <c r="E1982" t="n">
        <v>0.009488792934583046</v>
      </c>
      <c r="F1982" t="inlineStr">
        <is>
          <t>MENSAL</t>
        </is>
      </c>
      <c r="G1982" t="n">
        <v>47238</v>
      </c>
      <c r="H1982" t="n">
        <v>47238</v>
      </c>
      <c r="I1982" t="n">
        <v>116</v>
      </c>
      <c r="J1982" t="inlineStr">
        <is>
          <t>CARTEIRA</t>
        </is>
      </c>
      <c r="K1982" t="inlineStr">
        <is>
          <t>CONTRATO</t>
        </is>
      </c>
      <c r="L1982" t="n">
        <v>2737.33</v>
      </c>
      <c r="M1982" t="inlineStr">
        <is>
          <t>IBIRAPITANGA FASE 3</t>
        </is>
      </c>
      <c r="N1982" s="142">
        <f>DATE(YEAR(G1982),MONTH(G1982),1)</f>
        <v/>
      </c>
      <c r="O1982" s="132">
        <f>IF(G1982&gt;$K$3,"Futuro","Atraso")</f>
        <v/>
      </c>
      <c r="P1982">
        <f>12*(YEAR(G1982)-YEAR($K$3))+(MONTH(G1982)-MONTH($K$3))</f>
        <v/>
      </c>
      <c r="Q1982" s="366">
        <f>IF(M1982="IBIRAPITANGA FASE 3",IF(O1982="Atraso",L1982,L1982/(1+$I$2)^P1982),IF(O1982="Atraso",L1982,L1982/(1+$I$1)^P1982))</f>
        <v/>
      </c>
      <c r="R1982">
        <f>IF(O1982="Atraso",$K$3-G1982,0)</f>
        <v/>
      </c>
      <c r="S1982">
        <f>IF(R1982&lt;=15,"Até 15",IF(R1982&lt;=30,"Entre 15 e 30",IF(R1982&lt;=60,"Entre 30 e 60",IF(R1982&lt;=90,"Entre 60 e 90",IF(R1982&lt;=120,"Entre 90 e 120",IF(R1982&lt;=150,"Entre 120 e 150",IF(R1982&lt;=180,"Entre 150 e 180","Superior a 180")))))))</f>
        <v/>
      </c>
    </row>
    <row r="1983">
      <c r="A1983" t="inlineStr">
        <is>
          <t>Q07L07</t>
        </is>
      </c>
      <c r="B1983" t="inlineStr">
        <is>
          <t>LEANDRO SAMUEL DE SOUZA LIMA</t>
        </is>
      </c>
      <c r="C1983" t="n">
        <v>1</v>
      </c>
      <c r="D1983" t="inlineStr">
        <is>
          <t>IPCA</t>
        </is>
      </c>
      <c r="E1983" t="n">
        <v>0.009488792934583046</v>
      </c>
      <c r="F1983" t="inlineStr">
        <is>
          <t>MENSAL</t>
        </is>
      </c>
      <c r="G1983" t="n">
        <v>47268</v>
      </c>
      <c r="H1983" t="n">
        <v>47268</v>
      </c>
      <c r="I1983" t="n">
        <v>117</v>
      </c>
      <c r="J1983" t="inlineStr">
        <is>
          <t>CARTEIRA</t>
        </is>
      </c>
      <c r="K1983" t="inlineStr">
        <is>
          <t>CONTRATO</t>
        </is>
      </c>
      <c r="L1983" t="n">
        <v>2737.33</v>
      </c>
      <c r="M1983" t="inlineStr">
        <is>
          <t>IBIRAPITANGA FASE 3</t>
        </is>
      </c>
      <c r="N1983" s="142">
        <f>DATE(YEAR(G1983),MONTH(G1983),1)</f>
        <v/>
      </c>
      <c r="O1983" s="132">
        <f>IF(G1983&gt;$K$3,"Futuro","Atraso")</f>
        <v/>
      </c>
      <c r="P1983">
        <f>12*(YEAR(G1983)-YEAR($K$3))+(MONTH(G1983)-MONTH($K$3))</f>
        <v/>
      </c>
      <c r="Q1983" s="366">
        <f>IF(M1983="IBIRAPITANGA FASE 3",IF(O1983="Atraso",L1983,L1983/(1+$I$2)^P1983),IF(O1983="Atraso",L1983,L1983/(1+$I$1)^P1983))</f>
        <v/>
      </c>
      <c r="R1983">
        <f>IF(O1983="Atraso",$K$3-G1983,0)</f>
        <v/>
      </c>
      <c r="S1983">
        <f>IF(R1983&lt;=15,"Até 15",IF(R1983&lt;=30,"Entre 15 e 30",IF(R1983&lt;=60,"Entre 30 e 60",IF(R1983&lt;=90,"Entre 60 e 90",IF(R1983&lt;=120,"Entre 90 e 120",IF(R1983&lt;=150,"Entre 120 e 150",IF(R1983&lt;=180,"Entre 150 e 180","Superior a 180")))))))</f>
        <v/>
      </c>
    </row>
    <row r="1984">
      <c r="A1984" t="inlineStr">
        <is>
          <t>Q07L07</t>
        </is>
      </c>
      <c r="B1984" t="inlineStr">
        <is>
          <t>LEANDRO SAMUEL DE SOUZA LIMA</t>
        </is>
      </c>
      <c r="C1984" t="n">
        <v>1</v>
      </c>
      <c r="D1984" t="inlineStr">
        <is>
          <t>IPCA</t>
        </is>
      </c>
      <c r="E1984" t="n">
        <v>0.009488792934583046</v>
      </c>
      <c r="F1984" t="inlineStr">
        <is>
          <t>MENSAL</t>
        </is>
      </c>
      <c r="G1984" t="n">
        <v>47299</v>
      </c>
      <c r="H1984" t="n">
        <v>47299</v>
      </c>
      <c r="I1984" t="n">
        <v>118</v>
      </c>
      <c r="J1984" t="inlineStr">
        <is>
          <t>CARTEIRA</t>
        </is>
      </c>
      <c r="K1984" t="inlineStr">
        <is>
          <t>CONTRATO</t>
        </is>
      </c>
      <c r="L1984" t="n">
        <v>2737.33</v>
      </c>
      <c r="M1984" t="inlineStr">
        <is>
          <t>IBIRAPITANGA FASE 3</t>
        </is>
      </c>
      <c r="N1984" s="142">
        <f>DATE(YEAR(G1984),MONTH(G1984),1)</f>
        <v/>
      </c>
      <c r="O1984" s="132">
        <f>IF(G1984&gt;$K$3,"Futuro","Atraso")</f>
        <v/>
      </c>
      <c r="P1984">
        <f>12*(YEAR(G1984)-YEAR($K$3))+(MONTH(G1984)-MONTH($K$3))</f>
        <v/>
      </c>
      <c r="Q1984" s="366">
        <f>IF(M1984="IBIRAPITANGA FASE 3",IF(O1984="Atraso",L1984,L1984/(1+$I$2)^P1984),IF(O1984="Atraso",L1984,L1984/(1+$I$1)^P1984))</f>
        <v/>
      </c>
      <c r="R1984">
        <f>IF(O1984="Atraso",$K$3-G1984,0)</f>
        <v/>
      </c>
      <c r="S1984">
        <f>IF(R1984&lt;=15,"Até 15",IF(R1984&lt;=30,"Entre 15 e 30",IF(R1984&lt;=60,"Entre 30 e 60",IF(R1984&lt;=90,"Entre 60 e 90",IF(R1984&lt;=120,"Entre 90 e 120",IF(R1984&lt;=150,"Entre 120 e 150",IF(R1984&lt;=180,"Entre 150 e 180","Superior a 180")))))))</f>
        <v/>
      </c>
    </row>
    <row r="1985">
      <c r="A1985" t="inlineStr">
        <is>
          <t>Q07L07</t>
        </is>
      </c>
      <c r="B1985" t="inlineStr">
        <is>
          <t>LEANDRO SAMUEL DE SOUZA LIMA</t>
        </is>
      </c>
      <c r="C1985" t="n">
        <v>1</v>
      </c>
      <c r="D1985" t="inlineStr">
        <is>
          <t>IPCA</t>
        </is>
      </c>
      <c r="E1985" t="n">
        <v>0.009488792934583046</v>
      </c>
      <c r="F1985" t="inlineStr">
        <is>
          <t>MENSAL</t>
        </is>
      </c>
      <c r="G1985" t="n">
        <v>47329</v>
      </c>
      <c r="H1985" t="n">
        <v>47329</v>
      </c>
      <c r="I1985" t="n">
        <v>119</v>
      </c>
      <c r="J1985" t="inlineStr">
        <is>
          <t>CARTEIRA</t>
        </is>
      </c>
      <c r="K1985" t="inlineStr">
        <is>
          <t>CONTRATO</t>
        </is>
      </c>
      <c r="L1985" t="n">
        <v>2737.33</v>
      </c>
      <c r="M1985" t="inlineStr">
        <is>
          <t>IBIRAPITANGA FASE 3</t>
        </is>
      </c>
      <c r="N1985" s="142">
        <f>DATE(YEAR(G1985),MONTH(G1985),1)</f>
        <v/>
      </c>
      <c r="O1985" s="132">
        <f>IF(G1985&gt;$K$3,"Futuro","Atraso")</f>
        <v/>
      </c>
      <c r="P1985">
        <f>12*(YEAR(G1985)-YEAR($K$3))+(MONTH(G1985)-MONTH($K$3))</f>
        <v/>
      </c>
      <c r="Q1985" s="366">
        <f>IF(M1985="IBIRAPITANGA FASE 3",IF(O1985="Atraso",L1985,L1985/(1+$I$2)^P1985),IF(O1985="Atraso",L1985,L1985/(1+$I$1)^P1985))</f>
        <v/>
      </c>
      <c r="R1985">
        <f>IF(O1985="Atraso",$K$3-G1985,0)</f>
        <v/>
      </c>
      <c r="S1985">
        <f>IF(R1985&lt;=15,"Até 15",IF(R1985&lt;=30,"Entre 15 e 30",IF(R1985&lt;=60,"Entre 30 e 60",IF(R1985&lt;=90,"Entre 60 e 90",IF(R1985&lt;=120,"Entre 90 e 120",IF(R1985&lt;=150,"Entre 120 e 150",IF(R1985&lt;=180,"Entre 150 e 180","Superior a 180")))))))</f>
        <v/>
      </c>
    </row>
    <row r="1986">
      <c r="A1986" t="inlineStr">
        <is>
          <t>Q07L07</t>
        </is>
      </c>
      <c r="B1986" t="inlineStr">
        <is>
          <t>LEANDRO SAMUEL DE SOUZA LIMA</t>
        </is>
      </c>
      <c r="C1986" t="n">
        <v>1</v>
      </c>
      <c r="D1986" t="inlineStr">
        <is>
          <t>IPCA</t>
        </is>
      </c>
      <c r="E1986" t="n">
        <v>0.009488792934583046</v>
      </c>
      <c r="F1986" t="inlineStr">
        <is>
          <t>MENSAL</t>
        </is>
      </c>
      <c r="G1986" t="n">
        <v>47360</v>
      </c>
      <c r="H1986" t="n">
        <v>47360</v>
      </c>
      <c r="I1986" t="n">
        <v>120</v>
      </c>
      <c r="J1986" t="inlineStr">
        <is>
          <t>CARTEIRA</t>
        </is>
      </c>
      <c r="K1986" t="inlineStr">
        <is>
          <t>CONTRATO</t>
        </is>
      </c>
      <c r="L1986" t="n">
        <v>2737.33</v>
      </c>
      <c r="M1986" t="inlineStr">
        <is>
          <t>IBIRAPITANGA FASE 3</t>
        </is>
      </c>
      <c r="N1986" s="142">
        <f>DATE(YEAR(G1986),MONTH(G1986),1)</f>
        <v/>
      </c>
      <c r="O1986" s="132">
        <f>IF(G1986&gt;$K$3,"Futuro","Atraso")</f>
        <v/>
      </c>
      <c r="P1986">
        <f>12*(YEAR(G1986)-YEAR($K$3))+(MONTH(G1986)-MONTH($K$3))</f>
        <v/>
      </c>
      <c r="Q1986" s="366">
        <f>IF(M1986="IBIRAPITANGA FASE 3",IF(O1986="Atraso",L1986,L1986/(1+$I$2)^P1986),IF(O1986="Atraso",L1986,L1986/(1+$I$1)^P1986))</f>
        <v/>
      </c>
      <c r="R1986">
        <f>IF(O1986="Atraso",$K$3-G1986,0)</f>
        <v/>
      </c>
      <c r="S1986">
        <f>IF(R1986&lt;=15,"Até 15",IF(R1986&lt;=30,"Entre 15 e 30",IF(R1986&lt;=60,"Entre 30 e 60",IF(R1986&lt;=90,"Entre 60 e 90",IF(R1986&lt;=120,"Entre 90 e 120",IF(R1986&lt;=150,"Entre 120 e 150",IF(R1986&lt;=180,"Entre 150 e 180","Superior a 180")))))))</f>
        <v/>
      </c>
    </row>
    <row r="1987">
      <c r="A1987" t="inlineStr">
        <is>
          <t>Q08L04</t>
        </is>
      </c>
      <c r="B1987" t="inlineStr">
        <is>
          <t>HERBERT FIGUEIREDO DE LIMA HELDT</t>
        </is>
      </c>
      <c r="C1987" t="n">
        <v>1</v>
      </c>
      <c r="D1987" t="inlineStr">
        <is>
          <t>IPCA</t>
        </is>
      </c>
      <c r="E1987" t="n">
        <v>0</v>
      </c>
      <c r="F1987" t="inlineStr">
        <is>
          <t>MENSAL</t>
        </is>
      </c>
      <c r="G1987" t="n">
        <v>45255</v>
      </c>
      <c r="H1987" t="n">
        <v>45255</v>
      </c>
      <c r="I1987" t="n">
        <v>27</v>
      </c>
      <c r="J1987" t="inlineStr">
        <is>
          <t>CARTEIRA</t>
        </is>
      </c>
      <c r="K1987" t="inlineStr">
        <is>
          <t>CONTRATO</t>
        </is>
      </c>
      <c r="L1987" t="n">
        <v>3648.98</v>
      </c>
      <c r="M1987" t="inlineStr">
        <is>
          <t>IBIRAPITANGA FASE 3</t>
        </is>
      </c>
      <c r="N1987" s="142">
        <f>DATE(YEAR(G1987),MONTH(G1987),1)</f>
        <v/>
      </c>
      <c r="O1987" s="132">
        <f>IF(G1987&gt;$K$3,"Futuro","Atraso")</f>
        <v/>
      </c>
      <c r="P1987">
        <f>12*(YEAR(G1987)-YEAR($K$3))+(MONTH(G1987)-MONTH($K$3))</f>
        <v/>
      </c>
      <c r="Q1987" s="366">
        <f>IF(M1987="IBIRAPITANGA FASE 3",IF(O1987="Atraso",L1987,L1987/(1+$I$2)^P1987),IF(O1987="Atraso",L1987,L1987/(1+$I$1)^P1987))</f>
        <v/>
      </c>
      <c r="R1987">
        <f>IF(O1987="Atraso",$K$3-G1987,0)</f>
        <v/>
      </c>
      <c r="S1987">
        <f>IF(R1987&lt;=15,"Até 15",IF(R1987&lt;=30,"Entre 15 e 30",IF(R1987&lt;=60,"Entre 30 e 60",IF(R1987&lt;=90,"Entre 60 e 90",IF(R1987&lt;=120,"Entre 90 e 120",IF(R1987&lt;=150,"Entre 120 e 150",IF(R1987&lt;=180,"Entre 150 e 180","Superior a 180")))))))</f>
        <v/>
      </c>
    </row>
    <row r="1988">
      <c r="A1988" t="inlineStr">
        <is>
          <t>Q08L04</t>
        </is>
      </c>
      <c r="B1988" t="inlineStr">
        <is>
          <t>HERBERT FIGUEIREDO DE LIMA HELDT</t>
        </is>
      </c>
      <c r="C1988" t="n">
        <v>1</v>
      </c>
      <c r="D1988" t="inlineStr">
        <is>
          <t>IPCA</t>
        </is>
      </c>
      <c r="E1988" t="n">
        <v>0</v>
      </c>
      <c r="F1988" t="inlineStr">
        <is>
          <t>MENSAL</t>
        </is>
      </c>
      <c r="G1988" t="n">
        <v>45285</v>
      </c>
      <c r="H1988" t="n">
        <v>45285</v>
      </c>
      <c r="I1988" t="n">
        <v>28</v>
      </c>
      <c r="J1988" t="inlineStr">
        <is>
          <t>CARTEIRA</t>
        </is>
      </c>
      <c r="K1988" t="inlineStr">
        <is>
          <t>CONTRATO</t>
        </is>
      </c>
      <c r="L1988" t="n">
        <v>3648.98</v>
      </c>
      <c r="M1988" t="inlineStr">
        <is>
          <t>IBIRAPITANGA FASE 3</t>
        </is>
      </c>
      <c r="N1988" s="142">
        <f>DATE(YEAR(G1988),MONTH(G1988),1)</f>
        <v/>
      </c>
      <c r="O1988" s="132">
        <f>IF(G1988&gt;$K$3,"Futuro","Atraso")</f>
        <v/>
      </c>
      <c r="P1988">
        <f>12*(YEAR(G1988)-YEAR($K$3))+(MONTH(G1988)-MONTH($K$3))</f>
        <v/>
      </c>
      <c r="Q1988" s="366">
        <f>IF(M1988="IBIRAPITANGA FASE 3",IF(O1988="Atraso",L1988,L1988/(1+$I$2)^P1988),IF(O1988="Atraso",L1988,L1988/(1+$I$1)^P1988))</f>
        <v/>
      </c>
      <c r="R1988">
        <f>IF(O1988="Atraso",$K$3-G1988,0)</f>
        <v/>
      </c>
      <c r="S1988">
        <f>IF(R1988&lt;=15,"Até 15",IF(R1988&lt;=30,"Entre 15 e 30",IF(R1988&lt;=60,"Entre 30 e 60",IF(R1988&lt;=90,"Entre 60 e 90",IF(R1988&lt;=120,"Entre 90 e 120",IF(R1988&lt;=150,"Entre 120 e 150",IF(R1988&lt;=180,"Entre 150 e 180","Superior a 180")))))))</f>
        <v/>
      </c>
    </row>
    <row r="1989">
      <c r="A1989" t="inlineStr">
        <is>
          <t>Q08L04</t>
        </is>
      </c>
      <c r="B1989" t="inlineStr">
        <is>
          <t>HERBERT FIGUEIREDO DE LIMA HELDT</t>
        </is>
      </c>
      <c r="C1989" t="n">
        <v>1</v>
      </c>
      <c r="D1989" t="inlineStr">
        <is>
          <t>IPCA</t>
        </is>
      </c>
      <c r="E1989" t="n">
        <v>0</v>
      </c>
      <c r="F1989" t="inlineStr">
        <is>
          <t>MENSAL</t>
        </is>
      </c>
      <c r="G1989" t="n">
        <v>45316</v>
      </c>
      <c r="H1989" t="n">
        <v>45316</v>
      </c>
      <c r="I1989" t="n">
        <v>29</v>
      </c>
      <c r="J1989" t="inlineStr">
        <is>
          <t>CARTEIRA</t>
        </is>
      </c>
      <c r="K1989" t="inlineStr">
        <is>
          <t>CONTRATO</t>
        </is>
      </c>
      <c r="L1989" t="n">
        <v>3648.98</v>
      </c>
      <c r="M1989" t="inlineStr">
        <is>
          <t>IBIRAPITANGA FASE 3</t>
        </is>
      </c>
      <c r="N1989" s="142">
        <f>DATE(YEAR(G1989),MONTH(G1989),1)</f>
        <v/>
      </c>
      <c r="O1989" s="132">
        <f>IF(G1989&gt;$K$3,"Futuro","Atraso")</f>
        <v/>
      </c>
      <c r="P1989">
        <f>12*(YEAR(G1989)-YEAR($K$3))+(MONTH(G1989)-MONTH($K$3))</f>
        <v/>
      </c>
      <c r="Q1989" s="366">
        <f>IF(M1989="IBIRAPITANGA FASE 3",IF(O1989="Atraso",L1989,L1989/(1+$I$2)^P1989),IF(O1989="Atraso",L1989,L1989/(1+$I$1)^P1989))</f>
        <v/>
      </c>
      <c r="R1989">
        <f>IF(O1989="Atraso",$K$3-G1989,0)</f>
        <v/>
      </c>
      <c r="S1989">
        <f>IF(R1989&lt;=15,"Até 15",IF(R1989&lt;=30,"Entre 15 e 30",IF(R1989&lt;=60,"Entre 30 e 60",IF(R1989&lt;=90,"Entre 60 e 90",IF(R1989&lt;=120,"Entre 90 e 120",IF(R1989&lt;=150,"Entre 120 e 150",IF(R1989&lt;=180,"Entre 150 e 180","Superior a 180")))))))</f>
        <v/>
      </c>
    </row>
    <row r="1990">
      <c r="A1990" t="inlineStr">
        <is>
          <t>Q08L04</t>
        </is>
      </c>
      <c r="B1990" t="inlineStr">
        <is>
          <t>HERBERT FIGUEIREDO DE LIMA HELDT</t>
        </is>
      </c>
      <c r="C1990" t="n">
        <v>1</v>
      </c>
      <c r="D1990" t="inlineStr">
        <is>
          <t>IPCA</t>
        </is>
      </c>
      <c r="E1990" t="n">
        <v>0</v>
      </c>
      <c r="F1990" t="inlineStr">
        <is>
          <t>MENSAL</t>
        </is>
      </c>
      <c r="G1990" t="n">
        <v>45347</v>
      </c>
      <c r="H1990" t="n">
        <v>45347</v>
      </c>
      <c r="I1990" t="n">
        <v>30</v>
      </c>
      <c r="J1990" t="inlineStr">
        <is>
          <t>CARTEIRA</t>
        </is>
      </c>
      <c r="K1990" t="inlineStr">
        <is>
          <t>CONTRATO</t>
        </is>
      </c>
      <c r="L1990" t="n">
        <v>3648.98</v>
      </c>
      <c r="M1990" t="inlineStr">
        <is>
          <t>IBIRAPITANGA FASE 3</t>
        </is>
      </c>
      <c r="N1990" s="142">
        <f>DATE(YEAR(G1990),MONTH(G1990),1)</f>
        <v/>
      </c>
      <c r="O1990" s="132">
        <f>IF(G1990&gt;$K$3,"Futuro","Atraso")</f>
        <v/>
      </c>
      <c r="P1990">
        <f>12*(YEAR(G1990)-YEAR($K$3))+(MONTH(G1990)-MONTH($K$3))</f>
        <v/>
      </c>
      <c r="Q1990" s="366">
        <f>IF(M1990="IBIRAPITANGA FASE 3",IF(O1990="Atraso",L1990,L1990/(1+$I$2)^P1990),IF(O1990="Atraso",L1990,L1990/(1+$I$1)^P1990))</f>
        <v/>
      </c>
      <c r="R1990">
        <f>IF(O1990="Atraso",$K$3-G1990,0)</f>
        <v/>
      </c>
      <c r="S1990">
        <f>IF(R1990&lt;=15,"Até 15",IF(R1990&lt;=30,"Entre 15 e 30",IF(R1990&lt;=60,"Entre 30 e 60",IF(R1990&lt;=90,"Entre 60 e 90",IF(R1990&lt;=120,"Entre 90 e 120",IF(R1990&lt;=150,"Entre 120 e 150",IF(R1990&lt;=180,"Entre 150 e 180","Superior a 180")))))))</f>
        <v/>
      </c>
    </row>
    <row r="1991">
      <c r="A1991" t="inlineStr">
        <is>
          <t>Q08L04</t>
        </is>
      </c>
      <c r="B1991" t="inlineStr">
        <is>
          <t>HERBERT FIGUEIREDO DE LIMA HELDT</t>
        </is>
      </c>
      <c r="C1991" t="n">
        <v>1</v>
      </c>
      <c r="D1991" t="inlineStr">
        <is>
          <t>IPCA</t>
        </is>
      </c>
      <c r="E1991" t="n">
        <v>0</v>
      </c>
      <c r="F1991" t="inlineStr">
        <is>
          <t>MENSAL</t>
        </is>
      </c>
      <c r="G1991" t="n">
        <v>45376</v>
      </c>
      <c r="H1991" t="n">
        <v>45376</v>
      </c>
      <c r="I1991" t="n">
        <v>31</v>
      </c>
      <c r="J1991" t="inlineStr">
        <is>
          <t>CARTEIRA</t>
        </is>
      </c>
      <c r="K1991" t="inlineStr">
        <is>
          <t>CONTRATO</t>
        </is>
      </c>
      <c r="L1991" t="n">
        <v>3648.98</v>
      </c>
      <c r="M1991" t="inlineStr">
        <is>
          <t>IBIRAPITANGA FASE 3</t>
        </is>
      </c>
      <c r="N1991" s="142">
        <f>DATE(YEAR(G1991),MONTH(G1991),1)</f>
        <v/>
      </c>
      <c r="O1991" s="132">
        <f>IF(G1991&gt;$K$3,"Futuro","Atraso")</f>
        <v/>
      </c>
      <c r="P1991">
        <f>12*(YEAR(G1991)-YEAR($K$3))+(MONTH(G1991)-MONTH($K$3))</f>
        <v/>
      </c>
      <c r="Q1991" s="366">
        <f>IF(M1991="IBIRAPITANGA FASE 3",IF(O1991="Atraso",L1991,L1991/(1+$I$2)^P1991),IF(O1991="Atraso",L1991,L1991/(1+$I$1)^P1991))</f>
        <v/>
      </c>
      <c r="R1991">
        <f>IF(O1991="Atraso",$K$3-G1991,0)</f>
        <v/>
      </c>
      <c r="S1991">
        <f>IF(R1991&lt;=15,"Até 15",IF(R1991&lt;=30,"Entre 15 e 30",IF(R1991&lt;=60,"Entre 30 e 60",IF(R1991&lt;=90,"Entre 60 e 90",IF(R1991&lt;=120,"Entre 90 e 120",IF(R1991&lt;=150,"Entre 120 e 150",IF(R1991&lt;=180,"Entre 150 e 180","Superior a 180")))))))</f>
        <v/>
      </c>
    </row>
    <row r="1992">
      <c r="A1992" t="inlineStr">
        <is>
          <t>Q08L04</t>
        </is>
      </c>
      <c r="B1992" t="inlineStr">
        <is>
          <t>HERBERT FIGUEIREDO DE LIMA HELDT</t>
        </is>
      </c>
      <c r="C1992" t="n">
        <v>1</v>
      </c>
      <c r="D1992" t="inlineStr">
        <is>
          <t>IPCA</t>
        </is>
      </c>
      <c r="E1992" t="n">
        <v>0</v>
      </c>
      <c r="F1992" t="inlineStr">
        <is>
          <t>MENSAL</t>
        </is>
      </c>
      <c r="G1992" t="n">
        <v>45376</v>
      </c>
      <c r="H1992" t="n">
        <v>45376</v>
      </c>
      <c r="I1992" t="n">
        <v>3</v>
      </c>
      <c r="J1992" t="inlineStr">
        <is>
          <t>CARTEIRA</t>
        </is>
      </c>
      <c r="K1992" t="inlineStr">
        <is>
          <t>CONTRATO</t>
        </is>
      </c>
      <c r="L1992" t="n">
        <v>12771.45</v>
      </c>
      <c r="M1992" t="inlineStr">
        <is>
          <t>IBIRAPITANGA FASE 3</t>
        </is>
      </c>
      <c r="N1992" s="142">
        <f>DATE(YEAR(G1992),MONTH(G1992),1)</f>
        <v/>
      </c>
      <c r="O1992" s="132">
        <f>IF(G1992&gt;$K$3,"Futuro","Atraso")</f>
        <v/>
      </c>
      <c r="P1992">
        <f>12*(YEAR(G1992)-YEAR($K$3))+(MONTH(G1992)-MONTH($K$3))</f>
        <v/>
      </c>
      <c r="Q1992" s="366">
        <f>IF(M1992="IBIRAPITANGA FASE 3",IF(O1992="Atraso",L1992,L1992/(1+$I$2)^P1992),IF(O1992="Atraso",L1992,L1992/(1+$I$1)^P1992))</f>
        <v/>
      </c>
      <c r="R1992">
        <f>IF(O1992="Atraso",$K$3-G1992,0)</f>
        <v/>
      </c>
      <c r="S1992">
        <f>IF(R1992&lt;=15,"Até 15",IF(R1992&lt;=30,"Entre 15 e 30",IF(R1992&lt;=60,"Entre 30 e 60",IF(R1992&lt;=90,"Entre 60 e 90",IF(R1992&lt;=120,"Entre 90 e 120",IF(R1992&lt;=150,"Entre 120 e 150",IF(R1992&lt;=180,"Entre 150 e 180","Superior a 180")))))))</f>
        <v/>
      </c>
    </row>
    <row r="1993">
      <c r="A1993" t="inlineStr">
        <is>
          <t>Q08L04</t>
        </is>
      </c>
      <c r="B1993" t="inlineStr">
        <is>
          <t>HERBERT FIGUEIREDO DE LIMA HELDT</t>
        </is>
      </c>
      <c r="C1993" t="n">
        <v>1</v>
      </c>
      <c r="D1993" t="inlineStr">
        <is>
          <t>IPCA</t>
        </is>
      </c>
      <c r="E1993" t="n">
        <v>0</v>
      </c>
      <c r="F1993" t="inlineStr">
        <is>
          <t>MENSAL</t>
        </is>
      </c>
      <c r="G1993" t="n">
        <v>45407</v>
      </c>
      <c r="H1993" t="n">
        <v>45407</v>
      </c>
      <c r="I1993" t="n">
        <v>32</v>
      </c>
      <c r="J1993" t="inlineStr">
        <is>
          <t>CARTEIRA</t>
        </is>
      </c>
      <c r="K1993" t="inlineStr">
        <is>
          <t>CONTRATO</t>
        </is>
      </c>
      <c r="L1993" t="n">
        <v>3648.98</v>
      </c>
      <c r="M1993" t="inlineStr">
        <is>
          <t>IBIRAPITANGA FASE 3</t>
        </is>
      </c>
      <c r="N1993" s="142">
        <f>DATE(YEAR(G1993),MONTH(G1993),1)</f>
        <v/>
      </c>
      <c r="O1993" s="132">
        <f>IF(G1993&gt;$K$3,"Futuro","Atraso")</f>
        <v/>
      </c>
      <c r="P1993">
        <f>12*(YEAR(G1993)-YEAR($K$3))+(MONTH(G1993)-MONTH($K$3))</f>
        <v/>
      </c>
      <c r="Q1993" s="366">
        <f>IF(M1993="IBIRAPITANGA FASE 3",IF(O1993="Atraso",L1993,L1993/(1+$I$2)^P1993),IF(O1993="Atraso",L1993,L1993/(1+$I$1)^P1993))</f>
        <v/>
      </c>
      <c r="R1993">
        <f>IF(O1993="Atraso",$K$3-G1993,0)</f>
        <v/>
      </c>
      <c r="S1993">
        <f>IF(R1993&lt;=15,"Até 15",IF(R1993&lt;=30,"Entre 15 e 30",IF(R1993&lt;=60,"Entre 30 e 60",IF(R1993&lt;=90,"Entre 60 e 90",IF(R1993&lt;=120,"Entre 90 e 120",IF(R1993&lt;=150,"Entre 120 e 150",IF(R1993&lt;=180,"Entre 150 e 180","Superior a 180")))))))</f>
        <v/>
      </c>
    </row>
    <row r="1994">
      <c r="A1994" t="inlineStr">
        <is>
          <t>Q08L04</t>
        </is>
      </c>
      <c r="B1994" t="inlineStr">
        <is>
          <t>HERBERT FIGUEIREDO DE LIMA HELDT</t>
        </is>
      </c>
      <c r="C1994" t="n">
        <v>1</v>
      </c>
      <c r="D1994" t="inlineStr">
        <is>
          <t>IPCA</t>
        </is>
      </c>
      <c r="E1994" t="n">
        <v>0</v>
      </c>
      <c r="F1994" t="inlineStr">
        <is>
          <t>MENSAL</t>
        </is>
      </c>
      <c r="G1994" t="n">
        <v>45437</v>
      </c>
      <c r="H1994" t="n">
        <v>45437</v>
      </c>
      <c r="I1994" t="n">
        <v>33</v>
      </c>
      <c r="J1994" t="inlineStr">
        <is>
          <t>CARTEIRA</t>
        </is>
      </c>
      <c r="K1994" t="inlineStr">
        <is>
          <t>CONTRATO</t>
        </is>
      </c>
      <c r="L1994" t="n">
        <v>3648.98</v>
      </c>
      <c r="M1994" t="inlineStr">
        <is>
          <t>IBIRAPITANGA FASE 3</t>
        </is>
      </c>
      <c r="N1994" s="142">
        <f>DATE(YEAR(G1994),MONTH(G1994),1)</f>
        <v/>
      </c>
      <c r="O1994" s="132">
        <f>IF(G1994&gt;$K$3,"Futuro","Atraso")</f>
        <v/>
      </c>
      <c r="P1994">
        <f>12*(YEAR(G1994)-YEAR($K$3))+(MONTH(G1994)-MONTH($K$3))</f>
        <v/>
      </c>
      <c r="Q1994" s="366">
        <f>IF(M1994="IBIRAPITANGA FASE 3",IF(O1994="Atraso",L1994,L1994/(1+$I$2)^P1994),IF(O1994="Atraso",L1994,L1994/(1+$I$1)^P1994))</f>
        <v/>
      </c>
      <c r="R1994">
        <f>IF(O1994="Atraso",$K$3-G1994,0)</f>
        <v/>
      </c>
      <c r="S1994">
        <f>IF(R1994&lt;=15,"Até 15",IF(R1994&lt;=30,"Entre 15 e 30",IF(R1994&lt;=60,"Entre 30 e 60",IF(R1994&lt;=90,"Entre 60 e 90",IF(R1994&lt;=120,"Entre 90 e 120",IF(R1994&lt;=150,"Entre 120 e 150",IF(R1994&lt;=180,"Entre 150 e 180","Superior a 180")))))))</f>
        <v/>
      </c>
    </row>
    <row r="1995">
      <c r="A1995" t="inlineStr">
        <is>
          <t>Q08L04</t>
        </is>
      </c>
      <c r="B1995" t="inlineStr">
        <is>
          <t>HERBERT FIGUEIREDO DE LIMA HELDT</t>
        </is>
      </c>
      <c r="C1995" t="n">
        <v>1</v>
      </c>
      <c r="D1995" t="inlineStr">
        <is>
          <t>IPCA</t>
        </is>
      </c>
      <c r="E1995" t="n">
        <v>0</v>
      </c>
      <c r="F1995" t="inlineStr">
        <is>
          <t>MENSAL</t>
        </is>
      </c>
      <c r="G1995" t="n">
        <v>45468</v>
      </c>
      <c r="H1995" t="n">
        <v>45468</v>
      </c>
      <c r="I1995" t="n">
        <v>34</v>
      </c>
      <c r="J1995" t="inlineStr">
        <is>
          <t>CARTEIRA</t>
        </is>
      </c>
      <c r="K1995" t="inlineStr">
        <is>
          <t>CONTRATO</t>
        </is>
      </c>
      <c r="L1995" t="n">
        <v>3648.98</v>
      </c>
      <c r="M1995" t="inlineStr">
        <is>
          <t>IBIRAPITANGA FASE 3</t>
        </is>
      </c>
      <c r="N1995" s="142">
        <f>DATE(YEAR(G1995),MONTH(G1995),1)</f>
        <v/>
      </c>
      <c r="O1995" s="132">
        <f>IF(G1995&gt;$K$3,"Futuro","Atraso")</f>
        <v/>
      </c>
      <c r="P1995">
        <f>12*(YEAR(G1995)-YEAR($K$3))+(MONTH(G1995)-MONTH($K$3))</f>
        <v/>
      </c>
      <c r="Q1995" s="366">
        <f>IF(M1995="IBIRAPITANGA FASE 3",IF(O1995="Atraso",L1995,L1995/(1+$I$2)^P1995),IF(O1995="Atraso",L1995,L1995/(1+$I$1)^P1995))</f>
        <v/>
      </c>
      <c r="R1995">
        <f>IF(O1995="Atraso",$K$3-G1995,0)</f>
        <v/>
      </c>
      <c r="S1995">
        <f>IF(R1995&lt;=15,"Até 15",IF(R1995&lt;=30,"Entre 15 e 30",IF(R1995&lt;=60,"Entre 30 e 60",IF(R1995&lt;=90,"Entre 60 e 90",IF(R1995&lt;=120,"Entre 90 e 120",IF(R1995&lt;=150,"Entre 120 e 150",IF(R1995&lt;=180,"Entre 150 e 180","Superior a 180")))))))</f>
        <v/>
      </c>
    </row>
    <row r="1996">
      <c r="A1996" t="inlineStr">
        <is>
          <t>Q08L04</t>
        </is>
      </c>
      <c r="B1996" t="inlineStr">
        <is>
          <t>HERBERT FIGUEIREDO DE LIMA HELDT</t>
        </is>
      </c>
      <c r="C1996" t="n">
        <v>1</v>
      </c>
      <c r="D1996" t="inlineStr">
        <is>
          <t>IPCA</t>
        </is>
      </c>
      <c r="E1996" t="n">
        <v>0</v>
      </c>
      <c r="F1996" t="inlineStr">
        <is>
          <t>MENSAL</t>
        </is>
      </c>
      <c r="G1996" t="n">
        <v>45498</v>
      </c>
      <c r="H1996" t="n">
        <v>45498</v>
      </c>
      <c r="I1996" t="n">
        <v>35</v>
      </c>
      <c r="J1996" t="inlineStr">
        <is>
          <t>CARTEIRA</t>
        </is>
      </c>
      <c r="K1996" t="inlineStr">
        <is>
          <t>CONTRATO</t>
        </is>
      </c>
      <c r="L1996" t="n">
        <v>3648.98</v>
      </c>
      <c r="M1996" t="inlineStr">
        <is>
          <t>IBIRAPITANGA FASE 3</t>
        </is>
      </c>
      <c r="N1996" s="142">
        <f>DATE(YEAR(G1996),MONTH(G1996),1)</f>
        <v/>
      </c>
      <c r="O1996" s="132">
        <f>IF(G1996&gt;$K$3,"Futuro","Atraso")</f>
        <v/>
      </c>
      <c r="P1996">
        <f>12*(YEAR(G1996)-YEAR($K$3))+(MONTH(G1996)-MONTH($K$3))</f>
        <v/>
      </c>
      <c r="Q1996" s="366">
        <f>IF(M1996="IBIRAPITANGA FASE 3",IF(O1996="Atraso",L1996,L1996/(1+$I$2)^P1996),IF(O1996="Atraso",L1996,L1996/(1+$I$1)^P1996))</f>
        <v/>
      </c>
      <c r="R1996">
        <f>IF(O1996="Atraso",$K$3-G1996,0)</f>
        <v/>
      </c>
      <c r="S1996">
        <f>IF(R1996&lt;=15,"Até 15",IF(R1996&lt;=30,"Entre 15 e 30",IF(R1996&lt;=60,"Entre 30 e 60",IF(R1996&lt;=90,"Entre 60 e 90",IF(R1996&lt;=120,"Entre 90 e 120",IF(R1996&lt;=150,"Entre 120 e 150",IF(R1996&lt;=180,"Entre 150 e 180","Superior a 180")))))))</f>
        <v/>
      </c>
    </row>
    <row r="1997">
      <c r="A1997" t="inlineStr">
        <is>
          <t>Q08L04</t>
        </is>
      </c>
      <c r="B1997" t="inlineStr">
        <is>
          <t>HERBERT FIGUEIREDO DE LIMA HELDT</t>
        </is>
      </c>
      <c r="C1997" t="n">
        <v>1</v>
      </c>
      <c r="D1997" t="inlineStr">
        <is>
          <t>IPCA</t>
        </is>
      </c>
      <c r="E1997" t="n">
        <v>0</v>
      </c>
      <c r="F1997" t="inlineStr">
        <is>
          <t>MENSAL</t>
        </is>
      </c>
      <c r="G1997" t="n">
        <v>45529</v>
      </c>
      <c r="H1997" t="n">
        <v>45529</v>
      </c>
      <c r="I1997" t="n">
        <v>36</v>
      </c>
      <c r="J1997" t="inlineStr">
        <is>
          <t>CARTEIRA</t>
        </is>
      </c>
      <c r="K1997" t="inlineStr">
        <is>
          <t>CONTRATO</t>
        </is>
      </c>
      <c r="L1997" t="n">
        <v>3648.98</v>
      </c>
      <c r="M1997" t="inlineStr">
        <is>
          <t>IBIRAPITANGA FASE 3</t>
        </is>
      </c>
      <c r="N1997" s="142">
        <f>DATE(YEAR(G1997),MONTH(G1997),1)</f>
        <v/>
      </c>
      <c r="O1997" s="132">
        <f>IF(G1997&gt;$K$3,"Futuro","Atraso")</f>
        <v/>
      </c>
      <c r="P1997">
        <f>12*(YEAR(G1997)-YEAR($K$3))+(MONTH(G1997)-MONTH($K$3))</f>
        <v/>
      </c>
      <c r="Q1997" s="366">
        <f>IF(M1997="IBIRAPITANGA FASE 3",IF(O1997="Atraso",L1997,L1997/(1+$I$2)^P1997),IF(O1997="Atraso",L1997,L1997/(1+$I$1)^P1997))</f>
        <v/>
      </c>
      <c r="R1997">
        <f>IF(O1997="Atraso",$K$3-G1997,0)</f>
        <v/>
      </c>
      <c r="S1997">
        <f>IF(R1997&lt;=15,"Até 15",IF(R1997&lt;=30,"Entre 15 e 30",IF(R1997&lt;=60,"Entre 30 e 60",IF(R1997&lt;=90,"Entre 60 e 90",IF(R1997&lt;=120,"Entre 90 e 120",IF(R1997&lt;=150,"Entre 120 e 150",IF(R1997&lt;=180,"Entre 150 e 180","Superior a 180")))))))</f>
        <v/>
      </c>
    </row>
    <row r="1998">
      <c r="A1998" t="inlineStr">
        <is>
          <t>Q08L04</t>
        </is>
      </c>
      <c r="B1998" t="inlineStr">
        <is>
          <t>HERBERT FIGUEIREDO DE LIMA HELDT</t>
        </is>
      </c>
      <c r="C1998" t="n">
        <v>1</v>
      </c>
      <c r="D1998" t="inlineStr">
        <is>
          <t>IPCA</t>
        </is>
      </c>
      <c r="E1998" t="n">
        <v>0</v>
      </c>
      <c r="F1998" t="inlineStr">
        <is>
          <t>MENSAL</t>
        </is>
      </c>
      <c r="G1998" t="n">
        <v>45560</v>
      </c>
      <c r="H1998" t="n">
        <v>45560</v>
      </c>
      <c r="I1998" t="n">
        <v>37</v>
      </c>
      <c r="J1998" t="inlineStr">
        <is>
          <t>CARTEIRA</t>
        </is>
      </c>
      <c r="K1998" t="inlineStr">
        <is>
          <t>CONTRATO</t>
        </is>
      </c>
      <c r="L1998" t="n">
        <v>3648.98</v>
      </c>
      <c r="M1998" t="inlineStr">
        <is>
          <t>IBIRAPITANGA FASE 3</t>
        </is>
      </c>
      <c r="N1998" s="142">
        <f>DATE(YEAR(G1998),MONTH(G1998),1)</f>
        <v/>
      </c>
      <c r="O1998" s="132">
        <f>IF(G1998&gt;$K$3,"Futuro","Atraso")</f>
        <v/>
      </c>
      <c r="P1998">
        <f>12*(YEAR(G1998)-YEAR($K$3))+(MONTH(G1998)-MONTH($K$3))</f>
        <v/>
      </c>
      <c r="Q1998" s="366">
        <f>IF(M1998="IBIRAPITANGA FASE 3",IF(O1998="Atraso",L1998,L1998/(1+$I$2)^P1998),IF(O1998="Atraso",L1998,L1998/(1+$I$1)^P1998))</f>
        <v/>
      </c>
      <c r="R1998">
        <f>IF(O1998="Atraso",$K$3-G1998,0)</f>
        <v/>
      </c>
      <c r="S1998">
        <f>IF(R1998&lt;=15,"Até 15",IF(R1998&lt;=30,"Entre 15 e 30",IF(R1998&lt;=60,"Entre 30 e 60",IF(R1998&lt;=90,"Entre 60 e 90",IF(R1998&lt;=120,"Entre 90 e 120",IF(R1998&lt;=150,"Entre 120 e 150",IF(R1998&lt;=180,"Entre 150 e 180","Superior a 180")))))))</f>
        <v/>
      </c>
    </row>
    <row r="1999">
      <c r="A1999" t="inlineStr">
        <is>
          <t>Q08L04</t>
        </is>
      </c>
      <c r="B1999" t="inlineStr">
        <is>
          <t>HERBERT FIGUEIREDO DE LIMA HELDT</t>
        </is>
      </c>
      <c r="C1999" t="n">
        <v>1</v>
      </c>
      <c r="D1999" t="inlineStr">
        <is>
          <t>IPCA</t>
        </is>
      </c>
      <c r="E1999" t="n">
        <v>0</v>
      </c>
      <c r="F1999" t="inlineStr">
        <is>
          <t>MENSAL</t>
        </is>
      </c>
      <c r="G1999" t="n">
        <v>45590</v>
      </c>
      <c r="H1999" t="n">
        <v>45590</v>
      </c>
      <c r="I1999" t="n">
        <v>38</v>
      </c>
      <c r="J1999" t="inlineStr">
        <is>
          <t>CARTEIRA</t>
        </is>
      </c>
      <c r="K1999" t="inlineStr">
        <is>
          <t>CONTRATO</t>
        </is>
      </c>
      <c r="L1999" t="n">
        <v>3648.98</v>
      </c>
      <c r="M1999" t="inlineStr">
        <is>
          <t>IBIRAPITANGA FASE 3</t>
        </is>
      </c>
      <c r="N1999" s="142">
        <f>DATE(YEAR(G1999),MONTH(G1999),1)</f>
        <v/>
      </c>
      <c r="O1999" s="132">
        <f>IF(G1999&gt;$K$3,"Futuro","Atraso")</f>
        <v/>
      </c>
      <c r="P1999">
        <f>12*(YEAR(G1999)-YEAR($K$3))+(MONTH(G1999)-MONTH($K$3))</f>
        <v/>
      </c>
      <c r="Q1999" s="366">
        <f>IF(M1999="IBIRAPITANGA FASE 3",IF(O1999="Atraso",L1999,L1999/(1+$I$2)^P1999),IF(O1999="Atraso",L1999,L1999/(1+$I$1)^P1999))</f>
        <v/>
      </c>
      <c r="R1999">
        <f>IF(O1999="Atraso",$K$3-G1999,0)</f>
        <v/>
      </c>
      <c r="S1999">
        <f>IF(R1999&lt;=15,"Até 15",IF(R1999&lt;=30,"Entre 15 e 30",IF(R1999&lt;=60,"Entre 30 e 60",IF(R1999&lt;=90,"Entre 60 e 90",IF(R1999&lt;=120,"Entre 90 e 120",IF(R1999&lt;=150,"Entre 120 e 150",IF(R1999&lt;=180,"Entre 150 e 180","Superior a 180")))))))</f>
        <v/>
      </c>
    </row>
    <row r="2000">
      <c r="A2000" t="inlineStr">
        <is>
          <t>Q08L04</t>
        </is>
      </c>
      <c r="B2000" t="inlineStr">
        <is>
          <t>HERBERT FIGUEIREDO DE LIMA HELDT</t>
        </is>
      </c>
      <c r="C2000" t="n">
        <v>1</v>
      </c>
      <c r="D2000" t="inlineStr">
        <is>
          <t>IPCA</t>
        </is>
      </c>
      <c r="E2000" t="n">
        <v>0</v>
      </c>
      <c r="F2000" t="inlineStr">
        <is>
          <t>MENSAL</t>
        </is>
      </c>
      <c r="G2000" t="n">
        <v>45621</v>
      </c>
      <c r="H2000" t="n">
        <v>45621</v>
      </c>
      <c r="I2000" t="n">
        <v>39</v>
      </c>
      <c r="J2000" t="inlineStr">
        <is>
          <t>CARTEIRA</t>
        </is>
      </c>
      <c r="K2000" t="inlineStr">
        <is>
          <t>CONTRATO</t>
        </is>
      </c>
      <c r="L2000" t="n">
        <v>3648.98</v>
      </c>
      <c r="M2000" t="inlineStr">
        <is>
          <t>IBIRAPITANGA FASE 3</t>
        </is>
      </c>
      <c r="N2000" s="142">
        <f>DATE(YEAR(G2000),MONTH(G2000),1)</f>
        <v/>
      </c>
      <c r="O2000" s="132">
        <f>IF(G2000&gt;$K$3,"Futuro","Atraso")</f>
        <v/>
      </c>
      <c r="P2000">
        <f>12*(YEAR(G2000)-YEAR($K$3))+(MONTH(G2000)-MONTH($K$3))</f>
        <v/>
      </c>
      <c r="Q2000" s="366">
        <f>IF(M2000="IBIRAPITANGA FASE 3",IF(O2000="Atraso",L2000,L2000/(1+$I$2)^P2000),IF(O2000="Atraso",L2000,L2000/(1+$I$1)^P2000))</f>
        <v/>
      </c>
      <c r="R2000">
        <f>IF(O2000="Atraso",$K$3-G2000,0)</f>
        <v/>
      </c>
      <c r="S2000">
        <f>IF(R2000&lt;=15,"Até 15",IF(R2000&lt;=30,"Entre 15 e 30",IF(R2000&lt;=60,"Entre 30 e 60",IF(R2000&lt;=90,"Entre 60 e 90",IF(R2000&lt;=120,"Entre 90 e 120",IF(R2000&lt;=150,"Entre 120 e 150",IF(R2000&lt;=180,"Entre 150 e 180","Superior a 180")))))))</f>
        <v/>
      </c>
    </row>
    <row r="2001">
      <c r="A2001" t="inlineStr">
        <is>
          <t>Q08L04</t>
        </is>
      </c>
      <c r="B2001" t="inlineStr">
        <is>
          <t>HERBERT FIGUEIREDO DE LIMA HELDT</t>
        </is>
      </c>
      <c r="C2001" t="n">
        <v>1</v>
      </c>
      <c r="D2001" t="inlineStr">
        <is>
          <t>IPCA</t>
        </is>
      </c>
      <c r="E2001" t="n">
        <v>0</v>
      </c>
      <c r="F2001" t="inlineStr">
        <is>
          <t>MENSAL</t>
        </is>
      </c>
      <c r="G2001" t="n">
        <v>45651</v>
      </c>
      <c r="H2001" t="n">
        <v>45651</v>
      </c>
      <c r="I2001" t="n">
        <v>40</v>
      </c>
      <c r="J2001" t="inlineStr">
        <is>
          <t>CARTEIRA</t>
        </is>
      </c>
      <c r="K2001" t="inlineStr">
        <is>
          <t>CONTRATO</t>
        </is>
      </c>
      <c r="L2001" t="n">
        <v>3648.98</v>
      </c>
      <c r="M2001" t="inlineStr">
        <is>
          <t>IBIRAPITANGA FASE 3</t>
        </is>
      </c>
      <c r="N2001" s="142">
        <f>DATE(YEAR(G2001),MONTH(G2001),1)</f>
        <v/>
      </c>
      <c r="O2001" s="132">
        <f>IF(G2001&gt;$K$3,"Futuro","Atraso")</f>
        <v/>
      </c>
      <c r="P2001">
        <f>12*(YEAR(G2001)-YEAR($K$3))+(MONTH(G2001)-MONTH($K$3))</f>
        <v/>
      </c>
      <c r="Q2001" s="366">
        <f>IF(M2001="IBIRAPITANGA FASE 3",IF(O2001="Atraso",L2001,L2001/(1+$I$2)^P2001),IF(O2001="Atraso",L2001,L2001/(1+$I$1)^P2001))</f>
        <v/>
      </c>
      <c r="R2001">
        <f>IF(O2001="Atraso",$K$3-G2001,0)</f>
        <v/>
      </c>
      <c r="S2001">
        <f>IF(R2001&lt;=15,"Até 15",IF(R2001&lt;=30,"Entre 15 e 30",IF(R2001&lt;=60,"Entre 30 e 60",IF(R2001&lt;=90,"Entre 60 e 90",IF(R2001&lt;=120,"Entre 90 e 120",IF(R2001&lt;=150,"Entre 120 e 150",IF(R2001&lt;=180,"Entre 150 e 180","Superior a 180")))))))</f>
        <v/>
      </c>
    </row>
    <row r="2002">
      <c r="A2002" t="inlineStr">
        <is>
          <t>Q08L04</t>
        </is>
      </c>
      <c r="B2002" t="inlineStr">
        <is>
          <t>HERBERT FIGUEIREDO DE LIMA HELDT</t>
        </is>
      </c>
      <c r="C2002" t="n">
        <v>1</v>
      </c>
      <c r="D2002" t="inlineStr">
        <is>
          <t>IPCA</t>
        </is>
      </c>
      <c r="E2002" t="n">
        <v>0</v>
      </c>
      <c r="F2002" t="inlineStr">
        <is>
          <t>MENSAL</t>
        </is>
      </c>
      <c r="G2002" t="n">
        <v>45682</v>
      </c>
      <c r="H2002" t="n">
        <v>45682</v>
      </c>
      <c r="I2002" t="n">
        <v>41</v>
      </c>
      <c r="J2002" t="inlineStr">
        <is>
          <t>CARTEIRA</t>
        </is>
      </c>
      <c r="K2002" t="inlineStr">
        <is>
          <t>CONTRATO</t>
        </is>
      </c>
      <c r="L2002" t="n">
        <v>3648.98</v>
      </c>
      <c r="M2002" t="inlineStr">
        <is>
          <t>IBIRAPITANGA FASE 3</t>
        </is>
      </c>
      <c r="N2002" s="142">
        <f>DATE(YEAR(G2002),MONTH(G2002),1)</f>
        <v/>
      </c>
      <c r="O2002" s="132">
        <f>IF(G2002&gt;$K$3,"Futuro","Atraso")</f>
        <v/>
      </c>
      <c r="P2002">
        <f>12*(YEAR(G2002)-YEAR($K$3))+(MONTH(G2002)-MONTH($K$3))</f>
        <v/>
      </c>
      <c r="Q2002" s="366">
        <f>IF(M2002="IBIRAPITANGA FASE 3",IF(O2002="Atraso",L2002,L2002/(1+$I$2)^P2002),IF(O2002="Atraso",L2002,L2002/(1+$I$1)^P2002))</f>
        <v/>
      </c>
      <c r="R2002">
        <f>IF(O2002="Atraso",$K$3-G2002,0)</f>
        <v/>
      </c>
      <c r="S2002">
        <f>IF(R2002&lt;=15,"Até 15",IF(R2002&lt;=30,"Entre 15 e 30",IF(R2002&lt;=60,"Entre 30 e 60",IF(R2002&lt;=90,"Entre 60 e 90",IF(R2002&lt;=120,"Entre 90 e 120",IF(R2002&lt;=150,"Entre 120 e 150",IF(R2002&lt;=180,"Entre 150 e 180","Superior a 180")))))))</f>
        <v/>
      </c>
    </row>
    <row r="2003">
      <c r="A2003" t="inlineStr">
        <is>
          <t>Q08L04</t>
        </is>
      </c>
      <c r="B2003" t="inlineStr">
        <is>
          <t>HERBERT FIGUEIREDO DE LIMA HELDT</t>
        </is>
      </c>
      <c r="C2003" t="n">
        <v>1</v>
      </c>
      <c r="D2003" t="inlineStr">
        <is>
          <t>IPCA</t>
        </is>
      </c>
      <c r="E2003" t="n">
        <v>0</v>
      </c>
      <c r="F2003" t="inlineStr">
        <is>
          <t>MENSAL</t>
        </is>
      </c>
      <c r="G2003" t="n">
        <v>45713</v>
      </c>
      <c r="H2003" t="n">
        <v>45713</v>
      </c>
      <c r="I2003" t="n">
        <v>42</v>
      </c>
      <c r="J2003" t="inlineStr">
        <is>
          <t>CARTEIRA</t>
        </is>
      </c>
      <c r="K2003" t="inlineStr">
        <is>
          <t>CONTRATO</t>
        </is>
      </c>
      <c r="L2003" t="n">
        <v>3648.98</v>
      </c>
      <c r="M2003" t="inlineStr">
        <is>
          <t>IBIRAPITANGA FASE 3</t>
        </is>
      </c>
      <c r="N2003" s="142">
        <f>DATE(YEAR(G2003),MONTH(G2003),1)</f>
        <v/>
      </c>
      <c r="O2003" s="132">
        <f>IF(G2003&gt;$K$3,"Futuro","Atraso")</f>
        <v/>
      </c>
      <c r="P2003">
        <f>12*(YEAR(G2003)-YEAR($K$3))+(MONTH(G2003)-MONTH($K$3))</f>
        <v/>
      </c>
      <c r="Q2003" s="366">
        <f>IF(M2003="IBIRAPITANGA FASE 3",IF(O2003="Atraso",L2003,L2003/(1+$I$2)^P2003),IF(O2003="Atraso",L2003,L2003/(1+$I$1)^P2003))</f>
        <v/>
      </c>
      <c r="R2003">
        <f>IF(O2003="Atraso",$K$3-G2003,0)</f>
        <v/>
      </c>
      <c r="S2003">
        <f>IF(R2003&lt;=15,"Até 15",IF(R2003&lt;=30,"Entre 15 e 30",IF(R2003&lt;=60,"Entre 30 e 60",IF(R2003&lt;=90,"Entre 60 e 90",IF(R2003&lt;=120,"Entre 90 e 120",IF(R2003&lt;=150,"Entre 120 e 150",IF(R2003&lt;=180,"Entre 150 e 180","Superior a 180")))))))</f>
        <v/>
      </c>
    </row>
    <row r="2004">
      <c r="A2004" t="inlineStr">
        <is>
          <t>Q08L04</t>
        </is>
      </c>
      <c r="B2004" t="inlineStr">
        <is>
          <t>HERBERT FIGUEIREDO DE LIMA HELDT</t>
        </is>
      </c>
      <c r="C2004" t="n">
        <v>1</v>
      </c>
      <c r="D2004" t="inlineStr">
        <is>
          <t>IPCA</t>
        </is>
      </c>
      <c r="E2004" t="n">
        <v>0</v>
      </c>
      <c r="F2004" t="inlineStr">
        <is>
          <t>MENSAL</t>
        </is>
      </c>
      <c r="G2004" t="n">
        <v>45741</v>
      </c>
      <c r="H2004" t="n">
        <v>45741</v>
      </c>
      <c r="I2004" t="n">
        <v>4</v>
      </c>
      <c r="J2004" t="inlineStr">
        <is>
          <t>CARTEIRA</t>
        </is>
      </c>
      <c r="K2004" t="inlineStr">
        <is>
          <t>CONTRATO</t>
        </is>
      </c>
      <c r="L2004" t="n">
        <v>12771.45</v>
      </c>
      <c r="M2004" t="inlineStr">
        <is>
          <t>IBIRAPITANGA FASE 3</t>
        </is>
      </c>
      <c r="N2004" s="142">
        <f>DATE(YEAR(G2004),MONTH(G2004),1)</f>
        <v/>
      </c>
      <c r="O2004" s="132">
        <f>IF(G2004&gt;$K$3,"Futuro","Atraso")</f>
        <v/>
      </c>
      <c r="P2004">
        <f>12*(YEAR(G2004)-YEAR($K$3))+(MONTH(G2004)-MONTH($K$3))</f>
        <v/>
      </c>
      <c r="Q2004" s="366">
        <f>IF(M2004="IBIRAPITANGA FASE 3",IF(O2004="Atraso",L2004,L2004/(1+$I$2)^P2004),IF(O2004="Atraso",L2004,L2004/(1+$I$1)^P2004))</f>
        <v/>
      </c>
      <c r="R2004">
        <f>IF(O2004="Atraso",$K$3-G2004,0)</f>
        <v/>
      </c>
      <c r="S2004">
        <f>IF(R2004&lt;=15,"Até 15",IF(R2004&lt;=30,"Entre 15 e 30",IF(R2004&lt;=60,"Entre 30 e 60",IF(R2004&lt;=90,"Entre 60 e 90",IF(R2004&lt;=120,"Entre 90 e 120",IF(R2004&lt;=150,"Entre 120 e 150",IF(R2004&lt;=180,"Entre 150 e 180","Superior a 180")))))))</f>
        <v/>
      </c>
    </row>
    <row r="2005">
      <c r="A2005" t="inlineStr">
        <is>
          <t>Q08L05</t>
        </is>
      </c>
      <c r="B2005" t="inlineStr">
        <is>
          <t>GERLANE DE SOUZA GONCALVES</t>
        </is>
      </c>
      <c r="C2005" t="n">
        <v>1</v>
      </c>
      <c r="D2005" t="inlineStr">
        <is>
          <t>IPCA</t>
        </is>
      </c>
      <c r="E2005" t="n">
        <v>0.009488792934583046</v>
      </c>
      <c r="F2005" t="inlineStr">
        <is>
          <t>MENSAL</t>
        </is>
      </c>
      <c r="G2005" t="n">
        <v>45199</v>
      </c>
      <c r="H2005" t="n">
        <v>45199</v>
      </c>
      <c r="I2005" t="n">
        <v>38</v>
      </c>
      <c r="J2005" t="inlineStr">
        <is>
          <t>CARTEIRA</t>
        </is>
      </c>
      <c r="K2005" t="inlineStr">
        <is>
          <t>CONTRATO</t>
        </is>
      </c>
      <c r="L2005" t="n">
        <v>2538.87</v>
      </c>
      <c r="M2005" t="inlineStr">
        <is>
          <t>IBIRAPITANGA FASE 3</t>
        </is>
      </c>
      <c r="N2005" s="142">
        <f>DATE(YEAR(G2005),MONTH(G2005),1)</f>
        <v/>
      </c>
      <c r="O2005" s="132">
        <f>IF(G2005&gt;$K$3,"Futuro","Atraso")</f>
        <v/>
      </c>
      <c r="P2005">
        <f>12*(YEAR(G2005)-YEAR($K$3))+(MONTH(G2005)-MONTH($K$3))</f>
        <v/>
      </c>
      <c r="Q2005" s="366">
        <f>IF(M2005="IBIRAPITANGA FASE 3",IF(O2005="Atraso",L2005,L2005/(1+$I$2)^P2005),IF(O2005="Atraso",L2005,L2005/(1+$I$1)^P2005))</f>
        <v/>
      </c>
      <c r="R2005">
        <f>IF(O2005="Atraso",$K$3-G2005,0)</f>
        <v/>
      </c>
      <c r="S2005">
        <f>IF(R2005&lt;=15,"Até 15",IF(R2005&lt;=30,"Entre 15 e 30",IF(R2005&lt;=60,"Entre 30 e 60",IF(R2005&lt;=90,"Entre 60 e 90",IF(R2005&lt;=120,"Entre 90 e 120",IF(R2005&lt;=150,"Entre 120 e 150",IF(R2005&lt;=180,"Entre 150 e 180","Superior a 180")))))))</f>
        <v/>
      </c>
    </row>
    <row r="2006">
      <c r="A2006" t="inlineStr">
        <is>
          <t>Q08L05</t>
        </is>
      </c>
      <c r="B2006" t="inlineStr">
        <is>
          <t>GERLANE DE SOUZA GONCALVES</t>
        </is>
      </c>
      <c r="C2006" t="n">
        <v>1</v>
      </c>
      <c r="D2006" t="inlineStr">
        <is>
          <t>IPCA</t>
        </is>
      </c>
      <c r="E2006" t="n">
        <v>0.009488792934583046</v>
      </c>
      <c r="F2006" t="inlineStr">
        <is>
          <t>MENSAL</t>
        </is>
      </c>
      <c r="G2006" t="n">
        <v>45229</v>
      </c>
      <c r="H2006" t="n">
        <v>45229</v>
      </c>
      <c r="I2006" t="n">
        <v>39</v>
      </c>
      <c r="J2006" t="inlineStr">
        <is>
          <t>CARTEIRA</t>
        </is>
      </c>
      <c r="K2006" t="inlineStr">
        <is>
          <t>CONTRATO</t>
        </is>
      </c>
      <c r="L2006" t="n">
        <v>2517.8</v>
      </c>
      <c r="M2006" t="inlineStr">
        <is>
          <t>IBIRAPITANGA FASE 3</t>
        </is>
      </c>
      <c r="N2006" s="142">
        <f>DATE(YEAR(G2006),MONTH(G2006),1)</f>
        <v/>
      </c>
      <c r="O2006" s="132">
        <f>IF(G2006&gt;$K$3,"Futuro","Atraso")</f>
        <v/>
      </c>
      <c r="P2006">
        <f>12*(YEAR(G2006)-YEAR($K$3))+(MONTH(G2006)-MONTH($K$3))</f>
        <v/>
      </c>
      <c r="Q2006" s="366">
        <f>IF(M2006="IBIRAPITANGA FASE 3",IF(O2006="Atraso",L2006,L2006/(1+$I$2)^P2006),IF(O2006="Atraso",L2006,L2006/(1+$I$1)^P2006))</f>
        <v/>
      </c>
      <c r="R2006">
        <f>IF(O2006="Atraso",$K$3-G2006,0)</f>
        <v/>
      </c>
      <c r="S2006">
        <f>IF(R2006&lt;=15,"Até 15",IF(R2006&lt;=30,"Entre 15 e 30",IF(R2006&lt;=60,"Entre 30 e 60",IF(R2006&lt;=90,"Entre 60 e 90",IF(R2006&lt;=120,"Entre 90 e 120",IF(R2006&lt;=150,"Entre 120 e 150",IF(R2006&lt;=180,"Entre 150 e 180","Superior a 180")))))))</f>
        <v/>
      </c>
    </row>
    <row r="2007">
      <c r="A2007" t="inlineStr">
        <is>
          <t>Q08L05</t>
        </is>
      </c>
      <c r="B2007" t="inlineStr">
        <is>
          <t>GERLANE DE SOUZA GONCALVES</t>
        </is>
      </c>
      <c r="C2007" t="n">
        <v>1</v>
      </c>
      <c r="D2007" t="inlineStr">
        <is>
          <t>IPCA</t>
        </is>
      </c>
      <c r="E2007" t="n">
        <v>0.009488792934583046</v>
      </c>
      <c r="F2007" t="inlineStr">
        <is>
          <t>MENSAL</t>
        </is>
      </c>
      <c r="G2007" t="n">
        <v>45260</v>
      </c>
      <c r="H2007" t="n">
        <v>45260</v>
      </c>
      <c r="I2007" t="n">
        <v>40</v>
      </c>
      <c r="J2007" t="inlineStr">
        <is>
          <t>CARTEIRA</t>
        </is>
      </c>
      <c r="K2007" t="inlineStr">
        <is>
          <t>CONTRATO</t>
        </is>
      </c>
      <c r="L2007" t="n">
        <v>2447.13</v>
      </c>
      <c r="M2007" t="inlineStr">
        <is>
          <t>IBIRAPITANGA FASE 3</t>
        </is>
      </c>
      <c r="N2007" s="142">
        <f>DATE(YEAR(G2007),MONTH(G2007),1)</f>
        <v/>
      </c>
      <c r="O2007" s="132">
        <f>IF(G2007&gt;$K$3,"Futuro","Atraso")</f>
        <v/>
      </c>
      <c r="P2007">
        <f>12*(YEAR(G2007)-YEAR($K$3))+(MONTH(G2007)-MONTH($K$3))</f>
        <v/>
      </c>
      <c r="Q2007" s="366">
        <f>IF(M2007="IBIRAPITANGA FASE 3",IF(O2007="Atraso",L2007,L2007/(1+$I$2)^P2007),IF(O2007="Atraso",L2007,L2007/(1+$I$1)^P2007))</f>
        <v/>
      </c>
      <c r="R2007">
        <f>IF(O2007="Atraso",$K$3-G2007,0)</f>
        <v/>
      </c>
      <c r="S2007">
        <f>IF(R2007&lt;=15,"Até 15",IF(R2007&lt;=30,"Entre 15 e 30",IF(R2007&lt;=60,"Entre 30 e 60",IF(R2007&lt;=90,"Entre 60 e 90",IF(R2007&lt;=120,"Entre 90 e 120",IF(R2007&lt;=150,"Entre 120 e 150",IF(R2007&lt;=180,"Entre 150 e 180","Superior a 180")))))))</f>
        <v/>
      </c>
    </row>
    <row r="2008">
      <c r="A2008" t="inlineStr">
        <is>
          <t>Q08L05</t>
        </is>
      </c>
      <c r="B2008" t="inlineStr">
        <is>
          <t>GERLANE DE SOUZA GONCALVES</t>
        </is>
      </c>
      <c r="C2008" t="n">
        <v>1</v>
      </c>
      <c r="D2008" t="inlineStr">
        <is>
          <t>IPCA</t>
        </is>
      </c>
      <c r="E2008" t="n">
        <v>0.009488792934583046</v>
      </c>
      <c r="F2008" t="inlineStr">
        <is>
          <t>MENSAL</t>
        </is>
      </c>
      <c r="G2008" t="n">
        <v>45290</v>
      </c>
      <c r="H2008" t="n">
        <v>45290</v>
      </c>
      <c r="I2008" t="n">
        <v>41</v>
      </c>
      <c r="J2008" t="inlineStr">
        <is>
          <t>CARTEIRA</t>
        </is>
      </c>
      <c r="K2008" t="inlineStr">
        <is>
          <t>CONTRATO</t>
        </is>
      </c>
      <c r="L2008" t="n">
        <v>2447.13</v>
      </c>
      <c r="M2008" t="inlineStr">
        <is>
          <t>IBIRAPITANGA FASE 3</t>
        </is>
      </c>
      <c r="N2008" s="142">
        <f>DATE(YEAR(G2008),MONTH(G2008),1)</f>
        <v/>
      </c>
      <c r="O2008" s="132">
        <f>IF(G2008&gt;$K$3,"Futuro","Atraso")</f>
        <v/>
      </c>
      <c r="P2008">
        <f>12*(YEAR(G2008)-YEAR($K$3))+(MONTH(G2008)-MONTH($K$3))</f>
        <v/>
      </c>
      <c r="Q2008" s="366">
        <f>IF(M2008="IBIRAPITANGA FASE 3",IF(O2008="Atraso",L2008,L2008/(1+$I$2)^P2008),IF(O2008="Atraso",L2008,L2008/(1+$I$1)^P2008))</f>
        <v/>
      </c>
      <c r="R2008">
        <f>IF(O2008="Atraso",$K$3-G2008,0)</f>
        <v/>
      </c>
      <c r="S2008">
        <f>IF(R2008&lt;=15,"Até 15",IF(R2008&lt;=30,"Entre 15 e 30",IF(R2008&lt;=60,"Entre 30 e 60",IF(R2008&lt;=90,"Entre 60 e 90",IF(R2008&lt;=120,"Entre 90 e 120",IF(R2008&lt;=150,"Entre 120 e 150",IF(R2008&lt;=180,"Entre 150 e 180","Superior a 180")))))))</f>
        <v/>
      </c>
    </row>
    <row r="2009">
      <c r="A2009" t="inlineStr">
        <is>
          <t>Q08L05</t>
        </is>
      </c>
      <c r="B2009" t="inlineStr">
        <is>
          <t>GERLANE DE SOUZA GONCALVES</t>
        </is>
      </c>
      <c r="C2009" t="n">
        <v>1</v>
      </c>
      <c r="D2009" t="inlineStr">
        <is>
          <t>IPCA</t>
        </is>
      </c>
      <c r="E2009" t="n">
        <v>0.009488792934583046</v>
      </c>
      <c r="F2009" t="inlineStr">
        <is>
          <t>MENSAL</t>
        </is>
      </c>
      <c r="G2009" t="n">
        <v>45321</v>
      </c>
      <c r="H2009" t="n">
        <v>45321</v>
      </c>
      <c r="I2009" t="n">
        <v>42</v>
      </c>
      <c r="J2009" t="inlineStr">
        <is>
          <t>CARTEIRA</t>
        </is>
      </c>
      <c r="K2009" t="inlineStr">
        <is>
          <t>CONTRATO</t>
        </is>
      </c>
      <c r="L2009" t="n">
        <v>2447.13</v>
      </c>
      <c r="M2009" t="inlineStr">
        <is>
          <t>IBIRAPITANGA FASE 3</t>
        </is>
      </c>
      <c r="N2009" s="142">
        <f>DATE(YEAR(G2009),MONTH(G2009),1)</f>
        <v/>
      </c>
      <c r="O2009" s="132">
        <f>IF(G2009&gt;$K$3,"Futuro","Atraso")</f>
        <v/>
      </c>
      <c r="P2009">
        <f>12*(YEAR(G2009)-YEAR($K$3))+(MONTH(G2009)-MONTH($K$3))</f>
        <v/>
      </c>
      <c r="Q2009" s="366">
        <f>IF(M2009="IBIRAPITANGA FASE 3",IF(O2009="Atraso",L2009,L2009/(1+$I$2)^P2009),IF(O2009="Atraso",L2009,L2009/(1+$I$1)^P2009))</f>
        <v/>
      </c>
      <c r="R2009">
        <f>IF(O2009="Atraso",$K$3-G2009,0)</f>
        <v/>
      </c>
      <c r="S2009">
        <f>IF(R2009&lt;=15,"Até 15",IF(R2009&lt;=30,"Entre 15 e 30",IF(R2009&lt;=60,"Entre 30 e 60",IF(R2009&lt;=90,"Entre 60 e 90",IF(R2009&lt;=120,"Entre 90 e 120",IF(R2009&lt;=150,"Entre 120 e 150",IF(R2009&lt;=180,"Entre 150 e 180","Superior a 180")))))))</f>
        <v/>
      </c>
    </row>
    <row r="2010">
      <c r="A2010" t="inlineStr">
        <is>
          <t>Q08L05</t>
        </is>
      </c>
      <c r="B2010" t="inlineStr">
        <is>
          <t>GERLANE DE SOUZA GONCALVES</t>
        </is>
      </c>
      <c r="C2010" t="n">
        <v>1</v>
      </c>
      <c r="D2010" t="inlineStr">
        <is>
          <t>IPCA</t>
        </is>
      </c>
      <c r="E2010" t="n">
        <v>0.009488792934583046</v>
      </c>
      <c r="F2010" t="inlineStr">
        <is>
          <t>MENSAL</t>
        </is>
      </c>
      <c r="G2010" t="n">
        <v>45351</v>
      </c>
      <c r="H2010" t="n">
        <v>45351</v>
      </c>
      <c r="I2010" t="n">
        <v>43</v>
      </c>
      <c r="J2010" t="inlineStr">
        <is>
          <t>CARTEIRA</t>
        </is>
      </c>
      <c r="K2010" t="inlineStr">
        <is>
          <t>CONTRATO</t>
        </is>
      </c>
      <c r="L2010" t="n">
        <v>2447.13</v>
      </c>
      <c r="M2010" t="inlineStr">
        <is>
          <t>IBIRAPITANGA FASE 3</t>
        </is>
      </c>
      <c r="N2010" s="142">
        <f>DATE(YEAR(G2010),MONTH(G2010),1)</f>
        <v/>
      </c>
      <c r="O2010" s="132">
        <f>IF(G2010&gt;$K$3,"Futuro","Atraso")</f>
        <v/>
      </c>
      <c r="P2010">
        <f>12*(YEAR(G2010)-YEAR($K$3))+(MONTH(G2010)-MONTH($K$3))</f>
        <v/>
      </c>
      <c r="Q2010" s="366">
        <f>IF(M2010="IBIRAPITANGA FASE 3",IF(O2010="Atraso",L2010,L2010/(1+$I$2)^P2010),IF(O2010="Atraso",L2010,L2010/(1+$I$1)^P2010))</f>
        <v/>
      </c>
      <c r="R2010">
        <f>IF(O2010="Atraso",$K$3-G2010,0)</f>
        <v/>
      </c>
      <c r="S2010">
        <f>IF(R2010&lt;=15,"Até 15",IF(R2010&lt;=30,"Entre 15 e 30",IF(R2010&lt;=60,"Entre 30 e 60",IF(R2010&lt;=90,"Entre 60 e 90",IF(R2010&lt;=120,"Entre 90 e 120",IF(R2010&lt;=150,"Entre 120 e 150",IF(R2010&lt;=180,"Entre 150 e 180","Superior a 180")))))))</f>
        <v/>
      </c>
    </row>
    <row r="2011">
      <c r="A2011" t="inlineStr">
        <is>
          <t>Q08L05</t>
        </is>
      </c>
      <c r="B2011" t="inlineStr">
        <is>
          <t>GERLANE DE SOUZA GONCALVES</t>
        </is>
      </c>
      <c r="C2011" t="n">
        <v>1</v>
      </c>
      <c r="D2011" t="inlineStr">
        <is>
          <t>IPCA</t>
        </is>
      </c>
      <c r="E2011" t="n">
        <v>0.009488792934583046</v>
      </c>
      <c r="F2011" t="inlineStr">
        <is>
          <t>MENSAL</t>
        </is>
      </c>
      <c r="G2011" t="n">
        <v>45381</v>
      </c>
      <c r="H2011" t="n">
        <v>45381</v>
      </c>
      <c r="I2011" t="n">
        <v>44</v>
      </c>
      <c r="J2011" t="inlineStr">
        <is>
          <t>CARTEIRA</t>
        </is>
      </c>
      <c r="K2011" t="inlineStr">
        <is>
          <t>CONTRATO</t>
        </is>
      </c>
      <c r="L2011" t="n">
        <v>2447.13</v>
      </c>
      <c r="M2011" t="inlineStr">
        <is>
          <t>IBIRAPITANGA FASE 3</t>
        </is>
      </c>
      <c r="N2011" s="142">
        <f>DATE(YEAR(G2011),MONTH(G2011),1)</f>
        <v/>
      </c>
      <c r="O2011" s="132">
        <f>IF(G2011&gt;$K$3,"Futuro","Atraso")</f>
        <v/>
      </c>
      <c r="P2011">
        <f>12*(YEAR(G2011)-YEAR($K$3))+(MONTH(G2011)-MONTH($K$3))</f>
        <v/>
      </c>
      <c r="Q2011" s="366">
        <f>IF(M2011="IBIRAPITANGA FASE 3",IF(O2011="Atraso",L2011,L2011/(1+$I$2)^P2011),IF(O2011="Atraso",L2011,L2011/(1+$I$1)^P2011))</f>
        <v/>
      </c>
      <c r="R2011">
        <f>IF(O2011="Atraso",$K$3-G2011,0)</f>
        <v/>
      </c>
      <c r="S2011">
        <f>IF(R2011&lt;=15,"Até 15",IF(R2011&lt;=30,"Entre 15 e 30",IF(R2011&lt;=60,"Entre 30 e 60",IF(R2011&lt;=90,"Entre 60 e 90",IF(R2011&lt;=120,"Entre 90 e 120",IF(R2011&lt;=150,"Entre 120 e 150",IF(R2011&lt;=180,"Entre 150 e 180","Superior a 180")))))))</f>
        <v/>
      </c>
    </row>
    <row r="2012">
      <c r="A2012" t="inlineStr">
        <is>
          <t>Q08L05</t>
        </is>
      </c>
      <c r="B2012" t="inlineStr">
        <is>
          <t>GERLANE DE SOUZA GONCALVES</t>
        </is>
      </c>
      <c r="C2012" t="n">
        <v>1</v>
      </c>
      <c r="D2012" t="inlineStr">
        <is>
          <t>IPCA</t>
        </is>
      </c>
      <c r="E2012" t="n">
        <v>0.009488792934583046</v>
      </c>
      <c r="F2012" t="inlineStr">
        <is>
          <t>MENSAL</t>
        </is>
      </c>
      <c r="G2012" t="n">
        <v>45412</v>
      </c>
      <c r="H2012" t="n">
        <v>45412</v>
      </c>
      <c r="I2012" t="n">
        <v>45</v>
      </c>
      <c r="J2012" t="inlineStr">
        <is>
          <t>CARTEIRA</t>
        </is>
      </c>
      <c r="K2012" t="inlineStr">
        <is>
          <t>CONTRATO</t>
        </is>
      </c>
      <c r="L2012" t="n">
        <v>2447.13</v>
      </c>
      <c r="M2012" t="inlineStr">
        <is>
          <t>IBIRAPITANGA FASE 3</t>
        </is>
      </c>
      <c r="N2012" s="142">
        <f>DATE(YEAR(G2012),MONTH(G2012),1)</f>
        <v/>
      </c>
      <c r="O2012" s="132">
        <f>IF(G2012&gt;$K$3,"Futuro","Atraso")</f>
        <v/>
      </c>
      <c r="P2012">
        <f>12*(YEAR(G2012)-YEAR($K$3))+(MONTH(G2012)-MONTH($K$3))</f>
        <v/>
      </c>
      <c r="Q2012" s="366">
        <f>IF(M2012="IBIRAPITANGA FASE 3",IF(O2012="Atraso",L2012,L2012/(1+$I$2)^P2012),IF(O2012="Atraso",L2012,L2012/(1+$I$1)^P2012))</f>
        <v/>
      </c>
      <c r="R2012">
        <f>IF(O2012="Atraso",$K$3-G2012,0)</f>
        <v/>
      </c>
      <c r="S2012">
        <f>IF(R2012&lt;=15,"Até 15",IF(R2012&lt;=30,"Entre 15 e 30",IF(R2012&lt;=60,"Entre 30 e 60",IF(R2012&lt;=90,"Entre 60 e 90",IF(R2012&lt;=120,"Entre 90 e 120",IF(R2012&lt;=150,"Entre 120 e 150",IF(R2012&lt;=180,"Entre 150 e 180","Superior a 180")))))))</f>
        <v/>
      </c>
    </row>
    <row r="2013">
      <c r="A2013" t="inlineStr">
        <is>
          <t>Q08L05</t>
        </is>
      </c>
      <c r="B2013" t="inlineStr">
        <is>
          <t>GERLANE DE SOUZA GONCALVES</t>
        </is>
      </c>
      <c r="C2013" t="n">
        <v>1</v>
      </c>
      <c r="D2013" t="inlineStr">
        <is>
          <t>IPCA</t>
        </is>
      </c>
      <c r="E2013" t="n">
        <v>0.009488792934583046</v>
      </c>
      <c r="F2013" t="inlineStr">
        <is>
          <t>MENSAL</t>
        </is>
      </c>
      <c r="G2013" t="n">
        <v>45442</v>
      </c>
      <c r="H2013" t="n">
        <v>45442</v>
      </c>
      <c r="I2013" t="n">
        <v>46</v>
      </c>
      <c r="J2013" t="inlineStr">
        <is>
          <t>CARTEIRA</t>
        </is>
      </c>
      <c r="K2013" t="inlineStr">
        <is>
          <t>CONTRATO</t>
        </is>
      </c>
      <c r="L2013" t="n">
        <v>2447.13</v>
      </c>
      <c r="M2013" t="inlineStr">
        <is>
          <t>IBIRAPITANGA FASE 3</t>
        </is>
      </c>
      <c r="N2013" s="142">
        <f>DATE(YEAR(G2013),MONTH(G2013),1)</f>
        <v/>
      </c>
      <c r="O2013" s="132">
        <f>IF(G2013&gt;$K$3,"Futuro","Atraso")</f>
        <v/>
      </c>
      <c r="P2013">
        <f>12*(YEAR(G2013)-YEAR($K$3))+(MONTH(G2013)-MONTH($K$3))</f>
        <v/>
      </c>
      <c r="Q2013" s="366">
        <f>IF(M2013="IBIRAPITANGA FASE 3",IF(O2013="Atraso",L2013,L2013/(1+$I$2)^P2013),IF(O2013="Atraso",L2013,L2013/(1+$I$1)^P2013))</f>
        <v/>
      </c>
      <c r="R2013">
        <f>IF(O2013="Atraso",$K$3-G2013,0)</f>
        <v/>
      </c>
      <c r="S2013">
        <f>IF(R2013&lt;=15,"Até 15",IF(R2013&lt;=30,"Entre 15 e 30",IF(R2013&lt;=60,"Entre 30 e 60",IF(R2013&lt;=90,"Entre 60 e 90",IF(R2013&lt;=120,"Entre 90 e 120",IF(R2013&lt;=150,"Entre 120 e 150",IF(R2013&lt;=180,"Entre 150 e 180","Superior a 180")))))))</f>
        <v/>
      </c>
    </row>
    <row r="2014">
      <c r="A2014" t="inlineStr">
        <is>
          <t>Q08L05</t>
        </is>
      </c>
      <c r="B2014" t="inlineStr">
        <is>
          <t>GERLANE DE SOUZA GONCALVES</t>
        </is>
      </c>
      <c r="C2014" t="n">
        <v>1</v>
      </c>
      <c r="D2014" t="inlineStr">
        <is>
          <t>IPCA</t>
        </is>
      </c>
      <c r="E2014" t="n">
        <v>0.009488792934583046</v>
      </c>
      <c r="F2014" t="inlineStr">
        <is>
          <t>MENSAL</t>
        </is>
      </c>
      <c r="G2014" t="n">
        <v>45473</v>
      </c>
      <c r="H2014" t="n">
        <v>45473</v>
      </c>
      <c r="I2014" t="n">
        <v>47</v>
      </c>
      <c r="J2014" t="inlineStr">
        <is>
          <t>CARTEIRA</t>
        </is>
      </c>
      <c r="K2014" t="inlineStr">
        <is>
          <t>CONTRATO</t>
        </is>
      </c>
      <c r="L2014" t="n">
        <v>2447.13</v>
      </c>
      <c r="M2014" t="inlineStr">
        <is>
          <t>IBIRAPITANGA FASE 3</t>
        </is>
      </c>
      <c r="N2014" s="142">
        <f>DATE(YEAR(G2014),MONTH(G2014),1)</f>
        <v/>
      </c>
      <c r="O2014" s="132">
        <f>IF(G2014&gt;$K$3,"Futuro","Atraso")</f>
        <v/>
      </c>
      <c r="P2014">
        <f>12*(YEAR(G2014)-YEAR($K$3))+(MONTH(G2014)-MONTH($K$3))</f>
        <v/>
      </c>
      <c r="Q2014" s="366">
        <f>IF(M2014="IBIRAPITANGA FASE 3",IF(O2014="Atraso",L2014,L2014/(1+$I$2)^P2014),IF(O2014="Atraso",L2014,L2014/(1+$I$1)^P2014))</f>
        <v/>
      </c>
      <c r="R2014">
        <f>IF(O2014="Atraso",$K$3-G2014,0)</f>
        <v/>
      </c>
      <c r="S2014">
        <f>IF(R2014&lt;=15,"Até 15",IF(R2014&lt;=30,"Entre 15 e 30",IF(R2014&lt;=60,"Entre 30 e 60",IF(R2014&lt;=90,"Entre 60 e 90",IF(R2014&lt;=120,"Entre 90 e 120",IF(R2014&lt;=150,"Entre 120 e 150",IF(R2014&lt;=180,"Entre 150 e 180","Superior a 180")))))))</f>
        <v/>
      </c>
    </row>
    <row r="2015">
      <c r="A2015" t="inlineStr">
        <is>
          <t>Q08L05</t>
        </is>
      </c>
      <c r="B2015" t="inlineStr">
        <is>
          <t>GERLANE DE SOUZA GONCALVES</t>
        </is>
      </c>
      <c r="C2015" t="n">
        <v>1</v>
      </c>
      <c r="D2015" t="inlineStr">
        <is>
          <t>IPCA</t>
        </is>
      </c>
      <c r="E2015" t="n">
        <v>0.009488792934583046</v>
      </c>
      <c r="F2015" t="inlineStr">
        <is>
          <t>MENSAL</t>
        </is>
      </c>
      <c r="G2015" t="n">
        <v>45503</v>
      </c>
      <c r="H2015" t="n">
        <v>45503</v>
      </c>
      <c r="I2015" t="n">
        <v>48</v>
      </c>
      <c r="J2015" t="inlineStr">
        <is>
          <t>CARTEIRA</t>
        </is>
      </c>
      <c r="K2015" t="inlineStr">
        <is>
          <t>CONTRATO</t>
        </is>
      </c>
      <c r="L2015" t="n">
        <v>2447.13</v>
      </c>
      <c r="M2015" t="inlineStr">
        <is>
          <t>IBIRAPITANGA FASE 3</t>
        </is>
      </c>
      <c r="N2015" s="142">
        <f>DATE(YEAR(G2015),MONTH(G2015),1)</f>
        <v/>
      </c>
      <c r="O2015" s="132">
        <f>IF(G2015&gt;$K$3,"Futuro","Atraso")</f>
        <v/>
      </c>
      <c r="P2015">
        <f>12*(YEAR(G2015)-YEAR($K$3))+(MONTH(G2015)-MONTH($K$3))</f>
        <v/>
      </c>
      <c r="Q2015" s="366">
        <f>IF(M2015="IBIRAPITANGA FASE 3",IF(O2015="Atraso",L2015,L2015/(1+$I$2)^P2015),IF(O2015="Atraso",L2015,L2015/(1+$I$1)^P2015))</f>
        <v/>
      </c>
      <c r="R2015">
        <f>IF(O2015="Atraso",$K$3-G2015,0)</f>
        <v/>
      </c>
      <c r="S2015">
        <f>IF(R2015&lt;=15,"Até 15",IF(R2015&lt;=30,"Entre 15 e 30",IF(R2015&lt;=60,"Entre 30 e 60",IF(R2015&lt;=90,"Entre 60 e 90",IF(R2015&lt;=120,"Entre 90 e 120",IF(R2015&lt;=150,"Entre 120 e 150",IF(R2015&lt;=180,"Entre 150 e 180","Superior a 180")))))))</f>
        <v/>
      </c>
    </row>
    <row r="2016">
      <c r="A2016" t="inlineStr">
        <is>
          <t>Q08L05</t>
        </is>
      </c>
      <c r="B2016" t="inlineStr">
        <is>
          <t>GERLANE DE SOUZA GONCALVES</t>
        </is>
      </c>
      <c r="C2016" t="n">
        <v>1</v>
      </c>
      <c r="D2016" t="inlineStr">
        <is>
          <t>IPCA</t>
        </is>
      </c>
      <c r="E2016" t="n">
        <v>0.009488792934583046</v>
      </c>
      <c r="F2016" t="inlineStr">
        <is>
          <t>MENSAL</t>
        </is>
      </c>
      <c r="G2016" t="n">
        <v>45534</v>
      </c>
      <c r="H2016" t="n">
        <v>45534</v>
      </c>
      <c r="I2016" t="n">
        <v>49</v>
      </c>
      <c r="J2016" t="inlineStr">
        <is>
          <t>CARTEIRA</t>
        </is>
      </c>
      <c r="K2016" t="inlineStr">
        <is>
          <t>CONTRATO</t>
        </is>
      </c>
      <c r="L2016" t="n">
        <v>2447.13</v>
      </c>
      <c r="M2016" t="inlineStr">
        <is>
          <t>IBIRAPITANGA FASE 3</t>
        </is>
      </c>
      <c r="N2016" s="142">
        <f>DATE(YEAR(G2016),MONTH(G2016),1)</f>
        <v/>
      </c>
      <c r="O2016" s="132">
        <f>IF(G2016&gt;$K$3,"Futuro","Atraso")</f>
        <v/>
      </c>
      <c r="P2016">
        <f>12*(YEAR(G2016)-YEAR($K$3))+(MONTH(G2016)-MONTH($K$3))</f>
        <v/>
      </c>
      <c r="Q2016" s="366">
        <f>IF(M2016="IBIRAPITANGA FASE 3",IF(O2016="Atraso",L2016,L2016/(1+$I$2)^P2016),IF(O2016="Atraso",L2016,L2016/(1+$I$1)^P2016))</f>
        <v/>
      </c>
      <c r="R2016">
        <f>IF(O2016="Atraso",$K$3-G2016,0)</f>
        <v/>
      </c>
      <c r="S2016">
        <f>IF(R2016&lt;=15,"Até 15",IF(R2016&lt;=30,"Entre 15 e 30",IF(R2016&lt;=60,"Entre 30 e 60",IF(R2016&lt;=90,"Entre 60 e 90",IF(R2016&lt;=120,"Entre 90 e 120",IF(R2016&lt;=150,"Entre 120 e 150",IF(R2016&lt;=180,"Entre 150 e 180","Superior a 180")))))))</f>
        <v/>
      </c>
    </row>
    <row r="2017">
      <c r="A2017" t="inlineStr">
        <is>
          <t>Q08L05</t>
        </is>
      </c>
      <c r="B2017" t="inlineStr">
        <is>
          <t>GERLANE DE SOUZA GONCALVES</t>
        </is>
      </c>
      <c r="C2017" t="n">
        <v>1</v>
      </c>
      <c r="D2017" t="inlineStr">
        <is>
          <t>IPCA</t>
        </is>
      </c>
      <c r="E2017" t="n">
        <v>0.009488792934583046</v>
      </c>
      <c r="F2017" t="inlineStr">
        <is>
          <t>MENSAL</t>
        </is>
      </c>
      <c r="G2017" t="n">
        <v>45565</v>
      </c>
      <c r="H2017" t="n">
        <v>45565</v>
      </c>
      <c r="I2017" t="n">
        <v>50</v>
      </c>
      <c r="J2017" t="inlineStr">
        <is>
          <t>CARTEIRA</t>
        </is>
      </c>
      <c r="K2017" t="inlineStr">
        <is>
          <t>CONTRATO</t>
        </is>
      </c>
      <c r="L2017" t="n">
        <v>2447.13</v>
      </c>
      <c r="M2017" t="inlineStr">
        <is>
          <t>IBIRAPITANGA FASE 3</t>
        </is>
      </c>
      <c r="N2017" s="142">
        <f>DATE(YEAR(G2017),MONTH(G2017),1)</f>
        <v/>
      </c>
      <c r="O2017" s="132">
        <f>IF(G2017&gt;$K$3,"Futuro","Atraso")</f>
        <v/>
      </c>
      <c r="P2017">
        <f>12*(YEAR(G2017)-YEAR($K$3))+(MONTH(G2017)-MONTH($K$3))</f>
        <v/>
      </c>
      <c r="Q2017" s="366">
        <f>IF(M2017="IBIRAPITANGA FASE 3",IF(O2017="Atraso",L2017,L2017/(1+$I$2)^P2017),IF(O2017="Atraso",L2017,L2017/(1+$I$1)^P2017))</f>
        <v/>
      </c>
      <c r="R2017">
        <f>IF(O2017="Atraso",$K$3-G2017,0)</f>
        <v/>
      </c>
      <c r="S2017">
        <f>IF(R2017&lt;=15,"Até 15",IF(R2017&lt;=30,"Entre 15 e 30",IF(R2017&lt;=60,"Entre 30 e 60",IF(R2017&lt;=90,"Entre 60 e 90",IF(R2017&lt;=120,"Entre 90 e 120",IF(R2017&lt;=150,"Entre 120 e 150",IF(R2017&lt;=180,"Entre 150 e 180","Superior a 180")))))))</f>
        <v/>
      </c>
    </row>
    <row r="2018">
      <c r="A2018" t="inlineStr">
        <is>
          <t>Q08L05</t>
        </is>
      </c>
      <c r="B2018" t="inlineStr">
        <is>
          <t>GERLANE DE SOUZA GONCALVES</t>
        </is>
      </c>
      <c r="C2018" t="n">
        <v>1</v>
      </c>
      <c r="D2018" t="inlineStr">
        <is>
          <t>IPCA</t>
        </is>
      </c>
      <c r="E2018" t="n">
        <v>0.009488792934583046</v>
      </c>
      <c r="F2018" t="inlineStr">
        <is>
          <t>MENSAL</t>
        </is>
      </c>
      <c r="G2018" t="n">
        <v>45595</v>
      </c>
      <c r="H2018" t="n">
        <v>45595</v>
      </c>
      <c r="I2018" t="n">
        <v>51</v>
      </c>
      <c r="J2018" t="inlineStr">
        <is>
          <t>CARTEIRA</t>
        </is>
      </c>
      <c r="K2018" t="inlineStr">
        <is>
          <t>CONTRATO</t>
        </is>
      </c>
      <c r="L2018" t="n">
        <v>2447.13</v>
      </c>
      <c r="M2018" t="inlineStr">
        <is>
          <t>IBIRAPITANGA FASE 3</t>
        </is>
      </c>
      <c r="N2018" s="142">
        <f>DATE(YEAR(G2018),MONTH(G2018),1)</f>
        <v/>
      </c>
      <c r="O2018" s="132">
        <f>IF(G2018&gt;$K$3,"Futuro","Atraso")</f>
        <v/>
      </c>
      <c r="P2018">
        <f>12*(YEAR(G2018)-YEAR($K$3))+(MONTH(G2018)-MONTH($K$3))</f>
        <v/>
      </c>
      <c r="Q2018" s="366">
        <f>IF(M2018="IBIRAPITANGA FASE 3",IF(O2018="Atraso",L2018,L2018/(1+$I$2)^P2018),IF(O2018="Atraso",L2018,L2018/(1+$I$1)^P2018))</f>
        <v/>
      </c>
      <c r="R2018">
        <f>IF(O2018="Atraso",$K$3-G2018,0)</f>
        <v/>
      </c>
      <c r="S2018">
        <f>IF(R2018&lt;=15,"Até 15",IF(R2018&lt;=30,"Entre 15 e 30",IF(R2018&lt;=60,"Entre 30 e 60",IF(R2018&lt;=90,"Entre 60 e 90",IF(R2018&lt;=120,"Entre 90 e 120",IF(R2018&lt;=150,"Entre 120 e 150",IF(R2018&lt;=180,"Entre 150 e 180","Superior a 180")))))))</f>
        <v/>
      </c>
    </row>
    <row r="2019">
      <c r="A2019" t="inlineStr">
        <is>
          <t>Q08L05</t>
        </is>
      </c>
      <c r="B2019" t="inlineStr">
        <is>
          <t>GERLANE DE SOUZA GONCALVES</t>
        </is>
      </c>
      <c r="C2019" t="n">
        <v>1</v>
      </c>
      <c r="D2019" t="inlineStr">
        <is>
          <t>IPCA</t>
        </is>
      </c>
      <c r="E2019" t="n">
        <v>0.009488792934583046</v>
      </c>
      <c r="F2019" t="inlineStr">
        <is>
          <t>MENSAL</t>
        </is>
      </c>
      <c r="G2019" t="n">
        <v>45626</v>
      </c>
      <c r="H2019" t="n">
        <v>45626</v>
      </c>
      <c r="I2019" t="n">
        <v>52</v>
      </c>
      <c r="J2019" t="inlineStr">
        <is>
          <t>CARTEIRA</t>
        </is>
      </c>
      <c r="K2019" t="inlineStr">
        <is>
          <t>CONTRATO</t>
        </is>
      </c>
      <c r="L2019" t="n">
        <v>2447.13</v>
      </c>
      <c r="M2019" t="inlineStr">
        <is>
          <t>IBIRAPITANGA FASE 3</t>
        </is>
      </c>
      <c r="N2019" s="142">
        <f>DATE(YEAR(G2019),MONTH(G2019),1)</f>
        <v/>
      </c>
      <c r="O2019" s="132">
        <f>IF(G2019&gt;$K$3,"Futuro","Atraso")</f>
        <v/>
      </c>
      <c r="P2019">
        <f>12*(YEAR(G2019)-YEAR($K$3))+(MONTH(G2019)-MONTH($K$3))</f>
        <v/>
      </c>
      <c r="Q2019" s="366">
        <f>IF(M2019="IBIRAPITANGA FASE 3",IF(O2019="Atraso",L2019,L2019/(1+$I$2)^P2019),IF(O2019="Atraso",L2019,L2019/(1+$I$1)^P2019))</f>
        <v/>
      </c>
      <c r="R2019">
        <f>IF(O2019="Atraso",$K$3-G2019,0)</f>
        <v/>
      </c>
      <c r="S2019">
        <f>IF(R2019&lt;=15,"Até 15",IF(R2019&lt;=30,"Entre 15 e 30",IF(R2019&lt;=60,"Entre 30 e 60",IF(R2019&lt;=90,"Entre 60 e 90",IF(R2019&lt;=120,"Entre 90 e 120",IF(R2019&lt;=150,"Entre 120 e 150",IF(R2019&lt;=180,"Entre 150 e 180","Superior a 180")))))))</f>
        <v/>
      </c>
    </row>
    <row r="2020">
      <c r="A2020" t="inlineStr">
        <is>
          <t>Q08L05</t>
        </is>
      </c>
      <c r="B2020" t="inlineStr">
        <is>
          <t>GERLANE DE SOUZA GONCALVES</t>
        </is>
      </c>
      <c r="C2020" t="n">
        <v>1</v>
      </c>
      <c r="D2020" t="inlineStr">
        <is>
          <t>IPCA</t>
        </is>
      </c>
      <c r="E2020" t="n">
        <v>0.009488792934583046</v>
      </c>
      <c r="F2020" t="inlineStr">
        <is>
          <t>MENSAL</t>
        </is>
      </c>
      <c r="G2020" t="n">
        <v>45656</v>
      </c>
      <c r="H2020" t="n">
        <v>45656</v>
      </c>
      <c r="I2020" t="n">
        <v>53</v>
      </c>
      <c r="J2020" t="inlineStr">
        <is>
          <t>CARTEIRA</t>
        </is>
      </c>
      <c r="K2020" t="inlineStr">
        <is>
          <t>CONTRATO</t>
        </is>
      </c>
      <c r="L2020" t="n">
        <v>2447.13</v>
      </c>
      <c r="M2020" t="inlineStr">
        <is>
          <t>IBIRAPITANGA FASE 3</t>
        </is>
      </c>
      <c r="N2020" s="142">
        <f>DATE(YEAR(G2020),MONTH(G2020),1)</f>
        <v/>
      </c>
      <c r="O2020" s="132">
        <f>IF(G2020&gt;$K$3,"Futuro","Atraso")</f>
        <v/>
      </c>
      <c r="P2020">
        <f>12*(YEAR(G2020)-YEAR($K$3))+(MONTH(G2020)-MONTH($K$3))</f>
        <v/>
      </c>
      <c r="Q2020" s="366">
        <f>IF(M2020="IBIRAPITANGA FASE 3",IF(O2020="Atraso",L2020,L2020/(1+$I$2)^P2020),IF(O2020="Atraso",L2020,L2020/(1+$I$1)^P2020))</f>
        <v/>
      </c>
      <c r="R2020">
        <f>IF(O2020="Atraso",$K$3-G2020,0)</f>
        <v/>
      </c>
      <c r="S2020">
        <f>IF(R2020&lt;=15,"Até 15",IF(R2020&lt;=30,"Entre 15 e 30",IF(R2020&lt;=60,"Entre 30 e 60",IF(R2020&lt;=90,"Entre 60 e 90",IF(R2020&lt;=120,"Entre 90 e 120",IF(R2020&lt;=150,"Entre 120 e 150",IF(R2020&lt;=180,"Entre 150 e 180","Superior a 180")))))))</f>
        <v/>
      </c>
    </row>
    <row r="2021">
      <c r="A2021" t="inlineStr">
        <is>
          <t>Q08L05</t>
        </is>
      </c>
      <c r="B2021" t="inlineStr">
        <is>
          <t>GERLANE DE SOUZA GONCALVES</t>
        </is>
      </c>
      <c r="C2021" t="n">
        <v>1</v>
      </c>
      <c r="D2021" t="inlineStr">
        <is>
          <t>IPCA</t>
        </is>
      </c>
      <c r="E2021" t="n">
        <v>0.009488792934583046</v>
      </c>
      <c r="F2021" t="inlineStr">
        <is>
          <t>MENSAL</t>
        </is>
      </c>
      <c r="G2021" t="n">
        <v>45687</v>
      </c>
      <c r="H2021" t="n">
        <v>45687</v>
      </c>
      <c r="I2021" t="n">
        <v>54</v>
      </c>
      <c r="J2021" t="inlineStr">
        <is>
          <t>CARTEIRA</t>
        </is>
      </c>
      <c r="K2021" t="inlineStr">
        <is>
          <t>CONTRATO</t>
        </is>
      </c>
      <c r="L2021" t="n">
        <v>2447.13</v>
      </c>
      <c r="M2021" t="inlineStr">
        <is>
          <t>IBIRAPITANGA FASE 3</t>
        </is>
      </c>
      <c r="N2021" s="142">
        <f>DATE(YEAR(G2021),MONTH(G2021),1)</f>
        <v/>
      </c>
      <c r="O2021" s="132">
        <f>IF(G2021&gt;$K$3,"Futuro","Atraso")</f>
        <v/>
      </c>
      <c r="P2021">
        <f>12*(YEAR(G2021)-YEAR($K$3))+(MONTH(G2021)-MONTH($K$3))</f>
        <v/>
      </c>
      <c r="Q2021" s="366">
        <f>IF(M2021="IBIRAPITANGA FASE 3",IF(O2021="Atraso",L2021,L2021/(1+$I$2)^P2021),IF(O2021="Atraso",L2021,L2021/(1+$I$1)^P2021))</f>
        <v/>
      </c>
      <c r="R2021">
        <f>IF(O2021="Atraso",$K$3-G2021,0)</f>
        <v/>
      </c>
      <c r="S2021">
        <f>IF(R2021&lt;=15,"Até 15",IF(R2021&lt;=30,"Entre 15 e 30",IF(R2021&lt;=60,"Entre 30 e 60",IF(R2021&lt;=90,"Entre 60 e 90",IF(R2021&lt;=120,"Entre 90 e 120",IF(R2021&lt;=150,"Entre 120 e 150",IF(R2021&lt;=180,"Entre 150 e 180","Superior a 180")))))))</f>
        <v/>
      </c>
    </row>
    <row r="2022">
      <c r="A2022" t="inlineStr">
        <is>
          <t>Q08L05</t>
        </is>
      </c>
      <c r="B2022" t="inlineStr">
        <is>
          <t>GERLANE DE SOUZA GONCALVES</t>
        </is>
      </c>
      <c r="C2022" t="n">
        <v>1</v>
      </c>
      <c r="D2022" t="inlineStr">
        <is>
          <t>IPCA</t>
        </is>
      </c>
      <c r="E2022" t="n">
        <v>0.009488792934583046</v>
      </c>
      <c r="F2022" t="inlineStr">
        <is>
          <t>MENSAL</t>
        </is>
      </c>
      <c r="G2022" t="n">
        <v>45716</v>
      </c>
      <c r="H2022" t="n">
        <v>45716</v>
      </c>
      <c r="I2022" t="n">
        <v>55</v>
      </c>
      <c r="J2022" t="inlineStr">
        <is>
          <t>CARTEIRA</t>
        </is>
      </c>
      <c r="K2022" t="inlineStr">
        <is>
          <t>CONTRATO</t>
        </is>
      </c>
      <c r="L2022" t="n">
        <v>2447.13</v>
      </c>
      <c r="M2022" t="inlineStr">
        <is>
          <t>IBIRAPITANGA FASE 3</t>
        </is>
      </c>
      <c r="N2022" s="142">
        <f>DATE(YEAR(G2022),MONTH(G2022),1)</f>
        <v/>
      </c>
      <c r="O2022" s="132">
        <f>IF(G2022&gt;$K$3,"Futuro","Atraso")</f>
        <v/>
      </c>
      <c r="P2022">
        <f>12*(YEAR(G2022)-YEAR($K$3))+(MONTH(G2022)-MONTH($K$3))</f>
        <v/>
      </c>
      <c r="Q2022" s="366">
        <f>IF(M2022="IBIRAPITANGA FASE 3",IF(O2022="Atraso",L2022,L2022/(1+$I$2)^P2022),IF(O2022="Atraso",L2022,L2022/(1+$I$1)^P2022))</f>
        <v/>
      </c>
      <c r="R2022">
        <f>IF(O2022="Atraso",$K$3-G2022,0)</f>
        <v/>
      </c>
      <c r="S2022">
        <f>IF(R2022&lt;=15,"Até 15",IF(R2022&lt;=30,"Entre 15 e 30",IF(R2022&lt;=60,"Entre 30 e 60",IF(R2022&lt;=90,"Entre 60 e 90",IF(R2022&lt;=120,"Entre 90 e 120",IF(R2022&lt;=150,"Entre 120 e 150",IF(R2022&lt;=180,"Entre 150 e 180","Superior a 180")))))))</f>
        <v/>
      </c>
    </row>
    <row r="2023">
      <c r="A2023" t="inlineStr">
        <is>
          <t>Q08L05</t>
        </is>
      </c>
      <c r="B2023" t="inlineStr">
        <is>
          <t>GERLANE DE SOUZA GONCALVES</t>
        </is>
      </c>
      <c r="C2023" t="n">
        <v>1</v>
      </c>
      <c r="D2023" t="inlineStr">
        <is>
          <t>IPCA</t>
        </is>
      </c>
      <c r="E2023" t="n">
        <v>0.009488792934583046</v>
      </c>
      <c r="F2023" t="inlineStr">
        <is>
          <t>MENSAL</t>
        </is>
      </c>
      <c r="G2023" t="n">
        <v>45746</v>
      </c>
      <c r="H2023" t="n">
        <v>45746</v>
      </c>
      <c r="I2023" t="n">
        <v>56</v>
      </c>
      <c r="J2023" t="inlineStr">
        <is>
          <t>CARTEIRA</t>
        </is>
      </c>
      <c r="K2023" t="inlineStr">
        <is>
          <t>CONTRATO</t>
        </is>
      </c>
      <c r="L2023" t="n">
        <v>2447.13</v>
      </c>
      <c r="M2023" t="inlineStr">
        <is>
          <t>IBIRAPITANGA FASE 3</t>
        </is>
      </c>
      <c r="N2023" s="142">
        <f>DATE(YEAR(G2023),MONTH(G2023),1)</f>
        <v/>
      </c>
      <c r="O2023" s="132">
        <f>IF(G2023&gt;$K$3,"Futuro","Atraso")</f>
        <v/>
      </c>
      <c r="P2023">
        <f>12*(YEAR(G2023)-YEAR($K$3))+(MONTH(G2023)-MONTH($K$3))</f>
        <v/>
      </c>
      <c r="Q2023" s="366">
        <f>IF(M2023="IBIRAPITANGA FASE 3",IF(O2023="Atraso",L2023,L2023/(1+$I$2)^P2023),IF(O2023="Atraso",L2023,L2023/(1+$I$1)^P2023))</f>
        <v/>
      </c>
      <c r="R2023">
        <f>IF(O2023="Atraso",$K$3-G2023,0)</f>
        <v/>
      </c>
      <c r="S2023">
        <f>IF(R2023&lt;=15,"Até 15",IF(R2023&lt;=30,"Entre 15 e 30",IF(R2023&lt;=60,"Entre 30 e 60",IF(R2023&lt;=90,"Entre 60 e 90",IF(R2023&lt;=120,"Entre 90 e 120",IF(R2023&lt;=150,"Entre 120 e 150",IF(R2023&lt;=180,"Entre 150 e 180","Superior a 180")))))))</f>
        <v/>
      </c>
    </row>
    <row r="2024">
      <c r="A2024" t="inlineStr">
        <is>
          <t>Q08L05</t>
        </is>
      </c>
      <c r="B2024" t="inlineStr">
        <is>
          <t>GERLANE DE SOUZA GONCALVES</t>
        </is>
      </c>
      <c r="C2024" t="n">
        <v>1</v>
      </c>
      <c r="D2024" t="inlineStr">
        <is>
          <t>IPCA</t>
        </is>
      </c>
      <c r="E2024" t="n">
        <v>0.009488792934583046</v>
      </c>
      <c r="F2024" t="inlineStr">
        <is>
          <t>MENSAL</t>
        </is>
      </c>
      <c r="G2024" t="n">
        <v>45777</v>
      </c>
      <c r="H2024" t="n">
        <v>45777</v>
      </c>
      <c r="I2024" t="n">
        <v>57</v>
      </c>
      <c r="J2024" t="inlineStr">
        <is>
          <t>CARTEIRA</t>
        </is>
      </c>
      <c r="K2024" t="inlineStr">
        <is>
          <t>CONTRATO</t>
        </is>
      </c>
      <c r="L2024" t="n">
        <v>2447.13</v>
      </c>
      <c r="M2024" t="inlineStr">
        <is>
          <t>IBIRAPITANGA FASE 3</t>
        </is>
      </c>
      <c r="N2024" s="142">
        <f>DATE(YEAR(G2024),MONTH(G2024),1)</f>
        <v/>
      </c>
      <c r="O2024" s="132">
        <f>IF(G2024&gt;$K$3,"Futuro","Atraso")</f>
        <v/>
      </c>
      <c r="P2024">
        <f>12*(YEAR(G2024)-YEAR($K$3))+(MONTH(G2024)-MONTH($K$3))</f>
        <v/>
      </c>
      <c r="Q2024" s="366">
        <f>IF(M2024="IBIRAPITANGA FASE 3",IF(O2024="Atraso",L2024,L2024/(1+$I$2)^P2024),IF(O2024="Atraso",L2024,L2024/(1+$I$1)^P2024))</f>
        <v/>
      </c>
      <c r="R2024">
        <f>IF(O2024="Atraso",$K$3-G2024,0)</f>
        <v/>
      </c>
      <c r="S2024">
        <f>IF(R2024&lt;=15,"Até 15",IF(R2024&lt;=30,"Entre 15 e 30",IF(R2024&lt;=60,"Entre 30 e 60",IF(R2024&lt;=90,"Entre 60 e 90",IF(R2024&lt;=120,"Entre 90 e 120",IF(R2024&lt;=150,"Entre 120 e 150",IF(R2024&lt;=180,"Entre 150 e 180","Superior a 180")))))))</f>
        <v/>
      </c>
    </row>
    <row r="2025">
      <c r="A2025" t="inlineStr">
        <is>
          <t>Q08L05</t>
        </is>
      </c>
      <c r="B2025" t="inlineStr">
        <is>
          <t>GERLANE DE SOUZA GONCALVES</t>
        </is>
      </c>
      <c r="C2025" t="n">
        <v>1</v>
      </c>
      <c r="D2025" t="inlineStr">
        <is>
          <t>IPCA</t>
        </is>
      </c>
      <c r="E2025" t="n">
        <v>0.009488792934583046</v>
      </c>
      <c r="F2025" t="inlineStr">
        <is>
          <t>MENSAL</t>
        </is>
      </c>
      <c r="G2025" t="n">
        <v>45807</v>
      </c>
      <c r="H2025" t="n">
        <v>45807</v>
      </c>
      <c r="I2025" t="n">
        <v>58</v>
      </c>
      <c r="J2025" t="inlineStr">
        <is>
          <t>CARTEIRA</t>
        </is>
      </c>
      <c r="K2025" t="inlineStr">
        <is>
          <t>CONTRATO</t>
        </is>
      </c>
      <c r="L2025" t="n">
        <v>2447.13</v>
      </c>
      <c r="M2025" t="inlineStr">
        <is>
          <t>IBIRAPITANGA FASE 3</t>
        </is>
      </c>
      <c r="N2025" s="142">
        <f>DATE(YEAR(G2025),MONTH(G2025),1)</f>
        <v/>
      </c>
      <c r="O2025" s="132">
        <f>IF(G2025&gt;$K$3,"Futuro","Atraso")</f>
        <v/>
      </c>
      <c r="P2025">
        <f>12*(YEAR(G2025)-YEAR($K$3))+(MONTH(G2025)-MONTH($K$3))</f>
        <v/>
      </c>
      <c r="Q2025" s="366">
        <f>IF(M2025="IBIRAPITANGA FASE 3",IF(O2025="Atraso",L2025,L2025/(1+$I$2)^P2025),IF(O2025="Atraso",L2025,L2025/(1+$I$1)^P2025))</f>
        <v/>
      </c>
      <c r="R2025">
        <f>IF(O2025="Atraso",$K$3-G2025,0)</f>
        <v/>
      </c>
      <c r="S2025">
        <f>IF(R2025&lt;=15,"Até 15",IF(R2025&lt;=30,"Entre 15 e 30",IF(R2025&lt;=60,"Entre 30 e 60",IF(R2025&lt;=90,"Entre 60 e 90",IF(R2025&lt;=120,"Entre 90 e 120",IF(R2025&lt;=150,"Entre 120 e 150",IF(R2025&lt;=180,"Entre 150 e 180","Superior a 180")))))))</f>
        <v/>
      </c>
    </row>
    <row r="2026">
      <c r="A2026" t="inlineStr">
        <is>
          <t>Q08L05</t>
        </is>
      </c>
      <c r="B2026" t="inlineStr">
        <is>
          <t>GERLANE DE SOUZA GONCALVES</t>
        </is>
      </c>
      <c r="C2026" t="n">
        <v>1</v>
      </c>
      <c r="D2026" t="inlineStr">
        <is>
          <t>IPCA</t>
        </is>
      </c>
      <c r="E2026" t="n">
        <v>0.009488792934583046</v>
      </c>
      <c r="F2026" t="inlineStr">
        <is>
          <t>MENSAL</t>
        </is>
      </c>
      <c r="G2026" t="n">
        <v>45838</v>
      </c>
      <c r="H2026" t="n">
        <v>45838</v>
      </c>
      <c r="I2026" t="n">
        <v>59</v>
      </c>
      <c r="J2026" t="inlineStr">
        <is>
          <t>CARTEIRA</t>
        </is>
      </c>
      <c r="K2026" t="inlineStr">
        <is>
          <t>CONTRATO</t>
        </is>
      </c>
      <c r="L2026" t="n">
        <v>2447.13</v>
      </c>
      <c r="M2026" t="inlineStr">
        <is>
          <t>IBIRAPITANGA FASE 3</t>
        </is>
      </c>
      <c r="N2026" s="142">
        <f>DATE(YEAR(G2026),MONTH(G2026),1)</f>
        <v/>
      </c>
      <c r="O2026" s="132">
        <f>IF(G2026&gt;$K$3,"Futuro","Atraso")</f>
        <v/>
      </c>
      <c r="P2026">
        <f>12*(YEAR(G2026)-YEAR($K$3))+(MONTH(G2026)-MONTH($K$3))</f>
        <v/>
      </c>
      <c r="Q2026" s="366">
        <f>IF(M2026="IBIRAPITANGA FASE 3",IF(O2026="Atraso",L2026,L2026/(1+$I$2)^P2026),IF(O2026="Atraso",L2026,L2026/(1+$I$1)^P2026))</f>
        <v/>
      </c>
      <c r="R2026">
        <f>IF(O2026="Atraso",$K$3-G2026,0)</f>
        <v/>
      </c>
      <c r="S2026">
        <f>IF(R2026&lt;=15,"Até 15",IF(R2026&lt;=30,"Entre 15 e 30",IF(R2026&lt;=60,"Entre 30 e 60",IF(R2026&lt;=90,"Entre 60 e 90",IF(R2026&lt;=120,"Entre 90 e 120",IF(R2026&lt;=150,"Entre 120 e 150",IF(R2026&lt;=180,"Entre 150 e 180","Superior a 180")))))))</f>
        <v/>
      </c>
    </row>
    <row r="2027">
      <c r="A2027" t="inlineStr">
        <is>
          <t>Q08L05</t>
        </is>
      </c>
      <c r="B2027" t="inlineStr">
        <is>
          <t>GERLANE DE SOUZA GONCALVES</t>
        </is>
      </c>
      <c r="C2027" t="n">
        <v>1</v>
      </c>
      <c r="D2027" t="inlineStr">
        <is>
          <t>IPCA</t>
        </is>
      </c>
      <c r="E2027" t="n">
        <v>0.009488792934583046</v>
      </c>
      <c r="F2027" t="inlineStr">
        <is>
          <t>MENSAL</t>
        </is>
      </c>
      <c r="G2027" t="n">
        <v>45868</v>
      </c>
      <c r="H2027" t="n">
        <v>45868</v>
      </c>
      <c r="I2027" t="n">
        <v>60</v>
      </c>
      <c r="J2027" t="inlineStr">
        <is>
          <t>CARTEIRA</t>
        </is>
      </c>
      <c r="K2027" t="inlineStr">
        <is>
          <t>CONTRATO</t>
        </is>
      </c>
      <c r="L2027" t="n">
        <v>2447.13</v>
      </c>
      <c r="M2027" t="inlineStr">
        <is>
          <t>IBIRAPITANGA FASE 3</t>
        </is>
      </c>
      <c r="N2027" s="142">
        <f>DATE(YEAR(G2027),MONTH(G2027),1)</f>
        <v/>
      </c>
      <c r="O2027" s="132">
        <f>IF(G2027&gt;$K$3,"Futuro","Atraso")</f>
        <v/>
      </c>
      <c r="P2027">
        <f>12*(YEAR(G2027)-YEAR($K$3))+(MONTH(G2027)-MONTH($K$3))</f>
        <v/>
      </c>
      <c r="Q2027" s="366">
        <f>IF(M2027="IBIRAPITANGA FASE 3",IF(O2027="Atraso",L2027,L2027/(1+$I$2)^P2027),IF(O2027="Atraso",L2027,L2027/(1+$I$1)^P2027))</f>
        <v/>
      </c>
      <c r="R2027">
        <f>IF(O2027="Atraso",$K$3-G2027,0)</f>
        <v/>
      </c>
      <c r="S2027">
        <f>IF(R2027&lt;=15,"Até 15",IF(R2027&lt;=30,"Entre 15 e 30",IF(R2027&lt;=60,"Entre 30 e 60",IF(R2027&lt;=90,"Entre 60 e 90",IF(R2027&lt;=120,"Entre 90 e 120",IF(R2027&lt;=150,"Entre 120 e 150",IF(R2027&lt;=180,"Entre 150 e 180","Superior a 180")))))))</f>
        <v/>
      </c>
    </row>
    <row r="2028">
      <c r="A2028" t="inlineStr">
        <is>
          <t>Q08L05</t>
        </is>
      </c>
      <c r="B2028" t="inlineStr">
        <is>
          <t>GERLANE DE SOUZA GONCALVES</t>
        </is>
      </c>
      <c r="C2028" t="n">
        <v>1</v>
      </c>
      <c r="D2028" t="inlineStr">
        <is>
          <t>IPCA</t>
        </is>
      </c>
      <c r="E2028" t="n">
        <v>0.009488792934583046</v>
      </c>
      <c r="F2028" t="inlineStr">
        <is>
          <t>MENSAL</t>
        </is>
      </c>
      <c r="G2028" t="n">
        <v>45899</v>
      </c>
      <c r="H2028" t="n">
        <v>45899</v>
      </c>
      <c r="I2028" t="n">
        <v>61</v>
      </c>
      <c r="J2028" t="inlineStr">
        <is>
          <t>CARTEIRA</t>
        </is>
      </c>
      <c r="K2028" t="inlineStr">
        <is>
          <t>CONTRATO</t>
        </is>
      </c>
      <c r="L2028" t="n">
        <v>2447.13</v>
      </c>
      <c r="M2028" t="inlineStr">
        <is>
          <t>IBIRAPITANGA FASE 3</t>
        </is>
      </c>
      <c r="N2028" s="142">
        <f>DATE(YEAR(G2028),MONTH(G2028),1)</f>
        <v/>
      </c>
      <c r="O2028" s="132">
        <f>IF(G2028&gt;$K$3,"Futuro","Atraso")</f>
        <v/>
      </c>
      <c r="P2028">
        <f>12*(YEAR(G2028)-YEAR($K$3))+(MONTH(G2028)-MONTH($K$3))</f>
        <v/>
      </c>
      <c r="Q2028" s="366">
        <f>IF(M2028="IBIRAPITANGA FASE 3",IF(O2028="Atraso",L2028,L2028/(1+$I$2)^P2028),IF(O2028="Atraso",L2028,L2028/(1+$I$1)^P2028))</f>
        <v/>
      </c>
      <c r="R2028">
        <f>IF(O2028="Atraso",$K$3-G2028,0)</f>
        <v/>
      </c>
      <c r="S2028">
        <f>IF(R2028&lt;=15,"Até 15",IF(R2028&lt;=30,"Entre 15 e 30",IF(R2028&lt;=60,"Entre 30 e 60",IF(R2028&lt;=90,"Entre 60 e 90",IF(R2028&lt;=120,"Entre 90 e 120",IF(R2028&lt;=150,"Entre 120 e 150",IF(R2028&lt;=180,"Entre 150 e 180","Superior a 180")))))))</f>
        <v/>
      </c>
    </row>
    <row r="2029">
      <c r="A2029" t="inlineStr">
        <is>
          <t>Q08L05</t>
        </is>
      </c>
      <c r="B2029" t="inlineStr">
        <is>
          <t>GERLANE DE SOUZA GONCALVES</t>
        </is>
      </c>
      <c r="C2029" t="n">
        <v>1</v>
      </c>
      <c r="D2029" t="inlineStr">
        <is>
          <t>IPCA</t>
        </is>
      </c>
      <c r="E2029" t="n">
        <v>0.009488792934583046</v>
      </c>
      <c r="F2029" t="inlineStr">
        <is>
          <t>MENSAL</t>
        </is>
      </c>
      <c r="G2029" t="n">
        <v>45930</v>
      </c>
      <c r="H2029" t="n">
        <v>45930</v>
      </c>
      <c r="I2029" t="n">
        <v>62</v>
      </c>
      <c r="J2029" t="inlineStr">
        <is>
          <t>CARTEIRA</t>
        </is>
      </c>
      <c r="K2029" t="inlineStr">
        <is>
          <t>CONTRATO</t>
        </is>
      </c>
      <c r="L2029" t="n">
        <v>2447.13</v>
      </c>
      <c r="M2029" t="inlineStr">
        <is>
          <t>IBIRAPITANGA FASE 3</t>
        </is>
      </c>
      <c r="N2029" s="142">
        <f>DATE(YEAR(G2029),MONTH(G2029),1)</f>
        <v/>
      </c>
      <c r="O2029" s="132">
        <f>IF(G2029&gt;$K$3,"Futuro","Atraso")</f>
        <v/>
      </c>
      <c r="P2029">
        <f>12*(YEAR(G2029)-YEAR($K$3))+(MONTH(G2029)-MONTH($K$3))</f>
        <v/>
      </c>
      <c r="Q2029" s="366">
        <f>IF(M2029="IBIRAPITANGA FASE 3",IF(O2029="Atraso",L2029,L2029/(1+$I$2)^P2029),IF(O2029="Atraso",L2029,L2029/(1+$I$1)^P2029))</f>
        <v/>
      </c>
      <c r="R2029">
        <f>IF(O2029="Atraso",$K$3-G2029,0)</f>
        <v/>
      </c>
      <c r="S2029">
        <f>IF(R2029&lt;=15,"Até 15",IF(R2029&lt;=30,"Entre 15 e 30",IF(R2029&lt;=60,"Entre 30 e 60",IF(R2029&lt;=90,"Entre 60 e 90",IF(R2029&lt;=120,"Entre 90 e 120",IF(R2029&lt;=150,"Entre 120 e 150",IF(R2029&lt;=180,"Entre 150 e 180","Superior a 180")))))))</f>
        <v/>
      </c>
    </row>
    <row r="2030">
      <c r="A2030" t="inlineStr">
        <is>
          <t>Q08L05</t>
        </is>
      </c>
      <c r="B2030" t="inlineStr">
        <is>
          <t>GERLANE DE SOUZA GONCALVES</t>
        </is>
      </c>
      <c r="C2030" t="n">
        <v>1</v>
      </c>
      <c r="D2030" t="inlineStr">
        <is>
          <t>IPCA</t>
        </is>
      </c>
      <c r="E2030" t="n">
        <v>0.009488792934583046</v>
      </c>
      <c r="F2030" t="inlineStr">
        <is>
          <t>MENSAL</t>
        </is>
      </c>
      <c r="G2030" t="n">
        <v>45960</v>
      </c>
      <c r="H2030" t="n">
        <v>45960</v>
      </c>
      <c r="I2030" t="n">
        <v>63</v>
      </c>
      <c r="J2030" t="inlineStr">
        <is>
          <t>CARTEIRA</t>
        </is>
      </c>
      <c r="K2030" t="inlineStr">
        <is>
          <t>CONTRATO</t>
        </is>
      </c>
      <c r="L2030" t="n">
        <v>2447.13</v>
      </c>
      <c r="M2030" t="inlineStr">
        <is>
          <t>IBIRAPITANGA FASE 3</t>
        </is>
      </c>
      <c r="N2030" s="142">
        <f>DATE(YEAR(G2030),MONTH(G2030),1)</f>
        <v/>
      </c>
      <c r="O2030" s="132">
        <f>IF(G2030&gt;$K$3,"Futuro","Atraso")</f>
        <v/>
      </c>
      <c r="P2030">
        <f>12*(YEAR(G2030)-YEAR($K$3))+(MONTH(G2030)-MONTH($K$3))</f>
        <v/>
      </c>
      <c r="Q2030" s="366">
        <f>IF(M2030="IBIRAPITANGA FASE 3",IF(O2030="Atraso",L2030,L2030/(1+$I$2)^P2030),IF(O2030="Atraso",L2030,L2030/(1+$I$1)^P2030))</f>
        <v/>
      </c>
      <c r="R2030">
        <f>IF(O2030="Atraso",$K$3-G2030,0)</f>
        <v/>
      </c>
      <c r="S2030">
        <f>IF(R2030&lt;=15,"Até 15",IF(R2030&lt;=30,"Entre 15 e 30",IF(R2030&lt;=60,"Entre 30 e 60",IF(R2030&lt;=90,"Entre 60 e 90",IF(R2030&lt;=120,"Entre 90 e 120",IF(R2030&lt;=150,"Entre 120 e 150",IF(R2030&lt;=180,"Entre 150 e 180","Superior a 180")))))))</f>
        <v/>
      </c>
    </row>
    <row r="2031">
      <c r="A2031" t="inlineStr">
        <is>
          <t>Q08L05</t>
        </is>
      </c>
      <c r="B2031" t="inlineStr">
        <is>
          <t>GERLANE DE SOUZA GONCALVES</t>
        </is>
      </c>
      <c r="C2031" t="n">
        <v>1</v>
      </c>
      <c r="D2031" t="inlineStr">
        <is>
          <t>IPCA</t>
        </is>
      </c>
      <c r="E2031" t="n">
        <v>0.009488792934583046</v>
      </c>
      <c r="F2031" t="inlineStr">
        <is>
          <t>MENSAL</t>
        </is>
      </c>
      <c r="G2031" t="n">
        <v>45991</v>
      </c>
      <c r="H2031" t="n">
        <v>45991</v>
      </c>
      <c r="I2031" t="n">
        <v>64</v>
      </c>
      <c r="J2031" t="inlineStr">
        <is>
          <t>CARTEIRA</t>
        </is>
      </c>
      <c r="K2031" t="inlineStr">
        <is>
          <t>CONTRATO</t>
        </is>
      </c>
      <c r="L2031" t="n">
        <v>2447.13</v>
      </c>
      <c r="M2031" t="inlineStr">
        <is>
          <t>IBIRAPITANGA FASE 3</t>
        </is>
      </c>
      <c r="N2031" s="142">
        <f>DATE(YEAR(G2031),MONTH(G2031),1)</f>
        <v/>
      </c>
      <c r="O2031" s="132">
        <f>IF(G2031&gt;$K$3,"Futuro","Atraso")</f>
        <v/>
      </c>
      <c r="P2031">
        <f>12*(YEAR(G2031)-YEAR($K$3))+(MONTH(G2031)-MONTH($K$3))</f>
        <v/>
      </c>
      <c r="Q2031" s="366">
        <f>IF(M2031="IBIRAPITANGA FASE 3",IF(O2031="Atraso",L2031,L2031/(1+$I$2)^P2031),IF(O2031="Atraso",L2031,L2031/(1+$I$1)^P2031))</f>
        <v/>
      </c>
      <c r="R2031">
        <f>IF(O2031="Atraso",$K$3-G2031,0)</f>
        <v/>
      </c>
      <c r="S2031">
        <f>IF(R2031&lt;=15,"Até 15",IF(R2031&lt;=30,"Entre 15 e 30",IF(R2031&lt;=60,"Entre 30 e 60",IF(R2031&lt;=90,"Entre 60 e 90",IF(R2031&lt;=120,"Entre 90 e 120",IF(R2031&lt;=150,"Entre 120 e 150",IF(R2031&lt;=180,"Entre 150 e 180","Superior a 180")))))))</f>
        <v/>
      </c>
    </row>
    <row r="2032">
      <c r="A2032" t="inlineStr">
        <is>
          <t>Q08L05</t>
        </is>
      </c>
      <c r="B2032" t="inlineStr">
        <is>
          <t>GERLANE DE SOUZA GONCALVES</t>
        </is>
      </c>
      <c r="C2032" t="n">
        <v>1</v>
      </c>
      <c r="D2032" t="inlineStr">
        <is>
          <t>IPCA</t>
        </is>
      </c>
      <c r="E2032" t="n">
        <v>0.009488792934583046</v>
      </c>
      <c r="F2032" t="inlineStr">
        <is>
          <t>MENSAL</t>
        </is>
      </c>
      <c r="G2032" t="n">
        <v>46021</v>
      </c>
      <c r="H2032" t="n">
        <v>46021</v>
      </c>
      <c r="I2032" t="n">
        <v>65</v>
      </c>
      <c r="J2032" t="inlineStr">
        <is>
          <t>CARTEIRA</t>
        </is>
      </c>
      <c r="K2032" t="inlineStr">
        <is>
          <t>CONTRATO</t>
        </is>
      </c>
      <c r="L2032" t="n">
        <v>2447.13</v>
      </c>
      <c r="M2032" t="inlineStr">
        <is>
          <t>IBIRAPITANGA FASE 3</t>
        </is>
      </c>
      <c r="N2032" s="142">
        <f>DATE(YEAR(G2032),MONTH(G2032),1)</f>
        <v/>
      </c>
      <c r="O2032" s="132">
        <f>IF(G2032&gt;$K$3,"Futuro","Atraso")</f>
        <v/>
      </c>
      <c r="P2032">
        <f>12*(YEAR(G2032)-YEAR($K$3))+(MONTH(G2032)-MONTH($K$3))</f>
        <v/>
      </c>
      <c r="Q2032" s="366">
        <f>IF(M2032="IBIRAPITANGA FASE 3",IF(O2032="Atraso",L2032,L2032/(1+$I$2)^P2032),IF(O2032="Atraso",L2032,L2032/(1+$I$1)^P2032))</f>
        <v/>
      </c>
      <c r="R2032">
        <f>IF(O2032="Atraso",$K$3-G2032,0)</f>
        <v/>
      </c>
      <c r="S2032">
        <f>IF(R2032&lt;=15,"Até 15",IF(R2032&lt;=30,"Entre 15 e 30",IF(R2032&lt;=60,"Entre 30 e 60",IF(R2032&lt;=90,"Entre 60 e 90",IF(R2032&lt;=120,"Entre 90 e 120",IF(R2032&lt;=150,"Entre 120 e 150",IF(R2032&lt;=180,"Entre 150 e 180","Superior a 180")))))))</f>
        <v/>
      </c>
    </row>
    <row r="2033">
      <c r="A2033" t="inlineStr">
        <is>
          <t>Q08L05</t>
        </is>
      </c>
      <c r="B2033" t="inlineStr">
        <is>
          <t>GERLANE DE SOUZA GONCALVES</t>
        </is>
      </c>
      <c r="C2033" t="n">
        <v>1</v>
      </c>
      <c r="D2033" t="inlineStr">
        <is>
          <t>IPCA</t>
        </is>
      </c>
      <c r="E2033" t="n">
        <v>0.009488792934583046</v>
      </c>
      <c r="F2033" t="inlineStr">
        <is>
          <t>MENSAL</t>
        </is>
      </c>
      <c r="G2033" t="n">
        <v>46052</v>
      </c>
      <c r="H2033" t="n">
        <v>46052</v>
      </c>
      <c r="I2033" t="n">
        <v>66</v>
      </c>
      <c r="J2033" t="inlineStr">
        <is>
          <t>CARTEIRA</t>
        </is>
      </c>
      <c r="K2033" t="inlineStr">
        <is>
          <t>CONTRATO</t>
        </is>
      </c>
      <c r="L2033" t="n">
        <v>2447.13</v>
      </c>
      <c r="M2033" t="inlineStr">
        <is>
          <t>IBIRAPITANGA FASE 3</t>
        </is>
      </c>
      <c r="N2033" s="142">
        <f>DATE(YEAR(G2033),MONTH(G2033),1)</f>
        <v/>
      </c>
      <c r="O2033" s="132">
        <f>IF(G2033&gt;$K$3,"Futuro","Atraso")</f>
        <v/>
      </c>
      <c r="P2033">
        <f>12*(YEAR(G2033)-YEAR($K$3))+(MONTH(G2033)-MONTH($K$3))</f>
        <v/>
      </c>
      <c r="Q2033" s="366">
        <f>IF(M2033="IBIRAPITANGA FASE 3",IF(O2033="Atraso",L2033,L2033/(1+$I$2)^P2033),IF(O2033="Atraso",L2033,L2033/(1+$I$1)^P2033))</f>
        <v/>
      </c>
      <c r="R2033">
        <f>IF(O2033="Atraso",$K$3-G2033,0)</f>
        <v/>
      </c>
      <c r="S2033">
        <f>IF(R2033&lt;=15,"Até 15",IF(R2033&lt;=30,"Entre 15 e 30",IF(R2033&lt;=60,"Entre 30 e 60",IF(R2033&lt;=90,"Entre 60 e 90",IF(R2033&lt;=120,"Entre 90 e 120",IF(R2033&lt;=150,"Entre 120 e 150",IF(R2033&lt;=180,"Entre 150 e 180","Superior a 180")))))))</f>
        <v/>
      </c>
    </row>
    <row r="2034">
      <c r="A2034" t="inlineStr">
        <is>
          <t>Q08L05</t>
        </is>
      </c>
      <c r="B2034" t="inlineStr">
        <is>
          <t>GERLANE DE SOUZA GONCALVES</t>
        </is>
      </c>
      <c r="C2034" t="n">
        <v>1</v>
      </c>
      <c r="D2034" t="inlineStr">
        <is>
          <t>IPCA</t>
        </is>
      </c>
      <c r="E2034" t="n">
        <v>0.009488792934583046</v>
      </c>
      <c r="F2034" t="inlineStr">
        <is>
          <t>MENSAL</t>
        </is>
      </c>
      <c r="G2034" t="n">
        <v>46081</v>
      </c>
      <c r="H2034" t="n">
        <v>46081</v>
      </c>
      <c r="I2034" t="n">
        <v>67</v>
      </c>
      <c r="J2034" t="inlineStr">
        <is>
          <t>CARTEIRA</t>
        </is>
      </c>
      <c r="K2034" t="inlineStr">
        <is>
          <t>CONTRATO</t>
        </is>
      </c>
      <c r="L2034" t="n">
        <v>2447.13</v>
      </c>
      <c r="M2034" t="inlineStr">
        <is>
          <t>IBIRAPITANGA FASE 3</t>
        </is>
      </c>
      <c r="N2034" s="142">
        <f>DATE(YEAR(G2034),MONTH(G2034),1)</f>
        <v/>
      </c>
      <c r="O2034" s="132">
        <f>IF(G2034&gt;$K$3,"Futuro","Atraso")</f>
        <v/>
      </c>
      <c r="P2034">
        <f>12*(YEAR(G2034)-YEAR($K$3))+(MONTH(G2034)-MONTH($K$3))</f>
        <v/>
      </c>
      <c r="Q2034" s="366">
        <f>IF(M2034="IBIRAPITANGA FASE 3",IF(O2034="Atraso",L2034,L2034/(1+$I$2)^P2034),IF(O2034="Atraso",L2034,L2034/(1+$I$1)^P2034))</f>
        <v/>
      </c>
      <c r="R2034">
        <f>IF(O2034="Atraso",$K$3-G2034,0)</f>
        <v/>
      </c>
      <c r="S2034">
        <f>IF(R2034&lt;=15,"Até 15",IF(R2034&lt;=30,"Entre 15 e 30",IF(R2034&lt;=60,"Entre 30 e 60",IF(R2034&lt;=90,"Entre 60 e 90",IF(R2034&lt;=120,"Entre 90 e 120",IF(R2034&lt;=150,"Entre 120 e 150",IF(R2034&lt;=180,"Entre 150 e 180","Superior a 180")))))))</f>
        <v/>
      </c>
    </row>
    <row r="2035">
      <c r="A2035" t="inlineStr">
        <is>
          <t>Q08L05</t>
        </is>
      </c>
      <c r="B2035" t="inlineStr">
        <is>
          <t>GERLANE DE SOUZA GONCALVES</t>
        </is>
      </c>
      <c r="C2035" t="n">
        <v>1</v>
      </c>
      <c r="D2035" t="inlineStr">
        <is>
          <t>IPCA</t>
        </is>
      </c>
      <c r="E2035" t="n">
        <v>0.009488792934583046</v>
      </c>
      <c r="F2035" t="inlineStr">
        <is>
          <t>MENSAL</t>
        </is>
      </c>
      <c r="G2035" t="n">
        <v>46111</v>
      </c>
      <c r="H2035" t="n">
        <v>46111</v>
      </c>
      <c r="I2035" t="n">
        <v>68</v>
      </c>
      <c r="J2035" t="inlineStr">
        <is>
          <t>CARTEIRA</t>
        </is>
      </c>
      <c r="K2035" t="inlineStr">
        <is>
          <t>CONTRATO</t>
        </is>
      </c>
      <c r="L2035" t="n">
        <v>2447.13</v>
      </c>
      <c r="M2035" t="inlineStr">
        <is>
          <t>IBIRAPITANGA FASE 3</t>
        </is>
      </c>
      <c r="N2035" s="142">
        <f>DATE(YEAR(G2035),MONTH(G2035),1)</f>
        <v/>
      </c>
      <c r="O2035" s="132">
        <f>IF(G2035&gt;$K$3,"Futuro","Atraso")</f>
        <v/>
      </c>
      <c r="P2035">
        <f>12*(YEAR(G2035)-YEAR($K$3))+(MONTH(G2035)-MONTH($K$3))</f>
        <v/>
      </c>
      <c r="Q2035" s="366">
        <f>IF(M2035="IBIRAPITANGA FASE 3",IF(O2035="Atraso",L2035,L2035/(1+$I$2)^P2035),IF(O2035="Atraso",L2035,L2035/(1+$I$1)^P2035))</f>
        <v/>
      </c>
      <c r="R2035">
        <f>IF(O2035="Atraso",$K$3-G2035,0)</f>
        <v/>
      </c>
      <c r="S2035">
        <f>IF(R2035&lt;=15,"Até 15",IF(R2035&lt;=30,"Entre 15 e 30",IF(R2035&lt;=60,"Entre 30 e 60",IF(R2035&lt;=90,"Entre 60 e 90",IF(R2035&lt;=120,"Entre 90 e 120",IF(R2035&lt;=150,"Entre 120 e 150",IF(R2035&lt;=180,"Entre 150 e 180","Superior a 180")))))))</f>
        <v/>
      </c>
    </row>
    <row r="2036">
      <c r="A2036" t="inlineStr">
        <is>
          <t>Q08L05</t>
        </is>
      </c>
      <c r="B2036" t="inlineStr">
        <is>
          <t>GERLANE DE SOUZA GONCALVES</t>
        </is>
      </c>
      <c r="C2036" t="n">
        <v>1</v>
      </c>
      <c r="D2036" t="inlineStr">
        <is>
          <t>IPCA</t>
        </is>
      </c>
      <c r="E2036" t="n">
        <v>0.009488792934583046</v>
      </c>
      <c r="F2036" t="inlineStr">
        <is>
          <t>MENSAL</t>
        </is>
      </c>
      <c r="G2036" t="n">
        <v>46142</v>
      </c>
      <c r="H2036" t="n">
        <v>46142</v>
      </c>
      <c r="I2036" t="n">
        <v>69</v>
      </c>
      <c r="J2036" t="inlineStr">
        <is>
          <t>CARTEIRA</t>
        </is>
      </c>
      <c r="K2036" t="inlineStr">
        <is>
          <t>CONTRATO</t>
        </is>
      </c>
      <c r="L2036" t="n">
        <v>2447.13</v>
      </c>
      <c r="M2036" t="inlineStr">
        <is>
          <t>IBIRAPITANGA FASE 3</t>
        </is>
      </c>
      <c r="N2036" s="142">
        <f>DATE(YEAR(G2036),MONTH(G2036),1)</f>
        <v/>
      </c>
      <c r="O2036" s="132">
        <f>IF(G2036&gt;$K$3,"Futuro","Atraso")</f>
        <v/>
      </c>
      <c r="P2036">
        <f>12*(YEAR(G2036)-YEAR($K$3))+(MONTH(G2036)-MONTH($K$3))</f>
        <v/>
      </c>
      <c r="Q2036" s="366">
        <f>IF(M2036="IBIRAPITANGA FASE 3",IF(O2036="Atraso",L2036,L2036/(1+$I$2)^P2036),IF(O2036="Atraso",L2036,L2036/(1+$I$1)^P2036))</f>
        <v/>
      </c>
      <c r="R2036">
        <f>IF(O2036="Atraso",$K$3-G2036,0)</f>
        <v/>
      </c>
      <c r="S2036">
        <f>IF(R2036&lt;=15,"Até 15",IF(R2036&lt;=30,"Entre 15 e 30",IF(R2036&lt;=60,"Entre 30 e 60",IF(R2036&lt;=90,"Entre 60 e 90",IF(R2036&lt;=120,"Entre 90 e 120",IF(R2036&lt;=150,"Entre 120 e 150",IF(R2036&lt;=180,"Entre 150 e 180","Superior a 180")))))))</f>
        <v/>
      </c>
    </row>
    <row r="2037">
      <c r="A2037" t="inlineStr">
        <is>
          <t>Q08L05</t>
        </is>
      </c>
      <c r="B2037" t="inlineStr">
        <is>
          <t>GERLANE DE SOUZA GONCALVES</t>
        </is>
      </c>
      <c r="C2037" t="n">
        <v>1</v>
      </c>
      <c r="D2037" t="inlineStr">
        <is>
          <t>IPCA</t>
        </is>
      </c>
      <c r="E2037" t="n">
        <v>0.009488792934583046</v>
      </c>
      <c r="F2037" t="inlineStr">
        <is>
          <t>MENSAL</t>
        </is>
      </c>
      <c r="G2037" t="n">
        <v>46172</v>
      </c>
      <c r="H2037" t="n">
        <v>46172</v>
      </c>
      <c r="I2037" t="n">
        <v>70</v>
      </c>
      <c r="J2037" t="inlineStr">
        <is>
          <t>CARTEIRA</t>
        </is>
      </c>
      <c r="K2037" t="inlineStr">
        <is>
          <t>CONTRATO</t>
        </is>
      </c>
      <c r="L2037" t="n">
        <v>2447.13</v>
      </c>
      <c r="M2037" t="inlineStr">
        <is>
          <t>IBIRAPITANGA FASE 3</t>
        </is>
      </c>
      <c r="N2037" s="142">
        <f>DATE(YEAR(G2037),MONTH(G2037),1)</f>
        <v/>
      </c>
      <c r="O2037" s="132">
        <f>IF(G2037&gt;$K$3,"Futuro","Atraso")</f>
        <v/>
      </c>
      <c r="P2037">
        <f>12*(YEAR(G2037)-YEAR($K$3))+(MONTH(G2037)-MONTH($K$3))</f>
        <v/>
      </c>
      <c r="Q2037" s="366">
        <f>IF(M2037="IBIRAPITANGA FASE 3",IF(O2037="Atraso",L2037,L2037/(1+$I$2)^P2037),IF(O2037="Atraso",L2037,L2037/(1+$I$1)^P2037))</f>
        <v/>
      </c>
      <c r="R2037">
        <f>IF(O2037="Atraso",$K$3-G2037,0)</f>
        <v/>
      </c>
      <c r="S2037">
        <f>IF(R2037&lt;=15,"Até 15",IF(R2037&lt;=30,"Entre 15 e 30",IF(R2037&lt;=60,"Entre 30 e 60",IF(R2037&lt;=90,"Entre 60 e 90",IF(R2037&lt;=120,"Entre 90 e 120",IF(R2037&lt;=150,"Entre 120 e 150",IF(R2037&lt;=180,"Entre 150 e 180","Superior a 180")))))))</f>
        <v/>
      </c>
    </row>
    <row r="2038">
      <c r="A2038" t="inlineStr">
        <is>
          <t>Q08L05</t>
        </is>
      </c>
      <c r="B2038" t="inlineStr">
        <is>
          <t>GERLANE DE SOUZA GONCALVES</t>
        </is>
      </c>
      <c r="C2038" t="n">
        <v>1</v>
      </c>
      <c r="D2038" t="inlineStr">
        <is>
          <t>IPCA</t>
        </is>
      </c>
      <c r="E2038" t="n">
        <v>0.009488792934583046</v>
      </c>
      <c r="F2038" t="inlineStr">
        <is>
          <t>MENSAL</t>
        </is>
      </c>
      <c r="G2038" t="n">
        <v>46203</v>
      </c>
      <c r="H2038" t="n">
        <v>46203</v>
      </c>
      <c r="I2038" t="n">
        <v>71</v>
      </c>
      <c r="J2038" t="inlineStr">
        <is>
          <t>CARTEIRA</t>
        </is>
      </c>
      <c r="K2038" t="inlineStr">
        <is>
          <t>CONTRATO</t>
        </is>
      </c>
      <c r="L2038" t="n">
        <v>2447.13</v>
      </c>
      <c r="M2038" t="inlineStr">
        <is>
          <t>IBIRAPITANGA FASE 3</t>
        </is>
      </c>
      <c r="N2038" s="142">
        <f>DATE(YEAR(G2038),MONTH(G2038),1)</f>
        <v/>
      </c>
      <c r="O2038" s="132">
        <f>IF(G2038&gt;$K$3,"Futuro","Atraso")</f>
        <v/>
      </c>
      <c r="P2038">
        <f>12*(YEAR(G2038)-YEAR($K$3))+(MONTH(G2038)-MONTH($K$3))</f>
        <v/>
      </c>
      <c r="Q2038" s="366">
        <f>IF(M2038="IBIRAPITANGA FASE 3",IF(O2038="Atraso",L2038,L2038/(1+$I$2)^P2038),IF(O2038="Atraso",L2038,L2038/(1+$I$1)^P2038))</f>
        <v/>
      </c>
      <c r="R2038">
        <f>IF(O2038="Atraso",$K$3-G2038,0)</f>
        <v/>
      </c>
      <c r="S2038">
        <f>IF(R2038&lt;=15,"Até 15",IF(R2038&lt;=30,"Entre 15 e 30",IF(R2038&lt;=60,"Entre 30 e 60",IF(R2038&lt;=90,"Entre 60 e 90",IF(R2038&lt;=120,"Entre 90 e 120",IF(R2038&lt;=150,"Entre 120 e 150",IF(R2038&lt;=180,"Entre 150 e 180","Superior a 180")))))))</f>
        <v/>
      </c>
    </row>
    <row r="2039">
      <c r="A2039" t="inlineStr">
        <is>
          <t>Q08L05</t>
        </is>
      </c>
      <c r="B2039" t="inlineStr">
        <is>
          <t>GERLANE DE SOUZA GONCALVES</t>
        </is>
      </c>
      <c r="C2039" t="n">
        <v>1</v>
      </c>
      <c r="D2039" t="inlineStr">
        <is>
          <t>IPCA</t>
        </is>
      </c>
      <c r="E2039" t="n">
        <v>0.009488792934583046</v>
      </c>
      <c r="F2039" t="inlineStr">
        <is>
          <t>MENSAL</t>
        </is>
      </c>
      <c r="G2039" t="n">
        <v>46233</v>
      </c>
      <c r="H2039" t="n">
        <v>46233</v>
      </c>
      <c r="I2039" t="n">
        <v>72</v>
      </c>
      <c r="J2039" t="inlineStr">
        <is>
          <t>CARTEIRA</t>
        </is>
      </c>
      <c r="K2039" t="inlineStr">
        <is>
          <t>CONTRATO</t>
        </is>
      </c>
      <c r="L2039" t="n">
        <v>2447.13</v>
      </c>
      <c r="M2039" t="inlineStr">
        <is>
          <t>IBIRAPITANGA FASE 3</t>
        </is>
      </c>
      <c r="N2039" s="142">
        <f>DATE(YEAR(G2039),MONTH(G2039),1)</f>
        <v/>
      </c>
      <c r="O2039" s="132">
        <f>IF(G2039&gt;$K$3,"Futuro","Atraso")</f>
        <v/>
      </c>
      <c r="P2039">
        <f>12*(YEAR(G2039)-YEAR($K$3))+(MONTH(G2039)-MONTH($K$3))</f>
        <v/>
      </c>
      <c r="Q2039" s="366">
        <f>IF(M2039="IBIRAPITANGA FASE 3",IF(O2039="Atraso",L2039,L2039/(1+$I$2)^P2039),IF(O2039="Atraso",L2039,L2039/(1+$I$1)^P2039))</f>
        <v/>
      </c>
      <c r="R2039">
        <f>IF(O2039="Atraso",$K$3-G2039,0)</f>
        <v/>
      </c>
      <c r="S2039">
        <f>IF(R2039&lt;=15,"Até 15",IF(R2039&lt;=30,"Entre 15 e 30",IF(R2039&lt;=60,"Entre 30 e 60",IF(R2039&lt;=90,"Entre 60 e 90",IF(R2039&lt;=120,"Entre 90 e 120",IF(R2039&lt;=150,"Entre 120 e 150",IF(R2039&lt;=180,"Entre 150 e 180","Superior a 180")))))))</f>
        <v/>
      </c>
    </row>
    <row r="2040">
      <c r="A2040" t="inlineStr">
        <is>
          <t>Q08L08</t>
        </is>
      </c>
      <c r="B2040" t="inlineStr">
        <is>
          <t>RENATA DOS SANTOS PEREIRA</t>
        </is>
      </c>
      <c r="C2040" t="n">
        <v>1</v>
      </c>
      <c r="D2040" t="inlineStr">
        <is>
          <t>IPCA</t>
        </is>
      </c>
      <c r="E2040" t="n">
        <v>0.009488792934583046</v>
      </c>
      <c r="F2040" t="inlineStr">
        <is>
          <t>MENSAL</t>
        </is>
      </c>
      <c r="G2040" t="n">
        <v>45255</v>
      </c>
      <c r="H2040" t="n">
        <v>45255</v>
      </c>
      <c r="I2040" t="n">
        <v>69</v>
      </c>
      <c r="J2040" t="inlineStr">
        <is>
          <t>CARTEIRA</t>
        </is>
      </c>
      <c r="K2040" t="inlineStr">
        <is>
          <t>CONTRATO</t>
        </is>
      </c>
      <c r="L2040" t="n">
        <v>2477.77</v>
      </c>
      <c r="M2040" t="inlineStr">
        <is>
          <t>IBIRAPITANGA FASE 3</t>
        </is>
      </c>
      <c r="N2040" s="142">
        <f>DATE(YEAR(G2040),MONTH(G2040),1)</f>
        <v/>
      </c>
      <c r="O2040" s="132">
        <f>IF(G2040&gt;$K$3,"Futuro","Atraso")</f>
        <v/>
      </c>
      <c r="P2040">
        <f>12*(YEAR(G2040)-YEAR($K$3))+(MONTH(G2040)-MONTH($K$3))</f>
        <v/>
      </c>
      <c r="Q2040" s="366">
        <f>IF(M2040="IBIRAPITANGA FASE 3",IF(O2040="Atraso",L2040,L2040/(1+$I$2)^P2040),IF(O2040="Atraso",L2040,L2040/(1+$I$1)^P2040))</f>
        <v/>
      </c>
      <c r="R2040">
        <f>IF(O2040="Atraso",$K$3-G2040,0)</f>
        <v/>
      </c>
      <c r="S2040">
        <f>IF(R2040&lt;=15,"Até 15",IF(R2040&lt;=30,"Entre 15 e 30",IF(R2040&lt;=60,"Entre 30 e 60",IF(R2040&lt;=90,"Entre 60 e 90",IF(R2040&lt;=120,"Entre 90 e 120",IF(R2040&lt;=150,"Entre 120 e 150",IF(R2040&lt;=180,"Entre 150 e 180","Superior a 180")))))))</f>
        <v/>
      </c>
    </row>
    <row r="2041">
      <c r="A2041" t="inlineStr">
        <is>
          <t>Q08L08</t>
        </is>
      </c>
      <c r="B2041" t="inlineStr">
        <is>
          <t>RENATA DOS SANTOS PEREIRA</t>
        </is>
      </c>
      <c r="C2041" t="n">
        <v>1</v>
      </c>
      <c r="D2041" t="inlineStr">
        <is>
          <t>IPCA</t>
        </is>
      </c>
      <c r="E2041" t="n">
        <v>0.009488792934583046</v>
      </c>
      <c r="F2041" t="inlineStr">
        <is>
          <t>MENSAL</t>
        </is>
      </c>
      <c r="G2041" t="n">
        <v>45285</v>
      </c>
      <c r="H2041" t="n">
        <v>45285</v>
      </c>
      <c r="I2041" t="n">
        <v>70</v>
      </c>
      <c r="J2041" t="inlineStr">
        <is>
          <t>CARTEIRA</t>
        </is>
      </c>
      <c r="K2041" t="inlineStr">
        <is>
          <t>CONTRATO</t>
        </is>
      </c>
      <c r="L2041" t="n">
        <v>2477.37</v>
      </c>
      <c r="M2041" t="inlineStr">
        <is>
          <t>IBIRAPITANGA FASE 3</t>
        </is>
      </c>
      <c r="N2041" s="142">
        <f>DATE(YEAR(G2041),MONTH(G2041),1)</f>
        <v/>
      </c>
      <c r="O2041" s="132">
        <f>IF(G2041&gt;$K$3,"Futuro","Atraso")</f>
        <v/>
      </c>
      <c r="P2041">
        <f>12*(YEAR(G2041)-YEAR($K$3))+(MONTH(G2041)-MONTH($K$3))</f>
        <v/>
      </c>
      <c r="Q2041" s="366">
        <f>IF(M2041="IBIRAPITANGA FASE 3",IF(O2041="Atraso",L2041,L2041/(1+$I$2)^P2041),IF(O2041="Atraso",L2041,L2041/(1+$I$1)^P2041))</f>
        <v/>
      </c>
      <c r="R2041">
        <f>IF(O2041="Atraso",$K$3-G2041,0)</f>
        <v/>
      </c>
      <c r="S2041">
        <f>IF(R2041&lt;=15,"Até 15",IF(R2041&lt;=30,"Entre 15 e 30",IF(R2041&lt;=60,"Entre 30 e 60",IF(R2041&lt;=90,"Entre 60 e 90",IF(R2041&lt;=120,"Entre 90 e 120",IF(R2041&lt;=150,"Entre 120 e 150",IF(R2041&lt;=180,"Entre 150 e 180","Superior a 180")))))))</f>
        <v/>
      </c>
    </row>
    <row r="2042">
      <c r="A2042" t="inlineStr">
        <is>
          <t>Q08L08</t>
        </is>
      </c>
      <c r="B2042" t="inlineStr">
        <is>
          <t>RENATA DOS SANTOS PEREIRA</t>
        </is>
      </c>
      <c r="C2042" t="n">
        <v>1</v>
      </c>
      <c r="D2042" t="inlineStr">
        <is>
          <t>IPCA</t>
        </is>
      </c>
      <c r="E2042" t="n">
        <v>0.009488792934583046</v>
      </c>
      <c r="F2042" t="inlineStr">
        <is>
          <t>MENSAL</t>
        </is>
      </c>
      <c r="G2042" t="n">
        <v>45316</v>
      </c>
      <c r="H2042" t="n">
        <v>45316</v>
      </c>
      <c r="I2042" t="n">
        <v>71</v>
      </c>
      <c r="J2042" t="inlineStr">
        <is>
          <t>CARTEIRA</t>
        </is>
      </c>
      <c r="K2042" t="inlineStr">
        <is>
          <t>CONTRATO</t>
        </is>
      </c>
      <c r="L2042" t="n">
        <v>2477.37</v>
      </c>
      <c r="M2042" t="inlineStr">
        <is>
          <t>IBIRAPITANGA FASE 3</t>
        </is>
      </c>
      <c r="N2042" s="142">
        <f>DATE(YEAR(G2042),MONTH(G2042),1)</f>
        <v/>
      </c>
      <c r="O2042" s="132">
        <f>IF(G2042&gt;$K$3,"Futuro","Atraso")</f>
        <v/>
      </c>
      <c r="P2042">
        <f>12*(YEAR(G2042)-YEAR($K$3))+(MONTH(G2042)-MONTH($K$3))</f>
        <v/>
      </c>
      <c r="Q2042" s="366">
        <f>IF(M2042="IBIRAPITANGA FASE 3",IF(O2042="Atraso",L2042,L2042/(1+$I$2)^P2042),IF(O2042="Atraso",L2042,L2042/(1+$I$1)^P2042))</f>
        <v/>
      </c>
      <c r="R2042">
        <f>IF(O2042="Atraso",$K$3-G2042,0)</f>
        <v/>
      </c>
      <c r="S2042">
        <f>IF(R2042&lt;=15,"Até 15",IF(R2042&lt;=30,"Entre 15 e 30",IF(R2042&lt;=60,"Entre 30 e 60",IF(R2042&lt;=90,"Entre 60 e 90",IF(R2042&lt;=120,"Entre 90 e 120",IF(R2042&lt;=150,"Entre 120 e 150",IF(R2042&lt;=180,"Entre 150 e 180","Superior a 180")))))))</f>
        <v/>
      </c>
    </row>
    <row r="2043">
      <c r="A2043" t="inlineStr">
        <is>
          <t>Q08L08</t>
        </is>
      </c>
      <c r="B2043" t="inlineStr">
        <is>
          <t>RENATA DOS SANTOS PEREIRA</t>
        </is>
      </c>
      <c r="C2043" t="n">
        <v>1</v>
      </c>
      <c r="D2043" t="inlineStr">
        <is>
          <t>IPCA</t>
        </is>
      </c>
      <c r="E2043" t="n">
        <v>0.009488792934583046</v>
      </c>
      <c r="F2043" t="inlineStr">
        <is>
          <t>MENSAL</t>
        </is>
      </c>
      <c r="G2043" t="n">
        <v>45347</v>
      </c>
      <c r="H2043" t="n">
        <v>45347</v>
      </c>
      <c r="I2043" t="n">
        <v>72</v>
      </c>
      <c r="J2043" t="inlineStr">
        <is>
          <t>CARTEIRA</t>
        </is>
      </c>
      <c r="K2043" t="inlineStr">
        <is>
          <t>CONTRATO</t>
        </is>
      </c>
      <c r="L2043" t="n">
        <v>2477.37</v>
      </c>
      <c r="M2043" t="inlineStr">
        <is>
          <t>IBIRAPITANGA FASE 3</t>
        </is>
      </c>
      <c r="N2043" s="142">
        <f>DATE(YEAR(G2043),MONTH(G2043),1)</f>
        <v/>
      </c>
      <c r="O2043" s="132">
        <f>IF(G2043&gt;$K$3,"Futuro","Atraso")</f>
        <v/>
      </c>
      <c r="P2043">
        <f>12*(YEAR(G2043)-YEAR($K$3))+(MONTH(G2043)-MONTH($K$3))</f>
        <v/>
      </c>
      <c r="Q2043" s="366">
        <f>IF(M2043="IBIRAPITANGA FASE 3",IF(O2043="Atraso",L2043,L2043/(1+$I$2)^P2043),IF(O2043="Atraso",L2043,L2043/(1+$I$1)^P2043))</f>
        <v/>
      </c>
      <c r="R2043">
        <f>IF(O2043="Atraso",$K$3-G2043,0)</f>
        <v/>
      </c>
      <c r="S2043">
        <f>IF(R2043&lt;=15,"Até 15",IF(R2043&lt;=30,"Entre 15 e 30",IF(R2043&lt;=60,"Entre 30 e 60",IF(R2043&lt;=90,"Entre 60 e 90",IF(R2043&lt;=120,"Entre 90 e 120",IF(R2043&lt;=150,"Entre 120 e 150",IF(R2043&lt;=180,"Entre 150 e 180","Superior a 180")))))))</f>
        <v/>
      </c>
    </row>
    <row r="2044">
      <c r="A2044" t="inlineStr">
        <is>
          <t>Q08L08</t>
        </is>
      </c>
      <c r="B2044" t="inlineStr">
        <is>
          <t>RENATA DOS SANTOS PEREIRA</t>
        </is>
      </c>
      <c r="C2044" t="n">
        <v>1</v>
      </c>
      <c r="D2044" t="inlineStr">
        <is>
          <t>IPCA</t>
        </is>
      </c>
      <c r="E2044" t="n">
        <v>0.009488792934583046</v>
      </c>
      <c r="F2044" t="inlineStr">
        <is>
          <t>MENSAL</t>
        </is>
      </c>
      <c r="G2044" t="n">
        <v>45376</v>
      </c>
      <c r="H2044" t="n">
        <v>45376</v>
      </c>
      <c r="I2044" t="n">
        <v>73</v>
      </c>
      <c r="J2044" t="inlineStr">
        <is>
          <t>CARTEIRA</t>
        </is>
      </c>
      <c r="K2044" t="inlineStr">
        <is>
          <t>CONTRATO</t>
        </is>
      </c>
      <c r="L2044" t="n">
        <v>2477.37</v>
      </c>
      <c r="M2044" t="inlineStr">
        <is>
          <t>IBIRAPITANGA FASE 3</t>
        </is>
      </c>
      <c r="N2044" s="142">
        <f>DATE(YEAR(G2044),MONTH(G2044),1)</f>
        <v/>
      </c>
      <c r="O2044" s="132">
        <f>IF(G2044&gt;$K$3,"Futuro","Atraso")</f>
        <v/>
      </c>
      <c r="P2044">
        <f>12*(YEAR(G2044)-YEAR($K$3))+(MONTH(G2044)-MONTH($K$3))</f>
        <v/>
      </c>
      <c r="Q2044" s="366">
        <f>IF(M2044="IBIRAPITANGA FASE 3",IF(O2044="Atraso",L2044,L2044/(1+$I$2)^P2044),IF(O2044="Atraso",L2044,L2044/(1+$I$1)^P2044))</f>
        <v/>
      </c>
      <c r="R2044">
        <f>IF(O2044="Atraso",$K$3-G2044,0)</f>
        <v/>
      </c>
      <c r="S2044">
        <f>IF(R2044&lt;=15,"Até 15",IF(R2044&lt;=30,"Entre 15 e 30",IF(R2044&lt;=60,"Entre 30 e 60",IF(R2044&lt;=90,"Entre 60 e 90",IF(R2044&lt;=120,"Entre 90 e 120",IF(R2044&lt;=150,"Entre 120 e 150",IF(R2044&lt;=180,"Entre 150 e 180","Superior a 180")))))))</f>
        <v/>
      </c>
    </row>
    <row r="2045">
      <c r="A2045" t="inlineStr">
        <is>
          <t>Q08L08</t>
        </is>
      </c>
      <c r="B2045" t="inlineStr">
        <is>
          <t>RENATA DOS SANTOS PEREIRA</t>
        </is>
      </c>
      <c r="C2045" t="n">
        <v>1</v>
      </c>
      <c r="D2045" t="inlineStr">
        <is>
          <t>IPCA</t>
        </is>
      </c>
      <c r="E2045" t="n">
        <v>0.009488792934583046</v>
      </c>
      <c r="F2045" t="inlineStr">
        <is>
          <t>MENSAL</t>
        </is>
      </c>
      <c r="G2045" t="n">
        <v>45407</v>
      </c>
      <c r="H2045" t="n">
        <v>45407</v>
      </c>
      <c r="I2045" t="n">
        <v>74</v>
      </c>
      <c r="J2045" t="inlineStr">
        <is>
          <t>CARTEIRA</t>
        </is>
      </c>
      <c r="K2045" t="inlineStr">
        <is>
          <t>CONTRATO</t>
        </is>
      </c>
      <c r="L2045" t="n">
        <v>2477.37</v>
      </c>
      <c r="M2045" t="inlineStr">
        <is>
          <t>IBIRAPITANGA FASE 3</t>
        </is>
      </c>
      <c r="N2045" s="142">
        <f>DATE(YEAR(G2045),MONTH(G2045),1)</f>
        <v/>
      </c>
      <c r="O2045" s="132">
        <f>IF(G2045&gt;$K$3,"Futuro","Atraso")</f>
        <v/>
      </c>
      <c r="P2045">
        <f>12*(YEAR(G2045)-YEAR($K$3))+(MONTH(G2045)-MONTH($K$3))</f>
        <v/>
      </c>
      <c r="Q2045" s="366">
        <f>IF(M2045="IBIRAPITANGA FASE 3",IF(O2045="Atraso",L2045,L2045/(1+$I$2)^P2045),IF(O2045="Atraso",L2045,L2045/(1+$I$1)^P2045))</f>
        <v/>
      </c>
      <c r="R2045">
        <f>IF(O2045="Atraso",$K$3-G2045,0)</f>
        <v/>
      </c>
      <c r="S2045">
        <f>IF(R2045&lt;=15,"Até 15",IF(R2045&lt;=30,"Entre 15 e 30",IF(R2045&lt;=60,"Entre 30 e 60",IF(R2045&lt;=90,"Entre 60 e 90",IF(R2045&lt;=120,"Entre 90 e 120",IF(R2045&lt;=150,"Entre 120 e 150",IF(R2045&lt;=180,"Entre 150 e 180","Superior a 180")))))))</f>
        <v/>
      </c>
    </row>
    <row r="2046">
      <c r="A2046" t="inlineStr">
        <is>
          <t>Q08L08</t>
        </is>
      </c>
      <c r="B2046" t="inlineStr">
        <is>
          <t>RENATA DOS SANTOS PEREIRA</t>
        </is>
      </c>
      <c r="C2046" t="n">
        <v>1</v>
      </c>
      <c r="D2046" t="inlineStr">
        <is>
          <t>IPCA</t>
        </is>
      </c>
      <c r="E2046" t="n">
        <v>0.009488792934583046</v>
      </c>
      <c r="F2046" t="inlineStr">
        <is>
          <t>MENSAL</t>
        </is>
      </c>
      <c r="G2046" t="n">
        <v>45437</v>
      </c>
      <c r="H2046" t="n">
        <v>45437</v>
      </c>
      <c r="I2046" t="n">
        <v>75</v>
      </c>
      <c r="J2046" t="inlineStr">
        <is>
          <t>CARTEIRA</t>
        </is>
      </c>
      <c r="K2046" t="inlineStr">
        <is>
          <t>CONTRATO</t>
        </is>
      </c>
      <c r="L2046" t="n">
        <v>2477.37</v>
      </c>
      <c r="M2046" t="inlineStr">
        <is>
          <t>IBIRAPITANGA FASE 3</t>
        </is>
      </c>
      <c r="N2046" s="142">
        <f>DATE(YEAR(G2046),MONTH(G2046),1)</f>
        <v/>
      </c>
      <c r="O2046" s="132">
        <f>IF(G2046&gt;$K$3,"Futuro","Atraso")</f>
        <v/>
      </c>
      <c r="P2046">
        <f>12*(YEAR(G2046)-YEAR($K$3))+(MONTH(G2046)-MONTH($K$3))</f>
        <v/>
      </c>
      <c r="Q2046" s="366">
        <f>IF(M2046="IBIRAPITANGA FASE 3",IF(O2046="Atraso",L2046,L2046/(1+$I$2)^P2046),IF(O2046="Atraso",L2046,L2046/(1+$I$1)^P2046))</f>
        <v/>
      </c>
      <c r="R2046">
        <f>IF(O2046="Atraso",$K$3-G2046,0)</f>
        <v/>
      </c>
      <c r="S2046">
        <f>IF(R2046&lt;=15,"Até 15",IF(R2046&lt;=30,"Entre 15 e 30",IF(R2046&lt;=60,"Entre 30 e 60",IF(R2046&lt;=90,"Entre 60 e 90",IF(R2046&lt;=120,"Entre 90 e 120",IF(R2046&lt;=150,"Entre 120 e 150",IF(R2046&lt;=180,"Entre 150 e 180","Superior a 180")))))))</f>
        <v/>
      </c>
    </row>
    <row r="2047">
      <c r="A2047" t="inlineStr">
        <is>
          <t>Q08L08</t>
        </is>
      </c>
      <c r="B2047" t="inlineStr">
        <is>
          <t>RENATA DOS SANTOS PEREIRA</t>
        </is>
      </c>
      <c r="C2047" t="n">
        <v>1</v>
      </c>
      <c r="D2047" t="inlineStr">
        <is>
          <t>IPCA</t>
        </is>
      </c>
      <c r="E2047" t="n">
        <v>0.009488792934583046</v>
      </c>
      <c r="F2047" t="inlineStr">
        <is>
          <t>MENSAL</t>
        </is>
      </c>
      <c r="G2047" t="n">
        <v>45468</v>
      </c>
      <c r="H2047" t="n">
        <v>45468</v>
      </c>
      <c r="I2047" t="n">
        <v>76</v>
      </c>
      <c r="J2047" t="inlineStr">
        <is>
          <t>CARTEIRA</t>
        </is>
      </c>
      <c r="K2047" t="inlineStr">
        <is>
          <t>CONTRATO</t>
        </is>
      </c>
      <c r="L2047" t="n">
        <v>2477.37</v>
      </c>
      <c r="M2047" t="inlineStr">
        <is>
          <t>IBIRAPITANGA FASE 3</t>
        </is>
      </c>
      <c r="N2047" s="142">
        <f>DATE(YEAR(G2047),MONTH(G2047),1)</f>
        <v/>
      </c>
      <c r="O2047" s="132">
        <f>IF(G2047&gt;$K$3,"Futuro","Atraso")</f>
        <v/>
      </c>
      <c r="P2047">
        <f>12*(YEAR(G2047)-YEAR($K$3))+(MONTH(G2047)-MONTH($K$3))</f>
        <v/>
      </c>
      <c r="Q2047" s="366">
        <f>IF(M2047="IBIRAPITANGA FASE 3",IF(O2047="Atraso",L2047,L2047/(1+$I$2)^P2047),IF(O2047="Atraso",L2047,L2047/(1+$I$1)^P2047))</f>
        <v/>
      </c>
      <c r="R2047">
        <f>IF(O2047="Atraso",$K$3-G2047,0)</f>
        <v/>
      </c>
      <c r="S2047">
        <f>IF(R2047&lt;=15,"Até 15",IF(R2047&lt;=30,"Entre 15 e 30",IF(R2047&lt;=60,"Entre 30 e 60",IF(R2047&lt;=90,"Entre 60 e 90",IF(R2047&lt;=120,"Entre 90 e 120",IF(R2047&lt;=150,"Entre 120 e 150",IF(R2047&lt;=180,"Entre 150 e 180","Superior a 180")))))))</f>
        <v/>
      </c>
    </row>
    <row r="2048">
      <c r="A2048" t="inlineStr">
        <is>
          <t>Q08L08</t>
        </is>
      </c>
      <c r="B2048" t="inlineStr">
        <is>
          <t>RENATA DOS SANTOS PEREIRA</t>
        </is>
      </c>
      <c r="C2048" t="n">
        <v>1</v>
      </c>
      <c r="D2048" t="inlineStr">
        <is>
          <t>IPCA</t>
        </is>
      </c>
      <c r="E2048" t="n">
        <v>0.009488792934583046</v>
      </c>
      <c r="F2048" t="inlineStr">
        <is>
          <t>MENSAL</t>
        </is>
      </c>
      <c r="G2048" t="n">
        <v>45498</v>
      </c>
      <c r="H2048" t="n">
        <v>45498</v>
      </c>
      <c r="I2048" t="n">
        <v>77</v>
      </c>
      <c r="J2048" t="inlineStr">
        <is>
          <t>CARTEIRA</t>
        </is>
      </c>
      <c r="K2048" t="inlineStr">
        <is>
          <t>CONTRATO</t>
        </is>
      </c>
      <c r="L2048" t="n">
        <v>2477.37</v>
      </c>
      <c r="M2048" t="inlineStr">
        <is>
          <t>IBIRAPITANGA FASE 3</t>
        </is>
      </c>
      <c r="N2048" s="142">
        <f>DATE(YEAR(G2048),MONTH(G2048),1)</f>
        <v/>
      </c>
      <c r="O2048" s="132">
        <f>IF(G2048&gt;$K$3,"Futuro","Atraso")</f>
        <v/>
      </c>
      <c r="P2048">
        <f>12*(YEAR(G2048)-YEAR($K$3))+(MONTH(G2048)-MONTH($K$3))</f>
        <v/>
      </c>
      <c r="Q2048" s="366">
        <f>IF(M2048="IBIRAPITANGA FASE 3",IF(O2048="Atraso",L2048,L2048/(1+$I$2)^P2048),IF(O2048="Atraso",L2048,L2048/(1+$I$1)^P2048))</f>
        <v/>
      </c>
      <c r="R2048">
        <f>IF(O2048="Atraso",$K$3-G2048,0)</f>
        <v/>
      </c>
      <c r="S2048">
        <f>IF(R2048&lt;=15,"Até 15",IF(R2048&lt;=30,"Entre 15 e 30",IF(R2048&lt;=60,"Entre 30 e 60",IF(R2048&lt;=90,"Entre 60 e 90",IF(R2048&lt;=120,"Entre 90 e 120",IF(R2048&lt;=150,"Entre 120 e 150",IF(R2048&lt;=180,"Entre 150 e 180","Superior a 180")))))))</f>
        <v/>
      </c>
    </row>
    <row r="2049">
      <c r="A2049" t="inlineStr">
        <is>
          <t>Q08L08</t>
        </is>
      </c>
      <c r="B2049" t="inlineStr">
        <is>
          <t>RENATA DOS SANTOS PEREIRA</t>
        </is>
      </c>
      <c r="C2049" t="n">
        <v>1</v>
      </c>
      <c r="D2049" t="inlineStr">
        <is>
          <t>IPCA</t>
        </is>
      </c>
      <c r="E2049" t="n">
        <v>0.009488792934583046</v>
      </c>
      <c r="F2049" t="inlineStr">
        <is>
          <t>MENSAL</t>
        </is>
      </c>
      <c r="G2049" t="n">
        <v>45529</v>
      </c>
      <c r="H2049" t="n">
        <v>45529</v>
      </c>
      <c r="I2049" t="n">
        <v>78</v>
      </c>
      <c r="J2049" t="inlineStr">
        <is>
          <t>CARTEIRA</t>
        </is>
      </c>
      <c r="K2049" t="inlineStr">
        <is>
          <t>CONTRATO</t>
        </is>
      </c>
      <c r="L2049" t="n">
        <v>2477.37</v>
      </c>
      <c r="M2049" t="inlineStr">
        <is>
          <t>IBIRAPITANGA FASE 3</t>
        </is>
      </c>
      <c r="N2049" s="142">
        <f>DATE(YEAR(G2049),MONTH(G2049),1)</f>
        <v/>
      </c>
      <c r="O2049" s="132">
        <f>IF(G2049&gt;$K$3,"Futuro","Atraso")</f>
        <v/>
      </c>
      <c r="P2049">
        <f>12*(YEAR(G2049)-YEAR($K$3))+(MONTH(G2049)-MONTH($K$3))</f>
        <v/>
      </c>
      <c r="Q2049" s="366">
        <f>IF(M2049="IBIRAPITANGA FASE 3",IF(O2049="Atraso",L2049,L2049/(1+$I$2)^P2049),IF(O2049="Atraso",L2049,L2049/(1+$I$1)^P2049))</f>
        <v/>
      </c>
      <c r="R2049">
        <f>IF(O2049="Atraso",$K$3-G2049,0)</f>
        <v/>
      </c>
      <c r="S2049">
        <f>IF(R2049&lt;=15,"Até 15",IF(R2049&lt;=30,"Entre 15 e 30",IF(R2049&lt;=60,"Entre 30 e 60",IF(R2049&lt;=90,"Entre 60 e 90",IF(R2049&lt;=120,"Entre 90 e 120",IF(R2049&lt;=150,"Entre 120 e 150",IF(R2049&lt;=180,"Entre 150 e 180","Superior a 180")))))))</f>
        <v/>
      </c>
    </row>
    <row r="2050">
      <c r="A2050" t="inlineStr">
        <is>
          <t>Q08L08</t>
        </is>
      </c>
      <c r="B2050" t="inlineStr">
        <is>
          <t>RENATA DOS SANTOS PEREIRA</t>
        </is>
      </c>
      <c r="C2050" t="n">
        <v>1</v>
      </c>
      <c r="D2050" t="inlineStr">
        <is>
          <t>IPCA</t>
        </is>
      </c>
      <c r="E2050" t="n">
        <v>0.009488792934583046</v>
      </c>
      <c r="F2050" t="inlineStr">
        <is>
          <t>MENSAL</t>
        </is>
      </c>
      <c r="G2050" t="n">
        <v>45560</v>
      </c>
      <c r="H2050" t="n">
        <v>45560</v>
      </c>
      <c r="I2050" t="n">
        <v>79</v>
      </c>
      <c r="J2050" t="inlineStr">
        <is>
          <t>CARTEIRA</t>
        </is>
      </c>
      <c r="K2050" t="inlineStr">
        <is>
          <t>CONTRATO</t>
        </is>
      </c>
      <c r="L2050" t="n">
        <v>2477.37</v>
      </c>
      <c r="M2050" t="inlineStr">
        <is>
          <t>IBIRAPITANGA FASE 3</t>
        </is>
      </c>
      <c r="N2050" s="142">
        <f>DATE(YEAR(G2050),MONTH(G2050),1)</f>
        <v/>
      </c>
      <c r="O2050" s="132">
        <f>IF(G2050&gt;$K$3,"Futuro","Atraso")</f>
        <v/>
      </c>
      <c r="P2050">
        <f>12*(YEAR(G2050)-YEAR($K$3))+(MONTH(G2050)-MONTH($K$3))</f>
        <v/>
      </c>
      <c r="Q2050" s="366">
        <f>IF(M2050="IBIRAPITANGA FASE 3",IF(O2050="Atraso",L2050,L2050/(1+$I$2)^P2050),IF(O2050="Atraso",L2050,L2050/(1+$I$1)^P2050))</f>
        <v/>
      </c>
      <c r="R2050">
        <f>IF(O2050="Atraso",$K$3-G2050,0)</f>
        <v/>
      </c>
      <c r="S2050">
        <f>IF(R2050&lt;=15,"Até 15",IF(R2050&lt;=30,"Entre 15 e 30",IF(R2050&lt;=60,"Entre 30 e 60",IF(R2050&lt;=90,"Entre 60 e 90",IF(R2050&lt;=120,"Entre 90 e 120",IF(R2050&lt;=150,"Entre 120 e 150",IF(R2050&lt;=180,"Entre 150 e 180","Superior a 180")))))))</f>
        <v/>
      </c>
    </row>
    <row r="2051">
      <c r="A2051" t="inlineStr">
        <is>
          <t>Q08L08</t>
        </is>
      </c>
      <c r="B2051" t="inlineStr">
        <is>
          <t>RENATA DOS SANTOS PEREIRA</t>
        </is>
      </c>
      <c r="C2051" t="n">
        <v>1</v>
      </c>
      <c r="D2051" t="inlineStr">
        <is>
          <t>IPCA</t>
        </is>
      </c>
      <c r="E2051" t="n">
        <v>0.009488792934583046</v>
      </c>
      <c r="F2051" t="inlineStr">
        <is>
          <t>MENSAL</t>
        </is>
      </c>
      <c r="G2051" t="n">
        <v>45590</v>
      </c>
      <c r="H2051" t="n">
        <v>45590</v>
      </c>
      <c r="I2051" t="n">
        <v>80</v>
      </c>
      <c r="J2051" t="inlineStr">
        <is>
          <t>CARTEIRA</t>
        </is>
      </c>
      <c r="K2051" t="inlineStr">
        <is>
          <t>CONTRATO</t>
        </is>
      </c>
      <c r="L2051" t="n">
        <v>2477.37</v>
      </c>
      <c r="M2051" t="inlineStr">
        <is>
          <t>IBIRAPITANGA FASE 3</t>
        </is>
      </c>
      <c r="N2051" s="142">
        <f>DATE(YEAR(G2051),MONTH(G2051),1)</f>
        <v/>
      </c>
      <c r="O2051" s="132">
        <f>IF(G2051&gt;$K$3,"Futuro","Atraso")</f>
        <v/>
      </c>
      <c r="P2051">
        <f>12*(YEAR(G2051)-YEAR($K$3))+(MONTH(G2051)-MONTH($K$3))</f>
        <v/>
      </c>
      <c r="Q2051" s="366">
        <f>IF(M2051="IBIRAPITANGA FASE 3",IF(O2051="Atraso",L2051,L2051/(1+$I$2)^P2051),IF(O2051="Atraso",L2051,L2051/(1+$I$1)^P2051))</f>
        <v/>
      </c>
      <c r="R2051">
        <f>IF(O2051="Atraso",$K$3-G2051,0)</f>
        <v/>
      </c>
      <c r="S2051">
        <f>IF(R2051&lt;=15,"Até 15",IF(R2051&lt;=30,"Entre 15 e 30",IF(R2051&lt;=60,"Entre 30 e 60",IF(R2051&lt;=90,"Entre 60 e 90",IF(R2051&lt;=120,"Entre 90 e 120",IF(R2051&lt;=150,"Entre 120 e 150",IF(R2051&lt;=180,"Entre 150 e 180","Superior a 180")))))))</f>
        <v/>
      </c>
    </row>
    <row r="2052">
      <c r="A2052" t="inlineStr">
        <is>
          <t>Q08L08</t>
        </is>
      </c>
      <c r="B2052" t="inlineStr">
        <is>
          <t>RENATA DOS SANTOS PEREIRA</t>
        </is>
      </c>
      <c r="C2052" t="n">
        <v>1</v>
      </c>
      <c r="D2052" t="inlineStr">
        <is>
          <t>IPCA</t>
        </is>
      </c>
      <c r="E2052" t="n">
        <v>0.009488792934583046</v>
      </c>
      <c r="F2052" t="inlineStr">
        <is>
          <t>MENSAL</t>
        </is>
      </c>
      <c r="G2052" t="n">
        <v>45621</v>
      </c>
      <c r="H2052" t="n">
        <v>45621</v>
      </c>
      <c r="I2052" t="n">
        <v>81</v>
      </c>
      <c r="J2052" t="inlineStr">
        <is>
          <t>CARTEIRA</t>
        </is>
      </c>
      <c r="K2052" t="inlineStr">
        <is>
          <t>CONTRATO</t>
        </is>
      </c>
      <c r="L2052" t="n">
        <v>2477.37</v>
      </c>
      <c r="M2052" t="inlineStr">
        <is>
          <t>IBIRAPITANGA FASE 3</t>
        </is>
      </c>
      <c r="N2052" s="142">
        <f>DATE(YEAR(G2052),MONTH(G2052),1)</f>
        <v/>
      </c>
      <c r="O2052" s="132">
        <f>IF(G2052&gt;$K$3,"Futuro","Atraso")</f>
        <v/>
      </c>
      <c r="P2052">
        <f>12*(YEAR(G2052)-YEAR($K$3))+(MONTH(G2052)-MONTH($K$3))</f>
        <v/>
      </c>
      <c r="Q2052" s="366">
        <f>IF(M2052="IBIRAPITANGA FASE 3",IF(O2052="Atraso",L2052,L2052/(1+$I$2)^P2052),IF(O2052="Atraso",L2052,L2052/(1+$I$1)^P2052))</f>
        <v/>
      </c>
      <c r="R2052">
        <f>IF(O2052="Atraso",$K$3-G2052,0)</f>
        <v/>
      </c>
      <c r="S2052">
        <f>IF(R2052&lt;=15,"Até 15",IF(R2052&lt;=30,"Entre 15 e 30",IF(R2052&lt;=60,"Entre 30 e 60",IF(R2052&lt;=90,"Entre 60 e 90",IF(R2052&lt;=120,"Entre 90 e 120",IF(R2052&lt;=150,"Entre 120 e 150",IF(R2052&lt;=180,"Entre 150 e 180","Superior a 180")))))))</f>
        <v/>
      </c>
    </row>
    <row r="2053">
      <c r="A2053" t="inlineStr">
        <is>
          <t>Q08L08</t>
        </is>
      </c>
      <c r="B2053" t="inlineStr">
        <is>
          <t>RENATA DOS SANTOS PEREIRA</t>
        </is>
      </c>
      <c r="C2053" t="n">
        <v>1</v>
      </c>
      <c r="D2053" t="inlineStr">
        <is>
          <t>IPCA</t>
        </is>
      </c>
      <c r="E2053" t="n">
        <v>0.009488792934583046</v>
      </c>
      <c r="F2053" t="inlineStr">
        <is>
          <t>MENSAL</t>
        </is>
      </c>
      <c r="G2053" t="n">
        <v>45651</v>
      </c>
      <c r="H2053" t="n">
        <v>45651</v>
      </c>
      <c r="I2053" t="n">
        <v>82</v>
      </c>
      <c r="J2053" t="inlineStr">
        <is>
          <t>CARTEIRA</t>
        </is>
      </c>
      <c r="K2053" t="inlineStr">
        <is>
          <t>CONTRATO</t>
        </is>
      </c>
      <c r="L2053" t="n">
        <v>2477.37</v>
      </c>
      <c r="M2053" t="inlineStr">
        <is>
          <t>IBIRAPITANGA FASE 3</t>
        </is>
      </c>
      <c r="N2053" s="142">
        <f>DATE(YEAR(G2053),MONTH(G2053),1)</f>
        <v/>
      </c>
      <c r="O2053" s="132">
        <f>IF(G2053&gt;$K$3,"Futuro","Atraso")</f>
        <v/>
      </c>
      <c r="P2053">
        <f>12*(YEAR(G2053)-YEAR($K$3))+(MONTH(G2053)-MONTH($K$3))</f>
        <v/>
      </c>
      <c r="Q2053" s="366">
        <f>IF(M2053="IBIRAPITANGA FASE 3",IF(O2053="Atraso",L2053,L2053/(1+$I$2)^P2053),IF(O2053="Atraso",L2053,L2053/(1+$I$1)^P2053))</f>
        <v/>
      </c>
      <c r="R2053">
        <f>IF(O2053="Atraso",$K$3-G2053,0)</f>
        <v/>
      </c>
      <c r="S2053">
        <f>IF(R2053&lt;=15,"Até 15",IF(R2053&lt;=30,"Entre 15 e 30",IF(R2053&lt;=60,"Entre 30 e 60",IF(R2053&lt;=90,"Entre 60 e 90",IF(R2053&lt;=120,"Entre 90 e 120",IF(R2053&lt;=150,"Entre 120 e 150",IF(R2053&lt;=180,"Entre 150 e 180","Superior a 180")))))))</f>
        <v/>
      </c>
    </row>
    <row r="2054">
      <c r="A2054" t="inlineStr">
        <is>
          <t>Q08L08</t>
        </is>
      </c>
      <c r="B2054" t="inlineStr">
        <is>
          <t>RENATA DOS SANTOS PEREIRA</t>
        </is>
      </c>
      <c r="C2054" t="n">
        <v>1</v>
      </c>
      <c r="D2054" t="inlineStr">
        <is>
          <t>IPCA</t>
        </is>
      </c>
      <c r="E2054" t="n">
        <v>0.009488792934583046</v>
      </c>
      <c r="F2054" t="inlineStr">
        <is>
          <t>MENSAL</t>
        </is>
      </c>
      <c r="G2054" t="n">
        <v>45682</v>
      </c>
      <c r="H2054" t="n">
        <v>45682</v>
      </c>
      <c r="I2054" t="n">
        <v>83</v>
      </c>
      <c r="J2054" t="inlineStr">
        <is>
          <t>CARTEIRA</t>
        </is>
      </c>
      <c r="K2054" t="inlineStr">
        <is>
          <t>CONTRATO</t>
        </is>
      </c>
      <c r="L2054" t="n">
        <v>2477.37</v>
      </c>
      <c r="M2054" t="inlineStr">
        <is>
          <t>IBIRAPITANGA FASE 3</t>
        </is>
      </c>
      <c r="N2054" s="142">
        <f>DATE(YEAR(G2054),MONTH(G2054),1)</f>
        <v/>
      </c>
      <c r="O2054" s="132">
        <f>IF(G2054&gt;$K$3,"Futuro","Atraso")</f>
        <v/>
      </c>
      <c r="P2054">
        <f>12*(YEAR(G2054)-YEAR($K$3))+(MONTH(G2054)-MONTH($K$3))</f>
        <v/>
      </c>
      <c r="Q2054" s="366">
        <f>IF(M2054="IBIRAPITANGA FASE 3",IF(O2054="Atraso",L2054,L2054/(1+$I$2)^P2054),IF(O2054="Atraso",L2054,L2054/(1+$I$1)^P2054))</f>
        <v/>
      </c>
      <c r="R2054">
        <f>IF(O2054="Atraso",$K$3-G2054,0)</f>
        <v/>
      </c>
      <c r="S2054">
        <f>IF(R2054&lt;=15,"Até 15",IF(R2054&lt;=30,"Entre 15 e 30",IF(R2054&lt;=60,"Entre 30 e 60",IF(R2054&lt;=90,"Entre 60 e 90",IF(R2054&lt;=120,"Entre 90 e 120",IF(R2054&lt;=150,"Entre 120 e 150",IF(R2054&lt;=180,"Entre 150 e 180","Superior a 180")))))))</f>
        <v/>
      </c>
    </row>
    <row r="2055">
      <c r="A2055" t="inlineStr">
        <is>
          <t>Q08L08</t>
        </is>
      </c>
      <c r="B2055" t="inlineStr">
        <is>
          <t>RENATA DOS SANTOS PEREIRA</t>
        </is>
      </c>
      <c r="C2055" t="n">
        <v>1</v>
      </c>
      <c r="D2055" t="inlineStr">
        <is>
          <t>IPCA</t>
        </is>
      </c>
      <c r="E2055" t="n">
        <v>0.009488792934583046</v>
      </c>
      <c r="F2055" t="inlineStr">
        <is>
          <t>MENSAL</t>
        </is>
      </c>
      <c r="G2055" t="n">
        <v>45713</v>
      </c>
      <c r="H2055" t="n">
        <v>45713</v>
      </c>
      <c r="I2055" t="n">
        <v>84</v>
      </c>
      <c r="J2055" t="inlineStr">
        <is>
          <t>CARTEIRA</t>
        </is>
      </c>
      <c r="K2055" t="inlineStr">
        <is>
          <t>CONTRATO</t>
        </is>
      </c>
      <c r="L2055" t="n">
        <v>2477.37</v>
      </c>
      <c r="M2055" t="inlineStr">
        <is>
          <t>IBIRAPITANGA FASE 3</t>
        </is>
      </c>
      <c r="N2055" s="142">
        <f>DATE(YEAR(G2055),MONTH(G2055),1)</f>
        <v/>
      </c>
      <c r="O2055" s="132">
        <f>IF(G2055&gt;$K$3,"Futuro","Atraso")</f>
        <v/>
      </c>
      <c r="P2055">
        <f>12*(YEAR(G2055)-YEAR($K$3))+(MONTH(G2055)-MONTH($K$3))</f>
        <v/>
      </c>
      <c r="Q2055" s="366">
        <f>IF(M2055="IBIRAPITANGA FASE 3",IF(O2055="Atraso",L2055,L2055/(1+$I$2)^P2055),IF(O2055="Atraso",L2055,L2055/(1+$I$1)^P2055))</f>
        <v/>
      </c>
      <c r="R2055">
        <f>IF(O2055="Atraso",$K$3-G2055,0)</f>
        <v/>
      </c>
      <c r="S2055">
        <f>IF(R2055&lt;=15,"Até 15",IF(R2055&lt;=30,"Entre 15 e 30",IF(R2055&lt;=60,"Entre 30 e 60",IF(R2055&lt;=90,"Entre 60 e 90",IF(R2055&lt;=120,"Entre 90 e 120",IF(R2055&lt;=150,"Entre 120 e 150",IF(R2055&lt;=180,"Entre 150 e 180","Superior a 180")))))))</f>
        <v/>
      </c>
    </row>
    <row r="2056">
      <c r="A2056" t="inlineStr">
        <is>
          <t>Q08L08</t>
        </is>
      </c>
      <c r="B2056" t="inlineStr">
        <is>
          <t>RENATA DOS SANTOS PEREIRA</t>
        </is>
      </c>
      <c r="C2056" t="n">
        <v>1</v>
      </c>
      <c r="D2056" t="inlineStr">
        <is>
          <t>IPCA</t>
        </is>
      </c>
      <c r="E2056" t="n">
        <v>0.009488792934583046</v>
      </c>
      <c r="F2056" t="inlineStr">
        <is>
          <t>MENSAL</t>
        </is>
      </c>
      <c r="G2056" t="n">
        <v>45741</v>
      </c>
      <c r="H2056" t="n">
        <v>45741</v>
      </c>
      <c r="I2056" t="n">
        <v>85</v>
      </c>
      <c r="J2056" t="inlineStr">
        <is>
          <t>CARTEIRA</t>
        </is>
      </c>
      <c r="K2056" t="inlineStr">
        <is>
          <t>CONTRATO</t>
        </is>
      </c>
      <c r="L2056" t="n">
        <v>2477.37</v>
      </c>
      <c r="M2056" t="inlineStr">
        <is>
          <t>IBIRAPITANGA FASE 3</t>
        </is>
      </c>
      <c r="N2056" s="142">
        <f>DATE(YEAR(G2056),MONTH(G2056),1)</f>
        <v/>
      </c>
      <c r="O2056" s="132">
        <f>IF(G2056&gt;$K$3,"Futuro","Atraso")</f>
        <v/>
      </c>
      <c r="P2056">
        <f>12*(YEAR(G2056)-YEAR($K$3))+(MONTH(G2056)-MONTH($K$3))</f>
        <v/>
      </c>
      <c r="Q2056" s="366">
        <f>IF(M2056="IBIRAPITANGA FASE 3",IF(O2056="Atraso",L2056,L2056/(1+$I$2)^P2056),IF(O2056="Atraso",L2056,L2056/(1+$I$1)^P2056))</f>
        <v/>
      </c>
      <c r="R2056">
        <f>IF(O2056="Atraso",$K$3-G2056,0)</f>
        <v/>
      </c>
      <c r="S2056">
        <f>IF(R2056&lt;=15,"Até 15",IF(R2056&lt;=30,"Entre 15 e 30",IF(R2056&lt;=60,"Entre 30 e 60",IF(R2056&lt;=90,"Entre 60 e 90",IF(R2056&lt;=120,"Entre 90 e 120",IF(R2056&lt;=150,"Entre 120 e 150",IF(R2056&lt;=180,"Entre 150 e 180","Superior a 180")))))))</f>
        <v/>
      </c>
    </row>
    <row r="2057">
      <c r="A2057" t="inlineStr">
        <is>
          <t>Q08L08</t>
        </is>
      </c>
      <c r="B2057" t="inlineStr">
        <is>
          <t>RENATA DOS SANTOS PEREIRA</t>
        </is>
      </c>
      <c r="C2057" t="n">
        <v>1</v>
      </c>
      <c r="D2057" t="inlineStr">
        <is>
          <t>IPCA</t>
        </is>
      </c>
      <c r="E2057" t="n">
        <v>0.009488792934583046</v>
      </c>
      <c r="F2057" t="inlineStr">
        <is>
          <t>MENSAL</t>
        </is>
      </c>
      <c r="G2057" t="n">
        <v>45772</v>
      </c>
      <c r="H2057" t="n">
        <v>45772</v>
      </c>
      <c r="I2057" t="n">
        <v>86</v>
      </c>
      <c r="J2057" t="inlineStr">
        <is>
          <t>CARTEIRA</t>
        </is>
      </c>
      <c r="K2057" t="inlineStr">
        <is>
          <t>CONTRATO</t>
        </is>
      </c>
      <c r="L2057" t="n">
        <v>2477.37</v>
      </c>
      <c r="M2057" t="inlineStr">
        <is>
          <t>IBIRAPITANGA FASE 3</t>
        </is>
      </c>
      <c r="N2057" s="142">
        <f>DATE(YEAR(G2057),MONTH(G2057),1)</f>
        <v/>
      </c>
      <c r="O2057" s="132">
        <f>IF(G2057&gt;$K$3,"Futuro","Atraso")</f>
        <v/>
      </c>
      <c r="P2057">
        <f>12*(YEAR(G2057)-YEAR($K$3))+(MONTH(G2057)-MONTH($K$3))</f>
        <v/>
      </c>
      <c r="Q2057" s="366">
        <f>IF(M2057="IBIRAPITANGA FASE 3",IF(O2057="Atraso",L2057,L2057/(1+$I$2)^P2057),IF(O2057="Atraso",L2057,L2057/(1+$I$1)^P2057))</f>
        <v/>
      </c>
      <c r="R2057">
        <f>IF(O2057="Atraso",$K$3-G2057,0)</f>
        <v/>
      </c>
      <c r="S2057">
        <f>IF(R2057&lt;=15,"Até 15",IF(R2057&lt;=30,"Entre 15 e 30",IF(R2057&lt;=60,"Entre 30 e 60",IF(R2057&lt;=90,"Entre 60 e 90",IF(R2057&lt;=120,"Entre 90 e 120",IF(R2057&lt;=150,"Entre 120 e 150",IF(R2057&lt;=180,"Entre 150 e 180","Superior a 180")))))))</f>
        <v/>
      </c>
    </row>
    <row r="2058">
      <c r="A2058" t="inlineStr">
        <is>
          <t>Q08L08</t>
        </is>
      </c>
      <c r="B2058" t="inlineStr">
        <is>
          <t>RENATA DOS SANTOS PEREIRA</t>
        </is>
      </c>
      <c r="C2058" t="n">
        <v>1</v>
      </c>
      <c r="D2058" t="inlineStr">
        <is>
          <t>IPCA</t>
        </is>
      </c>
      <c r="E2058" t="n">
        <v>0.009488792934583046</v>
      </c>
      <c r="F2058" t="inlineStr">
        <is>
          <t>MENSAL</t>
        </is>
      </c>
      <c r="G2058" t="n">
        <v>45802</v>
      </c>
      <c r="H2058" t="n">
        <v>45802</v>
      </c>
      <c r="I2058" t="n">
        <v>87</v>
      </c>
      <c r="J2058" t="inlineStr">
        <is>
          <t>CARTEIRA</t>
        </is>
      </c>
      <c r="K2058" t="inlineStr">
        <is>
          <t>CONTRATO</t>
        </is>
      </c>
      <c r="L2058" t="n">
        <v>2477.37</v>
      </c>
      <c r="M2058" t="inlineStr">
        <is>
          <t>IBIRAPITANGA FASE 3</t>
        </is>
      </c>
      <c r="N2058" s="142">
        <f>DATE(YEAR(G2058),MONTH(G2058),1)</f>
        <v/>
      </c>
      <c r="O2058" s="132">
        <f>IF(G2058&gt;$K$3,"Futuro","Atraso")</f>
        <v/>
      </c>
      <c r="P2058">
        <f>12*(YEAR(G2058)-YEAR($K$3))+(MONTH(G2058)-MONTH($K$3))</f>
        <v/>
      </c>
      <c r="Q2058" s="366">
        <f>IF(M2058="IBIRAPITANGA FASE 3",IF(O2058="Atraso",L2058,L2058/(1+$I$2)^P2058),IF(O2058="Atraso",L2058,L2058/(1+$I$1)^P2058))</f>
        <v/>
      </c>
      <c r="R2058">
        <f>IF(O2058="Atraso",$K$3-G2058,0)</f>
        <v/>
      </c>
      <c r="S2058">
        <f>IF(R2058&lt;=15,"Até 15",IF(R2058&lt;=30,"Entre 15 e 30",IF(R2058&lt;=60,"Entre 30 e 60",IF(R2058&lt;=90,"Entre 60 e 90",IF(R2058&lt;=120,"Entre 90 e 120",IF(R2058&lt;=150,"Entre 120 e 150",IF(R2058&lt;=180,"Entre 150 e 180","Superior a 180")))))))</f>
        <v/>
      </c>
    </row>
    <row r="2059">
      <c r="A2059" t="inlineStr">
        <is>
          <t>Q08L08</t>
        </is>
      </c>
      <c r="B2059" t="inlineStr">
        <is>
          <t>RENATA DOS SANTOS PEREIRA</t>
        </is>
      </c>
      <c r="C2059" t="n">
        <v>1</v>
      </c>
      <c r="D2059" t="inlineStr">
        <is>
          <t>IPCA</t>
        </is>
      </c>
      <c r="E2059" t="n">
        <v>0.009488792934583046</v>
      </c>
      <c r="F2059" t="inlineStr">
        <is>
          <t>MENSAL</t>
        </is>
      </c>
      <c r="G2059" t="n">
        <v>45833</v>
      </c>
      <c r="H2059" t="n">
        <v>45833</v>
      </c>
      <c r="I2059" t="n">
        <v>88</v>
      </c>
      <c r="J2059" t="inlineStr">
        <is>
          <t>CARTEIRA</t>
        </is>
      </c>
      <c r="K2059" t="inlineStr">
        <is>
          <t>CONTRATO</t>
        </is>
      </c>
      <c r="L2059" t="n">
        <v>2477.37</v>
      </c>
      <c r="M2059" t="inlineStr">
        <is>
          <t>IBIRAPITANGA FASE 3</t>
        </is>
      </c>
      <c r="N2059" s="142">
        <f>DATE(YEAR(G2059),MONTH(G2059),1)</f>
        <v/>
      </c>
      <c r="O2059" s="132">
        <f>IF(G2059&gt;$K$3,"Futuro","Atraso")</f>
        <v/>
      </c>
      <c r="P2059">
        <f>12*(YEAR(G2059)-YEAR($K$3))+(MONTH(G2059)-MONTH($K$3))</f>
        <v/>
      </c>
      <c r="Q2059" s="366">
        <f>IF(M2059="IBIRAPITANGA FASE 3",IF(O2059="Atraso",L2059,L2059/(1+$I$2)^P2059),IF(O2059="Atraso",L2059,L2059/(1+$I$1)^P2059))</f>
        <v/>
      </c>
      <c r="R2059">
        <f>IF(O2059="Atraso",$K$3-G2059,0)</f>
        <v/>
      </c>
      <c r="S2059">
        <f>IF(R2059&lt;=15,"Até 15",IF(R2059&lt;=30,"Entre 15 e 30",IF(R2059&lt;=60,"Entre 30 e 60",IF(R2059&lt;=90,"Entre 60 e 90",IF(R2059&lt;=120,"Entre 90 e 120",IF(R2059&lt;=150,"Entre 120 e 150",IF(R2059&lt;=180,"Entre 150 e 180","Superior a 180")))))))</f>
        <v/>
      </c>
    </row>
    <row r="2060">
      <c r="A2060" t="inlineStr">
        <is>
          <t>Q08L08</t>
        </is>
      </c>
      <c r="B2060" t="inlineStr">
        <is>
          <t>RENATA DOS SANTOS PEREIRA</t>
        </is>
      </c>
      <c r="C2060" t="n">
        <v>1</v>
      </c>
      <c r="D2060" t="inlineStr">
        <is>
          <t>IPCA</t>
        </is>
      </c>
      <c r="E2060" t="n">
        <v>0.009488792934583046</v>
      </c>
      <c r="F2060" t="inlineStr">
        <is>
          <t>MENSAL</t>
        </is>
      </c>
      <c r="G2060" t="n">
        <v>45863</v>
      </c>
      <c r="H2060" t="n">
        <v>45863</v>
      </c>
      <c r="I2060" t="n">
        <v>89</v>
      </c>
      <c r="J2060" t="inlineStr">
        <is>
          <t>CARTEIRA</t>
        </is>
      </c>
      <c r="K2060" t="inlineStr">
        <is>
          <t>CONTRATO</t>
        </is>
      </c>
      <c r="L2060" t="n">
        <v>2477.37</v>
      </c>
      <c r="M2060" t="inlineStr">
        <is>
          <t>IBIRAPITANGA FASE 3</t>
        </is>
      </c>
      <c r="N2060" s="142">
        <f>DATE(YEAR(G2060),MONTH(G2060),1)</f>
        <v/>
      </c>
      <c r="O2060" s="132">
        <f>IF(G2060&gt;$K$3,"Futuro","Atraso")</f>
        <v/>
      </c>
      <c r="P2060">
        <f>12*(YEAR(G2060)-YEAR($K$3))+(MONTH(G2060)-MONTH($K$3))</f>
        <v/>
      </c>
      <c r="Q2060" s="366">
        <f>IF(M2060="IBIRAPITANGA FASE 3",IF(O2060="Atraso",L2060,L2060/(1+$I$2)^P2060),IF(O2060="Atraso",L2060,L2060/(1+$I$1)^P2060))</f>
        <v/>
      </c>
      <c r="R2060">
        <f>IF(O2060="Atraso",$K$3-G2060,0)</f>
        <v/>
      </c>
      <c r="S2060">
        <f>IF(R2060&lt;=15,"Até 15",IF(R2060&lt;=30,"Entre 15 e 30",IF(R2060&lt;=60,"Entre 30 e 60",IF(R2060&lt;=90,"Entre 60 e 90",IF(R2060&lt;=120,"Entre 90 e 120",IF(R2060&lt;=150,"Entre 120 e 150",IF(R2060&lt;=180,"Entre 150 e 180","Superior a 180")))))))</f>
        <v/>
      </c>
    </row>
    <row r="2061">
      <c r="A2061" t="inlineStr">
        <is>
          <t>Q08L08</t>
        </is>
      </c>
      <c r="B2061" t="inlineStr">
        <is>
          <t>RENATA DOS SANTOS PEREIRA</t>
        </is>
      </c>
      <c r="C2061" t="n">
        <v>1</v>
      </c>
      <c r="D2061" t="inlineStr">
        <is>
          <t>IPCA</t>
        </is>
      </c>
      <c r="E2061" t="n">
        <v>0.009488792934583046</v>
      </c>
      <c r="F2061" t="inlineStr">
        <is>
          <t>MENSAL</t>
        </is>
      </c>
      <c r="G2061" t="n">
        <v>45894</v>
      </c>
      <c r="H2061" t="n">
        <v>45894</v>
      </c>
      <c r="I2061" t="n">
        <v>90</v>
      </c>
      <c r="J2061" t="inlineStr">
        <is>
          <t>CARTEIRA</t>
        </is>
      </c>
      <c r="K2061" t="inlineStr">
        <is>
          <t>CONTRATO</t>
        </is>
      </c>
      <c r="L2061" t="n">
        <v>2477.37</v>
      </c>
      <c r="M2061" t="inlineStr">
        <is>
          <t>IBIRAPITANGA FASE 3</t>
        </is>
      </c>
      <c r="N2061" s="142">
        <f>DATE(YEAR(G2061),MONTH(G2061),1)</f>
        <v/>
      </c>
      <c r="O2061" s="132">
        <f>IF(G2061&gt;$K$3,"Futuro","Atraso")</f>
        <v/>
      </c>
      <c r="P2061">
        <f>12*(YEAR(G2061)-YEAR($K$3))+(MONTH(G2061)-MONTH($K$3))</f>
        <v/>
      </c>
      <c r="Q2061" s="366">
        <f>IF(M2061="IBIRAPITANGA FASE 3",IF(O2061="Atraso",L2061,L2061/(1+$I$2)^P2061),IF(O2061="Atraso",L2061,L2061/(1+$I$1)^P2061))</f>
        <v/>
      </c>
      <c r="R2061">
        <f>IF(O2061="Atraso",$K$3-G2061,0)</f>
        <v/>
      </c>
      <c r="S2061">
        <f>IF(R2061&lt;=15,"Até 15",IF(R2061&lt;=30,"Entre 15 e 30",IF(R2061&lt;=60,"Entre 30 e 60",IF(R2061&lt;=90,"Entre 60 e 90",IF(R2061&lt;=120,"Entre 90 e 120",IF(R2061&lt;=150,"Entre 120 e 150",IF(R2061&lt;=180,"Entre 150 e 180","Superior a 180")))))))</f>
        <v/>
      </c>
    </row>
    <row r="2062">
      <c r="A2062" t="inlineStr">
        <is>
          <t>Q08L08</t>
        </is>
      </c>
      <c r="B2062" t="inlineStr">
        <is>
          <t>RENATA DOS SANTOS PEREIRA</t>
        </is>
      </c>
      <c r="C2062" t="n">
        <v>1</v>
      </c>
      <c r="D2062" t="inlineStr">
        <is>
          <t>IPCA</t>
        </is>
      </c>
      <c r="E2062" t="n">
        <v>0.009488792934583046</v>
      </c>
      <c r="F2062" t="inlineStr">
        <is>
          <t>MENSAL</t>
        </is>
      </c>
      <c r="G2062" t="n">
        <v>45925</v>
      </c>
      <c r="H2062" t="n">
        <v>45925</v>
      </c>
      <c r="I2062" t="n">
        <v>91</v>
      </c>
      <c r="J2062" t="inlineStr">
        <is>
          <t>CARTEIRA</t>
        </is>
      </c>
      <c r="K2062" t="inlineStr">
        <is>
          <t>CONTRATO</t>
        </is>
      </c>
      <c r="L2062" t="n">
        <v>2477.37</v>
      </c>
      <c r="M2062" t="inlineStr">
        <is>
          <t>IBIRAPITANGA FASE 3</t>
        </is>
      </c>
      <c r="N2062" s="142">
        <f>DATE(YEAR(G2062),MONTH(G2062),1)</f>
        <v/>
      </c>
      <c r="O2062" s="132">
        <f>IF(G2062&gt;$K$3,"Futuro","Atraso")</f>
        <v/>
      </c>
      <c r="P2062">
        <f>12*(YEAR(G2062)-YEAR($K$3))+(MONTH(G2062)-MONTH($K$3))</f>
        <v/>
      </c>
      <c r="Q2062" s="366">
        <f>IF(M2062="IBIRAPITANGA FASE 3",IF(O2062="Atraso",L2062,L2062/(1+$I$2)^P2062),IF(O2062="Atraso",L2062,L2062/(1+$I$1)^P2062))</f>
        <v/>
      </c>
      <c r="R2062">
        <f>IF(O2062="Atraso",$K$3-G2062,0)</f>
        <v/>
      </c>
      <c r="S2062">
        <f>IF(R2062&lt;=15,"Até 15",IF(R2062&lt;=30,"Entre 15 e 30",IF(R2062&lt;=60,"Entre 30 e 60",IF(R2062&lt;=90,"Entre 60 e 90",IF(R2062&lt;=120,"Entre 90 e 120",IF(R2062&lt;=150,"Entre 120 e 150",IF(R2062&lt;=180,"Entre 150 e 180","Superior a 180")))))))</f>
        <v/>
      </c>
    </row>
    <row r="2063">
      <c r="A2063" t="inlineStr">
        <is>
          <t>Q08L08</t>
        </is>
      </c>
      <c r="B2063" t="inlineStr">
        <is>
          <t>RENATA DOS SANTOS PEREIRA</t>
        </is>
      </c>
      <c r="C2063" t="n">
        <v>1</v>
      </c>
      <c r="D2063" t="inlineStr">
        <is>
          <t>IPCA</t>
        </is>
      </c>
      <c r="E2063" t="n">
        <v>0.009488792934583046</v>
      </c>
      <c r="F2063" t="inlineStr">
        <is>
          <t>MENSAL</t>
        </is>
      </c>
      <c r="G2063" t="n">
        <v>45955</v>
      </c>
      <c r="H2063" t="n">
        <v>45955</v>
      </c>
      <c r="I2063" t="n">
        <v>92</v>
      </c>
      <c r="J2063" t="inlineStr">
        <is>
          <t>CARTEIRA</t>
        </is>
      </c>
      <c r="K2063" t="inlineStr">
        <is>
          <t>CONTRATO</t>
        </is>
      </c>
      <c r="L2063" t="n">
        <v>2477.37</v>
      </c>
      <c r="M2063" t="inlineStr">
        <is>
          <t>IBIRAPITANGA FASE 3</t>
        </is>
      </c>
      <c r="N2063" s="142">
        <f>DATE(YEAR(G2063),MONTH(G2063),1)</f>
        <v/>
      </c>
      <c r="O2063" s="132">
        <f>IF(G2063&gt;$K$3,"Futuro","Atraso")</f>
        <v/>
      </c>
      <c r="P2063">
        <f>12*(YEAR(G2063)-YEAR($K$3))+(MONTH(G2063)-MONTH($K$3))</f>
        <v/>
      </c>
      <c r="Q2063" s="366">
        <f>IF(M2063="IBIRAPITANGA FASE 3",IF(O2063="Atraso",L2063,L2063/(1+$I$2)^P2063),IF(O2063="Atraso",L2063,L2063/(1+$I$1)^P2063))</f>
        <v/>
      </c>
      <c r="R2063">
        <f>IF(O2063="Atraso",$K$3-G2063,0)</f>
        <v/>
      </c>
      <c r="S2063">
        <f>IF(R2063&lt;=15,"Até 15",IF(R2063&lt;=30,"Entre 15 e 30",IF(R2063&lt;=60,"Entre 30 e 60",IF(R2063&lt;=90,"Entre 60 e 90",IF(R2063&lt;=120,"Entre 90 e 120",IF(R2063&lt;=150,"Entre 120 e 150",IF(R2063&lt;=180,"Entre 150 e 180","Superior a 180")))))))</f>
        <v/>
      </c>
    </row>
    <row r="2064">
      <c r="A2064" t="inlineStr">
        <is>
          <t>Q08L08</t>
        </is>
      </c>
      <c r="B2064" t="inlineStr">
        <is>
          <t>RENATA DOS SANTOS PEREIRA</t>
        </is>
      </c>
      <c r="C2064" t="n">
        <v>1</v>
      </c>
      <c r="D2064" t="inlineStr">
        <is>
          <t>IPCA</t>
        </is>
      </c>
      <c r="E2064" t="n">
        <v>0.009488792934583046</v>
      </c>
      <c r="F2064" t="inlineStr">
        <is>
          <t>MENSAL</t>
        </is>
      </c>
      <c r="G2064" t="n">
        <v>45986</v>
      </c>
      <c r="H2064" t="n">
        <v>45986</v>
      </c>
      <c r="I2064" t="n">
        <v>93</v>
      </c>
      <c r="J2064" t="inlineStr">
        <is>
          <t>CARTEIRA</t>
        </is>
      </c>
      <c r="K2064" t="inlineStr">
        <is>
          <t>CONTRATO</t>
        </is>
      </c>
      <c r="L2064" t="n">
        <v>2477.37</v>
      </c>
      <c r="M2064" t="inlineStr">
        <is>
          <t>IBIRAPITANGA FASE 3</t>
        </is>
      </c>
      <c r="N2064" s="142">
        <f>DATE(YEAR(G2064),MONTH(G2064),1)</f>
        <v/>
      </c>
      <c r="O2064" s="132">
        <f>IF(G2064&gt;$K$3,"Futuro","Atraso")</f>
        <v/>
      </c>
      <c r="P2064">
        <f>12*(YEAR(G2064)-YEAR($K$3))+(MONTH(G2064)-MONTH($K$3))</f>
        <v/>
      </c>
      <c r="Q2064" s="366">
        <f>IF(M2064="IBIRAPITANGA FASE 3",IF(O2064="Atraso",L2064,L2064/(1+$I$2)^P2064),IF(O2064="Atraso",L2064,L2064/(1+$I$1)^P2064))</f>
        <v/>
      </c>
      <c r="R2064">
        <f>IF(O2064="Atraso",$K$3-G2064,0)</f>
        <v/>
      </c>
      <c r="S2064">
        <f>IF(R2064&lt;=15,"Até 15",IF(R2064&lt;=30,"Entre 15 e 30",IF(R2064&lt;=60,"Entre 30 e 60",IF(R2064&lt;=90,"Entre 60 e 90",IF(R2064&lt;=120,"Entre 90 e 120",IF(R2064&lt;=150,"Entre 120 e 150",IF(R2064&lt;=180,"Entre 150 e 180","Superior a 180")))))))</f>
        <v/>
      </c>
    </row>
    <row r="2065">
      <c r="A2065" t="inlineStr">
        <is>
          <t>Q08L08</t>
        </is>
      </c>
      <c r="B2065" t="inlineStr">
        <is>
          <t>RENATA DOS SANTOS PEREIRA</t>
        </is>
      </c>
      <c r="C2065" t="n">
        <v>1</v>
      </c>
      <c r="D2065" t="inlineStr">
        <is>
          <t>IPCA</t>
        </is>
      </c>
      <c r="E2065" t="n">
        <v>0.009488792934583046</v>
      </c>
      <c r="F2065" t="inlineStr">
        <is>
          <t>MENSAL</t>
        </is>
      </c>
      <c r="G2065" t="n">
        <v>46016</v>
      </c>
      <c r="H2065" t="n">
        <v>46016</v>
      </c>
      <c r="I2065" t="n">
        <v>94</v>
      </c>
      <c r="J2065" t="inlineStr">
        <is>
          <t>CARTEIRA</t>
        </is>
      </c>
      <c r="K2065" t="inlineStr">
        <is>
          <t>CONTRATO</t>
        </is>
      </c>
      <c r="L2065" t="n">
        <v>2477.37</v>
      </c>
      <c r="M2065" t="inlineStr">
        <is>
          <t>IBIRAPITANGA FASE 3</t>
        </is>
      </c>
      <c r="N2065" s="142">
        <f>DATE(YEAR(G2065),MONTH(G2065),1)</f>
        <v/>
      </c>
      <c r="O2065" s="132">
        <f>IF(G2065&gt;$K$3,"Futuro","Atraso")</f>
        <v/>
      </c>
      <c r="P2065">
        <f>12*(YEAR(G2065)-YEAR($K$3))+(MONTH(G2065)-MONTH($K$3))</f>
        <v/>
      </c>
      <c r="Q2065" s="366">
        <f>IF(M2065="IBIRAPITANGA FASE 3",IF(O2065="Atraso",L2065,L2065/(1+$I$2)^P2065),IF(O2065="Atraso",L2065,L2065/(1+$I$1)^P2065))</f>
        <v/>
      </c>
      <c r="R2065">
        <f>IF(O2065="Atraso",$K$3-G2065,0)</f>
        <v/>
      </c>
      <c r="S2065">
        <f>IF(R2065&lt;=15,"Até 15",IF(R2065&lt;=30,"Entre 15 e 30",IF(R2065&lt;=60,"Entre 30 e 60",IF(R2065&lt;=90,"Entre 60 e 90",IF(R2065&lt;=120,"Entre 90 e 120",IF(R2065&lt;=150,"Entre 120 e 150",IF(R2065&lt;=180,"Entre 150 e 180","Superior a 180")))))))</f>
        <v/>
      </c>
    </row>
    <row r="2066">
      <c r="A2066" t="inlineStr">
        <is>
          <t>Q08L08</t>
        </is>
      </c>
      <c r="B2066" t="inlineStr">
        <is>
          <t>RENATA DOS SANTOS PEREIRA</t>
        </is>
      </c>
      <c r="C2066" t="n">
        <v>1</v>
      </c>
      <c r="D2066" t="inlineStr">
        <is>
          <t>IPCA</t>
        </is>
      </c>
      <c r="E2066" t="n">
        <v>0.009488792934583046</v>
      </c>
      <c r="F2066" t="inlineStr">
        <is>
          <t>MENSAL</t>
        </is>
      </c>
      <c r="G2066" t="n">
        <v>46047</v>
      </c>
      <c r="H2066" t="n">
        <v>46047</v>
      </c>
      <c r="I2066" t="n">
        <v>95</v>
      </c>
      <c r="J2066" t="inlineStr">
        <is>
          <t>CARTEIRA</t>
        </is>
      </c>
      <c r="K2066" t="inlineStr">
        <is>
          <t>CONTRATO</t>
        </is>
      </c>
      <c r="L2066" t="n">
        <v>2477.37</v>
      </c>
      <c r="M2066" t="inlineStr">
        <is>
          <t>IBIRAPITANGA FASE 3</t>
        </is>
      </c>
      <c r="N2066" s="142">
        <f>DATE(YEAR(G2066),MONTH(G2066),1)</f>
        <v/>
      </c>
      <c r="O2066" s="132">
        <f>IF(G2066&gt;$K$3,"Futuro","Atraso")</f>
        <v/>
      </c>
      <c r="P2066">
        <f>12*(YEAR(G2066)-YEAR($K$3))+(MONTH(G2066)-MONTH($K$3))</f>
        <v/>
      </c>
      <c r="Q2066" s="366">
        <f>IF(M2066="IBIRAPITANGA FASE 3",IF(O2066="Atraso",L2066,L2066/(1+$I$2)^P2066),IF(O2066="Atraso",L2066,L2066/(1+$I$1)^P2066))</f>
        <v/>
      </c>
      <c r="R2066">
        <f>IF(O2066="Atraso",$K$3-G2066,0)</f>
        <v/>
      </c>
      <c r="S2066">
        <f>IF(R2066&lt;=15,"Até 15",IF(R2066&lt;=30,"Entre 15 e 30",IF(R2066&lt;=60,"Entre 30 e 60",IF(R2066&lt;=90,"Entre 60 e 90",IF(R2066&lt;=120,"Entre 90 e 120",IF(R2066&lt;=150,"Entre 120 e 150",IF(R2066&lt;=180,"Entre 150 e 180","Superior a 180")))))))</f>
        <v/>
      </c>
    </row>
    <row r="2067">
      <c r="A2067" t="inlineStr">
        <is>
          <t>Q08L08</t>
        </is>
      </c>
      <c r="B2067" t="inlineStr">
        <is>
          <t>RENATA DOS SANTOS PEREIRA</t>
        </is>
      </c>
      <c r="C2067" t="n">
        <v>1</v>
      </c>
      <c r="D2067" t="inlineStr">
        <is>
          <t>IPCA</t>
        </is>
      </c>
      <c r="E2067" t="n">
        <v>0.009488792934583046</v>
      </c>
      <c r="F2067" t="inlineStr">
        <is>
          <t>MENSAL</t>
        </is>
      </c>
      <c r="G2067" t="n">
        <v>46078</v>
      </c>
      <c r="H2067" t="n">
        <v>46078</v>
      </c>
      <c r="I2067" t="n">
        <v>96</v>
      </c>
      <c r="J2067" t="inlineStr">
        <is>
          <t>CARTEIRA</t>
        </is>
      </c>
      <c r="K2067" t="inlineStr">
        <is>
          <t>CONTRATO</t>
        </is>
      </c>
      <c r="L2067" t="n">
        <v>2477.37</v>
      </c>
      <c r="M2067" t="inlineStr">
        <is>
          <t>IBIRAPITANGA FASE 3</t>
        </is>
      </c>
      <c r="N2067" s="142">
        <f>DATE(YEAR(G2067),MONTH(G2067),1)</f>
        <v/>
      </c>
      <c r="O2067" s="132">
        <f>IF(G2067&gt;$K$3,"Futuro","Atraso")</f>
        <v/>
      </c>
      <c r="P2067">
        <f>12*(YEAR(G2067)-YEAR($K$3))+(MONTH(G2067)-MONTH($K$3))</f>
        <v/>
      </c>
      <c r="Q2067" s="366">
        <f>IF(M2067="IBIRAPITANGA FASE 3",IF(O2067="Atraso",L2067,L2067/(1+$I$2)^P2067),IF(O2067="Atraso",L2067,L2067/(1+$I$1)^P2067))</f>
        <v/>
      </c>
      <c r="R2067">
        <f>IF(O2067="Atraso",$K$3-G2067,0)</f>
        <v/>
      </c>
      <c r="S2067">
        <f>IF(R2067&lt;=15,"Até 15",IF(R2067&lt;=30,"Entre 15 e 30",IF(R2067&lt;=60,"Entre 30 e 60",IF(R2067&lt;=90,"Entre 60 e 90",IF(R2067&lt;=120,"Entre 90 e 120",IF(R2067&lt;=150,"Entre 120 e 150",IF(R2067&lt;=180,"Entre 150 e 180","Superior a 180")))))))</f>
        <v/>
      </c>
    </row>
    <row r="2068">
      <c r="A2068" t="inlineStr">
        <is>
          <t>Q08L010</t>
        </is>
      </c>
      <c r="B2068" t="inlineStr">
        <is>
          <t>ROBERTO BENTO ALVAREZ</t>
        </is>
      </c>
      <c r="C2068" t="n">
        <v>1</v>
      </c>
      <c r="D2068" t="inlineStr">
        <is>
          <t>IPCA</t>
        </is>
      </c>
      <c r="E2068" t="n">
        <v>0</v>
      </c>
      <c r="F2068" t="inlineStr">
        <is>
          <t>MENSAL</t>
        </is>
      </c>
      <c r="G2068" t="n">
        <v>44925</v>
      </c>
      <c r="H2068" t="n">
        <v>44925</v>
      </c>
      <c r="I2068" t="n">
        <v>17</v>
      </c>
      <c r="J2068" t="inlineStr">
        <is>
          <t>CARTEIRA</t>
        </is>
      </c>
      <c r="K2068" t="inlineStr">
        <is>
          <t>CONTRATO</t>
        </is>
      </c>
      <c r="L2068" t="n">
        <v>6411.13</v>
      </c>
      <c r="M2068" t="inlineStr">
        <is>
          <t>IBIRAPITANGA FASE 3</t>
        </is>
      </c>
      <c r="N2068" s="142">
        <f>DATE(YEAR(G2068),MONTH(G2068),1)</f>
        <v/>
      </c>
      <c r="O2068" s="132">
        <f>IF(G2068&gt;$K$3,"Futuro","Atraso")</f>
        <v/>
      </c>
      <c r="P2068">
        <f>12*(YEAR(G2068)-YEAR($K$3))+(MONTH(G2068)-MONTH($K$3))</f>
        <v/>
      </c>
      <c r="Q2068" s="366">
        <f>IF(M2068="IBIRAPITANGA FASE 3",IF(O2068="Atraso",L2068,L2068/(1+$I$2)^P2068),IF(O2068="Atraso",L2068,L2068/(1+$I$1)^P2068))</f>
        <v/>
      </c>
      <c r="R2068">
        <f>IF(O2068="Atraso",$K$3-G2068,0)</f>
        <v/>
      </c>
      <c r="S2068">
        <f>IF(R2068&lt;=15,"Até 15",IF(R2068&lt;=30,"Entre 15 e 30",IF(R2068&lt;=60,"Entre 30 e 60",IF(R2068&lt;=90,"Entre 60 e 90",IF(R2068&lt;=120,"Entre 90 e 120",IF(R2068&lt;=150,"Entre 120 e 150",IF(R2068&lt;=180,"Entre 150 e 180","Superior a 180")))))))</f>
        <v/>
      </c>
    </row>
    <row r="2069">
      <c r="A2069" t="inlineStr">
        <is>
          <t>Q08L010</t>
        </is>
      </c>
      <c r="B2069" t="inlineStr">
        <is>
          <t>ROBERTO BENTO ALVAREZ</t>
        </is>
      </c>
      <c r="C2069" t="n">
        <v>1</v>
      </c>
      <c r="D2069" t="inlineStr">
        <is>
          <t>IPCA</t>
        </is>
      </c>
      <c r="E2069" t="n">
        <v>0</v>
      </c>
      <c r="F2069" t="inlineStr">
        <is>
          <t>MENSAL</t>
        </is>
      </c>
      <c r="G2069" t="n">
        <v>44956</v>
      </c>
      <c r="H2069" t="n">
        <v>44956</v>
      </c>
      <c r="I2069" t="n">
        <v>18</v>
      </c>
      <c r="J2069" t="inlineStr">
        <is>
          <t>CARTEIRA</t>
        </is>
      </c>
      <c r="K2069" t="inlineStr">
        <is>
          <t>CONTRATO</t>
        </is>
      </c>
      <c r="L2069" t="n">
        <v>6353.06</v>
      </c>
      <c r="M2069" t="inlineStr">
        <is>
          <t>IBIRAPITANGA FASE 3</t>
        </is>
      </c>
      <c r="N2069" s="142">
        <f>DATE(YEAR(G2069),MONTH(G2069),1)</f>
        <v/>
      </c>
      <c r="O2069" s="132">
        <f>IF(G2069&gt;$K$3,"Futuro","Atraso")</f>
        <v/>
      </c>
      <c r="P2069">
        <f>12*(YEAR(G2069)-YEAR($K$3))+(MONTH(G2069)-MONTH($K$3))</f>
        <v/>
      </c>
      <c r="Q2069" s="366">
        <f>IF(M2069="IBIRAPITANGA FASE 3",IF(O2069="Atraso",L2069,L2069/(1+$I$2)^P2069),IF(O2069="Atraso",L2069,L2069/(1+$I$1)^P2069))</f>
        <v/>
      </c>
      <c r="R2069">
        <f>IF(O2069="Atraso",$K$3-G2069,0)</f>
        <v/>
      </c>
      <c r="S2069">
        <f>IF(R2069&lt;=15,"Até 15",IF(R2069&lt;=30,"Entre 15 e 30",IF(R2069&lt;=60,"Entre 30 e 60",IF(R2069&lt;=90,"Entre 60 e 90",IF(R2069&lt;=120,"Entre 90 e 120",IF(R2069&lt;=150,"Entre 120 e 150",IF(R2069&lt;=180,"Entre 150 e 180","Superior a 180")))))))</f>
        <v/>
      </c>
    </row>
    <row r="2070">
      <c r="A2070" t="inlineStr">
        <is>
          <t>Q08L010</t>
        </is>
      </c>
      <c r="B2070" t="inlineStr">
        <is>
          <t>ROBERTO BENTO ALVAREZ</t>
        </is>
      </c>
      <c r="C2070" t="n">
        <v>1</v>
      </c>
      <c r="D2070" t="inlineStr">
        <is>
          <t>IPCA</t>
        </is>
      </c>
      <c r="E2070" t="n">
        <v>0</v>
      </c>
      <c r="F2070" t="inlineStr">
        <is>
          <t>MENSAL</t>
        </is>
      </c>
      <c r="G2070" t="n">
        <v>44985</v>
      </c>
      <c r="H2070" t="n">
        <v>44985</v>
      </c>
      <c r="I2070" t="n">
        <v>19</v>
      </c>
      <c r="J2070" t="inlineStr">
        <is>
          <t>CARTEIRA</t>
        </is>
      </c>
      <c r="K2070" t="inlineStr">
        <is>
          <t>CONTRATO</t>
        </is>
      </c>
      <c r="L2070" t="n">
        <v>6298.76</v>
      </c>
      <c r="M2070" t="inlineStr">
        <is>
          <t>IBIRAPITANGA FASE 3</t>
        </is>
      </c>
      <c r="N2070" s="142">
        <f>DATE(YEAR(G2070),MONTH(G2070),1)</f>
        <v/>
      </c>
      <c r="O2070" s="132">
        <f>IF(G2070&gt;$K$3,"Futuro","Atraso")</f>
        <v/>
      </c>
      <c r="P2070">
        <f>12*(YEAR(G2070)-YEAR($K$3))+(MONTH(G2070)-MONTH($K$3))</f>
        <v/>
      </c>
      <c r="Q2070" s="366">
        <f>IF(M2070="IBIRAPITANGA FASE 3",IF(O2070="Atraso",L2070,L2070/(1+$I$2)^P2070),IF(O2070="Atraso",L2070,L2070/(1+$I$1)^P2070))</f>
        <v/>
      </c>
      <c r="R2070">
        <f>IF(O2070="Atraso",$K$3-G2070,0)</f>
        <v/>
      </c>
      <c r="S2070">
        <f>IF(R2070&lt;=15,"Até 15",IF(R2070&lt;=30,"Entre 15 e 30",IF(R2070&lt;=60,"Entre 30 e 60",IF(R2070&lt;=90,"Entre 60 e 90",IF(R2070&lt;=120,"Entre 90 e 120",IF(R2070&lt;=150,"Entre 120 e 150",IF(R2070&lt;=180,"Entre 150 e 180","Superior a 180")))))))</f>
        <v/>
      </c>
    </row>
    <row r="2071">
      <c r="A2071" t="inlineStr">
        <is>
          <t>Q08L010</t>
        </is>
      </c>
      <c r="B2071" t="inlineStr">
        <is>
          <t>ROBERTO BENTO ALVAREZ</t>
        </is>
      </c>
      <c r="C2071" t="n">
        <v>1</v>
      </c>
      <c r="D2071" t="inlineStr">
        <is>
          <t>IPCA</t>
        </is>
      </c>
      <c r="E2071" t="n">
        <v>0</v>
      </c>
      <c r="F2071" t="inlineStr">
        <is>
          <t>MENSAL</t>
        </is>
      </c>
      <c r="G2071" t="n">
        <v>45015</v>
      </c>
      <c r="H2071" t="n">
        <v>45015</v>
      </c>
      <c r="I2071" t="n">
        <v>20</v>
      </c>
      <c r="J2071" t="inlineStr">
        <is>
          <t>CARTEIRA</t>
        </is>
      </c>
      <c r="K2071" t="inlineStr">
        <is>
          <t>CONTRATO</t>
        </is>
      </c>
      <c r="L2071" t="n">
        <v>6240.63</v>
      </c>
      <c r="M2071" t="inlineStr">
        <is>
          <t>IBIRAPITANGA FASE 3</t>
        </is>
      </c>
      <c r="N2071" s="142">
        <f>DATE(YEAR(G2071),MONTH(G2071),1)</f>
        <v/>
      </c>
      <c r="O2071" s="132">
        <f>IF(G2071&gt;$K$3,"Futuro","Atraso")</f>
        <v/>
      </c>
      <c r="P2071">
        <f>12*(YEAR(G2071)-YEAR($K$3))+(MONTH(G2071)-MONTH($K$3))</f>
        <v/>
      </c>
      <c r="Q2071" s="366">
        <f>IF(M2071="IBIRAPITANGA FASE 3",IF(O2071="Atraso",L2071,L2071/(1+$I$2)^P2071),IF(O2071="Atraso",L2071,L2071/(1+$I$1)^P2071))</f>
        <v/>
      </c>
      <c r="R2071">
        <f>IF(O2071="Atraso",$K$3-G2071,0)</f>
        <v/>
      </c>
      <c r="S2071">
        <f>IF(R2071&lt;=15,"Até 15",IF(R2071&lt;=30,"Entre 15 e 30",IF(R2071&lt;=60,"Entre 30 e 60",IF(R2071&lt;=90,"Entre 60 e 90",IF(R2071&lt;=120,"Entre 90 e 120",IF(R2071&lt;=150,"Entre 120 e 150",IF(R2071&lt;=180,"Entre 150 e 180","Superior a 180")))))))</f>
        <v/>
      </c>
    </row>
    <row r="2072">
      <c r="A2072" t="inlineStr">
        <is>
          <t>Q08L010</t>
        </is>
      </c>
      <c r="B2072" t="inlineStr">
        <is>
          <t>ROBERTO BENTO ALVAREZ</t>
        </is>
      </c>
      <c r="C2072" t="n">
        <v>1</v>
      </c>
      <c r="D2072" t="inlineStr">
        <is>
          <t>IPCA</t>
        </is>
      </c>
      <c r="E2072" t="n">
        <v>0</v>
      </c>
      <c r="F2072" t="inlineStr">
        <is>
          <t>MENSAL</t>
        </is>
      </c>
      <c r="G2072" t="n">
        <v>45046</v>
      </c>
      <c r="H2072" t="n">
        <v>45046</v>
      </c>
      <c r="I2072" t="n">
        <v>21</v>
      </c>
      <c r="J2072" t="inlineStr">
        <is>
          <t>CARTEIRA</t>
        </is>
      </c>
      <c r="K2072" t="inlineStr">
        <is>
          <t>CONTRATO</t>
        </is>
      </c>
      <c r="L2072" t="n">
        <v>6181.56</v>
      </c>
      <c r="M2072" t="inlineStr">
        <is>
          <t>IBIRAPITANGA FASE 3</t>
        </is>
      </c>
      <c r="N2072" s="142">
        <f>DATE(YEAR(G2072),MONTH(G2072),1)</f>
        <v/>
      </c>
      <c r="O2072" s="132">
        <f>IF(G2072&gt;$K$3,"Futuro","Atraso")</f>
        <v/>
      </c>
      <c r="P2072">
        <f>12*(YEAR(G2072)-YEAR($K$3))+(MONTH(G2072)-MONTH($K$3))</f>
        <v/>
      </c>
      <c r="Q2072" s="366">
        <f>IF(M2072="IBIRAPITANGA FASE 3",IF(O2072="Atraso",L2072,L2072/(1+$I$2)^P2072),IF(O2072="Atraso",L2072,L2072/(1+$I$1)^P2072))</f>
        <v/>
      </c>
      <c r="R2072">
        <f>IF(O2072="Atraso",$K$3-G2072,0)</f>
        <v/>
      </c>
      <c r="S2072">
        <f>IF(R2072&lt;=15,"Até 15",IF(R2072&lt;=30,"Entre 15 e 30",IF(R2072&lt;=60,"Entre 30 e 60",IF(R2072&lt;=90,"Entre 60 e 90",IF(R2072&lt;=120,"Entre 90 e 120",IF(R2072&lt;=150,"Entre 120 e 150",IF(R2072&lt;=180,"Entre 150 e 180","Superior a 180")))))))</f>
        <v/>
      </c>
    </row>
    <row r="2073">
      <c r="A2073" t="inlineStr">
        <is>
          <t>Q08L010</t>
        </is>
      </c>
      <c r="B2073" t="inlineStr">
        <is>
          <t>ROBERTO BENTO ALVAREZ</t>
        </is>
      </c>
      <c r="C2073" t="n">
        <v>1</v>
      </c>
      <c r="D2073" t="inlineStr">
        <is>
          <t>IPCA</t>
        </is>
      </c>
      <c r="E2073" t="n">
        <v>0</v>
      </c>
      <c r="F2073" t="inlineStr">
        <is>
          <t>MENSAL</t>
        </is>
      </c>
      <c r="G2073" t="n">
        <v>45076</v>
      </c>
      <c r="H2073" t="n">
        <v>45076</v>
      </c>
      <c r="I2073" t="n">
        <v>22</v>
      </c>
      <c r="J2073" t="inlineStr">
        <is>
          <t>CARTEIRA</t>
        </is>
      </c>
      <c r="K2073" t="inlineStr">
        <is>
          <t>CONTRATO</t>
        </is>
      </c>
      <c r="L2073" t="n">
        <v>6124.4</v>
      </c>
      <c r="M2073" t="inlineStr">
        <is>
          <t>IBIRAPITANGA FASE 3</t>
        </is>
      </c>
      <c r="N2073" s="142">
        <f>DATE(YEAR(G2073),MONTH(G2073),1)</f>
        <v/>
      </c>
      <c r="O2073" s="132">
        <f>IF(G2073&gt;$K$3,"Futuro","Atraso")</f>
        <v/>
      </c>
      <c r="P2073">
        <f>12*(YEAR(G2073)-YEAR($K$3))+(MONTH(G2073)-MONTH($K$3))</f>
        <v/>
      </c>
      <c r="Q2073" s="366">
        <f>IF(M2073="IBIRAPITANGA FASE 3",IF(O2073="Atraso",L2073,L2073/(1+$I$2)^P2073),IF(O2073="Atraso",L2073,L2073/(1+$I$1)^P2073))</f>
        <v/>
      </c>
      <c r="R2073">
        <f>IF(O2073="Atraso",$K$3-G2073,0)</f>
        <v/>
      </c>
      <c r="S2073">
        <f>IF(R2073&lt;=15,"Até 15",IF(R2073&lt;=30,"Entre 15 e 30",IF(R2073&lt;=60,"Entre 30 e 60",IF(R2073&lt;=90,"Entre 60 e 90",IF(R2073&lt;=120,"Entre 90 e 120",IF(R2073&lt;=150,"Entre 120 e 150",IF(R2073&lt;=180,"Entre 150 e 180","Superior a 180")))))))</f>
        <v/>
      </c>
    </row>
    <row r="2074">
      <c r="A2074" t="inlineStr">
        <is>
          <t>Q08L010</t>
        </is>
      </c>
      <c r="B2074" t="inlineStr">
        <is>
          <t>ROBERTO BENTO ALVAREZ</t>
        </is>
      </c>
      <c r="C2074" t="n">
        <v>1</v>
      </c>
      <c r="D2074" t="inlineStr">
        <is>
          <t>IPCA</t>
        </is>
      </c>
      <c r="E2074" t="n">
        <v>0</v>
      </c>
      <c r="F2074" t="inlineStr">
        <is>
          <t>MENSAL</t>
        </is>
      </c>
      <c r="G2074" t="n">
        <v>45107</v>
      </c>
      <c r="H2074" t="n">
        <v>45107</v>
      </c>
      <c r="I2074" t="n">
        <v>23</v>
      </c>
      <c r="J2074" t="inlineStr">
        <is>
          <t>CARTEIRA</t>
        </is>
      </c>
      <c r="K2074" t="inlineStr">
        <is>
          <t>CONTRATO</t>
        </is>
      </c>
      <c r="L2074" t="n">
        <v>6065.32</v>
      </c>
      <c r="M2074" t="inlineStr">
        <is>
          <t>IBIRAPITANGA FASE 3</t>
        </is>
      </c>
      <c r="N2074" s="142">
        <f>DATE(YEAR(G2074),MONTH(G2074),1)</f>
        <v/>
      </c>
      <c r="O2074" s="132">
        <f>IF(G2074&gt;$K$3,"Futuro","Atraso")</f>
        <v/>
      </c>
      <c r="P2074">
        <f>12*(YEAR(G2074)-YEAR($K$3))+(MONTH(G2074)-MONTH($K$3))</f>
        <v/>
      </c>
      <c r="Q2074" s="366">
        <f>IF(M2074="IBIRAPITANGA FASE 3",IF(O2074="Atraso",L2074,L2074/(1+$I$2)^P2074),IF(O2074="Atraso",L2074,L2074/(1+$I$1)^P2074))</f>
        <v/>
      </c>
      <c r="R2074">
        <f>IF(O2074="Atraso",$K$3-G2074,0)</f>
        <v/>
      </c>
      <c r="S2074">
        <f>IF(R2074&lt;=15,"Até 15",IF(R2074&lt;=30,"Entre 15 e 30",IF(R2074&lt;=60,"Entre 30 e 60",IF(R2074&lt;=90,"Entre 60 e 90",IF(R2074&lt;=120,"Entre 90 e 120",IF(R2074&lt;=150,"Entre 120 e 150",IF(R2074&lt;=180,"Entre 150 e 180","Superior a 180")))))))</f>
        <v/>
      </c>
    </row>
    <row r="2075">
      <c r="A2075" t="inlineStr">
        <is>
          <t>Q08L010</t>
        </is>
      </c>
      <c r="B2075" t="inlineStr">
        <is>
          <t>ROBERTO BENTO ALVAREZ</t>
        </is>
      </c>
      <c r="C2075" t="n">
        <v>1</v>
      </c>
      <c r="D2075" t="inlineStr">
        <is>
          <t>IPCA</t>
        </is>
      </c>
      <c r="E2075" t="n">
        <v>0</v>
      </c>
      <c r="F2075" t="inlineStr">
        <is>
          <t>MENSAL</t>
        </is>
      </c>
      <c r="G2075" t="n">
        <v>45137</v>
      </c>
      <c r="H2075" t="n">
        <v>45137</v>
      </c>
      <c r="I2075" t="n">
        <v>24</v>
      </c>
      <c r="J2075" t="inlineStr">
        <is>
          <t>CARTEIRA</t>
        </is>
      </c>
      <c r="K2075" t="inlineStr">
        <is>
          <t>CONTRATO</t>
        </is>
      </c>
      <c r="L2075" t="n">
        <v>6008.15</v>
      </c>
      <c r="M2075" t="inlineStr">
        <is>
          <t>IBIRAPITANGA FASE 3</t>
        </is>
      </c>
      <c r="N2075" s="142">
        <f>DATE(YEAR(G2075),MONTH(G2075),1)</f>
        <v/>
      </c>
      <c r="O2075" s="132">
        <f>IF(G2075&gt;$K$3,"Futuro","Atraso")</f>
        <v/>
      </c>
      <c r="P2075">
        <f>12*(YEAR(G2075)-YEAR($K$3))+(MONTH(G2075)-MONTH($K$3))</f>
        <v/>
      </c>
      <c r="Q2075" s="366">
        <f>IF(M2075="IBIRAPITANGA FASE 3",IF(O2075="Atraso",L2075,L2075/(1+$I$2)^P2075),IF(O2075="Atraso",L2075,L2075/(1+$I$1)^P2075))</f>
        <v/>
      </c>
      <c r="R2075">
        <f>IF(O2075="Atraso",$K$3-G2075,0)</f>
        <v/>
      </c>
      <c r="S2075">
        <f>IF(R2075&lt;=15,"Até 15",IF(R2075&lt;=30,"Entre 15 e 30",IF(R2075&lt;=60,"Entre 30 e 60",IF(R2075&lt;=90,"Entre 60 e 90",IF(R2075&lt;=120,"Entre 90 e 120",IF(R2075&lt;=150,"Entre 120 e 150",IF(R2075&lt;=180,"Entre 150 e 180","Superior a 180")))))))</f>
        <v/>
      </c>
    </row>
    <row r="2076">
      <c r="A2076" t="inlineStr">
        <is>
          <t>Q08L010</t>
        </is>
      </c>
      <c r="B2076" t="inlineStr">
        <is>
          <t>ROBERTO BENTO ALVAREZ</t>
        </is>
      </c>
      <c r="C2076" t="n">
        <v>1</v>
      </c>
      <c r="D2076" t="inlineStr">
        <is>
          <t>IPCA</t>
        </is>
      </c>
      <c r="E2076" t="n">
        <v>0</v>
      </c>
      <c r="F2076" t="inlineStr">
        <is>
          <t>MENSAL</t>
        </is>
      </c>
      <c r="G2076" t="n">
        <v>45168</v>
      </c>
      <c r="H2076" t="n">
        <v>45168</v>
      </c>
      <c r="I2076" t="n">
        <v>25</v>
      </c>
      <c r="J2076" t="inlineStr">
        <is>
          <t>CARTEIRA</t>
        </is>
      </c>
      <c r="K2076" t="inlineStr">
        <is>
          <t>CONTRATO</t>
        </is>
      </c>
      <c r="L2076" t="n">
        <v>5949.08</v>
      </c>
      <c r="M2076" t="inlineStr">
        <is>
          <t>IBIRAPITANGA FASE 3</t>
        </is>
      </c>
      <c r="N2076" s="142">
        <f>DATE(YEAR(G2076),MONTH(G2076),1)</f>
        <v/>
      </c>
      <c r="O2076" s="132">
        <f>IF(G2076&gt;$K$3,"Futuro","Atraso")</f>
        <v/>
      </c>
      <c r="P2076">
        <f>12*(YEAR(G2076)-YEAR($K$3))+(MONTH(G2076)-MONTH($K$3))</f>
        <v/>
      </c>
      <c r="Q2076" s="366">
        <f>IF(M2076="IBIRAPITANGA FASE 3",IF(O2076="Atraso",L2076,L2076/(1+$I$2)^P2076),IF(O2076="Atraso",L2076,L2076/(1+$I$1)^P2076))</f>
        <v/>
      </c>
      <c r="R2076">
        <f>IF(O2076="Atraso",$K$3-G2076,0)</f>
        <v/>
      </c>
      <c r="S2076">
        <f>IF(R2076&lt;=15,"Até 15",IF(R2076&lt;=30,"Entre 15 e 30",IF(R2076&lt;=60,"Entre 30 e 60",IF(R2076&lt;=90,"Entre 60 e 90",IF(R2076&lt;=120,"Entre 90 e 120",IF(R2076&lt;=150,"Entre 120 e 150",IF(R2076&lt;=180,"Entre 150 e 180","Superior a 180")))))))</f>
        <v/>
      </c>
    </row>
    <row r="2077">
      <c r="A2077" t="inlineStr">
        <is>
          <t>Q08L010</t>
        </is>
      </c>
      <c r="B2077" t="inlineStr">
        <is>
          <t>ROBERTO BENTO ALVAREZ</t>
        </is>
      </c>
      <c r="C2077" t="n">
        <v>1</v>
      </c>
      <c r="D2077" t="inlineStr">
        <is>
          <t>IPCA</t>
        </is>
      </c>
      <c r="E2077" t="n">
        <v>0</v>
      </c>
      <c r="F2077" t="inlineStr">
        <is>
          <t>MENSAL</t>
        </is>
      </c>
      <c r="G2077" t="n">
        <v>45199</v>
      </c>
      <c r="H2077" t="n">
        <v>45199</v>
      </c>
      <c r="I2077" t="n">
        <v>26</v>
      </c>
      <c r="J2077" t="inlineStr">
        <is>
          <t>CARTEIRA</t>
        </is>
      </c>
      <c r="K2077" t="inlineStr">
        <is>
          <t>CONTRATO</t>
        </is>
      </c>
      <c r="L2077" t="n">
        <v>5890.02</v>
      </c>
      <c r="M2077" t="inlineStr">
        <is>
          <t>IBIRAPITANGA FASE 3</t>
        </is>
      </c>
      <c r="N2077" s="142">
        <f>DATE(YEAR(G2077),MONTH(G2077),1)</f>
        <v/>
      </c>
      <c r="O2077" s="132">
        <f>IF(G2077&gt;$K$3,"Futuro","Atraso")</f>
        <v/>
      </c>
      <c r="P2077">
        <f>12*(YEAR(G2077)-YEAR($K$3))+(MONTH(G2077)-MONTH($K$3))</f>
        <v/>
      </c>
      <c r="Q2077" s="366">
        <f>IF(M2077="IBIRAPITANGA FASE 3",IF(O2077="Atraso",L2077,L2077/(1+$I$2)^P2077),IF(O2077="Atraso",L2077,L2077/(1+$I$1)^P2077))</f>
        <v/>
      </c>
      <c r="R2077">
        <f>IF(O2077="Atraso",$K$3-G2077,0)</f>
        <v/>
      </c>
      <c r="S2077">
        <f>IF(R2077&lt;=15,"Até 15",IF(R2077&lt;=30,"Entre 15 e 30",IF(R2077&lt;=60,"Entre 30 e 60",IF(R2077&lt;=90,"Entre 60 e 90",IF(R2077&lt;=120,"Entre 90 e 120",IF(R2077&lt;=150,"Entre 120 e 150",IF(R2077&lt;=180,"Entre 150 e 180","Superior a 180")))))))</f>
        <v/>
      </c>
    </row>
    <row r="2078">
      <c r="A2078" t="inlineStr">
        <is>
          <t>Q08L010</t>
        </is>
      </c>
      <c r="B2078" t="inlineStr">
        <is>
          <t>ROBERTO BENTO ALVAREZ</t>
        </is>
      </c>
      <c r="C2078" t="n">
        <v>1</v>
      </c>
      <c r="D2078" t="inlineStr">
        <is>
          <t>IPCA</t>
        </is>
      </c>
      <c r="E2078" t="n">
        <v>0</v>
      </c>
      <c r="F2078" t="inlineStr">
        <is>
          <t>MENSAL</t>
        </is>
      </c>
      <c r="G2078" t="n">
        <v>45229</v>
      </c>
      <c r="H2078" t="n">
        <v>45229</v>
      </c>
      <c r="I2078" t="n">
        <v>27</v>
      </c>
      <c r="J2078" t="inlineStr">
        <is>
          <t>CARTEIRA</t>
        </is>
      </c>
      <c r="K2078" t="inlineStr">
        <is>
          <t>CONTRATO</t>
        </is>
      </c>
      <c r="L2078" t="n">
        <v>5832.85</v>
      </c>
      <c r="M2078" t="inlineStr">
        <is>
          <t>IBIRAPITANGA FASE 3</t>
        </is>
      </c>
      <c r="N2078" s="142">
        <f>DATE(YEAR(G2078),MONTH(G2078),1)</f>
        <v/>
      </c>
      <c r="O2078" s="132">
        <f>IF(G2078&gt;$K$3,"Futuro","Atraso")</f>
        <v/>
      </c>
      <c r="P2078">
        <f>12*(YEAR(G2078)-YEAR($K$3))+(MONTH(G2078)-MONTH($K$3))</f>
        <v/>
      </c>
      <c r="Q2078" s="366">
        <f>IF(M2078="IBIRAPITANGA FASE 3",IF(O2078="Atraso",L2078,L2078/(1+$I$2)^P2078),IF(O2078="Atraso",L2078,L2078/(1+$I$1)^P2078))</f>
        <v/>
      </c>
      <c r="R2078">
        <f>IF(O2078="Atraso",$K$3-G2078,0)</f>
        <v/>
      </c>
      <c r="S2078">
        <f>IF(R2078&lt;=15,"Até 15",IF(R2078&lt;=30,"Entre 15 e 30",IF(R2078&lt;=60,"Entre 30 e 60",IF(R2078&lt;=90,"Entre 60 e 90",IF(R2078&lt;=120,"Entre 90 e 120",IF(R2078&lt;=150,"Entre 120 e 150",IF(R2078&lt;=180,"Entre 150 e 180","Superior a 180")))))))</f>
        <v/>
      </c>
    </row>
    <row r="2079">
      <c r="A2079" t="inlineStr">
        <is>
          <t>Q08L010</t>
        </is>
      </c>
      <c r="B2079" t="inlineStr">
        <is>
          <t>ROBERTO BENTO ALVAREZ</t>
        </is>
      </c>
      <c r="C2079" t="n">
        <v>1</v>
      </c>
      <c r="D2079" t="inlineStr">
        <is>
          <t>IPCA</t>
        </is>
      </c>
      <c r="E2079" t="n">
        <v>0</v>
      </c>
      <c r="F2079" t="inlineStr">
        <is>
          <t>MENSAL</t>
        </is>
      </c>
      <c r="G2079" t="n">
        <v>45260</v>
      </c>
      <c r="H2079" t="n">
        <v>45260</v>
      </c>
      <c r="I2079" t="n">
        <v>28</v>
      </c>
      <c r="J2079" t="inlineStr">
        <is>
          <t>CARTEIRA</t>
        </is>
      </c>
      <c r="K2079" t="inlineStr">
        <is>
          <t>CONTRATO</t>
        </is>
      </c>
      <c r="L2079" t="n">
        <v>5731.04</v>
      </c>
      <c r="M2079" t="inlineStr">
        <is>
          <t>IBIRAPITANGA FASE 3</t>
        </is>
      </c>
      <c r="N2079" s="142">
        <f>DATE(YEAR(G2079),MONTH(G2079),1)</f>
        <v/>
      </c>
      <c r="O2079" s="132">
        <f>IF(G2079&gt;$K$3,"Futuro","Atraso")</f>
        <v/>
      </c>
      <c r="P2079">
        <f>12*(YEAR(G2079)-YEAR($K$3))+(MONTH(G2079)-MONTH($K$3))</f>
        <v/>
      </c>
      <c r="Q2079" s="366">
        <f>IF(M2079="IBIRAPITANGA FASE 3",IF(O2079="Atraso",L2079,L2079/(1+$I$2)^P2079),IF(O2079="Atraso",L2079,L2079/(1+$I$1)^P2079))</f>
        <v/>
      </c>
      <c r="R2079">
        <f>IF(O2079="Atraso",$K$3-G2079,0)</f>
        <v/>
      </c>
      <c r="S2079">
        <f>IF(R2079&lt;=15,"Até 15",IF(R2079&lt;=30,"Entre 15 e 30",IF(R2079&lt;=60,"Entre 30 e 60",IF(R2079&lt;=90,"Entre 60 e 90",IF(R2079&lt;=120,"Entre 90 e 120",IF(R2079&lt;=150,"Entre 120 e 150",IF(R2079&lt;=180,"Entre 150 e 180","Superior a 180")))))))</f>
        <v/>
      </c>
    </row>
    <row r="2080">
      <c r="A2080" t="inlineStr">
        <is>
          <t>Q08L010</t>
        </is>
      </c>
      <c r="B2080" t="inlineStr">
        <is>
          <t>ROBERTO BENTO ALVAREZ</t>
        </is>
      </c>
      <c r="C2080" t="n">
        <v>1</v>
      </c>
      <c r="D2080" t="inlineStr">
        <is>
          <t>IPCA</t>
        </is>
      </c>
      <c r="E2080" t="n">
        <v>0</v>
      </c>
      <c r="F2080" t="inlineStr">
        <is>
          <t>MENSAL</t>
        </is>
      </c>
      <c r="G2080" t="n">
        <v>45290</v>
      </c>
      <c r="H2080" t="n">
        <v>45290</v>
      </c>
      <c r="I2080" t="n">
        <v>29</v>
      </c>
      <c r="J2080" t="inlineStr">
        <is>
          <t>CARTEIRA</t>
        </is>
      </c>
      <c r="K2080" t="inlineStr">
        <is>
          <t>CONTRATO</t>
        </is>
      </c>
      <c r="L2080" t="n">
        <v>5731.04</v>
      </c>
      <c r="M2080" t="inlineStr">
        <is>
          <t>IBIRAPITANGA FASE 3</t>
        </is>
      </c>
      <c r="N2080" s="142">
        <f>DATE(YEAR(G2080),MONTH(G2080),1)</f>
        <v/>
      </c>
      <c r="O2080" s="132">
        <f>IF(G2080&gt;$K$3,"Futuro","Atraso")</f>
        <v/>
      </c>
      <c r="P2080">
        <f>12*(YEAR(G2080)-YEAR($K$3))+(MONTH(G2080)-MONTH($K$3))</f>
        <v/>
      </c>
      <c r="Q2080" s="366">
        <f>IF(M2080="IBIRAPITANGA FASE 3",IF(O2080="Atraso",L2080,L2080/(1+$I$2)^P2080),IF(O2080="Atraso",L2080,L2080/(1+$I$1)^P2080))</f>
        <v/>
      </c>
      <c r="R2080">
        <f>IF(O2080="Atraso",$K$3-G2080,0)</f>
        <v/>
      </c>
      <c r="S2080">
        <f>IF(R2080&lt;=15,"Até 15",IF(R2080&lt;=30,"Entre 15 e 30",IF(R2080&lt;=60,"Entre 30 e 60",IF(R2080&lt;=90,"Entre 60 e 90",IF(R2080&lt;=120,"Entre 90 e 120",IF(R2080&lt;=150,"Entre 120 e 150",IF(R2080&lt;=180,"Entre 150 e 180","Superior a 180")))))))</f>
        <v/>
      </c>
    </row>
    <row r="2081">
      <c r="A2081" t="inlineStr">
        <is>
          <t>Q08L010</t>
        </is>
      </c>
      <c r="B2081" t="inlineStr">
        <is>
          <t>ROBERTO BENTO ALVAREZ</t>
        </is>
      </c>
      <c r="C2081" t="n">
        <v>1</v>
      </c>
      <c r="D2081" t="inlineStr">
        <is>
          <t>IPCA</t>
        </is>
      </c>
      <c r="E2081" t="n">
        <v>0</v>
      </c>
      <c r="F2081" t="inlineStr">
        <is>
          <t>MENSAL</t>
        </is>
      </c>
      <c r="G2081" t="n">
        <v>45321</v>
      </c>
      <c r="H2081" t="n">
        <v>45321</v>
      </c>
      <c r="I2081" t="n">
        <v>30</v>
      </c>
      <c r="J2081" t="inlineStr">
        <is>
          <t>CARTEIRA</t>
        </is>
      </c>
      <c r="K2081" t="inlineStr">
        <is>
          <t>CONTRATO</t>
        </is>
      </c>
      <c r="L2081" t="n">
        <v>5731.04</v>
      </c>
      <c r="M2081" t="inlineStr">
        <is>
          <t>IBIRAPITANGA FASE 3</t>
        </is>
      </c>
      <c r="N2081" s="142">
        <f>DATE(YEAR(G2081),MONTH(G2081),1)</f>
        <v/>
      </c>
      <c r="O2081" s="132">
        <f>IF(G2081&gt;$K$3,"Futuro","Atraso")</f>
        <v/>
      </c>
      <c r="P2081">
        <f>12*(YEAR(G2081)-YEAR($K$3))+(MONTH(G2081)-MONTH($K$3))</f>
        <v/>
      </c>
      <c r="Q2081" s="366">
        <f>IF(M2081="IBIRAPITANGA FASE 3",IF(O2081="Atraso",L2081,L2081/(1+$I$2)^P2081),IF(O2081="Atraso",L2081,L2081/(1+$I$1)^P2081))</f>
        <v/>
      </c>
      <c r="R2081">
        <f>IF(O2081="Atraso",$K$3-G2081,0)</f>
        <v/>
      </c>
      <c r="S2081">
        <f>IF(R2081&lt;=15,"Até 15",IF(R2081&lt;=30,"Entre 15 e 30",IF(R2081&lt;=60,"Entre 30 e 60",IF(R2081&lt;=90,"Entre 60 e 90",IF(R2081&lt;=120,"Entre 90 e 120",IF(R2081&lt;=150,"Entre 120 e 150",IF(R2081&lt;=180,"Entre 150 e 180","Superior a 180")))))))</f>
        <v/>
      </c>
    </row>
    <row r="2082">
      <c r="A2082" t="inlineStr">
        <is>
          <t>Q08L010</t>
        </is>
      </c>
      <c r="B2082" t="inlineStr">
        <is>
          <t>ROBERTO BENTO ALVAREZ</t>
        </is>
      </c>
      <c r="C2082" t="n">
        <v>1</v>
      </c>
      <c r="D2082" t="inlineStr">
        <is>
          <t>IPCA</t>
        </is>
      </c>
      <c r="E2082" t="n">
        <v>0</v>
      </c>
      <c r="F2082" t="inlineStr">
        <is>
          <t>MENSAL</t>
        </is>
      </c>
      <c r="G2082" t="n">
        <v>45351</v>
      </c>
      <c r="H2082" t="n">
        <v>45351</v>
      </c>
      <c r="I2082" t="n">
        <v>31</v>
      </c>
      <c r="J2082" t="inlineStr">
        <is>
          <t>CARTEIRA</t>
        </is>
      </c>
      <c r="K2082" t="inlineStr">
        <is>
          <t>CONTRATO</t>
        </is>
      </c>
      <c r="L2082" t="n">
        <v>5731.04</v>
      </c>
      <c r="M2082" t="inlineStr">
        <is>
          <t>IBIRAPITANGA FASE 3</t>
        </is>
      </c>
      <c r="N2082" s="142">
        <f>DATE(YEAR(G2082),MONTH(G2082),1)</f>
        <v/>
      </c>
      <c r="O2082" s="132">
        <f>IF(G2082&gt;$K$3,"Futuro","Atraso")</f>
        <v/>
      </c>
      <c r="P2082">
        <f>12*(YEAR(G2082)-YEAR($K$3))+(MONTH(G2082)-MONTH($K$3))</f>
        <v/>
      </c>
      <c r="Q2082" s="366">
        <f>IF(M2082="IBIRAPITANGA FASE 3",IF(O2082="Atraso",L2082,L2082/(1+$I$2)^P2082),IF(O2082="Atraso",L2082,L2082/(1+$I$1)^P2082))</f>
        <v/>
      </c>
      <c r="R2082">
        <f>IF(O2082="Atraso",$K$3-G2082,0)</f>
        <v/>
      </c>
      <c r="S2082">
        <f>IF(R2082&lt;=15,"Até 15",IF(R2082&lt;=30,"Entre 15 e 30",IF(R2082&lt;=60,"Entre 30 e 60",IF(R2082&lt;=90,"Entre 60 e 90",IF(R2082&lt;=120,"Entre 90 e 120",IF(R2082&lt;=150,"Entre 120 e 150",IF(R2082&lt;=180,"Entre 150 e 180","Superior a 180")))))))</f>
        <v/>
      </c>
    </row>
    <row r="2083">
      <c r="A2083" t="inlineStr">
        <is>
          <t>Q08L010</t>
        </is>
      </c>
      <c r="B2083" t="inlineStr">
        <is>
          <t>ROBERTO BENTO ALVAREZ</t>
        </is>
      </c>
      <c r="C2083" t="n">
        <v>1</v>
      </c>
      <c r="D2083" t="inlineStr">
        <is>
          <t>IPCA</t>
        </is>
      </c>
      <c r="E2083" t="n">
        <v>0</v>
      </c>
      <c r="F2083" t="inlineStr">
        <is>
          <t>MENSAL</t>
        </is>
      </c>
      <c r="G2083" t="n">
        <v>45381</v>
      </c>
      <c r="H2083" t="n">
        <v>45381</v>
      </c>
      <c r="I2083" t="n">
        <v>32</v>
      </c>
      <c r="J2083" t="inlineStr">
        <is>
          <t>CARTEIRA</t>
        </is>
      </c>
      <c r="K2083" t="inlineStr">
        <is>
          <t>CONTRATO</t>
        </is>
      </c>
      <c r="L2083" t="n">
        <v>5731.04</v>
      </c>
      <c r="M2083" t="inlineStr">
        <is>
          <t>IBIRAPITANGA FASE 3</t>
        </is>
      </c>
      <c r="N2083" s="142">
        <f>DATE(YEAR(G2083),MONTH(G2083),1)</f>
        <v/>
      </c>
      <c r="O2083" s="132">
        <f>IF(G2083&gt;$K$3,"Futuro","Atraso")</f>
        <v/>
      </c>
      <c r="P2083">
        <f>12*(YEAR(G2083)-YEAR($K$3))+(MONTH(G2083)-MONTH($K$3))</f>
        <v/>
      </c>
      <c r="Q2083" s="366">
        <f>IF(M2083="IBIRAPITANGA FASE 3",IF(O2083="Atraso",L2083,L2083/(1+$I$2)^P2083),IF(O2083="Atraso",L2083,L2083/(1+$I$1)^P2083))</f>
        <v/>
      </c>
      <c r="R2083">
        <f>IF(O2083="Atraso",$K$3-G2083,0)</f>
        <v/>
      </c>
      <c r="S2083">
        <f>IF(R2083&lt;=15,"Até 15",IF(R2083&lt;=30,"Entre 15 e 30",IF(R2083&lt;=60,"Entre 30 e 60",IF(R2083&lt;=90,"Entre 60 e 90",IF(R2083&lt;=120,"Entre 90 e 120",IF(R2083&lt;=150,"Entre 120 e 150",IF(R2083&lt;=180,"Entre 150 e 180","Superior a 180")))))))</f>
        <v/>
      </c>
    </row>
    <row r="2084">
      <c r="A2084" t="inlineStr">
        <is>
          <t>Q08L010</t>
        </is>
      </c>
      <c r="B2084" t="inlineStr">
        <is>
          <t>ROBERTO BENTO ALVAREZ</t>
        </is>
      </c>
      <c r="C2084" t="n">
        <v>1</v>
      </c>
      <c r="D2084" t="inlineStr">
        <is>
          <t>IPCA</t>
        </is>
      </c>
      <c r="E2084" t="n">
        <v>0</v>
      </c>
      <c r="F2084" t="inlineStr">
        <is>
          <t>MENSAL</t>
        </is>
      </c>
      <c r="G2084" t="n">
        <v>45412</v>
      </c>
      <c r="H2084" t="n">
        <v>45412</v>
      </c>
      <c r="I2084" t="n">
        <v>33</v>
      </c>
      <c r="J2084" t="inlineStr">
        <is>
          <t>CARTEIRA</t>
        </is>
      </c>
      <c r="K2084" t="inlineStr">
        <is>
          <t>CONTRATO</t>
        </is>
      </c>
      <c r="L2084" t="n">
        <v>5731.04</v>
      </c>
      <c r="M2084" t="inlineStr">
        <is>
          <t>IBIRAPITANGA FASE 3</t>
        </is>
      </c>
      <c r="N2084" s="142">
        <f>DATE(YEAR(G2084),MONTH(G2084),1)</f>
        <v/>
      </c>
      <c r="O2084" s="132">
        <f>IF(G2084&gt;$K$3,"Futuro","Atraso")</f>
        <v/>
      </c>
      <c r="P2084">
        <f>12*(YEAR(G2084)-YEAR($K$3))+(MONTH(G2084)-MONTH($K$3))</f>
        <v/>
      </c>
      <c r="Q2084" s="366">
        <f>IF(M2084="IBIRAPITANGA FASE 3",IF(O2084="Atraso",L2084,L2084/(1+$I$2)^P2084),IF(O2084="Atraso",L2084,L2084/(1+$I$1)^P2084))</f>
        <v/>
      </c>
      <c r="R2084">
        <f>IF(O2084="Atraso",$K$3-G2084,0)</f>
        <v/>
      </c>
      <c r="S2084">
        <f>IF(R2084&lt;=15,"Até 15",IF(R2084&lt;=30,"Entre 15 e 30",IF(R2084&lt;=60,"Entre 30 e 60",IF(R2084&lt;=90,"Entre 60 e 90",IF(R2084&lt;=120,"Entre 90 e 120",IF(R2084&lt;=150,"Entre 120 e 150",IF(R2084&lt;=180,"Entre 150 e 180","Superior a 180")))))))</f>
        <v/>
      </c>
    </row>
    <row r="2085">
      <c r="A2085" t="inlineStr">
        <is>
          <t>Q08L010</t>
        </is>
      </c>
      <c r="B2085" t="inlineStr">
        <is>
          <t>ROBERTO BENTO ALVAREZ</t>
        </is>
      </c>
      <c r="C2085" t="n">
        <v>1</v>
      </c>
      <c r="D2085" t="inlineStr">
        <is>
          <t>IPCA</t>
        </is>
      </c>
      <c r="E2085" t="n">
        <v>0</v>
      </c>
      <c r="F2085" t="inlineStr">
        <is>
          <t>MENSAL</t>
        </is>
      </c>
      <c r="G2085" t="n">
        <v>45442</v>
      </c>
      <c r="H2085" t="n">
        <v>45442</v>
      </c>
      <c r="I2085" t="n">
        <v>34</v>
      </c>
      <c r="J2085" t="inlineStr">
        <is>
          <t>CARTEIRA</t>
        </is>
      </c>
      <c r="K2085" t="inlineStr">
        <is>
          <t>CONTRATO</t>
        </is>
      </c>
      <c r="L2085" t="n">
        <v>5731.04</v>
      </c>
      <c r="M2085" t="inlineStr">
        <is>
          <t>IBIRAPITANGA FASE 3</t>
        </is>
      </c>
      <c r="N2085" s="142">
        <f>DATE(YEAR(G2085),MONTH(G2085),1)</f>
        <v/>
      </c>
      <c r="O2085" s="132">
        <f>IF(G2085&gt;$K$3,"Futuro","Atraso")</f>
        <v/>
      </c>
      <c r="P2085">
        <f>12*(YEAR(G2085)-YEAR($K$3))+(MONTH(G2085)-MONTH($K$3))</f>
        <v/>
      </c>
      <c r="Q2085" s="366">
        <f>IF(M2085="IBIRAPITANGA FASE 3",IF(O2085="Atraso",L2085,L2085/(1+$I$2)^P2085),IF(O2085="Atraso",L2085,L2085/(1+$I$1)^P2085))</f>
        <v/>
      </c>
      <c r="R2085">
        <f>IF(O2085="Atraso",$K$3-G2085,0)</f>
        <v/>
      </c>
      <c r="S2085">
        <f>IF(R2085&lt;=15,"Até 15",IF(R2085&lt;=30,"Entre 15 e 30",IF(R2085&lt;=60,"Entre 30 e 60",IF(R2085&lt;=90,"Entre 60 e 90",IF(R2085&lt;=120,"Entre 90 e 120",IF(R2085&lt;=150,"Entre 120 e 150",IF(R2085&lt;=180,"Entre 150 e 180","Superior a 180")))))))</f>
        <v/>
      </c>
    </row>
    <row r="2086">
      <c r="A2086" t="inlineStr">
        <is>
          <t>Q08L010</t>
        </is>
      </c>
      <c r="B2086" t="inlineStr">
        <is>
          <t>ROBERTO BENTO ALVAREZ</t>
        </is>
      </c>
      <c r="C2086" t="n">
        <v>1</v>
      </c>
      <c r="D2086" t="inlineStr">
        <is>
          <t>IPCA</t>
        </is>
      </c>
      <c r="E2086" t="n">
        <v>0</v>
      </c>
      <c r="F2086" t="inlineStr">
        <is>
          <t>MENSAL</t>
        </is>
      </c>
      <c r="G2086" t="n">
        <v>45473</v>
      </c>
      <c r="H2086" t="n">
        <v>45473</v>
      </c>
      <c r="I2086" t="n">
        <v>35</v>
      </c>
      <c r="J2086" t="inlineStr">
        <is>
          <t>CARTEIRA</t>
        </is>
      </c>
      <c r="K2086" t="inlineStr">
        <is>
          <t>CONTRATO</t>
        </is>
      </c>
      <c r="L2086" t="n">
        <v>5731.04</v>
      </c>
      <c r="M2086" t="inlineStr">
        <is>
          <t>IBIRAPITANGA FASE 3</t>
        </is>
      </c>
      <c r="N2086" s="142">
        <f>DATE(YEAR(G2086),MONTH(G2086),1)</f>
        <v/>
      </c>
      <c r="O2086" s="132">
        <f>IF(G2086&gt;$K$3,"Futuro","Atraso")</f>
        <v/>
      </c>
      <c r="P2086">
        <f>12*(YEAR(G2086)-YEAR($K$3))+(MONTH(G2086)-MONTH($K$3))</f>
        <v/>
      </c>
      <c r="Q2086" s="366">
        <f>IF(M2086="IBIRAPITANGA FASE 3",IF(O2086="Atraso",L2086,L2086/(1+$I$2)^P2086),IF(O2086="Atraso",L2086,L2086/(1+$I$1)^P2086))</f>
        <v/>
      </c>
      <c r="R2086">
        <f>IF(O2086="Atraso",$K$3-G2086,0)</f>
        <v/>
      </c>
      <c r="S2086">
        <f>IF(R2086&lt;=15,"Até 15",IF(R2086&lt;=30,"Entre 15 e 30",IF(R2086&lt;=60,"Entre 30 e 60",IF(R2086&lt;=90,"Entre 60 e 90",IF(R2086&lt;=120,"Entre 90 e 120",IF(R2086&lt;=150,"Entre 120 e 150",IF(R2086&lt;=180,"Entre 150 e 180","Superior a 180")))))))</f>
        <v/>
      </c>
    </row>
    <row r="2087">
      <c r="A2087" t="inlineStr">
        <is>
          <t>Q08L010</t>
        </is>
      </c>
      <c r="B2087" t="inlineStr">
        <is>
          <t>ROBERTO BENTO ALVAREZ</t>
        </is>
      </c>
      <c r="C2087" t="n">
        <v>1</v>
      </c>
      <c r="D2087" t="inlineStr">
        <is>
          <t>IPCA</t>
        </is>
      </c>
      <c r="E2087" t="n">
        <v>0</v>
      </c>
      <c r="F2087" t="inlineStr">
        <is>
          <t>MENSAL</t>
        </is>
      </c>
      <c r="G2087" t="n">
        <v>45503</v>
      </c>
      <c r="H2087" t="n">
        <v>45503</v>
      </c>
      <c r="I2087" t="n">
        <v>36</v>
      </c>
      <c r="J2087" t="inlineStr">
        <is>
          <t>CARTEIRA</t>
        </is>
      </c>
      <c r="K2087" t="inlineStr">
        <is>
          <t>CONTRATO</t>
        </is>
      </c>
      <c r="L2087" t="n">
        <v>5731.04</v>
      </c>
      <c r="M2087" t="inlineStr">
        <is>
          <t>IBIRAPITANGA FASE 3</t>
        </is>
      </c>
      <c r="N2087" s="142">
        <f>DATE(YEAR(G2087),MONTH(G2087),1)</f>
        <v/>
      </c>
      <c r="O2087" s="132">
        <f>IF(G2087&gt;$K$3,"Futuro","Atraso")</f>
        <v/>
      </c>
      <c r="P2087">
        <f>12*(YEAR(G2087)-YEAR($K$3))+(MONTH(G2087)-MONTH($K$3))</f>
        <v/>
      </c>
      <c r="Q2087" s="366">
        <f>IF(M2087="IBIRAPITANGA FASE 3",IF(O2087="Atraso",L2087,L2087/(1+$I$2)^P2087),IF(O2087="Atraso",L2087,L2087/(1+$I$1)^P2087))</f>
        <v/>
      </c>
      <c r="R2087">
        <f>IF(O2087="Atraso",$K$3-G2087,0)</f>
        <v/>
      </c>
      <c r="S2087">
        <f>IF(R2087&lt;=15,"Até 15",IF(R2087&lt;=30,"Entre 15 e 30",IF(R2087&lt;=60,"Entre 30 e 60",IF(R2087&lt;=90,"Entre 60 e 90",IF(R2087&lt;=120,"Entre 90 e 120",IF(R2087&lt;=150,"Entre 120 e 150",IF(R2087&lt;=180,"Entre 150 e 180","Superior a 180")))))))</f>
        <v/>
      </c>
    </row>
    <row r="2088">
      <c r="A2088" t="inlineStr">
        <is>
          <t>Q08L010</t>
        </is>
      </c>
      <c r="B2088" t="inlineStr">
        <is>
          <t>ROBERTO BENTO ALVAREZ</t>
        </is>
      </c>
      <c r="C2088" t="n">
        <v>1</v>
      </c>
      <c r="D2088" t="inlineStr">
        <is>
          <t>IPCA</t>
        </is>
      </c>
      <c r="E2088" t="n">
        <v>0</v>
      </c>
      <c r="F2088" t="inlineStr">
        <is>
          <t>MENSAL</t>
        </is>
      </c>
      <c r="G2088" t="n">
        <v>45534</v>
      </c>
      <c r="H2088" t="n">
        <v>45534</v>
      </c>
      <c r="I2088" t="n">
        <v>37</v>
      </c>
      <c r="J2088" t="inlineStr">
        <is>
          <t>CARTEIRA</t>
        </is>
      </c>
      <c r="K2088" t="inlineStr">
        <is>
          <t>CONTRATO</t>
        </is>
      </c>
      <c r="L2088" t="n">
        <v>5731.04</v>
      </c>
      <c r="M2088" t="inlineStr">
        <is>
          <t>IBIRAPITANGA FASE 3</t>
        </is>
      </c>
      <c r="N2088" s="142">
        <f>DATE(YEAR(G2088),MONTH(G2088),1)</f>
        <v/>
      </c>
      <c r="O2088" s="132">
        <f>IF(G2088&gt;$K$3,"Futuro","Atraso")</f>
        <v/>
      </c>
      <c r="P2088">
        <f>12*(YEAR(G2088)-YEAR($K$3))+(MONTH(G2088)-MONTH($K$3))</f>
        <v/>
      </c>
      <c r="Q2088" s="366">
        <f>IF(M2088="IBIRAPITANGA FASE 3",IF(O2088="Atraso",L2088,L2088/(1+$I$2)^P2088),IF(O2088="Atraso",L2088,L2088/(1+$I$1)^P2088))</f>
        <v/>
      </c>
      <c r="R2088">
        <f>IF(O2088="Atraso",$K$3-G2088,0)</f>
        <v/>
      </c>
      <c r="S2088">
        <f>IF(R2088&lt;=15,"Até 15",IF(R2088&lt;=30,"Entre 15 e 30",IF(R2088&lt;=60,"Entre 30 e 60",IF(R2088&lt;=90,"Entre 60 e 90",IF(R2088&lt;=120,"Entre 90 e 120",IF(R2088&lt;=150,"Entre 120 e 150",IF(R2088&lt;=180,"Entre 150 e 180","Superior a 180")))))))</f>
        <v/>
      </c>
    </row>
    <row r="2089">
      <c r="A2089" t="inlineStr">
        <is>
          <t>Q08L010</t>
        </is>
      </c>
      <c r="B2089" t="inlineStr">
        <is>
          <t>ROBERTO BENTO ALVAREZ</t>
        </is>
      </c>
      <c r="C2089" t="n">
        <v>1</v>
      </c>
      <c r="D2089" t="inlineStr">
        <is>
          <t>IPCA</t>
        </is>
      </c>
      <c r="E2089" t="n">
        <v>0</v>
      </c>
      <c r="F2089" t="inlineStr">
        <is>
          <t>MENSAL</t>
        </is>
      </c>
      <c r="G2089" t="n">
        <v>45565</v>
      </c>
      <c r="H2089" t="n">
        <v>45565</v>
      </c>
      <c r="I2089" t="n">
        <v>38</v>
      </c>
      <c r="J2089" t="inlineStr">
        <is>
          <t>CARTEIRA</t>
        </is>
      </c>
      <c r="K2089" t="inlineStr">
        <is>
          <t>CONTRATO</t>
        </is>
      </c>
      <c r="L2089" t="n">
        <v>5731.04</v>
      </c>
      <c r="M2089" t="inlineStr">
        <is>
          <t>IBIRAPITANGA FASE 3</t>
        </is>
      </c>
      <c r="N2089" s="142">
        <f>DATE(YEAR(G2089),MONTH(G2089),1)</f>
        <v/>
      </c>
      <c r="O2089" s="132">
        <f>IF(G2089&gt;$K$3,"Futuro","Atraso")</f>
        <v/>
      </c>
      <c r="P2089">
        <f>12*(YEAR(G2089)-YEAR($K$3))+(MONTH(G2089)-MONTH($K$3))</f>
        <v/>
      </c>
      <c r="Q2089" s="366">
        <f>IF(M2089="IBIRAPITANGA FASE 3",IF(O2089="Atraso",L2089,L2089/(1+$I$2)^P2089),IF(O2089="Atraso",L2089,L2089/(1+$I$1)^P2089))</f>
        <v/>
      </c>
      <c r="R2089">
        <f>IF(O2089="Atraso",$K$3-G2089,0)</f>
        <v/>
      </c>
      <c r="S2089">
        <f>IF(R2089&lt;=15,"Até 15",IF(R2089&lt;=30,"Entre 15 e 30",IF(R2089&lt;=60,"Entre 30 e 60",IF(R2089&lt;=90,"Entre 60 e 90",IF(R2089&lt;=120,"Entre 90 e 120",IF(R2089&lt;=150,"Entre 120 e 150",IF(R2089&lt;=180,"Entre 150 e 180","Superior a 180")))))))</f>
        <v/>
      </c>
    </row>
    <row r="2090">
      <c r="A2090" t="inlineStr">
        <is>
          <t>Q08L010</t>
        </is>
      </c>
      <c r="B2090" t="inlineStr">
        <is>
          <t>ROBERTO BENTO ALVAREZ</t>
        </is>
      </c>
      <c r="C2090" t="n">
        <v>1</v>
      </c>
      <c r="D2090" t="inlineStr">
        <is>
          <t>IPCA</t>
        </is>
      </c>
      <c r="E2090" t="n">
        <v>0</v>
      </c>
      <c r="F2090" t="inlineStr">
        <is>
          <t>MENSAL</t>
        </is>
      </c>
      <c r="G2090" t="n">
        <v>45595</v>
      </c>
      <c r="H2090" t="n">
        <v>45595</v>
      </c>
      <c r="I2090" t="n">
        <v>39</v>
      </c>
      <c r="J2090" t="inlineStr">
        <is>
          <t>CARTEIRA</t>
        </is>
      </c>
      <c r="K2090" t="inlineStr">
        <is>
          <t>CONTRATO</t>
        </is>
      </c>
      <c r="L2090" t="n">
        <v>5731.04</v>
      </c>
      <c r="M2090" t="inlineStr">
        <is>
          <t>IBIRAPITANGA FASE 3</t>
        </is>
      </c>
      <c r="N2090" s="142">
        <f>DATE(YEAR(G2090),MONTH(G2090),1)</f>
        <v/>
      </c>
      <c r="O2090" s="132">
        <f>IF(G2090&gt;$K$3,"Futuro","Atraso")</f>
        <v/>
      </c>
      <c r="P2090">
        <f>12*(YEAR(G2090)-YEAR($K$3))+(MONTH(G2090)-MONTH($K$3))</f>
        <v/>
      </c>
      <c r="Q2090" s="366">
        <f>IF(M2090="IBIRAPITANGA FASE 3",IF(O2090="Atraso",L2090,L2090/(1+$I$2)^P2090),IF(O2090="Atraso",L2090,L2090/(1+$I$1)^P2090))</f>
        <v/>
      </c>
      <c r="R2090">
        <f>IF(O2090="Atraso",$K$3-G2090,0)</f>
        <v/>
      </c>
      <c r="S2090">
        <f>IF(R2090&lt;=15,"Até 15",IF(R2090&lt;=30,"Entre 15 e 30",IF(R2090&lt;=60,"Entre 30 e 60",IF(R2090&lt;=90,"Entre 60 e 90",IF(R2090&lt;=120,"Entre 90 e 120",IF(R2090&lt;=150,"Entre 120 e 150",IF(R2090&lt;=180,"Entre 150 e 180","Superior a 180")))))))</f>
        <v/>
      </c>
    </row>
    <row r="2091">
      <c r="A2091" t="inlineStr">
        <is>
          <t>Q08L010</t>
        </is>
      </c>
      <c r="B2091" t="inlineStr">
        <is>
          <t>ROBERTO BENTO ALVAREZ</t>
        </is>
      </c>
      <c r="C2091" t="n">
        <v>1</v>
      </c>
      <c r="D2091" t="inlineStr">
        <is>
          <t>IPCA</t>
        </is>
      </c>
      <c r="E2091" t="n">
        <v>0</v>
      </c>
      <c r="F2091" t="inlineStr">
        <is>
          <t>MENSAL</t>
        </is>
      </c>
      <c r="G2091" t="n">
        <v>45626</v>
      </c>
      <c r="H2091" t="n">
        <v>45626</v>
      </c>
      <c r="I2091" t="n">
        <v>40</v>
      </c>
      <c r="J2091" t="inlineStr">
        <is>
          <t>CARTEIRA</t>
        </is>
      </c>
      <c r="K2091" t="inlineStr">
        <is>
          <t>CONTRATO</t>
        </is>
      </c>
      <c r="L2091" t="n">
        <v>5731.04</v>
      </c>
      <c r="M2091" t="inlineStr">
        <is>
          <t>IBIRAPITANGA FASE 3</t>
        </is>
      </c>
      <c r="N2091" s="142">
        <f>DATE(YEAR(G2091),MONTH(G2091),1)</f>
        <v/>
      </c>
      <c r="O2091" s="132">
        <f>IF(G2091&gt;$K$3,"Futuro","Atraso")</f>
        <v/>
      </c>
      <c r="P2091">
        <f>12*(YEAR(G2091)-YEAR($K$3))+(MONTH(G2091)-MONTH($K$3))</f>
        <v/>
      </c>
      <c r="Q2091" s="366">
        <f>IF(M2091="IBIRAPITANGA FASE 3",IF(O2091="Atraso",L2091,L2091/(1+$I$2)^P2091),IF(O2091="Atraso",L2091,L2091/(1+$I$1)^P2091))</f>
        <v/>
      </c>
      <c r="R2091">
        <f>IF(O2091="Atraso",$K$3-G2091,0)</f>
        <v/>
      </c>
      <c r="S2091">
        <f>IF(R2091&lt;=15,"Até 15",IF(R2091&lt;=30,"Entre 15 e 30",IF(R2091&lt;=60,"Entre 30 e 60",IF(R2091&lt;=90,"Entre 60 e 90",IF(R2091&lt;=120,"Entre 90 e 120",IF(R2091&lt;=150,"Entre 120 e 150",IF(R2091&lt;=180,"Entre 150 e 180","Superior a 180")))))))</f>
        <v/>
      </c>
    </row>
    <row r="2092">
      <c r="A2092" t="inlineStr">
        <is>
          <t>Q08L010</t>
        </is>
      </c>
      <c r="B2092" t="inlineStr">
        <is>
          <t>ROBERTO BENTO ALVAREZ</t>
        </is>
      </c>
      <c r="C2092" t="n">
        <v>1</v>
      </c>
      <c r="D2092" t="inlineStr">
        <is>
          <t>IPCA</t>
        </is>
      </c>
      <c r="E2092" t="n">
        <v>0</v>
      </c>
      <c r="F2092" t="inlineStr">
        <is>
          <t>MENSAL</t>
        </is>
      </c>
      <c r="G2092" t="n">
        <v>45656</v>
      </c>
      <c r="H2092" t="n">
        <v>45656</v>
      </c>
      <c r="I2092" t="n">
        <v>41</v>
      </c>
      <c r="J2092" t="inlineStr">
        <is>
          <t>CARTEIRA</t>
        </is>
      </c>
      <c r="K2092" t="inlineStr">
        <is>
          <t>CONTRATO</t>
        </is>
      </c>
      <c r="L2092" t="n">
        <v>5731.04</v>
      </c>
      <c r="M2092" t="inlineStr">
        <is>
          <t>IBIRAPITANGA FASE 3</t>
        </is>
      </c>
      <c r="N2092" s="142">
        <f>DATE(YEAR(G2092),MONTH(G2092),1)</f>
        <v/>
      </c>
      <c r="O2092" s="132">
        <f>IF(G2092&gt;$K$3,"Futuro","Atraso")</f>
        <v/>
      </c>
      <c r="P2092">
        <f>12*(YEAR(G2092)-YEAR($K$3))+(MONTH(G2092)-MONTH($K$3))</f>
        <v/>
      </c>
      <c r="Q2092" s="366">
        <f>IF(M2092="IBIRAPITANGA FASE 3",IF(O2092="Atraso",L2092,L2092/(1+$I$2)^P2092),IF(O2092="Atraso",L2092,L2092/(1+$I$1)^P2092))</f>
        <v/>
      </c>
      <c r="R2092">
        <f>IF(O2092="Atraso",$K$3-G2092,0)</f>
        <v/>
      </c>
      <c r="S2092">
        <f>IF(R2092&lt;=15,"Até 15",IF(R2092&lt;=30,"Entre 15 e 30",IF(R2092&lt;=60,"Entre 30 e 60",IF(R2092&lt;=90,"Entre 60 e 90",IF(R2092&lt;=120,"Entre 90 e 120",IF(R2092&lt;=150,"Entre 120 e 150",IF(R2092&lt;=180,"Entre 150 e 180","Superior a 180")))))))</f>
        <v/>
      </c>
    </row>
    <row r="2093">
      <c r="A2093" t="inlineStr">
        <is>
          <t>Q08L010</t>
        </is>
      </c>
      <c r="B2093" t="inlineStr">
        <is>
          <t>ROBERTO BENTO ALVAREZ</t>
        </is>
      </c>
      <c r="C2093" t="n">
        <v>1</v>
      </c>
      <c r="D2093" t="inlineStr">
        <is>
          <t>IPCA</t>
        </is>
      </c>
      <c r="E2093" t="n">
        <v>0</v>
      </c>
      <c r="F2093" t="inlineStr">
        <is>
          <t>MENSAL</t>
        </is>
      </c>
      <c r="G2093" t="n">
        <v>45687</v>
      </c>
      <c r="H2093" t="n">
        <v>45687</v>
      </c>
      <c r="I2093" t="n">
        <v>42</v>
      </c>
      <c r="J2093" t="inlineStr">
        <is>
          <t>CARTEIRA</t>
        </is>
      </c>
      <c r="K2093" t="inlineStr">
        <is>
          <t>CONTRATO</t>
        </is>
      </c>
      <c r="L2093" t="n">
        <v>5731.04</v>
      </c>
      <c r="M2093" t="inlineStr">
        <is>
          <t>IBIRAPITANGA FASE 3</t>
        </is>
      </c>
      <c r="N2093" s="142">
        <f>DATE(YEAR(G2093),MONTH(G2093),1)</f>
        <v/>
      </c>
      <c r="O2093" s="132">
        <f>IF(G2093&gt;$K$3,"Futuro","Atraso")</f>
        <v/>
      </c>
      <c r="P2093">
        <f>12*(YEAR(G2093)-YEAR($K$3))+(MONTH(G2093)-MONTH($K$3))</f>
        <v/>
      </c>
      <c r="Q2093" s="366">
        <f>IF(M2093="IBIRAPITANGA FASE 3",IF(O2093="Atraso",L2093,L2093/(1+$I$2)^P2093),IF(O2093="Atraso",L2093,L2093/(1+$I$1)^P2093))</f>
        <v/>
      </c>
      <c r="R2093">
        <f>IF(O2093="Atraso",$K$3-G2093,0)</f>
        <v/>
      </c>
      <c r="S2093">
        <f>IF(R2093&lt;=15,"Até 15",IF(R2093&lt;=30,"Entre 15 e 30",IF(R2093&lt;=60,"Entre 30 e 60",IF(R2093&lt;=90,"Entre 60 e 90",IF(R2093&lt;=120,"Entre 90 e 120",IF(R2093&lt;=150,"Entre 120 e 150",IF(R2093&lt;=180,"Entre 150 e 180","Superior a 180")))))))</f>
        <v/>
      </c>
    </row>
    <row r="2094">
      <c r="A2094" t="inlineStr">
        <is>
          <t>Q08L011</t>
        </is>
      </c>
      <c r="B2094" t="inlineStr">
        <is>
          <t>PAULO HENRIQUE DEBBELLIS ARAUJO</t>
        </is>
      </c>
      <c r="C2094" t="n">
        <v>1</v>
      </c>
      <c r="D2094" t="inlineStr">
        <is>
          <t>IPCA</t>
        </is>
      </c>
      <c r="E2094" t="n">
        <v>0</v>
      </c>
      <c r="F2094" t="inlineStr">
        <is>
          <t>MENSAL</t>
        </is>
      </c>
      <c r="G2094" t="n">
        <v>45245</v>
      </c>
      <c r="H2094" t="n">
        <v>45245</v>
      </c>
      <c r="I2094" t="n">
        <v>18</v>
      </c>
      <c r="J2094" t="inlineStr">
        <is>
          <t>CARTEIRA</t>
        </is>
      </c>
      <c r="K2094" t="inlineStr">
        <is>
          <t>CONTRATO</t>
        </is>
      </c>
      <c r="L2094" t="n">
        <v>3576.08</v>
      </c>
      <c r="M2094" t="inlineStr">
        <is>
          <t>IBIRAPITANGA FASE 3</t>
        </is>
      </c>
      <c r="N2094" s="142">
        <f>DATE(YEAR(G2094),MONTH(G2094),1)</f>
        <v/>
      </c>
      <c r="O2094" s="132">
        <f>IF(G2094&gt;$K$3,"Futuro","Atraso")</f>
        <v/>
      </c>
      <c r="P2094">
        <f>12*(YEAR(G2094)-YEAR($K$3))+(MONTH(G2094)-MONTH($K$3))</f>
        <v/>
      </c>
      <c r="Q2094" s="366">
        <f>IF(M2094="IBIRAPITANGA FASE 3",IF(O2094="Atraso",L2094,L2094/(1+$I$2)^P2094),IF(O2094="Atraso",L2094,L2094/(1+$I$1)^P2094))</f>
        <v/>
      </c>
      <c r="R2094">
        <f>IF(O2094="Atraso",$K$3-G2094,0)</f>
        <v/>
      </c>
      <c r="S2094">
        <f>IF(R2094&lt;=15,"Até 15",IF(R2094&lt;=30,"Entre 15 e 30",IF(R2094&lt;=60,"Entre 30 e 60",IF(R2094&lt;=90,"Entre 60 e 90",IF(R2094&lt;=120,"Entre 90 e 120",IF(R2094&lt;=150,"Entre 120 e 150",IF(R2094&lt;=180,"Entre 150 e 180","Superior a 180")))))))</f>
        <v/>
      </c>
    </row>
    <row r="2095">
      <c r="A2095" t="inlineStr">
        <is>
          <t>Q08L011</t>
        </is>
      </c>
      <c r="B2095" t="inlineStr">
        <is>
          <t>PAULO HENRIQUE DEBBELLIS ARAUJO</t>
        </is>
      </c>
      <c r="C2095" t="n">
        <v>1</v>
      </c>
      <c r="D2095" t="inlineStr">
        <is>
          <t>IPCA</t>
        </is>
      </c>
      <c r="E2095" t="n">
        <v>0</v>
      </c>
      <c r="F2095" t="inlineStr">
        <is>
          <t>MENSAL</t>
        </is>
      </c>
      <c r="G2095" t="n">
        <v>45275</v>
      </c>
      <c r="H2095" t="n">
        <v>45275</v>
      </c>
      <c r="I2095" t="n">
        <v>19</v>
      </c>
      <c r="J2095" t="inlineStr">
        <is>
          <t>CARTEIRA</t>
        </is>
      </c>
      <c r="K2095" t="inlineStr">
        <is>
          <t>CONTRATO</t>
        </is>
      </c>
      <c r="L2095" t="n">
        <v>3576.08</v>
      </c>
      <c r="M2095" t="inlineStr">
        <is>
          <t>IBIRAPITANGA FASE 3</t>
        </is>
      </c>
      <c r="N2095" s="142">
        <f>DATE(YEAR(G2095),MONTH(G2095),1)</f>
        <v/>
      </c>
      <c r="O2095" s="132">
        <f>IF(G2095&gt;$K$3,"Futuro","Atraso")</f>
        <v/>
      </c>
      <c r="P2095">
        <f>12*(YEAR(G2095)-YEAR($K$3))+(MONTH(G2095)-MONTH($K$3))</f>
        <v/>
      </c>
      <c r="Q2095" s="366">
        <f>IF(M2095="IBIRAPITANGA FASE 3",IF(O2095="Atraso",L2095,L2095/(1+$I$2)^P2095),IF(O2095="Atraso",L2095,L2095/(1+$I$1)^P2095))</f>
        <v/>
      </c>
      <c r="R2095">
        <f>IF(O2095="Atraso",$K$3-G2095,0)</f>
        <v/>
      </c>
      <c r="S2095">
        <f>IF(R2095&lt;=15,"Até 15",IF(R2095&lt;=30,"Entre 15 e 30",IF(R2095&lt;=60,"Entre 30 e 60",IF(R2095&lt;=90,"Entre 60 e 90",IF(R2095&lt;=120,"Entre 90 e 120",IF(R2095&lt;=150,"Entre 120 e 150",IF(R2095&lt;=180,"Entre 150 e 180","Superior a 180")))))))</f>
        <v/>
      </c>
    </row>
    <row r="2096">
      <c r="A2096" t="inlineStr">
        <is>
          <t>Q08L011</t>
        </is>
      </c>
      <c r="B2096" t="inlineStr">
        <is>
          <t>PAULO HENRIQUE DEBBELLIS ARAUJO</t>
        </is>
      </c>
      <c r="C2096" t="n">
        <v>1</v>
      </c>
      <c r="D2096" t="inlineStr">
        <is>
          <t>IPCA</t>
        </is>
      </c>
      <c r="E2096" t="n">
        <v>0</v>
      </c>
      <c r="F2096" t="inlineStr">
        <is>
          <t>MENSAL</t>
        </is>
      </c>
      <c r="G2096" t="n">
        <v>45306</v>
      </c>
      <c r="H2096" t="n">
        <v>45306</v>
      </c>
      <c r="I2096" t="n">
        <v>20</v>
      </c>
      <c r="J2096" t="inlineStr">
        <is>
          <t>CARTEIRA</t>
        </is>
      </c>
      <c r="K2096" t="inlineStr">
        <is>
          <t>CONTRATO</t>
        </is>
      </c>
      <c r="L2096" t="n">
        <v>3576.08</v>
      </c>
      <c r="M2096" t="inlineStr">
        <is>
          <t>IBIRAPITANGA FASE 3</t>
        </is>
      </c>
      <c r="N2096" s="142">
        <f>DATE(YEAR(G2096),MONTH(G2096),1)</f>
        <v/>
      </c>
      <c r="O2096" s="132">
        <f>IF(G2096&gt;$K$3,"Futuro","Atraso")</f>
        <v/>
      </c>
      <c r="P2096">
        <f>12*(YEAR(G2096)-YEAR($K$3))+(MONTH(G2096)-MONTH($K$3))</f>
        <v/>
      </c>
      <c r="Q2096" s="366">
        <f>IF(M2096="IBIRAPITANGA FASE 3",IF(O2096="Atraso",L2096,L2096/(1+$I$2)^P2096),IF(O2096="Atraso",L2096,L2096/(1+$I$1)^P2096))</f>
        <v/>
      </c>
      <c r="R2096">
        <f>IF(O2096="Atraso",$K$3-G2096,0)</f>
        <v/>
      </c>
      <c r="S2096">
        <f>IF(R2096&lt;=15,"Até 15",IF(R2096&lt;=30,"Entre 15 e 30",IF(R2096&lt;=60,"Entre 30 e 60",IF(R2096&lt;=90,"Entre 60 e 90",IF(R2096&lt;=120,"Entre 90 e 120",IF(R2096&lt;=150,"Entre 120 e 150",IF(R2096&lt;=180,"Entre 150 e 180","Superior a 180")))))))</f>
        <v/>
      </c>
    </row>
    <row r="2097">
      <c r="A2097" t="inlineStr">
        <is>
          <t>Q08L011</t>
        </is>
      </c>
      <c r="B2097" t="inlineStr">
        <is>
          <t>PAULO HENRIQUE DEBBELLIS ARAUJO</t>
        </is>
      </c>
      <c r="C2097" t="n">
        <v>1</v>
      </c>
      <c r="D2097" t="inlineStr">
        <is>
          <t>IPCA</t>
        </is>
      </c>
      <c r="E2097" t="n">
        <v>0</v>
      </c>
      <c r="F2097" t="inlineStr">
        <is>
          <t>MENSAL</t>
        </is>
      </c>
      <c r="G2097" t="n">
        <v>45337</v>
      </c>
      <c r="H2097" t="n">
        <v>45337</v>
      </c>
      <c r="I2097" t="n">
        <v>21</v>
      </c>
      <c r="J2097" t="inlineStr">
        <is>
          <t>CARTEIRA</t>
        </is>
      </c>
      <c r="K2097" t="inlineStr">
        <is>
          <t>CONTRATO</t>
        </is>
      </c>
      <c r="L2097" t="n">
        <v>3576.08</v>
      </c>
      <c r="M2097" t="inlineStr">
        <is>
          <t>IBIRAPITANGA FASE 3</t>
        </is>
      </c>
      <c r="N2097" s="142">
        <f>DATE(YEAR(G2097),MONTH(G2097),1)</f>
        <v/>
      </c>
      <c r="O2097" s="132">
        <f>IF(G2097&gt;$K$3,"Futuro","Atraso")</f>
        <v/>
      </c>
      <c r="P2097">
        <f>12*(YEAR(G2097)-YEAR($K$3))+(MONTH(G2097)-MONTH($K$3))</f>
        <v/>
      </c>
      <c r="Q2097" s="366">
        <f>IF(M2097="IBIRAPITANGA FASE 3",IF(O2097="Atraso",L2097,L2097/(1+$I$2)^P2097),IF(O2097="Atraso",L2097,L2097/(1+$I$1)^P2097))</f>
        <v/>
      </c>
      <c r="R2097">
        <f>IF(O2097="Atraso",$K$3-G2097,0)</f>
        <v/>
      </c>
      <c r="S2097">
        <f>IF(R2097&lt;=15,"Até 15",IF(R2097&lt;=30,"Entre 15 e 30",IF(R2097&lt;=60,"Entre 30 e 60",IF(R2097&lt;=90,"Entre 60 e 90",IF(R2097&lt;=120,"Entre 90 e 120",IF(R2097&lt;=150,"Entre 120 e 150",IF(R2097&lt;=180,"Entre 150 e 180","Superior a 180")))))))</f>
        <v/>
      </c>
    </row>
    <row r="2098">
      <c r="A2098" t="inlineStr">
        <is>
          <t>Q08L011</t>
        </is>
      </c>
      <c r="B2098" t="inlineStr">
        <is>
          <t>PAULO HENRIQUE DEBBELLIS ARAUJO</t>
        </is>
      </c>
      <c r="C2098" t="n">
        <v>1</v>
      </c>
      <c r="D2098" t="inlineStr">
        <is>
          <t>IPCA</t>
        </is>
      </c>
      <c r="E2098" t="n">
        <v>0</v>
      </c>
      <c r="F2098" t="inlineStr">
        <is>
          <t>MENSAL</t>
        </is>
      </c>
      <c r="G2098" t="n">
        <v>45366</v>
      </c>
      <c r="H2098" t="n">
        <v>45366</v>
      </c>
      <c r="I2098" t="n">
        <v>22</v>
      </c>
      <c r="J2098" t="inlineStr">
        <is>
          <t>CARTEIRA</t>
        </is>
      </c>
      <c r="K2098" t="inlineStr">
        <is>
          <t>CONTRATO</t>
        </is>
      </c>
      <c r="L2098" t="n">
        <v>3576.08</v>
      </c>
      <c r="M2098" t="inlineStr">
        <is>
          <t>IBIRAPITANGA FASE 3</t>
        </is>
      </c>
      <c r="N2098" s="142">
        <f>DATE(YEAR(G2098),MONTH(G2098),1)</f>
        <v/>
      </c>
      <c r="O2098" s="132">
        <f>IF(G2098&gt;$K$3,"Futuro","Atraso")</f>
        <v/>
      </c>
      <c r="P2098">
        <f>12*(YEAR(G2098)-YEAR($K$3))+(MONTH(G2098)-MONTH($K$3))</f>
        <v/>
      </c>
      <c r="Q2098" s="366">
        <f>IF(M2098="IBIRAPITANGA FASE 3",IF(O2098="Atraso",L2098,L2098/(1+$I$2)^P2098),IF(O2098="Atraso",L2098,L2098/(1+$I$1)^P2098))</f>
        <v/>
      </c>
      <c r="R2098">
        <f>IF(O2098="Atraso",$K$3-G2098,0)</f>
        <v/>
      </c>
      <c r="S2098">
        <f>IF(R2098&lt;=15,"Até 15",IF(R2098&lt;=30,"Entre 15 e 30",IF(R2098&lt;=60,"Entre 30 e 60",IF(R2098&lt;=90,"Entre 60 e 90",IF(R2098&lt;=120,"Entre 90 e 120",IF(R2098&lt;=150,"Entre 120 e 150",IF(R2098&lt;=180,"Entre 150 e 180","Superior a 180")))))))</f>
        <v/>
      </c>
    </row>
    <row r="2099">
      <c r="A2099" t="inlineStr">
        <is>
          <t>Q08L011</t>
        </is>
      </c>
      <c r="B2099" t="inlineStr">
        <is>
          <t>PAULO HENRIQUE DEBBELLIS ARAUJO</t>
        </is>
      </c>
      <c r="C2099" t="n">
        <v>1</v>
      </c>
      <c r="D2099" t="inlineStr">
        <is>
          <t>IPCA</t>
        </is>
      </c>
      <c r="E2099" t="n">
        <v>0</v>
      </c>
      <c r="F2099" t="inlineStr">
        <is>
          <t>MENSAL</t>
        </is>
      </c>
      <c r="G2099" t="n">
        <v>45397</v>
      </c>
      <c r="H2099" t="n">
        <v>45397</v>
      </c>
      <c r="I2099" t="n">
        <v>23</v>
      </c>
      <c r="J2099" t="inlineStr">
        <is>
          <t>CARTEIRA</t>
        </is>
      </c>
      <c r="K2099" t="inlineStr">
        <is>
          <t>CONTRATO</t>
        </is>
      </c>
      <c r="L2099" t="n">
        <v>3576.08</v>
      </c>
      <c r="M2099" t="inlineStr">
        <is>
          <t>IBIRAPITANGA FASE 3</t>
        </is>
      </c>
      <c r="N2099" s="142">
        <f>DATE(YEAR(G2099),MONTH(G2099),1)</f>
        <v/>
      </c>
      <c r="O2099" s="132">
        <f>IF(G2099&gt;$K$3,"Futuro","Atraso")</f>
        <v/>
      </c>
      <c r="P2099">
        <f>12*(YEAR(G2099)-YEAR($K$3))+(MONTH(G2099)-MONTH($K$3))</f>
        <v/>
      </c>
      <c r="Q2099" s="366">
        <f>IF(M2099="IBIRAPITANGA FASE 3",IF(O2099="Atraso",L2099,L2099/(1+$I$2)^P2099),IF(O2099="Atraso",L2099,L2099/(1+$I$1)^P2099))</f>
        <v/>
      </c>
      <c r="R2099">
        <f>IF(O2099="Atraso",$K$3-G2099,0)</f>
        <v/>
      </c>
      <c r="S2099">
        <f>IF(R2099&lt;=15,"Até 15",IF(R2099&lt;=30,"Entre 15 e 30",IF(R2099&lt;=60,"Entre 30 e 60",IF(R2099&lt;=90,"Entre 60 e 90",IF(R2099&lt;=120,"Entre 90 e 120",IF(R2099&lt;=150,"Entre 120 e 150",IF(R2099&lt;=180,"Entre 150 e 180","Superior a 180")))))))</f>
        <v/>
      </c>
    </row>
    <row r="2100">
      <c r="A2100" t="inlineStr">
        <is>
          <t>Q08L011</t>
        </is>
      </c>
      <c r="B2100" t="inlineStr">
        <is>
          <t>PAULO HENRIQUE DEBBELLIS ARAUJO</t>
        </is>
      </c>
      <c r="C2100" t="n">
        <v>1</v>
      </c>
      <c r="D2100" t="inlineStr">
        <is>
          <t>IPCA</t>
        </is>
      </c>
      <c r="E2100" t="n">
        <v>0</v>
      </c>
      <c r="F2100" t="inlineStr">
        <is>
          <t>MENSAL</t>
        </is>
      </c>
      <c r="G2100" t="n">
        <v>45427</v>
      </c>
      <c r="H2100" t="n">
        <v>45427</v>
      </c>
      <c r="I2100" t="n">
        <v>24</v>
      </c>
      <c r="J2100" t="inlineStr">
        <is>
          <t>CARTEIRA</t>
        </is>
      </c>
      <c r="K2100" t="inlineStr">
        <is>
          <t>CONTRATO</t>
        </is>
      </c>
      <c r="L2100" t="n">
        <v>3576.08</v>
      </c>
      <c r="M2100" t="inlineStr">
        <is>
          <t>IBIRAPITANGA FASE 3</t>
        </is>
      </c>
      <c r="N2100" s="142">
        <f>DATE(YEAR(G2100),MONTH(G2100),1)</f>
        <v/>
      </c>
      <c r="O2100" s="132">
        <f>IF(G2100&gt;$K$3,"Futuro","Atraso")</f>
        <v/>
      </c>
      <c r="P2100">
        <f>12*(YEAR(G2100)-YEAR($K$3))+(MONTH(G2100)-MONTH($K$3))</f>
        <v/>
      </c>
      <c r="Q2100" s="366">
        <f>IF(M2100="IBIRAPITANGA FASE 3",IF(O2100="Atraso",L2100,L2100/(1+$I$2)^P2100),IF(O2100="Atraso",L2100,L2100/(1+$I$1)^P2100))</f>
        <v/>
      </c>
      <c r="R2100">
        <f>IF(O2100="Atraso",$K$3-G2100,0)</f>
        <v/>
      </c>
      <c r="S2100">
        <f>IF(R2100&lt;=15,"Até 15",IF(R2100&lt;=30,"Entre 15 e 30",IF(R2100&lt;=60,"Entre 30 e 60",IF(R2100&lt;=90,"Entre 60 e 90",IF(R2100&lt;=120,"Entre 90 e 120",IF(R2100&lt;=150,"Entre 120 e 150",IF(R2100&lt;=180,"Entre 150 e 180","Superior a 180")))))))</f>
        <v/>
      </c>
    </row>
    <row r="2101">
      <c r="A2101" t="inlineStr">
        <is>
          <t>Q08L011</t>
        </is>
      </c>
      <c r="B2101" t="inlineStr">
        <is>
          <t>PAULO HENRIQUE DEBBELLIS ARAUJO</t>
        </is>
      </c>
      <c r="C2101" t="n">
        <v>1</v>
      </c>
      <c r="D2101" t="inlineStr">
        <is>
          <t>IPCA</t>
        </is>
      </c>
      <c r="E2101" t="n">
        <v>0</v>
      </c>
      <c r="F2101" t="inlineStr">
        <is>
          <t>MENSAL</t>
        </is>
      </c>
      <c r="G2101" t="n">
        <v>45458</v>
      </c>
      <c r="H2101" t="n">
        <v>45458</v>
      </c>
      <c r="I2101" t="n">
        <v>25</v>
      </c>
      <c r="J2101" t="inlineStr">
        <is>
          <t>CARTEIRA</t>
        </is>
      </c>
      <c r="K2101" t="inlineStr">
        <is>
          <t>CONTRATO</t>
        </is>
      </c>
      <c r="L2101" t="n">
        <v>3576.08</v>
      </c>
      <c r="M2101" t="inlineStr">
        <is>
          <t>IBIRAPITANGA FASE 3</t>
        </is>
      </c>
      <c r="N2101" s="142">
        <f>DATE(YEAR(G2101),MONTH(G2101),1)</f>
        <v/>
      </c>
      <c r="O2101" s="132">
        <f>IF(G2101&gt;$K$3,"Futuro","Atraso")</f>
        <v/>
      </c>
      <c r="P2101">
        <f>12*(YEAR(G2101)-YEAR($K$3))+(MONTH(G2101)-MONTH($K$3))</f>
        <v/>
      </c>
      <c r="Q2101" s="366">
        <f>IF(M2101="IBIRAPITANGA FASE 3",IF(O2101="Atraso",L2101,L2101/(1+$I$2)^P2101),IF(O2101="Atraso",L2101,L2101/(1+$I$1)^P2101))</f>
        <v/>
      </c>
      <c r="R2101">
        <f>IF(O2101="Atraso",$K$3-G2101,0)</f>
        <v/>
      </c>
      <c r="S2101">
        <f>IF(R2101&lt;=15,"Até 15",IF(R2101&lt;=30,"Entre 15 e 30",IF(R2101&lt;=60,"Entre 30 e 60",IF(R2101&lt;=90,"Entre 60 e 90",IF(R2101&lt;=120,"Entre 90 e 120",IF(R2101&lt;=150,"Entre 120 e 150",IF(R2101&lt;=180,"Entre 150 e 180","Superior a 180")))))))</f>
        <v/>
      </c>
    </row>
    <row r="2102">
      <c r="A2102" t="inlineStr">
        <is>
          <t>Q08L011</t>
        </is>
      </c>
      <c r="B2102" t="inlineStr">
        <is>
          <t>PAULO HENRIQUE DEBBELLIS ARAUJO</t>
        </is>
      </c>
      <c r="C2102" t="n">
        <v>1</v>
      </c>
      <c r="D2102" t="inlineStr">
        <is>
          <t>IPCA</t>
        </is>
      </c>
      <c r="E2102" t="n">
        <v>0</v>
      </c>
      <c r="F2102" t="inlineStr">
        <is>
          <t>MENSAL</t>
        </is>
      </c>
      <c r="G2102" t="n">
        <v>45488</v>
      </c>
      <c r="H2102" t="n">
        <v>45488</v>
      </c>
      <c r="I2102" t="n">
        <v>26</v>
      </c>
      <c r="J2102" t="inlineStr">
        <is>
          <t>CARTEIRA</t>
        </is>
      </c>
      <c r="K2102" t="inlineStr">
        <is>
          <t>CONTRATO</t>
        </is>
      </c>
      <c r="L2102" t="n">
        <v>3576.08</v>
      </c>
      <c r="M2102" t="inlineStr">
        <is>
          <t>IBIRAPITANGA FASE 3</t>
        </is>
      </c>
      <c r="N2102" s="142">
        <f>DATE(YEAR(G2102),MONTH(G2102),1)</f>
        <v/>
      </c>
      <c r="O2102" s="132">
        <f>IF(G2102&gt;$K$3,"Futuro","Atraso")</f>
        <v/>
      </c>
      <c r="P2102">
        <f>12*(YEAR(G2102)-YEAR($K$3))+(MONTH(G2102)-MONTH($K$3))</f>
        <v/>
      </c>
      <c r="Q2102" s="366">
        <f>IF(M2102="IBIRAPITANGA FASE 3",IF(O2102="Atraso",L2102,L2102/(1+$I$2)^P2102),IF(O2102="Atraso",L2102,L2102/(1+$I$1)^P2102))</f>
        <v/>
      </c>
      <c r="R2102">
        <f>IF(O2102="Atraso",$K$3-G2102,0)</f>
        <v/>
      </c>
      <c r="S2102">
        <f>IF(R2102&lt;=15,"Até 15",IF(R2102&lt;=30,"Entre 15 e 30",IF(R2102&lt;=60,"Entre 30 e 60",IF(R2102&lt;=90,"Entre 60 e 90",IF(R2102&lt;=120,"Entre 90 e 120",IF(R2102&lt;=150,"Entre 120 e 150",IF(R2102&lt;=180,"Entre 150 e 180","Superior a 180")))))))</f>
        <v/>
      </c>
    </row>
    <row r="2103">
      <c r="A2103" t="inlineStr">
        <is>
          <t>Q08L011</t>
        </is>
      </c>
      <c r="B2103" t="inlineStr">
        <is>
          <t>PAULO HENRIQUE DEBBELLIS ARAUJO</t>
        </is>
      </c>
      <c r="C2103" t="n">
        <v>1</v>
      </c>
      <c r="D2103" t="inlineStr">
        <is>
          <t>IPCA</t>
        </is>
      </c>
      <c r="E2103" t="n">
        <v>0</v>
      </c>
      <c r="F2103" t="inlineStr">
        <is>
          <t>MENSAL</t>
        </is>
      </c>
      <c r="G2103" t="n">
        <v>45519</v>
      </c>
      <c r="H2103" t="n">
        <v>45519</v>
      </c>
      <c r="I2103" t="n">
        <v>27</v>
      </c>
      <c r="J2103" t="inlineStr">
        <is>
          <t>CARTEIRA</t>
        </is>
      </c>
      <c r="K2103" t="inlineStr">
        <is>
          <t>CONTRATO</t>
        </is>
      </c>
      <c r="L2103" t="n">
        <v>3576.08</v>
      </c>
      <c r="M2103" t="inlineStr">
        <is>
          <t>IBIRAPITANGA FASE 3</t>
        </is>
      </c>
      <c r="N2103" s="142">
        <f>DATE(YEAR(G2103),MONTH(G2103),1)</f>
        <v/>
      </c>
      <c r="O2103" s="132">
        <f>IF(G2103&gt;$K$3,"Futuro","Atraso")</f>
        <v/>
      </c>
      <c r="P2103">
        <f>12*(YEAR(G2103)-YEAR($K$3))+(MONTH(G2103)-MONTH($K$3))</f>
        <v/>
      </c>
      <c r="Q2103" s="366">
        <f>IF(M2103="IBIRAPITANGA FASE 3",IF(O2103="Atraso",L2103,L2103/(1+$I$2)^P2103),IF(O2103="Atraso",L2103,L2103/(1+$I$1)^P2103))</f>
        <v/>
      </c>
      <c r="R2103">
        <f>IF(O2103="Atraso",$K$3-G2103,0)</f>
        <v/>
      </c>
      <c r="S2103">
        <f>IF(R2103&lt;=15,"Até 15",IF(R2103&lt;=30,"Entre 15 e 30",IF(R2103&lt;=60,"Entre 30 e 60",IF(R2103&lt;=90,"Entre 60 e 90",IF(R2103&lt;=120,"Entre 90 e 120",IF(R2103&lt;=150,"Entre 120 e 150",IF(R2103&lt;=180,"Entre 150 e 180","Superior a 180")))))))</f>
        <v/>
      </c>
    </row>
    <row r="2104">
      <c r="A2104" t="inlineStr">
        <is>
          <t>Q08L011</t>
        </is>
      </c>
      <c r="B2104" t="inlineStr">
        <is>
          <t>PAULO HENRIQUE DEBBELLIS ARAUJO</t>
        </is>
      </c>
      <c r="C2104" t="n">
        <v>1</v>
      </c>
      <c r="D2104" t="inlineStr">
        <is>
          <t>IPCA</t>
        </is>
      </c>
      <c r="E2104" t="n">
        <v>0</v>
      </c>
      <c r="F2104" t="inlineStr">
        <is>
          <t>MENSAL</t>
        </is>
      </c>
      <c r="G2104" t="n">
        <v>45550</v>
      </c>
      <c r="H2104" t="n">
        <v>45550</v>
      </c>
      <c r="I2104" t="n">
        <v>28</v>
      </c>
      <c r="J2104" t="inlineStr">
        <is>
          <t>CARTEIRA</t>
        </is>
      </c>
      <c r="K2104" t="inlineStr">
        <is>
          <t>CONTRATO</t>
        </is>
      </c>
      <c r="L2104" t="n">
        <v>3576.08</v>
      </c>
      <c r="M2104" t="inlineStr">
        <is>
          <t>IBIRAPITANGA FASE 3</t>
        </is>
      </c>
      <c r="N2104" s="142">
        <f>DATE(YEAR(G2104),MONTH(G2104),1)</f>
        <v/>
      </c>
      <c r="O2104" s="132">
        <f>IF(G2104&gt;$K$3,"Futuro","Atraso")</f>
        <v/>
      </c>
      <c r="P2104">
        <f>12*(YEAR(G2104)-YEAR($K$3))+(MONTH(G2104)-MONTH($K$3))</f>
        <v/>
      </c>
      <c r="Q2104" s="366">
        <f>IF(M2104="IBIRAPITANGA FASE 3",IF(O2104="Atraso",L2104,L2104/(1+$I$2)^P2104),IF(O2104="Atraso",L2104,L2104/(1+$I$1)^P2104))</f>
        <v/>
      </c>
      <c r="R2104">
        <f>IF(O2104="Atraso",$K$3-G2104,0)</f>
        <v/>
      </c>
      <c r="S2104">
        <f>IF(R2104&lt;=15,"Até 15",IF(R2104&lt;=30,"Entre 15 e 30",IF(R2104&lt;=60,"Entre 30 e 60",IF(R2104&lt;=90,"Entre 60 e 90",IF(R2104&lt;=120,"Entre 90 e 120",IF(R2104&lt;=150,"Entre 120 e 150",IF(R2104&lt;=180,"Entre 150 e 180","Superior a 180")))))))</f>
        <v/>
      </c>
    </row>
    <row r="2105">
      <c r="A2105" t="inlineStr">
        <is>
          <t>Q08L011</t>
        </is>
      </c>
      <c r="B2105" t="inlineStr">
        <is>
          <t>PAULO HENRIQUE DEBBELLIS ARAUJO</t>
        </is>
      </c>
      <c r="C2105" t="n">
        <v>1</v>
      </c>
      <c r="D2105" t="inlineStr">
        <is>
          <t>IPCA</t>
        </is>
      </c>
      <c r="E2105" t="n">
        <v>0</v>
      </c>
      <c r="F2105" t="inlineStr">
        <is>
          <t>MENSAL</t>
        </is>
      </c>
      <c r="G2105" t="n">
        <v>45580</v>
      </c>
      <c r="H2105" t="n">
        <v>45580</v>
      </c>
      <c r="I2105" t="n">
        <v>29</v>
      </c>
      <c r="J2105" t="inlineStr">
        <is>
          <t>CARTEIRA</t>
        </is>
      </c>
      <c r="K2105" t="inlineStr">
        <is>
          <t>CONTRATO</t>
        </is>
      </c>
      <c r="L2105" t="n">
        <v>3576.08</v>
      </c>
      <c r="M2105" t="inlineStr">
        <is>
          <t>IBIRAPITANGA FASE 3</t>
        </is>
      </c>
      <c r="N2105" s="142">
        <f>DATE(YEAR(G2105),MONTH(G2105),1)</f>
        <v/>
      </c>
      <c r="O2105" s="132">
        <f>IF(G2105&gt;$K$3,"Futuro","Atraso")</f>
        <v/>
      </c>
      <c r="P2105">
        <f>12*(YEAR(G2105)-YEAR($K$3))+(MONTH(G2105)-MONTH($K$3))</f>
        <v/>
      </c>
      <c r="Q2105" s="366">
        <f>IF(M2105="IBIRAPITANGA FASE 3",IF(O2105="Atraso",L2105,L2105/(1+$I$2)^P2105),IF(O2105="Atraso",L2105,L2105/(1+$I$1)^P2105))</f>
        <v/>
      </c>
      <c r="R2105">
        <f>IF(O2105="Atraso",$K$3-G2105,0)</f>
        <v/>
      </c>
      <c r="S2105">
        <f>IF(R2105&lt;=15,"Até 15",IF(R2105&lt;=30,"Entre 15 e 30",IF(R2105&lt;=60,"Entre 30 e 60",IF(R2105&lt;=90,"Entre 60 e 90",IF(R2105&lt;=120,"Entre 90 e 120",IF(R2105&lt;=150,"Entre 120 e 150",IF(R2105&lt;=180,"Entre 150 e 180","Superior a 180")))))))</f>
        <v/>
      </c>
    </row>
    <row r="2106">
      <c r="A2106" t="inlineStr">
        <is>
          <t>Q08L011</t>
        </is>
      </c>
      <c r="B2106" t="inlineStr">
        <is>
          <t>PAULO HENRIQUE DEBBELLIS ARAUJO</t>
        </is>
      </c>
      <c r="C2106" t="n">
        <v>1</v>
      </c>
      <c r="D2106" t="inlineStr">
        <is>
          <t>IPCA</t>
        </is>
      </c>
      <c r="E2106" t="n">
        <v>0</v>
      </c>
      <c r="F2106" t="inlineStr">
        <is>
          <t>MENSAL</t>
        </is>
      </c>
      <c r="G2106" t="n">
        <v>45611</v>
      </c>
      <c r="H2106" t="n">
        <v>45611</v>
      </c>
      <c r="I2106" t="n">
        <v>30</v>
      </c>
      <c r="J2106" t="inlineStr">
        <is>
          <t>CARTEIRA</t>
        </is>
      </c>
      <c r="K2106" t="inlineStr">
        <is>
          <t>CONTRATO</t>
        </is>
      </c>
      <c r="L2106" t="n">
        <v>3576.08</v>
      </c>
      <c r="M2106" t="inlineStr">
        <is>
          <t>IBIRAPITANGA FASE 3</t>
        </is>
      </c>
      <c r="N2106" s="142">
        <f>DATE(YEAR(G2106),MONTH(G2106),1)</f>
        <v/>
      </c>
      <c r="O2106" s="132">
        <f>IF(G2106&gt;$K$3,"Futuro","Atraso")</f>
        <v/>
      </c>
      <c r="P2106">
        <f>12*(YEAR(G2106)-YEAR($K$3))+(MONTH(G2106)-MONTH($K$3))</f>
        <v/>
      </c>
      <c r="Q2106" s="366">
        <f>IF(M2106="IBIRAPITANGA FASE 3",IF(O2106="Atraso",L2106,L2106/(1+$I$2)^P2106),IF(O2106="Atraso",L2106,L2106/(1+$I$1)^P2106))</f>
        <v/>
      </c>
      <c r="R2106">
        <f>IF(O2106="Atraso",$K$3-G2106,0)</f>
        <v/>
      </c>
      <c r="S2106">
        <f>IF(R2106&lt;=15,"Até 15",IF(R2106&lt;=30,"Entre 15 e 30",IF(R2106&lt;=60,"Entre 30 e 60",IF(R2106&lt;=90,"Entre 60 e 90",IF(R2106&lt;=120,"Entre 90 e 120",IF(R2106&lt;=150,"Entre 120 e 150",IF(R2106&lt;=180,"Entre 150 e 180","Superior a 180")))))))</f>
        <v/>
      </c>
    </row>
    <row r="2107">
      <c r="A2107" t="inlineStr">
        <is>
          <t>Q08L011</t>
        </is>
      </c>
      <c r="B2107" t="inlineStr">
        <is>
          <t>PAULO HENRIQUE DEBBELLIS ARAUJO</t>
        </is>
      </c>
      <c r="C2107" t="n">
        <v>1</v>
      </c>
      <c r="D2107" t="inlineStr">
        <is>
          <t>IPCA</t>
        </is>
      </c>
      <c r="E2107" t="n">
        <v>0</v>
      </c>
      <c r="F2107" t="inlineStr">
        <is>
          <t>MENSAL</t>
        </is>
      </c>
      <c r="G2107" t="n">
        <v>45641</v>
      </c>
      <c r="H2107" t="n">
        <v>45641</v>
      </c>
      <c r="I2107" t="n">
        <v>31</v>
      </c>
      <c r="J2107" t="inlineStr">
        <is>
          <t>CARTEIRA</t>
        </is>
      </c>
      <c r="K2107" t="inlineStr">
        <is>
          <t>CONTRATO</t>
        </is>
      </c>
      <c r="L2107" t="n">
        <v>3576.08</v>
      </c>
      <c r="M2107" t="inlineStr">
        <is>
          <t>IBIRAPITANGA FASE 3</t>
        </is>
      </c>
      <c r="N2107" s="142">
        <f>DATE(YEAR(G2107),MONTH(G2107),1)</f>
        <v/>
      </c>
      <c r="O2107" s="132">
        <f>IF(G2107&gt;$K$3,"Futuro","Atraso")</f>
        <v/>
      </c>
      <c r="P2107">
        <f>12*(YEAR(G2107)-YEAR($K$3))+(MONTH(G2107)-MONTH($K$3))</f>
        <v/>
      </c>
      <c r="Q2107" s="366">
        <f>IF(M2107="IBIRAPITANGA FASE 3",IF(O2107="Atraso",L2107,L2107/(1+$I$2)^P2107),IF(O2107="Atraso",L2107,L2107/(1+$I$1)^P2107))</f>
        <v/>
      </c>
      <c r="R2107">
        <f>IF(O2107="Atraso",$K$3-G2107,0)</f>
        <v/>
      </c>
      <c r="S2107">
        <f>IF(R2107&lt;=15,"Até 15",IF(R2107&lt;=30,"Entre 15 e 30",IF(R2107&lt;=60,"Entre 30 e 60",IF(R2107&lt;=90,"Entre 60 e 90",IF(R2107&lt;=120,"Entre 90 e 120",IF(R2107&lt;=150,"Entre 120 e 150",IF(R2107&lt;=180,"Entre 150 e 180","Superior a 180")))))))</f>
        <v/>
      </c>
    </row>
    <row r="2108">
      <c r="A2108" t="inlineStr">
        <is>
          <t>Q08L011</t>
        </is>
      </c>
      <c r="B2108" t="inlineStr">
        <is>
          <t>PAULO HENRIQUE DEBBELLIS ARAUJO</t>
        </is>
      </c>
      <c r="C2108" t="n">
        <v>1</v>
      </c>
      <c r="D2108" t="inlineStr">
        <is>
          <t>IPCA</t>
        </is>
      </c>
      <c r="E2108" t="n">
        <v>0</v>
      </c>
      <c r="F2108" t="inlineStr">
        <is>
          <t>MENSAL</t>
        </is>
      </c>
      <c r="G2108" t="n">
        <v>45672</v>
      </c>
      <c r="H2108" t="n">
        <v>45672</v>
      </c>
      <c r="I2108" t="n">
        <v>32</v>
      </c>
      <c r="J2108" t="inlineStr">
        <is>
          <t>CARTEIRA</t>
        </is>
      </c>
      <c r="K2108" t="inlineStr">
        <is>
          <t>CONTRATO</t>
        </is>
      </c>
      <c r="L2108" t="n">
        <v>3576.08</v>
      </c>
      <c r="M2108" t="inlineStr">
        <is>
          <t>IBIRAPITANGA FASE 3</t>
        </is>
      </c>
      <c r="N2108" s="142">
        <f>DATE(YEAR(G2108),MONTH(G2108),1)</f>
        <v/>
      </c>
      <c r="O2108" s="132">
        <f>IF(G2108&gt;$K$3,"Futuro","Atraso")</f>
        <v/>
      </c>
      <c r="P2108">
        <f>12*(YEAR(G2108)-YEAR($K$3))+(MONTH(G2108)-MONTH($K$3))</f>
        <v/>
      </c>
      <c r="Q2108" s="366">
        <f>IF(M2108="IBIRAPITANGA FASE 3",IF(O2108="Atraso",L2108,L2108/(1+$I$2)^P2108),IF(O2108="Atraso",L2108,L2108/(1+$I$1)^P2108))</f>
        <v/>
      </c>
      <c r="R2108">
        <f>IF(O2108="Atraso",$K$3-G2108,0)</f>
        <v/>
      </c>
      <c r="S2108">
        <f>IF(R2108&lt;=15,"Até 15",IF(R2108&lt;=30,"Entre 15 e 30",IF(R2108&lt;=60,"Entre 30 e 60",IF(R2108&lt;=90,"Entre 60 e 90",IF(R2108&lt;=120,"Entre 90 e 120",IF(R2108&lt;=150,"Entre 120 e 150",IF(R2108&lt;=180,"Entre 150 e 180","Superior a 180")))))))</f>
        <v/>
      </c>
    </row>
    <row r="2109">
      <c r="A2109" t="inlineStr">
        <is>
          <t>Q08L011</t>
        </is>
      </c>
      <c r="B2109" t="inlineStr">
        <is>
          <t>PAULO HENRIQUE DEBBELLIS ARAUJO</t>
        </is>
      </c>
      <c r="C2109" t="n">
        <v>1</v>
      </c>
      <c r="D2109" t="inlineStr">
        <is>
          <t>IPCA</t>
        </is>
      </c>
      <c r="E2109" t="n">
        <v>0</v>
      </c>
      <c r="F2109" t="inlineStr">
        <is>
          <t>MENSAL</t>
        </is>
      </c>
      <c r="G2109" t="n">
        <v>45703</v>
      </c>
      <c r="H2109" t="n">
        <v>45703</v>
      </c>
      <c r="I2109" t="n">
        <v>33</v>
      </c>
      <c r="J2109" t="inlineStr">
        <is>
          <t>CARTEIRA</t>
        </is>
      </c>
      <c r="K2109" t="inlineStr">
        <is>
          <t>CONTRATO</t>
        </is>
      </c>
      <c r="L2109" t="n">
        <v>3576.08</v>
      </c>
      <c r="M2109" t="inlineStr">
        <is>
          <t>IBIRAPITANGA FASE 3</t>
        </is>
      </c>
      <c r="N2109" s="142">
        <f>DATE(YEAR(G2109),MONTH(G2109),1)</f>
        <v/>
      </c>
      <c r="O2109" s="132">
        <f>IF(G2109&gt;$K$3,"Futuro","Atraso")</f>
        <v/>
      </c>
      <c r="P2109">
        <f>12*(YEAR(G2109)-YEAR($K$3))+(MONTH(G2109)-MONTH($K$3))</f>
        <v/>
      </c>
      <c r="Q2109" s="366">
        <f>IF(M2109="IBIRAPITANGA FASE 3",IF(O2109="Atraso",L2109,L2109/(1+$I$2)^P2109),IF(O2109="Atraso",L2109,L2109/(1+$I$1)^P2109))</f>
        <v/>
      </c>
      <c r="R2109">
        <f>IF(O2109="Atraso",$K$3-G2109,0)</f>
        <v/>
      </c>
      <c r="S2109">
        <f>IF(R2109&lt;=15,"Até 15",IF(R2109&lt;=30,"Entre 15 e 30",IF(R2109&lt;=60,"Entre 30 e 60",IF(R2109&lt;=90,"Entre 60 e 90",IF(R2109&lt;=120,"Entre 90 e 120",IF(R2109&lt;=150,"Entre 120 e 150",IF(R2109&lt;=180,"Entre 150 e 180","Superior a 180")))))))</f>
        <v/>
      </c>
    </row>
    <row r="2110">
      <c r="A2110" t="inlineStr">
        <is>
          <t>Q08L011</t>
        </is>
      </c>
      <c r="B2110" t="inlineStr">
        <is>
          <t>PAULO HENRIQUE DEBBELLIS ARAUJO</t>
        </is>
      </c>
      <c r="C2110" t="n">
        <v>1</v>
      </c>
      <c r="D2110" t="inlineStr">
        <is>
          <t>IPCA</t>
        </is>
      </c>
      <c r="E2110" t="n">
        <v>0</v>
      </c>
      <c r="F2110" t="inlineStr">
        <is>
          <t>MENSAL</t>
        </is>
      </c>
      <c r="G2110" t="n">
        <v>45731</v>
      </c>
      <c r="H2110" t="n">
        <v>45731</v>
      </c>
      <c r="I2110" t="n">
        <v>34</v>
      </c>
      <c r="J2110" t="inlineStr">
        <is>
          <t>CARTEIRA</t>
        </is>
      </c>
      <c r="K2110" t="inlineStr">
        <is>
          <t>CONTRATO</t>
        </is>
      </c>
      <c r="L2110" t="n">
        <v>3576.08</v>
      </c>
      <c r="M2110" t="inlineStr">
        <is>
          <t>IBIRAPITANGA FASE 3</t>
        </is>
      </c>
      <c r="N2110" s="142">
        <f>DATE(YEAR(G2110),MONTH(G2110),1)</f>
        <v/>
      </c>
      <c r="O2110" s="132">
        <f>IF(G2110&gt;$K$3,"Futuro","Atraso")</f>
        <v/>
      </c>
      <c r="P2110">
        <f>12*(YEAR(G2110)-YEAR($K$3))+(MONTH(G2110)-MONTH($K$3))</f>
        <v/>
      </c>
      <c r="Q2110" s="366">
        <f>IF(M2110="IBIRAPITANGA FASE 3",IF(O2110="Atraso",L2110,L2110/(1+$I$2)^P2110),IF(O2110="Atraso",L2110,L2110/(1+$I$1)^P2110))</f>
        <v/>
      </c>
      <c r="R2110">
        <f>IF(O2110="Atraso",$K$3-G2110,0)</f>
        <v/>
      </c>
      <c r="S2110">
        <f>IF(R2110&lt;=15,"Até 15",IF(R2110&lt;=30,"Entre 15 e 30",IF(R2110&lt;=60,"Entre 30 e 60",IF(R2110&lt;=90,"Entre 60 e 90",IF(R2110&lt;=120,"Entre 90 e 120",IF(R2110&lt;=150,"Entre 120 e 150",IF(R2110&lt;=180,"Entre 150 e 180","Superior a 180")))))))</f>
        <v/>
      </c>
    </row>
    <row r="2111">
      <c r="A2111" t="inlineStr">
        <is>
          <t>Q08L011</t>
        </is>
      </c>
      <c r="B2111" t="inlineStr">
        <is>
          <t>PAULO HENRIQUE DEBBELLIS ARAUJO</t>
        </is>
      </c>
      <c r="C2111" t="n">
        <v>1</v>
      </c>
      <c r="D2111" t="inlineStr">
        <is>
          <t>IPCA</t>
        </is>
      </c>
      <c r="E2111" t="n">
        <v>0</v>
      </c>
      <c r="F2111" t="inlineStr">
        <is>
          <t>MENSAL</t>
        </is>
      </c>
      <c r="G2111" t="n">
        <v>45762</v>
      </c>
      <c r="H2111" t="n">
        <v>45762</v>
      </c>
      <c r="I2111" t="n">
        <v>35</v>
      </c>
      <c r="J2111" t="inlineStr">
        <is>
          <t>CARTEIRA</t>
        </is>
      </c>
      <c r="K2111" t="inlineStr">
        <is>
          <t>CONTRATO</t>
        </is>
      </c>
      <c r="L2111" t="n">
        <v>3576.08</v>
      </c>
      <c r="M2111" t="inlineStr">
        <is>
          <t>IBIRAPITANGA FASE 3</t>
        </is>
      </c>
      <c r="N2111" s="142">
        <f>DATE(YEAR(G2111),MONTH(G2111),1)</f>
        <v/>
      </c>
      <c r="O2111" s="132">
        <f>IF(G2111&gt;$K$3,"Futuro","Atraso")</f>
        <v/>
      </c>
      <c r="P2111">
        <f>12*(YEAR(G2111)-YEAR($K$3))+(MONTH(G2111)-MONTH($K$3))</f>
        <v/>
      </c>
      <c r="Q2111" s="366">
        <f>IF(M2111="IBIRAPITANGA FASE 3",IF(O2111="Atraso",L2111,L2111/(1+$I$2)^P2111),IF(O2111="Atraso",L2111,L2111/(1+$I$1)^P2111))</f>
        <v/>
      </c>
      <c r="R2111">
        <f>IF(O2111="Atraso",$K$3-G2111,0)</f>
        <v/>
      </c>
      <c r="S2111">
        <f>IF(R2111&lt;=15,"Até 15",IF(R2111&lt;=30,"Entre 15 e 30",IF(R2111&lt;=60,"Entre 30 e 60",IF(R2111&lt;=90,"Entre 60 e 90",IF(R2111&lt;=120,"Entre 90 e 120",IF(R2111&lt;=150,"Entre 120 e 150",IF(R2111&lt;=180,"Entre 150 e 180","Superior a 180")))))))</f>
        <v/>
      </c>
    </row>
    <row r="2112">
      <c r="A2112" t="inlineStr">
        <is>
          <t>Q08L011</t>
        </is>
      </c>
      <c r="B2112" t="inlineStr">
        <is>
          <t>PAULO HENRIQUE DEBBELLIS ARAUJO</t>
        </is>
      </c>
      <c r="C2112" t="n">
        <v>1</v>
      </c>
      <c r="D2112" t="inlineStr">
        <is>
          <t>IPCA</t>
        </is>
      </c>
      <c r="E2112" t="n">
        <v>0</v>
      </c>
      <c r="F2112" t="inlineStr">
        <is>
          <t>MENSAL</t>
        </is>
      </c>
      <c r="G2112" t="n">
        <v>45792</v>
      </c>
      <c r="H2112" t="n">
        <v>45792</v>
      </c>
      <c r="I2112" t="n">
        <v>36</v>
      </c>
      <c r="J2112" t="inlineStr">
        <is>
          <t>CARTEIRA</t>
        </is>
      </c>
      <c r="K2112" t="inlineStr">
        <is>
          <t>CONTRATO</t>
        </is>
      </c>
      <c r="L2112" t="n">
        <v>3576.08</v>
      </c>
      <c r="M2112" t="inlineStr">
        <is>
          <t>IBIRAPITANGA FASE 3</t>
        </is>
      </c>
      <c r="N2112" s="142">
        <f>DATE(YEAR(G2112),MONTH(G2112),1)</f>
        <v/>
      </c>
      <c r="O2112" s="132">
        <f>IF(G2112&gt;$K$3,"Futuro","Atraso")</f>
        <v/>
      </c>
      <c r="P2112">
        <f>12*(YEAR(G2112)-YEAR($K$3))+(MONTH(G2112)-MONTH($K$3))</f>
        <v/>
      </c>
      <c r="Q2112" s="366">
        <f>IF(M2112="IBIRAPITANGA FASE 3",IF(O2112="Atraso",L2112,L2112/(1+$I$2)^P2112),IF(O2112="Atraso",L2112,L2112/(1+$I$1)^P2112))</f>
        <v/>
      </c>
      <c r="R2112">
        <f>IF(O2112="Atraso",$K$3-G2112,0)</f>
        <v/>
      </c>
      <c r="S2112">
        <f>IF(R2112&lt;=15,"Até 15",IF(R2112&lt;=30,"Entre 15 e 30",IF(R2112&lt;=60,"Entre 30 e 60",IF(R2112&lt;=90,"Entre 60 e 90",IF(R2112&lt;=120,"Entre 90 e 120",IF(R2112&lt;=150,"Entre 120 e 150",IF(R2112&lt;=180,"Entre 150 e 180","Superior a 180")))))))</f>
        <v/>
      </c>
    </row>
    <row r="2113">
      <c r="A2113" t="inlineStr">
        <is>
          <t>Q08L011</t>
        </is>
      </c>
      <c r="B2113" t="inlineStr">
        <is>
          <t>PAULO HENRIQUE DEBBELLIS ARAUJO</t>
        </is>
      </c>
      <c r="C2113" t="n">
        <v>1</v>
      </c>
      <c r="D2113" t="inlineStr">
        <is>
          <t>IPCA</t>
        </is>
      </c>
      <c r="E2113" t="n">
        <v>0</v>
      </c>
      <c r="F2113" t="inlineStr">
        <is>
          <t>MENSAL</t>
        </is>
      </c>
      <c r="G2113" t="n">
        <v>45823</v>
      </c>
      <c r="H2113" t="n">
        <v>45823</v>
      </c>
      <c r="I2113" t="n">
        <v>37</v>
      </c>
      <c r="J2113" t="inlineStr">
        <is>
          <t>CARTEIRA</t>
        </is>
      </c>
      <c r="K2113" t="inlineStr">
        <is>
          <t>CONTRATO</t>
        </is>
      </c>
      <c r="L2113" t="n">
        <v>3576.08</v>
      </c>
      <c r="M2113" t="inlineStr">
        <is>
          <t>IBIRAPITANGA FASE 3</t>
        </is>
      </c>
      <c r="N2113" s="142">
        <f>DATE(YEAR(G2113),MONTH(G2113),1)</f>
        <v/>
      </c>
      <c r="O2113" s="132">
        <f>IF(G2113&gt;$K$3,"Futuro","Atraso")</f>
        <v/>
      </c>
      <c r="P2113">
        <f>12*(YEAR(G2113)-YEAR($K$3))+(MONTH(G2113)-MONTH($K$3))</f>
        <v/>
      </c>
      <c r="Q2113" s="366">
        <f>IF(M2113="IBIRAPITANGA FASE 3",IF(O2113="Atraso",L2113,L2113/(1+$I$2)^P2113),IF(O2113="Atraso",L2113,L2113/(1+$I$1)^P2113))</f>
        <v/>
      </c>
      <c r="R2113">
        <f>IF(O2113="Atraso",$K$3-G2113,0)</f>
        <v/>
      </c>
      <c r="S2113">
        <f>IF(R2113&lt;=15,"Até 15",IF(R2113&lt;=30,"Entre 15 e 30",IF(R2113&lt;=60,"Entre 30 e 60",IF(R2113&lt;=90,"Entre 60 e 90",IF(R2113&lt;=120,"Entre 90 e 120",IF(R2113&lt;=150,"Entre 120 e 150",IF(R2113&lt;=180,"Entre 150 e 180","Superior a 180")))))))</f>
        <v/>
      </c>
    </row>
    <row r="2114">
      <c r="A2114" t="inlineStr">
        <is>
          <t>Q08L011</t>
        </is>
      </c>
      <c r="B2114" t="inlineStr">
        <is>
          <t>PAULO HENRIQUE DEBBELLIS ARAUJO</t>
        </is>
      </c>
      <c r="C2114" t="n">
        <v>1</v>
      </c>
      <c r="D2114" t="inlineStr">
        <is>
          <t>IPCA</t>
        </is>
      </c>
      <c r="E2114" t="n">
        <v>0</v>
      </c>
      <c r="F2114" t="inlineStr">
        <is>
          <t>MENSAL</t>
        </is>
      </c>
      <c r="G2114" t="n">
        <v>45853</v>
      </c>
      <c r="H2114" t="n">
        <v>45853</v>
      </c>
      <c r="I2114" t="n">
        <v>38</v>
      </c>
      <c r="J2114" t="inlineStr">
        <is>
          <t>CARTEIRA</t>
        </is>
      </c>
      <c r="K2114" t="inlineStr">
        <is>
          <t>CONTRATO</t>
        </is>
      </c>
      <c r="L2114" t="n">
        <v>3576.08</v>
      </c>
      <c r="M2114" t="inlineStr">
        <is>
          <t>IBIRAPITANGA FASE 3</t>
        </is>
      </c>
      <c r="N2114" s="142">
        <f>DATE(YEAR(G2114),MONTH(G2114),1)</f>
        <v/>
      </c>
      <c r="O2114" s="132">
        <f>IF(G2114&gt;$K$3,"Futuro","Atraso")</f>
        <v/>
      </c>
      <c r="P2114">
        <f>12*(YEAR(G2114)-YEAR($K$3))+(MONTH(G2114)-MONTH($K$3))</f>
        <v/>
      </c>
      <c r="Q2114" s="366">
        <f>IF(M2114="IBIRAPITANGA FASE 3",IF(O2114="Atraso",L2114,L2114/(1+$I$2)^P2114),IF(O2114="Atraso",L2114,L2114/(1+$I$1)^P2114))</f>
        <v/>
      </c>
      <c r="R2114">
        <f>IF(O2114="Atraso",$K$3-G2114,0)</f>
        <v/>
      </c>
      <c r="S2114">
        <f>IF(R2114&lt;=15,"Até 15",IF(R2114&lt;=30,"Entre 15 e 30",IF(R2114&lt;=60,"Entre 30 e 60",IF(R2114&lt;=90,"Entre 60 e 90",IF(R2114&lt;=120,"Entre 90 e 120",IF(R2114&lt;=150,"Entre 120 e 150",IF(R2114&lt;=180,"Entre 150 e 180","Superior a 180")))))))</f>
        <v/>
      </c>
    </row>
    <row r="2115">
      <c r="A2115" t="inlineStr">
        <is>
          <t>Q08L011</t>
        </is>
      </c>
      <c r="B2115" t="inlineStr">
        <is>
          <t>PAULO HENRIQUE DEBBELLIS ARAUJO</t>
        </is>
      </c>
      <c r="C2115" t="n">
        <v>1</v>
      </c>
      <c r="D2115" t="inlineStr">
        <is>
          <t>IPCA</t>
        </is>
      </c>
      <c r="E2115" t="n">
        <v>0</v>
      </c>
      <c r="F2115" t="inlineStr">
        <is>
          <t>MENSAL</t>
        </is>
      </c>
      <c r="G2115" t="n">
        <v>45884</v>
      </c>
      <c r="H2115" t="n">
        <v>45884</v>
      </c>
      <c r="I2115" t="n">
        <v>39</v>
      </c>
      <c r="J2115" t="inlineStr">
        <is>
          <t>CARTEIRA</t>
        </is>
      </c>
      <c r="K2115" t="inlineStr">
        <is>
          <t>CONTRATO</t>
        </is>
      </c>
      <c r="L2115" t="n">
        <v>3576.08</v>
      </c>
      <c r="M2115" t="inlineStr">
        <is>
          <t>IBIRAPITANGA FASE 3</t>
        </is>
      </c>
      <c r="N2115" s="142">
        <f>DATE(YEAR(G2115),MONTH(G2115),1)</f>
        <v/>
      </c>
      <c r="O2115" s="132">
        <f>IF(G2115&gt;$K$3,"Futuro","Atraso")</f>
        <v/>
      </c>
      <c r="P2115">
        <f>12*(YEAR(G2115)-YEAR($K$3))+(MONTH(G2115)-MONTH($K$3))</f>
        <v/>
      </c>
      <c r="Q2115" s="366">
        <f>IF(M2115="IBIRAPITANGA FASE 3",IF(O2115="Atraso",L2115,L2115/(1+$I$2)^P2115),IF(O2115="Atraso",L2115,L2115/(1+$I$1)^P2115))</f>
        <v/>
      </c>
      <c r="R2115">
        <f>IF(O2115="Atraso",$K$3-G2115,0)</f>
        <v/>
      </c>
      <c r="S2115">
        <f>IF(R2115&lt;=15,"Até 15",IF(R2115&lt;=30,"Entre 15 e 30",IF(R2115&lt;=60,"Entre 30 e 60",IF(R2115&lt;=90,"Entre 60 e 90",IF(R2115&lt;=120,"Entre 90 e 120",IF(R2115&lt;=150,"Entre 120 e 150",IF(R2115&lt;=180,"Entre 150 e 180","Superior a 180")))))))</f>
        <v/>
      </c>
    </row>
    <row r="2116">
      <c r="A2116" t="inlineStr">
        <is>
          <t>Q08L011</t>
        </is>
      </c>
      <c r="B2116" t="inlineStr">
        <is>
          <t>PAULO HENRIQUE DEBBELLIS ARAUJO</t>
        </is>
      </c>
      <c r="C2116" t="n">
        <v>1</v>
      </c>
      <c r="D2116" t="inlineStr">
        <is>
          <t>IPCA</t>
        </is>
      </c>
      <c r="E2116" t="n">
        <v>0</v>
      </c>
      <c r="F2116" t="inlineStr">
        <is>
          <t>MENSAL</t>
        </is>
      </c>
      <c r="G2116" t="n">
        <v>45915</v>
      </c>
      <c r="H2116" t="n">
        <v>45915</v>
      </c>
      <c r="I2116" t="n">
        <v>40</v>
      </c>
      <c r="J2116" t="inlineStr">
        <is>
          <t>CARTEIRA</t>
        </is>
      </c>
      <c r="K2116" t="inlineStr">
        <is>
          <t>CONTRATO</t>
        </is>
      </c>
      <c r="L2116" t="n">
        <v>3576.08</v>
      </c>
      <c r="M2116" t="inlineStr">
        <is>
          <t>IBIRAPITANGA FASE 3</t>
        </is>
      </c>
      <c r="N2116" s="142">
        <f>DATE(YEAR(G2116),MONTH(G2116),1)</f>
        <v/>
      </c>
      <c r="O2116" s="132">
        <f>IF(G2116&gt;$K$3,"Futuro","Atraso")</f>
        <v/>
      </c>
      <c r="P2116">
        <f>12*(YEAR(G2116)-YEAR($K$3))+(MONTH(G2116)-MONTH($K$3))</f>
        <v/>
      </c>
      <c r="Q2116" s="366">
        <f>IF(M2116="IBIRAPITANGA FASE 3",IF(O2116="Atraso",L2116,L2116/(1+$I$2)^P2116),IF(O2116="Atraso",L2116,L2116/(1+$I$1)^P2116))</f>
        <v/>
      </c>
      <c r="R2116">
        <f>IF(O2116="Atraso",$K$3-G2116,0)</f>
        <v/>
      </c>
      <c r="S2116">
        <f>IF(R2116&lt;=15,"Até 15",IF(R2116&lt;=30,"Entre 15 e 30",IF(R2116&lt;=60,"Entre 30 e 60",IF(R2116&lt;=90,"Entre 60 e 90",IF(R2116&lt;=120,"Entre 90 e 120",IF(R2116&lt;=150,"Entre 120 e 150",IF(R2116&lt;=180,"Entre 150 e 180","Superior a 180")))))))</f>
        <v/>
      </c>
    </row>
    <row r="2117">
      <c r="A2117" t="inlineStr">
        <is>
          <t>Q08L011</t>
        </is>
      </c>
      <c r="B2117" t="inlineStr">
        <is>
          <t>PAULO HENRIQUE DEBBELLIS ARAUJO</t>
        </is>
      </c>
      <c r="C2117" t="n">
        <v>1</v>
      </c>
      <c r="D2117" t="inlineStr">
        <is>
          <t>IPCA</t>
        </is>
      </c>
      <c r="E2117" t="n">
        <v>0</v>
      </c>
      <c r="F2117" t="inlineStr">
        <is>
          <t>MENSAL</t>
        </is>
      </c>
      <c r="G2117" t="n">
        <v>45945</v>
      </c>
      <c r="H2117" t="n">
        <v>45945</v>
      </c>
      <c r="I2117" t="n">
        <v>41</v>
      </c>
      <c r="J2117" t="inlineStr">
        <is>
          <t>CARTEIRA</t>
        </is>
      </c>
      <c r="K2117" t="inlineStr">
        <is>
          <t>CONTRATO</t>
        </is>
      </c>
      <c r="L2117" t="n">
        <v>3576.08</v>
      </c>
      <c r="M2117" t="inlineStr">
        <is>
          <t>IBIRAPITANGA FASE 3</t>
        </is>
      </c>
      <c r="N2117" s="142">
        <f>DATE(YEAR(G2117),MONTH(G2117),1)</f>
        <v/>
      </c>
      <c r="O2117" s="132">
        <f>IF(G2117&gt;$K$3,"Futuro","Atraso")</f>
        <v/>
      </c>
      <c r="P2117">
        <f>12*(YEAR(G2117)-YEAR($K$3))+(MONTH(G2117)-MONTH($K$3))</f>
        <v/>
      </c>
      <c r="Q2117" s="366">
        <f>IF(M2117="IBIRAPITANGA FASE 3",IF(O2117="Atraso",L2117,L2117/(1+$I$2)^P2117),IF(O2117="Atraso",L2117,L2117/(1+$I$1)^P2117))</f>
        <v/>
      </c>
      <c r="R2117">
        <f>IF(O2117="Atraso",$K$3-G2117,0)</f>
        <v/>
      </c>
      <c r="S2117">
        <f>IF(R2117&lt;=15,"Até 15",IF(R2117&lt;=30,"Entre 15 e 30",IF(R2117&lt;=60,"Entre 30 e 60",IF(R2117&lt;=90,"Entre 60 e 90",IF(R2117&lt;=120,"Entre 90 e 120",IF(R2117&lt;=150,"Entre 120 e 150",IF(R2117&lt;=180,"Entre 150 e 180","Superior a 180")))))))</f>
        <v/>
      </c>
    </row>
    <row r="2118">
      <c r="A2118" t="inlineStr">
        <is>
          <t>Q08L011</t>
        </is>
      </c>
      <c r="B2118" t="inlineStr">
        <is>
          <t>PAULO HENRIQUE DEBBELLIS ARAUJO</t>
        </is>
      </c>
      <c r="C2118" t="n">
        <v>1</v>
      </c>
      <c r="D2118" t="inlineStr">
        <is>
          <t>IPCA</t>
        </is>
      </c>
      <c r="E2118" t="n">
        <v>0</v>
      </c>
      <c r="F2118" t="inlineStr">
        <is>
          <t>MENSAL</t>
        </is>
      </c>
      <c r="G2118" t="n">
        <v>45976</v>
      </c>
      <c r="H2118" t="n">
        <v>45976</v>
      </c>
      <c r="I2118" t="n">
        <v>42</v>
      </c>
      <c r="J2118" t="inlineStr">
        <is>
          <t>CARTEIRA</t>
        </is>
      </c>
      <c r="K2118" t="inlineStr">
        <is>
          <t>CONTRATO</t>
        </is>
      </c>
      <c r="L2118" t="n">
        <v>3576.08</v>
      </c>
      <c r="M2118" t="inlineStr">
        <is>
          <t>IBIRAPITANGA FASE 3</t>
        </is>
      </c>
      <c r="N2118" s="142">
        <f>DATE(YEAR(G2118),MONTH(G2118),1)</f>
        <v/>
      </c>
      <c r="O2118" s="132">
        <f>IF(G2118&gt;$K$3,"Futuro","Atraso")</f>
        <v/>
      </c>
      <c r="P2118">
        <f>12*(YEAR(G2118)-YEAR($K$3))+(MONTH(G2118)-MONTH($K$3))</f>
        <v/>
      </c>
      <c r="Q2118" s="366">
        <f>IF(M2118="IBIRAPITANGA FASE 3",IF(O2118="Atraso",L2118,L2118/(1+$I$2)^P2118),IF(O2118="Atraso",L2118,L2118/(1+$I$1)^P2118))</f>
        <v/>
      </c>
      <c r="R2118">
        <f>IF(O2118="Atraso",$K$3-G2118,0)</f>
        <v/>
      </c>
      <c r="S2118">
        <f>IF(R2118&lt;=15,"Até 15",IF(R2118&lt;=30,"Entre 15 e 30",IF(R2118&lt;=60,"Entre 30 e 60",IF(R2118&lt;=90,"Entre 60 e 90",IF(R2118&lt;=120,"Entre 90 e 120",IF(R2118&lt;=150,"Entre 120 e 150",IF(R2118&lt;=180,"Entre 150 e 180","Superior a 180")))))))</f>
        <v/>
      </c>
    </row>
    <row r="2119">
      <c r="A2119" t="inlineStr">
        <is>
          <t>Q08L011</t>
        </is>
      </c>
      <c r="B2119" t="inlineStr">
        <is>
          <t>PAULO HENRIQUE DEBBELLIS ARAUJO</t>
        </is>
      </c>
      <c r="C2119" t="n">
        <v>1</v>
      </c>
      <c r="D2119" t="inlineStr">
        <is>
          <t>IPCA</t>
        </is>
      </c>
      <c r="E2119" t="n">
        <v>0</v>
      </c>
      <c r="F2119" t="inlineStr">
        <is>
          <t>MENSAL</t>
        </is>
      </c>
      <c r="G2119" t="n">
        <v>46006</v>
      </c>
      <c r="H2119" t="n">
        <v>46006</v>
      </c>
      <c r="I2119" t="n">
        <v>43</v>
      </c>
      <c r="J2119" t="inlineStr">
        <is>
          <t>CARTEIRA</t>
        </is>
      </c>
      <c r="K2119" t="inlineStr">
        <is>
          <t>CONTRATO</t>
        </is>
      </c>
      <c r="L2119" t="n">
        <v>3576.08</v>
      </c>
      <c r="M2119" t="inlineStr">
        <is>
          <t>IBIRAPITANGA FASE 3</t>
        </is>
      </c>
      <c r="N2119" s="142">
        <f>DATE(YEAR(G2119),MONTH(G2119),1)</f>
        <v/>
      </c>
      <c r="O2119" s="132">
        <f>IF(G2119&gt;$K$3,"Futuro","Atraso")</f>
        <v/>
      </c>
      <c r="P2119">
        <f>12*(YEAR(G2119)-YEAR($K$3))+(MONTH(G2119)-MONTH($K$3))</f>
        <v/>
      </c>
      <c r="Q2119" s="366">
        <f>IF(M2119="IBIRAPITANGA FASE 3",IF(O2119="Atraso",L2119,L2119/(1+$I$2)^P2119),IF(O2119="Atraso",L2119,L2119/(1+$I$1)^P2119))</f>
        <v/>
      </c>
      <c r="R2119">
        <f>IF(O2119="Atraso",$K$3-G2119,0)</f>
        <v/>
      </c>
      <c r="S2119">
        <f>IF(R2119&lt;=15,"Até 15",IF(R2119&lt;=30,"Entre 15 e 30",IF(R2119&lt;=60,"Entre 30 e 60",IF(R2119&lt;=90,"Entre 60 e 90",IF(R2119&lt;=120,"Entre 90 e 120",IF(R2119&lt;=150,"Entre 120 e 150",IF(R2119&lt;=180,"Entre 150 e 180","Superior a 180")))))))</f>
        <v/>
      </c>
    </row>
    <row r="2120">
      <c r="A2120" t="inlineStr">
        <is>
          <t>Q08L011</t>
        </is>
      </c>
      <c r="B2120" t="inlineStr">
        <is>
          <t>PAULO HENRIQUE DEBBELLIS ARAUJO</t>
        </is>
      </c>
      <c r="C2120" t="n">
        <v>1</v>
      </c>
      <c r="D2120" t="inlineStr">
        <is>
          <t>IPCA</t>
        </is>
      </c>
      <c r="E2120" t="n">
        <v>0</v>
      </c>
      <c r="F2120" t="inlineStr">
        <is>
          <t>MENSAL</t>
        </is>
      </c>
      <c r="G2120" t="n">
        <v>46037</v>
      </c>
      <c r="H2120" t="n">
        <v>46037</v>
      </c>
      <c r="I2120" t="n">
        <v>44</v>
      </c>
      <c r="J2120" t="inlineStr">
        <is>
          <t>CARTEIRA</t>
        </is>
      </c>
      <c r="K2120" t="inlineStr">
        <is>
          <t>CONTRATO</t>
        </is>
      </c>
      <c r="L2120" t="n">
        <v>3576.08</v>
      </c>
      <c r="M2120" t="inlineStr">
        <is>
          <t>IBIRAPITANGA FASE 3</t>
        </is>
      </c>
      <c r="N2120" s="142">
        <f>DATE(YEAR(G2120),MONTH(G2120),1)</f>
        <v/>
      </c>
      <c r="O2120" s="132">
        <f>IF(G2120&gt;$K$3,"Futuro","Atraso")</f>
        <v/>
      </c>
      <c r="P2120">
        <f>12*(YEAR(G2120)-YEAR($K$3))+(MONTH(G2120)-MONTH($K$3))</f>
        <v/>
      </c>
      <c r="Q2120" s="366">
        <f>IF(M2120="IBIRAPITANGA FASE 3",IF(O2120="Atraso",L2120,L2120/(1+$I$2)^P2120),IF(O2120="Atraso",L2120,L2120/(1+$I$1)^P2120))</f>
        <v/>
      </c>
      <c r="R2120">
        <f>IF(O2120="Atraso",$K$3-G2120,0)</f>
        <v/>
      </c>
      <c r="S2120">
        <f>IF(R2120&lt;=15,"Até 15",IF(R2120&lt;=30,"Entre 15 e 30",IF(R2120&lt;=60,"Entre 30 e 60",IF(R2120&lt;=90,"Entre 60 e 90",IF(R2120&lt;=120,"Entre 90 e 120",IF(R2120&lt;=150,"Entre 120 e 150",IF(R2120&lt;=180,"Entre 150 e 180","Superior a 180")))))))</f>
        <v/>
      </c>
    </row>
    <row r="2121">
      <c r="A2121" t="inlineStr">
        <is>
          <t>Q08L011</t>
        </is>
      </c>
      <c r="B2121" t="inlineStr">
        <is>
          <t>PAULO HENRIQUE DEBBELLIS ARAUJO</t>
        </is>
      </c>
      <c r="C2121" t="n">
        <v>1</v>
      </c>
      <c r="D2121" t="inlineStr">
        <is>
          <t>IPCA</t>
        </is>
      </c>
      <c r="E2121" t="n">
        <v>0</v>
      </c>
      <c r="F2121" t="inlineStr">
        <is>
          <t>MENSAL</t>
        </is>
      </c>
      <c r="G2121" t="n">
        <v>46068</v>
      </c>
      <c r="H2121" t="n">
        <v>46068</v>
      </c>
      <c r="I2121" t="n">
        <v>45</v>
      </c>
      <c r="J2121" t="inlineStr">
        <is>
          <t>CARTEIRA</t>
        </is>
      </c>
      <c r="K2121" t="inlineStr">
        <is>
          <t>CONTRATO</t>
        </is>
      </c>
      <c r="L2121" t="n">
        <v>3576.08</v>
      </c>
      <c r="M2121" t="inlineStr">
        <is>
          <t>IBIRAPITANGA FASE 3</t>
        </is>
      </c>
      <c r="N2121" s="142">
        <f>DATE(YEAR(G2121),MONTH(G2121),1)</f>
        <v/>
      </c>
      <c r="O2121" s="132">
        <f>IF(G2121&gt;$K$3,"Futuro","Atraso")</f>
        <v/>
      </c>
      <c r="P2121">
        <f>12*(YEAR(G2121)-YEAR($K$3))+(MONTH(G2121)-MONTH($K$3))</f>
        <v/>
      </c>
      <c r="Q2121" s="366">
        <f>IF(M2121="IBIRAPITANGA FASE 3",IF(O2121="Atraso",L2121,L2121/(1+$I$2)^P2121),IF(O2121="Atraso",L2121,L2121/(1+$I$1)^P2121))</f>
        <v/>
      </c>
      <c r="R2121">
        <f>IF(O2121="Atraso",$K$3-G2121,0)</f>
        <v/>
      </c>
      <c r="S2121">
        <f>IF(R2121&lt;=15,"Até 15",IF(R2121&lt;=30,"Entre 15 e 30",IF(R2121&lt;=60,"Entre 30 e 60",IF(R2121&lt;=90,"Entre 60 e 90",IF(R2121&lt;=120,"Entre 90 e 120",IF(R2121&lt;=150,"Entre 120 e 150",IF(R2121&lt;=180,"Entre 150 e 180","Superior a 180")))))))</f>
        <v/>
      </c>
    </row>
    <row r="2122">
      <c r="A2122" t="inlineStr">
        <is>
          <t>Q08L011</t>
        </is>
      </c>
      <c r="B2122" t="inlineStr">
        <is>
          <t>PAULO HENRIQUE DEBBELLIS ARAUJO</t>
        </is>
      </c>
      <c r="C2122" t="n">
        <v>1</v>
      </c>
      <c r="D2122" t="inlineStr">
        <is>
          <t>IPCA</t>
        </is>
      </c>
      <c r="E2122" t="n">
        <v>0</v>
      </c>
      <c r="F2122" t="inlineStr">
        <is>
          <t>MENSAL</t>
        </is>
      </c>
      <c r="G2122" t="n">
        <v>46096</v>
      </c>
      <c r="H2122" t="n">
        <v>46096</v>
      </c>
      <c r="I2122" t="n">
        <v>46</v>
      </c>
      <c r="J2122" t="inlineStr">
        <is>
          <t>CARTEIRA</t>
        </is>
      </c>
      <c r="K2122" t="inlineStr">
        <is>
          <t>CONTRATO</t>
        </is>
      </c>
      <c r="L2122" t="n">
        <v>3576.08</v>
      </c>
      <c r="M2122" t="inlineStr">
        <is>
          <t>IBIRAPITANGA FASE 3</t>
        </is>
      </c>
      <c r="N2122" s="142">
        <f>DATE(YEAR(G2122),MONTH(G2122),1)</f>
        <v/>
      </c>
      <c r="O2122" s="132">
        <f>IF(G2122&gt;$K$3,"Futuro","Atraso")</f>
        <v/>
      </c>
      <c r="P2122">
        <f>12*(YEAR(G2122)-YEAR($K$3))+(MONTH(G2122)-MONTH($K$3))</f>
        <v/>
      </c>
      <c r="Q2122" s="366">
        <f>IF(M2122="IBIRAPITANGA FASE 3",IF(O2122="Atraso",L2122,L2122/(1+$I$2)^P2122),IF(O2122="Atraso",L2122,L2122/(1+$I$1)^P2122))</f>
        <v/>
      </c>
      <c r="R2122">
        <f>IF(O2122="Atraso",$K$3-G2122,0)</f>
        <v/>
      </c>
      <c r="S2122">
        <f>IF(R2122&lt;=15,"Até 15",IF(R2122&lt;=30,"Entre 15 e 30",IF(R2122&lt;=60,"Entre 30 e 60",IF(R2122&lt;=90,"Entre 60 e 90",IF(R2122&lt;=120,"Entre 90 e 120",IF(R2122&lt;=150,"Entre 120 e 150",IF(R2122&lt;=180,"Entre 150 e 180","Superior a 180")))))))</f>
        <v/>
      </c>
    </row>
    <row r="2123">
      <c r="A2123" t="inlineStr">
        <is>
          <t>Q08L011</t>
        </is>
      </c>
      <c r="B2123" t="inlineStr">
        <is>
          <t>PAULO HENRIQUE DEBBELLIS ARAUJO</t>
        </is>
      </c>
      <c r="C2123" t="n">
        <v>1</v>
      </c>
      <c r="D2123" t="inlineStr">
        <is>
          <t>IPCA</t>
        </is>
      </c>
      <c r="E2123" t="n">
        <v>0</v>
      </c>
      <c r="F2123" t="inlineStr">
        <is>
          <t>MENSAL</t>
        </is>
      </c>
      <c r="G2123" t="n">
        <v>46127</v>
      </c>
      <c r="H2123" t="n">
        <v>46127</v>
      </c>
      <c r="I2123" t="n">
        <v>47</v>
      </c>
      <c r="J2123" t="inlineStr">
        <is>
          <t>CARTEIRA</t>
        </is>
      </c>
      <c r="K2123" t="inlineStr">
        <is>
          <t>CONTRATO</t>
        </is>
      </c>
      <c r="L2123" t="n">
        <v>3576.08</v>
      </c>
      <c r="M2123" t="inlineStr">
        <is>
          <t>IBIRAPITANGA FASE 3</t>
        </is>
      </c>
      <c r="N2123" s="142">
        <f>DATE(YEAR(G2123),MONTH(G2123),1)</f>
        <v/>
      </c>
      <c r="O2123" s="132">
        <f>IF(G2123&gt;$K$3,"Futuro","Atraso")</f>
        <v/>
      </c>
      <c r="P2123">
        <f>12*(YEAR(G2123)-YEAR($K$3))+(MONTH(G2123)-MONTH($K$3))</f>
        <v/>
      </c>
      <c r="Q2123" s="366">
        <f>IF(M2123="IBIRAPITANGA FASE 3",IF(O2123="Atraso",L2123,L2123/(1+$I$2)^P2123),IF(O2123="Atraso",L2123,L2123/(1+$I$1)^P2123))</f>
        <v/>
      </c>
      <c r="R2123">
        <f>IF(O2123="Atraso",$K$3-G2123,0)</f>
        <v/>
      </c>
      <c r="S2123">
        <f>IF(R2123&lt;=15,"Até 15",IF(R2123&lt;=30,"Entre 15 e 30",IF(R2123&lt;=60,"Entre 30 e 60",IF(R2123&lt;=90,"Entre 60 e 90",IF(R2123&lt;=120,"Entre 90 e 120",IF(R2123&lt;=150,"Entre 120 e 150",IF(R2123&lt;=180,"Entre 150 e 180","Superior a 180")))))))</f>
        <v/>
      </c>
    </row>
    <row r="2124">
      <c r="A2124" t="inlineStr">
        <is>
          <t>Q08L011</t>
        </is>
      </c>
      <c r="B2124" t="inlineStr">
        <is>
          <t>PAULO HENRIQUE DEBBELLIS ARAUJO</t>
        </is>
      </c>
      <c r="C2124" t="n">
        <v>1</v>
      </c>
      <c r="D2124" t="inlineStr">
        <is>
          <t>IPCA</t>
        </is>
      </c>
      <c r="E2124" t="n">
        <v>0</v>
      </c>
      <c r="F2124" t="inlineStr">
        <is>
          <t>MENSAL</t>
        </is>
      </c>
      <c r="G2124" t="n">
        <v>46157</v>
      </c>
      <c r="H2124" t="n">
        <v>46157</v>
      </c>
      <c r="I2124" t="n">
        <v>48</v>
      </c>
      <c r="J2124" t="inlineStr">
        <is>
          <t>CARTEIRA</t>
        </is>
      </c>
      <c r="K2124" t="inlineStr">
        <is>
          <t>CONTRATO</t>
        </is>
      </c>
      <c r="L2124" t="n">
        <v>3576.08</v>
      </c>
      <c r="M2124" t="inlineStr">
        <is>
          <t>IBIRAPITANGA FASE 3</t>
        </is>
      </c>
      <c r="N2124" s="142">
        <f>DATE(YEAR(G2124),MONTH(G2124),1)</f>
        <v/>
      </c>
      <c r="O2124" s="132">
        <f>IF(G2124&gt;$K$3,"Futuro","Atraso")</f>
        <v/>
      </c>
      <c r="P2124">
        <f>12*(YEAR(G2124)-YEAR($K$3))+(MONTH(G2124)-MONTH($K$3))</f>
        <v/>
      </c>
      <c r="Q2124" s="366">
        <f>IF(M2124="IBIRAPITANGA FASE 3",IF(O2124="Atraso",L2124,L2124/(1+$I$2)^P2124),IF(O2124="Atraso",L2124,L2124/(1+$I$1)^P2124))</f>
        <v/>
      </c>
      <c r="R2124">
        <f>IF(O2124="Atraso",$K$3-G2124,0)</f>
        <v/>
      </c>
      <c r="S2124">
        <f>IF(R2124&lt;=15,"Até 15",IF(R2124&lt;=30,"Entre 15 e 30",IF(R2124&lt;=60,"Entre 30 e 60",IF(R2124&lt;=90,"Entre 60 e 90",IF(R2124&lt;=120,"Entre 90 e 120",IF(R2124&lt;=150,"Entre 120 e 150",IF(R2124&lt;=180,"Entre 150 e 180","Superior a 180")))))))</f>
        <v/>
      </c>
    </row>
    <row r="2125">
      <c r="A2125" t="inlineStr">
        <is>
          <t>Q09L02</t>
        </is>
      </c>
      <c r="B2125" t="inlineStr">
        <is>
          <t>MAURICIO TADEU SOBRINHO</t>
        </is>
      </c>
      <c r="C2125" t="n">
        <v>1</v>
      </c>
      <c r="D2125" t="inlineStr">
        <is>
          <t>IPCA</t>
        </is>
      </c>
      <c r="E2125" t="n">
        <v>0.009488792934583046</v>
      </c>
      <c r="F2125" t="inlineStr">
        <is>
          <t>MENSAL</t>
        </is>
      </c>
      <c r="G2125" t="n">
        <v>45240</v>
      </c>
      <c r="H2125" t="n">
        <v>45240</v>
      </c>
      <c r="I2125" t="n">
        <v>66</v>
      </c>
      <c r="J2125" t="inlineStr">
        <is>
          <t>CARTEIRA</t>
        </is>
      </c>
      <c r="K2125" t="inlineStr">
        <is>
          <t>CONTRATO</t>
        </is>
      </c>
      <c r="L2125" t="n">
        <v>2622.07</v>
      </c>
      <c r="M2125" t="inlineStr">
        <is>
          <t>IBIRAPITANGA FASE 3</t>
        </is>
      </c>
      <c r="N2125" s="142">
        <f>DATE(YEAR(G2125),MONTH(G2125),1)</f>
        <v/>
      </c>
      <c r="O2125" s="132">
        <f>IF(G2125&gt;$K$3,"Futuro","Atraso")</f>
        <v/>
      </c>
      <c r="P2125">
        <f>12*(YEAR(G2125)-YEAR($K$3))+(MONTH(G2125)-MONTH($K$3))</f>
        <v/>
      </c>
      <c r="Q2125" s="366">
        <f>IF(M2125="IBIRAPITANGA FASE 3",IF(O2125="Atraso",L2125,L2125/(1+$I$2)^P2125),IF(O2125="Atraso",L2125,L2125/(1+$I$1)^P2125))</f>
        <v/>
      </c>
      <c r="R2125">
        <f>IF(O2125="Atraso",$K$3-G2125,0)</f>
        <v/>
      </c>
      <c r="S2125">
        <f>IF(R2125&lt;=15,"Até 15",IF(R2125&lt;=30,"Entre 15 e 30",IF(R2125&lt;=60,"Entre 30 e 60",IF(R2125&lt;=90,"Entre 60 e 90",IF(R2125&lt;=120,"Entre 90 e 120",IF(R2125&lt;=150,"Entre 120 e 150",IF(R2125&lt;=180,"Entre 150 e 180","Superior a 180")))))))</f>
        <v/>
      </c>
    </row>
    <row r="2126">
      <c r="A2126" t="inlineStr">
        <is>
          <t>Q09L02</t>
        </is>
      </c>
      <c r="B2126" t="inlineStr">
        <is>
          <t>MAURICIO TADEU SOBRINHO</t>
        </is>
      </c>
      <c r="C2126" t="n">
        <v>1</v>
      </c>
      <c r="D2126" t="inlineStr">
        <is>
          <t>IPCA</t>
        </is>
      </c>
      <c r="E2126" t="n">
        <v>0.009488792934583046</v>
      </c>
      <c r="F2126" t="inlineStr">
        <is>
          <t>MENSAL</t>
        </is>
      </c>
      <c r="G2126" t="n">
        <v>45270</v>
      </c>
      <c r="H2126" t="n">
        <v>45270</v>
      </c>
      <c r="I2126" t="n">
        <v>67</v>
      </c>
      <c r="J2126" t="inlineStr">
        <is>
          <t>CARTEIRA</t>
        </is>
      </c>
      <c r="K2126" t="inlineStr">
        <is>
          <t>CONTRATO</t>
        </is>
      </c>
      <c r="L2126" t="n">
        <v>2622.07</v>
      </c>
      <c r="M2126" t="inlineStr">
        <is>
          <t>IBIRAPITANGA FASE 3</t>
        </is>
      </c>
      <c r="N2126" s="142">
        <f>DATE(YEAR(G2126),MONTH(G2126),1)</f>
        <v/>
      </c>
      <c r="O2126" s="132">
        <f>IF(G2126&gt;$K$3,"Futuro","Atraso")</f>
        <v/>
      </c>
      <c r="P2126">
        <f>12*(YEAR(G2126)-YEAR($K$3))+(MONTH(G2126)-MONTH($K$3))</f>
        <v/>
      </c>
      <c r="Q2126" s="366">
        <f>IF(M2126="IBIRAPITANGA FASE 3",IF(O2126="Atraso",L2126,L2126/(1+$I$2)^P2126),IF(O2126="Atraso",L2126,L2126/(1+$I$1)^P2126))</f>
        <v/>
      </c>
      <c r="R2126">
        <f>IF(O2126="Atraso",$K$3-G2126,0)</f>
        <v/>
      </c>
      <c r="S2126">
        <f>IF(R2126&lt;=15,"Até 15",IF(R2126&lt;=30,"Entre 15 e 30",IF(R2126&lt;=60,"Entre 30 e 60",IF(R2126&lt;=90,"Entre 60 e 90",IF(R2126&lt;=120,"Entre 90 e 120",IF(R2126&lt;=150,"Entre 120 e 150",IF(R2126&lt;=180,"Entre 150 e 180","Superior a 180")))))))</f>
        <v/>
      </c>
    </row>
    <row r="2127">
      <c r="A2127" t="inlineStr">
        <is>
          <t>Q09L02</t>
        </is>
      </c>
      <c r="B2127" t="inlineStr">
        <is>
          <t>MAURICIO TADEU SOBRINHO</t>
        </is>
      </c>
      <c r="C2127" t="n">
        <v>1</v>
      </c>
      <c r="D2127" t="inlineStr">
        <is>
          <t>IPCA</t>
        </is>
      </c>
      <c r="E2127" t="n">
        <v>0.009488792934583046</v>
      </c>
      <c r="F2127" t="inlineStr">
        <is>
          <t>MENSAL</t>
        </is>
      </c>
      <c r="G2127" t="n">
        <v>45301</v>
      </c>
      <c r="H2127" t="n">
        <v>45301</v>
      </c>
      <c r="I2127" t="n">
        <v>68</v>
      </c>
      <c r="J2127" t="inlineStr">
        <is>
          <t>CARTEIRA</t>
        </is>
      </c>
      <c r="K2127" t="inlineStr">
        <is>
          <t>CONTRATO</t>
        </is>
      </c>
      <c r="L2127" t="n">
        <v>2622.07</v>
      </c>
      <c r="M2127" t="inlineStr">
        <is>
          <t>IBIRAPITANGA FASE 3</t>
        </is>
      </c>
      <c r="N2127" s="142">
        <f>DATE(YEAR(G2127),MONTH(G2127),1)</f>
        <v/>
      </c>
      <c r="O2127" s="132">
        <f>IF(G2127&gt;$K$3,"Futuro","Atraso")</f>
        <v/>
      </c>
      <c r="P2127">
        <f>12*(YEAR(G2127)-YEAR($K$3))+(MONTH(G2127)-MONTH($K$3))</f>
        <v/>
      </c>
      <c r="Q2127" s="366">
        <f>IF(M2127="IBIRAPITANGA FASE 3",IF(O2127="Atraso",L2127,L2127/(1+$I$2)^P2127),IF(O2127="Atraso",L2127,L2127/(1+$I$1)^P2127))</f>
        <v/>
      </c>
      <c r="R2127">
        <f>IF(O2127="Atraso",$K$3-G2127,0)</f>
        <v/>
      </c>
      <c r="S2127">
        <f>IF(R2127&lt;=15,"Até 15",IF(R2127&lt;=30,"Entre 15 e 30",IF(R2127&lt;=60,"Entre 30 e 60",IF(R2127&lt;=90,"Entre 60 e 90",IF(R2127&lt;=120,"Entre 90 e 120",IF(R2127&lt;=150,"Entre 120 e 150",IF(R2127&lt;=180,"Entre 150 e 180","Superior a 180")))))))</f>
        <v/>
      </c>
    </row>
    <row r="2128">
      <c r="A2128" t="inlineStr">
        <is>
          <t>Q09L02</t>
        </is>
      </c>
      <c r="B2128" t="inlineStr">
        <is>
          <t>MAURICIO TADEU SOBRINHO</t>
        </is>
      </c>
      <c r="C2128" t="n">
        <v>1</v>
      </c>
      <c r="D2128" t="inlineStr">
        <is>
          <t>IPCA</t>
        </is>
      </c>
      <c r="E2128" t="n">
        <v>0.009488792934583046</v>
      </c>
      <c r="F2128" t="inlineStr">
        <is>
          <t>MENSAL</t>
        </is>
      </c>
      <c r="G2128" t="n">
        <v>45332</v>
      </c>
      <c r="H2128" t="n">
        <v>45332</v>
      </c>
      <c r="I2128" t="n">
        <v>69</v>
      </c>
      <c r="J2128" t="inlineStr">
        <is>
          <t>CARTEIRA</t>
        </is>
      </c>
      <c r="K2128" t="inlineStr">
        <is>
          <t>CONTRATO</t>
        </is>
      </c>
      <c r="L2128" t="n">
        <v>2622.07</v>
      </c>
      <c r="M2128" t="inlineStr">
        <is>
          <t>IBIRAPITANGA FASE 3</t>
        </is>
      </c>
      <c r="N2128" s="142">
        <f>DATE(YEAR(G2128),MONTH(G2128),1)</f>
        <v/>
      </c>
      <c r="O2128" s="132">
        <f>IF(G2128&gt;$K$3,"Futuro","Atraso")</f>
        <v/>
      </c>
      <c r="P2128">
        <f>12*(YEAR(G2128)-YEAR($K$3))+(MONTH(G2128)-MONTH($K$3))</f>
        <v/>
      </c>
      <c r="Q2128" s="366">
        <f>IF(M2128="IBIRAPITANGA FASE 3",IF(O2128="Atraso",L2128,L2128/(1+$I$2)^P2128),IF(O2128="Atraso",L2128,L2128/(1+$I$1)^P2128))</f>
        <v/>
      </c>
      <c r="R2128">
        <f>IF(O2128="Atraso",$K$3-G2128,0)</f>
        <v/>
      </c>
      <c r="S2128">
        <f>IF(R2128&lt;=15,"Até 15",IF(R2128&lt;=30,"Entre 15 e 30",IF(R2128&lt;=60,"Entre 30 e 60",IF(R2128&lt;=90,"Entre 60 e 90",IF(R2128&lt;=120,"Entre 90 e 120",IF(R2128&lt;=150,"Entre 120 e 150",IF(R2128&lt;=180,"Entre 150 e 180","Superior a 180")))))))</f>
        <v/>
      </c>
    </row>
    <row r="2129">
      <c r="A2129" t="inlineStr">
        <is>
          <t>Q09L02</t>
        </is>
      </c>
      <c r="B2129" t="inlineStr">
        <is>
          <t>MAURICIO TADEU SOBRINHO</t>
        </is>
      </c>
      <c r="C2129" t="n">
        <v>1</v>
      </c>
      <c r="D2129" t="inlineStr">
        <is>
          <t>IPCA</t>
        </is>
      </c>
      <c r="E2129" t="n">
        <v>0.009488792934583046</v>
      </c>
      <c r="F2129" t="inlineStr">
        <is>
          <t>MENSAL</t>
        </is>
      </c>
      <c r="G2129" t="n">
        <v>45361</v>
      </c>
      <c r="H2129" t="n">
        <v>45361</v>
      </c>
      <c r="I2129" t="n">
        <v>70</v>
      </c>
      <c r="J2129" t="inlineStr">
        <is>
          <t>CARTEIRA</t>
        </is>
      </c>
      <c r="K2129" t="inlineStr">
        <is>
          <t>CONTRATO</t>
        </is>
      </c>
      <c r="L2129" t="n">
        <v>2622.07</v>
      </c>
      <c r="M2129" t="inlineStr">
        <is>
          <t>IBIRAPITANGA FASE 3</t>
        </is>
      </c>
      <c r="N2129" s="142">
        <f>DATE(YEAR(G2129),MONTH(G2129),1)</f>
        <v/>
      </c>
      <c r="O2129" s="132">
        <f>IF(G2129&gt;$K$3,"Futuro","Atraso")</f>
        <v/>
      </c>
      <c r="P2129">
        <f>12*(YEAR(G2129)-YEAR($K$3))+(MONTH(G2129)-MONTH($K$3))</f>
        <v/>
      </c>
      <c r="Q2129" s="366">
        <f>IF(M2129="IBIRAPITANGA FASE 3",IF(O2129="Atraso",L2129,L2129/(1+$I$2)^P2129),IF(O2129="Atraso",L2129,L2129/(1+$I$1)^P2129))</f>
        <v/>
      </c>
      <c r="R2129">
        <f>IF(O2129="Atraso",$K$3-G2129,0)</f>
        <v/>
      </c>
      <c r="S2129">
        <f>IF(R2129&lt;=15,"Até 15",IF(R2129&lt;=30,"Entre 15 e 30",IF(R2129&lt;=60,"Entre 30 e 60",IF(R2129&lt;=90,"Entre 60 e 90",IF(R2129&lt;=120,"Entre 90 e 120",IF(R2129&lt;=150,"Entre 120 e 150",IF(R2129&lt;=180,"Entre 150 e 180","Superior a 180")))))))</f>
        <v/>
      </c>
    </row>
    <row r="2130">
      <c r="A2130" t="inlineStr">
        <is>
          <t>Q09L02</t>
        </is>
      </c>
      <c r="B2130" t="inlineStr">
        <is>
          <t>MAURICIO TADEU SOBRINHO</t>
        </is>
      </c>
      <c r="C2130" t="n">
        <v>1</v>
      </c>
      <c r="D2130" t="inlineStr">
        <is>
          <t>IPCA</t>
        </is>
      </c>
      <c r="E2130" t="n">
        <v>0.009488792934583046</v>
      </c>
      <c r="F2130" t="inlineStr">
        <is>
          <t>MENSAL</t>
        </is>
      </c>
      <c r="G2130" t="n">
        <v>45392</v>
      </c>
      <c r="H2130" t="n">
        <v>45392</v>
      </c>
      <c r="I2130" t="n">
        <v>71</v>
      </c>
      <c r="J2130" t="inlineStr">
        <is>
          <t>CARTEIRA</t>
        </is>
      </c>
      <c r="K2130" t="inlineStr">
        <is>
          <t>CONTRATO</t>
        </is>
      </c>
      <c r="L2130" t="n">
        <v>2622.07</v>
      </c>
      <c r="M2130" t="inlineStr">
        <is>
          <t>IBIRAPITANGA FASE 3</t>
        </is>
      </c>
      <c r="N2130" s="142">
        <f>DATE(YEAR(G2130),MONTH(G2130),1)</f>
        <v/>
      </c>
      <c r="O2130" s="132">
        <f>IF(G2130&gt;$K$3,"Futuro","Atraso")</f>
        <v/>
      </c>
      <c r="P2130">
        <f>12*(YEAR(G2130)-YEAR($K$3))+(MONTH(G2130)-MONTH($K$3))</f>
        <v/>
      </c>
      <c r="Q2130" s="366">
        <f>IF(M2130="IBIRAPITANGA FASE 3",IF(O2130="Atraso",L2130,L2130/(1+$I$2)^P2130),IF(O2130="Atraso",L2130,L2130/(1+$I$1)^P2130))</f>
        <v/>
      </c>
      <c r="R2130">
        <f>IF(O2130="Atraso",$K$3-G2130,0)</f>
        <v/>
      </c>
      <c r="S2130">
        <f>IF(R2130&lt;=15,"Até 15",IF(R2130&lt;=30,"Entre 15 e 30",IF(R2130&lt;=60,"Entre 30 e 60",IF(R2130&lt;=90,"Entre 60 e 90",IF(R2130&lt;=120,"Entre 90 e 120",IF(R2130&lt;=150,"Entre 120 e 150",IF(R2130&lt;=180,"Entre 150 e 180","Superior a 180")))))))</f>
        <v/>
      </c>
    </row>
    <row r="2131">
      <c r="A2131" t="inlineStr">
        <is>
          <t>Q09L02</t>
        </is>
      </c>
      <c r="B2131" t="inlineStr">
        <is>
          <t>MAURICIO TADEU SOBRINHO</t>
        </is>
      </c>
      <c r="C2131" t="n">
        <v>1</v>
      </c>
      <c r="D2131" t="inlineStr">
        <is>
          <t>IPCA</t>
        </is>
      </c>
      <c r="E2131" t="n">
        <v>0.009488792934583046</v>
      </c>
      <c r="F2131" t="inlineStr">
        <is>
          <t>MENSAL</t>
        </is>
      </c>
      <c r="G2131" t="n">
        <v>45422</v>
      </c>
      <c r="H2131" t="n">
        <v>45422</v>
      </c>
      <c r="I2131" t="n">
        <v>72</v>
      </c>
      <c r="J2131" t="inlineStr">
        <is>
          <t>CARTEIRA</t>
        </is>
      </c>
      <c r="K2131" t="inlineStr">
        <is>
          <t>CONTRATO</t>
        </is>
      </c>
      <c r="L2131" t="n">
        <v>2622.07</v>
      </c>
      <c r="M2131" t="inlineStr">
        <is>
          <t>IBIRAPITANGA FASE 3</t>
        </is>
      </c>
      <c r="N2131" s="142">
        <f>DATE(YEAR(G2131),MONTH(G2131),1)</f>
        <v/>
      </c>
      <c r="O2131" s="132">
        <f>IF(G2131&gt;$K$3,"Futuro","Atraso")</f>
        <v/>
      </c>
      <c r="P2131">
        <f>12*(YEAR(G2131)-YEAR($K$3))+(MONTH(G2131)-MONTH($K$3))</f>
        <v/>
      </c>
      <c r="Q2131" s="366">
        <f>IF(M2131="IBIRAPITANGA FASE 3",IF(O2131="Atraso",L2131,L2131/(1+$I$2)^P2131),IF(O2131="Atraso",L2131,L2131/(1+$I$1)^P2131))</f>
        <v/>
      </c>
      <c r="R2131">
        <f>IF(O2131="Atraso",$K$3-G2131,0)</f>
        <v/>
      </c>
      <c r="S2131">
        <f>IF(R2131&lt;=15,"Até 15",IF(R2131&lt;=30,"Entre 15 e 30",IF(R2131&lt;=60,"Entre 30 e 60",IF(R2131&lt;=90,"Entre 60 e 90",IF(R2131&lt;=120,"Entre 90 e 120",IF(R2131&lt;=150,"Entre 120 e 150",IF(R2131&lt;=180,"Entre 150 e 180","Superior a 180")))))))</f>
        <v/>
      </c>
    </row>
    <row r="2132">
      <c r="A2132" t="inlineStr">
        <is>
          <t>Q09L02</t>
        </is>
      </c>
      <c r="B2132" t="inlineStr">
        <is>
          <t>MAURICIO TADEU SOBRINHO</t>
        </is>
      </c>
      <c r="C2132" t="n">
        <v>1</v>
      </c>
      <c r="D2132" t="inlineStr">
        <is>
          <t>IPCA</t>
        </is>
      </c>
      <c r="E2132" t="n">
        <v>0.009488792934583046</v>
      </c>
      <c r="F2132" t="inlineStr">
        <is>
          <t>MENSAL</t>
        </is>
      </c>
      <c r="G2132" t="n">
        <v>45453</v>
      </c>
      <c r="H2132" t="n">
        <v>45453</v>
      </c>
      <c r="I2132" t="n">
        <v>73</v>
      </c>
      <c r="J2132" t="inlineStr">
        <is>
          <t>CARTEIRA</t>
        </is>
      </c>
      <c r="K2132" t="inlineStr">
        <is>
          <t>CONTRATO</t>
        </is>
      </c>
      <c r="L2132" t="n">
        <v>2622.07</v>
      </c>
      <c r="M2132" t="inlineStr">
        <is>
          <t>IBIRAPITANGA FASE 3</t>
        </is>
      </c>
      <c r="N2132" s="142">
        <f>DATE(YEAR(G2132),MONTH(G2132),1)</f>
        <v/>
      </c>
      <c r="O2132" s="132">
        <f>IF(G2132&gt;$K$3,"Futuro","Atraso")</f>
        <v/>
      </c>
      <c r="P2132">
        <f>12*(YEAR(G2132)-YEAR($K$3))+(MONTH(G2132)-MONTH($K$3))</f>
        <v/>
      </c>
      <c r="Q2132" s="366">
        <f>IF(M2132="IBIRAPITANGA FASE 3",IF(O2132="Atraso",L2132,L2132/(1+$I$2)^P2132),IF(O2132="Atraso",L2132,L2132/(1+$I$1)^P2132))</f>
        <v/>
      </c>
      <c r="R2132">
        <f>IF(O2132="Atraso",$K$3-G2132,0)</f>
        <v/>
      </c>
      <c r="S2132">
        <f>IF(R2132&lt;=15,"Até 15",IF(R2132&lt;=30,"Entre 15 e 30",IF(R2132&lt;=60,"Entre 30 e 60",IF(R2132&lt;=90,"Entre 60 e 90",IF(R2132&lt;=120,"Entre 90 e 120",IF(R2132&lt;=150,"Entre 120 e 150",IF(R2132&lt;=180,"Entre 150 e 180","Superior a 180")))))))</f>
        <v/>
      </c>
    </row>
    <row r="2133">
      <c r="A2133" t="inlineStr">
        <is>
          <t>Q09L02</t>
        </is>
      </c>
      <c r="B2133" t="inlineStr">
        <is>
          <t>MAURICIO TADEU SOBRINHO</t>
        </is>
      </c>
      <c r="C2133" t="n">
        <v>1</v>
      </c>
      <c r="D2133" t="inlineStr">
        <is>
          <t>IPCA</t>
        </is>
      </c>
      <c r="E2133" t="n">
        <v>0.009488792934583046</v>
      </c>
      <c r="F2133" t="inlineStr">
        <is>
          <t>MENSAL</t>
        </is>
      </c>
      <c r="G2133" t="n">
        <v>45483</v>
      </c>
      <c r="H2133" t="n">
        <v>45483</v>
      </c>
      <c r="I2133" t="n">
        <v>74</v>
      </c>
      <c r="J2133" t="inlineStr">
        <is>
          <t>CARTEIRA</t>
        </is>
      </c>
      <c r="K2133" t="inlineStr">
        <is>
          <t>CONTRATO</t>
        </is>
      </c>
      <c r="L2133" t="n">
        <v>2622.07</v>
      </c>
      <c r="M2133" t="inlineStr">
        <is>
          <t>IBIRAPITANGA FASE 3</t>
        </is>
      </c>
      <c r="N2133" s="142">
        <f>DATE(YEAR(G2133),MONTH(G2133),1)</f>
        <v/>
      </c>
      <c r="O2133" s="132">
        <f>IF(G2133&gt;$K$3,"Futuro","Atraso")</f>
        <v/>
      </c>
      <c r="P2133">
        <f>12*(YEAR(G2133)-YEAR($K$3))+(MONTH(G2133)-MONTH($K$3))</f>
        <v/>
      </c>
      <c r="Q2133" s="366">
        <f>IF(M2133="IBIRAPITANGA FASE 3",IF(O2133="Atraso",L2133,L2133/(1+$I$2)^P2133),IF(O2133="Atraso",L2133,L2133/(1+$I$1)^P2133))</f>
        <v/>
      </c>
      <c r="R2133">
        <f>IF(O2133="Atraso",$K$3-G2133,0)</f>
        <v/>
      </c>
      <c r="S2133">
        <f>IF(R2133&lt;=15,"Até 15",IF(R2133&lt;=30,"Entre 15 e 30",IF(R2133&lt;=60,"Entre 30 e 60",IF(R2133&lt;=90,"Entre 60 e 90",IF(R2133&lt;=120,"Entre 90 e 120",IF(R2133&lt;=150,"Entre 120 e 150",IF(R2133&lt;=180,"Entre 150 e 180","Superior a 180")))))))</f>
        <v/>
      </c>
    </row>
    <row r="2134">
      <c r="A2134" t="inlineStr">
        <is>
          <t>Q09L02</t>
        </is>
      </c>
      <c r="B2134" t="inlineStr">
        <is>
          <t>MAURICIO TADEU SOBRINHO</t>
        </is>
      </c>
      <c r="C2134" t="n">
        <v>1</v>
      </c>
      <c r="D2134" t="inlineStr">
        <is>
          <t>IPCA</t>
        </is>
      </c>
      <c r="E2134" t="n">
        <v>0.009488792934583046</v>
      </c>
      <c r="F2134" t="inlineStr">
        <is>
          <t>MENSAL</t>
        </is>
      </c>
      <c r="G2134" t="n">
        <v>45514</v>
      </c>
      <c r="H2134" t="n">
        <v>45514</v>
      </c>
      <c r="I2134" t="n">
        <v>75</v>
      </c>
      <c r="J2134" t="inlineStr">
        <is>
          <t>CARTEIRA</t>
        </is>
      </c>
      <c r="K2134" t="inlineStr">
        <is>
          <t>CONTRATO</t>
        </is>
      </c>
      <c r="L2134" t="n">
        <v>2622.07</v>
      </c>
      <c r="M2134" t="inlineStr">
        <is>
          <t>IBIRAPITANGA FASE 3</t>
        </is>
      </c>
      <c r="N2134" s="142">
        <f>DATE(YEAR(G2134),MONTH(G2134),1)</f>
        <v/>
      </c>
      <c r="O2134" s="132">
        <f>IF(G2134&gt;$K$3,"Futuro","Atraso")</f>
        <v/>
      </c>
      <c r="P2134">
        <f>12*(YEAR(G2134)-YEAR($K$3))+(MONTH(G2134)-MONTH($K$3))</f>
        <v/>
      </c>
      <c r="Q2134" s="366">
        <f>IF(M2134="IBIRAPITANGA FASE 3",IF(O2134="Atraso",L2134,L2134/(1+$I$2)^P2134),IF(O2134="Atraso",L2134,L2134/(1+$I$1)^P2134))</f>
        <v/>
      </c>
      <c r="R2134">
        <f>IF(O2134="Atraso",$K$3-G2134,0)</f>
        <v/>
      </c>
      <c r="S2134">
        <f>IF(R2134&lt;=15,"Até 15",IF(R2134&lt;=30,"Entre 15 e 30",IF(R2134&lt;=60,"Entre 30 e 60",IF(R2134&lt;=90,"Entre 60 e 90",IF(R2134&lt;=120,"Entre 90 e 120",IF(R2134&lt;=150,"Entre 120 e 150",IF(R2134&lt;=180,"Entre 150 e 180","Superior a 180")))))))</f>
        <v/>
      </c>
    </row>
    <row r="2135">
      <c r="A2135" t="inlineStr">
        <is>
          <t>Q09L02</t>
        </is>
      </c>
      <c r="B2135" t="inlineStr">
        <is>
          <t>MAURICIO TADEU SOBRINHO</t>
        </is>
      </c>
      <c r="C2135" t="n">
        <v>1</v>
      </c>
      <c r="D2135" t="inlineStr">
        <is>
          <t>IPCA</t>
        </is>
      </c>
      <c r="E2135" t="n">
        <v>0.009488792934583046</v>
      </c>
      <c r="F2135" t="inlineStr">
        <is>
          <t>MENSAL</t>
        </is>
      </c>
      <c r="G2135" t="n">
        <v>45545</v>
      </c>
      <c r="H2135" t="n">
        <v>45545</v>
      </c>
      <c r="I2135" t="n">
        <v>76</v>
      </c>
      <c r="J2135" t="inlineStr">
        <is>
          <t>CARTEIRA</t>
        </is>
      </c>
      <c r="K2135" t="inlineStr">
        <is>
          <t>CONTRATO</t>
        </is>
      </c>
      <c r="L2135" t="n">
        <v>2622.07</v>
      </c>
      <c r="M2135" t="inlineStr">
        <is>
          <t>IBIRAPITANGA FASE 3</t>
        </is>
      </c>
      <c r="N2135" s="142">
        <f>DATE(YEAR(G2135),MONTH(G2135),1)</f>
        <v/>
      </c>
      <c r="O2135" s="132">
        <f>IF(G2135&gt;$K$3,"Futuro","Atraso")</f>
        <v/>
      </c>
      <c r="P2135">
        <f>12*(YEAR(G2135)-YEAR($K$3))+(MONTH(G2135)-MONTH($K$3))</f>
        <v/>
      </c>
      <c r="Q2135" s="366">
        <f>IF(M2135="IBIRAPITANGA FASE 3",IF(O2135="Atraso",L2135,L2135/(1+$I$2)^P2135),IF(O2135="Atraso",L2135,L2135/(1+$I$1)^P2135))</f>
        <v/>
      </c>
      <c r="R2135">
        <f>IF(O2135="Atraso",$K$3-G2135,0)</f>
        <v/>
      </c>
      <c r="S2135">
        <f>IF(R2135&lt;=15,"Até 15",IF(R2135&lt;=30,"Entre 15 e 30",IF(R2135&lt;=60,"Entre 30 e 60",IF(R2135&lt;=90,"Entre 60 e 90",IF(R2135&lt;=120,"Entre 90 e 120",IF(R2135&lt;=150,"Entre 120 e 150",IF(R2135&lt;=180,"Entre 150 e 180","Superior a 180")))))))</f>
        <v/>
      </c>
    </row>
    <row r="2136">
      <c r="A2136" t="inlineStr">
        <is>
          <t>Q09L02</t>
        </is>
      </c>
      <c r="B2136" t="inlineStr">
        <is>
          <t>MAURICIO TADEU SOBRINHO</t>
        </is>
      </c>
      <c r="C2136" t="n">
        <v>1</v>
      </c>
      <c r="D2136" t="inlineStr">
        <is>
          <t>IPCA</t>
        </is>
      </c>
      <c r="E2136" t="n">
        <v>0.009488792934583046</v>
      </c>
      <c r="F2136" t="inlineStr">
        <is>
          <t>MENSAL</t>
        </is>
      </c>
      <c r="G2136" t="n">
        <v>45575</v>
      </c>
      <c r="H2136" t="n">
        <v>45575</v>
      </c>
      <c r="I2136" t="n">
        <v>77</v>
      </c>
      <c r="J2136" t="inlineStr">
        <is>
          <t>CARTEIRA</t>
        </is>
      </c>
      <c r="K2136" t="inlineStr">
        <is>
          <t>CONTRATO</t>
        </is>
      </c>
      <c r="L2136" t="n">
        <v>2622.07</v>
      </c>
      <c r="M2136" t="inlineStr">
        <is>
          <t>IBIRAPITANGA FASE 3</t>
        </is>
      </c>
      <c r="N2136" s="142">
        <f>DATE(YEAR(G2136),MONTH(G2136),1)</f>
        <v/>
      </c>
      <c r="O2136" s="132">
        <f>IF(G2136&gt;$K$3,"Futuro","Atraso")</f>
        <v/>
      </c>
      <c r="P2136">
        <f>12*(YEAR(G2136)-YEAR($K$3))+(MONTH(G2136)-MONTH($K$3))</f>
        <v/>
      </c>
      <c r="Q2136" s="366">
        <f>IF(M2136="IBIRAPITANGA FASE 3",IF(O2136="Atraso",L2136,L2136/(1+$I$2)^P2136),IF(O2136="Atraso",L2136,L2136/(1+$I$1)^P2136))</f>
        <v/>
      </c>
      <c r="R2136">
        <f>IF(O2136="Atraso",$K$3-G2136,0)</f>
        <v/>
      </c>
      <c r="S2136">
        <f>IF(R2136&lt;=15,"Até 15",IF(R2136&lt;=30,"Entre 15 e 30",IF(R2136&lt;=60,"Entre 30 e 60",IF(R2136&lt;=90,"Entre 60 e 90",IF(R2136&lt;=120,"Entre 90 e 120",IF(R2136&lt;=150,"Entre 120 e 150",IF(R2136&lt;=180,"Entre 150 e 180","Superior a 180")))))))</f>
        <v/>
      </c>
    </row>
    <row r="2137">
      <c r="A2137" t="inlineStr">
        <is>
          <t>Q09L02</t>
        </is>
      </c>
      <c r="B2137" t="inlineStr">
        <is>
          <t>MAURICIO TADEU SOBRINHO</t>
        </is>
      </c>
      <c r="C2137" t="n">
        <v>1</v>
      </c>
      <c r="D2137" t="inlineStr">
        <is>
          <t>IPCA</t>
        </is>
      </c>
      <c r="E2137" t="n">
        <v>0.009488792934583046</v>
      </c>
      <c r="F2137" t="inlineStr">
        <is>
          <t>MENSAL</t>
        </is>
      </c>
      <c r="G2137" t="n">
        <v>45606</v>
      </c>
      <c r="H2137" t="n">
        <v>45606</v>
      </c>
      <c r="I2137" t="n">
        <v>78</v>
      </c>
      <c r="J2137" t="inlineStr">
        <is>
          <t>CARTEIRA</t>
        </is>
      </c>
      <c r="K2137" t="inlineStr">
        <is>
          <t>CONTRATO</t>
        </is>
      </c>
      <c r="L2137" t="n">
        <v>2622.07</v>
      </c>
      <c r="M2137" t="inlineStr">
        <is>
          <t>IBIRAPITANGA FASE 3</t>
        </is>
      </c>
      <c r="N2137" s="142">
        <f>DATE(YEAR(G2137),MONTH(G2137),1)</f>
        <v/>
      </c>
      <c r="O2137" s="132">
        <f>IF(G2137&gt;$K$3,"Futuro","Atraso")</f>
        <v/>
      </c>
      <c r="P2137">
        <f>12*(YEAR(G2137)-YEAR($K$3))+(MONTH(G2137)-MONTH($K$3))</f>
        <v/>
      </c>
      <c r="Q2137" s="366">
        <f>IF(M2137="IBIRAPITANGA FASE 3",IF(O2137="Atraso",L2137,L2137/(1+$I$2)^P2137),IF(O2137="Atraso",L2137,L2137/(1+$I$1)^P2137))</f>
        <v/>
      </c>
      <c r="R2137">
        <f>IF(O2137="Atraso",$K$3-G2137,0)</f>
        <v/>
      </c>
      <c r="S2137">
        <f>IF(R2137&lt;=15,"Até 15",IF(R2137&lt;=30,"Entre 15 e 30",IF(R2137&lt;=60,"Entre 30 e 60",IF(R2137&lt;=90,"Entre 60 e 90",IF(R2137&lt;=120,"Entre 90 e 120",IF(R2137&lt;=150,"Entre 120 e 150",IF(R2137&lt;=180,"Entre 150 e 180","Superior a 180")))))))</f>
        <v/>
      </c>
    </row>
    <row r="2138">
      <c r="A2138" t="inlineStr">
        <is>
          <t>Q09L02</t>
        </is>
      </c>
      <c r="B2138" t="inlineStr">
        <is>
          <t>MAURICIO TADEU SOBRINHO</t>
        </is>
      </c>
      <c r="C2138" t="n">
        <v>1</v>
      </c>
      <c r="D2138" t="inlineStr">
        <is>
          <t>IPCA</t>
        </is>
      </c>
      <c r="E2138" t="n">
        <v>0.009488792934583046</v>
      </c>
      <c r="F2138" t="inlineStr">
        <is>
          <t>MENSAL</t>
        </is>
      </c>
      <c r="G2138" t="n">
        <v>45636</v>
      </c>
      <c r="H2138" t="n">
        <v>45636</v>
      </c>
      <c r="I2138" t="n">
        <v>79</v>
      </c>
      <c r="J2138" t="inlineStr">
        <is>
          <t>CARTEIRA</t>
        </is>
      </c>
      <c r="K2138" t="inlineStr">
        <is>
          <t>CONTRATO</t>
        </is>
      </c>
      <c r="L2138" t="n">
        <v>2622.07</v>
      </c>
      <c r="M2138" t="inlineStr">
        <is>
          <t>IBIRAPITANGA FASE 3</t>
        </is>
      </c>
      <c r="N2138" s="142">
        <f>DATE(YEAR(G2138),MONTH(G2138),1)</f>
        <v/>
      </c>
      <c r="O2138" s="132">
        <f>IF(G2138&gt;$K$3,"Futuro","Atraso")</f>
        <v/>
      </c>
      <c r="P2138">
        <f>12*(YEAR(G2138)-YEAR($K$3))+(MONTH(G2138)-MONTH($K$3))</f>
        <v/>
      </c>
      <c r="Q2138" s="366">
        <f>IF(M2138="IBIRAPITANGA FASE 3",IF(O2138="Atraso",L2138,L2138/(1+$I$2)^P2138),IF(O2138="Atraso",L2138,L2138/(1+$I$1)^P2138))</f>
        <v/>
      </c>
      <c r="R2138">
        <f>IF(O2138="Atraso",$K$3-G2138,0)</f>
        <v/>
      </c>
      <c r="S2138">
        <f>IF(R2138&lt;=15,"Até 15",IF(R2138&lt;=30,"Entre 15 e 30",IF(R2138&lt;=60,"Entre 30 e 60",IF(R2138&lt;=90,"Entre 60 e 90",IF(R2138&lt;=120,"Entre 90 e 120",IF(R2138&lt;=150,"Entre 120 e 150",IF(R2138&lt;=180,"Entre 150 e 180","Superior a 180")))))))</f>
        <v/>
      </c>
    </row>
    <row r="2139">
      <c r="A2139" t="inlineStr">
        <is>
          <t>Q09L02</t>
        </is>
      </c>
      <c r="B2139" t="inlineStr">
        <is>
          <t>MAURICIO TADEU SOBRINHO</t>
        </is>
      </c>
      <c r="C2139" t="n">
        <v>1</v>
      </c>
      <c r="D2139" t="inlineStr">
        <is>
          <t>IPCA</t>
        </is>
      </c>
      <c r="E2139" t="n">
        <v>0.009488792934583046</v>
      </c>
      <c r="F2139" t="inlineStr">
        <is>
          <t>MENSAL</t>
        </is>
      </c>
      <c r="G2139" t="n">
        <v>45667</v>
      </c>
      <c r="H2139" t="n">
        <v>45667</v>
      </c>
      <c r="I2139" t="n">
        <v>80</v>
      </c>
      <c r="J2139" t="inlineStr">
        <is>
          <t>CARTEIRA</t>
        </is>
      </c>
      <c r="K2139" t="inlineStr">
        <is>
          <t>CONTRATO</t>
        </is>
      </c>
      <c r="L2139" t="n">
        <v>2622.07</v>
      </c>
      <c r="M2139" t="inlineStr">
        <is>
          <t>IBIRAPITANGA FASE 3</t>
        </is>
      </c>
      <c r="N2139" s="142">
        <f>DATE(YEAR(G2139),MONTH(G2139),1)</f>
        <v/>
      </c>
      <c r="O2139" s="132">
        <f>IF(G2139&gt;$K$3,"Futuro","Atraso")</f>
        <v/>
      </c>
      <c r="P2139">
        <f>12*(YEAR(G2139)-YEAR($K$3))+(MONTH(G2139)-MONTH($K$3))</f>
        <v/>
      </c>
      <c r="Q2139" s="366">
        <f>IF(M2139="IBIRAPITANGA FASE 3",IF(O2139="Atraso",L2139,L2139/(1+$I$2)^P2139),IF(O2139="Atraso",L2139,L2139/(1+$I$1)^P2139))</f>
        <v/>
      </c>
      <c r="R2139">
        <f>IF(O2139="Atraso",$K$3-G2139,0)</f>
        <v/>
      </c>
      <c r="S2139">
        <f>IF(R2139&lt;=15,"Até 15",IF(R2139&lt;=30,"Entre 15 e 30",IF(R2139&lt;=60,"Entre 30 e 60",IF(R2139&lt;=90,"Entre 60 e 90",IF(R2139&lt;=120,"Entre 90 e 120",IF(R2139&lt;=150,"Entre 120 e 150",IF(R2139&lt;=180,"Entre 150 e 180","Superior a 180")))))))</f>
        <v/>
      </c>
    </row>
    <row r="2140">
      <c r="A2140" t="inlineStr">
        <is>
          <t>Q09L02</t>
        </is>
      </c>
      <c r="B2140" t="inlineStr">
        <is>
          <t>MAURICIO TADEU SOBRINHO</t>
        </is>
      </c>
      <c r="C2140" t="n">
        <v>1</v>
      </c>
      <c r="D2140" t="inlineStr">
        <is>
          <t>IPCA</t>
        </is>
      </c>
      <c r="E2140" t="n">
        <v>0.009488792934583046</v>
      </c>
      <c r="F2140" t="inlineStr">
        <is>
          <t>MENSAL</t>
        </is>
      </c>
      <c r="G2140" t="n">
        <v>45698</v>
      </c>
      <c r="H2140" t="n">
        <v>45698</v>
      </c>
      <c r="I2140" t="n">
        <v>81</v>
      </c>
      <c r="J2140" t="inlineStr">
        <is>
          <t>CARTEIRA</t>
        </is>
      </c>
      <c r="K2140" t="inlineStr">
        <is>
          <t>CONTRATO</t>
        </is>
      </c>
      <c r="L2140" t="n">
        <v>2622.07</v>
      </c>
      <c r="M2140" t="inlineStr">
        <is>
          <t>IBIRAPITANGA FASE 3</t>
        </is>
      </c>
      <c r="N2140" s="142">
        <f>DATE(YEAR(G2140),MONTH(G2140),1)</f>
        <v/>
      </c>
      <c r="O2140" s="132">
        <f>IF(G2140&gt;$K$3,"Futuro","Atraso")</f>
        <v/>
      </c>
      <c r="P2140">
        <f>12*(YEAR(G2140)-YEAR($K$3))+(MONTH(G2140)-MONTH($K$3))</f>
        <v/>
      </c>
      <c r="Q2140" s="366">
        <f>IF(M2140="IBIRAPITANGA FASE 3",IF(O2140="Atraso",L2140,L2140/(1+$I$2)^P2140),IF(O2140="Atraso",L2140,L2140/(1+$I$1)^P2140))</f>
        <v/>
      </c>
      <c r="R2140">
        <f>IF(O2140="Atraso",$K$3-G2140,0)</f>
        <v/>
      </c>
      <c r="S2140">
        <f>IF(R2140&lt;=15,"Até 15",IF(R2140&lt;=30,"Entre 15 e 30",IF(R2140&lt;=60,"Entre 30 e 60",IF(R2140&lt;=90,"Entre 60 e 90",IF(R2140&lt;=120,"Entre 90 e 120",IF(R2140&lt;=150,"Entre 120 e 150",IF(R2140&lt;=180,"Entre 150 e 180","Superior a 180")))))))</f>
        <v/>
      </c>
    </row>
    <row r="2141">
      <c r="A2141" t="inlineStr">
        <is>
          <t>Q09L02</t>
        </is>
      </c>
      <c r="B2141" t="inlineStr">
        <is>
          <t>MAURICIO TADEU SOBRINHO</t>
        </is>
      </c>
      <c r="C2141" t="n">
        <v>1</v>
      </c>
      <c r="D2141" t="inlineStr">
        <is>
          <t>IPCA</t>
        </is>
      </c>
      <c r="E2141" t="n">
        <v>0.009488792934583046</v>
      </c>
      <c r="F2141" t="inlineStr">
        <is>
          <t>MENSAL</t>
        </is>
      </c>
      <c r="G2141" t="n">
        <v>45726</v>
      </c>
      <c r="H2141" t="n">
        <v>45726</v>
      </c>
      <c r="I2141" t="n">
        <v>82</v>
      </c>
      <c r="J2141" t="inlineStr">
        <is>
          <t>CARTEIRA</t>
        </is>
      </c>
      <c r="K2141" t="inlineStr">
        <is>
          <t>CONTRATO</t>
        </is>
      </c>
      <c r="L2141" t="n">
        <v>2622.07</v>
      </c>
      <c r="M2141" t="inlineStr">
        <is>
          <t>IBIRAPITANGA FASE 3</t>
        </is>
      </c>
      <c r="N2141" s="142">
        <f>DATE(YEAR(G2141),MONTH(G2141),1)</f>
        <v/>
      </c>
      <c r="O2141" s="132">
        <f>IF(G2141&gt;$K$3,"Futuro","Atraso")</f>
        <v/>
      </c>
      <c r="P2141">
        <f>12*(YEAR(G2141)-YEAR($K$3))+(MONTH(G2141)-MONTH($K$3))</f>
        <v/>
      </c>
      <c r="Q2141" s="366">
        <f>IF(M2141="IBIRAPITANGA FASE 3",IF(O2141="Atraso",L2141,L2141/(1+$I$2)^P2141),IF(O2141="Atraso",L2141,L2141/(1+$I$1)^P2141))</f>
        <v/>
      </c>
      <c r="R2141">
        <f>IF(O2141="Atraso",$K$3-G2141,0)</f>
        <v/>
      </c>
      <c r="S2141">
        <f>IF(R2141&lt;=15,"Até 15",IF(R2141&lt;=30,"Entre 15 e 30",IF(R2141&lt;=60,"Entre 30 e 60",IF(R2141&lt;=90,"Entre 60 e 90",IF(R2141&lt;=120,"Entre 90 e 120",IF(R2141&lt;=150,"Entre 120 e 150",IF(R2141&lt;=180,"Entre 150 e 180","Superior a 180")))))))</f>
        <v/>
      </c>
    </row>
    <row r="2142">
      <c r="A2142" t="inlineStr">
        <is>
          <t>Q09L02</t>
        </is>
      </c>
      <c r="B2142" t="inlineStr">
        <is>
          <t>MAURICIO TADEU SOBRINHO</t>
        </is>
      </c>
      <c r="C2142" t="n">
        <v>1</v>
      </c>
      <c r="D2142" t="inlineStr">
        <is>
          <t>IPCA</t>
        </is>
      </c>
      <c r="E2142" t="n">
        <v>0.009488792934583046</v>
      </c>
      <c r="F2142" t="inlineStr">
        <is>
          <t>MENSAL</t>
        </is>
      </c>
      <c r="G2142" t="n">
        <v>45757</v>
      </c>
      <c r="H2142" t="n">
        <v>45757</v>
      </c>
      <c r="I2142" t="n">
        <v>83</v>
      </c>
      <c r="J2142" t="inlineStr">
        <is>
          <t>CARTEIRA</t>
        </is>
      </c>
      <c r="K2142" t="inlineStr">
        <is>
          <t>CONTRATO</t>
        </is>
      </c>
      <c r="L2142" t="n">
        <v>2622.07</v>
      </c>
      <c r="M2142" t="inlineStr">
        <is>
          <t>IBIRAPITANGA FASE 3</t>
        </is>
      </c>
      <c r="N2142" s="142">
        <f>DATE(YEAR(G2142),MONTH(G2142),1)</f>
        <v/>
      </c>
      <c r="O2142" s="132">
        <f>IF(G2142&gt;$K$3,"Futuro","Atraso")</f>
        <v/>
      </c>
      <c r="P2142">
        <f>12*(YEAR(G2142)-YEAR($K$3))+(MONTH(G2142)-MONTH($K$3))</f>
        <v/>
      </c>
      <c r="Q2142" s="366">
        <f>IF(M2142="IBIRAPITANGA FASE 3",IF(O2142="Atraso",L2142,L2142/(1+$I$2)^P2142),IF(O2142="Atraso",L2142,L2142/(1+$I$1)^P2142))</f>
        <v/>
      </c>
      <c r="R2142">
        <f>IF(O2142="Atraso",$K$3-G2142,0)</f>
        <v/>
      </c>
      <c r="S2142">
        <f>IF(R2142&lt;=15,"Até 15",IF(R2142&lt;=30,"Entre 15 e 30",IF(R2142&lt;=60,"Entre 30 e 60",IF(R2142&lt;=90,"Entre 60 e 90",IF(R2142&lt;=120,"Entre 90 e 120",IF(R2142&lt;=150,"Entre 120 e 150",IF(R2142&lt;=180,"Entre 150 e 180","Superior a 180")))))))</f>
        <v/>
      </c>
    </row>
    <row r="2143">
      <c r="A2143" t="inlineStr">
        <is>
          <t>Q09L02</t>
        </is>
      </c>
      <c r="B2143" t="inlineStr">
        <is>
          <t>MAURICIO TADEU SOBRINHO</t>
        </is>
      </c>
      <c r="C2143" t="n">
        <v>1</v>
      </c>
      <c r="D2143" t="inlineStr">
        <is>
          <t>IPCA</t>
        </is>
      </c>
      <c r="E2143" t="n">
        <v>0.009488792934583046</v>
      </c>
      <c r="F2143" t="inlineStr">
        <is>
          <t>MENSAL</t>
        </is>
      </c>
      <c r="G2143" t="n">
        <v>45787</v>
      </c>
      <c r="H2143" t="n">
        <v>45787</v>
      </c>
      <c r="I2143" t="n">
        <v>84</v>
      </c>
      <c r="J2143" t="inlineStr">
        <is>
          <t>CARTEIRA</t>
        </is>
      </c>
      <c r="K2143" t="inlineStr">
        <is>
          <t>CONTRATO</t>
        </is>
      </c>
      <c r="L2143" t="n">
        <v>2622.07</v>
      </c>
      <c r="M2143" t="inlineStr">
        <is>
          <t>IBIRAPITANGA FASE 3</t>
        </is>
      </c>
      <c r="N2143" s="142">
        <f>DATE(YEAR(G2143),MONTH(G2143),1)</f>
        <v/>
      </c>
      <c r="O2143" s="132">
        <f>IF(G2143&gt;$K$3,"Futuro","Atraso")</f>
        <v/>
      </c>
      <c r="P2143">
        <f>12*(YEAR(G2143)-YEAR($K$3))+(MONTH(G2143)-MONTH($K$3))</f>
        <v/>
      </c>
      <c r="Q2143" s="366">
        <f>IF(M2143="IBIRAPITANGA FASE 3",IF(O2143="Atraso",L2143,L2143/(1+$I$2)^P2143),IF(O2143="Atraso",L2143,L2143/(1+$I$1)^P2143))</f>
        <v/>
      </c>
      <c r="R2143">
        <f>IF(O2143="Atraso",$K$3-G2143,0)</f>
        <v/>
      </c>
      <c r="S2143">
        <f>IF(R2143&lt;=15,"Até 15",IF(R2143&lt;=30,"Entre 15 e 30",IF(R2143&lt;=60,"Entre 30 e 60",IF(R2143&lt;=90,"Entre 60 e 90",IF(R2143&lt;=120,"Entre 90 e 120",IF(R2143&lt;=150,"Entre 120 e 150",IF(R2143&lt;=180,"Entre 150 e 180","Superior a 180")))))))</f>
        <v/>
      </c>
    </row>
    <row r="2144">
      <c r="A2144" t="inlineStr">
        <is>
          <t>Q09L02</t>
        </is>
      </c>
      <c r="B2144" t="inlineStr">
        <is>
          <t>MAURICIO TADEU SOBRINHO</t>
        </is>
      </c>
      <c r="C2144" t="n">
        <v>1</v>
      </c>
      <c r="D2144" t="inlineStr">
        <is>
          <t>IPCA</t>
        </is>
      </c>
      <c r="E2144" t="n">
        <v>0.009488792934583046</v>
      </c>
      <c r="F2144" t="inlineStr">
        <is>
          <t>MENSAL</t>
        </is>
      </c>
      <c r="G2144" t="n">
        <v>45818</v>
      </c>
      <c r="H2144" t="n">
        <v>45818</v>
      </c>
      <c r="I2144" t="n">
        <v>85</v>
      </c>
      <c r="J2144" t="inlineStr">
        <is>
          <t>CARTEIRA</t>
        </is>
      </c>
      <c r="K2144" t="inlineStr">
        <is>
          <t>CONTRATO</t>
        </is>
      </c>
      <c r="L2144" t="n">
        <v>2622.07</v>
      </c>
      <c r="M2144" t="inlineStr">
        <is>
          <t>IBIRAPITANGA FASE 3</t>
        </is>
      </c>
      <c r="N2144" s="142">
        <f>DATE(YEAR(G2144),MONTH(G2144),1)</f>
        <v/>
      </c>
      <c r="O2144" s="132">
        <f>IF(G2144&gt;$K$3,"Futuro","Atraso")</f>
        <v/>
      </c>
      <c r="P2144">
        <f>12*(YEAR(G2144)-YEAR($K$3))+(MONTH(G2144)-MONTH($K$3))</f>
        <v/>
      </c>
      <c r="Q2144" s="366">
        <f>IF(M2144="IBIRAPITANGA FASE 3",IF(O2144="Atraso",L2144,L2144/(1+$I$2)^P2144),IF(O2144="Atraso",L2144,L2144/(1+$I$1)^P2144))</f>
        <v/>
      </c>
      <c r="R2144">
        <f>IF(O2144="Atraso",$K$3-G2144,0)</f>
        <v/>
      </c>
      <c r="S2144">
        <f>IF(R2144&lt;=15,"Até 15",IF(R2144&lt;=30,"Entre 15 e 30",IF(R2144&lt;=60,"Entre 30 e 60",IF(R2144&lt;=90,"Entre 60 e 90",IF(R2144&lt;=120,"Entre 90 e 120",IF(R2144&lt;=150,"Entre 120 e 150",IF(R2144&lt;=180,"Entre 150 e 180","Superior a 180")))))))</f>
        <v/>
      </c>
    </row>
    <row r="2145">
      <c r="A2145" t="inlineStr">
        <is>
          <t>Q09L02</t>
        </is>
      </c>
      <c r="B2145" t="inlineStr">
        <is>
          <t>MAURICIO TADEU SOBRINHO</t>
        </is>
      </c>
      <c r="C2145" t="n">
        <v>1</v>
      </c>
      <c r="D2145" t="inlineStr">
        <is>
          <t>IPCA</t>
        </is>
      </c>
      <c r="E2145" t="n">
        <v>0.009488792934583046</v>
      </c>
      <c r="F2145" t="inlineStr">
        <is>
          <t>MENSAL</t>
        </is>
      </c>
      <c r="G2145" t="n">
        <v>45848</v>
      </c>
      <c r="H2145" t="n">
        <v>45848</v>
      </c>
      <c r="I2145" t="n">
        <v>86</v>
      </c>
      <c r="J2145" t="inlineStr">
        <is>
          <t>CARTEIRA</t>
        </is>
      </c>
      <c r="K2145" t="inlineStr">
        <is>
          <t>CONTRATO</t>
        </is>
      </c>
      <c r="L2145" t="n">
        <v>2622.07</v>
      </c>
      <c r="M2145" t="inlineStr">
        <is>
          <t>IBIRAPITANGA FASE 3</t>
        </is>
      </c>
      <c r="N2145" s="142">
        <f>DATE(YEAR(G2145),MONTH(G2145),1)</f>
        <v/>
      </c>
      <c r="O2145" s="132">
        <f>IF(G2145&gt;$K$3,"Futuro","Atraso")</f>
        <v/>
      </c>
      <c r="P2145">
        <f>12*(YEAR(G2145)-YEAR($K$3))+(MONTH(G2145)-MONTH($K$3))</f>
        <v/>
      </c>
      <c r="Q2145" s="366">
        <f>IF(M2145="IBIRAPITANGA FASE 3",IF(O2145="Atraso",L2145,L2145/(1+$I$2)^P2145),IF(O2145="Atraso",L2145,L2145/(1+$I$1)^P2145))</f>
        <v/>
      </c>
      <c r="R2145">
        <f>IF(O2145="Atraso",$K$3-G2145,0)</f>
        <v/>
      </c>
      <c r="S2145">
        <f>IF(R2145&lt;=15,"Até 15",IF(R2145&lt;=30,"Entre 15 e 30",IF(R2145&lt;=60,"Entre 30 e 60",IF(R2145&lt;=90,"Entre 60 e 90",IF(R2145&lt;=120,"Entre 90 e 120",IF(R2145&lt;=150,"Entre 120 e 150",IF(R2145&lt;=180,"Entre 150 e 180","Superior a 180")))))))</f>
        <v/>
      </c>
    </row>
    <row r="2146">
      <c r="A2146" t="inlineStr">
        <is>
          <t>Q09L02</t>
        </is>
      </c>
      <c r="B2146" t="inlineStr">
        <is>
          <t>MAURICIO TADEU SOBRINHO</t>
        </is>
      </c>
      <c r="C2146" t="n">
        <v>1</v>
      </c>
      <c r="D2146" t="inlineStr">
        <is>
          <t>IPCA</t>
        </is>
      </c>
      <c r="E2146" t="n">
        <v>0.009488792934583046</v>
      </c>
      <c r="F2146" t="inlineStr">
        <is>
          <t>MENSAL</t>
        </is>
      </c>
      <c r="G2146" t="n">
        <v>45879</v>
      </c>
      <c r="H2146" t="n">
        <v>45879</v>
      </c>
      <c r="I2146" t="n">
        <v>87</v>
      </c>
      <c r="J2146" t="inlineStr">
        <is>
          <t>CARTEIRA</t>
        </is>
      </c>
      <c r="K2146" t="inlineStr">
        <is>
          <t>CONTRATO</t>
        </is>
      </c>
      <c r="L2146" t="n">
        <v>2622.07</v>
      </c>
      <c r="M2146" t="inlineStr">
        <is>
          <t>IBIRAPITANGA FASE 3</t>
        </is>
      </c>
      <c r="N2146" s="142">
        <f>DATE(YEAR(G2146),MONTH(G2146),1)</f>
        <v/>
      </c>
      <c r="O2146" s="132">
        <f>IF(G2146&gt;$K$3,"Futuro","Atraso")</f>
        <v/>
      </c>
      <c r="P2146">
        <f>12*(YEAR(G2146)-YEAR($K$3))+(MONTH(G2146)-MONTH($K$3))</f>
        <v/>
      </c>
      <c r="Q2146" s="366">
        <f>IF(M2146="IBIRAPITANGA FASE 3",IF(O2146="Atraso",L2146,L2146/(1+$I$2)^P2146),IF(O2146="Atraso",L2146,L2146/(1+$I$1)^P2146))</f>
        <v/>
      </c>
      <c r="R2146">
        <f>IF(O2146="Atraso",$K$3-G2146,0)</f>
        <v/>
      </c>
      <c r="S2146">
        <f>IF(R2146&lt;=15,"Até 15",IF(R2146&lt;=30,"Entre 15 e 30",IF(R2146&lt;=60,"Entre 30 e 60",IF(R2146&lt;=90,"Entre 60 e 90",IF(R2146&lt;=120,"Entre 90 e 120",IF(R2146&lt;=150,"Entre 120 e 150",IF(R2146&lt;=180,"Entre 150 e 180","Superior a 180")))))))</f>
        <v/>
      </c>
    </row>
    <row r="2147">
      <c r="A2147" t="inlineStr">
        <is>
          <t>Q09L02</t>
        </is>
      </c>
      <c r="B2147" t="inlineStr">
        <is>
          <t>MAURICIO TADEU SOBRINHO</t>
        </is>
      </c>
      <c r="C2147" t="n">
        <v>1</v>
      </c>
      <c r="D2147" t="inlineStr">
        <is>
          <t>IPCA</t>
        </is>
      </c>
      <c r="E2147" t="n">
        <v>0.009488792934583046</v>
      </c>
      <c r="F2147" t="inlineStr">
        <is>
          <t>MENSAL</t>
        </is>
      </c>
      <c r="G2147" t="n">
        <v>45910</v>
      </c>
      <c r="H2147" t="n">
        <v>45910</v>
      </c>
      <c r="I2147" t="n">
        <v>88</v>
      </c>
      <c r="J2147" t="inlineStr">
        <is>
          <t>CARTEIRA</t>
        </is>
      </c>
      <c r="K2147" t="inlineStr">
        <is>
          <t>CONTRATO</t>
        </is>
      </c>
      <c r="L2147" t="n">
        <v>2622.07</v>
      </c>
      <c r="M2147" t="inlineStr">
        <is>
          <t>IBIRAPITANGA FASE 3</t>
        </is>
      </c>
      <c r="N2147" s="142">
        <f>DATE(YEAR(G2147),MONTH(G2147),1)</f>
        <v/>
      </c>
      <c r="O2147" s="132">
        <f>IF(G2147&gt;$K$3,"Futuro","Atraso")</f>
        <v/>
      </c>
      <c r="P2147">
        <f>12*(YEAR(G2147)-YEAR($K$3))+(MONTH(G2147)-MONTH($K$3))</f>
        <v/>
      </c>
      <c r="Q2147" s="366">
        <f>IF(M2147="IBIRAPITANGA FASE 3",IF(O2147="Atraso",L2147,L2147/(1+$I$2)^P2147),IF(O2147="Atraso",L2147,L2147/(1+$I$1)^P2147))</f>
        <v/>
      </c>
      <c r="R2147">
        <f>IF(O2147="Atraso",$K$3-G2147,0)</f>
        <v/>
      </c>
      <c r="S2147">
        <f>IF(R2147&lt;=15,"Até 15",IF(R2147&lt;=30,"Entre 15 e 30",IF(R2147&lt;=60,"Entre 30 e 60",IF(R2147&lt;=90,"Entre 60 e 90",IF(R2147&lt;=120,"Entre 90 e 120",IF(R2147&lt;=150,"Entre 120 e 150",IF(R2147&lt;=180,"Entre 150 e 180","Superior a 180")))))))</f>
        <v/>
      </c>
    </row>
    <row r="2148">
      <c r="A2148" t="inlineStr">
        <is>
          <t>Q09L02</t>
        </is>
      </c>
      <c r="B2148" t="inlineStr">
        <is>
          <t>MAURICIO TADEU SOBRINHO</t>
        </is>
      </c>
      <c r="C2148" t="n">
        <v>1</v>
      </c>
      <c r="D2148" t="inlineStr">
        <is>
          <t>IPCA</t>
        </is>
      </c>
      <c r="E2148" t="n">
        <v>0.009488792934583046</v>
      </c>
      <c r="F2148" t="inlineStr">
        <is>
          <t>MENSAL</t>
        </is>
      </c>
      <c r="G2148" t="n">
        <v>45940</v>
      </c>
      <c r="H2148" t="n">
        <v>45940</v>
      </c>
      <c r="I2148" t="n">
        <v>89</v>
      </c>
      <c r="J2148" t="inlineStr">
        <is>
          <t>CARTEIRA</t>
        </is>
      </c>
      <c r="K2148" t="inlineStr">
        <is>
          <t>CONTRATO</t>
        </is>
      </c>
      <c r="L2148" t="n">
        <v>2622.07</v>
      </c>
      <c r="M2148" t="inlineStr">
        <is>
          <t>IBIRAPITANGA FASE 3</t>
        </is>
      </c>
      <c r="N2148" s="142">
        <f>DATE(YEAR(G2148),MONTH(G2148),1)</f>
        <v/>
      </c>
      <c r="O2148" s="132">
        <f>IF(G2148&gt;$K$3,"Futuro","Atraso")</f>
        <v/>
      </c>
      <c r="P2148">
        <f>12*(YEAR(G2148)-YEAR($K$3))+(MONTH(G2148)-MONTH($K$3))</f>
        <v/>
      </c>
      <c r="Q2148" s="366">
        <f>IF(M2148="IBIRAPITANGA FASE 3",IF(O2148="Atraso",L2148,L2148/(1+$I$2)^P2148),IF(O2148="Atraso",L2148,L2148/(1+$I$1)^P2148))</f>
        <v/>
      </c>
      <c r="R2148">
        <f>IF(O2148="Atraso",$K$3-G2148,0)</f>
        <v/>
      </c>
      <c r="S2148">
        <f>IF(R2148&lt;=15,"Até 15",IF(R2148&lt;=30,"Entre 15 e 30",IF(R2148&lt;=60,"Entre 30 e 60",IF(R2148&lt;=90,"Entre 60 e 90",IF(R2148&lt;=120,"Entre 90 e 120",IF(R2148&lt;=150,"Entre 120 e 150",IF(R2148&lt;=180,"Entre 150 e 180","Superior a 180")))))))</f>
        <v/>
      </c>
    </row>
    <row r="2149">
      <c r="A2149" t="inlineStr">
        <is>
          <t>Q09L02</t>
        </is>
      </c>
      <c r="B2149" t="inlineStr">
        <is>
          <t>MAURICIO TADEU SOBRINHO</t>
        </is>
      </c>
      <c r="C2149" t="n">
        <v>1</v>
      </c>
      <c r="D2149" t="inlineStr">
        <is>
          <t>IPCA</t>
        </is>
      </c>
      <c r="E2149" t="n">
        <v>0.009488792934583046</v>
      </c>
      <c r="F2149" t="inlineStr">
        <is>
          <t>MENSAL</t>
        </is>
      </c>
      <c r="G2149" t="n">
        <v>45971</v>
      </c>
      <c r="H2149" t="n">
        <v>45971</v>
      </c>
      <c r="I2149" t="n">
        <v>90</v>
      </c>
      <c r="J2149" t="inlineStr">
        <is>
          <t>CARTEIRA</t>
        </is>
      </c>
      <c r="K2149" t="inlineStr">
        <is>
          <t>CONTRATO</t>
        </is>
      </c>
      <c r="L2149" t="n">
        <v>2622.07</v>
      </c>
      <c r="M2149" t="inlineStr">
        <is>
          <t>IBIRAPITANGA FASE 3</t>
        </is>
      </c>
      <c r="N2149" s="142">
        <f>DATE(YEAR(G2149),MONTH(G2149),1)</f>
        <v/>
      </c>
      <c r="O2149" s="132">
        <f>IF(G2149&gt;$K$3,"Futuro","Atraso")</f>
        <v/>
      </c>
      <c r="P2149">
        <f>12*(YEAR(G2149)-YEAR($K$3))+(MONTH(G2149)-MONTH($K$3))</f>
        <v/>
      </c>
      <c r="Q2149" s="366">
        <f>IF(M2149="IBIRAPITANGA FASE 3",IF(O2149="Atraso",L2149,L2149/(1+$I$2)^P2149),IF(O2149="Atraso",L2149,L2149/(1+$I$1)^P2149))</f>
        <v/>
      </c>
      <c r="R2149">
        <f>IF(O2149="Atraso",$K$3-G2149,0)</f>
        <v/>
      </c>
      <c r="S2149">
        <f>IF(R2149&lt;=15,"Até 15",IF(R2149&lt;=30,"Entre 15 e 30",IF(R2149&lt;=60,"Entre 30 e 60",IF(R2149&lt;=90,"Entre 60 e 90",IF(R2149&lt;=120,"Entre 90 e 120",IF(R2149&lt;=150,"Entre 120 e 150",IF(R2149&lt;=180,"Entre 150 e 180","Superior a 180")))))))</f>
        <v/>
      </c>
    </row>
    <row r="2150">
      <c r="A2150" t="inlineStr">
        <is>
          <t>Q09L02</t>
        </is>
      </c>
      <c r="B2150" t="inlineStr">
        <is>
          <t>MAURICIO TADEU SOBRINHO</t>
        </is>
      </c>
      <c r="C2150" t="n">
        <v>1</v>
      </c>
      <c r="D2150" t="inlineStr">
        <is>
          <t>IPCA</t>
        </is>
      </c>
      <c r="E2150" t="n">
        <v>0.009488792934583046</v>
      </c>
      <c r="F2150" t="inlineStr">
        <is>
          <t>MENSAL</t>
        </is>
      </c>
      <c r="G2150" t="n">
        <v>46001</v>
      </c>
      <c r="H2150" t="n">
        <v>46001</v>
      </c>
      <c r="I2150" t="n">
        <v>91</v>
      </c>
      <c r="J2150" t="inlineStr">
        <is>
          <t>CARTEIRA</t>
        </is>
      </c>
      <c r="K2150" t="inlineStr">
        <is>
          <t>CONTRATO</t>
        </is>
      </c>
      <c r="L2150" t="n">
        <v>2622.07</v>
      </c>
      <c r="M2150" t="inlineStr">
        <is>
          <t>IBIRAPITANGA FASE 3</t>
        </is>
      </c>
      <c r="N2150" s="142">
        <f>DATE(YEAR(G2150),MONTH(G2150),1)</f>
        <v/>
      </c>
      <c r="O2150" s="132">
        <f>IF(G2150&gt;$K$3,"Futuro","Atraso")</f>
        <v/>
      </c>
      <c r="P2150">
        <f>12*(YEAR(G2150)-YEAR($K$3))+(MONTH(G2150)-MONTH($K$3))</f>
        <v/>
      </c>
      <c r="Q2150" s="366">
        <f>IF(M2150="IBIRAPITANGA FASE 3",IF(O2150="Atraso",L2150,L2150/(1+$I$2)^P2150),IF(O2150="Atraso",L2150,L2150/(1+$I$1)^P2150))</f>
        <v/>
      </c>
      <c r="R2150">
        <f>IF(O2150="Atraso",$K$3-G2150,0)</f>
        <v/>
      </c>
      <c r="S2150">
        <f>IF(R2150&lt;=15,"Até 15",IF(R2150&lt;=30,"Entre 15 e 30",IF(R2150&lt;=60,"Entre 30 e 60",IF(R2150&lt;=90,"Entre 60 e 90",IF(R2150&lt;=120,"Entre 90 e 120",IF(R2150&lt;=150,"Entre 120 e 150",IF(R2150&lt;=180,"Entre 150 e 180","Superior a 180")))))))</f>
        <v/>
      </c>
    </row>
    <row r="2151">
      <c r="A2151" t="inlineStr">
        <is>
          <t>Q09L02</t>
        </is>
      </c>
      <c r="B2151" t="inlineStr">
        <is>
          <t>MAURICIO TADEU SOBRINHO</t>
        </is>
      </c>
      <c r="C2151" t="n">
        <v>1</v>
      </c>
      <c r="D2151" t="inlineStr">
        <is>
          <t>IPCA</t>
        </is>
      </c>
      <c r="E2151" t="n">
        <v>0.009488792934583046</v>
      </c>
      <c r="F2151" t="inlineStr">
        <is>
          <t>MENSAL</t>
        </is>
      </c>
      <c r="G2151" t="n">
        <v>46032</v>
      </c>
      <c r="H2151" t="n">
        <v>46032</v>
      </c>
      <c r="I2151" t="n">
        <v>92</v>
      </c>
      <c r="J2151" t="inlineStr">
        <is>
          <t>CARTEIRA</t>
        </is>
      </c>
      <c r="K2151" t="inlineStr">
        <is>
          <t>CONTRATO</t>
        </is>
      </c>
      <c r="L2151" t="n">
        <v>2622.07</v>
      </c>
      <c r="M2151" t="inlineStr">
        <is>
          <t>IBIRAPITANGA FASE 3</t>
        </is>
      </c>
      <c r="N2151" s="142">
        <f>DATE(YEAR(G2151),MONTH(G2151),1)</f>
        <v/>
      </c>
      <c r="O2151" s="132">
        <f>IF(G2151&gt;$K$3,"Futuro","Atraso")</f>
        <v/>
      </c>
      <c r="P2151">
        <f>12*(YEAR(G2151)-YEAR($K$3))+(MONTH(G2151)-MONTH($K$3))</f>
        <v/>
      </c>
      <c r="Q2151" s="366">
        <f>IF(M2151="IBIRAPITANGA FASE 3",IF(O2151="Atraso",L2151,L2151/(1+$I$2)^P2151),IF(O2151="Atraso",L2151,L2151/(1+$I$1)^P2151))</f>
        <v/>
      </c>
      <c r="R2151">
        <f>IF(O2151="Atraso",$K$3-G2151,0)</f>
        <v/>
      </c>
      <c r="S2151">
        <f>IF(R2151&lt;=15,"Até 15",IF(R2151&lt;=30,"Entre 15 e 30",IF(R2151&lt;=60,"Entre 30 e 60",IF(R2151&lt;=90,"Entre 60 e 90",IF(R2151&lt;=120,"Entre 90 e 120",IF(R2151&lt;=150,"Entre 120 e 150",IF(R2151&lt;=180,"Entre 150 e 180","Superior a 180")))))))</f>
        <v/>
      </c>
    </row>
    <row r="2152">
      <c r="A2152" t="inlineStr">
        <is>
          <t>Q09L02</t>
        </is>
      </c>
      <c r="B2152" t="inlineStr">
        <is>
          <t>MAURICIO TADEU SOBRINHO</t>
        </is>
      </c>
      <c r="C2152" t="n">
        <v>1</v>
      </c>
      <c r="D2152" t="inlineStr">
        <is>
          <t>IPCA</t>
        </is>
      </c>
      <c r="E2152" t="n">
        <v>0.009488792934583046</v>
      </c>
      <c r="F2152" t="inlineStr">
        <is>
          <t>MENSAL</t>
        </is>
      </c>
      <c r="G2152" t="n">
        <v>46063</v>
      </c>
      <c r="H2152" t="n">
        <v>46063</v>
      </c>
      <c r="I2152" t="n">
        <v>93</v>
      </c>
      <c r="J2152" t="inlineStr">
        <is>
          <t>CARTEIRA</t>
        </is>
      </c>
      <c r="K2152" t="inlineStr">
        <is>
          <t>CONTRATO</t>
        </is>
      </c>
      <c r="L2152" t="n">
        <v>2622.07</v>
      </c>
      <c r="M2152" t="inlineStr">
        <is>
          <t>IBIRAPITANGA FASE 3</t>
        </is>
      </c>
      <c r="N2152" s="142">
        <f>DATE(YEAR(G2152),MONTH(G2152),1)</f>
        <v/>
      </c>
      <c r="O2152" s="132">
        <f>IF(G2152&gt;$K$3,"Futuro","Atraso")</f>
        <v/>
      </c>
      <c r="P2152">
        <f>12*(YEAR(G2152)-YEAR($K$3))+(MONTH(G2152)-MONTH($K$3))</f>
        <v/>
      </c>
      <c r="Q2152" s="366">
        <f>IF(M2152="IBIRAPITANGA FASE 3",IF(O2152="Atraso",L2152,L2152/(1+$I$2)^P2152),IF(O2152="Atraso",L2152,L2152/(1+$I$1)^P2152))</f>
        <v/>
      </c>
      <c r="R2152">
        <f>IF(O2152="Atraso",$K$3-G2152,0)</f>
        <v/>
      </c>
      <c r="S2152">
        <f>IF(R2152&lt;=15,"Até 15",IF(R2152&lt;=30,"Entre 15 e 30",IF(R2152&lt;=60,"Entre 30 e 60",IF(R2152&lt;=90,"Entre 60 e 90",IF(R2152&lt;=120,"Entre 90 e 120",IF(R2152&lt;=150,"Entre 120 e 150",IF(R2152&lt;=180,"Entre 150 e 180","Superior a 180")))))))</f>
        <v/>
      </c>
    </row>
    <row r="2153">
      <c r="A2153" t="inlineStr">
        <is>
          <t>Q09L02</t>
        </is>
      </c>
      <c r="B2153" t="inlineStr">
        <is>
          <t>MAURICIO TADEU SOBRINHO</t>
        </is>
      </c>
      <c r="C2153" t="n">
        <v>1</v>
      </c>
      <c r="D2153" t="inlineStr">
        <is>
          <t>IPCA</t>
        </is>
      </c>
      <c r="E2153" t="n">
        <v>0.009488792934583046</v>
      </c>
      <c r="F2153" t="inlineStr">
        <is>
          <t>MENSAL</t>
        </is>
      </c>
      <c r="G2153" t="n">
        <v>46091</v>
      </c>
      <c r="H2153" t="n">
        <v>46091</v>
      </c>
      <c r="I2153" t="n">
        <v>94</v>
      </c>
      <c r="J2153" t="inlineStr">
        <is>
          <t>CARTEIRA</t>
        </is>
      </c>
      <c r="K2153" t="inlineStr">
        <is>
          <t>CONTRATO</t>
        </is>
      </c>
      <c r="L2153" t="n">
        <v>2622.07</v>
      </c>
      <c r="M2153" t="inlineStr">
        <is>
          <t>IBIRAPITANGA FASE 3</t>
        </is>
      </c>
      <c r="N2153" s="142">
        <f>DATE(YEAR(G2153),MONTH(G2153),1)</f>
        <v/>
      </c>
      <c r="O2153" s="132">
        <f>IF(G2153&gt;$K$3,"Futuro","Atraso")</f>
        <v/>
      </c>
      <c r="P2153">
        <f>12*(YEAR(G2153)-YEAR($K$3))+(MONTH(G2153)-MONTH($K$3))</f>
        <v/>
      </c>
      <c r="Q2153" s="366">
        <f>IF(M2153="IBIRAPITANGA FASE 3",IF(O2153="Atraso",L2153,L2153/(1+$I$2)^P2153),IF(O2153="Atraso",L2153,L2153/(1+$I$1)^P2153))</f>
        <v/>
      </c>
      <c r="R2153">
        <f>IF(O2153="Atraso",$K$3-G2153,0)</f>
        <v/>
      </c>
      <c r="S2153">
        <f>IF(R2153&lt;=15,"Até 15",IF(R2153&lt;=30,"Entre 15 e 30",IF(R2153&lt;=60,"Entre 30 e 60",IF(R2153&lt;=90,"Entre 60 e 90",IF(R2153&lt;=120,"Entre 90 e 120",IF(R2153&lt;=150,"Entre 120 e 150",IF(R2153&lt;=180,"Entre 150 e 180","Superior a 180")))))))</f>
        <v/>
      </c>
    </row>
    <row r="2154">
      <c r="A2154" t="inlineStr">
        <is>
          <t>Q09L02</t>
        </is>
      </c>
      <c r="B2154" t="inlineStr">
        <is>
          <t>MAURICIO TADEU SOBRINHO</t>
        </is>
      </c>
      <c r="C2154" t="n">
        <v>1</v>
      </c>
      <c r="D2154" t="inlineStr">
        <is>
          <t>IPCA</t>
        </is>
      </c>
      <c r="E2154" t="n">
        <v>0.009488792934583046</v>
      </c>
      <c r="F2154" t="inlineStr">
        <is>
          <t>MENSAL</t>
        </is>
      </c>
      <c r="G2154" t="n">
        <v>46122</v>
      </c>
      <c r="H2154" t="n">
        <v>46122</v>
      </c>
      <c r="I2154" t="n">
        <v>95</v>
      </c>
      <c r="J2154" t="inlineStr">
        <is>
          <t>CARTEIRA</t>
        </is>
      </c>
      <c r="K2154" t="inlineStr">
        <is>
          <t>CONTRATO</t>
        </is>
      </c>
      <c r="L2154" t="n">
        <v>2622.07</v>
      </c>
      <c r="M2154" t="inlineStr">
        <is>
          <t>IBIRAPITANGA FASE 3</t>
        </is>
      </c>
      <c r="N2154" s="142">
        <f>DATE(YEAR(G2154),MONTH(G2154),1)</f>
        <v/>
      </c>
      <c r="O2154" s="132">
        <f>IF(G2154&gt;$K$3,"Futuro","Atraso")</f>
        <v/>
      </c>
      <c r="P2154">
        <f>12*(YEAR(G2154)-YEAR($K$3))+(MONTH(G2154)-MONTH($K$3))</f>
        <v/>
      </c>
      <c r="Q2154" s="366">
        <f>IF(M2154="IBIRAPITANGA FASE 3",IF(O2154="Atraso",L2154,L2154/(1+$I$2)^P2154),IF(O2154="Atraso",L2154,L2154/(1+$I$1)^P2154))</f>
        <v/>
      </c>
      <c r="R2154">
        <f>IF(O2154="Atraso",$K$3-G2154,0)</f>
        <v/>
      </c>
      <c r="S2154">
        <f>IF(R2154&lt;=15,"Até 15",IF(R2154&lt;=30,"Entre 15 e 30",IF(R2154&lt;=60,"Entre 30 e 60",IF(R2154&lt;=90,"Entre 60 e 90",IF(R2154&lt;=120,"Entre 90 e 120",IF(R2154&lt;=150,"Entre 120 e 150",IF(R2154&lt;=180,"Entre 150 e 180","Superior a 180")))))))</f>
        <v/>
      </c>
    </row>
    <row r="2155">
      <c r="A2155" t="inlineStr">
        <is>
          <t>Q09L02</t>
        </is>
      </c>
      <c r="B2155" t="inlineStr">
        <is>
          <t>MAURICIO TADEU SOBRINHO</t>
        </is>
      </c>
      <c r="C2155" t="n">
        <v>1</v>
      </c>
      <c r="D2155" t="inlineStr">
        <is>
          <t>IPCA</t>
        </is>
      </c>
      <c r="E2155" t="n">
        <v>0.009488792934583046</v>
      </c>
      <c r="F2155" t="inlineStr">
        <is>
          <t>MENSAL</t>
        </is>
      </c>
      <c r="G2155" t="n">
        <v>46152</v>
      </c>
      <c r="H2155" t="n">
        <v>46152</v>
      </c>
      <c r="I2155" t="n">
        <v>96</v>
      </c>
      <c r="J2155" t="inlineStr">
        <is>
          <t>CARTEIRA</t>
        </is>
      </c>
      <c r="K2155" t="inlineStr">
        <is>
          <t>CONTRATO</t>
        </is>
      </c>
      <c r="L2155" t="n">
        <v>2622.07</v>
      </c>
      <c r="M2155" t="inlineStr">
        <is>
          <t>IBIRAPITANGA FASE 3</t>
        </is>
      </c>
      <c r="N2155" s="142">
        <f>DATE(YEAR(G2155),MONTH(G2155),1)</f>
        <v/>
      </c>
      <c r="O2155" s="132">
        <f>IF(G2155&gt;$K$3,"Futuro","Atraso")</f>
        <v/>
      </c>
      <c r="P2155">
        <f>12*(YEAR(G2155)-YEAR($K$3))+(MONTH(G2155)-MONTH($K$3))</f>
        <v/>
      </c>
      <c r="Q2155" s="366">
        <f>IF(M2155="IBIRAPITANGA FASE 3",IF(O2155="Atraso",L2155,L2155/(1+$I$2)^P2155),IF(O2155="Atraso",L2155,L2155/(1+$I$1)^P2155))</f>
        <v/>
      </c>
      <c r="R2155">
        <f>IF(O2155="Atraso",$K$3-G2155,0)</f>
        <v/>
      </c>
      <c r="S2155">
        <f>IF(R2155&lt;=15,"Até 15",IF(R2155&lt;=30,"Entre 15 e 30",IF(R2155&lt;=60,"Entre 30 e 60",IF(R2155&lt;=90,"Entre 60 e 90",IF(R2155&lt;=120,"Entre 90 e 120",IF(R2155&lt;=150,"Entre 120 e 150",IF(R2155&lt;=180,"Entre 150 e 180","Superior a 180")))))))</f>
        <v/>
      </c>
    </row>
    <row r="2156">
      <c r="A2156" t="inlineStr">
        <is>
          <t>Q010L01</t>
        </is>
      </c>
      <c r="B2156" t="inlineStr">
        <is>
          <t>VALDECI JOAO LIMA</t>
        </is>
      </c>
      <c r="C2156" t="n">
        <v>1</v>
      </c>
      <c r="D2156" t="inlineStr">
        <is>
          <t>IPCA</t>
        </is>
      </c>
      <c r="E2156" t="n">
        <v>0.009488792934583046</v>
      </c>
      <c r="F2156" t="inlineStr">
        <is>
          <t>MENSAL</t>
        </is>
      </c>
      <c r="G2156" t="n">
        <v>45255</v>
      </c>
      <c r="H2156" t="n">
        <v>45255</v>
      </c>
      <c r="I2156" t="n">
        <v>70</v>
      </c>
      <c r="J2156" t="inlineStr">
        <is>
          <t>CARTEIRA</t>
        </is>
      </c>
      <c r="K2156" t="inlineStr">
        <is>
          <t>CONTRATO</t>
        </is>
      </c>
      <c r="L2156" t="n">
        <v>3251.83</v>
      </c>
      <c r="M2156" t="inlineStr">
        <is>
          <t>IBIRAPITANGA FASE 3</t>
        </is>
      </c>
      <c r="N2156" s="142">
        <f>DATE(YEAR(G2156),MONTH(G2156),1)</f>
        <v/>
      </c>
      <c r="O2156" s="132">
        <f>IF(G2156&gt;$K$3,"Futuro","Atraso")</f>
        <v/>
      </c>
      <c r="P2156">
        <f>12*(YEAR(G2156)-YEAR($K$3))+(MONTH(G2156)-MONTH($K$3))</f>
        <v/>
      </c>
      <c r="Q2156" s="366">
        <f>IF(M2156="IBIRAPITANGA FASE 3",IF(O2156="Atraso",L2156,L2156/(1+$I$2)^P2156),IF(O2156="Atraso",L2156,L2156/(1+$I$1)^P2156))</f>
        <v/>
      </c>
      <c r="R2156">
        <f>IF(O2156="Atraso",$K$3-G2156,0)</f>
        <v/>
      </c>
      <c r="S2156">
        <f>IF(R2156&lt;=15,"Até 15",IF(R2156&lt;=30,"Entre 15 e 30",IF(R2156&lt;=60,"Entre 30 e 60",IF(R2156&lt;=90,"Entre 60 e 90",IF(R2156&lt;=120,"Entre 90 e 120",IF(R2156&lt;=150,"Entre 120 e 150",IF(R2156&lt;=180,"Entre 150 e 180","Superior a 180")))))))</f>
        <v/>
      </c>
    </row>
    <row r="2157">
      <c r="A2157" t="inlineStr">
        <is>
          <t>Q010L01</t>
        </is>
      </c>
      <c r="B2157" t="inlineStr">
        <is>
          <t>VALDECI JOAO LIMA</t>
        </is>
      </c>
      <c r="C2157" t="n">
        <v>1</v>
      </c>
      <c r="D2157" t="inlineStr">
        <is>
          <t>IPCA</t>
        </is>
      </c>
      <c r="E2157" t="n">
        <v>0.009488792934583046</v>
      </c>
      <c r="F2157" t="inlineStr">
        <is>
          <t>MENSAL</t>
        </is>
      </c>
      <c r="G2157" t="n">
        <v>45285</v>
      </c>
      <c r="H2157" t="n">
        <v>45285</v>
      </c>
      <c r="I2157" t="n">
        <v>71</v>
      </c>
      <c r="J2157" t="inlineStr">
        <is>
          <t>CARTEIRA</t>
        </is>
      </c>
      <c r="K2157" t="inlineStr">
        <is>
          <t>CONTRATO</t>
        </is>
      </c>
      <c r="L2157" t="n">
        <v>3251.83</v>
      </c>
      <c r="M2157" t="inlineStr">
        <is>
          <t>IBIRAPITANGA FASE 3</t>
        </is>
      </c>
      <c r="N2157" s="142">
        <f>DATE(YEAR(G2157),MONTH(G2157),1)</f>
        <v/>
      </c>
      <c r="O2157" s="132">
        <f>IF(G2157&gt;$K$3,"Futuro","Atraso")</f>
        <v/>
      </c>
      <c r="P2157">
        <f>12*(YEAR(G2157)-YEAR($K$3))+(MONTH(G2157)-MONTH($K$3))</f>
        <v/>
      </c>
      <c r="Q2157" s="366">
        <f>IF(M2157="IBIRAPITANGA FASE 3",IF(O2157="Atraso",L2157,L2157/(1+$I$2)^P2157),IF(O2157="Atraso",L2157,L2157/(1+$I$1)^P2157))</f>
        <v/>
      </c>
      <c r="R2157">
        <f>IF(O2157="Atraso",$K$3-G2157,0)</f>
        <v/>
      </c>
      <c r="S2157">
        <f>IF(R2157&lt;=15,"Até 15",IF(R2157&lt;=30,"Entre 15 e 30",IF(R2157&lt;=60,"Entre 30 e 60",IF(R2157&lt;=90,"Entre 60 e 90",IF(R2157&lt;=120,"Entre 90 e 120",IF(R2157&lt;=150,"Entre 120 e 150",IF(R2157&lt;=180,"Entre 150 e 180","Superior a 180")))))))</f>
        <v/>
      </c>
    </row>
    <row r="2158">
      <c r="A2158" t="inlineStr">
        <is>
          <t>Q010L01</t>
        </is>
      </c>
      <c r="B2158" t="inlineStr">
        <is>
          <t>VALDECI JOAO LIMA</t>
        </is>
      </c>
      <c r="C2158" t="n">
        <v>1</v>
      </c>
      <c r="D2158" t="inlineStr">
        <is>
          <t>IPCA</t>
        </is>
      </c>
      <c r="E2158" t="n">
        <v>0.009488792934583046</v>
      </c>
      <c r="F2158" t="inlineStr">
        <is>
          <t>MENSAL</t>
        </is>
      </c>
      <c r="G2158" t="n">
        <v>45316</v>
      </c>
      <c r="H2158" t="n">
        <v>45316</v>
      </c>
      <c r="I2158" t="n">
        <v>72</v>
      </c>
      <c r="J2158" t="inlineStr">
        <is>
          <t>CARTEIRA</t>
        </is>
      </c>
      <c r="K2158" t="inlineStr">
        <is>
          <t>CONTRATO</t>
        </is>
      </c>
      <c r="L2158" t="n">
        <v>3251.83</v>
      </c>
      <c r="M2158" t="inlineStr">
        <is>
          <t>IBIRAPITANGA FASE 3</t>
        </is>
      </c>
      <c r="N2158" s="142">
        <f>DATE(YEAR(G2158),MONTH(G2158),1)</f>
        <v/>
      </c>
      <c r="O2158" s="132">
        <f>IF(G2158&gt;$K$3,"Futuro","Atraso")</f>
        <v/>
      </c>
      <c r="P2158">
        <f>12*(YEAR(G2158)-YEAR($K$3))+(MONTH(G2158)-MONTH($K$3))</f>
        <v/>
      </c>
      <c r="Q2158" s="366">
        <f>IF(M2158="IBIRAPITANGA FASE 3",IF(O2158="Atraso",L2158,L2158/(1+$I$2)^P2158),IF(O2158="Atraso",L2158,L2158/(1+$I$1)^P2158))</f>
        <v/>
      </c>
      <c r="R2158">
        <f>IF(O2158="Atraso",$K$3-G2158,0)</f>
        <v/>
      </c>
      <c r="S2158">
        <f>IF(R2158&lt;=15,"Até 15",IF(R2158&lt;=30,"Entre 15 e 30",IF(R2158&lt;=60,"Entre 30 e 60",IF(R2158&lt;=90,"Entre 60 e 90",IF(R2158&lt;=120,"Entre 90 e 120",IF(R2158&lt;=150,"Entre 120 e 150",IF(R2158&lt;=180,"Entre 150 e 180","Superior a 180")))))))</f>
        <v/>
      </c>
    </row>
    <row r="2159">
      <c r="A2159" t="inlineStr">
        <is>
          <t>Q010L01</t>
        </is>
      </c>
      <c r="B2159" t="inlineStr">
        <is>
          <t>VALDECI JOAO LIMA</t>
        </is>
      </c>
      <c r="C2159" t="n">
        <v>1</v>
      </c>
      <c r="D2159" t="inlineStr">
        <is>
          <t>IPCA</t>
        </is>
      </c>
      <c r="E2159" t="n">
        <v>0.009488792934583046</v>
      </c>
      <c r="F2159" t="inlineStr">
        <is>
          <t>MENSAL</t>
        </is>
      </c>
      <c r="G2159" t="n">
        <v>45347</v>
      </c>
      <c r="H2159" t="n">
        <v>45347</v>
      </c>
      <c r="I2159" t="n">
        <v>73</v>
      </c>
      <c r="J2159" t="inlineStr">
        <is>
          <t>CARTEIRA</t>
        </is>
      </c>
      <c r="K2159" t="inlineStr">
        <is>
          <t>CONTRATO</t>
        </is>
      </c>
      <c r="L2159" t="n">
        <v>3251.83</v>
      </c>
      <c r="M2159" t="inlineStr">
        <is>
          <t>IBIRAPITANGA FASE 3</t>
        </is>
      </c>
      <c r="N2159" s="142">
        <f>DATE(YEAR(G2159),MONTH(G2159),1)</f>
        <v/>
      </c>
      <c r="O2159" s="132">
        <f>IF(G2159&gt;$K$3,"Futuro","Atraso")</f>
        <v/>
      </c>
      <c r="P2159">
        <f>12*(YEAR(G2159)-YEAR($K$3))+(MONTH(G2159)-MONTH($K$3))</f>
        <v/>
      </c>
      <c r="Q2159" s="366">
        <f>IF(M2159="IBIRAPITANGA FASE 3",IF(O2159="Atraso",L2159,L2159/(1+$I$2)^P2159),IF(O2159="Atraso",L2159,L2159/(1+$I$1)^P2159))</f>
        <v/>
      </c>
      <c r="R2159">
        <f>IF(O2159="Atraso",$K$3-G2159,0)</f>
        <v/>
      </c>
      <c r="S2159">
        <f>IF(R2159&lt;=15,"Até 15",IF(R2159&lt;=30,"Entre 15 e 30",IF(R2159&lt;=60,"Entre 30 e 60",IF(R2159&lt;=90,"Entre 60 e 90",IF(R2159&lt;=120,"Entre 90 e 120",IF(R2159&lt;=150,"Entre 120 e 150",IF(R2159&lt;=180,"Entre 150 e 180","Superior a 180")))))))</f>
        <v/>
      </c>
    </row>
    <row r="2160">
      <c r="A2160" t="inlineStr">
        <is>
          <t>Q010L01</t>
        </is>
      </c>
      <c r="B2160" t="inlineStr">
        <is>
          <t>VALDECI JOAO LIMA</t>
        </is>
      </c>
      <c r="C2160" t="n">
        <v>1</v>
      </c>
      <c r="D2160" t="inlineStr">
        <is>
          <t>IPCA</t>
        </is>
      </c>
      <c r="E2160" t="n">
        <v>0.009488792934583046</v>
      </c>
      <c r="F2160" t="inlineStr">
        <is>
          <t>MENSAL</t>
        </is>
      </c>
      <c r="G2160" t="n">
        <v>45376</v>
      </c>
      <c r="H2160" t="n">
        <v>45376</v>
      </c>
      <c r="I2160" t="n">
        <v>74</v>
      </c>
      <c r="J2160" t="inlineStr">
        <is>
          <t>CARTEIRA</t>
        </is>
      </c>
      <c r="K2160" t="inlineStr">
        <is>
          <t>CONTRATO</t>
        </is>
      </c>
      <c r="L2160" t="n">
        <v>3251.83</v>
      </c>
      <c r="M2160" t="inlineStr">
        <is>
          <t>IBIRAPITANGA FASE 3</t>
        </is>
      </c>
      <c r="N2160" s="142">
        <f>DATE(YEAR(G2160),MONTH(G2160),1)</f>
        <v/>
      </c>
      <c r="O2160" s="132">
        <f>IF(G2160&gt;$K$3,"Futuro","Atraso")</f>
        <v/>
      </c>
      <c r="P2160">
        <f>12*(YEAR(G2160)-YEAR($K$3))+(MONTH(G2160)-MONTH($K$3))</f>
        <v/>
      </c>
      <c r="Q2160" s="366">
        <f>IF(M2160="IBIRAPITANGA FASE 3",IF(O2160="Atraso",L2160,L2160/(1+$I$2)^P2160),IF(O2160="Atraso",L2160,L2160/(1+$I$1)^P2160))</f>
        <v/>
      </c>
      <c r="R2160">
        <f>IF(O2160="Atraso",$K$3-G2160,0)</f>
        <v/>
      </c>
      <c r="S2160">
        <f>IF(R2160&lt;=15,"Até 15",IF(R2160&lt;=30,"Entre 15 e 30",IF(R2160&lt;=60,"Entre 30 e 60",IF(R2160&lt;=90,"Entre 60 e 90",IF(R2160&lt;=120,"Entre 90 e 120",IF(R2160&lt;=150,"Entre 120 e 150",IF(R2160&lt;=180,"Entre 150 e 180","Superior a 180")))))))</f>
        <v/>
      </c>
    </row>
    <row r="2161">
      <c r="A2161" t="inlineStr">
        <is>
          <t>Q010L01</t>
        </is>
      </c>
      <c r="B2161" t="inlineStr">
        <is>
          <t>VALDECI JOAO LIMA</t>
        </is>
      </c>
      <c r="C2161" t="n">
        <v>1</v>
      </c>
      <c r="D2161" t="inlineStr">
        <is>
          <t>IPCA</t>
        </is>
      </c>
      <c r="E2161" t="n">
        <v>0.009488792934583046</v>
      </c>
      <c r="F2161" t="inlineStr">
        <is>
          <t>MENSAL</t>
        </is>
      </c>
      <c r="G2161" t="n">
        <v>45407</v>
      </c>
      <c r="H2161" t="n">
        <v>45407</v>
      </c>
      <c r="I2161" t="n">
        <v>75</v>
      </c>
      <c r="J2161" t="inlineStr">
        <is>
          <t>CARTEIRA</t>
        </is>
      </c>
      <c r="K2161" t="inlineStr">
        <is>
          <t>CONTRATO</t>
        </is>
      </c>
      <c r="L2161" t="n">
        <v>3251.83</v>
      </c>
      <c r="M2161" t="inlineStr">
        <is>
          <t>IBIRAPITANGA FASE 3</t>
        </is>
      </c>
      <c r="N2161" s="142">
        <f>DATE(YEAR(G2161),MONTH(G2161),1)</f>
        <v/>
      </c>
      <c r="O2161" s="132">
        <f>IF(G2161&gt;$K$3,"Futuro","Atraso")</f>
        <v/>
      </c>
      <c r="P2161">
        <f>12*(YEAR(G2161)-YEAR($K$3))+(MONTH(G2161)-MONTH($K$3))</f>
        <v/>
      </c>
      <c r="Q2161" s="366">
        <f>IF(M2161="IBIRAPITANGA FASE 3",IF(O2161="Atraso",L2161,L2161/(1+$I$2)^P2161),IF(O2161="Atraso",L2161,L2161/(1+$I$1)^P2161))</f>
        <v/>
      </c>
      <c r="R2161">
        <f>IF(O2161="Atraso",$K$3-G2161,0)</f>
        <v/>
      </c>
      <c r="S2161">
        <f>IF(R2161&lt;=15,"Até 15",IF(R2161&lt;=30,"Entre 15 e 30",IF(R2161&lt;=60,"Entre 30 e 60",IF(R2161&lt;=90,"Entre 60 e 90",IF(R2161&lt;=120,"Entre 90 e 120",IF(R2161&lt;=150,"Entre 120 e 150",IF(R2161&lt;=180,"Entre 150 e 180","Superior a 180")))))))</f>
        <v/>
      </c>
    </row>
    <row r="2162">
      <c r="A2162" t="inlineStr">
        <is>
          <t>Q010L01</t>
        </is>
      </c>
      <c r="B2162" t="inlineStr">
        <is>
          <t>VALDECI JOAO LIMA</t>
        </is>
      </c>
      <c r="C2162" t="n">
        <v>1</v>
      </c>
      <c r="D2162" t="inlineStr">
        <is>
          <t>IPCA</t>
        </is>
      </c>
      <c r="E2162" t="n">
        <v>0.009488792934583046</v>
      </c>
      <c r="F2162" t="inlineStr">
        <is>
          <t>MENSAL</t>
        </is>
      </c>
      <c r="G2162" t="n">
        <v>45437</v>
      </c>
      <c r="H2162" t="n">
        <v>45437</v>
      </c>
      <c r="I2162" t="n">
        <v>76</v>
      </c>
      <c r="J2162" t="inlineStr">
        <is>
          <t>CARTEIRA</t>
        </is>
      </c>
      <c r="K2162" t="inlineStr">
        <is>
          <t>CONTRATO</t>
        </is>
      </c>
      <c r="L2162" t="n">
        <v>3251.83</v>
      </c>
      <c r="M2162" t="inlineStr">
        <is>
          <t>IBIRAPITANGA FASE 3</t>
        </is>
      </c>
      <c r="N2162" s="142">
        <f>DATE(YEAR(G2162),MONTH(G2162),1)</f>
        <v/>
      </c>
      <c r="O2162" s="132">
        <f>IF(G2162&gt;$K$3,"Futuro","Atraso")</f>
        <v/>
      </c>
      <c r="P2162">
        <f>12*(YEAR(G2162)-YEAR($K$3))+(MONTH(G2162)-MONTH($K$3))</f>
        <v/>
      </c>
      <c r="Q2162" s="366">
        <f>IF(M2162="IBIRAPITANGA FASE 3",IF(O2162="Atraso",L2162,L2162/(1+$I$2)^P2162),IF(O2162="Atraso",L2162,L2162/(1+$I$1)^P2162))</f>
        <v/>
      </c>
      <c r="R2162">
        <f>IF(O2162="Atraso",$K$3-G2162,0)</f>
        <v/>
      </c>
      <c r="S2162">
        <f>IF(R2162&lt;=15,"Até 15",IF(R2162&lt;=30,"Entre 15 e 30",IF(R2162&lt;=60,"Entre 30 e 60",IF(R2162&lt;=90,"Entre 60 e 90",IF(R2162&lt;=120,"Entre 90 e 120",IF(R2162&lt;=150,"Entre 120 e 150",IF(R2162&lt;=180,"Entre 150 e 180","Superior a 180")))))))</f>
        <v/>
      </c>
    </row>
    <row r="2163">
      <c r="A2163" t="inlineStr">
        <is>
          <t>Q010L01</t>
        </is>
      </c>
      <c r="B2163" t="inlineStr">
        <is>
          <t>VALDECI JOAO LIMA</t>
        </is>
      </c>
      <c r="C2163" t="n">
        <v>1</v>
      </c>
      <c r="D2163" t="inlineStr">
        <is>
          <t>IPCA</t>
        </is>
      </c>
      <c r="E2163" t="n">
        <v>0.009488792934583046</v>
      </c>
      <c r="F2163" t="inlineStr">
        <is>
          <t>MENSAL</t>
        </is>
      </c>
      <c r="G2163" t="n">
        <v>45468</v>
      </c>
      <c r="H2163" t="n">
        <v>45468</v>
      </c>
      <c r="I2163" t="n">
        <v>77</v>
      </c>
      <c r="J2163" t="inlineStr">
        <is>
          <t>CARTEIRA</t>
        </is>
      </c>
      <c r="K2163" t="inlineStr">
        <is>
          <t>CONTRATO</t>
        </is>
      </c>
      <c r="L2163" t="n">
        <v>3251.83</v>
      </c>
      <c r="M2163" t="inlineStr">
        <is>
          <t>IBIRAPITANGA FASE 3</t>
        </is>
      </c>
      <c r="N2163" s="142">
        <f>DATE(YEAR(G2163),MONTH(G2163),1)</f>
        <v/>
      </c>
      <c r="O2163" s="132">
        <f>IF(G2163&gt;$K$3,"Futuro","Atraso")</f>
        <v/>
      </c>
      <c r="P2163">
        <f>12*(YEAR(G2163)-YEAR($K$3))+(MONTH(G2163)-MONTH($K$3))</f>
        <v/>
      </c>
      <c r="Q2163" s="366">
        <f>IF(M2163="IBIRAPITANGA FASE 3",IF(O2163="Atraso",L2163,L2163/(1+$I$2)^P2163),IF(O2163="Atraso",L2163,L2163/(1+$I$1)^P2163))</f>
        <v/>
      </c>
      <c r="R2163">
        <f>IF(O2163="Atraso",$K$3-G2163,0)</f>
        <v/>
      </c>
      <c r="S2163">
        <f>IF(R2163&lt;=15,"Até 15",IF(R2163&lt;=30,"Entre 15 e 30",IF(R2163&lt;=60,"Entre 30 e 60",IF(R2163&lt;=90,"Entre 60 e 90",IF(R2163&lt;=120,"Entre 90 e 120",IF(R2163&lt;=150,"Entre 120 e 150",IF(R2163&lt;=180,"Entre 150 e 180","Superior a 180")))))))</f>
        <v/>
      </c>
    </row>
    <row r="2164">
      <c r="A2164" t="inlineStr">
        <is>
          <t>Q010L01</t>
        </is>
      </c>
      <c r="B2164" t="inlineStr">
        <is>
          <t>VALDECI JOAO LIMA</t>
        </is>
      </c>
      <c r="C2164" t="n">
        <v>1</v>
      </c>
      <c r="D2164" t="inlineStr">
        <is>
          <t>IPCA</t>
        </is>
      </c>
      <c r="E2164" t="n">
        <v>0.009488792934583046</v>
      </c>
      <c r="F2164" t="inlineStr">
        <is>
          <t>MENSAL</t>
        </is>
      </c>
      <c r="G2164" t="n">
        <v>45498</v>
      </c>
      <c r="H2164" t="n">
        <v>45498</v>
      </c>
      <c r="I2164" t="n">
        <v>78</v>
      </c>
      <c r="J2164" t="inlineStr">
        <is>
          <t>CARTEIRA</t>
        </is>
      </c>
      <c r="K2164" t="inlineStr">
        <is>
          <t>CONTRATO</t>
        </is>
      </c>
      <c r="L2164" t="n">
        <v>3251.83</v>
      </c>
      <c r="M2164" t="inlineStr">
        <is>
          <t>IBIRAPITANGA FASE 3</t>
        </is>
      </c>
      <c r="N2164" s="142">
        <f>DATE(YEAR(G2164),MONTH(G2164),1)</f>
        <v/>
      </c>
      <c r="O2164" s="132">
        <f>IF(G2164&gt;$K$3,"Futuro","Atraso")</f>
        <v/>
      </c>
      <c r="P2164">
        <f>12*(YEAR(G2164)-YEAR($K$3))+(MONTH(G2164)-MONTH($K$3))</f>
        <v/>
      </c>
      <c r="Q2164" s="366">
        <f>IF(M2164="IBIRAPITANGA FASE 3",IF(O2164="Atraso",L2164,L2164/(1+$I$2)^P2164),IF(O2164="Atraso",L2164,L2164/(1+$I$1)^P2164))</f>
        <v/>
      </c>
      <c r="R2164">
        <f>IF(O2164="Atraso",$K$3-G2164,0)</f>
        <v/>
      </c>
      <c r="S2164">
        <f>IF(R2164&lt;=15,"Até 15",IF(R2164&lt;=30,"Entre 15 e 30",IF(R2164&lt;=60,"Entre 30 e 60",IF(R2164&lt;=90,"Entre 60 e 90",IF(R2164&lt;=120,"Entre 90 e 120",IF(R2164&lt;=150,"Entre 120 e 150",IF(R2164&lt;=180,"Entre 150 e 180","Superior a 180")))))))</f>
        <v/>
      </c>
    </row>
    <row r="2165">
      <c r="A2165" t="inlineStr">
        <is>
          <t>Q010L01</t>
        </is>
      </c>
      <c r="B2165" t="inlineStr">
        <is>
          <t>VALDECI JOAO LIMA</t>
        </is>
      </c>
      <c r="C2165" t="n">
        <v>1</v>
      </c>
      <c r="D2165" t="inlineStr">
        <is>
          <t>IPCA</t>
        </is>
      </c>
      <c r="E2165" t="n">
        <v>0.009488792934583046</v>
      </c>
      <c r="F2165" t="inlineStr">
        <is>
          <t>MENSAL</t>
        </is>
      </c>
      <c r="G2165" t="n">
        <v>45529</v>
      </c>
      <c r="H2165" t="n">
        <v>45529</v>
      </c>
      <c r="I2165" t="n">
        <v>79</v>
      </c>
      <c r="J2165" t="inlineStr">
        <is>
          <t>CARTEIRA</t>
        </is>
      </c>
      <c r="K2165" t="inlineStr">
        <is>
          <t>CONTRATO</t>
        </is>
      </c>
      <c r="L2165" t="n">
        <v>3251.83</v>
      </c>
      <c r="M2165" t="inlineStr">
        <is>
          <t>IBIRAPITANGA FASE 3</t>
        </is>
      </c>
      <c r="N2165" s="142">
        <f>DATE(YEAR(G2165),MONTH(G2165),1)</f>
        <v/>
      </c>
      <c r="O2165" s="132">
        <f>IF(G2165&gt;$K$3,"Futuro","Atraso")</f>
        <v/>
      </c>
      <c r="P2165">
        <f>12*(YEAR(G2165)-YEAR($K$3))+(MONTH(G2165)-MONTH($K$3))</f>
        <v/>
      </c>
      <c r="Q2165" s="366">
        <f>IF(M2165="IBIRAPITANGA FASE 3",IF(O2165="Atraso",L2165,L2165/(1+$I$2)^P2165),IF(O2165="Atraso",L2165,L2165/(1+$I$1)^P2165))</f>
        <v/>
      </c>
      <c r="R2165">
        <f>IF(O2165="Atraso",$K$3-G2165,0)</f>
        <v/>
      </c>
      <c r="S2165">
        <f>IF(R2165&lt;=15,"Até 15",IF(R2165&lt;=30,"Entre 15 e 30",IF(R2165&lt;=60,"Entre 30 e 60",IF(R2165&lt;=90,"Entre 60 e 90",IF(R2165&lt;=120,"Entre 90 e 120",IF(R2165&lt;=150,"Entre 120 e 150",IF(R2165&lt;=180,"Entre 150 e 180","Superior a 180")))))))</f>
        <v/>
      </c>
    </row>
    <row r="2166">
      <c r="A2166" t="inlineStr">
        <is>
          <t>Q010L01</t>
        </is>
      </c>
      <c r="B2166" t="inlineStr">
        <is>
          <t>VALDECI JOAO LIMA</t>
        </is>
      </c>
      <c r="C2166" t="n">
        <v>1</v>
      </c>
      <c r="D2166" t="inlineStr">
        <is>
          <t>IPCA</t>
        </is>
      </c>
      <c r="E2166" t="n">
        <v>0.009488792934583046</v>
      </c>
      <c r="F2166" t="inlineStr">
        <is>
          <t>MENSAL</t>
        </is>
      </c>
      <c r="G2166" t="n">
        <v>45560</v>
      </c>
      <c r="H2166" t="n">
        <v>45560</v>
      </c>
      <c r="I2166" t="n">
        <v>80</v>
      </c>
      <c r="J2166" t="inlineStr">
        <is>
          <t>CARTEIRA</t>
        </is>
      </c>
      <c r="K2166" t="inlineStr">
        <is>
          <t>CONTRATO</t>
        </is>
      </c>
      <c r="L2166" t="n">
        <v>3251.83</v>
      </c>
      <c r="M2166" t="inlineStr">
        <is>
          <t>IBIRAPITANGA FASE 3</t>
        </is>
      </c>
      <c r="N2166" s="142">
        <f>DATE(YEAR(G2166),MONTH(G2166),1)</f>
        <v/>
      </c>
      <c r="O2166" s="132">
        <f>IF(G2166&gt;$K$3,"Futuro","Atraso")</f>
        <v/>
      </c>
      <c r="P2166">
        <f>12*(YEAR(G2166)-YEAR($K$3))+(MONTH(G2166)-MONTH($K$3))</f>
        <v/>
      </c>
      <c r="Q2166" s="366">
        <f>IF(M2166="IBIRAPITANGA FASE 3",IF(O2166="Atraso",L2166,L2166/(1+$I$2)^P2166),IF(O2166="Atraso",L2166,L2166/(1+$I$1)^P2166))</f>
        <v/>
      </c>
      <c r="R2166">
        <f>IF(O2166="Atraso",$K$3-G2166,0)</f>
        <v/>
      </c>
      <c r="S2166">
        <f>IF(R2166&lt;=15,"Até 15",IF(R2166&lt;=30,"Entre 15 e 30",IF(R2166&lt;=60,"Entre 30 e 60",IF(R2166&lt;=90,"Entre 60 e 90",IF(R2166&lt;=120,"Entre 90 e 120",IF(R2166&lt;=150,"Entre 120 e 150",IF(R2166&lt;=180,"Entre 150 e 180","Superior a 180")))))))</f>
        <v/>
      </c>
    </row>
    <row r="2167">
      <c r="A2167" t="inlineStr">
        <is>
          <t>Q010L01</t>
        </is>
      </c>
      <c r="B2167" t="inlineStr">
        <is>
          <t>VALDECI JOAO LIMA</t>
        </is>
      </c>
      <c r="C2167" t="n">
        <v>1</v>
      </c>
      <c r="D2167" t="inlineStr">
        <is>
          <t>IPCA</t>
        </is>
      </c>
      <c r="E2167" t="n">
        <v>0.009488792934583046</v>
      </c>
      <c r="F2167" t="inlineStr">
        <is>
          <t>MENSAL</t>
        </is>
      </c>
      <c r="G2167" t="n">
        <v>45590</v>
      </c>
      <c r="H2167" t="n">
        <v>45590</v>
      </c>
      <c r="I2167" t="n">
        <v>81</v>
      </c>
      <c r="J2167" t="inlineStr">
        <is>
          <t>CARTEIRA</t>
        </is>
      </c>
      <c r="K2167" t="inlineStr">
        <is>
          <t>CONTRATO</t>
        </is>
      </c>
      <c r="L2167" t="n">
        <v>3251.83</v>
      </c>
      <c r="M2167" t="inlineStr">
        <is>
          <t>IBIRAPITANGA FASE 3</t>
        </is>
      </c>
      <c r="N2167" s="142">
        <f>DATE(YEAR(G2167),MONTH(G2167),1)</f>
        <v/>
      </c>
      <c r="O2167" s="132">
        <f>IF(G2167&gt;$K$3,"Futuro","Atraso")</f>
        <v/>
      </c>
      <c r="P2167">
        <f>12*(YEAR(G2167)-YEAR($K$3))+(MONTH(G2167)-MONTH($K$3))</f>
        <v/>
      </c>
      <c r="Q2167" s="366">
        <f>IF(M2167="IBIRAPITANGA FASE 3",IF(O2167="Atraso",L2167,L2167/(1+$I$2)^P2167),IF(O2167="Atraso",L2167,L2167/(1+$I$1)^P2167))</f>
        <v/>
      </c>
      <c r="R2167">
        <f>IF(O2167="Atraso",$K$3-G2167,0)</f>
        <v/>
      </c>
      <c r="S2167">
        <f>IF(R2167&lt;=15,"Até 15",IF(R2167&lt;=30,"Entre 15 e 30",IF(R2167&lt;=60,"Entre 30 e 60",IF(R2167&lt;=90,"Entre 60 e 90",IF(R2167&lt;=120,"Entre 90 e 120",IF(R2167&lt;=150,"Entre 120 e 150",IF(R2167&lt;=180,"Entre 150 e 180","Superior a 180")))))))</f>
        <v/>
      </c>
    </row>
    <row r="2168">
      <c r="A2168" t="inlineStr">
        <is>
          <t>Q010L01</t>
        </is>
      </c>
      <c r="B2168" t="inlineStr">
        <is>
          <t>VALDECI JOAO LIMA</t>
        </is>
      </c>
      <c r="C2168" t="n">
        <v>1</v>
      </c>
      <c r="D2168" t="inlineStr">
        <is>
          <t>IPCA</t>
        </is>
      </c>
      <c r="E2168" t="n">
        <v>0.009488792934583046</v>
      </c>
      <c r="F2168" t="inlineStr">
        <is>
          <t>MENSAL</t>
        </is>
      </c>
      <c r="G2168" t="n">
        <v>45621</v>
      </c>
      <c r="H2168" t="n">
        <v>45621</v>
      </c>
      <c r="I2168" t="n">
        <v>82</v>
      </c>
      <c r="J2168" t="inlineStr">
        <is>
          <t>CARTEIRA</t>
        </is>
      </c>
      <c r="K2168" t="inlineStr">
        <is>
          <t>CONTRATO</t>
        </is>
      </c>
      <c r="L2168" t="n">
        <v>3251.83</v>
      </c>
      <c r="M2168" t="inlineStr">
        <is>
          <t>IBIRAPITANGA FASE 3</t>
        </is>
      </c>
      <c r="N2168" s="142">
        <f>DATE(YEAR(G2168),MONTH(G2168),1)</f>
        <v/>
      </c>
      <c r="O2168" s="132">
        <f>IF(G2168&gt;$K$3,"Futuro","Atraso")</f>
        <v/>
      </c>
      <c r="P2168">
        <f>12*(YEAR(G2168)-YEAR($K$3))+(MONTH(G2168)-MONTH($K$3))</f>
        <v/>
      </c>
      <c r="Q2168" s="366">
        <f>IF(M2168="IBIRAPITANGA FASE 3",IF(O2168="Atraso",L2168,L2168/(1+$I$2)^P2168),IF(O2168="Atraso",L2168,L2168/(1+$I$1)^P2168))</f>
        <v/>
      </c>
      <c r="R2168">
        <f>IF(O2168="Atraso",$K$3-G2168,0)</f>
        <v/>
      </c>
      <c r="S2168">
        <f>IF(R2168&lt;=15,"Até 15",IF(R2168&lt;=30,"Entre 15 e 30",IF(R2168&lt;=60,"Entre 30 e 60",IF(R2168&lt;=90,"Entre 60 e 90",IF(R2168&lt;=120,"Entre 90 e 120",IF(R2168&lt;=150,"Entre 120 e 150",IF(R2168&lt;=180,"Entre 150 e 180","Superior a 180")))))))</f>
        <v/>
      </c>
    </row>
    <row r="2169">
      <c r="A2169" t="inlineStr">
        <is>
          <t>Q010L01</t>
        </is>
      </c>
      <c r="B2169" t="inlineStr">
        <is>
          <t>VALDECI JOAO LIMA</t>
        </is>
      </c>
      <c r="C2169" t="n">
        <v>1</v>
      </c>
      <c r="D2169" t="inlineStr">
        <is>
          <t>IPCA</t>
        </is>
      </c>
      <c r="E2169" t="n">
        <v>0.009488792934583046</v>
      </c>
      <c r="F2169" t="inlineStr">
        <is>
          <t>MENSAL</t>
        </is>
      </c>
      <c r="G2169" t="n">
        <v>45651</v>
      </c>
      <c r="H2169" t="n">
        <v>45651</v>
      </c>
      <c r="I2169" t="n">
        <v>83</v>
      </c>
      <c r="J2169" t="inlineStr">
        <is>
          <t>CARTEIRA</t>
        </is>
      </c>
      <c r="K2169" t="inlineStr">
        <is>
          <t>CONTRATO</t>
        </is>
      </c>
      <c r="L2169" t="n">
        <v>3251.83</v>
      </c>
      <c r="M2169" t="inlineStr">
        <is>
          <t>IBIRAPITANGA FASE 3</t>
        </is>
      </c>
      <c r="N2169" s="142">
        <f>DATE(YEAR(G2169),MONTH(G2169),1)</f>
        <v/>
      </c>
      <c r="O2169" s="132">
        <f>IF(G2169&gt;$K$3,"Futuro","Atraso")</f>
        <v/>
      </c>
      <c r="P2169">
        <f>12*(YEAR(G2169)-YEAR($K$3))+(MONTH(G2169)-MONTH($K$3))</f>
        <v/>
      </c>
      <c r="Q2169" s="366">
        <f>IF(M2169="IBIRAPITANGA FASE 3",IF(O2169="Atraso",L2169,L2169/(1+$I$2)^P2169),IF(O2169="Atraso",L2169,L2169/(1+$I$1)^P2169))</f>
        <v/>
      </c>
      <c r="R2169">
        <f>IF(O2169="Atraso",$K$3-G2169,0)</f>
        <v/>
      </c>
      <c r="S2169">
        <f>IF(R2169&lt;=15,"Até 15",IF(R2169&lt;=30,"Entre 15 e 30",IF(R2169&lt;=60,"Entre 30 e 60",IF(R2169&lt;=90,"Entre 60 e 90",IF(R2169&lt;=120,"Entre 90 e 120",IF(R2169&lt;=150,"Entre 120 e 150",IF(R2169&lt;=180,"Entre 150 e 180","Superior a 180")))))))</f>
        <v/>
      </c>
    </row>
    <row r="2170">
      <c r="A2170" t="inlineStr">
        <is>
          <t>Q010L01</t>
        </is>
      </c>
      <c r="B2170" t="inlineStr">
        <is>
          <t>VALDECI JOAO LIMA</t>
        </is>
      </c>
      <c r="C2170" t="n">
        <v>1</v>
      </c>
      <c r="D2170" t="inlineStr">
        <is>
          <t>IPCA</t>
        </is>
      </c>
      <c r="E2170" t="n">
        <v>0.009488792934583046</v>
      </c>
      <c r="F2170" t="inlineStr">
        <is>
          <t>MENSAL</t>
        </is>
      </c>
      <c r="G2170" t="n">
        <v>45682</v>
      </c>
      <c r="H2170" t="n">
        <v>45682</v>
      </c>
      <c r="I2170" t="n">
        <v>84</v>
      </c>
      <c r="J2170" t="inlineStr">
        <is>
          <t>CARTEIRA</t>
        </is>
      </c>
      <c r="K2170" t="inlineStr">
        <is>
          <t>CONTRATO</t>
        </is>
      </c>
      <c r="L2170" t="n">
        <v>3251.83</v>
      </c>
      <c r="M2170" t="inlineStr">
        <is>
          <t>IBIRAPITANGA FASE 3</t>
        </is>
      </c>
      <c r="N2170" s="142">
        <f>DATE(YEAR(G2170),MONTH(G2170),1)</f>
        <v/>
      </c>
      <c r="O2170" s="132">
        <f>IF(G2170&gt;$K$3,"Futuro","Atraso")</f>
        <v/>
      </c>
      <c r="P2170">
        <f>12*(YEAR(G2170)-YEAR($K$3))+(MONTH(G2170)-MONTH($K$3))</f>
        <v/>
      </c>
      <c r="Q2170" s="366">
        <f>IF(M2170="IBIRAPITANGA FASE 3",IF(O2170="Atraso",L2170,L2170/(1+$I$2)^P2170),IF(O2170="Atraso",L2170,L2170/(1+$I$1)^P2170))</f>
        <v/>
      </c>
      <c r="R2170">
        <f>IF(O2170="Atraso",$K$3-G2170,0)</f>
        <v/>
      </c>
      <c r="S2170">
        <f>IF(R2170&lt;=15,"Até 15",IF(R2170&lt;=30,"Entre 15 e 30",IF(R2170&lt;=60,"Entre 30 e 60",IF(R2170&lt;=90,"Entre 60 e 90",IF(R2170&lt;=120,"Entre 90 e 120",IF(R2170&lt;=150,"Entre 120 e 150",IF(R2170&lt;=180,"Entre 150 e 180","Superior a 180")))))))</f>
        <v/>
      </c>
    </row>
    <row r="2171">
      <c r="A2171" t="inlineStr">
        <is>
          <t>Q010L01</t>
        </is>
      </c>
      <c r="B2171" t="inlineStr">
        <is>
          <t>VALDECI JOAO LIMA</t>
        </is>
      </c>
      <c r="C2171" t="n">
        <v>1</v>
      </c>
      <c r="D2171" t="inlineStr">
        <is>
          <t>IPCA</t>
        </is>
      </c>
      <c r="E2171" t="n">
        <v>0.009488792934583046</v>
      </c>
      <c r="F2171" t="inlineStr">
        <is>
          <t>MENSAL</t>
        </is>
      </c>
      <c r="G2171" t="n">
        <v>45713</v>
      </c>
      <c r="H2171" t="n">
        <v>45713</v>
      </c>
      <c r="I2171" t="n">
        <v>85</v>
      </c>
      <c r="J2171" t="inlineStr">
        <is>
          <t>CARTEIRA</t>
        </is>
      </c>
      <c r="K2171" t="inlineStr">
        <is>
          <t>CONTRATO</t>
        </is>
      </c>
      <c r="L2171" t="n">
        <v>3251.83</v>
      </c>
      <c r="M2171" t="inlineStr">
        <is>
          <t>IBIRAPITANGA FASE 3</t>
        </is>
      </c>
      <c r="N2171" s="142">
        <f>DATE(YEAR(G2171),MONTH(G2171),1)</f>
        <v/>
      </c>
      <c r="O2171" s="132">
        <f>IF(G2171&gt;$K$3,"Futuro","Atraso")</f>
        <v/>
      </c>
      <c r="P2171">
        <f>12*(YEAR(G2171)-YEAR($K$3))+(MONTH(G2171)-MONTH($K$3))</f>
        <v/>
      </c>
      <c r="Q2171" s="366">
        <f>IF(M2171="IBIRAPITANGA FASE 3",IF(O2171="Atraso",L2171,L2171/(1+$I$2)^P2171),IF(O2171="Atraso",L2171,L2171/(1+$I$1)^P2171))</f>
        <v/>
      </c>
      <c r="R2171">
        <f>IF(O2171="Atraso",$K$3-G2171,0)</f>
        <v/>
      </c>
      <c r="S2171">
        <f>IF(R2171&lt;=15,"Até 15",IF(R2171&lt;=30,"Entre 15 e 30",IF(R2171&lt;=60,"Entre 30 e 60",IF(R2171&lt;=90,"Entre 60 e 90",IF(R2171&lt;=120,"Entre 90 e 120",IF(R2171&lt;=150,"Entre 120 e 150",IF(R2171&lt;=180,"Entre 150 e 180","Superior a 180")))))))</f>
        <v/>
      </c>
    </row>
    <row r="2172">
      <c r="A2172" t="inlineStr">
        <is>
          <t>Q010L01</t>
        </is>
      </c>
      <c r="B2172" t="inlineStr">
        <is>
          <t>VALDECI JOAO LIMA</t>
        </is>
      </c>
      <c r="C2172" t="n">
        <v>1</v>
      </c>
      <c r="D2172" t="inlineStr">
        <is>
          <t>IPCA</t>
        </is>
      </c>
      <c r="E2172" t="n">
        <v>0.009488792934583046</v>
      </c>
      <c r="F2172" t="inlineStr">
        <is>
          <t>MENSAL</t>
        </is>
      </c>
      <c r="G2172" t="n">
        <v>45741</v>
      </c>
      <c r="H2172" t="n">
        <v>45741</v>
      </c>
      <c r="I2172" t="n">
        <v>86</v>
      </c>
      <c r="J2172" t="inlineStr">
        <is>
          <t>CARTEIRA</t>
        </is>
      </c>
      <c r="K2172" t="inlineStr">
        <is>
          <t>CONTRATO</t>
        </is>
      </c>
      <c r="L2172" t="n">
        <v>3251.83</v>
      </c>
      <c r="M2172" t="inlineStr">
        <is>
          <t>IBIRAPITANGA FASE 3</t>
        </is>
      </c>
      <c r="N2172" s="142">
        <f>DATE(YEAR(G2172),MONTH(G2172),1)</f>
        <v/>
      </c>
      <c r="O2172" s="132">
        <f>IF(G2172&gt;$K$3,"Futuro","Atraso")</f>
        <v/>
      </c>
      <c r="P2172">
        <f>12*(YEAR(G2172)-YEAR($K$3))+(MONTH(G2172)-MONTH($K$3))</f>
        <v/>
      </c>
      <c r="Q2172" s="366">
        <f>IF(M2172="IBIRAPITANGA FASE 3",IF(O2172="Atraso",L2172,L2172/(1+$I$2)^P2172),IF(O2172="Atraso",L2172,L2172/(1+$I$1)^P2172))</f>
        <v/>
      </c>
      <c r="R2172">
        <f>IF(O2172="Atraso",$K$3-G2172,0)</f>
        <v/>
      </c>
      <c r="S2172">
        <f>IF(R2172&lt;=15,"Até 15",IF(R2172&lt;=30,"Entre 15 e 30",IF(R2172&lt;=60,"Entre 30 e 60",IF(R2172&lt;=90,"Entre 60 e 90",IF(R2172&lt;=120,"Entre 90 e 120",IF(R2172&lt;=150,"Entre 120 e 150",IF(R2172&lt;=180,"Entre 150 e 180","Superior a 180")))))))</f>
        <v/>
      </c>
    </row>
    <row r="2173">
      <c r="A2173" t="inlineStr">
        <is>
          <t>Q010L01</t>
        </is>
      </c>
      <c r="B2173" t="inlineStr">
        <is>
          <t>VALDECI JOAO LIMA</t>
        </is>
      </c>
      <c r="C2173" t="n">
        <v>1</v>
      </c>
      <c r="D2173" t="inlineStr">
        <is>
          <t>IPCA</t>
        </is>
      </c>
      <c r="E2173" t="n">
        <v>0.009488792934583046</v>
      </c>
      <c r="F2173" t="inlineStr">
        <is>
          <t>MENSAL</t>
        </is>
      </c>
      <c r="G2173" t="n">
        <v>45772</v>
      </c>
      <c r="H2173" t="n">
        <v>45772</v>
      </c>
      <c r="I2173" t="n">
        <v>87</v>
      </c>
      <c r="J2173" t="inlineStr">
        <is>
          <t>CARTEIRA</t>
        </is>
      </c>
      <c r="K2173" t="inlineStr">
        <is>
          <t>CONTRATO</t>
        </is>
      </c>
      <c r="L2173" t="n">
        <v>3251.83</v>
      </c>
      <c r="M2173" t="inlineStr">
        <is>
          <t>IBIRAPITANGA FASE 3</t>
        </is>
      </c>
      <c r="N2173" s="142">
        <f>DATE(YEAR(G2173),MONTH(G2173),1)</f>
        <v/>
      </c>
      <c r="O2173" s="132">
        <f>IF(G2173&gt;$K$3,"Futuro","Atraso")</f>
        <v/>
      </c>
      <c r="P2173">
        <f>12*(YEAR(G2173)-YEAR($K$3))+(MONTH(G2173)-MONTH($K$3))</f>
        <v/>
      </c>
      <c r="Q2173" s="366">
        <f>IF(M2173="IBIRAPITANGA FASE 3",IF(O2173="Atraso",L2173,L2173/(1+$I$2)^P2173),IF(O2173="Atraso",L2173,L2173/(1+$I$1)^P2173))</f>
        <v/>
      </c>
      <c r="R2173">
        <f>IF(O2173="Atraso",$K$3-G2173,0)</f>
        <v/>
      </c>
      <c r="S2173">
        <f>IF(R2173&lt;=15,"Até 15",IF(R2173&lt;=30,"Entre 15 e 30",IF(R2173&lt;=60,"Entre 30 e 60",IF(R2173&lt;=90,"Entre 60 e 90",IF(R2173&lt;=120,"Entre 90 e 120",IF(R2173&lt;=150,"Entre 120 e 150",IF(R2173&lt;=180,"Entre 150 e 180","Superior a 180")))))))</f>
        <v/>
      </c>
    </row>
    <row r="2174">
      <c r="A2174" t="inlineStr">
        <is>
          <t>Q010L01</t>
        </is>
      </c>
      <c r="B2174" t="inlineStr">
        <is>
          <t>VALDECI JOAO LIMA</t>
        </is>
      </c>
      <c r="C2174" t="n">
        <v>1</v>
      </c>
      <c r="D2174" t="inlineStr">
        <is>
          <t>IPCA</t>
        </is>
      </c>
      <c r="E2174" t="n">
        <v>0.009488792934583046</v>
      </c>
      <c r="F2174" t="inlineStr">
        <is>
          <t>MENSAL</t>
        </is>
      </c>
      <c r="G2174" t="n">
        <v>45802</v>
      </c>
      <c r="H2174" t="n">
        <v>45802</v>
      </c>
      <c r="I2174" t="n">
        <v>88</v>
      </c>
      <c r="J2174" t="inlineStr">
        <is>
          <t>CARTEIRA</t>
        </is>
      </c>
      <c r="K2174" t="inlineStr">
        <is>
          <t>CONTRATO</t>
        </is>
      </c>
      <c r="L2174" t="n">
        <v>3251.83</v>
      </c>
      <c r="M2174" t="inlineStr">
        <is>
          <t>IBIRAPITANGA FASE 3</t>
        </is>
      </c>
      <c r="N2174" s="142">
        <f>DATE(YEAR(G2174),MONTH(G2174),1)</f>
        <v/>
      </c>
      <c r="O2174" s="132">
        <f>IF(G2174&gt;$K$3,"Futuro","Atraso")</f>
        <v/>
      </c>
      <c r="P2174">
        <f>12*(YEAR(G2174)-YEAR($K$3))+(MONTH(G2174)-MONTH($K$3))</f>
        <v/>
      </c>
      <c r="Q2174" s="366">
        <f>IF(M2174="IBIRAPITANGA FASE 3",IF(O2174="Atraso",L2174,L2174/(1+$I$2)^P2174),IF(O2174="Atraso",L2174,L2174/(1+$I$1)^P2174))</f>
        <v/>
      </c>
      <c r="R2174">
        <f>IF(O2174="Atraso",$K$3-G2174,0)</f>
        <v/>
      </c>
      <c r="S2174">
        <f>IF(R2174&lt;=15,"Até 15",IF(R2174&lt;=30,"Entre 15 e 30",IF(R2174&lt;=60,"Entre 30 e 60",IF(R2174&lt;=90,"Entre 60 e 90",IF(R2174&lt;=120,"Entre 90 e 120",IF(R2174&lt;=150,"Entre 120 e 150",IF(R2174&lt;=180,"Entre 150 e 180","Superior a 180")))))))</f>
        <v/>
      </c>
    </row>
    <row r="2175">
      <c r="A2175" t="inlineStr">
        <is>
          <t>Q010L01</t>
        </is>
      </c>
      <c r="B2175" t="inlineStr">
        <is>
          <t>VALDECI JOAO LIMA</t>
        </is>
      </c>
      <c r="C2175" t="n">
        <v>1</v>
      </c>
      <c r="D2175" t="inlineStr">
        <is>
          <t>IPCA</t>
        </is>
      </c>
      <c r="E2175" t="n">
        <v>0.009488792934583046</v>
      </c>
      <c r="F2175" t="inlineStr">
        <is>
          <t>MENSAL</t>
        </is>
      </c>
      <c r="G2175" t="n">
        <v>45833</v>
      </c>
      <c r="H2175" t="n">
        <v>45833</v>
      </c>
      <c r="I2175" t="n">
        <v>89</v>
      </c>
      <c r="J2175" t="inlineStr">
        <is>
          <t>CARTEIRA</t>
        </is>
      </c>
      <c r="K2175" t="inlineStr">
        <is>
          <t>CONTRATO</t>
        </is>
      </c>
      <c r="L2175" t="n">
        <v>3251.83</v>
      </c>
      <c r="M2175" t="inlineStr">
        <is>
          <t>IBIRAPITANGA FASE 3</t>
        </is>
      </c>
      <c r="N2175" s="142">
        <f>DATE(YEAR(G2175),MONTH(G2175),1)</f>
        <v/>
      </c>
      <c r="O2175" s="132">
        <f>IF(G2175&gt;$K$3,"Futuro","Atraso")</f>
        <v/>
      </c>
      <c r="P2175">
        <f>12*(YEAR(G2175)-YEAR($K$3))+(MONTH(G2175)-MONTH($K$3))</f>
        <v/>
      </c>
      <c r="Q2175" s="366">
        <f>IF(M2175="IBIRAPITANGA FASE 3",IF(O2175="Atraso",L2175,L2175/(1+$I$2)^P2175),IF(O2175="Atraso",L2175,L2175/(1+$I$1)^P2175))</f>
        <v/>
      </c>
      <c r="R2175">
        <f>IF(O2175="Atraso",$K$3-G2175,0)</f>
        <v/>
      </c>
      <c r="S2175">
        <f>IF(R2175&lt;=15,"Até 15",IF(R2175&lt;=30,"Entre 15 e 30",IF(R2175&lt;=60,"Entre 30 e 60",IF(R2175&lt;=90,"Entre 60 e 90",IF(R2175&lt;=120,"Entre 90 e 120",IF(R2175&lt;=150,"Entre 120 e 150",IF(R2175&lt;=180,"Entre 150 e 180","Superior a 180")))))))</f>
        <v/>
      </c>
    </row>
    <row r="2176">
      <c r="A2176" t="inlineStr">
        <is>
          <t>Q010L01</t>
        </is>
      </c>
      <c r="B2176" t="inlineStr">
        <is>
          <t>VALDECI JOAO LIMA</t>
        </is>
      </c>
      <c r="C2176" t="n">
        <v>1</v>
      </c>
      <c r="D2176" t="inlineStr">
        <is>
          <t>IPCA</t>
        </is>
      </c>
      <c r="E2176" t="n">
        <v>0.009488792934583046</v>
      </c>
      <c r="F2176" t="inlineStr">
        <is>
          <t>MENSAL</t>
        </is>
      </c>
      <c r="G2176" t="n">
        <v>45863</v>
      </c>
      <c r="H2176" t="n">
        <v>45863</v>
      </c>
      <c r="I2176" t="n">
        <v>90</v>
      </c>
      <c r="J2176" t="inlineStr">
        <is>
          <t>CARTEIRA</t>
        </is>
      </c>
      <c r="K2176" t="inlineStr">
        <is>
          <t>CONTRATO</t>
        </is>
      </c>
      <c r="L2176" t="n">
        <v>3251.83</v>
      </c>
      <c r="M2176" t="inlineStr">
        <is>
          <t>IBIRAPITANGA FASE 3</t>
        </is>
      </c>
      <c r="N2176" s="142">
        <f>DATE(YEAR(G2176),MONTH(G2176),1)</f>
        <v/>
      </c>
      <c r="O2176" s="132">
        <f>IF(G2176&gt;$K$3,"Futuro","Atraso")</f>
        <v/>
      </c>
      <c r="P2176">
        <f>12*(YEAR(G2176)-YEAR($K$3))+(MONTH(G2176)-MONTH($K$3))</f>
        <v/>
      </c>
      <c r="Q2176" s="366">
        <f>IF(M2176="IBIRAPITANGA FASE 3",IF(O2176="Atraso",L2176,L2176/(1+$I$2)^P2176),IF(O2176="Atraso",L2176,L2176/(1+$I$1)^P2176))</f>
        <v/>
      </c>
      <c r="R2176">
        <f>IF(O2176="Atraso",$K$3-G2176,0)</f>
        <v/>
      </c>
      <c r="S2176">
        <f>IF(R2176&lt;=15,"Até 15",IF(R2176&lt;=30,"Entre 15 e 30",IF(R2176&lt;=60,"Entre 30 e 60",IF(R2176&lt;=90,"Entre 60 e 90",IF(R2176&lt;=120,"Entre 90 e 120",IF(R2176&lt;=150,"Entre 120 e 150",IF(R2176&lt;=180,"Entre 150 e 180","Superior a 180")))))))</f>
        <v/>
      </c>
    </row>
    <row r="2177">
      <c r="A2177" t="inlineStr">
        <is>
          <t>Q010L01</t>
        </is>
      </c>
      <c r="B2177" t="inlineStr">
        <is>
          <t>VALDECI JOAO LIMA</t>
        </is>
      </c>
      <c r="C2177" t="n">
        <v>1</v>
      </c>
      <c r="D2177" t="inlineStr">
        <is>
          <t>IPCA</t>
        </is>
      </c>
      <c r="E2177" t="n">
        <v>0.009488792934583046</v>
      </c>
      <c r="F2177" t="inlineStr">
        <is>
          <t>MENSAL</t>
        </is>
      </c>
      <c r="G2177" t="n">
        <v>45894</v>
      </c>
      <c r="H2177" t="n">
        <v>45894</v>
      </c>
      <c r="I2177" t="n">
        <v>91</v>
      </c>
      <c r="J2177" t="inlineStr">
        <is>
          <t>CARTEIRA</t>
        </is>
      </c>
      <c r="K2177" t="inlineStr">
        <is>
          <t>CONTRATO</t>
        </is>
      </c>
      <c r="L2177" t="n">
        <v>3251.83</v>
      </c>
      <c r="M2177" t="inlineStr">
        <is>
          <t>IBIRAPITANGA FASE 3</t>
        </is>
      </c>
      <c r="N2177" s="142">
        <f>DATE(YEAR(G2177),MONTH(G2177),1)</f>
        <v/>
      </c>
      <c r="O2177" s="132">
        <f>IF(G2177&gt;$K$3,"Futuro","Atraso")</f>
        <v/>
      </c>
      <c r="P2177">
        <f>12*(YEAR(G2177)-YEAR($K$3))+(MONTH(G2177)-MONTH($K$3))</f>
        <v/>
      </c>
      <c r="Q2177" s="366">
        <f>IF(M2177="IBIRAPITANGA FASE 3",IF(O2177="Atraso",L2177,L2177/(1+$I$2)^P2177),IF(O2177="Atraso",L2177,L2177/(1+$I$1)^P2177))</f>
        <v/>
      </c>
      <c r="R2177">
        <f>IF(O2177="Atraso",$K$3-G2177,0)</f>
        <v/>
      </c>
      <c r="S2177">
        <f>IF(R2177&lt;=15,"Até 15",IF(R2177&lt;=30,"Entre 15 e 30",IF(R2177&lt;=60,"Entre 30 e 60",IF(R2177&lt;=90,"Entre 60 e 90",IF(R2177&lt;=120,"Entre 90 e 120",IF(R2177&lt;=150,"Entre 120 e 150",IF(R2177&lt;=180,"Entre 150 e 180","Superior a 180")))))))</f>
        <v/>
      </c>
    </row>
    <row r="2178">
      <c r="A2178" t="inlineStr">
        <is>
          <t>Q010L01</t>
        </is>
      </c>
      <c r="B2178" t="inlineStr">
        <is>
          <t>VALDECI JOAO LIMA</t>
        </is>
      </c>
      <c r="C2178" t="n">
        <v>1</v>
      </c>
      <c r="D2178" t="inlineStr">
        <is>
          <t>IPCA</t>
        </is>
      </c>
      <c r="E2178" t="n">
        <v>0.009488792934583046</v>
      </c>
      <c r="F2178" t="inlineStr">
        <is>
          <t>MENSAL</t>
        </is>
      </c>
      <c r="G2178" t="n">
        <v>45925</v>
      </c>
      <c r="H2178" t="n">
        <v>45925</v>
      </c>
      <c r="I2178" t="n">
        <v>92</v>
      </c>
      <c r="J2178" t="inlineStr">
        <is>
          <t>CARTEIRA</t>
        </is>
      </c>
      <c r="K2178" t="inlineStr">
        <is>
          <t>CONTRATO</t>
        </is>
      </c>
      <c r="L2178" t="n">
        <v>3251.83</v>
      </c>
      <c r="M2178" t="inlineStr">
        <is>
          <t>IBIRAPITANGA FASE 3</t>
        </is>
      </c>
      <c r="N2178" s="142">
        <f>DATE(YEAR(G2178),MONTH(G2178),1)</f>
        <v/>
      </c>
      <c r="O2178" s="132">
        <f>IF(G2178&gt;$K$3,"Futuro","Atraso")</f>
        <v/>
      </c>
      <c r="P2178">
        <f>12*(YEAR(G2178)-YEAR($K$3))+(MONTH(G2178)-MONTH($K$3))</f>
        <v/>
      </c>
      <c r="Q2178" s="366">
        <f>IF(M2178="IBIRAPITANGA FASE 3",IF(O2178="Atraso",L2178,L2178/(1+$I$2)^P2178),IF(O2178="Atraso",L2178,L2178/(1+$I$1)^P2178))</f>
        <v/>
      </c>
      <c r="R2178">
        <f>IF(O2178="Atraso",$K$3-G2178,0)</f>
        <v/>
      </c>
      <c r="S2178">
        <f>IF(R2178&lt;=15,"Até 15",IF(R2178&lt;=30,"Entre 15 e 30",IF(R2178&lt;=60,"Entre 30 e 60",IF(R2178&lt;=90,"Entre 60 e 90",IF(R2178&lt;=120,"Entre 90 e 120",IF(R2178&lt;=150,"Entre 120 e 150",IF(R2178&lt;=180,"Entre 150 e 180","Superior a 180")))))))</f>
        <v/>
      </c>
    </row>
    <row r="2179">
      <c r="A2179" t="inlineStr">
        <is>
          <t>Q010L01</t>
        </is>
      </c>
      <c r="B2179" t="inlineStr">
        <is>
          <t>VALDECI JOAO LIMA</t>
        </is>
      </c>
      <c r="C2179" t="n">
        <v>1</v>
      </c>
      <c r="D2179" t="inlineStr">
        <is>
          <t>IPCA</t>
        </is>
      </c>
      <c r="E2179" t="n">
        <v>0.009488792934583046</v>
      </c>
      <c r="F2179" t="inlineStr">
        <is>
          <t>MENSAL</t>
        </is>
      </c>
      <c r="G2179" t="n">
        <v>45955</v>
      </c>
      <c r="H2179" t="n">
        <v>45955</v>
      </c>
      <c r="I2179" t="n">
        <v>93</v>
      </c>
      <c r="J2179" t="inlineStr">
        <is>
          <t>CARTEIRA</t>
        </is>
      </c>
      <c r="K2179" t="inlineStr">
        <is>
          <t>CONTRATO</t>
        </is>
      </c>
      <c r="L2179" t="n">
        <v>3251.83</v>
      </c>
      <c r="M2179" t="inlineStr">
        <is>
          <t>IBIRAPITANGA FASE 3</t>
        </is>
      </c>
      <c r="N2179" s="142">
        <f>DATE(YEAR(G2179),MONTH(G2179),1)</f>
        <v/>
      </c>
      <c r="O2179" s="132">
        <f>IF(G2179&gt;$K$3,"Futuro","Atraso")</f>
        <v/>
      </c>
      <c r="P2179">
        <f>12*(YEAR(G2179)-YEAR($K$3))+(MONTH(G2179)-MONTH($K$3))</f>
        <v/>
      </c>
      <c r="Q2179" s="366">
        <f>IF(M2179="IBIRAPITANGA FASE 3",IF(O2179="Atraso",L2179,L2179/(1+$I$2)^P2179),IF(O2179="Atraso",L2179,L2179/(1+$I$1)^P2179))</f>
        <v/>
      </c>
      <c r="R2179">
        <f>IF(O2179="Atraso",$K$3-G2179,0)</f>
        <v/>
      </c>
      <c r="S2179">
        <f>IF(R2179&lt;=15,"Até 15",IF(R2179&lt;=30,"Entre 15 e 30",IF(R2179&lt;=60,"Entre 30 e 60",IF(R2179&lt;=90,"Entre 60 e 90",IF(R2179&lt;=120,"Entre 90 e 120",IF(R2179&lt;=150,"Entre 120 e 150",IF(R2179&lt;=180,"Entre 150 e 180","Superior a 180")))))))</f>
        <v/>
      </c>
    </row>
    <row r="2180">
      <c r="A2180" t="inlineStr">
        <is>
          <t>Q010L01</t>
        </is>
      </c>
      <c r="B2180" t="inlineStr">
        <is>
          <t>VALDECI JOAO LIMA</t>
        </is>
      </c>
      <c r="C2180" t="n">
        <v>1</v>
      </c>
      <c r="D2180" t="inlineStr">
        <is>
          <t>IPCA</t>
        </is>
      </c>
      <c r="E2180" t="n">
        <v>0.009488792934583046</v>
      </c>
      <c r="F2180" t="inlineStr">
        <is>
          <t>MENSAL</t>
        </is>
      </c>
      <c r="G2180" t="n">
        <v>45986</v>
      </c>
      <c r="H2180" t="n">
        <v>45986</v>
      </c>
      <c r="I2180" t="n">
        <v>94</v>
      </c>
      <c r="J2180" t="inlineStr">
        <is>
          <t>CARTEIRA</t>
        </is>
      </c>
      <c r="K2180" t="inlineStr">
        <is>
          <t>CONTRATO</t>
        </is>
      </c>
      <c r="L2180" t="n">
        <v>3251.83</v>
      </c>
      <c r="M2180" t="inlineStr">
        <is>
          <t>IBIRAPITANGA FASE 3</t>
        </is>
      </c>
      <c r="N2180" s="142">
        <f>DATE(YEAR(G2180),MONTH(G2180),1)</f>
        <v/>
      </c>
      <c r="O2180" s="132">
        <f>IF(G2180&gt;$K$3,"Futuro","Atraso")</f>
        <v/>
      </c>
      <c r="P2180">
        <f>12*(YEAR(G2180)-YEAR($K$3))+(MONTH(G2180)-MONTH($K$3))</f>
        <v/>
      </c>
      <c r="Q2180" s="366">
        <f>IF(M2180="IBIRAPITANGA FASE 3",IF(O2180="Atraso",L2180,L2180/(1+$I$2)^P2180),IF(O2180="Atraso",L2180,L2180/(1+$I$1)^P2180))</f>
        <v/>
      </c>
      <c r="R2180">
        <f>IF(O2180="Atraso",$K$3-G2180,0)</f>
        <v/>
      </c>
      <c r="S2180">
        <f>IF(R2180&lt;=15,"Até 15",IF(R2180&lt;=30,"Entre 15 e 30",IF(R2180&lt;=60,"Entre 30 e 60",IF(R2180&lt;=90,"Entre 60 e 90",IF(R2180&lt;=120,"Entre 90 e 120",IF(R2180&lt;=150,"Entre 120 e 150",IF(R2180&lt;=180,"Entre 150 e 180","Superior a 180")))))))</f>
        <v/>
      </c>
    </row>
    <row r="2181">
      <c r="A2181" t="inlineStr">
        <is>
          <t>Q010L01</t>
        </is>
      </c>
      <c r="B2181" t="inlineStr">
        <is>
          <t>VALDECI JOAO LIMA</t>
        </is>
      </c>
      <c r="C2181" t="n">
        <v>1</v>
      </c>
      <c r="D2181" t="inlineStr">
        <is>
          <t>IPCA</t>
        </is>
      </c>
      <c r="E2181" t="n">
        <v>0.009488792934583046</v>
      </c>
      <c r="F2181" t="inlineStr">
        <is>
          <t>MENSAL</t>
        </is>
      </c>
      <c r="G2181" t="n">
        <v>46016</v>
      </c>
      <c r="H2181" t="n">
        <v>46016</v>
      </c>
      <c r="I2181" t="n">
        <v>95</v>
      </c>
      <c r="J2181" t="inlineStr">
        <is>
          <t>CARTEIRA</t>
        </is>
      </c>
      <c r="K2181" t="inlineStr">
        <is>
          <t>CONTRATO</t>
        </is>
      </c>
      <c r="L2181" t="n">
        <v>3251.83</v>
      </c>
      <c r="M2181" t="inlineStr">
        <is>
          <t>IBIRAPITANGA FASE 3</t>
        </is>
      </c>
      <c r="N2181" s="142">
        <f>DATE(YEAR(G2181),MONTH(G2181),1)</f>
        <v/>
      </c>
      <c r="O2181" s="132">
        <f>IF(G2181&gt;$K$3,"Futuro","Atraso")</f>
        <v/>
      </c>
      <c r="P2181">
        <f>12*(YEAR(G2181)-YEAR($K$3))+(MONTH(G2181)-MONTH($K$3))</f>
        <v/>
      </c>
      <c r="Q2181" s="366">
        <f>IF(M2181="IBIRAPITANGA FASE 3",IF(O2181="Atraso",L2181,L2181/(1+$I$2)^P2181),IF(O2181="Atraso",L2181,L2181/(1+$I$1)^P2181))</f>
        <v/>
      </c>
      <c r="R2181">
        <f>IF(O2181="Atraso",$K$3-G2181,0)</f>
        <v/>
      </c>
      <c r="S2181">
        <f>IF(R2181&lt;=15,"Até 15",IF(R2181&lt;=30,"Entre 15 e 30",IF(R2181&lt;=60,"Entre 30 e 60",IF(R2181&lt;=90,"Entre 60 e 90",IF(R2181&lt;=120,"Entre 90 e 120",IF(R2181&lt;=150,"Entre 120 e 150",IF(R2181&lt;=180,"Entre 150 e 180","Superior a 180")))))))</f>
        <v/>
      </c>
    </row>
    <row r="2182">
      <c r="A2182" t="inlineStr">
        <is>
          <t>Q010L01</t>
        </is>
      </c>
      <c r="B2182" t="inlineStr">
        <is>
          <t>VALDECI JOAO LIMA</t>
        </is>
      </c>
      <c r="C2182" t="n">
        <v>1</v>
      </c>
      <c r="D2182" t="inlineStr">
        <is>
          <t>IPCA</t>
        </is>
      </c>
      <c r="E2182" t="n">
        <v>0.009488792934583046</v>
      </c>
      <c r="F2182" t="inlineStr">
        <is>
          <t>MENSAL</t>
        </is>
      </c>
      <c r="G2182" t="n">
        <v>46047</v>
      </c>
      <c r="H2182" t="n">
        <v>46047</v>
      </c>
      <c r="I2182" t="n">
        <v>96</v>
      </c>
      <c r="J2182" t="inlineStr">
        <is>
          <t>CARTEIRA</t>
        </is>
      </c>
      <c r="K2182" t="inlineStr">
        <is>
          <t>CONTRATO</t>
        </is>
      </c>
      <c r="L2182" t="n">
        <v>3251.83</v>
      </c>
      <c r="M2182" t="inlineStr">
        <is>
          <t>IBIRAPITANGA FASE 3</t>
        </is>
      </c>
      <c r="N2182" s="142">
        <f>DATE(YEAR(G2182),MONTH(G2182),1)</f>
        <v/>
      </c>
      <c r="O2182" s="132">
        <f>IF(G2182&gt;$K$3,"Futuro","Atraso")</f>
        <v/>
      </c>
      <c r="P2182">
        <f>12*(YEAR(G2182)-YEAR($K$3))+(MONTH(G2182)-MONTH($K$3))</f>
        <v/>
      </c>
      <c r="Q2182" s="366">
        <f>IF(M2182="IBIRAPITANGA FASE 3",IF(O2182="Atraso",L2182,L2182/(1+$I$2)^P2182),IF(O2182="Atraso",L2182,L2182/(1+$I$1)^P2182))</f>
        <v/>
      </c>
      <c r="R2182">
        <f>IF(O2182="Atraso",$K$3-G2182,0)</f>
        <v/>
      </c>
      <c r="S2182">
        <f>IF(R2182&lt;=15,"Até 15",IF(R2182&lt;=30,"Entre 15 e 30",IF(R2182&lt;=60,"Entre 30 e 60",IF(R2182&lt;=90,"Entre 60 e 90",IF(R2182&lt;=120,"Entre 90 e 120",IF(R2182&lt;=150,"Entre 120 e 150",IF(R2182&lt;=180,"Entre 150 e 180","Superior a 180")))))))</f>
        <v/>
      </c>
    </row>
    <row r="2183">
      <c r="A2183" t="inlineStr">
        <is>
          <t>Q010L02</t>
        </is>
      </c>
      <c r="B2183" t="inlineStr">
        <is>
          <t>ANTONIO FRANCISCO PEREIRA</t>
        </is>
      </c>
      <c r="C2183" t="n">
        <v>1</v>
      </c>
      <c r="D2183" t="inlineStr">
        <is>
          <t>IPCA</t>
        </is>
      </c>
      <c r="E2183" t="n">
        <v>0.009488792934583046</v>
      </c>
      <c r="F2183" t="inlineStr">
        <is>
          <t>MENSAL</t>
        </is>
      </c>
      <c r="G2183" t="n">
        <v>45240</v>
      </c>
      <c r="H2183" t="n">
        <v>45240</v>
      </c>
      <c r="I2183" t="n">
        <v>53</v>
      </c>
      <c r="J2183" t="inlineStr">
        <is>
          <t>CARTEIRA</t>
        </is>
      </c>
      <c r="K2183" t="inlineStr">
        <is>
          <t>CONTRATO</t>
        </is>
      </c>
      <c r="L2183" t="n">
        <v>1904.56</v>
      </c>
      <c r="M2183" t="inlineStr">
        <is>
          <t>IBIRAPITANGA FASE 3</t>
        </is>
      </c>
      <c r="N2183" s="142">
        <f>DATE(YEAR(G2183),MONTH(G2183),1)</f>
        <v/>
      </c>
      <c r="O2183" s="132">
        <f>IF(G2183&gt;$K$3,"Futuro","Atraso")</f>
        <v/>
      </c>
      <c r="P2183">
        <f>12*(YEAR(G2183)-YEAR($K$3))+(MONTH(G2183)-MONTH($K$3))</f>
        <v/>
      </c>
      <c r="Q2183" s="366">
        <f>IF(M2183="IBIRAPITANGA FASE 3",IF(O2183="Atraso",L2183,L2183/(1+$I$2)^P2183),IF(O2183="Atraso",L2183,L2183/(1+$I$1)^P2183))</f>
        <v/>
      </c>
      <c r="R2183">
        <f>IF(O2183="Atraso",$K$3-G2183,0)</f>
        <v/>
      </c>
      <c r="S2183">
        <f>IF(R2183&lt;=15,"Até 15",IF(R2183&lt;=30,"Entre 15 e 30",IF(R2183&lt;=60,"Entre 30 e 60",IF(R2183&lt;=90,"Entre 60 e 90",IF(R2183&lt;=120,"Entre 90 e 120",IF(R2183&lt;=150,"Entre 120 e 150",IF(R2183&lt;=180,"Entre 150 e 180","Superior a 180")))))))</f>
        <v/>
      </c>
    </row>
    <row r="2184">
      <c r="A2184" t="inlineStr">
        <is>
          <t>Q010L02</t>
        </is>
      </c>
      <c r="B2184" t="inlineStr">
        <is>
          <t>ANTONIO FRANCISCO PEREIRA</t>
        </is>
      </c>
      <c r="C2184" t="n">
        <v>1</v>
      </c>
      <c r="D2184" t="inlineStr">
        <is>
          <t>IPCA</t>
        </is>
      </c>
      <c r="E2184" t="n">
        <v>0.009488792934583046</v>
      </c>
      <c r="F2184" t="inlineStr">
        <is>
          <t>MENSAL</t>
        </is>
      </c>
      <c r="G2184" t="n">
        <v>45270</v>
      </c>
      <c r="H2184" t="n">
        <v>45270</v>
      </c>
      <c r="I2184" t="n">
        <v>54</v>
      </c>
      <c r="J2184" t="inlineStr">
        <is>
          <t>CARTEIRA</t>
        </is>
      </c>
      <c r="K2184" t="inlineStr">
        <is>
          <t>CONTRATO</t>
        </is>
      </c>
      <c r="L2184" t="n">
        <v>1904.56</v>
      </c>
      <c r="M2184" t="inlineStr">
        <is>
          <t>IBIRAPITANGA FASE 3</t>
        </is>
      </c>
      <c r="N2184" s="142">
        <f>DATE(YEAR(G2184),MONTH(G2184),1)</f>
        <v/>
      </c>
      <c r="O2184" s="132">
        <f>IF(G2184&gt;$K$3,"Futuro","Atraso")</f>
        <v/>
      </c>
      <c r="P2184">
        <f>12*(YEAR(G2184)-YEAR($K$3))+(MONTH(G2184)-MONTH($K$3))</f>
        <v/>
      </c>
      <c r="Q2184" s="366">
        <f>IF(M2184="IBIRAPITANGA FASE 3",IF(O2184="Atraso",L2184,L2184/(1+$I$2)^P2184),IF(O2184="Atraso",L2184,L2184/(1+$I$1)^P2184))</f>
        <v/>
      </c>
      <c r="R2184">
        <f>IF(O2184="Atraso",$K$3-G2184,0)</f>
        <v/>
      </c>
      <c r="S2184">
        <f>IF(R2184&lt;=15,"Até 15",IF(R2184&lt;=30,"Entre 15 e 30",IF(R2184&lt;=60,"Entre 30 e 60",IF(R2184&lt;=90,"Entre 60 e 90",IF(R2184&lt;=120,"Entre 90 e 120",IF(R2184&lt;=150,"Entre 120 e 150",IF(R2184&lt;=180,"Entre 150 e 180","Superior a 180")))))))</f>
        <v/>
      </c>
    </row>
    <row r="2185">
      <c r="A2185" t="inlineStr">
        <is>
          <t>Q010L02</t>
        </is>
      </c>
      <c r="B2185" t="inlineStr">
        <is>
          <t>ANTONIO FRANCISCO PEREIRA</t>
        </is>
      </c>
      <c r="C2185" t="n">
        <v>1</v>
      </c>
      <c r="D2185" t="inlineStr">
        <is>
          <t>IPCA</t>
        </is>
      </c>
      <c r="E2185" t="n">
        <v>0.009488792934583046</v>
      </c>
      <c r="F2185" t="inlineStr">
        <is>
          <t>MENSAL</t>
        </is>
      </c>
      <c r="G2185" t="n">
        <v>45301</v>
      </c>
      <c r="H2185" t="n">
        <v>45301</v>
      </c>
      <c r="I2185" t="n">
        <v>55</v>
      </c>
      <c r="J2185" t="inlineStr">
        <is>
          <t>CARTEIRA</t>
        </is>
      </c>
      <c r="K2185" t="inlineStr">
        <is>
          <t>CONTRATO</t>
        </is>
      </c>
      <c r="L2185" t="n">
        <v>1904.56</v>
      </c>
      <c r="M2185" t="inlineStr">
        <is>
          <t>IBIRAPITANGA FASE 3</t>
        </is>
      </c>
      <c r="N2185" s="142">
        <f>DATE(YEAR(G2185),MONTH(G2185),1)</f>
        <v/>
      </c>
      <c r="O2185" s="132">
        <f>IF(G2185&gt;$K$3,"Futuro","Atraso")</f>
        <v/>
      </c>
      <c r="P2185">
        <f>12*(YEAR(G2185)-YEAR($K$3))+(MONTH(G2185)-MONTH($K$3))</f>
        <v/>
      </c>
      <c r="Q2185" s="366">
        <f>IF(M2185="IBIRAPITANGA FASE 3",IF(O2185="Atraso",L2185,L2185/(1+$I$2)^P2185),IF(O2185="Atraso",L2185,L2185/(1+$I$1)^P2185))</f>
        <v/>
      </c>
      <c r="R2185">
        <f>IF(O2185="Atraso",$K$3-G2185,0)</f>
        <v/>
      </c>
      <c r="S2185">
        <f>IF(R2185&lt;=15,"Até 15",IF(R2185&lt;=30,"Entre 15 e 30",IF(R2185&lt;=60,"Entre 30 e 60",IF(R2185&lt;=90,"Entre 60 e 90",IF(R2185&lt;=120,"Entre 90 e 120",IF(R2185&lt;=150,"Entre 120 e 150",IF(R2185&lt;=180,"Entre 150 e 180","Superior a 180")))))))</f>
        <v/>
      </c>
    </row>
    <row r="2186">
      <c r="A2186" t="inlineStr">
        <is>
          <t>Q010L02</t>
        </is>
      </c>
      <c r="B2186" t="inlineStr">
        <is>
          <t>ANTONIO FRANCISCO PEREIRA</t>
        </is>
      </c>
      <c r="C2186" t="n">
        <v>1</v>
      </c>
      <c r="D2186" t="inlineStr">
        <is>
          <t>IPCA</t>
        </is>
      </c>
      <c r="E2186" t="n">
        <v>0.009488792934583046</v>
      </c>
      <c r="F2186" t="inlineStr">
        <is>
          <t>MENSAL</t>
        </is>
      </c>
      <c r="G2186" t="n">
        <v>45332</v>
      </c>
      <c r="H2186" t="n">
        <v>45332</v>
      </c>
      <c r="I2186" t="n">
        <v>56</v>
      </c>
      <c r="J2186" t="inlineStr">
        <is>
          <t>CARTEIRA</t>
        </is>
      </c>
      <c r="K2186" t="inlineStr">
        <is>
          <t>CONTRATO</t>
        </is>
      </c>
      <c r="L2186" t="n">
        <v>1904.56</v>
      </c>
      <c r="M2186" t="inlineStr">
        <is>
          <t>IBIRAPITANGA FASE 3</t>
        </is>
      </c>
      <c r="N2186" s="142">
        <f>DATE(YEAR(G2186),MONTH(G2186),1)</f>
        <v/>
      </c>
      <c r="O2186" s="132">
        <f>IF(G2186&gt;$K$3,"Futuro","Atraso")</f>
        <v/>
      </c>
      <c r="P2186">
        <f>12*(YEAR(G2186)-YEAR($K$3))+(MONTH(G2186)-MONTH($K$3))</f>
        <v/>
      </c>
      <c r="Q2186" s="366">
        <f>IF(M2186="IBIRAPITANGA FASE 3",IF(O2186="Atraso",L2186,L2186/(1+$I$2)^P2186),IF(O2186="Atraso",L2186,L2186/(1+$I$1)^P2186))</f>
        <v/>
      </c>
      <c r="R2186">
        <f>IF(O2186="Atraso",$K$3-G2186,0)</f>
        <v/>
      </c>
      <c r="S2186">
        <f>IF(R2186&lt;=15,"Até 15",IF(R2186&lt;=30,"Entre 15 e 30",IF(R2186&lt;=60,"Entre 30 e 60",IF(R2186&lt;=90,"Entre 60 e 90",IF(R2186&lt;=120,"Entre 90 e 120",IF(R2186&lt;=150,"Entre 120 e 150",IF(R2186&lt;=180,"Entre 150 e 180","Superior a 180")))))))</f>
        <v/>
      </c>
    </row>
    <row r="2187">
      <c r="A2187" t="inlineStr">
        <is>
          <t>Q010L02</t>
        </is>
      </c>
      <c r="B2187" t="inlineStr">
        <is>
          <t>ANTONIO FRANCISCO PEREIRA</t>
        </is>
      </c>
      <c r="C2187" t="n">
        <v>1</v>
      </c>
      <c r="D2187" t="inlineStr">
        <is>
          <t>IPCA</t>
        </is>
      </c>
      <c r="E2187" t="n">
        <v>0.009488792934583046</v>
      </c>
      <c r="F2187" t="inlineStr">
        <is>
          <t>MENSAL</t>
        </is>
      </c>
      <c r="G2187" t="n">
        <v>45361</v>
      </c>
      <c r="H2187" t="n">
        <v>45361</v>
      </c>
      <c r="I2187" t="n">
        <v>57</v>
      </c>
      <c r="J2187" t="inlineStr">
        <is>
          <t>CARTEIRA</t>
        </is>
      </c>
      <c r="K2187" t="inlineStr">
        <is>
          <t>CONTRATO</t>
        </is>
      </c>
      <c r="L2187" t="n">
        <v>1904.56</v>
      </c>
      <c r="M2187" t="inlineStr">
        <is>
          <t>IBIRAPITANGA FASE 3</t>
        </is>
      </c>
      <c r="N2187" s="142">
        <f>DATE(YEAR(G2187),MONTH(G2187),1)</f>
        <v/>
      </c>
      <c r="O2187" s="132">
        <f>IF(G2187&gt;$K$3,"Futuro","Atraso")</f>
        <v/>
      </c>
      <c r="P2187">
        <f>12*(YEAR(G2187)-YEAR($K$3))+(MONTH(G2187)-MONTH($K$3))</f>
        <v/>
      </c>
      <c r="Q2187" s="366">
        <f>IF(M2187="IBIRAPITANGA FASE 3",IF(O2187="Atraso",L2187,L2187/(1+$I$2)^P2187),IF(O2187="Atraso",L2187,L2187/(1+$I$1)^P2187))</f>
        <v/>
      </c>
      <c r="R2187">
        <f>IF(O2187="Atraso",$K$3-G2187,0)</f>
        <v/>
      </c>
      <c r="S2187">
        <f>IF(R2187&lt;=15,"Até 15",IF(R2187&lt;=30,"Entre 15 e 30",IF(R2187&lt;=60,"Entre 30 e 60",IF(R2187&lt;=90,"Entre 60 e 90",IF(R2187&lt;=120,"Entre 90 e 120",IF(R2187&lt;=150,"Entre 120 e 150",IF(R2187&lt;=180,"Entre 150 e 180","Superior a 180")))))))</f>
        <v/>
      </c>
    </row>
    <row r="2188">
      <c r="A2188" t="inlineStr">
        <is>
          <t>Q010L02</t>
        </is>
      </c>
      <c r="B2188" t="inlineStr">
        <is>
          <t>ANTONIO FRANCISCO PEREIRA</t>
        </is>
      </c>
      <c r="C2188" t="n">
        <v>1</v>
      </c>
      <c r="D2188" t="inlineStr">
        <is>
          <t>IPCA</t>
        </is>
      </c>
      <c r="E2188" t="n">
        <v>0.009488792934583046</v>
      </c>
      <c r="F2188" t="inlineStr">
        <is>
          <t>MENSAL</t>
        </is>
      </c>
      <c r="G2188" t="n">
        <v>45392</v>
      </c>
      <c r="H2188" t="n">
        <v>45392</v>
      </c>
      <c r="I2188" t="n">
        <v>58</v>
      </c>
      <c r="J2188" t="inlineStr">
        <is>
          <t>CARTEIRA</t>
        </is>
      </c>
      <c r="K2188" t="inlineStr">
        <is>
          <t>CONTRATO</t>
        </is>
      </c>
      <c r="L2188" t="n">
        <v>1904.56</v>
      </c>
      <c r="M2188" t="inlineStr">
        <is>
          <t>IBIRAPITANGA FASE 3</t>
        </is>
      </c>
      <c r="N2188" s="142">
        <f>DATE(YEAR(G2188),MONTH(G2188),1)</f>
        <v/>
      </c>
      <c r="O2188" s="132">
        <f>IF(G2188&gt;$K$3,"Futuro","Atraso")</f>
        <v/>
      </c>
      <c r="P2188">
        <f>12*(YEAR(G2188)-YEAR($K$3))+(MONTH(G2188)-MONTH($K$3))</f>
        <v/>
      </c>
      <c r="Q2188" s="366">
        <f>IF(M2188="IBIRAPITANGA FASE 3",IF(O2188="Atraso",L2188,L2188/(1+$I$2)^P2188),IF(O2188="Atraso",L2188,L2188/(1+$I$1)^P2188))</f>
        <v/>
      </c>
      <c r="R2188">
        <f>IF(O2188="Atraso",$K$3-G2188,0)</f>
        <v/>
      </c>
      <c r="S2188">
        <f>IF(R2188&lt;=15,"Até 15",IF(R2188&lt;=30,"Entre 15 e 30",IF(R2188&lt;=60,"Entre 30 e 60",IF(R2188&lt;=90,"Entre 60 e 90",IF(R2188&lt;=120,"Entre 90 e 120",IF(R2188&lt;=150,"Entre 120 e 150",IF(R2188&lt;=180,"Entre 150 e 180","Superior a 180")))))))</f>
        <v/>
      </c>
    </row>
    <row r="2189">
      <c r="A2189" t="inlineStr">
        <is>
          <t>Q010L02</t>
        </is>
      </c>
      <c r="B2189" t="inlineStr">
        <is>
          <t>ANTONIO FRANCISCO PEREIRA</t>
        </is>
      </c>
      <c r="C2189" t="n">
        <v>1</v>
      </c>
      <c r="D2189" t="inlineStr">
        <is>
          <t>IPCA</t>
        </is>
      </c>
      <c r="E2189" t="n">
        <v>0.009488792934583046</v>
      </c>
      <c r="F2189" t="inlineStr">
        <is>
          <t>MENSAL</t>
        </is>
      </c>
      <c r="G2189" t="n">
        <v>45422</v>
      </c>
      <c r="H2189" t="n">
        <v>45422</v>
      </c>
      <c r="I2189" t="n">
        <v>59</v>
      </c>
      <c r="J2189" t="inlineStr">
        <is>
          <t>CARTEIRA</t>
        </is>
      </c>
      <c r="K2189" t="inlineStr">
        <is>
          <t>CONTRATO</t>
        </is>
      </c>
      <c r="L2189" t="n">
        <v>1904.56</v>
      </c>
      <c r="M2189" t="inlineStr">
        <is>
          <t>IBIRAPITANGA FASE 3</t>
        </is>
      </c>
      <c r="N2189" s="142">
        <f>DATE(YEAR(G2189),MONTH(G2189),1)</f>
        <v/>
      </c>
      <c r="O2189" s="132">
        <f>IF(G2189&gt;$K$3,"Futuro","Atraso")</f>
        <v/>
      </c>
      <c r="P2189">
        <f>12*(YEAR(G2189)-YEAR($K$3))+(MONTH(G2189)-MONTH($K$3))</f>
        <v/>
      </c>
      <c r="Q2189" s="366">
        <f>IF(M2189="IBIRAPITANGA FASE 3",IF(O2189="Atraso",L2189,L2189/(1+$I$2)^P2189),IF(O2189="Atraso",L2189,L2189/(1+$I$1)^P2189))</f>
        <v/>
      </c>
      <c r="R2189">
        <f>IF(O2189="Atraso",$K$3-G2189,0)</f>
        <v/>
      </c>
      <c r="S2189">
        <f>IF(R2189&lt;=15,"Até 15",IF(R2189&lt;=30,"Entre 15 e 30",IF(R2189&lt;=60,"Entre 30 e 60",IF(R2189&lt;=90,"Entre 60 e 90",IF(R2189&lt;=120,"Entre 90 e 120",IF(R2189&lt;=150,"Entre 120 e 150",IF(R2189&lt;=180,"Entre 150 e 180","Superior a 180")))))))</f>
        <v/>
      </c>
    </row>
    <row r="2190">
      <c r="A2190" t="inlineStr">
        <is>
          <t>Q010L02</t>
        </is>
      </c>
      <c r="B2190" t="inlineStr">
        <is>
          <t>ANTONIO FRANCISCO PEREIRA</t>
        </is>
      </c>
      <c r="C2190" t="n">
        <v>1</v>
      </c>
      <c r="D2190" t="inlineStr">
        <is>
          <t>IPCA</t>
        </is>
      </c>
      <c r="E2190" t="n">
        <v>0.009488792934583046</v>
      </c>
      <c r="F2190" t="inlineStr">
        <is>
          <t>MENSAL</t>
        </is>
      </c>
      <c r="G2190" t="n">
        <v>45453</v>
      </c>
      <c r="H2190" t="n">
        <v>45453</v>
      </c>
      <c r="I2190" t="n">
        <v>60</v>
      </c>
      <c r="J2190" t="inlineStr">
        <is>
          <t>CARTEIRA</t>
        </is>
      </c>
      <c r="K2190" t="inlineStr">
        <is>
          <t>CONTRATO</t>
        </is>
      </c>
      <c r="L2190" t="n">
        <v>1904.56</v>
      </c>
      <c r="M2190" t="inlineStr">
        <is>
          <t>IBIRAPITANGA FASE 3</t>
        </is>
      </c>
      <c r="N2190" s="142">
        <f>DATE(YEAR(G2190),MONTH(G2190),1)</f>
        <v/>
      </c>
      <c r="O2190" s="132">
        <f>IF(G2190&gt;$K$3,"Futuro","Atraso")</f>
        <v/>
      </c>
      <c r="P2190">
        <f>12*(YEAR(G2190)-YEAR($K$3))+(MONTH(G2190)-MONTH($K$3))</f>
        <v/>
      </c>
      <c r="Q2190" s="366">
        <f>IF(M2190="IBIRAPITANGA FASE 3",IF(O2190="Atraso",L2190,L2190/(1+$I$2)^P2190),IF(O2190="Atraso",L2190,L2190/(1+$I$1)^P2190))</f>
        <v/>
      </c>
      <c r="R2190">
        <f>IF(O2190="Atraso",$K$3-G2190,0)</f>
        <v/>
      </c>
      <c r="S2190">
        <f>IF(R2190&lt;=15,"Até 15",IF(R2190&lt;=30,"Entre 15 e 30",IF(R2190&lt;=60,"Entre 30 e 60",IF(R2190&lt;=90,"Entre 60 e 90",IF(R2190&lt;=120,"Entre 90 e 120",IF(R2190&lt;=150,"Entre 120 e 150",IF(R2190&lt;=180,"Entre 150 e 180","Superior a 180")))))))</f>
        <v/>
      </c>
    </row>
    <row r="2191">
      <c r="A2191" t="inlineStr">
        <is>
          <t>Q010L02</t>
        </is>
      </c>
      <c r="B2191" t="inlineStr">
        <is>
          <t>ANTONIO FRANCISCO PEREIRA</t>
        </is>
      </c>
      <c r="C2191" t="n">
        <v>1</v>
      </c>
      <c r="D2191" t="inlineStr">
        <is>
          <t>IPCA</t>
        </is>
      </c>
      <c r="E2191" t="n">
        <v>0.009488792934583046</v>
      </c>
      <c r="F2191" t="inlineStr">
        <is>
          <t>MENSAL</t>
        </is>
      </c>
      <c r="G2191" t="n">
        <v>45483</v>
      </c>
      <c r="H2191" t="n">
        <v>45483</v>
      </c>
      <c r="I2191" t="n">
        <v>61</v>
      </c>
      <c r="J2191" t="inlineStr">
        <is>
          <t>CARTEIRA</t>
        </is>
      </c>
      <c r="K2191" t="inlineStr">
        <is>
          <t>CONTRATO</t>
        </is>
      </c>
      <c r="L2191" t="n">
        <v>1904.56</v>
      </c>
      <c r="M2191" t="inlineStr">
        <is>
          <t>IBIRAPITANGA FASE 3</t>
        </is>
      </c>
      <c r="N2191" s="142">
        <f>DATE(YEAR(G2191),MONTH(G2191),1)</f>
        <v/>
      </c>
      <c r="O2191" s="132">
        <f>IF(G2191&gt;$K$3,"Futuro","Atraso")</f>
        <v/>
      </c>
      <c r="P2191">
        <f>12*(YEAR(G2191)-YEAR($K$3))+(MONTH(G2191)-MONTH($K$3))</f>
        <v/>
      </c>
      <c r="Q2191" s="366">
        <f>IF(M2191="IBIRAPITANGA FASE 3",IF(O2191="Atraso",L2191,L2191/(1+$I$2)^P2191),IF(O2191="Atraso",L2191,L2191/(1+$I$1)^P2191))</f>
        <v/>
      </c>
      <c r="R2191">
        <f>IF(O2191="Atraso",$K$3-G2191,0)</f>
        <v/>
      </c>
      <c r="S2191">
        <f>IF(R2191&lt;=15,"Até 15",IF(R2191&lt;=30,"Entre 15 e 30",IF(R2191&lt;=60,"Entre 30 e 60",IF(R2191&lt;=90,"Entre 60 e 90",IF(R2191&lt;=120,"Entre 90 e 120",IF(R2191&lt;=150,"Entre 120 e 150",IF(R2191&lt;=180,"Entre 150 e 180","Superior a 180")))))))</f>
        <v/>
      </c>
    </row>
    <row r="2192">
      <c r="A2192" t="inlineStr">
        <is>
          <t>Q010L02</t>
        </is>
      </c>
      <c r="B2192" t="inlineStr">
        <is>
          <t>ANTONIO FRANCISCO PEREIRA</t>
        </is>
      </c>
      <c r="C2192" t="n">
        <v>1</v>
      </c>
      <c r="D2192" t="inlineStr">
        <is>
          <t>IPCA</t>
        </is>
      </c>
      <c r="E2192" t="n">
        <v>0.009488792934583046</v>
      </c>
      <c r="F2192" t="inlineStr">
        <is>
          <t>MENSAL</t>
        </is>
      </c>
      <c r="G2192" t="n">
        <v>45483</v>
      </c>
      <c r="H2192" t="n">
        <v>45483</v>
      </c>
      <c r="I2192" t="n">
        <v>5</v>
      </c>
      <c r="J2192" t="inlineStr">
        <is>
          <t>CARTEIRA</t>
        </is>
      </c>
      <c r="K2192" t="inlineStr">
        <is>
          <t>CONTRATO</t>
        </is>
      </c>
      <c r="L2192" t="n">
        <v>7995.09</v>
      </c>
      <c r="M2192" t="inlineStr">
        <is>
          <t>IBIRAPITANGA FASE 3</t>
        </is>
      </c>
      <c r="N2192" s="142">
        <f>DATE(YEAR(G2192),MONTH(G2192),1)</f>
        <v/>
      </c>
      <c r="O2192" s="132">
        <f>IF(G2192&gt;$K$3,"Futuro","Atraso")</f>
        <v/>
      </c>
      <c r="P2192">
        <f>12*(YEAR(G2192)-YEAR($K$3))+(MONTH(G2192)-MONTH($K$3))</f>
        <v/>
      </c>
      <c r="Q2192" s="366">
        <f>IF(M2192="IBIRAPITANGA FASE 3",IF(O2192="Atraso",L2192,L2192/(1+$I$2)^P2192),IF(O2192="Atraso",L2192,L2192/(1+$I$1)^P2192))</f>
        <v/>
      </c>
      <c r="R2192">
        <f>IF(O2192="Atraso",$K$3-G2192,0)</f>
        <v/>
      </c>
      <c r="S2192">
        <f>IF(R2192&lt;=15,"Até 15",IF(R2192&lt;=30,"Entre 15 e 30",IF(R2192&lt;=60,"Entre 30 e 60",IF(R2192&lt;=90,"Entre 60 e 90",IF(R2192&lt;=120,"Entre 90 e 120",IF(R2192&lt;=150,"Entre 120 e 150",IF(R2192&lt;=180,"Entre 150 e 180","Superior a 180")))))))</f>
        <v/>
      </c>
    </row>
    <row r="2193">
      <c r="A2193" t="inlineStr">
        <is>
          <t>Q010L02</t>
        </is>
      </c>
      <c r="B2193" t="inlineStr">
        <is>
          <t>ANTONIO FRANCISCO PEREIRA</t>
        </is>
      </c>
      <c r="C2193" t="n">
        <v>1</v>
      </c>
      <c r="D2193" t="inlineStr">
        <is>
          <t>IPCA</t>
        </is>
      </c>
      <c r="E2193" t="n">
        <v>0.009488792934583046</v>
      </c>
      <c r="F2193" t="inlineStr">
        <is>
          <t>MENSAL</t>
        </is>
      </c>
      <c r="G2193" t="n">
        <v>45514</v>
      </c>
      <c r="H2193" t="n">
        <v>45514</v>
      </c>
      <c r="I2193" t="n">
        <v>62</v>
      </c>
      <c r="J2193" t="inlineStr">
        <is>
          <t>CARTEIRA</t>
        </is>
      </c>
      <c r="K2193" t="inlineStr">
        <is>
          <t>CONTRATO</t>
        </is>
      </c>
      <c r="L2193" t="n">
        <v>1904.56</v>
      </c>
      <c r="M2193" t="inlineStr">
        <is>
          <t>IBIRAPITANGA FASE 3</t>
        </is>
      </c>
      <c r="N2193" s="142">
        <f>DATE(YEAR(G2193),MONTH(G2193),1)</f>
        <v/>
      </c>
      <c r="O2193" s="132">
        <f>IF(G2193&gt;$K$3,"Futuro","Atraso")</f>
        <v/>
      </c>
      <c r="P2193">
        <f>12*(YEAR(G2193)-YEAR($K$3))+(MONTH(G2193)-MONTH($K$3))</f>
        <v/>
      </c>
      <c r="Q2193" s="366">
        <f>IF(M2193="IBIRAPITANGA FASE 3",IF(O2193="Atraso",L2193,L2193/(1+$I$2)^P2193),IF(O2193="Atraso",L2193,L2193/(1+$I$1)^P2193))</f>
        <v/>
      </c>
      <c r="R2193">
        <f>IF(O2193="Atraso",$K$3-G2193,0)</f>
        <v/>
      </c>
      <c r="S2193">
        <f>IF(R2193&lt;=15,"Até 15",IF(R2193&lt;=30,"Entre 15 e 30",IF(R2193&lt;=60,"Entre 30 e 60",IF(R2193&lt;=90,"Entre 60 e 90",IF(R2193&lt;=120,"Entre 90 e 120",IF(R2193&lt;=150,"Entre 120 e 150",IF(R2193&lt;=180,"Entre 150 e 180","Superior a 180")))))))</f>
        <v/>
      </c>
    </row>
    <row r="2194">
      <c r="A2194" t="inlineStr">
        <is>
          <t>Q010L02</t>
        </is>
      </c>
      <c r="B2194" t="inlineStr">
        <is>
          <t>ANTONIO FRANCISCO PEREIRA</t>
        </is>
      </c>
      <c r="C2194" t="n">
        <v>1</v>
      </c>
      <c r="D2194" t="inlineStr">
        <is>
          <t>IPCA</t>
        </is>
      </c>
      <c r="E2194" t="n">
        <v>0.009488792934583046</v>
      </c>
      <c r="F2194" t="inlineStr">
        <is>
          <t>MENSAL</t>
        </is>
      </c>
      <c r="G2194" t="n">
        <v>45545</v>
      </c>
      <c r="H2194" t="n">
        <v>45545</v>
      </c>
      <c r="I2194" t="n">
        <v>63</v>
      </c>
      <c r="J2194" t="inlineStr">
        <is>
          <t>CARTEIRA</t>
        </is>
      </c>
      <c r="K2194" t="inlineStr">
        <is>
          <t>CONTRATO</t>
        </is>
      </c>
      <c r="L2194" t="n">
        <v>1904.56</v>
      </c>
      <c r="M2194" t="inlineStr">
        <is>
          <t>IBIRAPITANGA FASE 3</t>
        </is>
      </c>
      <c r="N2194" s="142">
        <f>DATE(YEAR(G2194),MONTH(G2194),1)</f>
        <v/>
      </c>
      <c r="O2194" s="132">
        <f>IF(G2194&gt;$K$3,"Futuro","Atraso")</f>
        <v/>
      </c>
      <c r="P2194">
        <f>12*(YEAR(G2194)-YEAR($K$3))+(MONTH(G2194)-MONTH($K$3))</f>
        <v/>
      </c>
      <c r="Q2194" s="366">
        <f>IF(M2194="IBIRAPITANGA FASE 3",IF(O2194="Atraso",L2194,L2194/(1+$I$2)^P2194),IF(O2194="Atraso",L2194,L2194/(1+$I$1)^P2194))</f>
        <v/>
      </c>
      <c r="R2194">
        <f>IF(O2194="Atraso",$K$3-G2194,0)</f>
        <v/>
      </c>
      <c r="S2194">
        <f>IF(R2194&lt;=15,"Até 15",IF(R2194&lt;=30,"Entre 15 e 30",IF(R2194&lt;=60,"Entre 30 e 60",IF(R2194&lt;=90,"Entre 60 e 90",IF(R2194&lt;=120,"Entre 90 e 120",IF(R2194&lt;=150,"Entre 120 e 150",IF(R2194&lt;=180,"Entre 150 e 180","Superior a 180")))))))</f>
        <v/>
      </c>
    </row>
    <row r="2195">
      <c r="A2195" t="inlineStr">
        <is>
          <t>Q010L02</t>
        </is>
      </c>
      <c r="B2195" t="inlineStr">
        <is>
          <t>ANTONIO FRANCISCO PEREIRA</t>
        </is>
      </c>
      <c r="C2195" t="n">
        <v>1</v>
      </c>
      <c r="D2195" t="inlineStr">
        <is>
          <t>IPCA</t>
        </is>
      </c>
      <c r="E2195" t="n">
        <v>0.009488792934583046</v>
      </c>
      <c r="F2195" t="inlineStr">
        <is>
          <t>MENSAL</t>
        </is>
      </c>
      <c r="G2195" t="n">
        <v>45575</v>
      </c>
      <c r="H2195" t="n">
        <v>45575</v>
      </c>
      <c r="I2195" t="n">
        <v>64</v>
      </c>
      <c r="J2195" t="inlineStr">
        <is>
          <t>CARTEIRA</t>
        </is>
      </c>
      <c r="K2195" t="inlineStr">
        <is>
          <t>CONTRATO</t>
        </is>
      </c>
      <c r="L2195" t="n">
        <v>1904.56</v>
      </c>
      <c r="M2195" t="inlineStr">
        <is>
          <t>IBIRAPITANGA FASE 3</t>
        </is>
      </c>
      <c r="N2195" s="142">
        <f>DATE(YEAR(G2195),MONTH(G2195),1)</f>
        <v/>
      </c>
      <c r="O2195" s="132">
        <f>IF(G2195&gt;$K$3,"Futuro","Atraso")</f>
        <v/>
      </c>
      <c r="P2195">
        <f>12*(YEAR(G2195)-YEAR($K$3))+(MONTH(G2195)-MONTH($K$3))</f>
        <v/>
      </c>
      <c r="Q2195" s="366">
        <f>IF(M2195="IBIRAPITANGA FASE 3",IF(O2195="Atraso",L2195,L2195/(1+$I$2)^P2195),IF(O2195="Atraso",L2195,L2195/(1+$I$1)^P2195))</f>
        <v/>
      </c>
      <c r="R2195">
        <f>IF(O2195="Atraso",$K$3-G2195,0)</f>
        <v/>
      </c>
      <c r="S2195">
        <f>IF(R2195&lt;=15,"Até 15",IF(R2195&lt;=30,"Entre 15 e 30",IF(R2195&lt;=60,"Entre 30 e 60",IF(R2195&lt;=90,"Entre 60 e 90",IF(R2195&lt;=120,"Entre 90 e 120",IF(R2195&lt;=150,"Entre 120 e 150",IF(R2195&lt;=180,"Entre 150 e 180","Superior a 180")))))))</f>
        <v/>
      </c>
    </row>
    <row r="2196">
      <c r="A2196" t="inlineStr">
        <is>
          <t>Q010L02</t>
        </is>
      </c>
      <c r="B2196" t="inlineStr">
        <is>
          <t>ANTONIO FRANCISCO PEREIRA</t>
        </is>
      </c>
      <c r="C2196" t="n">
        <v>1</v>
      </c>
      <c r="D2196" t="inlineStr">
        <is>
          <t>IPCA</t>
        </is>
      </c>
      <c r="E2196" t="n">
        <v>0.009488792934583046</v>
      </c>
      <c r="F2196" t="inlineStr">
        <is>
          <t>MENSAL</t>
        </is>
      </c>
      <c r="G2196" t="n">
        <v>45606</v>
      </c>
      <c r="H2196" t="n">
        <v>45606</v>
      </c>
      <c r="I2196" t="n">
        <v>65</v>
      </c>
      <c r="J2196" t="inlineStr">
        <is>
          <t>CARTEIRA</t>
        </is>
      </c>
      <c r="K2196" t="inlineStr">
        <is>
          <t>CONTRATO</t>
        </is>
      </c>
      <c r="L2196" t="n">
        <v>1904.56</v>
      </c>
      <c r="M2196" t="inlineStr">
        <is>
          <t>IBIRAPITANGA FASE 3</t>
        </is>
      </c>
      <c r="N2196" s="142">
        <f>DATE(YEAR(G2196),MONTH(G2196),1)</f>
        <v/>
      </c>
      <c r="O2196" s="132">
        <f>IF(G2196&gt;$K$3,"Futuro","Atraso")</f>
        <v/>
      </c>
      <c r="P2196">
        <f>12*(YEAR(G2196)-YEAR($K$3))+(MONTH(G2196)-MONTH($K$3))</f>
        <v/>
      </c>
      <c r="Q2196" s="366">
        <f>IF(M2196="IBIRAPITANGA FASE 3",IF(O2196="Atraso",L2196,L2196/(1+$I$2)^P2196),IF(O2196="Atraso",L2196,L2196/(1+$I$1)^P2196))</f>
        <v/>
      </c>
      <c r="R2196">
        <f>IF(O2196="Atraso",$K$3-G2196,0)</f>
        <v/>
      </c>
      <c r="S2196">
        <f>IF(R2196&lt;=15,"Até 15",IF(R2196&lt;=30,"Entre 15 e 30",IF(R2196&lt;=60,"Entre 30 e 60",IF(R2196&lt;=90,"Entre 60 e 90",IF(R2196&lt;=120,"Entre 90 e 120",IF(R2196&lt;=150,"Entre 120 e 150",IF(R2196&lt;=180,"Entre 150 e 180","Superior a 180")))))))</f>
        <v/>
      </c>
    </row>
    <row r="2197">
      <c r="A2197" t="inlineStr">
        <is>
          <t>Q010L02</t>
        </is>
      </c>
      <c r="B2197" t="inlineStr">
        <is>
          <t>ANTONIO FRANCISCO PEREIRA</t>
        </is>
      </c>
      <c r="C2197" t="n">
        <v>1</v>
      </c>
      <c r="D2197" t="inlineStr">
        <is>
          <t>IPCA</t>
        </is>
      </c>
      <c r="E2197" t="n">
        <v>0.009488792934583046</v>
      </c>
      <c r="F2197" t="inlineStr">
        <is>
          <t>MENSAL</t>
        </is>
      </c>
      <c r="G2197" t="n">
        <v>45636</v>
      </c>
      <c r="H2197" t="n">
        <v>45636</v>
      </c>
      <c r="I2197" t="n">
        <v>66</v>
      </c>
      <c r="J2197" t="inlineStr">
        <is>
          <t>CARTEIRA</t>
        </is>
      </c>
      <c r="K2197" t="inlineStr">
        <is>
          <t>CONTRATO</t>
        </is>
      </c>
      <c r="L2197" t="n">
        <v>1904.56</v>
      </c>
      <c r="M2197" t="inlineStr">
        <is>
          <t>IBIRAPITANGA FASE 3</t>
        </is>
      </c>
      <c r="N2197" s="142">
        <f>DATE(YEAR(G2197),MONTH(G2197),1)</f>
        <v/>
      </c>
      <c r="O2197" s="132">
        <f>IF(G2197&gt;$K$3,"Futuro","Atraso")</f>
        <v/>
      </c>
      <c r="P2197">
        <f>12*(YEAR(G2197)-YEAR($K$3))+(MONTH(G2197)-MONTH($K$3))</f>
        <v/>
      </c>
      <c r="Q2197" s="366">
        <f>IF(M2197="IBIRAPITANGA FASE 3",IF(O2197="Atraso",L2197,L2197/(1+$I$2)^P2197),IF(O2197="Atraso",L2197,L2197/(1+$I$1)^P2197))</f>
        <v/>
      </c>
      <c r="R2197">
        <f>IF(O2197="Atraso",$K$3-G2197,0)</f>
        <v/>
      </c>
      <c r="S2197">
        <f>IF(R2197&lt;=15,"Até 15",IF(R2197&lt;=30,"Entre 15 e 30",IF(R2197&lt;=60,"Entre 30 e 60",IF(R2197&lt;=90,"Entre 60 e 90",IF(R2197&lt;=120,"Entre 90 e 120",IF(R2197&lt;=150,"Entre 120 e 150",IF(R2197&lt;=180,"Entre 150 e 180","Superior a 180")))))))</f>
        <v/>
      </c>
    </row>
    <row r="2198">
      <c r="A2198" t="inlineStr">
        <is>
          <t>Q010L02</t>
        </is>
      </c>
      <c r="B2198" t="inlineStr">
        <is>
          <t>ANTONIO FRANCISCO PEREIRA</t>
        </is>
      </c>
      <c r="C2198" t="n">
        <v>1</v>
      </c>
      <c r="D2198" t="inlineStr">
        <is>
          <t>IPCA</t>
        </is>
      </c>
      <c r="E2198" t="n">
        <v>0.009488792934583046</v>
      </c>
      <c r="F2198" t="inlineStr">
        <is>
          <t>MENSAL</t>
        </is>
      </c>
      <c r="G2198" t="n">
        <v>45667</v>
      </c>
      <c r="H2198" t="n">
        <v>45667</v>
      </c>
      <c r="I2198" t="n">
        <v>67</v>
      </c>
      <c r="J2198" t="inlineStr">
        <is>
          <t>CARTEIRA</t>
        </is>
      </c>
      <c r="K2198" t="inlineStr">
        <is>
          <t>CONTRATO</t>
        </is>
      </c>
      <c r="L2198" t="n">
        <v>1904.56</v>
      </c>
      <c r="M2198" t="inlineStr">
        <is>
          <t>IBIRAPITANGA FASE 3</t>
        </is>
      </c>
      <c r="N2198" s="142">
        <f>DATE(YEAR(G2198),MONTH(G2198),1)</f>
        <v/>
      </c>
      <c r="O2198" s="132">
        <f>IF(G2198&gt;$K$3,"Futuro","Atraso")</f>
        <v/>
      </c>
      <c r="P2198">
        <f>12*(YEAR(G2198)-YEAR($K$3))+(MONTH(G2198)-MONTH($K$3))</f>
        <v/>
      </c>
      <c r="Q2198" s="366">
        <f>IF(M2198="IBIRAPITANGA FASE 3",IF(O2198="Atraso",L2198,L2198/(1+$I$2)^P2198),IF(O2198="Atraso",L2198,L2198/(1+$I$1)^P2198))</f>
        <v/>
      </c>
      <c r="R2198">
        <f>IF(O2198="Atraso",$K$3-G2198,0)</f>
        <v/>
      </c>
      <c r="S2198">
        <f>IF(R2198&lt;=15,"Até 15",IF(R2198&lt;=30,"Entre 15 e 30",IF(R2198&lt;=60,"Entre 30 e 60",IF(R2198&lt;=90,"Entre 60 e 90",IF(R2198&lt;=120,"Entre 90 e 120",IF(R2198&lt;=150,"Entre 120 e 150",IF(R2198&lt;=180,"Entre 150 e 180","Superior a 180")))))))</f>
        <v/>
      </c>
    </row>
    <row r="2199">
      <c r="A2199" t="inlineStr">
        <is>
          <t>Q010L02</t>
        </is>
      </c>
      <c r="B2199" t="inlineStr">
        <is>
          <t>ANTONIO FRANCISCO PEREIRA</t>
        </is>
      </c>
      <c r="C2199" t="n">
        <v>1</v>
      </c>
      <c r="D2199" t="inlineStr">
        <is>
          <t>IPCA</t>
        </is>
      </c>
      <c r="E2199" t="n">
        <v>0.009488792934583046</v>
      </c>
      <c r="F2199" t="inlineStr">
        <is>
          <t>MENSAL</t>
        </is>
      </c>
      <c r="G2199" t="n">
        <v>45698</v>
      </c>
      <c r="H2199" t="n">
        <v>45698</v>
      </c>
      <c r="I2199" t="n">
        <v>68</v>
      </c>
      <c r="J2199" t="inlineStr">
        <is>
          <t>CARTEIRA</t>
        </is>
      </c>
      <c r="K2199" t="inlineStr">
        <is>
          <t>CONTRATO</t>
        </is>
      </c>
      <c r="L2199" t="n">
        <v>1904.56</v>
      </c>
      <c r="M2199" t="inlineStr">
        <is>
          <t>IBIRAPITANGA FASE 3</t>
        </is>
      </c>
      <c r="N2199" s="142">
        <f>DATE(YEAR(G2199),MONTH(G2199),1)</f>
        <v/>
      </c>
      <c r="O2199" s="132">
        <f>IF(G2199&gt;$K$3,"Futuro","Atraso")</f>
        <v/>
      </c>
      <c r="P2199">
        <f>12*(YEAR(G2199)-YEAR($K$3))+(MONTH(G2199)-MONTH($K$3))</f>
        <v/>
      </c>
      <c r="Q2199" s="366">
        <f>IF(M2199="IBIRAPITANGA FASE 3",IF(O2199="Atraso",L2199,L2199/(1+$I$2)^P2199),IF(O2199="Atraso",L2199,L2199/(1+$I$1)^P2199))</f>
        <v/>
      </c>
      <c r="R2199">
        <f>IF(O2199="Atraso",$K$3-G2199,0)</f>
        <v/>
      </c>
      <c r="S2199">
        <f>IF(R2199&lt;=15,"Até 15",IF(R2199&lt;=30,"Entre 15 e 30",IF(R2199&lt;=60,"Entre 30 e 60",IF(R2199&lt;=90,"Entre 60 e 90",IF(R2199&lt;=120,"Entre 90 e 120",IF(R2199&lt;=150,"Entre 120 e 150",IF(R2199&lt;=180,"Entre 150 e 180","Superior a 180")))))))</f>
        <v/>
      </c>
    </row>
    <row r="2200">
      <c r="A2200" t="inlineStr">
        <is>
          <t>Q010L02</t>
        </is>
      </c>
      <c r="B2200" t="inlineStr">
        <is>
          <t>ANTONIO FRANCISCO PEREIRA</t>
        </is>
      </c>
      <c r="C2200" t="n">
        <v>1</v>
      </c>
      <c r="D2200" t="inlineStr">
        <is>
          <t>IPCA</t>
        </is>
      </c>
      <c r="E2200" t="n">
        <v>0.009488792934583046</v>
      </c>
      <c r="F2200" t="inlineStr">
        <is>
          <t>MENSAL</t>
        </is>
      </c>
      <c r="G2200" t="n">
        <v>45726</v>
      </c>
      <c r="H2200" t="n">
        <v>45726</v>
      </c>
      <c r="I2200" t="n">
        <v>69</v>
      </c>
      <c r="J2200" t="inlineStr">
        <is>
          <t>CARTEIRA</t>
        </is>
      </c>
      <c r="K2200" t="inlineStr">
        <is>
          <t>CONTRATO</t>
        </is>
      </c>
      <c r="L2200" t="n">
        <v>1904.56</v>
      </c>
      <c r="M2200" t="inlineStr">
        <is>
          <t>IBIRAPITANGA FASE 3</t>
        </is>
      </c>
      <c r="N2200" s="142">
        <f>DATE(YEAR(G2200),MONTH(G2200),1)</f>
        <v/>
      </c>
      <c r="O2200" s="132">
        <f>IF(G2200&gt;$K$3,"Futuro","Atraso")</f>
        <v/>
      </c>
      <c r="P2200">
        <f>12*(YEAR(G2200)-YEAR($K$3))+(MONTH(G2200)-MONTH($K$3))</f>
        <v/>
      </c>
      <c r="Q2200" s="366">
        <f>IF(M2200="IBIRAPITANGA FASE 3",IF(O2200="Atraso",L2200,L2200/(1+$I$2)^P2200),IF(O2200="Atraso",L2200,L2200/(1+$I$1)^P2200))</f>
        <v/>
      </c>
      <c r="R2200">
        <f>IF(O2200="Atraso",$K$3-G2200,0)</f>
        <v/>
      </c>
      <c r="S2200">
        <f>IF(R2200&lt;=15,"Até 15",IF(R2200&lt;=30,"Entre 15 e 30",IF(R2200&lt;=60,"Entre 30 e 60",IF(R2200&lt;=90,"Entre 60 e 90",IF(R2200&lt;=120,"Entre 90 e 120",IF(R2200&lt;=150,"Entre 120 e 150",IF(R2200&lt;=180,"Entre 150 e 180","Superior a 180")))))))</f>
        <v/>
      </c>
    </row>
    <row r="2201">
      <c r="A2201" t="inlineStr">
        <is>
          <t>Q010L02</t>
        </is>
      </c>
      <c r="B2201" t="inlineStr">
        <is>
          <t>ANTONIO FRANCISCO PEREIRA</t>
        </is>
      </c>
      <c r="C2201" t="n">
        <v>1</v>
      </c>
      <c r="D2201" t="inlineStr">
        <is>
          <t>IPCA</t>
        </is>
      </c>
      <c r="E2201" t="n">
        <v>0.009488792934583046</v>
      </c>
      <c r="F2201" t="inlineStr">
        <is>
          <t>MENSAL</t>
        </is>
      </c>
      <c r="G2201" t="n">
        <v>45757</v>
      </c>
      <c r="H2201" t="n">
        <v>45757</v>
      </c>
      <c r="I2201" t="n">
        <v>70</v>
      </c>
      <c r="J2201" t="inlineStr">
        <is>
          <t>CARTEIRA</t>
        </is>
      </c>
      <c r="K2201" t="inlineStr">
        <is>
          <t>CONTRATO</t>
        </is>
      </c>
      <c r="L2201" t="n">
        <v>1904.56</v>
      </c>
      <c r="M2201" t="inlineStr">
        <is>
          <t>IBIRAPITANGA FASE 3</t>
        </is>
      </c>
      <c r="N2201" s="142">
        <f>DATE(YEAR(G2201),MONTH(G2201),1)</f>
        <v/>
      </c>
      <c r="O2201" s="132">
        <f>IF(G2201&gt;$K$3,"Futuro","Atraso")</f>
        <v/>
      </c>
      <c r="P2201">
        <f>12*(YEAR(G2201)-YEAR($K$3))+(MONTH(G2201)-MONTH($K$3))</f>
        <v/>
      </c>
      <c r="Q2201" s="366">
        <f>IF(M2201="IBIRAPITANGA FASE 3",IF(O2201="Atraso",L2201,L2201/(1+$I$2)^P2201),IF(O2201="Atraso",L2201,L2201/(1+$I$1)^P2201))</f>
        <v/>
      </c>
      <c r="R2201">
        <f>IF(O2201="Atraso",$K$3-G2201,0)</f>
        <v/>
      </c>
      <c r="S2201">
        <f>IF(R2201&lt;=15,"Até 15",IF(R2201&lt;=30,"Entre 15 e 30",IF(R2201&lt;=60,"Entre 30 e 60",IF(R2201&lt;=90,"Entre 60 e 90",IF(R2201&lt;=120,"Entre 90 e 120",IF(R2201&lt;=150,"Entre 120 e 150",IF(R2201&lt;=180,"Entre 150 e 180","Superior a 180")))))))</f>
        <v/>
      </c>
    </row>
    <row r="2202">
      <c r="A2202" t="inlineStr">
        <is>
          <t>Q010L02</t>
        </is>
      </c>
      <c r="B2202" t="inlineStr">
        <is>
          <t>ANTONIO FRANCISCO PEREIRA</t>
        </is>
      </c>
      <c r="C2202" t="n">
        <v>1</v>
      </c>
      <c r="D2202" t="inlineStr">
        <is>
          <t>IPCA</t>
        </is>
      </c>
      <c r="E2202" t="n">
        <v>0.009488792934583046</v>
      </c>
      <c r="F2202" t="inlineStr">
        <is>
          <t>MENSAL</t>
        </is>
      </c>
      <c r="G2202" t="n">
        <v>45787</v>
      </c>
      <c r="H2202" t="n">
        <v>45787</v>
      </c>
      <c r="I2202" t="n">
        <v>71</v>
      </c>
      <c r="J2202" t="inlineStr">
        <is>
          <t>CARTEIRA</t>
        </is>
      </c>
      <c r="K2202" t="inlineStr">
        <is>
          <t>CONTRATO</t>
        </is>
      </c>
      <c r="L2202" t="n">
        <v>1904.56</v>
      </c>
      <c r="M2202" t="inlineStr">
        <is>
          <t>IBIRAPITANGA FASE 3</t>
        </is>
      </c>
      <c r="N2202" s="142">
        <f>DATE(YEAR(G2202),MONTH(G2202),1)</f>
        <v/>
      </c>
      <c r="O2202" s="132">
        <f>IF(G2202&gt;$K$3,"Futuro","Atraso")</f>
        <v/>
      </c>
      <c r="P2202">
        <f>12*(YEAR(G2202)-YEAR($K$3))+(MONTH(G2202)-MONTH($K$3))</f>
        <v/>
      </c>
      <c r="Q2202" s="366">
        <f>IF(M2202="IBIRAPITANGA FASE 3",IF(O2202="Atraso",L2202,L2202/(1+$I$2)^P2202),IF(O2202="Atraso",L2202,L2202/(1+$I$1)^P2202))</f>
        <v/>
      </c>
      <c r="R2202">
        <f>IF(O2202="Atraso",$K$3-G2202,0)</f>
        <v/>
      </c>
      <c r="S2202">
        <f>IF(R2202&lt;=15,"Até 15",IF(R2202&lt;=30,"Entre 15 e 30",IF(R2202&lt;=60,"Entre 30 e 60",IF(R2202&lt;=90,"Entre 60 e 90",IF(R2202&lt;=120,"Entre 90 e 120",IF(R2202&lt;=150,"Entre 120 e 150",IF(R2202&lt;=180,"Entre 150 e 180","Superior a 180")))))))</f>
        <v/>
      </c>
    </row>
    <row r="2203">
      <c r="A2203" t="inlineStr">
        <is>
          <t>Q010L02</t>
        </is>
      </c>
      <c r="B2203" t="inlineStr">
        <is>
          <t>ANTONIO FRANCISCO PEREIRA</t>
        </is>
      </c>
      <c r="C2203" t="n">
        <v>1</v>
      </c>
      <c r="D2203" t="inlineStr">
        <is>
          <t>IPCA</t>
        </is>
      </c>
      <c r="E2203" t="n">
        <v>0.009488792934583046</v>
      </c>
      <c r="F2203" t="inlineStr">
        <is>
          <t>MENSAL</t>
        </is>
      </c>
      <c r="G2203" t="n">
        <v>45818</v>
      </c>
      <c r="H2203" t="n">
        <v>45818</v>
      </c>
      <c r="I2203" t="n">
        <v>72</v>
      </c>
      <c r="J2203" t="inlineStr">
        <is>
          <t>CARTEIRA</t>
        </is>
      </c>
      <c r="K2203" t="inlineStr">
        <is>
          <t>CONTRATO</t>
        </is>
      </c>
      <c r="L2203" t="n">
        <v>1904.56</v>
      </c>
      <c r="M2203" t="inlineStr">
        <is>
          <t>IBIRAPITANGA FASE 3</t>
        </is>
      </c>
      <c r="N2203" s="142">
        <f>DATE(YEAR(G2203),MONTH(G2203),1)</f>
        <v/>
      </c>
      <c r="O2203" s="132">
        <f>IF(G2203&gt;$K$3,"Futuro","Atraso")</f>
        <v/>
      </c>
      <c r="P2203">
        <f>12*(YEAR(G2203)-YEAR($K$3))+(MONTH(G2203)-MONTH($K$3))</f>
        <v/>
      </c>
      <c r="Q2203" s="366">
        <f>IF(M2203="IBIRAPITANGA FASE 3",IF(O2203="Atraso",L2203,L2203/(1+$I$2)^P2203),IF(O2203="Atraso",L2203,L2203/(1+$I$1)^P2203))</f>
        <v/>
      </c>
      <c r="R2203">
        <f>IF(O2203="Atraso",$K$3-G2203,0)</f>
        <v/>
      </c>
      <c r="S2203">
        <f>IF(R2203&lt;=15,"Até 15",IF(R2203&lt;=30,"Entre 15 e 30",IF(R2203&lt;=60,"Entre 30 e 60",IF(R2203&lt;=90,"Entre 60 e 90",IF(R2203&lt;=120,"Entre 90 e 120",IF(R2203&lt;=150,"Entre 120 e 150",IF(R2203&lt;=180,"Entre 150 e 180","Superior a 180")))))))</f>
        <v/>
      </c>
    </row>
    <row r="2204">
      <c r="A2204" t="inlineStr">
        <is>
          <t>Q010L02</t>
        </is>
      </c>
      <c r="B2204" t="inlineStr">
        <is>
          <t>ANTONIO FRANCISCO PEREIRA</t>
        </is>
      </c>
      <c r="C2204" t="n">
        <v>1</v>
      </c>
      <c r="D2204" t="inlineStr">
        <is>
          <t>IPCA</t>
        </is>
      </c>
      <c r="E2204" t="n">
        <v>0.009488792934583046</v>
      </c>
      <c r="F2204" t="inlineStr">
        <is>
          <t>MENSAL</t>
        </is>
      </c>
      <c r="G2204" t="n">
        <v>45848</v>
      </c>
      <c r="H2204" t="n">
        <v>45848</v>
      </c>
      <c r="I2204" t="n">
        <v>73</v>
      </c>
      <c r="J2204" t="inlineStr">
        <is>
          <t>CARTEIRA</t>
        </is>
      </c>
      <c r="K2204" t="inlineStr">
        <is>
          <t>CONTRATO</t>
        </is>
      </c>
      <c r="L2204" t="n">
        <v>1904.56</v>
      </c>
      <c r="M2204" t="inlineStr">
        <is>
          <t>IBIRAPITANGA FASE 3</t>
        </is>
      </c>
      <c r="N2204" s="142">
        <f>DATE(YEAR(G2204),MONTH(G2204),1)</f>
        <v/>
      </c>
      <c r="O2204" s="132">
        <f>IF(G2204&gt;$K$3,"Futuro","Atraso")</f>
        <v/>
      </c>
      <c r="P2204">
        <f>12*(YEAR(G2204)-YEAR($K$3))+(MONTH(G2204)-MONTH($K$3))</f>
        <v/>
      </c>
      <c r="Q2204" s="366">
        <f>IF(M2204="IBIRAPITANGA FASE 3",IF(O2204="Atraso",L2204,L2204/(1+$I$2)^P2204),IF(O2204="Atraso",L2204,L2204/(1+$I$1)^P2204))</f>
        <v/>
      </c>
      <c r="R2204">
        <f>IF(O2204="Atraso",$K$3-G2204,0)</f>
        <v/>
      </c>
      <c r="S2204">
        <f>IF(R2204&lt;=15,"Até 15",IF(R2204&lt;=30,"Entre 15 e 30",IF(R2204&lt;=60,"Entre 30 e 60",IF(R2204&lt;=90,"Entre 60 e 90",IF(R2204&lt;=120,"Entre 90 e 120",IF(R2204&lt;=150,"Entre 120 e 150",IF(R2204&lt;=180,"Entre 150 e 180","Superior a 180")))))))</f>
        <v/>
      </c>
    </row>
    <row r="2205">
      <c r="A2205" t="inlineStr">
        <is>
          <t>Q010L02</t>
        </is>
      </c>
      <c r="B2205" t="inlineStr">
        <is>
          <t>ANTONIO FRANCISCO PEREIRA</t>
        </is>
      </c>
      <c r="C2205" t="n">
        <v>1</v>
      </c>
      <c r="D2205" t="inlineStr">
        <is>
          <t>IPCA</t>
        </is>
      </c>
      <c r="E2205" t="n">
        <v>0.009488792934583046</v>
      </c>
      <c r="F2205" t="inlineStr">
        <is>
          <t>MENSAL</t>
        </is>
      </c>
      <c r="G2205" t="n">
        <v>45848</v>
      </c>
      <c r="H2205" t="n">
        <v>45848</v>
      </c>
      <c r="I2205" t="n">
        <v>6</v>
      </c>
      <c r="J2205" t="inlineStr">
        <is>
          <t>CARTEIRA</t>
        </is>
      </c>
      <c r="K2205" t="inlineStr">
        <is>
          <t>CONTRATO</t>
        </is>
      </c>
      <c r="L2205" t="n">
        <v>7995.09</v>
      </c>
      <c r="M2205" t="inlineStr">
        <is>
          <t>IBIRAPITANGA FASE 3</t>
        </is>
      </c>
      <c r="N2205" s="142">
        <f>DATE(YEAR(G2205),MONTH(G2205),1)</f>
        <v/>
      </c>
      <c r="O2205" s="132">
        <f>IF(G2205&gt;$K$3,"Futuro","Atraso")</f>
        <v/>
      </c>
      <c r="P2205">
        <f>12*(YEAR(G2205)-YEAR($K$3))+(MONTH(G2205)-MONTH($K$3))</f>
        <v/>
      </c>
      <c r="Q2205" s="366">
        <f>IF(M2205="IBIRAPITANGA FASE 3",IF(O2205="Atraso",L2205,L2205/(1+$I$2)^P2205),IF(O2205="Atraso",L2205,L2205/(1+$I$1)^P2205))</f>
        <v/>
      </c>
      <c r="R2205">
        <f>IF(O2205="Atraso",$K$3-G2205,0)</f>
        <v/>
      </c>
      <c r="S2205">
        <f>IF(R2205&lt;=15,"Até 15",IF(R2205&lt;=30,"Entre 15 e 30",IF(R2205&lt;=60,"Entre 30 e 60",IF(R2205&lt;=90,"Entre 60 e 90",IF(R2205&lt;=120,"Entre 90 e 120",IF(R2205&lt;=150,"Entre 120 e 150",IF(R2205&lt;=180,"Entre 150 e 180","Superior a 180")))))))</f>
        <v/>
      </c>
    </row>
    <row r="2206">
      <c r="A2206" t="inlineStr">
        <is>
          <t>Q010L02</t>
        </is>
      </c>
      <c r="B2206" t="inlineStr">
        <is>
          <t>ANTONIO FRANCISCO PEREIRA</t>
        </is>
      </c>
      <c r="C2206" t="n">
        <v>1</v>
      </c>
      <c r="D2206" t="inlineStr">
        <is>
          <t>IPCA</t>
        </is>
      </c>
      <c r="E2206" t="n">
        <v>0.009488792934583046</v>
      </c>
      <c r="F2206" t="inlineStr">
        <is>
          <t>MENSAL</t>
        </is>
      </c>
      <c r="G2206" t="n">
        <v>45879</v>
      </c>
      <c r="H2206" t="n">
        <v>45879</v>
      </c>
      <c r="I2206" t="n">
        <v>74</v>
      </c>
      <c r="J2206" t="inlineStr">
        <is>
          <t>CARTEIRA</t>
        </is>
      </c>
      <c r="K2206" t="inlineStr">
        <is>
          <t>CONTRATO</t>
        </is>
      </c>
      <c r="L2206" t="n">
        <v>1904.56</v>
      </c>
      <c r="M2206" t="inlineStr">
        <is>
          <t>IBIRAPITANGA FASE 3</t>
        </is>
      </c>
      <c r="N2206" s="142">
        <f>DATE(YEAR(G2206),MONTH(G2206),1)</f>
        <v/>
      </c>
      <c r="O2206" s="132">
        <f>IF(G2206&gt;$K$3,"Futuro","Atraso")</f>
        <v/>
      </c>
      <c r="P2206">
        <f>12*(YEAR(G2206)-YEAR($K$3))+(MONTH(G2206)-MONTH($K$3))</f>
        <v/>
      </c>
      <c r="Q2206" s="366">
        <f>IF(M2206="IBIRAPITANGA FASE 3",IF(O2206="Atraso",L2206,L2206/(1+$I$2)^P2206),IF(O2206="Atraso",L2206,L2206/(1+$I$1)^P2206))</f>
        <v/>
      </c>
      <c r="R2206">
        <f>IF(O2206="Atraso",$K$3-G2206,0)</f>
        <v/>
      </c>
      <c r="S2206">
        <f>IF(R2206&lt;=15,"Até 15",IF(R2206&lt;=30,"Entre 15 e 30",IF(R2206&lt;=60,"Entre 30 e 60",IF(R2206&lt;=90,"Entre 60 e 90",IF(R2206&lt;=120,"Entre 90 e 120",IF(R2206&lt;=150,"Entre 120 e 150",IF(R2206&lt;=180,"Entre 150 e 180","Superior a 180")))))))</f>
        <v/>
      </c>
    </row>
    <row r="2207">
      <c r="A2207" t="inlineStr">
        <is>
          <t>Q010L02</t>
        </is>
      </c>
      <c r="B2207" t="inlineStr">
        <is>
          <t>ANTONIO FRANCISCO PEREIRA</t>
        </is>
      </c>
      <c r="C2207" t="n">
        <v>1</v>
      </c>
      <c r="D2207" t="inlineStr">
        <is>
          <t>IPCA</t>
        </is>
      </c>
      <c r="E2207" t="n">
        <v>0.009488792934583046</v>
      </c>
      <c r="F2207" t="inlineStr">
        <is>
          <t>MENSAL</t>
        </is>
      </c>
      <c r="G2207" t="n">
        <v>45910</v>
      </c>
      <c r="H2207" t="n">
        <v>45910</v>
      </c>
      <c r="I2207" t="n">
        <v>75</v>
      </c>
      <c r="J2207" t="inlineStr">
        <is>
          <t>CARTEIRA</t>
        </is>
      </c>
      <c r="K2207" t="inlineStr">
        <is>
          <t>CONTRATO</t>
        </is>
      </c>
      <c r="L2207" t="n">
        <v>1904.56</v>
      </c>
      <c r="M2207" t="inlineStr">
        <is>
          <t>IBIRAPITANGA FASE 3</t>
        </is>
      </c>
      <c r="N2207" s="142">
        <f>DATE(YEAR(G2207),MONTH(G2207),1)</f>
        <v/>
      </c>
      <c r="O2207" s="132">
        <f>IF(G2207&gt;$K$3,"Futuro","Atraso")</f>
        <v/>
      </c>
      <c r="P2207">
        <f>12*(YEAR(G2207)-YEAR($K$3))+(MONTH(G2207)-MONTH($K$3))</f>
        <v/>
      </c>
      <c r="Q2207" s="366">
        <f>IF(M2207="IBIRAPITANGA FASE 3",IF(O2207="Atraso",L2207,L2207/(1+$I$2)^P2207),IF(O2207="Atraso",L2207,L2207/(1+$I$1)^P2207))</f>
        <v/>
      </c>
      <c r="R2207">
        <f>IF(O2207="Atraso",$K$3-G2207,0)</f>
        <v/>
      </c>
      <c r="S2207">
        <f>IF(R2207&lt;=15,"Até 15",IF(R2207&lt;=30,"Entre 15 e 30",IF(R2207&lt;=60,"Entre 30 e 60",IF(R2207&lt;=90,"Entre 60 e 90",IF(R2207&lt;=120,"Entre 90 e 120",IF(R2207&lt;=150,"Entre 120 e 150",IF(R2207&lt;=180,"Entre 150 e 180","Superior a 180")))))))</f>
        <v/>
      </c>
    </row>
    <row r="2208">
      <c r="A2208" t="inlineStr">
        <is>
          <t>Q010L02</t>
        </is>
      </c>
      <c r="B2208" t="inlineStr">
        <is>
          <t>ANTONIO FRANCISCO PEREIRA</t>
        </is>
      </c>
      <c r="C2208" t="n">
        <v>1</v>
      </c>
      <c r="D2208" t="inlineStr">
        <is>
          <t>IPCA</t>
        </is>
      </c>
      <c r="E2208" t="n">
        <v>0.009488792934583046</v>
      </c>
      <c r="F2208" t="inlineStr">
        <is>
          <t>MENSAL</t>
        </is>
      </c>
      <c r="G2208" t="n">
        <v>45940</v>
      </c>
      <c r="H2208" t="n">
        <v>45940</v>
      </c>
      <c r="I2208" t="n">
        <v>76</v>
      </c>
      <c r="J2208" t="inlineStr">
        <is>
          <t>CARTEIRA</t>
        </is>
      </c>
      <c r="K2208" t="inlineStr">
        <is>
          <t>CONTRATO</t>
        </is>
      </c>
      <c r="L2208" t="n">
        <v>1904.56</v>
      </c>
      <c r="M2208" t="inlineStr">
        <is>
          <t>IBIRAPITANGA FASE 3</t>
        </is>
      </c>
      <c r="N2208" s="142">
        <f>DATE(YEAR(G2208),MONTH(G2208),1)</f>
        <v/>
      </c>
      <c r="O2208" s="132">
        <f>IF(G2208&gt;$K$3,"Futuro","Atraso")</f>
        <v/>
      </c>
      <c r="P2208">
        <f>12*(YEAR(G2208)-YEAR($K$3))+(MONTH(G2208)-MONTH($K$3))</f>
        <v/>
      </c>
      <c r="Q2208" s="366">
        <f>IF(M2208="IBIRAPITANGA FASE 3",IF(O2208="Atraso",L2208,L2208/(1+$I$2)^P2208),IF(O2208="Atraso",L2208,L2208/(1+$I$1)^P2208))</f>
        <v/>
      </c>
      <c r="R2208">
        <f>IF(O2208="Atraso",$K$3-G2208,0)</f>
        <v/>
      </c>
      <c r="S2208">
        <f>IF(R2208&lt;=15,"Até 15",IF(R2208&lt;=30,"Entre 15 e 30",IF(R2208&lt;=60,"Entre 30 e 60",IF(R2208&lt;=90,"Entre 60 e 90",IF(R2208&lt;=120,"Entre 90 e 120",IF(R2208&lt;=150,"Entre 120 e 150",IF(R2208&lt;=180,"Entre 150 e 180","Superior a 180")))))))</f>
        <v/>
      </c>
    </row>
    <row r="2209">
      <c r="A2209" t="inlineStr">
        <is>
          <t>Q010L02</t>
        </is>
      </c>
      <c r="B2209" t="inlineStr">
        <is>
          <t>ANTONIO FRANCISCO PEREIRA</t>
        </is>
      </c>
      <c r="C2209" t="n">
        <v>1</v>
      </c>
      <c r="D2209" t="inlineStr">
        <is>
          <t>IPCA</t>
        </is>
      </c>
      <c r="E2209" t="n">
        <v>0.009488792934583046</v>
      </c>
      <c r="F2209" t="inlineStr">
        <is>
          <t>MENSAL</t>
        </is>
      </c>
      <c r="G2209" t="n">
        <v>45971</v>
      </c>
      <c r="H2209" t="n">
        <v>45971</v>
      </c>
      <c r="I2209" t="n">
        <v>77</v>
      </c>
      <c r="J2209" t="inlineStr">
        <is>
          <t>CARTEIRA</t>
        </is>
      </c>
      <c r="K2209" t="inlineStr">
        <is>
          <t>CONTRATO</t>
        </is>
      </c>
      <c r="L2209" t="n">
        <v>1904.56</v>
      </c>
      <c r="M2209" t="inlineStr">
        <is>
          <t>IBIRAPITANGA FASE 3</t>
        </is>
      </c>
      <c r="N2209" s="142">
        <f>DATE(YEAR(G2209),MONTH(G2209),1)</f>
        <v/>
      </c>
      <c r="O2209" s="132">
        <f>IF(G2209&gt;$K$3,"Futuro","Atraso")</f>
        <v/>
      </c>
      <c r="P2209">
        <f>12*(YEAR(G2209)-YEAR($K$3))+(MONTH(G2209)-MONTH($K$3))</f>
        <v/>
      </c>
      <c r="Q2209" s="366">
        <f>IF(M2209="IBIRAPITANGA FASE 3",IF(O2209="Atraso",L2209,L2209/(1+$I$2)^P2209),IF(O2209="Atraso",L2209,L2209/(1+$I$1)^P2209))</f>
        <v/>
      </c>
      <c r="R2209">
        <f>IF(O2209="Atraso",$K$3-G2209,0)</f>
        <v/>
      </c>
      <c r="S2209">
        <f>IF(R2209&lt;=15,"Até 15",IF(R2209&lt;=30,"Entre 15 e 30",IF(R2209&lt;=60,"Entre 30 e 60",IF(R2209&lt;=90,"Entre 60 e 90",IF(R2209&lt;=120,"Entre 90 e 120",IF(R2209&lt;=150,"Entre 120 e 150",IF(R2209&lt;=180,"Entre 150 e 180","Superior a 180")))))))</f>
        <v/>
      </c>
    </row>
    <row r="2210">
      <c r="A2210" t="inlineStr">
        <is>
          <t>Q010L02</t>
        </is>
      </c>
      <c r="B2210" t="inlineStr">
        <is>
          <t>ANTONIO FRANCISCO PEREIRA</t>
        </is>
      </c>
      <c r="C2210" t="n">
        <v>1</v>
      </c>
      <c r="D2210" t="inlineStr">
        <is>
          <t>IPCA</t>
        </is>
      </c>
      <c r="E2210" t="n">
        <v>0.009488792934583046</v>
      </c>
      <c r="F2210" t="inlineStr">
        <is>
          <t>MENSAL</t>
        </is>
      </c>
      <c r="G2210" t="n">
        <v>46001</v>
      </c>
      <c r="H2210" t="n">
        <v>46001</v>
      </c>
      <c r="I2210" t="n">
        <v>78</v>
      </c>
      <c r="J2210" t="inlineStr">
        <is>
          <t>CARTEIRA</t>
        </is>
      </c>
      <c r="K2210" t="inlineStr">
        <is>
          <t>CONTRATO</t>
        </is>
      </c>
      <c r="L2210" t="n">
        <v>1904.56</v>
      </c>
      <c r="M2210" t="inlineStr">
        <is>
          <t>IBIRAPITANGA FASE 3</t>
        </is>
      </c>
      <c r="N2210" s="142">
        <f>DATE(YEAR(G2210),MONTH(G2210),1)</f>
        <v/>
      </c>
      <c r="O2210" s="132">
        <f>IF(G2210&gt;$K$3,"Futuro","Atraso")</f>
        <v/>
      </c>
      <c r="P2210">
        <f>12*(YEAR(G2210)-YEAR($K$3))+(MONTH(G2210)-MONTH($K$3))</f>
        <v/>
      </c>
      <c r="Q2210" s="366">
        <f>IF(M2210="IBIRAPITANGA FASE 3",IF(O2210="Atraso",L2210,L2210/(1+$I$2)^P2210),IF(O2210="Atraso",L2210,L2210/(1+$I$1)^P2210))</f>
        <v/>
      </c>
      <c r="R2210">
        <f>IF(O2210="Atraso",$K$3-G2210,0)</f>
        <v/>
      </c>
      <c r="S2210">
        <f>IF(R2210&lt;=15,"Até 15",IF(R2210&lt;=30,"Entre 15 e 30",IF(R2210&lt;=60,"Entre 30 e 60",IF(R2210&lt;=90,"Entre 60 e 90",IF(R2210&lt;=120,"Entre 90 e 120",IF(R2210&lt;=150,"Entre 120 e 150",IF(R2210&lt;=180,"Entre 150 e 180","Superior a 180")))))))</f>
        <v/>
      </c>
    </row>
    <row r="2211">
      <c r="A2211" t="inlineStr">
        <is>
          <t>Q010L02</t>
        </is>
      </c>
      <c r="B2211" t="inlineStr">
        <is>
          <t>ANTONIO FRANCISCO PEREIRA</t>
        </is>
      </c>
      <c r="C2211" t="n">
        <v>1</v>
      </c>
      <c r="D2211" t="inlineStr">
        <is>
          <t>IPCA</t>
        </is>
      </c>
      <c r="E2211" t="n">
        <v>0.009488792934583046</v>
      </c>
      <c r="F2211" t="inlineStr">
        <is>
          <t>MENSAL</t>
        </is>
      </c>
      <c r="G2211" t="n">
        <v>46032</v>
      </c>
      <c r="H2211" t="n">
        <v>46032</v>
      </c>
      <c r="I2211" t="n">
        <v>79</v>
      </c>
      <c r="J2211" t="inlineStr">
        <is>
          <t>CARTEIRA</t>
        </is>
      </c>
      <c r="K2211" t="inlineStr">
        <is>
          <t>CONTRATO</t>
        </is>
      </c>
      <c r="L2211" t="n">
        <v>1904.56</v>
      </c>
      <c r="M2211" t="inlineStr">
        <is>
          <t>IBIRAPITANGA FASE 3</t>
        </is>
      </c>
      <c r="N2211" s="142">
        <f>DATE(YEAR(G2211),MONTH(G2211),1)</f>
        <v/>
      </c>
      <c r="O2211" s="132">
        <f>IF(G2211&gt;$K$3,"Futuro","Atraso")</f>
        <v/>
      </c>
      <c r="P2211">
        <f>12*(YEAR(G2211)-YEAR($K$3))+(MONTH(G2211)-MONTH($K$3))</f>
        <v/>
      </c>
      <c r="Q2211" s="366">
        <f>IF(M2211="IBIRAPITANGA FASE 3",IF(O2211="Atraso",L2211,L2211/(1+$I$2)^P2211),IF(O2211="Atraso",L2211,L2211/(1+$I$1)^P2211))</f>
        <v/>
      </c>
      <c r="R2211">
        <f>IF(O2211="Atraso",$K$3-G2211,0)</f>
        <v/>
      </c>
      <c r="S2211">
        <f>IF(R2211&lt;=15,"Até 15",IF(R2211&lt;=30,"Entre 15 e 30",IF(R2211&lt;=60,"Entre 30 e 60",IF(R2211&lt;=90,"Entre 60 e 90",IF(R2211&lt;=120,"Entre 90 e 120",IF(R2211&lt;=150,"Entre 120 e 150",IF(R2211&lt;=180,"Entre 150 e 180","Superior a 180")))))))</f>
        <v/>
      </c>
    </row>
    <row r="2212">
      <c r="A2212" t="inlineStr">
        <is>
          <t>Q010L02</t>
        </is>
      </c>
      <c r="B2212" t="inlineStr">
        <is>
          <t>ANTONIO FRANCISCO PEREIRA</t>
        </is>
      </c>
      <c r="C2212" t="n">
        <v>1</v>
      </c>
      <c r="D2212" t="inlineStr">
        <is>
          <t>IPCA</t>
        </is>
      </c>
      <c r="E2212" t="n">
        <v>0.009488792934583046</v>
      </c>
      <c r="F2212" t="inlineStr">
        <is>
          <t>MENSAL</t>
        </is>
      </c>
      <c r="G2212" t="n">
        <v>46063</v>
      </c>
      <c r="H2212" t="n">
        <v>46063</v>
      </c>
      <c r="I2212" t="n">
        <v>80</v>
      </c>
      <c r="J2212" t="inlineStr">
        <is>
          <t>CARTEIRA</t>
        </is>
      </c>
      <c r="K2212" t="inlineStr">
        <is>
          <t>CONTRATO</t>
        </is>
      </c>
      <c r="L2212" t="n">
        <v>1904.56</v>
      </c>
      <c r="M2212" t="inlineStr">
        <is>
          <t>IBIRAPITANGA FASE 3</t>
        </is>
      </c>
      <c r="N2212" s="142">
        <f>DATE(YEAR(G2212),MONTH(G2212),1)</f>
        <v/>
      </c>
      <c r="O2212" s="132">
        <f>IF(G2212&gt;$K$3,"Futuro","Atraso")</f>
        <v/>
      </c>
      <c r="P2212">
        <f>12*(YEAR(G2212)-YEAR($K$3))+(MONTH(G2212)-MONTH($K$3))</f>
        <v/>
      </c>
      <c r="Q2212" s="366">
        <f>IF(M2212="IBIRAPITANGA FASE 3",IF(O2212="Atraso",L2212,L2212/(1+$I$2)^P2212),IF(O2212="Atraso",L2212,L2212/(1+$I$1)^P2212))</f>
        <v/>
      </c>
      <c r="R2212">
        <f>IF(O2212="Atraso",$K$3-G2212,0)</f>
        <v/>
      </c>
      <c r="S2212">
        <f>IF(R2212&lt;=15,"Até 15",IF(R2212&lt;=30,"Entre 15 e 30",IF(R2212&lt;=60,"Entre 30 e 60",IF(R2212&lt;=90,"Entre 60 e 90",IF(R2212&lt;=120,"Entre 90 e 120",IF(R2212&lt;=150,"Entre 120 e 150",IF(R2212&lt;=180,"Entre 150 e 180","Superior a 180")))))))</f>
        <v/>
      </c>
    </row>
    <row r="2213">
      <c r="A2213" t="inlineStr">
        <is>
          <t>Q010L02</t>
        </is>
      </c>
      <c r="B2213" t="inlineStr">
        <is>
          <t>ANTONIO FRANCISCO PEREIRA</t>
        </is>
      </c>
      <c r="C2213" t="n">
        <v>1</v>
      </c>
      <c r="D2213" t="inlineStr">
        <is>
          <t>IPCA</t>
        </is>
      </c>
      <c r="E2213" t="n">
        <v>0.009488792934583046</v>
      </c>
      <c r="F2213" t="inlineStr">
        <is>
          <t>MENSAL</t>
        </is>
      </c>
      <c r="G2213" t="n">
        <v>46091</v>
      </c>
      <c r="H2213" t="n">
        <v>46091</v>
      </c>
      <c r="I2213" t="n">
        <v>81</v>
      </c>
      <c r="J2213" t="inlineStr">
        <is>
          <t>CARTEIRA</t>
        </is>
      </c>
      <c r="K2213" t="inlineStr">
        <is>
          <t>CONTRATO</t>
        </is>
      </c>
      <c r="L2213" t="n">
        <v>1904.56</v>
      </c>
      <c r="M2213" t="inlineStr">
        <is>
          <t>IBIRAPITANGA FASE 3</t>
        </is>
      </c>
      <c r="N2213" s="142">
        <f>DATE(YEAR(G2213),MONTH(G2213),1)</f>
        <v/>
      </c>
      <c r="O2213" s="132">
        <f>IF(G2213&gt;$K$3,"Futuro","Atraso")</f>
        <v/>
      </c>
      <c r="P2213">
        <f>12*(YEAR(G2213)-YEAR($K$3))+(MONTH(G2213)-MONTH($K$3))</f>
        <v/>
      </c>
      <c r="Q2213" s="366">
        <f>IF(M2213="IBIRAPITANGA FASE 3",IF(O2213="Atraso",L2213,L2213/(1+$I$2)^P2213),IF(O2213="Atraso",L2213,L2213/(1+$I$1)^P2213))</f>
        <v/>
      </c>
      <c r="R2213">
        <f>IF(O2213="Atraso",$K$3-G2213,0)</f>
        <v/>
      </c>
      <c r="S2213">
        <f>IF(R2213&lt;=15,"Até 15",IF(R2213&lt;=30,"Entre 15 e 30",IF(R2213&lt;=60,"Entre 30 e 60",IF(R2213&lt;=90,"Entre 60 e 90",IF(R2213&lt;=120,"Entre 90 e 120",IF(R2213&lt;=150,"Entre 120 e 150",IF(R2213&lt;=180,"Entre 150 e 180","Superior a 180")))))))</f>
        <v/>
      </c>
    </row>
    <row r="2214">
      <c r="A2214" t="inlineStr">
        <is>
          <t>Q010L02</t>
        </is>
      </c>
      <c r="B2214" t="inlineStr">
        <is>
          <t>ANTONIO FRANCISCO PEREIRA</t>
        </is>
      </c>
      <c r="C2214" t="n">
        <v>1</v>
      </c>
      <c r="D2214" t="inlineStr">
        <is>
          <t>IPCA</t>
        </is>
      </c>
      <c r="E2214" t="n">
        <v>0.009488792934583046</v>
      </c>
      <c r="F2214" t="inlineStr">
        <is>
          <t>MENSAL</t>
        </is>
      </c>
      <c r="G2214" t="n">
        <v>46122</v>
      </c>
      <c r="H2214" t="n">
        <v>46122</v>
      </c>
      <c r="I2214" t="n">
        <v>82</v>
      </c>
      <c r="J2214" t="inlineStr">
        <is>
          <t>CARTEIRA</t>
        </is>
      </c>
      <c r="K2214" t="inlineStr">
        <is>
          <t>CONTRATO</t>
        </is>
      </c>
      <c r="L2214" t="n">
        <v>1904.56</v>
      </c>
      <c r="M2214" t="inlineStr">
        <is>
          <t>IBIRAPITANGA FASE 3</t>
        </is>
      </c>
      <c r="N2214" s="142">
        <f>DATE(YEAR(G2214),MONTH(G2214),1)</f>
        <v/>
      </c>
      <c r="O2214" s="132">
        <f>IF(G2214&gt;$K$3,"Futuro","Atraso")</f>
        <v/>
      </c>
      <c r="P2214">
        <f>12*(YEAR(G2214)-YEAR($K$3))+(MONTH(G2214)-MONTH($K$3))</f>
        <v/>
      </c>
      <c r="Q2214" s="366">
        <f>IF(M2214="IBIRAPITANGA FASE 3",IF(O2214="Atraso",L2214,L2214/(1+$I$2)^P2214),IF(O2214="Atraso",L2214,L2214/(1+$I$1)^P2214))</f>
        <v/>
      </c>
      <c r="R2214">
        <f>IF(O2214="Atraso",$K$3-G2214,0)</f>
        <v/>
      </c>
      <c r="S2214">
        <f>IF(R2214&lt;=15,"Até 15",IF(R2214&lt;=30,"Entre 15 e 30",IF(R2214&lt;=60,"Entre 30 e 60",IF(R2214&lt;=90,"Entre 60 e 90",IF(R2214&lt;=120,"Entre 90 e 120",IF(R2214&lt;=150,"Entre 120 e 150",IF(R2214&lt;=180,"Entre 150 e 180","Superior a 180")))))))</f>
        <v/>
      </c>
    </row>
    <row r="2215">
      <c r="A2215" t="inlineStr">
        <is>
          <t>Q010L02</t>
        </is>
      </c>
      <c r="B2215" t="inlineStr">
        <is>
          <t>ANTONIO FRANCISCO PEREIRA</t>
        </is>
      </c>
      <c r="C2215" t="n">
        <v>1</v>
      </c>
      <c r="D2215" t="inlineStr">
        <is>
          <t>IPCA</t>
        </is>
      </c>
      <c r="E2215" t="n">
        <v>0.009488792934583046</v>
      </c>
      <c r="F2215" t="inlineStr">
        <is>
          <t>MENSAL</t>
        </is>
      </c>
      <c r="G2215" t="n">
        <v>46152</v>
      </c>
      <c r="H2215" t="n">
        <v>46152</v>
      </c>
      <c r="I2215" t="n">
        <v>83</v>
      </c>
      <c r="J2215" t="inlineStr">
        <is>
          <t>CARTEIRA</t>
        </is>
      </c>
      <c r="K2215" t="inlineStr">
        <is>
          <t>CONTRATO</t>
        </is>
      </c>
      <c r="L2215" t="n">
        <v>1904.56</v>
      </c>
      <c r="M2215" t="inlineStr">
        <is>
          <t>IBIRAPITANGA FASE 3</t>
        </is>
      </c>
      <c r="N2215" s="142">
        <f>DATE(YEAR(G2215),MONTH(G2215),1)</f>
        <v/>
      </c>
      <c r="O2215" s="132">
        <f>IF(G2215&gt;$K$3,"Futuro","Atraso")</f>
        <v/>
      </c>
      <c r="P2215">
        <f>12*(YEAR(G2215)-YEAR($K$3))+(MONTH(G2215)-MONTH($K$3))</f>
        <v/>
      </c>
      <c r="Q2215" s="366">
        <f>IF(M2215="IBIRAPITANGA FASE 3",IF(O2215="Atraso",L2215,L2215/(1+$I$2)^P2215),IF(O2215="Atraso",L2215,L2215/(1+$I$1)^P2215))</f>
        <v/>
      </c>
      <c r="R2215">
        <f>IF(O2215="Atraso",$K$3-G2215,0)</f>
        <v/>
      </c>
      <c r="S2215">
        <f>IF(R2215&lt;=15,"Até 15",IF(R2215&lt;=30,"Entre 15 e 30",IF(R2215&lt;=60,"Entre 30 e 60",IF(R2215&lt;=90,"Entre 60 e 90",IF(R2215&lt;=120,"Entre 90 e 120",IF(R2215&lt;=150,"Entre 120 e 150",IF(R2215&lt;=180,"Entre 150 e 180","Superior a 180")))))))</f>
        <v/>
      </c>
    </row>
    <row r="2216">
      <c r="A2216" t="inlineStr">
        <is>
          <t>Q010L02</t>
        </is>
      </c>
      <c r="B2216" t="inlineStr">
        <is>
          <t>ANTONIO FRANCISCO PEREIRA</t>
        </is>
      </c>
      <c r="C2216" t="n">
        <v>1</v>
      </c>
      <c r="D2216" t="inlineStr">
        <is>
          <t>IPCA</t>
        </is>
      </c>
      <c r="E2216" t="n">
        <v>0.009488792934583046</v>
      </c>
      <c r="F2216" t="inlineStr">
        <is>
          <t>MENSAL</t>
        </is>
      </c>
      <c r="G2216" t="n">
        <v>46183</v>
      </c>
      <c r="H2216" t="n">
        <v>46183</v>
      </c>
      <c r="I2216" t="n">
        <v>84</v>
      </c>
      <c r="J2216" t="inlineStr">
        <is>
          <t>CARTEIRA</t>
        </is>
      </c>
      <c r="K2216" t="inlineStr">
        <is>
          <t>CONTRATO</t>
        </is>
      </c>
      <c r="L2216" t="n">
        <v>1904.56</v>
      </c>
      <c r="M2216" t="inlineStr">
        <is>
          <t>IBIRAPITANGA FASE 3</t>
        </is>
      </c>
      <c r="N2216" s="142">
        <f>DATE(YEAR(G2216),MONTH(G2216),1)</f>
        <v/>
      </c>
      <c r="O2216" s="132">
        <f>IF(G2216&gt;$K$3,"Futuro","Atraso")</f>
        <v/>
      </c>
      <c r="P2216">
        <f>12*(YEAR(G2216)-YEAR($K$3))+(MONTH(G2216)-MONTH($K$3))</f>
        <v/>
      </c>
      <c r="Q2216" s="366">
        <f>IF(M2216="IBIRAPITANGA FASE 3",IF(O2216="Atraso",L2216,L2216/(1+$I$2)^P2216),IF(O2216="Atraso",L2216,L2216/(1+$I$1)^P2216))</f>
        <v/>
      </c>
      <c r="R2216">
        <f>IF(O2216="Atraso",$K$3-G2216,0)</f>
        <v/>
      </c>
      <c r="S2216">
        <f>IF(R2216&lt;=15,"Até 15",IF(R2216&lt;=30,"Entre 15 e 30",IF(R2216&lt;=60,"Entre 30 e 60",IF(R2216&lt;=90,"Entre 60 e 90",IF(R2216&lt;=120,"Entre 90 e 120",IF(R2216&lt;=150,"Entre 120 e 150",IF(R2216&lt;=180,"Entre 150 e 180","Superior a 180")))))))</f>
        <v/>
      </c>
    </row>
    <row r="2217">
      <c r="A2217" t="inlineStr">
        <is>
          <t>Q010L02</t>
        </is>
      </c>
      <c r="B2217" t="inlineStr">
        <is>
          <t>ANTONIO FRANCISCO PEREIRA</t>
        </is>
      </c>
      <c r="C2217" t="n">
        <v>1</v>
      </c>
      <c r="D2217" t="inlineStr">
        <is>
          <t>IPCA</t>
        </is>
      </c>
      <c r="E2217" t="n">
        <v>0.009488792934583046</v>
      </c>
      <c r="F2217" t="inlineStr">
        <is>
          <t>MENSAL</t>
        </is>
      </c>
      <c r="G2217" t="n">
        <v>46213</v>
      </c>
      <c r="H2217" t="n">
        <v>46213</v>
      </c>
      <c r="I2217" t="n">
        <v>85</v>
      </c>
      <c r="J2217" t="inlineStr">
        <is>
          <t>CARTEIRA</t>
        </is>
      </c>
      <c r="K2217" t="inlineStr">
        <is>
          <t>CONTRATO</t>
        </is>
      </c>
      <c r="L2217" t="n">
        <v>1904.56</v>
      </c>
      <c r="M2217" t="inlineStr">
        <is>
          <t>IBIRAPITANGA FASE 3</t>
        </is>
      </c>
      <c r="N2217" s="142">
        <f>DATE(YEAR(G2217),MONTH(G2217),1)</f>
        <v/>
      </c>
      <c r="O2217" s="132">
        <f>IF(G2217&gt;$K$3,"Futuro","Atraso")</f>
        <v/>
      </c>
      <c r="P2217">
        <f>12*(YEAR(G2217)-YEAR($K$3))+(MONTH(G2217)-MONTH($K$3))</f>
        <v/>
      </c>
      <c r="Q2217" s="366">
        <f>IF(M2217="IBIRAPITANGA FASE 3",IF(O2217="Atraso",L2217,L2217/(1+$I$2)^P2217),IF(O2217="Atraso",L2217,L2217/(1+$I$1)^P2217))</f>
        <v/>
      </c>
      <c r="R2217">
        <f>IF(O2217="Atraso",$K$3-G2217,0)</f>
        <v/>
      </c>
      <c r="S2217">
        <f>IF(R2217&lt;=15,"Até 15",IF(R2217&lt;=30,"Entre 15 e 30",IF(R2217&lt;=60,"Entre 30 e 60",IF(R2217&lt;=90,"Entre 60 e 90",IF(R2217&lt;=120,"Entre 90 e 120",IF(R2217&lt;=150,"Entre 120 e 150",IF(R2217&lt;=180,"Entre 150 e 180","Superior a 180")))))))</f>
        <v/>
      </c>
    </row>
    <row r="2218">
      <c r="A2218" t="inlineStr">
        <is>
          <t>Q010L02</t>
        </is>
      </c>
      <c r="B2218" t="inlineStr">
        <is>
          <t>ANTONIO FRANCISCO PEREIRA</t>
        </is>
      </c>
      <c r="C2218" t="n">
        <v>1</v>
      </c>
      <c r="D2218" t="inlineStr">
        <is>
          <t>IPCA</t>
        </is>
      </c>
      <c r="E2218" t="n">
        <v>0.009488792934583046</v>
      </c>
      <c r="F2218" t="inlineStr">
        <is>
          <t>MENSAL</t>
        </is>
      </c>
      <c r="G2218" t="n">
        <v>46213</v>
      </c>
      <c r="H2218" t="n">
        <v>46213</v>
      </c>
      <c r="I2218" t="n">
        <v>7</v>
      </c>
      <c r="J2218" t="inlineStr">
        <is>
          <t>CARTEIRA</t>
        </is>
      </c>
      <c r="K2218" t="inlineStr">
        <is>
          <t>CONTRATO</t>
        </is>
      </c>
      <c r="L2218" t="n">
        <v>7995.09</v>
      </c>
      <c r="M2218" t="inlineStr">
        <is>
          <t>IBIRAPITANGA FASE 3</t>
        </is>
      </c>
      <c r="N2218" s="142">
        <f>DATE(YEAR(G2218),MONTH(G2218),1)</f>
        <v/>
      </c>
      <c r="O2218" s="132">
        <f>IF(G2218&gt;$K$3,"Futuro","Atraso")</f>
        <v/>
      </c>
      <c r="P2218">
        <f>12*(YEAR(G2218)-YEAR($K$3))+(MONTH(G2218)-MONTH($K$3))</f>
        <v/>
      </c>
      <c r="Q2218" s="366">
        <f>IF(M2218="IBIRAPITANGA FASE 3",IF(O2218="Atraso",L2218,L2218/(1+$I$2)^P2218),IF(O2218="Atraso",L2218,L2218/(1+$I$1)^P2218))</f>
        <v/>
      </c>
      <c r="R2218">
        <f>IF(O2218="Atraso",$K$3-G2218,0)</f>
        <v/>
      </c>
      <c r="S2218">
        <f>IF(R2218&lt;=15,"Até 15",IF(R2218&lt;=30,"Entre 15 e 30",IF(R2218&lt;=60,"Entre 30 e 60",IF(R2218&lt;=90,"Entre 60 e 90",IF(R2218&lt;=120,"Entre 90 e 120",IF(R2218&lt;=150,"Entre 120 e 150",IF(R2218&lt;=180,"Entre 150 e 180","Superior a 180")))))))</f>
        <v/>
      </c>
    </row>
    <row r="2219">
      <c r="A2219" t="inlineStr">
        <is>
          <t>Q010L02</t>
        </is>
      </c>
      <c r="B2219" t="inlineStr">
        <is>
          <t>ANTONIO FRANCISCO PEREIRA</t>
        </is>
      </c>
      <c r="C2219" t="n">
        <v>1</v>
      </c>
      <c r="D2219" t="inlineStr">
        <is>
          <t>IPCA</t>
        </is>
      </c>
      <c r="E2219" t="n">
        <v>0.009488792934583046</v>
      </c>
      <c r="F2219" t="inlineStr">
        <is>
          <t>MENSAL</t>
        </is>
      </c>
      <c r="G2219" t="n">
        <v>46244</v>
      </c>
      <c r="H2219" t="n">
        <v>46244</v>
      </c>
      <c r="I2219" t="n">
        <v>86</v>
      </c>
      <c r="J2219" t="inlineStr">
        <is>
          <t>CARTEIRA</t>
        </is>
      </c>
      <c r="K2219" t="inlineStr">
        <is>
          <t>CONTRATO</t>
        </is>
      </c>
      <c r="L2219" t="n">
        <v>1904.56</v>
      </c>
      <c r="M2219" t="inlineStr">
        <is>
          <t>IBIRAPITANGA FASE 3</t>
        </is>
      </c>
      <c r="N2219" s="142">
        <f>DATE(YEAR(G2219),MONTH(G2219),1)</f>
        <v/>
      </c>
      <c r="O2219" s="132">
        <f>IF(G2219&gt;$K$3,"Futuro","Atraso")</f>
        <v/>
      </c>
      <c r="P2219">
        <f>12*(YEAR(G2219)-YEAR($K$3))+(MONTH(G2219)-MONTH($K$3))</f>
        <v/>
      </c>
      <c r="Q2219" s="366">
        <f>IF(M2219="IBIRAPITANGA FASE 3",IF(O2219="Atraso",L2219,L2219/(1+$I$2)^P2219),IF(O2219="Atraso",L2219,L2219/(1+$I$1)^P2219))</f>
        <v/>
      </c>
      <c r="R2219">
        <f>IF(O2219="Atraso",$K$3-G2219,0)</f>
        <v/>
      </c>
      <c r="S2219">
        <f>IF(R2219&lt;=15,"Até 15",IF(R2219&lt;=30,"Entre 15 e 30",IF(R2219&lt;=60,"Entre 30 e 60",IF(R2219&lt;=90,"Entre 60 e 90",IF(R2219&lt;=120,"Entre 90 e 120",IF(R2219&lt;=150,"Entre 120 e 150",IF(R2219&lt;=180,"Entre 150 e 180","Superior a 180")))))))</f>
        <v/>
      </c>
    </row>
    <row r="2220">
      <c r="A2220" t="inlineStr">
        <is>
          <t>Q010L02</t>
        </is>
      </c>
      <c r="B2220" t="inlineStr">
        <is>
          <t>ANTONIO FRANCISCO PEREIRA</t>
        </is>
      </c>
      <c r="C2220" t="n">
        <v>1</v>
      </c>
      <c r="D2220" t="inlineStr">
        <is>
          <t>IPCA</t>
        </is>
      </c>
      <c r="E2220" t="n">
        <v>0.009488792934583046</v>
      </c>
      <c r="F2220" t="inlineStr">
        <is>
          <t>MENSAL</t>
        </is>
      </c>
      <c r="G2220" t="n">
        <v>46275</v>
      </c>
      <c r="H2220" t="n">
        <v>46275</v>
      </c>
      <c r="I2220" t="n">
        <v>87</v>
      </c>
      <c r="J2220" t="inlineStr">
        <is>
          <t>CARTEIRA</t>
        </is>
      </c>
      <c r="K2220" t="inlineStr">
        <is>
          <t>CONTRATO</t>
        </is>
      </c>
      <c r="L2220" t="n">
        <v>1904.56</v>
      </c>
      <c r="M2220" t="inlineStr">
        <is>
          <t>IBIRAPITANGA FASE 3</t>
        </is>
      </c>
      <c r="N2220" s="142">
        <f>DATE(YEAR(G2220),MONTH(G2220),1)</f>
        <v/>
      </c>
      <c r="O2220" s="132">
        <f>IF(G2220&gt;$K$3,"Futuro","Atraso")</f>
        <v/>
      </c>
      <c r="P2220">
        <f>12*(YEAR(G2220)-YEAR($K$3))+(MONTH(G2220)-MONTH($K$3))</f>
        <v/>
      </c>
      <c r="Q2220" s="366">
        <f>IF(M2220="IBIRAPITANGA FASE 3",IF(O2220="Atraso",L2220,L2220/(1+$I$2)^P2220),IF(O2220="Atraso",L2220,L2220/(1+$I$1)^P2220))</f>
        <v/>
      </c>
      <c r="R2220">
        <f>IF(O2220="Atraso",$K$3-G2220,0)</f>
        <v/>
      </c>
      <c r="S2220">
        <f>IF(R2220&lt;=15,"Até 15",IF(R2220&lt;=30,"Entre 15 e 30",IF(R2220&lt;=60,"Entre 30 e 60",IF(R2220&lt;=90,"Entre 60 e 90",IF(R2220&lt;=120,"Entre 90 e 120",IF(R2220&lt;=150,"Entre 120 e 150",IF(R2220&lt;=180,"Entre 150 e 180","Superior a 180")))))))</f>
        <v/>
      </c>
    </row>
    <row r="2221">
      <c r="A2221" t="inlineStr">
        <is>
          <t>Q010L02</t>
        </is>
      </c>
      <c r="B2221" t="inlineStr">
        <is>
          <t>ANTONIO FRANCISCO PEREIRA</t>
        </is>
      </c>
      <c r="C2221" t="n">
        <v>1</v>
      </c>
      <c r="D2221" t="inlineStr">
        <is>
          <t>IPCA</t>
        </is>
      </c>
      <c r="E2221" t="n">
        <v>0.009488792934583046</v>
      </c>
      <c r="F2221" t="inlineStr">
        <is>
          <t>MENSAL</t>
        </is>
      </c>
      <c r="G2221" t="n">
        <v>46305</v>
      </c>
      <c r="H2221" t="n">
        <v>46305</v>
      </c>
      <c r="I2221" t="n">
        <v>88</v>
      </c>
      <c r="J2221" t="inlineStr">
        <is>
          <t>CARTEIRA</t>
        </is>
      </c>
      <c r="K2221" t="inlineStr">
        <is>
          <t>CONTRATO</t>
        </is>
      </c>
      <c r="L2221" t="n">
        <v>1904.56</v>
      </c>
      <c r="M2221" t="inlineStr">
        <is>
          <t>IBIRAPITANGA FASE 3</t>
        </is>
      </c>
      <c r="N2221" s="142">
        <f>DATE(YEAR(G2221),MONTH(G2221),1)</f>
        <v/>
      </c>
      <c r="O2221" s="132">
        <f>IF(G2221&gt;$K$3,"Futuro","Atraso")</f>
        <v/>
      </c>
      <c r="P2221">
        <f>12*(YEAR(G2221)-YEAR($K$3))+(MONTH(G2221)-MONTH($K$3))</f>
        <v/>
      </c>
      <c r="Q2221" s="366">
        <f>IF(M2221="IBIRAPITANGA FASE 3",IF(O2221="Atraso",L2221,L2221/(1+$I$2)^P2221),IF(O2221="Atraso",L2221,L2221/(1+$I$1)^P2221))</f>
        <v/>
      </c>
      <c r="R2221">
        <f>IF(O2221="Atraso",$K$3-G2221,0)</f>
        <v/>
      </c>
      <c r="S2221">
        <f>IF(R2221&lt;=15,"Até 15",IF(R2221&lt;=30,"Entre 15 e 30",IF(R2221&lt;=60,"Entre 30 e 60",IF(R2221&lt;=90,"Entre 60 e 90",IF(R2221&lt;=120,"Entre 90 e 120",IF(R2221&lt;=150,"Entre 120 e 150",IF(R2221&lt;=180,"Entre 150 e 180","Superior a 180")))))))</f>
        <v/>
      </c>
    </row>
    <row r="2222">
      <c r="A2222" t="inlineStr">
        <is>
          <t>Q010L02</t>
        </is>
      </c>
      <c r="B2222" t="inlineStr">
        <is>
          <t>ANTONIO FRANCISCO PEREIRA</t>
        </is>
      </c>
      <c r="C2222" t="n">
        <v>1</v>
      </c>
      <c r="D2222" t="inlineStr">
        <is>
          <t>IPCA</t>
        </is>
      </c>
      <c r="E2222" t="n">
        <v>0.009488792934583046</v>
      </c>
      <c r="F2222" t="inlineStr">
        <is>
          <t>MENSAL</t>
        </is>
      </c>
      <c r="G2222" t="n">
        <v>46336</v>
      </c>
      <c r="H2222" t="n">
        <v>46336</v>
      </c>
      <c r="I2222" t="n">
        <v>89</v>
      </c>
      <c r="J2222" t="inlineStr">
        <is>
          <t>CARTEIRA</t>
        </is>
      </c>
      <c r="K2222" t="inlineStr">
        <is>
          <t>CONTRATO</t>
        </is>
      </c>
      <c r="L2222" t="n">
        <v>1904.56</v>
      </c>
      <c r="M2222" t="inlineStr">
        <is>
          <t>IBIRAPITANGA FASE 3</t>
        </is>
      </c>
      <c r="N2222" s="142">
        <f>DATE(YEAR(G2222),MONTH(G2222),1)</f>
        <v/>
      </c>
      <c r="O2222" s="132">
        <f>IF(G2222&gt;$K$3,"Futuro","Atraso")</f>
        <v/>
      </c>
      <c r="P2222">
        <f>12*(YEAR(G2222)-YEAR($K$3))+(MONTH(G2222)-MONTH($K$3))</f>
        <v/>
      </c>
      <c r="Q2222" s="366">
        <f>IF(M2222="IBIRAPITANGA FASE 3",IF(O2222="Atraso",L2222,L2222/(1+$I$2)^P2222),IF(O2222="Atraso",L2222,L2222/(1+$I$1)^P2222))</f>
        <v/>
      </c>
      <c r="R2222">
        <f>IF(O2222="Atraso",$K$3-G2222,0)</f>
        <v/>
      </c>
      <c r="S2222">
        <f>IF(R2222&lt;=15,"Até 15",IF(R2222&lt;=30,"Entre 15 e 30",IF(R2222&lt;=60,"Entre 30 e 60",IF(R2222&lt;=90,"Entre 60 e 90",IF(R2222&lt;=120,"Entre 90 e 120",IF(R2222&lt;=150,"Entre 120 e 150",IF(R2222&lt;=180,"Entre 150 e 180","Superior a 180")))))))</f>
        <v/>
      </c>
    </row>
    <row r="2223">
      <c r="A2223" t="inlineStr">
        <is>
          <t>Q010L02</t>
        </is>
      </c>
      <c r="B2223" t="inlineStr">
        <is>
          <t>ANTONIO FRANCISCO PEREIRA</t>
        </is>
      </c>
      <c r="C2223" t="n">
        <v>1</v>
      </c>
      <c r="D2223" t="inlineStr">
        <is>
          <t>IPCA</t>
        </is>
      </c>
      <c r="E2223" t="n">
        <v>0.009488792934583046</v>
      </c>
      <c r="F2223" t="inlineStr">
        <is>
          <t>MENSAL</t>
        </is>
      </c>
      <c r="G2223" t="n">
        <v>46366</v>
      </c>
      <c r="H2223" t="n">
        <v>46366</v>
      </c>
      <c r="I2223" t="n">
        <v>90</v>
      </c>
      <c r="J2223" t="inlineStr">
        <is>
          <t>CARTEIRA</t>
        </is>
      </c>
      <c r="K2223" t="inlineStr">
        <is>
          <t>CONTRATO</t>
        </is>
      </c>
      <c r="L2223" t="n">
        <v>1904.56</v>
      </c>
      <c r="M2223" t="inlineStr">
        <is>
          <t>IBIRAPITANGA FASE 3</t>
        </is>
      </c>
      <c r="N2223" s="142">
        <f>DATE(YEAR(G2223),MONTH(G2223),1)</f>
        <v/>
      </c>
      <c r="O2223" s="132">
        <f>IF(G2223&gt;$K$3,"Futuro","Atraso")</f>
        <v/>
      </c>
      <c r="P2223">
        <f>12*(YEAR(G2223)-YEAR($K$3))+(MONTH(G2223)-MONTH($K$3))</f>
        <v/>
      </c>
      <c r="Q2223" s="366">
        <f>IF(M2223="IBIRAPITANGA FASE 3",IF(O2223="Atraso",L2223,L2223/(1+$I$2)^P2223),IF(O2223="Atraso",L2223,L2223/(1+$I$1)^P2223))</f>
        <v/>
      </c>
      <c r="R2223">
        <f>IF(O2223="Atraso",$K$3-G2223,0)</f>
        <v/>
      </c>
      <c r="S2223">
        <f>IF(R2223&lt;=15,"Até 15",IF(R2223&lt;=30,"Entre 15 e 30",IF(R2223&lt;=60,"Entre 30 e 60",IF(R2223&lt;=90,"Entre 60 e 90",IF(R2223&lt;=120,"Entre 90 e 120",IF(R2223&lt;=150,"Entre 120 e 150",IF(R2223&lt;=180,"Entre 150 e 180","Superior a 180")))))))</f>
        <v/>
      </c>
    </row>
    <row r="2224">
      <c r="A2224" t="inlineStr">
        <is>
          <t>Q010L02</t>
        </is>
      </c>
      <c r="B2224" t="inlineStr">
        <is>
          <t>ANTONIO FRANCISCO PEREIRA</t>
        </is>
      </c>
      <c r="C2224" t="n">
        <v>1</v>
      </c>
      <c r="D2224" t="inlineStr">
        <is>
          <t>IPCA</t>
        </is>
      </c>
      <c r="E2224" t="n">
        <v>0.009488792934583046</v>
      </c>
      <c r="F2224" t="inlineStr">
        <is>
          <t>MENSAL</t>
        </is>
      </c>
      <c r="G2224" t="n">
        <v>46397</v>
      </c>
      <c r="H2224" t="n">
        <v>46397</v>
      </c>
      <c r="I2224" t="n">
        <v>91</v>
      </c>
      <c r="J2224" t="inlineStr">
        <is>
          <t>CARTEIRA</t>
        </is>
      </c>
      <c r="K2224" t="inlineStr">
        <is>
          <t>CONTRATO</t>
        </is>
      </c>
      <c r="L2224" t="n">
        <v>1904.56</v>
      </c>
      <c r="M2224" t="inlineStr">
        <is>
          <t>IBIRAPITANGA FASE 3</t>
        </is>
      </c>
      <c r="N2224" s="142">
        <f>DATE(YEAR(G2224),MONTH(G2224),1)</f>
        <v/>
      </c>
      <c r="O2224" s="132">
        <f>IF(G2224&gt;$K$3,"Futuro","Atraso")</f>
        <v/>
      </c>
      <c r="P2224">
        <f>12*(YEAR(G2224)-YEAR($K$3))+(MONTH(G2224)-MONTH($K$3))</f>
        <v/>
      </c>
      <c r="Q2224" s="366">
        <f>IF(M2224="IBIRAPITANGA FASE 3",IF(O2224="Atraso",L2224,L2224/(1+$I$2)^P2224),IF(O2224="Atraso",L2224,L2224/(1+$I$1)^P2224))</f>
        <v/>
      </c>
      <c r="R2224">
        <f>IF(O2224="Atraso",$K$3-G2224,0)</f>
        <v/>
      </c>
      <c r="S2224">
        <f>IF(R2224&lt;=15,"Até 15",IF(R2224&lt;=30,"Entre 15 e 30",IF(R2224&lt;=60,"Entre 30 e 60",IF(R2224&lt;=90,"Entre 60 e 90",IF(R2224&lt;=120,"Entre 90 e 120",IF(R2224&lt;=150,"Entre 120 e 150",IF(R2224&lt;=180,"Entre 150 e 180","Superior a 180")))))))</f>
        <v/>
      </c>
    </row>
    <row r="2225">
      <c r="A2225" t="inlineStr">
        <is>
          <t>Q010L02</t>
        </is>
      </c>
      <c r="B2225" t="inlineStr">
        <is>
          <t>ANTONIO FRANCISCO PEREIRA</t>
        </is>
      </c>
      <c r="C2225" t="n">
        <v>1</v>
      </c>
      <c r="D2225" t="inlineStr">
        <is>
          <t>IPCA</t>
        </is>
      </c>
      <c r="E2225" t="n">
        <v>0.009488792934583046</v>
      </c>
      <c r="F2225" t="inlineStr">
        <is>
          <t>MENSAL</t>
        </is>
      </c>
      <c r="G2225" t="n">
        <v>46428</v>
      </c>
      <c r="H2225" t="n">
        <v>46428</v>
      </c>
      <c r="I2225" t="n">
        <v>92</v>
      </c>
      <c r="J2225" t="inlineStr">
        <is>
          <t>CARTEIRA</t>
        </is>
      </c>
      <c r="K2225" t="inlineStr">
        <is>
          <t>CONTRATO</t>
        </is>
      </c>
      <c r="L2225" t="n">
        <v>1904.56</v>
      </c>
      <c r="M2225" t="inlineStr">
        <is>
          <t>IBIRAPITANGA FASE 3</t>
        </is>
      </c>
      <c r="N2225" s="142">
        <f>DATE(YEAR(G2225),MONTH(G2225),1)</f>
        <v/>
      </c>
      <c r="O2225" s="132">
        <f>IF(G2225&gt;$K$3,"Futuro","Atraso")</f>
        <v/>
      </c>
      <c r="P2225">
        <f>12*(YEAR(G2225)-YEAR($K$3))+(MONTH(G2225)-MONTH($K$3))</f>
        <v/>
      </c>
      <c r="Q2225" s="366">
        <f>IF(M2225="IBIRAPITANGA FASE 3",IF(O2225="Atraso",L2225,L2225/(1+$I$2)^P2225),IF(O2225="Atraso",L2225,L2225/(1+$I$1)^P2225))</f>
        <v/>
      </c>
      <c r="R2225">
        <f>IF(O2225="Atraso",$K$3-G2225,0)</f>
        <v/>
      </c>
      <c r="S2225">
        <f>IF(R2225&lt;=15,"Até 15",IF(R2225&lt;=30,"Entre 15 e 30",IF(R2225&lt;=60,"Entre 30 e 60",IF(R2225&lt;=90,"Entre 60 e 90",IF(R2225&lt;=120,"Entre 90 e 120",IF(R2225&lt;=150,"Entre 120 e 150",IF(R2225&lt;=180,"Entre 150 e 180","Superior a 180")))))))</f>
        <v/>
      </c>
    </row>
    <row r="2226">
      <c r="A2226" t="inlineStr">
        <is>
          <t>Q010L02</t>
        </is>
      </c>
      <c r="B2226" t="inlineStr">
        <is>
          <t>ANTONIO FRANCISCO PEREIRA</t>
        </is>
      </c>
      <c r="C2226" t="n">
        <v>1</v>
      </c>
      <c r="D2226" t="inlineStr">
        <is>
          <t>IPCA</t>
        </is>
      </c>
      <c r="E2226" t="n">
        <v>0.009488792934583046</v>
      </c>
      <c r="F2226" t="inlineStr">
        <is>
          <t>MENSAL</t>
        </is>
      </c>
      <c r="G2226" t="n">
        <v>46456</v>
      </c>
      <c r="H2226" t="n">
        <v>46456</v>
      </c>
      <c r="I2226" t="n">
        <v>93</v>
      </c>
      <c r="J2226" t="inlineStr">
        <is>
          <t>CARTEIRA</t>
        </is>
      </c>
      <c r="K2226" t="inlineStr">
        <is>
          <t>CONTRATO</t>
        </is>
      </c>
      <c r="L2226" t="n">
        <v>1904.56</v>
      </c>
      <c r="M2226" t="inlineStr">
        <is>
          <t>IBIRAPITANGA FASE 3</t>
        </is>
      </c>
      <c r="N2226" s="142">
        <f>DATE(YEAR(G2226),MONTH(G2226),1)</f>
        <v/>
      </c>
      <c r="O2226" s="132">
        <f>IF(G2226&gt;$K$3,"Futuro","Atraso")</f>
        <v/>
      </c>
      <c r="P2226">
        <f>12*(YEAR(G2226)-YEAR($K$3))+(MONTH(G2226)-MONTH($K$3))</f>
        <v/>
      </c>
      <c r="Q2226" s="366">
        <f>IF(M2226="IBIRAPITANGA FASE 3",IF(O2226="Atraso",L2226,L2226/(1+$I$2)^P2226),IF(O2226="Atraso",L2226,L2226/(1+$I$1)^P2226))</f>
        <v/>
      </c>
      <c r="R2226">
        <f>IF(O2226="Atraso",$K$3-G2226,0)</f>
        <v/>
      </c>
      <c r="S2226">
        <f>IF(R2226&lt;=15,"Até 15",IF(R2226&lt;=30,"Entre 15 e 30",IF(R2226&lt;=60,"Entre 30 e 60",IF(R2226&lt;=90,"Entre 60 e 90",IF(R2226&lt;=120,"Entre 90 e 120",IF(R2226&lt;=150,"Entre 120 e 150",IF(R2226&lt;=180,"Entre 150 e 180","Superior a 180")))))))</f>
        <v/>
      </c>
    </row>
    <row r="2227">
      <c r="A2227" t="inlineStr">
        <is>
          <t>Q010L02</t>
        </is>
      </c>
      <c r="B2227" t="inlineStr">
        <is>
          <t>ANTONIO FRANCISCO PEREIRA</t>
        </is>
      </c>
      <c r="C2227" t="n">
        <v>1</v>
      </c>
      <c r="D2227" t="inlineStr">
        <is>
          <t>IPCA</t>
        </is>
      </c>
      <c r="E2227" t="n">
        <v>0.009488792934583046</v>
      </c>
      <c r="F2227" t="inlineStr">
        <is>
          <t>MENSAL</t>
        </is>
      </c>
      <c r="G2227" t="n">
        <v>46487</v>
      </c>
      <c r="H2227" t="n">
        <v>46487</v>
      </c>
      <c r="I2227" t="n">
        <v>94</v>
      </c>
      <c r="J2227" t="inlineStr">
        <is>
          <t>CARTEIRA</t>
        </is>
      </c>
      <c r="K2227" t="inlineStr">
        <is>
          <t>CONTRATO</t>
        </is>
      </c>
      <c r="L2227" t="n">
        <v>1904.56</v>
      </c>
      <c r="M2227" t="inlineStr">
        <is>
          <t>IBIRAPITANGA FASE 3</t>
        </is>
      </c>
      <c r="N2227" s="142">
        <f>DATE(YEAR(G2227),MONTH(G2227),1)</f>
        <v/>
      </c>
      <c r="O2227" s="132">
        <f>IF(G2227&gt;$K$3,"Futuro","Atraso")</f>
        <v/>
      </c>
      <c r="P2227">
        <f>12*(YEAR(G2227)-YEAR($K$3))+(MONTH(G2227)-MONTH($K$3))</f>
        <v/>
      </c>
      <c r="Q2227" s="366">
        <f>IF(M2227="IBIRAPITANGA FASE 3",IF(O2227="Atraso",L2227,L2227/(1+$I$2)^P2227),IF(O2227="Atraso",L2227,L2227/(1+$I$1)^P2227))</f>
        <v/>
      </c>
      <c r="R2227">
        <f>IF(O2227="Atraso",$K$3-G2227,0)</f>
        <v/>
      </c>
      <c r="S2227">
        <f>IF(R2227&lt;=15,"Até 15",IF(R2227&lt;=30,"Entre 15 e 30",IF(R2227&lt;=60,"Entre 30 e 60",IF(R2227&lt;=90,"Entre 60 e 90",IF(R2227&lt;=120,"Entre 90 e 120",IF(R2227&lt;=150,"Entre 120 e 150",IF(R2227&lt;=180,"Entre 150 e 180","Superior a 180")))))))</f>
        <v/>
      </c>
    </row>
    <row r="2228">
      <c r="A2228" t="inlineStr">
        <is>
          <t>Q010L02</t>
        </is>
      </c>
      <c r="B2228" t="inlineStr">
        <is>
          <t>ANTONIO FRANCISCO PEREIRA</t>
        </is>
      </c>
      <c r="C2228" t="n">
        <v>1</v>
      </c>
      <c r="D2228" t="inlineStr">
        <is>
          <t>IPCA</t>
        </is>
      </c>
      <c r="E2228" t="n">
        <v>0.009488792934583046</v>
      </c>
      <c r="F2228" t="inlineStr">
        <is>
          <t>MENSAL</t>
        </is>
      </c>
      <c r="G2228" t="n">
        <v>46517</v>
      </c>
      <c r="H2228" t="n">
        <v>46517</v>
      </c>
      <c r="I2228" t="n">
        <v>95</v>
      </c>
      <c r="J2228" t="inlineStr">
        <is>
          <t>CARTEIRA</t>
        </is>
      </c>
      <c r="K2228" t="inlineStr">
        <is>
          <t>CONTRATO</t>
        </is>
      </c>
      <c r="L2228" t="n">
        <v>1904.56</v>
      </c>
      <c r="M2228" t="inlineStr">
        <is>
          <t>IBIRAPITANGA FASE 3</t>
        </is>
      </c>
      <c r="N2228" s="142">
        <f>DATE(YEAR(G2228),MONTH(G2228),1)</f>
        <v/>
      </c>
      <c r="O2228" s="132">
        <f>IF(G2228&gt;$K$3,"Futuro","Atraso")</f>
        <v/>
      </c>
      <c r="P2228">
        <f>12*(YEAR(G2228)-YEAR($K$3))+(MONTH(G2228)-MONTH($K$3))</f>
        <v/>
      </c>
      <c r="Q2228" s="366">
        <f>IF(M2228="IBIRAPITANGA FASE 3",IF(O2228="Atraso",L2228,L2228/(1+$I$2)^P2228),IF(O2228="Atraso",L2228,L2228/(1+$I$1)^P2228))</f>
        <v/>
      </c>
      <c r="R2228">
        <f>IF(O2228="Atraso",$K$3-G2228,0)</f>
        <v/>
      </c>
      <c r="S2228">
        <f>IF(R2228&lt;=15,"Até 15",IF(R2228&lt;=30,"Entre 15 e 30",IF(R2228&lt;=60,"Entre 30 e 60",IF(R2228&lt;=90,"Entre 60 e 90",IF(R2228&lt;=120,"Entre 90 e 120",IF(R2228&lt;=150,"Entre 120 e 150",IF(R2228&lt;=180,"Entre 150 e 180","Superior a 180")))))))</f>
        <v/>
      </c>
    </row>
    <row r="2229">
      <c r="A2229" t="inlineStr">
        <is>
          <t>Q010L02</t>
        </is>
      </c>
      <c r="B2229" t="inlineStr">
        <is>
          <t>ANTONIO FRANCISCO PEREIRA</t>
        </is>
      </c>
      <c r="C2229" t="n">
        <v>1</v>
      </c>
      <c r="D2229" t="inlineStr">
        <is>
          <t>IPCA</t>
        </is>
      </c>
      <c r="E2229" t="n">
        <v>0.009488792934583046</v>
      </c>
      <c r="F2229" t="inlineStr">
        <is>
          <t>MENSAL</t>
        </is>
      </c>
      <c r="G2229" t="n">
        <v>46548</v>
      </c>
      <c r="H2229" t="n">
        <v>46548</v>
      </c>
      <c r="I2229" t="n">
        <v>96</v>
      </c>
      <c r="J2229" t="inlineStr">
        <is>
          <t>CARTEIRA</t>
        </is>
      </c>
      <c r="K2229" t="inlineStr">
        <is>
          <t>CONTRATO</t>
        </is>
      </c>
      <c r="L2229" t="n">
        <v>1904.56</v>
      </c>
      <c r="M2229" t="inlineStr">
        <is>
          <t>IBIRAPITANGA FASE 3</t>
        </is>
      </c>
      <c r="N2229" s="142">
        <f>DATE(YEAR(G2229),MONTH(G2229),1)</f>
        <v/>
      </c>
      <c r="O2229" s="132">
        <f>IF(G2229&gt;$K$3,"Futuro","Atraso")</f>
        <v/>
      </c>
      <c r="P2229">
        <f>12*(YEAR(G2229)-YEAR($K$3))+(MONTH(G2229)-MONTH($K$3))</f>
        <v/>
      </c>
      <c r="Q2229" s="366">
        <f>IF(M2229="IBIRAPITANGA FASE 3",IF(O2229="Atraso",L2229,L2229/(1+$I$2)^P2229),IF(O2229="Atraso",L2229,L2229/(1+$I$1)^P2229))</f>
        <v/>
      </c>
      <c r="R2229">
        <f>IF(O2229="Atraso",$K$3-G2229,0)</f>
        <v/>
      </c>
      <c r="S2229">
        <f>IF(R2229&lt;=15,"Até 15",IF(R2229&lt;=30,"Entre 15 e 30",IF(R2229&lt;=60,"Entre 30 e 60",IF(R2229&lt;=90,"Entre 60 e 90",IF(R2229&lt;=120,"Entre 90 e 120",IF(R2229&lt;=150,"Entre 120 e 150",IF(R2229&lt;=180,"Entre 150 e 180","Superior a 180")))))))</f>
        <v/>
      </c>
    </row>
    <row r="2230">
      <c r="A2230" t="inlineStr">
        <is>
          <t>Q010L02</t>
        </is>
      </c>
      <c r="B2230" t="inlineStr">
        <is>
          <t>ANTONIO FRANCISCO PEREIRA</t>
        </is>
      </c>
      <c r="C2230" t="n">
        <v>1</v>
      </c>
      <c r="D2230" t="inlineStr">
        <is>
          <t>IPCA</t>
        </is>
      </c>
      <c r="E2230" t="n">
        <v>0.009488792934583046</v>
      </c>
      <c r="F2230" t="inlineStr">
        <is>
          <t>MENSAL</t>
        </is>
      </c>
      <c r="G2230" t="n">
        <v>46578</v>
      </c>
      <c r="H2230" t="n">
        <v>46578</v>
      </c>
      <c r="I2230" t="n">
        <v>97</v>
      </c>
      <c r="J2230" t="inlineStr">
        <is>
          <t>CARTEIRA</t>
        </is>
      </c>
      <c r="K2230" t="inlineStr">
        <is>
          <t>CONTRATO</t>
        </is>
      </c>
      <c r="L2230" t="n">
        <v>1904.56</v>
      </c>
      <c r="M2230" t="inlineStr">
        <is>
          <t>IBIRAPITANGA FASE 3</t>
        </is>
      </c>
      <c r="N2230" s="142">
        <f>DATE(YEAR(G2230),MONTH(G2230),1)</f>
        <v/>
      </c>
      <c r="O2230" s="132">
        <f>IF(G2230&gt;$K$3,"Futuro","Atraso")</f>
        <v/>
      </c>
      <c r="P2230">
        <f>12*(YEAR(G2230)-YEAR($K$3))+(MONTH(G2230)-MONTH($K$3))</f>
        <v/>
      </c>
      <c r="Q2230" s="366">
        <f>IF(M2230="IBIRAPITANGA FASE 3",IF(O2230="Atraso",L2230,L2230/(1+$I$2)^P2230),IF(O2230="Atraso",L2230,L2230/(1+$I$1)^P2230))</f>
        <v/>
      </c>
      <c r="R2230">
        <f>IF(O2230="Atraso",$K$3-G2230,0)</f>
        <v/>
      </c>
      <c r="S2230">
        <f>IF(R2230&lt;=15,"Até 15",IF(R2230&lt;=30,"Entre 15 e 30",IF(R2230&lt;=60,"Entre 30 e 60",IF(R2230&lt;=90,"Entre 60 e 90",IF(R2230&lt;=120,"Entre 90 e 120",IF(R2230&lt;=150,"Entre 120 e 150",IF(R2230&lt;=180,"Entre 150 e 180","Superior a 180")))))))</f>
        <v/>
      </c>
    </row>
    <row r="2231">
      <c r="A2231" t="inlineStr">
        <is>
          <t>Q010L02</t>
        </is>
      </c>
      <c r="B2231" t="inlineStr">
        <is>
          <t>ANTONIO FRANCISCO PEREIRA</t>
        </is>
      </c>
      <c r="C2231" t="n">
        <v>1</v>
      </c>
      <c r="D2231" t="inlineStr">
        <is>
          <t>IPCA</t>
        </is>
      </c>
      <c r="E2231" t="n">
        <v>0.009488792934583046</v>
      </c>
      <c r="F2231" t="inlineStr">
        <is>
          <t>MENSAL</t>
        </is>
      </c>
      <c r="G2231" t="n">
        <v>46578</v>
      </c>
      <c r="H2231" t="n">
        <v>46578</v>
      </c>
      <c r="I2231" t="n">
        <v>8</v>
      </c>
      <c r="J2231" t="inlineStr">
        <is>
          <t>CARTEIRA</t>
        </is>
      </c>
      <c r="K2231" t="inlineStr">
        <is>
          <t>CONTRATO</t>
        </is>
      </c>
      <c r="L2231" t="n">
        <v>7995.09</v>
      </c>
      <c r="M2231" t="inlineStr">
        <is>
          <t>IBIRAPITANGA FASE 3</t>
        </is>
      </c>
      <c r="N2231" s="142">
        <f>DATE(YEAR(G2231),MONTH(G2231),1)</f>
        <v/>
      </c>
      <c r="O2231" s="132">
        <f>IF(G2231&gt;$K$3,"Futuro","Atraso")</f>
        <v/>
      </c>
      <c r="P2231">
        <f>12*(YEAR(G2231)-YEAR($K$3))+(MONTH(G2231)-MONTH($K$3))</f>
        <v/>
      </c>
      <c r="Q2231" s="366">
        <f>IF(M2231="IBIRAPITANGA FASE 3",IF(O2231="Atraso",L2231,L2231/(1+$I$2)^P2231),IF(O2231="Atraso",L2231,L2231/(1+$I$1)^P2231))</f>
        <v/>
      </c>
      <c r="R2231">
        <f>IF(O2231="Atraso",$K$3-G2231,0)</f>
        <v/>
      </c>
      <c r="S2231">
        <f>IF(R2231&lt;=15,"Até 15",IF(R2231&lt;=30,"Entre 15 e 30",IF(R2231&lt;=60,"Entre 30 e 60",IF(R2231&lt;=90,"Entre 60 e 90",IF(R2231&lt;=120,"Entre 90 e 120",IF(R2231&lt;=150,"Entre 120 e 150",IF(R2231&lt;=180,"Entre 150 e 180","Superior a 180")))))))</f>
        <v/>
      </c>
    </row>
    <row r="2232">
      <c r="A2232" t="inlineStr">
        <is>
          <t>Q010L02</t>
        </is>
      </c>
      <c r="B2232" t="inlineStr">
        <is>
          <t>ANTONIO FRANCISCO PEREIRA</t>
        </is>
      </c>
      <c r="C2232" t="n">
        <v>1</v>
      </c>
      <c r="D2232" t="inlineStr">
        <is>
          <t>IPCA</t>
        </is>
      </c>
      <c r="E2232" t="n">
        <v>0.009488792934583046</v>
      </c>
      <c r="F2232" t="inlineStr">
        <is>
          <t>MENSAL</t>
        </is>
      </c>
      <c r="G2232" t="n">
        <v>46609</v>
      </c>
      <c r="H2232" t="n">
        <v>46609</v>
      </c>
      <c r="I2232" t="n">
        <v>98</v>
      </c>
      <c r="J2232" t="inlineStr">
        <is>
          <t>CARTEIRA</t>
        </is>
      </c>
      <c r="K2232" t="inlineStr">
        <is>
          <t>CONTRATO</t>
        </is>
      </c>
      <c r="L2232" t="n">
        <v>1904.56</v>
      </c>
      <c r="M2232" t="inlineStr">
        <is>
          <t>IBIRAPITANGA FASE 3</t>
        </is>
      </c>
      <c r="N2232" s="142">
        <f>DATE(YEAR(G2232),MONTH(G2232),1)</f>
        <v/>
      </c>
      <c r="O2232" s="132">
        <f>IF(G2232&gt;$K$3,"Futuro","Atraso")</f>
        <v/>
      </c>
      <c r="P2232">
        <f>12*(YEAR(G2232)-YEAR($K$3))+(MONTH(G2232)-MONTH($K$3))</f>
        <v/>
      </c>
      <c r="Q2232" s="366">
        <f>IF(M2232="IBIRAPITANGA FASE 3",IF(O2232="Atraso",L2232,L2232/(1+$I$2)^P2232),IF(O2232="Atraso",L2232,L2232/(1+$I$1)^P2232))</f>
        <v/>
      </c>
      <c r="R2232">
        <f>IF(O2232="Atraso",$K$3-G2232,0)</f>
        <v/>
      </c>
      <c r="S2232">
        <f>IF(R2232&lt;=15,"Até 15",IF(R2232&lt;=30,"Entre 15 e 30",IF(R2232&lt;=60,"Entre 30 e 60",IF(R2232&lt;=90,"Entre 60 e 90",IF(R2232&lt;=120,"Entre 90 e 120",IF(R2232&lt;=150,"Entre 120 e 150",IF(R2232&lt;=180,"Entre 150 e 180","Superior a 180")))))))</f>
        <v/>
      </c>
    </row>
    <row r="2233">
      <c r="A2233" t="inlineStr">
        <is>
          <t>Q010L02</t>
        </is>
      </c>
      <c r="B2233" t="inlineStr">
        <is>
          <t>ANTONIO FRANCISCO PEREIRA</t>
        </is>
      </c>
      <c r="C2233" t="n">
        <v>1</v>
      </c>
      <c r="D2233" t="inlineStr">
        <is>
          <t>IPCA</t>
        </is>
      </c>
      <c r="E2233" t="n">
        <v>0.009488792934583046</v>
      </c>
      <c r="F2233" t="inlineStr">
        <is>
          <t>MENSAL</t>
        </is>
      </c>
      <c r="G2233" t="n">
        <v>46640</v>
      </c>
      <c r="H2233" t="n">
        <v>46640</v>
      </c>
      <c r="I2233" t="n">
        <v>99</v>
      </c>
      <c r="J2233" t="inlineStr">
        <is>
          <t>CARTEIRA</t>
        </is>
      </c>
      <c r="K2233" t="inlineStr">
        <is>
          <t>CONTRATO</t>
        </is>
      </c>
      <c r="L2233" t="n">
        <v>1904.56</v>
      </c>
      <c r="M2233" t="inlineStr">
        <is>
          <t>IBIRAPITANGA FASE 3</t>
        </is>
      </c>
      <c r="N2233" s="142">
        <f>DATE(YEAR(G2233),MONTH(G2233),1)</f>
        <v/>
      </c>
      <c r="O2233" s="132">
        <f>IF(G2233&gt;$K$3,"Futuro","Atraso")</f>
        <v/>
      </c>
      <c r="P2233">
        <f>12*(YEAR(G2233)-YEAR($K$3))+(MONTH(G2233)-MONTH($K$3))</f>
        <v/>
      </c>
      <c r="Q2233" s="366">
        <f>IF(M2233="IBIRAPITANGA FASE 3",IF(O2233="Atraso",L2233,L2233/(1+$I$2)^P2233),IF(O2233="Atraso",L2233,L2233/(1+$I$1)^P2233))</f>
        <v/>
      </c>
      <c r="R2233">
        <f>IF(O2233="Atraso",$K$3-G2233,0)</f>
        <v/>
      </c>
      <c r="S2233">
        <f>IF(R2233&lt;=15,"Até 15",IF(R2233&lt;=30,"Entre 15 e 30",IF(R2233&lt;=60,"Entre 30 e 60",IF(R2233&lt;=90,"Entre 60 e 90",IF(R2233&lt;=120,"Entre 90 e 120",IF(R2233&lt;=150,"Entre 120 e 150",IF(R2233&lt;=180,"Entre 150 e 180","Superior a 180")))))))</f>
        <v/>
      </c>
    </row>
    <row r="2234">
      <c r="A2234" t="inlineStr">
        <is>
          <t>Q010L02</t>
        </is>
      </c>
      <c r="B2234" t="inlineStr">
        <is>
          <t>ANTONIO FRANCISCO PEREIRA</t>
        </is>
      </c>
      <c r="C2234" t="n">
        <v>1</v>
      </c>
      <c r="D2234" t="inlineStr">
        <is>
          <t>IPCA</t>
        </is>
      </c>
      <c r="E2234" t="n">
        <v>0.009488792934583046</v>
      </c>
      <c r="F2234" t="inlineStr">
        <is>
          <t>MENSAL</t>
        </is>
      </c>
      <c r="G2234" t="n">
        <v>46670</v>
      </c>
      <c r="H2234" t="n">
        <v>46670</v>
      </c>
      <c r="I2234" t="n">
        <v>100</v>
      </c>
      <c r="J2234" t="inlineStr">
        <is>
          <t>CARTEIRA</t>
        </is>
      </c>
      <c r="K2234" t="inlineStr">
        <is>
          <t>CONTRATO</t>
        </is>
      </c>
      <c r="L2234" t="n">
        <v>1904.56</v>
      </c>
      <c r="M2234" t="inlineStr">
        <is>
          <t>IBIRAPITANGA FASE 3</t>
        </is>
      </c>
      <c r="N2234" s="142">
        <f>DATE(YEAR(G2234),MONTH(G2234),1)</f>
        <v/>
      </c>
      <c r="O2234" s="132">
        <f>IF(G2234&gt;$K$3,"Futuro","Atraso")</f>
        <v/>
      </c>
      <c r="P2234">
        <f>12*(YEAR(G2234)-YEAR($K$3))+(MONTH(G2234)-MONTH($K$3))</f>
        <v/>
      </c>
      <c r="Q2234" s="366">
        <f>IF(M2234="IBIRAPITANGA FASE 3",IF(O2234="Atraso",L2234,L2234/(1+$I$2)^P2234),IF(O2234="Atraso",L2234,L2234/(1+$I$1)^P2234))</f>
        <v/>
      </c>
      <c r="R2234">
        <f>IF(O2234="Atraso",$K$3-G2234,0)</f>
        <v/>
      </c>
      <c r="S2234">
        <f>IF(R2234&lt;=15,"Até 15",IF(R2234&lt;=30,"Entre 15 e 30",IF(R2234&lt;=60,"Entre 30 e 60",IF(R2234&lt;=90,"Entre 60 e 90",IF(R2234&lt;=120,"Entre 90 e 120",IF(R2234&lt;=150,"Entre 120 e 150",IF(R2234&lt;=180,"Entre 150 e 180","Superior a 180")))))))</f>
        <v/>
      </c>
    </row>
    <row r="2235">
      <c r="A2235" t="inlineStr">
        <is>
          <t>Q010L02</t>
        </is>
      </c>
      <c r="B2235" t="inlineStr">
        <is>
          <t>ANTONIO FRANCISCO PEREIRA</t>
        </is>
      </c>
      <c r="C2235" t="n">
        <v>1</v>
      </c>
      <c r="D2235" t="inlineStr">
        <is>
          <t>IPCA</t>
        </is>
      </c>
      <c r="E2235" t="n">
        <v>0.009488792934583046</v>
      </c>
      <c r="F2235" t="inlineStr">
        <is>
          <t>MENSAL</t>
        </is>
      </c>
      <c r="G2235" t="n">
        <v>46701</v>
      </c>
      <c r="H2235" t="n">
        <v>46701</v>
      </c>
      <c r="I2235" t="n">
        <v>101</v>
      </c>
      <c r="J2235" t="inlineStr">
        <is>
          <t>CARTEIRA</t>
        </is>
      </c>
      <c r="K2235" t="inlineStr">
        <is>
          <t>CONTRATO</t>
        </is>
      </c>
      <c r="L2235" t="n">
        <v>1904.56</v>
      </c>
      <c r="M2235" t="inlineStr">
        <is>
          <t>IBIRAPITANGA FASE 3</t>
        </is>
      </c>
      <c r="N2235" s="142">
        <f>DATE(YEAR(G2235),MONTH(G2235),1)</f>
        <v/>
      </c>
      <c r="O2235" s="132">
        <f>IF(G2235&gt;$K$3,"Futuro","Atraso")</f>
        <v/>
      </c>
      <c r="P2235">
        <f>12*(YEAR(G2235)-YEAR($K$3))+(MONTH(G2235)-MONTH($K$3))</f>
        <v/>
      </c>
      <c r="Q2235" s="366">
        <f>IF(M2235="IBIRAPITANGA FASE 3",IF(O2235="Atraso",L2235,L2235/(1+$I$2)^P2235),IF(O2235="Atraso",L2235,L2235/(1+$I$1)^P2235))</f>
        <v/>
      </c>
      <c r="R2235">
        <f>IF(O2235="Atraso",$K$3-G2235,0)</f>
        <v/>
      </c>
      <c r="S2235">
        <f>IF(R2235&lt;=15,"Até 15",IF(R2235&lt;=30,"Entre 15 e 30",IF(R2235&lt;=60,"Entre 30 e 60",IF(R2235&lt;=90,"Entre 60 e 90",IF(R2235&lt;=120,"Entre 90 e 120",IF(R2235&lt;=150,"Entre 120 e 150",IF(R2235&lt;=180,"Entre 150 e 180","Superior a 180")))))))</f>
        <v/>
      </c>
    </row>
    <row r="2236">
      <c r="A2236" t="inlineStr">
        <is>
          <t>Q010L02</t>
        </is>
      </c>
      <c r="B2236" t="inlineStr">
        <is>
          <t>ANTONIO FRANCISCO PEREIRA</t>
        </is>
      </c>
      <c r="C2236" t="n">
        <v>1</v>
      </c>
      <c r="D2236" t="inlineStr">
        <is>
          <t>IPCA</t>
        </is>
      </c>
      <c r="E2236" t="n">
        <v>0.009488792934583046</v>
      </c>
      <c r="F2236" t="inlineStr">
        <is>
          <t>MENSAL</t>
        </is>
      </c>
      <c r="G2236" t="n">
        <v>46731</v>
      </c>
      <c r="H2236" t="n">
        <v>46731</v>
      </c>
      <c r="I2236" t="n">
        <v>102</v>
      </c>
      <c r="J2236" t="inlineStr">
        <is>
          <t>CARTEIRA</t>
        </is>
      </c>
      <c r="K2236" t="inlineStr">
        <is>
          <t>CONTRATO</t>
        </is>
      </c>
      <c r="L2236" t="n">
        <v>1904.56</v>
      </c>
      <c r="M2236" t="inlineStr">
        <is>
          <t>IBIRAPITANGA FASE 3</t>
        </is>
      </c>
      <c r="N2236" s="142">
        <f>DATE(YEAR(G2236),MONTH(G2236),1)</f>
        <v/>
      </c>
      <c r="O2236" s="132">
        <f>IF(G2236&gt;$K$3,"Futuro","Atraso")</f>
        <v/>
      </c>
      <c r="P2236">
        <f>12*(YEAR(G2236)-YEAR($K$3))+(MONTH(G2236)-MONTH($K$3))</f>
        <v/>
      </c>
      <c r="Q2236" s="366">
        <f>IF(M2236="IBIRAPITANGA FASE 3",IF(O2236="Atraso",L2236,L2236/(1+$I$2)^P2236),IF(O2236="Atraso",L2236,L2236/(1+$I$1)^P2236))</f>
        <v/>
      </c>
      <c r="R2236">
        <f>IF(O2236="Atraso",$K$3-G2236,0)</f>
        <v/>
      </c>
      <c r="S2236">
        <f>IF(R2236&lt;=15,"Até 15",IF(R2236&lt;=30,"Entre 15 e 30",IF(R2236&lt;=60,"Entre 30 e 60",IF(R2236&lt;=90,"Entre 60 e 90",IF(R2236&lt;=120,"Entre 90 e 120",IF(R2236&lt;=150,"Entre 120 e 150",IF(R2236&lt;=180,"Entre 150 e 180","Superior a 180")))))))</f>
        <v/>
      </c>
    </row>
    <row r="2237">
      <c r="A2237" t="inlineStr">
        <is>
          <t>Q010L02</t>
        </is>
      </c>
      <c r="B2237" t="inlineStr">
        <is>
          <t>ANTONIO FRANCISCO PEREIRA</t>
        </is>
      </c>
      <c r="C2237" t="n">
        <v>1</v>
      </c>
      <c r="D2237" t="inlineStr">
        <is>
          <t>IPCA</t>
        </is>
      </c>
      <c r="E2237" t="n">
        <v>0.009488792934583046</v>
      </c>
      <c r="F2237" t="inlineStr">
        <is>
          <t>MENSAL</t>
        </is>
      </c>
      <c r="G2237" t="n">
        <v>46762</v>
      </c>
      <c r="H2237" t="n">
        <v>46762</v>
      </c>
      <c r="I2237" t="n">
        <v>103</v>
      </c>
      <c r="J2237" t="inlineStr">
        <is>
          <t>CARTEIRA</t>
        </is>
      </c>
      <c r="K2237" t="inlineStr">
        <is>
          <t>CONTRATO</t>
        </is>
      </c>
      <c r="L2237" t="n">
        <v>1904.56</v>
      </c>
      <c r="M2237" t="inlineStr">
        <is>
          <t>IBIRAPITANGA FASE 3</t>
        </is>
      </c>
      <c r="N2237" s="142">
        <f>DATE(YEAR(G2237),MONTH(G2237),1)</f>
        <v/>
      </c>
      <c r="O2237" s="132">
        <f>IF(G2237&gt;$K$3,"Futuro","Atraso")</f>
        <v/>
      </c>
      <c r="P2237">
        <f>12*(YEAR(G2237)-YEAR($K$3))+(MONTH(G2237)-MONTH($K$3))</f>
        <v/>
      </c>
      <c r="Q2237" s="366">
        <f>IF(M2237="IBIRAPITANGA FASE 3",IF(O2237="Atraso",L2237,L2237/(1+$I$2)^P2237),IF(O2237="Atraso",L2237,L2237/(1+$I$1)^P2237))</f>
        <v/>
      </c>
      <c r="R2237">
        <f>IF(O2237="Atraso",$K$3-G2237,0)</f>
        <v/>
      </c>
      <c r="S2237">
        <f>IF(R2237&lt;=15,"Até 15",IF(R2237&lt;=30,"Entre 15 e 30",IF(R2237&lt;=60,"Entre 30 e 60",IF(R2237&lt;=90,"Entre 60 e 90",IF(R2237&lt;=120,"Entre 90 e 120",IF(R2237&lt;=150,"Entre 120 e 150",IF(R2237&lt;=180,"Entre 150 e 180","Superior a 180")))))))</f>
        <v/>
      </c>
    </row>
    <row r="2238">
      <c r="A2238" t="inlineStr">
        <is>
          <t>Q010L02</t>
        </is>
      </c>
      <c r="B2238" t="inlineStr">
        <is>
          <t>ANTONIO FRANCISCO PEREIRA</t>
        </is>
      </c>
      <c r="C2238" t="n">
        <v>1</v>
      </c>
      <c r="D2238" t="inlineStr">
        <is>
          <t>IPCA</t>
        </is>
      </c>
      <c r="E2238" t="n">
        <v>0.009488792934583046</v>
      </c>
      <c r="F2238" t="inlineStr">
        <is>
          <t>MENSAL</t>
        </is>
      </c>
      <c r="G2238" t="n">
        <v>46793</v>
      </c>
      <c r="H2238" t="n">
        <v>46793</v>
      </c>
      <c r="I2238" t="n">
        <v>104</v>
      </c>
      <c r="J2238" t="inlineStr">
        <is>
          <t>CARTEIRA</t>
        </is>
      </c>
      <c r="K2238" t="inlineStr">
        <is>
          <t>CONTRATO</t>
        </is>
      </c>
      <c r="L2238" t="n">
        <v>1904.56</v>
      </c>
      <c r="M2238" t="inlineStr">
        <is>
          <t>IBIRAPITANGA FASE 3</t>
        </is>
      </c>
      <c r="N2238" s="142">
        <f>DATE(YEAR(G2238),MONTH(G2238),1)</f>
        <v/>
      </c>
      <c r="O2238" s="132">
        <f>IF(G2238&gt;$K$3,"Futuro","Atraso")</f>
        <v/>
      </c>
      <c r="P2238">
        <f>12*(YEAR(G2238)-YEAR($K$3))+(MONTH(G2238)-MONTH($K$3))</f>
        <v/>
      </c>
      <c r="Q2238" s="366">
        <f>IF(M2238="IBIRAPITANGA FASE 3",IF(O2238="Atraso",L2238,L2238/(1+$I$2)^P2238),IF(O2238="Atraso",L2238,L2238/(1+$I$1)^P2238))</f>
        <v/>
      </c>
      <c r="R2238">
        <f>IF(O2238="Atraso",$K$3-G2238,0)</f>
        <v/>
      </c>
      <c r="S2238">
        <f>IF(R2238&lt;=15,"Até 15",IF(R2238&lt;=30,"Entre 15 e 30",IF(R2238&lt;=60,"Entre 30 e 60",IF(R2238&lt;=90,"Entre 60 e 90",IF(R2238&lt;=120,"Entre 90 e 120",IF(R2238&lt;=150,"Entre 120 e 150",IF(R2238&lt;=180,"Entre 150 e 180","Superior a 180")))))))</f>
        <v/>
      </c>
    </row>
    <row r="2239">
      <c r="A2239" t="inlineStr">
        <is>
          <t>Q010L02</t>
        </is>
      </c>
      <c r="B2239" t="inlineStr">
        <is>
          <t>ANTONIO FRANCISCO PEREIRA</t>
        </is>
      </c>
      <c r="C2239" t="n">
        <v>1</v>
      </c>
      <c r="D2239" t="inlineStr">
        <is>
          <t>IPCA</t>
        </is>
      </c>
      <c r="E2239" t="n">
        <v>0.009488792934583046</v>
      </c>
      <c r="F2239" t="inlineStr">
        <is>
          <t>MENSAL</t>
        </is>
      </c>
      <c r="G2239" t="n">
        <v>46822</v>
      </c>
      <c r="H2239" t="n">
        <v>46822</v>
      </c>
      <c r="I2239" t="n">
        <v>105</v>
      </c>
      <c r="J2239" t="inlineStr">
        <is>
          <t>CARTEIRA</t>
        </is>
      </c>
      <c r="K2239" t="inlineStr">
        <is>
          <t>CONTRATO</t>
        </is>
      </c>
      <c r="L2239" t="n">
        <v>1904.56</v>
      </c>
      <c r="M2239" t="inlineStr">
        <is>
          <t>IBIRAPITANGA FASE 3</t>
        </is>
      </c>
      <c r="N2239" s="142">
        <f>DATE(YEAR(G2239),MONTH(G2239),1)</f>
        <v/>
      </c>
      <c r="O2239" s="132">
        <f>IF(G2239&gt;$K$3,"Futuro","Atraso")</f>
        <v/>
      </c>
      <c r="P2239">
        <f>12*(YEAR(G2239)-YEAR($K$3))+(MONTH(G2239)-MONTH($K$3))</f>
        <v/>
      </c>
      <c r="Q2239" s="366">
        <f>IF(M2239="IBIRAPITANGA FASE 3",IF(O2239="Atraso",L2239,L2239/(1+$I$2)^P2239),IF(O2239="Atraso",L2239,L2239/(1+$I$1)^P2239))</f>
        <v/>
      </c>
      <c r="R2239">
        <f>IF(O2239="Atraso",$K$3-G2239,0)</f>
        <v/>
      </c>
      <c r="S2239">
        <f>IF(R2239&lt;=15,"Até 15",IF(R2239&lt;=30,"Entre 15 e 30",IF(R2239&lt;=60,"Entre 30 e 60",IF(R2239&lt;=90,"Entre 60 e 90",IF(R2239&lt;=120,"Entre 90 e 120",IF(R2239&lt;=150,"Entre 120 e 150",IF(R2239&lt;=180,"Entre 150 e 180","Superior a 180")))))))</f>
        <v/>
      </c>
    </row>
    <row r="2240">
      <c r="A2240" t="inlineStr">
        <is>
          <t>Q010L02</t>
        </is>
      </c>
      <c r="B2240" t="inlineStr">
        <is>
          <t>ANTONIO FRANCISCO PEREIRA</t>
        </is>
      </c>
      <c r="C2240" t="n">
        <v>1</v>
      </c>
      <c r="D2240" t="inlineStr">
        <is>
          <t>IPCA</t>
        </is>
      </c>
      <c r="E2240" t="n">
        <v>0.009488792934583046</v>
      </c>
      <c r="F2240" t="inlineStr">
        <is>
          <t>MENSAL</t>
        </is>
      </c>
      <c r="G2240" t="n">
        <v>46853</v>
      </c>
      <c r="H2240" t="n">
        <v>46853</v>
      </c>
      <c r="I2240" t="n">
        <v>106</v>
      </c>
      <c r="J2240" t="inlineStr">
        <is>
          <t>CARTEIRA</t>
        </is>
      </c>
      <c r="K2240" t="inlineStr">
        <is>
          <t>CONTRATO</t>
        </is>
      </c>
      <c r="L2240" t="n">
        <v>1904.56</v>
      </c>
      <c r="M2240" t="inlineStr">
        <is>
          <t>IBIRAPITANGA FASE 3</t>
        </is>
      </c>
      <c r="N2240" s="142">
        <f>DATE(YEAR(G2240),MONTH(G2240),1)</f>
        <v/>
      </c>
      <c r="O2240" s="132">
        <f>IF(G2240&gt;$K$3,"Futuro","Atraso")</f>
        <v/>
      </c>
      <c r="P2240">
        <f>12*(YEAR(G2240)-YEAR($K$3))+(MONTH(G2240)-MONTH($K$3))</f>
        <v/>
      </c>
      <c r="Q2240" s="366">
        <f>IF(M2240="IBIRAPITANGA FASE 3",IF(O2240="Atraso",L2240,L2240/(1+$I$2)^P2240),IF(O2240="Atraso",L2240,L2240/(1+$I$1)^P2240))</f>
        <v/>
      </c>
      <c r="R2240">
        <f>IF(O2240="Atraso",$K$3-G2240,0)</f>
        <v/>
      </c>
      <c r="S2240">
        <f>IF(R2240&lt;=15,"Até 15",IF(R2240&lt;=30,"Entre 15 e 30",IF(R2240&lt;=60,"Entre 30 e 60",IF(R2240&lt;=90,"Entre 60 e 90",IF(R2240&lt;=120,"Entre 90 e 120",IF(R2240&lt;=150,"Entre 120 e 150",IF(R2240&lt;=180,"Entre 150 e 180","Superior a 180")))))))</f>
        <v/>
      </c>
    </row>
    <row r="2241">
      <c r="A2241" t="inlineStr">
        <is>
          <t>Q010L02</t>
        </is>
      </c>
      <c r="B2241" t="inlineStr">
        <is>
          <t>ANTONIO FRANCISCO PEREIRA</t>
        </is>
      </c>
      <c r="C2241" t="n">
        <v>1</v>
      </c>
      <c r="D2241" t="inlineStr">
        <is>
          <t>IPCA</t>
        </is>
      </c>
      <c r="E2241" t="n">
        <v>0.009488792934583046</v>
      </c>
      <c r="F2241" t="inlineStr">
        <is>
          <t>MENSAL</t>
        </is>
      </c>
      <c r="G2241" t="n">
        <v>46883</v>
      </c>
      <c r="H2241" t="n">
        <v>46883</v>
      </c>
      <c r="I2241" t="n">
        <v>107</v>
      </c>
      <c r="J2241" t="inlineStr">
        <is>
          <t>CARTEIRA</t>
        </is>
      </c>
      <c r="K2241" t="inlineStr">
        <is>
          <t>CONTRATO</t>
        </is>
      </c>
      <c r="L2241" t="n">
        <v>1904.56</v>
      </c>
      <c r="M2241" t="inlineStr">
        <is>
          <t>IBIRAPITANGA FASE 3</t>
        </is>
      </c>
      <c r="N2241" s="142">
        <f>DATE(YEAR(G2241),MONTH(G2241),1)</f>
        <v/>
      </c>
      <c r="O2241" s="132">
        <f>IF(G2241&gt;$K$3,"Futuro","Atraso")</f>
        <v/>
      </c>
      <c r="P2241">
        <f>12*(YEAR(G2241)-YEAR($K$3))+(MONTH(G2241)-MONTH($K$3))</f>
        <v/>
      </c>
      <c r="Q2241" s="366">
        <f>IF(M2241="IBIRAPITANGA FASE 3",IF(O2241="Atraso",L2241,L2241/(1+$I$2)^P2241),IF(O2241="Atraso",L2241,L2241/(1+$I$1)^P2241))</f>
        <v/>
      </c>
      <c r="R2241">
        <f>IF(O2241="Atraso",$K$3-G2241,0)</f>
        <v/>
      </c>
      <c r="S2241">
        <f>IF(R2241&lt;=15,"Até 15",IF(R2241&lt;=30,"Entre 15 e 30",IF(R2241&lt;=60,"Entre 30 e 60",IF(R2241&lt;=90,"Entre 60 e 90",IF(R2241&lt;=120,"Entre 90 e 120",IF(R2241&lt;=150,"Entre 120 e 150",IF(R2241&lt;=180,"Entre 150 e 180","Superior a 180")))))))</f>
        <v/>
      </c>
    </row>
    <row r="2242">
      <c r="A2242" t="inlineStr">
        <is>
          <t>Q010L02</t>
        </is>
      </c>
      <c r="B2242" t="inlineStr">
        <is>
          <t>ANTONIO FRANCISCO PEREIRA</t>
        </is>
      </c>
      <c r="C2242" t="n">
        <v>1</v>
      </c>
      <c r="D2242" t="inlineStr">
        <is>
          <t>IPCA</t>
        </is>
      </c>
      <c r="E2242" t="n">
        <v>0.009488792934583046</v>
      </c>
      <c r="F2242" t="inlineStr">
        <is>
          <t>MENSAL</t>
        </is>
      </c>
      <c r="G2242" t="n">
        <v>46914</v>
      </c>
      <c r="H2242" t="n">
        <v>46914</v>
      </c>
      <c r="I2242" t="n">
        <v>108</v>
      </c>
      <c r="J2242" t="inlineStr">
        <is>
          <t>CARTEIRA</t>
        </is>
      </c>
      <c r="K2242" t="inlineStr">
        <is>
          <t>CONTRATO</t>
        </is>
      </c>
      <c r="L2242" t="n">
        <v>1904.56</v>
      </c>
      <c r="M2242" t="inlineStr">
        <is>
          <t>IBIRAPITANGA FASE 3</t>
        </is>
      </c>
      <c r="N2242" s="142">
        <f>DATE(YEAR(G2242),MONTH(G2242),1)</f>
        <v/>
      </c>
      <c r="O2242" s="132">
        <f>IF(G2242&gt;$K$3,"Futuro","Atraso")</f>
        <v/>
      </c>
      <c r="P2242">
        <f>12*(YEAR(G2242)-YEAR($K$3))+(MONTH(G2242)-MONTH($K$3))</f>
        <v/>
      </c>
      <c r="Q2242" s="366">
        <f>IF(M2242="IBIRAPITANGA FASE 3",IF(O2242="Atraso",L2242,L2242/(1+$I$2)^P2242),IF(O2242="Atraso",L2242,L2242/(1+$I$1)^P2242))</f>
        <v/>
      </c>
      <c r="R2242">
        <f>IF(O2242="Atraso",$K$3-G2242,0)</f>
        <v/>
      </c>
      <c r="S2242">
        <f>IF(R2242&lt;=15,"Até 15",IF(R2242&lt;=30,"Entre 15 e 30",IF(R2242&lt;=60,"Entre 30 e 60",IF(R2242&lt;=90,"Entre 60 e 90",IF(R2242&lt;=120,"Entre 90 e 120",IF(R2242&lt;=150,"Entre 120 e 150",IF(R2242&lt;=180,"Entre 150 e 180","Superior a 180")))))))</f>
        <v/>
      </c>
    </row>
    <row r="2243">
      <c r="A2243" t="inlineStr">
        <is>
          <t>Q010L02</t>
        </is>
      </c>
      <c r="B2243" t="inlineStr">
        <is>
          <t>ANTONIO FRANCISCO PEREIRA</t>
        </is>
      </c>
      <c r="C2243" t="n">
        <v>1</v>
      </c>
      <c r="D2243" t="inlineStr">
        <is>
          <t>IPCA</t>
        </is>
      </c>
      <c r="E2243" t="n">
        <v>0.009488792934583046</v>
      </c>
      <c r="F2243" t="inlineStr">
        <is>
          <t>MENSAL</t>
        </is>
      </c>
      <c r="G2243" t="n">
        <v>46944</v>
      </c>
      <c r="H2243" t="n">
        <v>46944</v>
      </c>
      <c r="I2243" t="n">
        <v>109</v>
      </c>
      <c r="J2243" t="inlineStr">
        <is>
          <t>CARTEIRA</t>
        </is>
      </c>
      <c r="K2243" t="inlineStr">
        <is>
          <t>CONTRATO</t>
        </is>
      </c>
      <c r="L2243" t="n">
        <v>1904.56</v>
      </c>
      <c r="M2243" t="inlineStr">
        <is>
          <t>IBIRAPITANGA FASE 3</t>
        </is>
      </c>
      <c r="N2243" s="142">
        <f>DATE(YEAR(G2243),MONTH(G2243),1)</f>
        <v/>
      </c>
      <c r="O2243" s="132">
        <f>IF(G2243&gt;$K$3,"Futuro","Atraso")</f>
        <v/>
      </c>
      <c r="P2243">
        <f>12*(YEAR(G2243)-YEAR($K$3))+(MONTH(G2243)-MONTH($K$3))</f>
        <v/>
      </c>
      <c r="Q2243" s="366">
        <f>IF(M2243="IBIRAPITANGA FASE 3",IF(O2243="Atraso",L2243,L2243/(1+$I$2)^P2243),IF(O2243="Atraso",L2243,L2243/(1+$I$1)^P2243))</f>
        <v/>
      </c>
      <c r="R2243">
        <f>IF(O2243="Atraso",$K$3-G2243,0)</f>
        <v/>
      </c>
      <c r="S2243">
        <f>IF(R2243&lt;=15,"Até 15",IF(R2243&lt;=30,"Entre 15 e 30",IF(R2243&lt;=60,"Entre 30 e 60",IF(R2243&lt;=90,"Entre 60 e 90",IF(R2243&lt;=120,"Entre 90 e 120",IF(R2243&lt;=150,"Entre 120 e 150",IF(R2243&lt;=180,"Entre 150 e 180","Superior a 180")))))))</f>
        <v/>
      </c>
    </row>
    <row r="2244">
      <c r="A2244" t="inlineStr">
        <is>
          <t>Q010L02</t>
        </is>
      </c>
      <c r="B2244" t="inlineStr">
        <is>
          <t>ANTONIO FRANCISCO PEREIRA</t>
        </is>
      </c>
      <c r="C2244" t="n">
        <v>1</v>
      </c>
      <c r="D2244" t="inlineStr">
        <is>
          <t>IPCA</t>
        </is>
      </c>
      <c r="E2244" t="n">
        <v>0.009488792934583046</v>
      </c>
      <c r="F2244" t="inlineStr">
        <is>
          <t>MENSAL</t>
        </is>
      </c>
      <c r="G2244" t="n">
        <v>46975</v>
      </c>
      <c r="H2244" t="n">
        <v>46975</v>
      </c>
      <c r="I2244" t="n">
        <v>110</v>
      </c>
      <c r="J2244" t="inlineStr">
        <is>
          <t>CARTEIRA</t>
        </is>
      </c>
      <c r="K2244" t="inlineStr">
        <is>
          <t>CONTRATO</t>
        </is>
      </c>
      <c r="L2244" t="n">
        <v>1904.56</v>
      </c>
      <c r="M2244" t="inlineStr">
        <is>
          <t>IBIRAPITANGA FASE 3</t>
        </is>
      </c>
      <c r="N2244" s="142">
        <f>DATE(YEAR(G2244),MONTH(G2244),1)</f>
        <v/>
      </c>
      <c r="O2244" s="132">
        <f>IF(G2244&gt;$K$3,"Futuro","Atraso")</f>
        <v/>
      </c>
      <c r="P2244">
        <f>12*(YEAR(G2244)-YEAR($K$3))+(MONTH(G2244)-MONTH($K$3))</f>
        <v/>
      </c>
      <c r="Q2244" s="366">
        <f>IF(M2244="IBIRAPITANGA FASE 3",IF(O2244="Atraso",L2244,L2244/(1+$I$2)^P2244),IF(O2244="Atraso",L2244,L2244/(1+$I$1)^P2244))</f>
        <v/>
      </c>
      <c r="R2244">
        <f>IF(O2244="Atraso",$K$3-G2244,0)</f>
        <v/>
      </c>
      <c r="S2244">
        <f>IF(R2244&lt;=15,"Até 15",IF(R2244&lt;=30,"Entre 15 e 30",IF(R2244&lt;=60,"Entre 30 e 60",IF(R2244&lt;=90,"Entre 60 e 90",IF(R2244&lt;=120,"Entre 90 e 120",IF(R2244&lt;=150,"Entre 120 e 150",IF(R2244&lt;=180,"Entre 150 e 180","Superior a 180")))))))</f>
        <v/>
      </c>
    </row>
    <row r="2245">
      <c r="A2245" t="inlineStr">
        <is>
          <t>Q010L02</t>
        </is>
      </c>
      <c r="B2245" t="inlineStr">
        <is>
          <t>ANTONIO FRANCISCO PEREIRA</t>
        </is>
      </c>
      <c r="C2245" t="n">
        <v>1</v>
      </c>
      <c r="D2245" t="inlineStr">
        <is>
          <t>IPCA</t>
        </is>
      </c>
      <c r="E2245" t="n">
        <v>0.009488792934583046</v>
      </c>
      <c r="F2245" t="inlineStr">
        <is>
          <t>MENSAL</t>
        </is>
      </c>
      <c r="G2245" t="n">
        <v>47006</v>
      </c>
      <c r="H2245" t="n">
        <v>47006</v>
      </c>
      <c r="I2245" t="n">
        <v>111</v>
      </c>
      <c r="J2245" t="inlineStr">
        <is>
          <t>CARTEIRA</t>
        </is>
      </c>
      <c r="K2245" t="inlineStr">
        <is>
          <t>CONTRATO</t>
        </is>
      </c>
      <c r="L2245" t="n">
        <v>1904.56</v>
      </c>
      <c r="M2245" t="inlineStr">
        <is>
          <t>IBIRAPITANGA FASE 3</t>
        </is>
      </c>
      <c r="N2245" s="142">
        <f>DATE(YEAR(G2245),MONTH(G2245),1)</f>
        <v/>
      </c>
      <c r="O2245" s="132">
        <f>IF(G2245&gt;$K$3,"Futuro","Atraso")</f>
        <v/>
      </c>
      <c r="P2245">
        <f>12*(YEAR(G2245)-YEAR($K$3))+(MONTH(G2245)-MONTH($K$3))</f>
        <v/>
      </c>
      <c r="Q2245" s="366">
        <f>IF(M2245="IBIRAPITANGA FASE 3",IF(O2245="Atraso",L2245,L2245/(1+$I$2)^P2245),IF(O2245="Atraso",L2245,L2245/(1+$I$1)^P2245))</f>
        <v/>
      </c>
      <c r="R2245">
        <f>IF(O2245="Atraso",$K$3-G2245,0)</f>
        <v/>
      </c>
      <c r="S2245">
        <f>IF(R2245&lt;=15,"Até 15",IF(R2245&lt;=30,"Entre 15 e 30",IF(R2245&lt;=60,"Entre 30 e 60",IF(R2245&lt;=90,"Entre 60 e 90",IF(R2245&lt;=120,"Entre 90 e 120",IF(R2245&lt;=150,"Entre 120 e 150",IF(R2245&lt;=180,"Entre 150 e 180","Superior a 180")))))))</f>
        <v/>
      </c>
    </row>
    <row r="2246">
      <c r="A2246" t="inlineStr">
        <is>
          <t>Q010L02</t>
        </is>
      </c>
      <c r="B2246" t="inlineStr">
        <is>
          <t>ANTONIO FRANCISCO PEREIRA</t>
        </is>
      </c>
      <c r="C2246" t="n">
        <v>1</v>
      </c>
      <c r="D2246" t="inlineStr">
        <is>
          <t>IPCA</t>
        </is>
      </c>
      <c r="E2246" t="n">
        <v>0.009488792934583046</v>
      </c>
      <c r="F2246" t="inlineStr">
        <is>
          <t>MENSAL</t>
        </is>
      </c>
      <c r="G2246" t="n">
        <v>47036</v>
      </c>
      <c r="H2246" t="n">
        <v>47036</v>
      </c>
      <c r="I2246" t="n">
        <v>112</v>
      </c>
      <c r="J2246" t="inlineStr">
        <is>
          <t>CARTEIRA</t>
        </is>
      </c>
      <c r="K2246" t="inlineStr">
        <is>
          <t>CONTRATO</t>
        </is>
      </c>
      <c r="L2246" t="n">
        <v>1904.56</v>
      </c>
      <c r="M2246" t="inlineStr">
        <is>
          <t>IBIRAPITANGA FASE 3</t>
        </is>
      </c>
      <c r="N2246" s="142">
        <f>DATE(YEAR(G2246),MONTH(G2246),1)</f>
        <v/>
      </c>
      <c r="O2246" s="132">
        <f>IF(G2246&gt;$K$3,"Futuro","Atraso")</f>
        <v/>
      </c>
      <c r="P2246">
        <f>12*(YEAR(G2246)-YEAR($K$3))+(MONTH(G2246)-MONTH($K$3))</f>
        <v/>
      </c>
      <c r="Q2246" s="366">
        <f>IF(M2246="IBIRAPITANGA FASE 3",IF(O2246="Atraso",L2246,L2246/(1+$I$2)^P2246),IF(O2246="Atraso",L2246,L2246/(1+$I$1)^P2246))</f>
        <v/>
      </c>
      <c r="R2246">
        <f>IF(O2246="Atraso",$K$3-G2246,0)</f>
        <v/>
      </c>
      <c r="S2246">
        <f>IF(R2246&lt;=15,"Até 15",IF(R2246&lt;=30,"Entre 15 e 30",IF(R2246&lt;=60,"Entre 30 e 60",IF(R2246&lt;=90,"Entre 60 e 90",IF(R2246&lt;=120,"Entre 90 e 120",IF(R2246&lt;=150,"Entre 120 e 150",IF(R2246&lt;=180,"Entre 150 e 180","Superior a 180")))))))</f>
        <v/>
      </c>
    </row>
    <row r="2247">
      <c r="A2247" t="inlineStr">
        <is>
          <t>Q010L02</t>
        </is>
      </c>
      <c r="B2247" t="inlineStr">
        <is>
          <t>ANTONIO FRANCISCO PEREIRA</t>
        </is>
      </c>
      <c r="C2247" t="n">
        <v>1</v>
      </c>
      <c r="D2247" t="inlineStr">
        <is>
          <t>IPCA</t>
        </is>
      </c>
      <c r="E2247" t="n">
        <v>0.009488792934583046</v>
      </c>
      <c r="F2247" t="inlineStr">
        <is>
          <t>MENSAL</t>
        </is>
      </c>
      <c r="G2247" t="n">
        <v>47067</v>
      </c>
      <c r="H2247" t="n">
        <v>47067</v>
      </c>
      <c r="I2247" t="n">
        <v>113</v>
      </c>
      <c r="J2247" t="inlineStr">
        <is>
          <t>CARTEIRA</t>
        </is>
      </c>
      <c r="K2247" t="inlineStr">
        <is>
          <t>CONTRATO</t>
        </is>
      </c>
      <c r="L2247" t="n">
        <v>1904.56</v>
      </c>
      <c r="M2247" t="inlineStr">
        <is>
          <t>IBIRAPITANGA FASE 3</t>
        </is>
      </c>
      <c r="N2247" s="142">
        <f>DATE(YEAR(G2247),MONTH(G2247),1)</f>
        <v/>
      </c>
      <c r="O2247" s="132">
        <f>IF(G2247&gt;$K$3,"Futuro","Atraso")</f>
        <v/>
      </c>
      <c r="P2247">
        <f>12*(YEAR(G2247)-YEAR($K$3))+(MONTH(G2247)-MONTH($K$3))</f>
        <v/>
      </c>
      <c r="Q2247" s="366">
        <f>IF(M2247="IBIRAPITANGA FASE 3",IF(O2247="Atraso",L2247,L2247/(1+$I$2)^P2247),IF(O2247="Atraso",L2247,L2247/(1+$I$1)^P2247))</f>
        <v/>
      </c>
      <c r="R2247">
        <f>IF(O2247="Atraso",$K$3-G2247,0)</f>
        <v/>
      </c>
      <c r="S2247">
        <f>IF(R2247&lt;=15,"Até 15",IF(R2247&lt;=30,"Entre 15 e 30",IF(R2247&lt;=60,"Entre 30 e 60",IF(R2247&lt;=90,"Entre 60 e 90",IF(R2247&lt;=120,"Entre 90 e 120",IF(R2247&lt;=150,"Entre 120 e 150",IF(R2247&lt;=180,"Entre 150 e 180","Superior a 180")))))))</f>
        <v/>
      </c>
    </row>
    <row r="2248">
      <c r="A2248" t="inlineStr">
        <is>
          <t>Q011L05</t>
        </is>
      </c>
      <c r="B2248" t="inlineStr">
        <is>
          <t>JULIANA TELES TAVARES</t>
        </is>
      </c>
      <c r="C2248" t="n">
        <v>1</v>
      </c>
      <c r="D2248" t="inlineStr">
        <is>
          <t>IPCA</t>
        </is>
      </c>
      <c r="E2248" t="n">
        <v>0</v>
      </c>
      <c r="F2248" t="inlineStr">
        <is>
          <t>MENSAL</t>
        </is>
      </c>
      <c r="G2248" t="n">
        <v>45245</v>
      </c>
      <c r="H2248" t="n">
        <v>45245</v>
      </c>
      <c r="I2248" t="n">
        <v>2</v>
      </c>
      <c r="J2248" t="inlineStr">
        <is>
          <t>CARTEIRA</t>
        </is>
      </c>
      <c r="K2248" t="inlineStr">
        <is>
          <t>CONTRATO</t>
        </is>
      </c>
      <c r="L2248" t="n">
        <v>2873.42</v>
      </c>
      <c r="M2248" t="inlineStr">
        <is>
          <t>IBIRAPITANGA FASE 3</t>
        </is>
      </c>
      <c r="N2248" s="142">
        <f>DATE(YEAR(G2248),MONTH(G2248),1)</f>
        <v/>
      </c>
      <c r="O2248" s="132">
        <f>IF(G2248&gt;$K$3,"Futuro","Atraso")</f>
        <v/>
      </c>
      <c r="P2248">
        <f>12*(YEAR(G2248)-YEAR($K$3))+(MONTH(G2248)-MONTH($K$3))</f>
        <v/>
      </c>
      <c r="Q2248" s="366">
        <f>IF(M2248="IBIRAPITANGA FASE 3",IF(O2248="Atraso",L2248,L2248/(1+$I$2)^P2248),IF(O2248="Atraso",L2248,L2248/(1+$I$1)^P2248))</f>
        <v/>
      </c>
      <c r="R2248">
        <f>IF(O2248="Atraso",$K$3-G2248,0)</f>
        <v/>
      </c>
      <c r="S2248">
        <f>IF(R2248&lt;=15,"Até 15",IF(R2248&lt;=30,"Entre 15 e 30",IF(R2248&lt;=60,"Entre 30 e 60",IF(R2248&lt;=90,"Entre 60 e 90",IF(R2248&lt;=120,"Entre 90 e 120",IF(R2248&lt;=150,"Entre 120 e 150",IF(R2248&lt;=180,"Entre 150 e 180","Superior a 180")))))))</f>
        <v/>
      </c>
    </row>
    <row r="2249">
      <c r="A2249" t="inlineStr">
        <is>
          <t>Q011L05</t>
        </is>
      </c>
      <c r="B2249" t="inlineStr">
        <is>
          <t>JULIANA TELES TAVARES</t>
        </is>
      </c>
      <c r="C2249" t="n">
        <v>1</v>
      </c>
      <c r="D2249" t="inlineStr">
        <is>
          <t>IPCA</t>
        </is>
      </c>
      <c r="E2249" t="n">
        <v>0</v>
      </c>
      <c r="F2249" t="inlineStr">
        <is>
          <t>MENSAL</t>
        </is>
      </c>
      <c r="G2249" t="n">
        <v>45275</v>
      </c>
      <c r="H2249" t="n">
        <v>45275</v>
      </c>
      <c r="I2249" t="n">
        <v>3</v>
      </c>
      <c r="J2249" t="inlineStr">
        <is>
          <t>CARTEIRA</t>
        </is>
      </c>
      <c r="K2249" t="inlineStr">
        <is>
          <t>CONTRATO</t>
        </is>
      </c>
      <c r="L2249" t="n">
        <v>2824.57</v>
      </c>
      <c r="M2249" t="inlineStr">
        <is>
          <t>IBIRAPITANGA FASE 3</t>
        </is>
      </c>
      <c r="N2249" s="142">
        <f>DATE(YEAR(G2249),MONTH(G2249),1)</f>
        <v/>
      </c>
      <c r="O2249" s="132">
        <f>IF(G2249&gt;$K$3,"Futuro","Atraso")</f>
        <v/>
      </c>
      <c r="P2249">
        <f>12*(YEAR(G2249)-YEAR($K$3))+(MONTH(G2249)-MONTH($K$3))</f>
        <v/>
      </c>
      <c r="Q2249" s="366">
        <f>IF(M2249="IBIRAPITANGA FASE 3",IF(O2249="Atraso",L2249,L2249/(1+$I$2)^P2249),IF(O2249="Atraso",L2249,L2249/(1+$I$1)^P2249))</f>
        <v/>
      </c>
      <c r="R2249">
        <f>IF(O2249="Atraso",$K$3-G2249,0)</f>
        <v/>
      </c>
      <c r="S2249">
        <f>IF(R2249&lt;=15,"Até 15",IF(R2249&lt;=30,"Entre 15 e 30",IF(R2249&lt;=60,"Entre 30 e 60",IF(R2249&lt;=90,"Entre 60 e 90",IF(R2249&lt;=120,"Entre 90 e 120",IF(R2249&lt;=150,"Entre 120 e 150",IF(R2249&lt;=180,"Entre 150 e 180","Superior a 180")))))))</f>
        <v/>
      </c>
    </row>
    <row r="2250">
      <c r="A2250" t="inlineStr">
        <is>
          <t>Q011L05</t>
        </is>
      </c>
      <c r="B2250" t="inlineStr">
        <is>
          <t>JULIANA TELES TAVARES</t>
        </is>
      </c>
      <c r="C2250" t="n">
        <v>1</v>
      </c>
      <c r="D2250" t="inlineStr">
        <is>
          <t>IPCA</t>
        </is>
      </c>
      <c r="E2250" t="n">
        <v>0</v>
      </c>
      <c r="F2250" t="inlineStr">
        <is>
          <t>MENSAL</t>
        </is>
      </c>
      <c r="G2250" t="n">
        <v>45306</v>
      </c>
      <c r="H2250" t="n">
        <v>45306</v>
      </c>
      <c r="I2250" t="n">
        <v>4</v>
      </c>
      <c r="J2250" t="inlineStr">
        <is>
          <t>CARTEIRA</t>
        </is>
      </c>
      <c r="K2250" t="inlineStr">
        <is>
          <t>CONTRATO</t>
        </is>
      </c>
      <c r="L2250" t="n">
        <v>2824.57</v>
      </c>
      <c r="M2250" t="inlineStr">
        <is>
          <t>IBIRAPITANGA FASE 3</t>
        </is>
      </c>
      <c r="N2250" s="142">
        <f>DATE(YEAR(G2250),MONTH(G2250),1)</f>
        <v/>
      </c>
      <c r="O2250" s="132">
        <f>IF(G2250&gt;$K$3,"Futuro","Atraso")</f>
        <v/>
      </c>
      <c r="P2250">
        <f>12*(YEAR(G2250)-YEAR($K$3))+(MONTH(G2250)-MONTH($K$3))</f>
        <v/>
      </c>
      <c r="Q2250" s="366">
        <f>IF(M2250="IBIRAPITANGA FASE 3",IF(O2250="Atraso",L2250,L2250/(1+$I$2)^P2250),IF(O2250="Atraso",L2250,L2250/(1+$I$1)^P2250))</f>
        <v/>
      </c>
      <c r="R2250">
        <f>IF(O2250="Atraso",$K$3-G2250,0)</f>
        <v/>
      </c>
      <c r="S2250">
        <f>IF(R2250&lt;=15,"Até 15",IF(R2250&lt;=30,"Entre 15 e 30",IF(R2250&lt;=60,"Entre 30 e 60",IF(R2250&lt;=90,"Entre 60 e 90",IF(R2250&lt;=120,"Entre 90 e 120",IF(R2250&lt;=150,"Entre 120 e 150",IF(R2250&lt;=180,"Entre 150 e 180","Superior a 180")))))))</f>
        <v/>
      </c>
    </row>
    <row r="2251">
      <c r="A2251" t="inlineStr">
        <is>
          <t>Q011L05</t>
        </is>
      </c>
      <c r="B2251" t="inlineStr">
        <is>
          <t>JULIANA TELES TAVARES</t>
        </is>
      </c>
      <c r="C2251" t="n">
        <v>1</v>
      </c>
      <c r="D2251" t="inlineStr">
        <is>
          <t>IPCA</t>
        </is>
      </c>
      <c r="E2251" t="n">
        <v>0</v>
      </c>
      <c r="F2251" t="inlineStr">
        <is>
          <t>MENSAL</t>
        </is>
      </c>
      <c r="G2251" t="n">
        <v>45337</v>
      </c>
      <c r="H2251" t="n">
        <v>45337</v>
      </c>
      <c r="I2251" t="n">
        <v>5</v>
      </c>
      <c r="J2251" t="inlineStr">
        <is>
          <t>CARTEIRA</t>
        </is>
      </c>
      <c r="K2251" t="inlineStr">
        <is>
          <t>CONTRATO</t>
        </is>
      </c>
      <c r="L2251" t="n">
        <v>2824.57</v>
      </c>
      <c r="M2251" t="inlineStr">
        <is>
          <t>IBIRAPITANGA FASE 3</t>
        </is>
      </c>
      <c r="N2251" s="142">
        <f>DATE(YEAR(G2251),MONTH(G2251),1)</f>
        <v/>
      </c>
      <c r="O2251" s="132">
        <f>IF(G2251&gt;$K$3,"Futuro","Atraso")</f>
        <v/>
      </c>
      <c r="P2251">
        <f>12*(YEAR(G2251)-YEAR($K$3))+(MONTH(G2251)-MONTH($K$3))</f>
        <v/>
      </c>
      <c r="Q2251" s="366">
        <f>IF(M2251="IBIRAPITANGA FASE 3",IF(O2251="Atraso",L2251,L2251/(1+$I$2)^P2251),IF(O2251="Atraso",L2251,L2251/(1+$I$1)^P2251))</f>
        <v/>
      </c>
      <c r="R2251">
        <f>IF(O2251="Atraso",$K$3-G2251,0)</f>
        <v/>
      </c>
      <c r="S2251">
        <f>IF(R2251&lt;=15,"Até 15",IF(R2251&lt;=30,"Entre 15 e 30",IF(R2251&lt;=60,"Entre 30 e 60",IF(R2251&lt;=90,"Entre 60 e 90",IF(R2251&lt;=120,"Entre 90 e 120",IF(R2251&lt;=150,"Entre 120 e 150",IF(R2251&lt;=180,"Entre 150 e 180","Superior a 180")))))))</f>
        <v/>
      </c>
    </row>
    <row r="2252">
      <c r="A2252" t="inlineStr">
        <is>
          <t>Q011L05</t>
        </is>
      </c>
      <c r="B2252" t="inlineStr">
        <is>
          <t>JULIANA TELES TAVARES</t>
        </is>
      </c>
      <c r="C2252" t="n">
        <v>1</v>
      </c>
      <c r="D2252" t="inlineStr">
        <is>
          <t>IPCA</t>
        </is>
      </c>
      <c r="E2252" t="n">
        <v>0</v>
      </c>
      <c r="F2252" t="inlineStr">
        <is>
          <t>MENSAL</t>
        </is>
      </c>
      <c r="G2252" t="n">
        <v>45366</v>
      </c>
      <c r="H2252" t="n">
        <v>45366</v>
      </c>
      <c r="I2252" t="n">
        <v>6</v>
      </c>
      <c r="J2252" t="inlineStr">
        <is>
          <t>CARTEIRA</t>
        </is>
      </c>
      <c r="K2252" t="inlineStr">
        <is>
          <t>CONTRATO</t>
        </is>
      </c>
      <c r="L2252" t="n">
        <v>2824.57</v>
      </c>
      <c r="M2252" t="inlineStr">
        <is>
          <t>IBIRAPITANGA FASE 3</t>
        </is>
      </c>
      <c r="N2252" s="142">
        <f>DATE(YEAR(G2252),MONTH(G2252),1)</f>
        <v/>
      </c>
      <c r="O2252" s="132">
        <f>IF(G2252&gt;$K$3,"Futuro","Atraso")</f>
        <v/>
      </c>
      <c r="P2252">
        <f>12*(YEAR(G2252)-YEAR($K$3))+(MONTH(G2252)-MONTH($K$3))</f>
        <v/>
      </c>
      <c r="Q2252" s="366">
        <f>IF(M2252="IBIRAPITANGA FASE 3",IF(O2252="Atraso",L2252,L2252/(1+$I$2)^P2252),IF(O2252="Atraso",L2252,L2252/(1+$I$1)^P2252))</f>
        <v/>
      </c>
      <c r="R2252">
        <f>IF(O2252="Atraso",$K$3-G2252,0)</f>
        <v/>
      </c>
      <c r="S2252">
        <f>IF(R2252&lt;=15,"Até 15",IF(R2252&lt;=30,"Entre 15 e 30",IF(R2252&lt;=60,"Entre 30 e 60",IF(R2252&lt;=90,"Entre 60 e 90",IF(R2252&lt;=120,"Entre 90 e 120",IF(R2252&lt;=150,"Entre 120 e 150",IF(R2252&lt;=180,"Entre 150 e 180","Superior a 180")))))))</f>
        <v/>
      </c>
    </row>
    <row r="2253">
      <c r="A2253" t="inlineStr">
        <is>
          <t>Q011L05</t>
        </is>
      </c>
      <c r="B2253" t="inlineStr">
        <is>
          <t>JULIANA TELES TAVARES</t>
        </is>
      </c>
      <c r="C2253" t="n">
        <v>1</v>
      </c>
      <c r="D2253" t="inlineStr">
        <is>
          <t>IPCA</t>
        </is>
      </c>
      <c r="E2253" t="n">
        <v>0</v>
      </c>
      <c r="F2253" t="inlineStr">
        <is>
          <t>MENSAL</t>
        </is>
      </c>
      <c r="G2253" t="n">
        <v>45397</v>
      </c>
      <c r="H2253" t="n">
        <v>45397</v>
      </c>
      <c r="I2253" t="n">
        <v>7</v>
      </c>
      <c r="J2253" t="inlineStr">
        <is>
          <t>CARTEIRA</t>
        </is>
      </c>
      <c r="K2253" t="inlineStr">
        <is>
          <t>CONTRATO</t>
        </is>
      </c>
      <c r="L2253" t="n">
        <v>2824.57</v>
      </c>
      <c r="M2253" t="inlineStr">
        <is>
          <t>IBIRAPITANGA FASE 3</t>
        </is>
      </c>
      <c r="N2253" s="142">
        <f>DATE(YEAR(G2253),MONTH(G2253),1)</f>
        <v/>
      </c>
      <c r="O2253" s="132">
        <f>IF(G2253&gt;$K$3,"Futuro","Atraso")</f>
        <v/>
      </c>
      <c r="P2253">
        <f>12*(YEAR(G2253)-YEAR($K$3))+(MONTH(G2253)-MONTH($K$3))</f>
        <v/>
      </c>
      <c r="Q2253" s="366">
        <f>IF(M2253="IBIRAPITANGA FASE 3",IF(O2253="Atraso",L2253,L2253/(1+$I$2)^P2253),IF(O2253="Atraso",L2253,L2253/(1+$I$1)^P2253))</f>
        <v/>
      </c>
      <c r="R2253">
        <f>IF(O2253="Atraso",$K$3-G2253,0)</f>
        <v/>
      </c>
      <c r="S2253">
        <f>IF(R2253&lt;=15,"Até 15",IF(R2253&lt;=30,"Entre 15 e 30",IF(R2253&lt;=60,"Entre 30 e 60",IF(R2253&lt;=90,"Entre 60 e 90",IF(R2253&lt;=120,"Entre 90 e 120",IF(R2253&lt;=150,"Entre 120 e 150",IF(R2253&lt;=180,"Entre 150 e 180","Superior a 180")))))))</f>
        <v/>
      </c>
    </row>
    <row r="2254">
      <c r="A2254" t="inlineStr">
        <is>
          <t>Q011L05</t>
        </is>
      </c>
      <c r="B2254" t="inlineStr">
        <is>
          <t>JULIANA TELES TAVARES</t>
        </is>
      </c>
      <c r="C2254" t="n">
        <v>1</v>
      </c>
      <c r="D2254" t="inlineStr">
        <is>
          <t>IPCA</t>
        </is>
      </c>
      <c r="E2254" t="n">
        <v>0</v>
      </c>
      <c r="F2254" t="inlineStr">
        <is>
          <t>MENSAL</t>
        </is>
      </c>
      <c r="G2254" t="n">
        <v>45427</v>
      </c>
      <c r="H2254" t="n">
        <v>45427</v>
      </c>
      <c r="I2254" t="n">
        <v>8</v>
      </c>
      <c r="J2254" t="inlineStr">
        <is>
          <t>CARTEIRA</t>
        </is>
      </c>
      <c r="K2254" t="inlineStr">
        <is>
          <t>CONTRATO</t>
        </is>
      </c>
      <c r="L2254" t="n">
        <v>2824.57</v>
      </c>
      <c r="M2254" t="inlineStr">
        <is>
          <t>IBIRAPITANGA FASE 3</t>
        </is>
      </c>
      <c r="N2254" s="142">
        <f>DATE(YEAR(G2254),MONTH(G2254),1)</f>
        <v/>
      </c>
      <c r="O2254" s="132">
        <f>IF(G2254&gt;$K$3,"Futuro","Atraso")</f>
        <v/>
      </c>
      <c r="P2254">
        <f>12*(YEAR(G2254)-YEAR($K$3))+(MONTH(G2254)-MONTH($K$3))</f>
        <v/>
      </c>
      <c r="Q2254" s="366">
        <f>IF(M2254="IBIRAPITANGA FASE 3",IF(O2254="Atraso",L2254,L2254/(1+$I$2)^P2254),IF(O2254="Atraso",L2254,L2254/(1+$I$1)^P2254))</f>
        <v/>
      </c>
      <c r="R2254">
        <f>IF(O2254="Atraso",$K$3-G2254,0)</f>
        <v/>
      </c>
      <c r="S2254">
        <f>IF(R2254&lt;=15,"Até 15",IF(R2254&lt;=30,"Entre 15 e 30",IF(R2254&lt;=60,"Entre 30 e 60",IF(R2254&lt;=90,"Entre 60 e 90",IF(R2254&lt;=120,"Entre 90 e 120",IF(R2254&lt;=150,"Entre 120 e 150",IF(R2254&lt;=180,"Entre 150 e 180","Superior a 180")))))))</f>
        <v/>
      </c>
    </row>
    <row r="2255">
      <c r="A2255" t="inlineStr">
        <is>
          <t>Q011L05</t>
        </is>
      </c>
      <c r="B2255" t="inlineStr">
        <is>
          <t>JULIANA TELES TAVARES</t>
        </is>
      </c>
      <c r="C2255" t="n">
        <v>1</v>
      </c>
      <c r="D2255" t="inlineStr">
        <is>
          <t>IPCA</t>
        </is>
      </c>
      <c r="E2255" t="n">
        <v>0</v>
      </c>
      <c r="F2255" t="inlineStr">
        <is>
          <t>MENSAL</t>
        </is>
      </c>
      <c r="G2255" t="n">
        <v>45458</v>
      </c>
      <c r="H2255" t="n">
        <v>45458</v>
      </c>
      <c r="I2255" t="n">
        <v>9</v>
      </c>
      <c r="J2255" t="inlineStr">
        <is>
          <t>CARTEIRA</t>
        </is>
      </c>
      <c r="K2255" t="inlineStr">
        <is>
          <t>CONTRATO</t>
        </is>
      </c>
      <c r="L2255" t="n">
        <v>2824.57</v>
      </c>
      <c r="M2255" t="inlineStr">
        <is>
          <t>IBIRAPITANGA FASE 3</t>
        </is>
      </c>
      <c r="N2255" s="142">
        <f>DATE(YEAR(G2255),MONTH(G2255),1)</f>
        <v/>
      </c>
      <c r="O2255" s="132">
        <f>IF(G2255&gt;$K$3,"Futuro","Atraso")</f>
        <v/>
      </c>
      <c r="P2255">
        <f>12*(YEAR(G2255)-YEAR($K$3))+(MONTH(G2255)-MONTH($K$3))</f>
        <v/>
      </c>
      <c r="Q2255" s="366">
        <f>IF(M2255="IBIRAPITANGA FASE 3",IF(O2255="Atraso",L2255,L2255/(1+$I$2)^P2255),IF(O2255="Atraso",L2255,L2255/(1+$I$1)^P2255))</f>
        <v/>
      </c>
      <c r="R2255">
        <f>IF(O2255="Atraso",$K$3-G2255,0)</f>
        <v/>
      </c>
      <c r="S2255">
        <f>IF(R2255&lt;=15,"Até 15",IF(R2255&lt;=30,"Entre 15 e 30",IF(R2255&lt;=60,"Entre 30 e 60",IF(R2255&lt;=90,"Entre 60 e 90",IF(R2255&lt;=120,"Entre 90 e 120",IF(R2255&lt;=150,"Entre 120 e 150",IF(R2255&lt;=180,"Entre 150 e 180","Superior a 180")))))))</f>
        <v/>
      </c>
    </row>
    <row r="2256">
      <c r="A2256" t="inlineStr">
        <is>
          <t>Q011L05</t>
        </is>
      </c>
      <c r="B2256" t="inlineStr">
        <is>
          <t>JULIANA TELES TAVARES</t>
        </is>
      </c>
      <c r="C2256" t="n">
        <v>1</v>
      </c>
      <c r="D2256" t="inlineStr">
        <is>
          <t>IPCA</t>
        </is>
      </c>
      <c r="E2256" t="n">
        <v>0</v>
      </c>
      <c r="F2256" t="inlineStr">
        <is>
          <t>MENSAL</t>
        </is>
      </c>
      <c r="G2256" t="n">
        <v>45488</v>
      </c>
      <c r="H2256" t="n">
        <v>45488</v>
      </c>
      <c r="I2256" t="n">
        <v>10</v>
      </c>
      <c r="J2256" t="inlineStr">
        <is>
          <t>CARTEIRA</t>
        </is>
      </c>
      <c r="K2256" t="inlineStr">
        <is>
          <t>CONTRATO</t>
        </is>
      </c>
      <c r="L2256" t="n">
        <v>2824.57</v>
      </c>
      <c r="M2256" t="inlineStr">
        <is>
          <t>IBIRAPITANGA FASE 3</t>
        </is>
      </c>
      <c r="N2256" s="142">
        <f>DATE(YEAR(G2256),MONTH(G2256),1)</f>
        <v/>
      </c>
      <c r="O2256" s="132">
        <f>IF(G2256&gt;$K$3,"Futuro","Atraso")</f>
        <v/>
      </c>
      <c r="P2256">
        <f>12*(YEAR(G2256)-YEAR($K$3))+(MONTH(G2256)-MONTH($K$3))</f>
        <v/>
      </c>
      <c r="Q2256" s="366">
        <f>IF(M2256="IBIRAPITANGA FASE 3",IF(O2256="Atraso",L2256,L2256/(1+$I$2)^P2256),IF(O2256="Atraso",L2256,L2256/(1+$I$1)^P2256))</f>
        <v/>
      </c>
      <c r="R2256">
        <f>IF(O2256="Atraso",$K$3-G2256,0)</f>
        <v/>
      </c>
      <c r="S2256">
        <f>IF(R2256&lt;=15,"Até 15",IF(R2256&lt;=30,"Entre 15 e 30",IF(R2256&lt;=60,"Entre 30 e 60",IF(R2256&lt;=90,"Entre 60 e 90",IF(R2256&lt;=120,"Entre 90 e 120",IF(R2256&lt;=150,"Entre 120 e 150",IF(R2256&lt;=180,"Entre 150 e 180","Superior a 180")))))))</f>
        <v/>
      </c>
    </row>
    <row r="2257">
      <c r="A2257" t="inlineStr">
        <is>
          <t>Q011L05</t>
        </is>
      </c>
      <c r="B2257" t="inlineStr">
        <is>
          <t>JULIANA TELES TAVARES</t>
        </is>
      </c>
      <c r="C2257" t="n">
        <v>1</v>
      </c>
      <c r="D2257" t="inlineStr">
        <is>
          <t>IPCA</t>
        </is>
      </c>
      <c r="E2257" t="n">
        <v>0</v>
      </c>
      <c r="F2257" t="inlineStr">
        <is>
          <t>MENSAL</t>
        </is>
      </c>
      <c r="G2257" t="n">
        <v>45519</v>
      </c>
      <c r="H2257" t="n">
        <v>45519</v>
      </c>
      <c r="I2257" t="n">
        <v>11</v>
      </c>
      <c r="J2257" t="inlineStr">
        <is>
          <t>CARTEIRA</t>
        </is>
      </c>
      <c r="K2257" t="inlineStr">
        <is>
          <t>CONTRATO</t>
        </is>
      </c>
      <c r="L2257" t="n">
        <v>2824.57</v>
      </c>
      <c r="M2257" t="inlineStr">
        <is>
          <t>IBIRAPITANGA FASE 3</t>
        </is>
      </c>
      <c r="N2257" s="142">
        <f>DATE(YEAR(G2257),MONTH(G2257),1)</f>
        <v/>
      </c>
      <c r="O2257" s="132">
        <f>IF(G2257&gt;$K$3,"Futuro","Atraso")</f>
        <v/>
      </c>
      <c r="P2257">
        <f>12*(YEAR(G2257)-YEAR($K$3))+(MONTH(G2257)-MONTH($K$3))</f>
        <v/>
      </c>
      <c r="Q2257" s="366">
        <f>IF(M2257="IBIRAPITANGA FASE 3",IF(O2257="Atraso",L2257,L2257/(1+$I$2)^P2257),IF(O2257="Atraso",L2257,L2257/(1+$I$1)^P2257))</f>
        <v/>
      </c>
      <c r="R2257">
        <f>IF(O2257="Atraso",$K$3-G2257,0)</f>
        <v/>
      </c>
      <c r="S2257">
        <f>IF(R2257&lt;=15,"Até 15",IF(R2257&lt;=30,"Entre 15 e 30",IF(R2257&lt;=60,"Entre 30 e 60",IF(R2257&lt;=90,"Entre 60 e 90",IF(R2257&lt;=120,"Entre 90 e 120",IF(R2257&lt;=150,"Entre 120 e 150",IF(R2257&lt;=180,"Entre 150 e 180","Superior a 180")))))))</f>
        <v/>
      </c>
    </row>
    <row r="2258">
      <c r="A2258" t="inlineStr">
        <is>
          <t>Q011L05</t>
        </is>
      </c>
      <c r="B2258" t="inlineStr">
        <is>
          <t>JULIANA TELES TAVARES</t>
        </is>
      </c>
      <c r="C2258" t="n">
        <v>1</v>
      </c>
      <c r="D2258" t="inlineStr">
        <is>
          <t>IPCA</t>
        </is>
      </c>
      <c r="E2258" t="n">
        <v>0</v>
      </c>
      <c r="F2258" t="inlineStr">
        <is>
          <t>MENSAL</t>
        </is>
      </c>
      <c r="G2258" t="n">
        <v>45550</v>
      </c>
      <c r="H2258" t="n">
        <v>45550</v>
      </c>
      <c r="I2258" t="n">
        <v>12</v>
      </c>
      <c r="J2258" t="inlineStr">
        <is>
          <t>CARTEIRA</t>
        </is>
      </c>
      <c r="K2258" t="inlineStr">
        <is>
          <t>CONTRATO</t>
        </is>
      </c>
      <c r="L2258" t="n">
        <v>2824.57</v>
      </c>
      <c r="M2258" t="inlineStr">
        <is>
          <t>IBIRAPITANGA FASE 3</t>
        </is>
      </c>
      <c r="N2258" s="142">
        <f>DATE(YEAR(G2258),MONTH(G2258),1)</f>
        <v/>
      </c>
      <c r="O2258" s="132">
        <f>IF(G2258&gt;$K$3,"Futuro","Atraso")</f>
        <v/>
      </c>
      <c r="P2258">
        <f>12*(YEAR(G2258)-YEAR($K$3))+(MONTH(G2258)-MONTH($K$3))</f>
        <v/>
      </c>
      <c r="Q2258" s="366">
        <f>IF(M2258="IBIRAPITANGA FASE 3",IF(O2258="Atraso",L2258,L2258/(1+$I$2)^P2258),IF(O2258="Atraso",L2258,L2258/(1+$I$1)^P2258))</f>
        <v/>
      </c>
      <c r="R2258">
        <f>IF(O2258="Atraso",$K$3-G2258,0)</f>
        <v/>
      </c>
      <c r="S2258">
        <f>IF(R2258&lt;=15,"Até 15",IF(R2258&lt;=30,"Entre 15 e 30",IF(R2258&lt;=60,"Entre 30 e 60",IF(R2258&lt;=90,"Entre 60 e 90",IF(R2258&lt;=120,"Entre 90 e 120",IF(R2258&lt;=150,"Entre 120 e 150",IF(R2258&lt;=180,"Entre 150 e 180","Superior a 180")))))))</f>
        <v/>
      </c>
    </row>
    <row r="2259">
      <c r="A2259" t="inlineStr">
        <is>
          <t>Q011L05</t>
        </is>
      </c>
      <c r="B2259" t="inlineStr">
        <is>
          <t>JULIANA TELES TAVARES</t>
        </is>
      </c>
      <c r="C2259" t="n">
        <v>1</v>
      </c>
      <c r="D2259" t="inlineStr">
        <is>
          <t>IPCA</t>
        </is>
      </c>
      <c r="E2259" t="n">
        <v>0</v>
      </c>
      <c r="F2259" t="inlineStr">
        <is>
          <t>MENSAL</t>
        </is>
      </c>
      <c r="G2259" t="n">
        <v>45580</v>
      </c>
      <c r="H2259" t="n">
        <v>45580</v>
      </c>
      <c r="I2259" t="n">
        <v>13</v>
      </c>
      <c r="J2259" t="inlineStr">
        <is>
          <t>CARTEIRA</t>
        </is>
      </c>
      <c r="K2259" t="inlineStr">
        <is>
          <t>CONTRATO</t>
        </is>
      </c>
      <c r="L2259" t="n">
        <v>2824.57</v>
      </c>
      <c r="M2259" t="inlineStr">
        <is>
          <t>IBIRAPITANGA FASE 3</t>
        </is>
      </c>
      <c r="N2259" s="142">
        <f>DATE(YEAR(G2259),MONTH(G2259),1)</f>
        <v/>
      </c>
      <c r="O2259" s="132">
        <f>IF(G2259&gt;$K$3,"Futuro","Atraso")</f>
        <v/>
      </c>
      <c r="P2259">
        <f>12*(YEAR(G2259)-YEAR($K$3))+(MONTH(G2259)-MONTH($K$3))</f>
        <v/>
      </c>
      <c r="Q2259" s="366">
        <f>IF(M2259="IBIRAPITANGA FASE 3",IF(O2259="Atraso",L2259,L2259/(1+$I$2)^P2259),IF(O2259="Atraso",L2259,L2259/(1+$I$1)^P2259))</f>
        <v/>
      </c>
      <c r="R2259">
        <f>IF(O2259="Atraso",$K$3-G2259,0)</f>
        <v/>
      </c>
      <c r="S2259">
        <f>IF(R2259&lt;=15,"Até 15",IF(R2259&lt;=30,"Entre 15 e 30",IF(R2259&lt;=60,"Entre 30 e 60",IF(R2259&lt;=90,"Entre 60 e 90",IF(R2259&lt;=120,"Entre 90 e 120",IF(R2259&lt;=150,"Entre 120 e 150",IF(R2259&lt;=180,"Entre 150 e 180","Superior a 180")))))))</f>
        <v/>
      </c>
    </row>
    <row r="2260">
      <c r="A2260" t="inlineStr">
        <is>
          <t>Q011L05</t>
        </is>
      </c>
      <c r="B2260" t="inlineStr">
        <is>
          <t>JULIANA TELES TAVARES</t>
        </is>
      </c>
      <c r="C2260" t="n">
        <v>1</v>
      </c>
      <c r="D2260" t="inlineStr">
        <is>
          <t>IPCA</t>
        </is>
      </c>
      <c r="E2260" t="n">
        <v>0</v>
      </c>
      <c r="F2260" t="inlineStr">
        <is>
          <t>MENSAL</t>
        </is>
      </c>
      <c r="G2260" t="n">
        <v>45611</v>
      </c>
      <c r="H2260" t="n">
        <v>45611</v>
      </c>
      <c r="I2260" t="n">
        <v>14</v>
      </c>
      <c r="J2260" t="inlineStr">
        <is>
          <t>CARTEIRA</t>
        </is>
      </c>
      <c r="K2260" t="inlineStr">
        <is>
          <t>CONTRATO</t>
        </is>
      </c>
      <c r="L2260" t="n">
        <v>2824.57</v>
      </c>
      <c r="M2260" t="inlineStr">
        <is>
          <t>IBIRAPITANGA FASE 3</t>
        </is>
      </c>
      <c r="N2260" s="142">
        <f>DATE(YEAR(G2260),MONTH(G2260),1)</f>
        <v/>
      </c>
      <c r="O2260" s="132">
        <f>IF(G2260&gt;$K$3,"Futuro","Atraso")</f>
        <v/>
      </c>
      <c r="P2260">
        <f>12*(YEAR(G2260)-YEAR($K$3))+(MONTH(G2260)-MONTH($K$3))</f>
        <v/>
      </c>
      <c r="Q2260" s="366">
        <f>IF(M2260="IBIRAPITANGA FASE 3",IF(O2260="Atraso",L2260,L2260/(1+$I$2)^P2260),IF(O2260="Atraso",L2260,L2260/(1+$I$1)^P2260))</f>
        <v/>
      </c>
      <c r="R2260">
        <f>IF(O2260="Atraso",$K$3-G2260,0)</f>
        <v/>
      </c>
      <c r="S2260">
        <f>IF(R2260&lt;=15,"Até 15",IF(R2260&lt;=30,"Entre 15 e 30",IF(R2260&lt;=60,"Entre 30 e 60",IF(R2260&lt;=90,"Entre 60 e 90",IF(R2260&lt;=120,"Entre 90 e 120",IF(R2260&lt;=150,"Entre 120 e 150",IF(R2260&lt;=180,"Entre 150 e 180","Superior a 180")))))))</f>
        <v/>
      </c>
    </row>
    <row r="2261">
      <c r="A2261" t="inlineStr">
        <is>
          <t>Q011L05</t>
        </is>
      </c>
      <c r="B2261" t="inlineStr">
        <is>
          <t>JULIANA TELES TAVARES</t>
        </is>
      </c>
      <c r="C2261" t="n">
        <v>1</v>
      </c>
      <c r="D2261" t="inlineStr">
        <is>
          <t>IPCA</t>
        </is>
      </c>
      <c r="E2261" t="n">
        <v>0</v>
      </c>
      <c r="F2261" t="inlineStr">
        <is>
          <t>MENSAL</t>
        </is>
      </c>
      <c r="G2261" t="n">
        <v>45641</v>
      </c>
      <c r="H2261" t="n">
        <v>45641</v>
      </c>
      <c r="I2261" t="n">
        <v>15</v>
      </c>
      <c r="J2261" t="inlineStr">
        <is>
          <t>CARTEIRA</t>
        </is>
      </c>
      <c r="K2261" t="inlineStr">
        <is>
          <t>CONTRATO</t>
        </is>
      </c>
      <c r="L2261" t="n">
        <v>2824.57</v>
      </c>
      <c r="M2261" t="inlineStr">
        <is>
          <t>IBIRAPITANGA FASE 3</t>
        </is>
      </c>
      <c r="N2261" s="142">
        <f>DATE(YEAR(G2261),MONTH(G2261),1)</f>
        <v/>
      </c>
      <c r="O2261" s="132">
        <f>IF(G2261&gt;$K$3,"Futuro","Atraso")</f>
        <v/>
      </c>
      <c r="P2261">
        <f>12*(YEAR(G2261)-YEAR($K$3))+(MONTH(G2261)-MONTH($K$3))</f>
        <v/>
      </c>
      <c r="Q2261" s="366">
        <f>IF(M2261="IBIRAPITANGA FASE 3",IF(O2261="Atraso",L2261,L2261/(1+$I$2)^P2261),IF(O2261="Atraso",L2261,L2261/(1+$I$1)^P2261))</f>
        <v/>
      </c>
      <c r="R2261">
        <f>IF(O2261="Atraso",$K$3-G2261,0)</f>
        <v/>
      </c>
      <c r="S2261">
        <f>IF(R2261&lt;=15,"Até 15",IF(R2261&lt;=30,"Entre 15 e 30",IF(R2261&lt;=60,"Entre 30 e 60",IF(R2261&lt;=90,"Entre 60 e 90",IF(R2261&lt;=120,"Entre 90 e 120",IF(R2261&lt;=150,"Entre 120 e 150",IF(R2261&lt;=180,"Entre 150 e 180","Superior a 180")))))))</f>
        <v/>
      </c>
    </row>
    <row r="2262">
      <c r="A2262" t="inlineStr">
        <is>
          <t>Q011L05</t>
        </is>
      </c>
      <c r="B2262" t="inlineStr">
        <is>
          <t>JULIANA TELES TAVARES</t>
        </is>
      </c>
      <c r="C2262" t="n">
        <v>1</v>
      </c>
      <c r="D2262" t="inlineStr">
        <is>
          <t>IPCA</t>
        </is>
      </c>
      <c r="E2262" t="n">
        <v>0</v>
      </c>
      <c r="F2262" t="inlineStr">
        <is>
          <t>MENSAL</t>
        </is>
      </c>
      <c r="G2262" t="n">
        <v>45672</v>
      </c>
      <c r="H2262" t="n">
        <v>45672</v>
      </c>
      <c r="I2262" t="n">
        <v>16</v>
      </c>
      <c r="J2262" t="inlineStr">
        <is>
          <t>CARTEIRA</t>
        </is>
      </c>
      <c r="K2262" t="inlineStr">
        <is>
          <t>CONTRATO</t>
        </is>
      </c>
      <c r="L2262" t="n">
        <v>2824.57</v>
      </c>
      <c r="M2262" t="inlineStr">
        <is>
          <t>IBIRAPITANGA FASE 3</t>
        </is>
      </c>
      <c r="N2262" s="142">
        <f>DATE(YEAR(G2262),MONTH(G2262),1)</f>
        <v/>
      </c>
      <c r="O2262" s="132">
        <f>IF(G2262&gt;$K$3,"Futuro","Atraso")</f>
        <v/>
      </c>
      <c r="P2262">
        <f>12*(YEAR(G2262)-YEAR($K$3))+(MONTH(G2262)-MONTH($K$3))</f>
        <v/>
      </c>
      <c r="Q2262" s="366">
        <f>IF(M2262="IBIRAPITANGA FASE 3",IF(O2262="Atraso",L2262,L2262/(1+$I$2)^P2262),IF(O2262="Atraso",L2262,L2262/(1+$I$1)^P2262))</f>
        <v/>
      </c>
      <c r="R2262">
        <f>IF(O2262="Atraso",$K$3-G2262,0)</f>
        <v/>
      </c>
      <c r="S2262">
        <f>IF(R2262&lt;=15,"Até 15",IF(R2262&lt;=30,"Entre 15 e 30",IF(R2262&lt;=60,"Entre 30 e 60",IF(R2262&lt;=90,"Entre 60 e 90",IF(R2262&lt;=120,"Entre 90 e 120",IF(R2262&lt;=150,"Entre 120 e 150",IF(R2262&lt;=180,"Entre 150 e 180","Superior a 180")))))))</f>
        <v/>
      </c>
    </row>
    <row r="2263">
      <c r="A2263" t="inlineStr">
        <is>
          <t>Q011L05</t>
        </is>
      </c>
      <c r="B2263" t="inlineStr">
        <is>
          <t>JULIANA TELES TAVARES</t>
        </is>
      </c>
      <c r="C2263" t="n">
        <v>1</v>
      </c>
      <c r="D2263" t="inlineStr">
        <is>
          <t>IPCA</t>
        </is>
      </c>
      <c r="E2263" t="n">
        <v>0</v>
      </c>
      <c r="F2263" t="inlineStr">
        <is>
          <t>MENSAL</t>
        </is>
      </c>
      <c r="G2263" t="n">
        <v>45703</v>
      </c>
      <c r="H2263" t="n">
        <v>45703</v>
      </c>
      <c r="I2263" t="n">
        <v>17</v>
      </c>
      <c r="J2263" t="inlineStr">
        <is>
          <t>CARTEIRA</t>
        </is>
      </c>
      <c r="K2263" t="inlineStr">
        <is>
          <t>CONTRATO</t>
        </is>
      </c>
      <c r="L2263" t="n">
        <v>2824.57</v>
      </c>
      <c r="M2263" t="inlineStr">
        <is>
          <t>IBIRAPITANGA FASE 3</t>
        </is>
      </c>
      <c r="N2263" s="142">
        <f>DATE(YEAR(G2263),MONTH(G2263),1)</f>
        <v/>
      </c>
      <c r="O2263" s="132">
        <f>IF(G2263&gt;$K$3,"Futuro","Atraso")</f>
        <v/>
      </c>
      <c r="P2263">
        <f>12*(YEAR(G2263)-YEAR($K$3))+(MONTH(G2263)-MONTH($K$3))</f>
        <v/>
      </c>
      <c r="Q2263" s="366">
        <f>IF(M2263="IBIRAPITANGA FASE 3",IF(O2263="Atraso",L2263,L2263/(1+$I$2)^P2263),IF(O2263="Atraso",L2263,L2263/(1+$I$1)^P2263))</f>
        <v/>
      </c>
      <c r="R2263">
        <f>IF(O2263="Atraso",$K$3-G2263,0)</f>
        <v/>
      </c>
      <c r="S2263">
        <f>IF(R2263&lt;=15,"Até 15",IF(R2263&lt;=30,"Entre 15 e 30",IF(R2263&lt;=60,"Entre 30 e 60",IF(R2263&lt;=90,"Entre 60 e 90",IF(R2263&lt;=120,"Entre 90 e 120",IF(R2263&lt;=150,"Entre 120 e 150",IF(R2263&lt;=180,"Entre 150 e 180","Superior a 180")))))))</f>
        <v/>
      </c>
    </row>
    <row r="2264">
      <c r="A2264" t="inlineStr">
        <is>
          <t>Q011L05</t>
        </is>
      </c>
      <c r="B2264" t="inlineStr">
        <is>
          <t>JULIANA TELES TAVARES</t>
        </is>
      </c>
      <c r="C2264" t="n">
        <v>1</v>
      </c>
      <c r="D2264" t="inlineStr">
        <is>
          <t>IPCA</t>
        </is>
      </c>
      <c r="E2264" t="n">
        <v>0</v>
      </c>
      <c r="F2264" t="inlineStr">
        <is>
          <t>MENSAL</t>
        </is>
      </c>
      <c r="G2264" t="n">
        <v>45731</v>
      </c>
      <c r="H2264" t="n">
        <v>45731</v>
      </c>
      <c r="I2264" t="n">
        <v>18</v>
      </c>
      <c r="J2264" t="inlineStr">
        <is>
          <t>CARTEIRA</t>
        </is>
      </c>
      <c r="K2264" t="inlineStr">
        <is>
          <t>CONTRATO</t>
        </is>
      </c>
      <c r="L2264" t="n">
        <v>2824.57</v>
      </c>
      <c r="M2264" t="inlineStr">
        <is>
          <t>IBIRAPITANGA FASE 3</t>
        </is>
      </c>
      <c r="N2264" s="142">
        <f>DATE(YEAR(G2264),MONTH(G2264),1)</f>
        <v/>
      </c>
      <c r="O2264" s="132">
        <f>IF(G2264&gt;$K$3,"Futuro","Atraso")</f>
        <v/>
      </c>
      <c r="P2264">
        <f>12*(YEAR(G2264)-YEAR($K$3))+(MONTH(G2264)-MONTH($K$3))</f>
        <v/>
      </c>
      <c r="Q2264" s="366">
        <f>IF(M2264="IBIRAPITANGA FASE 3",IF(O2264="Atraso",L2264,L2264/(1+$I$2)^P2264),IF(O2264="Atraso",L2264,L2264/(1+$I$1)^P2264))</f>
        <v/>
      </c>
      <c r="R2264">
        <f>IF(O2264="Atraso",$K$3-G2264,0)</f>
        <v/>
      </c>
      <c r="S2264">
        <f>IF(R2264&lt;=15,"Até 15",IF(R2264&lt;=30,"Entre 15 e 30",IF(R2264&lt;=60,"Entre 30 e 60",IF(R2264&lt;=90,"Entre 60 e 90",IF(R2264&lt;=120,"Entre 90 e 120",IF(R2264&lt;=150,"Entre 120 e 150",IF(R2264&lt;=180,"Entre 150 e 180","Superior a 180")))))))</f>
        <v/>
      </c>
    </row>
    <row r="2265">
      <c r="A2265" t="inlineStr">
        <is>
          <t>Q011L05</t>
        </is>
      </c>
      <c r="B2265" t="inlineStr">
        <is>
          <t>JULIANA TELES TAVARES</t>
        </is>
      </c>
      <c r="C2265" t="n">
        <v>1</v>
      </c>
      <c r="D2265" t="inlineStr">
        <is>
          <t>IPCA</t>
        </is>
      </c>
      <c r="E2265" t="n">
        <v>0</v>
      </c>
      <c r="F2265" t="inlineStr">
        <is>
          <t>MENSAL</t>
        </is>
      </c>
      <c r="G2265" t="n">
        <v>45762</v>
      </c>
      <c r="H2265" t="n">
        <v>45762</v>
      </c>
      <c r="I2265" t="n">
        <v>19</v>
      </c>
      <c r="J2265" t="inlineStr">
        <is>
          <t>CARTEIRA</t>
        </is>
      </c>
      <c r="K2265" t="inlineStr">
        <is>
          <t>CONTRATO</t>
        </is>
      </c>
      <c r="L2265" t="n">
        <v>2824.57</v>
      </c>
      <c r="M2265" t="inlineStr">
        <is>
          <t>IBIRAPITANGA FASE 3</t>
        </is>
      </c>
      <c r="N2265" s="142">
        <f>DATE(YEAR(G2265),MONTH(G2265),1)</f>
        <v/>
      </c>
      <c r="O2265" s="132">
        <f>IF(G2265&gt;$K$3,"Futuro","Atraso")</f>
        <v/>
      </c>
      <c r="P2265">
        <f>12*(YEAR(G2265)-YEAR($K$3))+(MONTH(G2265)-MONTH($K$3))</f>
        <v/>
      </c>
      <c r="Q2265" s="366">
        <f>IF(M2265="IBIRAPITANGA FASE 3",IF(O2265="Atraso",L2265,L2265/(1+$I$2)^P2265),IF(O2265="Atraso",L2265,L2265/(1+$I$1)^P2265))</f>
        <v/>
      </c>
      <c r="R2265">
        <f>IF(O2265="Atraso",$K$3-G2265,0)</f>
        <v/>
      </c>
      <c r="S2265">
        <f>IF(R2265&lt;=15,"Até 15",IF(R2265&lt;=30,"Entre 15 e 30",IF(R2265&lt;=60,"Entre 30 e 60",IF(R2265&lt;=90,"Entre 60 e 90",IF(R2265&lt;=120,"Entre 90 e 120",IF(R2265&lt;=150,"Entre 120 e 150",IF(R2265&lt;=180,"Entre 150 e 180","Superior a 180")))))))</f>
        <v/>
      </c>
    </row>
    <row r="2266">
      <c r="A2266" t="inlineStr">
        <is>
          <t>Q011L05</t>
        </is>
      </c>
      <c r="B2266" t="inlineStr">
        <is>
          <t>JULIANA TELES TAVARES</t>
        </is>
      </c>
      <c r="C2266" t="n">
        <v>1</v>
      </c>
      <c r="D2266" t="inlineStr">
        <is>
          <t>IPCA</t>
        </is>
      </c>
      <c r="E2266" t="n">
        <v>0</v>
      </c>
      <c r="F2266" t="inlineStr">
        <is>
          <t>MENSAL</t>
        </is>
      </c>
      <c r="G2266" t="n">
        <v>45792</v>
      </c>
      <c r="H2266" t="n">
        <v>45792</v>
      </c>
      <c r="I2266" t="n">
        <v>20</v>
      </c>
      <c r="J2266" t="inlineStr">
        <is>
          <t>CARTEIRA</t>
        </is>
      </c>
      <c r="K2266" t="inlineStr">
        <is>
          <t>CONTRATO</t>
        </is>
      </c>
      <c r="L2266" t="n">
        <v>2824.57</v>
      </c>
      <c r="M2266" t="inlineStr">
        <is>
          <t>IBIRAPITANGA FASE 3</t>
        </is>
      </c>
      <c r="N2266" s="142">
        <f>DATE(YEAR(G2266),MONTH(G2266),1)</f>
        <v/>
      </c>
      <c r="O2266" s="132">
        <f>IF(G2266&gt;$K$3,"Futuro","Atraso")</f>
        <v/>
      </c>
      <c r="P2266">
        <f>12*(YEAR(G2266)-YEAR($K$3))+(MONTH(G2266)-MONTH($K$3))</f>
        <v/>
      </c>
      <c r="Q2266" s="366">
        <f>IF(M2266="IBIRAPITANGA FASE 3",IF(O2266="Atraso",L2266,L2266/(1+$I$2)^P2266),IF(O2266="Atraso",L2266,L2266/(1+$I$1)^P2266))</f>
        <v/>
      </c>
      <c r="R2266">
        <f>IF(O2266="Atraso",$K$3-G2266,0)</f>
        <v/>
      </c>
      <c r="S2266">
        <f>IF(R2266&lt;=15,"Até 15",IF(R2266&lt;=30,"Entre 15 e 30",IF(R2266&lt;=60,"Entre 30 e 60",IF(R2266&lt;=90,"Entre 60 e 90",IF(R2266&lt;=120,"Entre 90 e 120",IF(R2266&lt;=150,"Entre 120 e 150",IF(R2266&lt;=180,"Entre 150 e 180","Superior a 180")))))))</f>
        <v/>
      </c>
    </row>
    <row r="2267">
      <c r="A2267" t="inlineStr">
        <is>
          <t>Q011L05</t>
        </is>
      </c>
      <c r="B2267" t="inlineStr">
        <is>
          <t>JULIANA TELES TAVARES</t>
        </is>
      </c>
      <c r="C2267" t="n">
        <v>1</v>
      </c>
      <c r="D2267" t="inlineStr">
        <is>
          <t>IPCA</t>
        </is>
      </c>
      <c r="E2267" t="n">
        <v>0</v>
      </c>
      <c r="F2267" t="inlineStr">
        <is>
          <t>MENSAL</t>
        </is>
      </c>
      <c r="G2267" t="n">
        <v>45823</v>
      </c>
      <c r="H2267" t="n">
        <v>45823</v>
      </c>
      <c r="I2267" t="n">
        <v>21</v>
      </c>
      <c r="J2267" t="inlineStr">
        <is>
          <t>CARTEIRA</t>
        </is>
      </c>
      <c r="K2267" t="inlineStr">
        <is>
          <t>CONTRATO</t>
        </is>
      </c>
      <c r="L2267" t="n">
        <v>2824.57</v>
      </c>
      <c r="M2267" t="inlineStr">
        <is>
          <t>IBIRAPITANGA FASE 3</t>
        </is>
      </c>
      <c r="N2267" s="142">
        <f>DATE(YEAR(G2267),MONTH(G2267),1)</f>
        <v/>
      </c>
      <c r="O2267" s="132">
        <f>IF(G2267&gt;$K$3,"Futuro","Atraso")</f>
        <v/>
      </c>
      <c r="P2267">
        <f>12*(YEAR(G2267)-YEAR($K$3))+(MONTH(G2267)-MONTH($K$3))</f>
        <v/>
      </c>
      <c r="Q2267" s="366">
        <f>IF(M2267="IBIRAPITANGA FASE 3",IF(O2267="Atraso",L2267,L2267/(1+$I$2)^P2267),IF(O2267="Atraso",L2267,L2267/(1+$I$1)^P2267))</f>
        <v/>
      </c>
      <c r="R2267">
        <f>IF(O2267="Atraso",$K$3-G2267,0)</f>
        <v/>
      </c>
      <c r="S2267">
        <f>IF(R2267&lt;=15,"Até 15",IF(R2267&lt;=30,"Entre 15 e 30",IF(R2267&lt;=60,"Entre 30 e 60",IF(R2267&lt;=90,"Entre 60 e 90",IF(R2267&lt;=120,"Entre 90 e 120",IF(R2267&lt;=150,"Entre 120 e 150",IF(R2267&lt;=180,"Entre 150 e 180","Superior a 180")))))))</f>
        <v/>
      </c>
    </row>
    <row r="2268">
      <c r="A2268" t="inlineStr">
        <is>
          <t>Q011L05</t>
        </is>
      </c>
      <c r="B2268" t="inlineStr">
        <is>
          <t>JULIANA TELES TAVARES</t>
        </is>
      </c>
      <c r="C2268" t="n">
        <v>1</v>
      </c>
      <c r="D2268" t="inlineStr">
        <is>
          <t>IPCA</t>
        </is>
      </c>
      <c r="E2268" t="n">
        <v>0</v>
      </c>
      <c r="F2268" t="inlineStr">
        <is>
          <t>MENSAL</t>
        </is>
      </c>
      <c r="G2268" t="n">
        <v>45853</v>
      </c>
      <c r="H2268" t="n">
        <v>45853</v>
      </c>
      <c r="I2268" t="n">
        <v>22</v>
      </c>
      <c r="J2268" t="inlineStr">
        <is>
          <t>CARTEIRA</t>
        </is>
      </c>
      <c r="K2268" t="inlineStr">
        <is>
          <t>CONTRATO</t>
        </is>
      </c>
      <c r="L2268" t="n">
        <v>2824.57</v>
      </c>
      <c r="M2268" t="inlineStr">
        <is>
          <t>IBIRAPITANGA FASE 3</t>
        </is>
      </c>
      <c r="N2268" s="142">
        <f>DATE(YEAR(G2268),MONTH(G2268),1)</f>
        <v/>
      </c>
      <c r="O2268" s="132">
        <f>IF(G2268&gt;$K$3,"Futuro","Atraso")</f>
        <v/>
      </c>
      <c r="P2268">
        <f>12*(YEAR(G2268)-YEAR($K$3))+(MONTH(G2268)-MONTH($K$3))</f>
        <v/>
      </c>
      <c r="Q2268" s="366">
        <f>IF(M2268="IBIRAPITANGA FASE 3",IF(O2268="Atraso",L2268,L2268/(1+$I$2)^P2268),IF(O2268="Atraso",L2268,L2268/(1+$I$1)^P2268))</f>
        <v/>
      </c>
      <c r="R2268">
        <f>IF(O2268="Atraso",$K$3-G2268,0)</f>
        <v/>
      </c>
      <c r="S2268">
        <f>IF(R2268&lt;=15,"Até 15",IF(R2268&lt;=30,"Entre 15 e 30",IF(R2268&lt;=60,"Entre 30 e 60",IF(R2268&lt;=90,"Entre 60 e 90",IF(R2268&lt;=120,"Entre 90 e 120",IF(R2268&lt;=150,"Entre 120 e 150",IF(R2268&lt;=180,"Entre 150 e 180","Superior a 180")))))))</f>
        <v/>
      </c>
    </row>
    <row r="2269">
      <c r="A2269" t="inlineStr">
        <is>
          <t>Q011L05</t>
        </is>
      </c>
      <c r="B2269" t="inlineStr">
        <is>
          <t>JULIANA TELES TAVARES</t>
        </is>
      </c>
      <c r="C2269" t="n">
        <v>1</v>
      </c>
      <c r="D2269" t="inlineStr">
        <is>
          <t>IPCA</t>
        </is>
      </c>
      <c r="E2269" t="n">
        <v>0</v>
      </c>
      <c r="F2269" t="inlineStr">
        <is>
          <t>MENSAL</t>
        </is>
      </c>
      <c r="G2269" t="n">
        <v>45884</v>
      </c>
      <c r="H2269" t="n">
        <v>45884</v>
      </c>
      <c r="I2269" t="n">
        <v>23</v>
      </c>
      <c r="J2269" t="inlineStr">
        <is>
          <t>CARTEIRA</t>
        </is>
      </c>
      <c r="K2269" t="inlineStr">
        <is>
          <t>CONTRATO</t>
        </is>
      </c>
      <c r="L2269" t="n">
        <v>2824.57</v>
      </c>
      <c r="M2269" t="inlineStr">
        <is>
          <t>IBIRAPITANGA FASE 3</t>
        </is>
      </c>
      <c r="N2269" s="142">
        <f>DATE(YEAR(G2269),MONTH(G2269),1)</f>
        <v/>
      </c>
      <c r="O2269" s="132">
        <f>IF(G2269&gt;$K$3,"Futuro","Atraso")</f>
        <v/>
      </c>
      <c r="P2269">
        <f>12*(YEAR(G2269)-YEAR($K$3))+(MONTH(G2269)-MONTH($K$3))</f>
        <v/>
      </c>
      <c r="Q2269" s="366">
        <f>IF(M2269="IBIRAPITANGA FASE 3",IF(O2269="Atraso",L2269,L2269/(1+$I$2)^P2269),IF(O2269="Atraso",L2269,L2269/(1+$I$1)^P2269))</f>
        <v/>
      </c>
      <c r="R2269">
        <f>IF(O2269="Atraso",$K$3-G2269,0)</f>
        <v/>
      </c>
      <c r="S2269">
        <f>IF(R2269&lt;=15,"Até 15",IF(R2269&lt;=30,"Entre 15 e 30",IF(R2269&lt;=60,"Entre 30 e 60",IF(R2269&lt;=90,"Entre 60 e 90",IF(R2269&lt;=120,"Entre 90 e 120",IF(R2269&lt;=150,"Entre 120 e 150",IF(R2269&lt;=180,"Entre 150 e 180","Superior a 180")))))))</f>
        <v/>
      </c>
    </row>
    <row r="2270">
      <c r="A2270" t="inlineStr">
        <is>
          <t>Q011L05</t>
        </is>
      </c>
      <c r="B2270" t="inlineStr">
        <is>
          <t>JULIANA TELES TAVARES</t>
        </is>
      </c>
      <c r="C2270" t="n">
        <v>1</v>
      </c>
      <c r="D2270" t="inlineStr">
        <is>
          <t>IPCA</t>
        </is>
      </c>
      <c r="E2270" t="n">
        <v>0</v>
      </c>
      <c r="F2270" t="inlineStr">
        <is>
          <t>MENSAL</t>
        </is>
      </c>
      <c r="G2270" t="n">
        <v>45915</v>
      </c>
      <c r="H2270" t="n">
        <v>45915</v>
      </c>
      <c r="I2270" t="n">
        <v>24</v>
      </c>
      <c r="J2270" t="inlineStr">
        <is>
          <t>CARTEIRA</t>
        </is>
      </c>
      <c r="K2270" t="inlineStr">
        <is>
          <t>CONTRATO</t>
        </is>
      </c>
      <c r="L2270" t="n">
        <v>2824.57</v>
      </c>
      <c r="M2270" t="inlineStr">
        <is>
          <t>IBIRAPITANGA FASE 3</t>
        </is>
      </c>
      <c r="N2270" s="142">
        <f>DATE(YEAR(G2270),MONTH(G2270),1)</f>
        <v/>
      </c>
      <c r="O2270" s="132">
        <f>IF(G2270&gt;$K$3,"Futuro","Atraso")</f>
        <v/>
      </c>
      <c r="P2270">
        <f>12*(YEAR(G2270)-YEAR($K$3))+(MONTH(G2270)-MONTH($K$3))</f>
        <v/>
      </c>
      <c r="Q2270" s="366">
        <f>IF(M2270="IBIRAPITANGA FASE 3",IF(O2270="Atraso",L2270,L2270/(1+$I$2)^P2270),IF(O2270="Atraso",L2270,L2270/(1+$I$1)^P2270))</f>
        <v/>
      </c>
      <c r="R2270">
        <f>IF(O2270="Atraso",$K$3-G2270,0)</f>
        <v/>
      </c>
      <c r="S2270">
        <f>IF(R2270&lt;=15,"Até 15",IF(R2270&lt;=30,"Entre 15 e 30",IF(R2270&lt;=60,"Entre 30 e 60",IF(R2270&lt;=90,"Entre 60 e 90",IF(R2270&lt;=120,"Entre 90 e 120",IF(R2270&lt;=150,"Entre 120 e 150",IF(R2270&lt;=180,"Entre 150 e 180","Superior a 180")))))))</f>
        <v/>
      </c>
    </row>
    <row r="2271">
      <c r="A2271" t="inlineStr">
        <is>
          <t>Q011L05</t>
        </is>
      </c>
      <c r="B2271" t="inlineStr">
        <is>
          <t>JULIANA TELES TAVARES</t>
        </is>
      </c>
      <c r="C2271" t="n">
        <v>1</v>
      </c>
      <c r="D2271" t="inlineStr">
        <is>
          <t>IPCA</t>
        </is>
      </c>
      <c r="E2271" t="n">
        <v>0</v>
      </c>
      <c r="F2271" t="inlineStr">
        <is>
          <t>MENSAL</t>
        </is>
      </c>
      <c r="G2271" t="n">
        <v>45945</v>
      </c>
      <c r="H2271" t="n">
        <v>45945</v>
      </c>
      <c r="I2271" t="n">
        <v>25</v>
      </c>
      <c r="J2271" t="inlineStr">
        <is>
          <t>CARTEIRA</t>
        </is>
      </c>
      <c r="K2271" t="inlineStr">
        <is>
          <t>CONTRATO</t>
        </is>
      </c>
      <c r="L2271" t="n">
        <v>2824.57</v>
      </c>
      <c r="M2271" t="inlineStr">
        <is>
          <t>IBIRAPITANGA FASE 3</t>
        </is>
      </c>
      <c r="N2271" s="142">
        <f>DATE(YEAR(G2271),MONTH(G2271),1)</f>
        <v/>
      </c>
      <c r="O2271" s="132">
        <f>IF(G2271&gt;$K$3,"Futuro","Atraso")</f>
        <v/>
      </c>
      <c r="P2271">
        <f>12*(YEAR(G2271)-YEAR($K$3))+(MONTH(G2271)-MONTH($K$3))</f>
        <v/>
      </c>
      <c r="Q2271" s="366">
        <f>IF(M2271="IBIRAPITANGA FASE 3",IF(O2271="Atraso",L2271,L2271/(1+$I$2)^P2271),IF(O2271="Atraso",L2271,L2271/(1+$I$1)^P2271))</f>
        <v/>
      </c>
      <c r="R2271">
        <f>IF(O2271="Atraso",$K$3-G2271,0)</f>
        <v/>
      </c>
      <c r="S2271">
        <f>IF(R2271&lt;=15,"Até 15",IF(R2271&lt;=30,"Entre 15 e 30",IF(R2271&lt;=60,"Entre 30 e 60",IF(R2271&lt;=90,"Entre 60 e 90",IF(R2271&lt;=120,"Entre 90 e 120",IF(R2271&lt;=150,"Entre 120 e 150",IF(R2271&lt;=180,"Entre 150 e 180","Superior a 180")))))))</f>
        <v/>
      </c>
    </row>
    <row r="2272">
      <c r="A2272" t="inlineStr">
        <is>
          <t>Q011L05</t>
        </is>
      </c>
      <c r="B2272" t="inlineStr">
        <is>
          <t>JULIANA TELES TAVARES</t>
        </is>
      </c>
      <c r="C2272" t="n">
        <v>1</v>
      </c>
      <c r="D2272" t="inlineStr">
        <is>
          <t>IPCA</t>
        </is>
      </c>
      <c r="E2272" t="n">
        <v>0</v>
      </c>
      <c r="F2272" t="inlineStr">
        <is>
          <t>MENSAL</t>
        </is>
      </c>
      <c r="G2272" t="n">
        <v>45976</v>
      </c>
      <c r="H2272" t="n">
        <v>45976</v>
      </c>
      <c r="I2272" t="n">
        <v>26</v>
      </c>
      <c r="J2272" t="inlineStr">
        <is>
          <t>CARTEIRA</t>
        </is>
      </c>
      <c r="K2272" t="inlineStr">
        <is>
          <t>CONTRATO</t>
        </is>
      </c>
      <c r="L2272" t="n">
        <v>2824.57</v>
      </c>
      <c r="M2272" t="inlineStr">
        <is>
          <t>IBIRAPITANGA FASE 3</t>
        </is>
      </c>
      <c r="N2272" s="142">
        <f>DATE(YEAR(G2272),MONTH(G2272),1)</f>
        <v/>
      </c>
      <c r="O2272" s="132">
        <f>IF(G2272&gt;$K$3,"Futuro","Atraso")</f>
        <v/>
      </c>
      <c r="P2272">
        <f>12*(YEAR(G2272)-YEAR($K$3))+(MONTH(G2272)-MONTH($K$3))</f>
        <v/>
      </c>
      <c r="Q2272" s="366">
        <f>IF(M2272="IBIRAPITANGA FASE 3",IF(O2272="Atraso",L2272,L2272/(1+$I$2)^P2272),IF(O2272="Atraso",L2272,L2272/(1+$I$1)^P2272))</f>
        <v/>
      </c>
      <c r="R2272">
        <f>IF(O2272="Atraso",$K$3-G2272,0)</f>
        <v/>
      </c>
      <c r="S2272">
        <f>IF(R2272&lt;=15,"Até 15",IF(R2272&lt;=30,"Entre 15 e 30",IF(R2272&lt;=60,"Entre 30 e 60",IF(R2272&lt;=90,"Entre 60 e 90",IF(R2272&lt;=120,"Entre 90 e 120",IF(R2272&lt;=150,"Entre 120 e 150",IF(R2272&lt;=180,"Entre 150 e 180","Superior a 180")))))))</f>
        <v/>
      </c>
    </row>
    <row r="2273">
      <c r="A2273" t="inlineStr">
        <is>
          <t>Q011L05</t>
        </is>
      </c>
      <c r="B2273" t="inlineStr">
        <is>
          <t>JULIANA TELES TAVARES</t>
        </is>
      </c>
      <c r="C2273" t="n">
        <v>1</v>
      </c>
      <c r="D2273" t="inlineStr">
        <is>
          <t>IPCA</t>
        </is>
      </c>
      <c r="E2273" t="n">
        <v>0</v>
      </c>
      <c r="F2273" t="inlineStr">
        <is>
          <t>MENSAL</t>
        </is>
      </c>
      <c r="G2273" t="n">
        <v>46006</v>
      </c>
      <c r="H2273" t="n">
        <v>46006</v>
      </c>
      <c r="I2273" t="n">
        <v>27</v>
      </c>
      <c r="J2273" t="inlineStr">
        <is>
          <t>CARTEIRA</t>
        </is>
      </c>
      <c r="K2273" t="inlineStr">
        <is>
          <t>CONTRATO</t>
        </is>
      </c>
      <c r="L2273" t="n">
        <v>2824.57</v>
      </c>
      <c r="M2273" t="inlineStr">
        <is>
          <t>IBIRAPITANGA FASE 3</t>
        </is>
      </c>
      <c r="N2273" s="142">
        <f>DATE(YEAR(G2273),MONTH(G2273),1)</f>
        <v/>
      </c>
      <c r="O2273" s="132">
        <f>IF(G2273&gt;$K$3,"Futuro","Atraso")</f>
        <v/>
      </c>
      <c r="P2273">
        <f>12*(YEAR(G2273)-YEAR($K$3))+(MONTH(G2273)-MONTH($K$3))</f>
        <v/>
      </c>
      <c r="Q2273" s="366">
        <f>IF(M2273="IBIRAPITANGA FASE 3",IF(O2273="Atraso",L2273,L2273/(1+$I$2)^P2273),IF(O2273="Atraso",L2273,L2273/(1+$I$1)^P2273))</f>
        <v/>
      </c>
      <c r="R2273">
        <f>IF(O2273="Atraso",$K$3-G2273,0)</f>
        <v/>
      </c>
      <c r="S2273">
        <f>IF(R2273&lt;=15,"Até 15",IF(R2273&lt;=30,"Entre 15 e 30",IF(R2273&lt;=60,"Entre 30 e 60",IF(R2273&lt;=90,"Entre 60 e 90",IF(R2273&lt;=120,"Entre 90 e 120",IF(R2273&lt;=150,"Entre 120 e 150",IF(R2273&lt;=180,"Entre 150 e 180","Superior a 180")))))))</f>
        <v/>
      </c>
    </row>
    <row r="2274">
      <c r="A2274" t="inlineStr">
        <is>
          <t>Q011L05</t>
        </is>
      </c>
      <c r="B2274" t="inlineStr">
        <is>
          <t>JULIANA TELES TAVARES</t>
        </is>
      </c>
      <c r="C2274" t="n">
        <v>1</v>
      </c>
      <c r="D2274" t="inlineStr">
        <is>
          <t>IPCA</t>
        </is>
      </c>
      <c r="E2274" t="n">
        <v>0</v>
      </c>
      <c r="F2274" t="inlineStr">
        <is>
          <t>MENSAL</t>
        </is>
      </c>
      <c r="G2274" t="n">
        <v>46037</v>
      </c>
      <c r="H2274" t="n">
        <v>46037</v>
      </c>
      <c r="I2274" t="n">
        <v>28</v>
      </c>
      <c r="J2274" t="inlineStr">
        <is>
          <t>CARTEIRA</t>
        </is>
      </c>
      <c r="K2274" t="inlineStr">
        <is>
          <t>CONTRATO</t>
        </is>
      </c>
      <c r="L2274" t="n">
        <v>2824.57</v>
      </c>
      <c r="M2274" t="inlineStr">
        <is>
          <t>IBIRAPITANGA FASE 3</t>
        </is>
      </c>
      <c r="N2274" s="142">
        <f>DATE(YEAR(G2274),MONTH(G2274),1)</f>
        <v/>
      </c>
      <c r="O2274" s="132">
        <f>IF(G2274&gt;$K$3,"Futuro","Atraso")</f>
        <v/>
      </c>
      <c r="P2274">
        <f>12*(YEAR(G2274)-YEAR($K$3))+(MONTH(G2274)-MONTH($K$3))</f>
        <v/>
      </c>
      <c r="Q2274" s="366">
        <f>IF(M2274="IBIRAPITANGA FASE 3",IF(O2274="Atraso",L2274,L2274/(1+$I$2)^P2274),IF(O2274="Atraso",L2274,L2274/(1+$I$1)^P2274))</f>
        <v/>
      </c>
      <c r="R2274">
        <f>IF(O2274="Atraso",$K$3-G2274,0)</f>
        <v/>
      </c>
      <c r="S2274">
        <f>IF(R2274&lt;=15,"Até 15",IF(R2274&lt;=30,"Entre 15 e 30",IF(R2274&lt;=60,"Entre 30 e 60",IF(R2274&lt;=90,"Entre 60 e 90",IF(R2274&lt;=120,"Entre 90 e 120",IF(R2274&lt;=150,"Entre 120 e 150",IF(R2274&lt;=180,"Entre 150 e 180","Superior a 180")))))))</f>
        <v/>
      </c>
    </row>
    <row r="2275">
      <c r="A2275" t="inlineStr">
        <is>
          <t>Q011L05</t>
        </is>
      </c>
      <c r="B2275" t="inlineStr">
        <is>
          <t>JULIANA TELES TAVARES</t>
        </is>
      </c>
      <c r="C2275" t="n">
        <v>1</v>
      </c>
      <c r="D2275" t="inlineStr">
        <is>
          <t>IPCA</t>
        </is>
      </c>
      <c r="E2275" t="n">
        <v>0</v>
      </c>
      <c r="F2275" t="inlineStr">
        <is>
          <t>MENSAL</t>
        </is>
      </c>
      <c r="G2275" t="n">
        <v>46068</v>
      </c>
      <c r="H2275" t="n">
        <v>46068</v>
      </c>
      <c r="I2275" t="n">
        <v>29</v>
      </c>
      <c r="J2275" t="inlineStr">
        <is>
          <t>CARTEIRA</t>
        </is>
      </c>
      <c r="K2275" t="inlineStr">
        <is>
          <t>CONTRATO</t>
        </is>
      </c>
      <c r="L2275" t="n">
        <v>2824.57</v>
      </c>
      <c r="M2275" t="inlineStr">
        <is>
          <t>IBIRAPITANGA FASE 3</t>
        </is>
      </c>
      <c r="N2275" s="142">
        <f>DATE(YEAR(G2275),MONTH(G2275),1)</f>
        <v/>
      </c>
      <c r="O2275" s="132">
        <f>IF(G2275&gt;$K$3,"Futuro","Atraso")</f>
        <v/>
      </c>
      <c r="P2275">
        <f>12*(YEAR(G2275)-YEAR($K$3))+(MONTH(G2275)-MONTH($K$3))</f>
        <v/>
      </c>
      <c r="Q2275" s="366">
        <f>IF(M2275="IBIRAPITANGA FASE 3",IF(O2275="Atraso",L2275,L2275/(1+$I$2)^P2275),IF(O2275="Atraso",L2275,L2275/(1+$I$1)^P2275))</f>
        <v/>
      </c>
      <c r="R2275">
        <f>IF(O2275="Atraso",$K$3-G2275,0)</f>
        <v/>
      </c>
      <c r="S2275">
        <f>IF(R2275&lt;=15,"Até 15",IF(R2275&lt;=30,"Entre 15 e 30",IF(R2275&lt;=60,"Entre 30 e 60",IF(R2275&lt;=90,"Entre 60 e 90",IF(R2275&lt;=120,"Entre 90 e 120",IF(R2275&lt;=150,"Entre 120 e 150",IF(R2275&lt;=180,"Entre 150 e 180","Superior a 180")))))))</f>
        <v/>
      </c>
    </row>
    <row r="2276">
      <c r="A2276" t="inlineStr">
        <is>
          <t>Q011L05</t>
        </is>
      </c>
      <c r="B2276" t="inlineStr">
        <is>
          <t>JULIANA TELES TAVARES</t>
        </is>
      </c>
      <c r="C2276" t="n">
        <v>1</v>
      </c>
      <c r="D2276" t="inlineStr">
        <is>
          <t>IPCA</t>
        </is>
      </c>
      <c r="E2276" t="n">
        <v>0</v>
      </c>
      <c r="F2276" t="inlineStr">
        <is>
          <t>MENSAL</t>
        </is>
      </c>
      <c r="G2276" t="n">
        <v>46096</v>
      </c>
      <c r="H2276" t="n">
        <v>46096</v>
      </c>
      <c r="I2276" t="n">
        <v>30</v>
      </c>
      <c r="J2276" t="inlineStr">
        <is>
          <t>CARTEIRA</t>
        </is>
      </c>
      <c r="K2276" t="inlineStr">
        <is>
          <t>CONTRATO</t>
        </is>
      </c>
      <c r="L2276" t="n">
        <v>2824.57</v>
      </c>
      <c r="M2276" t="inlineStr">
        <is>
          <t>IBIRAPITANGA FASE 3</t>
        </is>
      </c>
      <c r="N2276" s="142">
        <f>DATE(YEAR(G2276),MONTH(G2276),1)</f>
        <v/>
      </c>
      <c r="O2276" s="132">
        <f>IF(G2276&gt;$K$3,"Futuro","Atraso")</f>
        <v/>
      </c>
      <c r="P2276">
        <f>12*(YEAR(G2276)-YEAR($K$3))+(MONTH(G2276)-MONTH($K$3))</f>
        <v/>
      </c>
      <c r="Q2276" s="366">
        <f>IF(M2276="IBIRAPITANGA FASE 3",IF(O2276="Atraso",L2276,L2276/(1+$I$2)^P2276),IF(O2276="Atraso",L2276,L2276/(1+$I$1)^P2276))</f>
        <v/>
      </c>
      <c r="R2276">
        <f>IF(O2276="Atraso",$K$3-G2276,0)</f>
        <v/>
      </c>
      <c r="S2276">
        <f>IF(R2276&lt;=15,"Até 15",IF(R2276&lt;=30,"Entre 15 e 30",IF(R2276&lt;=60,"Entre 30 e 60",IF(R2276&lt;=90,"Entre 60 e 90",IF(R2276&lt;=120,"Entre 90 e 120",IF(R2276&lt;=150,"Entre 120 e 150",IF(R2276&lt;=180,"Entre 150 e 180","Superior a 180")))))))</f>
        <v/>
      </c>
    </row>
    <row r="2277">
      <c r="A2277" t="inlineStr">
        <is>
          <t>Q011L05</t>
        </is>
      </c>
      <c r="B2277" t="inlineStr">
        <is>
          <t>JULIANA TELES TAVARES</t>
        </is>
      </c>
      <c r="C2277" t="n">
        <v>1</v>
      </c>
      <c r="D2277" t="inlineStr">
        <is>
          <t>IPCA</t>
        </is>
      </c>
      <c r="E2277" t="n">
        <v>0</v>
      </c>
      <c r="F2277" t="inlineStr">
        <is>
          <t>MENSAL</t>
        </is>
      </c>
      <c r="G2277" t="n">
        <v>46127</v>
      </c>
      <c r="H2277" t="n">
        <v>46127</v>
      </c>
      <c r="I2277" t="n">
        <v>31</v>
      </c>
      <c r="J2277" t="inlineStr">
        <is>
          <t>CARTEIRA</t>
        </is>
      </c>
      <c r="K2277" t="inlineStr">
        <is>
          <t>CONTRATO</t>
        </is>
      </c>
      <c r="L2277" t="n">
        <v>2824.57</v>
      </c>
      <c r="M2277" t="inlineStr">
        <is>
          <t>IBIRAPITANGA FASE 3</t>
        </is>
      </c>
      <c r="N2277" s="142">
        <f>DATE(YEAR(G2277),MONTH(G2277),1)</f>
        <v/>
      </c>
      <c r="O2277" s="132">
        <f>IF(G2277&gt;$K$3,"Futuro","Atraso")</f>
        <v/>
      </c>
      <c r="P2277">
        <f>12*(YEAR(G2277)-YEAR($K$3))+(MONTH(G2277)-MONTH($K$3))</f>
        <v/>
      </c>
      <c r="Q2277" s="366">
        <f>IF(M2277="IBIRAPITANGA FASE 3",IF(O2277="Atraso",L2277,L2277/(1+$I$2)^P2277),IF(O2277="Atraso",L2277,L2277/(1+$I$1)^P2277))</f>
        <v/>
      </c>
      <c r="R2277">
        <f>IF(O2277="Atraso",$K$3-G2277,0)</f>
        <v/>
      </c>
      <c r="S2277">
        <f>IF(R2277&lt;=15,"Até 15",IF(R2277&lt;=30,"Entre 15 e 30",IF(R2277&lt;=60,"Entre 30 e 60",IF(R2277&lt;=90,"Entre 60 e 90",IF(R2277&lt;=120,"Entre 90 e 120",IF(R2277&lt;=150,"Entre 120 e 150",IF(R2277&lt;=180,"Entre 150 e 180","Superior a 180")))))))</f>
        <v/>
      </c>
    </row>
    <row r="2278">
      <c r="A2278" t="inlineStr">
        <is>
          <t>Q011L05</t>
        </is>
      </c>
      <c r="B2278" t="inlineStr">
        <is>
          <t>JULIANA TELES TAVARES</t>
        </is>
      </c>
      <c r="C2278" t="n">
        <v>1</v>
      </c>
      <c r="D2278" t="inlineStr">
        <is>
          <t>IPCA</t>
        </is>
      </c>
      <c r="E2278" t="n">
        <v>0</v>
      </c>
      <c r="F2278" t="inlineStr">
        <is>
          <t>MENSAL</t>
        </is>
      </c>
      <c r="G2278" t="n">
        <v>46157</v>
      </c>
      <c r="H2278" t="n">
        <v>46157</v>
      </c>
      <c r="I2278" t="n">
        <v>32</v>
      </c>
      <c r="J2278" t="inlineStr">
        <is>
          <t>CARTEIRA</t>
        </is>
      </c>
      <c r="K2278" t="inlineStr">
        <is>
          <t>CONTRATO</t>
        </is>
      </c>
      <c r="L2278" t="n">
        <v>2824.57</v>
      </c>
      <c r="M2278" t="inlineStr">
        <is>
          <t>IBIRAPITANGA FASE 3</t>
        </is>
      </c>
      <c r="N2278" s="142">
        <f>DATE(YEAR(G2278),MONTH(G2278),1)</f>
        <v/>
      </c>
      <c r="O2278" s="132">
        <f>IF(G2278&gt;$K$3,"Futuro","Atraso")</f>
        <v/>
      </c>
      <c r="P2278">
        <f>12*(YEAR(G2278)-YEAR($K$3))+(MONTH(G2278)-MONTH($K$3))</f>
        <v/>
      </c>
      <c r="Q2278" s="366">
        <f>IF(M2278="IBIRAPITANGA FASE 3",IF(O2278="Atraso",L2278,L2278/(1+$I$2)^P2278),IF(O2278="Atraso",L2278,L2278/(1+$I$1)^P2278))</f>
        <v/>
      </c>
      <c r="R2278">
        <f>IF(O2278="Atraso",$K$3-G2278,0)</f>
        <v/>
      </c>
      <c r="S2278">
        <f>IF(R2278&lt;=15,"Até 15",IF(R2278&lt;=30,"Entre 15 e 30",IF(R2278&lt;=60,"Entre 30 e 60",IF(R2278&lt;=90,"Entre 60 e 90",IF(R2278&lt;=120,"Entre 90 e 120",IF(R2278&lt;=150,"Entre 120 e 150",IF(R2278&lt;=180,"Entre 150 e 180","Superior a 180")))))))</f>
        <v/>
      </c>
    </row>
    <row r="2279">
      <c r="A2279" t="inlineStr">
        <is>
          <t>Q011L05</t>
        </is>
      </c>
      <c r="B2279" t="inlineStr">
        <is>
          <t>JULIANA TELES TAVARES</t>
        </is>
      </c>
      <c r="C2279" t="n">
        <v>1</v>
      </c>
      <c r="D2279" t="inlineStr">
        <is>
          <t>IPCA</t>
        </is>
      </c>
      <c r="E2279" t="n">
        <v>0</v>
      </c>
      <c r="F2279" t="inlineStr">
        <is>
          <t>MENSAL</t>
        </is>
      </c>
      <c r="G2279" t="n">
        <v>46188</v>
      </c>
      <c r="H2279" t="n">
        <v>46188</v>
      </c>
      <c r="I2279" t="n">
        <v>33</v>
      </c>
      <c r="J2279" t="inlineStr">
        <is>
          <t>CARTEIRA</t>
        </is>
      </c>
      <c r="K2279" t="inlineStr">
        <is>
          <t>CONTRATO</t>
        </is>
      </c>
      <c r="L2279" t="n">
        <v>2824.57</v>
      </c>
      <c r="M2279" t="inlineStr">
        <is>
          <t>IBIRAPITANGA FASE 3</t>
        </is>
      </c>
      <c r="N2279" s="142">
        <f>DATE(YEAR(G2279),MONTH(G2279),1)</f>
        <v/>
      </c>
      <c r="O2279" s="132">
        <f>IF(G2279&gt;$K$3,"Futuro","Atraso")</f>
        <v/>
      </c>
      <c r="P2279">
        <f>12*(YEAR(G2279)-YEAR($K$3))+(MONTH(G2279)-MONTH($K$3))</f>
        <v/>
      </c>
      <c r="Q2279" s="366">
        <f>IF(M2279="IBIRAPITANGA FASE 3",IF(O2279="Atraso",L2279,L2279/(1+$I$2)^P2279),IF(O2279="Atraso",L2279,L2279/(1+$I$1)^P2279))</f>
        <v/>
      </c>
      <c r="R2279">
        <f>IF(O2279="Atraso",$K$3-G2279,0)</f>
        <v/>
      </c>
      <c r="S2279">
        <f>IF(R2279&lt;=15,"Até 15",IF(R2279&lt;=30,"Entre 15 e 30",IF(R2279&lt;=60,"Entre 30 e 60",IF(R2279&lt;=90,"Entre 60 e 90",IF(R2279&lt;=120,"Entre 90 e 120",IF(R2279&lt;=150,"Entre 120 e 150",IF(R2279&lt;=180,"Entre 150 e 180","Superior a 180")))))))</f>
        <v/>
      </c>
    </row>
    <row r="2280">
      <c r="A2280" t="inlineStr">
        <is>
          <t>Q011L05</t>
        </is>
      </c>
      <c r="B2280" t="inlineStr">
        <is>
          <t>JULIANA TELES TAVARES</t>
        </is>
      </c>
      <c r="C2280" t="n">
        <v>1</v>
      </c>
      <c r="D2280" t="inlineStr">
        <is>
          <t>IPCA</t>
        </is>
      </c>
      <c r="E2280" t="n">
        <v>0</v>
      </c>
      <c r="F2280" t="inlineStr">
        <is>
          <t>MENSAL</t>
        </is>
      </c>
      <c r="G2280" t="n">
        <v>46218</v>
      </c>
      <c r="H2280" t="n">
        <v>46218</v>
      </c>
      <c r="I2280" t="n">
        <v>34</v>
      </c>
      <c r="J2280" t="inlineStr">
        <is>
          <t>CARTEIRA</t>
        </is>
      </c>
      <c r="K2280" t="inlineStr">
        <is>
          <t>CONTRATO</t>
        </is>
      </c>
      <c r="L2280" t="n">
        <v>2824.57</v>
      </c>
      <c r="M2280" t="inlineStr">
        <is>
          <t>IBIRAPITANGA FASE 3</t>
        </is>
      </c>
      <c r="N2280" s="142">
        <f>DATE(YEAR(G2280),MONTH(G2280),1)</f>
        <v/>
      </c>
      <c r="O2280" s="132">
        <f>IF(G2280&gt;$K$3,"Futuro","Atraso")</f>
        <v/>
      </c>
      <c r="P2280">
        <f>12*(YEAR(G2280)-YEAR($K$3))+(MONTH(G2280)-MONTH($K$3))</f>
        <v/>
      </c>
      <c r="Q2280" s="366">
        <f>IF(M2280="IBIRAPITANGA FASE 3",IF(O2280="Atraso",L2280,L2280/(1+$I$2)^P2280),IF(O2280="Atraso",L2280,L2280/(1+$I$1)^P2280))</f>
        <v/>
      </c>
      <c r="R2280">
        <f>IF(O2280="Atraso",$K$3-G2280,0)</f>
        <v/>
      </c>
      <c r="S2280">
        <f>IF(R2280&lt;=15,"Até 15",IF(R2280&lt;=30,"Entre 15 e 30",IF(R2280&lt;=60,"Entre 30 e 60",IF(R2280&lt;=90,"Entre 60 e 90",IF(R2280&lt;=120,"Entre 90 e 120",IF(R2280&lt;=150,"Entre 120 e 150",IF(R2280&lt;=180,"Entre 150 e 180","Superior a 180")))))))</f>
        <v/>
      </c>
    </row>
    <row r="2281">
      <c r="A2281" t="inlineStr">
        <is>
          <t>Q011L05</t>
        </is>
      </c>
      <c r="B2281" t="inlineStr">
        <is>
          <t>JULIANA TELES TAVARES</t>
        </is>
      </c>
      <c r="C2281" t="n">
        <v>1</v>
      </c>
      <c r="D2281" t="inlineStr">
        <is>
          <t>IPCA</t>
        </is>
      </c>
      <c r="E2281" t="n">
        <v>0</v>
      </c>
      <c r="F2281" t="inlineStr">
        <is>
          <t>MENSAL</t>
        </is>
      </c>
      <c r="G2281" t="n">
        <v>46249</v>
      </c>
      <c r="H2281" t="n">
        <v>46249</v>
      </c>
      <c r="I2281" t="n">
        <v>35</v>
      </c>
      <c r="J2281" t="inlineStr">
        <is>
          <t>CARTEIRA</t>
        </is>
      </c>
      <c r="K2281" t="inlineStr">
        <is>
          <t>CONTRATO</t>
        </is>
      </c>
      <c r="L2281" t="n">
        <v>2824.57</v>
      </c>
      <c r="M2281" t="inlineStr">
        <is>
          <t>IBIRAPITANGA FASE 3</t>
        </is>
      </c>
      <c r="N2281" s="142">
        <f>DATE(YEAR(G2281),MONTH(G2281),1)</f>
        <v/>
      </c>
      <c r="O2281" s="132">
        <f>IF(G2281&gt;$K$3,"Futuro","Atraso")</f>
        <v/>
      </c>
      <c r="P2281">
        <f>12*(YEAR(G2281)-YEAR($K$3))+(MONTH(G2281)-MONTH($K$3))</f>
        <v/>
      </c>
      <c r="Q2281" s="366">
        <f>IF(M2281="IBIRAPITANGA FASE 3",IF(O2281="Atraso",L2281,L2281/(1+$I$2)^P2281),IF(O2281="Atraso",L2281,L2281/(1+$I$1)^P2281))</f>
        <v/>
      </c>
      <c r="R2281">
        <f>IF(O2281="Atraso",$K$3-G2281,0)</f>
        <v/>
      </c>
      <c r="S2281">
        <f>IF(R2281&lt;=15,"Até 15",IF(R2281&lt;=30,"Entre 15 e 30",IF(R2281&lt;=60,"Entre 30 e 60",IF(R2281&lt;=90,"Entre 60 e 90",IF(R2281&lt;=120,"Entre 90 e 120",IF(R2281&lt;=150,"Entre 120 e 150",IF(R2281&lt;=180,"Entre 150 e 180","Superior a 180")))))))</f>
        <v/>
      </c>
    </row>
    <row r="2282">
      <c r="A2282" t="inlineStr">
        <is>
          <t>Q011L05</t>
        </is>
      </c>
      <c r="B2282" t="inlineStr">
        <is>
          <t>JULIANA TELES TAVARES</t>
        </is>
      </c>
      <c r="C2282" t="n">
        <v>1</v>
      </c>
      <c r="D2282" t="inlineStr">
        <is>
          <t>IPCA</t>
        </is>
      </c>
      <c r="E2282" t="n">
        <v>0</v>
      </c>
      <c r="F2282" t="inlineStr">
        <is>
          <t>MENSAL</t>
        </is>
      </c>
      <c r="G2282" t="n">
        <v>46280</v>
      </c>
      <c r="H2282" t="n">
        <v>46280</v>
      </c>
      <c r="I2282" t="n">
        <v>36</v>
      </c>
      <c r="J2282" t="inlineStr">
        <is>
          <t>CARTEIRA</t>
        </is>
      </c>
      <c r="K2282" t="inlineStr">
        <is>
          <t>CONTRATO</t>
        </is>
      </c>
      <c r="L2282" t="n">
        <v>2824.57</v>
      </c>
      <c r="M2282" t="inlineStr">
        <is>
          <t>IBIRAPITANGA FASE 3</t>
        </is>
      </c>
      <c r="N2282" s="142">
        <f>DATE(YEAR(G2282),MONTH(G2282),1)</f>
        <v/>
      </c>
      <c r="O2282" s="132">
        <f>IF(G2282&gt;$K$3,"Futuro","Atraso")</f>
        <v/>
      </c>
      <c r="P2282">
        <f>12*(YEAR(G2282)-YEAR($K$3))+(MONTH(G2282)-MONTH($K$3))</f>
        <v/>
      </c>
      <c r="Q2282" s="366">
        <f>IF(M2282="IBIRAPITANGA FASE 3",IF(O2282="Atraso",L2282,L2282/(1+$I$2)^P2282),IF(O2282="Atraso",L2282,L2282/(1+$I$1)^P2282))</f>
        <v/>
      </c>
      <c r="R2282">
        <f>IF(O2282="Atraso",$K$3-G2282,0)</f>
        <v/>
      </c>
      <c r="S2282">
        <f>IF(R2282&lt;=15,"Até 15",IF(R2282&lt;=30,"Entre 15 e 30",IF(R2282&lt;=60,"Entre 30 e 60",IF(R2282&lt;=90,"Entre 60 e 90",IF(R2282&lt;=120,"Entre 90 e 120",IF(R2282&lt;=150,"Entre 120 e 150",IF(R2282&lt;=180,"Entre 150 e 180","Superior a 180")))))))</f>
        <v/>
      </c>
    </row>
    <row r="2283">
      <c r="A2283" t="inlineStr">
        <is>
          <t>Q011L05</t>
        </is>
      </c>
      <c r="B2283" t="inlineStr">
        <is>
          <t>JULIANA TELES TAVARES</t>
        </is>
      </c>
      <c r="C2283" t="n">
        <v>1</v>
      </c>
      <c r="D2283" t="inlineStr">
        <is>
          <t>IPCA</t>
        </is>
      </c>
      <c r="E2283" t="n">
        <v>0</v>
      </c>
      <c r="F2283" t="inlineStr">
        <is>
          <t>MENSAL</t>
        </is>
      </c>
      <c r="G2283" t="n">
        <v>46310</v>
      </c>
      <c r="H2283" t="n">
        <v>46310</v>
      </c>
      <c r="I2283" t="n">
        <v>37</v>
      </c>
      <c r="J2283" t="inlineStr">
        <is>
          <t>CARTEIRA</t>
        </is>
      </c>
      <c r="K2283" t="inlineStr">
        <is>
          <t>CONTRATO</t>
        </is>
      </c>
      <c r="L2283" t="n">
        <v>2824.57</v>
      </c>
      <c r="M2283" t="inlineStr">
        <is>
          <t>IBIRAPITANGA FASE 3</t>
        </is>
      </c>
      <c r="N2283" s="142">
        <f>DATE(YEAR(G2283),MONTH(G2283),1)</f>
        <v/>
      </c>
      <c r="O2283" s="132">
        <f>IF(G2283&gt;$K$3,"Futuro","Atraso")</f>
        <v/>
      </c>
      <c r="P2283">
        <f>12*(YEAR(G2283)-YEAR($K$3))+(MONTH(G2283)-MONTH($K$3))</f>
        <v/>
      </c>
      <c r="Q2283" s="366">
        <f>IF(M2283="IBIRAPITANGA FASE 3",IF(O2283="Atraso",L2283,L2283/(1+$I$2)^P2283),IF(O2283="Atraso",L2283,L2283/(1+$I$1)^P2283))</f>
        <v/>
      </c>
      <c r="R2283">
        <f>IF(O2283="Atraso",$K$3-G2283,0)</f>
        <v/>
      </c>
      <c r="S2283">
        <f>IF(R2283&lt;=15,"Até 15",IF(R2283&lt;=30,"Entre 15 e 30",IF(R2283&lt;=60,"Entre 30 e 60",IF(R2283&lt;=90,"Entre 60 e 90",IF(R2283&lt;=120,"Entre 90 e 120",IF(R2283&lt;=150,"Entre 120 e 150",IF(R2283&lt;=180,"Entre 150 e 180","Superior a 180")))))))</f>
        <v/>
      </c>
    </row>
    <row r="2284">
      <c r="A2284" t="inlineStr">
        <is>
          <t>Q011L05</t>
        </is>
      </c>
      <c r="B2284" t="inlineStr">
        <is>
          <t>JULIANA TELES TAVARES</t>
        </is>
      </c>
      <c r="C2284" t="n">
        <v>1</v>
      </c>
      <c r="D2284" t="inlineStr">
        <is>
          <t>IPCA</t>
        </is>
      </c>
      <c r="E2284" t="n">
        <v>0</v>
      </c>
      <c r="F2284" t="inlineStr">
        <is>
          <t>MENSAL</t>
        </is>
      </c>
      <c r="G2284" t="n">
        <v>46341</v>
      </c>
      <c r="H2284" t="n">
        <v>46341</v>
      </c>
      <c r="I2284" t="n">
        <v>38</v>
      </c>
      <c r="J2284" t="inlineStr">
        <is>
          <t>CARTEIRA</t>
        </is>
      </c>
      <c r="K2284" t="inlineStr">
        <is>
          <t>CONTRATO</t>
        </is>
      </c>
      <c r="L2284" t="n">
        <v>2824.57</v>
      </c>
      <c r="M2284" t="inlineStr">
        <is>
          <t>IBIRAPITANGA FASE 3</t>
        </is>
      </c>
      <c r="N2284" s="142">
        <f>DATE(YEAR(G2284),MONTH(G2284),1)</f>
        <v/>
      </c>
      <c r="O2284" s="132">
        <f>IF(G2284&gt;$K$3,"Futuro","Atraso")</f>
        <v/>
      </c>
      <c r="P2284">
        <f>12*(YEAR(G2284)-YEAR($K$3))+(MONTH(G2284)-MONTH($K$3))</f>
        <v/>
      </c>
      <c r="Q2284" s="366">
        <f>IF(M2284="IBIRAPITANGA FASE 3",IF(O2284="Atraso",L2284,L2284/(1+$I$2)^P2284),IF(O2284="Atraso",L2284,L2284/(1+$I$1)^P2284))</f>
        <v/>
      </c>
      <c r="R2284">
        <f>IF(O2284="Atraso",$K$3-G2284,0)</f>
        <v/>
      </c>
      <c r="S2284">
        <f>IF(R2284&lt;=15,"Até 15",IF(R2284&lt;=30,"Entre 15 e 30",IF(R2284&lt;=60,"Entre 30 e 60",IF(R2284&lt;=90,"Entre 60 e 90",IF(R2284&lt;=120,"Entre 90 e 120",IF(R2284&lt;=150,"Entre 120 e 150",IF(R2284&lt;=180,"Entre 150 e 180","Superior a 180")))))))</f>
        <v/>
      </c>
    </row>
    <row r="2285">
      <c r="A2285" t="inlineStr">
        <is>
          <t>Q011L05</t>
        </is>
      </c>
      <c r="B2285" t="inlineStr">
        <is>
          <t>JULIANA TELES TAVARES</t>
        </is>
      </c>
      <c r="C2285" t="n">
        <v>1</v>
      </c>
      <c r="D2285" t="inlineStr">
        <is>
          <t>IPCA</t>
        </is>
      </c>
      <c r="E2285" t="n">
        <v>0</v>
      </c>
      <c r="F2285" t="inlineStr">
        <is>
          <t>MENSAL</t>
        </is>
      </c>
      <c r="G2285" t="n">
        <v>46371</v>
      </c>
      <c r="H2285" t="n">
        <v>46371</v>
      </c>
      <c r="I2285" t="n">
        <v>39</v>
      </c>
      <c r="J2285" t="inlineStr">
        <is>
          <t>CARTEIRA</t>
        </is>
      </c>
      <c r="K2285" t="inlineStr">
        <is>
          <t>CONTRATO</t>
        </is>
      </c>
      <c r="L2285" t="n">
        <v>2824.57</v>
      </c>
      <c r="M2285" t="inlineStr">
        <is>
          <t>IBIRAPITANGA FASE 3</t>
        </is>
      </c>
      <c r="N2285" s="142">
        <f>DATE(YEAR(G2285),MONTH(G2285),1)</f>
        <v/>
      </c>
      <c r="O2285" s="132">
        <f>IF(G2285&gt;$K$3,"Futuro","Atraso")</f>
        <v/>
      </c>
      <c r="P2285">
        <f>12*(YEAR(G2285)-YEAR($K$3))+(MONTH(G2285)-MONTH($K$3))</f>
        <v/>
      </c>
      <c r="Q2285" s="366">
        <f>IF(M2285="IBIRAPITANGA FASE 3",IF(O2285="Atraso",L2285,L2285/(1+$I$2)^P2285),IF(O2285="Atraso",L2285,L2285/(1+$I$1)^P2285))</f>
        <v/>
      </c>
      <c r="R2285">
        <f>IF(O2285="Atraso",$K$3-G2285,0)</f>
        <v/>
      </c>
      <c r="S2285">
        <f>IF(R2285&lt;=15,"Até 15",IF(R2285&lt;=30,"Entre 15 e 30",IF(R2285&lt;=60,"Entre 30 e 60",IF(R2285&lt;=90,"Entre 60 e 90",IF(R2285&lt;=120,"Entre 90 e 120",IF(R2285&lt;=150,"Entre 120 e 150",IF(R2285&lt;=180,"Entre 150 e 180","Superior a 180")))))))</f>
        <v/>
      </c>
    </row>
    <row r="2286">
      <c r="A2286" t="inlineStr">
        <is>
          <t>Q011L05</t>
        </is>
      </c>
      <c r="B2286" t="inlineStr">
        <is>
          <t>JULIANA TELES TAVARES</t>
        </is>
      </c>
      <c r="C2286" t="n">
        <v>1</v>
      </c>
      <c r="D2286" t="inlineStr">
        <is>
          <t>IPCA</t>
        </is>
      </c>
      <c r="E2286" t="n">
        <v>0</v>
      </c>
      <c r="F2286" t="inlineStr">
        <is>
          <t>MENSAL</t>
        </is>
      </c>
      <c r="G2286" t="n">
        <v>46402</v>
      </c>
      <c r="H2286" t="n">
        <v>46402</v>
      </c>
      <c r="I2286" t="n">
        <v>40</v>
      </c>
      <c r="J2286" t="inlineStr">
        <is>
          <t>CARTEIRA</t>
        </is>
      </c>
      <c r="K2286" t="inlineStr">
        <is>
          <t>CONTRATO</t>
        </is>
      </c>
      <c r="L2286" t="n">
        <v>2824.57</v>
      </c>
      <c r="M2286" t="inlineStr">
        <is>
          <t>IBIRAPITANGA FASE 3</t>
        </is>
      </c>
      <c r="N2286" s="142">
        <f>DATE(YEAR(G2286),MONTH(G2286),1)</f>
        <v/>
      </c>
      <c r="O2286" s="132">
        <f>IF(G2286&gt;$K$3,"Futuro","Atraso")</f>
        <v/>
      </c>
      <c r="P2286">
        <f>12*(YEAR(G2286)-YEAR($K$3))+(MONTH(G2286)-MONTH($K$3))</f>
        <v/>
      </c>
      <c r="Q2286" s="366">
        <f>IF(M2286="IBIRAPITANGA FASE 3",IF(O2286="Atraso",L2286,L2286/(1+$I$2)^P2286),IF(O2286="Atraso",L2286,L2286/(1+$I$1)^P2286))</f>
        <v/>
      </c>
      <c r="R2286">
        <f>IF(O2286="Atraso",$K$3-G2286,0)</f>
        <v/>
      </c>
      <c r="S2286">
        <f>IF(R2286&lt;=15,"Até 15",IF(R2286&lt;=30,"Entre 15 e 30",IF(R2286&lt;=60,"Entre 30 e 60",IF(R2286&lt;=90,"Entre 60 e 90",IF(R2286&lt;=120,"Entre 90 e 120",IF(R2286&lt;=150,"Entre 120 e 150",IF(R2286&lt;=180,"Entre 150 e 180","Superior a 180")))))))</f>
        <v/>
      </c>
    </row>
    <row r="2287">
      <c r="A2287" t="inlineStr">
        <is>
          <t>Q011L05</t>
        </is>
      </c>
      <c r="B2287" t="inlineStr">
        <is>
          <t>JULIANA TELES TAVARES</t>
        </is>
      </c>
      <c r="C2287" t="n">
        <v>1</v>
      </c>
      <c r="D2287" t="inlineStr">
        <is>
          <t>IPCA</t>
        </is>
      </c>
      <c r="E2287" t="n">
        <v>0</v>
      </c>
      <c r="F2287" t="inlineStr">
        <is>
          <t>MENSAL</t>
        </is>
      </c>
      <c r="G2287" t="n">
        <v>46433</v>
      </c>
      <c r="H2287" t="n">
        <v>46433</v>
      </c>
      <c r="I2287" t="n">
        <v>41</v>
      </c>
      <c r="J2287" t="inlineStr">
        <is>
          <t>CARTEIRA</t>
        </is>
      </c>
      <c r="K2287" t="inlineStr">
        <is>
          <t>CONTRATO</t>
        </is>
      </c>
      <c r="L2287" t="n">
        <v>2824.57</v>
      </c>
      <c r="M2287" t="inlineStr">
        <is>
          <t>IBIRAPITANGA FASE 3</t>
        </is>
      </c>
      <c r="N2287" s="142">
        <f>DATE(YEAR(G2287),MONTH(G2287),1)</f>
        <v/>
      </c>
      <c r="O2287" s="132">
        <f>IF(G2287&gt;$K$3,"Futuro","Atraso")</f>
        <v/>
      </c>
      <c r="P2287">
        <f>12*(YEAR(G2287)-YEAR($K$3))+(MONTH(G2287)-MONTH($K$3))</f>
        <v/>
      </c>
      <c r="Q2287" s="366">
        <f>IF(M2287="IBIRAPITANGA FASE 3",IF(O2287="Atraso",L2287,L2287/(1+$I$2)^P2287),IF(O2287="Atraso",L2287,L2287/(1+$I$1)^P2287))</f>
        <v/>
      </c>
      <c r="R2287">
        <f>IF(O2287="Atraso",$K$3-G2287,0)</f>
        <v/>
      </c>
      <c r="S2287">
        <f>IF(R2287&lt;=15,"Até 15",IF(R2287&lt;=30,"Entre 15 e 30",IF(R2287&lt;=60,"Entre 30 e 60",IF(R2287&lt;=90,"Entre 60 e 90",IF(R2287&lt;=120,"Entre 90 e 120",IF(R2287&lt;=150,"Entre 120 e 150",IF(R2287&lt;=180,"Entre 150 e 180","Superior a 180")))))))</f>
        <v/>
      </c>
    </row>
    <row r="2288">
      <c r="A2288" t="inlineStr">
        <is>
          <t>Q011L05</t>
        </is>
      </c>
      <c r="B2288" t="inlineStr">
        <is>
          <t>JULIANA TELES TAVARES</t>
        </is>
      </c>
      <c r="C2288" t="n">
        <v>1</v>
      </c>
      <c r="D2288" t="inlineStr">
        <is>
          <t>IPCA</t>
        </is>
      </c>
      <c r="E2288" t="n">
        <v>0</v>
      </c>
      <c r="F2288" t="inlineStr">
        <is>
          <t>MENSAL</t>
        </is>
      </c>
      <c r="G2288" t="n">
        <v>46461</v>
      </c>
      <c r="H2288" t="n">
        <v>46461</v>
      </c>
      <c r="I2288" t="n">
        <v>42</v>
      </c>
      <c r="J2288" t="inlineStr">
        <is>
          <t>CARTEIRA</t>
        </is>
      </c>
      <c r="K2288" t="inlineStr">
        <is>
          <t>CONTRATO</t>
        </is>
      </c>
      <c r="L2288" t="n">
        <v>2824.57</v>
      </c>
      <c r="M2288" t="inlineStr">
        <is>
          <t>IBIRAPITANGA FASE 3</t>
        </is>
      </c>
      <c r="N2288" s="142">
        <f>DATE(YEAR(G2288),MONTH(G2288),1)</f>
        <v/>
      </c>
      <c r="O2288" s="132">
        <f>IF(G2288&gt;$K$3,"Futuro","Atraso")</f>
        <v/>
      </c>
      <c r="P2288">
        <f>12*(YEAR(G2288)-YEAR($K$3))+(MONTH(G2288)-MONTH($K$3))</f>
        <v/>
      </c>
      <c r="Q2288" s="366">
        <f>IF(M2288="IBIRAPITANGA FASE 3",IF(O2288="Atraso",L2288,L2288/(1+$I$2)^P2288),IF(O2288="Atraso",L2288,L2288/(1+$I$1)^P2288))</f>
        <v/>
      </c>
      <c r="R2288">
        <f>IF(O2288="Atraso",$K$3-G2288,0)</f>
        <v/>
      </c>
      <c r="S2288">
        <f>IF(R2288&lt;=15,"Até 15",IF(R2288&lt;=30,"Entre 15 e 30",IF(R2288&lt;=60,"Entre 30 e 60",IF(R2288&lt;=90,"Entre 60 e 90",IF(R2288&lt;=120,"Entre 90 e 120",IF(R2288&lt;=150,"Entre 120 e 150",IF(R2288&lt;=180,"Entre 150 e 180","Superior a 180")))))))</f>
        <v/>
      </c>
    </row>
    <row r="2289">
      <c r="A2289" t="inlineStr">
        <is>
          <t>Q011L05</t>
        </is>
      </c>
      <c r="B2289" t="inlineStr">
        <is>
          <t>JULIANA TELES TAVARES</t>
        </is>
      </c>
      <c r="C2289" t="n">
        <v>1</v>
      </c>
      <c r="D2289" t="inlineStr">
        <is>
          <t>IPCA</t>
        </is>
      </c>
      <c r="E2289" t="n">
        <v>0</v>
      </c>
      <c r="F2289" t="inlineStr">
        <is>
          <t>MENSAL</t>
        </is>
      </c>
      <c r="G2289" t="n">
        <v>46492</v>
      </c>
      <c r="H2289" t="n">
        <v>46492</v>
      </c>
      <c r="I2289" t="n">
        <v>43</v>
      </c>
      <c r="J2289" t="inlineStr">
        <is>
          <t>CARTEIRA</t>
        </is>
      </c>
      <c r="K2289" t="inlineStr">
        <is>
          <t>CONTRATO</t>
        </is>
      </c>
      <c r="L2289" t="n">
        <v>2824.57</v>
      </c>
      <c r="M2289" t="inlineStr">
        <is>
          <t>IBIRAPITANGA FASE 3</t>
        </is>
      </c>
      <c r="N2289" s="142">
        <f>DATE(YEAR(G2289),MONTH(G2289),1)</f>
        <v/>
      </c>
      <c r="O2289" s="132">
        <f>IF(G2289&gt;$K$3,"Futuro","Atraso")</f>
        <v/>
      </c>
      <c r="P2289">
        <f>12*(YEAR(G2289)-YEAR($K$3))+(MONTH(G2289)-MONTH($K$3))</f>
        <v/>
      </c>
      <c r="Q2289" s="366">
        <f>IF(M2289="IBIRAPITANGA FASE 3",IF(O2289="Atraso",L2289,L2289/(1+$I$2)^P2289),IF(O2289="Atraso",L2289,L2289/(1+$I$1)^P2289))</f>
        <v/>
      </c>
      <c r="R2289">
        <f>IF(O2289="Atraso",$K$3-G2289,0)</f>
        <v/>
      </c>
      <c r="S2289">
        <f>IF(R2289&lt;=15,"Até 15",IF(R2289&lt;=30,"Entre 15 e 30",IF(R2289&lt;=60,"Entre 30 e 60",IF(R2289&lt;=90,"Entre 60 e 90",IF(R2289&lt;=120,"Entre 90 e 120",IF(R2289&lt;=150,"Entre 120 e 150",IF(R2289&lt;=180,"Entre 150 e 180","Superior a 180")))))))</f>
        <v/>
      </c>
    </row>
    <row r="2290">
      <c r="A2290" t="inlineStr">
        <is>
          <t>Q011L05</t>
        </is>
      </c>
      <c r="B2290" t="inlineStr">
        <is>
          <t>JULIANA TELES TAVARES</t>
        </is>
      </c>
      <c r="C2290" t="n">
        <v>1</v>
      </c>
      <c r="D2290" t="inlineStr">
        <is>
          <t>IPCA</t>
        </is>
      </c>
      <c r="E2290" t="n">
        <v>0</v>
      </c>
      <c r="F2290" t="inlineStr">
        <is>
          <t>MENSAL</t>
        </is>
      </c>
      <c r="G2290" t="n">
        <v>46522</v>
      </c>
      <c r="H2290" t="n">
        <v>46522</v>
      </c>
      <c r="I2290" t="n">
        <v>44</v>
      </c>
      <c r="J2290" t="inlineStr">
        <is>
          <t>CARTEIRA</t>
        </is>
      </c>
      <c r="K2290" t="inlineStr">
        <is>
          <t>CONTRATO</t>
        </is>
      </c>
      <c r="L2290" t="n">
        <v>2824.57</v>
      </c>
      <c r="M2290" t="inlineStr">
        <is>
          <t>IBIRAPITANGA FASE 3</t>
        </is>
      </c>
      <c r="N2290" s="142">
        <f>DATE(YEAR(G2290),MONTH(G2290),1)</f>
        <v/>
      </c>
      <c r="O2290" s="132">
        <f>IF(G2290&gt;$K$3,"Futuro","Atraso")</f>
        <v/>
      </c>
      <c r="P2290">
        <f>12*(YEAR(G2290)-YEAR($K$3))+(MONTH(G2290)-MONTH($K$3))</f>
        <v/>
      </c>
      <c r="Q2290" s="366">
        <f>IF(M2290="IBIRAPITANGA FASE 3",IF(O2290="Atraso",L2290,L2290/(1+$I$2)^P2290),IF(O2290="Atraso",L2290,L2290/(1+$I$1)^P2290))</f>
        <v/>
      </c>
      <c r="R2290">
        <f>IF(O2290="Atraso",$K$3-G2290,0)</f>
        <v/>
      </c>
      <c r="S2290">
        <f>IF(R2290&lt;=15,"Até 15",IF(R2290&lt;=30,"Entre 15 e 30",IF(R2290&lt;=60,"Entre 30 e 60",IF(R2290&lt;=90,"Entre 60 e 90",IF(R2290&lt;=120,"Entre 90 e 120",IF(R2290&lt;=150,"Entre 120 e 150",IF(R2290&lt;=180,"Entre 150 e 180","Superior a 180")))))))</f>
        <v/>
      </c>
    </row>
    <row r="2291">
      <c r="A2291" t="inlineStr">
        <is>
          <t>Q011L05</t>
        </is>
      </c>
      <c r="B2291" t="inlineStr">
        <is>
          <t>JULIANA TELES TAVARES</t>
        </is>
      </c>
      <c r="C2291" t="n">
        <v>1</v>
      </c>
      <c r="D2291" t="inlineStr">
        <is>
          <t>IPCA</t>
        </is>
      </c>
      <c r="E2291" t="n">
        <v>0</v>
      </c>
      <c r="F2291" t="inlineStr">
        <is>
          <t>MENSAL</t>
        </is>
      </c>
      <c r="G2291" t="n">
        <v>46553</v>
      </c>
      <c r="H2291" t="n">
        <v>46553</v>
      </c>
      <c r="I2291" t="n">
        <v>45</v>
      </c>
      <c r="J2291" t="inlineStr">
        <is>
          <t>CARTEIRA</t>
        </is>
      </c>
      <c r="K2291" t="inlineStr">
        <is>
          <t>CONTRATO</t>
        </is>
      </c>
      <c r="L2291" t="n">
        <v>2824.57</v>
      </c>
      <c r="M2291" t="inlineStr">
        <is>
          <t>IBIRAPITANGA FASE 3</t>
        </is>
      </c>
      <c r="N2291" s="142">
        <f>DATE(YEAR(G2291),MONTH(G2291),1)</f>
        <v/>
      </c>
      <c r="O2291" s="132">
        <f>IF(G2291&gt;$K$3,"Futuro","Atraso")</f>
        <v/>
      </c>
      <c r="P2291">
        <f>12*(YEAR(G2291)-YEAR($K$3))+(MONTH(G2291)-MONTH($K$3))</f>
        <v/>
      </c>
      <c r="Q2291" s="366">
        <f>IF(M2291="IBIRAPITANGA FASE 3",IF(O2291="Atraso",L2291,L2291/(1+$I$2)^P2291),IF(O2291="Atraso",L2291,L2291/(1+$I$1)^P2291))</f>
        <v/>
      </c>
      <c r="R2291">
        <f>IF(O2291="Atraso",$K$3-G2291,0)</f>
        <v/>
      </c>
      <c r="S2291">
        <f>IF(R2291&lt;=15,"Até 15",IF(R2291&lt;=30,"Entre 15 e 30",IF(R2291&lt;=60,"Entre 30 e 60",IF(R2291&lt;=90,"Entre 60 e 90",IF(R2291&lt;=120,"Entre 90 e 120",IF(R2291&lt;=150,"Entre 120 e 150",IF(R2291&lt;=180,"Entre 150 e 180","Superior a 180")))))))</f>
        <v/>
      </c>
    </row>
    <row r="2292">
      <c r="A2292" t="inlineStr">
        <is>
          <t>Q011L05</t>
        </is>
      </c>
      <c r="B2292" t="inlineStr">
        <is>
          <t>JULIANA TELES TAVARES</t>
        </is>
      </c>
      <c r="C2292" t="n">
        <v>1</v>
      </c>
      <c r="D2292" t="inlineStr">
        <is>
          <t>IPCA</t>
        </is>
      </c>
      <c r="E2292" t="n">
        <v>0</v>
      </c>
      <c r="F2292" t="inlineStr">
        <is>
          <t>MENSAL</t>
        </is>
      </c>
      <c r="G2292" t="n">
        <v>46583</v>
      </c>
      <c r="H2292" t="n">
        <v>46583</v>
      </c>
      <c r="I2292" t="n">
        <v>46</v>
      </c>
      <c r="J2292" t="inlineStr">
        <is>
          <t>CARTEIRA</t>
        </is>
      </c>
      <c r="K2292" t="inlineStr">
        <is>
          <t>CONTRATO</t>
        </is>
      </c>
      <c r="L2292" t="n">
        <v>2824.57</v>
      </c>
      <c r="M2292" t="inlineStr">
        <is>
          <t>IBIRAPITANGA FASE 3</t>
        </is>
      </c>
      <c r="N2292" s="142">
        <f>DATE(YEAR(G2292),MONTH(G2292),1)</f>
        <v/>
      </c>
      <c r="O2292" s="132">
        <f>IF(G2292&gt;$K$3,"Futuro","Atraso")</f>
        <v/>
      </c>
      <c r="P2292">
        <f>12*(YEAR(G2292)-YEAR($K$3))+(MONTH(G2292)-MONTH($K$3))</f>
        <v/>
      </c>
      <c r="Q2292" s="366">
        <f>IF(M2292="IBIRAPITANGA FASE 3",IF(O2292="Atraso",L2292,L2292/(1+$I$2)^P2292),IF(O2292="Atraso",L2292,L2292/(1+$I$1)^P2292))</f>
        <v/>
      </c>
      <c r="R2292">
        <f>IF(O2292="Atraso",$K$3-G2292,0)</f>
        <v/>
      </c>
      <c r="S2292">
        <f>IF(R2292&lt;=15,"Até 15",IF(R2292&lt;=30,"Entre 15 e 30",IF(R2292&lt;=60,"Entre 30 e 60",IF(R2292&lt;=90,"Entre 60 e 90",IF(R2292&lt;=120,"Entre 90 e 120",IF(R2292&lt;=150,"Entre 120 e 150",IF(R2292&lt;=180,"Entre 150 e 180","Superior a 180")))))))</f>
        <v/>
      </c>
    </row>
    <row r="2293">
      <c r="A2293" t="inlineStr">
        <is>
          <t>Q011L05</t>
        </is>
      </c>
      <c r="B2293" t="inlineStr">
        <is>
          <t>JULIANA TELES TAVARES</t>
        </is>
      </c>
      <c r="C2293" t="n">
        <v>1</v>
      </c>
      <c r="D2293" t="inlineStr">
        <is>
          <t>IPCA</t>
        </is>
      </c>
      <c r="E2293" t="n">
        <v>0</v>
      </c>
      <c r="F2293" t="inlineStr">
        <is>
          <t>MENSAL</t>
        </is>
      </c>
      <c r="G2293" t="n">
        <v>46614</v>
      </c>
      <c r="H2293" t="n">
        <v>46614</v>
      </c>
      <c r="I2293" t="n">
        <v>47</v>
      </c>
      <c r="J2293" t="inlineStr">
        <is>
          <t>CARTEIRA</t>
        </is>
      </c>
      <c r="K2293" t="inlineStr">
        <is>
          <t>CONTRATO</t>
        </is>
      </c>
      <c r="L2293" t="n">
        <v>2824.57</v>
      </c>
      <c r="M2293" t="inlineStr">
        <is>
          <t>IBIRAPITANGA FASE 3</t>
        </is>
      </c>
      <c r="N2293" s="142">
        <f>DATE(YEAR(G2293),MONTH(G2293),1)</f>
        <v/>
      </c>
      <c r="O2293" s="132">
        <f>IF(G2293&gt;$K$3,"Futuro","Atraso")</f>
        <v/>
      </c>
      <c r="P2293">
        <f>12*(YEAR(G2293)-YEAR($K$3))+(MONTH(G2293)-MONTH($K$3))</f>
        <v/>
      </c>
      <c r="Q2293" s="366">
        <f>IF(M2293="IBIRAPITANGA FASE 3",IF(O2293="Atraso",L2293,L2293/(1+$I$2)^P2293),IF(O2293="Atraso",L2293,L2293/(1+$I$1)^P2293))</f>
        <v/>
      </c>
      <c r="R2293">
        <f>IF(O2293="Atraso",$K$3-G2293,0)</f>
        <v/>
      </c>
      <c r="S2293">
        <f>IF(R2293&lt;=15,"Até 15",IF(R2293&lt;=30,"Entre 15 e 30",IF(R2293&lt;=60,"Entre 30 e 60",IF(R2293&lt;=90,"Entre 60 e 90",IF(R2293&lt;=120,"Entre 90 e 120",IF(R2293&lt;=150,"Entre 120 e 150",IF(R2293&lt;=180,"Entre 150 e 180","Superior a 180")))))))</f>
        <v/>
      </c>
    </row>
    <row r="2294">
      <c r="A2294" t="inlineStr">
        <is>
          <t>Q011L05</t>
        </is>
      </c>
      <c r="B2294" t="inlineStr">
        <is>
          <t>JULIANA TELES TAVARES</t>
        </is>
      </c>
      <c r="C2294" t="n">
        <v>1</v>
      </c>
      <c r="D2294" t="inlineStr">
        <is>
          <t>IPCA</t>
        </is>
      </c>
      <c r="E2294" t="n">
        <v>0</v>
      </c>
      <c r="F2294" t="inlineStr">
        <is>
          <t>MENSAL</t>
        </is>
      </c>
      <c r="G2294" t="n">
        <v>46645</v>
      </c>
      <c r="H2294" t="n">
        <v>46645</v>
      </c>
      <c r="I2294" t="n">
        <v>48</v>
      </c>
      <c r="J2294" t="inlineStr">
        <is>
          <t>CARTEIRA</t>
        </is>
      </c>
      <c r="K2294" t="inlineStr">
        <is>
          <t>CONTRATO</t>
        </is>
      </c>
      <c r="L2294" t="n">
        <v>2824.57</v>
      </c>
      <c r="M2294" t="inlineStr">
        <is>
          <t>IBIRAPITANGA FASE 3</t>
        </is>
      </c>
      <c r="N2294" s="142">
        <f>DATE(YEAR(G2294),MONTH(G2294),1)</f>
        <v/>
      </c>
      <c r="O2294" s="132">
        <f>IF(G2294&gt;$K$3,"Futuro","Atraso")</f>
        <v/>
      </c>
      <c r="P2294">
        <f>12*(YEAR(G2294)-YEAR($K$3))+(MONTH(G2294)-MONTH($K$3))</f>
        <v/>
      </c>
      <c r="Q2294" s="366">
        <f>IF(M2294="IBIRAPITANGA FASE 3",IF(O2294="Atraso",L2294,L2294/(1+$I$2)^P2294),IF(O2294="Atraso",L2294,L2294/(1+$I$1)^P2294))</f>
        <v/>
      </c>
      <c r="R2294">
        <f>IF(O2294="Atraso",$K$3-G2294,0)</f>
        <v/>
      </c>
      <c r="S2294">
        <f>IF(R2294&lt;=15,"Até 15",IF(R2294&lt;=30,"Entre 15 e 30",IF(R2294&lt;=60,"Entre 30 e 60",IF(R2294&lt;=90,"Entre 60 e 90",IF(R2294&lt;=120,"Entre 90 e 120",IF(R2294&lt;=150,"Entre 120 e 150",IF(R2294&lt;=180,"Entre 150 e 180","Superior a 180")))))))</f>
        <v/>
      </c>
    </row>
    <row r="2295">
      <c r="A2295" t="inlineStr">
        <is>
          <t>Q012L01</t>
        </is>
      </c>
      <c r="B2295" t="inlineStr">
        <is>
          <t>PAULO SERGIO MARSON</t>
        </is>
      </c>
      <c r="C2295" t="n">
        <v>1</v>
      </c>
      <c r="D2295" t="inlineStr">
        <is>
          <t>IPCA</t>
        </is>
      </c>
      <c r="E2295" t="n">
        <v>0.009488792934583046</v>
      </c>
      <c r="F2295" t="inlineStr">
        <is>
          <t>MENSAL</t>
        </is>
      </c>
      <c r="G2295" t="n">
        <v>45260</v>
      </c>
      <c r="H2295" t="n">
        <v>45260</v>
      </c>
      <c r="I2295" t="n">
        <v>54</v>
      </c>
      <c r="J2295" t="inlineStr">
        <is>
          <t>CARTEIRA</t>
        </is>
      </c>
      <c r="K2295" t="inlineStr">
        <is>
          <t>CONTRATO</t>
        </is>
      </c>
      <c r="L2295" t="n">
        <v>2557.95</v>
      </c>
      <c r="M2295" t="inlineStr">
        <is>
          <t>IBIRAPITANGA FASE 3</t>
        </is>
      </c>
      <c r="N2295" s="142">
        <f>DATE(YEAR(G2295),MONTH(G2295),1)</f>
        <v/>
      </c>
      <c r="O2295" s="132">
        <f>IF(G2295&gt;$K$3,"Futuro","Atraso")</f>
        <v/>
      </c>
      <c r="P2295">
        <f>12*(YEAR(G2295)-YEAR($K$3))+(MONTH(G2295)-MONTH($K$3))</f>
        <v/>
      </c>
      <c r="Q2295" s="366">
        <f>IF(M2295="IBIRAPITANGA FASE 3",IF(O2295="Atraso",L2295,L2295/(1+$I$2)^P2295),IF(O2295="Atraso",L2295,L2295/(1+$I$1)^P2295))</f>
        <v/>
      </c>
      <c r="R2295">
        <f>IF(O2295="Atraso",$K$3-G2295,0)</f>
        <v/>
      </c>
      <c r="S2295">
        <f>IF(R2295&lt;=15,"Até 15",IF(R2295&lt;=30,"Entre 15 e 30",IF(R2295&lt;=60,"Entre 30 e 60",IF(R2295&lt;=90,"Entre 60 e 90",IF(R2295&lt;=120,"Entre 90 e 120",IF(R2295&lt;=150,"Entre 120 e 150",IF(R2295&lt;=180,"Entre 150 e 180","Superior a 180")))))))</f>
        <v/>
      </c>
    </row>
    <row r="2296">
      <c r="A2296" t="inlineStr">
        <is>
          <t>Q012L01</t>
        </is>
      </c>
      <c r="B2296" t="inlineStr">
        <is>
          <t>PAULO SERGIO MARSON</t>
        </is>
      </c>
      <c r="C2296" t="n">
        <v>1</v>
      </c>
      <c r="D2296" t="inlineStr">
        <is>
          <t>IPCA</t>
        </is>
      </c>
      <c r="E2296" t="n">
        <v>0.009488792934583046</v>
      </c>
      <c r="F2296" t="inlineStr">
        <is>
          <t>MENSAL</t>
        </is>
      </c>
      <c r="G2296" t="n">
        <v>45290</v>
      </c>
      <c r="H2296" t="n">
        <v>45290</v>
      </c>
      <c r="I2296" t="n">
        <v>55</v>
      </c>
      <c r="J2296" t="inlineStr">
        <is>
          <t>CARTEIRA</t>
        </is>
      </c>
      <c r="K2296" t="inlineStr">
        <is>
          <t>CONTRATO</t>
        </is>
      </c>
      <c r="L2296" t="n">
        <v>2557.95</v>
      </c>
      <c r="M2296" t="inlineStr">
        <is>
          <t>IBIRAPITANGA FASE 3</t>
        </is>
      </c>
      <c r="N2296" s="142">
        <f>DATE(YEAR(G2296),MONTH(G2296),1)</f>
        <v/>
      </c>
      <c r="O2296" s="132">
        <f>IF(G2296&gt;$K$3,"Futuro","Atraso")</f>
        <v/>
      </c>
      <c r="P2296">
        <f>12*(YEAR(G2296)-YEAR($K$3))+(MONTH(G2296)-MONTH($K$3))</f>
        <v/>
      </c>
      <c r="Q2296" s="366">
        <f>IF(M2296="IBIRAPITANGA FASE 3",IF(O2296="Atraso",L2296,L2296/(1+$I$2)^P2296),IF(O2296="Atraso",L2296,L2296/(1+$I$1)^P2296))</f>
        <v/>
      </c>
      <c r="R2296">
        <f>IF(O2296="Atraso",$K$3-G2296,0)</f>
        <v/>
      </c>
      <c r="S2296">
        <f>IF(R2296&lt;=15,"Até 15",IF(R2296&lt;=30,"Entre 15 e 30",IF(R2296&lt;=60,"Entre 30 e 60",IF(R2296&lt;=90,"Entre 60 e 90",IF(R2296&lt;=120,"Entre 90 e 120",IF(R2296&lt;=150,"Entre 120 e 150",IF(R2296&lt;=180,"Entre 150 e 180","Superior a 180")))))))</f>
        <v/>
      </c>
    </row>
    <row r="2297">
      <c r="A2297" t="inlineStr">
        <is>
          <t>Q012L01</t>
        </is>
      </c>
      <c r="B2297" t="inlineStr">
        <is>
          <t>PAULO SERGIO MARSON</t>
        </is>
      </c>
      <c r="C2297" t="n">
        <v>1</v>
      </c>
      <c r="D2297" t="inlineStr">
        <is>
          <t>IPCA</t>
        </is>
      </c>
      <c r="E2297" t="n">
        <v>0.009488792934583046</v>
      </c>
      <c r="F2297" t="inlineStr">
        <is>
          <t>MENSAL</t>
        </is>
      </c>
      <c r="G2297" t="n">
        <v>45321</v>
      </c>
      <c r="H2297" t="n">
        <v>45321</v>
      </c>
      <c r="I2297" t="n">
        <v>56</v>
      </c>
      <c r="J2297" t="inlineStr">
        <is>
          <t>CARTEIRA</t>
        </is>
      </c>
      <c r="K2297" t="inlineStr">
        <is>
          <t>CONTRATO</t>
        </is>
      </c>
      <c r="L2297" t="n">
        <v>2557.95</v>
      </c>
      <c r="M2297" t="inlineStr">
        <is>
          <t>IBIRAPITANGA FASE 3</t>
        </is>
      </c>
      <c r="N2297" s="142">
        <f>DATE(YEAR(G2297),MONTH(G2297),1)</f>
        <v/>
      </c>
      <c r="O2297" s="132">
        <f>IF(G2297&gt;$K$3,"Futuro","Atraso")</f>
        <v/>
      </c>
      <c r="P2297">
        <f>12*(YEAR(G2297)-YEAR($K$3))+(MONTH(G2297)-MONTH($K$3))</f>
        <v/>
      </c>
      <c r="Q2297" s="366">
        <f>IF(M2297="IBIRAPITANGA FASE 3",IF(O2297="Atraso",L2297,L2297/(1+$I$2)^P2297),IF(O2297="Atraso",L2297,L2297/(1+$I$1)^P2297))</f>
        <v/>
      </c>
      <c r="R2297">
        <f>IF(O2297="Atraso",$K$3-G2297,0)</f>
        <v/>
      </c>
      <c r="S2297">
        <f>IF(R2297&lt;=15,"Até 15",IF(R2297&lt;=30,"Entre 15 e 30",IF(R2297&lt;=60,"Entre 30 e 60",IF(R2297&lt;=90,"Entre 60 e 90",IF(R2297&lt;=120,"Entre 90 e 120",IF(R2297&lt;=150,"Entre 120 e 150",IF(R2297&lt;=180,"Entre 150 e 180","Superior a 180")))))))</f>
        <v/>
      </c>
    </row>
    <row r="2298">
      <c r="A2298" t="inlineStr">
        <is>
          <t>Q012L01</t>
        </is>
      </c>
      <c r="B2298" t="inlineStr">
        <is>
          <t>PAULO SERGIO MARSON</t>
        </is>
      </c>
      <c r="C2298" t="n">
        <v>1</v>
      </c>
      <c r="D2298" t="inlineStr">
        <is>
          <t>IPCA</t>
        </is>
      </c>
      <c r="E2298" t="n">
        <v>0.009488792934583046</v>
      </c>
      <c r="F2298" t="inlineStr">
        <is>
          <t>MENSAL</t>
        </is>
      </c>
      <c r="G2298" t="n">
        <v>45351</v>
      </c>
      <c r="H2298" t="n">
        <v>45351</v>
      </c>
      <c r="I2298" t="n">
        <v>57</v>
      </c>
      <c r="J2298" t="inlineStr">
        <is>
          <t>CARTEIRA</t>
        </is>
      </c>
      <c r="K2298" t="inlineStr">
        <is>
          <t>CONTRATO</t>
        </is>
      </c>
      <c r="L2298" t="n">
        <v>2557.95</v>
      </c>
      <c r="M2298" t="inlineStr">
        <is>
          <t>IBIRAPITANGA FASE 3</t>
        </is>
      </c>
      <c r="N2298" s="142">
        <f>DATE(YEAR(G2298),MONTH(G2298),1)</f>
        <v/>
      </c>
      <c r="O2298" s="132">
        <f>IF(G2298&gt;$K$3,"Futuro","Atraso")</f>
        <v/>
      </c>
      <c r="P2298">
        <f>12*(YEAR(G2298)-YEAR($K$3))+(MONTH(G2298)-MONTH($K$3))</f>
        <v/>
      </c>
      <c r="Q2298" s="366">
        <f>IF(M2298="IBIRAPITANGA FASE 3",IF(O2298="Atraso",L2298,L2298/(1+$I$2)^P2298),IF(O2298="Atraso",L2298,L2298/(1+$I$1)^P2298))</f>
        <v/>
      </c>
      <c r="R2298">
        <f>IF(O2298="Atraso",$K$3-G2298,0)</f>
        <v/>
      </c>
      <c r="S2298">
        <f>IF(R2298&lt;=15,"Até 15",IF(R2298&lt;=30,"Entre 15 e 30",IF(R2298&lt;=60,"Entre 30 e 60",IF(R2298&lt;=90,"Entre 60 e 90",IF(R2298&lt;=120,"Entre 90 e 120",IF(R2298&lt;=150,"Entre 120 e 150",IF(R2298&lt;=180,"Entre 150 e 180","Superior a 180")))))))</f>
        <v/>
      </c>
    </row>
    <row r="2299">
      <c r="A2299" t="inlineStr">
        <is>
          <t>Q012L01</t>
        </is>
      </c>
      <c r="B2299" t="inlineStr">
        <is>
          <t>PAULO SERGIO MARSON</t>
        </is>
      </c>
      <c r="C2299" t="n">
        <v>1</v>
      </c>
      <c r="D2299" t="inlineStr">
        <is>
          <t>IPCA</t>
        </is>
      </c>
      <c r="E2299" t="n">
        <v>0.009488792934583046</v>
      </c>
      <c r="F2299" t="inlineStr">
        <is>
          <t>MENSAL</t>
        </is>
      </c>
      <c r="G2299" t="n">
        <v>45381</v>
      </c>
      <c r="H2299" t="n">
        <v>45381</v>
      </c>
      <c r="I2299" t="n">
        <v>58</v>
      </c>
      <c r="J2299" t="inlineStr">
        <is>
          <t>CARTEIRA</t>
        </is>
      </c>
      <c r="K2299" t="inlineStr">
        <is>
          <t>CONTRATO</t>
        </is>
      </c>
      <c r="L2299" t="n">
        <v>2557.95</v>
      </c>
      <c r="M2299" t="inlineStr">
        <is>
          <t>IBIRAPITANGA FASE 3</t>
        </is>
      </c>
      <c r="N2299" s="142">
        <f>DATE(YEAR(G2299),MONTH(G2299),1)</f>
        <v/>
      </c>
      <c r="O2299" s="132">
        <f>IF(G2299&gt;$K$3,"Futuro","Atraso")</f>
        <v/>
      </c>
      <c r="P2299">
        <f>12*(YEAR(G2299)-YEAR($K$3))+(MONTH(G2299)-MONTH($K$3))</f>
        <v/>
      </c>
      <c r="Q2299" s="366">
        <f>IF(M2299="IBIRAPITANGA FASE 3",IF(O2299="Atraso",L2299,L2299/(1+$I$2)^P2299),IF(O2299="Atraso",L2299,L2299/(1+$I$1)^P2299))</f>
        <v/>
      </c>
      <c r="R2299">
        <f>IF(O2299="Atraso",$K$3-G2299,0)</f>
        <v/>
      </c>
      <c r="S2299">
        <f>IF(R2299&lt;=15,"Até 15",IF(R2299&lt;=30,"Entre 15 e 30",IF(R2299&lt;=60,"Entre 30 e 60",IF(R2299&lt;=90,"Entre 60 e 90",IF(R2299&lt;=120,"Entre 90 e 120",IF(R2299&lt;=150,"Entre 120 e 150",IF(R2299&lt;=180,"Entre 150 e 180","Superior a 180")))))))</f>
        <v/>
      </c>
    </row>
    <row r="2300">
      <c r="A2300" t="inlineStr">
        <is>
          <t>Q012L01</t>
        </is>
      </c>
      <c r="B2300" t="inlineStr">
        <is>
          <t>PAULO SERGIO MARSON</t>
        </is>
      </c>
      <c r="C2300" t="n">
        <v>1</v>
      </c>
      <c r="D2300" t="inlineStr">
        <is>
          <t>IPCA</t>
        </is>
      </c>
      <c r="E2300" t="n">
        <v>0.009488792934583046</v>
      </c>
      <c r="F2300" t="inlineStr">
        <is>
          <t>MENSAL</t>
        </is>
      </c>
      <c r="G2300" t="n">
        <v>45412</v>
      </c>
      <c r="H2300" t="n">
        <v>45412</v>
      </c>
      <c r="I2300" t="n">
        <v>59</v>
      </c>
      <c r="J2300" t="inlineStr">
        <is>
          <t>CARTEIRA</t>
        </is>
      </c>
      <c r="K2300" t="inlineStr">
        <is>
          <t>CONTRATO</t>
        </is>
      </c>
      <c r="L2300" t="n">
        <v>2557.95</v>
      </c>
      <c r="M2300" t="inlineStr">
        <is>
          <t>IBIRAPITANGA FASE 3</t>
        </is>
      </c>
      <c r="N2300" s="142">
        <f>DATE(YEAR(G2300),MONTH(G2300),1)</f>
        <v/>
      </c>
      <c r="O2300" s="132">
        <f>IF(G2300&gt;$K$3,"Futuro","Atraso")</f>
        <v/>
      </c>
      <c r="P2300">
        <f>12*(YEAR(G2300)-YEAR($K$3))+(MONTH(G2300)-MONTH($K$3))</f>
        <v/>
      </c>
      <c r="Q2300" s="366">
        <f>IF(M2300="IBIRAPITANGA FASE 3",IF(O2300="Atraso",L2300,L2300/(1+$I$2)^P2300),IF(O2300="Atraso",L2300,L2300/(1+$I$1)^P2300))</f>
        <v/>
      </c>
      <c r="R2300">
        <f>IF(O2300="Atraso",$K$3-G2300,0)</f>
        <v/>
      </c>
      <c r="S2300">
        <f>IF(R2300&lt;=15,"Até 15",IF(R2300&lt;=30,"Entre 15 e 30",IF(R2300&lt;=60,"Entre 30 e 60",IF(R2300&lt;=90,"Entre 60 e 90",IF(R2300&lt;=120,"Entre 90 e 120",IF(R2300&lt;=150,"Entre 120 e 150",IF(R2300&lt;=180,"Entre 150 e 180","Superior a 180")))))))</f>
        <v/>
      </c>
    </row>
    <row r="2301">
      <c r="A2301" t="inlineStr">
        <is>
          <t>Q012L01</t>
        </is>
      </c>
      <c r="B2301" t="inlineStr">
        <is>
          <t>PAULO SERGIO MARSON</t>
        </is>
      </c>
      <c r="C2301" t="n">
        <v>1</v>
      </c>
      <c r="D2301" t="inlineStr">
        <is>
          <t>IPCA</t>
        </is>
      </c>
      <c r="E2301" t="n">
        <v>0.009488792934583046</v>
      </c>
      <c r="F2301" t="inlineStr">
        <is>
          <t>MENSAL</t>
        </is>
      </c>
      <c r="G2301" t="n">
        <v>45442</v>
      </c>
      <c r="H2301" t="n">
        <v>45442</v>
      </c>
      <c r="I2301" t="n">
        <v>60</v>
      </c>
      <c r="J2301" t="inlineStr">
        <is>
          <t>CARTEIRA</t>
        </is>
      </c>
      <c r="K2301" t="inlineStr">
        <is>
          <t>CONTRATO</t>
        </is>
      </c>
      <c r="L2301" t="n">
        <v>2557.95</v>
      </c>
      <c r="M2301" t="inlineStr">
        <is>
          <t>IBIRAPITANGA FASE 3</t>
        </is>
      </c>
      <c r="N2301" s="142">
        <f>DATE(YEAR(G2301),MONTH(G2301),1)</f>
        <v/>
      </c>
      <c r="O2301" s="132">
        <f>IF(G2301&gt;$K$3,"Futuro","Atraso")</f>
        <v/>
      </c>
      <c r="P2301">
        <f>12*(YEAR(G2301)-YEAR($K$3))+(MONTH(G2301)-MONTH($K$3))</f>
        <v/>
      </c>
      <c r="Q2301" s="366">
        <f>IF(M2301="IBIRAPITANGA FASE 3",IF(O2301="Atraso",L2301,L2301/(1+$I$2)^P2301),IF(O2301="Atraso",L2301,L2301/(1+$I$1)^P2301))</f>
        <v/>
      </c>
      <c r="R2301">
        <f>IF(O2301="Atraso",$K$3-G2301,0)</f>
        <v/>
      </c>
      <c r="S2301">
        <f>IF(R2301&lt;=15,"Até 15",IF(R2301&lt;=30,"Entre 15 e 30",IF(R2301&lt;=60,"Entre 30 e 60",IF(R2301&lt;=90,"Entre 60 e 90",IF(R2301&lt;=120,"Entre 90 e 120",IF(R2301&lt;=150,"Entre 120 e 150",IF(R2301&lt;=180,"Entre 150 e 180","Superior a 180")))))))</f>
        <v/>
      </c>
    </row>
    <row r="2302">
      <c r="A2302" t="inlineStr">
        <is>
          <t>Q012L01</t>
        </is>
      </c>
      <c r="B2302" t="inlineStr">
        <is>
          <t>PAULO SERGIO MARSON</t>
        </is>
      </c>
      <c r="C2302" t="n">
        <v>1</v>
      </c>
      <c r="D2302" t="inlineStr">
        <is>
          <t>IPCA</t>
        </is>
      </c>
      <c r="E2302" t="n">
        <v>0.009488792934583046</v>
      </c>
      <c r="F2302" t="inlineStr">
        <is>
          <t>MENSAL</t>
        </is>
      </c>
      <c r="G2302" t="n">
        <v>45473</v>
      </c>
      <c r="H2302" t="n">
        <v>45473</v>
      </c>
      <c r="I2302" t="n">
        <v>61</v>
      </c>
      <c r="J2302" t="inlineStr">
        <is>
          <t>CARTEIRA</t>
        </is>
      </c>
      <c r="K2302" t="inlineStr">
        <is>
          <t>CONTRATO</t>
        </is>
      </c>
      <c r="L2302" t="n">
        <v>2557.95</v>
      </c>
      <c r="M2302" t="inlineStr">
        <is>
          <t>IBIRAPITANGA FASE 3</t>
        </is>
      </c>
      <c r="N2302" s="142">
        <f>DATE(YEAR(G2302),MONTH(G2302),1)</f>
        <v/>
      </c>
      <c r="O2302" s="132">
        <f>IF(G2302&gt;$K$3,"Futuro","Atraso")</f>
        <v/>
      </c>
      <c r="P2302">
        <f>12*(YEAR(G2302)-YEAR($K$3))+(MONTH(G2302)-MONTH($K$3))</f>
        <v/>
      </c>
      <c r="Q2302" s="366">
        <f>IF(M2302="IBIRAPITANGA FASE 3",IF(O2302="Atraso",L2302,L2302/(1+$I$2)^P2302),IF(O2302="Atraso",L2302,L2302/(1+$I$1)^P2302))</f>
        <v/>
      </c>
      <c r="R2302">
        <f>IF(O2302="Atraso",$K$3-G2302,0)</f>
        <v/>
      </c>
      <c r="S2302">
        <f>IF(R2302&lt;=15,"Até 15",IF(R2302&lt;=30,"Entre 15 e 30",IF(R2302&lt;=60,"Entre 30 e 60",IF(R2302&lt;=90,"Entre 60 e 90",IF(R2302&lt;=120,"Entre 90 e 120",IF(R2302&lt;=150,"Entre 120 e 150",IF(R2302&lt;=180,"Entre 150 e 180","Superior a 180")))))))</f>
        <v/>
      </c>
    </row>
    <row r="2303">
      <c r="A2303" t="inlineStr">
        <is>
          <t>Q012L01</t>
        </is>
      </c>
      <c r="B2303" t="inlineStr">
        <is>
          <t>PAULO SERGIO MARSON</t>
        </is>
      </c>
      <c r="C2303" t="n">
        <v>1</v>
      </c>
      <c r="D2303" t="inlineStr">
        <is>
          <t>IPCA</t>
        </is>
      </c>
      <c r="E2303" t="n">
        <v>0.009488792934583046</v>
      </c>
      <c r="F2303" t="inlineStr">
        <is>
          <t>MENSAL</t>
        </is>
      </c>
      <c r="G2303" t="n">
        <v>45503</v>
      </c>
      <c r="H2303" t="n">
        <v>45503</v>
      </c>
      <c r="I2303" t="n">
        <v>62</v>
      </c>
      <c r="J2303" t="inlineStr">
        <is>
          <t>CARTEIRA</t>
        </is>
      </c>
      <c r="K2303" t="inlineStr">
        <is>
          <t>CONTRATO</t>
        </is>
      </c>
      <c r="L2303" t="n">
        <v>2557.95</v>
      </c>
      <c r="M2303" t="inlineStr">
        <is>
          <t>IBIRAPITANGA FASE 3</t>
        </is>
      </c>
      <c r="N2303" s="142">
        <f>DATE(YEAR(G2303),MONTH(G2303),1)</f>
        <v/>
      </c>
      <c r="O2303" s="132">
        <f>IF(G2303&gt;$K$3,"Futuro","Atraso")</f>
        <v/>
      </c>
      <c r="P2303">
        <f>12*(YEAR(G2303)-YEAR($K$3))+(MONTH(G2303)-MONTH($K$3))</f>
        <v/>
      </c>
      <c r="Q2303" s="366">
        <f>IF(M2303="IBIRAPITANGA FASE 3",IF(O2303="Atraso",L2303,L2303/(1+$I$2)^P2303),IF(O2303="Atraso",L2303,L2303/(1+$I$1)^P2303))</f>
        <v/>
      </c>
      <c r="R2303">
        <f>IF(O2303="Atraso",$K$3-G2303,0)</f>
        <v/>
      </c>
      <c r="S2303">
        <f>IF(R2303&lt;=15,"Até 15",IF(R2303&lt;=30,"Entre 15 e 30",IF(R2303&lt;=60,"Entre 30 e 60",IF(R2303&lt;=90,"Entre 60 e 90",IF(R2303&lt;=120,"Entre 90 e 120",IF(R2303&lt;=150,"Entre 120 e 150",IF(R2303&lt;=180,"Entre 150 e 180","Superior a 180")))))))</f>
        <v/>
      </c>
    </row>
    <row r="2304">
      <c r="A2304" t="inlineStr">
        <is>
          <t>Q012L01</t>
        </is>
      </c>
      <c r="B2304" t="inlineStr">
        <is>
          <t>PAULO SERGIO MARSON</t>
        </is>
      </c>
      <c r="C2304" t="n">
        <v>1</v>
      </c>
      <c r="D2304" t="inlineStr">
        <is>
          <t>IPCA</t>
        </is>
      </c>
      <c r="E2304" t="n">
        <v>0.009488792934583046</v>
      </c>
      <c r="F2304" t="inlineStr">
        <is>
          <t>MENSAL</t>
        </is>
      </c>
      <c r="G2304" t="n">
        <v>45534</v>
      </c>
      <c r="H2304" t="n">
        <v>45534</v>
      </c>
      <c r="I2304" t="n">
        <v>63</v>
      </c>
      <c r="J2304" t="inlineStr">
        <is>
          <t>CARTEIRA</t>
        </is>
      </c>
      <c r="K2304" t="inlineStr">
        <is>
          <t>CONTRATO</t>
        </is>
      </c>
      <c r="L2304" t="n">
        <v>2557.95</v>
      </c>
      <c r="M2304" t="inlineStr">
        <is>
          <t>IBIRAPITANGA FASE 3</t>
        </is>
      </c>
      <c r="N2304" s="142">
        <f>DATE(YEAR(G2304),MONTH(G2304),1)</f>
        <v/>
      </c>
      <c r="O2304" s="132">
        <f>IF(G2304&gt;$K$3,"Futuro","Atraso")</f>
        <v/>
      </c>
      <c r="P2304">
        <f>12*(YEAR(G2304)-YEAR($K$3))+(MONTH(G2304)-MONTH($K$3))</f>
        <v/>
      </c>
      <c r="Q2304" s="366">
        <f>IF(M2304="IBIRAPITANGA FASE 3",IF(O2304="Atraso",L2304,L2304/(1+$I$2)^P2304),IF(O2304="Atraso",L2304,L2304/(1+$I$1)^P2304))</f>
        <v/>
      </c>
      <c r="R2304">
        <f>IF(O2304="Atraso",$K$3-G2304,0)</f>
        <v/>
      </c>
      <c r="S2304">
        <f>IF(R2304&lt;=15,"Até 15",IF(R2304&lt;=30,"Entre 15 e 30",IF(R2304&lt;=60,"Entre 30 e 60",IF(R2304&lt;=90,"Entre 60 e 90",IF(R2304&lt;=120,"Entre 90 e 120",IF(R2304&lt;=150,"Entre 120 e 150",IF(R2304&lt;=180,"Entre 150 e 180","Superior a 180")))))))</f>
        <v/>
      </c>
    </row>
    <row r="2305">
      <c r="A2305" t="inlineStr">
        <is>
          <t>Q012L01</t>
        </is>
      </c>
      <c r="B2305" t="inlineStr">
        <is>
          <t>PAULO SERGIO MARSON</t>
        </is>
      </c>
      <c r="C2305" t="n">
        <v>1</v>
      </c>
      <c r="D2305" t="inlineStr">
        <is>
          <t>IPCA</t>
        </is>
      </c>
      <c r="E2305" t="n">
        <v>0.009488792934583046</v>
      </c>
      <c r="F2305" t="inlineStr">
        <is>
          <t>MENSAL</t>
        </is>
      </c>
      <c r="G2305" t="n">
        <v>45565</v>
      </c>
      <c r="H2305" t="n">
        <v>45565</v>
      </c>
      <c r="I2305" t="n">
        <v>64</v>
      </c>
      <c r="J2305" t="inlineStr">
        <is>
          <t>CARTEIRA</t>
        </is>
      </c>
      <c r="K2305" t="inlineStr">
        <is>
          <t>CONTRATO</t>
        </is>
      </c>
      <c r="L2305" t="n">
        <v>2557.95</v>
      </c>
      <c r="M2305" t="inlineStr">
        <is>
          <t>IBIRAPITANGA FASE 3</t>
        </is>
      </c>
      <c r="N2305" s="142">
        <f>DATE(YEAR(G2305),MONTH(G2305),1)</f>
        <v/>
      </c>
      <c r="O2305" s="132">
        <f>IF(G2305&gt;$K$3,"Futuro","Atraso")</f>
        <v/>
      </c>
      <c r="P2305">
        <f>12*(YEAR(G2305)-YEAR($K$3))+(MONTH(G2305)-MONTH($K$3))</f>
        <v/>
      </c>
      <c r="Q2305" s="366">
        <f>IF(M2305="IBIRAPITANGA FASE 3",IF(O2305="Atraso",L2305,L2305/(1+$I$2)^P2305),IF(O2305="Atraso",L2305,L2305/(1+$I$1)^P2305))</f>
        <v/>
      </c>
      <c r="R2305">
        <f>IF(O2305="Atraso",$K$3-G2305,0)</f>
        <v/>
      </c>
      <c r="S2305">
        <f>IF(R2305&lt;=15,"Até 15",IF(R2305&lt;=30,"Entre 15 e 30",IF(R2305&lt;=60,"Entre 30 e 60",IF(R2305&lt;=90,"Entre 60 e 90",IF(R2305&lt;=120,"Entre 90 e 120",IF(R2305&lt;=150,"Entre 120 e 150",IF(R2305&lt;=180,"Entre 150 e 180","Superior a 180")))))))</f>
        <v/>
      </c>
    </row>
    <row r="2306">
      <c r="A2306" t="inlineStr">
        <is>
          <t>Q012L01</t>
        </is>
      </c>
      <c r="B2306" t="inlineStr">
        <is>
          <t>PAULO SERGIO MARSON</t>
        </is>
      </c>
      <c r="C2306" t="n">
        <v>1</v>
      </c>
      <c r="D2306" t="inlineStr">
        <is>
          <t>IPCA</t>
        </is>
      </c>
      <c r="E2306" t="n">
        <v>0.009488792934583046</v>
      </c>
      <c r="F2306" t="inlineStr">
        <is>
          <t>MENSAL</t>
        </is>
      </c>
      <c r="G2306" t="n">
        <v>45595</v>
      </c>
      <c r="H2306" t="n">
        <v>45595</v>
      </c>
      <c r="I2306" t="n">
        <v>65</v>
      </c>
      <c r="J2306" t="inlineStr">
        <is>
          <t>CARTEIRA</t>
        </is>
      </c>
      <c r="K2306" t="inlineStr">
        <is>
          <t>CONTRATO</t>
        </is>
      </c>
      <c r="L2306" t="n">
        <v>2557.95</v>
      </c>
      <c r="M2306" t="inlineStr">
        <is>
          <t>IBIRAPITANGA FASE 3</t>
        </is>
      </c>
      <c r="N2306" s="142">
        <f>DATE(YEAR(G2306),MONTH(G2306),1)</f>
        <v/>
      </c>
      <c r="O2306" s="132">
        <f>IF(G2306&gt;$K$3,"Futuro","Atraso")</f>
        <v/>
      </c>
      <c r="P2306">
        <f>12*(YEAR(G2306)-YEAR($K$3))+(MONTH(G2306)-MONTH($K$3))</f>
        <v/>
      </c>
      <c r="Q2306" s="366">
        <f>IF(M2306="IBIRAPITANGA FASE 3",IF(O2306="Atraso",L2306,L2306/(1+$I$2)^P2306),IF(O2306="Atraso",L2306,L2306/(1+$I$1)^P2306))</f>
        <v/>
      </c>
      <c r="R2306">
        <f>IF(O2306="Atraso",$K$3-G2306,0)</f>
        <v/>
      </c>
      <c r="S2306">
        <f>IF(R2306&lt;=15,"Até 15",IF(R2306&lt;=30,"Entre 15 e 30",IF(R2306&lt;=60,"Entre 30 e 60",IF(R2306&lt;=90,"Entre 60 e 90",IF(R2306&lt;=120,"Entre 90 e 120",IF(R2306&lt;=150,"Entre 120 e 150",IF(R2306&lt;=180,"Entre 150 e 180","Superior a 180")))))))</f>
        <v/>
      </c>
    </row>
    <row r="2307">
      <c r="A2307" t="inlineStr">
        <is>
          <t>Q012L01</t>
        </is>
      </c>
      <c r="B2307" t="inlineStr">
        <is>
          <t>PAULO SERGIO MARSON</t>
        </is>
      </c>
      <c r="C2307" t="n">
        <v>1</v>
      </c>
      <c r="D2307" t="inlineStr">
        <is>
          <t>IPCA</t>
        </is>
      </c>
      <c r="E2307" t="n">
        <v>0.009488792934583046</v>
      </c>
      <c r="F2307" t="inlineStr">
        <is>
          <t>MENSAL</t>
        </is>
      </c>
      <c r="G2307" t="n">
        <v>45626</v>
      </c>
      <c r="H2307" t="n">
        <v>45626</v>
      </c>
      <c r="I2307" t="n">
        <v>66</v>
      </c>
      <c r="J2307" t="inlineStr">
        <is>
          <t>CARTEIRA</t>
        </is>
      </c>
      <c r="K2307" t="inlineStr">
        <is>
          <t>CONTRATO</t>
        </is>
      </c>
      <c r="L2307" t="n">
        <v>2557.95</v>
      </c>
      <c r="M2307" t="inlineStr">
        <is>
          <t>IBIRAPITANGA FASE 3</t>
        </is>
      </c>
      <c r="N2307" s="142">
        <f>DATE(YEAR(G2307),MONTH(G2307),1)</f>
        <v/>
      </c>
      <c r="O2307" s="132">
        <f>IF(G2307&gt;$K$3,"Futuro","Atraso")</f>
        <v/>
      </c>
      <c r="P2307">
        <f>12*(YEAR(G2307)-YEAR($K$3))+(MONTH(G2307)-MONTH($K$3))</f>
        <v/>
      </c>
      <c r="Q2307" s="366">
        <f>IF(M2307="IBIRAPITANGA FASE 3",IF(O2307="Atraso",L2307,L2307/(1+$I$2)^P2307),IF(O2307="Atraso",L2307,L2307/(1+$I$1)^P2307))</f>
        <v/>
      </c>
      <c r="R2307">
        <f>IF(O2307="Atraso",$K$3-G2307,0)</f>
        <v/>
      </c>
      <c r="S2307">
        <f>IF(R2307&lt;=15,"Até 15",IF(R2307&lt;=30,"Entre 15 e 30",IF(R2307&lt;=60,"Entre 30 e 60",IF(R2307&lt;=90,"Entre 60 e 90",IF(R2307&lt;=120,"Entre 90 e 120",IF(R2307&lt;=150,"Entre 120 e 150",IF(R2307&lt;=180,"Entre 150 e 180","Superior a 180")))))))</f>
        <v/>
      </c>
    </row>
    <row r="2308">
      <c r="A2308" t="inlineStr">
        <is>
          <t>Q012L01</t>
        </is>
      </c>
      <c r="B2308" t="inlineStr">
        <is>
          <t>PAULO SERGIO MARSON</t>
        </is>
      </c>
      <c r="C2308" t="n">
        <v>1</v>
      </c>
      <c r="D2308" t="inlineStr">
        <is>
          <t>IPCA</t>
        </is>
      </c>
      <c r="E2308" t="n">
        <v>0.009488792934583046</v>
      </c>
      <c r="F2308" t="inlineStr">
        <is>
          <t>MENSAL</t>
        </is>
      </c>
      <c r="G2308" t="n">
        <v>45656</v>
      </c>
      <c r="H2308" t="n">
        <v>45656</v>
      </c>
      <c r="I2308" t="n">
        <v>67</v>
      </c>
      <c r="J2308" t="inlineStr">
        <is>
          <t>CARTEIRA</t>
        </is>
      </c>
      <c r="K2308" t="inlineStr">
        <is>
          <t>CONTRATO</t>
        </is>
      </c>
      <c r="L2308" t="n">
        <v>2557.95</v>
      </c>
      <c r="M2308" t="inlineStr">
        <is>
          <t>IBIRAPITANGA FASE 3</t>
        </is>
      </c>
      <c r="N2308" s="142">
        <f>DATE(YEAR(G2308),MONTH(G2308),1)</f>
        <v/>
      </c>
      <c r="O2308" s="132">
        <f>IF(G2308&gt;$K$3,"Futuro","Atraso")</f>
        <v/>
      </c>
      <c r="P2308">
        <f>12*(YEAR(G2308)-YEAR($K$3))+(MONTH(G2308)-MONTH($K$3))</f>
        <v/>
      </c>
      <c r="Q2308" s="366">
        <f>IF(M2308="IBIRAPITANGA FASE 3",IF(O2308="Atraso",L2308,L2308/(1+$I$2)^P2308),IF(O2308="Atraso",L2308,L2308/(1+$I$1)^P2308))</f>
        <v/>
      </c>
      <c r="R2308">
        <f>IF(O2308="Atraso",$K$3-G2308,0)</f>
        <v/>
      </c>
      <c r="S2308">
        <f>IF(R2308&lt;=15,"Até 15",IF(R2308&lt;=30,"Entre 15 e 30",IF(R2308&lt;=60,"Entre 30 e 60",IF(R2308&lt;=90,"Entre 60 e 90",IF(R2308&lt;=120,"Entre 90 e 120",IF(R2308&lt;=150,"Entre 120 e 150",IF(R2308&lt;=180,"Entre 150 e 180","Superior a 180")))))))</f>
        <v/>
      </c>
    </row>
    <row r="2309">
      <c r="A2309" t="inlineStr">
        <is>
          <t>Q012L01</t>
        </is>
      </c>
      <c r="B2309" t="inlineStr">
        <is>
          <t>PAULO SERGIO MARSON</t>
        </is>
      </c>
      <c r="C2309" t="n">
        <v>1</v>
      </c>
      <c r="D2309" t="inlineStr">
        <is>
          <t>IPCA</t>
        </is>
      </c>
      <c r="E2309" t="n">
        <v>0.009488792934583046</v>
      </c>
      <c r="F2309" t="inlineStr">
        <is>
          <t>MENSAL</t>
        </is>
      </c>
      <c r="G2309" t="n">
        <v>45687</v>
      </c>
      <c r="H2309" t="n">
        <v>45687</v>
      </c>
      <c r="I2309" t="n">
        <v>68</v>
      </c>
      <c r="J2309" t="inlineStr">
        <is>
          <t>CARTEIRA</t>
        </is>
      </c>
      <c r="K2309" t="inlineStr">
        <is>
          <t>CONTRATO</t>
        </is>
      </c>
      <c r="L2309" t="n">
        <v>2557.95</v>
      </c>
      <c r="M2309" t="inlineStr">
        <is>
          <t>IBIRAPITANGA FASE 3</t>
        </is>
      </c>
      <c r="N2309" s="142">
        <f>DATE(YEAR(G2309),MONTH(G2309),1)</f>
        <v/>
      </c>
      <c r="O2309" s="132">
        <f>IF(G2309&gt;$K$3,"Futuro","Atraso")</f>
        <v/>
      </c>
      <c r="P2309">
        <f>12*(YEAR(G2309)-YEAR($K$3))+(MONTH(G2309)-MONTH($K$3))</f>
        <v/>
      </c>
      <c r="Q2309" s="366">
        <f>IF(M2309="IBIRAPITANGA FASE 3",IF(O2309="Atraso",L2309,L2309/(1+$I$2)^P2309),IF(O2309="Atraso",L2309,L2309/(1+$I$1)^P2309))</f>
        <v/>
      </c>
      <c r="R2309">
        <f>IF(O2309="Atraso",$K$3-G2309,0)</f>
        <v/>
      </c>
      <c r="S2309">
        <f>IF(R2309&lt;=15,"Até 15",IF(R2309&lt;=30,"Entre 15 e 30",IF(R2309&lt;=60,"Entre 30 e 60",IF(R2309&lt;=90,"Entre 60 e 90",IF(R2309&lt;=120,"Entre 90 e 120",IF(R2309&lt;=150,"Entre 120 e 150",IF(R2309&lt;=180,"Entre 150 e 180","Superior a 180")))))))</f>
        <v/>
      </c>
    </row>
    <row r="2310">
      <c r="A2310" t="inlineStr">
        <is>
          <t>Q012L01</t>
        </is>
      </c>
      <c r="B2310" t="inlineStr">
        <is>
          <t>PAULO SERGIO MARSON</t>
        </is>
      </c>
      <c r="C2310" t="n">
        <v>1</v>
      </c>
      <c r="D2310" t="inlineStr">
        <is>
          <t>IPCA</t>
        </is>
      </c>
      <c r="E2310" t="n">
        <v>0.009488792934583046</v>
      </c>
      <c r="F2310" t="inlineStr">
        <is>
          <t>MENSAL</t>
        </is>
      </c>
      <c r="G2310" t="n">
        <v>45716</v>
      </c>
      <c r="H2310" t="n">
        <v>45716</v>
      </c>
      <c r="I2310" t="n">
        <v>69</v>
      </c>
      <c r="J2310" t="inlineStr">
        <is>
          <t>CARTEIRA</t>
        </is>
      </c>
      <c r="K2310" t="inlineStr">
        <is>
          <t>CONTRATO</t>
        </is>
      </c>
      <c r="L2310" t="n">
        <v>2557.95</v>
      </c>
      <c r="M2310" t="inlineStr">
        <is>
          <t>IBIRAPITANGA FASE 3</t>
        </is>
      </c>
      <c r="N2310" s="142">
        <f>DATE(YEAR(G2310),MONTH(G2310),1)</f>
        <v/>
      </c>
      <c r="O2310" s="132">
        <f>IF(G2310&gt;$K$3,"Futuro","Atraso")</f>
        <v/>
      </c>
      <c r="P2310">
        <f>12*(YEAR(G2310)-YEAR($K$3))+(MONTH(G2310)-MONTH($K$3))</f>
        <v/>
      </c>
      <c r="Q2310" s="366">
        <f>IF(M2310="IBIRAPITANGA FASE 3",IF(O2310="Atraso",L2310,L2310/(1+$I$2)^P2310),IF(O2310="Atraso",L2310,L2310/(1+$I$1)^P2310))</f>
        <v/>
      </c>
      <c r="R2310">
        <f>IF(O2310="Atraso",$K$3-G2310,0)</f>
        <v/>
      </c>
      <c r="S2310">
        <f>IF(R2310&lt;=15,"Até 15",IF(R2310&lt;=30,"Entre 15 e 30",IF(R2310&lt;=60,"Entre 30 e 60",IF(R2310&lt;=90,"Entre 60 e 90",IF(R2310&lt;=120,"Entre 90 e 120",IF(R2310&lt;=150,"Entre 120 e 150",IF(R2310&lt;=180,"Entre 150 e 180","Superior a 180")))))))</f>
        <v/>
      </c>
    </row>
    <row r="2311">
      <c r="A2311" t="inlineStr">
        <is>
          <t>Q012L01</t>
        </is>
      </c>
      <c r="B2311" t="inlineStr">
        <is>
          <t>PAULO SERGIO MARSON</t>
        </is>
      </c>
      <c r="C2311" t="n">
        <v>1</v>
      </c>
      <c r="D2311" t="inlineStr">
        <is>
          <t>IPCA</t>
        </is>
      </c>
      <c r="E2311" t="n">
        <v>0.009488792934583046</v>
      </c>
      <c r="F2311" t="inlineStr">
        <is>
          <t>MENSAL</t>
        </is>
      </c>
      <c r="G2311" t="n">
        <v>45746</v>
      </c>
      <c r="H2311" t="n">
        <v>45746</v>
      </c>
      <c r="I2311" t="n">
        <v>70</v>
      </c>
      <c r="J2311" t="inlineStr">
        <is>
          <t>CARTEIRA</t>
        </is>
      </c>
      <c r="K2311" t="inlineStr">
        <is>
          <t>CONTRATO</t>
        </is>
      </c>
      <c r="L2311" t="n">
        <v>2557.95</v>
      </c>
      <c r="M2311" t="inlineStr">
        <is>
          <t>IBIRAPITANGA FASE 3</t>
        </is>
      </c>
      <c r="N2311" s="142">
        <f>DATE(YEAR(G2311),MONTH(G2311),1)</f>
        <v/>
      </c>
      <c r="O2311" s="132">
        <f>IF(G2311&gt;$K$3,"Futuro","Atraso")</f>
        <v/>
      </c>
      <c r="P2311">
        <f>12*(YEAR(G2311)-YEAR($K$3))+(MONTH(G2311)-MONTH($K$3))</f>
        <v/>
      </c>
      <c r="Q2311" s="366">
        <f>IF(M2311="IBIRAPITANGA FASE 3",IF(O2311="Atraso",L2311,L2311/(1+$I$2)^P2311),IF(O2311="Atraso",L2311,L2311/(1+$I$1)^P2311))</f>
        <v/>
      </c>
      <c r="R2311">
        <f>IF(O2311="Atraso",$K$3-G2311,0)</f>
        <v/>
      </c>
      <c r="S2311">
        <f>IF(R2311&lt;=15,"Até 15",IF(R2311&lt;=30,"Entre 15 e 30",IF(R2311&lt;=60,"Entre 30 e 60",IF(R2311&lt;=90,"Entre 60 e 90",IF(R2311&lt;=120,"Entre 90 e 120",IF(R2311&lt;=150,"Entre 120 e 150",IF(R2311&lt;=180,"Entre 150 e 180","Superior a 180")))))))</f>
        <v/>
      </c>
    </row>
    <row r="2312">
      <c r="A2312" t="inlineStr">
        <is>
          <t>Q012L01</t>
        </is>
      </c>
      <c r="B2312" t="inlineStr">
        <is>
          <t>PAULO SERGIO MARSON</t>
        </is>
      </c>
      <c r="C2312" t="n">
        <v>1</v>
      </c>
      <c r="D2312" t="inlineStr">
        <is>
          <t>IPCA</t>
        </is>
      </c>
      <c r="E2312" t="n">
        <v>0.009488792934583046</v>
      </c>
      <c r="F2312" t="inlineStr">
        <is>
          <t>MENSAL</t>
        </is>
      </c>
      <c r="G2312" t="n">
        <v>45777</v>
      </c>
      <c r="H2312" t="n">
        <v>45777</v>
      </c>
      <c r="I2312" t="n">
        <v>71</v>
      </c>
      <c r="J2312" t="inlineStr">
        <is>
          <t>CARTEIRA</t>
        </is>
      </c>
      <c r="K2312" t="inlineStr">
        <is>
          <t>CONTRATO</t>
        </is>
      </c>
      <c r="L2312" t="n">
        <v>2557.95</v>
      </c>
      <c r="M2312" t="inlineStr">
        <is>
          <t>IBIRAPITANGA FASE 3</t>
        </is>
      </c>
      <c r="N2312" s="142">
        <f>DATE(YEAR(G2312),MONTH(G2312),1)</f>
        <v/>
      </c>
      <c r="O2312" s="132">
        <f>IF(G2312&gt;$K$3,"Futuro","Atraso")</f>
        <v/>
      </c>
      <c r="P2312">
        <f>12*(YEAR(G2312)-YEAR($K$3))+(MONTH(G2312)-MONTH($K$3))</f>
        <v/>
      </c>
      <c r="Q2312" s="366">
        <f>IF(M2312="IBIRAPITANGA FASE 3",IF(O2312="Atraso",L2312,L2312/(1+$I$2)^P2312),IF(O2312="Atraso",L2312,L2312/(1+$I$1)^P2312))</f>
        <v/>
      </c>
      <c r="R2312">
        <f>IF(O2312="Atraso",$K$3-G2312,0)</f>
        <v/>
      </c>
      <c r="S2312">
        <f>IF(R2312&lt;=15,"Até 15",IF(R2312&lt;=30,"Entre 15 e 30",IF(R2312&lt;=60,"Entre 30 e 60",IF(R2312&lt;=90,"Entre 60 e 90",IF(R2312&lt;=120,"Entre 90 e 120",IF(R2312&lt;=150,"Entre 120 e 150",IF(R2312&lt;=180,"Entre 150 e 180","Superior a 180")))))))</f>
        <v/>
      </c>
    </row>
    <row r="2313">
      <c r="A2313" t="inlineStr">
        <is>
          <t>Q012L01</t>
        </is>
      </c>
      <c r="B2313" t="inlineStr">
        <is>
          <t>PAULO SERGIO MARSON</t>
        </is>
      </c>
      <c r="C2313" t="n">
        <v>1</v>
      </c>
      <c r="D2313" t="inlineStr">
        <is>
          <t>IPCA</t>
        </is>
      </c>
      <c r="E2313" t="n">
        <v>0.009488792934583046</v>
      </c>
      <c r="F2313" t="inlineStr">
        <is>
          <t>MENSAL</t>
        </is>
      </c>
      <c r="G2313" t="n">
        <v>45807</v>
      </c>
      <c r="H2313" t="n">
        <v>45807</v>
      </c>
      <c r="I2313" t="n">
        <v>72</v>
      </c>
      <c r="J2313" t="inlineStr">
        <is>
          <t>CARTEIRA</t>
        </is>
      </c>
      <c r="K2313" t="inlineStr">
        <is>
          <t>CONTRATO</t>
        </is>
      </c>
      <c r="L2313" t="n">
        <v>2557.95</v>
      </c>
      <c r="M2313" t="inlineStr">
        <is>
          <t>IBIRAPITANGA FASE 3</t>
        </is>
      </c>
      <c r="N2313" s="142">
        <f>DATE(YEAR(G2313),MONTH(G2313),1)</f>
        <v/>
      </c>
      <c r="O2313" s="132">
        <f>IF(G2313&gt;$K$3,"Futuro","Atraso")</f>
        <v/>
      </c>
      <c r="P2313">
        <f>12*(YEAR(G2313)-YEAR($K$3))+(MONTH(G2313)-MONTH($K$3))</f>
        <v/>
      </c>
      <c r="Q2313" s="366">
        <f>IF(M2313="IBIRAPITANGA FASE 3",IF(O2313="Atraso",L2313,L2313/(1+$I$2)^P2313),IF(O2313="Atraso",L2313,L2313/(1+$I$1)^P2313))</f>
        <v/>
      </c>
      <c r="R2313">
        <f>IF(O2313="Atraso",$K$3-G2313,0)</f>
        <v/>
      </c>
      <c r="S2313">
        <f>IF(R2313&lt;=15,"Até 15",IF(R2313&lt;=30,"Entre 15 e 30",IF(R2313&lt;=60,"Entre 30 e 60",IF(R2313&lt;=90,"Entre 60 e 90",IF(R2313&lt;=120,"Entre 90 e 120",IF(R2313&lt;=150,"Entre 120 e 150",IF(R2313&lt;=180,"Entre 150 e 180","Superior a 180")))))))</f>
        <v/>
      </c>
    </row>
    <row r="2314">
      <c r="A2314" t="inlineStr">
        <is>
          <t>Q012L01</t>
        </is>
      </c>
      <c r="B2314" t="inlineStr">
        <is>
          <t>PAULO SERGIO MARSON</t>
        </is>
      </c>
      <c r="C2314" t="n">
        <v>1</v>
      </c>
      <c r="D2314" t="inlineStr">
        <is>
          <t>IPCA</t>
        </is>
      </c>
      <c r="E2314" t="n">
        <v>0.009488792934583046</v>
      </c>
      <c r="F2314" t="inlineStr">
        <is>
          <t>MENSAL</t>
        </is>
      </c>
      <c r="G2314" t="n">
        <v>45838</v>
      </c>
      <c r="H2314" t="n">
        <v>45838</v>
      </c>
      <c r="I2314" t="n">
        <v>73</v>
      </c>
      <c r="J2314" t="inlineStr">
        <is>
          <t>CARTEIRA</t>
        </is>
      </c>
      <c r="K2314" t="inlineStr">
        <is>
          <t>CONTRATO</t>
        </is>
      </c>
      <c r="L2314" t="n">
        <v>2557.95</v>
      </c>
      <c r="M2314" t="inlineStr">
        <is>
          <t>IBIRAPITANGA FASE 3</t>
        </is>
      </c>
      <c r="N2314" s="142">
        <f>DATE(YEAR(G2314),MONTH(G2314),1)</f>
        <v/>
      </c>
      <c r="O2314" s="132">
        <f>IF(G2314&gt;$K$3,"Futuro","Atraso")</f>
        <v/>
      </c>
      <c r="P2314">
        <f>12*(YEAR(G2314)-YEAR($K$3))+(MONTH(G2314)-MONTH($K$3))</f>
        <v/>
      </c>
      <c r="Q2314" s="366">
        <f>IF(M2314="IBIRAPITANGA FASE 3",IF(O2314="Atraso",L2314,L2314/(1+$I$2)^P2314),IF(O2314="Atraso",L2314,L2314/(1+$I$1)^P2314))</f>
        <v/>
      </c>
      <c r="R2314">
        <f>IF(O2314="Atraso",$K$3-G2314,0)</f>
        <v/>
      </c>
      <c r="S2314">
        <f>IF(R2314&lt;=15,"Até 15",IF(R2314&lt;=30,"Entre 15 e 30",IF(R2314&lt;=60,"Entre 30 e 60",IF(R2314&lt;=90,"Entre 60 e 90",IF(R2314&lt;=120,"Entre 90 e 120",IF(R2314&lt;=150,"Entre 120 e 150",IF(R2314&lt;=180,"Entre 150 e 180","Superior a 180")))))))</f>
        <v/>
      </c>
    </row>
    <row r="2315">
      <c r="A2315" t="inlineStr">
        <is>
          <t>Q012L01</t>
        </is>
      </c>
      <c r="B2315" t="inlineStr">
        <is>
          <t>PAULO SERGIO MARSON</t>
        </is>
      </c>
      <c r="C2315" t="n">
        <v>1</v>
      </c>
      <c r="D2315" t="inlineStr">
        <is>
          <t>IPCA</t>
        </is>
      </c>
      <c r="E2315" t="n">
        <v>0.009488792934583046</v>
      </c>
      <c r="F2315" t="inlineStr">
        <is>
          <t>MENSAL</t>
        </is>
      </c>
      <c r="G2315" t="n">
        <v>45868</v>
      </c>
      <c r="H2315" t="n">
        <v>45868</v>
      </c>
      <c r="I2315" t="n">
        <v>74</v>
      </c>
      <c r="J2315" t="inlineStr">
        <is>
          <t>CARTEIRA</t>
        </is>
      </c>
      <c r="K2315" t="inlineStr">
        <is>
          <t>CONTRATO</t>
        </is>
      </c>
      <c r="L2315" t="n">
        <v>2557.95</v>
      </c>
      <c r="M2315" t="inlineStr">
        <is>
          <t>IBIRAPITANGA FASE 3</t>
        </is>
      </c>
      <c r="N2315" s="142">
        <f>DATE(YEAR(G2315),MONTH(G2315),1)</f>
        <v/>
      </c>
      <c r="O2315" s="132">
        <f>IF(G2315&gt;$K$3,"Futuro","Atraso")</f>
        <v/>
      </c>
      <c r="P2315">
        <f>12*(YEAR(G2315)-YEAR($K$3))+(MONTH(G2315)-MONTH($K$3))</f>
        <v/>
      </c>
      <c r="Q2315" s="366">
        <f>IF(M2315="IBIRAPITANGA FASE 3",IF(O2315="Atraso",L2315,L2315/(1+$I$2)^P2315),IF(O2315="Atraso",L2315,L2315/(1+$I$1)^P2315))</f>
        <v/>
      </c>
      <c r="R2315">
        <f>IF(O2315="Atraso",$K$3-G2315,0)</f>
        <v/>
      </c>
      <c r="S2315">
        <f>IF(R2315&lt;=15,"Até 15",IF(R2315&lt;=30,"Entre 15 e 30",IF(R2315&lt;=60,"Entre 30 e 60",IF(R2315&lt;=90,"Entre 60 e 90",IF(R2315&lt;=120,"Entre 90 e 120",IF(R2315&lt;=150,"Entre 120 e 150",IF(R2315&lt;=180,"Entre 150 e 180","Superior a 180")))))))</f>
        <v/>
      </c>
    </row>
    <row r="2316">
      <c r="A2316" t="inlineStr">
        <is>
          <t>Q012L01</t>
        </is>
      </c>
      <c r="B2316" t="inlineStr">
        <is>
          <t>PAULO SERGIO MARSON</t>
        </is>
      </c>
      <c r="C2316" t="n">
        <v>1</v>
      </c>
      <c r="D2316" t="inlineStr">
        <is>
          <t>IPCA</t>
        </is>
      </c>
      <c r="E2316" t="n">
        <v>0.009488792934583046</v>
      </c>
      <c r="F2316" t="inlineStr">
        <is>
          <t>MENSAL</t>
        </is>
      </c>
      <c r="G2316" t="n">
        <v>45899</v>
      </c>
      <c r="H2316" t="n">
        <v>45899</v>
      </c>
      <c r="I2316" t="n">
        <v>75</v>
      </c>
      <c r="J2316" t="inlineStr">
        <is>
          <t>CARTEIRA</t>
        </is>
      </c>
      <c r="K2316" t="inlineStr">
        <is>
          <t>CONTRATO</t>
        </is>
      </c>
      <c r="L2316" t="n">
        <v>2557.95</v>
      </c>
      <c r="M2316" t="inlineStr">
        <is>
          <t>IBIRAPITANGA FASE 3</t>
        </is>
      </c>
      <c r="N2316" s="142">
        <f>DATE(YEAR(G2316),MONTH(G2316),1)</f>
        <v/>
      </c>
      <c r="O2316" s="132">
        <f>IF(G2316&gt;$K$3,"Futuro","Atraso")</f>
        <v/>
      </c>
      <c r="P2316">
        <f>12*(YEAR(G2316)-YEAR($K$3))+(MONTH(G2316)-MONTH($K$3))</f>
        <v/>
      </c>
      <c r="Q2316" s="366">
        <f>IF(M2316="IBIRAPITANGA FASE 3",IF(O2316="Atraso",L2316,L2316/(1+$I$2)^P2316),IF(O2316="Atraso",L2316,L2316/(1+$I$1)^P2316))</f>
        <v/>
      </c>
      <c r="R2316">
        <f>IF(O2316="Atraso",$K$3-G2316,0)</f>
        <v/>
      </c>
      <c r="S2316">
        <f>IF(R2316&lt;=15,"Até 15",IF(R2316&lt;=30,"Entre 15 e 30",IF(R2316&lt;=60,"Entre 30 e 60",IF(R2316&lt;=90,"Entre 60 e 90",IF(R2316&lt;=120,"Entre 90 e 120",IF(R2316&lt;=150,"Entre 120 e 150",IF(R2316&lt;=180,"Entre 150 e 180","Superior a 180")))))))</f>
        <v/>
      </c>
    </row>
    <row r="2317">
      <c r="A2317" t="inlineStr">
        <is>
          <t>Q012L01</t>
        </is>
      </c>
      <c r="B2317" t="inlineStr">
        <is>
          <t>PAULO SERGIO MARSON</t>
        </is>
      </c>
      <c r="C2317" t="n">
        <v>1</v>
      </c>
      <c r="D2317" t="inlineStr">
        <is>
          <t>IPCA</t>
        </is>
      </c>
      <c r="E2317" t="n">
        <v>0.009488792934583046</v>
      </c>
      <c r="F2317" t="inlineStr">
        <is>
          <t>MENSAL</t>
        </is>
      </c>
      <c r="G2317" t="n">
        <v>45930</v>
      </c>
      <c r="H2317" t="n">
        <v>45930</v>
      </c>
      <c r="I2317" t="n">
        <v>76</v>
      </c>
      <c r="J2317" t="inlineStr">
        <is>
          <t>CARTEIRA</t>
        </is>
      </c>
      <c r="K2317" t="inlineStr">
        <is>
          <t>CONTRATO</t>
        </is>
      </c>
      <c r="L2317" t="n">
        <v>2557.95</v>
      </c>
      <c r="M2317" t="inlineStr">
        <is>
          <t>IBIRAPITANGA FASE 3</t>
        </is>
      </c>
      <c r="N2317" s="142">
        <f>DATE(YEAR(G2317),MONTH(G2317),1)</f>
        <v/>
      </c>
      <c r="O2317" s="132">
        <f>IF(G2317&gt;$K$3,"Futuro","Atraso")</f>
        <v/>
      </c>
      <c r="P2317">
        <f>12*(YEAR(G2317)-YEAR($K$3))+(MONTH(G2317)-MONTH($K$3))</f>
        <v/>
      </c>
      <c r="Q2317" s="366">
        <f>IF(M2317="IBIRAPITANGA FASE 3",IF(O2317="Atraso",L2317,L2317/(1+$I$2)^P2317),IF(O2317="Atraso",L2317,L2317/(1+$I$1)^P2317))</f>
        <v/>
      </c>
      <c r="R2317">
        <f>IF(O2317="Atraso",$K$3-G2317,0)</f>
        <v/>
      </c>
      <c r="S2317">
        <f>IF(R2317&lt;=15,"Até 15",IF(R2317&lt;=30,"Entre 15 e 30",IF(R2317&lt;=60,"Entre 30 e 60",IF(R2317&lt;=90,"Entre 60 e 90",IF(R2317&lt;=120,"Entre 90 e 120",IF(R2317&lt;=150,"Entre 120 e 150",IF(R2317&lt;=180,"Entre 150 e 180","Superior a 180")))))))</f>
        <v/>
      </c>
    </row>
    <row r="2318">
      <c r="A2318" t="inlineStr">
        <is>
          <t>Q012L01</t>
        </is>
      </c>
      <c r="B2318" t="inlineStr">
        <is>
          <t>PAULO SERGIO MARSON</t>
        </is>
      </c>
      <c r="C2318" t="n">
        <v>1</v>
      </c>
      <c r="D2318" t="inlineStr">
        <is>
          <t>IPCA</t>
        </is>
      </c>
      <c r="E2318" t="n">
        <v>0.009488792934583046</v>
      </c>
      <c r="F2318" t="inlineStr">
        <is>
          <t>MENSAL</t>
        </is>
      </c>
      <c r="G2318" t="n">
        <v>45960</v>
      </c>
      <c r="H2318" t="n">
        <v>45960</v>
      </c>
      <c r="I2318" t="n">
        <v>77</v>
      </c>
      <c r="J2318" t="inlineStr">
        <is>
          <t>CARTEIRA</t>
        </is>
      </c>
      <c r="K2318" t="inlineStr">
        <is>
          <t>CONTRATO</t>
        </is>
      </c>
      <c r="L2318" t="n">
        <v>2557.95</v>
      </c>
      <c r="M2318" t="inlineStr">
        <is>
          <t>IBIRAPITANGA FASE 3</t>
        </is>
      </c>
      <c r="N2318" s="142">
        <f>DATE(YEAR(G2318),MONTH(G2318),1)</f>
        <v/>
      </c>
      <c r="O2318" s="132">
        <f>IF(G2318&gt;$K$3,"Futuro","Atraso")</f>
        <v/>
      </c>
      <c r="P2318">
        <f>12*(YEAR(G2318)-YEAR($K$3))+(MONTH(G2318)-MONTH($K$3))</f>
        <v/>
      </c>
      <c r="Q2318" s="366">
        <f>IF(M2318="IBIRAPITANGA FASE 3",IF(O2318="Atraso",L2318,L2318/(1+$I$2)^P2318),IF(O2318="Atraso",L2318,L2318/(1+$I$1)^P2318))</f>
        <v/>
      </c>
      <c r="R2318">
        <f>IF(O2318="Atraso",$K$3-G2318,0)</f>
        <v/>
      </c>
      <c r="S2318">
        <f>IF(R2318&lt;=15,"Até 15",IF(R2318&lt;=30,"Entre 15 e 30",IF(R2318&lt;=60,"Entre 30 e 60",IF(R2318&lt;=90,"Entre 60 e 90",IF(R2318&lt;=120,"Entre 90 e 120",IF(R2318&lt;=150,"Entre 120 e 150",IF(R2318&lt;=180,"Entre 150 e 180","Superior a 180")))))))</f>
        <v/>
      </c>
    </row>
    <row r="2319">
      <c r="A2319" t="inlineStr">
        <is>
          <t>Q012L01</t>
        </is>
      </c>
      <c r="B2319" t="inlineStr">
        <is>
          <t>PAULO SERGIO MARSON</t>
        </is>
      </c>
      <c r="C2319" t="n">
        <v>1</v>
      </c>
      <c r="D2319" t="inlineStr">
        <is>
          <t>IPCA</t>
        </is>
      </c>
      <c r="E2319" t="n">
        <v>0.009488792934583046</v>
      </c>
      <c r="F2319" t="inlineStr">
        <is>
          <t>MENSAL</t>
        </is>
      </c>
      <c r="G2319" t="n">
        <v>45991</v>
      </c>
      <c r="H2319" t="n">
        <v>45991</v>
      </c>
      <c r="I2319" t="n">
        <v>78</v>
      </c>
      <c r="J2319" t="inlineStr">
        <is>
          <t>CARTEIRA</t>
        </is>
      </c>
      <c r="K2319" t="inlineStr">
        <is>
          <t>CONTRATO</t>
        </is>
      </c>
      <c r="L2319" t="n">
        <v>2557.95</v>
      </c>
      <c r="M2319" t="inlineStr">
        <is>
          <t>IBIRAPITANGA FASE 3</t>
        </is>
      </c>
      <c r="N2319" s="142">
        <f>DATE(YEAR(G2319),MONTH(G2319),1)</f>
        <v/>
      </c>
      <c r="O2319" s="132">
        <f>IF(G2319&gt;$K$3,"Futuro","Atraso")</f>
        <v/>
      </c>
      <c r="P2319">
        <f>12*(YEAR(G2319)-YEAR($K$3))+(MONTH(G2319)-MONTH($K$3))</f>
        <v/>
      </c>
      <c r="Q2319" s="366">
        <f>IF(M2319="IBIRAPITANGA FASE 3",IF(O2319="Atraso",L2319,L2319/(1+$I$2)^P2319),IF(O2319="Atraso",L2319,L2319/(1+$I$1)^P2319))</f>
        <v/>
      </c>
      <c r="R2319">
        <f>IF(O2319="Atraso",$K$3-G2319,0)</f>
        <v/>
      </c>
      <c r="S2319">
        <f>IF(R2319&lt;=15,"Até 15",IF(R2319&lt;=30,"Entre 15 e 30",IF(R2319&lt;=60,"Entre 30 e 60",IF(R2319&lt;=90,"Entre 60 e 90",IF(R2319&lt;=120,"Entre 90 e 120",IF(R2319&lt;=150,"Entre 120 e 150",IF(R2319&lt;=180,"Entre 150 e 180","Superior a 180")))))))</f>
        <v/>
      </c>
    </row>
    <row r="2320">
      <c r="A2320" t="inlineStr">
        <is>
          <t>Q012L01</t>
        </is>
      </c>
      <c r="B2320" t="inlineStr">
        <is>
          <t>PAULO SERGIO MARSON</t>
        </is>
      </c>
      <c r="C2320" t="n">
        <v>1</v>
      </c>
      <c r="D2320" t="inlineStr">
        <is>
          <t>IPCA</t>
        </is>
      </c>
      <c r="E2320" t="n">
        <v>0.009488792934583046</v>
      </c>
      <c r="F2320" t="inlineStr">
        <is>
          <t>MENSAL</t>
        </is>
      </c>
      <c r="G2320" t="n">
        <v>46021</v>
      </c>
      <c r="H2320" t="n">
        <v>46021</v>
      </c>
      <c r="I2320" t="n">
        <v>79</v>
      </c>
      <c r="J2320" t="inlineStr">
        <is>
          <t>CARTEIRA</t>
        </is>
      </c>
      <c r="K2320" t="inlineStr">
        <is>
          <t>CONTRATO</t>
        </is>
      </c>
      <c r="L2320" t="n">
        <v>2557.95</v>
      </c>
      <c r="M2320" t="inlineStr">
        <is>
          <t>IBIRAPITANGA FASE 3</t>
        </is>
      </c>
      <c r="N2320" s="142">
        <f>DATE(YEAR(G2320),MONTH(G2320),1)</f>
        <v/>
      </c>
      <c r="O2320" s="132">
        <f>IF(G2320&gt;$K$3,"Futuro","Atraso")</f>
        <v/>
      </c>
      <c r="P2320">
        <f>12*(YEAR(G2320)-YEAR($K$3))+(MONTH(G2320)-MONTH($K$3))</f>
        <v/>
      </c>
      <c r="Q2320" s="366">
        <f>IF(M2320="IBIRAPITANGA FASE 3",IF(O2320="Atraso",L2320,L2320/(1+$I$2)^P2320),IF(O2320="Atraso",L2320,L2320/(1+$I$1)^P2320))</f>
        <v/>
      </c>
      <c r="R2320">
        <f>IF(O2320="Atraso",$K$3-G2320,0)</f>
        <v/>
      </c>
      <c r="S2320">
        <f>IF(R2320&lt;=15,"Até 15",IF(R2320&lt;=30,"Entre 15 e 30",IF(R2320&lt;=60,"Entre 30 e 60",IF(R2320&lt;=90,"Entre 60 e 90",IF(R2320&lt;=120,"Entre 90 e 120",IF(R2320&lt;=150,"Entre 120 e 150",IF(R2320&lt;=180,"Entre 150 e 180","Superior a 180")))))))</f>
        <v/>
      </c>
    </row>
    <row r="2321">
      <c r="A2321" t="inlineStr">
        <is>
          <t>Q012L01</t>
        </is>
      </c>
      <c r="B2321" t="inlineStr">
        <is>
          <t>PAULO SERGIO MARSON</t>
        </is>
      </c>
      <c r="C2321" t="n">
        <v>1</v>
      </c>
      <c r="D2321" t="inlineStr">
        <is>
          <t>IPCA</t>
        </is>
      </c>
      <c r="E2321" t="n">
        <v>0.009488792934583046</v>
      </c>
      <c r="F2321" t="inlineStr">
        <is>
          <t>MENSAL</t>
        </is>
      </c>
      <c r="G2321" t="n">
        <v>46052</v>
      </c>
      <c r="H2321" t="n">
        <v>46052</v>
      </c>
      <c r="I2321" t="n">
        <v>80</v>
      </c>
      <c r="J2321" t="inlineStr">
        <is>
          <t>CARTEIRA</t>
        </is>
      </c>
      <c r="K2321" t="inlineStr">
        <is>
          <t>CONTRATO</t>
        </is>
      </c>
      <c r="L2321" t="n">
        <v>2557.95</v>
      </c>
      <c r="M2321" t="inlineStr">
        <is>
          <t>IBIRAPITANGA FASE 3</t>
        </is>
      </c>
      <c r="N2321" s="142">
        <f>DATE(YEAR(G2321),MONTH(G2321),1)</f>
        <v/>
      </c>
      <c r="O2321" s="132">
        <f>IF(G2321&gt;$K$3,"Futuro","Atraso")</f>
        <v/>
      </c>
      <c r="P2321">
        <f>12*(YEAR(G2321)-YEAR($K$3))+(MONTH(G2321)-MONTH($K$3))</f>
        <v/>
      </c>
      <c r="Q2321" s="366">
        <f>IF(M2321="IBIRAPITANGA FASE 3",IF(O2321="Atraso",L2321,L2321/(1+$I$2)^P2321),IF(O2321="Atraso",L2321,L2321/(1+$I$1)^P2321))</f>
        <v/>
      </c>
      <c r="R2321">
        <f>IF(O2321="Atraso",$K$3-G2321,0)</f>
        <v/>
      </c>
      <c r="S2321">
        <f>IF(R2321&lt;=15,"Até 15",IF(R2321&lt;=30,"Entre 15 e 30",IF(R2321&lt;=60,"Entre 30 e 60",IF(R2321&lt;=90,"Entre 60 e 90",IF(R2321&lt;=120,"Entre 90 e 120",IF(R2321&lt;=150,"Entre 120 e 150",IF(R2321&lt;=180,"Entre 150 e 180","Superior a 180")))))))</f>
        <v/>
      </c>
    </row>
    <row r="2322">
      <c r="A2322" t="inlineStr">
        <is>
          <t>Q012L01</t>
        </is>
      </c>
      <c r="B2322" t="inlineStr">
        <is>
          <t>PAULO SERGIO MARSON</t>
        </is>
      </c>
      <c r="C2322" t="n">
        <v>1</v>
      </c>
      <c r="D2322" t="inlineStr">
        <is>
          <t>IPCA</t>
        </is>
      </c>
      <c r="E2322" t="n">
        <v>0.009488792934583046</v>
      </c>
      <c r="F2322" t="inlineStr">
        <is>
          <t>MENSAL</t>
        </is>
      </c>
      <c r="G2322" t="n">
        <v>46081</v>
      </c>
      <c r="H2322" t="n">
        <v>46081</v>
      </c>
      <c r="I2322" t="n">
        <v>81</v>
      </c>
      <c r="J2322" t="inlineStr">
        <is>
          <t>CARTEIRA</t>
        </is>
      </c>
      <c r="K2322" t="inlineStr">
        <is>
          <t>CONTRATO</t>
        </is>
      </c>
      <c r="L2322" t="n">
        <v>2557.95</v>
      </c>
      <c r="M2322" t="inlineStr">
        <is>
          <t>IBIRAPITANGA FASE 3</t>
        </is>
      </c>
      <c r="N2322" s="142">
        <f>DATE(YEAR(G2322),MONTH(G2322),1)</f>
        <v/>
      </c>
      <c r="O2322" s="132">
        <f>IF(G2322&gt;$K$3,"Futuro","Atraso")</f>
        <v/>
      </c>
      <c r="P2322">
        <f>12*(YEAR(G2322)-YEAR($K$3))+(MONTH(G2322)-MONTH($K$3))</f>
        <v/>
      </c>
      <c r="Q2322" s="366">
        <f>IF(M2322="IBIRAPITANGA FASE 3",IF(O2322="Atraso",L2322,L2322/(1+$I$2)^P2322),IF(O2322="Atraso",L2322,L2322/(1+$I$1)^P2322))</f>
        <v/>
      </c>
      <c r="R2322">
        <f>IF(O2322="Atraso",$K$3-G2322,0)</f>
        <v/>
      </c>
      <c r="S2322">
        <f>IF(R2322&lt;=15,"Até 15",IF(R2322&lt;=30,"Entre 15 e 30",IF(R2322&lt;=60,"Entre 30 e 60",IF(R2322&lt;=90,"Entre 60 e 90",IF(R2322&lt;=120,"Entre 90 e 120",IF(R2322&lt;=150,"Entre 120 e 150",IF(R2322&lt;=180,"Entre 150 e 180","Superior a 180")))))))</f>
        <v/>
      </c>
    </row>
    <row r="2323">
      <c r="A2323" t="inlineStr">
        <is>
          <t>Q012L01</t>
        </is>
      </c>
      <c r="B2323" t="inlineStr">
        <is>
          <t>PAULO SERGIO MARSON</t>
        </is>
      </c>
      <c r="C2323" t="n">
        <v>1</v>
      </c>
      <c r="D2323" t="inlineStr">
        <is>
          <t>IPCA</t>
        </is>
      </c>
      <c r="E2323" t="n">
        <v>0.009488792934583046</v>
      </c>
      <c r="F2323" t="inlineStr">
        <is>
          <t>MENSAL</t>
        </is>
      </c>
      <c r="G2323" t="n">
        <v>46111</v>
      </c>
      <c r="H2323" t="n">
        <v>46111</v>
      </c>
      <c r="I2323" t="n">
        <v>82</v>
      </c>
      <c r="J2323" t="inlineStr">
        <is>
          <t>CARTEIRA</t>
        </is>
      </c>
      <c r="K2323" t="inlineStr">
        <is>
          <t>CONTRATO</t>
        </is>
      </c>
      <c r="L2323" t="n">
        <v>2557.95</v>
      </c>
      <c r="M2323" t="inlineStr">
        <is>
          <t>IBIRAPITANGA FASE 3</t>
        </is>
      </c>
      <c r="N2323" s="142">
        <f>DATE(YEAR(G2323),MONTH(G2323),1)</f>
        <v/>
      </c>
      <c r="O2323" s="132">
        <f>IF(G2323&gt;$K$3,"Futuro","Atraso")</f>
        <v/>
      </c>
      <c r="P2323">
        <f>12*(YEAR(G2323)-YEAR($K$3))+(MONTH(G2323)-MONTH($K$3))</f>
        <v/>
      </c>
      <c r="Q2323" s="366">
        <f>IF(M2323="IBIRAPITANGA FASE 3",IF(O2323="Atraso",L2323,L2323/(1+$I$2)^P2323),IF(O2323="Atraso",L2323,L2323/(1+$I$1)^P2323))</f>
        <v/>
      </c>
      <c r="R2323">
        <f>IF(O2323="Atraso",$K$3-G2323,0)</f>
        <v/>
      </c>
      <c r="S2323">
        <f>IF(R2323&lt;=15,"Até 15",IF(R2323&lt;=30,"Entre 15 e 30",IF(R2323&lt;=60,"Entre 30 e 60",IF(R2323&lt;=90,"Entre 60 e 90",IF(R2323&lt;=120,"Entre 90 e 120",IF(R2323&lt;=150,"Entre 120 e 150",IF(R2323&lt;=180,"Entre 150 e 180","Superior a 180")))))))</f>
        <v/>
      </c>
    </row>
    <row r="2324">
      <c r="A2324" t="inlineStr">
        <is>
          <t>Q012L01</t>
        </is>
      </c>
      <c r="B2324" t="inlineStr">
        <is>
          <t>PAULO SERGIO MARSON</t>
        </is>
      </c>
      <c r="C2324" t="n">
        <v>1</v>
      </c>
      <c r="D2324" t="inlineStr">
        <is>
          <t>IPCA</t>
        </is>
      </c>
      <c r="E2324" t="n">
        <v>0.009488792934583046</v>
      </c>
      <c r="F2324" t="inlineStr">
        <is>
          <t>MENSAL</t>
        </is>
      </c>
      <c r="G2324" t="n">
        <v>46142</v>
      </c>
      <c r="H2324" t="n">
        <v>46142</v>
      </c>
      <c r="I2324" t="n">
        <v>83</v>
      </c>
      <c r="J2324" t="inlineStr">
        <is>
          <t>CARTEIRA</t>
        </is>
      </c>
      <c r="K2324" t="inlineStr">
        <is>
          <t>CONTRATO</t>
        </is>
      </c>
      <c r="L2324" t="n">
        <v>2557.95</v>
      </c>
      <c r="M2324" t="inlineStr">
        <is>
          <t>IBIRAPITANGA FASE 3</t>
        </is>
      </c>
      <c r="N2324" s="142">
        <f>DATE(YEAR(G2324),MONTH(G2324),1)</f>
        <v/>
      </c>
      <c r="O2324" s="132">
        <f>IF(G2324&gt;$K$3,"Futuro","Atraso")</f>
        <v/>
      </c>
      <c r="P2324">
        <f>12*(YEAR(G2324)-YEAR($K$3))+(MONTH(G2324)-MONTH($K$3))</f>
        <v/>
      </c>
      <c r="Q2324" s="366">
        <f>IF(M2324="IBIRAPITANGA FASE 3",IF(O2324="Atraso",L2324,L2324/(1+$I$2)^P2324),IF(O2324="Atraso",L2324,L2324/(1+$I$1)^P2324))</f>
        <v/>
      </c>
      <c r="R2324">
        <f>IF(O2324="Atraso",$K$3-G2324,0)</f>
        <v/>
      </c>
      <c r="S2324">
        <f>IF(R2324&lt;=15,"Até 15",IF(R2324&lt;=30,"Entre 15 e 30",IF(R2324&lt;=60,"Entre 30 e 60",IF(R2324&lt;=90,"Entre 60 e 90",IF(R2324&lt;=120,"Entre 90 e 120",IF(R2324&lt;=150,"Entre 120 e 150",IF(R2324&lt;=180,"Entre 150 e 180","Superior a 180")))))))</f>
        <v/>
      </c>
    </row>
    <row r="2325">
      <c r="A2325" t="inlineStr">
        <is>
          <t>Q012L01</t>
        </is>
      </c>
      <c r="B2325" t="inlineStr">
        <is>
          <t>PAULO SERGIO MARSON</t>
        </is>
      </c>
      <c r="C2325" t="n">
        <v>1</v>
      </c>
      <c r="D2325" t="inlineStr">
        <is>
          <t>IPCA</t>
        </is>
      </c>
      <c r="E2325" t="n">
        <v>0.009488792934583046</v>
      </c>
      <c r="F2325" t="inlineStr">
        <is>
          <t>MENSAL</t>
        </is>
      </c>
      <c r="G2325" t="n">
        <v>46172</v>
      </c>
      <c r="H2325" t="n">
        <v>46172</v>
      </c>
      <c r="I2325" t="n">
        <v>84</v>
      </c>
      <c r="J2325" t="inlineStr">
        <is>
          <t>CARTEIRA</t>
        </is>
      </c>
      <c r="K2325" t="inlineStr">
        <is>
          <t>CONTRATO</t>
        </is>
      </c>
      <c r="L2325" t="n">
        <v>2557.95</v>
      </c>
      <c r="M2325" t="inlineStr">
        <is>
          <t>IBIRAPITANGA FASE 3</t>
        </is>
      </c>
      <c r="N2325" s="142">
        <f>DATE(YEAR(G2325),MONTH(G2325),1)</f>
        <v/>
      </c>
      <c r="O2325" s="132">
        <f>IF(G2325&gt;$K$3,"Futuro","Atraso")</f>
        <v/>
      </c>
      <c r="P2325">
        <f>12*(YEAR(G2325)-YEAR($K$3))+(MONTH(G2325)-MONTH($K$3))</f>
        <v/>
      </c>
      <c r="Q2325" s="366">
        <f>IF(M2325="IBIRAPITANGA FASE 3",IF(O2325="Atraso",L2325,L2325/(1+$I$2)^P2325),IF(O2325="Atraso",L2325,L2325/(1+$I$1)^P2325))</f>
        <v/>
      </c>
      <c r="R2325">
        <f>IF(O2325="Atraso",$K$3-G2325,0)</f>
        <v/>
      </c>
      <c r="S2325">
        <f>IF(R2325&lt;=15,"Até 15",IF(R2325&lt;=30,"Entre 15 e 30",IF(R2325&lt;=60,"Entre 30 e 60",IF(R2325&lt;=90,"Entre 60 e 90",IF(R2325&lt;=120,"Entre 90 e 120",IF(R2325&lt;=150,"Entre 120 e 150",IF(R2325&lt;=180,"Entre 150 e 180","Superior a 180")))))))</f>
        <v/>
      </c>
    </row>
    <row r="2326">
      <c r="A2326" t="inlineStr">
        <is>
          <t>Q012L01</t>
        </is>
      </c>
      <c r="B2326" t="inlineStr">
        <is>
          <t>PAULO SERGIO MARSON</t>
        </is>
      </c>
      <c r="C2326" t="n">
        <v>1</v>
      </c>
      <c r="D2326" t="inlineStr">
        <is>
          <t>IPCA</t>
        </is>
      </c>
      <c r="E2326" t="n">
        <v>0.009488792934583046</v>
      </c>
      <c r="F2326" t="inlineStr">
        <is>
          <t>MENSAL</t>
        </is>
      </c>
      <c r="G2326" t="n">
        <v>46203</v>
      </c>
      <c r="H2326" t="n">
        <v>46203</v>
      </c>
      <c r="I2326" t="n">
        <v>85</v>
      </c>
      <c r="J2326" t="inlineStr">
        <is>
          <t>CARTEIRA</t>
        </is>
      </c>
      <c r="K2326" t="inlineStr">
        <is>
          <t>CONTRATO</t>
        </is>
      </c>
      <c r="L2326" t="n">
        <v>2557.95</v>
      </c>
      <c r="M2326" t="inlineStr">
        <is>
          <t>IBIRAPITANGA FASE 3</t>
        </is>
      </c>
      <c r="N2326" s="142">
        <f>DATE(YEAR(G2326),MONTH(G2326),1)</f>
        <v/>
      </c>
      <c r="O2326" s="132">
        <f>IF(G2326&gt;$K$3,"Futuro","Atraso")</f>
        <v/>
      </c>
      <c r="P2326">
        <f>12*(YEAR(G2326)-YEAR($K$3))+(MONTH(G2326)-MONTH($K$3))</f>
        <v/>
      </c>
      <c r="Q2326" s="366">
        <f>IF(M2326="IBIRAPITANGA FASE 3",IF(O2326="Atraso",L2326,L2326/(1+$I$2)^P2326),IF(O2326="Atraso",L2326,L2326/(1+$I$1)^P2326))</f>
        <v/>
      </c>
      <c r="R2326">
        <f>IF(O2326="Atraso",$K$3-G2326,0)</f>
        <v/>
      </c>
      <c r="S2326">
        <f>IF(R2326&lt;=15,"Até 15",IF(R2326&lt;=30,"Entre 15 e 30",IF(R2326&lt;=60,"Entre 30 e 60",IF(R2326&lt;=90,"Entre 60 e 90",IF(R2326&lt;=120,"Entre 90 e 120",IF(R2326&lt;=150,"Entre 120 e 150",IF(R2326&lt;=180,"Entre 150 e 180","Superior a 180")))))))</f>
        <v/>
      </c>
    </row>
    <row r="2327">
      <c r="A2327" t="inlineStr">
        <is>
          <t>Q012L01</t>
        </is>
      </c>
      <c r="B2327" t="inlineStr">
        <is>
          <t>PAULO SERGIO MARSON</t>
        </is>
      </c>
      <c r="C2327" t="n">
        <v>1</v>
      </c>
      <c r="D2327" t="inlineStr">
        <is>
          <t>IPCA</t>
        </is>
      </c>
      <c r="E2327" t="n">
        <v>0.009488792934583046</v>
      </c>
      <c r="F2327" t="inlineStr">
        <is>
          <t>MENSAL</t>
        </is>
      </c>
      <c r="G2327" t="n">
        <v>46233</v>
      </c>
      <c r="H2327" t="n">
        <v>46233</v>
      </c>
      <c r="I2327" t="n">
        <v>86</v>
      </c>
      <c r="J2327" t="inlineStr">
        <is>
          <t>CARTEIRA</t>
        </is>
      </c>
      <c r="K2327" t="inlineStr">
        <is>
          <t>CONTRATO</t>
        </is>
      </c>
      <c r="L2327" t="n">
        <v>2557.95</v>
      </c>
      <c r="M2327" t="inlineStr">
        <is>
          <t>IBIRAPITANGA FASE 3</t>
        </is>
      </c>
      <c r="N2327" s="142">
        <f>DATE(YEAR(G2327),MONTH(G2327),1)</f>
        <v/>
      </c>
      <c r="O2327" s="132">
        <f>IF(G2327&gt;$K$3,"Futuro","Atraso")</f>
        <v/>
      </c>
      <c r="P2327">
        <f>12*(YEAR(G2327)-YEAR($K$3))+(MONTH(G2327)-MONTH($K$3))</f>
        <v/>
      </c>
      <c r="Q2327" s="366">
        <f>IF(M2327="IBIRAPITANGA FASE 3",IF(O2327="Atraso",L2327,L2327/(1+$I$2)^P2327),IF(O2327="Atraso",L2327,L2327/(1+$I$1)^P2327))</f>
        <v/>
      </c>
      <c r="R2327">
        <f>IF(O2327="Atraso",$K$3-G2327,0)</f>
        <v/>
      </c>
      <c r="S2327">
        <f>IF(R2327&lt;=15,"Até 15",IF(R2327&lt;=30,"Entre 15 e 30",IF(R2327&lt;=60,"Entre 30 e 60",IF(R2327&lt;=90,"Entre 60 e 90",IF(R2327&lt;=120,"Entre 90 e 120",IF(R2327&lt;=150,"Entre 120 e 150",IF(R2327&lt;=180,"Entre 150 e 180","Superior a 180")))))))</f>
        <v/>
      </c>
    </row>
    <row r="2328">
      <c r="A2328" t="inlineStr">
        <is>
          <t>Q012L01</t>
        </is>
      </c>
      <c r="B2328" t="inlineStr">
        <is>
          <t>PAULO SERGIO MARSON</t>
        </is>
      </c>
      <c r="C2328" t="n">
        <v>1</v>
      </c>
      <c r="D2328" t="inlineStr">
        <is>
          <t>IPCA</t>
        </is>
      </c>
      <c r="E2328" t="n">
        <v>0.009488792934583046</v>
      </c>
      <c r="F2328" t="inlineStr">
        <is>
          <t>MENSAL</t>
        </is>
      </c>
      <c r="G2328" t="n">
        <v>46264</v>
      </c>
      <c r="H2328" t="n">
        <v>46264</v>
      </c>
      <c r="I2328" t="n">
        <v>87</v>
      </c>
      <c r="J2328" t="inlineStr">
        <is>
          <t>CARTEIRA</t>
        </is>
      </c>
      <c r="K2328" t="inlineStr">
        <is>
          <t>CONTRATO</t>
        </is>
      </c>
      <c r="L2328" t="n">
        <v>2557.95</v>
      </c>
      <c r="M2328" t="inlineStr">
        <is>
          <t>IBIRAPITANGA FASE 3</t>
        </is>
      </c>
      <c r="N2328" s="142">
        <f>DATE(YEAR(G2328),MONTH(G2328),1)</f>
        <v/>
      </c>
      <c r="O2328" s="132">
        <f>IF(G2328&gt;$K$3,"Futuro","Atraso")</f>
        <v/>
      </c>
      <c r="P2328">
        <f>12*(YEAR(G2328)-YEAR($K$3))+(MONTH(G2328)-MONTH($K$3))</f>
        <v/>
      </c>
      <c r="Q2328" s="366">
        <f>IF(M2328="IBIRAPITANGA FASE 3",IF(O2328="Atraso",L2328,L2328/(1+$I$2)^P2328),IF(O2328="Atraso",L2328,L2328/(1+$I$1)^P2328))</f>
        <v/>
      </c>
      <c r="R2328">
        <f>IF(O2328="Atraso",$K$3-G2328,0)</f>
        <v/>
      </c>
      <c r="S2328">
        <f>IF(R2328&lt;=15,"Até 15",IF(R2328&lt;=30,"Entre 15 e 30",IF(R2328&lt;=60,"Entre 30 e 60",IF(R2328&lt;=90,"Entre 60 e 90",IF(R2328&lt;=120,"Entre 90 e 120",IF(R2328&lt;=150,"Entre 120 e 150",IF(R2328&lt;=180,"Entre 150 e 180","Superior a 180")))))))</f>
        <v/>
      </c>
    </row>
    <row r="2329">
      <c r="A2329" t="inlineStr">
        <is>
          <t>Q012L01</t>
        </is>
      </c>
      <c r="B2329" t="inlineStr">
        <is>
          <t>PAULO SERGIO MARSON</t>
        </is>
      </c>
      <c r="C2329" t="n">
        <v>1</v>
      </c>
      <c r="D2329" t="inlineStr">
        <is>
          <t>IPCA</t>
        </is>
      </c>
      <c r="E2329" t="n">
        <v>0.009488792934583046</v>
      </c>
      <c r="F2329" t="inlineStr">
        <is>
          <t>MENSAL</t>
        </is>
      </c>
      <c r="G2329" t="n">
        <v>46295</v>
      </c>
      <c r="H2329" t="n">
        <v>46295</v>
      </c>
      <c r="I2329" t="n">
        <v>88</v>
      </c>
      <c r="J2329" t="inlineStr">
        <is>
          <t>CARTEIRA</t>
        </is>
      </c>
      <c r="K2329" t="inlineStr">
        <is>
          <t>CONTRATO</t>
        </is>
      </c>
      <c r="L2329" t="n">
        <v>2557.95</v>
      </c>
      <c r="M2329" t="inlineStr">
        <is>
          <t>IBIRAPITANGA FASE 3</t>
        </is>
      </c>
      <c r="N2329" s="142">
        <f>DATE(YEAR(G2329),MONTH(G2329),1)</f>
        <v/>
      </c>
      <c r="O2329" s="132">
        <f>IF(G2329&gt;$K$3,"Futuro","Atraso")</f>
        <v/>
      </c>
      <c r="P2329">
        <f>12*(YEAR(G2329)-YEAR($K$3))+(MONTH(G2329)-MONTH($K$3))</f>
        <v/>
      </c>
      <c r="Q2329" s="366">
        <f>IF(M2329="IBIRAPITANGA FASE 3",IF(O2329="Atraso",L2329,L2329/(1+$I$2)^P2329),IF(O2329="Atraso",L2329,L2329/(1+$I$1)^P2329))</f>
        <v/>
      </c>
      <c r="R2329">
        <f>IF(O2329="Atraso",$K$3-G2329,0)</f>
        <v/>
      </c>
      <c r="S2329">
        <f>IF(R2329&lt;=15,"Até 15",IF(R2329&lt;=30,"Entre 15 e 30",IF(R2329&lt;=60,"Entre 30 e 60",IF(R2329&lt;=90,"Entre 60 e 90",IF(R2329&lt;=120,"Entre 90 e 120",IF(R2329&lt;=150,"Entre 120 e 150",IF(R2329&lt;=180,"Entre 150 e 180","Superior a 180")))))))</f>
        <v/>
      </c>
    </row>
    <row r="2330">
      <c r="A2330" t="inlineStr">
        <is>
          <t>Q012L01</t>
        </is>
      </c>
      <c r="B2330" t="inlineStr">
        <is>
          <t>PAULO SERGIO MARSON</t>
        </is>
      </c>
      <c r="C2330" t="n">
        <v>1</v>
      </c>
      <c r="D2330" t="inlineStr">
        <is>
          <t>IPCA</t>
        </is>
      </c>
      <c r="E2330" t="n">
        <v>0.009488792934583046</v>
      </c>
      <c r="F2330" t="inlineStr">
        <is>
          <t>MENSAL</t>
        </is>
      </c>
      <c r="G2330" t="n">
        <v>46325</v>
      </c>
      <c r="H2330" t="n">
        <v>46325</v>
      </c>
      <c r="I2330" t="n">
        <v>89</v>
      </c>
      <c r="J2330" t="inlineStr">
        <is>
          <t>CARTEIRA</t>
        </is>
      </c>
      <c r="K2330" t="inlineStr">
        <is>
          <t>CONTRATO</t>
        </is>
      </c>
      <c r="L2330" t="n">
        <v>2557.95</v>
      </c>
      <c r="M2330" t="inlineStr">
        <is>
          <t>IBIRAPITANGA FASE 3</t>
        </is>
      </c>
      <c r="N2330" s="142">
        <f>DATE(YEAR(G2330),MONTH(G2330),1)</f>
        <v/>
      </c>
      <c r="O2330" s="132">
        <f>IF(G2330&gt;$K$3,"Futuro","Atraso")</f>
        <v/>
      </c>
      <c r="P2330">
        <f>12*(YEAR(G2330)-YEAR($K$3))+(MONTH(G2330)-MONTH($K$3))</f>
        <v/>
      </c>
      <c r="Q2330" s="366">
        <f>IF(M2330="IBIRAPITANGA FASE 3",IF(O2330="Atraso",L2330,L2330/(1+$I$2)^P2330),IF(O2330="Atraso",L2330,L2330/(1+$I$1)^P2330))</f>
        <v/>
      </c>
      <c r="R2330">
        <f>IF(O2330="Atraso",$K$3-G2330,0)</f>
        <v/>
      </c>
      <c r="S2330">
        <f>IF(R2330&lt;=15,"Até 15",IF(R2330&lt;=30,"Entre 15 e 30",IF(R2330&lt;=60,"Entre 30 e 60",IF(R2330&lt;=90,"Entre 60 e 90",IF(R2330&lt;=120,"Entre 90 e 120",IF(R2330&lt;=150,"Entre 120 e 150",IF(R2330&lt;=180,"Entre 150 e 180","Superior a 180")))))))</f>
        <v/>
      </c>
    </row>
    <row r="2331">
      <c r="A2331" t="inlineStr">
        <is>
          <t>Q012L01</t>
        </is>
      </c>
      <c r="B2331" t="inlineStr">
        <is>
          <t>PAULO SERGIO MARSON</t>
        </is>
      </c>
      <c r="C2331" t="n">
        <v>1</v>
      </c>
      <c r="D2331" t="inlineStr">
        <is>
          <t>IPCA</t>
        </is>
      </c>
      <c r="E2331" t="n">
        <v>0.009488792934583046</v>
      </c>
      <c r="F2331" t="inlineStr">
        <is>
          <t>MENSAL</t>
        </is>
      </c>
      <c r="G2331" t="n">
        <v>46356</v>
      </c>
      <c r="H2331" t="n">
        <v>46356</v>
      </c>
      <c r="I2331" t="n">
        <v>90</v>
      </c>
      <c r="J2331" t="inlineStr">
        <is>
          <t>CARTEIRA</t>
        </is>
      </c>
      <c r="K2331" t="inlineStr">
        <is>
          <t>CONTRATO</t>
        </is>
      </c>
      <c r="L2331" t="n">
        <v>2557.95</v>
      </c>
      <c r="M2331" t="inlineStr">
        <is>
          <t>IBIRAPITANGA FASE 3</t>
        </is>
      </c>
      <c r="N2331" s="142">
        <f>DATE(YEAR(G2331),MONTH(G2331),1)</f>
        <v/>
      </c>
      <c r="O2331" s="132">
        <f>IF(G2331&gt;$K$3,"Futuro","Atraso")</f>
        <v/>
      </c>
      <c r="P2331">
        <f>12*(YEAR(G2331)-YEAR($K$3))+(MONTH(G2331)-MONTH($K$3))</f>
        <v/>
      </c>
      <c r="Q2331" s="366">
        <f>IF(M2331="IBIRAPITANGA FASE 3",IF(O2331="Atraso",L2331,L2331/(1+$I$2)^P2331),IF(O2331="Atraso",L2331,L2331/(1+$I$1)^P2331))</f>
        <v/>
      </c>
      <c r="R2331">
        <f>IF(O2331="Atraso",$K$3-G2331,0)</f>
        <v/>
      </c>
      <c r="S2331">
        <f>IF(R2331&lt;=15,"Até 15",IF(R2331&lt;=30,"Entre 15 e 30",IF(R2331&lt;=60,"Entre 30 e 60",IF(R2331&lt;=90,"Entre 60 e 90",IF(R2331&lt;=120,"Entre 90 e 120",IF(R2331&lt;=150,"Entre 120 e 150",IF(R2331&lt;=180,"Entre 150 e 180","Superior a 180")))))))</f>
        <v/>
      </c>
    </row>
    <row r="2332">
      <c r="A2332" t="inlineStr">
        <is>
          <t>Q012L01</t>
        </is>
      </c>
      <c r="B2332" t="inlineStr">
        <is>
          <t>PAULO SERGIO MARSON</t>
        </is>
      </c>
      <c r="C2332" t="n">
        <v>1</v>
      </c>
      <c r="D2332" t="inlineStr">
        <is>
          <t>IPCA</t>
        </is>
      </c>
      <c r="E2332" t="n">
        <v>0.009488792934583046</v>
      </c>
      <c r="F2332" t="inlineStr">
        <is>
          <t>MENSAL</t>
        </is>
      </c>
      <c r="G2332" t="n">
        <v>46386</v>
      </c>
      <c r="H2332" t="n">
        <v>46386</v>
      </c>
      <c r="I2332" t="n">
        <v>91</v>
      </c>
      <c r="J2332" t="inlineStr">
        <is>
          <t>CARTEIRA</t>
        </is>
      </c>
      <c r="K2332" t="inlineStr">
        <is>
          <t>CONTRATO</t>
        </is>
      </c>
      <c r="L2332" t="n">
        <v>2557.95</v>
      </c>
      <c r="M2332" t="inlineStr">
        <is>
          <t>IBIRAPITANGA FASE 3</t>
        </is>
      </c>
      <c r="N2332" s="142">
        <f>DATE(YEAR(G2332),MONTH(G2332),1)</f>
        <v/>
      </c>
      <c r="O2332" s="132">
        <f>IF(G2332&gt;$K$3,"Futuro","Atraso")</f>
        <v/>
      </c>
      <c r="P2332">
        <f>12*(YEAR(G2332)-YEAR($K$3))+(MONTH(G2332)-MONTH($K$3))</f>
        <v/>
      </c>
      <c r="Q2332" s="366">
        <f>IF(M2332="IBIRAPITANGA FASE 3",IF(O2332="Atraso",L2332,L2332/(1+$I$2)^P2332),IF(O2332="Atraso",L2332,L2332/(1+$I$1)^P2332))</f>
        <v/>
      </c>
      <c r="R2332">
        <f>IF(O2332="Atraso",$K$3-G2332,0)</f>
        <v/>
      </c>
      <c r="S2332">
        <f>IF(R2332&lt;=15,"Até 15",IF(R2332&lt;=30,"Entre 15 e 30",IF(R2332&lt;=60,"Entre 30 e 60",IF(R2332&lt;=90,"Entre 60 e 90",IF(R2332&lt;=120,"Entre 90 e 120",IF(R2332&lt;=150,"Entre 120 e 150",IF(R2332&lt;=180,"Entre 150 e 180","Superior a 180")))))))</f>
        <v/>
      </c>
    </row>
    <row r="2333">
      <c r="A2333" t="inlineStr">
        <is>
          <t>Q012L01</t>
        </is>
      </c>
      <c r="B2333" t="inlineStr">
        <is>
          <t>PAULO SERGIO MARSON</t>
        </is>
      </c>
      <c r="C2333" t="n">
        <v>1</v>
      </c>
      <c r="D2333" t="inlineStr">
        <is>
          <t>IPCA</t>
        </is>
      </c>
      <c r="E2333" t="n">
        <v>0.009488792934583046</v>
      </c>
      <c r="F2333" t="inlineStr">
        <is>
          <t>MENSAL</t>
        </is>
      </c>
      <c r="G2333" t="n">
        <v>46417</v>
      </c>
      <c r="H2333" t="n">
        <v>46417</v>
      </c>
      <c r="I2333" t="n">
        <v>92</v>
      </c>
      <c r="J2333" t="inlineStr">
        <is>
          <t>CARTEIRA</t>
        </is>
      </c>
      <c r="K2333" t="inlineStr">
        <is>
          <t>CONTRATO</t>
        </is>
      </c>
      <c r="L2333" t="n">
        <v>2557.95</v>
      </c>
      <c r="M2333" t="inlineStr">
        <is>
          <t>IBIRAPITANGA FASE 3</t>
        </is>
      </c>
      <c r="N2333" s="142">
        <f>DATE(YEAR(G2333),MONTH(G2333),1)</f>
        <v/>
      </c>
      <c r="O2333" s="132">
        <f>IF(G2333&gt;$K$3,"Futuro","Atraso")</f>
        <v/>
      </c>
      <c r="P2333">
        <f>12*(YEAR(G2333)-YEAR($K$3))+(MONTH(G2333)-MONTH($K$3))</f>
        <v/>
      </c>
      <c r="Q2333" s="366">
        <f>IF(M2333="IBIRAPITANGA FASE 3",IF(O2333="Atraso",L2333,L2333/(1+$I$2)^P2333),IF(O2333="Atraso",L2333,L2333/(1+$I$1)^P2333))</f>
        <v/>
      </c>
      <c r="R2333">
        <f>IF(O2333="Atraso",$K$3-G2333,0)</f>
        <v/>
      </c>
      <c r="S2333">
        <f>IF(R2333&lt;=15,"Até 15",IF(R2333&lt;=30,"Entre 15 e 30",IF(R2333&lt;=60,"Entre 30 e 60",IF(R2333&lt;=90,"Entre 60 e 90",IF(R2333&lt;=120,"Entre 90 e 120",IF(R2333&lt;=150,"Entre 120 e 150",IF(R2333&lt;=180,"Entre 150 e 180","Superior a 180")))))))</f>
        <v/>
      </c>
    </row>
    <row r="2334">
      <c r="A2334" t="inlineStr">
        <is>
          <t>Q012L01</t>
        </is>
      </c>
      <c r="B2334" t="inlineStr">
        <is>
          <t>PAULO SERGIO MARSON</t>
        </is>
      </c>
      <c r="C2334" t="n">
        <v>1</v>
      </c>
      <c r="D2334" t="inlineStr">
        <is>
          <t>IPCA</t>
        </is>
      </c>
      <c r="E2334" t="n">
        <v>0.009488792934583046</v>
      </c>
      <c r="F2334" t="inlineStr">
        <is>
          <t>MENSAL</t>
        </is>
      </c>
      <c r="G2334" t="n">
        <v>46446</v>
      </c>
      <c r="H2334" t="n">
        <v>46446</v>
      </c>
      <c r="I2334" t="n">
        <v>93</v>
      </c>
      <c r="J2334" t="inlineStr">
        <is>
          <t>CARTEIRA</t>
        </is>
      </c>
      <c r="K2334" t="inlineStr">
        <is>
          <t>CONTRATO</t>
        </is>
      </c>
      <c r="L2334" t="n">
        <v>2557.95</v>
      </c>
      <c r="M2334" t="inlineStr">
        <is>
          <t>IBIRAPITANGA FASE 3</t>
        </is>
      </c>
      <c r="N2334" s="142">
        <f>DATE(YEAR(G2334),MONTH(G2334),1)</f>
        <v/>
      </c>
      <c r="O2334" s="132">
        <f>IF(G2334&gt;$K$3,"Futuro","Atraso")</f>
        <v/>
      </c>
      <c r="P2334">
        <f>12*(YEAR(G2334)-YEAR($K$3))+(MONTH(G2334)-MONTH($K$3))</f>
        <v/>
      </c>
      <c r="Q2334" s="366">
        <f>IF(M2334="IBIRAPITANGA FASE 3",IF(O2334="Atraso",L2334,L2334/(1+$I$2)^P2334),IF(O2334="Atraso",L2334,L2334/(1+$I$1)^P2334))</f>
        <v/>
      </c>
      <c r="R2334">
        <f>IF(O2334="Atraso",$K$3-G2334,0)</f>
        <v/>
      </c>
      <c r="S2334">
        <f>IF(R2334&lt;=15,"Até 15",IF(R2334&lt;=30,"Entre 15 e 30",IF(R2334&lt;=60,"Entre 30 e 60",IF(R2334&lt;=90,"Entre 60 e 90",IF(R2334&lt;=120,"Entre 90 e 120",IF(R2334&lt;=150,"Entre 120 e 150",IF(R2334&lt;=180,"Entre 150 e 180","Superior a 180")))))))</f>
        <v/>
      </c>
    </row>
    <row r="2335">
      <c r="A2335" t="inlineStr">
        <is>
          <t>Q012L01</t>
        </is>
      </c>
      <c r="B2335" t="inlineStr">
        <is>
          <t>PAULO SERGIO MARSON</t>
        </is>
      </c>
      <c r="C2335" t="n">
        <v>1</v>
      </c>
      <c r="D2335" t="inlineStr">
        <is>
          <t>IPCA</t>
        </is>
      </c>
      <c r="E2335" t="n">
        <v>0.009488792934583046</v>
      </c>
      <c r="F2335" t="inlineStr">
        <is>
          <t>MENSAL</t>
        </is>
      </c>
      <c r="G2335" t="n">
        <v>46476</v>
      </c>
      <c r="H2335" t="n">
        <v>46476</v>
      </c>
      <c r="I2335" t="n">
        <v>94</v>
      </c>
      <c r="J2335" t="inlineStr">
        <is>
          <t>CARTEIRA</t>
        </is>
      </c>
      <c r="K2335" t="inlineStr">
        <is>
          <t>CONTRATO</t>
        </is>
      </c>
      <c r="L2335" t="n">
        <v>2557.95</v>
      </c>
      <c r="M2335" t="inlineStr">
        <is>
          <t>IBIRAPITANGA FASE 3</t>
        </is>
      </c>
      <c r="N2335" s="142">
        <f>DATE(YEAR(G2335),MONTH(G2335),1)</f>
        <v/>
      </c>
      <c r="O2335" s="132">
        <f>IF(G2335&gt;$K$3,"Futuro","Atraso")</f>
        <v/>
      </c>
      <c r="P2335">
        <f>12*(YEAR(G2335)-YEAR($K$3))+(MONTH(G2335)-MONTH($K$3))</f>
        <v/>
      </c>
      <c r="Q2335" s="366">
        <f>IF(M2335="IBIRAPITANGA FASE 3",IF(O2335="Atraso",L2335,L2335/(1+$I$2)^P2335),IF(O2335="Atraso",L2335,L2335/(1+$I$1)^P2335))</f>
        <v/>
      </c>
      <c r="R2335">
        <f>IF(O2335="Atraso",$K$3-G2335,0)</f>
        <v/>
      </c>
      <c r="S2335">
        <f>IF(R2335&lt;=15,"Até 15",IF(R2335&lt;=30,"Entre 15 e 30",IF(R2335&lt;=60,"Entre 30 e 60",IF(R2335&lt;=90,"Entre 60 e 90",IF(R2335&lt;=120,"Entre 90 e 120",IF(R2335&lt;=150,"Entre 120 e 150",IF(R2335&lt;=180,"Entre 150 e 180","Superior a 180")))))))</f>
        <v/>
      </c>
    </row>
    <row r="2336">
      <c r="A2336" t="inlineStr">
        <is>
          <t>Q012L01</t>
        </is>
      </c>
      <c r="B2336" t="inlineStr">
        <is>
          <t>PAULO SERGIO MARSON</t>
        </is>
      </c>
      <c r="C2336" t="n">
        <v>1</v>
      </c>
      <c r="D2336" t="inlineStr">
        <is>
          <t>IPCA</t>
        </is>
      </c>
      <c r="E2336" t="n">
        <v>0.009488792934583046</v>
      </c>
      <c r="F2336" t="inlineStr">
        <is>
          <t>MENSAL</t>
        </is>
      </c>
      <c r="G2336" t="n">
        <v>46507</v>
      </c>
      <c r="H2336" t="n">
        <v>46507</v>
      </c>
      <c r="I2336" t="n">
        <v>95</v>
      </c>
      <c r="J2336" t="inlineStr">
        <is>
          <t>CARTEIRA</t>
        </is>
      </c>
      <c r="K2336" t="inlineStr">
        <is>
          <t>CONTRATO</t>
        </is>
      </c>
      <c r="L2336" t="n">
        <v>2557.95</v>
      </c>
      <c r="M2336" t="inlineStr">
        <is>
          <t>IBIRAPITANGA FASE 3</t>
        </is>
      </c>
      <c r="N2336" s="142">
        <f>DATE(YEAR(G2336),MONTH(G2336),1)</f>
        <v/>
      </c>
      <c r="O2336" s="132">
        <f>IF(G2336&gt;$K$3,"Futuro","Atraso")</f>
        <v/>
      </c>
      <c r="P2336">
        <f>12*(YEAR(G2336)-YEAR($K$3))+(MONTH(G2336)-MONTH($K$3))</f>
        <v/>
      </c>
      <c r="Q2336" s="366">
        <f>IF(M2336="IBIRAPITANGA FASE 3",IF(O2336="Atraso",L2336,L2336/(1+$I$2)^P2336),IF(O2336="Atraso",L2336,L2336/(1+$I$1)^P2336))</f>
        <v/>
      </c>
      <c r="R2336">
        <f>IF(O2336="Atraso",$K$3-G2336,0)</f>
        <v/>
      </c>
      <c r="S2336">
        <f>IF(R2336&lt;=15,"Até 15",IF(R2336&lt;=30,"Entre 15 e 30",IF(R2336&lt;=60,"Entre 30 e 60",IF(R2336&lt;=90,"Entre 60 e 90",IF(R2336&lt;=120,"Entre 90 e 120",IF(R2336&lt;=150,"Entre 120 e 150",IF(R2336&lt;=180,"Entre 150 e 180","Superior a 180")))))))</f>
        <v/>
      </c>
    </row>
    <row r="2337">
      <c r="A2337" t="inlineStr">
        <is>
          <t>Q012L01</t>
        </is>
      </c>
      <c r="B2337" t="inlineStr">
        <is>
          <t>PAULO SERGIO MARSON</t>
        </is>
      </c>
      <c r="C2337" t="n">
        <v>1</v>
      </c>
      <c r="D2337" t="inlineStr">
        <is>
          <t>IPCA</t>
        </is>
      </c>
      <c r="E2337" t="n">
        <v>0.009488792934583046</v>
      </c>
      <c r="F2337" t="inlineStr">
        <is>
          <t>MENSAL</t>
        </is>
      </c>
      <c r="G2337" t="n">
        <v>46537</v>
      </c>
      <c r="H2337" t="n">
        <v>46537</v>
      </c>
      <c r="I2337" t="n">
        <v>96</v>
      </c>
      <c r="J2337" t="inlineStr">
        <is>
          <t>CARTEIRA</t>
        </is>
      </c>
      <c r="K2337" t="inlineStr">
        <is>
          <t>CONTRATO</t>
        </is>
      </c>
      <c r="L2337" t="n">
        <v>2557.95</v>
      </c>
      <c r="M2337" t="inlineStr">
        <is>
          <t>IBIRAPITANGA FASE 3</t>
        </is>
      </c>
      <c r="N2337" s="142">
        <f>DATE(YEAR(G2337),MONTH(G2337),1)</f>
        <v/>
      </c>
      <c r="O2337" s="132">
        <f>IF(G2337&gt;$K$3,"Futuro","Atraso")</f>
        <v/>
      </c>
      <c r="P2337">
        <f>12*(YEAR(G2337)-YEAR($K$3))+(MONTH(G2337)-MONTH($K$3))</f>
        <v/>
      </c>
      <c r="Q2337" s="366">
        <f>IF(M2337="IBIRAPITANGA FASE 3",IF(O2337="Atraso",L2337,L2337/(1+$I$2)^P2337),IF(O2337="Atraso",L2337,L2337/(1+$I$1)^P2337))</f>
        <v/>
      </c>
      <c r="R2337">
        <f>IF(O2337="Atraso",$K$3-G2337,0)</f>
        <v/>
      </c>
      <c r="S2337">
        <f>IF(R2337&lt;=15,"Até 15",IF(R2337&lt;=30,"Entre 15 e 30",IF(R2337&lt;=60,"Entre 30 e 60",IF(R2337&lt;=90,"Entre 60 e 90",IF(R2337&lt;=120,"Entre 90 e 120",IF(R2337&lt;=150,"Entre 120 e 150",IF(R2337&lt;=180,"Entre 150 e 180","Superior a 180")))))))</f>
        <v/>
      </c>
    </row>
    <row r="2338">
      <c r="A2338" t="inlineStr">
        <is>
          <t>Q012L05</t>
        </is>
      </c>
      <c r="B2338" t="inlineStr">
        <is>
          <t>FABIO HENRIQUE BERNARDES</t>
        </is>
      </c>
      <c r="C2338" t="n">
        <v>1</v>
      </c>
      <c r="D2338" t="inlineStr">
        <is>
          <t>IPCA</t>
        </is>
      </c>
      <c r="E2338" t="n">
        <v>0.009488792934583046</v>
      </c>
      <c r="F2338" t="inlineStr">
        <is>
          <t>MENSAL</t>
        </is>
      </c>
      <c r="G2338" t="n">
        <v>45240</v>
      </c>
      <c r="H2338" t="n">
        <v>45240</v>
      </c>
      <c r="I2338" t="n">
        <v>50</v>
      </c>
      <c r="J2338" t="inlineStr">
        <is>
          <t>CARTEIRA</t>
        </is>
      </c>
      <c r="K2338" t="inlineStr">
        <is>
          <t>CONTRATO</t>
        </is>
      </c>
      <c r="L2338" t="n">
        <v>2017.39</v>
      </c>
      <c r="M2338" t="inlineStr">
        <is>
          <t>IBIRAPITANGA FASE 3</t>
        </is>
      </c>
      <c r="N2338" s="142">
        <f>DATE(YEAR(G2338),MONTH(G2338),1)</f>
        <v/>
      </c>
      <c r="O2338" s="132">
        <f>IF(G2338&gt;$K$3,"Futuro","Atraso")</f>
        <v/>
      </c>
      <c r="P2338">
        <f>12*(YEAR(G2338)-YEAR($K$3))+(MONTH(G2338)-MONTH($K$3))</f>
        <v/>
      </c>
      <c r="Q2338" s="366">
        <f>IF(M2338="IBIRAPITANGA FASE 3",IF(O2338="Atraso",L2338,L2338/(1+$I$2)^P2338),IF(O2338="Atraso",L2338,L2338/(1+$I$1)^P2338))</f>
        <v/>
      </c>
      <c r="R2338">
        <f>IF(O2338="Atraso",$K$3-G2338,0)</f>
        <v/>
      </c>
      <c r="S2338">
        <f>IF(R2338&lt;=15,"Até 15",IF(R2338&lt;=30,"Entre 15 e 30",IF(R2338&lt;=60,"Entre 30 e 60",IF(R2338&lt;=90,"Entre 60 e 90",IF(R2338&lt;=120,"Entre 90 e 120",IF(R2338&lt;=150,"Entre 120 e 150",IF(R2338&lt;=180,"Entre 150 e 180","Superior a 180")))))))</f>
        <v/>
      </c>
    </row>
    <row r="2339">
      <c r="A2339" t="inlineStr">
        <is>
          <t>Q012L05</t>
        </is>
      </c>
      <c r="B2339" t="inlineStr">
        <is>
          <t>FABIO HENRIQUE BERNARDES</t>
        </is>
      </c>
      <c r="C2339" t="n">
        <v>1</v>
      </c>
      <c r="D2339" t="inlineStr">
        <is>
          <t>IPCA</t>
        </is>
      </c>
      <c r="E2339" t="n">
        <v>0.009488792934583046</v>
      </c>
      <c r="F2339" t="inlineStr">
        <is>
          <t>MENSAL</t>
        </is>
      </c>
      <c r="G2339" t="n">
        <v>45270</v>
      </c>
      <c r="H2339" t="n">
        <v>45270</v>
      </c>
      <c r="I2339" t="n">
        <v>51</v>
      </c>
      <c r="J2339" t="inlineStr">
        <is>
          <t>CARTEIRA</t>
        </is>
      </c>
      <c r="K2339" t="inlineStr">
        <is>
          <t>CONTRATO</t>
        </is>
      </c>
      <c r="L2339" t="n">
        <v>2017.39</v>
      </c>
      <c r="M2339" t="inlineStr">
        <is>
          <t>IBIRAPITANGA FASE 3</t>
        </is>
      </c>
      <c r="N2339" s="142">
        <f>DATE(YEAR(G2339),MONTH(G2339),1)</f>
        <v/>
      </c>
      <c r="O2339" s="132">
        <f>IF(G2339&gt;$K$3,"Futuro","Atraso")</f>
        <v/>
      </c>
      <c r="P2339">
        <f>12*(YEAR(G2339)-YEAR($K$3))+(MONTH(G2339)-MONTH($K$3))</f>
        <v/>
      </c>
      <c r="Q2339" s="366">
        <f>IF(M2339="IBIRAPITANGA FASE 3",IF(O2339="Atraso",L2339,L2339/(1+$I$2)^P2339),IF(O2339="Atraso",L2339,L2339/(1+$I$1)^P2339))</f>
        <v/>
      </c>
      <c r="R2339">
        <f>IF(O2339="Atraso",$K$3-G2339,0)</f>
        <v/>
      </c>
      <c r="S2339">
        <f>IF(R2339&lt;=15,"Até 15",IF(R2339&lt;=30,"Entre 15 e 30",IF(R2339&lt;=60,"Entre 30 e 60",IF(R2339&lt;=90,"Entre 60 e 90",IF(R2339&lt;=120,"Entre 90 e 120",IF(R2339&lt;=150,"Entre 120 e 150",IF(R2339&lt;=180,"Entre 150 e 180","Superior a 180")))))))</f>
        <v/>
      </c>
    </row>
    <row r="2340">
      <c r="A2340" t="inlineStr">
        <is>
          <t>Q012L05</t>
        </is>
      </c>
      <c r="B2340" t="inlineStr">
        <is>
          <t>FABIO HENRIQUE BERNARDES</t>
        </is>
      </c>
      <c r="C2340" t="n">
        <v>1</v>
      </c>
      <c r="D2340" t="inlineStr">
        <is>
          <t>IPCA</t>
        </is>
      </c>
      <c r="E2340" t="n">
        <v>0.009488792934583046</v>
      </c>
      <c r="F2340" t="inlineStr">
        <is>
          <t>MENSAL</t>
        </is>
      </c>
      <c r="G2340" t="n">
        <v>45301</v>
      </c>
      <c r="H2340" t="n">
        <v>45301</v>
      </c>
      <c r="I2340" t="n">
        <v>52</v>
      </c>
      <c r="J2340" t="inlineStr">
        <is>
          <t>CARTEIRA</t>
        </is>
      </c>
      <c r="K2340" t="inlineStr">
        <is>
          <t>CONTRATO</t>
        </is>
      </c>
      <c r="L2340" t="n">
        <v>2017.39</v>
      </c>
      <c r="M2340" t="inlineStr">
        <is>
          <t>IBIRAPITANGA FASE 3</t>
        </is>
      </c>
      <c r="N2340" s="142">
        <f>DATE(YEAR(G2340),MONTH(G2340),1)</f>
        <v/>
      </c>
      <c r="O2340" s="132">
        <f>IF(G2340&gt;$K$3,"Futuro","Atraso")</f>
        <v/>
      </c>
      <c r="P2340">
        <f>12*(YEAR(G2340)-YEAR($K$3))+(MONTH(G2340)-MONTH($K$3))</f>
        <v/>
      </c>
      <c r="Q2340" s="366">
        <f>IF(M2340="IBIRAPITANGA FASE 3",IF(O2340="Atraso",L2340,L2340/(1+$I$2)^P2340),IF(O2340="Atraso",L2340,L2340/(1+$I$1)^P2340))</f>
        <v/>
      </c>
      <c r="R2340">
        <f>IF(O2340="Atraso",$K$3-G2340,0)</f>
        <v/>
      </c>
      <c r="S2340">
        <f>IF(R2340&lt;=15,"Até 15",IF(R2340&lt;=30,"Entre 15 e 30",IF(R2340&lt;=60,"Entre 30 e 60",IF(R2340&lt;=90,"Entre 60 e 90",IF(R2340&lt;=120,"Entre 90 e 120",IF(R2340&lt;=150,"Entre 120 e 150",IF(R2340&lt;=180,"Entre 150 e 180","Superior a 180")))))))</f>
        <v/>
      </c>
    </row>
    <row r="2341">
      <c r="A2341" t="inlineStr">
        <is>
          <t>Q012L05</t>
        </is>
      </c>
      <c r="B2341" t="inlineStr">
        <is>
          <t>FABIO HENRIQUE BERNARDES</t>
        </is>
      </c>
      <c r="C2341" t="n">
        <v>1</v>
      </c>
      <c r="D2341" t="inlineStr">
        <is>
          <t>IPCA</t>
        </is>
      </c>
      <c r="E2341" t="n">
        <v>0.009488792934583046</v>
      </c>
      <c r="F2341" t="inlineStr">
        <is>
          <t>MENSAL</t>
        </is>
      </c>
      <c r="G2341" t="n">
        <v>45332</v>
      </c>
      <c r="H2341" t="n">
        <v>45332</v>
      </c>
      <c r="I2341" t="n">
        <v>53</v>
      </c>
      <c r="J2341" t="inlineStr">
        <is>
          <t>CARTEIRA</t>
        </is>
      </c>
      <c r="K2341" t="inlineStr">
        <is>
          <t>CONTRATO</t>
        </is>
      </c>
      <c r="L2341" t="n">
        <v>2017.39</v>
      </c>
      <c r="M2341" t="inlineStr">
        <is>
          <t>IBIRAPITANGA FASE 3</t>
        </is>
      </c>
      <c r="N2341" s="142">
        <f>DATE(YEAR(G2341),MONTH(G2341),1)</f>
        <v/>
      </c>
      <c r="O2341" s="132">
        <f>IF(G2341&gt;$K$3,"Futuro","Atraso")</f>
        <v/>
      </c>
      <c r="P2341">
        <f>12*(YEAR(G2341)-YEAR($K$3))+(MONTH(G2341)-MONTH($K$3))</f>
        <v/>
      </c>
      <c r="Q2341" s="366">
        <f>IF(M2341="IBIRAPITANGA FASE 3",IF(O2341="Atraso",L2341,L2341/(1+$I$2)^P2341),IF(O2341="Atraso",L2341,L2341/(1+$I$1)^P2341))</f>
        <v/>
      </c>
      <c r="R2341">
        <f>IF(O2341="Atraso",$K$3-G2341,0)</f>
        <v/>
      </c>
      <c r="S2341">
        <f>IF(R2341&lt;=15,"Até 15",IF(R2341&lt;=30,"Entre 15 e 30",IF(R2341&lt;=60,"Entre 30 e 60",IF(R2341&lt;=90,"Entre 60 e 90",IF(R2341&lt;=120,"Entre 90 e 120",IF(R2341&lt;=150,"Entre 120 e 150",IF(R2341&lt;=180,"Entre 150 e 180","Superior a 180")))))))</f>
        <v/>
      </c>
    </row>
    <row r="2342">
      <c r="A2342" t="inlineStr">
        <is>
          <t>Q012L05</t>
        </is>
      </c>
      <c r="B2342" t="inlineStr">
        <is>
          <t>FABIO HENRIQUE BERNARDES</t>
        </is>
      </c>
      <c r="C2342" t="n">
        <v>1</v>
      </c>
      <c r="D2342" t="inlineStr">
        <is>
          <t>IPCA</t>
        </is>
      </c>
      <c r="E2342" t="n">
        <v>0.009488792934583046</v>
      </c>
      <c r="F2342" t="inlineStr">
        <is>
          <t>MENSAL</t>
        </is>
      </c>
      <c r="G2342" t="n">
        <v>45361</v>
      </c>
      <c r="H2342" t="n">
        <v>45361</v>
      </c>
      <c r="I2342" t="n">
        <v>54</v>
      </c>
      <c r="J2342" t="inlineStr">
        <is>
          <t>CARTEIRA</t>
        </is>
      </c>
      <c r="K2342" t="inlineStr">
        <is>
          <t>CONTRATO</t>
        </is>
      </c>
      <c r="L2342" t="n">
        <v>2017.39</v>
      </c>
      <c r="M2342" t="inlineStr">
        <is>
          <t>IBIRAPITANGA FASE 3</t>
        </is>
      </c>
      <c r="N2342" s="142">
        <f>DATE(YEAR(G2342),MONTH(G2342),1)</f>
        <v/>
      </c>
      <c r="O2342" s="132">
        <f>IF(G2342&gt;$K$3,"Futuro","Atraso")</f>
        <v/>
      </c>
      <c r="P2342">
        <f>12*(YEAR(G2342)-YEAR($K$3))+(MONTH(G2342)-MONTH($K$3))</f>
        <v/>
      </c>
      <c r="Q2342" s="366">
        <f>IF(M2342="IBIRAPITANGA FASE 3",IF(O2342="Atraso",L2342,L2342/(1+$I$2)^P2342),IF(O2342="Atraso",L2342,L2342/(1+$I$1)^P2342))</f>
        <v/>
      </c>
      <c r="R2342">
        <f>IF(O2342="Atraso",$K$3-G2342,0)</f>
        <v/>
      </c>
      <c r="S2342">
        <f>IF(R2342&lt;=15,"Até 15",IF(R2342&lt;=30,"Entre 15 e 30",IF(R2342&lt;=60,"Entre 30 e 60",IF(R2342&lt;=90,"Entre 60 e 90",IF(R2342&lt;=120,"Entre 90 e 120",IF(R2342&lt;=150,"Entre 120 e 150",IF(R2342&lt;=180,"Entre 150 e 180","Superior a 180")))))))</f>
        <v/>
      </c>
    </row>
    <row r="2343">
      <c r="A2343" t="inlineStr">
        <is>
          <t>Q012L05</t>
        </is>
      </c>
      <c r="B2343" t="inlineStr">
        <is>
          <t>FABIO HENRIQUE BERNARDES</t>
        </is>
      </c>
      <c r="C2343" t="n">
        <v>1</v>
      </c>
      <c r="D2343" t="inlineStr">
        <is>
          <t>IPCA</t>
        </is>
      </c>
      <c r="E2343" t="n">
        <v>0.009488792934583046</v>
      </c>
      <c r="F2343" t="inlineStr">
        <is>
          <t>MENSAL</t>
        </is>
      </c>
      <c r="G2343" t="n">
        <v>45392</v>
      </c>
      <c r="H2343" t="n">
        <v>45392</v>
      </c>
      <c r="I2343" t="n">
        <v>55</v>
      </c>
      <c r="J2343" t="inlineStr">
        <is>
          <t>CARTEIRA</t>
        </is>
      </c>
      <c r="K2343" t="inlineStr">
        <is>
          <t>CONTRATO</t>
        </is>
      </c>
      <c r="L2343" t="n">
        <v>2017.39</v>
      </c>
      <c r="M2343" t="inlineStr">
        <is>
          <t>IBIRAPITANGA FASE 3</t>
        </is>
      </c>
      <c r="N2343" s="142">
        <f>DATE(YEAR(G2343),MONTH(G2343),1)</f>
        <v/>
      </c>
      <c r="O2343" s="132">
        <f>IF(G2343&gt;$K$3,"Futuro","Atraso")</f>
        <v/>
      </c>
      <c r="P2343">
        <f>12*(YEAR(G2343)-YEAR($K$3))+(MONTH(G2343)-MONTH($K$3))</f>
        <v/>
      </c>
      <c r="Q2343" s="366">
        <f>IF(M2343="IBIRAPITANGA FASE 3",IF(O2343="Atraso",L2343,L2343/(1+$I$2)^P2343),IF(O2343="Atraso",L2343,L2343/(1+$I$1)^P2343))</f>
        <v/>
      </c>
      <c r="R2343">
        <f>IF(O2343="Atraso",$K$3-G2343,0)</f>
        <v/>
      </c>
      <c r="S2343">
        <f>IF(R2343&lt;=15,"Até 15",IF(R2343&lt;=30,"Entre 15 e 30",IF(R2343&lt;=60,"Entre 30 e 60",IF(R2343&lt;=90,"Entre 60 e 90",IF(R2343&lt;=120,"Entre 90 e 120",IF(R2343&lt;=150,"Entre 120 e 150",IF(R2343&lt;=180,"Entre 150 e 180","Superior a 180")))))))</f>
        <v/>
      </c>
    </row>
    <row r="2344">
      <c r="A2344" t="inlineStr">
        <is>
          <t>Q012L05</t>
        </is>
      </c>
      <c r="B2344" t="inlineStr">
        <is>
          <t>FABIO HENRIQUE BERNARDES</t>
        </is>
      </c>
      <c r="C2344" t="n">
        <v>1</v>
      </c>
      <c r="D2344" t="inlineStr">
        <is>
          <t>IPCA</t>
        </is>
      </c>
      <c r="E2344" t="n">
        <v>0.009488792934583046</v>
      </c>
      <c r="F2344" t="inlineStr">
        <is>
          <t>MENSAL</t>
        </is>
      </c>
      <c r="G2344" t="n">
        <v>45422</v>
      </c>
      <c r="H2344" t="n">
        <v>45422</v>
      </c>
      <c r="I2344" t="n">
        <v>56</v>
      </c>
      <c r="J2344" t="inlineStr">
        <is>
          <t>CARTEIRA</t>
        </is>
      </c>
      <c r="K2344" t="inlineStr">
        <is>
          <t>CONTRATO</t>
        </is>
      </c>
      <c r="L2344" t="n">
        <v>2017.39</v>
      </c>
      <c r="M2344" t="inlineStr">
        <is>
          <t>IBIRAPITANGA FASE 3</t>
        </is>
      </c>
      <c r="N2344" s="142">
        <f>DATE(YEAR(G2344),MONTH(G2344),1)</f>
        <v/>
      </c>
      <c r="O2344" s="132">
        <f>IF(G2344&gt;$K$3,"Futuro","Atraso")</f>
        <v/>
      </c>
      <c r="P2344">
        <f>12*(YEAR(G2344)-YEAR($K$3))+(MONTH(G2344)-MONTH($K$3))</f>
        <v/>
      </c>
      <c r="Q2344" s="366">
        <f>IF(M2344="IBIRAPITANGA FASE 3",IF(O2344="Atraso",L2344,L2344/(1+$I$2)^P2344),IF(O2344="Atraso",L2344,L2344/(1+$I$1)^P2344))</f>
        <v/>
      </c>
      <c r="R2344">
        <f>IF(O2344="Atraso",$K$3-G2344,0)</f>
        <v/>
      </c>
      <c r="S2344">
        <f>IF(R2344&lt;=15,"Até 15",IF(R2344&lt;=30,"Entre 15 e 30",IF(R2344&lt;=60,"Entre 30 e 60",IF(R2344&lt;=90,"Entre 60 e 90",IF(R2344&lt;=120,"Entre 90 e 120",IF(R2344&lt;=150,"Entre 120 e 150",IF(R2344&lt;=180,"Entre 150 e 180","Superior a 180")))))))</f>
        <v/>
      </c>
    </row>
    <row r="2345">
      <c r="A2345" t="inlineStr">
        <is>
          <t>Q012L05</t>
        </is>
      </c>
      <c r="B2345" t="inlineStr">
        <is>
          <t>FABIO HENRIQUE BERNARDES</t>
        </is>
      </c>
      <c r="C2345" t="n">
        <v>1</v>
      </c>
      <c r="D2345" t="inlineStr">
        <is>
          <t>IPCA</t>
        </is>
      </c>
      <c r="E2345" t="n">
        <v>0.009488792934583046</v>
      </c>
      <c r="F2345" t="inlineStr">
        <is>
          <t>MENSAL</t>
        </is>
      </c>
      <c r="G2345" t="n">
        <v>45422</v>
      </c>
      <c r="H2345" t="n">
        <v>45422</v>
      </c>
      <c r="I2345" t="n">
        <v>5</v>
      </c>
      <c r="J2345" t="inlineStr">
        <is>
          <t>CARTEIRA</t>
        </is>
      </c>
      <c r="K2345" t="inlineStr">
        <is>
          <t>CONTRATO</t>
        </is>
      </c>
      <c r="L2345" t="n">
        <v>9827.17</v>
      </c>
      <c r="M2345" t="inlineStr">
        <is>
          <t>IBIRAPITANGA FASE 3</t>
        </is>
      </c>
      <c r="N2345" s="142">
        <f>DATE(YEAR(G2345),MONTH(G2345),1)</f>
        <v/>
      </c>
      <c r="O2345" s="132">
        <f>IF(G2345&gt;$K$3,"Futuro","Atraso")</f>
        <v/>
      </c>
      <c r="P2345">
        <f>12*(YEAR(G2345)-YEAR($K$3))+(MONTH(G2345)-MONTH($K$3))</f>
        <v/>
      </c>
      <c r="Q2345" s="366">
        <f>IF(M2345="IBIRAPITANGA FASE 3",IF(O2345="Atraso",L2345,L2345/(1+$I$2)^P2345),IF(O2345="Atraso",L2345,L2345/(1+$I$1)^P2345))</f>
        <v/>
      </c>
      <c r="R2345">
        <f>IF(O2345="Atraso",$K$3-G2345,0)</f>
        <v/>
      </c>
      <c r="S2345">
        <f>IF(R2345&lt;=15,"Até 15",IF(R2345&lt;=30,"Entre 15 e 30",IF(R2345&lt;=60,"Entre 30 e 60",IF(R2345&lt;=90,"Entre 60 e 90",IF(R2345&lt;=120,"Entre 90 e 120",IF(R2345&lt;=150,"Entre 120 e 150",IF(R2345&lt;=180,"Entre 150 e 180","Superior a 180")))))))</f>
        <v/>
      </c>
    </row>
    <row r="2346">
      <c r="A2346" t="inlineStr">
        <is>
          <t>Q012L05</t>
        </is>
      </c>
      <c r="B2346" t="inlineStr">
        <is>
          <t>FABIO HENRIQUE BERNARDES</t>
        </is>
      </c>
      <c r="C2346" t="n">
        <v>1</v>
      </c>
      <c r="D2346" t="inlineStr">
        <is>
          <t>IPCA</t>
        </is>
      </c>
      <c r="E2346" t="n">
        <v>0.009488792934583046</v>
      </c>
      <c r="F2346" t="inlineStr">
        <is>
          <t>MENSAL</t>
        </is>
      </c>
      <c r="G2346" t="n">
        <v>45453</v>
      </c>
      <c r="H2346" t="n">
        <v>45453</v>
      </c>
      <c r="I2346" t="n">
        <v>57</v>
      </c>
      <c r="J2346" t="inlineStr">
        <is>
          <t>CARTEIRA</t>
        </is>
      </c>
      <c r="K2346" t="inlineStr">
        <is>
          <t>CONTRATO</t>
        </is>
      </c>
      <c r="L2346" t="n">
        <v>2017.39</v>
      </c>
      <c r="M2346" t="inlineStr">
        <is>
          <t>IBIRAPITANGA FASE 3</t>
        </is>
      </c>
      <c r="N2346" s="142">
        <f>DATE(YEAR(G2346),MONTH(G2346),1)</f>
        <v/>
      </c>
      <c r="O2346" s="132">
        <f>IF(G2346&gt;$K$3,"Futuro","Atraso")</f>
        <v/>
      </c>
      <c r="P2346">
        <f>12*(YEAR(G2346)-YEAR($K$3))+(MONTH(G2346)-MONTH($K$3))</f>
        <v/>
      </c>
      <c r="Q2346" s="366">
        <f>IF(M2346="IBIRAPITANGA FASE 3",IF(O2346="Atraso",L2346,L2346/(1+$I$2)^P2346),IF(O2346="Atraso",L2346,L2346/(1+$I$1)^P2346))</f>
        <v/>
      </c>
      <c r="R2346">
        <f>IF(O2346="Atraso",$K$3-G2346,0)</f>
        <v/>
      </c>
      <c r="S2346">
        <f>IF(R2346&lt;=15,"Até 15",IF(R2346&lt;=30,"Entre 15 e 30",IF(R2346&lt;=60,"Entre 30 e 60",IF(R2346&lt;=90,"Entre 60 e 90",IF(R2346&lt;=120,"Entre 90 e 120",IF(R2346&lt;=150,"Entre 120 e 150",IF(R2346&lt;=180,"Entre 150 e 180","Superior a 180")))))))</f>
        <v/>
      </c>
    </row>
    <row r="2347">
      <c r="A2347" t="inlineStr">
        <is>
          <t>Q012L05</t>
        </is>
      </c>
      <c r="B2347" t="inlineStr">
        <is>
          <t>FABIO HENRIQUE BERNARDES</t>
        </is>
      </c>
      <c r="C2347" t="n">
        <v>1</v>
      </c>
      <c r="D2347" t="inlineStr">
        <is>
          <t>IPCA</t>
        </is>
      </c>
      <c r="E2347" t="n">
        <v>0.009488792934583046</v>
      </c>
      <c r="F2347" t="inlineStr">
        <is>
          <t>MENSAL</t>
        </is>
      </c>
      <c r="G2347" t="n">
        <v>45483</v>
      </c>
      <c r="H2347" t="n">
        <v>45483</v>
      </c>
      <c r="I2347" t="n">
        <v>58</v>
      </c>
      <c r="J2347" t="inlineStr">
        <is>
          <t>CARTEIRA</t>
        </is>
      </c>
      <c r="K2347" t="inlineStr">
        <is>
          <t>CONTRATO</t>
        </is>
      </c>
      <c r="L2347" t="n">
        <v>2017.39</v>
      </c>
      <c r="M2347" t="inlineStr">
        <is>
          <t>IBIRAPITANGA FASE 3</t>
        </is>
      </c>
      <c r="N2347" s="142">
        <f>DATE(YEAR(G2347),MONTH(G2347),1)</f>
        <v/>
      </c>
      <c r="O2347" s="132">
        <f>IF(G2347&gt;$K$3,"Futuro","Atraso")</f>
        <v/>
      </c>
      <c r="P2347">
        <f>12*(YEAR(G2347)-YEAR($K$3))+(MONTH(G2347)-MONTH($K$3))</f>
        <v/>
      </c>
      <c r="Q2347" s="366">
        <f>IF(M2347="IBIRAPITANGA FASE 3",IF(O2347="Atraso",L2347,L2347/(1+$I$2)^P2347),IF(O2347="Atraso",L2347,L2347/(1+$I$1)^P2347))</f>
        <v/>
      </c>
      <c r="R2347">
        <f>IF(O2347="Atraso",$K$3-G2347,0)</f>
        <v/>
      </c>
      <c r="S2347">
        <f>IF(R2347&lt;=15,"Até 15",IF(R2347&lt;=30,"Entre 15 e 30",IF(R2347&lt;=60,"Entre 30 e 60",IF(R2347&lt;=90,"Entre 60 e 90",IF(R2347&lt;=120,"Entre 90 e 120",IF(R2347&lt;=150,"Entre 120 e 150",IF(R2347&lt;=180,"Entre 150 e 180","Superior a 180")))))))</f>
        <v/>
      </c>
    </row>
    <row r="2348">
      <c r="A2348" t="inlineStr">
        <is>
          <t>Q012L05</t>
        </is>
      </c>
      <c r="B2348" t="inlineStr">
        <is>
          <t>FABIO HENRIQUE BERNARDES</t>
        </is>
      </c>
      <c r="C2348" t="n">
        <v>1</v>
      </c>
      <c r="D2348" t="inlineStr">
        <is>
          <t>IPCA</t>
        </is>
      </c>
      <c r="E2348" t="n">
        <v>0.009488792934583046</v>
      </c>
      <c r="F2348" t="inlineStr">
        <is>
          <t>MENSAL</t>
        </is>
      </c>
      <c r="G2348" t="n">
        <v>45514</v>
      </c>
      <c r="H2348" t="n">
        <v>45514</v>
      </c>
      <c r="I2348" t="n">
        <v>59</v>
      </c>
      <c r="J2348" t="inlineStr">
        <is>
          <t>CARTEIRA</t>
        </is>
      </c>
      <c r="K2348" t="inlineStr">
        <is>
          <t>CONTRATO</t>
        </is>
      </c>
      <c r="L2348" t="n">
        <v>2017.39</v>
      </c>
      <c r="M2348" t="inlineStr">
        <is>
          <t>IBIRAPITANGA FASE 3</t>
        </is>
      </c>
      <c r="N2348" s="142">
        <f>DATE(YEAR(G2348),MONTH(G2348),1)</f>
        <v/>
      </c>
      <c r="O2348" s="132">
        <f>IF(G2348&gt;$K$3,"Futuro","Atraso")</f>
        <v/>
      </c>
      <c r="P2348">
        <f>12*(YEAR(G2348)-YEAR($K$3))+(MONTH(G2348)-MONTH($K$3))</f>
        <v/>
      </c>
      <c r="Q2348" s="366">
        <f>IF(M2348="IBIRAPITANGA FASE 3",IF(O2348="Atraso",L2348,L2348/(1+$I$2)^P2348),IF(O2348="Atraso",L2348,L2348/(1+$I$1)^P2348))</f>
        <v/>
      </c>
      <c r="R2348">
        <f>IF(O2348="Atraso",$K$3-G2348,0)</f>
        <v/>
      </c>
      <c r="S2348">
        <f>IF(R2348&lt;=15,"Até 15",IF(R2348&lt;=30,"Entre 15 e 30",IF(R2348&lt;=60,"Entre 30 e 60",IF(R2348&lt;=90,"Entre 60 e 90",IF(R2348&lt;=120,"Entre 90 e 120",IF(R2348&lt;=150,"Entre 120 e 150",IF(R2348&lt;=180,"Entre 150 e 180","Superior a 180")))))))</f>
        <v/>
      </c>
    </row>
    <row r="2349">
      <c r="A2349" t="inlineStr">
        <is>
          <t>Q012L05</t>
        </is>
      </c>
      <c r="B2349" t="inlineStr">
        <is>
          <t>FABIO HENRIQUE BERNARDES</t>
        </is>
      </c>
      <c r="C2349" t="n">
        <v>1</v>
      </c>
      <c r="D2349" t="inlineStr">
        <is>
          <t>IPCA</t>
        </is>
      </c>
      <c r="E2349" t="n">
        <v>0.009488792934583046</v>
      </c>
      <c r="F2349" t="inlineStr">
        <is>
          <t>MENSAL</t>
        </is>
      </c>
      <c r="G2349" t="n">
        <v>45545</v>
      </c>
      <c r="H2349" t="n">
        <v>45545</v>
      </c>
      <c r="I2349" t="n">
        <v>60</v>
      </c>
      <c r="J2349" t="inlineStr">
        <is>
          <t>CARTEIRA</t>
        </is>
      </c>
      <c r="K2349" t="inlineStr">
        <is>
          <t>CONTRATO</t>
        </is>
      </c>
      <c r="L2349" t="n">
        <v>2017.39</v>
      </c>
      <c r="M2349" t="inlineStr">
        <is>
          <t>IBIRAPITANGA FASE 3</t>
        </is>
      </c>
      <c r="N2349" s="142">
        <f>DATE(YEAR(G2349),MONTH(G2349),1)</f>
        <v/>
      </c>
      <c r="O2349" s="132">
        <f>IF(G2349&gt;$K$3,"Futuro","Atraso")</f>
        <v/>
      </c>
      <c r="P2349">
        <f>12*(YEAR(G2349)-YEAR($K$3))+(MONTH(G2349)-MONTH($K$3))</f>
        <v/>
      </c>
      <c r="Q2349" s="366">
        <f>IF(M2349="IBIRAPITANGA FASE 3",IF(O2349="Atraso",L2349,L2349/(1+$I$2)^P2349),IF(O2349="Atraso",L2349,L2349/(1+$I$1)^P2349))</f>
        <v/>
      </c>
      <c r="R2349">
        <f>IF(O2349="Atraso",$K$3-G2349,0)</f>
        <v/>
      </c>
      <c r="S2349">
        <f>IF(R2349&lt;=15,"Até 15",IF(R2349&lt;=30,"Entre 15 e 30",IF(R2349&lt;=60,"Entre 30 e 60",IF(R2349&lt;=90,"Entre 60 e 90",IF(R2349&lt;=120,"Entre 90 e 120",IF(R2349&lt;=150,"Entre 120 e 150",IF(R2349&lt;=180,"Entre 150 e 180","Superior a 180")))))))</f>
        <v/>
      </c>
    </row>
    <row r="2350">
      <c r="A2350" t="inlineStr">
        <is>
          <t>Q012L05</t>
        </is>
      </c>
      <c r="B2350" t="inlineStr">
        <is>
          <t>FABIO HENRIQUE BERNARDES</t>
        </is>
      </c>
      <c r="C2350" t="n">
        <v>1</v>
      </c>
      <c r="D2350" t="inlineStr">
        <is>
          <t>IPCA</t>
        </is>
      </c>
      <c r="E2350" t="n">
        <v>0.009488792934583046</v>
      </c>
      <c r="F2350" t="inlineStr">
        <is>
          <t>MENSAL</t>
        </is>
      </c>
      <c r="G2350" t="n">
        <v>45575</v>
      </c>
      <c r="H2350" t="n">
        <v>45575</v>
      </c>
      <c r="I2350" t="n">
        <v>61</v>
      </c>
      <c r="J2350" t="inlineStr">
        <is>
          <t>CARTEIRA</t>
        </is>
      </c>
      <c r="K2350" t="inlineStr">
        <is>
          <t>CONTRATO</t>
        </is>
      </c>
      <c r="L2350" t="n">
        <v>2017.39</v>
      </c>
      <c r="M2350" t="inlineStr">
        <is>
          <t>IBIRAPITANGA FASE 3</t>
        </is>
      </c>
      <c r="N2350" s="142">
        <f>DATE(YEAR(G2350),MONTH(G2350),1)</f>
        <v/>
      </c>
      <c r="O2350" s="132">
        <f>IF(G2350&gt;$K$3,"Futuro","Atraso")</f>
        <v/>
      </c>
      <c r="P2350">
        <f>12*(YEAR(G2350)-YEAR($K$3))+(MONTH(G2350)-MONTH($K$3))</f>
        <v/>
      </c>
      <c r="Q2350" s="366">
        <f>IF(M2350="IBIRAPITANGA FASE 3",IF(O2350="Atraso",L2350,L2350/(1+$I$2)^P2350),IF(O2350="Atraso",L2350,L2350/(1+$I$1)^P2350))</f>
        <v/>
      </c>
      <c r="R2350">
        <f>IF(O2350="Atraso",$K$3-G2350,0)</f>
        <v/>
      </c>
      <c r="S2350">
        <f>IF(R2350&lt;=15,"Até 15",IF(R2350&lt;=30,"Entre 15 e 30",IF(R2350&lt;=60,"Entre 30 e 60",IF(R2350&lt;=90,"Entre 60 e 90",IF(R2350&lt;=120,"Entre 90 e 120",IF(R2350&lt;=150,"Entre 120 e 150",IF(R2350&lt;=180,"Entre 150 e 180","Superior a 180")))))))</f>
        <v/>
      </c>
    </row>
    <row r="2351">
      <c r="A2351" t="inlineStr">
        <is>
          <t>Q012L05</t>
        </is>
      </c>
      <c r="B2351" t="inlineStr">
        <is>
          <t>FABIO HENRIQUE BERNARDES</t>
        </is>
      </c>
      <c r="C2351" t="n">
        <v>1</v>
      </c>
      <c r="D2351" t="inlineStr">
        <is>
          <t>IPCA</t>
        </is>
      </c>
      <c r="E2351" t="n">
        <v>0.009488792934583046</v>
      </c>
      <c r="F2351" t="inlineStr">
        <is>
          <t>MENSAL</t>
        </is>
      </c>
      <c r="G2351" t="n">
        <v>45606</v>
      </c>
      <c r="H2351" t="n">
        <v>45606</v>
      </c>
      <c r="I2351" t="n">
        <v>62</v>
      </c>
      <c r="J2351" t="inlineStr">
        <is>
          <t>CARTEIRA</t>
        </is>
      </c>
      <c r="K2351" t="inlineStr">
        <is>
          <t>CONTRATO</t>
        </is>
      </c>
      <c r="L2351" t="n">
        <v>2017.39</v>
      </c>
      <c r="M2351" t="inlineStr">
        <is>
          <t>IBIRAPITANGA FASE 3</t>
        </is>
      </c>
      <c r="N2351" s="142">
        <f>DATE(YEAR(G2351),MONTH(G2351),1)</f>
        <v/>
      </c>
      <c r="O2351" s="132">
        <f>IF(G2351&gt;$K$3,"Futuro","Atraso")</f>
        <v/>
      </c>
      <c r="P2351">
        <f>12*(YEAR(G2351)-YEAR($K$3))+(MONTH(G2351)-MONTH($K$3))</f>
        <v/>
      </c>
      <c r="Q2351" s="366">
        <f>IF(M2351="IBIRAPITANGA FASE 3",IF(O2351="Atraso",L2351,L2351/(1+$I$2)^P2351),IF(O2351="Atraso",L2351,L2351/(1+$I$1)^P2351))</f>
        <v/>
      </c>
      <c r="R2351">
        <f>IF(O2351="Atraso",$K$3-G2351,0)</f>
        <v/>
      </c>
      <c r="S2351">
        <f>IF(R2351&lt;=15,"Até 15",IF(R2351&lt;=30,"Entre 15 e 30",IF(R2351&lt;=60,"Entre 30 e 60",IF(R2351&lt;=90,"Entre 60 e 90",IF(R2351&lt;=120,"Entre 90 e 120",IF(R2351&lt;=150,"Entre 120 e 150",IF(R2351&lt;=180,"Entre 150 e 180","Superior a 180")))))))</f>
        <v/>
      </c>
    </row>
    <row r="2352">
      <c r="A2352" t="inlineStr">
        <is>
          <t>Q012L05</t>
        </is>
      </c>
      <c r="B2352" t="inlineStr">
        <is>
          <t>FABIO HENRIQUE BERNARDES</t>
        </is>
      </c>
      <c r="C2352" t="n">
        <v>1</v>
      </c>
      <c r="D2352" t="inlineStr">
        <is>
          <t>IPCA</t>
        </is>
      </c>
      <c r="E2352" t="n">
        <v>0.009488792934583046</v>
      </c>
      <c r="F2352" t="inlineStr">
        <is>
          <t>MENSAL</t>
        </is>
      </c>
      <c r="G2352" t="n">
        <v>45636</v>
      </c>
      <c r="H2352" t="n">
        <v>45636</v>
      </c>
      <c r="I2352" t="n">
        <v>63</v>
      </c>
      <c r="J2352" t="inlineStr">
        <is>
          <t>CARTEIRA</t>
        </is>
      </c>
      <c r="K2352" t="inlineStr">
        <is>
          <t>CONTRATO</t>
        </is>
      </c>
      <c r="L2352" t="n">
        <v>2017.39</v>
      </c>
      <c r="M2352" t="inlineStr">
        <is>
          <t>IBIRAPITANGA FASE 3</t>
        </is>
      </c>
      <c r="N2352" s="142">
        <f>DATE(YEAR(G2352),MONTH(G2352),1)</f>
        <v/>
      </c>
      <c r="O2352" s="132">
        <f>IF(G2352&gt;$K$3,"Futuro","Atraso")</f>
        <v/>
      </c>
      <c r="P2352">
        <f>12*(YEAR(G2352)-YEAR($K$3))+(MONTH(G2352)-MONTH($K$3))</f>
        <v/>
      </c>
      <c r="Q2352" s="366">
        <f>IF(M2352="IBIRAPITANGA FASE 3",IF(O2352="Atraso",L2352,L2352/(1+$I$2)^P2352),IF(O2352="Atraso",L2352,L2352/(1+$I$1)^P2352))</f>
        <v/>
      </c>
      <c r="R2352">
        <f>IF(O2352="Atraso",$K$3-G2352,0)</f>
        <v/>
      </c>
      <c r="S2352">
        <f>IF(R2352&lt;=15,"Até 15",IF(R2352&lt;=30,"Entre 15 e 30",IF(R2352&lt;=60,"Entre 30 e 60",IF(R2352&lt;=90,"Entre 60 e 90",IF(R2352&lt;=120,"Entre 90 e 120",IF(R2352&lt;=150,"Entre 120 e 150",IF(R2352&lt;=180,"Entre 150 e 180","Superior a 180")))))))</f>
        <v/>
      </c>
    </row>
    <row r="2353">
      <c r="A2353" t="inlineStr">
        <is>
          <t>Q012L05</t>
        </is>
      </c>
      <c r="B2353" t="inlineStr">
        <is>
          <t>FABIO HENRIQUE BERNARDES</t>
        </is>
      </c>
      <c r="C2353" t="n">
        <v>1</v>
      </c>
      <c r="D2353" t="inlineStr">
        <is>
          <t>IPCA</t>
        </is>
      </c>
      <c r="E2353" t="n">
        <v>0.009488792934583046</v>
      </c>
      <c r="F2353" t="inlineStr">
        <is>
          <t>MENSAL</t>
        </is>
      </c>
      <c r="G2353" t="n">
        <v>45667</v>
      </c>
      <c r="H2353" t="n">
        <v>45667</v>
      </c>
      <c r="I2353" t="n">
        <v>64</v>
      </c>
      <c r="J2353" t="inlineStr">
        <is>
          <t>CARTEIRA</t>
        </is>
      </c>
      <c r="K2353" t="inlineStr">
        <is>
          <t>CONTRATO</t>
        </is>
      </c>
      <c r="L2353" t="n">
        <v>2017.39</v>
      </c>
      <c r="M2353" t="inlineStr">
        <is>
          <t>IBIRAPITANGA FASE 3</t>
        </is>
      </c>
      <c r="N2353" s="142">
        <f>DATE(YEAR(G2353),MONTH(G2353),1)</f>
        <v/>
      </c>
      <c r="O2353" s="132">
        <f>IF(G2353&gt;$K$3,"Futuro","Atraso")</f>
        <v/>
      </c>
      <c r="P2353">
        <f>12*(YEAR(G2353)-YEAR($K$3))+(MONTH(G2353)-MONTH($K$3))</f>
        <v/>
      </c>
      <c r="Q2353" s="366">
        <f>IF(M2353="IBIRAPITANGA FASE 3",IF(O2353="Atraso",L2353,L2353/(1+$I$2)^P2353),IF(O2353="Atraso",L2353,L2353/(1+$I$1)^P2353))</f>
        <v/>
      </c>
      <c r="R2353">
        <f>IF(O2353="Atraso",$K$3-G2353,0)</f>
        <v/>
      </c>
      <c r="S2353">
        <f>IF(R2353&lt;=15,"Até 15",IF(R2353&lt;=30,"Entre 15 e 30",IF(R2353&lt;=60,"Entre 30 e 60",IF(R2353&lt;=90,"Entre 60 e 90",IF(R2353&lt;=120,"Entre 90 e 120",IF(R2353&lt;=150,"Entre 120 e 150",IF(R2353&lt;=180,"Entre 150 e 180","Superior a 180")))))))</f>
        <v/>
      </c>
    </row>
    <row r="2354">
      <c r="A2354" t="inlineStr">
        <is>
          <t>Q012L05</t>
        </is>
      </c>
      <c r="B2354" t="inlineStr">
        <is>
          <t>FABIO HENRIQUE BERNARDES</t>
        </is>
      </c>
      <c r="C2354" t="n">
        <v>1</v>
      </c>
      <c r="D2354" t="inlineStr">
        <is>
          <t>IPCA</t>
        </is>
      </c>
      <c r="E2354" t="n">
        <v>0.009488792934583046</v>
      </c>
      <c r="F2354" t="inlineStr">
        <is>
          <t>MENSAL</t>
        </is>
      </c>
      <c r="G2354" t="n">
        <v>45698</v>
      </c>
      <c r="H2354" t="n">
        <v>45698</v>
      </c>
      <c r="I2354" t="n">
        <v>65</v>
      </c>
      <c r="J2354" t="inlineStr">
        <is>
          <t>CARTEIRA</t>
        </is>
      </c>
      <c r="K2354" t="inlineStr">
        <is>
          <t>CONTRATO</t>
        </is>
      </c>
      <c r="L2354" t="n">
        <v>2017.39</v>
      </c>
      <c r="M2354" t="inlineStr">
        <is>
          <t>IBIRAPITANGA FASE 3</t>
        </is>
      </c>
      <c r="N2354" s="142">
        <f>DATE(YEAR(G2354),MONTH(G2354),1)</f>
        <v/>
      </c>
      <c r="O2354" s="132">
        <f>IF(G2354&gt;$K$3,"Futuro","Atraso")</f>
        <v/>
      </c>
      <c r="P2354">
        <f>12*(YEAR(G2354)-YEAR($K$3))+(MONTH(G2354)-MONTH($K$3))</f>
        <v/>
      </c>
      <c r="Q2354" s="366">
        <f>IF(M2354="IBIRAPITANGA FASE 3",IF(O2354="Atraso",L2354,L2354/(1+$I$2)^P2354),IF(O2354="Atraso",L2354,L2354/(1+$I$1)^P2354))</f>
        <v/>
      </c>
      <c r="R2354">
        <f>IF(O2354="Atraso",$K$3-G2354,0)</f>
        <v/>
      </c>
      <c r="S2354">
        <f>IF(R2354&lt;=15,"Até 15",IF(R2354&lt;=30,"Entre 15 e 30",IF(R2354&lt;=60,"Entre 30 e 60",IF(R2354&lt;=90,"Entre 60 e 90",IF(R2354&lt;=120,"Entre 90 e 120",IF(R2354&lt;=150,"Entre 120 e 150",IF(R2354&lt;=180,"Entre 150 e 180","Superior a 180")))))))</f>
        <v/>
      </c>
    </row>
    <row r="2355">
      <c r="A2355" t="inlineStr">
        <is>
          <t>Q012L05</t>
        </is>
      </c>
      <c r="B2355" t="inlineStr">
        <is>
          <t>FABIO HENRIQUE BERNARDES</t>
        </is>
      </c>
      <c r="C2355" t="n">
        <v>1</v>
      </c>
      <c r="D2355" t="inlineStr">
        <is>
          <t>IPCA</t>
        </is>
      </c>
      <c r="E2355" t="n">
        <v>0.009488792934583046</v>
      </c>
      <c r="F2355" t="inlineStr">
        <is>
          <t>MENSAL</t>
        </is>
      </c>
      <c r="G2355" t="n">
        <v>45726</v>
      </c>
      <c r="H2355" t="n">
        <v>45726</v>
      </c>
      <c r="I2355" t="n">
        <v>66</v>
      </c>
      <c r="J2355" t="inlineStr">
        <is>
          <t>CARTEIRA</t>
        </is>
      </c>
      <c r="K2355" t="inlineStr">
        <is>
          <t>CONTRATO</t>
        </is>
      </c>
      <c r="L2355" t="n">
        <v>2017.39</v>
      </c>
      <c r="M2355" t="inlineStr">
        <is>
          <t>IBIRAPITANGA FASE 3</t>
        </is>
      </c>
      <c r="N2355" s="142">
        <f>DATE(YEAR(G2355),MONTH(G2355),1)</f>
        <v/>
      </c>
      <c r="O2355" s="132">
        <f>IF(G2355&gt;$K$3,"Futuro","Atraso")</f>
        <v/>
      </c>
      <c r="P2355">
        <f>12*(YEAR(G2355)-YEAR($K$3))+(MONTH(G2355)-MONTH($K$3))</f>
        <v/>
      </c>
      <c r="Q2355" s="366">
        <f>IF(M2355="IBIRAPITANGA FASE 3",IF(O2355="Atraso",L2355,L2355/(1+$I$2)^P2355),IF(O2355="Atraso",L2355,L2355/(1+$I$1)^P2355))</f>
        <v/>
      </c>
      <c r="R2355">
        <f>IF(O2355="Atraso",$K$3-G2355,0)</f>
        <v/>
      </c>
      <c r="S2355">
        <f>IF(R2355&lt;=15,"Até 15",IF(R2355&lt;=30,"Entre 15 e 30",IF(R2355&lt;=60,"Entre 30 e 60",IF(R2355&lt;=90,"Entre 60 e 90",IF(R2355&lt;=120,"Entre 90 e 120",IF(R2355&lt;=150,"Entre 120 e 150",IF(R2355&lt;=180,"Entre 150 e 180","Superior a 180")))))))</f>
        <v/>
      </c>
    </row>
    <row r="2356">
      <c r="A2356" t="inlineStr">
        <is>
          <t>Q012L05</t>
        </is>
      </c>
      <c r="B2356" t="inlineStr">
        <is>
          <t>FABIO HENRIQUE BERNARDES</t>
        </is>
      </c>
      <c r="C2356" t="n">
        <v>1</v>
      </c>
      <c r="D2356" t="inlineStr">
        <is>
          <t>IPCA</t>
        </is>
      </c>
      <c r="E2356" t="n">
        <v>0.009488792934583046</v>
      </c>
      <c r="F2356" t="inlineStr">
        <is>
          <t>MENSAL</t>
        </is>
      </c>
      <c r="G2356" t="n">
        <v>45757</v>
      </c>
      <c r="H2356" t="n">
        <v>45757</v>
      </c>
      <c r="I2356" t="n">
        <v>67</v>
      </c>
      <c r="J2356" t="inlineStr">
        <is>
          <t>CARTEIRA</t>
        </is>
      </c>
      <c r="K2356" t="inlineStr">
        <is>
          <t>CONTRATO</t>
        </is>
      </c>
      <c r="L2356" t="n">
        <v>2017.39</v>
      </c>
      <c r="M2356" t="inlineStr">
        <is>
          <t>IBIRAPITANGA FASE 3</t>
        </is>
      </c>
      <c r="N2356" s="142">
        <f>DATE(YEAR(G2356),MONTH(G2356),1)</f>
        <v/>
      </c>
      <c r="O2356" s="132">
        <f>IF(G2356&gt;$K$3,"Futuro","Atraso")</f>
        <v/>
      </c>
      <c r="P2356">
        <f>12*(YEAR(G2356)-YEAR($K$3))+(MONTH(G2356)-MONTH($K$3))</f>
        <v/>
      </c>
      <c r="Q2356" s="366">
        <f>IF(M2356="IBIRAPITANGA FASE 3",IF(O2356="Atraso",L2356,L2356/(1+$I$2)^P2356),IF(O2356="Atraso",L2356,L2356/(1+$I$1)^P2356))</f>
        <v/>
      </c>
      <c r="R2356">
        <f>IF(O2356="Atraso",$K$3-G2356,0)</f>
        <v/>
      </c>
      <c r="S2356">
        <f>IF(R2356&lt;=15,"Até 15",IF(R2356&lt;=30,"Entre 15 e 30",IF(R2356&lt;=60,"Entre 30 e 60",IF(R2356&lt;=90,"Entre 60 e 90",IF(R2356&lt;=120,"Entre 90 e 120",IF(R2356&lt;=150,"Entre 120 e 150",IF(R2356&lt;=180,"Entre 150 e 180","Superior a 180")))))))</f>
        <v/>
      </c>
    </row>
    <row r="2357">
      <c r="A2357" t="inlineStr">
        <is>
          <t>Q012L05</t>
        </is>
      </c>
      <c r="B2357" t="inlineStr">
        <is>
          <t>FABIO HENRIQUE BERNARDES</t>
        </is>
      </c>
      <c r="C2357" t="n">
        <v>1</v>
      </c>
      <c r="D2357" t="inlineStr">
        <is>
          <t>IPCA</t>
        </is>
      </c>
      <c r="E2357" t="n">
        <v>0.009488792934583046</v>
      </c>
      <c r="F2357" t="inlineStr">
        <is>
          <t>MENSAL</t>
        </is>
      </c>
      <c r="G2357" t="n">
        <v>45787</v>
      </c>
      <c r="H2357" t="n">
        <v>45787</v>
      </c>
      <c r="I2357" t="n">
        <v>68</v>
      </c>
      <c r="J2357" t="inlineStr">
        <is>
          <t>CARTEIRA</t>
        </is>
      </c>
      <c r="K2357" t="inlineStr">
        <is>
          <t>CONTRATO</t>
        </is>
      </c>
      <c r="L2357" t="n">
        <v>2017.39</v>
      </c>
      <c r="M2357" t="inlineStr">
        <is>
          <t>IBIRAPITANGA FASE 3</t>
        </is>
      </c>
      <c r="N2357" s="142">
        <f>DATE(YEAR(G2357),MONTH(G2357),1)</f>
        <v/>
      </c>
      <c r="O2357" s="132">
        <f>IF(G2357&gt;$K$3,"Futuro","Atraso")</f>
        <v/>
      </c>
      <c r="P2357">
        <f>12*(YEAR(G2357)-YEAR($K$3))+(MONTH(G2357)-MONTH($K$3))</f>
        <v/>
      </c>
      <c r="Q2357" s="366">
        <f>IF(M2357="IBIRAPITANGA FASE 3",IF(O2357="Atraso",L2357,L2357/(1+$I$2)^P2357),IF(O2357="Atraso",L2357,L2357/(1+$I$1)^P2357))</f>
        <v/>
      </c>
      <c r="R2357">
        <f>IF(O2357="Atraso",$K$3-G2357,0)</f>
        <v/>
      </c>
      <c r="S2357">
        <f>IF(R2357&lt;=15,"Até 15",IF(R2357&lt;=30,"Entre 15 e 30",IF(R2357&lt;=60,"Entre 30 e 60",IF(R2357&lt;=90,"Entre 60 e 90",IF(R2357&lt;=120,"Entre 90 e 120",IF(R2357&lt;=150,"Entre 120 e 150",IF(R2357&lt;=180,"Entre 150 e 180","Superior a 180")))))))</f>
        <v/>
      </c>
    </row>
    <row r="2358">
      <c r="A2358" t="inlineStr">
        <is>
          <t>Q012L05</t>
        </is>
      </c>
      <c r="B2358" t="inlineStr">
        <is>
          <t>FABIO HENRIQUE BERNARDES</t>
        </is>
      </c>
      <c r="C2358" t="n">
        <v>1</v>
      </c>
      <c r="D2358" t="inlineStr">
        <is>
          <t>IPCA</t>
        </is>
      </c>
      <c r="E2358" t="n">
        <v>0.009488792934583046</v>
      </c>
      <c r="F2358" t="inlineStr">
        <is>
          <t>MENSAL</t>
        </is>
      </c>
      <c r="G2358" t="n">
        <v>45787</v>
      </c>
      <c r="H2358" t="n">
        <v>45787</v>
      </c>
      <c r="I2358" t="n">
        <v>6</v>
      </c>
      <c r="J2358" t="inlineStr">
        <is>
          <t>CARTEIRA</t>
        </is>
      </c>
      <c r="K2358" t="inlineStr">
        <is>
          <t>CONTRATO</t>
        </is>
      </c>
      <c r="L2358" t="n">
        <v>9827.17</v>
      </c>
      <c r="M2358" t="inlineStr">
        <is>
          <t>IBIRAPITANGA FASE 3</t>
        </is>
      </c>
      <c r="N2358" s="142">
        <f>DATE(YEAR(G2358),MONTH(G2358),1)</f>
        <v/>
      </c>
      <c r="O2358" s="132">
        <f>IF(G2358&gt;$K$3,"Futuro","Atraso")</f>
        <v/>
      </c>
      <c r="P2358">
        <f>12*(YEAR(G2358)-YEAR($K$3))+(MONTH(G2358)-MONTH($K$3))</f>
        <v/>
      </c>
      <c r="Q2358" s="366">
        <f>IF(M2358="IBIRAPITANGA FASE 3",IF(O2358="Atraso",L2358,L2358/(1+$I$2)^P2358),IF(O2358="Atraso",L2358,L2358/(1+$I$1)^P2358))</f>
        <v/>
      </c>
      <c r="R2358">
        <f>IF(O2358="Atraso",$K$3-G2358,0)</f>
        <v/>
      </c>
      <c r="S2358">
        <f>IF(R2358&lt;=15,"Até 15",IF(R2358&lt;=30,"Entre 15 e 30",IF(R2358&lt;=60,"Entre 30 e 60",IF(R2358&lt;=90,"Entre 60 e 90",IF(R2358&lt;=120,"Entre 90 e 120",IF(R2358&lt;=150,"Entre 120 e 150",IF(R2358&lt;=180,"Entre 150 e 180","Superior a 180")))))))</f>
        <v/>
      </c>
    </row>
    <row r="2359">
      <c r="A2359" t="inlineStr">
        <is>
          <t>Q012L05</t>
        </is>
      </c>
      <c r="B2359" t="inlineStr">
        <is>
          <t>FABIO HENRIQUE BERNARDES</t>
        </is>
      </c>
      <c r="C2359" t="n">
        <v>1</v>
      </c>
      <c r="D2359" t="inlineStr">
        <is>
          <t>IPCA</t>
        </is>
      </c>
      <c r="E2359" t="n">
        <v>0.009488792934583046</v>
      </c>
      <c r="F2359" t="inlineStr">
        <is>
          <t>MENSAL</t>
        </is>
      </c>
      <c r="G2359" t="n">
        <v>45818</v>
      </c>
      <c r="H2359" t="n">
        <v>45818</v>
      </c>
      <c r="I2359" t="n">
        <v>69</v>
      </c>
      <c r="J2359" t="inlineStr">
        <is>
          <t>CARTEIRA</t>
        </is>
      </c>
      <c r="K2359" t="inlineStr">
        <is>
          <t>CONTRATO</t>
        </is>
      </c>
      <c r="L2359" t="n">
        <v>2017.39</v>
      </c>
      <c r="M2359" t="inlineStr">
        <is>
          <t>IBIRAPITANGA FASE 3</t>
        </is>
      </c>
      <c r="N2359" s="142">
        <f>DATE(YEAR(G2359),MONTH(G2359),1)</f>
        <v/>
      </c>
      <c r="O2359" s="132">
        <f>IF(G2359&gt;$K$3,"Futuro","Atraso")</f>
        <v/>
      </c>
      <c r="P2359">
        <f>12*(YEAR(G2359)-YEAR($K$3))+(MONTH(G2359)-MONTH($K$3))</f>
        <v/>
      </c>
      <c r="Q2359" s="366">
        <f>IF(M2359="IBIRAPITANGA FASE 3",IF(O2359="Atraso",L2359,L2359/(1+$I$2)^P2359),IF(O2359="Atraso",L2359,L2359/(1+$I$1)^P2359))</f>
        <v/>
      </c>
      <c r="R2359">
        <f>IF(O2359="Atraso",$K$3-G2359,0)</f>
        <v/>
      </c>
      <c r="S2359">
        <f>IF(R2359&lt;=15,"Até 15",IF(R2359&lt;=30,"Entre 15 e 30",IF(R2359&lt;=60,"Entre 30 e 60",IF(R2359&lt;=90,"Entre 60 e 90",IF(R2359&lt;=120,"Entre 90 e 120",IF(R2359&lt;=150,"Entre 120 e 150",IF(R2359&lt;=180,"Entre 150 e 180","Superior a 180")))))))</f>
        <v/>
      </c>
    </row>
    <row r="2360">
      <c r="A2360" t="inlineStr">
        <is>
          <t>Q012L05</t>
        </is>
      </c>
      <c r="B2360" t="inlineStr">
        <is>
          <t>FABIO HENRIQUE BERNARDES</t>
        </is>
      </c>
      <c r="C2360" t="n">
        <v>1</v>
      </c>
      <c r="D2360" t="inlineStr">
        <is>
          <t>IPCA</t>
        </is>
      </c>
      <c r="E2360" t="n">
        <v>0.009488792934583046</v>
      </c>
      <c r="F2360" t="inlineStr">
        <is>
          <t>MENSAL</t>
        </is>
      </c>
      <c r="G2360" t="n">
        <v>45848</v>
      </c>
      <c r="H2360" t="n">
        <v>45848</v>
      </c>
      <c r="I2360" t="n">
        <v>70</v>
      </c>
      <c r="J2360" t="inlineStr">
        <is>
          <t>CARTEIRA</t>
        </is>
      </c>
      <c r="K2360" t="inlineStr">
        <is>
          <t>CONTRATO</t>
        </is>
      </c>
      <c r="L2360" t="n">
        <v>2017.39</v>
      </c>
      <c r="M2360" t="inlineStr">
        <is>
          <t>IBIRAPITANGA FASE 3</t>
        </is>
      </c>
      <c r="N2360" s="142">
        <f>DATE(YEAR(G2360),MONTH(G2360),1)</f>
        <v/>
      </c>
      <c r="O2360" s="132">
        <f>IF(G2360&gt;$K$3,"Futuro","Atraso")</f>
        <v/>
      </c>
      <c r="P2360">
        <f>12*(YEAR(G2360)-YEAR($K$3))+(MONTH(G2360)-MONTH($K$3))</f>
        <v/>
      </c>
      <c r="Q2360" s="366">
        <f>IF(M2360="IBIRAPITANGA FASE 3",IF(O2360="Atraso",L2360,L2360/(1+$I$2)^P2360),IF(O2360="Atraso",L2360,L2360/(1+$I$1)^P2360))</f>
        <v/>
      </c>
      <c r="R2360">
        <f>IF(O2360="Atraso",$K$3-G2360,0)</f>
        <v/>
      </c>
      <c r="S2360">
        <f>IF(R2360&lt;=15,"Até 15",IF(R2360&lt;=30,"Entre 15 e 30",IF(R2360&lt;=60,"Entre 30 e 60",IF(R2360&lt;=90,"Entre 60 e 90",IF(R2360&lt;=120,"Entre 90 e 120",IF(R2360&lt;=150,"Entre 120 e 150",IF(R2360&lt;=180,"Entre 150 e 180","Superior a 180")))))))</f>
        <v/>
      </c>
    </row>
    <row r="2361">
      <c r="A2361" t="inlineStr">
        <is>
          <t>Q012L05</t>
        </is>
      </c>
      <c r="B2361" t="inlineStr">
        <is>
          <t>FABIO HENRIQUE BERNARDES</t>
        </is>
      </c>
      <c r="C2361" t="n">
        <v>1</v>
      </c>
      <c r="D2361" t="inlineStr">
        <is>
          <t>IPCA</t>
        </is>
      </c>
      <c r="E2361" t="n">
        <v>0.009488792934583046</v>
      </c>
      <c r="F2361" t="inlineStr">
        <is>
          <t>MENSAL</t>
        </is>
      </c>
      <c r="G2361" t="n">
        <v>45879</v>
      </c>
      <c r="H2361" t="n">
        <v>45879</v>
      </c>
      <c r="I2361" t="n">
        <v>71</v>
      </c>
      <c r="J2361" t="inlineStr">
        <is>
          <t>CARTEIRA</t>
        </is>
      </c>
      <c r="K2361" t="inlineStr">
        <is>
          <t>CONTRATO</t>
        </is>
      </c>
      <c r="L2361" t="n">
        <v>2017.39</v>
      </c>
      <c r="M2361" t="inlineStr">
        <is>
          <t>IBIRAPITANGA FASE 3</t>
        </is>
      </c>
      <c r="N2361" s="142">
        <f>DATE(YEAR(G2361),MONTH(G2361),1)</f>
        <v/>
      </c>
      <c r="O2361" s="132">
        <f>IF(G2361&gt;$K$3,"Futuro","Atraso")</f>
        <v/>
      </c>
      <c r="P2361">
        <f>12*(YEAR(G2361)-YEAR($K$3))+(MONTH(G2361)-MONTH($K$3))</f>
        <v/>
      </c>
      <c r="Q2361" s="366">
        <f>IF(M2361="IBIRAPITANGA FASE 3",IF(O2361="Atraso",L2361,L2361/(1+$I$2)^P2361),IF(O2361="Atraso",L2361,L2361/(1+$I$1)^P2361))</f>
        <v/>
      </c>
      <c r="R2361">
        <f>IF(O2361="Atraso",$K$3-G2361,0)</f>
        <v/>
      </c>
      <c r="S2361">
        <f>IF(R2361&lt;=15,"Até 15",IF(R2361&lt;=30,"Entre 15 e 30",IF(R2361&lt;=60,"Entre 30 e 60",IF(R2361&lt;=90,"Entre 60 e 90",IF(R2361&lt;=120,"Entre 90 e 120",IF(R2361&lt;=150,"Entre 120 e 150",IF(R2361&lt;=180,"Entre 150 e 180","Superior a 180")))))))</f>
        <v/>
      </c>
    </row>
    <row r="2362">
      <c r="A2362" t="inlineStr">
        <is>
          <t>Q012L05</t>
        </is>
      </c>
      <c r="B2362" t="inlineStr">
        <is>
          <t>FABIO HENRIQUE BERNARDES</t>
        </is>
      </c>
      <c r="C2362" t="n">
        <v>1</v>
      </c>
      <c r="D2362" t="inlineStr">
        <is>
          <t>IPCA</t>
        </is>
      </c>
      <c r="E2362" t="n">
        <v>0.009488792934583046</v>
      </c>
      <c r="F2362" t="inlineStr">
        <is>
          <t>MENSAL</t>
        </is>
      </c>
      <c r="G2362" t="n">
        <v>45910</v>
      </c>
      <c r="H2362" t="n">
        <v>45910</v>
      </c>
      <c r="I2362" t="n">
        <v>72</v>
      </c>
      <c r="J2362" t="inlineStr">
        <is>
          <t>CARTEIRA</t>
        </is>
      </c>
      <c r="K2362" t="inlineStr">
        <is>
          <t>CONTRATO</t>
        </is>
      </c>
      <c r="L2362" t="n">
        <v>2017.39</v>
      </c>
      <c r="M2362" t="inlineStr">
        <is>
          <t>IBIRAPITANGA FASE 3</t>
        </is>
      </c>
      <c r="N2362" s="142">
        <f>DATE(YEAR(G2362),MONTH(G2362),1)</f>
        <v/>
      </c>
      <c r="O2362" s="132">
        <f>IF(G2362&gt;$K$3,"Futuro","Atraso")</f>
        <v/>
      </c>
      <c r="P2362">
        <f>12*(YEAR(G2362)-YEAR($K$3))+(MONTH(G2362)-MONTH($K$3))</f>
        <v/>
      </c>
      <c r="Q2362" s="366">
        <f>IF(M2362="IBIRAPITANGA FASE 3",IF(O2362="Atraso",L2362,L2362/(1+$I$2)^P2362),IF(O2362="Atraso",L2362,L2362/(1+$I$1)^P2362))</f>
        <v/>
      </c>
      <c r="R2362">
        <f>IF(O2362="Atraso",$K$3-G2362,0)</f>
        <v/>
      </c>
      <c r="S2362">
        <f>IF(R2362&lt;=15,"Até 15",IF(R2362&lt;=30,"Entre 15 e 30",IF(R2362&lt;=60,"Entre 30 e 60",IF(R2362&lt;=90,"Entre 60 e 90",IF(R2362&lt;=120,"Entre 90 e 120",IF(R2362&lt;=150,"Entre 120 e 150",IF(R2362&lt;=180,"Entre 150 e 180","Superior a 180")))))))</f>
        <v/>
      </c>
    </row>
    <row r="2363">
      <c r="A2363" t="inlineStr">
        <is>
          <t>Q012L05</t>
        </is>
      </c>
      <c r="B2363" t="inlineStr">
        <is>
          <t>FABIO HENRIQUE BERNARDES</t>
        </is>
      </c>
      <c r="C2363" t="n">
        <v>1</v>
      </c>
      <c r="D2363" t="inlineStr">
        <is>
          <t>IPCA</t>
        </is>
      </c>
      <c r="E2363" t="n">
        <v>0.009488792934583046</v>
      </c>
      <c r="F2363" t="inlineStr">
        <is>
          <t>MENSAL</t>
        </is>
      </c>
      <c r="G2363" t="n">
        <v>45940</v>
      </c>
      <c r="H2363" t="n">
        <v>45940</v>
      </c>
      <c r="I2363" t="n">
        <v>73</v>
      </c>
      <c r="J2363" t="inlineStr">
        <is>
          <t>CARTEIRA</t>
        </is>
      </c>
      <c r="K2363" t="inlineStr">
        <is>
          <t>CONTRATO</t>
        </is>
      </c>
      <c r="L2363" t="n">
        <v>2017.39</v>
      </c>
      <c r="M2363" t="inlineStr">
        <is>
          <t>IBIRAPITANGA FASE 3</t>
        </is>
      </c>
      <c r="N2363" s="142">
        <f>DATE(YEAR(G2363),MONTH(G2363),1)</f>
        <v/>
      </c>
      <c r="O2363" s="132">
        <f>IF(G2363&gt;$K$3,"Futuro","Atraso")</f>
        <v/>
      </c>
      <c r="P2363">
        <f>12*(YEAR(G2363)-YEAR($K$3))+(MONTH(G2363)-MONTH($K$3))</f>
        <v/>
      </c>
      <c r="Q2363" s="366">
        <f>IF(M2363="IBIRAPITANGA FASE 3",IF(O2363="Atraso",L2363,L2363/(1+$I$2)^P2363),IF(O2363="Atraso",L2363,L2363/(1+$I$1)^P2363))</f>
        <v/>
      </c>
      <c r="R2363">
        <f>IF(O2363="Atraso",$K$3-G2363,0)</f>
        <v/>
      </c>
      <c r="S2363">
        <f>IF(R2363&lt;=15,"Até 15",IF(R2363&lt;=30,"Entre 15 e 30",IF(R2363&lt;=60,"Entre 30 e 60",IF(R2363&lt;=90,"Entre 60 e 90",IF(R2363&lt;=120,"Entre 90 e 120",IF(R2363&lt;=150,"Entre 120 e 150",IF(R2363&lt;=180,"Entre 150 e 180","Superior a 180")))))))</f>
        <v/>
      </c>
    </row>
    <row r="2364">
      <c r="A2364" t="inlineStr">
        <is>
          <t>Q012L05</t>
        </is>
      </c>
      <c r="B2364" t="inlineStr">
        <is>
          <t>FABIO HENRIQUE BERNARDES</t>
        </is>
      </c>
      <c r="C2364" t="n">
        <v>1</v>
      </c>
      <c r="D2364" t="inlineStr">
        <is>
          <t>IPCA</t>
        </is>
      </c>
      <c r="E2364" t="n">
        <v>0.009488792934583046</v>
      </c>
      <c r="F2364" t="inlineStr">
        <is>
          <t>MENSAL</t>
        </is>
      </c>
      <c r="G2364" t="n">
        <v>45971</v>
      </c>
      <c r="H2364" t="n">
        <v>45971</v>
      </c>
      <c r="I2364" t="n">
        <v>74</v>
      </c>
      <c r="J2364" t="inlineStr">
        <is>
          <t>CARTEIRA</t>
        </is>
      </c>
      <c r="K2364" t="inlineStr">
        <is>
          <t>CONTRATO</t>
        </is>
      </c>
      <c r="L2364" t="n">
        <v>2017.39</v>
      </c>
      <c r="M2364" t="inlineStr">
        <is>
          <t>IBIRAPITANGA FASE 3</t>
        </is>
      </c>
      <c r="N2364" s="142">
        <f>DATE(YEAR(G2364),MONTH(G2364),1)</f>
        <v/>
      </c>
      <c r="O2364" s="132">
        <f>IF(G2364&gt;$K$3,"Futuro","Atraso")</f>
        <v/>
      </c>
      <c r="P2364">
        <f>12*(YEAR(G2364)-YEAR($K$3))+(MONTH(G2364)-MONTH($K$3))</f>
        <v/>
      </c>
      <c r="Q2364" s="366">
        <f>IF(M2364="IBIRAPITANGA FASE 3",IF(O2364="Atraso",L2364,L2364/(1+$I$2)^P2364),IF(O2364="Atraso",L2364,L2364/(1+$I$1)^P2364))</f>
        <v/>
      </c>
      <c r="R2364">
        <f>IF(O2364="Atraso",$K$3-G2364,0)</f>
        <v/>
      </c>
      <c r="S2364">
        <f>IF(R2364&lt;=15,"Até 15",IF(R2364&lt;=30,"Entre 15 e 30",IF(R2364&lt;=60,"Entre 30 e 60",IF(R2364&lt;=90,"Entre 60 e 90",IF(R2364&lt;=120,"Entre 90 e 120",IF(R2364&lt;=150,"Entre 120 e 150",IF(R2364&lt;=180,"Entre 150 e 180","Superior a 180")))))))</f>
        <v/>
      </c>
    </row>
    <row r="2365">
      <c r="A2365" t="inlineStr">
        <is>
          <t>Q012L05</t>
        </is>
      </c>
      <c r="B2365" t="inlineStr">
        <is>
          <t>FABIO HENRIQUE BERNARDES</t>
        </is>
      </c>
      <c r="C2365" t="n">
        <v>1</v>
      </c>
      <c r="D2365" t="inlineStr">
        <is>
          <t>IPCA</t>
        </is>
      </c>
      <c r="E2365" t="n">
        <v>0.009488792934583046</v>
      </c>
      <c r="F2365" t="inlineStr">
        <is>
          <t>MENSAL</t>
        </is>
      </c>
      <c r="G2365" t="n">
        <v>46001</v>
      </c>
      <c r="H2365" t="n">
        <v>46001</v>
      </c>
      <c r="I2365" t="n">
        <v>75</v>
      </c>
      <c r="J2365" t="inlineStr">
        <is>
          <t>CARTEIRA</t>
        </is>
      </c>
      <c r="K2365" t="inlineStr">
        <is>
          <t>CONTRATO</t>
        </is>
      </c>
      <c r="L2365" t="n">
        <v>2017.39</v>
      </c>
      <c r="M2365" t="inlineStr">
        <is>
          <t>IBIRAPITANGA FASE 3</t>
        </is>
      </c>
      <c r="N2365" s="142">
        <f>DATE(YEAR(G2365),MONTH(G2365),1)</f>
        <v/>
      </c>
      <c r="O2365" s="132">
        <f>IF(G2365&gt;$K$3,"Futuro","Atraso")</f>
        <v/>
      </c>
      <c r="P2365">
        <f>12*(YEAR(G2365)-YEAR($K$3))+(MONTH(G2365)-MONTH($K$3))</f>
        <v/>
      </c>
      <c r="Q2365" s="366">
        <f>IF(M2365="IBIRAPITANGA FASE 3",IF(O2365="Atraso",L2365,L2365/(1+$I$2)^P2365),IF(O2365="Atraso",L2365,L2365/(1+$I$1)^P2365))</f>
        <v/>
      </c>
      <c r="R2365">
        <f>IF(O2365="Atraso",$K$3-G2365,0)</f>
        <v/>
      </c>
      <c r="S2365">
        <f>IF(R2365&lt;=15,"Até 15",IF(R2365&lt;=30,"Entre 15 e 30",IF(R2365&lt;=60,"Entre 30 e 60",IF(R2365&lt;=90,"Entre 60 e 90",IF(R2365&lt;=120,"Entre 90 e 120",IF(R2365&lt;=150,"Entre 120 e 150",IF(R2365&lt;=180,"Entre 150 e 180","Superior a 180")))))))</f>
        <v/>
      </c>
    </row>
    <row r="2366">
      <c r="A2366" t="inlineStr">
        <is>
          <t>Q012L05</t>
        </is>
      </c>
      <c r="B2366" t="inlineStr">
        <is>
          <t>FABIO HENRIQUE BERNARDES</t>
        </is>
      </c>
      <c r="C2366" t="n">
        <v>1</v>
      </c>
      <c r="D2366" t="inlineStr">
        <is>
          <t>IPCA</t>
        </is>
      </c>
      <c r="E2366" t="n">
        <v>0.009488792934583046</v>
      </c>
      <c r="F2366" t="inlineStr">
        <is>
          <t>MENSAL</t>
        </is>
      </c>
      <c r="G2366" t="n">
        <v>46032</v>
      </c>
      <c r="H2366" t="n">
        <v>46032</v>
      </c>
      <c r="I2366" t="n">
        <v>76</v>
      </c>
      <c r="J2366" t="inlineStr">
        <is>
          <t>CARTEIRA</t>
        </is>
      </c>
      <c r="K2366" t="inlineStr">
        <is>
          <t>CONTRATO</t>
        </is>
      </c>
      <c r="L2366" t="n">
        <v>2017.39</v>
      </c>
      <c r="M2366" t="inlineStr">
        <is>
          <t>IBIRAPITANGA FASE 3</t>
        </is>
      </c>
      <c r="N2366" s="142">
        <f>DATE(YEAR(G2366),MONTH(G2366),1)</f>
        <v/>
      </c>
      <c r="O2366" s="132">
        <f>IF(G2366&gt;$K$3,"Futuro","Atraso")</f>
        <v/>
      </c>
      <c r="P2366">
        <f>12*(YEAR(G2366)-YEAR($K$3))+(MONTH(G2366)-MONTH($K$3))</f>
        <v/>
      </c>
      <c r="Q2366" s="366">
        <f>IF(M2366="IBIRAPITANGA FASE 3",IF(O2366="Atraso",L2366,L2366/(1+$I$2)^P2366),IF(O2366="Atraso",L2366,L2366/(1+$I$1)^P2366))</f>
        <v/>
      </c>
      <c r="R2366">
        <f>IF(O2366="Atraso",$K$3-G2366,0)</f>
        <v/>
      </c>
      <c r="S2366">
        <f>IF(R2366&lt;=15,"Até 15",IF(R2366&lt;=30,"Entre 15 e 30",IF(R2366&lt;=60,"Entre 30 e 60",IF(R2366&lt;=90,"Entre 60 e 90",IF(R2366&lt;=120,"Entre 90 e 120",IF(R2366&lt;=150,"Entre 120 e 150",IF(R2366&lt;=180,"Entre 150 e 180","Superior a 180")))))))</f>
        <v/>
      </c>
    </row>
    <row r="2367">
      <c r="A2367" t="inlineStr">
        <is>
          <t>Q012L05</t>
        </is>
      </c>
      <c r="B2367" t="inlineStr">
        <is>
          <t>FABIO HENRIQUE BERNARDES</t>
        </is>
      </c>
      <c r="C2367" t="n">
        <v>1</v>
      </c>
      <c r="D2367" t="inlineStr">
        <is>
          <t>IPCA</t>
        </is>
      </c>
      <c r="E2367" t="n">
        <v>0.009488792934583046</v>
      </c>
      <c r="F2367" t="inlineStr">
        <is>
          <t>MENSAL</t>
        </is>
      </c>
      <c r="G2367" t="n">
        <v>46063</v>
      </c>
      <c r="H2367" t="n">
        <v>46063</v>
      </c>
      <c r="I2367" t="n">
        <v>77</v>
      </c>
      <c r="J2367" t="inlineStr">
        <is>
          <t>CARTEIRA</t>
        </is>
      </c>
      <c r="K2367" t="inlineStr">
        <is>
          <t>CONTRATO</t>
        </is>
      </c>
      <c r="L2367" t="n">
        <v>2017.39</v>
      </c>
      <c r="M2367" t="inlineStr">
        <is>
          <t>IBIRAPITANGA FASE 3</t>
        </is>
      </c>
      <c r="N2367" s="142">
        <f>DATE(YEAR(G2367),MONTH(G2367),1)</f>
        <v/>
      </c>
      <c r="O2367" s="132">
        <f>IF(G2367&gt;$K$3,"Futuro","Atraso")</f>
        <v/>
      </c>
      <c r="P2367">
        <f>12*(YEAR(G2367)-YEAR($K$3))+(MONTH(G2367)-MONTH($K$3))</f>
        <v/>
      </c>
      <c r="Q2367" s="366">
        <f>IF(M2367="IBIRAPITANGA FASE 3",IF(O2367="Atraso",L2367,L2367/(1+$I$2)^P2367),IF(O2367="Atraso",L2367,L2367/(1+$I$1)^P2367))</f>
        <v/>
      </c>
      <c r="R2367">
        <f>IF(O2367="Atraso",$K$3-G2367,0)</f>
        <v/>
      </c>
      <c r="S2367">
        <f>IF(R2367&lt;=15,"Até 15",IF(R2367&lt;=30,"Entre 15 e 30",IF(R2367&lt;=60,"Entre 30 e 60",IF(R2367&lt;=90,"Entre 60 e 90",IF(R2367&lt;=120,"Entre 90 e 120",IF(R2367&lt;=150,"Entre 120 e 150",IF(R2367&lt;=180,"Entre 150 e 180","Superior a 180")))))))</f>
        <v/>
      </c>
    </row>
    <row r="2368">
      <c r="A2368" t="inlineStr">
        <is>
          <t>Q012L05</t>
        </is>
      </c>
      <c r="B2368" t="inlineStr">
        <is>
          <t>FABIO HENRIQUE BERNARDES</t>
        </is>
      </c>
      <c r="C2368" t="n">
        <v>1</v>
      </c>
      <c r="D2368" t="inlineStr">
        <is>
          <t>IPCA</t>
        </is>
      </c>
      <c r="E2368" t="n">
        <v>0.009488792934583046</v>
      </c>
      <c r="F2368" t="inlineStr">
        <is>
          <t>MENSAL</t>
        </is>
      </c>
      <c r="G2368" t="n">
        <v>46091</v>
      </c>
      <c r="H2368" t="n">
        <v>46091</v>
      </c>
      <c r="I2368" t="n">
        <v>78</v>
      </c>
      <c r="J2368" t="inlineStr">
        <is>
          <t>CARTEIRA</t>
        </is>
      </c>
      <c r="K2368" t="inlineStr">
        <is>
          <t>CONTRATO</t>
        </is>
      </c>
      <c r="L2368" t="n">
        <v>2017.39</v>
      </c>
      <c r="M2368" t="inlineStr">
        <is>
          <t>IBIRAPITANGA FASE 3</t>
        </is>
      </c>
      <c r="N2368" s="142">
        <f>DATE(YEAR(G2368),MONTH(G2368),1)</f>
        <v/>
      </c>
      <c r="O2368" s="132">
        <f>IF(G2368&gt;$K$3,"Futuro","Atraso")</f>
        <v/>
      </c>
      <c r="P2368">
        <f>12*(YEAR(G2368)-YEAR($K$3))+(MONTH(G2368)-MONTH($K$3))</f>
        <v/>
      </c>
      <c r="Q2368" s="366">
        <f>IF(M2368="IBIRAPITANGA FASE 3",IF(O2368="Atraso",L2368,L2368/(1+$I$2)^P2368),IF(O2368="Atraso",L2368,L2368/(1+$I$1)^P2368))</f>
        <v/>
      </c>
      <c r="R2368">
        <f>IF(O2368="Atraso",$K$3-G2368,0)</f>
        <v/>
      </c>
      <c r="S2368">
        <f>IF(R2368&lt;=15,"Até 15",IF(R2368&lt;=30,"Entre 15 e 30",IF(R2368&lt;=60,"Entre 30 e 60",IF(R2368&lt;=90,"Entre 60 e 90",IF(R2368&lt;=120,"Entre 90 e 120",IF(R2368&lt;=150,"Entre 120 e 150",IF(R2368&lt;=180,"Entre 150 e 180","Superior a 180")))))))</f>
        <v/>
      </c>
    </row>
    <row r="2369">
      <c r="A2369" t="inlineStr">
        <is>
          <t>Q012L05</t>
        </is>
      </c>
      <c r="B2369" t="inlineStr">
        <is>
          <t>FABIO HENRIQUE BERNARDES</t>
        </is>
      </c>
      <c r="C2369" t="n">
        <v>1</v>
      </c>
      <c r="D2369" t="inlineStr">
        <is>
          <t>IPCA</t>
        </is>
      </c>
      <c r="E2369" t="n">
        <v>0.009488792934583046</v>
      </c>
      <c r="F2369" t="inlineStr">
        <is>
          <t>MENSAL</t>
        </is>
      </c>
      <c r="G2369" t="n">
        <v>46122</v>
      </c>
      <c r="H2369" t="n">
        <v>46122</v>
      </c>
      <c r="I2369" t="n">
        <v>79</v>
      </c>
      <c r="J2369" t="inlineStr">
        <is>
          <t>CARTEIRA</t>
        </is>
      </c>
      <c r="K2369" t="inlineStr">
        <is>
          <t>CONTRATO</t>
        </is>
      </c>
      <c r="L2369" t="n">
        <v>2017.39</v>
      </c>
      <c r="M2369" t="inlineStr">
        <is>
          <t>IBIRAPITANGA FASE 3</t>
        </is>
      </c>
      <c r="N2369" s="142">
        <f>DATE(YEAR(G2369),MONTH(G2369),1)</f>
        <v/>
      </c>
      <c r="O2369" s="132">
        <f>IF(G2369&gt;$K$3,"Futuro","Atraso")</f>
        <v/>
      </c>
      <c r="P2369">
        <f>12*(YEAR(G2369)-YEAR($K$3))+(MONTH(G2369)-MONTH($K$3))</f>
        <v/>
      </c>
      <c r="Q2369" s="366">
        <f>IF(M2369="IBIRAPITANGA FASE 3",IF(O2369="Atraso",L2369,L2369/(1+$I$2)^P2369),IF(O2369="Atraso",L2369,L2369/(1+$I$1)^P2369))</f>
        <v/>
      </c>
      <c r="R2369">
        <f>IF(O2369="Atraso",$K$3-G2369,0)</f>
        <v/>
      </c>
      <c r="S2369">
        <f>IF(R2369&lt;=15,"Até 15",IF(R2369&lt;=30,"Entre 15 e 30",IF(R2369&lt;=60,"Entre 30 e 60",IF(R2369&lt;=90,"Entre 60 e 90",IF(R2369&lt;=120,"Entre 90 e 120",IF(R2369&lt;=150,"Entre 120 e 150",IF(R2369&lt;=180,"Entre 150 e 180","Superior a 180")))))))</f>
        <v/>
      </c>
    </row>
    <row r="2370">
      <c r="A2370" t="inlineStr">
        <is>
          <t>Q012L05</t>
        </is>
      </c>
      <c r="B2370" t="inlineStr">
        <is>
          <t>FABIO HENRIQUE BERNARDES</t>
        </is>
      </c>
      <c r="C2370" t="n">
        <v>1</v>
      </c>
      <c r="D2370" t="inlineStr">
        <is>
          <t>IPCA</t>
        </is>
      </c>
      <c r="E2370" t="n">
        <v>0.009488792934583046</v>
      </c>
      <c r="F2370" t="inlineStr">
        <is>
          <t>MENSAL</t>
        </is>
      </c>
      <c r="G2370" t="n">
        <v>46152</v>
      </c>
      <c r="H2370" t="n">
        <v>46152</v>
      </c>
      <c r="I2370" t="n">
        <v>80</v>
      </c>
      <c r="J2370" t="inlineStr">
        <is>
          <t>CARTEIRA</t>
        </is>
      </c>
      <c r="K2370" t="inlineStr">
        <is>
          <t>CONTRATO</t>
        </is>
      </c>
      <c r="L2370" t="n">
        <v>2017.39</v>
      </c>
      <c r="M2370" t="inlineStr">
        <is>
          <t>IBIRAPITANGA FASE 3</t>
        </is>
      </c>
      <c r="N2370" s="142">
        <f>DATE(YEAR(G2370),MONTH(G2370),1)</f>
        <v/>
      </c>
      <c r="O2370" s="132">
        <f>IF(G2370&gt;$K$3,"Futuro","Atraso")</f>
        <v/>
      </c>
      <c r="P2370">
        <f>12*(YEAR(G2370)-YEAR($K$3))+(MONTH(G2370)-MONTH($K$3))</f>
        <v/>
      </c>
      <c r="Q2370" s="366">
        <f>IF(M2370="IBIRAPITANGA FASE 3",IF(O2370="Atraso",L2370,L2370/(1+$I$2)^P2370),IF(O2370="Atraso",L2370,L2370/(1+$I$1)^P2370))</f>
        <v/>
      </c>
      <c r="R2370">
        <f>IF(O2370="Atraso",$K$3-G2370,0)</f>
        <v/>
      </c>
      <c r="S2370">
        <f>IF(R2370&lt;=15,"Até 15",IF(R2370&lt;=30,"Entre 15 e 30",IF(R2370&lt;=60,"Entre 30 e 60",IF(R2370&lt;=90,"Entre 60 e 90",IF(R2370&lt;=120,"Entre 90 e 120",IF(R2370&lt;=150,"Entre 120 e 150",IF(R2370&lt;=180,"Entre 150 e 180","Superior a 180")))))))</f>
        <v/>
      </c>
    </row>
    <row r="2371">
      <c r="A2371" t="inlineStr">
        <is>
          <t>Q012L05</t>
        </is>
      </c>
      <c r="B2371" t="inlineStr">
        <is>
          <t>FABIO HENRIQUE BERNARDES</t>
        </is>
      </c>
      <c r="C2371" t="n">
        <v>1</v>
      </c>
      <c r="D2371" t="inlineStr">
        <is>
          <t>IPCA</t>
        </is>
      </c>
      <c r="E2371" t="n">
        <v>0.009488792934583046</v>
      </c>
      <c r="F2371" t="inlineStr">
        <is>
          <t>MENSAL</t>
        </is>
      </c>
      <c r="G2371" t="n">
        <v>46152</v>
      </c>
      <c r="H2371" t="n">
        <v>46152</v>
      </c>
      <c r="I2371" t="n">
        <v>7</v>
      </c>
      <c r="J2371" t="inlineStr">
        <is>
          <t>CARTEIRA</t>
        </is>
      </c>
      <c r="K2371" t="inlineStr">
        <is>
          <t>CONTRATO</t>
        </is>
      </c>
      <c r="L2371" t="n">
        <v>9827.17</v>
      </c>
      <c r="M2371" t="inlineStr">
        <is>
          <t>IBIRAPITANGA FASE 3</t>
        </is>
      </c>
      <c r="N2371" s="142">
        <f>DATE(YEAR(G2371),MONTH(G2371),1)</f>
        <v/>
      </c>
      <c r="O2371" s="132">
        <f>IF(G2371&gt;$K$3,"Futuro","Atraso")</f>
        <v/>
      </c>
      <c r="P2371">
        <f>12*(YEAR(G2371)-YEAR($K$3))+(MONTH(G2371)-MONTH($K$3))</f>
        <v/>
      </c>
      <c r="Q2371" s="366">
        <f>IF(M2371="IBIRAPITANGA FASE 3",IF(O2371="Atraso",L2371,L2371/(1+$I$2)^P2371),IF(O2371="Atraso",L2371,L2371/(1+$I$1)^P2371))</f>
        <v/>
      </c>
      <c r="R2371">
        <f>IF(O2371="Atraso",$K$3-G2371,0)</f>
        <v/>
      </c>
      <c r="S2371">
        <f>IF(R2371&lt;=15,"Até 15",IF(R2371&lt;=30,"Entre 15 e 30",IF(R2371&lt;=60,"Entre 30 e 60",IF(R2371&lt;=90,"Entre 60 e 90",IF(R2371&lt;=120,"Entre 90 e 120",IF(R2371&lt;=150,"Entre 120 e 150",IF(R2371&lt;=180,"Entre 150 e 180","Superior a 180")))))))</f>
        <v/>
      </c>
    </row>
    <row r="2372">
      <c r="A2372" t="inlineStr">
        <is>
          <t>Q012L05</t>
        </is>
      </c>
      <c r="B2372" t="inlineStr">
        <is>
          <t>FABIO HENRIQUE BERNARDES</t>
        </is>
      </c>
      <c r="C2372" t="n">
        <v>1</v>
      </c>
      <c r="D2372" t="inlineStr">
        <is>
          <t>IPCA</t>
        </is>
      </c>
      <c r="E2372" t="n">
        <v>0.009488792934583046</v>
      </c>
      <c r="F2372" t="inlineStr">
        <is>
          <t>MENSAL</t>
        </is>
      </c>
      <c r="G2372" t="n">
        <v>46183</v>
      </c>
      <c r="H2372" t="n">
        <v>46183</v>
      </c>
      <c r="I2372" t="n">
        <v>81</v>
      </c>
      <c r="J2372" t="inlineStr">
        <is>
          <t>CARTEIRA</t>
        </is>
      </c>
      <c r="K2372" t="inlineStr">
        <is>
          <t>CONTRATO</t>
        </is>
      </c>
      <c r="L2372" t="n">
        <v>2017.39</v>
      </c>
      <c r="M2372" t="inlineStr">
        <is>
          <t>IBIRAPITANGA FASE 3</t>
        </is>
      </c>
      <c r="N2372" s="142">
        <f>DATE(YEAR(G2372),MONTH(G2372),1)</f>
        <v/>
      </c>
      <c r="O2372" s="132">
        <f>IF(G2372&gt;$K$3,"Futuro","Atraso")</f>
        <v/>
      </c>
      <c r="P2372">
        <f>12*(YEAR(G2372)-YEAR($K$3))+(MONTH(G2372)-MONTH($K$3))</f>
        <v/>
      </c>
      <c r="Q2372" s="366">
        <f>IF(M2372="IBIRAPITANGA FASE 3",IF(O2372="Atraso",L2372,L2372/(1+$I$2)^P2372),IF(O2372="Atraso",L2372,L2372/(1+$I$1)^P2372))</f>
        <v/>
      </c>
      <c r="R2372">
        <f>IF(O2372="Atraso",$K$3-G2372,0)</f>
        <v/>
      </c>
      <c r="S2372">
        <f>IF(R2372&lt;=15,"Até 15",IF(R2372&lt;=30,"Entre 15 e 30",IF(R2372&lt;=60,"Entre 30 e 60",IF(R2372&lt;=90,"Entre 60 e 90",IF(R2372&lt;=120,"Entre 90 e 120",IF(R2372&lt;=150,"Entre 120 e 150",IF(R2372&lt;=180,"Entre 150 e 180","Superior a 180")))))))</f>
        <v/>
      </c>
    </row>
    <row r="2373">
      <c r="A2373" t="inlineStr">
        <is>
          <t>Q012L05</t>
        </is>
      </c>
      <c r="B2373" t="inlineStr">
        <is>
          <t>FABIO HENRIQUE BERNARDES</t>
        </is>
      </c>
      <c r="C2373" t="n">
        <v>1</v>
      </c>
      <c r="D2373" t="inlineStr">
        <is>
          <t>IPCA</t>
        </is>
      </c>
      <c r="E2373" t="n">
        <v>0.009488792934583046</v>
      </c>
      <c r="F2373" t="inlineStr">
        <is>
          <t>MENSAL</t>
        </is>
      </c>
      <c r="G2373" t="n">
        <v>46213</v>
      </c>
      <c r="H2373" t="n">
        <v>46213</v>
      </c>
      <c r="I2373" t="n">
        <v>82</v>
      </c>
      <c r="J2373" t="inlineStr">
        <is>
          <t>CARTEIRA</t>
        </is>
      </c>
      <c r="K2373" t="inlineStr">
        <is>
          <t>CONTRATO</t>
        </is>
      </c>
      <c r="L2373" t="n">
        <v>2017.39</v>
      </c>
      <c r="M2373" t="inlineStr">
        <is>
          <t>IBIRAPITANGA FASE 3</t>
        </is>
      </c>
      <c r="N2373" s="142">
        <f>DATE(YEAR(G2373),MONTH(G2373),1)</f>
        <v/>
      </c>
      <c r="O2373" s="132">
        <f>IF(G2373&gt;$K$3,"Futuro","Atraso")</f>
        <v/>
      </c>
      <c r="P2373">
        <f>12*(YEAR(G2373)-YEAR($K$3))+(MONTH(G2373)-MONTH($K$3))</f>
        <v/>
      </c>
      <c r="Q2373" s="366">
        <f>IF(M2373="IBIRAPITANGA FASE 3",IF(O2373="Atraso",L2373,L2373/(1+$I$2)^P2373),IF(O2373="Atraso",L2373,L2373/(1+$I$1)^P2373))</f>
        <v/>
      </c>
      <c r="R2373">
        <f>IF(O2373="Atraso",$K$3-G2373,0)</f>
        <v/>
      </c>
      <c r="S2373">
        <f>IF(R2373&lt;=15,"Até 15",IF(R2373&lt;=30,"Entre 15 e 30",IF(R2373&lt;=60,"Entre 30 e 60",IF(R2373&lt;=90,"Entre 60 e 90",IF(R2373&lt;=120,"Entre 90 e 120",IF(R2373&lt;=150,"Entre 120 e 150",IF(R2373&lt;=180,"Entre 150 e 180","Superior a 180")))))))</f>
        <v/>
      </c>
    </row>
    <row r="2374">
      <c r="A2374" t="inlineStr">
        <is>
          <t>Q012L05</t>
        </is>
      </c>
      <c r="B2374" t="inlineStr">
        <is>
          <t>FABIO HENRIQUE BERNARDES</t>
        </is>
      </c>
      <c r="C2374" t="n">
        <v>1</v>
      </c>
      <c r="D2374" t="inlineStr">
        <is>
          <t>IPCA</t>
        </is>
      </c>
      <c r="E2374" t="n">
        <v>0.009488792934583046</v>
      </c>
      <c r="F2374" t="inlineStr">
        <is>
          <t>MENSAL</t>
        </is>
      </c>
      <c r="G2374" t="n">
        <v>46244</v>
      </c>
      <c r="H2374" t="n">
        <v>46244</v>
      </c>
      <c r="I2374" t="n">
        <v>83</v>
      </c>
      <c r="J2374" t="inlineStr">
        <is>
          <t>CARTEIRA</t>
        </is>
      </c>
      <c r="K2374" t="inlineStr">
        <is>
          <t>CONTRATO</t>
        </is>
      </c>
      <c r="L2374" t="n">
        <v>2017.39</v>
      </c>
      <c r="M2374" t="inlineStr">
        <is>
          <t>IBIRAPITANGA FASE 3</t>
        </is>
      </c>
      <c r="N2374" s="142">
        <f>DATE(YEAR(G2374),MONTH(G2374),1)</f>
        <v/>
      </c>
      <c r="O2374" s="132">
        <f>IF(G2374&gt;$K$3,"Futuro","Atraso")</f>
        <v/>
      </c>
      <c r="P2374">
        <f>12*(YEAR(G2374)-YEAR($K$3))+(MONTH(G2374)-MONTH($K$3))</f>
        <v/>
      </c>
      <c r="Q2374" s="366">
        <f>IF(M2374="IBIRAPITANGA FASE 3",IF(O2374="Atraso",L2374,L2374/(1+$I$2)^P2374),IF(O2374="Atraso",L2374,L2374/(1+$I$1)^P2374))</f>
        <v/>
      </c>
      <c r="R2374">
        <f>IF(O2374="Atraso",$K$3-G2374,0)</f>
        <v/>
      </c>
      <c r="S2374">
        <f>IF(R2374&lt;=15,"Até 15",IF(R2374&lt;=30,"Entre 15 e 30",IF(R2374&lt;=60,"Entre 30 e 60",IF(R2374&lt;=90,"Entre 60 e 90",IF(R2374&lt;=120,"Entre 90 e 120",IF(R2374&lt;=150,"Entre 120 e 150",IF(R2374&lt;=180,"Entre 150 e 180","Superior a 180")))))))</f>
        <v/>
      </c>
    </row>
    <row r="2375">
      <c r="A2375" t="inlineStr">
        <is>
          <t>Q012L05</t>
        </is>
      </c>
      <c r="B2375" t="inlineStr">
        <is>
          <t>FABIO HENRIQUE BERNARDES</t>
        </is>
      </c>
      <c r="C2375" t="n">
        <v>1</v>
      </c>
      <c r="D2375" t="inlineStr">
        <is>
          <t>IPCA</t>
        </is>
      </c>
      <c r="E2375" t="n">
        <v>0.009488792934583046</v>
      </c>
      <c r="F2375" t="inlineStr">
        <is>
          <t>MENSAL</t>
        </is>
      </c>
      <c r="G2375" t="n">
        <v>46275</v>
      </c>
      <c r="H2375" t="n">
        <v>46275</v>
      </c>
      <c r="I2375" t="n">
        <v>84</v>
      </c>
      <c r="J2375" t="inlineStr">
        <is>
          <t>CARTEIRA</t>
        </is>
      </c>
      <c r="K2375" t="inlineStr">
        <is>
          <t>CONTRATO</t>
        </is>
      </c>
      <c r="L2375" t="n">
        <v>2017.39</v>
      </c>
      <c r="M2375" t="inlineStr">
        <is>
          <t>IBIRAPITANGA FASE 3</t>
        </is>
      </c>
      <c r="N2375" s="142">
        <f>DATE(YEAR(G2375),MONTH(G2375),1)</f>
        <v/>
      </c>
      <c r="O2375" s="132">
        <f>IF(G2375&gt;$K$3,"Futuro","Atraso")</f>
        <v/>
      </c>
      <c r="P2375">
        <f>12*(YEAR(G2375)-YEAR($K$3))+(MONTH(G2375)-MONTH($K$3))</f>
        <v/>
      </c>
      <c r="Q2375" s="366">
        <f>IF(M2375="IBIRAPITANGA FASE 3",IF(O2375="Atraso",L2375,L2375/(1+$I$2)^P2375),IF(O2375="Atraso",L2375,L2375/(1+$I$1)^P2375))</f>
        <v/>
      </c>
      <c r="R2375">
        <f>IF(O2375="Atraso",$K$3-G2375,0)</f>
        <v/>
      </c>
      <c r="S2375">
        <f>IF(R2375&lt;=15,"Até 15",IF(R2375&lt;=30,"Entre 15 e 30",IF(R2375&lt;=60,"Entre 30 e 60",IF(R2375&lt;=90,"Entre 60 e 90",IF(R2375&lt;=120,"Entre 90 e 120",IF(R2375&lt;=150,"Entre 120 e 150",IF(R2375&lt;=180,"Entre 150 e 180","Superior a 180")))))))</f>
        <v/>
      </c>
    </row>
    <row r="2376">
      <c r="A2376" t="inlineStr">
        <is>
          <t>Q012L05</t>
        </is>
      </c>
      <c r="B2376" t="inlineStr">
        <is>
          <t>FABIO HENRIQUE BERNARDES</t>
        </is>
      </c>
      <c r="C2376" t="n">
        <v>1</v>
      </c>
      <c r="D2376" t="inlineStr">
        <is>
          <t>IPCA</t>
        </is>
      </c>
      <c r="E2376" t="n">
        <v>0.009488792934583046</v>
      </c>
      <c r="F2376" t="inlineStr">
        <is>
          <t>MENSAL</t>
        </is>
      </c>
      <c r="G2376" t="n">
        <v>46305</v>
      </c>
      <c r="H2376" t="n">
        <v>46305</v>
      </c>
      <c r="I2376" t="n">
        <v>85</v>
      </c>
      <c r="J2376" t="inlineStr">
        <is>
          <t>CARTEIRA</t>
        </is>
      </c>
      <c r="K2376" t="inlineStr">
        <is>
          <t>CONTRATO</t>
        </is>
      </c>
      <c r="L2376" t="n">
        <v>2017.39</v>
      </c>
      <c r="M2376" t="inlineStr">
        <is>
          <t>IBIRAPITANGA FASE 3</t>
        </is>
      </c>
      <c r="N2376" s="142">
        <f>DATE(YEAR(G2376),MONTH(G2376),1)</f>
        <v/>
      </c>
      <c r="O2376" s="132">
        <f>IF(G2376&gt;$K$3,"Futuro","Atraso")</f>
        <v/>
      </c>
      <c r="P2376">
        <f>12*(YEAR(G2376)-YEAR($K$3))+(MONTH(G2376)-MONTH($K$3))</f>
        <v/>
      </c>
      <c r="Q2376" s="366">
        <f>IF(M2376="IBIRAPITANGA FASE 3",IF(O2376="Atraso",L2376,L2376/(1+$I$2)^P2376),IF(O2376="Atraso",L2376,L2376/(1+$I$1)^P2376))</f>
        <v/>
      </c>
      <c r="R2376">
        <f>IF(O2376="Atraso",$K$3-G2376,0)</f>
        <v/>
      </c>
      <c r="S2376">
        <f>IF(R2376&lt;=15,"Até 15",IF(R2376&lt;=30,"Entre 15 e 30",IF(R2376&lt;=60,"Entre 30 e 60",IF(R2376&lt;=90,"Entre 60 e 90",IF(R2376&lt;=120,"Entre 90 e 120",IF(R2376&lt;=150,"Entre 120 e 150",IF(R2376&lt;=180,"Entre 150 e 180","Superior a 180")))))))</f>
        <v/>
      </c>
    </row>
    <row r="2377">
      <c r="A2377" t="inlineStr">
        <is>
          <t>Q012L05</t>
        </is>
      </c>
      <c r="B2377" t="inlineStr">
        <is>
          <t>FABIO HENRIQUE BERNARDES</t>
        </is>
      </c>
      <c r="C2377" t="n">
        <v>1</v>
      </c>
      <c r="D2377" t="inlineStr">
        <is>
          <t>IPCA</t>
        </is>
      </c>
      <c r="E2377" t="n">
        <v>0.009488792934583046</v>
      </c>
      <c r="F2377" t="inlineStr">
        <is>
          <t>MENSAL</t>
        </is>
      </c>
      <c r="G2377" t="n">
        <v>46336</v>
      </c>
      <c r="H2377" t="n">
        <v>46336</v>
      </c>
      <c r="I2377" t="n">
        <v>86</v>
      </c>
      <c r="J2377" t="inlineStr">
        <is>
          <t>CARTEIRA</t>
        </is>
      </c>
      <c r="K2377" t="inlineStr">
        <is>
          <t>CONTRATO</t>
        </is>
      </c>
      <c r="L2377" t="n">
        <v>2017.39</v>
      </c>
      <c r="M2377" t="inlineStr">
        <is>
          <t>IBIRAPITANGA FASE 3</t>
        </is>
      </c>
      <c r="N2377" s="142">
        <f>DATE(YEAR(G2377),MONTH(G2377),1)</f>
        <v/>
      </c>
      <c r="O2377" s="132">
        <f>IF(G2377&gt;$K$3,"Futuro","Atraso")</f>
        <v/>
      </c>
      <c r="P2377">
        <f>12*(YEAR(G2377)-YEAR($K$3))+(MONTH(G2377)-MONTH($K$3))</f>
        <v/>
      </c>
      <c r="Q2377" s="366">
        <f>IF(M2377="IBIRAPITANGA FASE 3",IF(O2377="Atraso",L2377,L2377/(1+$I$2)^P2377),IF(O2377="Atraso",L2377,L2377/(1+$I$1)^P2377))</f>
        <v/>
      </c>
      <c r="R2377">
        <f>IF(O2377="Atraso",$K$3-G2377,0)</f>
        <v/>
      </c>
      <c r="S2377">
        <f>IF(R2377&lt;=15,"Até 15",IF(R2377&lt;=30,"Entre 15 e 30",IF(R2377&lt;=60,"Entre 30 e 60",IF(R2377&lt;=90,"Entre 60 e 90",IF(R2377&lt;=120,"Entre 90 e 120",IF(R2377&lt;=150,"Entre 120 e 150",IF(R2377&lt;=180,"Entre 150 e 180","Superior a 180")))))))</f>
        <v/>
      </c>
    </row>
    <row r="2378">
      <c r="A2378" t="inlineStr">
        <is>
          <t>Q012L05</t>
        </is>
      </c>
      <c r="B2378" t="inlineStr">
        <is>
          <t>FABIO HENRIQUE BERNARDES</t>
        </is>
      </c>
      <c r="C2378" t="n">
        <v>1</v>
      </c>
      <c r="D2378" t="inlineStr">
        <is>
          <t>IPCA</t>
        </is>
      </c>
      <c r="E2378" t="n">
        <v>0.009488792934583046</v>
      </c>
      <c r="F2378" t="inlineStr">
        <is>
          <t>MENSAL</t>
        </is>
      </c>
      <c r="G2378" t="n">
        <v>46366</v>
      </c>
      <c r="H2378" t="n">
        <v>46366</v>
      </c>
      <c r="I2378" t="n">
        <v>87</v>
      </c>
      <c r="J2378" t="inlineStr">
        <is>
          <t>CARTEIRA</t>
        </is>
      </c>
      <c r="K2378" t="inlineStr">
        <is>
          <t>CONTRATO</t>
        </is>
      </c>
      <c r="L2378" t="n">
        <v>2017.39</v>
      </c>
      <c r="M2378" t="inlineStr">
        <is>
          <t>IBIRAPITANGA FASE 3</t>
        </is>
      </c>
      <c r="N2378" s="142">
        <f>DATE(YEAR(G2378),MONTH(G2378),1)</f>
        <v/>
      </c>
      <c r="O2378" s="132">
        <f>IF(G2378&gt;$K$3,"Futuro","Atraso")</f>
        <v/>
      </c>
      <c r="P2378">
        <f>12*(YEAR(G2378)-YEAR($K$3))+(MONTH(G2378)-MONTH($K$3))</f>
        <v/>
      </c>
      <c r="Q2378" s="366">
        <f>IF(M2378="IBIRAPITANGA FASE 3",IF(O2378="Atraso",L2378,L2378/(1+$I$2)^P2378),IF(O2378="Atraso",L2378,L2378/(1+$I$1)^P2378))</f>
        <v/>
      </c>
      <c r="R2378">
        <f>IF(O2378="Atraso",$K$3-G2378,0)</f>
        <v/>
      </c>
      <c r="S2378">
        <f>IF(R2378&lt;=15,"Até 15",IF(R2378&lt;=30,"Entre 15 e 30",IF(R2378&lt;=60,"Entre 30 e 60",IF(R2378&lt;=90,"Entre 60 e 90",IF(R2378&lt;=120,"Entre 90 e 120",IF(R2378&lt;=150,"Entre 120 e 150",IF(R2378&lt;=180,"Entre 150 e 180","Superior a 180")))))))</f>
        <v/>
      </c>
    </row>
    <row r="2379">
      <c r="A2379" t="inlineStr">
        <is>
          <t>Q013L03</t>
        </is>
      </c>
      <c r="B2379" t="inlineStr">
        <is>
          <t>TEMISTOCLES PEREIRA DE CARVALHO</t>
        </is>
      </c>
      <c r="C2379" t="n">
        <v>1</v>
      </c>
      <c r="D2379" t="inlineStr">
        <is>
          <t>IPCA</t>
        </is>
      </c>
      <c r="E2379" t="n">
        <v>0</v>
      </c>
      <c r="F2379" t="inlineStr">
        <is>
          <t>MENSAL</t>
        </is>
      </c>
      <c r="G2379" t="n">
        <v>45255</v>
      </c>
      <c r="H2379" t="n">
        <v>45255</v>
      </c>
      <c r="I2379" t="n">
        <v>8</v>
      </c>
      <c r="J2379" t="inlineStr">
        <is>
          <t>CARTEIRA</t>
        </is>
      </c>
      <c r="K2379" t="inlineStr">
        <is>
          <t>CONTRATO</t>
        </is>
      </c>
      <c r="L2379" t="n">
        <v>4761.97</v>
      </c>
      <c r="M2379" t="inlineStr">
        <is>
          <t>IBIRAPITANGA FASE 3</t>
        </is>
      </c>
      <c r="N2379" s="142">
        <f>DATE(YEAR(G2379),MONTH(G2379),1)</f>
        <v/>
      </c>
      <c r="O2379" s="132">
        <f>IF(G2379&gt;$K$3,"Futuro","Atraso")</f>
        <v/>
      </c>
      <c r="P2379">
        <f>12*(YEAR(G2379)-YEAR($K$3))+(MONTH(G2379)-MONTH($K$3))</f>
        <v/>
      </c>
      <c r="Q2379" s="366">
        <f>IF(M2379="IBIRAPITANGA FASE 3",IF(O2379="Atraso",L2379,L2379/(1+$I$2)^P2379),IF(O2379="Atraso",L2379,L2379/(1+$I$1)^P2379))</f>
        <v/>
      </c>
      <c r="R2379">
        <f>IF(O2379="Atraso",$K$3-G2379,0)</f>
        <v/>
      </c>
      <c r="S2379">
        <f>IF(R2379&lt;=15,"Até 15",IF(R2379&lt;=30,"Entre 15 e 30",IF(R2379&lt;=60,"Entre 30 e 60",IF(R2379&lt;=90,"Entre 60 e 90",IF(R2379&lt;=120,"Entre 90 e 120",IF(R2379&lt;=150,"Entre 120 e 150",IF(R2379&lt;=180,"Entre 150 e 180","Superior a 180")))))))</f>
        <v/>
      </c>
    </row>
    <row r="2380">
      <c r="A2380" t="inlineStr">
        <is>
          <t>Q013L03</t>
        </is>
      </c>
      <c r="B2380" t="inlineStr">
        <is>
          <t>TEMISTOCLES PEREIRA DE CARVALHO</t>
        </is>
      </c>
      <c r="C2380" t="n">
        <v>1</v>
      </c>
      <c r="D2380" t="inlineStr">
        <is>
          <t>IPCA</t>
        </is>
      </c>
      <c r="E2380" t="n">
        <v>0</v>
      </c>
      <c r="F2380" t="inlineStr">
        <is>
          <t>MENSAL</t>
        </is>
      </c>
      <c r="G2380" t="n">
        <v>45285</v>
      </c>
      <c r="H2380" t="n">
        <v>45285</v>
      </c>
      <c r="I2380" t="n">
        <v>9</v>
      </c>
      <c r="J2380" t="inlineStr">
        <is>
          <t>CARTEIRA</t>
        </is>
      </c>
      <c r="K2380" t="inlineStr">
        <is>
          <t>CONTRATO</t>
        </is>
      </c>
      <c r="L2380" t="n">
        <v>4667.24</v>
      </c>
      <c r="M2380" t="inlineStr">
        <is>
          <t>IBIRAPITANGA FASE 3</t>
        </is>
      </c>
      <c r="N2380" s="142">
        <f>DATE(YEAR(G2380),MONTH(G2380),1)</f>
        <v/>
      </c>
      <c r="O2380" s="132">
        <f>IF(G2380&gt;$K$3,"Futuro","Atraso")</f>
        <v/>
      </c>
      <c r="P2380">
        <f>12*(YEAR(G2380)-YEAR($K$3))+(MONTH(G2380)-MONTH($K$3))</f>
        <v/>
      </c>
      <c r="Q2380" s="366">
        <f>IF(M2380="IBIRAPITANGA FASE 3",IF(O2380="Atraso",L2380,L2380/(1+$I$2)^P2380),IF(O2380="Atraso",L2380,L2380/(1+$I$1)^P2380))</f>
        <v/>
      </c>
      <c r="R2380">
        <f>IF(O2380="Atraso",$K$3-G2380,0)</f>
        <v/>
      </c>
      <c r="S2380">
        <f>IF(R2380&lt;=15,"Até 15",IF(R2380&lt;=30,"Entre 15 e 30",IF(R2380&lt;=60,"Entre 30 e 60",IF(R2380&lt;=90,"Entre 60 e 90",IF(R2380&lt;=120,"Entre 90 e 120",IF(R2380&lt;=150,"Entre 120 e 150",IF(R2380&lt;=180,"Entre 150 e 180","Superior a 180")))))))</f>
        <v/>
      </c>
    </row>
    <row r="2381">
      <c r="A2381" t="inlineStr">
        <is>
          <t>Q013L03</t>
        </is>
      </c>
      <c r="B2381" t="inlineStr">
        <is>
          <t>TEMISTOCLES PEREIRA DE CARVALHO</t>
        </is>
      </c>
      <c r="C2381" t="n">
        <v>1</v>
      </c>
      <c r="D2381" t="inlineStr">
        <is>
          <t>IPCA</t>
        </is>
      </c>
      <c r="E2381" t="n">
        <v>0</v>
      </c>
      <c r="F2381" t="inlineStr">
        <is>
          <t>MENSAL</t>
        </is>
      </c>
      <c r="G2381" t="n">
        <v>45316</v>
      </c>
      <c r="H2381" t="n">
        <v>45316</v>
      </c>
      <c r="I2381" t="n">
        <v>10</v>
      </c>
      <c r="J2381" t="inlineStr">
        <is>
          <t>CARTEIRA</t>
        </is>
      </c>
      <c r="K2381" t="inlineStr">
        <is>
          <t>CONTRATO</t>
        </is>
      </c>
      <c r="L2381" t="n">
        <v>4667.24</v>
      </c>
      <c r="M2381" t="inlineStr">
        <is>
          <t>IBIRAPITANGA FASE 3</t>
        </is>
      </c>
      <c r="N2381" s="142">
        <f>DATE(YEAR(G2381),MONTH(G2381),1)</f>
        <v/>
      </c>
      <c r="O2381" s="132">
        <f>IF(G2381&gt;$K$3,"Futuro","Atraso")</f>
        <v/>
      </c>
      <c r="P2381">
        <f>12*(YEAR(G2381)-YEAR($K$3))+(MONTH(G2381)-MONTH($K$3))</f>
        <v/>
      </c>
      <c r="Q2381" s="366">
        <f>IF(M2381="IBIRAPITANGA FASE 3",IF(O2381="Atraso",L2381,L2381/(1+$I$2)^P2381),IF(O2381="Atraso",L2381,L2381/(1+$I$1)^P2381))</f>
        <v/>
      </c>
      <c r="R2381">
        <f>IF(O2381="Atraso",$K$3-G2381,0)</f>
        <v/>
      </c>
      <c r="S2381">
        <f>IF(R2381&lt;=15,"Até 15",IF(R2381&lt;=30,"Entre 15 e 30",IF(R2381&lt;=60,"Entre 30 e 60",IF(R2381&lt;=90,"Entre 60 e 90",IF(R2381&lt;=120,"Entre 90 e 120",IF(R2381&lt;=150,"Entre 120 e 150",IF(R2381&lt;=180,"Entre 150 e 180","Superior a 180")))))))</f>
        <v/>
      </c>
    </row>
    <row r="2382">
      <c r="A2382" t="inlineStr">
        <is>
          <t>Q013L03</t>
        </is>
      </c>
      <c r="B2382" t="inlineStr">
        <is>
          <t>TEMISTOCLES PEREIRA DE CARVALHO</t>
        </is>
      </c>
      <c r="C2382" t="n">
        <v>1</v>
      </c>
      <c r="D2382" t="inlineStr">
        <is>
          <t>IPCA</t>
        </is>
      </c>
      <c r="E2382" t="n">
        <v>0</v>
      </c>
      <c r="F2382" t="inlineStr">
        <is>
          <t>MENSAL</t>
        </is>
      </c>
      <c r="G2382" t="n">
        <v>45347</v>
      </c>
      <c r="H2382" t="n">
        <v>45347</v>
      </c>
      <c r="I2382" t="n">
        <v>11</v>
      </c>
      <c r="J2382" t="inlineStr">
        <is>
          <t>CARTEIRA</t>
        </is>
      </c>
      <c r="K2382" t="inlineStr">
        <is>
          <t>CONTRATO</t>
        </is>
      </c>
      <c r="L2382" t="n">
        <v>4667.24</v>
      </c>
      <c r="M2382" t="inlineStr">
        <is>
          <t>IBIRAPITANGA FASE 3</t>
        </is>
      </c>
      <c r="N2382" s="142">
        <f>DATE(YEAR(G2382),MONTH(G2382),1)</f>
        <v/>
      </c>
      <c r="O2382" s="132">
        <f>IF(G2382&gt;$K$3,"Futuro","Atraso")</f>
        <v/>
      </c>
      <c r="P2382">
        <f>12*(YEAR(G2382)-YEAR($K$3))+(MONTH(G2382)-MONTH($K$3))</f>
        <v/>
      </c>
      <c r="Q2382" s="366">
        <f>IF(M2382="IBIRAPITANGA FASE 3",IF(O2382="Atraso",L2382,L2382/(1+$I$2)^P2382),IF(O2382="Atraso",L2382,L2382/(1+$I$1)^P2382))</f>
        <v/>
      </c>
      <c r="R2382">
        <f>IF(O2382="Atraso",$K$3-G2382,0)</f>
        <v/>
      </c>
      <c r="S2382">
        <f>IF(R2382&lt;=15,"Até 15",IF(R2382&lt;=30,"Entre 15 e 30",IF(R2382&lt;=60,"Entre 30 e 60",IF(R2382&lt;=90,"Entre 60 e 90",IF(R2382&lt;=120,"Entre 90 e 120",IF(R2382&lt;=150,"Entre 120 e 150",IF(R2382&lt;=180,"Entre 150 e 180","Superior a 180")))))))</f>
        <v/>
      </c>
    </row>
    <row r="2383">
      <c r="A2383" t="inlineStr">
        <is>
          <t>Q013L03</t>
        </is>
      </c>
      <c r="B2383" t="inlineStr">
        <is>
          <t>TEMISTOCLES PEREIRA DE CARVALHO</t>
        </is>
      </c>
      <c r="C2383" t="n">
        <v>1</v>
      </c>
      <c r="D2383" t="inlineStr">
        <is>
          <t>IPCA</t>
        </is>
      </c>
      <c r="E2383" t="n">
        <v>0</v>
      </c>
      <c r="F2383" t="inlineStr">
        <is>
          <t>MENSAL</t>
        </is>
      </c>
      <c r="G2383" t="n">
        <v>45376</v>
      </c>
      <c r="H2383" t="n">
        <v>45376</v>
      </c>
      <c r="I2383" t="n">
        <v>12</v>
      </c>
      <c r="J2383" t="inlineStr">
        <is>
          <t>CARTEIRA</t>
        </is>
      </c>
      <c r="K2383" t="inlineStr">
        <is>
          <t>CONTRATO</t>
        </is>
      </c>
      <c r="L2383" t="n">
        <v>4667.24</v>
      </c>
      <c r="M2383" t="inlineStr">
        <is>
          <t>IBIRAPITANGA FASE 3</t>
        </is>
      </c>
      <c r="N2383" s="142">
        <f>DATE(YEAR(G2383),MONTH(G2383),1)</f>
        <v/>
      </c>
      <c r="O2383" s="132">
        <f>IF(G2383&gt;$K$3,"Futuro","Atraso")</f>
        <v/>
      </c>
      <c r="P2383">
        <f>12*(YEAR(G2383)-YEAR($K$3))+(MONTH(G2383)-MONTH($K$3))</f>
        <v/>
      </c>
      <c r="Q2383" s="366">
        <f>IF(M2383="IBIRAPITANGA FASE 3",IF(O2383="Atraso",L2383,L2383/(1+$I$2)^P2383),IF(O2383="Atraso",L2383,L2383/(1+$I$1)^P2383))</f>
        <v/>
      </c>
      <c r="R2383">
        <f>IF(O2383="Atraso",$K$3-G2383,0)</f>
        <v/>
      </c>
      <c r="S2383">
        <f>IF(R2383&lt;=15,"Até 15",IF(R2383&lt;=30,"Entre 15 e 30",IF(R2383&lt;=60,"Entre 30 e 60",IF(R2383&lt;=90,"Entre 60 e 90",IF(R2383&lt;=120,"Entre 90 e 120",IF(R2383&lt;=150,"Entre 120 e 150",IF(R2383&lt;=180,"Entre 150 e 180","Superior a 180")))))))</f>
        <v/>
      </c>
    </row>
    <row r="2384">
      <c r="A2384" t="inlineStr">
        <is>
          <t>Q013L03</t>
        </is>
      </c>
      <c r="B2384" t="inlineStr">
        <is>
          <t>TEMISTOCLES PEREIRA DE CARVALHO</t>
        </is>
      </c>
      <c r="C2384" t="n">
        <v>1</v>
      </c>
      <c r="D2384" t="inlineStr">
        <is>
          <t>IPCA</t>
        </is>
      </c>
      <c r="E2384" t="n">
        <v>0</v>
      </c>
      <c r="F2384" t="inlineStr">
        <is>
          <t>MENSAL</t>
        </is>
      </c>
      <c r="G2384" t="n">
        <v>45376</v>
      </c>
      <c r="H2384" t="n">
        <v>45376</v>
      </c>
      <c r="I2384" t="n">
        <v>1</v>
      </c>
      <c r="J2384" t="inlineStr">
        <is>
          <t>CARTEIRA</t>
        </is>
      </c>
      <c r="K2384" t="inlineStr">
        <is>
          <t>CONTRATO</t>
        </is>
      </c>
      <c r="L2384" t="n">
        <v>14001.74</v>
      </c>
      <c r="M2384" t="inlineStr">
        <is>
          <t>IBIRAPITANGA FASE 3</t>
        </is>
      </c>
      <c r="N2384" s="142">
        <f>DATE(YEAR(G2384),MONTH(G2384),1)</f>
        <v/>
      </c>
      <c r="O2384" s="132">
        <f>IF(G2384&gt;$K$3,"Futuro","Atraso")</f>
        <v/>
      </c>
      <c r="P2384">
        <f>12*(YEAR(G2384)-YEAR($K$3))+(MONTH(G2384)-MONTH($K$3))</f>
        <v/>
      </c>
      <c r="Q2384" s="366">
        <f>IF(M2384="IBIRAPITANGA FASE 3",IF(O2384="Atraso",L2384,L2384/(1+$I$2)^P2384),IF(O2384="Atraso",L2384,L2384/(1+$I$1)^P2384))</f>
        <v/>
      </c>
      <c r="R2384">
        <f>IF(O2384="Atraso",$K$3-G2384,0)</f>
        <v/>
      </c>
      <c r="S2384">
        <f>IF(R2384&lt;=15,"Até 15",IF(R2384&lt;=30,"Entre 15 e 30",IF(R2384&lt;=60,"Entre 30 e 60",IF(R2384&lt;=90,"Entre 60 e 90",IF(R2384&lt;=120,"Entre 90 e 120",IF(R2384&lt;=150,"Entre 120 e 150",IF(R2384&lt;=180,"Entre 150 e 180","Superior a 180")))))))</f>
        <v/>
      </c>
    </row>
    <row r="2385">
      <c r="A2385" t="inlineStr">
        <is>
          <t>Q013L03</t>
        </is>
      </c>
      <c r="B2385" t="inlineStr">
        <is>
          <t>TEMISTOCLES PEREIRA DE CARVALHO</t>
        </is>
      </c>
      <c r="C2385" t="n">
        <v>1</v>
      </c>
      <c r="D2385" t="inlineStr">
        <is>
          <t>IPCA</t>
        </is>
      </c>
      <c r="E2385" t="n">
        <v>0</v>
      </c>
      <c r="F2385" t="inlineStr">
        <is>
          <t>MENSAL</t>
        </is>
      </c>
      <c r="G2385" t="n">
        <v>45407</v>
      </c>
      <c r="H2385" t="n">
        <v>45407</v>
      </c>
      <c r="I2385" t="n">
        <v>13</v>
      </c>
      <c r="J2385" t="inlineStr">
        <is>
          <t>CARTEIRA</t>
        </is>
      </c>
      <c r="K2385" t="inlineStr">
        <is>
          <t>CONTRATO</t>
        </is>
      </c>
      <c r="L2385" t="n">
        <v>4667.24</v>
      </c>
      <c r="M2385" t="inlineStr">
        <is>
          <t>IBIRAPITANGA FASE 3</t>
        </is>
      </c>
      <c r="N2385" s="142">
        <f>DATE(YEAR(G2385),MONTH(G2385),1)</f>
        <v/>
      </c>
      <c r="O2385" s="132">
        <f>IF(G2385&gt;$K$3,"Futuro","Atraso")</f>
        <v/>
      </c>
      <c r="P2385">
        <f>12*(YEAR(G2385)-YEAR($K$3))+(MONTH(G2385)-MONTH($K$3))</f>
        <v/>
      </c>
      <c r="Q2385" s="366">
        <f>IF(M2385="IBIRAPITANGA FASE 3",IF(O2385="Atraso",L2385,L2385/(1+$I$2)^P2385),IF(O2385="Atraso",L2385,L2385/(1+$I$1)^P2385))</f>
        <v/>
      </c>
      <c r="R2385">
        <f>IF(O2385="Atraso",$K$3-G2385,0)</f>
        <v/>
      </c>
      <c r="S2385">
        <f>IF(R2385&lt;=15,"Até 15",IF(R2385&lt;=30,"Entre 15 e 30",IF(R2385&lt;=60,"Entre 30 e 60",IF(R2385&lt;=90,"Entre 60 e 90",IF(R2385&lt;=120,"Entre 90 e 120",IF(R2385&lt;=150,"Entre 120 e 150",IF(R2385&lt;=180,"Entre 150 e 180","Superior a 180")))))))</f>
        <v/>
      </c>
    </row>
    <row r="2386">
      <c r="A2386" t="inlineStr">
        <is>
          <t>Q013L03</t>
        </is>
      </c>
      <c r="B2386" t="inlineStr">
        <is>
          <t>TEMISTOCLES PEREIRA DE CARVALHO</t>
        </is>
      </c>
      <c r="C2386" t="n">
        <v>1</v>
      </c>
      <c r="D2386" t="inlineStr">
        <is>
          <t>IPCA</t>
        </is>
      </c>
      <c r="E2386" t="n">
        <v>0</v>
      </c>
      <c r="F2386" t="inlineStr">
        <is>
          <t>MENSAL</t>
        </is>
      </c>
      <c r="G2386" t="n">
        <v>45437</v>
      </c>
      <c r="H2386" t="n">
        <v>45437</v>
      </c>
      <c r="I2386" t="n">
        <v>14</v>
      </c>
      <c r="J2386" t="inlineStr">
        <is>
          <t>CARTEIRA</t>
        </is>
      </c>
      <c r="K2386" t="inlineStr">
        <is>
          <t>CONTRATO</t>
        </is>
      </c>
      <c r="L2386" t="n">
        <v>4667.24</v>
      </c>
      <c r="M2386" t="inlineStr">
        <is>
          <t>IBIRAPITANGA FASE 3</t>
        </is>
      </c>
      <c r="N2386" s="142">
        <f>DATE(YEAR(G2386),MONTH(G2386),1)</f>
        <v/>
      </c>
      <c r="O2386" s="132">
        <f>IF(G2386&gt;$K$3,"Futuro","Atraso")</f>
        <v/>
      </c>
      <c r="P2386">
        <f>12*(YEAR(G2386)-YEAR($K$3))+(MONTH(G2386)-MONTH($K$3))</f>
        <v/>
      </c>
      <c r="Q2386" s="366">
        <f>IF(M2386="IBIRAPITANGA FASE 3",IF(O2386="Atraso",L2386,L2386/(1+$I$2)^P2386),IF(O2386="Atraso",L2386,L2386/(1+$I$1)^P2386))</f>
        <v/>
      </c>
      <c r="R2386">
        <f>IF(O2386="Atraso",$K$3-G2386,0)</f>
        <v/>
      </c>
      <c r="S2386">
        <f>IF(R2386&lt;=15,"Até 15",IF(R2386&lt;=30,"Entre 15 e 30",IF(R2386&lt;=60,"Entre 30 e 60",IF(R2386&lt;=90,"Entre 60 e 90",IF(R2386&lt;=120,"Entre 90 e 120",IF(R2386&lt;=150,"Entre 120 e 150",IF(R2386&lt;=180,"Entre 150 e 180","Superior a 180")))))))</f>
        <v/>
      </c>
    </row>
    <row r="2387">
      <c r="A2387" t="inlineStr">
        <is>
          <t>Q013L03</t>
        </is>
      </c>
      <c r="B2387" t="inlineStr">
        <is>
          <t>TEMISTOCLES PEREIRA DE CARVALHO</t>
        </is>
      </c>
      <c r="C2387" t="n">
        <v>1</v>
      </c>
      <c r="D2387" t="inlineStr">
        <is>
          <t>IPCA</t>
        </is>
      </c>
      <c r="E2387" t="n">
        <v>0</v>
      </c>
      <c r="F2387" t="inlineStr">
        <is>
          <t>MENSAL</t>
        </is>
      </c>
      <c r="G2387" t="n">
        <v>45468</v>
      </c>
      <c r="H2387" t="n">
        <v>45468</v>
      </c>
      <c r="I2387" t="n">
        <v>15</v>
      </c>
      <c r="J2387" t="inlineStr">
        <is>
          <t>CARTEIRA</t>
        </is>
      </c>
      <c r="K2387" t="inlineStr">
        <is>
          <t>CONTRATO</t>
        </is>
      </c>
      <c r="L2387" t="n">
        <v>4667.24</v>
      </c>
      <c r="M2387" t="inlineStr">
        <is>
          <t>IBIRAPITANGA FASE 3</t>
        </is>
      </c>
      <c r="N2387" s="142">
        <f>DATE(YEAR(G2387),MONTH(G2387),1)</f>
        <v/>
      </c>
      <c r="O2387" s="132">
        <f>IF(G2387&gt;$K$3,"Futuro","Atraso")</f>
        <v/>
      </c>
      <c r="P2387">
        <f>12*(YEAR(G2387)-YEAR($K$3))+(MONTH(G2387)-MONTH($K$3))</f>
        <v/>
      </c>
      <c r="Q2387" s="366">
        <f>IF(M2387="IBIRAPITANGA FASE 3",IF(O2387="Atraso",L2387,L2387/(1+$I$2)^P2387),IF(O2387="Atraso",L2387,L2387/(1+$I$1)^P2387))</f>
        <v/>
      </c>
      <c r="R2387">
        <f>IF(O2387="Atraso",$K$3-G2387,0)</f>
        <v/>
      </c>
      <c r="S2387">
        <f>IF(R2387&lt;=15,"Até 15",IF(R2387&lt;=30,"Entre 15 e 30",IF(R2387&lt;=60,"Entre 30 e 60",IF(R2387&lt;=90,"Entre 60 e 90",IF(R2387&lt;=120,"Entre 90 e 120",IF(R2387&lt;=150,"Entre 120 e 150",IF(R2387&lt;=180,"Entre 150 e 180","Superior a 180")))))))</f>
        <v/>
      </c>
    </row>
    <row r="2388">
      <c r="A2388" t="inlineStr">
        <is>
          <t>Q013L03</t>
        </is>
      </c>
      <c r="B2388" t="inlineStr">
        <is>
          <t>TEMISTOCLES PEREIRA DE CARVALHO</t>
        </is>
      </c>
      <c r="C2388" t="n">
        <v>1</v>
      </c>
      <c r="D2388" t="inlineStr">
        <is>
          <t>IPCA</t>
        </is>
      </c>
      <c r="E2388" t="n">
        <v>0</v>
      </c>
      <c r="F2388" t="inlineStr">
        <is>
          <t>MENSAL</t>
        </is>
      </c>
      <c r="G2388" t="n">
        <v>45498</v>
      </c>
      <c r="H2388" t="n">
        <v>45498</v>
      </c>
      <c r="I2388" t="n">
        <v>16</v>
      </c>
      <c r="J2388" t="inlineStr">
        <is>
          <t>CARTEIRA</t>
        </is>
      </c>
      <c r="K2388" t="inlineStr">
        <is>
          <t>CONTRATO</t>
        </is>
      </c>
      <c r="L2388" t="n">
        <v>4667.24</v>
      </c>
      <c r="M2388" t="inlineStr">
        <is>
          <t>IBIRAPITANGA FASE 3</t>
        </is>
      </c>
      <c r="N2388" s="142">
        <f>DATE(YEAR(G2388),MONTH(G2388),1)</f>
        <v/>
      </c>
      <c r="O2388" s="132">
        <f>IF(G2388&gt;$K$3,"Futuro","Atraso")</f>
        <v/>
      </c>
      <c r="P2388">
        <f>12*(YEAR(G2388)-YEAR($K$3))+(MONTH(G2388)-MONTH($K$3))</f>
        <v/>
      </c>
      <c r="Q2388" s="366">
        <f>IF(M2388="IBIRAPITANGA FASE 3",IF(O2388="Atraso",L2388,L2388/(1+$I$2)^P2388),IF(O2388="Atraso",L2388,L2388/(1+$I$1)^P2388))</f>
        <v/>
      </c>
      <c r="R2388">
        <f>IF(O2388="Atraso",$K$3-G2388,0)</f>
        <v/>
      </c>
      <c r="S2388">
        <f>IF(R2388&lt;=15,"Até 15",IF(R2388&lt;=30,"Entre 15 e 30",IF(R2388&lt;=60,"Entre 30 e 60",IF(R2388&lt;=90,"Entre 60 e 90",IF(R2388&lt;=120,"Entre 90 e 120",IF(R2388&lt;=150,"Entre 120 e 150",IF(R2388&lt;=180,"Entre 150 e 180","Superior a 180")))))))</f>
        <v/>
      </c>
    </row>
    <row r="2389">
      <c r="A2389" t="inlineStr">
        <is>
          <t>Q013L03</t>
        </is>
      </c>
      <c r="B2389" t="inlineStr">
        <is>
          <t>TEMISTOCLES PEREIRA DE CARVALHO</t>
        </is>
      </c>
      <c r="C2389" t="n">
        <v>1</v>
      </c>
      <c r="D2389" t="inlineStr">
        <is>
          <t>IPCA</t>
        </is>
      </c>
      <c r="E2389" t="n">
        <v>0</v>
      </c>
      <c r="F2389" t="inlineStr">
        <is>
          <t>MENSAL</t>
        </is>
      </c>
      <c r="G2389" t="n">
        <v>45529</v>
      </c>
      <c r="H2389" t="n">
        <v>45529</v>
      </c>
      <c r="I2389" t="n">
        <v>17</v>
      </c>
      <c r="J2389" t="inlineStr">
        <is>
          <t>CARTEIRA</t>
        </is>
      </c>
      <c r="K2389" t="inlineStr">
        <is>
          <t>CONTRATO</t>
        </is>
      </c>
      <c r="L2389" t="n">
        <v>4667.24</v>
      </c>
      <c r="M2389" t="inlineStr">
        <is>
          <t>IBIRAPITANGA FASE 3</t>
        </is>
      </c>
      <c r="N2389" s="142">
        <f>DATE(YEAR(G2389),MONTH(G2389),1)</f>
        <v/>
      </c>
      <c r="O2389" s="132">
        <f>IF(G2389&gt;$K$3,"Futuro","Atraso")</f>
        <v/>
      </c>
      <c r="P2389">
        <f>12*(YEAR(G2389)-YEAR($K$3))+(MONTH(G2389)-MONTH($K$3))</f>
        <v/>
      </c>
      <c r="Q2389" s="366">
        <f>IF(M2389="IBIRAPITANGA FASE 3",IF(O2389="Atraso",L2389,L2389/(1+$I$2)^P2389),IF(O2389="Atraso",L2389,L2389/(1+$I$1)^P2389))</f>
        <v/>
      </c>
      <c r="R2389">
        <f>IF(O2389="Atraso",$K$3-G2389,0)</f>
        <v/>
      </c>
      <c r="S2389">
        <f>IF(R2389&lt;=15,"Até 15",IF(R2389&lt;=30,"Entre 15 e 30",IF(R2389&lt;=60,"Entre 30 e 60",IF(R2389&lt;=90,"Entre 60 e 90",IF(R2389&lt;=120,"Entre 90 e 120",IF(R2389&lt;=150,"Entre 120 e 150",IF(R2389&lt;=180,"Entre 150 e 180","Superior a 180")))))))</f>
        <v/>
      </c>
    </row>
    <row r="2390">
      <c r="A2390" t="inlineStr">
        <is>
          <t>Q013L03</t>
        </is>
      </c>
      <c r="B2390" t="inlineStr">
        <is>
          <t>TEMISTOCLES PEREIRA DE CARVALHO</t>
        </is>
      </c>
      <c r="C2390" t="n">
        <v>1</v>
      </c>
      <c r="D2390" t="inlineStr">
        <is>
          <t>IPCA</t>
        </is>
      </c>
      <c r="E2390" t="n">
        <v>0</v>
      </c>
      <c r="F2390" t="inlineStr">
        <is>
          <t>MENSAL</t>
        </is>
      </c>
      <c r="G2390" t="n">
        <v>45560</v>
      </c>
      <c r="H2390" t="n">
        <v>45560</v>
      </c>
      <c r="I2390" t="n">
        <v>18</v>
      </c>
      <c r="J2390" t="inlineStr">
        <is>
          <t>CARTEIRA</t>
        </is>
      </c>
      <c r="K2390" t="inlineStr">
        <is>
          <t>CONTRATO</t>
        </is>
      </c>
      <c r="L2390" t="n">
        <v>4667.24</v>
      </c>
      <c r="M2390" t="inlineStr">
        <is>
          <t>IBIRAPITANGA FASE 3</t>
        </is>
      </c>
      <c r="N2390" s="142">
        <f>DATE(YEAR(G2390),MONTH(G2390),1)</f>
        <v/>
      </c>
      <c r="O2390" s="132">
        <f>IF(G2390&gt;$K$3,"Futuro","Atraso")</f>
        <v/>
      </c>
      <c r="P2390">
        <f>12*(YEAR(G2390)-YEAR($K$3))+(MONTH(G2390)-MONTH($K$3))</f>
        <v/>
      </c>
      <c r="Q2390" s="366">
        <f>IF(M2390="IBIRAPITANGA FASE 3",IF(O2390="Atraso",L2390,L2390/(1+$I$2)^P2390),IF(O2390="Atraso",L2390,L2390/(1+$I$1)^P2390))</f>
        <v/>
      </c>
      <c r="R2390">
        <f>IF(O2390="Atraso",$K$3-G2390,0)</f>
        <v/>
      </c>
      <c r="S2390">
        <f>IF(R2390&lt;=15,"Até 15",IF(R2390&lt;=30,"Entre 15 e 30",IF(R2390&lt;=60,"Entre 30 e 60",IF(R2390&lt;=90,"Entre 60 e 90",IF(R2390&lt;=120,"Entre 90 e 120",IF(R2390&lt;=150,"Entre 120 e 150",IF(R2390&lt;=180,"Entre 150 e 180","Superior a 180")))))))</f>
        <v/>
      </c>
    </row>
    <row r="2391">
      <c r="A2391" t="inlineStr">
        <is>
          <t>Q013L03</t>
        </is>
      </c>
      <c r="B2391" t="inlineStr">
        <is>
          <t>TEMISTOCLES PEREIRA DE CARVALHO</t>
        </is>
      </c>
      <c r="C2391" t="n">
        <v>1</v>
      </c>
      <c r="D2391" t="inlineStr">
        <is>
          <t>IPCA</t>
        </is>
      </c>
      <c r="E2391" t="n">
        <v>0</v>
      </c>
      <c r="F2391" t="inlineStr">
        <is>
          <t>MENSAL</t>
        </is>
      </c>
      <c r="G2391" t="n">
        <v>45590</v>
      </c>
      <c r="H2391" t="n">
        <v>45590</v>
      </c>
      <c r="I2391" t="n">
        <v>19</v>
      </c>
      <c r="J2391" t="inlineStr">
        <is>
          <t>CARTEIRA</t>
        </is>
      </c>
      <c r="K2391" t="inlineStr">
        <is>
          <t>CONTRATO</t>
        </is>
      </c>
      <c r="L2391" t="n">
        <v>4667.24</v>
      </c>
      <c r="M2391" t="inlineStr">
        <is>
          <t>IBIRAPITANGA FASE 3</t>
        </is>
      </c>
      <c r="N2391" s="142">
        <f>DATE(YEAR(G2391),MONTH(G2391),1)</f>
        <v/>
      </c>
      <c r="O2391" s="132">
        <f>IF(G2391&gt;$K$3,"Futuro","Atraso")</f>
        <v/>
      </c>
      <c r="P2391">
        <f>12*(YEAR(G2391)-YEAR($K$3))+(MONTH(G2391)-MONTH($K$3))</f>
        <v/>
      </c>
      <c r="Q2391" s="366">
        <f>IF(M2391="IBIRAPITANGA FASE 3",IF(O2391="Atraso",L2391,L2391/(1+$I$2)^P2391),IF(O2391="Atraso",L2391,L2391/(1+$I$1)^P2391))</f>
        <v/>
      </c>
      <c r="R2391">
        <f>IF(O2391="Atraso",$K$3-G2391,0)</f>
        <v/>
      </c>
      <c r="S2391">
        <f>IF(R2391&lt;=15,"Até 15",IF(R2391&lt;=30,"Entre 15 e 30",IF(R2391&lt;=60,"Entre 30 e 60",IF(R2391&lt;=90,"Entre 60 e 90",IF(R2391&lt;=120,"Entre 90 e 120",IF(R2391&lt;=150,"Entre 120 e 150",IF(R2391&lt;=180,"Entre 150 e 180","Superior a 180")))))))</f>
        <v/>
      </c>
    </row>
    <row r="2392">
      <c r="A2392" t="inlineStr">
        <is>
          <t>Q013L03</t>
        </is>
      </c>
      <c r="B2392" t="inlineStr">
        <is>
          <t>TEMISTOCLES PEREIRA DE CARVALHO</t>
        </is>
      </c>
      <c r="C2392" t="n">
        <v>1</v>
      </c>
      <c r="D2392" t="inlineStr">
        <is>
          <t>IPCA</t>
        </is>
      </c>
      <c r="E2392" t="n">
        <v>0</v>
      </c>
      <c r="F2392" t="inlineStr">
        <is>
          <t>MENSAL</t>
        </is>
      </c>
      <c r="G2392" t="n">
        <v>45621</v>
      </c>
      <c r="H2392" t="n">
        <v>45621</v>
      </c>
      <c r="I2392" t="n">
        <v>20</v>
      </c>
      <c r="J2392" t="inlineStr">
        <is>
          <t>CARTEIRA</t>
        </is>
      </c>
      <c r="K2392" t="inlineStr">
        <is>
          <t>CONTRATO</t>
        </is>
      </c>
      <c r="L2392" t="n">
        <v>4667.24</v>
      </c>
      <c r="M2392" t="inlineStr">
        <is>
          <t>IBIRAPITANGA FASE 3</t>
        </is>
      </c>
      <c r="N2392" s="142">
        <f>DATE(YEAR(G2392),MONTH(G2392),1)</f>
        <v/>
      </c>
      <c r="O2392" s="132">
        <f>IF(G2392&gt;$K$3,"Futuro","Atraso")</f>
        <v/>
      </c>
      <c r="P2392">
        <f>12*(YEAR(G2392)-YEAR($K$3))+(MONTH(G2392)-MONTH($K$3))</f>
        <v/>
      </c>
      <c r="Q2392" s="366">
        <f>IF(M2392="IBIRAPITANGA FASE 3",IF(O2392="Atraso",L2392,L2392/(1+$I$2)^P2392),IF(O2392="Atraso",L2392,L2392/(1+$I$1)^P2392))</f>
        <v/>
      </c>
      <c r="R2392">
        <f>IF(O2392="Atraso",$K$3-G2392,0)</f>
        <v/>
      </c>
      <c r="S2392">
        <f>IF(R2392&lt;=15,"Até 15",IF(R2392&lt;=30,"Entre 15 e 30",IF(R2392&lt;=60,"Entre 30 e 60",IF(R2392&lt;=90,"Entre 60 e 90",IF(R2392&lt;=120,"Entre 90 e 120",IF(R2392&lt;=150,"Entre 120 e 150",IF(R2392&lt;=180,"Entre 150 e 180","Superior a 180")))))))</f>
        <v/>
      </c>
    </row>
    <row r="2393">
      <c r="A2393" t="inlineStr">
        <is>
          <t>Q013L03</t>
        </is>
      </c>
      <c r="B2393" t="inlineStr">
        <is>
          <t>TEMISTOCLES PEREIRA DE CARVALHO</t>
        </is>
      </c>
      <c r="C2393" t="n">
        <v>1</v>
      </c>
      <c r="D2393" t="inlineStr">
        <is>
          <t>IPCA</t>
        </is>
      </c>
      <c r="E2393" t="n">
        <v>0</v>
      </c>
      <c r="F2393" t="inlineStr">
        <is>
          <t>MENSAL</t>
        </is>
      </c>
      <c r="G2393" t="n">
        <v>45651</v>
      </c>
      <c r="H2393" t="n">
        <v>45651</v>
      </c>
      <c r="I2393" t="n">
        <v>21</v>
      </c>
      <c r="J2393" t="inlineStr">
        <is>
          <t>CARTEIRA</t>
        </is>
      </c>
      <c r="K2393" t="inlineStr">
        <is>
          <t>CONTRATO</t>
        </is>
      </c>
      <c r="L2393" t="n">
        <v>4667.24</v>
      </c>
      <c r="M2393" t="inlineStr">
        <is>
          <t>IBIRAPITANGA FASE 3</t>
        </is>
      </c>
      <c r="N2393" s="142">
        <f>DATE(YEAR(G2393),MONTH(G2393),1)</f>
        <v/>
      </c>
      <c r="O2393" s="132">
        <f>IF(G2393&gt;$K$3,"Futuro","Atraso")</f>
        <v/>
      </c>
      <c r="P2393">
        <f>12*(YEAR(G2393)-YEAR($K$3))+(MONTH(G2393)-MONTH($K$3))</f>
        <v/>
      </c>
      <c r="Q2393" s="366">
        <f>IF(M2393="IBIRAPITANGA FASE 3",IF(O2393="Atraso",L2393,L2393/(1+$I$2)^P2393),IF(O2393="Atraso",L2393,L2393/(1+$I$1)^P2393))</f>
        <v/>
      </c>
      <c r="R2393">
        <f>IF(O2393="Atraso",$K$3-G2393,0)</f>
        <v/>
      </c>
      <c r="S2393">
        <f>IF(R2393&lt;=15,"Até 15",IF(R2393&lt;=30,"Entre 15 e 30",IF(R2393&lt;=60,"Entre 30 e 60",IF(R2393&lt;=90,"Entre 60 e 90",IF(R2393&lt;=120,"Entre 90 e 120",IF(R2393&lt;=150,"Entre 120 e 150",IF(R2393&lt;=180,"Entre 150 e 180","Superior a 180")))))))</f>
        <v/>
      </c>
    </row>
    <row r="2394">
      <c r="A2394" t="inlineStr">
        <is>
          <t>Q013L03</t>
        </is>
      </c>
      <c r="B2394" t="inlineStr">
        <is>
          <t>TEMISTOCLES PEREIRA DE CARVALHO</t>
        </is>
      </c>
      <c r="C2394" t="n">
        <v>1</v>
      </c>
      <c r="D2394" t="inlineStr">
        <is>
          <t>IPCA</t>
        </is>
      </c>
      <c r="E2394" t="n">
        <v>0</v>
      </c>
      <c r="F2394" t="inlineStr">
        <is>
          <t>MENSAL</t>
        </is>
      </c>
      <c r="G2394" t="n">
        <v>45682</v>
      </c>
      <c r="H2394" t="n">
        <v>45682</v>
      </c>
      <c r="I2394" t="n">
        <v>22</v>
      </c>
      <c r="J2394" t="inlineStr">
        <is>
          <t>CARTEIRA</t>
        </is>
      </c>
      <c r="K2394" t="inlineStr">
        <is>
          <t>CONTRATO</t>
        </is>
      </c>
      <c r="L2394" t="n">
        <v>4667.24</v>
      </c>
      <c r="M2394" t="inlineStr">
        <is>
          <t>IBIRAPITANGA FASE 3</t>
        </is>
      </c>
      <c r="N2394" s="142">
        <f>DATE(YEAR(G2394),MONTH(G2394),1)</f>
        <v/>
      </c>
      <c r="O2394" s="132">
        <f>IF(G2394&gt;$K$3,"Futuro","Atraso")</f>
        <v/>
      </c>
      <c r="P2394">
        <f>12*(YEAR(G2394)-YEAR($K$3))+(MONTH(G2394)-MONTH($K$3))</f>
        <v/>
      </c>
      <c r="Q2394" s="366">
        <f>IF(M2394="IBIRAPITANGA FASE 3",IF(O2394="Atraso",L2394,L2394/(1+$I$2)^P2394),IF(O2394="Atraso",L2394,L2394/(1+$I$1)^P2394))</f>
        <v/>
      </c>
      <c r="R2394">
        <f>IF(O2394="Atraso",$K$3-G2394,0)</f>
        <v/>
      </c>
      <c r="S2394">
        <f>IF(R2394&lt;=15,"Até 15",IF(R2394&lt;=30,"Entre 15 e 30",IF(R2394&lt;=60,"Entre 30 e 60",IF(R2394&lt;=90,"Entre 60 e 90",IF(R2394&lt;=120,"Entre 90 e 120",IF(R2394&lt;=150,"Entre 120 e 150",IF(R2394&lt;=180,"Entre 150 e 180","Superior a 180")))))))</f>
        <v/>
      </c>
    </row>
    <row r="2395">
      <c r="A2395" t="inlineStr">
        <is>
          <t>Q013L03</t>
        </is>
      </c>
      <c r="B2395" t="inlineStr">
        <is>
          <t>TEMISTOCLES PEREIRA DE CARVALHO</t>
        </is>
      </c>
      <c r="C2395" t="n">
        <v>1</v>
      </c>
      <c r="D2395" t="inlineStr">
        <is>
          <t>IPCA</t>
        </is>
      </c>
      <c r="E2395" t="n">
        <v>0</v>
      </c>
      <c r="F2395" t="inlineStr">
        <is>
          <t>MENSAL</t>
        </is>
      </c>
      <c r="G2395" t="n">
        <v>45713</v>
      </c>
      <c r="H2395" t="n">
        <v>45713</v>
      </c>
      <c r="I2395" t="n">
        <v>23</v>
      </c>
      <c r="J2395" t="inlineStr">
        <is>
          <t>CARTEIRA</t>
        </is>
      </c>
      <c r="K2395" t="inlineStr">
        <is>
          <t>CONTRATO</t>
        </is>
      </c>
      <c r="L2395" t="n">
        <v>4667.24</v>
      </c>
      <c r="M2395" t="inlineStr">
        <is>
          <t>IBIRAPITANGA FASE 3</t>
        </is>
      </c>
      <c r="N2395" s="142">
        <f>DATE(YEAR(G2395),MONTH(G2395),1)</f>
        <v/>
      </c>
      <c r="O2395" s="132">
        <f>IF(G2395&gt;$K$3,"Futuro","Atraso")</f>
        <v/>
      </c>
      <c r="P2395">
        <f>12*(YEAR(G2395)-YEAR($K$3))+(MONTH(G2395)-MONTH($K$3))</f>
        <v/>
      </c>
      <c r="Q2395" s="366">
        <f>IF(M2395="IBIRAPITANGA FASE 3",IF(O2395="Atraso",L2395,L2395/(1+$I$2)^P2395),IF(O2395="Atraso",L2395,L2395/(1+$I$1)^P2395))</f>
        <v/>
      </c>
      <c r="R2395">
        <f>IF(O2395="Atraso",$K$3-G2395,0)</f>
        <v/>
      </c>
      <c r="S2395">
        <f>IF(R2395&lt;=15,"Até 15",IF(R2395&lt;=30,"Entre 15 e 30",IF(R2395&lt;=60,"Entre 30 e 60",IF(R2395&lt;=90,"Entre 60 e 90",IF(R2395&lt;=120,"Entre 90 e 120",IF(R2395&lt;=150,"Entre 120 e 150",IF(R2395&lt;=180,"Entre 150 e 180","Superior a 180")))))))</f>
        <v/>
      </c>
    </row>
    <row r="2396">
      <c r="A2396" t="inlineStr">
        <is>
          <t>Q013L03</t>
        </is>
      </c>
      <c r="B2396" t="inlineStr">
        <is>
          <t>TEMISTOCLES PEREIRA DE CARVALHO</t>
        </is>
      </c>
      <c r="C2396" t="n">
        <v>1</v>
      </c>
      <c r="D2396" t="inlineStr">
        <is>
          <t>IPCA</t>
        </is>
      </c>
      <c r="E2396" t="n">
        <v>0</v>
      </c>
      <c r="F2396" t="inlineStr">
        <is>
          <t>MENSAL</t>
        </is>
      </c>
      <c r="G2396" t="n">
        <v>45741</v>
      </c>
      <c r="H2396" t="n">
        <v>45741</v>
      </c>
      <c r="I2396" t="n">
        <v>24</v>
      </c>
      <c r="J2396" t="inlineStr">
        <is>
          <t>CARTEIRA</t>
        </is>
      </c>
      <c r="K2396" t="inlineStr">
        <is>
          <t>CONTRATO</t>
        </is>
      </c>
      <c r="L2396" t="n">
        <v>4667.24</v>
      </c>
      <c r="M2396" t="inlineStr">
        <is>
          <t>IBIRAPITANGA FASE 3</t>
        </is>
      </c>
      <c r="N2396" s="142">
        <f>DATE(YEAR(G2396),MONTH(G2396),1)</f>
        <v/>
      </c>
      <c r="O2396" s="132">
        <f>IF(G2396&gt;$K$3,"Futuro","Atraso")</f>
        <v/>
      </c>
      <c r="P2396">
        <f>12*(YEAR(G2396)-YEAR($K$3))+(MONTH(G2396)-MONTH($K$3))</f>
        <v/>
      </c>
      <c r="Q2396" s="366">
        <f>IF(M2396="IBIRAPITANGA FASE 3",IF(O2396="Atraso",L2396,L2396/(1+$I$2)^P2396),IF(O2396="Atraso",L2396,L2396/(1+$I$1)^P2396))</f>
        <v/>
      </c>
      <c r="R2396">
        <f>IF(O2396="Atraso",$K$3-G2396,0)</f>
        <v/>
      </c>
      <c r="S2396">
        <f>IF(R2396&lt;=15,"Até 15",IF(R2396&lt;=30,"Entre 15 e 30",IF(R2396&lt;=60,"Entre 30 e 60",IF(R2396&lt;=90,"Entre 60 e 90",IF(R2396&lt;=120,"Entre 90 e 120",IF(R2396&lt;=150,"Entre 120 e 150",IF(R2396&lt;=180,"Entre 150 e 180","Superior a 180")))))))</f>
        <v/>
      </c>
    </row>
    <row r="2397">
      <c r="A2397" t="inlineStr">
        <is>
          <t>Q013L03</t>
        </is>
      </c>
      <c r="B2397" t="inlineStr">
        <is>
          <t>TEMISTOCLES PEREIRA DE CARVALHO</t>
        </is>
      </c>
      <c r="C2397" t="n">
        <v>1</v>
      </c>
      <c r="D2397" t="inlineStr">
        <is>
          <t>IPCA</t>
        </is>
      </c>
      <c r="E2397" t="n">
        <v>0</v>
      </c>
      <c r="F2397" t="inlineStr">
        <is>
          <t>MENSAL</t>
        </is>
      </c>
      <c r="G2397" t="n">
        <v>45741</v>
      </c>
      <c r="H2397" t="n">
        <v>45741</v>
      </c>
      <c r="I2397" t="n">
        <v>2</v>
      </c>
      <c r="J2397" t="inlineStr">
        <is>
          <t>CARTEIRA</t>
        </is>
      </c>
      <c r="K2397" t="inlineStr">
        <is>
          <t>CONTRATO</t>
        </is>
      </c>
      <c r="L2397" t="n">
        <v>14001.74</v>
      </c>
      <c r="M2397" t="inlineStr">
        <is>
          <t>IBIRAPITANGA FASE 3</t>
        </is>
      </c>
      <c r="N2397" s="142">
        <f>DATE(YEAR(G2397),MONTH(G2397),1)</f>
        <v/>
      </c>
      <c r="O2397" s="132">
        <f>IF(G2397&gt;$K$3,"Futuro","Atraso")</f>
        <v/>
      </c>
      <c r="P2397">
        <f>12*(YEAR(G2397)-YEAR($K$3))+(MONTH(G2397)-MONTH($K$3))</f>
        <v/>
      </c>
      <c r="Q2397" s="366">
        <f>IF(M2397="IBIRAPITANGA FASE 3",IF(O2397="Atraso",L2397,L2397/(1+$I$2)^P2397),IF(O2397="Atraso",L2397,L2397/(1+$I$1)^P2397))</f>
        <v/>
      </c>
      <c r="R2397">
        <f>IF(O2397="Atraso",$K$3-G2397,0)</f>
        <v/>
      </c>
      <c r="S2397">
        <f>IF(R2397&lt;=15,"Até 15",IF(R2397&lt;=30,"Entre 15 e 30",IF(R2397&lt;=60,"Entre 30 e 60",IF(R2397&lt;=90,"Entre 60 e 90",IF(R2397&lt;=120,"Entre 90 e 120",IF(R2397&lt;=150,"Entre 120 e 150",IF(R2397&lt;=180,"Entre 150 e 180","Superior a 180")))))))</f>
        <v/>
      </c>
    </row>
    <row r="2398">
      <c r="A2398" t="inlineStr">
        <is>
          <t>Q013L03</t>
        </is>
      </c>
      <c r="B2398" t="inlineStr">
        <is>
          <t>TEMISTOCLES PEREIRA DE CARVALHO</t>
        </is>
      </c>
      <c r="C2398" t="n">
        <v>1</v>
      </c>
      <c r="D2398" t="inlineStr">
        <is>
          <t>IPCA</t>
        </is>
      </c>
      <c r="E2398" t="n">
        <v>0</v>
      </c>
      <c r="F2398" t="inlineStr">
        <is>
          <t>MENSAL</t>
        </is>
      </c>
      <c r="G2398" t="n">
        <v>45772</v>
      </c>
      <c r="H2398" t="n">
        <v>45772</v>
      </c>
      <c r="I2398" t="n">
        <v>25</v>
      </c>
      <c r="J2398" t="inlineStr">
        <is>
          <t>CARTEIRA</t>
        </is>
      </c>
      <c r="K2398" t="inlineStr">
        <is>
          <t>CONTRATO</t>
        </is>
      </c>
      <c r="L2398" t="n">
        <v>4667.24</v>
      </c>
      <c r="M2398" t="inlineStr">
        <is>
          <t>IBIRAPITANGA FASE 3</t>
        </is>
      </c>
      <c r="N2398" s="142">
        <f>DATE(YEAR(G2398),MONTH(G2398),1)</f>
        <v/>
      </c>
      <c r="O2398" s="132">
        <f>IF(G2398&gt;$K$3,"Futuro","Atraso")</f>
        <v/>
      </c>
      <c r="P2398">
        <f>12*(YEAR(G2398)-YEAR($K$3))+(MONTH(G2398)-MONTH($K$3))</f>
        <v/>
      </c>
      <c r="Q2398" s="366">
        <f>IF(M2398="IBIRAPITANGA FASE 3",IF(O2398="Atraso",L2398,L2398/(1+$I$2)^P2398),IF(O2398="Atraso",L2398,L2398/(1+$I$1)^P2398))</f>
        <v/>
      </c>
      <c r="R2398">
        <f>IF(O2398="Atraso",$K$3-G2398,0)</f>
        <v/>
      </c>
      <c r="S2398">
        <f>IF(R2398&lt;=15,"Até 15",IF(R2398&lt;=30,"Entre 15 e 30",IF(R2398&lt;=60,"Entre 30 e 60",IF(R2398&lt;=90,"Entre 60 e 90",IF(R2398&lt;=120,"Entre 90 e 120",IF(R2398&lt;=150,"Entre 120 e 150",IF(R2398&lt;=180,"Entre 150 e 180","Superior a 180")))))))</f>
        <v/>
      </c>
    </row>
    <row r="2399">
      <c r="A2399" t="inlineStr">
        <is>
          <t>Q013L03</t>
        </is>
      </c>
      <c r="B2399" t="inlineStr">
        <is>
          <t>TEMISTOCLES PEREIRA DE CARVALHO</t>
        </is>
      </c>
      <c r="C2399" t="n">
        <v>1</v>
      </c>
      <c r="D2399" t="inlineStr">
        <is>
          <t>IPCA</t>
        </is>
      </c>
      <c r="E2399" t="n">
        <v>0</v>
      </c>
      <c r="F2399" t="inlineStr">
        <is>
          <t>MENSAL</t>
        </is>
      </c>
      <c r="G2399" t="n">
        <v>45802</v>
      </c>
      <c r="H2399" t="n">
        <v>45802</v>
      </c>
      <c r="I2399" t="n">
        <v>26</v>
      </c>
      <c r="J2399" t="inlineStr">
        <is>
          <t>CARTEIRA</t>
        </is>
      </c>
      <c r="K2399" t="inlineStr">
        <is>
          <t>CONTRATO</t>
        </is>
      </c>
      <c r="L2399" t="n">
        <v>4667.24</v>
      </c>
      <c r="M2399" t="inlineStr">
        <is>
          <t>IBIRAPITANGA FASE 3</t>
        </is>
      </c>
      <c r="N2399" s="142">
        <f>DATE(YEAR(G2399),MONTH(G2399),1)</f>
        <v/>
      </c>
      <c r="O2399" s="132">
        <f>IF(G2399&gt;$K$3,"Futuro","Atraso")</f>
        <v/>
      </c>
      <c r="P2399">
        <f>12*(YEAR(G2399)-YEAR($K$3))+(MONTH(G2399)-MONTH($K$3))</f>
        <v/>
      </c>
      <c r="Q2399" s="366">
        <f>IF(M2399="IBIRAPITANGA FASE 3",IF(O2399="Atraso",L2399,L2399/(1+$I$2)^P2399),IF(O2399="Atraso",L2399,L2399/(1+$I$1)^P2399))</f>
        <v/>
      </c>
      <c r="R2399">
        <f>IF(O2399="Atraso",$K$3-G2399,0)</f>
        <v/>
      </c>
      <c r="S2399">
        <f>IF(R2399&lt;=15,"Até 15",IF(R2399&lt;=30,"Entre 15 e 30",IF(R2399&lt;=60,"Entre 30 e 60",IF(R2399&lt;=90,"Entre 60 e 90",IF(R2399&lt;=120,"Entre 90 e 120",IF(R2399&lt;=150,"Entre 120 e 150",IF(R2399&lt;=180,"Entre 150 e 180","Superior a 180")))))))</f>
        <v/>
      </c>
    </row>
    <row r="2400">
      <c r="A2400" t="inlineStr">
        <is>
          <t>Q013L03</t>
        </is>
      </c>
      <c r="B2400" t="inlineStr">
        <is>
          <t>TEMISTOCLES PEREIRA DE CARVALHO</t>
        </is>
      </c>
      <c r="C2400" t="n">
        <v>1</v>
      </c>
      <c r="D2400" t="inlineStr">
        <is>
          <t>IPCA</t>
        </is>
      </c>
      <c r="E2400" t="n">
        <v>0</v>
      </c>
      <c r="F2400" t="inlineStr">
        <is>
          <t>MENSAL</t>
        </is>
      </c>
      <c r="G2400" t="n">
        <v>45833</v>
      </c>
      <c r="H2400" t="n">
        <v>45833</v>
      </c>
      <c r="I2400" t="n">
        <v>27</v>
      </c>
      <c r="J2400" t="inlineStr">
        <is>
          <t>CARTEIRA</t>
        </is>
      </c>
      <c r="K2400" t="inlineStr">
        <is>
          <t>CONTRATO</t>
        </is>
      </c>
      <c r="L2400" t="n">
        <v>4667.24</v>
      </c>
      <c r="M2400" t="inlineStr">
        <is>
          <t>IBIRAPITANGA FASE 3</t>
        </is>
      </c>
      <c r="N2400" s="142">
        <f>DATE(YEAR(G2400),MONTH(G2400),1)</f>
        <v/>
      </c>
      <c r="O2400" s="132">
        <f>IF(G2400&gt;$K$3,"Futuro","Atraso")</f>
        <v/>
      </c>
      <c r="P2400">
        <f>12*(YEAR(G2400)-YEAR($K$3))+(MONTH(G2400)-MONTH($K$3))</f>
        <v/>
      </c>
      <c r="Q2400" s="366">
        <f>IF(M2400="IBIRAPITANGA FASE 3",IF(O2400="Atraso",L2400,L2400/(1+$I$2)^P2400),IF(O2400="Atraso",L2400,L2400/(1+$I$1)^P2400))</f>
        <v/>
      </c>
      <c r="R2400">
        <f>IF(O2400="Atraso",$K$3-G2400,0)</f>
        <v/>
      </c>
      <c r="S2400">
        <f>IF(R2400&lt;=15,"Até 15",IF(R2400&lt;=30,"Entre 15 e 30",IF(R2400&lt;=60,"Entre 30 e 60",IF(R2400&lt;=90,"Entre 60 e 90",IF(R2400&lt;=120,"Entre 90 e 120",IF(R2400&lt;=150,"Entre 120 e 150",IF(R2400&lt;=180,"Entre 150 e 180","Superior a 180")))))))</f>
        <v/>
      </c>
    </row>
    <row r="2401">
      <c r="A2401" t="inlineStr">
        <is>
          <t>Q013L03</t>
        </is>
      </c>
      <c r="B2401" t="inlineStr">
        <is>
          <t>TEMISTOCLES PEREIRA DE CARVALHO</t>
        </is>
      </c>
      <c r="C2401" t="n">
        <v>1</v>
      </c>
      <c r="D2401" t="inlineStr">
        <is>
          <t>IPCA</t>
        </is>
      </c>
      <c r="E2401" t="n">
        <v>0</v>
      </c>
      <c r="F2401" t="inlineStr">
        <is>
          <t>MENSAL</t>
        </is>
      </c>
      <c r="G2401" t="n">
        <v>45863</v>
      </c>
      <c r="H2401" t="n">
        <v>45863</v>
      </c>
      <c r="I2401" t="n">
        <v>28</v>
      </c>
      <c r="J2401" t="inlineStr">
        <is>
          <t>CARTEIRA</t>
        </is>
      </c>
      <c r="K2401" t="inlineStr">
        <is>
          <t>CONTRATO</t>
        </is>
      </c>
      <c r="L2401" t="n">
        <v>4667.24</v>
      </c>
      <c r="M2401" t="inlineStr">
        <is>
          <t>IBIRAPITANGA FASE 3</t>
        </is>
      </c>
      <c r="N2401" s="142">
        <f>DATE(YEAR(G2401),MONTH(G2401),1)</f>
        <v/>
      </c>
      <c r="O2401" s="132">
        <f>IF(G2401&gt;$K$3,"Futuro","Atraso")</f>
        <v/>
      </c>
      <c r="P2401">
        <f>12*(YEAR(G2401)-YEAR($K$3))+(MONTH(G2401)-MONTH($K$3))</f>
        <v/>
      </c>
      <c r="Q2401" s="366">
        <f>IF(M2401="IBIRAPITANGA FASE 3",IF(O2401="Atraso",L2401,L2401/(1+$I$2)^P2401),IF(O2401="Atraso",L2401,L2401/(1+$I$1)^P2401))</f>
        <v/>
      </c>
      <c r="R2401">
        <f>IF(O2401="Atraso",$K$3-G2401,0)</f>
        <v/>
      </c>
      <c r="S2401">
        <f>IF(R2401&lt;=15,"Até 15",IF(R2401&lt;=30,"Entre 15 e 30",IF(R2401&lt;=60,"Entre 30 e 60",IF(R2401&lt;=90,"Entre 60 e 90",IF(R2401&lt;=120,"Entre 90 e 120",IF(R2401&lt;=150,"Entre 120 e 150",IF(R2401&lt;=180,"Entre 150 e 180","Superior a 180")))))))</f>
        <v/>
      </c>
    </row>
    <row r="2402">
      <c r="A2402" t="inlineStr">
        <is>
          <t>Q013L03</t>
        </is>
      </c>
      <c r="B2402" t="inlineStr">
        <is>
          <t>TEMISTOCLES PEREIRA DE CARVALHO</t>
        </is>
      </c>
      <c r="C2402" t="n">
        <v>1</v>
      </c>
      <c r="D2402" t="inlineStr">
        <is>
          <t>IPCA</t>
        </is>
      </c>
      <c r="E2402" t="n">
        <v>0</v>
      </c>
      <c r="F2402" t="inlineStr">
        <is>
          <t>MENSAL</t>
        </is>
      </c>
      <c r="G2402" t="n">
        <v>45894</v>
      </c>
      <c r="H2402" t="n">
        <v>45894</v>
      </c>
      <c r="I2402" t="n">
        <v>29</v>
      </c>
      <c r="J2402" t="inlineStr">
        <is>
          <t>CARTEIRA</t>
        </is>
      </c>
      <c r="K2402" t="inlineStr">
        <is>
          <t>CONTRATO</t>
        </is>
      </c>
      <c r="L2402" t="n">
        <v>4667.24</v>
      </c>
      <c r="M2402" t="inlineStr">
        <is>
          <t>IBIRAPITANGA FASE 3</t>
        </is>
      </c>
      <c r="N2402" s="142">
        <f>DATE(YEAR(G2402),MONTH(G2402),1)</f>
        <v/>
      </c>
      <c r="O2402" s="132">
        <f>IF(G2402&gt;$K$3,"Futuro","Atraso")</f>
        <v/>
      </c>
      <c r="P2402">
        <f>12*(YEAR(G2402)-YEAR($K$3))+(MONTH(G2402)-MONTH($K$3))</f>
        <v/>
      </c>
      <c r="Q2402" s="366">
        <f>IF(M2402="IBIRAPITANGA FASE 3",IF(O2402="Atraso",L2402,L2402/(1+$I$2)^P2402),IF(O2402="Atraso",L2402,L2402/(1+$I$1)^P2402))</f>
        <v/>
      </c>
      <c r="R2402">
        <f>IF(O2402="Atraso",$K$3-G2402,0)</f>
        <v/>
      </c>
      <c r="S2402">
        <f>IF(R2402&lt;=15,"Até 15",IF(R2402&lt;=30,"Entre 15 e 30",IF(R2402&lt;=60,"Entre 30 e 60",IF(R2402&lt;=90,"Entre 60 e 90",IF(R2402&lt;=120,"Entre 90 e 120",IF(R2402&lt;=150,"Entre 120 e 150",IF(R2402&lt;=180,"Entre 150 e 180","Superior a 180")))))))</f>
        <v/>
      </c>
    </row>
    <row r="2403">
      <c r="A2403" t="inlineStr">
        <is>
          <t>Q013L03</t>
        </is>
      </c>
      <c r="B2403" t="inlineStr">
        <is>
          <t>TEMISTOCLES PEREIRA DE CARVALHO</t>
        </is>
      </c>
      <c r="C2403" t="n">
        <v>1</v>
      </c>
      <c r="D2403" t="inlineStr">
        <is>
          <t>IPCA</t>
        </is>
      </c>
      <c r="E2403" t="n">
        <v>0</v>
      </c>
      <c r="F2403" t="inlineStr">
        <is>
          <t>MENSAL</t>
        </is>
      </c>
      <c r="G2403" t="n">
        <v>45925</v>
      </c>
      <c r="H2403" t="n">
        <v>45925</v>
      </c>
      <c r="I2403" t="n">
        <v>30</v>
      </c>
      <c r="J2403" t="inlineStr">
        <is>
          <t>CARTEIRA</t>
        </is>
      </c>
      <c r="K2403" t="inlineStr">
        <is>
          <t>CONTRATO</t>
        </is>
      </c>
      <c r="L2403" t="n">
        <v>4667.24</v>
      </c>
      <c r="M2403" t="inlineStr">
        <is>
          <t>IBIRAPITANGA FASE 3</t>
        </is>
      </c>
      <c r="N2403" s="142">
        <f>DATE(YEAR(G2403),MONTH(G2403),1)</f>
        <v/>
      </c>
      <c r="O2403" s="132">
        <f>IF(G2403&gt;$K$3,"Futuro","Atraso")</f>
        <v/>
      </c>
      <c r="P2403">
        <f>12*(YEAR(G2403)-YEAR($K$3))+(MONTH(G2403)-MONTH($K$3))</f>
        <v/>
      </c>
      <c r="Q2403" s="366">
        <f>IF(M2403="IBIRAPITANGA FASE 3",IF(O2403="Atraso",L2403,L2403/(1+$I$2)^P2403),IF(O2403="Atraso",L2403,L2403/(1+$I$1)^P2403))</f>
        <v/>
      </c>
      <c r="R2403">
        <f>IF(O2403="Atraso",$K$3-G2403,0)</f>
        <v/>
      </c>
      <c r="S2403">
        <f>IF(R2403&lt;=15,"Até 15",IF(R2403&lt;=30,"Entre 15 e 30",IF(R2403&lt;=60,"Entre 30 e 60",IF(R2403&lt;=90,"Entre 60 e 90",IF(R2403&lt;=120,"Entre 90 e 120",IF(R2403&lt;=150,"Entre 120 e 150",IF(R2403&lt;=180,"Entre 150 e 180","Superior a 180")))))))</f>
        <v/>
      </c>
    </row>
    <row r="2404">
      <c r="A2404" t="inlineStr">
        <is>
          <t>Q013L03</t>
        </is>
      </c>
      <c r="B2404" t="inlineStr">
        <is>
          <t>TEMISTOCLES PEREIRA DE CARVALHO</t>
        </is>
      </c>
      <c r="C2404" t="n">
        <v>1</v>
      </c>
      <c r="D2404" t="inlineStr">
        <is>
          <t>IPCA</t>
        </is>
      </c>
      <c r="E2404" t="n">
        <v>0</v>
      </c>
      <c r="F2404" t="inlineStr">
        <is>
          <t>MENSAL</t>
        </is>
      </c>
      <c r="G2404" t="n">
        <v>45955</v>
      </c>
      <c r="H2404" t="n">
        <v>45955</v>
      </c>
      <c r="I2404" t="n">
        <v>31</v>
      </c>
      <c r="J2404" t="inlineStr">
        <is>
          <t>CARTEIRA</t>
        </is>
      </c>
      <c r="K2404" t="inlineStr">
        <is>
          <t>CONTRATO</t>
        </is>
      </c>
      <c r="L2404" t="n">
        <v>4667.24</v>
      </c>
      <c r="M2404" t="inlineStr">
        <is>
          <t>IBIRAPITANGA FASE 3</t>
        </is>
      </c>
      <c r="N2404" s="142">
        <f>DATE(YEAR(G2404),MONTH(G2404),1)</f>
        <v/>
      </c>
      <c r="O2404" s="132">
        <f>IF(G2404&gt;$K$3,"Futuro","Atraso")</f>
        <v/>
      </c>
      <c r="P2404">
        <f>12*(YEAR(G2404)-YEAR($K$3))+(MONTH(G2404)-MONTH($K$3))</f>
        <v/>
      </c>
      <c r="Q2404" s="366">
        <f>IF(M2404="IBIRAPITANGA FASE 3",IF(O2404="Atraso",L2404,L2404/(1+$I$2)^P2404),IF(O2404="Atraso",L2404,L2404/(1+$I$1)^P2404))</f>
        <v/>
      </c>
      <c r="R2404">
        <f>IF(O2404="Atraso",$K$3-G2404,0)</f>
        <v/>
      </c>
      <c r="S2404">
        <f>IF(R2404&lt;=15,"Até 15",IF(R2404&lt;=30,"Entre 15 e 30",IF(R2404&lt;=60,"Entre 30 e 60",IF(R2404&lt;=90,"Entre 60 e 90",IF(R2404&lt;=120,"Entre 90 e 120",IF(R2404&lt;=150,"Entre 120 e 150",IF(R2404&lt;=180,"Entre 150 e 180","Superior a 180")))))))</f>
        <v/>
      </c>
    </row>
    <row r="2405">
      <c r="A2405" t="inlineStr">
        <is>
          <t>Q013L03</t>
        </is>
      </c>
      <c r="B2405" t="inlineStr">
        <is>
          <t>TEMISTOCLES PEREIRA DE CARVALHO</t>
        </is>
      </c>
      <c r="C2405" t="n">
        <v>1</v>
      </c>
      <c r="D2405" t="inlineStr">
        <is>
          <t>IPCA</t>
        </is>
      </c>
      <c r="E2405" t="n">
        <v>0</v>
      </c>
      <c r="F2405" t="inlineStr">
        <is>
          <t>MENSAL</t>
        </is>
      </c>
      <c r="G2405" t="n">
        <v>45986</v>
      </c>
      <c r="H2405" t="n">
        <v>45986</v>
      </c>
      <c r="I2405" t="n">
        <v>32</v>
      </c>
      <c r="J2405" t="inlineStr">
        <is>
          <t>CARTEIRA</t>
        </is>
      </c>
      <c r="K2405" t="inlineStr">
        <is>
          <t>CONTRATO</t>
        </is>
      </c>
      <c r="L2405" t="n">
        <v>4667.24</v>
      </c>
      <c r="M2405" t="inlineStr">
        <is>
          <t>IBIRAPITANGA FASE 3</t>
        </is>
      </c>
      <c r="N2405" s="142">
        <f>DATE(YEAR(G2405),MONTH(G2405),1)</f>
        <v/>
      </c>
      <c r="O2405" s="132">
        <f>IF(G2405&gt;$K$3,"Futuro","Atraso")</f>
        <v/>
      </c>
      <c r="P2405">
        <f>12*(YEAR(G2405)-YEAR($K$3))+(MONTH(G2405)-MONTH($K$3))</f>
        <v/>
      </c>
      <c r="Q2405" s="366">
        <f>IF(M2405="IBIRAPITANGA FASE 3",IF(O2405="Atraso",L2405,L2405/(1+$I$2)^P2405),IF(O2405="Atraso",L2405,L2405/(1+$I$1)^P2405))</f>
        <v/>
      </c>
      <c r="R2405">
        <f>IF(O2405="Atraso",$K$3-G2405,0)</f>
        <v/>
      </c>
      <c r="S2405">
        <f>IF(R2405&lt;=15,"Até 15",IF(R2405&lt;=30,"Entre 15 e 30",IF(R2405&lt;=60,"Entre 30 e 60",IF(R2405&lt;=90,"Entre 60 e 90",IF(R2405&lt;=120,"Entre 90 e 120",IF(R2405&lt;=150,"Entre 120 e 150",IF(R2405&lt;=180,"Entre 150 e 180","Superior a 180")))))))</f>
        <v/>
      </c>
    </row>
    <row r="2406">
      <c r="A2406" t="inlineStr">
        <is>
          <t>Q013L03</t>
        </is>
      </c>
      <c r="B2406" t="inlineStr">
        <is>
          <t>TEMISTOCLES PEREIRA DE CARVALHO</t>
        </is>
      </c>
      <c r="C2406" t="n">
        <v>1</v>
      </c>
      <c r="D2406" t="inlineStr">
        <is>
          <t>IPCA</t>
        </is>
      </c>
      <c r="E2406" t="n">
        <v>0</v>
      </c>
      <c r="F2406" t="inlineStr">
        <is>
          <t>MENSAL</t>
        </is>
      </c>
      <c r="G2406" t="n">
        <v>46016</v>
      </c>
      <c r="H2406" t="n">
        <v>46016</v>
      </c>
      <c r="I2406" t="n">
        <v>33</v>
      </c>
      <c r="J2406" t="inlineStr">
        <is>
          <t>CARTEIRA</t>
        </is>
      </c>
      <c r="K2406" t="inlineStr">
        <is>
          <t>CONTRATO</t>
        </is>
      </c>
      <c r="L2406" t="n">
        <v>4667.24</v>
      </c>
      <c r="M2406" t="inlineStr">
        <is>
          <t>IBIRAPITANGA FASE 3</t>
        </is>
      </c>
      <c r="N2406" s="142">
        <f>DATE(YEAR(G2406),MONTH(G2406),1)</f>
        <v/>
      </c>
      <c r="O2406" s="132">
        <f>IF(G2406&gt;$K$3,"Futuro","Atraso")</f>
        <v/>
      </c>
      <c r="P2406">
        <f>12*(YEAR(G2406)-YEAR($K$3))+(MONTH(G2406)-MONTH($K$3))</f>
        <v/>
      </c>
      <c r="Q2406" s="366">
        <f>IF(M2406="IBIRAPITANGA FASE 3",IF(O2406="Atraso",L2406,L2406/(1+$I$2)^P2406),IF(O2406="Atraso",L2406,L2406/(1+$I$1)^P2406))</f>
        <v/>
      </c>
      <c r="R2406">
        <f>IF(O2406="Atraso",$K$3-G2406,0)</f>
        <v/>
      </c>
      <c r="S2406">
        <f>IF(R2406&lt;=15,"Até 15",IF(R2406&lt;=30,"Entre 15 e 30",IF(R2406&lt;=60,"Entre 30 e 60",IF(R2406&lt;=90,"Entre 60 e 90",IF(R2406&lt;=120,"Entre 90 e 120",IF(R2406&lt;=150,"Entre 120 e 150",IF(R2406&lt;=180,"Entre 150 e 180","Superior a 180")))))))</f>
        <v/>
      </c>
    </row>
    <row r="2407">
      <c r="A2407" t="inlineStr">
        <is>
          <t>Q013L03</t>
        </is>
      </c>
      <c r="B2407" t="inlineStr">
        <is>
          <t>TEMISTOCLES PEREIRA DE CARVALHO</t>
        </is>
      </c>
      <c r="C2407" t="n">
        <v>1</v>
      </c>
      <c r="D2407" t="inlineStr">
        <is>
          <t>IPCA</t>
        </is>
      </c>
      <c r="E2407" t="n">
        <v>0</v>
      </c>
      <c r="F2407" t="inlineStr">
        <is>
          <t>MENSAL</t>
        </is>
      </c>
      <c r="G2407" t="n">
        <v>46047</v>
      </c>
      <c r="H2407" t="n">
        <v>46047</v>
      </c>
      <c r="I2407" t="n">
        <v>34</v>
      </c>
      <c r="J2407" t="inlineStr">
        <is>
          <t>CARTEIRA</t>
        </is>
      </c>
      <c r="K2407" t="inlineStr">
        <is>
          <t>CONTRATO</t>
        </is>
      </c>
      <c r="L2407" t="n">
        <v>4667.24</v>
      </c>
      <c r="M2407" t="inlineStr">
        <is>
          <t>IBIRAPITANGA FASE 3</t>
        </is>
      </c>
      <c r="N2407" s="142">
        <f>DATE(YEAR(G2407),MONTH(G2407),1)</f>
        <v/>
      </c>
      <c r="O2407" s="132">
        <f>IF(G2407&gt;$K$3,"Futuro","Atraso")</f>
        <v/>
      </c>
      <c r="P2407">
        <f>12*(YEAR(G2407)-YEAR($K$3))+(MONTH(G2407)-MONTH($K$3))</f>
        <v/>
      </c>
      <c r="Q2407" s="366">
        <f>IF(M2407="IBIRAPITANGA FASE 3",IF(O2407="Atraso",L2407,L2407/(1+$I$2)^P2407),IF(O2407="Atraso",L2407,L2407/(1+$I$1)^P2407))</f>
        <v/>
      </c>
      <c r="R2407">
        <f>IF(O2407="Atraso",$K$3-G2407,0)</f>
        <v/>
      </c>
      <c r="S2407">
        <f>IF(R2407&lt;=15,"Até 15",IF(R2407&lt;=30,"Entre 15 e 30",IF(R2407&lt;=60,"Entre 30 e 60",IF(R2407&lt;=90,"Entre 60 e 90",IF(R2407&lt;=120,"Entre 90 e 120",IF(R2407&lt;=150,"Entre 120 e 150",IF(R2407&lt;=180,"Entre 150 e 180","Superior a 180")))))))</f>
        <v/>
      </c>
    </row>
    <row r="2408">
      <c r="A2408" t="inlineStr">
        <is>
          <t>Q013L03</t>
        </is>
      </c>
      <c r="B2408" t="inlineStr">
        <is>
          <t>TEMISTOCLES PEREIRA DE CARVALHO</t>
        </is>
      </c>
      <c r="C2408" t="n">
        <v>1</v>
      </c>
      <c r="D2408" t="inlineStr">
        <is>
          <t>IPCA</t>
        </is>
      </c>
      <c r="E2408" t="n">
        <v>0</v>
      </c>
      <c r="F2408" t="inlineStr">
        <is>
          <t>MENSAL</t>
        </is>
      </c>
      <c r="G2408" t="n">
        <v>46078</v>
      </c>
      <c r="H2408" t="n">
        <v>46078</v>
      </c>
      <c r="I2408" t="n">
        <v>35</v>
      </c>
      <c r="J2408" t="inlineStr">
        <is>
          <t>CARTEIRA</t>
        </is>
      </c>
      <c r="K2408" t="inlineStr">
        <is>
          <t>CONTRATO</t>
        </is>
      </c>
      <c r="L2408" t="n">
        <v>4667.24</v>
      </c>
      <c r="M2408" t="inlineStr">
        <is>
          <t>IBIRAPITANGA FASE 3</t>
        </is>
      </c>
      <c r="N2408" s="142">
        <f>DATE(YEAR(G2408),MONTH(G2408),1)</f>
        <v/>
      </c>
      <c r="O2408" s="132">
        <f>IF(G2408&gt;$K$3,"Futuro","Atraso")</f>
        <v/>
      </c>
      <c r="P2408">
        <f>12*(YEAR(G2408)-YEAR($K$3))+(MONTH(G2408)-MONTH($K$3))</f>
        <v/>
      </c>
      <c r="Q2408" s="366">
        <f>IF(M2408="IBIRAPITANGA FASE 3",IF(O2408="Atraso",L2408,L2408/(1+$I$2)^P2408),IF(O2408="Atraso",L2408,L2408/(1+$I$1)^P2408))</f>
        <v/>
      </c>
      <c r="R2408">
        <f>IF(O2408="Atraso",$K$3-G2408,0)</f>
        <v/>
      </c>
      <c r="S2408">
        <f>IF(R2408&lt;=15,"Até 15",IF(R2408&lt;=30,"Entre 15 e 30",IF(R2408&lt;=60,"Entre 30 e 60",IF(R2408&lt;=90,"Entre 60 e 90",IF(R2408&lt;=120,"Entre 90 e 120",IF(R2408&lt;=150,"Entre 120 e 150",IF(R2408&lt;=180,"Entre 150 e 180","Superior a 180")))))))</f>
        <v/>
      </c>
    </row>
    <row r="2409">
      <c r="A2409" t="inlineStr">
        <is>
          <t>Q013L03</t>
        </is>
      </c>
      <c r="B2409" t="inlineStr">
        <is>
          <t>TEMISTOCLES PEREIRA DE CARVALHO</t>
        </is>
      </c>
      <c r="C2409" t="n">
        <v>1</v>
      </c>
      <c r="D2409" t="inlineStr">
        <is>
          <t>IPCA</t>
        </is>
      </c>
      <c r="E2409" t="n">
        <v>0</v>
      </c>
      <c r="F2409" t="inlineStr">
        <is>
          <t>MENSAL</t>
        </is>
      </c>
      <c r="G2409" t="n">
        <v>46106</v>
      </c>
      <c r="H2409" t="n">
        <v>46106</v>
      </c>
      <c r="I2409" t="n">
        <v>36</v>
      </c>
      <c r="J2409" t="inlineStr">
        <is>
          <t>CARTEIRA</t>
        </is>
      </c>
      <c r="K2409" t="inlineStr">
        <is>
          <t>CONTRATO</t>
        </is>
      </c>
      <c r="L2409" t="n">
        <v>4667.24</v>
      </c>
      <c r="M2409" t="inlineStr">
        <is>
          <t>IBIRAPITANGA FASE 3</t>
        </is>
      </c>
      <c r="N2409" s="142">
        <f>DATE(YEAR(G2409),MONTH(G2409),1)</f>
        <v/>
      </c>
      <c r="O2409" s="132">
        <f>IF(G2409&gt;$K$3,"Futuro","Atraso")</f>
        <v/>
      </c>
      <c r="P2409">
        <f>12*(YEAR(G2409)-YEAR($K$3))+(MONTH(G2409)-MONTH($K$3))</f>
        <v/>
      </c>
      <c r="Q2409" s="366">
        <f>IF(M2409="IBIRAPITANGA FASE 3",IF(O2409="Atraso",L2409,L2409/(1+$I$2)^P2409),IF(O2409="Atraso",L2409,L2409/(1+$I$1)^P2409))</f>
        <v/>
      </c>
      <c r="R2409">
        <f>IF(O2409="Atraso",$K$3-G2409,0)</f>
        <v/>
      </c>
      <c r="S2409">
        <f>IF(R2409&lt;=15,"Até 15",IF(R2409&lt;=30,"Entre 15 e 30",IF(R2409&lt;=60,"Entre 30 e 60",IF(R2409&lt;=90,"Entre 60 e 90",IF(R2409&lt;=120,"Entre 90 e 120",IF(R2409&lt;=150,"Entre 120 e 150",IF(R2409&lt;=180,"Entre 150 e 180","Superior a 180")))))))</f>
        <v/>
      </c>
    </row>
    <row r="2410">
      <c r="A2410" t="inlineStr">
        <is>
          <t>Q013L03</t>
        </is>
      </c>
      <c r="B2410" t="inlineStr">
        <is>
          <t>TEMISTOCLES PEREIRA DE CARVALHO</t>
        </is>
      </c>
      <c r="C2410" t="n">
        <v>1</v>
      </c>
      <c r="D2410" t="inlineStr">
        <is>
          <t>IPCA</t>
        </is>
      </c>
      <c r="E2410" t="n">
        <v>0</v>
      </c>
      <c r="F2410" t="inlineStr">
        <is>
          <t>MENSAL</t>
        </is>
      </c>
      <c r="G2410" t="n">
        <v>46106</v>
      </c>
      <c r="H2410" t="n">
        <v>46106</v>
      </c>
      <c r="I2410" t="n">
        <v>3</v>
      </c>
      <c r="J2410" t="inlineStr">
        <is>
          <t>CARTEIRA</t>
        </is>
      </c>
      <c r="K2410" t="inlineStr">
        <is>
          <t>CONTRATO</t>
        </is>
      </c>
      <c r="L2410" t="n">
        <v>14001.74</v>
      </c>
      <c r="M2410" t="inlineStr">
        <is>
          <t>IBIRAPITANGA FASE 3</t>
        </is>
      </c>
      <c r="N2410" s="142">
        <f>DATE(YEAR(G2410),MONTH(G2410),1)</f>
        <v/>
      </c>
      <c r="O2410" s="132">
        <f>IF(G2410&gt;$K$3,"Futuro","Atraso")</f>
        <v/>
      </c>
      <c r="P2410">
        <f>12*(YEAR(G2410)-YEAR($K$3))+(MONTH(G2410)-MONTH($K$3))</f>
        <v/>
      </c>
      <c r="Q2410" s="366">
        <f>IF(M2410="IBIRAPITANGA FASE 3",IF(O2410="Atraso",L2410,L2410/(1+$I$2)^P2410),IF(O2410="Atraso",L2410,L2410/(1+$I$1)^P2410))</f>
        <v/>
      </c>
      <c r="R2410">
        <f>IF(O2410="Atraso",$K$3-G2410,0)</f>
        <v/>
      </c>
      <c r="S2410">
        <f>IF(R2410&lt;=15,"Até 15",IF(R2410&lt;=30,"Entre 15 e 30",IF(R2410&lt;=60,"Entre 30 e 60",IF(R2410&lt;=90,"Entre 60 e 90",IF(R2410&lt;=120,"Entre 90 e 120",IF(R2410&lt;=150,"Entre 120 e 150",IF(R2410&lt;=180,"Entre 150 e 180","Superior a 180")))))))</f>
        <v/>
      </c>
    </row>
    <row r="2411">
      <c r="A2411" t="inlineStr">
        <is>
          <t>Q013L03</t>
        </is>
      </c>
      <c r="B2411" t="inlineStr">
        <is>
          <t>TEMISTOCLES PEREIRA DE CARVALHO</t>
        </is>
      </c>
      <c r="C2411" t="n">
        <v>1</v>
      </c>
      <c r="D2411" t="inlineStr">
        <is>
          <t>IPCA</t>
        </is>
      </c>
      <c r="E2411" t="n">
        <v>0</v>
      </c>
      <c r="F2411" t="inlineStr">
        <is>
          <t>MENSAL</t>
        </is>
      </c>
      <c r="G2411" t="n">
        <v>46137</v>
      </c>
      <c r="H2411" t="n">
        <v>46137</v>
      </c>
      <c r="I2411" t="n">
        <v>37</v>
      </c>
      <c r="J2411" t="inlineStr">
        <is>
          <t>CARTEIRA</t>
        </is>
      </c>
      <c r="K2411" t="inlineStr">
        <is>
          <t>CONTRATO</t>
        </is>
      </c>
      <c r="L2411" t="n">
        <v>4667.24</v>
      </c>
      <c r="M2411" t="inlineStr">
        <is>
          <t>IBIRAPITANGA FASE 3</t>
        </is>
      </c>
      <c r="N2411" s="142">
        <f>DATE(YEAR(G2411),MONTH(G2411),1)</f>
        <v/>
      </c>
      <c r="O2411" s="132">
        <f>IF(G2411&gt;$K$3,"Futuro","Atraso")</f>
        <v/>
      </c>
      <c r="P2411">
        <f>12*(YEAR(G2411)-YEAR($K$3))+(MONTH(G2411)-MONTH($K$3))</f>
        <v/>
      </c>
      <c r="Q2411" s="366">
        <f>IF(M2411="IBIRAPITANGA FASE 3",IF(O2411="Atraso",L2411,L2411/(1+$I$2)^P2411),IF(O2411="Atraso",L2411,L2411/(1+$I$1)^P2411))</f>
        <v/>
      </c>
      <c r="R2411">
        <f>IF(O2411="Atraso",$K$3-G2411,0)</f>
        <v/>
      </c>
      <c r="S2411">
        <f>IF(R2411&lt;=15,"Até 15",IF(R2411&lt;=30,"Entre 15 e 30",IF(R2411&lt;=60,"Entre 30 e 60",IF(R2411&lt;=90,"Entre 60 e 90",IF(R2411&lt;=120,"Entre 90 e 120",IF(R2411&lt;=150,"Entre 120 e 150",IF(R2411&lt;=180,"Entre 150 e 180","Superior a 180")))))))</f>
        <v/>
      </c>
    </row>
    <row r="2412">
      <c r="A2412" t="inlineStr">
        <is>
          <t>Q013L03</t>
        </is>
      </c>
      <c r="B2412" t="inlineStr">
        <is>
          <t>TEMISTOCLES PEREIRA DE CARVALHO</t>
        </is>
      </c>
      <c r="C2412" t="n">
        <v>1</v>
      </c>
      <c r="D2412" t="inlineStr">
        <is>
          <t>IPCA</t>
        </is>
      </c>
      <c r="E2412" t="n">
        <v>0</v>
      </c>
      <c r="F2412" t="inlineStr">
        <is>
          <t>MENSAL</t>
        </is>
      </c>
      <c r="G2412" t="n">
        <v>46167</v>
      </c>
      <c r="H2412" t="n">
        <v>46167</v>
      </c>
      <c r="I2412" t="n">
        <v>38</v>
      </c>
      <c r="J2412" t="inlineStr">
        <is>
          <t>CARTEIRA</t>
        </is>
      </c>
      <c r="K2412" t="inlineStr">
        <is>
          <t>CONTRATO</t>
        </is>
      </c>
      <c r="L2412" t="n">
        <v>4667.24</v>
      </c>
      <c r="M2412" t="inlineStr">
        <is>
          <t>IBIRAPITANGA FASE 3</t>
        </is>
      </c>
      <c r="N2412" s="142">
        <f>DATE(YEAR(G2412),MONTH(G2412),1)</f>
        <v/>
      </c>
      <c r="O2412" s="132">
        <f>IF(G2412&gt;$K$3,"Futuro","Atraso")</f>
        <v/>
      </c>
      <c r="P2412">
        <f>12*(YEAR(G2412)-YEAR($K$3))+(MONTH(G2412)-MONTH($K$3))</f>
        <v/>
      </c>
      <c r="Q2412" s="366">
        <f>IF(M2412="IBIRAPITANGA FASE 3",IF(O2412="Atraso",L2412,L2412/(1+$I$2)^P2412),IF(O2412="Atraso",L2412,L2412/(1+$I$1)^P2412))</f>
        <v/>
      </c>
      <c r="R2412">
        <f>IF(O2412="Atraso",$K$3-G2412,0)</f>
        <v/>
      </c>
      <c r="S2412">
        <f>IF(R2412&lt;=15,"Até 15",IF(R2412&lt;=30,"Entre 15 e 30",IF(R2412&lt;=60,"Entre 30 e 60",IF(R2412&lt;=90,"Entre 60 e 90",IF(R2412&lt;=120,"Entre 90 e 120",IF(R2412&lt;=150,"Entre 120 e 150",IF(R2412&lt;=180,"Entre 150 e 180","Superior a 180")))))))</f>
        <v/>
      </c>
    </row>
    <row r="2413">
      <c r="A2413" t="inlineStr">
        <is>
          <t>Q013L03</t>
        </is>
      </c>
      <c r="B2413" t="inlineStr">
        <is>
          <t>TEMISTOCLES PEREIRA DE CARVALHO</t>
        </is>
      </c>
      <c r="C2413" t="n">
        <v>1</v>
      </c>
      <c r="D2413" t="inlineStr">
        <is>
          <t>IPCA</t>
        </is>
      </c>
      <c r="E2413" t="n">
        <v>0</v>
      </c>
      <c r="F2413" t="inlineStr">
        <is>
          <t>MENSAL</t>
        </is>
      </c>
      <c r="G2413" t="n">
        <v>46198</v>
      </c>
      <c r="H2413" t="n">
        <v>46198</v>
      </c>
      <c r="I2413" t="n">
        <v>39</v>
      </c>
      <c r="J2413" t="inlineStr">
        <is>
          <t>CARTEIRA</t>
        </is>
      </c>
      <c r="K2413" t="inlineStr">
        <is>
          <t>CONTRATO</t>
        </is>
      </c>
      <c r="L2413" t="n">
        <v>4667.24</v>
      </c>
      <c r="M2413" t="inlineStr">
        <is>
          <t>IBIRAPITANGA FASE 3</t>
        </is>
      </c>
      <c r="N2413" s="142">
        <f>DATE(YEAR(G2413),MONTH(G2413),1)</f>
        <v/>
      </c>
      <c r="O2413" s="132">
        <f>IF(G2413&gt;$K$3,"Futuro","Atraso")</f>
        <v/>
      </c>
      <c r="P2413">
        <f>12*(YEAR(G2413)-YEAR($K$3))+(MONTH(G2413)-MONTH($K$3))</f>
        <v/>
      </c>
      <c r="Q2413" s="366">
        <f>IF(M2413="IBIRAPITANGA FASE 3",IF(O2413="Atraso",L2413,L2413/(1+$I$2)^P2413),IF(O2413="Atraso",L2413,L2413/(1+$I$1)^P2413))</f>
        <v/>
      </c>
      <c r="R2413">
        <f>IF(O2413="Atraso",$K$3-G2413,0)</f>
        <v/>
      </c>
      <c r="S2413">
        <f>IF(R2413&lt;=15,"Até 15",IF(R2413&lt;=30,"Entre 15 e 30",IF(R2413&lt;=60,"Entre 30 e 60",IF(R2413&lt;=90,"Entre 60 e 90",IF(R2413&lt;=120,"Entre 90 e 120",IF(R2413&lt;=150,"Entre 120 e 150",IF(R2413&lt;=180,"Entre 150 e 180","Superior a 180")))))))</f>
        <v/>
      </c>
    </row>
    <row r="2414">
      <c r="A2414" t="inlineStr">
        <is>
          <t>Q013L03</t>
        </is>
      </c>
      <c r="B2414" t="inlineStr">
        <is>
          <t>TEMISTOCLES PEREIRA DE CARVALHO</t>
        </is>
      </c>
      <c r="C2414" t="n">
        <v>1</v>
      </c>
      <c r="D2414" t="inlineStr">
        <is>
          <t>IPCA</t>
        </is>
      </c>
      <c r="E2414" t="n">
        <v>0</v>
      </c>
      <c r="F2414" t="inlineStr">
        <is>
          <t>MENSAL</t>
        </is>
      </c>
      <c r="G2414" t="n">
        <v>46228</v>
      </c>
      <c r="H2414" t="n">
        <v>46228</v>
      </c>
      <c r="I2414" t="n">
        <v>40</v>
      </c>
      <c r="J2414" t="inlineStr">
        <is>
          <t>CARTEIRA</t>
        </is>
      </c>
      <c r="K2414" t="inlineStr">
        <is>
          <t>CONTRATO</t>
        </is>
      </c>
      <c r="L2414" t="n">
        <v>4667.24</v>
      </c>
      <c r="M2414" t="inlineStr">
        <is>
          <t>IBIRAPITANGA FASE 3</t>
        </is>
      </c>
      <c r="N2414" s="142">
        <f>DATE(YEAR(G2414),MONTH(G2414),1)</f>
        <v/>
      </c>
      <c r="O2414" s="132">
        <f>IF(G2414&gt;$K$3,"Futuro","Atraso")</f>
        <v/>
      </c>
      <c r="P2414">
        <f>12*(YEAR(G2414)-YEAR($K$3))+(MONTH(G2414)-MONTH($K$3))</f>
        <v/>
      </c>
      <c r="Q2414" s="366">
        <f>IF(M2414="IBIRAPITANGA FASE 3",IF(O2414="Atraso",L2414,L2414/(1+$I$2)^P2414),IF(O2414="Atraso",L2414,L2414/(1+$I$1)^P2414))</f>
        <v/>
      </c>
      <c r="R2414">
        <f>IF(O2414="Atraso",$K$3-G2414,0)</f>
        <v/>
      </c>
      <c r="S2414">
        <f>IF(R2414&lt;=15,"Até 15",IF(R2414&lt;=30,"Entre 15 e 30",IF(R2414&lt;=60,"Entre 30 e 60",IF(R2414&lt;=90,"Entre 60 e 90",IF(R2414&lt;=120,"Entre 90 e 120",IF(R2414&lt;=150,"Entre 120 e 150",IF(R2414&lt;=180,"Entre 150 e 180","Superior a 180")))))))</f>
        <v/>
      </c>
    </row>
    <row r="2415">
      <c r="A2415" t="inlineStr">
        <is>
          <t>Q013L03</t>
        </is>
      </c>
      <c r="B2415" t="inlineStr">
        <is>
          <t>TEMISTOCLES PEREIRA DE CARVALHO</t>
        </is>
      </c>
      <c r="C2415" t="n">
        <v>1</v>
      </c>
      <c r="D2415" t="inlineStr">
        <is>
          <t>IPCA</t>
        </is>
      </c>
      <c r="E2415" t="n">
        <v>0</v>
      </c>
      <c r="F2415" t="inlineStr">
        <is>
          <t>MENSAL</t>
        </is>
      </c>
      <c r="G2415" t="n">
        <v>46259</v>
      </c>
      <c r="H2415" t="n">
        <v>46259</v>
      </c>
      <c r="I2415" t="n">
        <v>41</v>
      </c>
      <c r="J2415" t="inlineStr">
        <is>
          <t>CARTEIRA</t>
        </is>
      </c>
      <c r="K2415" t="inlineStr">
        <is>
          <t>CONTRATO</t>
        </is>
      </c>
      <c r="L2415" t="n">
        <v>4667.24</v>
      </c>
      <c r="M2415" t="inlineStr">
        <is>
          <t>IBIRAPITANGA FASE 3</t>
        </is>
      </c>
      <c r="N2415" s="142">
        <f>DATE(YEAR(G2415),MONTH(G2415),1)</f>
        <v/>
      </c>
      <c r="O2415" s="132">
        <f>IF(G2415&gt;$K$3,"Futuro","Atraso")</f>
        <v/>
      </c>
      <c r="P2415">
        <f>12*(YEAR(G2415)-YEAR($K$3))+(MONTH(G2415)-MONTH($K$3))</f>
        <v/>
      </c>
      <c r="Q2415" s="366">
        <f>IF(M2415="IBIRAPITANGA FASE 3",IF(O2415="Atraso",L2415,L2415/(1+$I$2)^P2415),IF(O2415="Atraso",L2415,L2415/(1+$I$1)^P2415))</f>
        <v/>
      </c>
      <c r="R2415">
        <f>IF(O2415="Atraso",$K$3-G2415,0)</f>
        <v/>
      </c>
      <c r="S2415">
        <f>IF(R2415&lt;=15,"Até 15",IF(R2415&lt;=30,"Entre 15 e 30",IF(R2415&lt;=60,"Entre 30 e 60",IF(R2415&lt;=90,"Entre 60 e 90",IF(R2415&lt;=120,"Entre 90 e 120",IF(R2415&lt;=150,"Entre 120 e 150",IF(R2415&lt;=180,"Entre 150 e 180","Superior a 180")))))))</f>
        <v/>
      </c>
    </row>
    <row r="2416">
      <c r="A2416" t="inlineStr">
        <is>
          <t>Q013L03</t>
        </is>
      </c>
      <c r="B2416" t="inlineStr">
        <is>
          <t>TEMISTOCLES PEREIRA DE CARVALHO</t>
        </is>
      </c>
      <c r="C2416" t="n">
        <v>1</v>
      </c>
      <c r="D2416" t="inlineStr">
        <is>
          <t>IPCA</t>
        </is>
      </c>
      <c r="E2416" t="n">
        <v>0</v>
      </c>
      <c r="F2416" t="inlineStr">
        <is>
          <t>MENSAL</t>
        </is>
      </c>
      <c r="G2416" t="n">
        <v>46290</v>
      </c>
      <c r="H2416" t="n">
        <v>46290</v>
      </c>
      <c r="I2416" t="n">
        <v>42</v>
      </c>
      <c r="J2416" t="inlineStr">
        <is>
          <t>CARTEIRA</t>
        </is>
      </c>
      <c r="K2416" t="inlineStr">
        <is>
          <t>CONTRATO</t>
        </is>
      </c>
      <c r="L2416" t="n">
        <v>4667.24</v>
      </c>
      <c r="M2416" t="inlineStr">
        <is>
          <t>IBIRAPITANGA FASE 3</t>
        </is>
      </c>
      <c r="N2416" s="142">
        <f>DATE(YEAR(G2416),MONTH(G2416),1)</f>
        <v/>
      </c>
      <c r="O2416" s="132">
        <f>IF(G2416&gt;$K$3,"Futuro","Atraso")</f>
        <v/>
      </c>
      <c r="P2416">
        <f>12*(YEAR(G2416)-YEAR($K$3))+(MONTH(G2416)-MONTH($K$3))</f>
        <v/>
      </c>
      <c r="Q2416" s="366">
        <f>IF(M2416="IBIRAPITANGA FASE 3",IF(O2416="Atraso",L2416,L2416/(1+$I$2)^P2416),IF(O2416="Atraso",L2416,L2416/(1+$I$1)^P2416))</f>
        <v/>
      </c>
      <c r="R2416">
        <f>IF(O2416="Atraso",$K$3-G2416,0)</f>
        <v/>
      </c>
      <c r="S2416">
        <f>IF(R2416&lt;=15,"Até 15",IF(R2416&lt;=30,"Entre 15 e 30",IF(R2416&lt;=60,"Entre 30 e 60",IF(R2416&lt;=90,"Entre 60 e 90",IF(R2416&lt;=120,"Entre 90 e 120",IF(R2416&lt;=150,"Entre 120 e 150",IF(R2416&lt;=180,"Entre 150 e 180","Superior a 180")))))))</f>
        <v/>
      </c>
    </row>
    <row r="2417">
      <c r="A2417" t="inlineStr">
        <is>
          <t>Q013L03</t>
        </is>
      </c>
      <c r="B2417" t="inlineStr">
        <is>
          <t>TEMISTOCLES PEREIRA DE CARVALHO</t>
        </is>
      </c>
      <c r="C2417" t="n">
        <v>1</v>
      </c>
      <c r="D2417" t="inlineStr">
        <is>
          <t>IPCA</t>
        </is>
      </c>
      <c r="E2417" t="n">
        <v>0</v>
      </c>
      <c r="F2417" t="inlineStr">
        <is>
          <t>MENSAL</t>
        </is>
      </c>
      <c r="G2417" t="n">
        <v>46320</v>
      </c>
      <c r="H2417" t="n">
        <v>46320</v>
      </c>
      <c r="I2417" t="n">
        <v>43</v>
      </c>
      <c r="J2417" t="inlineStr">
        <is>
          <t>CARTEIRA</t>
        </is>
      </c>
      <c r="K2417" t="inlineStr">
        <is>
          <t>CONTRATO</t>
        </is>
      </c>
      <c r="L2417" t="n">
        <v>4667.24</v>
      </c>
      <c r="M2417" t="inlineStr">
        <is>
          <t>IBIRAPITANGA FASE 3</t>
        </is>
      </c>
      <c r="N2417" s="142">
        <f>DATE(YEAR(G2417),MONTH(G2417),1)</f>
        <v/>
      </c>
      <c r="O2417" s="132">
        <f>IF(G2417&gt;$K$3,"Futuro","Atraso")</f>
        <v/>
      </c>
      <c r="P2417">
        <f>12*(YEAR(G2417)-YEAR($K$3))+(MONTH(G2417)-MONTH($K$3))</f>
        <v/>
      </c>
      <c r="Q2417" s="366">
        <f>IF(M2417="IBIRAPITANGA FASE 3",IF(O2417="Atraso",L2417,L2417/(1+$I$2)^P2417),IF(O2417="Atraso",L2417,L2417/(1+$I$1)^P2417))</f>
        <v/>
      </c>
      <c r="R2417">
        <f>IF(O2417="Atraso",$K$3-G2417,0)</f>
        <v/>
      </c>
      <c r="S2417">
        <f>IF(R2417&lt;=15,"Até 15",IF(R2417&lt;=30,"Entre 15 e 30",IF(R2417&lt;=60,"Entre 30 e 60",IF(R2417&lt;=90,"Entre 60 e 90",IF(R2417&lt;=120,"Entre 90 e 120",IF(R2417&lt;=150,"Entre 120 e 150",IF(R2417&lt;=180,"Entre 150 e 180","Superior a 180")))))))</f>
        <v/>
      </c>
    </row>
    <row r="2418">
      <c r="A2418" t="inlineStr">
        <is>
          <t>Q013L03</t>
        </is>
      </c>
      <c r="B2418" t="inlineStr">
        <is>
          <t>TEMISTOCLES PEREIRA DE CARVALHO</t>
        </is>
      </c>
      <c r="C2418" t="n">
        <v>1</v>
      </c>
      <c r="D2418" t="inlineStr">
        <is>
          <t>IPCA</t>
        </is>
      </c>
      <c r="E2418" t="n">
        <v>0</v>
      </c>
      <c r="F2418" t="inlineStr">
        <is>
          <t>MENSAL</t>
        </is>
      </c>
      <c r="G2418" t="n">
        <v>46351</v>
      </c>
      <c r="H2418" t="n">
        <v>46351</v>
      </c>
      <c r="I2418" t="n">
        <v>44</v>
      </c>
      <c r="J2418" t="inlineStr">
        <is>
          <t>CARTEIRA</t>
        </is>
      </c>
      <c r="K2418" t="inlineStr">
        <is>
          <t>CONTRATO</t>
        </is>
      </c>
      <c r="L2418" t="n">
        <v>4667.24</v>
      </c>
      <c r="M2418" t="inlineStr">
        <is>
          <t>IBIRAPITANGA FASE 3</t>
        </is>
      </c>
      <c r="N2418" s="142">
        <f>DATE(YEAR(G2418),MONTH(G2418),1)</f>
        <v/>
      </c>
      <c r="O2418" s="132">
        <f>IF(G2418&gt;$K$3,"Futuro","Atraso")</f>
        <v/>
      </c>
      <c r="P2418">
        <f>12*(YEAR(G2418)-YEAR($K$3))+(MONTH(G2418)-MONTH($K$3))</f>
        <v/>
      </c>
      <c r="Q2418" s="366">
        <f>IF(M2418="IBIRAPITANGA FASE 3",IF(O2418="Atraso",L2418,L2418/(1+$I$2)^P2418),IF(O2418="Atraso",L2418,L2418/(1+$I$1)^P2418))</f>
        <v/>
      </c>
      <c r="R2418">
        <f>IF(O2418="Atraso",$K$3-G2418,0)</f>
        <v/>
      </c>
      <c r="S2418">
        <f>IF(R2418&lt;=15,"Até 15",IF(R2418&lt;=30,"Entre 15 e 30",IF(R2418&lt;=60,"Entre 30 e 60",IF(R2418&lt;=90,"Entre 60 e 90",IF(R2418&lt;=120,"Entre 90 e 120",IF(R2418&lt;=150,"Entre 120 e 150",IF(R2418&lt;=180,"Entre 150 e 180","Superior a 180")))))))</f>
        <v/>
      </c>
    </row>
    <row r="2419">
      <c r="A2419" t="inlineStr">
        <is>
          <t>Q013L03</t>
        </is>
      </c>
      <c r="B2419" t="inlineStr">
        <is>
          <t>TEMISTOCLES PEREIRA DE CARVALHO</t>
        </is>
      </c>
      <c r="C2419" t="n">
        <v>1</v>
      </c>
      <c r="D2419" t="inlineStr">
        <is>
          <t>IPCA</t>
        </is>
      </c>
      <c r="E2419" t="n">
        <v>0</v>
      </c>
      <c r="F2419" t="inlineStr">
        <is>
          <t>MENSAL</t>
        </is>
      </c>
      <c r="G2419" t="n">
        <v>46381</v>
      </c>
      <c r="H2419" t="n">
        <v>46381</v>
      </c>
      <c r="I2419" t="n">
        <v>45</v>
      </c>
      <c r="J2419" t="inlineStr">
        <is>
          <t>CARTEIRA</t>
        </is>
      </c>
      <c r="K2419" t="inlineStr">
        <is>
          <t>CONTRATO</t>
        </is>
      </c>
      <c r="L2419" t="n">
        <v>4667.24</v>
      </c>
      <c r="M2419" t="inlineStr">
        <is>
          <t>IBIRAPITANGA FASE 3</t>
        </is>
      </c>
      <c r="N2419" s="142">
        <f>DATE(YEAR(G2419),MONTH(G2419),1)</f>
        <v/>
      </c>
      <c r="O2419" s="132">
        <f>IF(G2419&gt;$K$3,"Futuro","Atraso")</f>
        <v/>
      </c>
      <c r="P2419">
        <f>12*(YEAR(G2419)-YEAR($K$3))+(MONTH(G2419)-MONTH($K$3))</f>
        <v/>
      </c>
      <c r="Q2419" s="366">
        <f>IF(M2419="IBIRAPITANGA FASE 3",IF(O2419="Atraso",L2419,L2419/(1+$I$2)^P2419),IF(O2419="Atraso",L2419,L2419/(1+$I$1)^P2419))</f>
        <v/>
      </c>
      <c r="R2419">
        <f>IF(O2419="Atraso",$K$3-G2419,0)</f>
        <v/>
      </c>
      <c r="S2419">
        <f>IF(R2419&lt;=15,"Até 15",IF(R2419&lt;=30,"Entre 15 e 30",IF(R2419&lt;=60,"Entre 30 e 60",IF(R2419&lt;=90,"Entre 60 e 90",IF(R2419&lt;=120,"Entre 90 e 120",IF(R2419&lt;=150,"Entre 120 e 150",IF(R2419&lt;=180,"Entre 150 e 180","Superior a 180")))))))</f>
        <v/>
      </c>
    </row>
    <row r="2420">
      <c r="A2420" t="inlineStr">
        <is>
          <t>Q013L03</t>
        </is>
      </c>
      <c r="B2420" t="inlineStr">
        <is>
          <t>TEMISTOCLES PEREIRA DE CARVALHO</t>
        </is>
      </c>
      <c r="C2420" t="n">
        <v>1</v>
      </c>
      <c r="D2420" t="inlineStr">
        <is>
          <t>IPCA</t>
        </is>
      </c>
      <c r="E2420" t="n">
        <v>0</v>
      </c>
      <c r="F2420" t="inlineStr">
        <is>
          <t>MENSAL</t>
        </is>
      </c>
      <c r="G2420" t="n">
        <v>46412</v>
      </c>
      <c r="H2420" t="n">
        <v>46412</v>
      </c>
      <c r="I2420" t="n">
        <v>46</v>
      </c>
      <c r="J2420" t="inlineStr">
        <is>
          <t>CARTEIRA</t>
        </is>
      </c>
      <c r="K2420" t="inlineStr">
        <is>
          <t>CONTRATO</t>
        </is>
      </c>
      <c r="L2420" t="n">
        <v>4667.24</v>
      </c>
      <c r="M2420" t="inlineStr">
        <is>
          <t>IBIRAPITANGA FASE 3</t>
        </is>
      </c>
      <c r="N2420" s="142">
        <f>DATE(YEAR(G2420),MONTH(G2420),1)</f>
        <v/>
      </c>
      <c r="O2420" s="132">
        <f>IF(G2420&gt;$K$3,"Futuro","Atraso")</f>
        <v/>
      </c>
      <c r="P2420">
        <f>12*(YEAR(G2420)-YEAR($K$3))+(MONTH(G2420)-MONTH($K$3))</f>
        <v/>
      </c>
      <c r="Q2420" s="366">
        <f>IF(M2420="IBIRAPITANGA FASE 3",IF(O2420="Atraso",L2420,L2420/(1+$I$2)^P2420),IF(O2420="Atraso",L2420,L2420/(1+$I$1)^P2420))</f>
        <v/>
      </c>
      <c r="R2420">
        <f>IF(O2420="Atraso",$K$3-G2420,0)</f>
        <v/>
      </c>
      <c r="S2420">
        <f>IF(R2420&lt;=15,"Até 15",IF(R2420&lt;=30,"Entre 15 e 30",IF(R2420&lt;=60,"Entre 30 e 60",IF(R2420&lt;=90,"Entre 60 e 90",IF(R2420&lt;=120,"Entre 90 e 120",IF(R2420&lt;=150,"Entre 120 e 150",IF(R2420&lt;=180,"Entre 150 e 180","Superior a 180")))))))</f>
        <v/>
      </c>
    </row>
    <row r="2421">
      <c r="A2421" t="inlineStr">
        <is>
          <t>Q013L03</t>
        </is>
      </c>
      <c r="B2421" t="inlineStr">
        <is>
          <t>TEMISTOCLES PEREIRA DE CARVALHO</t>
        </is>
      </c>
      <c r="C2421" t="n">
        <v>1</v>
      </c>
      <c r="D2421" t="inlineStr">
        <is>
          <t>IPCA</t>
        </is>
      </c>
      <c r="E2421" t="n">
        <v>0</v>
      </c>
      <c r="F2421" t="inlineStr">
        <is>
          <t>MENSAL</t>
        </is>
      </c>
      <c r="G2421" t="n">
        <v>46443</v>
      </c>
      <c r="H2421" t="n">
        <v>46443</v>
      </c>
      <c r="I2421" t="n">
        <v>47</v>
      </c>
      <c r="J2421" t="inlineStr">
        <is>
          <t>CARTEIRA</t>
        </is>
      </c>
      <c r="K2421" t="inlineStr">
        <is>
          <t>CONTRATO</t>
        </is>
      </c>
      <c r="L2421" t="n">
        <v>4667.24</v>
      </c>
      <c r="M2421" t="inlineStr">
        <is>
          <t>IBIRAPITANGA FASE 3</t>
        </is>
      </c>
      <c r="N2421" s="142">
        <f>DATE(YEAR(G2421),MONTH(G2421),1)</f>
        <v/>
      </c>
      <c r="O2421" s="132">
        <f>IF(G2421&gt;$K$3,"Futuro","Atraso")</f>
        <v/>
      </c>
      <c r="P2421">
        <f>12*(YEAR(G2421)-YEAR($K$3))+(MONTH(G2421)-MONTH($K$3))</f>
        <v/>
      </c>
      <c r="Q2421" s="366">
        <f>IF(M2421="IBIRAPITANGA FASE 3",IF(O2421="Atraso",L2421,L2421/(1+$I$2)^P2421),IF(O2421="Atraso",L2421,L2421/(1+$I$1)^P2421))</f>
        <v/>
      </c>
      <c r="R2421">
        <f>IF(O2421="Atraso",$K$3-G2421,0)</f>
        <v/>
      </c>
      <c r="S2421">
        <f>IF(R2421&lt;=15,"Até 15",IF(R2421&lt;=30,"Entre 15 e 30",IF(R2421&lt;=60,"Entre 30 e 60",IF(R2421&lt;=90,"Entre 60 e 90",IF(R2421&lt;=120,"Entre 90 e 120",IF(R2421&lt;=150,"Entre 120 e 150",IF(R2421&lt;=180,"Entre 150 e 180","Superior a 180")))))))</f>
        <v/>
      </c>
    </row>
    <row r="2422">
      <c r="A2422" t="inlineStr">
        <is>
          <t>Q013L03</t>
        </is>
      </c>
      <c r="B2422" t="inlineStr">
        <is>
          <t>TEMISTOCLES PEREIRA DE CARVALHO</t>
        </is>
      </c>
      <c r="C2422" t="n">
        <v>1</v>
      </c>
      <c r="D2422" t="inlineStr">
        <is>
          <t>IPCA</t>
        </is>
      </c>
      <c r="E2422" t="n">
        <v>0</v>
      </c>
      <c r="F2422" t="inlineStr">
        <is>
          <t>MENSAL</t>
        </is>
      </c>
      <c r="G2422" t="n">
        <v>46471</v>
      </c>
      <c r="H2422" t="n">
        <v>46471</v>
      </c>
      <c r="I2422" t="n">
        <v>48</v>
      </c>
      <c r="J2422" t="inlineStr">
        <is>
          <t>CARTEIRA</t>
        </is>
      </c>
      <c r="K2422" t="inlineStr">
        <is>
          <t>CONTRATO</t>
        </is>
      </c>
      <c r="L2422" t="n">
        <v>4667.24</v>
      </c>
      <c r="M2422" t="inlineStr">
        <is>
          <t>IBIRAPITANGA FASE 3</t>
        </is>
      </c>
      <c r="N2422" s="142">
        <f>DATE(YEAR(G2422),MONTH(G2422),1)</f>
        <v/>
      </c>
      <c r="O2422" s="132">
        <f>IF(G2422&gt;$K$3,"Futuro","Atraso")</f>
        <v/>
      </c>
      <c r="P2422">
        <f>12*(YEAR(G2422)-YEAR($K$3))+(MONTH(G2422)-MONTH($K$3))</f>
        <v/>
      </c>
      <c r="Q2422" s="366">
        <f>IF(M2422="IBIRAPITANGA FASE 3",IF(O2422="Atraso",L2422,L2422/(1+$I$2)^P2422),IF(O2422="Atraso",L2422,L2422/(1+$I$1)^P2422))</f>
        <v/>
      </c>
      <c r="R2422">
        <f>IF(O2422="Atraso",$K$3-G2422,0)</f>
        <v/>
      </c>
      <c r="S2422">
        <f>IF(R2422&lt;=15,"Até 15",IF(R2422&lt;=30,"Entre 15 e 30",IF(R2422&lt;=60,"Entre 30 e 60",IF(R2422&lt;=90,"Entre 60 e 90",IF(R2422&lt;=120,"Entre 90 e 120",IF(R2422&lt;=150,"Entre 120 e 150",IF(R2422&lt;=180,"Entre 150 e 180","Superior a 180")))))))</f>
        <v/>
      </c>
    </row>
    <row r="2423">
      <c r="A2423" t="inlineStr">
        <is>
          <t>Q013L03</t>
        </is>
      </c>
      <c r="B2423" t="inlineStr">
        <is>
          <t>TEMISTOCLES PEREIRA DE CARVALHO</t>
        </is>
      </c>
      <c r="C2423" t="n">
        <v>1</v>
      </c>
      <c r="D2423" t="inlineStr">
        <is>
          <t>IPCA</t>
        </is>
      </c>
      <c r="E2423" t="n">
        <v>0</v>
      </c>
      <c r="F2423" t="inlineStr">
        <is>
          <t>MENSAL</t>
        </is>
      </c>
      <c r="G2423" t="n">
        <v>46471</v>
      </c>
      <c r="H2423" t="n">
        <v>46471</v>
      </c>
      <c r="I2423" t="n">
        <v>4</v>
      </c>
      <c r="J2423" t="inlineStr">
        <is>
          <t>CARTEIRA</t>
        </is>
      </c>
      <c r="K2423" t="inlineStr">
        <is>
          <t>CONTRATO</t>
        </is>
      </c>
      <c r="L2423" t="n">
        <v>14001.74</v>
      </c>
      <c r="M2423" t="inlineStr">
        <is>
          <t>IBIRAPITANGA FASE 3</t>
        </is>
      </c>
      <c r="N2423" s="142">
        <f>DATE(YEAR(G2423),MONTH(G2423),1)</f>
        <v/>
      </c>
      <c r="O2423" s="132">
        <f>IF(G2423&gt;$K$3,"Futuro","Atraso")</f>
        <v/>
      </c>
      <c r="P2423">
        <f>12*(YEAR(G2423)-YEAR($K$3))+(MONTH(G2423)-MONTH($K$3))</f>
        <v/>
      </c>
      <c r="Q2423" s="366">
        <f>IF(M2423="IBIRAPITANGA FASE 3",IF(O2423="Atraso",L2423,L2423/(1+$I$2)^P2423),IF(O2423="Atraso",L2423,L2423/(1+$I$1)^P2423))</f>
        <v/>
      </c>
      <c r="R2423">
        <f>IF(O2423="Atraso",$K$3-G2423,0)</f>
        <v/>
      </c>
      <c r="S2423">
        <f>IF(R2423&lt;=15,"Até 15",IF(R2423&lt;=30,"Entre 15 e 30",IF(R2423&lt;=60,"Entre 30 e 60",IF(R2423&lt;=90,"Entre 60 e 90",IF(R2423&lt;=120,"Entre 90 e 120",IF(R2423&lt;=150,"Entre 120 e 150",IF(R2423&lt;=180,"Entre 150 e 180","Superior a 180")))))))</f>
        <v/>
      </c>
    </row>
    <row r="2424">
      <c r="A2424" t="inlineStr">
        <is>
          <t>Q013L04</t>
        </is>
      </c>
      <c r="B2424" t="inlineStr">
        <is>
          <t>RAQUEL DOS PASSOS DOS SANTOS</t>
        </is>
      </c>
      <c r="C2424" t="n">
        <v>1</v>
      </c>
      <c r="D2424" t="inlineStr">
        <is>
          <t>IPCA</t>
        </is>
      </c>
      <c r="E2424" t="n">
        <v>0</v>
      </c>
      <c r="F2424" t="inlineStr">
        <is>
          <t>MENSAL</t>
        </is>
      </c>
      <c r="G2424" t="n">
        <v>45250</v>
      </c>
      <c r="H2424" t="n">
        <v>45250</v>
      </c>
      <c r="I2424" t="n">
        <v>22</v>
      </c>
      <c r="J2424" t="inlineStr">
        <is>
          <t>CARTEIRA</t>
        </is>
      </c>
      <c r="K2424" t="inlineStr">
        <is>
          <t>CONTRATO</t>
        </is>
      </c>
      <c r="L2424" t="n">
        <v>7030.87</v>
      </c>
      <c r="M2424" t="inlineStr">
        <is>
          <t>IBIRAPITANGA FASE 3</t>
        </is>
      </c>
      <c r="N2424" s="142">
        <f>DATE(YEAR(G2424),MONTH(G2424),1)</f>
        <v/>
      </c>
      <c r="O2424" s="132">
        <f>IF(G2424&gt;$K$3,"Futuro","Atraso")</f>
        <v/>
      </c>
      <c r="P2424">
        <f>12*(YEAR(G2424)-YEAR($K$3))+(MONTH(G2424)-MONTH($K$3))</f>
        <v/>
      </c>
      <c r="Q2424" s="366">
        <f>IF(M2424="IBIRAPITANGA FASE 3",IF(O2424="Atraso",L2424,L2424/(1+$I$2)^P2424),IF(O2424="Atraso",L2424,L2424/(1+$I$1)^P2424))</f>
        <v/>
      </c>
      <c r="R2424">
        <f>IF(O2424="Atraso",$K$3-G2424,0)</f>
        <v/>
      </c>
      <c r="S2424">
        <f>IF(R2424&lt;=15,"Até 15",IF(R2424&lt;=30,"Entre 15 e 30",IF(R2424&lt;=60,"Entre 30 e 60",IF(R2424&lt;=90,"Entre 60 e 90",IF(R2424&lt;=120,"Entre 90 e 120",IF(R2424&lt;=150,"Entre 120 e 150",IF(R2424&lt;=180,"Entre 150 e 180","Superior a 180")))))))</f>
        <v/>
      </c>
    </row>
    <row r="2425">
      <c r="A2425" t="inlineStr">
        <is>
          <t>Q013L04</t>
        </is>
      </c>
      <c r="B2425" t="inlineStr">
        <is>
          <t>RAQUEL DOS PASSOS DOS SANTOS</t>
        </is>
      </c>
      <c r="C2425" t="n">
        <v>1</v>
      </c>
      <c r="D2425" t="inlineStr">
        <is>
          <t>IPCA</t>
        </is>
      </c>
      <c r="E2425" t="n">
        <v>0</v>
      </c>
      <c r="F2425" t="inlineStr">
        <is>
          <t>MENSAL</t>
        </is>
      </c>
      <c r="G2425" t="n">
        <v>45280</v>
      </c>
      <c r="H2425" t="n">
        <v>45280</v>
      </c>
      <c r="I2425" t="n">
        <v>23</v>
      </c>
      <c r="J2425" t="inlineStr">
        <is>
          <t>CARTEIRA</t>
        </is>
      </c>
      <c r="K2425" t="inlineStr">
        <is>
          <t>CONTRATO</t>
        </is>
      </c>
      <c r="L2425" t="n">
        <v>7030.74</v>
      </c>
      <c r="M2425" t="inlineStr">
        <is>
          <t>IBIRAPITANGA FASE 3</t>
        </is>
      </c>
      <c r="N2425" s="142">
        <f>DATE(YEAR(G2425),MONTH(G2425),1)</f>
        <v/>
      </c>
      <c r="O2425" s="132">
        <f>IF(G2425&gt;$K$3,"Futuro","Atraso")</f>
        <v/>
      </c>
      <c r="P2425">
        <f>12*(YEAR(G2425)-YEAR($K$3))+(MONTH(G2425)-MONTH($K$3))</f>
        <v/>
      </c>
      <c r="Q2425" s="366">
        <f>IF(M2425="IBIRAPITANGA FASE 3",IF(O2425="Atraso",L2425,L2425/(1+$I$2)^P2425),IF(O2425="Atraso",L2425,L2425/(1+$I$1)^P2425))</f>
        <v/>
      </c>
      <c r="R2425">
        <f>IF(O2425="Atraso",$K$3-G2425,0)</f>
        <v/>
      </c>
      <c r="S2425">
        <f>IF(R2425&lt;=15,"Até 15",IF(R2425&lt;=30,"Entre 15 e 30",IF(R2425&lt;=60,"Entre 30 e 60",IF(R2425&lt;=90,"Entre 60 e 90",IF(R2425&lt;=120,"Entre 90 e 120",IF(R2425&lt;=150,"Entre 120 e 150",IF(R2425&lt;=180,"Entre 150 e 180","Superior a 180")))))))</f>
        <v/>
      </c>
    </row>
    <row r="2426">
      <c r="A2426" t="inlineStr">
        <is>
          <t>Q013L04</t>
        </is>
      </c>
      <c r="B2426" t="inlineStr">
        <is>
          <t>RAQUEL DOS PASSOS DOS SANTOS</t>
        </is>
      </c>
      <c r="C2426" t="n">
        <v>1</v>
      </c>
      <c r="D2426" t="inlineStr">
        <is>
          <t>IPCA</t>
        </is>
      </c>
      <c r="E2426" t="n">
        <v>0</v>
      </c>
      <c r="F2426" t="inlineStr">
        <is>
          <t>MENSAL</t>
        </is>
      </c>
      <c r="G2426" t="n">
        <v>45311</v>
      </c>
      <c r="H2426" t="n">
        <v>45311</v>
      </c>
      <c r="I2426" t="n">
        <v>24</v>
      </c>
      <c r="J2426" t="inlineStr">
        <is>
          <t>CARTEIRA</t>
        </is>
      </c>
      <c r="K2426" t="inlineStr">
        <is>
          <t>CONTRATO</t>
        </is>
      </c>
      <c r="L2426" t="n">
        <v>7030.74</v>
      </c>
      <c r="M2426" t="inlineStr">
        <is>
          <t>IBIRAPITANGA FASE 3</t>
        </is>
      </c>
      <c r="N2426" s="142">
        <f>DATE(YEAR(G2426),MONTH(G2426),1)</f>
        <v/>
      </c>
      <c r="O2426" s="132">
        <f>IF(G2426&gt;$K$3,"Futuro","Atraso")</f>
        <v/>
      </c>
      <c r="P2426">
        <f>12*(YEAR(G2426)-YEAR($K$3))+(MONTH(G2426)-MONTH($K$3))</f>
        <v/>
      </c>
      <c r="Q2426" s="366">
        <f>IF(M2426="IBIRAPITANGA FASE 3",IF(O2426="Atraso",L2426,L2426/(1+$I$2)^P2426),IF(O2426="Atraso",L2426,L2426/(1+$I$1)^P2426))</f>
        <v/>
      </c>
      <c r="R2426">
        <f>IF(O2426="Atraso",$K$3-G2426,0)</f>
        <v/>
      </c>
      <c r="S2426">
        <f>IF(R2426&lt;=15,"Até 15",IF(R2426&lt;=30,"Entre 15 e 30",IF(R2426&lt;=60,"Entre 30 e 60",IF(R2426&lt;=90,"Entre 60 e 90",IF(R2426&lt;=120,"Entre 90 e 120",IF(R2426&lt;=150,"Entre 120 e 150",IF(R2426&lt;=180,"Entre 150 e 180","Superior a 180")))))))</f>
        <v/>
      </c>
    </row>
    <row r="2427">
      <c r="A2427" t="inlineStr">
        <is>
          <t>Q013L04</t>
        </is>
      </c>
      <c r="B2427" t="inlineStr">
        <is>
          <t>RAQUEL DOS PASSOS DOS SANTOS</t>
        </is>
      </c>
      <c r="C2427" t="n">
        <v>1</v>
      </c>
      <c r="D2427" t="inlineStr">
        <is>
          <t>IPCA</t>
        </is>
      </c>
      <c r="E2427" t="n">
        <v>0</v>
      </c>
      <c r="F2427" t="inlineStr">
        <is>
          <t>MENSAL</t>
        </is>
      </c>
      <c r="G2427" t="n">
        <v>45342</v>
      </c>
      <c r="H2427" t="n">
        <v>45342</v>
      </c>
      <c r="I2427" t="n">
        <v>25</v>
      </c>
      <c r="J2427" t="inlineStr">
        <is>
          <t>CARTEIRA</t>
        </is>
      </c>
      <c r="K2427" t="inlineStr">
        <is>
          <t>CONTRATO</t>
        </is>
      </c>
      <c r="L2427" t="n">
        <v>7030.74</v>
      </c>
      <c r="M2427" t="inlineStr">
        <is>
          <t>IBIRAPITANGA FASE 3</t>
        </is>
      </c>
      <c r="N2427" s="142">
        <f>DATE(YEAR(G2427),MONTH(G2427),1)</f>
        <v/>
      </c>
      <c r="O2427" s="132">
        <f>IF(G2427&gt;$K$3,"Futuro","Atraso")</f>
        <v/>
      </c>
      <c r="P2427">
        <f>12*(YEAR(G2427)-YEAR($K$3))+(MONTH(G2427)-MONTH($K$3))</f>
        <v/>
      </c>
      <c r="Q2427" s="366">
        <f>IF(M2427="IBIRAPITANGA FASE 3",IF(O2427="Atraso",L2427,L2427/(1+$I$2)^P2427),IF(O2427="Atraso",L2427,L2427/(1+$I$1)^P2427))</f>
        <v/>
      </c>
      <c r="R2427">
        <f>IF(O2427="Atraso",$K$3-G2427,0)</f>
        <v/>
      </c>
      <c r="S2427">
        <f>IF(R2427&lt;=15,"Até 15",IF(R2427&lt;=30,"Entre 15 e 30",IF(R2427&lt;=60,"Entre 30 e 60",IF(R2427&lt;=90,"Entre 60 e 90",IF(R2427&lt;=120,"Entre 90 e 120",IF(R2427&lt;=150,"Entre 120 e 150",IF(R2427&lt;=180,"Entre 150 e 180","Superior a 180")))))))</f>
        <v/>
      </c>
    </row>
    <row r="2428">
      <c r="A2428" t="inlineStr">
        <is>
          <t>Q013L04</t>
        </is>
      </c>
      <c r="B2428" t="inlineStr">
        <is>
          <t>RAQUEL DOS PASSOS DOS SANTOS</t>
        </is>
      </c>
      <c r="C2428" t="n">
        <v>1</v>
      </c>
      <c r="D2428" t="inlineStr">
        <is>
          <t>IPCA</t>
        </is>
      </c>
      <c r="E2428" t="n">
        <v>0</v>
      </c>
      <c r="F2428" t="inlineStr">
        <is>
          <t>MENSAL</t>
        </is>
      </c>
      <c r="G2428" t="n">
        <v>45371</v>
      </c>
      <c r="H2428" t="n">
        <v>45371</v>
      </c>
      <c r="I2428" t="n">
        <v>26</v>
      </c>
      <c r="J2428" t="inlineStr">
        <is>
          <t>CARTEIRA</t>
        </is>
      </c>
      <c r="K2428" t="inlineStr">
        <is>
          <t>CONTRATO</t>
        </is>
      </c>
      <c r="L2428" t="n">
        <v>7030.74</v>
      </c>
      <c r="M2428" t="inlineStr">
        <is>
          <t>IBIRAPITANGA FASE 3</t>
        </is>
      </c>
      <c r="N2428" s="142">
        <f>DATE(YEAR(G2428),MONTH(G2428),1)</f>
        <v/>
      </c>
      <c r="O2428" s="132">
        <f>IF(G2428&gt;$K$3,"Futuro","Atraso")</f>
        <v/>
      </c>
      <c r="P2428">
        <f>12*(YEAR(G2428)-YEAR($K$3))+(MONTH(G2428)-MONTH($K$3))</f>
        <v/>
      </c>
      <c r="Q2428" s="366">
        <f>IF(M2428="IBIRAPITANGA FASE 3",IF(O2428="Atraso",L2428,L2428/(1+$I$2)^P2428),IF(O2428="Atraso",L2428,L2428/(1+$I$1)^P2428))</f>
        <v/>
      </c>
      <c r="R2428">
        <f>IF(O2428="Atraso",$K$3-G2428,0)</f>
        <v/>
      </c>
      <c r="S2428">
        <f>IF(R2428&lt;=15,"Até 15",IF(R2428&lt;=30,"Entre 15 e 30",IF(R2428&lt;=60,"Entre 30 e 60",IF(R2428&lt;=90,"Entre 60 e 90",IF(R2428&lt;=120,"Entre 90 e 120",IF(R2428&lt;=150,"Entre 120 e 150",IF(R2428&lt;=180,"Entre 150 e 180","Superior a 180")))))))</f>
        <v/>
      </c>
    </row>
    <row r="2429">
      <c r="A2429" t="inlineStr">
        <is>
          <t>Q013L04</t>
        </is>
      </c>
      <c r="B2429" t="inlineStr">
        <is>
          <t>RAQUEL DOS PASSOS DOS SANTOS</t>
        </is>
      </c>
      <c r="C2429" t="n">
        <v>1</v>
      </c>
      <c r="D2429" t="inlineStr">
        <is>
          <t>IPCA</t>
        </is>
      </c>
      <c r="E2429" t="n">
        <v>0</v>
      </c>
      <c r="F2429" t="inlineStr">
        <is>
          <t>MENSAL</t>
        </is>
      </c>
      <c r="G2429" t="n">
        <v>45402</v>
      </c>
      <c r="H2429" t="n">
        <v>45402</v>
      </c>
      <c r="I2429" t="n">
        <v>27</v>
      </c>
      <c r="J2429" t="inlineStr">
        <is>
          <t>CARTEIRA</t>
        </is>
      </c>
      <c r="K2429" t="inlineStr">
        <is>
          <t>CONTRATO</t>
        </is>
      </c>
      <c r="L2429" t="n">
        <v>7030.74</v>
      </c>
      <c r="M2429" t="inlineStr">
        <is>
          <t>IBIRAPITANGA FASE 3</t>
        </is>
      </c>
      <c r="N2429" s="142">
        <f>DATE(YEAR(G2429),MONTH(G2429),1)</f>
        <v/>
      </c>
      <c r="O2429" s="132">
        <f>IF(G2429&gt;$K$3,"Futuro","Atraso")</f>
        <v/>
      </c>
      <c r="P2429">
        <f>12*(YEAR(G2429)-YEAR($K$3))+(MONTH(G2429)-MONTH($K$3))</f>
        <v/>
      </c>
      <c r="Q2429" s="366">
        <f>IF(M2429="IBIRAPITANGA FASE 3",IF(O2429="Atraso",L2429,L2429/(1+$I$2)^P2429),IF(O2429="Atraso",L2429,L2429/(1+$I$1)^P2429))</f>
        <v/>
      </c>
      <c r="R2429">
        <f>IF(O2429="Atraso",$K$3-G2429,0)</f>
        <v/>
      </c>
      <c r="S2429">
        <f>IF(R2429&lt;=15,"Até 15",IF(R2429&lt;=30,"Entre 15 e 30",IF(R2429&lt;=60,"Entre 30 e 60",IF(R2429&lt;=90,"Entre 60 e 90",IF(R2429&lt;=120,"Entre 90 e 120",IF(R2429&lt;=150,"Entre 120 e 150",IF(R2429&lt;=180,"Entre 150 e 180","Superior a 180")))))))</f>
        <v/>
      </c>
    </row>
    <row r="2430">
      <c r="A2430" t="inlineStr">
        <is>
          <t>Q013L04</t>
        </is>
      </c>
      <c r="B2430" t="inlineStr">
        <is>
          <t>RAQUEL DOS PASSOS DOS SANTOS</t>
        </is>
      </c>
      <c r="C2430" t="n">
        <v>1</v>
      </c>
      <c r="D2430" t="inlineStr">
        <is>
          <t>IPCA</t>
        </is>
      </c>
      <c r="E2430" t="n">
        <v>0</v>
      </c>
      <c r="F2430" t="inlineStr">
        <is>
          <t>MENSAL</t>
        </is>
      </c>
      <c r="G2430" t="n">
        <v>45432</v>
      </c>
      <c r="H2430" t="n">
        <v>45432</v>
      </c>
      <c r="I2430" t="n">
        <v>28</v>
      </c>
      <c r="J2430" t="inlineStr">
        <is>
          <t>CARTEIRA</t>
        </is>
      </c>
      <c r="K2430" t="inlineStr">
        <is>
          <t>CONTRATO</t>
        </is>
      </c>
      <c r="L2430" t="n">
        <v>7030.74</v>
      </c>
      <c r="M2430" t="inlineStr">
        <is>
          <t>IBIRAPITANGA FASE 3</t>
        </is>
      </c>
      <c r="N2430" s="142">
        <f>DATE(YEAR(G2430),MONTH(G2430),1)</f>
        <v/>
      </c>
      <c r="O2430" s="132">
        <f>IF(G2430&gt;$K$3,"Futuro","Atraso")</f>
        <v/>
      </c>
      <c r="P2430">
        <f>12*(YEAR(G2430)-YEAR($K$3))+(MONTH(G2430)-MONTH($K$3))</f>
        <v/>
      </c>
      <c r="Q2430" s="366">
        <f>IF(M2430="IBIRAPITANGA FASE 3",IF(O2430="Atraso",L2430,L2430/(1+$I$2)^P2430),IF(O2430="Atraso",L2430,L2430/(1+$I$1)^P2430))</f>
        <v/>
      </c>
      <c r="R2430">
        <f>IF(O2430="Atraso",$K$3-G2430,0)</f>
        <v/>
      </c>
      <c r="S2430">
        <f>IF(R2430&lt;=15,"Até 15",IF(R2430&lt;=30,"Entre 15 e 30",IF(R2430&lt;=60,"Entre 30 e 60",IF(R2430&lt;=90,"Entre 60 e 90",IF(R2430&lt;=120,"Entre 90 e 120",IF(R2430&lt;=150,"Entre 120 e 150",IF(R2430&lt;=180,"Entre 150 e 180","Superior a 180")))))))</f>
        <v/>
      </c>
    </row>
    <row r="2431">
      <c r="A2431" t="inlineStr">
        <is>
          <t>Q013L04</t>
        </is>
      </c>
      <c r="B2431" t="inlineStr">
        <is>
          <t>RAQUEL DOS PASSOS DOS SANTOS</t>
        </is>
      </c>
      <c r="C2431" t="n">
        <v>1</v>
      </c>
      <c r="D2431" t="inlineStr">
        <is>
          <t>IPCA</t>
        </is>
      </c>
      <c r="E2431" t="n">
        <v>0</v>
      </c>
      <c r="F2431" t="inlineStr">
        <is>
          <t>MENSAL</t>
        </is>
      </c>
      <c r="G2431" t="n">
        <v>45463</v>
      </c>
      <c r="H2431" t="n">
        <v>45463</v>
      </c>
      <c r="I2431" t="n">
        <v>29</v>
      </c>
      <c r="J2431" t="inlineStr">
        <is>
          <t>CARTEIRA</t>
        </is>
      </c>
      <c r="K2431" t="inlineStr">
        <is>
          <t>CONTRATO</t>
        </is>
      </c>
      <c r="L2431" t="n">
        <v>7030.74</v>
      </c>
      <c r="M2431" t="inlineStr">
        <is>
          <t>IBIRAPITANGA FASE 3</t>
        </is>
      </c>
      <c r="N2431" s="142">
        <f>DATE(YEAR(G2431),MONTH(G2431),1)</f>
        <v/>
      </c>
      <c r="O2431" s="132">
        <f>IF(G2431&gt;$K$3,"Futuro","Atraso")</f>
        <v/>
      </c>
      <c r="P2431">
        <f>12*(YEAR(G2431)-YEAR($K$3))+(MONTH(G2431)-MONTH($K$3))</f>
        <v/>
      </c>
      <c r="Q2431" s="366">
        <f>IF(M2431="IBIRAPITANGA FASE 3",IF(O2431="Atraso",L2431,L2431/(1+$I$2)^P2431),IF(O2431="Atraso",L2431,L2431/(1+$I$1)^P2431))</f>
        <v/>
      </c>
      <c r="R2431">
        <f>IF(O2431="Atraso",$K$3-G2431,0)</f>
        <v/>
      </c>
      <c r="S2431">
        <f>IF(R2431&lt;=15,"Até 15",IF(R2431&lt;=30,"Entre 15 e 30",IF(R2431&lt;=60,"Entre 30 e 60",IF(R2431&lt;=90,"Entre 60 e 90",IF(R2431&lt;=120,"Entre 90 e 120",IF(R2431&lt;=150,"Entre 120 e 150",IF(R2431&lt;=180,"Entre 150 e 180","Superior a 180")))))))</f>
        <v/>
      </c>
    </row>
    <row r="2432">
      <c r="A2432" t="inlineStr">
        <is>
          <t>Q013L04</t>
        </is>
      </c>
      <c r="B2432" t="inlineStr">
        <is>
          <t>RAQUEL DOS PASSOS DOS SANTOS</t>
        </is>
      </c>
      <c r="C2432" t="n">
        <v>1</v>
      </c>
      <c r="D2432" t="inlineStr">
        <is>
          <t>IPCA</t>
        </is>
      </c>
      <c r="E2432" t="n">
        <v>0</v>
      </c>
      <c r="F2432" t="inlineStr">
        <is>
          <t>MENSAL</t>
        </is>
      </c>
      <c r="G2432" t="n">
        <v>45493</v>
      </c>
      <c r="H2432" t="n">
        <v>45493</v>
      </c>
      <c r="I2432" t="n">
        <v>30</v>
      </c>
      <c r="J2432" t="inlineStr">
        <is>
          <t>CARTEIRA</t>
        </is>
      </c>
      <c r="K2432" t="inlineStr">
        <is>
          <t>CONTRATO</t>
        </is>
      </c>
      <c r="L2432" t="n">
        <v>7030.74</v>
      </c>
      <c r="M2432" t="inlineStr">
        <is>
          <t>IBIRAPITANGA FASE 3</t>
        </is>
      </c>
      <c r="N2432" s="142">
        <f>DATE(YEAR(G2432),MONTH(G2432),1)</f>
        <v/>
      </c>
      <c r="O2432" s="132">
        <f>IF(G2432&gt;$K$3,"Futuro","Atraso")</f>
        <v/>
      </c>
      <c r="P2432">
        <f>12*(YEAR(G2432)-YEAR($K$3))+(MONTH(G2432)-MONTH($K$3))</f>
        <v/>
      </c>
      <c r="Q2432" s="366">
        <f>IF(M2432="IBIRAPITANGA FASE 3",IF(O2432="Atraso",L2432,L2432/(1+$I$2)^P2432),IF(O2432="Atraso",L2432,L2432/(1+$I$1)^P2432))</f>
        <v/>
      </c>
      <c r="R2432">
        <f>IF(O2432="Atraso",$K$3-G2432,0)</f>
        <v/>
      </c>
      <c r="S2432">
        <f>IF(R2432&lt;=15,"Até 15",IF(R2432&lt;=30,"Entre 15 e 30",IF(R2432&lt;=60,"Entre 30 e 60",IF(R2432&lt;=90,"Entre 60 e 90",IF(R2432&lt;=120,"Entre 90 e 120",IF(R2432&lt;=150,"Entre 120 e 150",IF(R2432&lt;=180,"Entre 150 e 180","Superior a 180")))))))</f>
        <v/>
      </c>
    </row>
    <row r="2433">
      <c r="A2433" t="inlineStr">
        <is>
          <t>Q013L04</t>
        </is>
      </c>
      <c r="B2433" t="inlineStr">
        <is>
          <t>RAQUEL DOS PASSOS DOS SANTOS</t>
        </is>
      </c>
      <c r="C2433" t="n">
        <v>1</v>
      </c>
      <c r="D2433" t="inlineStr">
        <is>
          <t>IPCA</t>
        </is>
      </c>
      <c r="E2433" t="n">
        <v>0</v>
      </c>
      <c r="F2433" t="inlineStr">
        <is>
          <t>MENSAL</t>
        </is>
      </c>
      <c r="G2433" t="n">
        <v>45524</v>
      </c>
      <c r="H2433" t="n">
        <v>45524</v>
      </c>
      <c r="I2433" t="n">
        <v>31</v>
      </c>
      <c r="J2433" t="inlineStr">
        <is>
          <t>CARTEIRA</t>
        </is>
      </c>
      <c r="K2433" t="inlineStr">
        <is>
          <t>CONTRATO</t>
        </is>
      </c>
      <c r="L2433" t="n">
        <v>7030.74</v>
      </c>
      <c r="M2433" t="inlineStr">
        <is>
          <t>IBIRAPITANGA FASE 3</t>
        </is>
      </c>
      <c r="N2433" s="142">
        <f>DATE(YEAR(G2433),MONTH(G2433),1)</f>
        <v/>
      </c>
      <c r="O2433" s="132">
        <f>IF(G2433&gt;$K$3,"Futuro","Atraso")</f>
        <v/>
      </c>
      <c r="P2433">
        <f>12*(YEAR(G2433)-YEAR($K$3))+(MONTH(G2433)-MONTH($K$3))</f>
        <v/>
      </c>
      <c r="Q2433" s="366">
        <f>IF(M2433="IBIRAPITANGA FASE 3",IF(O2433="Atraso",L2433,L2433/(1+$I$2)^P2433),IF(O2433="Atraso",L2433,L2433/(1+$I$1)^P2433))</f>
        <v/>
      </c>
      <c r="R2433">
        <f>IF(O2433="Atraso",$K$3-G2433,0)</f>
        <v/>
      </c>
      <c r="S2433">
        <f>IF(R2433&lt;=15,"Até 15",IF(R2433&lt;=30,"Entre 15 e 30",IF(R2433&lt;=60,"Entre 30 e 60",IF(R2433&lt;=90,"Entre 60 e 90",IF(R2433&lt;=120,"Entre 90 e 120",IF(R2433&lt;=150,"Entre 120 e 150",IF(R2433&lt;=180,"Entre 150 e 180","Superior a 180")))))))</f>
        <v/>
      </c>
    </row>
    <row r="2434">
      <c r="A2434" t="inlineStr">
        <is>
          <t>Q013L04</t>
        </is>
      </c>
      <c r="B2434" t="inlineStr">
        <is>
          <t>RAQUEL DOS PASSOS DOS SANTOS</t>
        </is>
      </c>
      <c r="C2434" t="n">
        <v>1</v>
      </c>
      <c r="D2434" t="inlineStr">
        <is>
          <t>IPCA</t>
        </is>
      </c>
      <c r="E2434" t="n">
        <v>0</v>
      </c>
      <c r="F2434" t="inlineStr">
        <is>
          <t>MENSAL</t>
        </is>
      </c>
      <c r="G2434" t="n">
        <v>45555</v>
      </c>
      <c r="H2434" t="n">
        <v>45555</v>
      </c>
      <c r="I2434" t="n">
        <v>32</v>
      </c>
      <c r="J2434" t="inlineStr">
        <is>
          <t>CARTEIRA</t>
        </is>
      </c>
      <c r="K2434" t="inlineStr">
        <is>
          <t>CONTRATO</t>
        </is>
      </c>
      <c r="L2434" t="n">
        <v>7030.74</v>
      </c>
      <c r="M2434" t="inlineStr">
        <is>
          <t>IBIRAPITANGA FASE 3</t>
        </is>
      </c>
      <c r="N2434" s="142">
        <f>DATE(YEAR(G2434),MONTH(G2434),1)</f>
        <v/>
      </c>
      <c r="O2434" s="132">
        <f>IF(G2434&gt;$K$3,"Futuro","Atraso")</f>
        <v/>
      </c>
      <c r="P2434">
        <f>12*(YEAR(G2434)-YEAR($K$3))+(MONTH(G2434)-MONTH($K$3))</f>
        <v/>
      </c>
      <c r="Q2434" s="366">
        <f>IF(M2434="IBIRAPITANGA FASE 3",IF(O2434="Atraso",L2434,L2434/(1+$I$2)^P2434),IF(O2434="Atraso",L2434,L2434/(1+$I$1)^P2434))</f>
        <v/>
      </c>
      <c r="R2434">
        <f>IF(O2434="Atraso",$K$3-G2434,0)</f>
        <v/>
      </c>
      <c r="S2434">
        <f>IF(R2434&lt;=15,"Até 15",IF(R2434&lt;=30,"Entre 15 e 30",IF(R2434&lt;=60,"Entre 30 e 60",IF(R2434&lt;=90,"Entre 60 e 90",IF(R2434&lt;=120,"Entre 90 e 120",IF(R2434&lt;=150,"Entre 120 e 150",IF(R2434&lt;=180,"Entre 150 e 180","Superior a 180")))))))</f>
        <v/>
      </c>
    </row>
    <row r="2435">
      <c r="A2435" t="inlineStr">
        <is>
          <t>Q013L04</t>
        </is>
      </c>
      <c r="B2435" t="inlineStr">
        <is>
          <t>RAQUEL DOS PASSOS DOS SANTOS</t>
        </is>
      </c>
      <c r="C2435" t="n">
        <v>1</v>
      </c>
      <c r="D2435" t="inlineStr">
        <is>
          <t>IPCA</t>
        </is>
      </c>
      <c r="E2435" t="n">
        <v>0</v>
      </c>
      <c r="F2435" t="inlineStr">
        <is>
          <t>MENSAL</t>
        </is>
      </c>
      <c r="G2435" t="n">
        <v>45585</v>
      </c>
      <c r="H2435" t="n">
        <v>45585</v>
      </c>
      <c r="I2435" t="n">
        <v>33</v>
      </c>
      <c r="J2435" t="inlineStr">
        <is>
          <t>CARTEIRA</t>
        </is>
      </c>
      <c r="K2435" t="inlineStr">
        <is>
          <t>CONTRATO</t>
        </is>
      </c>
      <c r="L2435" t="n">
        <v>7030.74</v>
      </c>
      <c r="M2435" t="inlineStr">
        <is>
          <t>IBIRAPITANGA FASE 3</t>
        </is>
      </c>
      <c r="N2435" s="142">
        <f>DATE(YEAR(G2435),MONTH(G2435),1)</f>
        <v/>
      </c>
      <c r="O2435" s="132">
        <f>IF(G2435&gt;$K$3,"Futuro","Atraso")</f>
        <v/>
      </c>
      <c r="P2435">
        <f>12*(YEAR(G2435)-YEAR($K$3))+(MONTH(G2435)-MONTH($K$3))</f>
        <v/>
      </c>
      <c r="Q2435" s="366">
        <f>IF(M2435="IBIRAPITANGA FASE 3",IF(O2435="Atraso",L2435,L2435/(1+$I$2)^P2435),IF(O2435="Atraso",L2435,L2435/(1+$I$1)^P2435))</f>
        <v/>
      </c>
      <c r="R2435">
        <f>IF(O2435="Atraso",$K$3-G2435,0)</f>
        <v/>
      </c>
      <c r="S2435">
        <f>IF(R2435&lt;=15,"Até 15",IF(R2435&lt;=30,"Entre 15 e 30",IF(R2435&lt;=60,"Entre 30 e 60",IF(R2435&lt;=90,"Entre 60 e 90",IF(R2435&lt;=120,"Entre 90 e 120",IF(R2435&lt;=150,"Entre 120 e 150",IF(R2435&lt;=180,"Entre 150 e 180","Superior a 180")))))))</f>
        <v/>
      </c>
    </row>
    <row r="2436">
      <c r="A2436" t="inlineStr">
        <is>
          <t>Q013L04</t>
        </is>
      </c>
      <c r="B2436" t="inlineStr">
        <is>
          <t>RAQUEL DOS PASSOS DOS SANTOS</t>
        </is>
      </c>
      <c r="C2436" t="n">
        <v>1</v>
      </c>
      <c r="D2436" t="inlineStr">
        <is>
          <t>IPCA</t>
        </is>
      </c>
      <c r="E2436" t="n">
        <v>0</v>
      </c>
      <c r="F2436" t="inlineStr">
        <is>
          <t>MENSAL</t>
        </is>
      </c>
      <c r="G2436" t="n">
        <v>45616</v>
      </c>
      <c r="H2436" t="n">
        <v>45616</v>
      </c>
      <c r="I2436" t="n">
        <v>34</v>
      </c>
      <c r="J2436" t="inlineStr">
        <is>
          <t>CARTEIRA</t>
        </is>
      </c>
      <c r="K2436" t="inlineStr">
        <is>
          <t>CONTRATO</t>
        </is>
      </c>
      <c r="L2436" t="n">
        <v>7030.74</v>
      </c>
      <c r="M2436" t="inlineStr">
        <is>
          <t>IBIRAPITANGA FASE 3</t>
        </is>
      </c>
      <c r="N2436" s="142">
        <f>DATE(YEAR(G2436),MONTH(G2436),1)</f>
        <v/>
      </c>
      <c r="O2436" s="132">
        <f>IF(G2436&gt;$K$3,"Futuro","Atraso")</f>
        <v/>
      </c>
      <c r="P2436">
        <f>12*(YEAR(G2436)-YEAR($K$3))+(MONTH(G2436)-MONTH($K$3))</f>
        <v/>
      </c>
      <c r="Q2436" s="366">
        <f>IF(M2436="IBIRAPITANGA FASE 3",IF(O2436="Atraso",L2436,L2436/(1+$I$2)^P2436),IF(O2436="Atraso",L2436,L2436/(1+$I$1)^P2436))</f>
        <v/>
      </c>
      <c r="R2436">
        <f>IF(O2436="Atraso",$K$3-G2436,0)</f>
        <v/>
      </c>
      <c r="S2436">
        <f>IF(R2436&lt;=15,"Até 15",IF(R2436&lt;=30,"Entre 15 e 30",IF(R2436&lt;=60,"Entre 30 e 60",IF(R2436&lt;=90,"Entre 60 e 90",IF(R2436&lt;=120,"Entre 90 e 120",IF(R2436&lt;=150,"Entre 120 e 150",IF(R2436&lt;=180,"Entre 150 e 180","Superior a 180")))))))</f>
        <v/>
      </c>
    </row>
    <row r="2437">
      <c r="A2437" t="inlineStr">
        <is>
          <t>Q013L04</t>
        </is>
      </c>
      <c r="B2437" t="inlineStr">
        <is>
          <t>RAQUEL DOS PASSOS DOS SANTOS</t>
        </is>
      </c>
      <c r="C2437" t="n">
        <v>1</v>
      </c>
      <c r="D2437" t="inlineStr">
        <is>
          <t>IPCA</t>
        </is>
      </c>
      <c r="E2437" t="n">
        <v>0</v>
      </c>
      <c r="F2437" t="inlineStr">
        <is>
          <t>MENSAL</t>
        </is>
      </c>
      <c r="G2437" t="n">
        <v>45646</v>
      </c>
      <c r="H2437" t="n">
        <v>45646</v>
      </c>
      <c r="I2437" t="n">
        <v>35</v>
      </c>
      <c r="J2437" t="inlineStr">
        <is>
          <t>CARTEIRA</t>
        </is>
      </c>
      <c r="K2437" t="inlineStr">
        <is>
          <t>CONTRATO</t>
        </is>
      </c>
      <c r="L2437" t="n">
        <v>7030.74</v>
      </c>
      <c r="M2437" t="inlineStr">
        <is>
          <t>IBIRAPITANGA FASE 3</t>
        </is>
      </c>
      <c r="N2437" s="142">
        <f>DATE(YEAR(G2437),MONTH(G2437),1)</f>
        <v/>
      </c>
      <c r="O2437" s="132">
        <f>IF(G2437&gt;$K$3,"Futuro","Atraso")</f>
        <v/>
      </c>
      <c r="P2437">
        <f>12*(YEAR(G2437)-YEAR($K$3))+(MONTH(G2437)-MONTH($K$3))</f>
        <v/>
      </c>
      <c r="Q2437" s="366">
        <f>IF(M2437="IBIRAPITANGA FASE 3",IF(O2437="Atraso",L2437,L2437/(1+$I$2)^P2437),IF(O2437="Atraso",L2437,L2437/(1+$I$1)^P2437))</f>
        <v/>
      </c>
      <c r="R2437">
        <f>IF(O2437="Atraso",$K$3-G2437,0)</f>
        <v/>
      </c>
      <c r="S2437">
        <f>IF(R2437&lt;=15,"Até 15",IF(R2437&lt;=30,"Entre 15 e 30",IF(R2437&lt;=60,"Entre 30 e 60",IF(R2437&lt;=90,"Entre 60 e 90",IF(R2437&lt;=120,"Entre 90 e 120",IF(R2437&lt;=150,"Entre 120 e 150",IF(R2437&lt;=180,"Entre 150 e 180","Superior a 180")))))))</f>
        <v/>
      </c>
    </row>
    <row r="2438">
      <c r="A2438" t="inlineStr">
        <is>
          <t>Q013L04</t>
        </is>
      </c>
      <c r="B2438" t="inlineStr">
        <is>
          <t>RAQUEL DOS PASSOS DOS SANTOS</t>
        </is>
      </c>
      <c r="C2438" t="n">
        <v>1</v>
      </c>
      <c r="D2438" t="inlineStr">
        <is>
          <t>IPCA</t>
        </is>
      </c>
      <c r="E2438" t="n">
        <v>0</v>
      </c>
      <c r="F2438" t="inlineStr">
        <is>
          <t>MENSAL</t>
        </is>
      </c>
      <c r="G2438" t="n">
        <v>45677</v>
      </c>
      <c r="H2438" t="n">
        <v>45677</v>
      </c>
      <c r="I2438" t="n">
        <v>36</v>
      </c>
      <c r="J2438" t="inlineStr">
        <is>
          <t>CARTEIRA</t>
        </is>
      </c>
      <c r="K2438" t="inlineStr">
        <is>
          <t>CONTRATO</t>
        </is>
      </c>
      <c r="L2438" t="n">
        <v>7030.74</v>
      </c>
      <c r="M2438" t="inlineStr">
        <is>
          <t>IBIRAPITANGA FASE 3</t>
        </is>
      </c>
      <c r="N2438" s="142">
        <f>DATE(YEAR(G2438),MONTH(G2438),1)</f>
        <v/>
      </c>
      <c r="O2438" s="132">
        <f>IF(G2438&gt;$K$3,"Futuro","Atraso")</f>
        <v/>
      </c>
      <c r="P2438">
        <f>12*(YEAR(G2438)-YEAR($K$3))+(MONTH(G2438)-MONTH($K$3))</f>
        <v/>
      </c>
      <c r="Q2438" s="366">
        <f>IF(M2438="IBIRAPITANGA FASE 3",IF(O2438="Atraso",L2438,L2438/(1+$I$2)^P2438),IF(O2438="Atraso",L2438,L2438/(1+$I$1)^P2438))</f>
        <v/>
      </c>
      <c r="R2438">
        <f>IF(O2438="Atraso",$K$3-G2438,0)</f>
        <v/>
      </c>
      <c r="S2438">
        <f>IF(R2438&lt;=15,"Até 15",IF(R2438&lt;=30,"Entre 15 e 30",IF(R2438&lt;=60,"Entre 30 e 60",IF(R2438&lt;=90,"Entre 60 e 90",IF(R2438&lt;=120,"Entre 90 e 120",IF(R2438&lt;=150,"Entre 120 e 150",IF(R2438&lt;=180,"Entre 150 e 180","Superior a 180")))))))</f>
        <v/>
      </c>
    </row>
    <row r="2439">
      <c r="A2439" t="inlineStr">
        <is>
          <t>Q013L04</t>
        </is>
      </c>
      <c r="B2439" t="inlineStr">
        <is>
          <t>RAQUEL DOS PASSOS DOS SANTOS</t>
        </is>
      </c>
      <c r="C2439" t="n">
        <v>1</v>
      </c>
      <c r="D2439" t="inlineStr">
        <is>
          <t>IPCA</t>
        </is>
      </c>
      <c r="E2439" t="n">
        <v>0</v>
      </c>
      <c r="F2439" t="inlineStr">
        <is>
          <t>MENSAL</t>
        </is>
      </c>
      <c r="G2439" t="n">
        <v>45708</v>
      </c>
      <c r="H2439" t="n">
        <v>45708</v>
      </c>
      <c r="I2439" t="n">
        <v>37</v>
      </c>
      <c r="J2439" t="inlineStr">
        <is>
          <t>CARTEIRA</t>
        </is>
      </c>
      <c r="K2439" t="inlineStr">
        <is>
          <t>CONTRATO</t>
        </is>
      </c>
      <c r="L2439" t="n">
        <v>7030.74</v>
      </c>
      <c r="M2439" t="inlineStr">
        <is>
          <t>IBIRAPITANGA FASE 3</t>
        </is>
      </c>
      <c r="N2439" s="142">
        <f>DATE(YEAR(G2439),MONTH(G2439),1)</f>
        <v/>
      </c>
      <c r="O2439" s="132">
        <f>IF(G2439&gt;$K$3,"Futuro","Atraso")</f>
        <v/>
      </c>
      <c r="P2439">
        <f>12*(YEAR(G2439)-YEAR($K$3))+(MONTH(G2439)-MONTH($K$3))</f>
        <v/>
      </c>
      <c r="Q2439" s="366">
        <f>IF(M2439="IBIRAPITANGA FASE 3",IF(O2439="Atraso",L2439,L2439/(1+$I$2)^P2439),IF(O2439="Atraso",L2439,L2439/(1+$I$1)^P2439))</f>
        <v/>
      </c>
      <c r="R2439">
        <f>IF(O2439="Atraso",$K$3-G2439,0)</f>
        <v/>
      </c>
      <c r="S2439">
        <f>IF(R2439&lt;=15,"Até 15",IF(R2439&lt;=30,"Entre 15 e 30",IF(R2439&lt;=60,"Entre 30 e 60",IF(R2439&lt;=90,"Entre 60 e 90",IF(R2439&lt;=120,"Entre 90 e 120",IF(R2439&lt;=150,"Entre 120 e 150",IF(R2439&lt;=180,"Entre 150 e 180","Superior a 180")))))))</f>
        <v/>
      </c>
    </row>
    <row r="2440">
      <c r="A2440" t="inlineStr">
        <is>
          <t>Q013L04</t>
        </is>
      </c>
      <c r="B2440" t="inlineStr">
        <is>
          <t>RAQUEL DOS PASSOS DOS SANTOS</t>
        </is>
      </c>
      <c r="C2440" t="n">
        <v>1</v>
      </c>
      <c r="D2440" t="inlineStr">
        <is>
          <t>IPCA</t>
        </is>
      </c>
      <c r="E2440" t="n">
        <v>0</v>
      </c>
      <c r="F2440" t="inlineStr">
        <is>
          <t>MENSAL</t>
        </is>
      </c>
      <c r="G2440" t="n">
        <v>45736</v>
      </c>
      <c r="H2440" t="n">
        <v>45736</v>
      </c>
      <c r="I2440" t="n">
        <v>38</v>
      </c>
      <c r="J2440" t="inlineStr">
        <is>
          <t>CARTEIRA</t>
        </is>
      </c>
      <c r="K2440" t="inlineStr">
        <is>
          <t>CONTRATO</t>
        </is>
      </c>
      <c r="L2440" t="n">
        <v>7030.74</v>
      </c>
      <c r="M2440" t="inlineStr">
        <is>
          <t>IBIRAPITANGA FASE 3</t>
        </is>
      </c>
      <c r="N2440" s="142">
        <f>DATE(YEAR(G2440),MONTH(G2440),1)</f>
        <v/>
      </c>
      <c r="O2440" s="132">
        <f>IF(G2440&gt;$K$3,"Futuro","Atraso")</f>
        <v/>
      </c>
      <c r="P2440">
        <f>12*(YEAR(G2440)-YEAR($K$3))+(MONTH(G2440)-MONTH($K$3))</f>
        <v/>
      </c>
      <c r="Q2440" s="366">
        <f>IF(M2440="IBIRAPITANGA FASE 3",IF(O2440="Atraso",L2440,L2440/(1+$I$2)^P2440),IF(O2440="Atraso",L2440,L2440/(1+$I$1)^P2440))</f>
        <v/>
      </c>
      <c r="R2440">
        <f>IF(O2440="Atraso",$K$3-G2440,0)</f>
        <v/>
      </c>
      <c r="S2440">
        <f>IF(R2440&lt;=15,"Até 15",IF(R2440&lt;=30,"Entre 15 e 30",IF(R2440&lt;=60,"Entre 30 e 60",IF(R2440&lt;=90,"Entre 60 e 90",IF(R2440&lt;=120,"Entre 90 e 120",IF(R2440&lt;=150,"Entre 120 e 150",IF(R2440&lt;=180,"Entre 150 e 180","Superior a 180")))))))</f>
        <v/>
      </c>
    </row>
    <row r="2441">
      <c r="A2441" t="inlineStr">
        <is>
          <t>Q013L04</t>
        </is>
      </c>
      <c r="B2441" t="inlineStr">
        <is>
          <t>RAQUEL DOS PASSOS DOS SANTOS</t>
        </is>
      </c>
      <c r="C2441" t="n">
        <v>1</v>
      </c>
      <c r="D2441" t="inlineStr">
        <is>
          <t>IPCA</t>
        </is>
      </c>
      <c r="E2441" t="n">
        <v>0</v>
      </c>
      <c r="F2441" t="inlineStr">
        <is>
          <t>MENSAL</t>
        </is>
      </c>
      <c r="G2441" t="n">
        <v>45767</v>
      </c>
      <c r="H2441" t="n">
        <v>45767</v>
      </c>
      <c r="I2441" t="n">
        <v>39</v>
      </c>
      <c r="J2441" t="inlineStr">
        <is>
          <t>CARTEIRA</t>
        </is>
      </c>
      <c r="K2441" t="inlineStr">
        <is>
          <t>CONTRATO</t>
        </is>
      </c>
      <c r="L2441" t="n">
        <v>7030.74</v>
      </c>
      <c r="M2441" t="inlineStr">
        <is>
          <t>IBIRAPITANGA FASE 3</t>
        </is>
      </c>
      <c r="N2441" s="142">
        <f>DATE(YEAR(G2441),MONTH(G2441),1)</f>
        <v/>
      </c>
      <c r="O2441" s="132">
        <f>IF(G2441&gt;$K$3,"Futuro","Atraso")</f>
        <v/>
      </c>
      <c r="P2441">
        <f>12*(YEAR(G2441)-YEAR($K$3))+(MONTH(G2441)-MONTH($K$3))</f>
        <v/>
      </c>
      <c r="Q2441" s="366">
        <f>IF(M2441="IBIRAPITANGA FASE 3",IF(O2441="Atraso",L2441,L2441/(1+$I$2)^P2441),IF(O2441="Atraso",L2441,L2441/(1+$I$1)^P2441))</f>
        <v/>
      </c>
      <c r="R2441">
        <f>IF(O2441="Atraso",$K$3-G2441,0)</f>
        <v/>
      </c>
      <c r="S2441">
        <f>IF(R2441&lt;=15,"Até 15",IF(R2441&lt;=30,"Entre 15 e 30",IF(R2441&lt;=60,"Entre 30 e 60",IF(R2441&lt;=90,"Entre 60 e 90",IF(R2441&lt;=120,"Entre 90 e 120",IF(R2441&lt;=150,"Entre 120 e 150",IF(R2441&lt;=180,"Entre 150 e 180","Superior a 180")))))))</f>
        <v/>
      </c>
    </row>
    <row r="2442">
      <c r="A2442" t="inlineStr">
        <is>
          <t>Q013L04</t>
        </is>
      </c>
      <c r="B2442" t="inlineStr">
        <is>
          <t>RAQUEL DOS PASSOS DOS SANTOS</t>
        </is>
      </c>
      <c r="C2442" t="n">
        <v>1</v>
      </c>
      <c r="D2442" t="inlineStr">
        <is>
          <t>IPCA</t>
        </is>
      </c>
      <c r="E2442" t="n">
        <v>0</v>
      </c>
      <c r="F2442" t="inlineStr">
        <is>
          <t>MENSAL</t>
        </is>
      </c>
      <c r="G2442" t="n">
        <v>45797</v>
      </c>
      <c r="H2442" t="n">
        <v>45797</v>
      </c>
      <c r="I2442" t="n">
        <v>40</v>
      </c>
      <c r="J2442" t="inlineStr">
        <is>
          <t>CARTEIRA</t>
        </is>
      </c>
      <c r="K2442" t="inlineStr">
        <is>
          <t>CONTRATO</t>
        </is>
      </c>
      <c r="L2442" t="n">
        <v>7030.74</v>
      </c>
      <c r="M2442" t="inlineStr">
        <is>
          <t>IBIRAPITANGA FASE 3</t>
        </is>
      </c>
      <c r="N2442" s="142">
        <f>DATE(YEAR(G2442),MONTH(G2442),1)</f>
        <v/>
      </c>
      <c r="O2442" s="132">
        <f>IF(G2442&gt;$K$3,"Futuro","Atraso")</f>
        <v/>
      </c>
      <c r="P2442">
        <f>12*(YEAR(G2442)-YEAR($K$3))+(MONTH(G2442)-MONTH($K$3))</f>
        <v/>
      </c>
      <c r="Q2442" s="366">
        <f>IF(M2442="IBIRAPITANGA FASE 3",IF(O2442="Atraso",L2442,L2442/(1+$I$2)^P2442),IF(O2442="Atraso",L2442,L2442/(1+$I$1)^P2442))</f>
        <v/>
      </c>
      <c r="R2442">
        <f>IF(O2442="Atraso",$K$3-G2442,0)</f>
        <v/>
      </c>
      <c r="S2442">
        <f>IF(R2442&lt;=15,"Até 15",IF(R2442&lt;=30,"Entre 15 e 30",IF(R2442&lt;=60,"Entre 30 e 60",IF(R2442&lt;=90,"Entre 60 e 90",IF(R2442&lt;=120,"Entre 90 e 120",IF(R2442&lt;=150,"Entre 120 e 150",IF(R2442&lt;=180,"Entre 150 e 180","Superior a 180")))))))</f>
        <v/>
      </c>
    </row>
    <row r="2443">
      <c r="A2443" t="inlineStr">
        <is>
          <t>Q013L04</t>
        </is>
      </c>
      <c r="B2443" t="inlineStr">
        <is>
          <t>RAQUEL DOS PASSOS DOS SANTOS</t>
        </is>
      </c>
      <c r="C2443" t="n">
        <v>1</v>
      </c>
      <c r="D2443" t="inlineStr">
        <is>
          <t>IPCA</t>
        </is>
      </c>
      <c r="E2443" t="n">
        <v>0</v>
      </c>
      <c r="F2443" t="inlineStr">
        <is>
          <t>MENSAL</t>
        </is>
      </c>
      <c r="G2443" t="n">
        <v>45828</v>
      </c>
      <c r="H2443" t="n">
        <v>45828</v>
      </c>
      <c r="I2443" t="n">
        <v>41</v>
      </c>
      <c r="J2443" t="inlineStr">
        <is>
          <t>CARTEIRA</t>
        </is>
      </c>
      <c r="K2443" t="inlineStr">
        <is>
          <t>CONTRATO</t>
        </is>
      </c>
      <c r="L2443" t="n">
        <v>7030.74</v>
      </c>
      <c r="M2443" t="inlineStr">
        <is>
          <t>IBIRAPITANGA FASE 3</t>
        </is>
      </c>
      <c r="N2443" s="142">
        <f>DATE(YEAR(G2443),MONTH(G2443),1)</f>
        <v/>
      </c>
      <c r="O2443" s="132">
        <f>IF(G2443&gt;$K$3,"Futuro","Atraso")</f>
        <v/>
      </c>
      <c r="P2443">
        <f>12*(YEAR(G2443)-YEAR($K$3))+(MONTH(G2443)-MONTH($K$3))</f>
        <v/>
      </c>
      <c r="Q2443" s="366">
        <f>IF(M2443="IBIRAPITANGA FASE 3",IF(O2443="Atraso",L2443,L2443/(1+$I$2)^P2443),IF(O2443="Atraso",L2443,L2443/(1+$I$1)^P2443))</f>
        <v/>
      </c>
      <c r="R2443">
        <f>IF(O2443="Atraso",$K$3-G2443,0)</f>
        <v/>
      </c>
      <c r="S2443">
        <f>IF(R2443&lt;=15,"Até 15",IF(R2443&lt;=30,"Entre 15 e 30",IF(R2443&lt;=60,"Entre 30 e 60",IF(R2443&lt;=90,"Entre 60 e 90",IF(R2443&lt;=120,"Entre 90 e 120",IF(R2443&lt;=150,"Entre 120 e 150",IF(R2443&lt;=180,"Entre 150 e 180","Superior a 180")))))))</f>
        <v/>
      </c>
    </row>
    <row r="2444">
      <c r="A2444" t="inlineStr">
        <is>
          <t>Q013L04</t>
        </is>
      </c>
      <c r="B2444" t="inlineStr">
        <is>
          <t>RAQUEL DOS PASSOS DOS SANTOS</t>
        </is>
      </c>
      <c r="C2444" t="n">
        <v>1</v>
      </c>
      <c r="D2444" t="inlineStr">
        <is>
          <t>IPCA</t>
        </is>
      </c>
      <c r="E2444" t="n">
        <v>0</v>
      </c>
      <c r="F2444" t="inlineStr">
        <is>
          <t>MENSAL</t>
        </is>
      </c>
      <c r="G2444" t="n">
        <v>45858</v>
      </c>
      <c r="H2444" t="n">
        <v>45858</v>
      </c>
      <c r="I2444" t="n">
        <v>42</v>
      </c>
      <c r="J2444" t="inlineStr">
        <is>
          <t>CARTEIRA</t>
        </is>
      </c>
      <c r="K2444" t="inlineStr">
        <is>
          <t>CONTRATO</t>
        </is>
      </c>
      <c r="L2444" t="n">
        <v>7030.74</v>
      </c>
      <c r="M2444" t="inlineStr">
        <is>
          <t>IBIRAPITANGA FASE 3</t>
        </is>
      </c>
      <c r="N2444" s="142">
        <f>DATE(YEAR(G2444),MONTH(G2444),1)</f>
        <v/>
      </c>
      <c r="O2444" s="132">
        <f>IF(G2444&gt;$K$3,"Futuro","Atraso")</f>
        <v/>
      </c>
      <c r="P2444">
        <f>12*(YEAR(G2444)-YEAR($K$3))+(MONTH(G2444)-MONTH($K$3))</f>
        <v/>
      </c>
      <c r="Q2444" s="366">
        <f>IF(M2444="IBIRAPITANGA FASE 3",IF(O2444="Atraso",L2444,L2444/(1+$I$2)^P2444),IF(O2444="Atraso",L2444,L2444/(1+$I$1)^P2444))</f>
        <v/>
      </c>
      <c r="R2444">
        <f>IF(O2444="Atraso",$K$3-G2444,0)</f>
        <v/>
      </c>
      <c r="S2444">
        <f>IF(R2444&lt;=15,"Até 15",IF(R2444&lt;=30,"Entre 15 e 30",IF(R2444&lt;=60,"Entre 30 e 60",IF(R2444&lt;=90,"Entre 60 e 90",IF(R2444&lt;=120,"Entre 90 e 120",IF(R2444&lt;=150,"Entre 120 e 150",IF(R2444&lt;=180,"Entre 150 e 180","Superior a 180")))))))</f>
        <v/>
      </c>
    </row>
    <row r="2445">
      <c r="A2445" t="inlineStr">
        <is>
          <t>Q013L04</t>
        </is>
      </c>
      <c r="B2445" t="inlineStr">
        <is>
          <t>RAQUEL DOS PASSOS DOS SANTOS</t>
        </is>
      </c>
      <c r="C2445" t="n">
        <v>1</v>
      </c>
      <c r="D2445" t="inlineStr">
        <is>
          <t>IPCA</t>
        </is>
      </c>
      <c r="E2445" t="n">
        <v>0</v>
      </c>
      <c r="F2445" t="inlineStr">
        <is>
          <t>MENSAL</t>
        </is>
      </c>
      <c r="G2445" t="n">
        <v>45889</v>
      </c>
      <c r="H2445" t="n">
        <v>45889</v>
      </c>
      <c r="I2445" t="n">
        <v>43</v>
      </c>
      <c r="J2445" t="inlineStr">
        <is>
          <t>CARTEIRA</t>
        </is>
      </c>
      <c r="K2445" t="inlineStr">
        <is>
          <t>CONTRATO</t>
        </is>
      </c>
      <c r="L2445" t="n">
        <v>7030.74</v>
      </c>
      <c r="M2445" t="inlineStr">
        <is>
          <t>IBIRAPITANGA FASE 3</t>
        </is>
      </c>
      <c r="N2445" s="142">
        <f>DATE(YEAR(G2445),MONTH(G2445),1)</f>
        <v/>
      </c>
      <c r="O2445" s="132">
        <f>IF(G2445&gt;$K$3,"Futuro","Atraso")</f>
        <v/>
      </c>
      <c r="P2445">
        <f>12*(YEAR(G2445)-YEAR($K$3))+(MONTH(G2445)-MONTH($K$3))</f>
        <v/>
      </c>
      <c r="Q2445" s="366">
        <f>IF(M2445="IBIRAPITANGA FASE 3",IF(O2445="Atraso",L2445,L2445/(1+$I$2)^P2445),IF(O2445="Atraso",L2445,L2445/(1+$I$1)^P2445))</f>
        <v/>
      </c>
      <c r="R2445">
        <f>IF(O2445="Atraso",$K$3-G2445,0)</f>
        <v/>
      </c>
      <c r="S2445">
        <f>IF(R2445&lt;=15,"Até 15",IF(R2445&lt;=30,"Entre 15 e 30",IF(R2445&lt;=60,"Entre 30 e 60",IF(R2445&lt;=90,"Entre 60 e 90",IF(R2445&lt;=120,"Entre 90 e 120",IF(R2445&lt;=150,"Entre 120 e 150",IF(R2445&lt;=180,"Entre 150 e 180","Superior a 180")))))))</f>
        <v/>
      </c>
    </row>
    <row r="2446">
      <c r="A2446" t="inlineStr">
        <is>
          <t>Q013L04</t>
        </is>
      </c>
      <c r="B2446" t="inlineStr">
        <is>
          <t>RAQUEL DOS PASSOS DOS SANTOS</t>
        </is>
      </c>
      <c r="C2446" t="n">
        <v>1</v>
      </c>
      <c r="D2446" t="inlineStr">
        <is>
          <t>IPCA</t>
        </is>
      </c>
      <c r="E2446" t="n">
        <v>0</v>
      </c>
      <c r="F2446" t="inlineStr">
        <is>
          <t>MENSAL</t>
        </is>
      </c>
      <c r="G2446" t="n">
        <v>45920</v>
      </c>
      <c r="H2446" t="n">
        <v>45920</v>
      </c>
      <c r="I2446" t="n">
        <v>44</v>
      </c>
      <c r="J2446" t="inlineStr">
        <is>
          <t>CARTEIRA</t>
        </is>
      </c>
      <c r="K2446" t="inlineStr">
        <is>
          <t>CONTRATO</t>
        </is>
      </c>
      <c r="L2446" t="n">
        <v>7030.74</v>
      </c>
      <c r="M2446" t="inlineStr">
        <is>
          <t>IBIRAPITANGA FASE 3</t>
        </is>
      </c>
      <c r="N2446" s="142">
        <f>DATE(YEAR(G2446),MONTH(G2446),1)</f>
        <v/>
      </c>
      <c r="O2446" s="132">
        <f>IF(G2446&gt;$K$3,"Futuro","Atraso")</f>
        <v/>
      </c>
      <c r="P2446">
        <f>12*(YEAR(G2446)-YEAR($K$3))+(MONTH(G2446)-MONTH($K$3))</f>
        <v/>
      </c>
      <c r="Q2446" s="366">
        <f>IF(M2446="IBIRAPITANGA FASE 3",IF(O2446="Atraso",L2446,L2446/(1+$I$2)^P2446),IF(O2446="Atraso",L2446,L2446/(1+$I$1)^P2446))</f>
        <v/>
      </c>
      <c r="R2446">
        <f>IF(O2446="Atraso",$K$3-G2446,0)</f>
        <v/>
      </c>
      <c r="S2446">
        <f>IF(R2446&lt;=15,"Até 15",IF(R2446&lt;=30,"Entre 15 e 30",IF(R2446&lt;=60,"Entre 30 e 60",IF(R2446&lt;=90,"Entre 60 e 90",IF(R2446&lt;=120,"Entre 90 e 120",IF(R2446&lt;=150,"Entre 120 e 150",IF(R2446&lt;=180,"Entre 150 e 180","Superior a 180")))))))</f>
        <v/>
      </c>
    </row>
    <row r="2447">
      <c r="A2447" t="inlineStr">
        <is>
          <t>Q013L04</t>
        </is>
      </c>
      <c r="B2447" t="inlineStr">
        <is>
          <t>RAQUEL DOS PASSOS DOS SANTOS</t>
        </is>
      </c>
      <c r="C2447" t="n">
        <v>1</v>
      </c>
      <c r="D2447" t="inlineStr">
        <is>
          <t>IPCA</t>
        </is>
      </c>
      <c r="E2447" t="n">
        <v>0</v>
      </c>
      <c r="F2447" t="inlineStr">
        <is>
          <t>MENSAL</t>
        </is>
      </c>
      <c r="G2447" t="n">
        <v>45950</v>
      </c>
      <c r="H2447" t="n">
        <v>45950</v>
      </c>
      <c r="I2447" t="n">
        <v>45</v>
      </c>
      <c r="J2447" t="inlineStr">
        <is>
          <t>CARTEIRA</t>
        </is>
      </c>
      <c r="K2447" t="inlineStr">
        <is>
          <t>CONTRATO</t>
        </is>
      </c>
      <c r="L2447" t="n">
        <v>7030.74</v>
      </c>
      <c r="M2447" t="inlineStr">
        <is>
          <t>IBIRAPITANGA FASE 3</t>
        </is>
      </c>
      <c r="N2447" s="142">
        <f>DATE(YEAR(G2447),MONTH(G2447),1)</f>
        <v/>
      </c>
      <c r="O2447" s="132">
        <f>IF(G2447&gt;$K$3,"Futuro","Atraso")</f>
        <v/>
      </c>
      <c r="P2447">
        <f>12*(YEAR(G2447)-YEAR($K$3))+(MONTH(G2447)-MONTH($K$3))</f>
        <v/>
      </c>
      <c r="Q2447" s="366">
        <f>IF(M2447="IBIRAPITANGA FASE 3",IF(O2447="Atraso",L2447,L2447/(1+$I$2)^P2447),IF(O2447="Atraso",L2447,L2447/(1+$I$1)^P2447))</f>
        <v/>
      </c>
      <c r="R2447">
        <f>IF(O2447="Atraso",$K$3-G2447,0)</f>
        <v/>
      </c>
      <c r="S2447">
        <f>IF(R2447&lt;=15,"Até 15",IF(R2447&lt;=30,"Entre 15 e 30",IF(R2447&lt;=60,"Entre 30 e 60",IF(R2447&lt;=90,"Entre 60 e 90",IF(R2447&lt;=120,"Entre 90 e 120",IF(R2447&lt;=150,"Entre 120 e 150",IF(R2447&lt;=180,"Entre 150 e 180","Superior a 180")))))))</f>
        <v/>
      </c>
    </row>
    <row r="2448">
      <c r="A2448" t="inlineStr">
        <is>
          <t>Q013L04</t>
        </is>
      </c>
      <c r="B2448" t="inlineStr">
        <is>
          <t>RAQUEL DOS PASSOS DOS SANTOS</t>
        </is>
      </c>
      <c r="C2448" t="n">
        <v>1</v>
      </c>
      <c r="D2448" t="inlineStr">
        <is>
          <t>IPCA</t>
        </is>
      </c>
      <c r="E2448" t="n">
        <v>0</v>
      </c>
      <c r="F2448" t="inlineStr">
        <is>
          <t>MENSAL</t>
        </is>
      </c>
      <c r="G2448" t="n">
        <v>45981</v>
      </c>
      <c r="H2448" t="n">
        <v>45981</v>
      </c>
      <c r="I2448" t="n">
        <v>46</v>
      </c>
      <c r="J2448" t="inlineStr">
        <is>
          <t>CARTEIRA</t>
        </is>
      </c>
      <c r="K2448" t="inlineStr">
        <is>
          <t>CONTRATO</t>
        </is>
      </c>
      <c r="L2448" t="n">
        <v>7030.74</v>
      </c>
      <c r="M2448" t="inlineStr">
        <is>
          <t>IBIRAPITANGA FASE 3</t>
        </is>
      </c>
      <c r="N2448" s="142">
        <f>DATE(YEAR(G2448),MONTH(G2448),1)</f>
        <v/>
      </c>
      <c r="O2448" s="132">
        <f>IF(G2448&gt;$K$3,"Futuro","Atraso")</f>
        <v/>
      </c>
      <c r="P2448">
        <f>12*(YEAR(G2448)-YEAR($K$3))+(MONTH(G2448)-MONTH($K$3))</f>
        <v/>
      </c>
      <c r="Q2448" s="366">
        <f>IF(M2448="IBIRAPITANGA FASE 3",IF(O2448="Atraso",L2448,L2448/(1+$I$2)^P2448),IF(O2448="Atraso",L2448,L2448/(1+$I$1)^P2448))</f>
        <v/>
      </c>
      <c r="R2448">
        <f>IF(O2448="Atraso",$K$3-G2448,0)</f>
        <v/>
      </c>
      <c r="S2448">
        <f>IF(R2448&lt;=15,"Até 15",IF(R2448&lt;=30,"Entre 15 e 30",IF(R2448&lt;=60,"Entre 30 e 60",IF(R2448&lt;=90,"Entre 60 e 90",IF(R2448&lt;=120,"Entre 90 e 120",IF(R2448&lt;=150,"Entre 120 e 150",IF(R2448&lt;=180,"Entre 150 e 180","Superior a 180")))))))</f>
        <v/>
      </c>
    </row>
    <row r="2449">
      <c r="A2449" t="inlineStr">
        <is>
          <t>Q013L04</t>
        </is>
      </c>
      <c r="B2449" t="inlineStr">
        <is>
          <t>RAQUEL DOS PASSOS DOS SANTOS</t>
        </is>
      </c>
      <c r="C2449" t="n">
        <v>1</v>
      </c>
      <c r="D2449" t="inlineStr">
        <is>
          <t>IPCA</t>
        </is>
      </c>
      <c r="E2449" t="n">
        <v>0</v>
      </c>
      <c r="F2449" t="inlineStr">
        <is>
          <t>MENSAL</t>
        </is>
      </c>
      <c r="G2449" t="n">
        <v>46011</v>
      </c>
      <c r="H2449" t="n">
        <v>46011</v>
      </c>
      <c r="I2449" t="n">
        <v>47</v>
      </c>
      <c r="J2449" t="inlineStr">
        <is>
          <t>CARTEIRA</t>
        </is>
      </c>
      <c r="K2449" t="inlineStr">
        <is>
          <t>CONTRATO</t>
        </is>
      </c>
      <c r="L2449" t="n">
        <v>7030.74</v>
      </c>
      <c r="M2449" t="inlineStr">
        <is>
          <t>IBIRAPITANGA FASE 3</t>
        </is>
      </c>
      <c r="N2449" s="142">
        <f>DATE(YEAR(G2449),MONTH(G2449),1)</f>
        <v/>
      </c>
      <c r="O2449" s="132">
        <f>IF(G2449&gt;$K$3,"Futuro","Atraso")</f>
        <v/>
      </c>
      <c r="P2449">
        <f>12*(YEAR(G2449)-YEAR($K$3))+(MONTH(G2449)-MONTH($K$3))</f>
        <v/>
      </c>
      <c r="Q2449" s="366">
        <f>IF(M2449="IBIRAPITANGA FASE 3",IF(O2449="Atraso",L2449,L2449/(1+$I$2)^P2449),IF(O2449="Atraso",L2449,L2449/(1+$I$1)^P2449))</f>
        <v/>
      </c>
      <c r="R2449">
        <f>IF(O2449="Atraso",$K$3-G2449,0)</f>
        <v/>
      </c>
      <c r="S2449">
        <f>IF(R2449&lt;=15,"Até 15",IF(R2449&lt;=30,"Entre 15 e 30",IF(R2449&lt;=60,"Entre 30 e 60",IF(R2449&lt;=90,"Entre 60 e 90",IF(R2449&lt;=120,"Entre 90 e 120",IF(R2449&lt;=150,"Entre 120 e 150",IF(R2449&lt;=180,"Entre 150 e 180","Superior a 180")))))))</f>
        <v/>
      </c>
    </row>
    <row r="2450">
      <c r="A2450" t="inlineStr">
        <is>
          <t>Q013L04</t>
        </is>
      </c>
      <c r="B2450" t="inlineStr">
        <is>
          <t>RAQUEL DOS PASSOS DOS SANTOS</t>
        </is>
      </c>
      <c r="C2450" t="n">
        <v>1</v>
      </c>
      <c r="D2450" t="inlineStr">
        <is>
          <t>IPCA</t>
        </is>
      </c>
      <c r="E2450" t="n">
        <v>0</v>
      </c>
      <c r="F2450" t="inlineStr">
        <is>
          <t>MENSAL</t>
        </is>
      </c>
      <c r="G2450" t="n">
        <v>46042</v>
      </c>
      <c r="H2450" t="n">
        <v>46042</v>
      </c>
      <c r="I2450" t="n">
        <v>48</v>
      </c>
      <c r="J2450" t="inlineStr">
        <is>
          <t>CARTEIRA</t>
        </is>
      </c>
      <c r="K2450" t="inlineStr">
        <is>
          <t>CONTRATO</t>
        </is>
      </c>
      <c r="L2450" t="n">
        <v>7030.74</v>
      </c>
      <c r="M2450" t="inlineStr">
        <is>
          <t>IBIRAPITANGA FASE 3</t>
        </is>
      </c>
      <c r="N2450" s="142">
        <f>DATE(YEAR(G2450),MONTH(G2450),1)</f>
        <v/>
      </c>
      <c r="O2450" s="132">
        <f>IF(G2450&gt;$K$3,"Futuro","Atraso")</f>
        <v/>
      </c>
      <c r="P2450">
        <f>12*(YEAR(G2450)-YEAR($K$3))+(MONTH(G2450)-MONTH($K$3))</f>
        <v/>
      </c>
      <c r="Q2450" s="366">
        <f>IF(M2450="IBIRAPITANGA FASE 3",IF(O2450="Atraso",L2450,L2450/(1+$I$2)^P2450),IF(O2450="Atraso",L2450,L2450/(1+$I$1)^P2450))</f>
        <v/>
      </c>
      <c r="R2450">
        <f>IF(O2450="Atraso",$K$3-G2450,0)</f>
        <v/>
      </c>
      <c r="S2450">
        <f>IF(R2450&lt;=15,"Até 15",IF(R2450&lt;=30,"Entre 15 e 30",IF(R2450&lt;=60,"Entre 30 e 60",IF(R2450&lt;=90,"Entre 60 e 90",IF(R2450&lt;=120,"Entre 90 e 120",IF(R2450&lt;=150,"Entre 120 e 150",IF(R2450&lt;=180,"Entre 150 e 180","Superior a 180")))))))</f>
        <v/>
      </c>
    </row>
    <row r="2451">
      <c r="A2451" t="inlineStr">
        <is>
          <t>Q013L05</t>
        </is>
      </c>
      <c r="B2451" t="inlineStr">
        <is>
          <t>RONALDO  JUNIOR LOPES DE SOUSA</t>
        </is>
      </c>
      <c r="C2451" t="n">
        <v>1</v>
      </c>
      <c r="D2451" t="inlineStr">
        <is>
          <t>IPCA</t>
        </is>
      </c>
      <c r="E2451" t="n">
        <v>0.009488792934583046</v>
      </c>
      <c r="F2451" t="inlineStr">
        <is>
          <t>MENSAL</t>
        </is>
      </c>
      <c r="G2451" t="n">
        <v>45240</v>
      </c>
      <c r="H2451" t="n">
        <v>45240</v>
      </c>
      <c r="I2451" t="n">
        <v>15</v>
      </c>
      <c r="J2451" t="inlineStr">
        <is>
          <t>CARTEIRA</t>
        </is>
      </c>
      <c r="K2451" t="inlineStr">
        <is>
          <t>CONTRATO</t>
        </is>
      </c>
      <c r="L2451" t="n">
        <v>3698.22</v>
      </c>
      <c r="M2451" t="inlineStr">
        <is>
          <t>IBIRAPITANGA FASE 3</t>
        </is>
      </c>
      <c r="N2451" s="142">
        <f>DATE(YEAR(G2451),MONTH(G2451),1)</f>
        <v/>
      </c>
      <c r="O2451" s="132">
        <f>IF(G2451&gt;$K$3,"Futuro","Atraso")</f>
        <v/>
      </c>
      <c r="P2451">
        <f>12*(YEAR(G2451)-YEAR($K$3))+(MONTH(G2451)-MONTH($K$3))</f>
        <v/>
      </c>
      <c r="Q2451" s="366">
        <f>IF(M2451="IBIRAPITANGA FASE 3",IF(O2451="Atraso",L2451,L2451/(1+$I$2)^P2451),IF(O2451="Atraso",L2451,L2451/(1+$I$1)^P2451))</f>
        <v/>
      </c>
      <c r="R2451">
        <f>IF(O2451="Atraso",$K$3-G2451,0)</f>
        <v/>
      </c>
      <c r="S2451">
        <f>IF(R2451&lt;=15,"Até 15",IF(R2451&lt;=30,"Entre 15 e 30",IF(R2451&lt;=60,"Entre 30 e 60",IF(R2451&lt;=90,"Entre 60 e 90",IF(R2451&lt;=120,"Entre 90 e 120",IF(R2451&lt;=150,"Entre 120 e 150",IF(R2451&lt;=180,"Entre 150 e 180","Superior a 180")))))))</f>
        <v/>
      </c>
    </row>
    <row r="2452">
      <c r="A2452" t="inlineStr">
        <is>
          <t>Q013L05</t>
        </is>
      </c>
      <c r="B2452" t="inlineStr">
        <is>
          <t>RONALDO  JUNIOR LOPES DE SOUSA</t>
        </is>
      </c>
      <c r="C2452" t="n">
        <v>1</v>
      </c>
      <c r="D2452" t="inlineStr">
        <is>
          <t>IPCA</t>
        </is>
      </c>
      <c r="E2452" t="n">
        <v>0.009488792934583046</v>
      </c>
      <c r="F2452" t="inlineStr">
        <is>
          <t>MENSAL</t>
        </is>
      </c>
      <c r="G2452" t="n">
        <v>45270</v>
      </c>
      <c r="H2452" t="n">
        <v>45270</v>
      </c>
      <c r="I2452" t="n">
        <v>16</v>
      </c>
      <c r="J2452" t="inlineStr">
        <is>
          <t>CARTEIRA</t>
        </is>
      </c>
      <c r="K2452" t="inlineStr">
        <is>
          <t>CONTRATO</t>
        </is>
      </c>
      <c r="L2452" t="n">
        <v>3698.22</v>
      </c>
      <c r="M2452" t="inlineStr">
        <is>
          <t>IBIRAPITANGA FASE 3</t>
        </is>
      </c>
      <c r="N2452" s="142">
        <f>DATE(YEAR(G2452),MONTH(G2452),1)</f>
        <v/>
      </c>
      <c r="O2452" s="132">
        <f>IF(G2452&gt;$K$3,"Futuro","Atraso")</f>
        <v/>
      </c>
      <c r="P2452">
        <f>12*(YEAR(G2452)-YEAR($K$3))+(MONTH(G2452)-MONTH($K$3))</f>
        <v/>
      </c>
      <c r="Q2452" s="366">
        <f>IF(M2452="IBIRAPITANGA FASE 3",IF(O2452="Atraso",L2452,L2452/(1+$I$2)^P2452),IF(O2452="Atraso",L2452,L2452/(1+$I$1)^P2452))</f>
        <v/>
      </c>
      <c r="R2452">
        <f>IF(O2452="Atraso",$K$3-G2452,0)</f>
        <v/>
      </c>
      <c r="S2452">
        <f>IF(R2452&lt;=15,"Até 15",IF(R2452&lt;=30,"Entre 15 e 30",IF(R2452&lt;=60,"Entre 30 e 60",IF(R2452&lt;=90,"Entre 60 e 90",IF(R2452&lt;=120,"Entre 90 e 120",IF(R2452&lt;=150,"Entre 120 e 150",IF(R2452&lt;=180,"Entre 150 e 180","Superior a 180")))))))</f>
        <v/>
      </c>
    </row>
    <row r="2453">
      <c r="A2453" t="inlineStr">
        <is>
          <t>Q013L05</t>
        </is>
      </c>
      <c r="B2453" t="inlineStr">
        <is>
          <t>RONALDO  JUNIOR LOPES DE SOUSA</t>
        </is>
      </c>
      <c r="C2453" t="n">
        <v>1</v>
      </c>
      <c r="D2453" t="inlineStr">
        <is>
          <t>IPCA</t>
        </is>
      </c>
      <c r="E2453" t="n">
        <v>0.009488792934583046</v>
      </c>
      <c r="F2453" t="inlineStr">
        <is>
          <t>MENSAL</t>
        </is>
      </c>
      <c r="G2453" t="n">
        <v>45301</v>
      </c>
      <c r="H2453" t="n">
        <v>45301</v>
      </c>
      <c r="I2453" t="n">
        <v>17</v>
      </c>
      <c r="J2453" t="inlineStr">
        <is>
          <t>CARTEIRA</t>
        </is>
      </c>
      <c r="K2453" t="inlineStr">
        <is>
          <t>CONTRATO</t>
        </is>
      </c>
      <c r="L2453" t="n">
        <v>3698.22</v>
      </c>
      <c r="M2453" t="inlineStr">
        <is>
          <t>IBIRAPITANGA FASE 3</t>
        </is>
      </c>
      <c r="N2453" s="142">
        <f>DATE(YEAR(G2453),MONTH(G2453),1)</f>
        <v/>
      </c>
      <c r="O2453" s="132">
        <f>IF(G2453&gt;$K$3,"Futuro","Atraso")</f>
        <v/>
      </c>
      <c r="P2453">
        <f>12*(YEAR(G2453)-YEAR($K$3))+(MONTH(G2453)-MONTH($K$3))</f>
        <v/>
      </c>
      <c r="Q2453" s="366">
        <f>IF(M2453="IBIRAPITANGA FASE 3",IF(O2453="Atraso",L2453,L2453/(1+$I$2)^P2453),IF(O2453="Atraso",L2453,L2453/(1+$I$1)^P2453))</f>
        <v/>
      </c>
      <c r="R2453">
        <f>IF(O2453="Atraso",$K$3-G2453,0)</f>
        <v/>
      </c>
      <c r="S2453">
        <f>IF(R2453&lt;=15,"Até 15",IF(R2453&lt;=30,"Entre 15 e 30",IF(R2453&lt;=60,"Entre 30 e 60",IF(R2453&lt;=90,"Entre 60 e 90",IF(R2453&lt;=120,"Entre 90 e 120",IF(R2453&lt;=150,"Entre 120 e 150",IF(R2453&lt;=180,"Entre 150 e 180","Superior a 180")))))))</f>
        <v/>
      </c>
    </row>
    <row r="2454">
      <c r="A2454" t="inlineStr">
        <is>
          <t>Q013L05</t>
        </is>
      </c>
      <c r="B2454" t="inlineStr">
        <is>
          <t>RONALDO  JUNIOR LOPES DE SOUSA</t>
        </is>
      </c>
      <c r="C2454" t="n">
        <v>1</v>
      </c>
      <c r="D2454" t="inlineStr">
        <is>
          <t>IPCA</t>
        </is>
      </c>
      <c r="E2454" t="n">
        <v>0.009488792934583046</v>
      </c>
      <c r="F2454" t="inlineStr">
        <is>
          <t>MENSAL</t>
        </is>
      </c>
      <c r="G2454" t="n">
        <v>45332</v>
      </c>
      <c r="H2454" t="n">
        <v>45332</v>
      </c>
      <c r="I2454" t="n">
        <v>18</v>
      </c>
      <c r="J2454" t="inlineStr">
        <is>
          <t>CARTEIRA</t>
        </is>
      </c>
      <c r="K2454" t="inlineStr">
        <is>
          <t>CONTRATO</t>
        </is>
      </c>
      <c r="L2454" t="n">
        <v>3698.22</v>
      </c>
      <c r="M2454" t="inlineStr">
        <is>
          <t>IBIRAPITANGA FASE 3</t>
        </is>
      </c>
      <c r="N2454" s="142">
        <f>DATE(YEAR(G2454),MONTH(G2454),1)</f>
        <v/>
      </c>
      <c r="O2454" s="132">
        <f>IF(G2454&gt;$K$3,"Futuro","Atraso")</f>
        <v/>
      </c>
      <c r="P2454">
        <f>12*(YEAR(G2454)-YEAR($K$3))+(MONTH(G2454)-MONTH($K$3))</f>
        <v/>
      </c>
      <c r="Q2454" s="366">
        <f>IF(M2454="IBIRAPITANGA FASE 3",IF(O2454="Atraso",L2454,L2454/(1+$I$2)^P2454),IF(O2454="Atraso",L2454,L2454/(1+$I$1)^P2454))</f>
        <v/>
      </c>
      <c r="R2454">
        <f>IF(O2454="Atraso",$K$3-G2454,0)</f>
        <v/>
      </c>
      <c r="S2454">
        <f>IF(R2454&lt;=15,"Até 15",IF(R2454&lt;=30,"Entre 15 e 30",IF(R2454&lt;=60,"Entre 30 e 60",IF(R2454&lt;=90,"Entre 60 e 90",IF(R2454&lt;=120,"Entre 90 e 120",IF(R2454&lt;=150,"Entre 120 e 150",IF(R2454&lt;=180,"Entre 150 e 180","Superior a 180")))))))</f>
        <v/>
      </c>
    </row>
    <row r="2455">
      <c r="A2455" t="inlineStr">
        <is>
          <t>Q013L05</t>
        </is>
      </c>
      <c r="B2455" t="inlineStr">
        <is>
          <t>RONALDO  JUNIOR LOPES DE SOUSA</t>
        </is>
      </c>
      <c r="C2455" t="n">
        <v>1</v>
      </c>
      <c r="D2455" t="inlineStr">
        <is>
          <t>IPCA</t>
        </is>
      </c>
      <c r="E2455" t="n">
        <v>0.009488792934583046</v>
      </c>
      <c r="F2455" t="inlineStr">
        <is>
          <t>MENSAL</t>
        </is>
      </c>
      <c r="G2455" t="n">
        <v>45361</v>
      </c>
      <c r="H2455" t="n">
        <v>45361</v>
      </c>
      <c r="I2455" t="n">
        <v>19</v>
      </c>
      <c r="J2455" t="inlineStr">
        <is>
          <t>CARTEIRA</t>
        </is>
      </c>
      <c r="K2455" t="inlineStr">
        <is>
          <t>CONTRATO</t>
        </is>
      </c>
      <c r="L2455" t="n">
        <v>3698.22</v>
      </c>
      <c r="M2455" t="inlineStr">
        <is>
          <t>IBIRAPITANGA FASE 3</t>
        </is>
      </c>
      <c r="N2455" s="142">
        <f>DATE(YEAR(G2455),MONTH(G2455),1)</f>
        <v/>
      </c>
      <c r="O2455" s="132">
        <f>IF(G2455&gt;$K$3,"Futuro","Atraso")</f>
        <v/>
      </c>
      <c r="P2455">
        <f>12*(YEAR(G2455)-YEAR($K$3))+(MONTH(G2455)-MONTH($K$3))</f>
        <v/>
      </c>
      <c r="Q2455" s="366">
        <f>IF(M2455="IBIRAPITANGA FASE 3",IF(O2455="Atraso",L2455,L2455/(1+$I$2)^P2455),IF(O2455="Atraso",L2455,L2455/(1+$I$1)^P2455))</f>
        <v/>
      </c>
      <c r="R2455">
        <f>IF(O2455="Atraso",$K$3-G2455,0)</f>
        <v/>
      </c>
      <c r="S2455">
        <f>IF(R2455&lt;=15,"Até 15",IF(R2455&lt;=30,"Entre 15 e 30",IF(R2455&lt;=60,"Entre 30 e 60",IF(R2455&lt;=90,"Entre 60 e 90",IF(R2455&lt;=120,"Entre 90 e 120",IF(R2455&lt;=150,"Entre 120 e 150",IF(R2455&lt;=180,"Entre 150 e 180","Superior a 180")))))))</f>
        <v/>
      </c>
    </row>
    <row r="2456">
      <c r="A2456" t="inlineStr">
        <is>
          <t>Q013L05</t>
        </is>
      </c>
      <c r="B2456" t="inlineStr">
        <is>
          <t>RONALDO  JUNIOR LOPES DE SOUSA</t>
        </is>
      </c>
      <c r="C2456" t="n">
        <v>1</v>
      </c>
      <c r="D2456" t="inlineStr">
        <is>
          <t>IPCA</t>
        </is>
      </c>
      <c r="E2456" t="n">
        <v>0.009488792934583046</v>
      </c>
      <c r="F2456" t="inlineStr">
        <is>
          <t>MENSAL</t>
        </is>
      </c>
      <c r="G2456" t="n">
        <v>45392</v>
      </c>
      <c r="H2456" t="n">
        <v>45392</v>
      </c>
      <c r="I2456" t="n">
        <v>20</v>
      </c>
      <c r="J2456" t="inlineStr">
        <is>
          <t>CARTEIRA</t>
        </is>
      </c>
      <c r="K2456" t="inlineStr">
        <is>
          <t>CONTRATO</t>
        </is>
      </c>
      <c r="L2456" t="n">
        <v>3698.22</v>
      </c>
      <c r="M2456" t="inlineStr">
        <is>
          <t>IBIRAPITANGA FASE 3</t>
        </is>
      </c>
      <c r="N2456" s="142">
        <f>DATE(YEAR(G2456),MONTH(G2456),1)</f>
        <v/>
      </c>
      <c r="O2456" s="132">
        <f>IF(G2456&gt;$K$3,"Futuro","Atraso")</f>
        <v/>
      </c>
      <c r="P2456">
        <f>12*(YEAR(G2456)-YEAR($K$3))+(MONTH(G2456)-MONTH($K$3))</f>
        <v/>
      </c>
      <c r="Q2456" s="366">
        <f>IF(M2456="IBIRAPITANGA FASE 3",IF(O2456="Atraso",L2456,L2456/(1+$I$2)^P2456),IF(O2456="Atraso",L2456,L2456/(1+$I$1)^P2456))</f>
        <v/>
      </c>
      <c r="R2456">
        <f>IF(O2456="Atraso",$K$3-G2456,0)</f>
        <v/>
      </c>
      <c r="S2456">
        <f>IF(R2456&lt;=15,"Até 15",IF(R2456&lt;=30,"Entre 15 e 30",IF(R2456&lt;=60,"Entre 30 e 60",IF(R2456&lt;=90,"Entre 60 e 90",IF(R2456&lt;=120,"Entre 90 e 120",IF(R2456&lt;=150,"Entre 120 e 150",IF(R2456&lt;=180,"Entre 150 e 180","Superior a 180")))))))</f>
        <v/>
      </c>
    </row>
    <row r="2457">
      <c r="A2457" t="inlineStr">
        <is>
          <t>Q013L05</t>
        </is>
      </c>
      <c r="B2457" t="inlineStr">
        <is>
          <t>RONALDO  JUNIOR LOPES DE SOUSA</t>
        </is>
      </c>
      <c r="C2457" t="n">
        <v>1</v>
      </c>
      <c r="D2457" t="inlineStr">
        <is>
          <t>IPCA</t>
        </is>
      </c>
      <c r="E2457" t="n">
        <v>0.009488792934583046</v>
      </c>
      <c r="F2457" t="inlineStr">
        <is>
          <t>MENSAL</t>
        </is>
      </c>
      <c r="G2457" t="n">
        <v>45422</v>
      </c>
      <c r="H2457" t="n">
        <v>45422</v>
      </c>
      <c r="I2457" t="n">
        <v>21</v>
      </c>
      <c r="J2457" t="inlineStr">
        <is>
          <t>CARTEIRA</t>
        </is>
      </c>
      <c r="K2457" t="inlineStr">
        <is>
          <t>CONTRATO</t>
        </is>
      </c>
      <c r="L2457" t="n">
        <v>3698.22</v>
      </c>
      <c r="M2457" t="inlineStr">
        <is>
          <t>IBIRAPITANGA FASE 3</t>
        </is>
      </c>
      <c r="N2457" s="142">
        <f>DATE(YEAR(G2457),MONTH(G2457),1)</f>
        <v/>
      </c>
      <c r="O2457" s="132">
        <f>IF(G2457&gt;$K$3,"Futuro","Atraso")</f>
        <v/>
      </c>
      <c r="P2457">
        <f>12*(YEAR(G2457)-YEAR($K$3))+(MONTH(G2457)-MONTH($K$3))</f>
        <v/>
      </c>
      <c r="Q2457" s="366">
        <f>IF(M2457="IBIRAPITANGA FASE 3",IF(O2457="Atraso",L2457,L2457/(1+$I$2)^P2457),IF(O2457="Atraso",L2457,L2457/(1+$I$1)^P2457))</f>
        <v/>
      </c>
      <c r="R2457">
        <f>IF(O2457="Atraso",$K$3-G2457,0)</f>
        <v/>
      </c>
      <c r="S2457">
        <f>IF(R2457&lt;=15,"Até 15",IF(R2457&lt;=30,"Entre 15 e 30",IF(R2457&lt;=60,"Entre 30 e 60",IF(R2457&lt;=90,"Entre 60 e 90",IF(R2457&lt;=120,"Entre 90 e 120",IF(R2457&lt;=150,"Entre 120 e 150",IF(R2457&lt;=180,"Entre 150 e 180","Superior a 180")))))))</f>
        <v/>
      </c>
    </row>
    <row r="2458">
      <c r="A2458" t="inlineStr">
        <is>
          <t>Q013L05</t>
        </is>
      </c>
      <c r="B2458" t="inlineStr">
        <is>
          <t>RONALDO  JUNIOR LOPES DE SOUSA</t>
        </is>
      </c>
      <c r="C2458" t="n">
        <v>1</v>
      </c>
      <c r="D2458" t="inlineStr">
        <is>
          <t>IPCA</t>
        </is>
      </c>
      <c r="E2458" t="n">
        <v>0.009488792934583046</v>
      </c>
      <c r="F2458" t="inlineStr">
        <is>
          <t>MENSAL</t>
        </is>
      </c>
      <c r="G2458" t="n">
        <v>45453</v>
      </c>
      <c r="H2458" t="n">
        <v>45453</v>
      </c>
      <c r="I2458" t="n">
        <v>22</v>
      </c>
      <c r="J2458" t="inlineStr">
        <is>
          <t>CARTEIRA</t>
        </is>
      </c>
      <c r="K2458" t="inlineStr">
        <is>
          <t>CONTRATO</t>
        </is>
      </c>
      <c r="L2458" t="n">
        <v>3698.22</v>
      </c>
      <c r="M2458" t="inlineStr">
        <is>
          <t>IBIRAPITANGA FASE 3</t>
        </is>
      </c>
      <c r="N2458" s="142">
        <f>DATE(YEAR(G2458),MONTH(G2458),1)</f>
        <v/>
      </c>
      <c r="O2458" s="132">
        <f>IF(G2458&gt;$K$3,"Futuro","Atraso")</f>
        <v/>
      </c>
      <c r="P2458">
        <f>12*(YEAR(G2458)-YEAR($K$3))+(MONTH(G2458)-MONTH($K$3))</f>
        <v/>
      </c>
      <c r="Q2458" s="366">
        <f>IF(M2458="IBIRAPITANGA FASE 3",IF(O2458="Atraso",L2458,L2458/(1+$I$2)^P2458),IF(O2458="Atraso",L2458,L2458/(1+$I$1)^P2458))</f>
        <v/>
      </c>
      <c r="R2458">
        <f>IF(O2458="Atraso",$K$3-G2458,0)</f>
        <v/>
      </c>
      <c r="S2458">
        <f>IF(R2458&lt;=15,"Até 15",IF(R2458&lt;=30,"Entre 15 e 30",IF(R2458&lt;=60,"Entre 30 e 60",IF(R2458&lt;=90,"Entre 60 e 90",IF(R2458&lt;=120,"Entre 90 e 120",IF(R2458&lt;=150,"Entre 120 e 150",IF(R2458&lt;=180,"Entre 150 e 180","Superior a 180")))))))</f>
        <v/>
      </c>
    </row>
    <row r="2459">
      <c r="A2459" t="inlineStr">
        <is>
          <t>Q013L05</t>
        </is>
      </c>
      <c r="B2459" t="inlineStr">
        <is>
          <t>RONALDO  JUNIOR LOPES DE SOUSA</t>
        </is>
      </c>
      <c r="C2459" t="n">
        <v>1</v>
      </c>
      <c r="D2459" t="inlineStr">
        <is>
          <t>IPCA</t>
        </is>
      </c>
      <c r="E2459" t="n">
        <v>0.009488792934583046</v>
      </c>
      <c r="F2459" t="inlineStr">
        <is>
          <t>MENSAL</t>
        </is>
      </c>
      <c r="G2459" t="n">
        <v>45483</v>
      </c>
      <c r="H2459" t="n">
        <v>45483</v>
      </c>
      <c r="I2459" t="n">
        <v>23</v>
      </c>
      <c r="J2459" t="inlineStr">
        <is>
          <t>CARTEIRA</t>
        </is>
      </c>
      <c r="K2459" t="inlineStr">
        <is>
          <t>CONTRATO</t>
        </is>
      </c>
      <c r="L2459" t="n">
        <v>3698.22</v>
      </c>
      <c r="M2459" t="inlineStr">
        <is>
          <t>IBIRAPITANGA FASE 3</t>
        </is>
      </c>
      <c r="N2459" s="142">
        <f>DATE(YEAR(G2459),MONTH(G2459),1)</f>
        <v/>
      </c>
      <c r="O2459" s="132">
        <f>IF(G2459&gt;$K$3,"Futuro","Atraso")</f>
        <v/>
      </c>
      <c r="P2459">
        <f>12*(YEAR(G2459)-YEAR($K$3))+(MONTH(G2459)-MONTH($K$3))</f>
        <v/>
      </c>
      <c r="Q2459" s="366">
        <f>IF(M2459="IBIRAPITANGA FASE 3",IF(O2459="Atraso",L2459,L2459/(1+$I$2)^P2459),IF(O2459="Atraso",L2459,L2459/(1+$I$1)^P2459))</f>
        <v/>
      </c>
      <c r="R2459">
        <f>IF(O2459="Atraso",$K$3-G2459,0)</f>
        <v/>
      </c>
      <c r="S2459">
        <f>IF(R2459&lt;=15,"Até 15",IF(R2459&lt;=30,"Entre 15 e 30",IF(R2459&lt;=60,"Entre 30 e 60",IF(R2459&lt;=90,"Entre 60 e 90",IF(R2459&lt;=120,"Entre 90 e 120",IF(R2459&lt;=150,"Entre 120 e 150",IF(R2459&lt;=180,"Entre 150 e 180","Superior a 180")))))))</f>
        <v/>
      </c>
    </row>
    <row r="2460">
      <c r="A2460" t="inlineStr">
        <is>
          <t>Q013L05</t>
        </is>
      </c>
      <c r="B2460" t="inlineStr">
        <is>
          <t>RONALDO  JUNIOR LOPES DE SOUSA</t>
        </is>
      </c>
      <c r="C2460" t="n">
        <v>1</v>
      </c>
      <c r="D2460" t="inlineStr">
        <is>
          <t>IPCA</t>
        </is>
      </c>
      <c r="E2460" t="n">
        <v>0.009488792934583046</v>
      </c>
      <c r="F2460" t="inlineStr">
        <is>
          <t>MENSAL</t>
        </is>
      </c>
      <c r="G2460" t="n">
        <v>45514</v>
      </c>
      <c r="H2460" t="n">
        <v>45514</v>
      </c>
      <c r="I2460" t="n">
        <v>24</v>
      </c>
      <c r="J2460" t="inlineStr">
        <is>
          <t>CARTEIRA</t>
        </is>
      </c>
      <c r="K2460" t="inlineStr">
        <is>
          <t>CONTRATO</t>
        </is>
      </c>
      <c r="L2460" t="n">
        <v>3698.22</v>
      </c>
      <c r="M2460" t="inlineStr">
        <is>
          <t>IBIRAPITANGA FASE 3</t>
        </is>
      </c>
      <c r="N2460" s="142">
        <f>DATE(YEAR(G2460),MONTH(G2460),1)</f>
        <v/>
      </c>
      <c r="O2460" s="132">
        <f>IF(G2460&gt;$K$3,"Futuro","Atraso")</f>
        <v/>
      </c>
      <c r="P2460">
        <f>12*(YEAR(G2460)-YEAR($K$3))+(MONTH(G2460)-MONTH($K$3))</f>
        <v/>
      </c>
      <c r="Q2460" s="366">
        <f>IF(M2460="IBIRAPITANGA FASE 3",IF(O2460="Atraso",L2460,L2460/(1+$I$2)^P2460),IF(O2460="Atraso",L2460,L2460/(1+$I$1)^P2460))</f>
        <v/>
      </c>
      <c r="R2460">
        <f>IF(O2460="Atraso",$K$3-G2460,0)</f>
        <v/>
      </c>
      <c r="S2460">
        <f>IF(R2460&lt;=15,"Até 15",IF(R2460&lt;=30,"Entre 15 e 30",IF(R2460&lt;=60,"Entre 30 e 60",IF(R2460&lt;=90,"Entre 60 e 90",IF(R2460&lt;=120,"Entre 90 e 120",IF(R2460&lt;=150,"Entre 120 e 150",IF(R2460&lt;=180,"Entre 150 e 180","Superior a 180")))))))</f>
        <v/>
      </c>
    </row>
    <row r="2461">
      <c r="A2461" t="inlineStr">
        <is>
          <t>Q013L05</t>
        </is>
      </c>
      <c r="B2461" t="inlineStr">
        <is>
          <t>RONALDO  JUNIOR LOPES DE SOUSA</t>
        </is>
      </c>
      <c r="C2461" t="n">
        <v>1</v>
      </c>
      <c r="D2461" t="inlineStr">
        <is>
          <t>IPCA</t>
        </is>
      </c>
      <c r="E2461" t="n">
        <v>0.009488792934583046</v>
      </c>
      <c r="F2461" t="inlineStr">
        <is>
          <t>MENSAL</t>
        </is>
      </c>
      <c r="G2461" t="n">
        <v>45545</v>
      </c>
      <c r="H2461" t="n">
        <v>45545</v>
      </c>
      <c r="I2461" t="n">
        <v>25</v>
      </c>
      <c r="J2461" t="inlineStr">
        <is>
          <t>CARTEIRA</t>
        </is>
      </c>
      <c r="K2461" t="inlineStr">
        <is>
          <t>CONTRATO</t>
        </is>
      </c>
      <c r="L2461" t="n">
        <v>3698.22</v>
      </c>
      <c r="M2461" t="inlineStr">
        <is>
          <t>IBIRAPITANGA FASE 3</t>
        </is>
      </c>
      <c r="N2461" s="142">
        <f>DATE(YEAR(G2461),MONTH(G2461),1)</f>
        <v/>
      </c>
      <c r="O2461" s="132">
        <f>IF(G2461&gt;$K$3,"Futuro","Atraso")</f>
        <v/>
      </c>
      <c r="P2461">
        <f>12*(YEAR(G2461)-YEAR($K$3))+(MONTH(G2461)-MONTH($K$3))</f>
        <v/>
      </c>
      <c r="Q2461" s="366">
        <f>IF(M2461="IBIRAPITANGA FASE 3",IF(O2461="Atraso",L2461,L2461/(1+$I$2)^P2461),IF(O2461="Atraso",L2461,L2461/(1+$I$1)^P2461))</f>
        <v/>
      </c>
      <c r="R2461">
        <f>IF(O2461="Atraso",$K$3-G2461,0)</f>
        <v/>
      </c>
      <c r="S2461">
        <f>IF(R2461&lt;=15,"Até 15",IF(R2461&lt;=30,"Entre 15 e 30",IF(R2461&lt;=60,"Entre 30 e 60",IF(R2461&lt;=90,"Entre 60 e 90",IF(R2461&lt;=120,"Entre 90 e 120",IF(R2461&lt;=150,"Entre 120 e 150",IF(R2461&lt;=180,"Entre 150 e 180","Superior a 180")))))))</f>
        <v/>
      </c>
    </row>
    <row r="2462">
      <c r="A2462" t="inlineStr">
        <is>
          <t>Q013L05</t>
        </is>
      </c>
      <c r="B2462" t="inlineStr">
        <is>
          <t>RONALDO  JUNIOR LOPES DE SOUSA</t>
        </is>
      </c>
      <c r="C2462" t="n">
        <v>1</v>
      </c>
      <c r="D2462" t="inlineStr">
        <is>
          <t>IPCA</t>
        </is>
      </c>
      <c r="E2462" t="n">
        <v>0.009488792934583046</v>
      </c>
      <c r="F2462" t="inlineStr">
        <is>
          <t>MENSAL</t>
        </is>
      </c>
      <c r="G2462" t="n">
        <v>45575</v>
      </c>
      <c r="H2462" t="n">
        <v>45575</v>
      </c>
      <c r="I2462" t="n">
        <v>26</v>
      </c>
      <c r="J2462" t="inlineStr">
        <is>
          <t>CARTEIRA</t>
        </is>
      </c>
      <c r="K2462" t="inlineStr">
        <is>
          <t>CONTRATO</t>
        </is>
      </c>
      <c r="L2462" t="n">
        <v>3698.22</v>
      </c>
      <c r="M2462" t="inlineStr">
        <is>
          <t>IBIRAPITANGA FASE 3</t>
        </is>
      </c>
      <c r="N2462" s="142">
        <f>DATE(YEAR(G2462),MONTH(G2462),1)</f>
        <v/>
      </c>
      <c r="O2462" s="132">
        <f>IF(G2462&gt;$K$3,"Futuro","Atraso")</f>
        <v/>
      </c>
      <c r="P2462">
        <f>12*(YEAR(G2462)-YEAR($K$3))+(MONTH(G2462)-MONTH($K$3))</f>
        <v/>
      </c>
      <c r="Q2462" s="366">
        <f>IF(M2462="IBIRAPITANGA FASE 3",IF(O2462="Atraso",L2462,L2462/(1+$I$2)^P2462),IF(O2462="Atraso",L2462,L2462/(1+$I$1)^P2462))</f>
        <v/>
      </c>
      <c r="R2462">
        <f>IF(O2462="Atraso",$K$3-G2462,0)</f>
        <v/>
      </c>
      <c r="S2462">
        <f>IF(R2462&lt;=15,"Até 15",IF(R2462&lt;=30,"Entre 15 e 30",IF(R2462&lt;=60,"Entre 30 e 60",IF(R2462&lt;=90,"Entre 60 e 90",IF(R2462&lt;=120,"Entre 90 e 120",IF(R2462&lt;=150,"Entre 120 e 150",IF(R2462&lt;=180,"Entre 150 e 180","Superior a 180")))))))</f>
        <v/>
      </c>
    </row>
    <row r="2463">
      <c r="A2463" t="inlineStr">
        <is>
          <t>Q013L05</t>
        </is>
      </c>
      <c r="B2463" t="inlineStr">
        <is>
          <t>RONALDO  JUNIOR LOPES DE SOUSA</t>
        </is>
      </c>
      <c r="C2463" t="n">
        <v>1</v>
      </c>
      <c r="D2463" t="inlineStr">
        <is>
          <t>IPCA</t>
        </is>
      </c>
      <c r="E2463" t="n">
        <v>0.009488792934583046</v>
      </c>
      <c r="F2463" t="inlineStr">
        <is>
          <t>MENSAL</t>
        </is>
      </c>
      <c r="G2463" t="n">
        <v>45606</v>
      </c>
      <c r="H2463" t="n">
        <v>45606</v>
      </c>
      <c r="I2463" t="n">
        <v>27</v>
      </c>
      <c r="J2463" t="inlineStr">
        <is>
          <t>CARTEIRA</t>
        </is>
      </c>
      <c r="K2463" t="inlineStr">
        <is>
          <t>CONTRATO</t>
        </is>
      </c>
      <c r="L2463" t="n">
        <v>3698.22</v>
      </c>
      <c r="M2463" t="inlineStr">
        <is>
          <t>IBIRAPITANGA FASE 3</t>
        </is>
      </c>
      <c r="N2463" s="142">
        <f>DATE(YEAR(G2463),MONTH(G2463),1)</f>
        <v/>
      </c>
      <c r="O2463" s="132">
        <f>IF(G2463&gt;$K$3,"Futuro","Atraso")</f>
        <v/>
      </c>
      <c r="P2463">
        <f>12*(YEAR(G2463)-YEAR($K$3))+(MONTH(G2463)-MONTH($K$3))</f>
        <v/>
      </c>
      <c r="Q2463" s="366">
        <f>IF(M2463="IBIRAPITANGA FASE 3",IF(O2463="Atraso",L2463,L2463/(1+$I$2)^P2463),IF(O2463="Atraso",L2463,L2463/(1+$I$1)^P2463))</f>
        <v/>
      </c>
      <c r="R2463">
        <f>IF(O2463="Atraso",$K$3-G2463,0)</f>
        <v/>
      </c>
      <c r="S2463">
        <f>IF(R2463&lt;=15,"Até 15",IF(R2463&lt;=30,"Entre 15 e 30",IF(R2463&lt;=60,"Entre 30 e 60",IF(R2463&lt;=90,"Entre 60 e 90",IF(R2463&lt;=120,"Entre 90 e 120",IF(R2463&lt;=150,"Entre 120 e 150",IF(R2463&lt;=180,"Entre 150 e 180","Superior a 180")))))))</f>
        <v/>
      </c>
    </row>
    <row r="2464">
      <c r="A2464" t="inlineStr">
        <is>
          <t>Q013L05</t>
        </is>
      </c>
      <c r="B2464" t="inlineStr">
        <is>
          <t>RONALDO  JUNIOR LOPES DE SOUSA</t>
        </is>
      </c>
      <c r="C2464" t="n">
        <v>1</v>
      </c>
      <c r="D2464" t="inlineStr">
        <is>
          <t>IPCA</t>
        </is>
      </c>
      <c r="E2464" t="n">
        <v>0.009488792934583046</v>
      </c>
      <c r="F2464" t="inlineStr">
        <is>
          <t>MENSAL</t>
        </is>
      </c>
      <c r="G2464" t="n">
        <v>45636</v>
      </c>
      <c r="H2464" t="n">
        <v>45636</v>
      </c>
      <c r="I2464" t="n">
        <v>28</v>
      </c>
      <c r="J2464" t="inlineStr">
        <is>
          <t>CARTEIRA</t>
        </is>
      </c>
      <c r="K2464" t="inlineStr">
        <is>
          <t>CONTRATO</t>
        </is>
      </c>
      <c r="L2464" t="n">
        <v>3698.22</v>
      </c>
      <c r="M2464" t="inlineStr">
        <is>
          <t>IBIRAPITANGA FASE 3</t>
        </is>
      </c>
      <c r="N2464" s="142">
        <f>DATE(YEAR(G2464),MONTH(G2464),1)</f>
        <v/>
      </c>
      <c r="O2464" s="132">
        <f>IF(G2464&gt;$K$3,"Futuro","Atraso")</f>
        <v/>
      </c>
      <c r="P2464">
        <f>12*(YEAR(G2464)-YEAR($K$3))+(MONTH(G2464)-MONTH($K$3))</f>
        <v/>
      </c>
      <c r="Q2464" s="366">
        <f>IF(M2464="IBIRAPITANGA FASE 3",IF(O2464="Atraso",L2464,L2464/(1+$I$2)^P2464),IF(O2464="Atraso",L2464,L2464/(1+$I$1)^P2464))</f>
        <v/>
      </c>
      <c r="R2464">
        <f>IF(O2464="Atraso",$K$3-G2464,0)</f>
        <v/>
      </c>
      <c r="S2464">
        <f>IF(R2464&lt;=15,"Até 15",IF(R2464&lt;=30,"Entre 15 e 30",IF(R2464&lt;=60,"Entre 30 e 60",IF(R2464&lt;=90,"Entre 60 e 90",IF(R2464&lt;=120,"Entre 90 e 120",IF(R2464&lt;=150,"Entre 120 e 150",IF(R2464&lt;=180,"Entre 150 e 180","Superior a 180")))))))</f>
        <v/>
      </c>
    </row>
    <row r="2465">
      <c r="A2465" t="inlineStr">
        <is>
          <t>Q013L05</t>
        </is>
      </c>
      <c r="B2465" t="inlineStr">
        <is>
          <t>RONALDO  JUNIOR LOPES DE SOUSA</t>
        </is>
      </c>
      <c r="C2465" t="n">
        <v>1</v>
      </c>
      <c r="D2465" t="inlineStr">
        <is>
          <t>IPCA</t>
        </is>
      </c>
      <c r="E2465" t="n">
        <v>0.009488792934583046</v>
      </c>
      <c r="F2465" t="inlineStr">
        <is>
          <t>MENSAL</t>
        </is>
      </c>
      <c r="G2465" t="n">
        <v>45667</v>
      </c>
      <c r="H2465" t="n">
        <v>45667</v>
      </c>
      <c r="I2465" t="n">
        <v>29</v>
      </c>
      <c r="J2465" t="inlineStr">
        <is>
          <t>CARTEIRA</t>
        </is>
      </c>
      <c r="K2465" t="inlineStr">
        <is>
          <t>CONTRATO</t>
        </is>
      </c>
      <c r="L2465" t="n">
        <v>3698.22</v>
      </c>
      <c r="M2465" t="inlineStr">
        <is>
          <t>IBIRAPITANGA FASE 3</t>
        </is>
      </c>
      <c r="N2465" s="142">
        <f>DATE(YEAR(G2465),MONTH(G2465),1)</f>
        <v/>
      </c>
      <c r="O2465" s="132">
        <f>IF(G2465&gt;$K$3,"Futuro","Atraso")</f>
        <v/>
      </c>
      <c r="P2465">
        <f>12*(YEAR(G2465)-YEAR($K$3))+(MONTH(G2465)-MONTH($K$3))</f>
        <v/>
      </c>
      <c r="Q2465" s="366">
        <f>IF(M2465="IBIRAPITANGA FASE 3",IF(O2465="Atraso",L2465,L2465/(1+$I$2)^P2465),IF(O2465="Atraso",L2465,L2465/(1+$I$1)^P2465))</f>
        <v/>
      </c>
      <c r="R2465">
        <f>IF(O2465="Atraso",$K$3-G2465,0)</f>
        <v/>
      </c>
      <c r="S2465">
        <f>IF(R2465&lt;=15,"Até 15",IF(R2465&lt;=30,"Entre 15 e 30",IF(R2465&lt;=60,"Entre 30 e 60",IF(R2465&lt;=90,"Entre 60 e 90",IF(R2465&lt;=120,"Entre 90 e 120",IF(R2465&lt;=150,"Entre 120 e 150",IF(R2465&lt;=180,"Entre 150 e 180","Superior a 180")))))))</f>
        <v/>
      </c>
    </row>
    <row r="2466">
      <c r="A2466" t="inlineStr">
        <is>
          <t>Q013L05</t>
        </is>
      </c>
      <c r="B2466" t="inlineStr">
        <is>
          <t>RONALDO  JUNIOR LOPES DE SOUSA</t>
        </is>
      </c>
      <c r="C2466" t="n">
        <v>1</v>
      </c>
      <c r="D2466" t="inlineStr">
        <is>
          <t>IPCA</t>
        </is>
      </c>
      <c r="E2466" t="n">
        <v>0.009488792934583046</v>
      </c>
      <c r="F2466" t="inlineStr">
        <is>
          <t>MENSAL</t>
        </is>
      </c>
      <c r="G2466" t="n">
        <v>45698</v>
      </c>
      <c r="H2466" t="n">
        <v>45698</v>
      </c>
      <c r="I2466" t="n">
        <v>30</v>
      </c>
      <c r="J2466" t="inlineStr">
        <is>
          <t>CARTEIRA</t>
        </is>
      </c>
      <c r="K2466" t="inlineStr">
        <is>
          <t>CONTRATO</t>
        </is>
      </c>
      <c r="L2466" t="n">
        <v>3698.22</v>
      </c>
      <c r="M2466" t="inlineStr">
        <is>
          <t>IBIRAPITANGA FASE 3</t>
        </is>
      </c>
      <c r="N2466" s="142">
        <f>DATE(YEAR(G2466),MONTH(G2466),1)</f>
        <v/>
      </c>
      <c r="O2466" s="132">
        <f>IF(G2466&gt;$K$3,"Futuro","Atraso")</f>
        <v/>
      </c>
      <c r="P2466">
        <f>12*(YEAR(G2466)-YEAR($K$3))+(MONTH(G2466)-MONTH($K$3))</f>
        <v/>
      </c>
      <c r="Q2466" s="366">
        <f>IF(M2466="IBIRAPITANGA FASE 3",IF(O2466="Atraso",L2466,L2466/(1+$I$2)^P2466),IF(O2466="Atraso",L2466,L2466/(1+$I$1)^P2466))</f>
        <v/>
      </c>
      <c r="R2466">
        <f>IF(O2466="Atraso",$K$3-G2466,0)</f>
        <v/>
      </c>
      <c r="S2466">
        <f>IF(R2466&lt;=15,"Até 15",IF(R2466&lt;=30,"Entre 15 e 30",IF(R2466&lt;=60,"Entre 30 e 60",IF(R2466&lt;=90,"Entre 60 e 90",IF(R2466&lt;=120,"Entre 90 e 120",IF(R2466&lt;=150,"Entre 120 e 150",IF(R2466&lt;=180,"Entre 150 e 180","Superior a 180")))))))</f>
        <v/>
      </c>
    </row>
    <row r="2467">
      <c r="A2467" t="inlineStr">
        <is>
          <t>Q013L05</t>
        </is>
      </c>
      <c r="B2467" t="inlineStr">
        <is>
          <t>RONALDO  JUNIOR LOPES DE SOUSA</t>
        </is>
      </c>
      <c r="C2467" t="n">
        <v>1</v>
      </c>
      <c r="D2467" t="inlineStr">
        <is>
          <t>IPCA</t>
        </is>
      </c>
      <c r="E2467" t="n">
        <v>0.009488792934583046</v>
      </c>
      <c r="F2467" t="inlineStr">
        <is>
          <t>MENSAL</t>
        </is>
      </c>
      <c r="G2467" t="n">
        <v>45726</v>
      </c>
      <c r="H2467" t="n">
        <v>45726</v>
      </c>
      <c r="I2467" t="n">
        <v>31</v>
      </c>
      <c r="J2467" t="inlineStr">
        <is>
          <t>CARTEIRA</t>
        </is>
      </c>
      <c r="K2467" t="inlineStr">
        <is>
          <t>CONTRATO</t>
        </is>
      </c>
      <c r="L2467" t="n">
        <v>3698.22</v>
      </c>
      <c r="M2467" t="inlineStr">
        <is>
          <t>IBIRAPITANGA FASE 3</t>
        </is>
      </c>
      <c r="N2467" s="142">
        <f>DATE(YEAR(G2467),MONTH(G2467),1)</f>
        <v/>
      </c>
      <c r="O2467" s="132">
        <f>IF(G2467&gt;$K$3,"Futuro","Atraso")</f>
        <v/>
      </c>
      <c r="P2467">
        <f>12*(YEAR(G2467)-YEAR($K$3))+(MONTH(G2467)-MONTH($K$3))</f>
        <v/>
      </c>
      <c r="Q2467" s="366">
        <f>IF(M2467="IBIRAPITANGA FASE 3",IF(O2467="Atraso",L2467,L2467/(1+$I$2)^P2467),IF(O2467="Atraso",L2467,L2467/(1+$I$1)^P2467))</f>
        <v/>
      </c>
      <c r="R2467">
        <f>IF(O2467="Atraso",$K$3-G2467,0)</f>
        <v/>
      </c>
      <c r="S2467">
        <f>IF(R2467&lt;=15,"Até 15",IF(R2467&lt;=30,"Entre 15 e 30",IF(R2467&lt;=60,"Entre 30 e 60",IF(R2467&lt;=90,"Entre 60 e 90",IF(R2467&lt;=120,"Entre 90 e 120",IF(R2467&lt;=150,"Entre 120 e 150",IF(R2467&lt;=180,"Entre 150 e 180","Superior a 180")))))))</f>
        <v/>
      </c>
    </row>
    <row r="2468">
      <c r="A2468" t="inlineStr">
        <is>
          <t>Q013L05</t>
        </is>
      </c>
      <c r="B2468" t="inlineStr">
        <is>
          <t>RONALDO  JUNIOR LOPES DE SOUSA</t>
        </is>
      </c>
      <c r="C2468" t="n">
        <v>1</v>
      </c>
      <c r="D2468" t="inlineStr">
        <is>
          <t>IPCA</t>
        </is>
      </c>
      <c r="E2468" t="n">
        <v>0.009488792934583046</v>
      </c>
      <c r="F2468" t="inlineStr">
        <is>
          <t>MENSAL</t>
        </is>
      </c>
      <c r="G2468" t="n">
        <v>45757</v>
      </c>
      <c r="H2468" t="n">
        <v>45757</v>
      </c>
      <c r="I2468" t="n">
        <v>32</v>
      </c>
      <c r="J2468" t="inlineStr">
        <is>
          <t>CARTEIRA</t>
        </is>
      </c>
      <c r="K2468" t="inlineStr">
        <is>
          <t>CONTRATO</t>
        </is>
      </c>
      <c r="L2468" t="n">
        <v>3698.22</v>
      </c>
      <c r="M2468" t="inlineStr">
        <is>
          <t>IBIRAPITANGA FASE 3</t>
        </is>
      </c>
      <c r="N2468" s="142">
        <f>DATE(YEAR(G2468),MONTH(G2468),1)</f>
        <v/>
      </c>
      <c r="O2468" s="132">
        <f>IF(G2468&gt;$K$3,"Futuro","Atraso")</f>
        <v/>
      </c>
      <c r="P2468">
        <f>12*(YEAR(G2468)-YEAR($K$3))+(MONTH(G2468)-MONTH($K$3))</f>
        <v/>
      </c>
      <c r="Q2468" s="366">
        <f>IF(M2468="IBIRAPITANGA FASE 3",IF(O2468="Atraso",L2468,L2468/(1+$I$2)^P2468),IF(O2468="Atraso",L2468,L2468/(1+$I$1)^P2468))</f>
        <v/>
      </c>
      <c r="R2468">
        <f>IF(O2468="Atraso",$K$3-G2468,0)</f>
        <v/>
      </c>
      <c r="S2468">
        <f>IF(R2468&lt;=15,"Até 15",IF(R2468&lt;=30,"Entre 15 e 30",IF(R2468&lt;=60,"Entre 30 e 60",IF(R2468&lt;=90,"Entre 60 e 90",IF(R2468&lt;=120,"Entre 90 e 120",IF(R2468&lt;=150,"Entre 120 e 150",IF(R2468&lt;=180,"Entre 150 e 180","Superior a 180")))))))</f>
        <v/>
      </c>
    </row>
    <row r="2469">
      <c r="A2469" t="inlineStr">
        <is>
          <t>Q013L05</t>
        </is>
      </c>
      <c r="B2469" t="inlineStr">
        <is>
          <t>RONALDO  JUNIOR LOPES DE SOUSA</t>
        </is>
      </c>
      <c r="C2469" t="n">
        <v>1</v>
      </c>
      <c r="D2469" t="inlineStr">
        <is>
          <t>IPCA</t>
        </is>
      </c>
      <c r="E2469" t="n">
        <v>0.009488792934583046</v>
      </c>
      <c r="F2469" t="inlineStr">
        <is>
          <t>MENSAL</t>
        </is>
      </c>
      <c r="G2469" t="n">
        <v>45787</v>
      </c>
      <c r="H2469" t="n">
        <v>45787</v>
      </c>
      <c r="I2469" t="n">
        <v>33</v>
      </c>
      <c r="J2469" t="inlineStr">
        <is>
          <t>CARTEIRA</t>
        </is>
      </c>
      <c r="K2469" t="inlineStr">
        <is>
          <t>CONTRATO</t>
        </is>
      </c>
      <c r="L2469" t="n">
        <v>3698.22</v>
      </c>
      <c r="M2469" t="inlineStr">
        <is>
          <t>IBIRAPITANGA FASE 3</t>
        </is>
      </c>
      <c r="N2469" s="142">
        <f>DATE(YEAR(G2469),MONTH(G2469),1)</f>
        <v/>
      </c>
      <c r="O2469" s="132">
        <f>IF(G2469&gt;$K$3,"Futuro","Atraso")</f>
        <v/>
      </c>
      <c r="P2469">
        <f>12*(YEAR(G2469)-YEAR($K$3))+(MONTH(G2469)-MONTH($K$3))</f>
        <v/>
      </c>
      <c r="Q2469" s="366">
        <f>IF(M2469="IBIRAPITANGA FASE 3",IF(O2469="Atraso",L2469,L2469/(1+$I$2)^P2469),IF(O2469="Atraso",L2469,L2469/(1+$I$1)^P2469))</f>
        <v/>
      </c>
      <c r="R2469">
        <f>IF(O2469="Atraso",$K$3-G2469,0)</f>
        <v/>
      </c>
      <c r="S2469">
        <f>IF(R2469&lt;=15,"Até 15",IF(R2469&lt;=30,"Entre 15 e 30",IF(R2469&lt;=60,"Entre 30 e 60",IF(R2469&lt;=90,"Entre 60 e 90",IF(R2469&lt;=120,"Entre 90 e 120",IF(R2469&lt;=150,"Entre 120 e 150",IF(R2469&lt;=180,"Entre 150 e 180","Superior a 180")))))))</f>
        <v/>
      </c>
    </row>
    <row r="2470">
      <c r="A2470" t="inlineStr">
        <is>
          <t>Q013L05</t>
        </is>
      </c>
      <c r="B2470" t="inlineStr">
        <is>
          <t>RONALDO  JUNIOR LOPES DE SOUSA</t>
        </is>
      </c>
      <c r="C2470" t="n">
        <v>1</v>
      </c>
      <c r="D2470" t="inlineStr">
        <is>
          <t>IPCA</t>
        </is>
      </c>
      <c r="E2470" t="n">
        <v>0.009488792934583046</v>
      </c>
      <c r="F2470" t="inlineStr">
        <is>
          <t>MENSAL</t>
        </is>
      </c>
      <c r="G2470" t="n">
        <v>45818</v>
      </c>
      <c r="H2470" t="n">
        <v>45818</v>
      </c>
      <c r="I2470" t="n">
        <v>34</v>
      </c>
      <c r="J2470" t="inlineStr">
        <is>
          <t>CARTEIRA</t>
        </is>
      </c>
      <c r="K2470" t="inlineStr">
        <is>
          <t>CONTRATO</t>
        </is>
      </c>
      <c r="L2470" t="n">
        <v>3698.22</v>
      </c>
      <c r="M2470" t="inlineStr">
        <is>
          <t>IBIRAPITANGA FASE 3</t>
        </is>
      </c>
      <c r="N2470" s="142">
        <f>DATE(YEAR(G2470),MONTH(G2470),1)</f>
        <v/>
      </c>
      <c r="O2470" s="132">
        <f>IF(G2470&gt;$K$3,"Futuro","Atraso")</f>
        <v/>
      </c>
      <c r="P2470">
        <f>12*(YEAR(G2470)-YEAR($K$3))+(MONTH(G2470)-MONTH($K$3))</f>
        <v/>
      </c>
      <c r="Q2470" s="366">
        <f>IF(M2470="IBIRAPITANGA FASE 3",IF(O2470="Atraso",L2470,L2470/(1+$I$2)^P2470),IF(O2470="Atraso",L2470,L2470/(1+$I$1)^P2470))</f>
        <v/>
      </c>
      <c r="R2470">
        <f>IF(O2470="Atraso",$K$3-G2470,0)</f>
        <v/>
      </c>
      <c r="S2470">
        <f>IF(R2470&lt;=15,"Até 15",IF(R2470&lt;=30,"Entre 15 e 30",IF(R2470&lt;=60,"Entre 30 e 60",IF(R2470&lt;=90,"Entre 60 e 90",IF(R2470&lt;=120,"Entre 90 e 120",IF(R2470&lt;=150,"Entre 120 e 150",IF(R2470&lt;=180,"Entre 150 e 180","Superior a 180")))))))</f>
        <v/>
      </c>
    </row>
    <row r="2471">
      <c r="A2471" t="inlineStr">
        <is>
          <t>Q013L05</t>
        </is>
      </c>
      <c r="B2471" t="inlineStr">
        <is>
          <t>RONALDO  JUNIOR LOPES DE SOUSA</t>
        </is>
      </c>
      <c r="C2471" t="n">
        <v>1</v>
      </c>
      <c r="D2471" t="inlineStr">
        <is>
          <t>IPCA</t>
        </is>
      </c>
      <c r="E2471" t="n">
        <v>0.009488792934583046</v>
      </c>
      <c r="F2471" t="inlineStr">
        <is>
          <t>MENSAL</t>
        </is>
      </c>
      <c r="G2471" t="n">
        <v>45848</v>
      </c>
      <c r="H2471" t="n">
        <v>45848</v>
      </c>
      <c r="I2471" t="n">
        <v>35</v>
      </c>
      <c r="J2471" t="inlineStr">
        <is>
          <t>CARTEIRA</t>
        </is>
      </c>
      <c r="K2471" t="inlineStr">
        <is>
          <t>CONTRATO</t>
        </is>
      </c>
      <c r="L2471" t="n">
        <v>3698.22</v>
      </c>
      <c r="M2471" t="inlineStr">
        <is>
          <t>IBIRAPITANGA FASE 3</t>
        </is>
      </c>
      <c r="N2471" s="142">
        <f>DATE(YEAR(G2471),MONTH(G2471),1)</f>
        <v/>
      </c>
      <c r="O2471" s="132">
        <f>IF(G2471&gt;$K$3,"Futuro","Atraso")</f>
        <v/>
      </c>
      <c r="P2471">
        <f>12*(YEAR(G2471)-YEAR($K$3))+(MONTH(G2471)-MONTH($K$3))</f>
        <v/>
      </c>
      <c r="Q2471" s="366">
        <f>IF(M2471="IBIRAPITANGA FASE 3",IF(O2471="Atraso",L2471,L2471/(1+$I$2)^P2471),IF(O2471="Atraso",L2471,L2471/(1+$I$1)^P2471))</f>
        <v/>
      </c>
      <c r="R2471">
        <f>IF(O2471="Atraso",$K$3-G2471,0)</f>
        <v/>
      </c>
      <c r="S2471">
        <f>IF(R2471&lt;=15,"Até 15",IF(R2471&lt;=30,"Entre 15 e 30",IF(R2471&lt;=60,"Entre 30 e 60",IF(R2471&lt;=90,"Entre 60 e 90",IF(R2471&lt;=120,"Entre 90 e 120",IF(R2471&lt;=150,"Entre 120 e 150",IF(R2471&lt;=180,"Entre 150 e 180","Superior a 180")))))))</f>
        <v/>
      </c>
    </row>
    <row r="2472">
      <c r="A2472" t="inlineStr">
        <is>
          <t>Q013L05</t>
        </is>
      </c>
      <c r="B2472" t="inlineStr">
        <is>
          <t>RONALDO  JUNIOR LOPES DE SOUSA</t>
        </is>
      </c>
      <c r="C2472" t="n">
        <v>1</v>
      </c>
      <c r="D2472" t="inlineStr">
        <is>
          <t>IPCA</t>
        </is>
      </c>
      <c r="E2472" t="n">
        <v>0.009488792934583046</v>
      </c>
      <c r="F2472" t="inlineStr">
        <is>
          <t>MENSAL</t>
        </is>
      </c>
      <c r="G2472" t="n">
        <v>45879</v>
      </c>
      <c r="H2472" t="n">
        <v>45879</v>
      </c>
      <c r="I2472" t="n">
        <v>36</v>
      </c>
      <c r="J2472" t="inlineStr">
        <is>
          <t>CARTEIRA</t>
        </is>
      </c>
      <c r="K2472" t="inlineStr">
        <is>
          <t>CONTRATO</t>
        </is>
      </c>
      <c r="L2472" t="n">
        <v>3698.22</v>
      </c>
      <c r="M2472" t="inlineStr">
        <is>
          <t>IBIRAPITANGA FASE 3</t>
        </is>
      </c>
      <c r="N2472" s="142">
        <f>DATE(YEAR(G2472),MONTH(G2472),1)</f>
        <v/>
      </c>
      <c r="O2472" s="132">
        <f>IF(G2472&gt;$K$3,"Futuro","Atraso")</f>
        <v/>
      </c>
      <c r="P2472">
        <f>12*(YEAR(G2472)-YEAR($K$3))+(MONTH(G2472)-MONTH($K$3))</f>
        <v/>
      </c>
      <c r="Q2472" s="366">
        <f>IF(M2472="IBIRAPITANGA FASE 3",IF(O2472="Atraso",L2472,L2472/(1+$I$2)^P2472),IF(O2472="Atraso",L2472,L2472/(1+$I$1)^P2472))</f>
        <v/>
      </c>
      <c r="R2472">
        <f>IF(O2472="Atraso",$K$3-G2472,0)</f>
        <v/>
      </c>
      <c r="S2472">
        <f>IF(R2472&lt;=15,"Até 15",IF(R2472&lt;=30,"Entre 15 e 30",IF(R2472&lt;=60,"Entre 30 e 60",IF(R2472&lt;=90,"Entre 60 e 90",IF(R2472&lt;=120,"Entre 90 e 120",IF(R2472&lt;=150,"Entre 120 e 150",IF(R2472&lt;=180,"Entre 150 e 180","Superior a 180")))))))</f>
        <v/>
      </c>
    </row>
    <row r="2473">
      <c r="A2473" t="inlineStr">
        <is>
          <t>Q013L05</t>
        </is>
      </c>
      <c r="B2473" t="inlineStr">
        <is>
          <t>RONALDO  JUNIOR LOPES DE SOUSA</t>
        </is>
      </c>
      <c r="C2473" t="n">
        <v>1</v>
      </c>
      <c r="D2473" t="inlineStr">
        <is>
          <t>IPCA</t>
        </is>
      </c>
      <c r="E2473" t="n">
        <v>0.009488792934583046</v>
      </c>
      <c r="F2473" t="inlineStr">
        <is>
          <t>MENSAL</t>
        </is>
      </c>
      <c r="G2473" t="n">
        <v>45910</v>
      </c>
      <c r="H2473" t="n">
        <v>45910</v>
      </c>
      <c r="I2473" t="n">
        <v>37</v>
      </c>
      <c r="J2473" t="inlineStr">
        <is>
          <t>CARTEIRA</t>
        </is>
      </c>
      <c r="K2473" t="inlineStr">
        <is>
          <t>CONTRATO</t>
        </is>
      </c>
      <c r="L2473" t="n">
        <v>3698.22</v>
      </c>
      <c r="M2473" t="inlineStr">
        <is>
          <t>IBIRAPITANGA FASE 3</t>
        </is>
      </c>
      <c r="N2473" s="142">
        <f>DATE(YEAR(G2473),MONTH(G2473),1)</f>
        <v/>
      </c>
      <c r="O2473" s="132">
        <f>IF(G2473&gt;$K$3,"Futuro","Atraso")</f>
        <v/>
      </c>
      <c r="P2473">
        <f>12*(YEAR(G2473)-YEAR($K$3))+(MONTH(G2473)-MONTH($K$3))</f>
        <v/>
      </c>
      <c r="Q2473" s="366">
        <f>IF(M2473="IBIRAPITANGA FASE 3",IF(O2473="Atraso",L2473,L2473/(1+$I$2)^P2473),IF(O2473="Atraso",L2473,L2473/(1+$I$1)^P2473))</f>
        <v/>
      </c>
      <c r="R2473">
        <f>IF(O2473="Atraso",$K$3-G2473,0)</f>
        <v/>
      </c>
      <c r="S2473">
        <f>IF(R2473&lt;=15,"Até 15",IF(R2473&lt;=30,"Entre 15 e 30",IF(R2473&lt;=60,"Entre 30 e 60",IF(R2473&lt;=90,"Entre 60 e 90",IF(R2473&lt;=120,"Entre 90 e 120",IF(R2473&lt;=150,"Entre 120 e 150",IF(R2473&lt;=180,"Entre 150 e 180","Superior a 180")))))))</f>
        <v/>
      </c>
    </row>
    <row r="2474">
      <c r="A2474" t="inlineStr">
        <is>
          <t>Q013L05</t>
        </is>
      </c>
      <c r="B2474" t="inlineStr">
        <is>
          <t>RONALDO  JUNIOR LOPES DE SOUSA</t>
        </is>
      </c>
      <c r="C2474" t="n">
        <v>1</v>
      </c>
      <c r="D2474" t="inlineStr">
        <is>
          <t>IPCA</t>
        </is>
      </c>
      <c r="E2474" t="n">
        <v>0.009488792934583046</v>
      </c>
      <c r="F2474" t="inlineStr">
        <is>
          <t>MENSAL</t>
        </is>
      </c>
      <c r="G2474" t="n">
        <v>45940</v>
      </c>
      <c r="H2474" t="n">
        <v>45940</v>
      </c>
      <c r="I2474" t="n">
        <v>38</v>
      </c>
      <c r="J2474" t="inlineStr">
        <is>
          <t>CARTEIRA</t>
        </is>
      </c>
      <c r="K2474" t="inlineStr">
        <is>
          <t>CONTRATO</t>
        </is>
      </c>
      <c r="L2474" t="n">
        <v>3698.22</v>
      </c>
      <c r="M2474" t="inlineStr">
        <is>
          <t>IBIRAPITANGA FASE 3</t>
        </is>
      </c>
      <c r="N2474" s="142">
        <f>DATE(YEAR(G2474),MONTH(G2474),1)</f>
        <v/>
      </c>
      <c r="O2474" s="132">
        <f>IF(G2474&gt;$K$3,"Futuro","Atraso")</f>
        <v/>
      </c>
      <c r="P2474">
        <f>12*(YEAR(G2474)-YEAR($K$3))+(MONTH(G2474)-MONTH($K$3))</f>
        <v/>
      </c>
      <c r="Q2474" s="366">
        <f>IF(M2474="IBIRAPITANGA FASE 3",IF(O2474="Atraso",L2474,L2474/(1+$I$2)^P2474),IF(O2474="Atraso",L2474,L2474/(1+$I$1)^P2474))</f>
        <v/>
      </c>
      <c r="R2474">
        <f>IF(O2474="Atraso",$K$3-G2474,0)</f>
        <v/>
      </c>
      <c r="S2474">
        <f>IF(R2474&lt;=15,"Até 15",IF(R2474&lt;=30,"Entre 15 e 30",IF(R2474&lt;=60,"Entre 30 e 60",IF(R2474&lt;=90,"Entre 60 e 90",IF(R2474&lt;=120,"Entre 90 e 120",IF(R2474&lt;=150,"Entre 120 e 150",IF(R2474&lt;=180,"Entre 150 e 180","Superior a 180")))))))</f>
        <v/>
      </c>
    </row>
    <row r="2475">
      <c r="A2475" t="inlineStr">
        <is>
          <t>Q013L05</t>
        </is>
      </c>
      <c r="B2475" t="inlineStr">
        <is>
          <t>RONALDO  JUNIOR LOPES DE SOUSA</t>
        </is>
      </c>
      <c r="C2475" t="n">
        <v>1</v>
      </c>
      <c r="D2475" t="inlineStr">
        <is>
          <t>IPCA</t>
        </is>
      </c>
      <c r="E2475" t="n">
        <v>0.009488792934583046</v>
      </c>
      <c r="F2475" t="inlineStr">
        <is>
          <t>MENSAL</t>
        </is>
      </c>
      <c r="G2475" t="n">
        <v>45971</v>
      </c>
      <c r="H2475" t="n">
        <v>45971</v>
      </c>
      <c r="I2475" t="n">
        <v>39</v>
      </c>
      <c r="J2475" t="inlineStr">
        <is>
          <t>CARTEIRA</t>
        </is>
      </c>
      <c r="K2475" t="inlineStr">
        <is>
          <t>CONTRATO</t>
        </is>
      </c>
      <c r="L2475" t="n">
        <v>3698.22</v>
      </c>
      <c r="M2475" t="inlineStr">
        <is>
          <t>IBIRAPITANGA FASE 3</t>
        </is>
      </c>
      <c r="N2475" s="142">
        <f>DATE(YEAR(G2475),MONTH(G2475),1)</f>
        <v/>
      </c>
      <c r="O2475" s="132">
        <f>IF(G2475&gt;$K$3,"Futuro","Atraso")</f>
        <v/>
      </c>
      <c r="P2475">
        <f>12*(YEAR(G2475)-YEAR($K$3))+(MONTH(G2475)-MONTH($K$3))</f>
        <v/>
      </c>
      <c r="Q2475" s="366">
        <f>IF(M2475="IBIRAPITANGA FASE 3",IF(O2475="Atraso",L2475,L2475/(1+$I$2)^P2475),IF(O2475="Atraso",L2475,L2475/(1+$I$1)^P2475))</f>
        <v/>
      </c>
      <c r="R2475">
        <f>IF(O2475="Atraso",$K$3-G2475,0)</f>
        <v/>
      </c>
      <c r="S2475">
        <f>IF(R2475&lt;=15,"Até 15",IF(R2475&lt;=30,"Entre 15 e 30",IF(R2475&lt;=60,"Entre 30 e 60",IF(R2475&lt;=90,"Entre 60 e 90",IF(R2475&lt;=120,"Entre 90 e 120",IF(R2475&lt;=150,"Entre 120 e 150",IF(R2475&lt;=180,"Entre 150 e 180","Superior a 180")))))))</f>
        <v/>
      </c>
    </row>
    <row r="2476">
      <c r="A2476" t="inlineStr">
        <is>
          <t>Q013L05</t>
        </is>
      </c>
      <c r="B2476" t="inlineStr">
        <is>
          <t>RONALDO  JUNIOR LOPES DE SOUSA</t>
        </is>
      </c>
      <c r="C2476" t="n">
        <v>1</v>
      </c>
      <c r="D2476" t="inlineStr">
        <is>
          <t>IPCA</t>
        </is>
      </c>
      <c r="E2476" t="n">
        <v>0.009488792934583046</v>
      </c>
      <c r="F2476" t="inlineStr">
        <is>
          <t>MENSAL</t>
        </is>
      </c>
      <c r="G2476" t="n">
        <v>46001</v>
      </c>
      <c r="H2476" t="n">
        <v>46001</v>
      </c>
      <c r="I2476" t="n">
        <v>40</v>
      </c>
      <c r="J2476" t="inlineStr">
        <is>
          <t>CARTEIRA</t>
        </is>
      </c>
      <c r="K2476" t="inlineStr">
        <is>
          <t>CONTRATO</t>
        </is>
      </c>
      <c r="L2476" t="n">
        <v>3698.22</v>
      </c>
      <c r="M2476" t="inlineStr">
        <is>
          <t>IBIRAPITANGA FASE 3</t>
        </is>
      </c>
      <c r="N2476" s="142">
        <f>DATE(YEAR(G2476),MONTH(G2476),1)</f>
        <v/>
      </c>
      <c r="O2476" s="132">
        <f>IF(G2476&gt;$K$3,"Futuro","Atraso")</f>
        <v/>
      </c>
      <c r="P2476">
        <f>12*(YEAR(G2476)-YEAR($K$3))+(MONTH(G2476)-MONTH($K$3))</f>
        <v/>
      </c>
      <c r="Q2476" s="366">
        <f>IF(M2476="IBIRAPITANGA FASE 3",IF(O2476="Atraso",L2476,L2476/(1+$I$2)^P2476),IF(O2476="Atraso",L2476,L2476/(1+$I$1)^P2476))</f>
        <v/>
      </c>
      <c r="R2476">
        <f>IF(O2476="Atraso",$K$3-G2476,0)</f>
        <v/>
      </c>
      <c r="S2476">
        <f>IF(R2476&lt;=15,"Até 15",IF(R2476&lt;=30,"Entre 15 e 30",IF(R2476&lt;=60,"Entre 30 e 60",IF(R2476&lt;=90,"Entre 60 e 90",IF(R2476&lt;=120,"Entre 90 e 120",IF(R2476&lt;=150,"Entre 120 e 150",IF(R2476&lt;=180,"Entre 150 e 180","Superior a 180")))))))</f>
        <v/>
      </c>
    </row>
    <row r="2477">
      <c r="A2477" t="inlineStr">
        <is>
          <t>Q013L05</t>
        </is>
      </c>
      <c r="B2477" t="inlineStr">
        <is>
          <t>RONALDO  JUNIOR LOPES DE SOUSA</t>
        </is>
      </c>
      <c r="C2477" t="n">
        <v>1</v>
      </c>
      <c r="D2477" t="inlineStr">
        <is>
          <t>IPCA</t>
        </is>
      </c>
      <c r="E2477" t="n">
        <v>0.009488792934583046</v>
      </c>
      <c r="F2477" t="inlineStr">
        <is>
          <t>MENSAL</t>
        </is>
      </c>
      <c r="G2477" t="n">
        <v>46032</v>
      </c>
      <c r="H2477" t="n">
        <v>46032</v>
      </c>
      <c r="I2477" t="n">
        <v>41</v>
      </c>
      <c r="J2477" t="inlineStr">
        <is>
          <t>CARTEIRA</t>
        </is>
      </c>
      <c r="K2477" t="inlineStr">
        <is>
          <t>CONTRATO</t>
        </is>
      </c>
      <c r="L2477" t="n">
        <v>3698.22</v>
      </c>
      <c r="M2477" t="inlineStr">
        <is>
          <t>IBIRAPITANGA FASE 3</t>
        </is>
      </c>
      <c r="N2477" s="142">
        <f>DATE(YEAR(G2477),MONTH(G2477),1)</f>
        <v/>
      </c>
      <c r="O2477" s="132">
        <f>IF(G2477&gt;$K$3,"Futuro","Atraso")</f>
        <v/>
      </c>
      <c r="P2477">
        <f>12*(YEAR(G2477)-YEAR($K$3))+(MONTH(G2477)-MONTH($K$3))</f>
        <v/>
      </c>
      <c r="Q2477" s="366">
        <f>IF(M2477="IBIRAPITANGA FASE 3",IF(O2477="Atraso",L2477,L2477/(1+$I$2)^P2477),IF(O2477="Atraso",L2477,L2477/(1+$I$1)^P2477))</f>
        <v/>
      </c>
      <c r="R2477">
        <f>IF(O2477="Atraso",$K$3-G2477,0)</f>
        <v/>
      </c>
      <c r="S2477">
        <f>IF(R2477&lt;=15,"Até 15",IF(R2477&lt;=30,"Entre 15 e 30",IF(R2477&lt;=60,"Entre 30 e 60",IF(R2477&lt;=90,"Entre 60 e 90",IF(R2477&lt;=120,"Entre 90 e 120",IF(R2477&lt;=150,"Entre 120 e 150",IF(R2477&lt;=180,"Entre 150 e 180","Superior a 180")))))))</f>
        <v/>
      </c>
    </row>
    <row r="2478">
      <c r="A2478" t="inlineStr">
        <is>
          <t>Q013L05</t>
        </is>
      </c>
      <c r="B2478" t="inlineStr">
        <is>
          <t>RONALDO  JUNIOR LOPES DE SOUSA</t>
        </is>
      </c>
      <c r="C2478" t="n">
        <v>1</v>
      </c>
      <c r="D2478" t="inlineStr">
        <is>
          <t>IPCA</t>
        </is>
      </c>
      <c r="E2478" t="n">
        <v>0.009488792934583046</v>
      </c>
      <c r="F2478" t="inlineStr">
        <is>
          <t>MENSAL</t>
        </is>
      </c>
      <c r="G2478" t="n">
        <v>46063</v>
      </c>
      <c r="H2478" t="n">
        <v>46063</v>
      </c>
      <c r="I2478" t="n">
        <v>42</v>
      </c>
      <c r="J2478" t="inlineStr">
        <is>
          <t>CARTEIRA</t>
        </is>
      </c>
      <c r="K2478" t="inlineStr">
        <is>
          <t>CONTRATO</t>
        </is>
      </c>
      <c r="L2478" t="n">
        <v>3698.22</v>
      </c>
      <c r="M2478" t="inlineStr">
        <is>
          <t>IBIRAPITANGA FASE 3</t>
        </is>
      </c>
      <c r="N2478" s="142">
        <f>DATE(YEAR(G2478),MONTH(G2478),1)</f>
        <v/>
      </c>
      <c r="O2478" s="132">
        <f>IF(G2478&gt;$K$3,"Futuro","Atraso")</f>
        <v/>
      </c>
      <c r="P2478">
        <f>12*(YEAR(G2478)-YEAR($K$3))+(MONTH(G2478)-MONTH($K$3))</f>
        <v/>
      </c>
      <c r="Q2478" s="366">
        <f>IF(M2478="IBIRAPITANGA FASE 3",IF(O2478="Atraso",L2478,L2478/(1+$I$2)^P2478),IF(O2478="Atraso",L2478,L2478/(1+$I$1)^P2478))</f>
        <v/>
      </c>
      <c r="R2478">
        <f>IF(O2478="Atraso",$K$3-G2478,0)</f>
        <v/>
      </c>
      <c r="S2478">
        <f>IF(R2478&lt;=15,"Até 15",IF(R2478&lt;=30,"Entre 15 e 30",IF(R2478&lt;=60,"Entre 30 e 60",IF(R2478&lt;=90,"Entre 60 e 90",IF(R2478&lt;=120,"Entre 90 e 120",IF(R2478&lt;=150,"Entre 120 e 150",IF(R2478&lt;=180,"Entre 150 e 180","Superior a 180")))))))</f>
        <v/>
      </c>
    </row>
    <row r="2479">
      <c r="A2479" t="inlineStr">
        <is>
          <t>Q013L05</t>
        </is>
      </c>
      <c r="B2479" t="inlineStr">
        <is>
          <t>RONALDO  JUNIOR LOPES DE SOUSA</t>
        </is>
      </c>
      <c r="C2479" t="n">
        <v>1</v>
      </c>
      <c r="D2479" t="inlineStr">
        <is>
          <t>IPCA</t>
        </is>
      </c>
      <c r="E2479" t="n">
        <v>0.009488792934583046</v>
      </c>
      <c r="F2479" t="inlineStr">
        <is>
          <t>MENSAL</t>
        </is>
      </c>
      <c r="G2479" t="n">
        <v>46091</v>
      </c>
      <c r="H2479" t="n">
        <v>46091</v>
      </c>
      <c r="I2479" t="n">
        <v>43</v>
      </c>
      <c r="J2479" t="inlineStr">
        <is>
          <t>CARTEIRA</t>
        </is>
      </c>
      <c r="K2479" t="inlineStr">
        <is>
          <t>CONTRATO</t>
        </is>
      </c>
      <c r="L2479" t="n">
        <v>3698.22</v>
      </c>
      <c r="M2479" t="inlineStr">
        <is>
          <t>IBIRAPITANGA FASE 3</t>
        </is>
      </c>
      <c r="N2479" s="142">
        <f>DATE(YEAR(G2479),MONTH(G2479),1)</f>
        <v/>
      </c>
      <c r="O2479" s="132">
        <f>IF(G2479&gt;$K$3,"Futuro","Atraso")</f>
        <v/>
      </c>
      <c r="P2479">
        <f>12*(YEAR(G2479)-YEAR($K$3))+(MONTH(G2479)-MONTH($K$3))</f>
        <v/>
      </c>
      <c r="Q2479" s="366">
        <f>IF(M2479="IBIRAPITANGA FASE 3",IF(O2479="Atraso",L2479,L2479/(1+$I$2)^P2479),IF(O2479="Atraso",L2479,L2479/(1+$I$1)^P2479))</f>
        <v/>
      </c>
      <c r="R2479">
        <f>IF(O2479="Atraso",$K$3-G2479,0)</f>
        <v/>
      </c>
      <c r="S2479">
        <f>IF(R2479&lt;=15,"Até 15",IF(R2479&lt;=30,"Entre 15 e 30",IF(R2479&lt;=60,"Entre 30 e 60",IF(R2479&lt;=90,"Entre 60 e 90",IF(R2479&lt;=120,"Entre 90 e 120",IF(R2479&lt;=150,"Entre 120 e 150",IF(R2479&lt;=180,"Entre 150 e 180","Superior a 180")))))))</f>
        <v/>
      </c>
    </row>
    <row r="2480">
      <c r="A2480" t="inlineStr">
        <is>
          <t>Q013L05</t>
        </is>
      </c>
      <c r="B2480" t="inlineStr">
        <is>
          <t>RONALDO  JUNIOR LOPES DE SOUSA</t>
        </is>
      </c>
      <c r="C2480" t="n">
        <v>1</v>
      </c>
      <c r="D2480" t="inlineStr">
        <is>
          <t>IPCA</t>
        </is>
      </c>
      <c r="E2480" t="n">
        <v>0.009488792934583046</v>
      </c>
      <c r="F2480" t="inlineStr">
        <is>
          <t>MENSAL</t>
        </is>
      </c>
      <c r="G2480" t="n">
        <v>46122</v>
      </c>
      <c r="H2480" t="n">
        <v>46122</v>
      </c>
      <c r="I2480" t="n">
        <v>44</v>
      </c>
      <c r="J2480" t="inlineStr">
        <is>
          <t>CARTEIRA</t>
        </is>
      </c>
      <c r="K2480" t="inlineStr">
        <is>
          <t>CONTRATO</t>
        </is>
      </c>
      <c r="L2480" t="n">
        <v>3698.22</v>
      </c>
      <c r="M2480" t="inlineStr">
        <is>
          <t>IBIRAPITANGA FASE 3</t>
        </is>
      </c>
      <c r="N2480" s="142">
        <f>DATE(YEAR(G2480),MONTH(G2480),1)</f>
        <v/>
      </c>
      <c r="O2480" s="132">
        <f>IF(G2480&gt;$K$3,"Futuro","Atraso")</f>
        <v/>
      </c>
      <c r="P2480">
        <f>12*(YEAR(G2480)-YEAR($K$3))+(MONTH(G2480)-MONTH($K$3))</f>
        <v/>
      </c>
      <c r="Q2480" s="366">
        <f>IF(M2480="IBIRAPITANGA FASE 3",IF(O2480="Atraso",L2480,L2480/(1+$I$2)^P2480),IF(O2480="Atraso",L2480,L2480/(1+$I$1)^P2480))</f>
        <v/>
      </c>
      <c r="R2480">
        <f>IF(O2480="Atraso",$K$3-G2480,0)</f>
        <v/>
      </c>
      <c r="S2480">
        <f>IF(R2480&lt;=15,"Até 15",IF(R2480&lt;=30,"Entre 15 e 30",IF(R2480&lt;=60,"Entre 30 e 60",IF(R2480&lt;=90,"Entre 60 e 90",IF(R2480&lt;=120,"Entre 90 e 120",IF(R2480&lt;=150,"Entre 120 e 150",IF(R2480&lt;=180,"Entre 150 e 180","Superior a 180")))))))</f>
        <v/>
      </c>
    </row>
    <row r="2481">
      <c r="A2481" t="inlineStr">
        <is>
          <t>Q013L05</t>
        </is>
      </c>
      <c r="B2481" t="inlineStr">
        <is>
          <t>RONALDO  JUNIOR LOPES DE SOUSA</t>
        </is>
      </c>
      <c r="C2481" t="n">
        <v>1</v>
      </c>
      <c r="D2481" t="inlineStr">
        <is>
          <t>IPCA</t>
        </is>
      </c>
      <c r="E2481" t="n">
        <v>0.009488792934583046</v>
      </c>
      <c r="F2481" t="inlineStr">
        <is>
          <t>MENSAL</t>
        </is>
      </c>
      <c r="G2481" t="n">
        <v>46152</v>
      </c>
      <c r="H2481" t="n">
        <v>46152</v>
      </c>
      <c r="I2481" t="n">
        <v>45</v>
      </c>
      <c r="J2481" t="inlineStr">
        <is>
          <t>CARTEIRA</t>
        </is>
      </c>
      <c r="K2481" t="inlineStr">
        <is>
          <t>CONTRATO</t>
        </is>
      </c>
      <c r="L2481" t="n">
        <v>3698.22</v>
      </c>
      <c r="M2481" t="inlineStr">
        <is>
          <t>IBIRAPITANGA FASE 3</t>
        </is>
      </c>
      <c r="N2481" s="142">
        <f>DATE(YEAR(G2481),MONTH(G2481),1)</f>
        <v/>
      </c>
      <c r="O2481" s="132">
        <f>IF(G2481&gt;$K$3,"Futuro","Atraso")</f>
        <v/>
      </c>
      <c r="P2481">
        <f>12*(YEAR(G2481)-YEAR($K$3))+(MONTH(G2481)-MONTH($K$3))</f>
        <v/>
      </c>
      <c r="Q2481" s="366">
        <f>IF(M2481="IBIRAPITANGA FASE 3",IF(O2481="Atraso",L2481,L2481/(1+$I$2)^P2481),IF(O2481="Atraso",L2481,L2481/(1+$I$1)^P2481))</f>
        <v/>
      </c>
      <c r="R2481">
        <f>IF(O2481="Atraso",$K$3-G2481,0)</f>
        <v/>
      </c>
      <c r="S2481">
        <f>IF(R2481&lt;=15,"Até 15",IF(R2481&lt;=30,"Entre 15 e 30",IF(R2481&lt;=60,"Entre 30 e 60",IF(R2481&lt;=90,"Entre 60 e 90",IF(R2481&lt;=120,"Entre 90 e 120",IF(R2481&lt;=150,"Entre 120 e 150",IF(R2481&lt;=180,"Entre 150 e 180","Superior a 180")))))))</f>
        <v/>
      </c>
    </row>
    <row r="2482">
      <c r="A2482" t="inlineStr">
        <is>
          <t>Q013L05</t>
        </is>
      </c>
      <c r="B2482" t="inlineStr">
        <is>
          <t>RONALDO  JUNIOR LOPES DE SOUSA</t>
        </is>
      </c>
      <c r="C2482" t="n">
        <v>1</v>
      </c>
      <c r="D2482" t="inlineStr">
        <is>
          <t>IPCA</t>
        </is>
      </c>
      <c r="E2482" t="n">
        <v>0.009488792934583046</v>
      </c>
      <c r="F2482" t="inlineStr">
        <is>
          <t>MENSAL</t>
        </is>
      </c>
      <c r="G2482" t="n">
        <v>46183</v>
      </c>
      <c r="H2482" t="n">
        <v>46183</v>
      </c>
      <c r="I2482" t="n">
        <v>46</v>
      </c>
      <c r="J2482" t="inlineStr">
        <is>
          <t>CARTEIRA</t>
        </is>
      </c>
      <c r="K2482" t="inlineStr">
        <is>
          <t>CONTRATO</t>
        </is>
      </c>
      <c r="L2482" t="n">
        <v>3698.22</v>
      </c>
      <c r="M2482" t="inlineStr">
        <is>
          <t>IBIRAPITANGA FASE 3</t>
        </is>
      </c>
      <c r="N2482" s="142">
        <f>DATE(YEAR(G2482),MONTH(G2482),1)</f>
        <v/>
      </c>
      <c r="O2482" s="132">
        <f>IF(G2482&gt;$K$3,"Futuro","Atraso")</f>
        <v/>
      </c>
      <c r="P2482">
        <f>12*(YEAR(G2482)-YEAR($K$3))+(MONTH(G2482)-MONTH($K$3))</f>
        <v/>
      </c>
      <c r="Q2482" s="366">
        <f>IF(M2482="IBIRAPITANGA FASE 3",IF(O2482="Atraso",L2482,L2482/(1+$I$2)^P2482),IF(O2482="Atraso",L2482,L2482/(1+$I$1)^P2482))</f>
        <v/>
      </c>
      <c r="R2482">
        <f>IF(O2482="Atraso",$K$3-G2482,0)</f>
        <v/>
      </c>
      <c r="S2482">
        <f>IF(R2482&lt;=15,"Até 15",IF(R2482&lt;=30,"Entre 15 e 30",IF(R2482&lt;=60,"Entre 30 e 60",IF(R2482&lt;=90,"Entre 60 e 90",IF(R2482&lt;=120,"Entre 90 e 120",IF(R2482&lt;=150,"Entre 120 e 150",IF(R2482&lt;=180,"Entre 150 e 180","Superior a 180")))))))</f>
        <v/>
      </c>
    </row>
    <row r="2483">
      <c r="A2483" t="inlineStr">
        <is>
          <t>Q013L05</t>
        </is>
      </c>
      <c r="B2483" t="inlineStr">
        <is>
          <t>RONALDO  JUNIOR LOPES DE SOUSA</t>
        </is>
      </c>
      <c r="C2483" t="n">
        <v>1</v>
      </c>
      <c r="D2483" t="inlineStr">
        <is>
          <t>IPCA</t>
        </is>
      </c>
      <c r="E2483" t="n">
        <v>0.009488792934583046</v>
      </c>
      <c r="F2483" t="inlineStr">
        <is>
          <t>MENSAL</t>
        </is>
      </c>
      <c r="G2483" t="n">
        <v>46213</v>
      </c>
      <c r="H2483" t="n">
        <v>46213</v>
      </c>
      <c r="I2483" t="n">
        <v>47</v>
      </c>
      <c r="J2483" t="inlineStr">
        <is>
          <t>CARTEIRA</t>
        </is>
      </c>
      <c r="K2483" t="inlineStr">
        <is>
          <t>CONTRATO</t>
        </is>
      </c>
      <c r="L2483" t="n">
        <v>3698.22</v>
      </c>
      <c r="M2483" t="inlineStr">
        <is>
          <t>IBIRAPITANGA FASE 3</t>
        </is>
      </c>
      <c r="N2483" s="142">
        <f>DATE(YEAR(G2483),MONTH(G2483),1)</f>
        <v/>
      </c>
      <c r="O2483" s="132">
        <f>IF(G2483&gt;$K$3,"Futuro","Atraso")</f>
        <v/>
      </c>
      <c r="P2483">
        <f>12*(YEAR(G2483)-YEAR($K$3))+(MONTH(G2483)-MONTH($K$3))</f>
        <v/>
      </c>
      <c r="Q2483" s="366">
        <f>IF(M2483="IBIRAPITANGA FASE 3",IF(O2483="Atraso",L2483,L2483/(1+$I$2)^P2483),IF(O2483="Atraso",L2483,L2483/(1+$I$1)^P2483))</f>
        <v/>
      </c>
      <c r="R2483">
        <f>IF(O2483="Atraso",$K$3-G2483,0)</f>
        <v/>
      </c>
      <c r="S2483">
        <f>IF(R2483&lt;=15,"Até 15",IF(R2483&lt;=30,"Entre 15 e 30",IF(R2483&lt;=60,"Entre 30 e 60",IF(R2483&lt;=90,"Entre 60 e 90",IF(R2483&lt;=120,"Entre 90 e 120",IF(R2483&lt;=150,"Entre 120 e 150",IF(R2483&lt;=180,"Entre 150 e 180","Superior a 180")))))))</f>
        <v/>
      </c>
    </row>
    <row r="2484">
      <c r="A2484" t="inlineStr">
        <is>
          <t>Q013L05</t>
        </is>
      </c>
      <c r="B2484" t="inlineStr">
        <is>
          <t>RONALDO  JUNIOR LOPES DE SOUSA</t>
        </is>
      </c>
      <c r="C2484" t="n">
        <v>1</v>
      </c>
      <c r="D2484" t="inlineStr">
        <is>
          <t>IPCA</t>
        </is>
      </c>
      <c r="E2484" t="n">
        <v>0.009488792934583046</v>
      </c>
      <c r="F2484" t="inlineStr">
        <is>
          <t>MENSAL</t>
        </is>
      </c>
      <c r="G2484" t="n">
        <v>46244</v>
      </c>
      <c r="H2484" t="n">
        <v>46244</v>
      </c>
      <c r="I2484" t="n">
        <v>48</v>
      </c>
      <c r="J2484" t="inlineStr">
        <is>
          <t>CARTEIRA</t>
        </is>
      </c>
      <c r="K2484" t="inlineStr">
        <is>
          <t>CONTRATO</t>
        </is>
      </c>
      <c r="L2484" t="n">
        <v>3698.22</v>
      </c>
      <c r="M2484" t="inlineStr">
        <is>
          <t>IBIRAPITANGA FASE 3</t>
        </is>
      </c>
      <c r="N2484" s="142">
        <f>DATE(YEAR(G2484),MONTH(G2484),1)</f>
        <v/>
      </c>
      <c r="O2484" s="132">
        <f>IF(G2484&gt;$K$3,"Futuro","Atraso")</f>
        <v/>
      </c>
      <c r="P2484">
        <f>12*(YEAR(G2484)-YEAR($K$3))+(MONTH(G2484)-MONTH($K$3))</f>
        <v/>
      </c>
      <c r="Q2484" s="366">
        <f>IF(M2484="IBIRAPITANGA FASE 3",IF(O2484="Atraso",L2484,L2484/(1+$I$2)^P2484),IF(O2484="Atraso",L2484,L2484/(1+$I$1)^P2484))</f>
        <v/>
      </c>
      <c r="R2484">
        <f>IF(O2484="Atraso",$K$3-G2484,0)</f>
        <v/>
      </c>
      <c r="S2484">
        <f>IF(R2484&lt;=15,"Até 15",IF(R2484&lt;=30,"Entre 15 e 30",IF(R2484&lt;=60,"Entre 30 e 60",IF(R2484&lt;=90,"Entre 60 e 90",IF(R2484&lt;=120,"Entre 90 e 120",IF(R2484&lt;=150,"Entre 120 e 150",IF(R2484&lt;=180,"Entre 150 e 180","Superior a 180")))))))</f>
        <v/>
      </c>
    </row>
    <row r="2485">
      <c r="A2485" t="inlineStr">
        <is>
          <t>Q013L05</t>
        </is>
      </c>
      <c r="B2485" t="inlineStr">
        <is>
          <t>RONALDO  JUNIOR LOPES DE SOUSA</t>
        </is>
      </c>
      <c r="C2485" t="n">
        <v>1</v>
      </c>
      <c r="D2485" t="inlineStr">
        <is>
          <t>IPCA</t>
        </is>
      </c>
      <c r="E2485" t="n">
        <v>0.009488792934583046</v>
      </c>
      <c r="F2485" t="inlineStr">
        <is>
          <t>MENSAL</t>
        </is>
      </c>
      <c r="G2485" t="n">
        <v>46275</v>
      </c>
      <c r="H2485" t="n">
        <v>46275</v>
      </c>
      <c r="I2485" t="n">
        <v>49</v>
      </c>
      <c r="J2485" t="inlineStr">
        <is>
          <t>CARTEIRA</t>
        </is>
      </c>
      <c r="K2485" t="inlineStr">
        <is>
          <t>CONTRATO</t>
        </is>
      </c>
      <c r="L2485" t="n">
        <v>3698.22</v>
      </c>
      <c r="M2485" t="inlineStr">
        <is>
          <t>IBIRAPITANGA FASE 3</t>
        </is>
      </c>
      <c r="N2485" s="142">
        <f>DATE(YEAR(G2485),MONTH(G2485),1)</f>
        <v/>
      </c>
      <c r="O2485" s="132">
        <f>IF(G2485&gt;$K$3,"Futuro","Atraso")</f>
        <v/>
      </c>
      <c r="P2485">
        <f>12*(YEAR(G2485)-YEAR($K$3))+(MONTH(G2485)-MONTH($K$3))</f>
        <v/>
      </c>
      <c r="Q2485" s="366">
        <f>IF(M2485="IBIRAPITANGA FASE 3",IF(O2485="Atraso",L2485,L2485/(1+$I$2)^P2485),IF(O2485="Atraso",L2485,L2485/(1+$I$1)^P2485))</f>
        <v/>
      </c>
      <c r="R2485">
        <f>IF(O2485="Atraso",$K$3-G2485,0)</f>
        <v/>
      </c>
      <c r="S2485">
        <f>IF(R2485&lt;=15,"Até 15",IF(R2485&lt;=30,"Entre 15 e 30",IF(R2485&lt;=60,"Entre 30 e 60",IF(R2485&lt;=90,"Entre 60 e 90",IF(R2485&lt;=120,"Entre 90 e 120",IF(R2485&lt;=150,"Entre 120 e 150",IF(R2485&lt;=180,"Entre 150 e 180","Superior a 180")))))))</f>
        <v/>
      </c>
    </row>
    <row r="2486">
      <c r="A2486" t="inlineStr">
        <is>
          <t>Q013L05</t>
        </is>
      </c>
      <c r="B2486" t="inlineStr">
        <is>
          <t>RONALDO  JUNIOR LOPES DE SOUSA</t>
        </is>
      </c>
      <c r="C2486" t="n">
        <v>1</v>
      </c>
      <c r="D2486" t="inlineStr">
        <is>
          <t>IPCA</t>
        </is>
      </c>
      <c r="E2486" t="n">
        <v>0.009488792934583046</v>
      </c>
      <c r="F2486" t="inlineStr">
        <is>
          <t>MENSAL</t>
        </is>
      </c>
      <c r="G2486" t="n">
        <v>46305</v>
      </c>
      <c r="H2486" t="n">
        <v>46305</v>
      </c>
      <c r="I2486" t="n">
        <v>50</v>
      </c>
      <c r="J2486" t="inlineStr">
        <is>
          <t>CARTEIRA</t>
        </is>
      </c>
      <c r="K2486" t="inlineStr">
        <is>
          <t>CONTRATO</t>
        </is>
      </c>
      <c r="L2486" t="n">
        <v>3698.22</v>
      </c>
      <c r="M2486" t="inlineStr">
        <is>
          <t>IBIRAPITANGA FASE 3</t>
        </is>
      </c>
      <c r="N2486" s="142">
        <f>DATE(YEAR(G2486),MONTH(G2486),1)</f>
        <v/>
      </c>
      <c r="O2486" s="132">
        <f>IF(G2486&gt;$K$3,"Futuro","Atraso")</f>
        <v/>
      </c>
      <c r="P2486">
        <f>12*(YEAR(G2486)-YEAR($K$3))+(MONTH(G2486)-MONTH($K$3))</f>
        <v/>
      </c>
      <c r="Q2486" s="366">
        <f>IF(M2486="IBIRAPITANGA FASE 3",IF(O2486="Atraso",L2486,L2486/(1+$I$2)^P2486),IF(O2486="Atraso",L2486,L2486/(1+$I$1)^P2486))</f>
        <v/>
      </c>
      <c r="R2486">
        <f>IF(O2486="Atraso",$K$3-G2486,0)</f>
        <v/>
      </c>
      <c r="S2486">
        <f>IF(R2486&lt;=15,"Até 15",IF(R2486&lt;=30,"Entre 15 e 30",IF(R2486&lt;=60,"Entre 30 e 60",IF(R2486&lt;=90,"Entre 60 e 90",IF(R2486&lt;=120,"Entre 90 e 120",IF(R2486&lt;=150,"Entre 120 e 150",IF(R2486&lt;=180,"Entre 150 e 180","Superior a 180")))))))</f>
        <v/>
      </c>
    </row>
    <row r="2487">
      <c r="A2487" t="inlineStr">
        <is>
          <t>Q013L05</t>
        </is>
      </c>
      <c r="B2487" t="inlineStr">
        <is>
          <t>RONALDO  JUNIOR LOPES DE SOUSA</t>
        </is>
      </c>
      <c r="C2487" t="n">
        <v>1</v>
      </c>
      <c r="D2487" t="inlineStr">
        <is>
          <t>IPCA</t>
        </is>
      </c>
      <c r="E2487" t="n">
        <v>0.009488792934583046</v>
      </c>
      <c r="F2487" t="inlineStr">
        <is>
          <t>MENSAL</t>
        </is>
      </c>
      <c r="G2487" t="n">
        <v>46336</v>
      </c>
      <c r="H2487" t="n">
        <v>46336</v>
      </c>
      <c r="I2487" t="n">
        <v>51</v>
      </c>
      <c r="J2487" t="inlineStr">
        <is>
          <t>CARTEIRA</t>
        </is>
      </c>
      <c r="K2487" t="inlineStr">
        <is>
          <t>CONTRATO</t>
        </is>
      </c>
      <c r="L2487" t="n">
        <v>3698.22</v>
      </c>
      <c r="M2487" t="inlineStr">
        <is>
          <t>IBIRAPITANGA FASE 3</t>
        </is>
      </c>
      <c r="N2487" s="142">
        <f>DATE(YEAR(G2487),MONTH(G2487),1)</f>
        <v/>
      </c>
      <c r="O2487" s="132">
        <f>IF(G2487&gt;$K$3,"Futuro","Atraso")</f>
        <v/>
      </c>
      <c r="P2487">
        <f>12*(YEAR(G2487)-YEAR($K$3))+(MONTH(G2487)-MONTH($K$3))</f>
        <v/>
      </c>
      <c r="Q2487" s="366">
        <f>IF(M2487="IBIRAPITANGA FASE 3",IF(O2487="Atraso",L2487,L2487/(1+$I$2)^P2487),IF(O2487="Atraso",L2487,L2487/(1+$I$1)^P2487))</f>
        <v/>
      </c>
      <c r="R2487">
        <f>IF(O2487="Atraso",$K$3-G2487,0)</f>
        <v/>
      </c>
      <c r="S2487">
        <f>IF(R2487&lt;=15,"Até 15",IF(R2487&lt;=30,"Entre 15 e 30",IF(R2487&lt;=60,"Entre 30 e 60",IF(R2487&lt;=90,"Entre 60 e 90",IF(R2487&lt;=120,"Entre 90 e 120",IF(R2487&lt;=150,"Entre 120 e 150",IF(R2487&lt;=180,"Entre 150 e 180","Superior a 180")))))))</f>
        <v/>
      </c>
    </row>
    <row r="2488">
      <c r="A2488" t="inlineStr">
        <is>
          <t>Q013L05</t>
        </is>
      </c>
      <c r="B2488" t="inlineStr">
        <is>
          <t>RONALDO  JUNIOR LOPES DE SOUSA</t>
        </is>
      </c>
      <c r="C2488" t="n">
        <v>1</v>
      </c>
      <c r="D2488" t="inlineStr">
        <is>
          <t>IPCA</t>
        </is>
      </c>
      <c r="E2488" t="n">
        <v>0.009488792934583046</v>
      </c>
      <c r="F2488" t="inlineStr">
        <is>
          <t>MENSAL</t>
        </is>
      </c>
      <c r="G2488" t="n">
        <v>46366</v>
      </c>
      <c r="H2488" t="n">
        <v>46366</v>
      </c>
      <c r="I2488" t="n">
        <v>52</v>
      </c>
      <c r="J2488" t="inlineStr">
        <is>
          <t>CARTEIRA</t>
        </is>
      </c>
      <c r="K2488" t="inlineStr">
        <is>
          <t>CONTRATO</t>
        </is>
      </c>
      <c r="L2488" t="n">
        <v>3698.22</v>
      </c>
      <c r="M2488" t="inlineStr">
        <is>
          <t>IBIRAPITANGA FASE 3</t>
        </is>
      </c>
      <c r="N2488" s="142">
        <f>DATE(YEAR(G2488),MONTH(G2488),1)</f>
        <v/>
      </c>
      <c r="O2488" s="132">
        <f>IF(G2488&gt;$K$3,"Futuro","Atraso")</f>
        <v/>
      </c>
      <c r="P2488">
        <f>12*(YEAR(G2488)-YEAR($K$3))+(MONTH(G2488)-MONTH($K$3))</f>
        <v/>
      </c>
      <c r="Q2488" s="366">
        <f>IF(M2488="IBIRAPITANGA FASE 3",IF(O2488="Atraso",L2488,L2488/(1+$I$2)^P2488),IF(O2488="Atraso",L2488,L2488/(1+$I$1)^P2488))</f>
        <v/>
      </c>
      <c r="R2488">
        <f>IF(O2488="Atraso",$K$3-G2488,0)</f>
        <v/>
      </c>
      <c r="S2488">
        <f>IF(R2488&lt;=15,"Até 15",IF(R2488&lt;=30,"Entre 15 e 30",IF(R2488&lt;=60,"Entre 30 e 60",IF(R2488&lt;=90,"Entre 60 e 90",IF(R2488&lt;=120,"Entre 90 e 120",IF(R2488&lt;=150,"Entre 120 e 150",IF(R2488&lt;=180,"Entre 150 e 180","Superior a 180")))))))</f>
        <v/>
      </c>
    </row>
    <row r="2489">
      <c r="A2489" t="inlineStr">
        <is>
          <t>Q013L05</t>
        </is>
      </c>
      <c r="B2489" t="inlineStr">
        <is>
          <t>RONALDO  JUNIOR LOPES DE SOUSA</t>
        </is>
      </c>
      <c r="C2489" t="n">
        <v>1</v>
      </c>
      <c r="D2489" t="inlineStr">
        <is>
          <t>IPCA</t>
        </is>
      </c>
      <c r="E2489" t="n">
        <v>0.009488792934583046</v>
      </c>
      <c r="F2489" t="inlineStr">
        <is>
          <t>MENSAL</t>
        </is>
      </c>
      <c r="G2489" t="n">
        <v>46397</v>
      </c>
      <c r="H2489" t="n">
        <v>46397</v>
      </c>
      <c r="I2489" t="n">
        <v>53</v>
      </c>
      <c r="J2489" t="inlineStr">
        <is>
          <t>CARTEIRA</t>
        </is>
      </c>
      <c r="K2489" t="inlineStr">
        <is>
          <t>CONTRATO</t>
        </is>
      </c>
      <c r="L2489" t="n">
        <v>3698.22</v>
      </c>
      <c r="M2489" t="inlineStr">
        <is>
          <t>IBIRAPITANGA FASE 3</t>
        </is>
      </c>
      <c r="N2489" s="142">
        <f>DATE(YEAR(G2489),MONTH(G2489),1)</f>
        <v/>
      </c>
      <c r="O2489" s="132">
        <f>IF(G2489&gt;$K$3,"Futuro","Atraso")</f>
        <v/>
      </c>
      <c r="P2489">
        <f>12*(YEAR(G2489)-YEAR($K$3))+(MONTH(G2489)-MONTH($K$3))</f>
        <v/>
      </c>
      <c r="Q2489" s="366">
        <f>IF(M2489="IBIRAPITANGA FASE 3",IF(O2489="Atraso",L2489,L2489/(1+$I$2)^P2489),IF(O2489="Atraso",L2489,L2489/(1+$I$1)^P2489))</f>
        <v/>
      </c>
      <c r="R2489">
        <f>IF(O2489="Atraso",$K$3-G2489,0)</f>
        <v/>
      </c>
      <c r="S2489">
        <f>IF(R2489&lt;=15,"Até 15",IF(R2489&lt;=30,"Entre 15 e 30",IF(R2489&lt;=60,"Entre 30 e 60",IF(R2489&lt;=90,"Entre 60 e 90",IF(R2489&lt;=120,"Entre 90 e 120",IF(R2489&lt;=150,"Entre 120 e 150",IF(R2489&lt;=180,"Entre 150 e 180","Superior a 180")))))))</f>
        <v/>
      </c>
    </row>
    <row r="2490">
      <c r="A2490" t="inlineStr">
        <is>
          <t>Q013L05</t>
        </is>
      </c>
      <c r="B2490" t="inlineStr">
        <is>
          <t>RONALDO  JUNIOR LOPES DE SOUSA</t>
        </is>
      </c>
      <c r="C2490" t="n">
        <v>1</v>
      </c>
      <c r="D2490" t="inlineStr">
        <is>
          <t>IPCA</t>
        </is>
      </c>
      <c r="E2490" t="n">
        <v>0.009488792934583046</v>
      </c>
      <c r="F2490" t="inlineStr">
        <is>
          <t>MENSAL</t>
        </is>
      </c>
      <c r="G2490" t="n">
        <v>46428</v>
      </c>
      <c r="H2490" t="n">
        <v>46428</v>
      </c>
      <c r="I2490" t="n">
        <v>54</v>
      </c>
      <c r="J2490" t="inlineStr">
        <is>
          <t>CARTEIRA</t>
        </is>
      </c>
      <c r="K2490" t="inlineStr">
        <is>
          <t>CONTRATO</t>
        </is>
      </c>
      <c r="L2490" t="n">
        <v>3698.22</v>
      </c>
      <c r="M2490" t="inlineStr">
        <is>
          <t>IBIRAPITANGA FASE 3</t>
        </is>
      </c>
      <c r="N2490" s="142">
        <f>DATE(YEAR(G2490),MONTH(G2490),1)</f>
        <v/>
      </c>
      <c r="O2490" s="132">
        <f>IF(G2490&gt;$K$3,"Futuro","Atraso")</f>
        <v/>
      </c>
      <c r="P2490">
        <f>12*(YEAR(G2490)-YEAR($K$3))+(MONTH(G2490)-MONTH($K$3))</f>
        <v/>
      </c>
      <c r="Q2490" s="366">
        <f>IF(M2490="IBIRAPITANGA FASE 3",IF(O2490="Atraso",L2490,L2490/(1+$I$2)^P2490),IF(O2490="Atraso",L2490,L2490/(1+$I$1)^P2490))</f>
        <v/>
      </c>
      <c r="R2490">
        <f>IF(O2490="Atraso",$K$3-G2490,0)</f>
        <v/>
      </c>
      <c r="S2490">
        <f>IF(R2490&lt;=15,"Até 15",IF(R2490&lt;=30,"Entre 15 e 30",IF(R2490&lt;=60,"Entre 30 e 60",IF(R2490&lt;=90,"Entre 60 e 90",IF(R2490&lt;=120,"Entre 90 e 120",IF(R2490&lt;=150,"Entre 120 e 150",IF(R2490&lt;=180,"Entre 150 e 180","Superior a 180")))))))</f>
        <v/>
      </c>
    </row>
    <row r="2491">
      <c r="A2491" t="inlineStr">
        <is>
          <t>Q013L05</t>
        </is>
      </c>
      <c r="B2491" t="inlineStr">
        <is>
          <t>RONALDO  JUNIOR LOPES DE SOUSA</t>
        </is>
      </c>
      <c r="C2491" t="n">
        <v>1</v>
      </c>
      <c r="D2491" t="inlineStr">
        <is>
          <t>IPCA</t>
        </is>
      </c>
      <c r="E2491" t="n">
        <v>0.009488792934583046</v>
      </c>
      <c r="F2491" t="inlineStr">
        <is>
          <t>MENSAL</t>
        </is>
      </c>
      <c r="G2491" t="n">
        <v>46456</v>
      </c>
      <c r="H2491" t="n">
        <v>46456</v>
      </c>
      <c r="I2491" t="n">
        <v>55</v>
      </c>
      <c r="J2491" t="inlineStr">
        <is>
          <t>CARTEIRA</t>
        </is>
      </c>
      <c r="K2491" t="inlineStr">
        <is>
          <t>CONTRATO</t>
        </is>
      </c>
      <c r="L2491" t="n">
        <v>3698.22</v>
      </c>
      <c r="M2491" t="inlineStr">
        <is>
          <t>IBIRAPITANGA FASE 3</t>
        </is>
      </c>
      <c r="N2491" s="142">
        <f>DATE(YEAR(G2491),MONTH(G2491),1)</f>
        <v/>
      </c>
      <c r="O2491" s="132">
        <f>IF(G2491&gt;$K$3,"Futuro","Atraso")</f>
        <v/>
      </c>
      <c r="P2491">
        <f>12*(YEAR(G2491)-YEAR($K$3))+(MONTH(G2491)-MONTH($K$3))</f>
        <v/>
      </c>
      <c r="Q2491" s="366">
        <f>IF(M2491="IBIRAPITANGA FASE 3",IF(O2491="Atraso",L2491,L2491/(1+$I$2)^P2491),IF(O2491="Atraso",L2491,L2491/(1+$I$1)^P2491))</f>
        <v/>
      </c>
      <c r="R2491">
        <f>IF(O2491="Atraso",$K$3-G2491,0)</f>
        <v/>
      </c>
      <c r="S2491">
        <f>IF(R2491&lt;=15,"Até 15",IF(R2491&lt;=30,"Entre 15 e 30",IF(R2491&lt;=60,"Entre 30 e 60",IF(R2491&lt;=90,"Entre 60 e 90",IF(R2491&lt;=120,"Entre 90 e 120",IF(R2491&lt;=150,"Entre 120 e 150",IF(R2491&lt;=180,"Entre 150 e 180","Superior a 180")))))))</f>
        <v/>
      </c>
    </row>
    <row r="2492">
      <c r="A2492" t="inlineStr">
        <is>
          <t>Q013L05</t>
        </is>
      </c>
      <c r="B2492" t="inlineStr">
        <is>
          <t>RONALDO  JUNIOR LOPES DE SOUSA</t>
        </is>
      </c>
      <c r="C2492" t="n">
        <v>1</v>
      </c>
      <c r="D2492" t="inlineStr">
        <is>
          <t>IPCA</t>
        </is>
      </c>
      <c r="E2492" t="n">
        <v>0.009488792934583046</v>
      </c>
      <c r="F2492" t="inlineStr">
        <is>
          <t>MENSAL</t>
        </is>
      </c>
      <c r="G2492" t="n">
        <v>46487</v>
      </c>
      <c r="H2492" t="n">
        <v>46487</v>
      </c>
      <c r="I2492" t="n">
        <v>56</v>
      </c>
      <c r="J2492" t="inlineStr">
        <is>
          <t>CARTEIRA</t>
        </is>
      </c>
      <c r="K2492" t="inlineStr">
        <is>
          <t>CONTRATO</t>
        </is>
      </c>
      <c r="L2492" t="n">
        <v>3698.22</v>
      </c>
      <c r="M2492" t="inlineStr">
        <is>
          <t>IBIRAPITANGA FASE 3</t>
        </is>
      </c>
      <c r="N2492" s="142">
        <f>DATE(YEAR(G2492),MONTH(G2492),1)</f>
        <v/>
      </c>
      <c r="O2492" s="132">
        <f>IF(G2492&gt;$K$3,"Futuro","Atraso")</f>
        <v/>
      </c>
      <c r="P2492">
        <f>12*(YEAR(G2492)-YEAR($K$3))+(MONTH(G2492)-MONTH($K$3))</f>
        <v/>
      </c>
      <c r="Q2492" s="366">
        <f>IF(M2492="IBIRAPITANGA FASE 3",IF(O2492="Atraso",L2492,L2492/(1+$I$2)^P2492),IF(O2492="Atraso",L2492,L2492/(1+$I$1)^P2492))</f>
        <v/>
      </c>
      <c r="R2492">
        <f>IF(O2492="Atraso",$K$3-G2492,0)</f>
        <v/>
      </c>
      <c r="S2492">
        <f>IF(R2492&lt;=15,"Até 15",IF(R2492&lt;=30,"Entre 15 e 30",IF(R2492&lt;=60,"Entre 30 e 60",IF(R2492&lt;=90,"Entre 60 e 90",IF(R2492&lt;=120,"Entre 90 e 120",IF(R2492&lt;=150,"Entre 120 e 150",IF(R2492&lt;=180,"Entre 150 e 180","Superior a 180")))))))</f>
        <v/>
      </c>
    </row>
    <row r="2493">
      <c r="A2493" t="inlineStr">
        <is>
          <t>Q013L05</t>
        </is>
      </c>
      <c r="B2493" t="inlineStr">
        <is>
          <t>RONALDO  JUNIOR LOPES DE SOUSA</t>
        </is>
      </c>
      <c r="C2493" t="n">
        <v>1</v>
      </c>
      <c r="D2493" t="inlineStr">
        <is>
          <t>IPCA</t>
        </is>
      </c>
      <c r="E2493" t="n">
        <v>0.009488792934583046</v>
      </c>
      <c r="F2493" t="inlineStr">
        <is>
          <t>MENSAL</t>
        </is>
      </c>
      <c r="G2493" t="n">
        <v>46517</v>
      </c>
      <c r="H2493" t="n">
        <v>46517</v>
      </c>
      <c r="I2493" t="n">
        <v>57</v>
      </c>
      <c r="J2493" t="inlineStr">
        <is>
          <t>CARTEIRA</t>
        </is>
      </c>
      <c r="K2493" t="inlineStr">
        <is>
          <t>CONTRATO</t>
        </is>
      </c>
      <c r="L2493" t="n">
        <v>3698.22</v>
      </c>
      <c r="M2493" t="inlineStr">
        <is>
          <t>IBIRAPITANGA FASE 3</t>
        </is>
      </c>
      <c r="N2493" s="142">
        <f>DATE(YEAR(G2493),MONTH(G2493),1)</f>
        <v/>
      </c>
      <c r="O2493" s="132">
        <f>IF(G2493&gt;$K$3,"Futuro","Atraso")</f>
        <v/>
      </c>
      <c r="P2493">
        <f>12*(YEAR(G2493)-YEAR($K$3))+(MONTH(G2493)-MONTH($K$3))</f>
        <v/>
      </c>
      <c r="Q2493" s="366">
        <f>IF(M2493="IBIRAPITANGA FASE 3",IF(O2493="Atraso",L2493,L2493/(1+$I$2)^P2493),IF(O2493="Atraso",L2493,L2493/(1+$I$1)^P2493))</f>
        <v/>
      </c>
      <c r="R2493">
        <f>IF(O2493="Atraso",$K$3-G2493,0)</f>
        <v/>
      </c>
      <c r="S2493">
        <f>IF(R2493&lt;=15,"Até 15",IF(R2493&lt;=30,"Entre 15 e 30",IF(R2493&lt;=60,"Entre 30 e 60",IF(R2493&lt;=90,"Entre 60 e 90",IF(R2493&lt;=120,"Entre 90 e 120",IF(R2493&lt;=150,"Entre 120 e 150",IF(R2493&lt;=180,"Entre 150 e 180","Superior a 180")))))))</f>
        <v/>
      </c>
    </row>
    <row r="2494">
      <c r="A2494" t="inlineStr">
        <is>
          <t>Q013L05</t>
        </is>
      </c>
      <c r="B2494" t="inlineStr">
        <is>
          <t>RONALDO  JUNIOR LOPES DE SOUSA</t>
        </is>
      </c>
      <c r="C2494" t="n">
        <v>1</v>
      </c>
      <c r="D2494" t="inlineStr">
        <is>
          <t>IPCA</t>
        </is>
      </c>
      <c r="E2494" t="n">
        <v>0.009488792934583046</v>
      </c>
      <c r="F2494" t="inlineStr">
        <is>
          <t>MENSAL</t>
        </is>
      </c>
      <c r="G2494" t="n">
        <v>46548</v>
      </c>
      <c r="H2494" t="n">
        <v>46548</v>
      </c>
      <c r="I2494" t="n">
        <v>58</v>
      </c>
      <c r="J2494" t="inlineStr">
        <is>
          <t>CARTEIRA</t>
        </is>
      </c>
      <c r="K2494" t="inlineStr">
        <is>
          <t>CONTRATO</t>
        </is>
      </c>
      <c r="L2494" t="n">
        <v>3698.22</v>
      </c>
      <c r="M2494" t="inlineStr">
        <is>
          <t>IBIRAPITANGA FASE 3</t>
        </is>
      </c>
      <c r="N2494" s="142">
        <f>DATE(YEAR(G2494),MONTH(G2494),1)</f>
        <v/>
      </c>
      <c r="O2494" s="132">
        <f>IF(G2494&gt;$K$3,"Futuro","Atraso")</f>
        <v/>
      </c>
      <c r="P2494">
        <f>12*(YEAR(G2494)-YEAR($K$3))+(MONTH(G2494)-MONTH($K$3))</f>
        <v/>
      </c>
      <c r="Q2494" s="366">
        <f>IF(M2494="IBIRAPITANGA FASE 3",IF(O2494="Atraso",L2494,L2494/(1+$I$2)^P2494),IF(O2494="Atraso",L2494,L2494/(1+$I$1)^P2494))</f>
        <v/>
      </c>
      <c r="R2494">
        <f>IF(O2494="Atraso",$K$3-G2494,0)</f>
        <v/>
      </c>
      <c r="S2494">
        <f>IF(R2494&lt;=15,"Até 15",IF(R2494&lt;=30,"Entre 15 e 30",IF(R2494&lt;=60,"Entre 30 e 60",IF(R2494&lt;=90,"Entre 60 e 90",IF(R2494&lt;=120,"Entre 90 e 120",IF(R2494&lt;=150,"Entre 120 e 150",IF(R2494&lt;=180,"Entre 150 e 180","Superior a 180")))))))</f>
        <v/>
      </c>
    </row>
    <row r="2495">
      <c r="A2495" t="inlineStr">
        <is>
          <t>Q013L05</t>
        </is>
      </c>
      <c r="B2495" t="inlineStr">
        <is>
          <t>RONALDO  JUNIOR LOPES DE SOUSA</t>
        </is>
      </c>
      <c r="C2495" t="n">
        <v>1</v>
      </c>
      <c r="D2495" t="inlineStr">
        <is>
          <t>IPCA</t>
        </is>
      </c>
      <c r="E2495" t="n">
        <v>0.009488792934583046</v>
      </c>
      <c r="F2495" t="inlineStr">
        <is>
          <t>MENSAL</t>
        </is>
      </c>
      <c r="G2495" t="n">
        <v>46578</v>
      </c>
      <c r="H2495" t="n">
        <v>46578</v>
      </c>
      <c r="I2495" t="n">
        <v>59</v>
      </c>
      <c r="J2495" t="inlineStr">
        <is>
          <t>CARTEIRA</t>
        </is>
      </c>
      <c r="K2495" t="inlineStr">
        <is>
          <t>CONTRATO</t>
        </is>
      </c>
      <c r="L2495" t="n">
        <v>3698.22</v>
      </c>
      <c r="M2495" t="inlineStr">
        <is>
          <t>IBIRAPITANGA FASE 3</t>
        </is>
      </c>
      <c r="N2495" s="142">
        <f>DATE(YEAR(G2495),MONTH(G2495),1)</f>
        <v/>
      </c>
      <c r="O2495" s="132">
        <f>IF(G2495&gt;$K$3,"Futuro","Atraso")</f>
        <v/>
      </c>
      <c r="P2495">
        <f>12*(YEAR(G2495)-YEAR($K$3))+(MONTH(G2495)-MONTH($K$3))</f>
        <v/>
      </c>
      <c r="Q2495" s="366">
        <f>IF(M2495="IBIRAPITANGA FASE 3",IF(O2495="Atraso",L2495,L2495/(1+$I$2)^P2495),IF(O2495="Atraso",L2495,L2495/(1+$I$1)^P2495))</f>
        <v/>
      </c>
      <c r="R2495">
        <f>IF(O2495="Atraso",$K$3-G2495,0)</f>
        <v/>
      </c>
      <c r="S2495">
        <f>IF(R2495&lt;=15,"Até 15",IF(R2495&lt;=30,"Entre 15 e 30",IF(R2495&lt;=60,"Entre 30 e 60",IF(R2495&lt;=90,"Entre 60 e 90",IF(R2495&lt;=120,"Entre 90 e 120",IF(R2495&lt;=150,"Entre 120 e 150",IF(R2495&lt;=180,"Entre 150 e 180","Superior a 180")))))))</f>
        <v/>
      </c>
    </row>
    <row r="2496">
      <c r="A2496" t="inlineStr">
        <is>
          <t>Q013L05</t>
        </is>
      </c>
      <c r="B2496" t="inlineStr">
        <is>
          <t>RONALDO  JUNIOR LOPES DE SOUSA</t>
        </is>
      </c>
      <c r="C2496" t="n">
        <v>1</v>
      </c>
      <c r="D2496" t="inlineStr">
        <is>
          <t>IPCA</t>
        </is>
      </c>
      <c r="E2496" t="n">
        <v>0.009488792934583046</v>
      </c>
      <c r="F2496" t="inlineStr">
        <is>
          <t>MENSAL</t>
        </is>
      </c>
      <c r="G2496" t="n">
        <v>46609</v>
      </c>
      <c r="H2496" t="n">
        <v>46609</v>
      </c>
      <c r="I2496" t="n">
        <v>60</v>
      </c>
      <c r="J2496" t="inlineStr">
        <is>
          <t>CARTEIRA</t>
        </is>
      </c>
      <c r="K2496" t="inlineStr">
        <is>
          <t>CONTRATO</t>
        </is>
      </c>
      <c r="L2496" t="n">
        <v>3698.22</v>
      </c>
      <c r="M2496" t="inlineStr">
        <is>
          <t>IBIRAPITANGA FASE 3</t>
        </is>
      </c>
      <c r="N2496" s="142">
        <f>DATE(YEAR(G2496),MONTH(G2496),1)</f>
        <v/>
      </c>
      <c r="O2496" s="132">
        <f>IF(G2496&gt;$K$3,"Futuro","Atraso")</f>
        <v/>
      </c>
      <c r="P2496">
        <f>12*(YEAR(G2496)-YEAR($K$3))+(MONTH(G2496)-MONTH($K$3))</f>
        <v/>
      </c>
      <c r="Q2496" s="366">
        <f>IF(M2496="IBIRAPITANGA FASE 3",IF(O2496="Atraso",L2496,L2496/(1+$I$2)^P2496),IF(O2496="Atraso",L2496,L2496/(1+$I$1)^P2496))</f>
        <v/>
      </c>
      <c r="R2496">
        <f>IF(O2496="Atraso",$K$3-G2496,0)</f>
        <v/>
      </c>
      <c r="S2496">
        <f>IF(R2496&lt;=15,"Até 15",IF(R2496&lt;=30,"Entre 15 e 30",IF(R2496&lt;=60,"Entre 30 e 60",IF(R2496&lt;=90,"Entre 60 e 90",IF(R2496&lt;=120,"Entre 90 e 120",IF(R2496&lt;=150,"Entre 120 e 150",IF(R2496&lt;=180,"Entre 150 e 180","Superior a 180")))))))</f>
        <v/>
      </c>
    </row>
    <row r="2497">
      <c r="A2497" t="inlineStr">
        <is>
          <t>Q013L05</t>
        </is>
      </c>
      <c r="B2497" t="inlineStr">
        <is>
          <t>RONALDO  JUNIOR LOPES DE SOUSA</t>
        </is>
      </c>
      <c r="C2497" t="n">
        <v>1</v>
      </c>
      <c r="D2497" t="inlineStr">
        <is>
          <t>IPCA</t>
        </is>
      </c>
      <c r="E2497" t="n">
        <v>0.009488792934583046</v>
      </c>
      <c r="F2497" t="inlineStr">
        <is>
          <t>MENSAL</t>
        </is>
      </c>
      <c r="G2497" t="n">
        <v>46640</v>
      </c>
      <c r="H2497" t="n">
        <v>46640</v>
      </c>
      <c r="I2497" t="n">
        <v>61</v>
      </c>
      <c r="J2497" t="inlineStr">
        <is>
          <t>CARTEIRA</t>
        </is>
      </c>
      <c r="K2497" t="inlineStr">
        <is>
          <t>CONTRATO</t>
        </is>
      </c>
      <c r="L2497" t="n">
        <v>3698.22</v>
      </c>
      <c r="M2497" t="inlineStr">
        <is>
          <t>IBIRAPITANGA FASE 3</t>
        </is>
      </c>
      <c r="N2497" s="142">
        <f>DATE(YEAR(G2497),MONTH(G2497),1)</f>
        <v/>
      </c>
      <c r="O2497" s="132">
        <f>IF(G2497&gt;$K$3,"Futuro","Atraso")</f>
        <v/>
      </c>
      <c r="P2497">
        <f>12*(YEAR(G2497)-YEAR($K$3))+(MONTH(G2497)-MONTH($K$3))</f>
        <v/>
      </c>
      <c r="Q2497" s="366">
        <f>IF(M2497="IBIRAPITANGA FASE 3",IF(O2497="Atraso",L2497,L2497/(1+$I$2)^P2497),IF(O2497="Atraso",L2497,L2497/(1+$I$1)^P2497))</f>
        <v/>
      </c>
      <c r="R2497">
        <f>IF(O2497="Atraso",$K$3-G2497,0)</f>
        <v/>
      </c>
      <c r="S2497">
        <f>IF(R2497&lt;=15,"Até 15",IF(R2497&lt;=30,"Entre 15 e 30",IF(R2497&lt;=60,"Entre 30 e 60",IF(R2497&lt;=90,"Entre 60 e 90",IF(R2497&lt;=120,"Entre 90 e 120",IF(R2497&lt;=150,"Entre 120 e 150",IF(R2497&lt;=180,"Entre 150 e 180","Superior a 180")))))))</f>
        <v/>
      </c>
    </row>
    <row r="2498">
      <c r="A2498" t="inlineStr">
        <is>
          <t>Q013L05</t>
        </is>
      </c>
      <c r="B2498" t="inlineStr">
        <is>
          <t>RONALDO  JUNIOR LOPES DE SOUSA</t>
        </is>
      </c>
      <c r="C2498" t="n">
        <v>1</v>
      </c>
      <c r="D2498" t="inlineStr">
        <is>
          <t>IPCA</t>
        </is>
      </c>
      <c r="E2498" t="n">
        <v>0.009488792934583046</v>
      </c>
      <c r="F2498" t="inlineStr">
        <is>
          <t>MENSAL</t>
        </is>
      </c>
      <c r="G2498" t="n">
        <v>46670</v>
      </c>
      <c r="H2498" t="n">
        <v>46670</v>
      </c>
      <c r="I2498" t="n">
        <v>62</v>
      </c>
      <c r="J2498" t="inlineStr">
        <is>
          <t>CARTEIRA</t>
        </is>
      </c>
      <c r="K2498" t="inlineStr">
        <is>
          <t>CONTRATO</t>
        </is>
      </c>
      <c r="L2498" t="n">
        <v>3698.22</v>
      </c>
      <c r="M2498" t="inlineStr">
        <is>
          <t>IBIRAPITANGA FASE 3</t>
        </is>
      </c>
      <c r="N2498" s="142">
        <f>DATE(YEAR(G2498),MONTH(G2498),1)</f>
        <v/>
      </c>
      <c r="O2498" s="132">
        <f>IF(G2498&gt;$K$3,"Futuro","Atraso")</f>
        <v/>
      </c>
      <c r="P2498">
        <f>12*(YEAR(G2498)-YEAR($K$3))+(MONTH(G2498)-MONTH($K$3))</f>
        <v/>
      </c>
      <c r="Q2498" s="366">
        <f>IF(M2498="IBIRAPITANGA FASE 3",IF(O2498="Atraso",L2498,L2498/(1+$I$2)^P2498),IF(O2498="Atraso",L2498,L2498/(1+$I$1)^P2498))</f>
        <v/>
      </c>
      <c r="R2498">
        <f>IF(O2498="Atraso",$K$3-G2498,0)</f>
        <v/>
      </c>
      <c r="S2498">
        <f>IF(R2498&lt;=15,"Até 15",IF(R2498&lt;=30,"Entre 15 e 30",IF(R2498&lt;=60,"Entre 30 e 60",IF(R2498&lt;=90,"Entre 60 e 90",IF(R2498&lt;=120,"Entre 90 e 120",IF(R2498&lt;=150,"Entre 120 e 150",IF(R2498&lt;=180,"Entre 150 e 180","Superior a 180")))))))</f>
        <v/>
      </c>
    </row>
    <row r="2499">
      <c r="A2499" t="inlineStr">
        <is>
          <t>Q013L05</t>
        </is>
      </c>
      <c r="B2499" t="inlineStr">
        <is>
          <t>RONALDO  JUNIOR LOPES DE SOUSA</t>
        </is>
      </c>
      <c r="C2499" t="n">
        <v>1</v>
      </c>
      <c r="D2499" t="inlineStr">
        <is>
          <t>IPCA</t>
        </is>
      </c>
      <c r="E2499" t="n">
        <v>0.009488792934583046</v>
      </c>
      <c r="F2499" t="inlineStr">
        <is>
          <t>MENSAL</t>
        </is>
      </c>
      <c r="G2499" t="n">
        <v>46701</v>
      </c>
      <c r="H2499" t="n">
        <v>46701</v>
      </c>
      <c r="I2499" t="n">
        <v>63</v>
      </c>
      <c r="J2499" t="inlineStr">
        <is>
          <t>CARTEIRA</t>
        </is>
      </c>
      <c r="K2499" t="inlineStr">
        <is>
          <t>CONTRATO</t>
        </is>
      </c>
      <c r="L2499" t="n">
        <v>3698.22</v>
      </c>
      <c r="M2499" t="inlineStr">
        <is>
          <t>IBIRAPITANGA FASE 3</t>
        </is>
      </c>
      <c r="N2499" s="142">
        <f>DATE(YEAR(G2499),MONTH(G2499),1)</f>
        <v/>
      </c>
      <c r="O2499" s="132">
        <f>IF(G2499&gt;$K$3,"Futuro","Atraso")</f>
        <v/>
      </c>
      <c r="P2499">
        <f>12*(YEAR(G2499)-YEAR($K$3))+(MONTH(G2499)-MONTH($K$3))</f>
        <v/>
      </c>
      <c r="Q2499" s="366">
        <f>IF(M2499="IBIRAPITANGA FASE 3",IF(O2499="Atraso",L2499,L2499/(1+$I$2)^P2499),IF(O2499="Atraso",L2499,L2499/(1+$I$1)^P2499))</f>
        <v/>
      </c>
      <c r="R2499">
        <f>IF(O2499="Atraso",$K$3-G2499,0)</f>
        <v/>
      </c>
      <c r="S2499">
        <f>IF(R2499&lt;=15,"Até 15",IF(R2499&lt;=30,"Entre 15 e 30",IF(R2499&lt;=60,"Entre 30 e 60",IF(R2499&lt;=90,"Entre 60 e 90",IF(R2499&lt;=120,"Entre 90 e 120",IF(R2499&lt;=150,"Entre 120 e 150",IF(R2499&lt;=180,"Entre 150 e 180","Superior a 180")))))))</f>
        <v/>
      </c>
    </row>
    <row r="2500">
      <c r="A2500" t="inlineStr">
        <is>
          <t>Q013L05</t>
        </is>
      </c>
      <c r="B2500" t="inlineStr">
        <is>
          <t>RONALDO  JUNIOR LOPES DE SOUSA</t>
        </is>
      </c>
      <c r="C2500" t="n">
        <v>1</v>
      </c>
      <c r="D2500" t="inlineStr">
        <is>
          <t>IPCA</t>
        </is>
      </c>
      <c r="E2500" t="n">
        <v>0.009488792934583046</v>
      </c>
      <c r="F2500" t="inlineStr">
        <is>
          <t>MENSAL</t>
        </is>
      </c>
      <c r="G2500" t="n">
        <v>46731</v>
      </c>
      <c r="H2500" t="n">
        <v>46731</v>
      </c>
      <c r="I2500" t="n">
        <v>64</v>
      </c>
      <c r="J2500" t="inlineStr">
        <is>
          <t>CARTEIRA</t>
        </is>
      </c>
      <c r="K2500" t="inlineStr">
        <is>
          <t>CONTRATO</t>
        </is>
      </c>
      <c r="L2500" t="n">
        <v>3698.22</v>
      </c>
      <c r="M2500" t="inlineStr">
        <is>
          <t>IBIRAPITANGA FASE 3</t>
        </is>
      </c>
      <c r="N2500" s="142">
        <f>DATE(YEAR(G2500),MONTH(G2500),1)</f>
        <v/>
      </c>
      <c r="O2500" s="132">
        <f>IF(G2500&gt;$K$3,"Futuro","Atraso")</f>
        <v/>
      </c>
      <c r="P2500">
        <f>12*(YEAR(G2500)-YEAR($K$3))+(MONTH(G2500)-MONTH($K$3))</f>
        <v/>
      </c>
      <c r="Q2500" s="366">
        <f>IF(M2500="IBIRAPITANGA FASE 3",IF(O2500="Atraso",L2500,L2500/(1+$I$2)^P2500),IF(O2500="Atraso",L2500,L2500/(1+$I$1)^P2500))</f>
        <v/>
      </c>
      <c r="R2500">
        <f>IF(O2500="Atraso",$K$3-G2500,0)</f>
        <v/>
      </c>
      <c r="S2500">
        <f>IF(R2500&lt;=15,"Até 15",IF(R2500&lt;=30,"Entre 15 e 30",IF(R2500&lt;=60,"Entre 30 e 60",IF(R2500&lt;=90,"Entre 60 e 90",IF(R2500&lt;=120,"Entre 90 e 120",IF(R2500&lt;=150,"Entre 120 e 150",IF(R2500&lt;=180,"Entre 150 e 180","Superior a 180")))))))</f>
        <v/>
      </c>
    </row>
    <row r="2501">
      <c r="A2501" t="inlineStr">
        <is>
          <t>Q013L05</t>
        </is>
      </c>
      <c r="B2501" t="inlineStr">
        <is>
          <t>RONALDO  JUNIOR LOPES DE SOUSA</t>
        </is>
      </c>
      <c r="C2501" t="n">
        <v>1</v>
      </c>
      <c r="D2501" t="inlineStr">
        <is>
          <t>IPCA</t>
        </is>
      </c>
      <c r="E2501" t="n">
        <v>0.009488792934583046</v>
      </c>
      <c r="F2501" t="inlineStr">
        <is>
          <t>MENSAL</t>
        </is>
      </c>
      <c r="G2501" t="n">
        <v>46762</v>
      </c>
      <c r="H2501" t="n">
        <v>46762</v>
      </c>
      <c r="I2501" t="n">
        <v>65</v>
      </c>
      <c r="J2501" t="inlineStr">
        <is>
          <t>CARTEIRA</t>
        </is>
      </c>
      <c r="K2501" t="inlineStr">
        <is>
          <t>CONTRATO</t>
        </is>
      </c>
      <c r="L2501" t="n">
        <v>3698.22</v>
      </c>
      <c r="M2501" t="inlineStr">
        <is>
          <t>IBIRAPITANGA FASE 3</t>
        </is>
      </c>
      <c r="N2501" s="142">
        <f>DATE(YEAR(G2501),MONTH(G2501),1)</f>
        <v/>
      </c>
      <c r="O2501" s="132">
        <f>IF(G2501&gt;$K$3,"Futuro","Atraso")</f>
        <v/>
      </c>
      <c r="P2501">
        <f>12*(YEAR(G2501)-YEAR($K$3))+(MONTH(G2501)-MONTH($K$3))</f>
        <v/>
      </c>
      <c r="Q2501" s="366">
        <f>IF(M2501="IBIRAPITANGA FASE 3",IF(O2501="Atraso",L2501,L2501/(1+$I$2)^P2501),IF(O2501="Atraso",L2501,L2501/(1+$I$1)^P2501))</f>
        <v/>
      </c>
      <c r="R2501">
        <f>IF(O2501="Atraso",$K$3-G2501,0)</f>
        <v/>
      </c>
      <c r="S2501">
        <f>IF(R2501&lt;=15,"Até 15",IF(R2501&lt;=30,"Entre 15 e 30",IF(R2501&lt;=60,"Entre 30 e 60",IF(R2501&lt;=90,"Entre 60 e 90",IF(R2501&lt;=120,"Entre 90 e 120",IF(R2501&lt;=150,"Entre 120 e 150",IF(R2501&lt;=180,"Entre 150 e 180","Superior a 180")))))))</f>
        <v/>
      </c>
    </row>
    <row r="2502">
      <c r="A2502" t="inlineStr">
        <is>
          <t>Q013L05</t>
        </is>
      </c>
      <c r="B2502" t="inlineStr">
        <is>
          <t>RONALDO  JUNIOR LOPES DE SOUSA</t>
        </is>
      </c>
      <c r="C2502" t="n">
        <v>1</v>
      </c>
      <c r="D2502" t="inlineStr">
        <is>
          <t>IPCA</t>
        </is>
      </c>
      <c r="E2502" t="n">
        <v>0.009488792934583046</v>
      </c>
      <c r="F2502" t="inlineStr">
        <is>
          <t>MENSAL</t>
        </is>
      </c>
      <c r="G2502" t="n">
        <v>46793</v>
      </c>
      <c r="H2502" t="n">
        <v>46793</v>
      </c>
      <c r="I2502" t="n">
        <v>66</v>
      </c>
      <c r="J2502" t="inlineStr">
        <is>
          <t>CARTEIRA</t>
        </is>
      </c>
      <c r="K2502" t="inlineStr">
        <is>
          <t>CONTRATO</t>
        </is>
      </c>
      <c r="L2502" t="n">
        <v>3698.22</v>
      </c>
      <c r="M2502" t="inlineStr">
        <is>
          <t>IBIRAPITANGA FASE 3</t>
        </is>
      </c>
      <c r="N2502" s="142">
        <f>DATE(YEAR(G2502),MONTH(G2502),1)</f>
        <v/>
      </c>
      <c r="O2502" s="132">
        <f>IF(G2502&gt;$K$3,"Futuro","Atraso")</f>
        <v/>
      </c>
      <c r="P2502">
        <f>12*(YEAR(G2502)-YEAR($K$3))+(MONTH(G2502)-MONTH($K$3))</f>
        <v/>
      </c>
      <c r="Q2502" s="366">
        <f>IF(M2502="IBIRAPITANGA FASE 3",IF(O2502="Atraso",L2502,L2502/(1+$I$2)^P2502),IF(O2502="Atraso",L2502,L2502/(1+$I$1)^P2502))</f>
        <v/>
      </c>
      <c r="R2502">
        <f>IF(O2502="Atraso",$K$3-G2502,0)</f>
        <v/>
      </c>
      <c r="S2502">
        <f>IF(R2502&lt;=15,"Até 15",IF(R2502&lt;=30,"Entre 15 e 30",IF(R2502&lt;=60,"Entre 30 e 60",IF(R2502&lt;=90,"Entre 60 e 90",IF(R2502&lt;=120,"Entre 90 e 120",IF(R2502&lt;=150,"Entre 120 e 150",IF(R2502&lt;=180,"Entre 150 e 180","Superior a 180")))))))</f>
        <v/>
      </c>
    </row>
    <row r="2503">
      <c r="A2503" t="inlineStr">
        <is>
          <t>Q013L05</t>
        </is>
      </c>
      <c r="B2503" t="inlineStr">
        <is>
          <t>RONALDO  JUNIOR LOPES DE SOUSA</t>
        </is>
      </c>
      <c r="C2503" t="n">
        <v>1</v>
      </c>
      <c r="D2503" t="inlineStr">
        <is>
          <t>IPCA</t>
        </is>
      </c>
      <c r="E2503" t="n">
        <v>0.009488792934583046</v>
      </c>
      <c r="F2503" t="inlineStr">
        <is>
          <t>MENSAL</t>
        </is>
      </c>
      <c r="G2503" t="n">
        <v>46822</v>
      </c>
      <c r="H2503" t="n">
        <v>46822</v>
      </c>
      <c r="I2503" t="n">
        <v>67</v>
      </c>
      <c r="J2503" t="inlineStr">
        <is>
          <t>CARTEIRA</t>
        </is>
      </c>
      <c r="K2503" t="inlineStr">
        <is>
          <t>CONTRATO</t>
        </is>
      </c>
      <c r="L2503" t="n">
        <v>3698.22</v>
      </c>
      <c r="M2503" t="inlineStr">
        <is>
          <t>IBIRAPITANGA FASE 3</t>
        </is>
      </c>
      <c r="N2503" s="142">
        <f>DATE(YEAR(G2503),MONTH(G2503),1)</f>
        <v/>
      </c>
      <c r="O2503" s="132">
        <f>IF(G2503&gt;$K$3,"Futuro","Atraso")</f>
        <v/>
      </c>
      <c r="P2503">
        <f>12*(YEAR(G2503)-YEAR($K$3))+(MONTH(G2503)-MONTH($K$3))</f>
        <v/>
      </c>
      <c r="Q2503" s="366">
        <f>IF(M2503="IBIRAPITANGA FASE 3",IF(O2503="Atraso",L2503,L2503/(1+$I$2)^P2503),IF(O2503="Atraso",L2503,L2503/(1+$I$1)^P2503))</f>
        <v/>
      </c>
      <c r="R2503">
        <f>IF(O2503="Atraso",$K$3-G2503,0)</f>
        <v/>
      </c>
      <c r="S2503">
        <f>IF(R2503&lt;=15,"Até 15",IF(R2503&lt;=30,"Entre 15 e 30",IF(R2503&lt;=60,"Entre 30 e 60",IF(R2503&lt;=90,"Entre 60 e 90",IF(R2503&lt;=120,"Entre 90 e 120",IF(R2503&lt;=150,"Entre 120 e 150",IF(R2503&lt;=180,"Entre 150 e 180","Superior a 180")))))))</f>
        <v/>
      </c>
    </row>
    <row r="2504">
      <c r="A2504" t="inlineStr">
        <is>
          <t>Q013L05</t>
        </is>
      </c>
      <c r="B2504" t="inlineStr">
        <is>
          <t>RONALDO  JUNIOR LOPES DE SOUSA</t>
        </is>
      </c>
      <c r="C2504" t="n">
        <v>1</v>
      </c>
      <c r="D2504" t="inlineStr">
        <is>
          <t>IPCA</t>
        </is>
      </c>
      <c r="E2504" t="n">
        <v>0.009488792934583046</v>
      </c>
      <c r="F2504" t="inlineStr">
        <is>
          <t>MENSAL</t>
        </is>
      </c>
      <c r="G2504" t="n">
        <v>46853</v>
      </c>
      <c r="H2504" t="n">
        <v>46853</v>
      </c>
      <c r="I2504" t="n">
        <v>68</v>
      </c>
      <c r="J2504" t="inlineStr">
        <is>
          <t>CARTEIRA</t>
        </is>
      </c>
      <c r="K2504" t="inlineStr">
        <is>
          <t>CONTRATO</t>
        </is>
      </c>
      <c r="L2504" t="n">
        <v>3698.22</v>
      </c>
      <c r="M2504" t="inlineStr">
        <is>
          <t>IBIRAPITANGA FASE 3</t>
        </is>
      </c>
      <c r="N2504" s="142">
        <f>DATE(YEAR(G2504),MONTH(G2504),1)</f>
        <v/>
      </c>
      <c r="O2504" s="132">
        <f>IF(G2504&gt;$K$3,"Futuro","Atraso")</f>
        <v/>
      </c>
      <c r="P2504">
        <f>12*(YEAR(G2504)-YEAR($K$3))+(MONTH(G2504)-MONTH($K$3))</f>
        <v/>
      </c>
      <c r="Q2504" s="366">
        <f>IF(M2504="IBIRAPITANGA FASE 3",IF(O2504="Atraso",L2504,L2504/(1+$I$2)^P2504),IF(O2504="Atraso",L2504,L2504/(1+$I$1)^P2504))</f>
        <v/>
      </c>
      <c r="R2504">
        <f>IF(O2504="Atraso",$K$3-G2504,0)</f>
        <v/>
      </c>
      <c r="S2504">
        <f>IF(R2504&lt;=15,"Até 15",IF(R2504&lt;=30,"Entre 15 e 30",IF(R2504&lt;=60,"Entre 30 e 60",IF(R2504&lt;=90,"Entre 60 e 90",IF(R2504&lt;=120,"Entre 90 e 120",IF(R2504&lt;=150,"Entre 120 e 150",IF(R2504&lt;=180,"Entre 150 e 180","Superior a 180")))))))</f>
        <v/>
      </c>
    </row>
    <row r="2505">
      <c r="A2505" t="inlineStr">
        <is>
          <t>Q013L05</t>
        </is>
      </c>
      <c r="B2505" t="inlineStr">
        <is>
          <t>RONALDO  JUNIOR LOPES DE SOUSA</t>
        </is>
      </c>
      <c r="C2505" t="n">
        <v>1</v>
      </c>
      <c r="D2505" t="inlineStr">
        <is>
          <t>IPCA</t>
        </is>
      </c>
      <c r="E2505" t="n">
        <v>0.009488792934583046</v>
      </c>
      <c r="F2505" t="inlineStr">
        <is>
          <t>MENSAL</t>
        </is>
      </c>
      <c r="G2505" t="n">
        <v>46883</v>
      </c>
      <c r="H2505" t="n">
        <v>46883</v>
      </c>
      <c r="I2505" t="n">
        <v>69</v>
      </c>
      <c r="J2505" t="inlineStr">
        <is>
          <t>CARTEIRA</t>
        </is>
      </c>
      <c r="K2505" t="inlineStr">
        <is>
          <t>CONTRATO</t>
        </is>
      </c>
      <c r="L2505" t="n">
        <v>3698.22</v>
      </c>
      <c r="M2505" t="inlineStr">
        <is>
          <t>IBIRAPITANGA FASE 3</t>
        </is>
      </c>
      <c r="N2505" s="142">
        <f>DATE(YEAR(G2505),MONTH(G2505),1)</f>
        <v/>
      </c>
      <c r="O2505" s="132">
        <f>IF(G2505&gt;$K$3,"Futuro","Atraso")</f>
        <v/>
      </c>
      <c r="P2505">
        <f>12*(YEAR(G2505)-YEAR($K$3))+(MONTH(G2505)-MONTH($K$3))</f>
        <v/>
      </c>
      <c r="Q2505" s="366">
        <f>IF(M2505="IBIRAPITANGA FASE 3",IF(O2505="Atraso",L2505,L2505/(1+$I$2)^P2505),IF(O2505="Atraso",L2505,L2505/(1+$I$1)^P2505))</f>
        <v/>
      </c>
      <c r="R2505">
        <f>IF(O2505="Atraso",$K$3-G2505,0)</f>
        <v/>
      </c>
      <c r="S2505">
        <f>IF(R2505&lt;=15,"Até 15",IF(R2505&lt;=30,"Entre 15 e 30",IF(R2505&lt;=60,"Entre 30 e 60",IF(R2505&lt;=90,"Entre 60 e 90",IF(R2505&lt;=120,"Entre 90 e 120",IF(R2505&lt;=150,"Entre 120 e 150",IF(R2505&lt;=180,"Entre 150 e 180","Superior a 180")))))))</f>
        <v/>
      </c>
    </row>
    <row r="2506">
      <c r="A2506" t="inlineStr">
        <is>
          <t>Q013L05</t>
        </is>
      </c>
      <c r="B2506" t="inlineStr">
        <is>
          <t>RONALDO  JUNIOR LOPES DE SOUSA</t>
        </is>
      </c>
      <c r="C2506" t="n">
        <v>1</v>
      </c>
      <c r="D2506" t="inlineStr">
        <is>
          <t>IPCA</t>
        </is>
      </c>
      <c r="E2506" t="n">
        <v>0.009488792934583046</v>
      </c>
      <c r="F2506" t="inlineStr">
        <is>
          <t>MENSAL</t>
        </is>
      </c>
      <c r="G2506" t="n">
        <v>46914</v>
      </c>
      <c r="H2506" t="n">
        <v>46914</v>
      </c>
      <c r="I2506" t="n">
        <v>70</v>
      </c>
      <c r="J2506" t="inlineStr">
        <is>
          <t>CARTEIRA</t>
        </is>
      </c>
      <c r="K2506" t="inlineStr">
        <is>
          <t>CONTRATO</t>
        </is>
      </c>
      <c r="L2506" t="n">
        <v>3698.22</v>
      </c>
      <c r="M2506" t="inlineStr">
        <is>
          <t>IBIRAPITANGA FASE 3</t>
        </is>
      </c>
      <c r="N2506" s="142">
        <f>DATE(YEAR(G2506),MONTH(G2506),1)</f>
        <v/>
      </c>
      <c r="O2506" s="132">
        <f>IF(G2506&gt;$K$3,"Futuro","Atraso")</f>
        <v/>
      </c>
      <c r="P2506">
        <f>12*(YEAR(G2506)-YEAR($K$3))+(MONTH(G2506)-MONTH($K$3))</f>
        <v/>
      </c>
      <c r="Q2506" s="366">
        <f>IF(M2506="IBIRAPITANGA FASE 3",IF(O2506="Atraso",L2506,L2506/(1+$I$2)^P2506),IF(O2506="Atraso",L2506,L2506/(1+$I$1)^P2506))</f>
        <v/>
      </c>
      <c r="R2506">
        <f>IF(O2506="Atraso",$K$3-G2506,0)</f>
        <v/>
      </c>
      <c r="S2506">
        <f>IF(R2506&lt;=15,"Até 15",IF(R2506&lt;=30,"Entre 15 e 30",IF(R2506&lt;=60,"Entre 30 e 60",IF(R2506&lt;=90,"Entre 60 e 90",IF(R2506&lt;=120,"Entre 90 e 120",IF(R2506&lt;=150,"Entre 120 e 150",IF(R2506&lt;=180,"Entre 150 e 180","Superior a 180")))))))</f>
        <v/>
      </c>
    </row>
    <row r="2507">
      <c r="A2507" t="inlineStr">
        <is>
          <t>Q013L05</t>
        </is>
      </c>
      <c r="B2507" t="inlineStr">
        <is>
          <t>RONALDO  JUNIOR LOPES DE SOUSA</t>
        </is>
      </c>
      <c r="C2507" t="n">
        <v>1</v>
      </c>
      <c r="D2507" t="inlineStr">
        <is>
          <t>IPCA</t>
        </is>
      </c>
      <c r="E2507" t="n">
        <v>0.009488792934583046</v>
      </c>
      <c r="F2507" t="inlineStr">
        <is>
          <t>MENSAL</t>
        </is>
      </c>
      <c r="G2507" t="n">
        <v>46944</v>
      </c>
      <c r="H2507" t="n">
        <v>46944</v>
      </c>
      <c r="I2507" t="n">
        <v>71</v>
      </c>
      <c r="J2507" t="inlineStr">
        <is>
          <t>CARTEIRA</t>
        </is>
      </c>
      <c r="K2507" t="inlineStr">
        <is>
          <t>CONTRATO</t>
        </is>
      </c>
      <c r="L2507" t="n">
        <v>3698.22</v>
      </c>
      <c r="M2507" t="inlineStr">
        <is>
          <t>IBIRAPITANGA FASE 3</t>
        </is>
      </c>
      <c r="N2507" s="142">
        <f>DATE(YEAR(G2507),MONTH(G2507),1)</f>
        <v/>
      </c>
      <c r="O2507" s="132">
        <f>IF(G2507&gt;$K$3,"Futuro","Atraso")</f>
        <v/>
      </c>
      <c r="P2507">
        <f>12*(YEAR(G2507)-YEAR($K$3))+(MONTH(G2507)-MONTH($K$3))</f>
        <v/>
      </c>
      <c r="Q2507" s="366">
        <f>IF(M2507="IBIRAPITANGA FASE 3",IF(O2507="Atraso",L2507,L2507/(1+$I$2)^P2507),IF(O2507="Atraso",L2507,L2507/(1+$I$1)^P2507))</f>
        <v/>
      </c>
      <c r="R2507">
        <f>IF(O2507="Atraso",$K$3-G2507,0)</f>
        <v/>
      </c>
      <c r="S2507">
        <f>IF(R2507&lt;=15,"Até 15",IF(R2507&lt;=30,"Entre 15 e 30",IF(R2507&lt;=60,"Entre 30 e 60",IF(R2507&lt;=90,"Entre 60 e 90",IF(R2507&lt;=120,"Entre 90 e 120",IF(R2507&lt;=150,"Entre 120 e 150",IF(R2507&lt;=180,"Entre 150 e 180","Superior a 180")))))))</f>
        <v/>
      </c>
    </row>
    <row r="2508">
      <c r="A2508" t="inlineStr">
        <is>
          <t>Q013L05</t>
        </is>
      </c>
      <c r="B2508" t="inlineStr">
        <is>
          <t>RONALDO  JUNIOR LOPES DE SOUSA</t>
        </is>
      </c>
      <c r="C2508" t="n">
        <v>1</v>
      </c>
      <c r="D2508" t="inlineStr">
        <is>
          <t>IPCA</t>
        </is>
      </c>
      <c r="E2508" t="n">
        <v>0.009488792934583046</v>
      </c>
      <c r="F2508" t="inlineStr">
        <is>
          <t>MENSAL</t>
        </is>
      </c>
      <c r="G2508" t="n">
        <v>46975</v>
      </c>
      <c r="H2508" t="n">
        <v>46975</v>
      </c>
      <c r="I2508" t="n">
        <v>72</v>
      </c>
      <c r="J2508" t="inlineStr">
        <is>
          <t>CARTEIRA</t>
        </is>
      </c>
      <c r="K2508" t="inlineStr">
        <is>
          <t>CONTRATO</t>
        </is>
      </c>
      <c r="L2508" t="n">
        <v>3698.22</v>
      </c>
      <c r="M2508" t="inlineStr">
        <is>
          <t>IBIRAPITANGA FASE 3</t>
        </is>
      </c>
      <c r="N2508" s="142">
        <f>DATE(YEAR(G2508),MONTH(G2508),1)</f>
        <v/>
      </c>
      <c r="O2508" s="132">
        <f>IF(G2508&gt;$K$3,"Futuro","Atraso")</f>
        <v/>
      </c>
      <c r="P2508">
        <f>12*(YEAR(G2508)-YEAR($K$3))+(MONTH(G2508)-MONTH($K$3))</f>
        <v/>
      </c>
      <c r="Q2508" s="366">
        <f>IF(M2508="IBIRAPITANGA FASE 3",IF(O2508="Atraso",L2508,L2508/(1+$I$2)^P2508),IF(O2508="Atraso",L2508,L2508/(1+$I$1)^P2508))</f>
        <v/>
      </c>
      <c r="R2508">
        <f>IF(O2508="Atraso",$K$3-G2508,0)</f>
        <v/>
      </c>
      <c r="S2508">
        <f>IF(R2508&lt;=15,"Até 15",IF(R2508&lt;=30,"Entre 15 e 30",IF(R2508&lt;=60,"Entre 30 e 60",IF(R2508&lt;=90,"Entre 60 e 90",IF(R2508&lt;=120,"Entre 90 e 120",IF(R2508&lt;=150,"Entre 120 e 150",IF(R2508&lt;=180,"Entre 150 e 180","Superior a 180")))))))</f>
        <v/>
      </c>
    </row>
    <row r="2509">
      <c r="A2509" t="inlineStr">
        <is>
          <t>Q013L05</t>
        </is>
      </c>
      <c r="B2509" t="inlineStr">
        <is>
          <t>RONALDO  JUNIOR LOPES DE SOUSA</t>
        </is>
      </c>
      <c r="C2509" t="n">
        <v>1</v>
      </c>
      <c r="D2509" t="inlineStr">
        <is>
          <t>IPCA</t>
        </is>
      </c>
      <c r="E2509" t="n">
        <v>0.009488792934583046</v>
      </c>
      <c r="F2509" t="inlineStr">
        <is>
          <t>MENSAL</t>
        </is>
      </c>
      <c r="G2509" t="n">
        <v>47006</v>
      </c>
      <c r="H2509" t="n">
        <v>47006</v>
      </c>
      <c r="I2509" t="n">
        <v>73</v>
      </c>
      <c r="J2509" t="inlineStr">
        <is>
          <t>CARTEIRA</t>
        </is>
      </c>
      <c r="K2509" t="inlineStr">
        <is>
          <t>CONTRATO</t>
        </is>
      </c>
      <c r="L2509" t="n">
        <v>3698.22</v>
      </c>
      <c r="M2509" t="inlineStr">
        <is>
          <t>IBIRAPITANGA FASE 3</t>
        </is>
      </c>
      <c r="N2509" s="142">
        <f>DATE(YEAR(G2509),MONTH(G2509),1)</f>
        <v/>
      </c>
      <c r="O2509" s="132">
        <f>IF(G2509&gt;$K$3,"Futuro","Atraso")</f>
        <v/>
      </c>
      <c r="P2509">
        <f>12*(YEAR(G2509)-YEAR($K$3))+(MONTH(G2509)-MONTH($K$3))</f>
        <v/>
      </c>
      <c r="Q2509" s="366">
        <f>IF(M2509="IBIRAPITANGA FASE 3",IF(O2509="Atraso",L2509,L2509/(1+$I$2)^P2509),IF(O2509="Atraso",L2509,L2509/(1+$I$1)^P2509))</f>
        <v/>
      </c>
      <c r="R2509">
        <f>IF(O2509="Atraso",$K$3-G2509,0)</f>
        <v/>
      </c>
      <c r="S2509">
        <f>IF(R2509&lt;=15,"Até 15",IF(R2509&lt;=30,"Entre 15 e 30",IF(R2509&lt;=60,"Entre 30 e 60",IF(R2509&lt;=90,"Entre 60 e 90",IF(R2509&lt;=120,"Entre 90 e 120",IF(R2509&lt;=150,"Entre 120 e 150",IF(R2509&lt;=180,"Entre 150 e 180","Superior a 180")))))))</f>
        <v/>
      </c>
    </row>
    <row r="2510">
      <c r="A2510" t="inlineStr">
        <is>
          <t>Q013L05</t>
        </is>
      </c>
      <c r="B2510" t="inlineStr">
        <is>
          <t>RONALDO  JUNIOR LOPES DE SOUSA</t>
        </is>
      </c>
      <c r="C2510" t="n">
        <v>1</v>
      </c>
      <c r="D2510" t="inlineStr">
        <is>
          <t>IPCA</t>
        </is>
      </c>
      <c r="E2510" t="n">
        <v>0.009488792934583046</v>
      </c>
      <c r="F2510" t="inlineStr">
        <is>
          <t>MENSAL</t>
        </is>
      </c>
      <c r="G2510" t="n">
        <v>47036</v>
      </c>
      <c r="H2510" t="n">
        <v>47036</v>
      </c>
      <c r="I2510" t="n">
        <v>74</v>
      </c>
      <c r="J2510" t="inlineStr">
        <is>
          <t>CARTEIRA</t>
        </is>
      </c>
      <c r="K2510" t="inlineStr">
        <is>
          <t>CONTRATO</t>
        </is>
      </c>
      <c r="L2510" t="n">
        <v>3698.22</v>
      </c>
      <c r="M2510" t="inlineStr">
        <is>
          <t>IBIRAPITANGA FASE 3</t>
        </is>
      </c>
      <c r="N2510" s="142">
        <f>DATE(YEAR(G2510),MONTH(G2510),1)</f>
        <v/>
      </c>
      <c r="O2510" s="132">
        <f>IF(G2510&gt;$K$3,"Futuro","Atraso")</f>
        <v/>
      </c>
      <c r="P2510">
        <f>12*(YEAR(G2510)-YEAR($K$3))+(MONTH(G2510)-MONTH($K$3))</f>
        <v/>
      </c>
      <c r="Q2510" s="366">
        <f>IF(M2510="IBIRAPITANGA FASE 3",IF(O2510="Atraso",L2510,L2510/(1+$I$2)^P2510),IF(O2510="Atraso",L2510,L2510/(1+$I$1)^P2510))</f>
        <v/>
      </c>
      <c r="R2510">
        <f>IF(O2510="Atraso",$K$3-G2510,0)</f>
        <v/>
      </c>
      <c r="S2510">
        <f>IF(R2510&lt;=15,"Até 15",IF(R2510&lt;=30,"Entre 15 e 30",IF(R2510&lt;=60,"Entre 30 e 60",IF(R2510&lt;=90,"Entre 60 e 90",IF(R2510&lt;=120,"Entre 90 e 120",IF(R2510&lt;=150,"Entre 120 e 150",IF(R2510&lt;=180,"Entre 150 e 180","Superior a 180")))))))</f>
        <v/>
      </c>
    </row>
    <row r="2511">
      <c r="A2511" t="inlineStr">
        <is>
          <t>Q013L05</t>
        </is>
      </c>
      <c r="B2511" t="inlineStr">
        <is>
          <t>RONALDO  JUNIOR LOPES DE SOUSA</t>
        </is>
      </c>
      <c r="C2511" t="n">
        <v>1</v>
      </c>
      <c r="D2511" t="inlineStr">
        <is>
          <t>IPCA</t>
        </is>
      </c>
      <c r="E2511" t="n">
        <v>0.009488792934583046</v>
      </c>
      <c r="F2511" t="inlineStr">
        <is>
          <t>MENSAL</t>
        </is>
      </c>
      <c r="G2511" t="n">
        <v>47067</v>
      </c>
      <c r="H2511" t="n">
        <v>47067</v>
      </c>
      <c r="I2511" t="n">
        <v>75</v>
      </c>
      <c r="J2511" t="inlineStr">
        <is>
          <t>CARTEIRA</t>
        </is>
      </c>
      <c r="K2511" t="inlineStr">
        <is>
          <t>CONTRATO</t>
        </is>
      </c>
      <c r="L2511" t="n">
        <v>3698.22</v>
      </c>
      <c r="M2511" t="inlineStr">
        <is>
          <t>IBIRAPITANGA FASE 3</t>
        </is>
      </c>
      <c r="N2511" s="142">
        <f>DATE(YEAR(G2511),MONTH(G2511),1)</f>
        <v/>
      </c>
      <c r="O2511" s="132">
        <f>IF(G2511&gt;$K$3,"Futuro","Atraso")</f>
        <v/>
      </c>
      <c r="P2511">
        <f>12*(YEAR(G2511)-YEAR($K$3))+(MONTH(G2511)-MONTH($K$3))</f>
        <v/>
      </c>
      <c r="Q2511" s="366">
        <f>IF(M2511="IBIRAPITANGA FASE 3",IF(O2511="Atraso",L2511,L2511/(1+$I$2)^P2511),IF(O2511="Atraso",L2511,L2511/(1+$I$1)^P2511))</f>
        <v/>
      </c>
      <c r="R2511">
        <f>IF(O2511="Atraso",$K$3-G2511,0)</f>
        <v/>
      </c>
      <c r="S2511">
        <f>IF(R2511&lt;=15,"Até 15",IF(R2511&lt;=30,"Entre 15 e 30",IF(R2511&lt;=60,"Entre 30 e 60",IF(R2511&lt;=90,"Entre 60 e 90",IF(R2511&lt;=120,"Entre 90 e 120",IF(R2511&lt;=150,"Entre 120 e 150",IF(R2511&lt;=180,"Entre 150 e 180","Superior a 180")))))))</f>
        <v/>
      </c>
    </row>
    <row r="2512">
      <c r="A2512" t="inlineStr">
        <is>
          <t>Q013L05</t>
        </is>
      </c>
      <c r="B2512" t="inlineStr">
        <is>
          <t>RONALDO  JUNIOR LOPES DE SOUSA</t>
        </is>
      </c>
      <c r="C2512" t="n">
        <v>1</v>
      </c>
      <c r="D2512" t="inlineStr">
        <is>
          <t>IPCA</t>
        </is>
      </c>
      <c r="E2512" t="n">
        <v>0.009488792934583046</v>
      </c>
      <c r="F2512" t="inlineStr">
        <is>
          <t>MENSAL</t>
        </is>
      </c>
      <c r="G2512" t="n">
        <v>47097</v>
      </c>
      <c r="H2512" t="n">
        <v>47097</v>
      </c>
      <c r="I2512" t="n">
        <v>76</v>
      </c>
      <c r="J2512" t="inlineStr">
        <is>
          <t>CARTEIRA</t>
        </is>
      </c>
      <c r="K2512" t="inlineStr">
        <is>
          <t>CONTRATO</t>
        </is>
      </c>
      <c r="L2512" t="n">
        <v>3698.22</v>
      </c>
      <c r="M2512" t="inlineStr">
        <is>
          <t>IBIRAPITANGA FASE 3</t>
        </is>
      </c>
      <c r="N2512" s="142">
        <f>DATE(YEAR(G2512),MONTH(G2512),1)</f>
        <v/>
      </c>
      <c r="O2512" s="132">
        <f>IF(G2512&gt;$K$3,"Futuro","Atraso")</f>
        <v/>
      </c>
      <c r="P2512">
        <f>12*(YEAR(G2512)-YEAR($K$3))+(MONTH(G2512)-MONTH($K$3))</f>
        <v/>
      </c>
      <c r="Q2512" s="366">
        <f>IF(M2512="IBIRAPITANGA FASE 3",IF(O2512="Atraso",L2512,L2512/(1+$I$2)^P2512),IF(O2512="Atraso",L2512,L2512/(1+$I$1)^P2512))</f>
        <v/>
      </c>
      <c r="R2512">
        <f>IF(O2512="Atraso",$K$3-G2512,0)</f>
        <v/>
      </c>
      <c r="S2512">
        <f>IF(R2512&lt;=15,"Até 15",IF(R2512&lt;=30,"Entre 15 e 30",IF(R2512&lt;=60,"Entre 30 e 60",IF(R2512&lt;=90,"Entre 60 e 90",IF(R2512&lt;=120,"Entre 90 e 120",IF(R2512&lt;=150,"Entre 120 e 150",IF(R2512&lt;=180,"Entre 150 e 180","Superior a 180")))))))</f>
        <v/>
      </c>
    </row>
    <row r="2513">
      <c r="A2513" t="inlineStr">
        <is>
          <t>Q013L05</t>
        </is>
      </c>
      <c r="B2513" t="inlineStr">
        <is>
          <t>RONALDO  JUNIOR LOPES DE SOUSA</t>
        </is>
      </c>
      <c r="C2513" t="n">
        <v>1</v>
      </c>
      <c r="D2513" t="inlineStr">
        <is>
          <t>IPCA</t>
        </is>
      </c>
      <c r="E2513" t="n">
        <v>0.009488792934583046</v>
      </c>
      <c r="F2513" t="inlineStr">
        <is>
          <t>MENSAL</t>
        </is>
      </c>
      <c r="G2513" t="n">
        <v>47128</v>
      </c>
      <c r="H2513" t="n">
        <v>47128</v>
      </c>
      <c r="I2513" t="n">
        <v>77</v>
      </c>
      <c r="J2513" t="inlineStr">
        <is>
          <t>CARTEIRA</t>
        </is>
      </c>
      <c r="K2513" t="inlineStr">
        <is>
          <t>CONTRATO</t>
        </is>
      </c>
      <c r="L2513" t="n">
        <v>3698.22</v>
      </c>
      <c r="M2513" t="inlineStr">
        <is>
          <t>IBIRAPITANGA FASE 3</t>
        </is>
      </c>
      <c r="N2513" s="142">
        <f>DATE(YEAR(G2513),MONTH(G2513),1)</f>
        <v/>
      </c>
      <c r="O2513" s="132">
        <f>IF(G2513&gt;$K$3,"Futuro","Atraso")</f>
        <v/>
      </c>
      <c r="P2513">
        <f>12*(YEAR(G2513)-YEAR($K$3))+(MONTH(G2513)-MONTH($K$3))</f>
        <v/>
      </c>
      <c r="Q2513" s="366">
        <f>IF(M2513="IBIRAPITANGA FASE 3",IF(O2513="Atraso",L2513,L2513/(1+$I$2)^P2513),IF(O2513="Atraso",L2513,L2513/(1+$I$1)^P2513))</f>
        <v/>
      </c>
      <c r="R2513">
        <f>IF(O2513="Atraso",$K$3-G2513,0)</f>
        <v/>
      </c>
      <c r="S2513">
        <f>IF(R2513&lt;=15,"Até 15",IF(R2513&lt;=30,"Entre 15 e 30",IF(R2513&lt;=60,"Entre 30 e 60",IF(R2513&lt;=90,"Entre 60 e 90",IF(R2513&lt;=120,"Entre 90 e 120",IF(R2513&lt;=150,"Entre 120 e 150",IF(R2513&lt;=180,"Entre 150 e 180","Superior a 180")))))))</f>
        <v/>
      </c>
    </row>
    <row r="2514">
      <c r="A2514" t="inlineStr">
        <is>
          <t>Q013L05</t>
        </is>
      </c>
      <c r="B2514" t="inlineStr">
        <is>
          <t>RONALDO  JUNIOR LOPES DE SOUSA</t>
        </is>
      </c>
      <c r="C2514" t="n">
        <v>1</v>
      </c>
      <c r="D2514" t="inlineStr">
        <is>
          <t>IPCA</t>
        </is>
      </c>
      <c r="E2514" t="n">
        <v>0.009488792934583046</v>
      </c>
      <c r="F2514" t="inlineStr">
        <is>
          <t>MENSAL</t>
        </is>
      </c>
      <c r="G2514" t="n">
        <v>47159</v>
      </c>
      <c r="H2514" t="n">
        <v>47159</v>
      </c>
      <c r="I2514" t="n">
        <v>78</v>
      </c>
      <c r="J2514" t="inlineStr">
        <is>
          <t>CARTEIRA</t>
        </is>
      </c>
      <c r="K2514" t="inlineStr">
        <is>
          <t>CONTRATO</t>
        </is>
      </c>
      <c r="L2514" t="n">
        <v>3698.22</v>
      </c>
      <c r="M2514" t="inlineStr">
        <is>
          <t>IBIRAPITANGA FASE 3</t>
        </is>
      </c>
      <c r="N2514" s="142">
        <f>DATE(YEAR(G2514),MONTH(G2514),1)</f>
        <v/>
      </c>
      <c r="O2514" s="132">
        <f>IF(G2514&gt;$K$3,"Futuro","Atraso")</f>
        <v/>
      </c>
      <c r="P2514">
        <f>12*(YEAR(G2514)-YEAR($K$3))+(MONTH(G2514)-MONTH($K$3))</f>
        <v/>
      </c>
      <c r="Q2514" s="366">
        <f>IF(M2514="IBIRAPITANGA FASE 3",IF(O2514="Atraso",L2514,L2514/(1+$I$2)^P2514),IF(O2514="Atraso",L2514,L2514/(1+$I$1)^P2514))</f>
        <v/>
      </c>
      <c r="R2514">
        <f>IF(O2514="Atraso",$K$3-G2514,0)</f>
        <v/>
      </c>
      <c r="S2514">
        <f>IF(R2514&lt;=15,"Até 15",IF(R2514&lt;=30,"Entre 15 e 30",IF(R2514&lt;=60,"Entre 30 e 60",IF(R2514&lt;=90,"Entre 60 e 90",IF(R2514&lt;=120,"Entre 90 e 120",IF(R2514&lt;=150,"Entre 120 e 150",IF(R2514&lt;=180,"Entre 150 e 180","Superior a 180")))))))</f>
        <v/>
      </c>
    </row>
    <row r="2515">
      <c r="A2515" t="inlineStr">
        <is>
          <t>Q013L05</t>
        </is>
      </c>
      <c r="B2515" t="inlineStr">
        <is>
          <t>RONALDO  JUNIOR LOPES DE SOUSA</t>
        </is>
      </c>
      <c r="C2515" t="n">
        <v>1</v>
      </c>
      <c r="D2515" t="inlineStr">
        <is>
          <t>IPCA</t>
        </is>
      </c>
      <c r="E2515" t="n">
        <v>0.009488792934583046</v>
      </c>
      <c r="F2515" t="inlineStr">
        <is>
          <t>MENSAL</t>
        </is>
      </c>
      <c r="G2515" t="n">
        <v>47187</v>
      </c>
      <c r="H2515" t="n">
        <v>47187</v>
      </c>
      <c r="I2515" t="n">
        <v>79</v>
      </c>
      <c r="J2515" t="inlineStr">
        <is>
          <t>CARTEIRA</t>
        </is>
      </c>
      <c r="K2515" t="inlineStr">
        <is>
          <t>CONTRATO</t>
        </is>
      </c>
      <c r="L2515" t="n">
        <v>3698.22</v>
      </c>
      <c r="M2515" t="inlineStr">
        <is>
          <t>IBIRAPITANGA FASE 3</t>
        </is>
      </c>
      <c r="N2515" s="142">
        <f>DATE(YEAR(G2515),MONTH(G2515),1)</f>
        <v/>
      </c>
      <c r="O2515" s="132">
        <f>IF(G2515&gt;$K$3,"Futuro","Atraso")</f>
        <v/>
      </c>
      <c r="P2515">
        <f>12*(YEAR(G2515)-YEAR($K$3))+(MONTH(G2515)-MONTH($K$3))</f>
        <v/>
      </c>
      <c r="Q2515" s="366">
        <f>IF(M2515="IBIRAPITANGA FASE 3",IF(O2515="Atraso",L2515,L2515/(1+$I$2)^P2515),IF(O2515="Atraso",L2515,L2515/(1+$I$1)^P2515))</f>
        <v/>
      </c>
      <c r="R2515">
        <f>IF(O2515="Atraso",$K$3-G2515,0)</f>
        <v/>
      </c>
      <c r="S2515">
        <f>IF(R2515&lt;=15,"Até 15",IF(R2515&lt;=30,"Entre 15 e 30",IF(R2515&lt;=60,"Entre 30 e 60",IF(R2515&lt;=90,"Entre 60 e 90",IF(R2515&lt;=120,"Entre 90 e 120",IF(R2515&lt;=150,"Entre 120 e 150",IF(R2515&lt;=180,"Entre 150 e 180","Superior a 180")))))))</f>
        <v/>
      </c>
    </row>
    <row r="2516">
      <c r="A2516" t="inlineStr">
        <is>
          <t>Q013L05</t>
        </is>
      </c>
      <c r="B2516" t="inlineStr">
        <is>
          <t>RONALDO  JUNIOR LOPES DE SOUSA</t>
        </is>
      </c>
      <c r="C2516" t="n">
        <v>1</v>
      </c>
      <c r="D2516" t="inlineStr">
        <is>
          <t>IPCA</t>
        </is>
      </c>
      <c r="E2516" t="n">
        <v>0.009488792934583046</v>
      </c>
      <c r="F2516" t="inlineStr">
        <is>
          <t>MENSAL</t>
        </is>
      </c>
      <c r="G2516" t="n">
        <v>47218</v>
      </c>
      <c r="H2516" t="n">
        <v>47218</v>
      </c>
      <c r="I2516" t="n">
        <v>80</v>
      </c>
      <c r="J2516" t="inlineStr">
        <is>
          <t>CARTEIRA</t>
        </is>
      </c>
      <c r="K2516" t="inlineStr">
        <is>
          <t>CONTRATO</t>
        </is>
      </c>
      <c r="L2516" t="n">
        <v>3698.22</v>
      </c>
      <c r="M2516" t="inlineStr">
        <is>
          <t>IBIRAPITANGA FASE 3</t>
        </is>
      </c>
      <c r="N2516" s="142">
        <f>DATE(YEAR(G2516),MONTH(G2516),1)</f>
        <v/>
      </c>
      <c r="O2516" s="132">
        <f>IF(G2516&gt;$K$3,"Futuro","Atraso")</f>
        <v/>
      </c>
      <c r="P2516">
        <f>12*(YEAR(G2516)-YEAR($K$3))+(MONTH(G2516)-MONTH($K$3))</f>
        <v/>
      </c>
      <c r="Q2516" s="366">
        <f>IF(M2516="IBIRAPITANGA FASE 3",IF(O2516="Atraso",L2516,L2516/(1+$I$2)^P2516),IF(O2516="Atraso",L2516,L2516/(1+$I$1)^P2516))</f>
        <v/>
      </c>
      <c r="R2516">
        <f>IF(O2516="Atraso",$K$3-G2516,0)</f>
        <v/>
      </c>
      <c r="S2516">
        <f>IF(R2516&lt;=15,"Até 15",IF(R2516&lt;=30,"Entre 15 e 30",IF(R2516&lt;=60,"Entre 30 e 60",IF(R2516&lt;=90,"Entre 60 e 90",IF(R2516&lt;=120,"Entre 90 e 120",IF(R2516&lt;=150,"Entre 120 e 150",IF(R2516&lt;=180,"Entre 150 e 180","Superior a 180")))))))</f>
        <v/>
      </c>
    </row>
    <row r="2517">
      <c r="A2517" t="inlineStr">
        <is>
          <t>Q013L05</t>
        </is>
      </c>
      <c r="B2517" t="inlineStr">
        <is>
          <t>RONALDO  JUNIOR LOPES DE SOUSA</t>
        </is>
      </c>
      <c r="C2517" t="n">
        <v>1</v>
      </c>
      <c r="D2517" t="inlineStr">
        <is>
          <t>IPCA</t>
        </is>
      </c>
      <c r="E2517" t="n">
        <v>0.009488792934583046</v>
      </c>
      <c r="F2517" t="inlineStr">
        <is>
          <t>MENSAL</t>
        </is>
      </c>
      <c r="G2517" t="n">
        <v>47248</v>
      </c>
      <c r="H2517" t="n">
        <v>47248</v>
      </c>
      <c r="I2517" t="n">
        <v>81</v>
      </c>
      <c r="J2517" t="inlineStr">
        <is>
          <t>CARTEIRA</t>
        </is>
      </c>
      <c r="K2517" t="inlineStr">
        <is>
          <t>CONTRATO</t>
        </is>
      </c>
      <c r="L2517" t="n">
        <v>3698.22</v>
      </c>
      <c r="M2517" t="inlineStr">
        <is>
          <t>IBIRAPITANGA FASE 3</t>
        </is>
      </c>
      <c r="N2517" s="142">
        <f>DATE(YEAR(G2517),MONTH(G2517),1)</f>
        <v/>
      </c>
      <c r="O2517" s="132">
        <f>IF(G2517&gt;$K$3,"Futuro","Atraso")</f>
        <v/>
      </c>
      <c r="P2517">
        <f>12*(YEAR(G2517)-YEAR($K$3))+(MONTH(G2517)-MONTH($K$3))</f>
        <v/>
      </c>
      <c r="Q2517" s="366">
        <f>IF(M2517="IBIRAPITANGA FASE 3",IF(O2517="Atraso",L2517,L2517/(1+$I$2)^P2517),IF(O2517="Atraso",L2517,L2517/(1+$I$1)^P2517))</f>
        <v/>
      </c>
      <c r="R2517">
        <f>IF(O2517="Atraso",$K$3-G2517,0)</f>
        <v/>
      </c>
      <c r="S2517">
        <f>IF(R2517&lt;=15,"Até 15",IF(R2517&lt;=30,"Entre 15 e 30",IF(R2517&lt;=60,"Entre 30 e 60",IF(R2517&lt;=90,"Entre 60 e 90",IF(R2517&lt;=120,"Entre 90 e 120",IF(R2517&lt;=150,"Entre 120 e 150",IF(R2517&lt;=180,"Entre 150 e 180","Superior a 180")))))))</f>
        <v/>
      </c>
    </row>
    <row r="2518">
      <c r="A2518" t="inlineStr">
        <is>
          <t>Q013L05</t>
        </is>
      </c>
      <c r="B2518" t="inlineStr">
        <is>
          <t>RONALDO  JUNIOR LOPES DE SOUSA</t>
        </is>
      </c>
      <c r="C2518" t="n">
        <v>1</v>
      </c>
      <c r="D2518" t="inlineStr">
        <is>
          <t>IPCA</t>
        </is>
      </c>
      <c r="E2518" t="n">
        <v>0.009488792934583046</v>
      </c>
      <c r="F2518" t="inlineStr">
        <is>
          <t>MENSAL</t>
        </is>
      </c>
      <c r="G2518" t="n">
        <v>47279</v>
      </c>
      <c r="H2518" t="n">
        <v>47279</v>
      </c>
      <c r="I2518" t="n">
        <v>82</v>
      </c>
      <c r="J2518" t="inlineStr">
        <is>
          <t>CARTEIRA</t>
        </is>
      </c>
      <c r="K2518" t="inlineStr">
        <is>
          <t>CONTRATO</t>
        </is>
      </c>
      <c r="L2518" t="n">
        <v>3698.22</v>
      </c>
      <c r="M2518" t="inlineStr">
        <is>
          <t>IBIRAPITANGA FASE 3</t>
        </is>
      </c>
      <c r="N2518" s="142">
        <f>DATE(YEAR(G2518),MONTH(G2518),1)</f>
        <v/>
      </c>
      <c r="O2518" s="132">
        <f>IF(G2518&gt;$K$3,"Futuro","Atraso")</f>
        <v/>
      </c>
      <c r="P2518">
        <f>12*(YEAR(G2518)-YEAR($K$3))+(MONTH(G2518)-MONTH($K$3))</f>
        <v/>
      </c>
      <c r="Q2518" s="366">
        <f>IF(M2518="IBIRAPITANGA FASE 3",IF(O2518="Atraso",L2518,L2518/(1+$I$2)^P2518),IF(O2518="Atraso",L2518,L2518/(1+$I$1)^P2518))</f>
        <v/>
      </c>
      <c r="R2518">
        <f>IF(O2518="Atraso",$K$3-G2518,0)</f>
        <v/>
      </c>
      <c r="S2518">
        <f>IF(R2518&lt;=15,"Até 15",IF(R2518&lt;=30,"Entre 15 e 30",IF(R2518&lt;=60,"Entre 30 e 60",IF(R2518&lt;=90,"Entre 60 e 90",IF(R2518&lt;=120,"Entre 90 e 120",IF(R2518&lt;=150,"Entre 120 e 150",IF(R2518&lt;=180,"Entre 150 e 180","Superior a 180")))))))</f>
        <v/>
      </c>
    </row>
    <row r="2519">
      <c r="A2519" t="inlineStr">
        <is>
          <t>Q013L05</t>
        </is>
      </c>
      <c r="B2519" t="inlineStr">
        <is>
          <t>RONALDO  JUNIOR LOPES DE SOUSA</t>
        </is>
      </c>
      <c r="C2519" t="n">
        <v>1</v>
      </c>
      <c r="D2519" t="inlineStr">
        <is>
          <t>IPCA</t>
        </is>
      </c>
      <c r="E2519" t="n">
        <v>0.009488792934583046</v>
      </c>
      <c r="F2519" t="inlineStr">
        <is>
          <t>MENSAL</t>
        </is>
      </c>
      <c r="G2519" t="n">
        <v>47309</v>
      </c>
      <c r="H2519" t="n">
        <v>47309</v>
      </c>
      <c r="I2519" t="n">
        <v>83</v>
      </c>
      <c r="J2519" t="inlineStr">
        <is>
          <t>CARTEIRA</t>
        </is>
      </c>
      <c r="K2519" t="inlineStr">
        <is>
          <t>CONTRATO</t>
        </is>
      </c>
      <c r="L2519" t="n">
        <v>3698.22</v>
      </c>
      <c r="M2519" t="inlineStr">
        <is>
          <t>IBIRAPITANGA FASE 3</t>
        </is>
      </c>
      <c r="N2519" s="142">
        <f>DATE(YEAR(G2519),MONTH(G2519),1)</f>
        <v/>
      </c>
      <c r="O2519" s="132">
        <f>IF(G2519&gt;$K$3,"Futuro","Atraso")</f>
        <v/>
      </c>
      <c r="P2519">
        <f>12*(YEAR(G2519)-YEAR($K$3))+(MONTH(G2519)-MONTH($K$3))</f>
        <v/>
      </c>
      <c r="Q2519" s="366">
        <f>IF(M2519="IBIRAPITANGA FASE 3",IF(O2519="Atraso",L2519,L2519/(1+$I$2)^P2519),IF(O2519="Atraso",L2519,L2519/(1+$I$1)^P2519))</f>
        <v/>
      </c>
      <c r="R2519">
        <f>IF(O2519="Atraso",$K$3-G2519,0)</f>
        <v/>
      </c>
      <c r="S2519">
        <f>IF(R2519&lt;=15,"Até 15",IF(R2519&lt;=30,"Entre 15 e 30",IF(R2519&lt;=60,"Entre 30 e 60",IF(R2519&lt;=90,"Entre 60 e 90",IF(R2519&lt;=120,"Entre 90 e 120",IF(R2519&lt;=150,"Entre 120 e 150",IF(R2519&lt;=180,"Entre 150 e 180","Superior a 180")))))))</f>
        <v/>
      </c>
    </row>
    <row r="2520">
      <c r="A2520" t="inlineStr">
        <is>
          <t>Q013L05</t>
        </is>
      </c>
      <c r="B2520" t="inlineStr">
        <is>
          <t>RONALDO  JUNIOR LOPES DE SOUSA</t>
        </is>
      </c>
      <c r="C2520" t="n">
        <v>1</v>
      </c>
      <c r="D2520" t="inlineStr">
        <is>
          <t>IPCA</t>
        </is>
      </c>
      <c r="E2520" t="n">
        <v>0.009488792934583046</v>
      </c>
      <c r="F2520" t="inlineStr">
        <is>
          <t>MENSAL</t>
        </is>
      </c>
      <c r="G2520" t="n">
        <v>47340</v>
      </c>
      <c r="H2520" t="n">
        <v>47340</v>
      </c>
      <c r="I2520" t="n">
        <v>84</v>
      </c>
      <c r="J2520" t="inlineStr">
        <is>
          <t>CARTEIRA</t>
        </is>
      </c>
      <c r="K2520" t="inlineStr">
        <is>
          <t>CONTRATO</t>
        </is>
      </c>
      <c r="L2520" t="n">
        <v>3698.22</v>
      </c>
      <c r="M2520" t="inlineStr">
        <is>
          <t>IBIRAPITANGA FASE 3</t>
        </is>
      </c>
      <c r="N2520" s="142">
        <f>DATE(YEAR(G2520),MONTH(G2520),1)</f>
        <v/>
      </c>
      <c r="O2520" s="132">
        <f>IF(G2520&gt;$K$3,"Futuro","Atraso")</f>
        <v/>
      </c>
      <c r="P2520">
        <f>12*(YEAR(G2520)-YEAR($K$3))+(MONTH(G2520)-MONTH($K$3))</f>
        <v/>
      </c>
      <c r="Q2520" s="366">
        <f>IF(M2520="IBIRAPITANGA FASE 3",IF(O2520="Atraso",L2520,L2520/(1+$I$2)^P2520),IF(O2520="Atraso",L2520,L2520/(1+$I$1)^P2520))</f>
        <v/>
      </c>
      <c r="R2520">
        <f>IF(O2520="Atraso",$K$3-G2520,0)</f>
        <v/>
      </c>
      <c r="S2520">
        <f>IF(R2520&lt;=15,"Até 15",IF(R2520&lt;=30,"Entre 15 e 30",IF(R2520&lt;=60,"Entre 30 e 60",IF(R2520&lt;=90,"Entre 60 e 90",IF(R2520&lt;=120,"Entre 90 e 120",IF(R2520&lt;=150,"Entre 120 e 150",IF(R2520&lt;=180,"Entre 150 e 180","Superior a 180")))))))</f>
        <v/>
      </c>
    </row>
    <row r="2521">
      <c r="A2521" t="inlineStr">
        <is>
          <t>Q013L05</t>
        </is>
      </c>
      <c r="B2521" t="inlineStr">
        <is>
          <t>RONALDO  JUNIOR LOPES DE SOUSA</t>
        </is>
      </c>
      <c r="C2521" t="n">
        <v>1</v>
      </c>
      <c r="D2521" t="inlineStr">
        <is>
          <t>IPCA</t>
        </is>
      </c>
      <c r="E2521" t="n">
        <v>0.009488792934583046</v>
      </c>
      <c r="F2521" t="inlineStr">
        <is>
          <t>MENSAL</t>
        </is>
      </c>
      <c r="G2521" t="n">
        <v>47371</v>
      </c>
      <c r="H2521" t="n">
        <v>47371</v>
      </c>
      <c r="I2521" t="n">
        <v>85</v>
      </c>
      <c r="J2521" t="inlineStr">
        <is>
          <t>CARTEIRA</t>
        </is>
      </c>
      <c r="K2521" t="inlineStr">
        <is>
          <t>CONTRATO</t>
        </is>
      </c>
      <c r="L2521" t="n">
        <v>3698.22</v>
      </c>
      <c r="M2521" t="inlineStr">
        <is>
          <t>IBIRAPITANGA FASE 3</t>
        </is>
      </c>
      <c r="N2521" s="142">
        <f>DATE(YEAR(G2521),MONTH(G2521),1)</f>
        <v/>
      </c>
      <c r="O2521" s="132">
        <f>IF(G2521&gt;$K$3,"Futuro","Atraso")</f>
        <v/>
      </c>
      <c r="P2521">
        <f>12*(YEAR(G2521)-YEAR($K$3))+(MONTH(G2521)-MONTH($K$3))</f>
        <v/>
      </c>
      <c r="Q2521" s="366">
        <f>IF(M2521="IBIRAPITANGA FASE 3",IF(O2521="Atraso",L2521,L2521/(1+$I$2)^P2521),IF(O2521="Atraso",L2521,L2521/(1+$I$1)^P2521))</f>
        <v/>
      </c>
      <c r="R2521">
        <f>IF(O2521="Atraso",$K$3-G2521,0)</f>
        <v/>
      </c>
      <c r="S2521">
        <f>IF(R2521&lt;=15,"Até 15",IF(R2521&lt;=30,"Entre 15 e 30",IF(R2521&lt;=60,"Entre 30 e 60",IF(R2521&lt;=90,"Entre 60 e 90",IF(R2521&lt;=120,"Entre 90 e 120",IF(R2521&lt;=150,"Entre 120 e 150",IF(R2521&lt;=180,"Entre 150 e 180","Superior a 180")))))))</f>
        <v/>
      </c>
    </row>
    <row r="2522">
      <c r="A2522" t="inlineStr">
        <is>
          <t>Q013L05</t>
        </is>
      </c>
      <c r="B2522" t="inlineStr">
        <is>
          <t>RONALDO  JUNIOR LOPES DE SOUSA</t>
        </is>
      </c>
      <c r="C2522" t="n">
        <v>1</v>
      </c>
      <c r="D2522" t="inlineStr">
        <is>
          <t>IPCA</t>
        </is>
      </c>
      <c r="E2522" t="n">
        <v>0.009488792934583046</v>
      </c>
      <c r="F2522" t="inlineStr">
        <is>
          <t>MENSAL</t>
        </is>
      </c>
      <c r="G2522" t="n">
        <v>47401</v>
      </c>
      <c r="H2522" t="n">
        <v>47401</v>
      </c>
      <c r="I2522" t="n">
        <v>86</v>
      </c>
      <c r="J2522" t="inlineStr">
        <is>
          <t>CARTEIRA</t>
        </is>
      </c>
      <c r="K2522" t="inlineStr">
        <is>
          <t>CONTRATO</t>
        </is>
      </c>
      <c r="L2522" t="n">
        <v>3698.22</v>
      </c>
      <c r="M2522" t="inlineStr">
        <is>
          <t>IBIRAPITANGA FASE 3</t>
        </is>
      </c>
      <c r="N2522" s="142">
        <f>DATE(YEAR(G2522),MONTH(G2522),1)</f>
        <v/>
      </c>
      <c r="O2522" s="132">
        <f>IF(G2522&gt;$K$3,"Futuro","Atraso")</f>
        <v/>
      </c>
      <c r="P2522">
        <f>12*(YEAR(G2522)-YEAR($K$3))+(MONTH(G2522)-MONTH($K$3))</f>
        <v/>
      </c>
      <c r="Q2522" s="366">
        <f>IF(M2522="IBIRAPITANGA FASE 3",IF(O2522="Atraso",L2522,L2522/(1+$I$2)^P2522),IF(O2522="Atraso",L2522,L2522/(1+$I$1)^P2522))</f>
        <v/>
      </c>
      <c r="R2522">
        <f>IF(O2522="Atraso",$K$3-G2522,0)</f>
        <v/>
      </c>
      <c r="S2522">
        <f>IF(R2522&lt;=15,"Até 15",IF(R2522&lt;=30,"Entre 15 e 30",IF(R2522&lt;=60,"Entre 30 e 60",IF(R2522&lt;=90,"Entre 60 e 90",IF(R2522&lt;=120,"Entre 90 e 120",IF(R2522&lt;=150,"Entre 120 e 150",IF(R2522&lt;=180,"Entre 150 e 180","Superior a 180")))))))</f>
        <v/>
      </c>
    </row>
    <row r="2523">
      <c r="A2523" t="inlineStr">
        <is>
          <t>Q013L05</t>
        </is>
      </c>
      <c r="B2523" t="inlineStr">
        <is>
          <t>RONALDO  JUNIOR LOPES DE SOUSA</t>
        </is>
      </c>
      <c r="C2523" t="n">
        <v>1</v>
      </c>
      <c r="D2523" t="inlineStr">
        <is>
          <t>IPCA</t>
        </is>
      </c>
      <c r="E2523" t="n">
        <v>0.009488792934583046</v>
      </c>
      <c r="F2523" t="inlineStr">
        <is>
          <t>MENSAL</t>
        </is>
      </c>
      <c r="G2523" t="n">
        <v>47432</v>
      </c>
      <c r="H2523" t="n">
        <v>47432</v>
      </c>
      <c r="I2523" t="n">
        <v>87</v>
      </c>
      <c r="J2523" t="inlineStr">
        <is>
          <t>CARTEIRA</t>
        </is>
      </c>
      <c r="K2523" t="inlineStr">
        <is>
          <t>CONTRATO</t>
        </is>
      </c>
      <c r="L2523" t="n">
        <v>3698.22</v>
      </c>
      <c r="M2523" t="inlineStr">
        <is>
          <t>IBIRAPITANGA FASE 3</t>
        </is>
      </c>
      <c r="N2523" s="142">
        <f>DATE(YEAR(G2523),MONTH(G2523),1)</f>
        <v/>
      </c>
      <c r="O2523" s="132">
        <f>IF(G2523&gt;$K$3,"Futuro","Atraso")</f>
        <v/>
      </c>
      <c r="P2523">
        <f>12*(YEAR(G2523)-YEAR($K$3))+(MONTH(G2523)-MONTH($K$3))</f>
        <v/>
      </c>
      <c r="Q2523" s="366">
        <f>IF(M2523="IBIRAPITANGA FASE 3",IF(O2523="Atraso",L2523,L2523/(1+$I$2)^P2523),IF(O2523="Atraso",L2523,L2523/(1+$I$1)^P2523))</f>
        <v/>
      </c>
      <c r="R2523">
        <f>IF(O2523="Atraso",$K$3-G2523,0)</f>
        <v/>
      </c>
      <c r="S2523">
        <f>IF(R2523&lt;=15,"Até 15",IF(R2523&lt;=30,"Entre 15 e 30",IF(R2523&lt;=60,"Entre 30 e 60",IF(R2523&lt;=90,"Entre 60 e 90",IF(R2523&lt;=120,"Entre 90 e 120",IF(R2523&lt;=150,"Entre 120 e 150",IF(R2523&lt;=180,"Entre 150 e 180","Superior a 180")))))))</f>
        <v/>
      </c>
    </row>
    <row r="2524">
      <c r="A2524" t="inlineStr">
        <is>
          <t>Q013L05</t>
        </is>
      </c>
      <c r="B2524" t="inlineStr">
        <is>
          <t>RONALDO  JUNIOR LOPES DE SOUSA</t>
        </is>
      </c>
      <c r="C2524" t="n">
        <v>1</v>
      </c>
      <c r="D2524" t="inlineStr">
        <is>
          <t>IPCA</t>
        </is>
      </c>
      <c r="E2524" t="n">
        <v>0.009488792934583046</v>
      </c>
      <c r="F2524" t="inlineStr">
        <is>
          <t>MENSAL</t>
        </is>
      </c>
      <c r="G2524" t="n">
        <v>47462</v>
      </c>
      <c r="H2524" t="n">
        <v>47462</v>
      </c>
      <c r="I2524" t="n">
        <v>88</v>
      </c>
      <c r="J2524" t="inlineStr">
        <is>
          <t>CARTEIRA</t>
        </is>
      </c>
      <c r="K2524" t="inlineStr">
        <is>
          <t>CONTRATO</t>
        </is>
      </c>
      <c r="L2524" t="n">
        <v>3698.22</v>
      </c>
      <c r="M2524" t="inlineStr">
        <is>
          <t>IBIRAPITANGA FASE 3</t>
        </is>
      </c>
      <c r="N2524" s="142">
        <f>DATE(YEAR(G2524),MONTH(G2524),1)</f>
        <v/>
      </c>
      <c r="O2524" s="132">
        <f>IF(G2524&gt;$K$3,"Futuro","Atraso")</f>
        <v/>
      </c>
      <c r="P2524">
        <f>12*(YEAR(G2524)-YEAR($K$3))+(MONTH(G2524)-MONTH($K$3))</f>
        <v/>
      </c>
      <c r="Q2524" s="366">
        <f>IF(M2524="IBIRAPITANGA FASE 3",IF(O2524="Atraso",L2524,L2524/(1+$I$2)^P2524),IF(O2524="Atraso",L2524,L2524/(1+$I$1)^P2524))</f>
        <v/>
      </c>
      <c r="R2524">
        <f>IF(O2524="Atraso",$K$3-G2524,0)</f>
        <v/>
      </c>
      <c r="S2524">
        <f>IF(R2524&lt;=15,"Até 15",IF(R2524&lt;=30,"Entre 15 e 30",IF(R2524&lt;=60,"Entre 30 e 60",IF(R2524&lt;=90,"Entre 60 e 90",IF(R2524&lt;=120,"Entre 90 e 120",IF(R2524&lt;=150,"Entre 120 e 150",IF(R2524&lt;=180,"Entre 150 e 180","Superior a 180")))))))</f>
        <v/>
      </c>
    </row>
    <row r="2525">
      <c r="A2525" t="inlineStr">
        <is>
          <t>Q013L05</t>
        </is>
      </c>
      <c r="B2525" t="inlineStr">
        <is>
          <t>RONALDO  JUNIOR LOPES DE SOUSA</t>
        </is>
      </c>
      <c r="C2525" t="n">
        <v>1</v>
      </c>
      <c r="D2525" t="inlineStr">
        <is>
          <t>IPCA</t>
        </is>
      </c>
      <c r="E2525" t="n">
        <v>0.009488792934583046</v>
      </c>
      <c r="F2525" t="inlineStr">
        <is>
          <t>MENSAL</t>
        </is>
      </c>
      <c r="G2525" t="n">
        <v>47493</v>
      </c>
      <c r="H2525" t="n">
        <v>47493</v>
      </c>
      <c r="I2525" t="n">
        <v>89</v>
      </c>
      <c r="J2525" t="inlineStr">
        <is>
          <t>CARTEIRA</t>
        </is>
      </c>
      <c r="K2525" t="inlineStr">
        <is>
          <t>CONTRATO</t>
        </is>
      </c>
      <c r="L2525" t="n">
        <v>3698.22</v>
      </c>
      <c r="M2525" t="inlineStr">
        <is>
          <t>IBIRAPITANGA FASE 3</t>
        </is>
      </c>
      <c r="N2525" s="142">
        <f>DATE(YEAR(G2525),MONTH(G2525),1)</f>
        <v/>
      </c>
      <c r="O2525" s="132">
        <f>IF(G2525&gt;$K$3,"Futuro","Atraso")</f>
        <v/>
      </c>
      <c r="P2525">
        <f>12*(YEAR(G2525)-YEAR($K$3))+(MONTH(G2525)-MONTH($K$3))</f>
        <v/>
      </c>
      <c r="Q2525" s="366">
        <f>IF(M2525="IBIRAPITANGA FASE 3",IF(O2525="Atraso",L2525,L2525/(1+$I$2)^P2525),IF(O2525="Atraso",L2525,L2525/(1+$I$1)^P2525))</f>
        <v/>
      </c>
      <c r="R2525">
        <f>IF(O2525="Atraso",$K$3-G2525,0)</f>
        <v/>
      </c>
      <c r="S2525">
        <f>IF(R2525&lt;=15,"Até 15",IF(R2525&lt;=30,"Entre 15 e 30",IF(R2525&lt;=60,"Entre 30 e 60",IF(R2525&lt;=90,"Entre 60 e 90",IF(R2525&lt;=120,"Entre 90 e 120",IF(R2525&lt;=150,"Entre 120 e 150",IF(R2525&lt;=180,"Entre 150 e 180","Superior a 180")))))))</f>
        <v/>
      </c>
    </row>
    <row r="2526">
      <c r="A2526" t="inlineStr">
        <is>
          <t>Q013L05</t>
        </is>
      </c>
      <c r="B2526" t="inlineStr">
        <is>
          <t>RONALDO  JUNIOR LOPES DE SOUSA</t>
        </is>
      </c>
      <c r="C2526" t="n">
        <v>1</v>
      </c>
      <c r="D2526" t="inlineStr">
        <is>
          <t>IPCA</t>
        </is>
      </c>
      <c r="E2526" t="n">
        <v>0.009488792934583046</v>
      </c>
      <c r="F2526" t="inlineStr">
        <is>
          <t>MENSAL</t>
        </is>
      </c>
      <c r="G2526" t="n">
        <v>47524</v>
      </c>
      <c r="H2526" t="n">
        <v>47524</v>
      </c>
      <c r="I2526" t="n">
        <v>90</v>
      </c>
      <c r="J2526" t="inlineStr">
        <is>
          <t>CARTEIRA</t>
        </is>
      </c>
      <c r="K2526" t="inlineStr">
        <is>
          <t>CONTRATO</t>
        </is>
      </c>
      <c r="L2526" t="n">
        <v>3698.22</v>
      </c>
      <c r="M2526" t="inlineStr">
        <is>
          <t>IBIRAPITANGA FASE 3</t>
        </is>
      </c>
      <c r="N2526" s="142">
        <f>DATE(YEAR(G2526),MONTH(G2526),1)</f>
        <v/>
      </c>
      <c r="O2526" s="132">
        <f>IF(G2526&gt;$K$3,"Futuro","Atraso")</f>
        <v/>
      </c>
      <c r="P2526">
        <f>12*(YEAR(G2526)-YEAR($K$3))+(MONTH(G2526)-MONTH($K$3))</f>
        <v/>
      </c>
      <c r="Q2526" s="366">
        <f>IF(M2526="IBIRAPITANGA FASE 3",IF(O2526="Atraso",L2526,L2526/(1+$I$2)^P2526),IF(O2526="Atraso",L2526,L2526/(1+$I$1)^P2526))</f>
        <v/>
      </c>
      <c r="R2526">
        <f>IF(O2526="Atraso",$K$3-G2526,0)</f>
        <v/>
      </c>
      <c r="S2526">
        <f>IF(R2526&lt;=15,"Até 15",IF(R2526&lt;=30,"Entre 15 e 30",IF(R2526&lt;=60,"Entre 30 e 60",IF(R2526&lt;=90,"Entre 60 e 90",IF(R2526&lt;=120,"Entre 90 e 120",IF(R2526&lt;=150,"Entre 120 e 150",IF(R2526&lt;=180,"Entre 150 e 180","Superior a 180")))))))</f>
        <v/>
      </c>
    </row>
    <row r="2527">
      <c r="A2527" t="inlineStr">
        <is>
          <t>Q013L05</t>
        </is>
      </c>
      <c r="B2527" t="inlineStr">
        <is>
          <t>RONALDO  JUNIOR LOPES DE SOUSA</t>
        </is>
      </c>
      <c r="C2527" t="n">
        <v>1</v>
      </c>
      <c r="D2527" t="inlineStr">
        <is>
          <t>IPCA</t>
        </is>
      </c>
      <c r="E2527" t="n">
        <v>0.009488792934583046</v>
      </c>
      <c r="F2527" t="inlineStr">
        <is>
          <t>MENSAL</t>
        </is>
      </c>
      <c r="G2527" t="n">
        <v>47552</v>
      </c>
      <c r="H2527" t="n">
        <v>47552</v>
      </c>
      <c r="I2527" t="n">
        <v>91</v>
      </c>
      <c r="J2527" t="inlineStr">
        <is>
          <t>CARTEIRA</t>
        </is>
      </c>
      <c r="K2527" t="inlineStr">
        <is>
          <t>CONTRATO</t>
        </is>
      </c>
      <c r="L2527" t="n">
        <v>3698.22</v>
      </c>
      <c r="M2527" t="inlineStr">
        <is>
          <t>IBIRAPITANGA FASE 3</t>
        </is>
      </c>
      <c r="N2527" s="142">
        <f>DATE(YEAR(G2527),MONTH(G2527),1)</f>
        <v/>
      </c>
      <c r="O2527" s="132">
        <f>IF(G2527&gt;$K$3,"Futuro","Atraso")</f>
        <v/>
      </c>
      <c r="P2527">
        <f>12*(YEAR(G2527)-YEAR($K$3))+(MONTH(G2527)-MONTH($K$3))</f>
        <v/>
      </c>
      <c r="Q2527" s="366">
        <f>IF(M2527="IBIRAPITANGA FASE 3",IF(O2527="Atraso",L2527,L2527/(1+$I$2)^P2527),IF(O2527="Atraso",L2527,L2527/(1+$I$1)^P2527))</f>
        <v/>
      </c>
      <c r="R2527">
        <f>IF(O2527="Atraso",$K$3-G2527,0)</f>
        <v/>
      </c>
      <c r="S2527">
        <f>IF(R2527&lt;=15,"Até 15",IF(R2527&lt;=30,"Entre 15 e 30",IF(R2527&lt;=60,"Entre 30 e 60",IF(R2527&lt;=90,"Entre 60 e 90",IF(R2527&lt;=120,"Entre 90 e 120",IF(R2527&lt;=150,"Entre 120 e 150",IF(R2527&lt;=180,"Entre 150 e 180","Superior a 180")))))))</f>
        <v/>
      </c>
    </row>
    <row r="2528">
      <c r="A2528" t="inlineStr">
        <is>
          <t>Q013L05</t>
        </is>
      </c>
      <c r="B2528" t="inlineStr">
        <is>
          <t>RONALDO  JUNIOR LOPES DE SOUSA</t>
        </is>
      </c>
      <c r="C2528" t="n">
        <v>1</v>
      </c>
      <c r="D2528" t="inlineStr">
        <is>
          <t>IPCA</t>
        </is>
      </c>
      <c r="E2528" t="n">
        <v>0.009488792934583046</v>
      </c>
      <c r="F2528" t="inlineStr">
        <is>
          <t>MENSAL</t>
        </is>
      </c>
      <c r="G2528" t="n">
        <v>47583</v>
      </c>
      <c r="H2528" t="n">
        <v>47583</v>
      </c>
      <c r="I2528" t="n">
        <v>92</v>
      </c>
      <c r="J2528" t="inlineStr">
        <is>
          <t>CARTEIRA</t>
        </is>
      </c>
      <c r="K2528" t="inlineStr">
        <is>
          <t>CONTRATO</t>
        </is>
      </c>
      <c r="L2528" t="n">
        <v>3698.22</v>
      </c>
      <c r="M2528" t="inlineStr">
        <is>
          <t>IBIRAPITANGA FASE 3</t>
        </is>
      </c>
      <c r="N2528" s="142">
        <f>DATE(YEAR(G2528),MONTH(G2528),1)</f>
        <v/>
      </c>
      <c r="O2528" s="132">
        <f>IF(G2528&gt;$K$3,"Futuro","Atraso")</f>
        <v/>
      </c>
      <c r="P2528">
        <f>12*(YEAR(G2528)-YEAR($K$3))+(MONTH(G2528)-MONTH($K$3))</f>
        <v/>
      </c>
      <c r="Q2528" s="366">
        <f>IF(M2528="IBIRAPITANGA FASE 3",IF(O2528="Atraso",L2528,L2528/(1+$I$2)^P2528),IF(O2528="Atraso",L2528,L2528/(1+$I$1)^P2528))</f>
        <v/>
      </c>
      <c r="R2528">
        <f>IF(O2528="Atraso",$K$3-G2528,0)</f>
        <v/>
      </c>
      <c r="S2528">
        <f>IF(R2528&lt;=15,"Até 15",IF(R2528&lt;=30,"Entre 15 e 30",IF(R2528&lt;=60,"Entre 30 e 60",IF(R2528&lt;=90,"Entre 60 e 90",IF(R2528&lt;=120,"Entre 90 e 120",IF(R2528&lt;=150,"Entre 120 e 150",IF(R2528&lt;=180,"Entre 150 e 180","Superior a 180")))))))</f>
        <v/>
      </c>
    </row>
    <row r="2529">
      <c r="A2529" t="inlineStr">
        <is>
          <t>Q013L05</t>
        </is>
      </c>
      <c r="B2529" t="inlineStr">
        <is>
          <t>RONALDO  JUNIOR LOPES DE SOUSA</t>
        </is>
      </c>
      <c r="C2529" t="n">
        <v>1</v>
      </c>
      <c r="D2529" t="inlineStr">
        <is>
          <t>IPCA</t>
        </is>
      </c>
      <c r="E2529" t="n">
        <v>0.009488792934583046</v>
      </c>
      <c r="F2529" t="inlineStr">
        <is>
          <t>MENSAL</t>
        </is>
      </c>
      <c r="G2529" t="n">
        <v>47613</v>
      </c>
      <c r="H2529" t="n">
        <v>47613</v>
      </c>
      <c r="I2529" t="n">
        <v>93</v>
      </c>
      <c r="J2529" t="inlineStr">
        <is>
          <t>CARTEIRA</t>
        </is>
      </c>
      <c r="K2529" t="inlineStr">
        <is>
          <t>CONTRATO</t>
        </is>
      </c>
      <c r="L2529" t="n">
        <v>3698.22</v>
      </c>
      <c r="M2529" t="inlineStr">
        <is>
          <t>IBIRAPITANGA FASE 3</t>
        </is>
      </c>
      <c r="N2529" s="142">
        <f>DATE(YEAR(G2529),MONTH(G2529),1)</f>
        <v/>
      </c>
      <c r="O2529" s="132">
        <f>IF(G2529&gt;$K$3,"Futuro","Atraso")</f>
        <v/>
      </c>
      <c r="P2529">
        <f>12*(YEAR(G2529)-YEAR($K$3))+(MONTH(G2529)-MONTH($K$3))</f>
        <v/>
      </c>
      <c r="Q2529" s="366">
        <f>IF(M2529="IBIRAPITANGA FASE 3",IF(O2529="Atraso",L2529,L2529/(1+$I$2)^P2529),IF(O2529="Atraso",L2529,L2529/(1+$I$1)^P2529))</f>
        <v/>
      </c>
      <c r="R2529">
        <f>IF(O2529="Atraso",$K$3-G2529,0)</f>
        <v/>
      </c>
      <c r="S2529">
        <f>IF(R2529&lt;=15,"Até 15",IF(R2529&lt;=30,"Entre 15 e 30",IF(R2529&lt;=60,"Entre 30 e 60",IF(R2529&lt;=90,"Entre 60 e 90",IF(R2529&lt;=120,"Entre 90 e 120",IF(R2529&lt;=150,"Entre 120 e 150",IF(R2529&lt;=180,"Entre 150 e 180","Superior a 180")))))))</f>
        <v/>
      </c>
    </row>
    <row r="2530">
      <c r="A2530" t="inlineStr">
        <is>
          <t>Q013L05</t>
        </is>
      </c>
      <c r="B2530" t="inlineStr">
        <is>
          <t>RONALDO  JUNIOR LOPES DE SOUSA</t>
        </is>
      </c>
      <c r="C2530" t="n">
        <v>1</v>
      </c>
      <c r="D2530" t="inlineStr">
        <is>
          <t>IPCA</t>
        </is>
      </c>
      <c r="E2530" t="n">
        <v>0.009488792934583046</v>
      </c>
      <c r="F2530" t="inlineStr">
        <is>
          <t>MENSAL</t>
        </is>
      </c>
      <c r="G2530" t="n">
        <v>47644</v>
      </c>
      <c r="H2530" t="n">
        <v>47644</v>
      </c>
      <c r="I2530" t="n">
        <v>94</v>
      </c>
      <c r="J2530" t="inlineStr">
        <is>
          <t>CARTEIRA</t>
        </is>
      </c>
      <c r="K2530" t="inlineStr">
        <is>
          <t>CONTRATO</t>
        </is>
      </c>
      <c r="L2530" t="n">
        <v>3698.22</v>
      </c>
      <c r="M2530" t="inlineStr">
        <is>
          <t>IBIRAPITANGA FASE 3</t>
        </is>
      </c>
      <c r="N2530" s="142">
        <f>DATE(YEAR(G2530),MONTH(G2530),1)</f>
        <v/>
      </c>
      <c r="O2530" s="132">
        <f>IF(G2530&gt;$K$3,"Futuro","Atraso")</f>
        <v/>
      </c>
      <c r="P2530">
        <f>12*(YEAR(G2530)-YEAR($K$3))+(MONTH(G2530)-MONTH($K$3))</f>
        <v/>
      </c>
      <c r="Q2530" s="366">
        <f>IF(M2530="IBIRAPITANGA FASE 3",IF(O2530="Atraso",L2530,L2530/(1+$I$2)^P2530),IF(O2530="Atraso",L2530,L2530/(1+$I$1)^P2530))</f>
        <v/>
      </c>
      <c r="R2530">
        <f>IF(O2530="Atraso",$K$3-G2530,0)</f>
        <v/>
      </c>
      <c r="S2530">
        <f>IF(R2530&lt;=15,"Até 15",IF(R2530&lt;=30,"Entre 15 e 30",IF(R2530&lt;=60,"Entre 30 e 60",IF(R2530&lt;=90,"Entre 60 e 90",IF(R2530&lt;=120,"Entre 90 e 120",IF(R2530&lt;=150,"Entre 120 e 150",IF(R2530&lt;=180,"Entre 150 e 180","Superior a 180")))))))</f>
        <v/>
      </c>
    </row>
    <row r="2531">
      <c r="A2531" t="inlineStr">
        <is>
          <t>Q013L05</t>
        </is>
      </c>
      <c r="B2531" t="inlineStr">
        <is>
          <t>RONALDO  JUNIOR LOPES DE SOUSA</t>
        </is>
      </c>
      <c r="C2531" t="n">
        <v>1</v>
      </c>
      <c r="D2531" t="inlineStr">
        <is>
          <t>IPCA</t>
        </is>
      </c>
      <c r="E2531" t="n">
        <v>0.009488792934583046</v>
      </c>
      <c r="F2531" t="inlineStr">
        <is>
          <t>MENSAL</t>
        </is>
      </c>
      <c r="G2531" t="n">
        <v>47674</v>
      </c>
      <c r="H2531" t="n">
        <v>47674</v>
      </c>
      <c r="I2531" t="n">
        <v>95</v>
      </c>
      <c r="J2531" t="inlineStr">
        <is>
          <t>CARTEIRA</t>
        </is>
      </c>
      <c r="K2531" t="inlineStr">
        <is>
          <t>CONTRATO</t>
        </is>
      </c>
      <c r="L2531" t="n">
        <v>3698.22</v>
      </c>
      <c r="M2531" t="inlineStr">
        <is>
          <t>IBIRAPITANGA FASE 3</t>
        </is>
      </c>
      <c r="N2531" s="142">
        <f>DATE(YEAR(G2531),MONTH(G2531),1)</f>
        <v/>
      </c>
      <c r="O2531" s="132">
        <f>IF(G2531&gt;$K$3,"Futuro","Atraso")</f>
        <v/>
      </c>
      <c r="P2531">
        <f>12*(YEAR(G2531)-YEAR($K$3))+(MONTH(G2531)-MONTH($K$3))</f>
        <v/>
      </c>
      <c r="Q2531" s="366">
        <f>IF(M2531="IBIRAPITANGA FASE 3",IF(O2531="Atraso",L2531,L2531/(1+$I$2)^P2531),IF(O2531="Atraso",L2531,L2531/(1+$I$1)^P2531))</f>
        <v/>
      </c>
      <c r="R2531">
        <f>IF(O2531="Atraso",$K$3-G2531,0)</f>
        <v/>
      </c>
      <c r="S2531">
        <f>IF(R2531&lt;=15,"Até 15",IF(R2531&lt;=30,"Entre 15 e 30",IF(R2531&lt;=60,"Entre 30 e 60",IF(R2531&lt;=90,"Entre 60 e 90",IF(R2531&lt;=120,"Entre 90 e 120",IF(R2531&lt;=150,"Entre 120 e 150",IF(R2531&lt;=180,"Entre 150 e 180","Superior a 180")))))))</f>
        <v/>
      </c>
    </row>
    <row r="2532">
      <c r="A2532" t="inlineStr">
        <is>
          <t>Q013L05</t>
        </is>
      </c>
      <c r="B2532" t="inlineStr">
        <is>
          <t>RONALDO  JUNIOR LOPES DE SOUSA</t>
        </is>
      </c>
      <c r="C2532" t="n">
        <v>1</v>
      </c>
      <c r="D2532" t="inlineStr">
        <is>
          <t>IPCA</t>
        </is>
      </c>
      <c r="E2532" t="n">
        <v>0.009488792934583046</v>
      </c>
      <c r="F2532" t="inlineStr">
        <is>
          <t>MENSAL</t>
        </is>
      </c>
      <c r="G2532" t="n">
        <v>47705</v>
      </c>
      <c r="H2532" t="n">
        <v>47705</v>
      </c>
      <c r="I2532" t="n">
        <v>96</v>
      </c>
      <c r="J2532" t="inlineStr">
        <is>
          <t>CARTEIRA</t>
        </is>
      </c>
      <c r="K2532" t="inlineStr">
        <is>
          <t>CONTRATO</t>
        </is>
      </c>
      <c r="L2532" t="n">
        <v>3698.22</v>
      </c>
      <c r="M2532" t="inlineStr">
        <is>
          <t>IBIRAPITANGA FASE 3</t>
        </is>
      </c>
      <c r="N2532" s="142">
        <f>DATE(YEAR(G2532),MONTH(G2532),1)</f>
        <v/>
      </c>
      <c r="O2532" s="132">
        <f>IF(G2532&gt;$K$3,"Futuro","Atraso")</f>
        <v/>
      </c>
      <c r="P2532">
        <f>12*(YEAR(G2532)-YEAR($K$3))+(MONTH(G2532)-MONTH($K$3))</f>
        <v/>
      </c>
      <c r="Q2532" s="366">
        <f>IF(M2532="IBIRAPITANGA FASE 3",IF(O2532="Atraso",L2532,L2532/(1+$I$2)^P2532),IF(O2532="Atraso",L2532,L2532/(1+$I$1)^P2532))</f>
        <v/>
      </c>
      <c r="R2532">
        <f>IF(O2532="Atraso",$K$3-G2532,0)</f>
        <v/>
      </c>
      <c r="S2532">
        <f>IF(R2532&lt;=15,"Até 15",IF(R2532&lt;=30,"Entre 15 e 30",IF(R2532&lt;=60,"Entre 30 e 60",IF(R2532&lt;=90,"Entre 60 e 90",IF(R2532&lt;=120,"Entre 90 e 120",IF(R2532&lt;=150,"Entre 120 e 150",IF(R2532&lt;=180,"Entre 150 e 180","Superior a 180")))))))</f>
        <v/>
      </c>
    </row>
    <row r="2533">
      <c r="A2533" t="inlineStr">
        <is>
          <t>Q013L05</t>
        </is>
      </c>
      <c r="B2533" t="inlineStr">
        <is>
          <t>RONALDO  JUNIOR LOPES DE SOUSA</t>
        </is>
      </c>
      <c r="C2533" t="n">
        <v>1</v>
      </c>
      <c r="D2533" t="inlineStr">
        <is>
          <t>IPCA</t>
        </is>
      </c>
      <c r="E2533" t="n">
        <v>0.009488792934583046</v>
      </c>
      <c r="F2533" t="inlineStr">
        <is>
          <t>MENSAL</t>
        </is>
      </c>
      <c r="G2533" t="n">
        <v>47736</v>
      </c>
      <c r="H2533" t="n">
        <v>47736</v>
      </c>
      <c r="I2533" t="n">
        <v>97</v>
      </c>
      <c r="J2533" t="inlineStr">
        <is>
          <t>CARTEIRA</t>
        </is>
      </c>
      <c r="K2533" t="inlineStr">
        <is>
          <t>CONTRATO</t>
        </is>
      </c>
      <c r="L2533" t="n">
        <v>3698.22</v>
      </c>
      <c r="M2533" t="inlineStr">
        <is>
          <t>IBIRAPITANGA FASE 3</t>
        </is>
      </c>
      <c r="N2533" s="142">
        <f>DATE(YEAR(G2533),MONTH(G2533),1)</f>
        <v/>
      </c>
      <c r="O2533" s="132">
        <f>IF(G2533&gt;$K$3,"Futuro","Atraso")</f>
        <v/>
      </c>
      <c r="P2533">
        <f>12*(YEAR(G2533)-YEAR($K$3))+(MONTH(G2533)-MONTH($K$3))</f>
        <v/>
      </c>
      <c r="Q2533" s="366">
        <f>IF(M2533="IBIRAPITANGA FASE 3",IF(O2533="Atraso",L2533,L2533/(1+$I$2)^P2533),IF(O2533="Atraso",L2533,L2533/(1+$I$1)^P2533))</f>
        <v/>
      </c>
      <c r="R2533">
        <f>IF(O2533="Atraso",$K$3-G2533,0)</f>
        <v/>
      </c>
      <c r="S2533">
        <f>IF(R2533&lt;=15,"Até 15",IF(R2533&lt;=30,"Entre 15 e 30",IF(R2533&lt;=60,"Entre 30 e 60",IF(R2533&lt;=90,"Entre 60 e 90",IF(R2533&lt;=120,"Entre 90 e 120",IF(R2533&lt;=150,"Entre 120 e 150",IF(R2533&lt;=180,"Entre 150 e 180","Superior a 180")))))))</f>
        <v/>
      </c>
    </row>
    <row r="2534">
      <c r="A2534" t="inlineStr">
        <is>
          <t>Q013L05</t>
        </is>
      </c>
      <c r="B2534" t="inlineStr">
        <is>
          <t>RONALDO  JUNIOR LOPES DE SOUSA</t>
        </is>
      </c>
      <c r="C2534" t="n">
        <v>1</v>
      </c>
      <c r="D2534" t="inlineStr">
        <is>
          <t>IPCA</t>
        </is>
      </c>
      <c r="E2534" t="n">
        <v>0.009488792934583046</v>
      </c>
      <c r="F2534" t="inlineStr">
        <is>
          <t>MENSAL</t>
        </is>
      </c>
      <c r="G2534" t="n">
        <v>47766</v>
      </c>
      <c r="H2534" t="n">
        <v>47766</v>
      </c>
      <c r="I2534" t="n">
        <v>98</v>
      </c>
      <c r="J2534" t="inlineStr">
        <is>
          <t>CARTEIRA</t>
        </is>
      </c>
      <c r="K2534" t="inlineStr">
        <is>
          <t>CONTRATO</t>
        </is>
      </c>
      <c r="L2534" t="n">
        <v>3698.22</v>
      </c>
      <c r="M2534" t="inlineStr">
        <is>
          <t>IBIRAPITANGA FASE 3</t>
        </is>
      </c>
      <c r="N2534" s="142">
        <f>DATE(YEAR(G2534),MONTH(G2534),1)</f>
        <v/>
      </c>
      <c r="O2534" s="132">
        <f>IF(G2534&gt;$K$3,"Futuro","Atraso")</f>
        <v/>
      </c>
      <c r="P2534">
        <f>12*(YEAR(G2534)-YEAR($K$3))+(MONTH(G2534)-MONTH($K$3))</f>
        <v/>
      </c>
      <c r="Q2534" s="366">
        <f>IF(M2534="IBIRAPITANGA FASE 3",IF(O2534="Atraso",L2534,L2534/(1+$I$2)^P2534),IF(O2534="Atraso",L2534,L2534/(1+$I$1)^P2534))</f>
        <v/>
      </c>
      <c r="R2534">
        <f>IF(O2534="Atraso",$K$3-G2534,0)</f>
        <v/>
      </c>
      <c r="S2534">
        <f>IF(R2534&lt;=15,"Até 15",IF(R2534&lt;=30,"Entre 15 e 30",IF(R2534&lt;=60,"Entre 30 e 60",IF(R2534&lt;=90,"Entre 60 e 90",IF(R2534&lt;=120,"Entre 90 e 120",IF(R2534&lt;=150,"Entre 120 e 150",IF(R2534&lt;=180,"Entre 150 e 180","Superior a 180")))))))</f>
        <v/>
      </c>
    </row>
    <row r="2535">
      <c r="A2535" t="inlineStr">
        <is>
          <t>Q013L05</t>
        </is>
      </c>
      <c r="B2535" t="inlineStr">
        <is>
          <t>RONALDO  JUNIOR LOPES DE SOUSA</t>
        </is>
      </c>
      <c r="C2535" t="n">
        <v>1</v>
      </c>
      <c r="D2535" t="inlineStr">
        <is>
          <t>IPCA</t>
        </is>
      </c>
      <c r="E2535" t="n">
        <v>0.009488792934583046</v>
      </c>
      <c r="F2535" t="inlineStr">
        <is>
          <t>MENSAL</t>
        </is>
      </c>
      <c r="G2535" t="n">
        <v>47797</v>
      </c>
      <c r="H2535" t="n">
        <v>47797</v>
      </c>
      <c r="I2535" t="n">
        <v>99</v>
      </c>
      <c r="J2535" t="inlineStr">
        <is>
          <t>CARTEIRA</t>
        </is>
      </c>
      <c r="K2535" t="inlineStr">
        <is>
          <t>CONTRATO</t>
        </is>
      </c>
      <c r="L2535" t="n">
        <v>3698.22</v>
      </c>
      <c r="M2535" t="inlineStr">
        <is>
          <t>IBIRAPITANGA FASE 3</t>
        </is>
      </c>
      <c r="N2535" s="142">
        <f>DATE(YEAR(G2535),MONTH(G2535),1)</f>
        <v/>
      </c>
      <c r="O2535" s="132">
        <f>IF(G2535&gt;$K$3,"Futuro","Atraso")</f>
        <v/>
      </c>
      <c r="P2535">
        <f>12*(YEAR(G2535)-YEAR($K$3))+(MONTH(G2535)-MONTH($K$3))</f>
        <v/>
      </c>
      <c r="Q2535" s="366">
        <f>IF(M2535="IBIRAPITANGA FASE 3",IF(O2535="Atraso",L2535,L2535/(1+$I$2)^P2535),IF(O2535="Atraso",L2535,L2535/(1+$I$1)^P2535))</f>
        <v/>
      </c>
      <c r="R2535">
        <f>IF(O2535="Atraso",$K$3-G2535,0)</f>
        <v/>
      </c>
      <c r="S2535">
        <f>IF(R2535&lt;=15,"Até 15",IF(R2535&lt;=30,"Entre 15 e 30",IF(R2535&lt;=60,"Entre 30 e 60",IF(R2535&lt;=90,"Entre 60 e 90",IF(R2535&lt;=120,"Entre 90 e 120",IF(R2535&lt;=150,"Entre 120 e 150",IF(R2535&lt;=180,"Entre 150 e 180","Superior a 180")))))))</f>
        <v/>
      </c>
    </row>
    <row r="2536">
      <c r="A2536" t="inlineStr">
        <is>
          <t>Q013L05</t>
        </is>
      </c>
      <c r="B2536" t="inlineStr">
        <is>
          <t>RONALDO  JUNIOR LOPES DE SOUSA</t>
        </is>
      </c>
      <c r="C2536" t="n">
        <v>1</v>
      </c>
      <c r="D2536" t="inlineStr">
        <is>
          <t>IPCA</t>
        </is>
      </c>
      <c r="E2536" t="n">
        <v>0.009488792934583046</v>
      </c>
      <c r="F2536" t="inlineStr">
        <is>
          <t>MENSAL</t>
        </is>
      </c>
      <c r="G2536" t="n">
        <v>47827</v>
      </c>
      <c r="H2536" t="n">
        <v>47827</v>
      </c>
      <c r="I2536" t="n">
        <v>100</v>
      </c>
      <c r="J2536" t="inlineStr">
        <is>
          <t>CARTEIRA</t>
        </is>
      </c>
      <c r="K2536" t="inlineStr">
        <is>
          <t>CONTRATO</t>
        </is>
      </c>
      <c r="L2536" t="n">
        <v>3698.22</v>
      </c>
      <c r="M2536" t="inlineStr">
        <is>
          <t>IBIRAPITANGA FASE 3</t>
        </is>
      </c>
      <c r="N2536" s="142">
        <f>DATE(YEAR(G2536),MONTH(G2536),1)</f>
        <v/>
      </c>
      <c r="O2536" s="132">
        <f>IF(G2536&gt;$K$3,"Futuro","Atraso")</f>
        <v/>
      </c>
      <c r="P2536">
        <f>12*(YEAR(G2536)-YEAR($K$3))+(MONTH(G2536)-MONTH($K$3))</f>
        <v/>
      </c>
      <c r="Q2536" s="366">
        <f>IF(M2536="IBIRAPITANGA FASE 3",IF(O2536="Atraso",L2536,L2536/(1+$I$2)^P2536),IF(O2536="Atraso",L2536,L2536/(1+$I$1)^P2536))</f>
        <v/>
      </c>
      <c r="R2536">
        <f>IF(O2536="Atraso",$K$3-G2536,0)</f>
        <v/>
      </c>
      <c r="S2536">
        <f>IF(R2536&lt;=15,"Até 15",IF(R2536&lt;=30,"Entre 15 e 30",IF(R2536&lt;=60,"Entre 30 e 60",IF(R2536&lt;=90,"Entre 60 e 90",IF(R2536&lt;=120,"Entre 90 e 120",IF(R2536&lt;=150,"Entre 120 e 150",IF(R2536&lt;=180,"Entre 150 e 180","Superior a 180")))))))</f>
        <v/>
      </c>
    </row>
    <row r="2537">
      <c r="A2537" t="inlineStr">
        <is>
          <t>Q013L05</t>
        </is>
      </c>
      <c r="B2537" t="inlineStr">
        <is>
          <t>RONALDO  JUNIOR LOPES DE SOUSA</t>
        </is>
      </c>
      <c r="C2537" t="n">
        <v>1</v>
      </c>
      <c r="D2537" t="inlineStr">
        <is>
          <t>IPCA</t>
        </is>
      </c>
      <c r="E2537" t="n">
        <v>0.009488792934583046</v>
      </c>
      <c r="F2537" t="inlineStr">
        <is>
          <t>MENSAL</t>
        </is>
      </c>
      <c r="G2537" t="n">
        <v>47858</v>
      </c>
      <c r="H2537" t="n">
        <v>47858</v>
      </c>
      <c r="I2537" t="n">
        <v>101</v>
      </c>
      <c r="J2537" t="inlineStr">
        <is>
          <t>CARTEIRA</t>
        </is>
      </c>
      <c r="K2537" t="inlineStr">
        <is>
          <t>CONTRATO</t>
        </is>
      </c>
      <c r="L2537" t="n">
        <v>3698.22</v>
      </c>
      <c r="M2537" t="inlineStr">
        <is>
          <t>IBIRAPITANGA FASE 3</t>
        </is>
      </c>
      <c r="N2537" s="142">
        <f>DATE(YEAR(G2537),MONTH(G2537),1)</f>
        <v/>
      </c>
      <c r="O2537" s="132">
        <f>IF(G2537&gt;$K$3,"Futuro","Atraso")</f>
        <v/>
      </c>
      <c r="P2537">
        <f>12*(YEAR(G2537)-YEAR($K$3))+(MONTH(G2537)-MONTH($K$3))</f>
        <v/>
      </c>
      <c r="Q2537" s="366">
        <f>IF(M2537="IBIRAPITANGA FASE 3",IF(O2537="Atraso",L2537,L2537/(1+$I$2)^P2537),IF(O2537="Atraso",L2537,L2537/(1+$I$1)^P2537))</f>
        <v/>
      </c>
      <c r="R2537">
        <f>IF(O2537="Atraso",$K$3-G2537,0)</f>
        <v/>
      </c>
      <c r="S2537">
        <f>IF(R2537&lt;=15,"Até 15",IF(R2537&lt;=30,"Entre 15 e 30",IF(R2537&lt;=60,"Entre 30 e 60",IF(R2537&lt;=90,"Entre 60 e 90",IF(R2537&lt;=120,"Entre 90 e 120",IF(R2537&lt;=150,"Entre 120 e 150",IF(R2537&lt;=180,"Entre 150 e 180","Superior a 180")))))))</f>
        <v/>
      </c>
    </row>
    <row r="2538">
      <c r="A2538" t="inlineStr">
        <is>
          <t>Q013L05</t>
        </is>
      </c>
      <c r="B2538" t="inlineStr">
        <is>
          <t>RONALDO  JUNIOR LOPES DE SOUSA</t>
        </is>
      </c>
      <c r="C2538" t="n">
        <v>1</v>
      </c>
      <c r="D2538" t="inlineStr">
        <is>
          <t>IPCA</t>
        </is>
      </c>
      <c r="E2538" t="n">
        <v>0.009488792934583046</v>
      </c>
      <c r="F2538" t="inlineStr">
        <is>
          <t>MENSAL</t>
        </is>
      </c>
      <c r="G2538" t="n">
        <v>47889</v>
      </c>
      <c r="H2538" t="n">
        <v>47889</v>
      </c>
      <c r="I2538" t="n">
        <v>102</v>
      </c>
      <c r="J2538" t="inlineStr">
        <is>
          <t>CARTEIRA</t>
        </is>
      </c>
      <c r="K2538" t="inlineStr">
        <is>
          <t>CONTRATO</t>
        </is>
      </c>
      <c r="L2538" t="n">
        <v>3698.22</v>
      </c>
      <c r="M2538" t="inlineStr">
        <is>
          <t>IBIRAPITANGA FASE 3</t>
        </is>
      </c>
      <c r="N2538" s="142">
        <f>DATE(YEAR(G2538),MONTH(G2538),1)</f>
        <v/>
      </c>
      <c r="O2538" s="132">
        <f>IF(G2538&gt;$K$3,"Futuro","Atraso")</f>
        <v/>
      </c>
      <c r="P2538">
        <f>12*(YEAR(G2538)-YEAR($K$3))+(MONTH(G2538)-MONTH($K$3))</f>
        <v/>
      </c>
      <c r="Q2538" s="366">
        <f>IF(M2538="IBIRAPITANGA FASE 3",IF(O2538="Atraso",L2538,L2538/(1+$I$2)^P2538),IF(O2538="Atraso",L2538,L2538/(1+$I$1)^P2538))</f>
        <v/>
      </c>
      <c r="R2538">
        <f>IF(O2538="Atraso",$K$3-G2538,0)</f>
        <v/>
      </c>
      <c r="S2538">
        <f>IF(R2538&lt;=15,"Até 15",IF(R2538&lt;=30,"Entre 15 e 30",IF(R2538&lt;=60,"Entre 30 e 60",IF(R2538&lt;=90,"Entre 60 e 90",IF(R2538&lt;=120,"Entre 90 e 120",IF(R2538&lt;=150,"Entre 120 e 150",IF(R2538&lt;=180,"Entre 150 e 180","Superior a 180")))))))</f>
        <v/>
      </c>
    </row>
    <row r="2539">
      <c r="A2539" t="inlineStr">
        <is>
          <t>Q013L05</t>
        </is>
      </c>
      <c r="B2539" t="inlineStr">
        <is>
          <t>RONALDO  JUNIOR LOPES DE SOUSA</t>
        </is>
      </c>
      <c r="C2539" t="n">
        <v>1</v>
      </c>
      <c r="D2539" t="inlineStr">
        <is>
          <t>IPCA</t>
        </is>
      </c>
      <c r="E2539" t="n">
        <v>0.009488792934583046</v>
      </c>
      <c r="F2539" t="inlineStr">
        <is>
          <t>MENSAL</t>
        </is>
      </c>
      <c r="G2539" t="n">
        <v>47917</v>
      </c>
      <c r="H2539" t="n">
        <v>47917</v>
      </c>
      <c r="I2539" t="n">
        <v>103</v>
      </c>
      <c r="J2539" t="inlineStr">
        <is>
          <t>CARTEIRA</t>
        </is>
      </c>
      <c r="K2539" t="inlineStr">
        <is>
          <t>CONTRATO</t>
        </is>
      </c>
      <c r="L2539" t="n">
        <v>3698.22</v>
      </c>
      <c r="M2539" t="inlineStr">
        <is>
          <t>IBIRAPITANGA FASE 3</t>
        </is>
      </c>
      <c r="N2539" s="142">
        <f>DATE(YEAR(G2539),MONTH(G2539),1)</f>
        <v/>
      </c>
      <c r="O2539" s="132">
        <f>IF(G2539&gt;$K$3,"Futuro","Atraso")</f>
        <v/>
      </c>
      <c r="P2539">
        <f>12*(YEAR(G2539)-YEAR($K$3))+(MONTH(G2539)-MONTH($K$3))</f>
        <v/>
      </c>
      <c r="Q2539" s="366">
        <f>IF(M2539="IBIRAPITANGA FASE 3",IF(O2539="Atraso",L2539,L2539/(1+$I$2)^P2539),IF(O2539="Atraso",L2539,L2539/(1+$I$1)^P2539))</f>
        <v/>
      </c>
      <c r="R2539">
        <f>IF(O2539="Atraso",$K$3-G2539,0)</f>
        <v/>
      </c>
      <c r="S2539">
        <f>IF(R2539&lt;=15,"Até 15",IF(R2539&lt;=30,"Entre 15 e 30",IF(R2539&lt;=60,"Entre 30 e 60",IF(R2539&lt;=90,"Entre 60 e 90",IF(R2539&lt;=120,"Entre 90 e 120",IF(R2539&lt;=150,"Entre 120 e 150",IF(R2539&lt;=180,"Entre 150 e 180","Superior a 180")))))))</f>
        <v/>
      </c>
    </row>
    <row r="2540">
      <c r="A2540" t="inlineStr">
        <is>
          <t>Q013L05</t>
        </is>
      </c>
      <c r="B2540" t="inlineStr">
        <is>
          <t>RONALDO  JUNIOR LOPES DE SOUSA</t>
        </is>
      </c>
      <c r="C2540" t="n">
        <v>1</v>
      </c>
      <c r="D2540" t="inlineStr">
        <is>
          <t>IPCA</t>
        </is>
      </c>
      <c r="E2540" t="n">
        <v>0.009488792934583046</v>
      </c>
      <c r="F2540" t="inlineStr">
        <is>
          <t>MENSAL</t>
        </is>
      </c>
      <c r="G2540" t="n">
        <v>47948</v>
      </c>
      <c r="H2540" t="n">
        <v>47948</v>
      </c>
      <c r="I2540" t="n">
        <v>104</v>
      </c>
      <c r="J2540" t="inlineStr">
        <is>
          <t>CARTEIRA</t>
        </is>
      </c>
      <c r="K2540" t="inlineStr">
        <is>
          <t>CONTRATO</t>
        </is>
      </c>
      <c r="L2540" t="n">
        <v>3698.22</v>
      </c>
      <c r="M2540" t="inlineStr">
        <is>
          <t>IBIRAPITANGA FASE 3</t>
        </is>
      </c>
      <c r="N2540" s="142">
        <f>DATE(YEAR(G2540),MONTH(G2540),1)</f>
        <v/>
      </c>
      <c r="O2540" s="132">
        <f>IF(G2540&gt;$K$3,"Futuro","Atraso")</f>
        <v/>
      </c>
      <c r="P2540">
        <f>12*(YEAR(G2540)-YEAR($K$3))+(MONTH(G2540)-MONTH($K$3))</f>
        <v/>
      </c>
      <c r="Q2540" s="366">
        <f>IF(M2540="IBIRAPITANGA FASE 3",IF(O2540="Atraso",L2540,L2540/(1+$I$2)^P2540),IF(O2540="Atraso",L2540,L2540/(1+$I$1)^P2540))</f>
        <v/>
      </c>
      <c r="R2540">
        <f>IF(O2540="Atraso",$K$3-G2540,0)</f>
        <v/>
      </c>
      <c r="S2540">
        <f>IF(R2540&lt;=15,"Até 15",IF(R2540&lt;=30,"Entre 15 e 30",IF(R2540&lt;=60,"Entre 30 e 60",IF(R2540&lt;=90,"Entre 60 e 90",IF(R2540&lt;=120,"Entre 90 e 120",IF(R2540&lt;=150,"Entre 120 e 150",IF(R2540&lt;=180,"Entre 150 e 180","Superior a 180")))))))</f>
        <v/>
      </c>
    </row>
    <row r="2541">
      <c r="A2541" t="inlineStr">
        <is>
          <t>Q013L05</t>
        </is>
      </c>
      <c r="B2541" t="inlineStr">
        <is>
          <t>RONALDO  JUNIOR LOPES DE SOUSA</t>
        </is>
      </c>
      <c r="C2541" t="n">
        <v>1</v>
      </c>
      <c r="D2541" t="inlineStr">
        <is>
          <t>IPCA</t>
        </is>
      </c>
      <c r="E2541" t="n">
        <v>0.009488792934583046</v>
      </c>
      <c r="F2541" t="inlineStr">
        <is>
          <t>MENSAL</t>
        </is>
      </c>
      <c r="G2541" t="n">
        <v>47978</v>
      </c>
      <c r="H2541" t="n">
        <v>47978</v>
      </c>
      <c r="I2541" t="n">
        <v>105</v>
      </c>
      <c r="J2541" t="inlineStr">
        <is>
          <t>CARTEIRA</t>
        </is>
      </c>
      <c r="K2541" t="inlineStr">
        <is>
          <t>CONTRATO</t>
        </is>
      </c>
      <c r="L2541" t="n">
        <v>3698.22</v>
      </c>
      <c r="M2541" t="inlineStr">
        <is>
          <t>IBIRAPITANGA FASE 3</t>
        </is>
      </c>
      <c r="N2541" s="142">
        <f>DATE(YEAR(G2541),MONTH(G2541),1)</f>
        <v/>
      </c>
      <c r="O2541" s="132">
        <f>IF(G2541&gt;$K$3,"Futuro","Atraso")</f>
        <v/>
      </c>
      <c r="P2541">
        <f>12*(YEAR(G2541)-YEAR($K$3))+(MONTH(G2541)-MONTH($K$3))</f>
        <v/>
      </c>
      <c r="Q2541" s="366">
        <f>IF(M2541="IBIRAPITANGA FASE 3",IF(O2541="Atraso",L2541,L2541/(1+$I$2)^P2541),IF(O2541="Atraso",L2541,L2541/(1+$I$1)^P2541))</f>
        <v/>
      </c>
      <c r="R2541">
        <f>IF(O2541="Atraso",$K$3-G2541,0)</f>
        <v/>
      </c>
      <c r="S2541">
        <f>IF(R2541&lt;=15,"Até 15",IF(R2541&lt;=30,"Entre 15 e 30",IF(R2541&lt;=60,"Entre 30 e 60",IF(R2541&lt;=90,"Entre 60 e 90",IF(R2541&lt;=120,"Entre 90 e 120",IF(R2541&lt;=150,"Entre 120 e 150",IF(R2541&lt;=180,"Entre 150 e 180","Superior a 180")))))))</f>
        <v/>
      </c>
    </row>
    <row r="2542">
      <c r="A2542" t="inlineStr">
        <is>
          <t>Q013L05</t>
        </is>
      </c>
      <c r="B2542" t="inlineStr">
        <is>
          <t>RONALDO  JUNIOR LOPES DE SOUSA</t>
        </is>
      </c>
      <c r="C2542" t="n">
        <v>1</v>
      </c>
      <c r="D2542" t="inlineStr">
        <is>
          <t>IPCA</t>
        </is>
      </c>
      <c r="E2542" t="n">
        <v>0.009488792934583046</v>
      </c>
      <c r="F2542" t="inlineStr">
        <is>
          <t>MENSAL</t>
        </is>
      </c>
      <c r="G2542" t="n">
        <v>48009</v>
      </c>
      <c r="H2542" t="n">
        <v>48009</v>
      </c>
      <c r="I2542" t="n">
        <v>106</v>
      </c>
      <c r="J2542" t="inlineStr">
        <is>
          <t>CARTEIRA</t>
        </is>
      </c>
      <c r="K2542" t="inlineStr">
        <is>
          <t>CONTRATO</t>
        </is>
      </c>
      <c r="L2542" t="n">
        <v>3698.22</v>
      </c>
      <c r="M2542" t="inlineStr">
        <is>
          <t>IBIRAPITANGA FASE 3</t>
        </is>
      </c>
      <c r="N2542" s="142">
        <f>DATE(YEAR(G2542),MONTH(G2542),1)</f>
        <v/>
      </c>
      <c r="O2542" s="132">
        <f>IF(G2542&gt;$K$3,"Futuro","Atraso")</f>
        <v/>
      </c>
      <c r="P2542">
        <f>12*(YEAR(G2542)-YEAR($K$3))+(MONTH(G2542)-MONTH($K$3))</f>
        <v/>
      </c>
      <c r="Q2542" s="366">
        <f>IF(M2542="IBIRAPITANGA FASE 3",IF(O2542="Atraso",L2542,L2542/(1+$I$2)^P2542),IF(O2542="Atraso",L2542,L2542/(1+$I$1)^P2542))</f>
        <v/>
      </c>
      <c r="R2542">
        <f>IF(O2542="Atraso",$K$3-G2542,0)</f>
        <v/>
      </c>
      <c r="S2542">
        <f>IF(R2542&lt;=15,"Até 15",IF(R2542&lt;=30,"Entre 15 e 30",IF(R2542&lt;=60,"Entre 30 e 60",IF(R2542&lt;=90,"Entre 60 e 90",IF(R2542&lt;=120,"Entre 90 e 120",IF(R2542&lt;=150,"Entre 120 e 150",IF(R2542&lt;=180,"Entre 150 e 180","Superior a 180")))))))</f>
        <v/>
      </c>
    </row>
    <row r="2543">
      <c r="A2543" t="inlineStr">
        <is>
          <t>Q013L05</t>
        </is>
      </c>
      <c r="B2543" t="inlineStr">
        <is>
          <t>RONALDO  JUNIOR LOPES DE SOUSA</t>
        </is>
      </c>
      <c r="C2543" t="n">
        <v>1</v>
      </c>
      <c r="D2543" t="inlineStr">
        <is>
          <t>IPCA</t>
        </is>
      </c>
      <c r="E2543" t="n">
        <v>0.009488792934583046</v>
      </c>
      <c r="F2543" t="inlineStr">
        <is>
          <t>MENSAL</t>
        </is>
      </c>
      <c r="G2543" t="n">
        <v>48039</v>
      </c>
      <c r="H2543" t="n">
        <v>48039</v>
      </c>
      <c r="I2543" t="n">
        <v>107</v>
      </c>
      <c r="J2543" t="inlineStr">
        <is>
          <t>CARTEIRA</t>
        </is>
      </c>
      <c r="K2543" t="inlineStr">
        <is>
          <t>CONTRATO</t>
        </is>
      </c>
      <c r="L2543" t="n">
        <v>3698.22</v>
      </c>
      <c r="M2543" t="inlineStr">
        <is>
          <t>IBIRAPITANGA FASE 3</t>
        </is>
      </c>
      <c r="N2543" s="142">
        <f>DATE(YEAR(G2543),MONTH(G2543),1)</f>
        <v/>
      </c>
      <c r="O2543" s="132">
        <f>IF(G2543&gt;$K$3,"Futuro","Atraso")</f>
        <v/>
      </c>
      <c r="P2543">
        <f>12*(YEAR(G2543)-YEAR($K$3))+(MONTH(G2543)-MONTH($K$3))</f>
        <v/>
      </c>
      <c r="Q2543" s="366">
        <f>IF(M2543="IBIRAPITANGA FASE 3",IF(O2543="Atraso",L2543,L2543/(1+$I$2)^P2543),IF(O2543="Atraso",L2543,L2543/(1+$I$1)^P2543))</f>
        <v/>
      </c>
      <c r="R2543">
        <f>IF(O2543="Atraso",$K$3-G2543,0)</f>
        <v/>
      </c>
      <c r="S2543">
        <f>IF(R2543&lt;=15,"Até 15",IF(R2543&lt;=30,"Entre 15 e 30",IF(R2543&lt;=60,"Entre 30 e 60",IF(R2543&lt;=90,"Entre 60 e 90",IF(R2543&lt;=120,"Entre 90 e 120",IF(R2543&lt;=150,"Entre 120 e 150",IF(R2543&lt;=180,"Entre 150 e 180","Superior a 180")))))))</f>
        <v/>
      </c>
    </row>
    <row r="2544">
      <c r="A2544" t="inlineStr">
        <is>
          <t>Q013L05</t>
        </is>
      </c>
      <c r="B2544" t="inlineStr">
        <is>
          <t>RONALDO  JUNIOR LOPES DE SOUSA</t>
        </is>
      </c>
      <c r="C2544" t="n">
        <v>1</v>
      </c>
      <c r="D2544" t="inlineStr">
        <is>
          <t>IPCA</t>
        </is>
      </c>
      <c r="E2544" t="n">
        <v>0.009488792934583046</v>
      </c>
      <c r="F2544" t="inlineStr">
        <is>
          <t>MENSAL</t>
        </is>
      </c>
      <c r="G2544" t="n">
        <v>48070</v>
      </c>
      <c r="H2544" t="n">
        <v>48070</v>
      </c>
      <c r="I2544" t="n">
        <v>108</v>
      </c>
      <c r="J2544" t="inlineStr">
        <is>
          <t>CARTEIRA</t>
        </is>
      </c>
      <c r="K2544" t="inlineStr">
        <is>
          <t>CONTRATO</t>
        </is>
      </c>
      <c r="L2544" t="n">
        <v>3698.22</v>
      </c>
      <c r="M2544" t="inlineStr">
        <is>
          <t>IBIRAPITANGA FASE 3</t>
        </is>
      </c>
      <c r="N2544" s="142">
        <f>DATE(YEAR(G2544),MONTH(G2544),1)</f>
        <v/>
      </c>
      <c r="O2544" s="132">
        <f>IF(G2544&gt;$K$3,"Futuro","Atraso")</f>
        <v/>
      </c>
      <c r="P2544">
        <f>12*(YEAR(G2544)-YEAR($K$3))+(MONTH(G2544)-MONTH($K$3))</f>
        <v/>
      </c>
      <c r="Q2544" s="366">
        <f>IF(M2544="IBIRAPITANGA FASE 3",IF(O2544="Atraso",L2544,L2544/(1+$I$2)^P2544),IF(O2544="Atraso",L2544,L2544/(1+$I$1)^P2544))</f>
        <v/>
      </c>
      <c r="R2544">
        <f>IF(O2544="Atraso",$K$3-G2544,0)</f>
        <v/>
      </c>
      <c r="S2544">
        <f>IF(R2544&lt;=15,"Até 15",IF(R2544&lt;=30,"Entre 15 e 30",IF(R2544&lt;=60,"Entre 30 e 60",IF(R2544&lt;=90,"Entre 60 e 90",IF(R2544&lt;=120,"Entre 90 e 120",IF(R2544&lt;=150,"Entre 120 e 150",IF(R2544&lt;=180,"Entre 150 e 180","Superior a 180")))))))</f>
        <v/>
      </c>
    </row>
    <row r="2545">
      <c r="A2545" t="inlineStr">
        <is>
          <t>Q013L05</t>
        </is>
      </c>
      <c r="B2545" t="inlineStr">
        <is>
          <t>RONALDO  JUNIOR LOPES DE SOUSA</t>
        </is>
      </c>
      <c r="C2545" t="n">
        <v>1</v>
      </c>
      <c r="D2545" t="inlineStr">
        <is>
          <t>IPCA</t>
        </is>
      </c>
      <c r="E2545" t="n">
        <v>0.009488792934583046</v>
      </c>
      <c r="F2545" t="inlineStr">
        <is>
          <t>MENSAL</t>
        </is>
      </c>
      <c r="G2545" t="n">
        <v>48101</v>
      </c>
      <c r="H2545" t="n">
        <v>48101</v>
      </c>
      <c r="I2545" t="n">
        <v>109</v>
      </c>
      <c r="J2545" t="inlineStr">
        <is>
          <t>CARTEIRA</t>
        </is>
      </c>
      <c r="K2545" t="inlineStr">
        <is>
          <t>CONTRATO</t>
        </is>
      </c>
      <c r="L2545" t="n">
        <v>3698.22</v>
      </c>
      <c r="M2545" t="inlineStr">
        <is>
          <t>IBIRAPITANGA FASE 3</t>
        </is>
      </c>
      <c r="N2545" s="142">
        <f>DATE(YEAR(G2545),MONTH(G2545),1)</f>
        <v/>
      </c>
      <c r="O2545" s="132">
        <f>IF(G2545&gt;$K$3,"Futuro","Atraso")</f>
        <v/>
      </c>
      <c r="P2545">
        <f>12*(YEAR(G2545)-YEAR($K$3))+(MONTH(G2545)-MONTH($K$3))</f>
        <v/>
      </c>
      <c r="Q2545" s="366">
        <f>IF(M2545="IBIRAPITANGA FASE 3",IF(O2545="Atraso",L2545,L2545/(1+$I$2)^P2545),IF(O2545="Atraso",L2545,L2545/(1+$I$1)^P2545))</f>
        <v/>
      </c>
      <c r="R2545">
        <f>IF(O2545="Atraso",$K$3-G2545,0)</f>
        <v/>
      </c>
      <c r="S2545">
        <f>IF(R2545&lt;=15,"Até 15",IF(R2545&lt;=30,"Entre 15 e 30",IF(R2545&lt;=60,"Entre 30 e 60",IF(R2545&lt;=90,"Entre 60 e 90",IF(R2545&lt;=120,"Entre 90 e 120",IF(R2545&lt;=150,"Entre 120 e 150",IF(R2545&lt;=180,"Entre 150 e 180","Superior a 180")))))))</f>
        <v/>
      </c>
    </row>
    <row r="2546">
      <c r="A2546" t="inlineStr">
        <is>
          <t>Q013L05</t>
        </is>
      </c>
      <c r="B2546" t="inlineStr">
        <is>
          <t>RONALDO  JUNIOR LOPES DE SOUSA</t>
        </is>
      </c>
      <c r="C2546" t="n">
        <v>1</v>
      </c>
      <c r="D2546" t="inlineStr">
        <is>
          <t>IPCA</t>
        </is>
      </c>
      <c r="E2546" t="n">
        <v>0.009488792934583046</v>
      </c>
      <c r="F2546" t="inlineStr">
        <is>
          <t>MENSAL</t>
        </is>
      </c>
      <c r="G2546" t="n">
        <v>48131</v>
      </c>
      <c r="H2546" t="n">
        <v>48131</v>
      </c>
      <c r="I2546" t="n">
        <v>110</v>
      </c>
      <c r="J2546" t="inlineStr">
        <is>
          <t>CARTEIRA</t>
        </is>
      </c>
      <c r="K2546" t="inlineStr">
        <is>
          <t>CONTRATO</t>
        </is>
      </c>
      <c r="L2546" t="n">
        <v>3698.22</v>
      </c>
      <c r="M2546" t="inlineStr">
        <is>
          <t>IBIRAPITANGA FASE 3</t>
        </is>
      </c>
      <c r="N2546" s="142">
        <f>DATE(YEAR(G2546),MONTH(G2546),1)</f>
        <v/>
      </c>
      <c r="O2546" s="132">
        <f>IF(G2546&gt;$K$3,"Futuro","Atraso")</f>
        <v/>
      </c>
      <c r="P2546">
        <f>12*(YEAR(G2546)-YEAR($K$3))+(MONTH(G2546)-MONTH($K$3))</f>
        <v/>
      </c>
      <c r="Q2546" s="366">
        <f>IF(M2546="IBIRAPITANGA FASE 3",IF(O2546="Atraso",L2546,L2546/(1+$I$2)^P2546),IF(O2546="Atraso",L2546,L2546/(1+$I$1)^P2546))</f>
        <v/>
      </c>
      <c r="R2546">
        <f>IF(O2546="Atraso",$K$3-G2546,0)</f>
        <v/>
      </c>
      <c r="S2546">
        <f>IF(R2546&lt;=15,"Até 15",IF(R2546&lt;=30,"Entre 15 e 30",IF(R2546&lt;=60,"Entre 30 e 60",IF(R2546&lt;=90,"Entre 60 e 90",IF(R2546&lt;=120,"Entre 90 e 120",IF(R2546&lt;=150,"Entre 120 e 150",IF(R2546&lt;=180,"Entre 150 e 180","Superior a 180")))))))</f>
        <v/>
      </c>
    </row>
    <row r="2547">
      <c r="A2547" t="inlineStr">
        <is>
          <t>Q013L05</t>
        </is>
      </c>
      <c r="B2547" t="inlineStr">
        <is>
          <t>RONALDO  JUNIOR LOPES DE SOUSA</t>
        </is>
      </c>
      <c r="C2547" t="n">
        <v>1</v>
      </c>
      <c r="D2547" t="inlineStr">
        <is>
          <t>IPCA</t>
        </is>
      </c>
      <c r="E2547" t="n">
        <v>0.009488792934583046</v>
      </c>
      <c r="F2547" t="inlineStr">
        <is>
          <t>MENSAL</t>
        </is>
      </c>
      <c r="G2547" t="n">
        <v>48162</v>
      </c>
      <c r="H2547" t="n">
        <v>48162</v>
      </c>
      <c r="I2547" t="n">
        <v>111</v>
      </c>
      <c r="J2547" t="inlineStr">
        <is>
          <t>CARTEIRA</t>
        </is>
      </c>
      <c r="K2547" t="inlineStr">
        <is>
          <t>CONTRATO</t>
        </is>
      </c>
      <c r="L2547" t="n">
        <v>3698.22</v>
      </c>
      <c r="M2547" t="inlineStr">
        <is>
          <t>IBIRAPITANGA FASE 3</t>
        </is>
      </c>
      <c r="N2547" s="142">
        <f>DATE(YEAR(G2547),MONTH(G2547),1)</f>
        <v/>
      </c>
      <c r="O2547" s="132">
        <f>IF(G2547&gt;$K$3,"Futuro","Atraso")</f>
        <v/>
      </c>
      <c r="P2547">
        <f>12*(YEAR(G2547)-YEAR($K$3))+(MONTH(G2547)-MONTH($K$3))</f>
        <v/>
      </c>
      <c r="Q2547" s="366">
        <f>IF(M2547="IBIRAPITANGA FASE 3",IF(O2547="Atraso",L2547,L2547/(1+$I$2)^P2547),IF(O2547="Atraso",L2547,L2547/(1+$I$1)^P2547))</f>
        <v/>
      </c>
      <c r="R2547">
        <f>IF(O2547="Atraso",$K$3-G2547,0)</f>
        <v/>
      </c>
      <c r="S2547">
        <f>IF(R2547&lt;=15,"Até 15",IF(R2547&lt;=30,"Entre 15 e 30",IF(R2547&lt;=60,"Entre 30 e 60",IF(R2547&lt;=90,"Entre 60 e 90",IF(R2547&lt;=120,"Entre 90 e 120",IF(R2547&lt;=150,"Entre 120 e 150",IF(R2547&lt;=180,"Entre 150 e 180","Superior a 180")))))))</f>
        <v/>
      </c>
    </row>
    <row r="2548">
      <c r="A2548" t="inlineStr">
        <is>
          <t>Q013L05</t>
        </is>
      </c>
      <c r="B2548" t="inlineStr">
        <is>
          <t>RONALDO  JUNIOR LOPES DE SOUSA</t>
        </is>
      </c>
      <c r="C2548" t="n">
        <v>1</v>
      </c>
      <c r="D2548" t="inlineStr">
        <is>
          <t>IPCA</t>
        </is>
      </c>
      <c r="E2548" t="n">
        <v>0.009488792934583046</v>
      </c>
      <c r="F2548" t="inlineStr">
        <is>
          <t>MENSAL</t>
        </is>
      </c>
      <c r="G2548" t="n">
        <v>48192</v>
      </c>
      <c r="H2548" t="n">
        <v>48192</v>
      </c>
      <c r="I2548" t="n">
        <v>112</v>
      </c>
      <c r="J2548" t="inlineStr">
        <is>
          <t>CARTEIRA</t>
        </is>
      </c>
      <c r="K2548" t="inlineStr">
        <is>
          <t>CONTRATO</t>
        </is>
      </c>
      <c r="L2548" t="n">
        <v>3698.22</v>
      </c>
      <c r="M2548" t="inlineStr">
        <is>
          <t>IBIRAPITANGA FASE 3</t>
        </is>
      </c>
      <c r="N2548" s="142">
        <f>DATE(YEAR(G2548),MONTH(G2548),1)</f>
        <v/>
      </c>
      <c r="O2548" s="132">
        <f>IF(G2548&gt;$K$3,"Futuro","Atraso")</f>
        <v/>
      </c>
      <c r="P2548">
        <f>12*(YEAR(G2548)-YEAR($K$3))+(MONTH(G2548)-MONTH($K$3))</f>
        <v/>
      </c>
      <c r="Q2548" s="366">
        <f>IF(M2548="IBIRAPITANGA FASE 3",IF(O2548="Atraso",L2548,L2548/(1+$I$2)^P2548),IF(O2548="Atraso",L2548,L2548/(1+$I$1)^P2548))</f>
        <v/>
      </c>
      <c r="R2548">
        <f>IF(O2548="Atraso",$K$3-G2548,0)</f>
        <v/>
      </c>
      <c r="S2548">
        <f>IF(R2548&lt;=15,"Até 15",IF(R2548&lt;=30,"Entre 15 e 30",IF(R2548&lt;=60,"Entre 30 e 60",IF(R2548&lt;=90,"Entre 60 e 90",IF(R2548&lt;=120,"Entre 90 e 120",IF(R2548&lt;=150,"Entre 120 e 150",IF(R2548&lt;=180,"Entre 150 e 180","Superior a 180")))))))</f>
        <v/>
      </c>
    </row>
    <row r="2549">
      <c r="A2549" t="inlineStr">
        <is>
          <t>Q013L05</t>
        </is>
      </c>
      <c r="B2549" t="inlineStr">
        <is>
          <t>RONALDO  JUNIOR LOPES DE SOUSA</t>
        </is>
      </c>
      <c r="C2549" t="n">
        <v>1</v>
      </c>
      <c r="D2549" t="inlineStr">
        <is>
          <t>IPCA</t>
        </is>
      </c>
      <c r="E2549" t="n">
        <v>0.009488792934583046</v>
      </c>
      <c r="F2549" t="inlineStr">
        <is>
          <t>MENSAL</t>
        </is>
      </c>
      <c r="G2549" t="n">
        <v>48223</v>
      </c>
      <c r="H2549" t="n">
        <v>48223</v>
      </c>
      <c r="I2549" t="n">
        <v>113</v>
      </c>
      <c r="J2549" t="inlineStr">
        <is>
          <t>CARTEIRA</t>
        </is>
      </c>
      <c r="K2549" t="inlineStr">
        <is>
          <t>CONTRATO</t>
        </is>
      </c>
      <c r="L2549" t="n">
        <v>3698.22</v>
      </c>
      <c r="M2549" t="inlineStr">
        <is>
          <t>IBIRAPITANGA FASE 3</t>
        </is>
      </c>
      <c r="N2549" s="142">
        <f>DATE(YEAR(G2549),MONTH(G2549),1)</f>
        <v/>
      </c>
      <c r="O2549" s="132">
        <f>IF(G2549&gt;$K$3,"Futuro","Atraso")</f>
        <v/>
      </c>
      <c r="P2549">
        <f>12*(YEAR(G2549)-YEAR($K$3))+(MONTH(G2549)-MONTH($K$3))</f>
        <v/>
      </c>
      <c r="Q2549" s="366">
        <f>IF(M2549="IBIRAPITANGA FASE 3",IF(O2549="Atraso",L2549,L2549/(1+$I$2)^P2549),IF(O2549="Atraso",L2549,L2549/(1+$I$1)^P2549))</f>
        <v/>
      </c>
      <c r="R2549">
        <f>IF(O2549="Atraso",$K$3-G2549,0)</f>
        <v/>
      </c>
      <c r="S2549">
        <f>IF(R2549&lt;=15,"Até 15",IF(R2549&lt;=30,"Entre 15 e 30",IF(R2549&lt;=60,"Entre 30 e 60",IF(R2549&lt;=90,"Entre 60 e 90",IF(R2549&lt;=120,"Entre 90 e 120",IF(R2549&lt;=150,"Entre 120 e 150",IF(R2549&lt;=180,"Entre 150 e 180","Superior a 180")))))))</f>
        <v/>
      </c>
    </row>
    <row r="2550">
      <c r="A2550" t="inlineStr">
        <is>
          <t>Q013L05</t>
        </is>
      </c>
      <c r="B2550" t="inlineStr">
        <is>
          <t>RONALDO  JUNIOR LOPES DE SOUSA</t>
        </is>
      </c>
      <c r="C2550" t="n">
        <v>1</v>
      </c>
      <c r="D2550" t="inlineStr">
        <is>
          <t>IPCA</t>
        </is>
      </c>
      <c r="E2550" t="n">
        <v>0.009488792934583046</v>
      </c>
      <c r="F2550" t="inlineStr">
        <is>
          <t>MENSAL</t>
        </is>
      </c>
      <c r="G2550" t="n">
        <v>48254</v>
      </c>
      <c r="H2550" t="n">
        <v>48254</v>
      </c>
      <c r="I2550" t="n">
        <v>114</v>
      </c>
      <c r="J2550" t="inlineStr">
        <is>
          <t>CARTEIRA</t>
        </is>
      </c>
      <c r="K2550" t="inlineStr">
        <is>
          <t>CONTRATO</t>
        </is>
      </c>
      <c r="L2550" t="n">
        <v>3698.22</v>
      </c>
      <c r="M2550" t="inlineStr">
        <is>
          <t>IBIRAPITANGA FASE 3</t>
        </is>
      </c>
      <c r="N2550" s="142">
        <f>DATE(YEAR(G2550),MONTH(G2550),1)</f>
        <v/>
      </c>
      <c r="O2550" s="132">
        <f>IF(G2550&gt;$K$3,"Futuro","Atraso")</f>
        <v/>
      </c>
      <c r="P2550">
        <f>12*(YEAR(G2550)-YEAR($K$3))+(MONTH(G2550)-MONTH($K$3))</f>
        <v/>
      </c>
      <c r="Q2550" s="366">
        <f>IF(M2550="IBIRAPITANGA FASE 3",IF(O2550="Atraso",L2550,L2550/(1+$I$2)^P2550),IF(O2550="Atraso",L2550,L2550/(1+$I$1)^P2550))</f>
        <v/>
      </c>
      <c r="R2550">
        <f>IF(O2550="Atraso",$K$3-G2550,0)</f>
        <v/>
      </c>
      <c r="S2550">
        <f>IF(R2550&lt;=15,"Até 15",IF(R2550&lt;=30,"Entre 15 e 30",IF(R2550&lt;=60,"Entre 30 e 60",IF(R2550&lt;=90,"Entre 60 e 90",IF(R2550&lt;=120,"Entre 90 e 120",IF(R2550&lt;=150,"Entre 120 e 150",IF(R2550&lt;=180,"Entre 150 e 180","Superior a 180")))))))</f>
        <v/>
      </c>
    </row>
    <row r="2551">
      <c r="A2551" t="inlineStr">
        <is>
          <t>Q013L05</t>
        </is>
      </c>
      <c r="B2551" t="inlineStr">
        <is>
          <t>RONALDO  JUNIOR LOPES DE SOUSA</t>
        </is>
      </c>
      <c r="C2551" t="n">
        <v>1</v>
      </c>
      <c r="D2551" t="inlineStr">
        <is>
          <t>IPCA</t>
        </is>
      </c>
      <c r="E2551" t="n">
        <v>0.009488792934583046</v>
      </c>
      <c r="F2551" t="inlineStr">
        <is>
          <t>MENSAL</t>
        </is>
      </c>
      <c r="G2551" t="n">
        <v>48283</v>
      </c>
      <c r="H2551" t="n">
        <v>48283</v>
      </c>
      <c r="I2551" t="n">
        <v>115</v>
      </c>
      <c r="J2551" t="inlineStr">
        <is>
          <t>CARTEIRA</t>
        </is>
      </c>
      <c r="K2551" t="inlineStr">
        <is>
          <t>CONTRATO</t>
        </is>
      </c>
      <c r="L2551" t="n">
        <v>3698.22</v>
      </c>
      <c r="M2551" t="inlineStr">
        <is>
          <t>IBIRAPITANGA FASE 3</t>
        </is>
      </c>
      <c r="N2551" s="142">
        <f>DATE(YEAR(G2551),MONTH(G2551),1)</f>
        <v/>
      </c>
      <c r="O2551" s="132">
        <f>IF(G2551&gt;$K$3,"Futuro","Atraso")</f>
        <v/>
      </c>
      <c r="P2551">
        <f>12*(YEAR(G2551)-YEAR($K$3))+(MONTH(G2551)-MONTH($K$3))</f>
        <v/>
      </c>
      <c r="Q2551" s="366">
        <f>IF(M2551="IBIRAPITANGA FASE 3",IF(O2551="Atraso",L2551,L2551/(1+$I$2)^P2551),IF(O2551="Atraso",L2551,L2551/(1+$I$1)^P2551))</f>
        <v/>
      </c>
      <c r="R2551">
        <f>IF(O2551="Atraso",$K$3-G2551,0)</f>
        <v/>
      </c>
      <c r="S2551">
        <f>IF(R2551&lt;=15,"Até 15",IF(R2551&lt;=30,"Entre 15 e 30",IF(R2551&lt;=60,"Entre 30 e 60",IF(R2551&lt;=90,"Entre 60 e 90",IF(R2551&lt;=120,"Entre 90 e 120",IF(R2551&lt;=150,"Entre 120 e 150",IF(R2551&lt;=180,"Entre 150 e 180","Superior a 180")))))))</f>
        <v/>
      </c>
    </row>
    <row r="2552">
      <c r="A2552" t="inlineStr">
        <is>
          <t>Q013L05</t>
        </is>
      </c>
      <c r="B2552" t="inlineStr">
        <is>
          <t>RONALDO  JUNIOR LOPES DE SOUSA</t>
        </is>
      </c>
      <c r="C2552" t="n">
        <v>1</v>
      </c>
      <c r="D2552" t="inlineStr">
        <is>
          <t>IPCA</t>
        </is>
      </c>
      <c r="E2552" t="n">
        <v>0.009488792934583046</v>
      </c>
      <c r="F2552" t="inlineStr">
        <is>
          <t>MENSAL</t>
        </is>
      </c>
      <c r="G2552" t="n">
        <v>48314</v>
      </c>
      <c r="H2552" t="n">
        <v>48314</v>
      </c>
      <c r="I2552" t="n">
        <v>116</v>
      </c>
      <c r="J2552" t="inlineStr">
        <is>
          <t>CARTEIRA</t>
        </is>
      </c>
      <c r="K2552" t="inlineStr">
        <is>
          <t>CONTRATO</t>
        </is>
      </c>
      <c r="L2552" t="n">
        <v>3698.22</v>
      </c>
      <c r="M2552" t="inlineStr">
        <is>
          <t>IBIRAPITANGA FASE 3</t>
        </is>
      </c>
      <c r="N2552" s="142">
        <f>DATE(YEAR(G2552),MONTH(G2552),1)</f>
        <v/>
      </c>
      <c r="O2552" s="132">
        <f>IF(G2552&gt;$K$3,"Futuro","Atraso")</f>
        <v/>
      </c>
      <c r="P2552">
        <f>12*(YEAR(G2552)-YEAR($K$3))+(MONTH(G2552)-MONTH($K$3))</f>
        <v/>
      </c>
      <c r="Q2552" s="366">
        <f>IF(M2552="IBIRAPITANGA FASE 3",IF(O2552="Atraso",L2552,L2552/(1+$I$2)^P2552),IF(O2552="Atraso",L2552,L2552/(1+$I$1)^P2552))</f>
        <v/>
      </c>
      <c r="R2552">
        <f>IF(O2552="Atraso",$K$3-G2552,0)</f>
        <v/>
      </c>
      <c r="S2552">
        <f>IF(R2552&lt;=15,"Até 15",IF(R2552&lt;=30,"Entre 15 e 30",IF(R2552&lt;=60,"Entre 30 e 60",IF(R2552&lt;=90,"Entre 60 e 90",IF(R2552&lt;=120,"Entre 90 e 120",IF(R2552&lt;=150,"Entre 120 e 150",IF(R2552&lt;=180,"Entre 150 e 180","Superior a 180")))))))</f>
        <v/>
      </c>
    </row>
    <row r="2553">
      <c r="A2553" t="inlineStr">
        <is>
          <t>Q013L05</t>
        </is>
      </c>
      <c r="B2553" t="inlineStr">
        <is>
          <t>RONALDO  JUNIOR LOPES DE SOUSA</t>
        </is>
      </c>
      <c r="C2553" t="n">
        <v>1</v>
      </c>
      <c r="D2553" t="inlineStr">
        <is>
          <t>IPCA</t>
        </is>
      </c>
      <c r="E2553" t="n">
        <v>0.009488792934583046</v>
      </c>
      <c r="F2553" t="inlineStr">
        <is>
          <t>MENSAL</t>
        </is>
      </c>
      <c r="G2553" t="n">
        <v>48344</v>
      </c>
      <c r="H2553" t="n">
        <v>48344</v>
      </c>
      <c r="I2553" t="n">
        <v>117</v>
      </c>
      <c r="J2553" t="inlineStr">
        <is>
          <t>CARTEIRA</t>
        </is>
      </c>
      <c r="K2553" t="inlineStr">
        <is>
          <t>CONTRATO</t>
        </is>
      </c>
      <c r="L2553" t="n">
        <v>3698.22</v>
      </c>
      <c r="M2553" t="inlineStr">
        <is>
          <t>IBIRAPITANGA FASE 3</t>
        </is>
      </c>
      <c r="N2553" s="142">
        <f>DATE(YEAR(G2553),MONTH(G2553),1)</f>
        <v/>
      </c>
      <c r="O2553" s="132">
        <f>IF(G2553&gt;$K$3,"Futuro","Atraso")</f>
        <v/>
      </c>
      <c r="P2553">
        <f>12*(YEAR(G2553)-YEAR($K$3))+(MONTH(G2553)-MONTH($K$3))</f>
        <v/>
      </c>
      <c r="Q2553" s="366">
        <f>IF(M2553="IBIRAPITANGA FASE 3",IF(O2553="Atraso",L2553,L2553/(1+$I$2)^P2553),IF(O2553="Atraso",L2553,L2553/(1+$I$1)^P2553))</f>
        <v/>
      </c>
      <c r="R2553">
        <f>IF(O2553="Atraso",$K$3-G2553,0)</f>
        <v/>
      </c>
      <c r="S2553">
        <f>IF(R2553&lt;=15,"Até 15",IF(R2553&lt;=30,"Entre 15 e 30",IF(R2553&lt;=60,"Entre 30 e 60",IF(R2553&lt;=90,"Entre 60 e 90",IF(R2553&lt;=120,"Entre 90 e 120",IF(R2553&lt;=150,"Entre 120 e 150",IF(R2553&lt;=180,"Entre 150 e 180","Superior a 180")))))))</f>
        <v/>
      </c>
    </row>
    <row r="2554">
      <c r="A2554" t="inlineStr">
        <is>
          <t>Q013L05</t>
        </is>
      </c>
      <c r="B2554" t="inlineStr">
        <is>
          <t>RONALDO  JUNIOR LOPES DE SOUSA</t>
        </is>
      </c>
      <c r="C2554" t="n">
        <v>1</v>
      </c>
      <c r="D2554" t="inlineStr">
        <is>
          <t>IPCA</t>
        </is>
      </c>
      <c r="E2554" t="n">
        <v>0.009488792934583046</v>
      </c>
      <c r="F2554" t="inlineStr">
        <is>
          <t>MENSAL</t>
        </is>
      </c>
      <c r="G2554" t="n">
        <v>48375</v>
      </c>
      <c r="H2554" t="n">
        <v>48375</v>
      </c>
      <c r="I2554" t="n">
        <v>118</v>
      </c>
      <c r="J2554" t="inlineStr">
        <is>
          <t>CARTEIRA</t>
        </is>
      </c>
      <c r="K2554" t="inlineStr">
        <is>
          <t>CONTRATO</t>
        </is>
      </c>
      <c r="L2554" t="n">
        <v>3698.22</v>
      </c>
      <c r="M2554" t="inlineStr">
        <is>
          <t>IBIRAPITANGA FASE 3</t>
        </is>
      </c>
      <c r="N2554" s="142">
        <f>DATE(YEAR(G2554),MONTH(G2554),1)</f>
        <v/>
      </c>
      <c r="O2554" s="132">
        <f>IF(G2554&gt;$K$3,"Futuro","Atraso")</f>
        <v/>
      </c>
      <c r="P2554">
        <f>12*(YEAR(G2554)-YEAR($K$3))+(MONTH(G2554)-MONTH($K$3))</f>
        <v/>
      </c>
      <c r="Q2554" s="366">
        <f>IF(M2554="IBIRAPITANGA FASE 3",IF(O2554="Atraso",L2554,L2554/(1+$I$2)^P2554),IF(O2554="Atraso",L2554,L2554/(1+$I$1)^P2554))</f>
        <v/>
      </c>
      <c r="R2554">
        <f>IF(O2554="Atraso",$K$3-G2554,0)</f>
        <v/>
      </c>
      <c r="S2554">
        <f>IF(R2554&lt;=15,"Até 15",IF(R2554&lt;=30,"Entre 15 e 30",IF(R2554&lt;=60,"Entre 30 e 60",IF(R2554&lt;=90,"Entre 60 e 90",IF(R2554&lt;=120,"Entre 90 e 120",IF(R2554&lt;=150,"Entre 120 e 150",IF(R2554&lt;=180,"Entre 150 e 180","Superior a 180")))))))</f>
        <v/>
      </c>
    </row>
    <row r="2555">
      <c r="A2555" t="inlineStr">
        <is>
          <t>Q013L05</t>
        </is>
      </c>
      <c r="B2555" t="inlineStr">
        <is>
          <t>RONALDO  JUNIOR LOPES DE SOUSA</t>
        </is>
      </c>
      <c r="C2555" t="n">
        <v>1</v>
      </c>
      <c r="D2555" t="inlineStr">
        <is>
          <t>IPCA</t>
        </is>
      </c>
      <c r="E2555" t="n">
        <v>0.009488792934583046</v>
      </c>
      <c r="F2555" t="inlineStr">
        <is>
          <t>MENSAL</t>
        </is>
      </c>
      <c r="G2555" t="n">
        <v>48405</v>
      </c>
      <c r="H2555" t="n">
        <v>48405</v>
      </c>
      <c r="I2555" t="n">
        <v>119</v>
      </c>
      <c r="J2555" t="inlineStr">
        <is>
          <t>CARTEIRA</t>
        </is>
      </c>
      <c r="K2555" t="inlineStr">
        <is>
          <t>CONTRATO</t>
        </is>
      </c>
      <c r="L2555" t="n">
        <v>3698.22</v>
      </c>
      <c r="M2555" t="inlineStr">
        <is>
          <t>IBIRAPITANGA FASE 3</t>
        </is>
      </c>
      <c r="N2555" s="142">
        <f>DATE(YEAR(G2555),MONTH(G2555),1)</f>
        <v/>
      </c>
      <c r="O2555" s="132">
        <f>IF(G2555&gt;$K$3,"Futuro","Atraso")</f>
        <v/>
      </c>
      <c r="P2555">
        <f>12*(YEAR(G2555)-YEAR($K$3))+(MONTH(G2555)-MONTH($K$3))</f>
        <v/>
      </c>
      <c r="Q2555" s="366">
        <f>IF(M2555="IBIRAPITANGA FASE 3",IF(O2555="Atraso",L2555,L2555/(1+$I$2)^P2555),IF(O2555="Atraso",L2555,L2555/(1+$I$1)^P2555))</f>
        <v/>
      </c>
      <c r="R2555">
        <f>IF(O2555="Atraso",$K$3-G2555,0)</f>
        <v/>
      </c>
      <c r="S2555">
        <f>IF(R2555&lt;=15,"Até 15",IF(R2555&lt;=30,"Entre 15 e 30",IF(R2555&lt;=60,"Entre 30 e 60",IF(R2555&lt;=90,"Entre 60 e 90",IF(R2555&lt;=120,"Entre 90 e 120",IF(R2555&lt;=150,"Entre 120 e 150",IF(R2555&lt;=180,"Entre 150 e 180","Superior a 180")))))))</f>
        <v/>
      </c>
    </row>
    <row r="2556">
      <c r="A2556" t="inlineStr">
        <is>
          <t>Q013L05</t>
        </is>
      </c>
      <c r="B2556" t="inlineStr">
        <is>
          <t>RONALDO  JUNIOR LOPES DE SOUSA</t>
        </is>
      </c>
      <c r="C2556" t="n">
        <v>1</v>
      </c>
      <c r="D2556" t="inlineStr">
        <is>
          <t>IPCA</t>
        </is>
      </c>
      <c r="E2556" t="n">
        <v>0.009488792934583046</v>
      </c>
      <c r="F2556" t="inlineStr">
        <is>
          <t>MENSAL</t>
        </is>
      </c>
      <c r="G2556" t="n">
        <v>48436</v>
      </c>
      <c r="H2556" t="n">
        <v>48436</v>
      </c>
      <c r="I2556" t="n">
        <v>120</v>
      </c>
      <c r="J2556" t="inlineStr">
        <is>
          <t>CARTEIRA</t>
        </is>
      </c>
      <c r="K2556" t="inlineStr">
        <is>
          <t>CONTRATO</t>
        </is>
      </c>
      <c r="L2556" t="n">
        <v>3698.22</v>
      </c>
      <c r="M2556" t="inlineStr">
        <is>
          <t>IBIRAPITANGA FASE 3</t>
        </is>
      </c>
      <c r="N2556" s="142">
        <f>DATE(YEAR(G2556),MONTH(G2556),1)</f>
        <v/>
      </c>
      <c r="O2556" s="132">
        <f>IF(G2556&gt;$K$3,"Futuro","Atraso")</f>
        <v/>
      </c>
      <c r="P2556">
        <f>12*(YEAR(G2556)-YEAR($K$3))+(MONTH(G2556)-MONTH($K$3))</f>
        <v/>
      </c>
      <c r="Q2556" s="366">
        <f>IF(M2556="IBIRAPITANGA FASE 3",IF(O2556="Atraso",L2556,L2556/(1+$I$2)^P2556),IF(O2556="Atraso",L2556,L2556/(1+$I$1)^P2556))</f>
        <v/>
      </c>
      <c r="R2556">
        <f>IF(O2556="Atraso",$K$3-G2556,0)</f>
        <v/>
      </c>
      <c r="S2556">
        <f>IF(R2556&lt;=15,"Até 15",IF(R2556&lt;=30,"Entre 15 e 30",IF(R2556&lt;=60,"Entre 30 e 60",IF(R2556&lt;=90,"Entre 60 e 90",IF(R2556&lt;=120,"Entre 90 e 120",IF(R2556&lt;=150,"Entre 120 e 150",IF(R2556&lt;=180,"Entre 150 e 180","Superior a 180")))))))</f>
        <v/>
      </c>
    </row>
    <row r="2557">
      <c r="A2557" t="inlineStr">
        <is>
          <t>Q013L05</t>
        </is>
      </c>
      <c r="B2557" t="inlineStr">
        <is>
          <t>RONALDO  JUNIOR LOPES DE SOUSA</t>
        </is>
      </c>
      <c r="C2557" t="n">
        <v>1</v>
      </c>
      <c r="D2557" t="inlineStr">
        <is>
          <t>IPCA</t>
        </is>
      </c>
      <c r="E2557" t="n">
        <v>0.009488792934583046</v>
      </c>
      <c r="F2557" t="inlineStr">
        <is>
          <t>MENSAL</t>
        </is>
      </c>
      <c r="G2557" t="n">
        <v>48467</v>
      </c>
      <c r="H2557" t="n">
        <v>48467</v>
      </c>
      <c r="I2557" t="n">
        <v>121</v>
      </c>
      <c r="J2557" t="inlineStr">
        <is>
          <t>CARTEIRA</t>
        </is>
      </c>
      <c r="K2557" t="inlineStr">
        <is>
          <t>CONTRATO</t>
        </is>
      </c>
      <c r="L2557" t="n">
        <v>3698.22</v>
      </c>
      <c r="M2557" t="inlineStr">
        <is>
          <t>IBIRAPITANGA FASE 3</t>
        </is>
      </c>
      <c r="N2557" s="142">
        <f>DATE(YEAR(G2557),MONTH(G2557),1)</f>
        <v/>
      </c>
      <c r="O2557" s="132">
        <f>IF(G2557&gt;$K$3,"Futuro","Atraso")</f>
        <v/>
      </c>
      <c r="P2557">
        <f>12*(YEAR(G2557)-YEAR($K$3))+(MONTH(G2557)-MONTH($K$3))</f>
        <v/>
      </c>
      <c r="Q2557" s="366">
        <f>IF(M2557="IBIRAPITANGA FASE 3",IF(O2557="Atraso",L2557,L2557/(1+$I$2)^P2557),IF(O2557="Atraso",L2557,L2557/(1+$I$1)^P2557))</f>
        <v/>
      </c>
      <c r="R2557">
        <f>IF(O2557="Atraso",$K$3-G2557,0)</f>
        <v/>
      </c>
      <c r="S2557">
        <f>IF(R2557&lt;=15,"Até 15",IF(R2557&lt;=30,"Entre 15 e 30",IF(R2557&lt;=60,"Entre 30 e 60",IF(R2557&lt;=90,"Entre 60 e 90",IF(R2557&lt;=120,"Entre 90 e 120",IF(R2557&lt;=150,"Entre 120 e 150",IF(R2557&lt;=180,"Entre 150 e 180","Superior a 180")))))))</f>
        <v/>
      </c>
    </row>
    <row r="2558">
      <c r="A2558" t="inlineStr">
        <is>
          <t>Q013L05</t>
        </is>
      </c>
      <c r="B2558" t="inlineStr">
        <is>
          <t>RONALDO  JUNIOR LOPES DE SOUSA</t>
        </is>
      </c>
      <c r="C2558" t="n">
        <v>1</v>
      </c>
      <c r="D2558" t="inlineStr">
        <is>
          <t>IPCA</t>
        </is>
      </c>
      <c r="E2558" t="n">
        <v>0.009488792934583046</v>
      </c>
      <c r="F2558" t="inlineStr">
        <is>
          <t>MENSAL</t>
        </is>
      </c>
      <c r="G2558" t="n">
        <v>48497</v>
      </c>
      <c r="H2558" t="n">
        <v>48497</v>
      </c>
      <c r="I2558" t="n">
        <v>122</v>
      </c>
      <c r="J2558" t="inlineStr">
        <is>
          <t>CARTEIRA</t>
        </is>
      </c>
      <c r="K2558" t="inlineStr">
        <is>
          <t>CONTRATO</t>
        </is>
      </c>
      <c r="L2558" t="n">
        <v>3698.22</v>
      </c>
      <c r="M2558" t="inlineStr">
        <is>
          <t>IBIRAPITANGA FASE 3</t>
        </is>
      </c>
      <c r="N2558" s="142">
        <f>DATE(YEAR(G2558),MONTH(G2558),1)</f>
        <v/>
      </c>
      <c r="O2558" s="132">
        <f>IF(G2558&gt;$K$3,"Futuro","Atraso")</f>
        <v/>
      </c>
      <c r="P2558">
        <f>12*(YEAR(G2558)-YEAR($K$3))+(MONTH(G2558)-MONTH($K$3))</f>
        <v/>
      </c>
      <c r="Q2558" s="366">
        <f>IF(M2558="IBIRAPITANGA FASE 3",IF(O2558="Atraso",L2558,L2558/(1+$I$2)^P2558),IF(O2558="Atraso",L2558,L2558/(1+$I$1)^P2558))</f>
        <v/>
      </c>
      <c r="R2558">
        <f>IF(O2558="Atraso",$K$3-G2558,0)</f>
        <v/>
      </c>
      <c r="S2558">
        <f>IF(R2558&lt;=15,"Até 15",IF(R2558&lt;=30,"Entre 15 e 30",IF(R2558&lt;=60,"Entre 30 e 60",IF(R2558&lt;=90,"Entre 60 e 90",IF(R2558&lt;=120,"Entre 90 e 120",IF(R2558&lt;=150,"Entre 120 e 150",IF(R2558&lt;=180,"Entre 150 e 180","Superior a 180")))))))</f>
        <v/>
      </c>
    </row>
    <row r="2559">
      <c r="A2559" t="inlineStr">
        <is>
          <t>Q013L05</t>
        </is>
      </c>
      <c r="B2559" t="inlineStr">
        <is>
          <t>RONALDO  JUNIOR LOPES DE SOUSA</t>
        </is>
      </c>
      <c r="C2559" t="n">
        <v>1</v>
      </c>
      <c r="D2559" t="inlineStr">
        <is>
          <t>IPCA</t>
        </is>
      </c>
      <c r="E2559" t="n">
        <v>0.009488792934583046</v>
      </c>
      <c r="F2559" t="inlineStr">
        <is>
          <t>MENSAL</t>
        </is>
      </c>
      <c r="G2559" t="n">
        <v>48528</v>
      </c>
      <c r="H2559" t="n">
        <v>48528</v>
      </c>
      <c r="I2559" t="n">
        <v>123</v>
      </c>
      <c r="J2559" t="inlineStr">
        <is>
          <t>CARTEIRA</t>
        </is>
      </c>
      <c r="K2559" t="inlineStr">
        <is>
          <t>CONTRATO</t>
        </is>
      </c>
      <c r="L2559" t="n">
        <v>3698.22</v>
      </c>
      <c r="M2559" t="inlineStr">
        <is>
          <t>IBIRAPITANGA FASE 3</t>
        </is>
      </c>
      <c r="N2559" s="142">
        <f>DATE(YEAR(G2559),MONTH(G2559),1)</f>
        <v/>
      </c>
      <c r="O2559" s="132">
        <f>IF(G2559&gt;$K$3,"Futuro","Atraso")</f>
        <v/>
      </c>
      <c r="P2559">
        <f>12*(YEAR(G2559)-YEAR($K$3))+(MONTH(G2559)-MONTH($K$3))</f>
        <v/>
      </c>
      <c r="Q2559" s="366">
        <f>IF(M2559="IBIRAPITANGA FASE 3",IF(O2559="Atraso",L2559,L2559/(1+$I$2)^P2559),IF(O2559="Atraso",L2559,L2559/(1+$I$1)^P2559))</f>
        <v/>
      </c>
      <c r="R2559">
        <f>IF(O2559="Atraso",$K$3-G2559,0)</f>
        <v/>
      </c>
      <c r="S2559">
        <f>IF(R2559&lt;=15,"Até 15",IF(R2559&lt;=30,"Entre 15 e 30",IF(R2559&lt;=60,"Entre 30 e 60",IF(R2559&lt;=90,"Entre 60 e 90",IF(R2559&lt;=120,"Entre 90 e 120",IF(R2559&lt;=150,"Entre 120 e 150",IF(R2559&lt;=180,"Entre 150 e 180","Superior a 180")))))))</f>
        <v/>
      </c>
    </row>
    <row r="2560">
      <c r="A2560" t="inlineStr">
        <is>
          <t>Q013L05</t>
        </is>
      </c>
      <c r="B2560" t="inlineStr">
        <is>
          <t>RONALDO  JUNIOR LOPES DE SOUSA</t>
        </is>
      </c>
      <c r="C2560" t="n">
        <v>1</v>
      </c>
      <c r="D2560" t="inlineStr">
        <is>
          <t>IPCA</t>
        </is>
      </c>
      <c r="E2560" t="n">
        <v>0.009488792934583046</v>
      </c>
      <c r="F2560" t="inlineStr">
        <is>
          <t>MENSAL</t>
        </is>
      </c>
      <c r="G2560" t="n">
        <v>48558</v>
      </c>
      <c r="H2560" t="n">
        <v>48558</v>
      </c>
      <c r="I2560" t="n">
        <v>124</v>
      </c>
      <c r="J2560" t="inlineStr">
        <is>
          <t>CARTEIRA</t>
        </is>
      </c>
      <c r="K2560" t="inlineStr">
        <is>
          <t>CONTRATO</t>
        </is>
      </c>
      <c r="L2560" t="n">
        <v>3698.22</v>
      </c>
      <c r="M2560" t="inlineStr">
        <is>
          <t>IBIRAPITANGA FASE 3</t>
        </is>
      </c>
      <c r="N2560" s="142">
        <f>DATE(YEAR(G2560),MONTH(G2560),1)</f>
        <v/>
      </c>
      <c r="O2560" s="132">
        <f>IF(G2560&gt;$K$3,"Futuro","Atraso")</f>
        <v/>
      </c>
      <c r="P2560">
        <f>12*(YEAR(G2560)-YEAR($K$3))+(MONTH(G2560)-MONTH($K$3))</f>
        <v/>
      </c>
      <c r="Q2560" s="366">
        <f>IF(M2560="IBIRAPITANGA FASE 3",IF(O2560="Atraso",L2560,L2560/(1+$I$2)^P2560),IF(O2560="Atraso",L2560,L2560/(1+$I$1)^P2560))</f>
        <v/>
      </c>
      <c r="R2560">
        <f>IF(O2560="Atraso",$K$3-G2560,0)</f>
        <v/>
      </c>
      <c r="S2560">
        <f>IF(R2560&lt;=15,"Até 15",IF(R2560&lt;=30,"Entre 15 e 30",IF(R2560&lt;=60,"Entre 30 e 60",IF(R2560&lt;=90,"Entre 60 e 90",IF(R2560&lt;=120,"Entre 90 e 120",IF(R2560&lt;=150,"Entre 120 e 150",IF(R2560&lt;=180,"Entre 150 e 180","Superior a 180")))))))</f>
        <v/>
      </c>
    </row>
    <row r="2561">
      <c r="A2561" t="inlineStr">
        <is>
          <t>Q013L05</t>
        </is>
      </c>
      <c r="B2561" t="inlineStr">
        <is>
          <t>RONALDO  JUNIOR LOPES DE SOUSA</t>
        </is>
      </c>
      <c r="C2561" t="n">
        <v>1</v>
      </c>
      <c r="D2561" t="inlineStr">
        <is>
          <t>IPCA</t>
        </is>
      </c>
      <c r="E2561" t="n">
        <v>0.009488792934583046</v>
      </c>
      <c r="F2561" t="inlineStr">
        <is>
          <t>MENSAL</t>
        </is>
      </c>
      <c r="G2561" t="n">
        <v>48589</v>
      </c>
      <c r="H2561" t="n">
        <v>48589</v>
      </c>
      <c r="I2561" t="n">
        <v>125</v>
      </c>
      <c r="J2561" t="inlineStr">
        <is>
          <t>CARTEIRA</t>
        </is>
      </c>
      <c r="K2561" t="inlineStr">
        <is>
          <t>CONTRATO</t>
        </is>
      </c>
      <c r="L2561" t="n">
        <v>3698.22</v>
      </c>
      <c r="M2561" t="inlineStr">
        <is>
          <t>IBIRAPITANGA FASE 3</t>
        </is>
      </c>
      <c r="N2561" s="142">
        <f>DATE(YEAR(G2561),MONTH(G2561),1)</f>
        <v/>
      </c>
      <c r="O2561" s="132">
        <f>IF(G2561&gt;$K$3,"Futuro","Atraso")</f>
        <v/>
      </c>
      <c r="P2561">
        <f>12*(YEAR(G2561)-YEAR($K$3))+(MONTH(G2561)-MONTH($K$3))</f>
        <v/>
      </c>
      <c r="Q2561" s="366">
        <f>IF(M2561="IBIRAPITANGA FASE 3",IF(O2561="Atraso",L2561,L2561/(1+$I$2)^P2561),IF(O2561="Atraso",L2561,L2561/(1+$I$1)^P2561))</f>
        <v/>
      </c>
      <c r="R2561">
        <f>IF(O2561="Atraso",$K$3-G2561,0)</f>
        <v/>
      </c>
      <c r="S2561">
        <f>IF(R2561&lt;=15,"Até 15",IF(R2561&lt;=30,"Entre 15 e 30",IF(R2561&lt;=60,"Entre 30 e 60",IF(R2561&lt;=90,"Entre 60 e 90",IF(R2561&lt;=120,"Entre 90 e 120",IF(R2561&lt;=150,"Entre 120 e 150",IF(R2561&lt;=180,"Entre 150 e 180","Superior a 180")))))))</f>
        <v/>
      </c>
    </row>
    <row r="2562">
      <c r="A2562" t="inlineStr">
        <is>
          <t>Q013L05</t>
        </is>
      </c>
      <c r="B2562" t="inlineStr">
        <is>
          <t>RONALDO  JUNIOR LOPES DE SOUSA</t>
        </is>
      </c>
      <c r="C2562" t="n">
        <v>1</v>
      </c>
      <c r="D2562" t="inlineStr">
        <is>
          <t>IPCA</t>
        </is>
      </c>
      <c r="E2562" t="n">
        <v>0.009488792934583046</v>
      </c>
      <c r="F2562" t="inlineStr">
        <is>
          <t>MENSAL</t>
        </is>
      </c>
      <c r="G2562" t="n">
        <v>48620</v>
      </c>
      <c r="H2562" t="n">
        <v>48620</v>
      </c>
      <c r="I2562" t="n">
        <v>126</v>
      </c>
      <c r="J2562" t="inlineStr">
        <is>
          <t>CARTEIRA</t>
        </is>
      </c>
      <c r="K2562" t="inlineStr">
        <is>
          <t>CONTRATO</t>
        </is>
      </c>
      <c r="L2562" t="n">
        <v>3698.22</v>
      </c>
      <c r="M2562" t="inlineStr">
        <is>
          <t>IBIRAPITANGA FASE 3</t>
        </is>
      </c>
      <c r="N2562" s="142">
        <f>DATE(YEAR(G2562),MONTH(G2562),1)</f>
        <v/>
      </c>
      <c r="O2562" s="132">
        <f>IF(G2562&gt;$K$3,"Futuro","Atraso")</f>
        <v/>
      </c>
      <c r="P2562">
        <f>12*(YEAR(G2562)-YEAR($K$3))+(MONTH(G2562)-MONTH($K$3))</f>
        <v/>
      </c>
      <c r="Q2562" s="366">
        <f>IF(M2562="IBIRAPITANGA FASE 3",IF(O2562="Atraso",L2562,L2562/(1+$I$2)^P2562),IF(O2562="Atraso",L2562,L2562/(1+$I$1)^P2562))</f>
        <v/>
      </c>
      <c r="R2562">
        <f>IF(O2562="Atraso",$K$3-G2562,0)</f>
        <v/>
      </c>
      <c r="S2562">
        <f>IF(R2562&lt;=15,"Até 15",IF(R2562&lt;=30,"Entre 15 e 30",IF(R2562&lt;=60,"Entre 30 e 60",IF(R2562&lt;=90,"Entre 60 e 90",IF(R2562&lt;=120,"Entre 90 e 120",IF(R2562&lt;=150,"Entre 120 e 150",IF(R2562&lt;=180,"Entre 150 e 180","Superior a 180")))))))</f>
        <v/>
      </c>
    </row>
    <row r="2563">
      <c r="A2563" t="inlineStr">
        <is>
          <t>Q013L05</t>
        </is>
      </c>
      <c r="B2563" t="inlineStr">
        <is>
          <t>RONALDO  JUNIOR LOPES DE SOUSA</t>
        </is>
      </c>
      <c r="C2563" t="n">
        <v>1</v>
      </c>
      <c r="D2563" t="inlineStr">
        <is>
          <t>IPCA</t>
        </is>
      </c>
      <c r="E2563" t="n">
        <v>0.009488792934583046</v>
      </c>
      <c r="F2563" t="inlineStr">
        <is>
          <t>MENSAL</t>
        </is>
      </c>
      <c r="G2563" t="n">
        <v>48648</v>
      </c>
      <c r="H2563" t="n">
        <v>48648</v>
      </c>
      <c r="I2563" t="n">
        <v>127</v>
      </c>
      <c r="J2563" t="inlineStr">
        <is>
          <t>CARTEIRA</t>
        </is>
      </c>
      <c r="K2563" t="inlineStr">
        <is>
          <t>CONTRATO</t>
        </is>
      </c>
      <c r="L2563" t="n">
        <v>3698.22</v>
      </c>
      <c r="M2563" t="inlineStr">
        <is>
          <t>IBIRAPITANGA FASE 3</t>
        </is>
      </c>
      <c r="N2563" s="142">
        <f>DATE(YEAR(G2563),MONTH(G2563),1)</f>
        <v/>
      </c>
      <c r="O2563" s="132">
        <f>IF(G2563&gt;$K$3,"Futuro","Atraso")</f>
        <v/>
      </c>
      <c r="P2563">
        <f>12*(YEAR(G2563)-YEAR($K$3))+(MONTH(G2563)-MONTH($K$3))</f>
        <v/>
      </c>
      <c r="Q2563" s="366">
        <f>IF(M2563="IBIRAPITANGA FASE 3",IF(O2563="Atraso",L2563,L2563/(1+$I$2)^P2563),IF(O2563="Atraso",L2563,L2563/(1+$I$1)^P2563))</f>
        <v/>
      </c>
      <c r="R2563">
        <f>IF(O2563="Atraso",$K$3-G2563,0)</f>
        <v/>
      </c>
      <c r="S2563">
        <f>IF(R2563&lt;=15,"Até 15",IF(R2563&lt;=30,"Entre 15 e 30",IF(R2563&lt;=60,"Entre 30 e 60",IF(R2563&lt;=90,"Entre 60 e 90",IF(R2563&lt;=120,"Entre 90 e 120",IF(R2563&lt;=150,"Entre 120 e 150",IF(R2563&lt;=180,"Entre 150 e 180","Superior a 180")))))))</f>
        <v/>
      </c>
    </row>
    <row r="2564">
      <c r="A2564" t="inlineStr">
        <is>
          <t>Q013L05</t>
        </is>
      </c>
      <c r="B2564" t="inlineStr">
        <is>
          <t>RONALDO  JUNIOR LOPES DE SOUSA</t>
        </is>
      </c>
      <c r="C2564" t="n">
        <v>1</v>
      </c>
      <c r="D2564" t="inlineStr">
        <is>
          <t>IPCA</t>
        </is>
      </c>
      <c r="E2564" t="n">
        <v>0.009488792934583046</v>
      </c>
      <c r="F2564" t="inlineStr">
        <is>
          <t>MENSAL</t>
        </is>
      </c>
      <c r="G2564" t="n">
        <v>48679</v>
      </c>
      <c r="H2564" t="n">
        <v>48679</v>
      </c>
      <c r="I2564" t="n">
        <v>128</v>
      </c>
      <c r="J2564" t="inlineStr">
        <is>
          <t>CARTEIRA</t>
        </is>
      </c>
      <c r="K2564" t="inlineStr">
        <is>
          <t>CONTRATO</t>
        </is>
      </c>
      <c r="L2564" t="n">
        <v>3698.22</v>
      </c>
      <c r="M2564" t="inlineStr">
        <is>
          <t>IBIRAPITANGA FASE 3</t>
        </is>
      </c>
      <c r="N2564" s="142">
        <f>DATE(YEAR(G2564),MONTH(G2564),1)</f>
        <v/>
      </c>
      <c r="O2564" s="132">
        <f>IF(G2564&gt;$K$3,"Futuro","Atraso")</f>
        <v/>
      </c>
      <c r="P2564">
        <f>12*(YEAR(G2564)-YEAR($K$3))+(MONTH(G2564)-MONTH($K$3))</f>
        <v/>
      </c>
      <c r="Q2564" s="366">
        <f>IF(M2564="IBIRAPITANGA FASE 3",IF(O2564="Atraso",L2564,L2564/(1+$I$2)^P2564),IF(O2564="Atraso",L2564,L2564/(1+$I$1)^P2564))</f>
        <v/>
      </c>
      <c r="R2564">
        <f>IF(O2564="Atraso",$K$3-G2564,0)</f>
        <v/>
      </c>
      <c r="S2564">
        <f>IF(R2564&lt;=15,"Até 15",IF(R2564&lt;=30,"Entre 15 e 30",IF(R2564&lt;=60,"Entre 30 e 60",IF(R2564&lt;=90,"Entre 60 e 90",IF(R2564&lt;=120,"Entre 90 e 120",IF(R2564&lt;=150,"Entre 120 e 150",IF(R2564&lt;=180,"Entre 150 e 180","Superior a 180")))))))</f>
        <v/>
      </c>
    </row>
    <row r="2565">
      <c r="A2565" t="inlineStr">
        <is>
          <t>Q013L05</t>
        </is>
      </c>
      <c r="B2565" t="inlineStr">
        <is>
          <t>RONALDO  JUNIOR LOPES DE SOUSA</t>
        </is>
      </c>
      <c r="C2565" t="n">
        <v>1</v>
      </c>
      <c r="D2565" t="inlineStr">
        <is>
          <t>IPCA</t>
        </is>
      </c>
      <c r="E2565" t="n">
        <v>0.009488792934583046</v>
      </c>
      <c r="F2565" t="inlineStr">
        <is>
          <t>MENSAL</t>
        </is>
      </c>
      <c r="G2565" t="n">
        <v>48709</v>
      </c>
      <c r="H2565" t="n">
        <v>48709</v>
      </c>
      <c r="I2565" t="n">
        <v>129</v>
      </c>
      <c r="J2565" t="inlineStr">
        <is>
          <t>CARTEIRA</t>
        </is>
      </c>
      <c r="K2565" t="inlineStr">
        <is>
          <t>CONTRATO</t>
        </is>
      </c>
      <c r="L2565" t="n">
        <v>3698.22</v>
      </c>
      <c r="M2565" t="inlineStr">
        <is>
          <t>IBIRAPITANGA FASE 3</t>
        </is>
      </c>
      <c r="N2565" s="142">
        <f>DATE(YEAR(G2565),MONTH(G2565),1)</f>
        <v/>
      </c>
      <c r="O2565" s="132">
        <f>IF(G2565&gt;$K$3,"Futuro","Atraso")</f>
        <v/>
      </c>
      <c r="P2565">
        <f>12*(YEAR(G2565)-YEAR($K$3))+(MONTH(G2565)-MONTH($K$3))</f>
        <v/>
      </c>
      <c r="Q2565" s="366">
        <f>IF(M2565="IBIRAPITANGA FASE 3",IF(O2565="Atraso",L2565,L2565/(1+$I$2)^P2565),IF(O2565="Atraso",L2565,L2565/(1+$I$1)^P2565))</f>
        <v/>
      </c>
      <c r="R2565">
        <f>IF(O2565="Atraso",$K$3-G2565,0)</f>
        <v/>
      </c>
      <c r="S2565">
        <f>IF(R2565&lt;=15,"Até 15",IF(R2565&lt;=30,"Entre 15 e 30",IF(R2565&lt;=60,"Entre 30 e 60",IF(R2565&lt;=90,"Entre 60 e 90",IF(R2565&lt;=120,"Entre 90 e 120",IF(R2565&lt;=150,"Entre 120 e 150",IF(R2565&lt;=180,"Entre 150 e 180","Superior a 180")))))))</f>
        <v/>
      </c>
    </row>
    <row r="2566">
      <c r="A2566" t="inlineStr">
        <is>
          <t>Q013L05</t>
        </is>
      </c>
      <c r="B2566" t="inlineStr">
        <is>
          <t>RONALDO  JUNIOR LOPES DE SOUSA</t>
        </is>
      </c>
      <c r="C2566" t="n">
        <v>1</v>
      </c>
      <c r="D2566" t="inlineStr">
        <is>
          <t>IPCA</t>
        </is>
      </c>
      <c r="E2566" t="n">
        <v>0.009488792934583046</v>
      </c>
      <c r="F2566" t="inlineStr">
        <is>
          <t>MENSAL</t>
        </is>
      </c>
      <c r="G2566" t="n">
        <v>48740</v>
      </c>
      <c r="H2566" t="n">
        <v>48740</v>
      </c>
      <c r="I2566" t="n">
        <v>130</v>
      </c>
      <c r="J2566" t="inlineStr">
        <is>
          <t>CARTEIRA</t>
        </is>
      </c>
      <c r="K2566" t="inlineStr">
        <is>
          <t>CONTRATO</t>
        </is>
      </c>
      <c r="L2566" t="n">
        <v>3698.22</v>
      </c>
      <c r="M2566" t="inlineStr">
        <is>
          <t>IBIRAPITANGA FASE 3</t>
        </is>
      </c>
      <c r="N2566" s="142">
        <f>DATE(YEAR(G2566),MONTH(G2566),1)</f>
        <v/>
      </c>
      <c r="O2566" s="132">
        <f>IF(G2566&gt;$K$3,"Futuro","Atraso")</f>
        <v/>
      </c>
      <c r="P2566">
        <f>12*(YEAR(G2566)-YEAR($K$3))+(MONTH(G2566)-MONTH($K$3))</f>
        <v/>
      </c>
      <c r="Q2566" s="366">
        <f>IF(M2566="IBIRAPITANGA FASE 3",IF(O2566="Atraso",L2566,L2566/(1+$I$2)^P2566),IF(O2566="Atraso",L2566,L2566/(1+$I$1)^P2566))</f>
        <v/>
      </c>
      <c r="R2566">
        <f>IF(O2566="Atraso",$K$3-G2566,0)</f>
        <v/>
      </c>
      <c r="S2566">
        <f>IF(R2566&lt;=15,"Até 15",IF(R2566&lt;=30,"Entre 15 e 30",IF(R2566&lt;=60,"Entre 30 e 60",IF(R2566&lt;=90,"Entre 60 e 90",IF(R2566&lt;=120,"Entre 90 e 120",IF(R2566&lt;=150,"Entre 120 e 150",IF(R2566&lt;=180,"Entre 150 e 180","Superior a 180")))))))</f>
        <v/>
      </c>
    </row>
    <row r="2567">
      <c r="A2567" t="inlineStr">
        <is>
          <t>Q013L05</t>
        </is>
      </c>
      <c r="B2567" t="inlineStr">
        <is>
          <t>RONALDO  JUNIOR LOPES DE SOUSA</t>
        </is>
      </c>
      <c r="C2567" t="n">
        <v>1</v>
      </c>
      <c r="D2567" t="inlineStr">
        <is>
          <t>IPCA</t>
        </is>
      </c>
      <c r="E2567" t="n">
        <v>0.009488792934583046</v>
      </c>
      <c r="F2567" t="inlineStr">
        <is>
          <t>MENSAL</t>
        </is>
      </c>
      <c r="G2567" t="n">
        <v>48770</v>
      </c>
      <c r="H2567" t="n">
        <v>48770</v>
      </c>
      <c r="I2567" t="n">
        <v>131</v>
      </c>
      <c r="J2567" t="inlineStr">
        <is>
          <t>CARTEIRA</t>
        </is>
      </c>
      <c r="K2567" t="inlineStr">
        <is>
          <t>CONTRATO</t>
        </is>
      </c>
      <c r="L2567" t="n">
        <v>3698.22</v>
      </c>
      <c r="M2567" t="inlineStr">
        <is>
          <t>IBIRAPITANGA FASE 3</t>
        </is>
      </c>
      <c r="N2567" s="142">
        <f>DATE(YEAR(G2567),MONTH(G2567),1)</f>
        <v/>
      </c>
      <c r="O2567" s="132">
        <f>IF(G2567&gt;$K$3,"Futuro","Atraso")</f>
        <v/>
      </c>
      <c r="P2567">
        <f>12*(YEAR(G2567)-YEAR($K$3))+(MONTH(G2567)-MONTH($K$3))</f>
        <v/>
      </c>
      <c r="Q2567" s="366">
        <f>IF(M2567="IBIRAPITANGA FASE 3",IF(O2567="Atraso",L2567,L2567/(1+$I$2)^P2567),IF(O2567="Atraso",L2567,L2567/(1+$I$1)^P2567))</f>
        <v/>
      </c>
      <c r="R2567">
        <f>IF(O2567="Atraso",$K$3-G2567,0)</f>
        <v/>
      </c>
      <c r="S2567">
        <f>IF(R2567&lt;=15,"Até 15",IF(R2567&lt;=30,"Entre 15 e 30",IF(R2567&lt;=60,"Entre 30 e 60",IF(R2567&lt;=90,"Entre 60 e 90",IF(R2567&lt;=120,"Entre 90 e 120",IF(R2567&lt;=150,"Entre 120 e 150",IF(R2567&lt;=180,"Entre 150 e 180","Superior a 180")))))))</f>
        <v/>
      </c>
    </row>
    <row r="2568">
      <c r="A2568" t="inlineStr">
        <is>
          <t>Q013L05</t>
        </is>
      </c>
      <c r="B2568" t="inlineStr">
        <is>
          <t>RONALDO  JUNIOR LOPES DE SOUSA</t>
        </is>
      </c>
      <c r="C2568" t="n">
        <v>1</v>
      </c>
      <c r="D2568" t="inlineStr">
        <is>
          <t>IPCA</t>
        </is>
      </c>
      <c r="E2568" t="n">
        <v>0.009488792934583046</v>
      </c>
      <c r="F2568" t="inlineStr">
        <is>
          <t>MENSAL</t>
        </is>
      </c>
      <c r="G2568" t="n">
        <v>48801</v>
      </c>
      <c r="H2568" t="n">
        <v>48801</v>
      </c>
      <c r="I2568" t="n">
        <v>132</v>
      </c>
      <c r="J2568" t="inlineStr">
        <is>
          <t>CARTEIRA</t>
        </is>
      </c>
      <c r="K2568" t="inlineStr">
        <is>
          <t>CONTRATO</t>
        </is>
      </c>
      <c r="L2568" t="n">
        <v>3698.22</v>
      </c>
      <c r="M2568" t="inlineStr">
        <is>
          <t>IBIRAPITANGA FASE 3</t>
        </is>
      </c>
      <c r="N2568" s="142">
        <f>DATE(YEAR(G2568),MONTH(G2568),1)</f>
        <v/>
      </c>
      <c r="O2568" s="132">
        <f>IF(G2568&gt;$K$3,"Futuro","Atraso")</f>
        <v/>
      </c>
      <c r="P2568">
        <f>12*(YEAR(G2568)-YEAR($K$3))+(MONTH(G2568)-MONTH($K$3))</f>
        <v/>
      </c>
      <c r="Q2568" s="366">
        <f>IF(M2568="IBIRAPITANGA FASE 3",IF(O2568="Atraso",L2568,L2568/(1+$I$2)^P2568),IF(O2568="Atraso",L2568,L2568/(1+$I$1)^P2568))</f>
        <v/>
      </c>
      <c r="R2568">
        <f>IF(O2568="Atraso",$K$3-G2568,0)</f>
        <v/>
      </c>
      <c r="S2568">
        <f>IF(R2568&lt;=15,"Até 15",IF(R2568&lt;=30,"Entre 15 e 30",IF(R2568&lt;=60,"Entre 30 e 60",IF(R2568&lt;=90,"Entre 60 e 90",IF(R2568&lt;=120,"Entre 90 e 120",IF(R2568&lt;=150,"Entre 120 e 150",IF(R2568&lt;=180,"Entre 150 e 180","Superior a 180")))))))</f>
        <v/>
      </c>
    </row>
    <row r="2569">
      <c r="A2569" t="inlineStr">
        <is>
          <t>Q013L05</t>
        </is>
      </c>
      <c r="B2569" t="inlineStr">
        <is>
          <t>RONALDO  JUNIOR LOPES DE SOUSA</t>
        </is>
      </c>
      <c r="C2569" t="n">
        <v>1</v>
      </c>
      <c r="D2569" t="inlineStr">
        <is>
          <t>IPCA</t>
        </is>
      </c>
      <c r="E2569" t="n">
        <v>0.009488792934583046</v>
      </c>
      <c r="F2569" t="inlineStr">
        <is>
          <t>MENSAL</t>
        </is>
      </c>
      <c r="G2569" t="n">
        <v>48832</v>
      </c>
      <c r="H2569" t="n">
        <v>48832</v>
      </c>
      <c r="I2569" t="n">
        <v>133</v>
      </c>
      <c r="J2569" t="inlineStr">
        <is>
          <t>CARTEIRA</t>
        </is>
      </c>
      <c r="K2569" t="inlineStr">
        <is>
          <t>CONTRATO</t>
        </is>
      </c>
      <c r="L2569" t="n">
        <v>3698.22</v>
      </c>
      <c r="M2569" t="inlineStr">
        <is>
          <t>IBIRAPITANGA FASE 3</t>
        </is>
      </c>
      <c r="N2569" s="142">
        <f>DATE(YEAR(G2569),MONTH(G2569),1)</f>
        <v/>
      </c>
      <c r="O2569" s="132">
        <f>IF(G2569&gt;$K$3,"Futuro","Atraso")</f>
        <v/>
      </c>
      <c r="P2569">
        <f>12*(YEAR(G2569)-YEAR($K$3))+(MONTH(G2569)-MONTH($K$3))</f>
        <v/>
      </c>
      <c r="Q2569" s="366">
        <f>IF(M2569="IBIRAPITANGA FASE 3",IF(O2569="Atraso",L2569,L2569/(1+$I$2)^P2569),IF(O2569="Atraso",L2569,L2569/(1+$I$1)^P2569))</f>
        <v/>
      </c>
      <c r="R2569">
        <f>IF(O2569="Atraso",$K$3-G2569,0)</f>
        <v/>
      </c>
      <c r="S2569">
        <f>IF(R2569&lt;=15,"Até 15",IF(R2569&lt;=30,"Entre 15 e 30",IF(R2569&lt;=60,"Entre 30 e 60",IF(R2569&lt;=90,"Entre 60 e 90",IF(R2569&lt;=120,"Entre 90 e 120",IF(R2569&lt;=150,"Entre 120 e 150",IF(R2569&lt;=180,"Entre 150 e 180","Superior a 180")))))))</f>
        <v/>
      </c>
    </row>
    <row r="2570">
      <c r="A2570" t="inlineStr">
        <is>
          <t>Q013L05</t>
        </is>
      </c>
      <c r="B2570" t="inlineStr">
        <is>
          <t>RONALDO  JUNIOR LOPES DE SOUSA</t>
        </is>
      </c>
      <c r="C2570" t="n">
        <v>1</v>
      </c>
      <c r="D2570" t="inlineStr">
        <is>
          <t>IPCA</t>
        </is>
      </c>
      <c r="E2570" t="n">
        <v>0.009488792934583046</v>
      </c>
      <c r="F2570" t="inlineStr">
        <is>
          <t>MENSAL</t>
        </is>
      </c>
      <c r="G2570" t="n">
        <v>48862</v>
      </c>
      <c r="H2570" t="n">
        <v>48862</v>
      </c>
      <c r="I2570" t="n">
        <v>134</v>
      </c>
      <c r="J2570" t="inlineStr">
        <is>
          <t>CARTEIRA</t>
        </is>
      </c>
      <c r="K2570" t="inlineStr">
        <is>
          <t>CONTRATO</t>
        </is>
      </c>
      <c r="L2570" t="n">
        <v>3698.22</v>
      </c>
      <c r="M2570" t="inlineStr">
        <is>
          <t>IBIRAPITANGA FASE 3</t>
        </is>
      </c>
      <c r="N2570" s="142">
        <f>DATE(YEAR(G2570),MONTH(G2570),1)</f>
        <v/>
      </c>
      <c r="O2570" s="132">
        <f>IF(G2570&gt;$K$3,"Futuro","Atraso")</f>
        <v/>
      </c>
      <c r="P2570">
        <f>12*(YEAR(G2570)-YEAR($K$3))+(MONTH(G2570)-MONTH($K$3))</f>
        <v/>
      </c>
      <c r="Q2570" s="366">
        <f>IF(M2570="IBIRAPITANGA FASE 3",IF(O2570="Atraso",L2570,L2570/(1+$I$2)^P2570),IF(O2570="Atraso",L2570,L2570/(1+$I$1)^P2570))</f>
        <v/>
      </c>
      <c r="R2570">
        <f>IF(O2570="Atraso",$K$3-G2570,0)</f>
        <v/>
      </c>
      <c r="S2570">
        <f>IF(R2570&lt;=15,"Até 15",IF(R2570&lt;=30,"Entre 15 e 30",IF(R2570&lt;=60,"Entre 30 e 60",IF(R2570&lt;=90,"Entre 60 e 90",IF(R2570&lt;=120,"Entre 90 e 120",IF(R2570&lt;=150,"Entre 120 e 150",IF(R2570&lt;=180,"Entre 150 e 180","Superior a 180")))))))</f>
        <v/>
      </c>
    </row>
    <row r="2571">
      <c r="A2571" t="inlineStr">
        <is>
          <t>Q013L05</t>
        </is>
      </c>
      <c r="B2571" t="inlineStr">
        <is>
          <t>RONALDO  JUNIOR LOPES DE SOUSA</t>
        </is>
      </c>
      <c r="C2571" t="n">
        <v>1</v>
      </c>
      <c r="D2571" t="inlineStr">
        <is>
          <t>IPCA</t>
        </is>
      </c>
      <c r="E2571" t="n">
        <v>0.009488792934583046</v>
      </c>
      <c r="F2571" t="inlineStr">
        <is>
          <t>MENSAL</t>
        </is>
      </c>
      <c r="G2571" t="n">
        <v>48893</v>
      </c>
      <c r="H2571" t="n">
        <v>48893</v>
      </c>
      <c r="I2571" t="n">
        <v>135</v>
      </c>
      <c r="J2571" t="inlineStr">
        <is>
          <t>CARTEIRA</t>
        </is>
      </c>
      <c r="K2571" t="inlineStr">
        <is>
          <t>CONTRATO</t>
        </is>
      </c>
      <c r="L2571" t="n">
        <v>3698.22</v>
      </c>
      <c r="M2571" t="inlineStr">
        <is>
          <t>IBIRAPITANGA FASE 3</t>
        </is>
      </c>
      <c r="N2571" s="142">
        <f>DATE(YEAR(G2571),MONTH(G2571),1)</f>
        <v/>
      </c>
      <c r="O2571" s="132">
        <f>IF(G2571&gt;$K$3,"Futuro","Atraso")</f>
        <v/>
      </c>
      <c r="P2571">
        <f>12*(YEAR(G2571)-YEAR($K$3))+(MONTH(G2571)-MONTH($K$3))</f>
        <v/>
      </c>
      <c r="Q2571" s="366">
        <f>IF(M2571="IBIRAPITANGA FASE 3",IF(O2571="Atraso",L2571,L2571/(1+$I$2)^P2571),IF(O2571="Atraso",L2571,L2571/(1+$I$1)^P2571))</f>
        <v/>
      </c>
      <c r="R2571">
        <f>IF(O2571="Atraso",$K$3-G2571,0)</f>
        <v/>
      </c>
      <c r="S2571">
        <f>IF(R2571&lt;=15,"Até 15",IF(R2571&lt;=30,"Entre 15 e 30",IF(R2571&lt;=60,"Entre 30 e 60",IF(R2571&lt;=90,"Entre 60 e 90",IF(R2571&lt;=120,"Entre 90 e 120",IF(R2571&lt;=150,"Entre 120 e 150",IF(R2571&lt;=180,"Entre 150 e 180","Superior a 180")))))))</f>
        <v/>
      </c>
    </row>
    <row r="2572">
      <c r="A2572" t="inlineStr">
        <is>
          <t>Q013L05</t>
        </is>
      </c>
      <c r="B2572" t="inlineStr">
        <is>
          <t>RONALDO  JUNIOR LOPES DE SOUSA</t>
        </is>
      </c>
      <c r="C2572" t="n">
        <v>1</v>
      </c>
      <c r="D2572" t="inlineStr">
        <is>
          <t>IPCA</t>
        </is>
      </c>
      <c r="E2572" t="n">
        <v>0.009488792934583046</v>
      </c>
      <c r="F2572" t="inlineStr">
        <is>
          <t>MENSAL</t>
        </is>
      </c>
      <c r="G2572" t="n">
        <v>48923</v>
      </c>
      <c r="H2572" t="n">
        <v>48923</v>
      </c>
      <c r="I2572" t="n">
        <v>136</v>
      </c>
      <c r="J2572" t="inlineStr">
        <is>
          <t>CARTEIRA</t>
        </is>
      </c>
      <c r="K2572" t="inlineStr">
        <is>
          <t>CONTRATO</t>
        </is>
      </c>
      <c r="L2572" t="n">
        <v>3698.22</v>
      </c>
      <c r="M2572" t="inlineStr">
        <is>
          <t>IBIRAPITANGA FASE 3</t>
        </is>
      </c>
      <c r="N2572" s="142">
        <f>DATE(YEAR(G2572),MONTH(G2572),1)</f>
        <v/>
      </c>
      <c r="O2572" s="132">
        <f>IF(G2572&gt;$K$3,"Futuro","Atraso")</f>
        <v/>
      </c>
      <c r="P2572">
        <f>12*(YEAR(G2572)-YEAR($K$3))+(MONTH(G2572)-MONTH($K$3))</f>
        <v/>
      </c>
      <c r="Q2572" s="366">
        <f>IF(M2572="IBIRAPITANGA FASE 3",IF(O2572="Atraso",L2572,L2572/(1+$I$2)^P2572),IF(O2572="Atraso",L2572,L2572/(1+$I$1)^P2572))</f>
        <v/>
      </c>
      <c r="R2572">
        <f>IF(O2572="Atraso",$K$3-G2572,0)</f>
        <v/>
      </c>
      <c r="S2572">
        <f>IF(R2572&lt;=15,"Até 15",IF(R2572&lt;=30,"Entre 15 e 30",IF(R2572&lt;=60,"Entre 30 e 60",IF(R2572&lt;=90,"Entre 60 e 90",IF(R2572&lt;=120,"Entre 90 e 120",IF(R2572&lt;=150,"Entre 120 e 150",IF(R2572&lt;=180,"Entre 150 e 180","Superior a 180")))))))</f>
        <v/>
      </c>
    </row>
    <row r="2573">
      <c r="A2573" t="inlineStr">
        <is>
          <t>Q013L05</t>
        </is>
      </c>
      <c r="B2573" t="inlineStr">
        <is>
          <t>RONALDO  JUNIOR LOPES DE SOUSA</t>
        </is>
      </c>
      <c r="C2573" t="n">
        <v>1</v>
      </c>
      <c r="D2573" t="inlineStr">
        <is>
          <t>IPCA</t>
        </is>
      </c>
      <c r="E2573" t="n">
        <v>0.009488792934583046</v>
      </c>
      <c r="F2573" t="inlineStr">
        <is>
          <t>MENSAL</t>
        </is>
      </c>
      <c r="G2573" t="n">
        <v>48954</v>
      </c>
      <c r="H2573" t="n">
        <v>48954</v>
      </c>
      <c r="I2573" t="n">
        <v>137</v>
      </c>
      <c r="J2573" t="inlineStr">
        <is>
          <t>CARTEIRA</t>
        </is>
      </c>
      <c r="K2573" t="inlineStr">
        <is>
          <t>CONTRATO</t>
        </is>
      </c>
      <c r="L2573" t="n">
        <v>3698.22</v>
      </c>
      <c r="M2573" t="inlineStr">
        <is>
          <t>IBIRAPITANGA FASE 3</t>
        </is>
      </c>
      <c r="N2573" s="142">
        <f>DATE(YEAR(G2573),MONTH(G2573),1)</f>
        <v/>
      </c>
      <c r="O2573" s="132">
        <f>IF(G2573&gt;$K$3,"Futuro","Atraso")</f>
        <v/>
      </c>
      <c r="P2573">
        <f>12*(YEAR(G2573)-YEAR($K$3))+(MONTH(G2573)-MONTH($K$3))</f>
        <v/>
      </c>
      <c r="Q2573" s="366">
        <f>IF(M2573="IBIRAPITANGA FASE 3",IF(O2573="Atraso",L2573,L2573/(1+$I$2)^P2573),IF(O2573="Atraso",L2573,L2573/(1+$I$1)^P2573))</f>
        <v/>
      </c>
      <c r="R2573">
        <f>IF(O2573="Atraso",$K$3-G2573,0)</f>
        <v/>
      </c>
      <c r="S2573">
        <f>IF(R2573&lt;=15,"Até 15",IF(R2573&lt;=30,"Entre 15 e 30",IF(R2573&lt;=60,"Entre 30 e 60",IF(R2573&lt;=90,"Entre 60 e 90",IF(R2573&lt;=120,"Entre 90 e 120",IF(R2573&lt;=150,"Entre 120 e 150",IF(R2573&lt;=180,"Entre 150 e 180","Superior a 180")))))))</f>
        <v/>
      </c>
    </row>
    <row r="2574">
      <c r="A2574" t="inlineStr">
        <is>
          <t>Q013L05</t>
        </is>
      </c>
      <c r="B2574" t="inlineStr">
        <is>
          <t>RONALDO  JUNIOR LOPES DE SOUSA</t>
        </is>
      </c>
      <c r="C2574" t="n">
        <v>1</v>
      </c>
      <c r="D2574" t="inlineStr">
        <is>
          <t>IPCA</t>
        </is>
      </c>
      <c r="E2574" t="n">
        <v>0.009488792934583046</v>
      </c>
      <c r="F2574" t="inlineStr">
        <is>
          <t>MENSAL</t>
        </is>
      </c>
      <c r="G2574" t="n">
        <v>48985</v>
      </c>
      <c r="H2574" t="n">
        <v>48985</v>
      </c>
      <c r="I2574" t="n">
        <v>138</v>
      </c>
      <c r="J2574" t="inlineStr">
        <is>
          <t>CARTEIRA</t>
        </is>
      </c>
      <c r="K2574" t="inlineStr">
        <is>
          <t>CONTRATO</t>
        </is>
      </c>
      <c r="L2574" t="n">
        <v>3698.22</v>
      </c>
      <c r="M2574" t="inlineStr">
        <is>
          <t>IBIRAPITANGA FASE 3</t>
        </is>
      </c>
      <c r="N2574" s="142">
        <f>DATE(YEAR(G2574),MONTH(G2574),1)</f>
        <v/>
      </c>
      <c r="O2574" s="132">
        <f>IF(G2574&gt;$K$3,"Futuro","Atraso")</f>
        <v/>
      </c>
      <c r="P2574">
        <f>12*(YEAR(G2574)-YEAR($K$3))+(MONTH(G2574)-MONTH($K$3))</f>
        <v/>
      </c>
      <c r="Q2574" s="366">
        <f>IF(M2574="IBIRAPITANGA FASE 3",IF(O2574="Atraso",L2574,L2574/(1+$I$2)^P2574),IF(O2574="Atraso",L2574,L2574/(1+$I$1)^P2574))</f>
        <v/>
      </c>
      <c r="R2574">
        <f>IF(O2574="Atraso",$K$3-G2574,0)</f>
        <v/>
      </c>
      <c r="S2574">
        <f>IF(R2574&lt;=15,"Até 15",IF(R2574&lt;=30,"Entre 15 e 30",IF(R2574&lt;=60,"Entre 30 e 60",IF(R2574&lt;=90,"Entre 60 e 90",IF(R2574&lt;=120,"Entre 90 e 120",IF(R2574&lt;=150,"Entre 120 e 150",IF(R2574&lt;=180,"Entre 150 e 180","Superior a 180")))))))</f>
        <v/>
      </c>
    </row>
    <row r="2575">
      <c r="A2575" t="inlineStr">
        <is>
          <t>Q013L05</t>
        </is>
      </c>
      <c r="B2575" t="inlineStr">
        <is>
          <t>RONALDO  JUNIOR LOPES DE SOUSA</t>
        </is>
      </c>
      <c r="C2575" t="n">
        <v>1</v>
      </c>
      <c r="D2575" t="inlineStr">
        <is>
          <t>IPCA</t>
        </is>
      </c>
      <c r="E2575" t="n">
        <v>0.009488792934583046</v>
      </c>
      <c r="F2575" t="inlineStr">
        <is>
          <t>MENSAL</t>
        </is>
      </c>
      <c r="G2575" t="n">
        <v>49013</v>
      </c>
      <c r="H2575" t="n">
        <v>49013</v>
      </c>
      <c r="I2575" t="n">
        <v>139</v>
      </c>
      <c r="J2575" t="inlineStr">
        <is>
          <t>CARTEIRA</t>
        </is>
      </c>
      <c r="K2575" t="inlineStr">
        <is>
          <t>CONTRATO</t>
        </is>
      </c>
      <c r="L2575" t="n">
        <v>3698.22</v>
      </c>
      <c r="M2575" t="inlineStr">
        <is>
          <t>IBIRAPITANGA FASE 3</t>
        </is>
      </c>
      <c r="N2575" s="142">
        <f>DATE(YEAR(G2575),MONTH(G2575),1)</f>
        <v/>
      </c>
      <c r="O2575" s="132">
        <f>IF(G2575&gt;$K$3,"Futuro","Atraso")</f>
        <v/>
      </c>
      <c r="P2575">
        <f>12*(YEAR(G2575)-YEAR($K$3))+(MONTH(G2575)-MONTH($K$3))</f>
        <v/>
      </c>
      <c r="Q2575" s="366">
        <f>IF(M2575="IBIRAPITANGA FASE 3",IF(O2575="Atraso",L2575,L2575/(1+$I$2)^P2575),IF(O2575="Atraso",L2575,L2575/(1+$I$1)^P2575))</f>
        <v/>
      </c>
      <c r="R2575">
        <f>IF(O2575="Atraso",$K$3-G2575,0)</f>
        <v/>
      </c>
      <c r="S2575">
        <f>IF(R2575&lt;=15,"Até 15",IF(R2575&lt;=30,"Entre 15 e 30",IF(R2575&lt;=60,"Entre 30 e 60",IF(R2575&lt;=90,"Entre 60 e 90",IF(R2575&lt;=120,"Entre 90 e 120",IF(R2575&lt;=150,"Entre 120 e 150",IF(R2575&lt;=180,"Entre 150 e 180","Superior a 180")))))))</f>
        <v/>
      </c>
    </row>
    <row r="2576">
      <c r="A2576" t="inlineStr">
        <is>
          <t>Q013L05</t>
        </is>
      </c>
      <c r="B2576" t="inlineStr">
        <is>
          <t>RONALDO  JUNIOR LOPES DE SOUSA</t>
        </is>
      </c>
      <c r="C2576" t="n">
        <v>1</v>
      </c>
      <c r="D2576" t="inlineStr">
        <is>
          <t>IPCA</t>
        </is>
      </c>
      <c r="E2576" t="n">
        <v>0.009488792934583046</v>
      </c>
      <c r="F2576" t="inlineStr">
        <is>
          <t>MENSAL</t>
        </is>
      </c>
      <c r="G2576" t="n">
        <v>49044</v>
      </c>
      <c r="H2576" t="n">
        <v>49044</v>
      </c>
      <c r="I2576" t="n">
        <v>140</v>
      </c>
      <c r="J2576" t="inlineStr">
        <is>
          <t>CARTEIRA</t>
        </is>
      </c>
      <c r="K2576" t="inlineStr">
        <is>
          <t>CONTRATO</t>
        </is>
      </c>
      <c r="L2576" t="n">
        <v>3698.22</v>
      </c>
      <c r="M2576" t="inlineStr">
        <is>
          <t>IBIRAPITANGA FASE 3</t>
        </is>
      </c>
      <c r="N2576" s="142">
        <f>DATE(YEAR(G2576),MONTH(G2576),1)</f>
        <v/>
      </c>
      <c r="O2576" s="132">
        <f>IF(G2576&gt;$K$3,"Futuro","Atraso")</f>
        <v/>
      </c>
      <c r="P2576">
        <f>12*(YEAR(G2576)-YEAR($K$3))+(MONTH(G2576)-MONTH($K$3))</f>
        <v/>
      </c>
      <c r="Q2576" s="366">
        <f>IF(M2576="IBIRAPITANGA FASE 3",IF(O2576="Atraso",L2576,L2576/(1+$I$2)^P2576),IF(O2576="Atraso",L2576,L2576/(1+$I$1)^P2576))</f>
        <v/>
      </c>
      <c r="R2576">
        <f>IF(O2576="Atraso",$K$3-G2576,0)</f>
        <v/>
      </c>
      <c r="S2576">
        <f>IF(R2576&lt;=15,"Até 15",IF(R2576&lt;=30,"Entre 15 e 30",IF(R2576&lt;=60,"Entre 30 e 60",IF(R2576&lt;=90,"Entre 60 e 90",IF(R2576&lt;=120,"Entre 90 e 120",IF(R2576&lt;=150,"Entre 120 e 150",IF(R2576&lt;=180,"Entre 150 e 180","Superior a 180")))))))</f>
        <v/>
      </c>
    </row>
    <row r="2577">
      <c r="A2577" t="inlineStr">
        <is>
          <t>Q013L05</t>
        </is>
      </c>
      <c r="B2577" t="inlineStr">
        <is>
          <t>RONALDO  JUNIOR LOPES DE SOUSA</t>
        </is>
      </c>
      <c r="C2577" t="n">
        <v>1</v>
      </c>
      <c r="D2577" t="inlineStr">
        <is>
          <t>IPCA</t>
        </is>
      </c>
      <c r="E2577" t="n">
        <v>0.009488792934583046</v>
      </c>
      <c r="F2577" t="inlineStr">
        <is>
          <t>MENSAL</t>
        </is>
      </c>
      <c r="G2577" t="n">
        <v>49074</v>
      </c>
      <c r="H2577" t="n">
        <v>49074</v>
      </c>
      <c r="I2577" t="n">
        <v>141</v>
      </c>
      <c r="J2577" t="inlineStr">
        <is>
          <t>CARTEIRA</t>
        </is>
      </c>
      <c r="K2577" t="inlineStr">
        <is>
          <t>CONTRATO</t>
        </is>
      </c>
      <c r="L2577" t="n">
        <v>3698.22</v>
      </c>
      <c r="M2577" t="inlineStr">
        <is>
          <t>IBIRAPITANGA FASE 3</t>
        </is>
      </c>
      <c r="N2577" s="142">
        <f>DATE(YEAR(G2577),MONTH(G2577),1)</f>
        <v/>
      </c>
      <c r="O2577" s="132">
        <f>IF(G2577&gt;$K$3,"Futuro","Atraso")</f>
        <v/>
      </c>
      <c r="P2577">
        <f>12*(YEAR(G2577)-YEAR($K$3))+(MONTH(G2577)-MONTH($K$3))</f>
        <v/>
      </c>
      <c r="Q2577" s="366">
        <f>IF(M2577="IBIRAPITANGA FASE 3",IF(O2577="Atraso",L2577,L2577/(1+$I$2)^P2577),IF(O2577="Atraso",L2577,L2577/(1+$I$1)^P2577))</f>
        <v/>
      </c>
      <c r="R2577">
        <f>IF(O2577="Atraso",$K$3-G2577,0)</f>
        <v/>
      </c>
      <c r="S2577">
        <f>IF(R2577&lt;=15,"Até 15",IF(R2577&lt;=30,"Entre 15 e 30",IF(R2577&lt;=60,"Entre 30 e 60",IF(R2577&lt;=90,"Entre 60 e 90",IF(R2577&lt;=120,"Entre 90 e 120",IF(R2577&lt;=150,"Entre 120 e 150",IF(R2577&lt;=180,"Entre 150 e 180","Superior a 180")))))))</f>
        <v/>
      </c>
    </row>
    <row r="2578">
      <c r="A2578" t="inlineStr">
        <is>
          <t>Q013L05</t>
        </is>
      </c>
      <c r="B2578" t="inlineStr">
        <is>
          <t>RONALDO  JUNIOR LOPES DE SOUSA</t>
        </is>
      </c>
      <c r="C2578" t="n">
        <v>1</v>
      </c>
      <c r="D2578" t="inlineStr">
        <is>
          <t>IPCA</t>
        </is>
      </c>
      <c r="E2578" t="n">
        <v>0.009488792934583046</v>
      </c>
      <c r="F2578" t="inlineStr">
        <is>
          <t>MENSAL</t>
        </is>
      </c>
      <c r="G2578" t="n">
        <v>49105</v>
      </c>
      <c r="H2578" t="n">
        <v>49105</v>
      </c>
      <c r="I2578" t="n">
        <v>142</v>
      </c>
      <c r="J2578" t="inlineStr">
        <is>
          <t>CARTEIRA</t>
        </is>
      </c>
      <c r="K2578" t="inlineStr">
        <is>
          <t>CONTRATO</t>
        </is>
      </c>
      <c r="L2578" t="n">
        <v>3698.22</v>
      </c>
      <c r="M2578" t="inlineStr">
        <is>
          <t>IBIRAPITANGA FASE 3</t>
        </is>
      </c>
      <c r="N2578" s="142">
        <f>DATE(YEAR(G2578),MONTH(G2578),1)</f>
        <v/>
      </c>
      <c r="O2578" s="132">
        <f>IF(G2578&gt;$K$3,"Futuro","Atraso")</f>
        <v/>
      </c>
      <c r="P2578">
        <f>12*(YEAR(G2578)-YEAR($K$3))+(MONTH(G2578)-MONTH($K$3))</f>
        <v/>
      </c>
      <c r="Q2578" s="366">
        <f>IF(M2578="IBIRAPITANGA FASE 3",IF(O2578="Atraso",L2578,L2578/(1+$I$2)^P2578),IF(O2578="Atraso",L2578,L2578/(1+$I$1)^P2578))</f>
        <v/>
      </c>
      <c r="R2578">
        <f>IF(O2578="Atraso",$K$3-G2578,0)</f>
        <v/>
      </c>
      <c r="S2578">
        <f>IF(R2578&lt;=15,"Até 15",IF(R2578&lt;=30,"Entre 15 e 30",IF(R2578&lt;=60,"Entre 30 e 60",IF(R2578&lt;=90,"Entre 60 e 90",IF(R2578&lt;=120,"Entre 90 e 120",IF(R2578&lt;=150,"Entre 120 e 150",IF(R2578&lt;=180,"Entre 150 e 180","Superior a 180")))))))</f>
        <v/>
      </c>
    </row>
    <row r="2579">
      <c r="A2579" t="inlineStr">
        <is>
          <t>Q013L05</t>
        </is>
      </c>
      <c r="B2579" t="inlineStr">
        <is>
          <t>RONALDO  JUNIOR LOPES DE SOUSA</t>
        </is>
      </c>
      <c r="C2579" t="n">
        <v>1</v>
      </c>
      <c r="D2579" t="inlineStr">
        <is>
          <t>IPCA</t>
        </is>
      </c>
      <c r="E2579" t="n">
        <v>0.009488792934583046</v>
      </c>
      <c r="F2579" t="inlineStr">
        <is>
          <t>MENSAL</t>
        </is>
      </c>
      <c r="G2579" t="n">
        <v>49135</v>
      </c>
      <c r="H2579" t="n">
        <v>49135</v>
      </c>
      <c r="I2579" t="n">
        <v>143</v>
      </c>
      <c r="J2579" t="inlineStr">
        <is>
          <t>CARTEIRA</t>
        </is>
      </c>
      <c r="K2579" t="inlineStr">
        <is>
          <t>CONTRATO</t>
        </is>
      </c>
      <c r="L2579" t="n">
        <v>3698.22</v>
      </c>
      <c r="M2579" t="inlineStr">
        <is>
          <t>IBIRAPITANGA FASE 3</t>
        </is>
      </c>
      <c r="N2579" s="142">
        <f>DATE(YEAR(G2579),MONTH(G2579),1)</f>
        <v/>
      </c>
      <c r="O2579" s="132">
        <f>IF(G2579&gt;$K$3,"Futuro","Atraso")</f>
        <v/>
      </c>
      <c r="P2579">
        <f>12*(YEAR(G2579)-YEAR($K$3))+(MONTH(G2579)-MONTH($K$3))</f>
        <v/>
      </c>
      <c r="Q2579" s="366">
        <f>IF(M2579="IBIRAPITANGA FASE 3",IF(O2579="Atraso",L2579,L2579/(1+$I$2)^P2579),IF(O2579="Atraso",L2579,L2579/(1+$I$1)^P2579))</f>
        <v/>
      </c>
      <c r="R2579">
        <f>IF(O2579="Atraso",$K$3-G2579,0)</f>
        <v/>
      </c>
      <c r="S2579">
        <f>IF(R2579&lt;=15,"Até 15",IF(R2579&lt;=30,"Entre 15 e 30",IF(R2579&lt;=60,"Entre 30 e 60",IF(R2579&lt;=90,"Entre 60 e 90",IF(R2579&lt;=120,"Entre 90 e 120",IF(R2579&lt;=150,"Entre 120 e 150",IF(R2579&lt;=180,"Entre 150 e 180","Superior a 180")))))))</f>
        <v/>
      </c>
    </row>
    <row r="2580">
      <c r="A2580" t="inlineStr">
        <is>
          <t>Q013L05</t>
        </is>
      </c>
      <c r="B2580" t="inlineStr">
        <is>
          <t>RONALDO  JUNIOR LOPES DE SOUSA</t>
        </is>
      </c>
      <c r="C2580" t="n">
        <v>1</v>
      </c>
      <c r="D2580" t="inlineStr">
        <is>
          <t>IPCA</t>
        </is>
      </c>
      <c r="E2580" t="n">
        <v>0.009488792934583046</v>
      </c>
      <c r="F2580" t="inlineStr">
        <is>
          <t>MENSAL</t>
        </is>
      </c>
      <c r="G2580" t="n">
        <v>49166</v>
      </c>
      <c r="H2580" t="n">
        <v>49166</v>
      </c>
      <c r="I2580" t="n">
        <v>144</v>
      </c>
      <c r="J2580" t="inlineStr">
        <is>
          <t>CARTEIRA</t>
        </is>
      </c>
      <c r="K2580" t="inlineStr">
        <is>
          <t>CONTRATO</t>
        </is>
      </c>
      <c r="L2580" t="n">
        <v>3698.22</v>
      </c>
      <c r="M2580" t="inlineStr">
        <is>
          <t>IBIRAPITANGA FASE 3</t>
        </is>
      </c>
      <c r="N2580" s="142">
        <f>DATE(YEAR(G2580),MONTH(G2580),1)</f>
        <v/>
      </c>
      <c r="O2580" s="132">
        <f>IF(G2580&gt;$K$3,"Futuro","Atraso")</f>
        <v/>
      </c>
      <c r="P2580">
        <f>12*(YEAR(G2580)-YEAR($K$3))+(MONTH(G2580)-MONTH($K$3))</f>
        <v/>
      </c>
      <c r="Q2580" s="366">
        <f>IF(M2580="IBIRAPITANGA FASE 3",IF(O2580="Atraso",L2580,L2580/(1+$I$2)^P2580),IF(O2580="Atraso",L2580,L2580/(1+$I$1)^P2580))</f>
        <v/>
      </c>
      <c r="R2580">
        <f>IF(O2580="Atraso",$K$3-G2580,0)</f>
        <v/>
      </c>
      <c r="S2580">
        <f>IF(R2580&lt;=15,"Até 15",IF(R2580&lt;=30,"Entre 15 e 30",IF(R2580&lt;=60,"Entre 30 e 60",IF(R2580&lt;=90,"Entre 60 e 90",IF(R2580&lt;=120,"Entre 90 e 120",IF(R2580&lt;=150,"Entre 120 e 150",IF(R2580&lt;=180,"Entre 150 e 180","Superior a 180")))))))</f>
        <v/>
      </c>
    </row>
    <row r="2581">
      <c r="A2581" t="inlineStr">
        <is>
          <t>Q013L05</t>
        </is>
      </c>
      <c r="B2581" t="inlineStr">
        <is>
          <t>RONALDO  JUNIOR LOPES DE SOUSA</t>
        </is>
      </c>
      <c r="C2581" t="n">
        <v>1</v>
      </c>
      <c r="D2581" t="inlineStr">
        <is>
          <t>IPCA</t>
        </is>
      </c>
      <c r="E2581" t="n">
        <v>0.009488792934583046</v>
      </c>
      <c r="F2581" t="inlineStr">
        <is>
          <t>MENSAL</t>
        </is>
      </c>
      <c r="G2581" t="n">
        <v>49197</v>
      </c>
      <c r="H2581" t="n">
        <v>49197</v>
      </c>
      <c r="I2581" t="n">
        <v>145</v>
      </c>
      <c r="J2581" t="inlineStr">
        <is>
          <t>CARTEIRA</t>
        </is>
      </c>
      <c r="K2581" t="inlineStr">
        <is>
          <t>CONTRATO</t>
        </is>
      </c>
      <c r="L2581" t="n">
        <v>3698.22</v>
      </c>
      <c r="M2581" t="inlineStr">
        <is>
          <t>IBIRAPITANGA FASE 3</t>
        </is>
      </c>
      <c r="N2581" s="142">
        <f>DATE(YEAR(G2581),MONTH(G2581),1)</f>
        <v/>
      </c>
      <c r="O2581" s="132">
        <f>IF(G2581&gt;$K$3,"Futuro","Atraso")</f>
        <v/>
      </c>
      <c r="P2581">
        <f>12*(YEAR(G2581)-YEAR($K$3))+(MONTH(G2581)-MONTH($K$3))</f>
        <v/>
      </c>
      <c r="Q2581" s="366">
        <f>IF(M2581="IBIRAPITANGA FASE 3",IF(O2581="Atraso",L2581,L2581/(1+$I$2)^P2581),IF(O2581="Atraso",L2581,L2581/(1+$I$1)^P2581))</f>
        <v/>
      </c>
      <c r="R2581">
        <f>IF(O2581="Atraso",$K$3-G2581,0)</f>
        <v/>
      </c>
      <c r="S2581">
        <f>IF(R2581&lt;=15,"Até 15",IF(R2581&lt;=30,"Entre 15 e 30",IF(R2581&lt;=60,"Entre 30 e 60",IF(R2581&lt;=90,"Entre 60 e 90",IF(R2581&lt;=120,"Entre 90 e 120",IF(R2581&lt;=150,"Entre 120 e 150",IF(R2581&lt;=180,"Entre 150 e 180","Superior a 180")))))))</f>
        <v/>
      </c>
    </row>
    <row r="2582">
      <c r="A2582" t="inlineStr">
        <is>
          <t>Q013L05</t>
        </is>
      </c>
      <c r="B2582" t="inlineStr">
        <is>
          <t>RONALDO  JUNIOR LOPES DE SOUSA</t>
        </is>
      </c>
      <c r="C2582" t="n">
        <v>1</v>
      </c>
      <c r="D2582" t="inlineStr">
        <is>
          <t>IPCA</t>
        </is>
      </c>
      <c r="E2582" t="n">
        <v>0.009488792934583046</v>
      </c>
      <c r="F2582" t="inlineStr">
        <is>
          <t>MENSAL</t>
        </is>
      </c>
      <c r="G2582" t="n">
        <v>49227</v>
      </c>
      <c r="H2582" t="n">
        <v>49227</v>
      </c>
      <c r="I2582" t="n">
        <v>146</v>
      </c>
      <c r="J2582" t="inlineStr">
        <is>
          <t>CARTEIRA</t>
        </is>
      </c>
      <c r="K2582" t="inlineStr">
        <is>
          <t>CONTRATO</t>
        </is>
      </c>
      <c r="L2582" t="n">
        <v>3698.22</v>
      </c>
      <c r="M2582" t="inlineStr">
        <is>
          <t>IBIRAPITANGA FASE 3</t>
        </is>
      </c>
      <c r="N2582" s="142">
        <f>DATE(YEAR(G2582),MONTH(G2582),1)</f>
        <v/>
      </c>
      <c r="O2582" s="132">
        <f>IF(G2582&gt;$K$3,"Futuro","Atraso")</f>
        <v/>
      </c>
      <c r="P2582">
        <f>12*(YEAR(G2582)-YEAR($K$3))+(MONTH(G2582)-MONTH($K$3))</f>
        <v/>
      </c>
      <c r="Q2582" s="366">
        <f>IF(M2582="IBIRAPITANGA FASE 3",IF(O2582="Atraso",L2582,L2582/(1+$I$2)^P2582),IF(O2582="Atraso",L2582,L2582/(1+$I$1)^P2582))</f>
        <v/>
      </c>
      <c r="R2582">
        <f>IF(O2582="Atraso",$K$3-G2582,0)</f>
        <v/>
      </c>
      <c r="S2582">
        <f>IF(R2582&lt;=15,"Até 15",IF(R2582&lt;=30,"Entre 15 e 30",IF(R2582&lt;=60,"Entre 30 e 60",IF(R2582&lt;=90,"Entre 60 e 90",IF(R2582&lt;=120,"Entre 90 e 120",IF(R2582&lt;=150,"Entre 120 e 150",IF(R2582&lt;=180,"Entre 150 e 180","Superior a 180")))))))</f>
        <v/>
      </c>
    </row>
    <row r="2583">
      <c r="A2583" t="inlineStr">
        <is>
          <t>Q013L05</t>
        </is>
      </c>
      <c r="B2583" t="inlineStr">
        <is>
          <t>RONALDO  JUNIOR LOPES DE SOUSA</t>
        </is>
      </c>
      <c r="C2583" t="n">
        <v>1</v>
      </c>
      <c r="D2583" t="inlineStr">
        <is>
          <t>IPCA</t>
        </is>
      </c>
      <c r="E2583" t="n">
        <v>0.009488792934583046</v>
      </c>
      <c r="F2583" t="inlineStr">
        <is>
          <t>MENSAL</t>
        </is>
      </c>
      <c r="G2583" t="n">
        <v>49258</v>
      </c>
      <c r="H2583" t="n">
        <v>49258</v>
      </c>
      <c r="I2583" t="n">
        <v>147</v>
      </c>
      <c r="J2583" t="inlineStr">
        <is>
          <t>CARTEIRA</t>
        </is>
      </c>
      <c r="K2583" t="inlineStr">
        <is>
          <t>CONTRATO</t>
        </is>
      </c>
      <c r="L2583" t="n">
        <v>3698.22</v>
      </c>
      <c r="M2583" t="inlineStr">
        <is>
          <t>IBIRAPITANGA FASE 3</t>
        </is>
      </c>
      <c r="N2583" s="142">
        <f>DATE(YEAR(G2583),MONTH(G2583),1)</f>
        <v/>
      </c>
      <c r="O2583" s="132">
        <f>IF(G2583&gt;$K$3,"Futuro","Atraso")</f>
        <v/>
      </c>
      <c r="P2583">
        <f>12*(YEAR(G2583)-YEAR($K$3))+(MONTH(G2583)-MONTH($K$3))</f>
        <v/>
      </c>
      <c r="Q2583" s="366">
        <f>IF(M2583="IBIRAPITANGA FASE 3",IF(O2583="Atraso",L2583,L2583/(1+$I$2)^P2583),IF(O2583="Atraso",L2583,L2583/(1+$I$1)^P2583))</f>
        <v/>
      </c>
      <c r="R2583">
        <f>IF(O2583="Atraso",$K$3-G2583,0)</f>
        <v/>
      </c>
      <c r="S2583">
        <f>IF(R2583&lt;=15,"Até 15",IF(R2583&lt;=30,"Entre 15 e 30",IF(R2583&lt;=60,"Entre 30 e 60",IF(R2583&lt;=90,"Entre 60 e 90",IF(R2583&lt;=120,"Entre 90 e 120",IF(R2583&lt;=150,"Entre 120 e 150",IF(R2583&lt;=180,"Entre 150 e 180","Superior a 180")))))))</f>
        <v/>
      </c>
    </row>
    <row r="2584">
      <c r="A2584" t="inlineStr">
        <is>
          <t>Q013L05</t>
        </is>
      </c>
      <c r="B2584" t="inlineStr">
        <is>
          <t>RONALDO  JUNIOR LOPES DE SOUSA</t>
        </is>
      </c>
      <c r="C2584" t="n">
        <v>1</v>
      </c>
      <c r="D2584" t="inlineStr">
        <is>
          <t>IPCA</t>
        </is>
      </c>
      <c r="E2584" t="n">
        <v>0.009488792934583046</v>
      </c>
      <c r="F2584" t="inlineStr">
        <is>
          <t>MENSAL</t>
        </is>
      </c>
      <c r="G2584" t="n">
        <v>49288</v>
      </c>
      <c r="H2584" t="n">
        <v>49288</v>
      </c>
      <c r="I2584" t="n">
        <v>148</v>
      </c>
      <c r="J2584" t="inlineStr">
        <is>
          <t>CARTEIRA</t>
        </is>
      </c>
      <c r="K2584" t="inlineStr">
        <is>
          <t>CONTRATO</t>
        </is>
      </c>
      <c r="L2584" t="n">
        <v>3698.22</v>
      </c>
      <c r="M2584" t="inlineStr">
        <is>
          <t>IBIRAPITANGA FASE 3</t>
        </is>
      </c>
      <c r="N2584" s="142">
        <f>DATE(YEAR(G2584),MONTH(G2584),1)</f>
        <v/>
      </c>
      <c r="O2584" s="132">
        <f>IF(G2584&gt;$K$3,"Futuro","Atraso")</f>
        <v/>
      </c>
      <c r="P2584">
        <f>12*(YEAR(G2584)-YEAR($K$3))+(MONTH(G2584)-MONTH($K$3))</f>
        <v/>
      </c>
      <c r="Q2584" s="366">
        <f>IF(M2584="IBIRAPITANGA FASE 3",IF(O2584="Atraso",L2584,L2584/(1+$I$2)^P2584),IF(O2584="Atraso",L2584,L2584/(1+$I$1)^P2584))</f>
        <v/>
      </c>
      <c r="R2584">
        <f>IF(O2584="Atraso",$K$3-G2584,0)</f>
        <v/>
      </c>
      <c r="S2584">
        <f>IF(R2584&lt;=15,"Até 15",IF(R2584&lt;=30,"Entre 15 e 30",IF(R2584&lt;=60,"Entre 30 e 60",IF(R2584&lt;=90,"Entre 60 e 90",IF(R2584&lt;=120,"Entre 90 e 120",IF(R2584&lt;=150,"Entre 120 e 150",IF(R2584&lt;=180,"Entre 150 e 180","Superior a 180")))))))</f>
        <v/>
      </c>
    </row>
    <row r="2585">
      <c r="A2585" t="inlineStr">
        <is>
          <t>Q013L05</t>
        </is>
      </c>
      <c r="B2585" t="inlineStr">
        <is>
          <t>RONALDO  JUNIOR LOPES DE SOUSA</t>
        </is>
      </c>
      <c r="C2585" t="n">
        <v>1</v>
      </c>
      <c r="D2585" t="inlineStr">
        <is>
          <t>IPCA</t>
        </is>
      </c>
      <c r="E2585" t="n">
        <v>0.009488792934583046</v>
      </c>
      <c r="F2585" t="inlineStr">
        <is>
          <t>MENSAL</t>
        </is>
      </c>
      <c r="G2585" t="n">
        <v>49319</v>
      </c>
      <c r="H2585" t="n">
        <v>49319</v>
      </c>
      <c r="I2585" t="n">
        <v>149</v>
      </c>
      <c r="J2585" t="inlineStr">
        <is>
          <t>CARTEIRA</t>
        </is>
      </c>
      <c r="K2585" t="inlineStr">
        <is>
          <t>CONTRATO</t>
        </is>
      </c>
      <c r="L2585" t="n">
        <v>3698.22</v>
      </c>
      <c r="M2585" t="inlineStr">
        <is>
          <t>IBIRAPITANGA FASE 3</t>
        </is>
      </c>
      <c r="N2585" s="142">
        <f>DATE(YEAR(G2585),MONTH(G2585),1)</f>
        <v/>
      </c>
      <c r="O2585" s="132">
        <f>IF(G2585&gt;$K$3,"Futuro","Atraso")</f>
        <v/>
      </c>
      <c r="P2585">
        <f>12*(YEAR(G2585)-YEAR($K$3))+(MONTH(G2585)-MONTH($K$3))</f>
        <v/>
      </c>
      <c r="Q2585" s="366">
        <f>IF(M2585="IBIRAPITANGA FASE 3",IF(O2585="Atraso",L2585,L2585/(1+$I$2)^P2585),IF(O2585="Atraso",L2585,L2585/(1+$I$1)^P2585))</f>
        <v/>
      </c>
      <c r="R2585">
        <f>IF(O2585="Atraso",$K$3-G2585,0)</f>
        <v/>
      </c>
      <c r="S2585">
        <f>IF(R2585&lt;=15,"Até 15",IF(R2585&lt;=30,"Entre 15 e 30",IF(R2585&lt;=60,"Entre 30 e 60",IF(R2585&lt;=90,"Entre 60 e 90",IF(R2585&lt;=120,"Entre 90 e 120",IF(R2585&lt;=150,"Entre 120 e 150",IF(R2585&lt;=180,"Entre 150 e 180","Superior a 180")))))))</f>
        <v/>
      </c>
    </row>
    <row r="2586">
      <c r="A2586" t="inlineStr">
        <is>
          <t>Q013L05</t>
        </is>
      </c>
      <c r="B2586" t="inlineStr">
        <is>
          <t>RONALDO  JUNIOR LOPES DE SOUSA</t>
        </is>
      </c>
      <c r="C2586" t="n">
        <v>1</v>
      </c>
      <c r="D2586" t="inlineStr">
        <is>
          <t>IPCA</t>
        </is>
      </c>
      <c r="E2586" t="n">
        <v>0.009488792934583046</v>
      </c>
      <c r="F2586" t="inlineStr">
        <is>
          <t>MENSAL</t>
        </is>
      </c>
      <c r="G2586" t="n">
        <v>49350</v>
      </c>
      <c r="H2586" t="n">
        <v>49350</v>
      </c>
      <c r="I2586" t="n">
        <v>150</v>
      </c>
      <c r="J2586" t="inlineStr">
        <is>
          <t>CARTEIRA</t>
        </is>
      </c>
      <c r="K2586" t="inlineStr">
        <is>
          <t>CONTRATO</t>
        </is>
      </c>
      <c r="L2586" t="n">
        <v>3698.22</v>
      </c>
      <c r="M2586" t="inlineStr">
        <is>
          <t>IBIRAPITANGA FASE 3</t>
        </is>
      </c>
      <c r="N2586" s="142">
        <f>DATE(YEAR(G2586),MONTH(G2586),1)</f>
        <v/>
      </c>
      <c r="O2586" s="132">
        <f>IF(G2586&gt;$K$3,"Futuro","Atraso")</f>
        <v/>
      </c>
      <c r="P2586">
        <f>12*(YEAR(G2586)-YEAR($K$3))+(MONTH(G2586)-MONTH($K$3))</f>
        <v/>
      </c>
      <c r="Q2586" s="366">
        <f>IF(M2586="IBIRAPITANGA FASE 3",IF(O2586="Atraso",L2586,L2586/(1+$I$2)^P2586),IF(O2586="Atraso",L2586,L2586/(1+$I$1)^P2586))</f>
        <v/>
      </c>
      <c r="R2586">
        <f>IF(O2586="Atraso",$K$3-G2586,0)</f>
        <v/>
      </c>
      <c r="S2586">
        <f>IF(R2586&lt;=15,"Até 15",IF(R2586&lt;=30,"Entre 15 e 30",IF(R2586&lt;=60,"Entre 30 e 60",IF(R2586&lt;=90,"Entre 60 e 90",IF(R2586&lt;=120,"Entre 90 e 120",IF(R2586&lt;=150,"Entre 120 e 150",IF(R2586&lt;=180,"Entre 150 e 180","Superior a 180")))))))</f>
        <v/>
      </c>
    </row>
    <row r="2587">
      <c r="A2587" t="inlineStr">
        <is>
          <t>Q013L05</t>
        </is>
      </c>
      <c r="B2587" t="inlineStr">
        <is>
          <t>RONALDO  JUNIOR LOPES DE SOUSA</t>
        </is>
      </c>
      <c r="C2587" t="n">
        <v>1</v>
      </c>
      <c r="D2587" t="inlineStr">
        <is>
          <t>IPCA</t>
        </is>
      </c>
      <c r="E2587" t="n">
        <v>0.009488792934583046</v>
      </c>
      <c r="F2587" t="inlineStr">
        <is>
          <t>MENSAL</t>
        </is>
      </c>
      <c r="G2587" t="n">
        <v>49378</v>
      </c>
      <c r="H2587" t="n">
        <v>49378</v>
      </c>
      <c r="I2587" t="n">
        <v>151</v>
      </c>
      <c r="J2587" t="inlineStr">
        <is>
          <t>CARTEIRA</t>
        </is>
      </c>
      <c r="K2587" t="inlineStr">
        <is>
          <t>CONTRATO</t>
        </is>
      </c>
      <c r="L2587" t="n">
        <v>3698.22</v>
      </c>
      <c r="M2587" t="inlineStr">
        <is>
          <t>IBIRAPITANGA FASE 3</t>
        </is>
      </c>
      <c r="N2587" s="142">
        <f>DATE(YEAR(G2587),MONTH(G2587),1)</f>
        <v/>
      </c>
      <c r="O2587" s="132">
        <f>IF(G2587&gt;$K$3,"Futuro","Atraso")</f>
        <v/>
      </c>
      <c r="P2587">
        <f>12*(YEAR(G2587)-YEAR($K$3))+(MONTH(G2587)-MONTH($K$3))</f>
        <v/>
      </c>
      <c r="Q2587" s="366">
        <f>IF(M2587="IBIRAPITANGA FASE 3",IF(O2587="Atraso",L2587,L2587/(1+$I$2)^P2587),IF(O2587="Atraso",L2587,L2587/(1+$I$1)^P2587))</f>
        <v/>
      </c>
      <c r="R2587">
        <f>IF(O2587="Atraso",$K$3-G2587,0)</f>
        <v/>
      </c>
      <c r="S2587">
        <f>IF(R2587&lt;=15,"Até 15",IF(R2587&lt;=30,"Entre 15 e 30",IF(R2587&lt;=60,"Entre 30 e 60",IF(R2587&lt;=90,"Entre 60 e 90",IF(R2587&lt;=120,"Entre 90 e 120",IF(R2587&lt;=150,"Entre 120 e 150",IF(R2587&lt;=180,"Entre 150 e 180","Superior a 180")))))))</f>
        <v/>
      </c>
    </row>
    <row r="2588">
      <c r="A2588" t="inlineStr">
        <is>
          <t>Q013L05</t>
        </is>
      </c>
      <c r="B2588" t="inlineStr">
        <is>
          <t>RONALDO  JUNIOR LOPES DE SOUSA</t>
        </is>
      </c>
      <c r="C2588" t="n">
        <v>1</v>
      </c>
      <c r="D2588" t="inlineStr">
        <is>
          <t>IPCA</t>
        </is>
      </c>
      <c r="E2588" t="n">
        <v>0.009488792934583046</v>
      </c>
      <c r="F2588" t="inlineStr">
        <is>
          <t>MENSAL</t>
        </is>
      </c>
      <c r="G2588" t="n">
        <v>49409</v>
      </c>
      <c r="H2588" t="n">
        <v>49409</v>
      </c>
      <c r="I2588" t="n">
        <v>152</v>
      </c>
      <c r="J2588" t="inlineStr">
        <is>
          <t>CARTEIRA</t>
        </is>
      </c>
      <c r="K2588" t="inlineStr">
        <is>
          <t>CONTRATO</t>
        </is>
      </c>
      <c r="L2588" t="n">
        <v>3698.22</v>
      </c>
      <c r="M2588" t="inlineStr">
        <is>
          <t>IBIRAPITANGA FASE 3</t>
        </is>
      </c>
      <c r="N2588" s="142">
        <f>DATE(YEAR(G2588),MONTH(G2588),1)</f>
        <v/>
      </c>
      <c r="O2588" s="132">
        <f>IF(G2588&gt;$K$3,"Futuro","Atraso")</f>
        <v/>
      </c>
      <c r="P2588">
        <f>12*(YEAR(G2588)-YEAR($K$3))+(MONTH(G2588)-MONTH($K$3))</f>
        <v/>
      </c>
      <c r="Q2588" s="366">
        <f>IF(M2588="IBIRAPITANGA FASE 3",IF(O2588="Atraso",L2588,L2588/(1+$I$2)^P2588),IF(O2588="Atraso",L2588,L2588/(1+$I$1)^P2588))</f>
        <v/>
      </c>
      <c r="R2588">
        <f>IF(O2588="Atraso",$K$3-G2588,0)</f>
        <v/>
      </c>
      <c r="S2588">
        <f>IF(R2588&lt;=15,"Até 15",IF(R2588&lt;=30,"Entre 15 e 30",IF(R2588&lt;=60,"Entre 30 e 60",IF(R2588&lt;=90,"Entre 60 e 90",IF(R2588&lt;=120,"Entre 90 e 120",IF(R2588&lt;=150,"Entre 120 e 150",IF(R2588&lt;=180,"Entre 150 e 180","Superior a 180")))))))</f>
        <v/>
      </c>
    </row>
    <row r="2589">
      <c r="A2589" t="inlineStr">
        <is>
          <t>Q013L05</t>
        </is>
      </c>
      <c r="B2589" t="inlineStr">
        <is>
          <t>RONALDO  JUNIOR LOPES DE SOUSA</t>
        </is>
      </c>
      <c r="C2589" t="n">
        <v>1</v>
      </c>
      <c r="D2589" t="inlineStr">
        <is>
          <t>IPCA</t>
        </is>
      </c>
      <c r="E2589" t="n">
        <v>0.009488792934583046</v>
      </c>
      <c r="F2589" t="inlineStr">
        <is>
          <t>MENSAL</t>
        </is>
      </c>
      <c r="G2589" t="n">
        <v>49439</v>
      </c>
      <c r="H2589" t="n">
        <v>49439</v>
      </c>
      <c r="I2589" t="n">
        <v>153</v>
      </c>
      <c r="J2589" t="inlineStr">
        <is>
          <t>CARTEIRA</t>
        </is>
      </c>
      <c r="K2589" t="inlineStr">
        <is>
          <t>CONTRATO</t>
        </is>
      </c>
      <c r="L2589" t="n">
        <v>3698.22</v>
      </c>
      <c r="M2589" t="inlineStr">
        <is>
          <t>IBIRAPITANGA FASE 3</t>
        </is>
      </c>
      <c r="N2589" s="142">
        <f>DATE(YEAR(G2589),MONTH(G2589),1)</f>
        <v/>
      </c>
      <c r="O2589" s="132">
        <f>IF(G2589&gt;$K$3,"Futuro","Atraso")</f>
        <v/>
      </c>
      <c r="P2589">
        <f>12*(YEAR(G2589)-YEAR($K$3))+(MONTH(G2589)-MONTH($K$3))</f>
        <v/>
      </c>
      <c r="Q2589" s="366">
        <f>IF(M2589="IBIRAPITANGA FASE 3",IF(O2589="Atraso",L2589,L2589/(1+$I$2)^P2589),IF(O2589="Atraso",L2589,L2589/(1+$I$1)^P2589))</f>
        <v/>
      </c>
      <c r="R2589">
        <f>IF(O2589="Atraso",$K$3-G2589,0)</f>
        <v/>
      </c>
      <c r="S2589">
        <f>IF(R2589&lt;=15,"Até 15",IF(R2589&lt;=30,"Entre 15 e 30",IF(R2589&lt;=60,"Entre 30 e 60",IF(R2589&lt;=90,"Entre 60 e 90",IF(R2589&lt;=120,"Entre 90 e 120",IF(R2589&lt;=150,"Entre 120 e 150",IF(R2589&lt;=180,"Entre 150 e 180","Superior a 180")))))))</f>
        <v/>
      </c>
    </row>
    <row r="2590">
      <c r="A2590" t="inlineStr">
        <is>
          <t>Q013L05</t>
        </is>
      </c>
      <c r="B2590" t="inlineStr">
        <is>
          <t>RONALDO  JUNIOR LOPES DE SOUSA</t>
        </is>
      </c>
      <c r="C2590" t="n">
        <v>1</v>
      </c>
      <c r="D2590" t="inlineStr">
        <is>
          <t>IPCA</t>
        </is>
      </c>
      <c r="E2590" t="n">
        <v>0.009488792934583046</v>
      </c>
      <c r="F2590" t="inlineStr">
        <is>
          <t>MENSAL</t>
        </is>
      </c>
      <c r="G2590" t="n">
        <v>49470</v>
      </c>
      <c r="H2590" t="n">
        <v>49470</v>
      </c>
      <c r="I2590" t="n">
        <v>154</v>
      </c>
      <c r="J2590" t="inlineStr">
        <is>
          <t>CARTEIRA</t>
        </is>
      </c>
      <c r="K2590" t="inlineStr">
        <is>
          <t>CONTRATO</t>
        </is>
      </c>
      <c r="L2590" t="n">
        <v>3698.22</v>
      </c>
      <c r="M2590" t="inlineStr">
        <is>
          <t>IBIRAPITANGA FASE 3</t>
        </is>
      </c>
      <c r="N2590" s="142">
        <f>DATE(YEAR(G2590),MONTH(G2590),1)</f>
        <v/>
      </c>
      <c r="O2590" s="132">
        <f>IF(G2590&gt;$K$3,"Futuro","Atraso")</f>
        <v/>
      </c>
      <c r="P2590">
        <f>12*(YEAR(G2590)-YEAR($K$3))+(MONTH(G2590)-MONTH($K$3))</f>
        <v/>
      </c>
      <c r="Q2590" s="366">
        <f>IF(M2590="IBIRAPITANGA FASE 3",IF(O2590="Atraso",L2590,L2590/(1+$I$2)^P2590),IF(O2590="Atraso",L2590,L2590/(1+$I$1)^P2590))</f>
        <v/>
      </c>
      <c r="R2590">
        <f>IF(O2590="Atraso",$K$3-G2590,0)</f>
        <v/>
      </c>
      <c r="S2590">
        <f>IF(R2590&lt;=15,"Até 15",IF(R2590&lt;=30,"Entre 15 e 30",IF(R2590&lt;=60,"Entre 30 e 60",IF(R2590&lt;=90,"Entre 60 e 90",IF(R2590&lt;=120,"Entre 90 e 120",IF(R2590&lt;=150,"Entre 120 e 150",IF(R2590&lt;=180,"Entre 150 e 180","Superior a 180")))))))</f>
        <v/>
      </c>
    </row>
    <row r="2591">
      <c r="A2591" t="inlineStr">
        <is>
          <t>Q013L05</t>
        </is>
      </c>
      <c r="B2591" t="inlineStr">
        <is>
          <t>RONALDO  JUNIOR LOPES DE SOUSA</t>
        </is>
      </c>
      <c r="C2591" t="n">
        <v>1</v>
      </c>
      <c r="D2591" t="inlineStr">
        <is>
          <t>IPCA</t>
        </is>
      </c>
      <c r="E2591" t="n">
        <v>0.009488792934583046</v>
      </c>
      <c r="F2591" t="inlineStr">
        <is>
          <t>MENSAL</t>
        </is>
      </c>
      <c r="G2591" t="n">
        <v>49500</v>
      </c>
      <c r="H2591" t="n">
        <v>49500</v>
      </c>
      <c r="I2591" t="n">
        <v>155</v>
      </c>
      <c r="J2591" t="inlineStr">
        <is>
          <t>CARTEIRA</t>
        </is>
      </c>
      <c r="K2591" t="inlineStr">
        <is>
          <t>CONTRATO</t>
        </is>
      </c>
      <c r="L2591" t="n">
        <v>3698.22</v>
      </c>
      <c r="M2591" t="inlineStr">
        <is>
          <t>IBIRAPITANGA FASE 3</t>
        </is>
      </c>
      <c r="N2591" s="142">
        <f>DATE(YEAR(G2591),MONTH(G2591),1)</f>
        <v/>
      </c>
      <c r="O2591" s="132">
        <f>IF(G2591&gt;$K$3,"Futuro","Atraso")</f>
        <v/>
      </c>
      <c r="P2591">
        <f>12*(YEAR(G2591)-YEAR($K$3))+(MONTH(G2591)-MONTH($K$3))</f>
        <v/>
      </c>
      <c r="Q2591" s="366">
        <f>IF(M2591="IBIRAPITANGA FASE 3",IF(O2591="Atraso",L2591,L2591/(1+$I$2)^P2591),IF(O2591="Atraso",L2591,L2591/(1+$I$1)^P2591))</f>
        <v/>
      </c>
      <c r="R2591">
        <f>IF(O2591="Atraso",$K$3-G2591,0)</f>
        <v/>
      </c>
      <c r="S2591">
        <f>IF(R2591&lt;=15,"Até 15",IF(R2591&lt;=30,"Entre 15 e 30",IF(R2591&lt;=60,"Entre 30 e 60",IF(R2591&lt;=90,"Entre 60 e 90",IF(R2591&lt;=120,"Entre 90 e 120",IF(R2591&lt;=150,"Entre 120 e 150",IF(R2591&lt;=180,"Entre 150 e 180","Superior a 180")))))))</f>
        <v/>
      </c>
    </row>
    <row r="2592">
      <c r="A2592" t="inlineStr">
        <is>
          <t>Q013L05</t>
        </is>
      </c>
      <c r="B2592" t="inlineStr">
        <is>
          <t>RONALDO  JUNIOR LOPES DE SOUSA</t>
        </is>
      </c>
      <c r="C2592" t="n">
        <v>1</v>
      </c>
      <c r="D2592" t="inlineStr">
        <is>
          <t>IPCA</t>
        </is>
      </c>
      <c r="E2592" t="n">
        <v>0.009488792934583046</v>
      </c>
      <c r="F2592" t="inlineStr">
        <is>
          <t>MENSAL</t>
        </is>
      </c>
      <c r="G2592" t="n">
        <v>49531</v>
      </c>
      <c r="H2592" t="n">
        <v>49531</v>
      </c>
      <c r="I2592" t="n">
        <v>156</v>
      </c>
      <c r="J2592" t="inlineStr">
        <is>
          <t>CARTEIRA</t>
        </is>
      </c>
      <c r="K2592" t="inlineStr">
        <is>
          <t>CONTRATO</t>
        </is>
      </c>
      <c r="L2592" t="n">
        <v>3698.22</v>
      </c>
      <c r="M2592" t="inlineStr">
        <is>
          <t>IBIRAPITANGA FASE 3</t>
        </is>
      </c>
      <c r="N2592" s="142">
        <f>DATE(YEAR(G2592),MONTH(G2592),1)</f>
        <v/>
      </c>
      <c r="O2592" s="132">
        <f>IF(G2592&gt;$K$3,"Futuro","Atraso")</f>
        <v/>
      </c>
      <c r="P2592">
        <f>12*(YEAR(G2592)-YEAR($K$3))+(MONTH(G2592)-MONTH($K$3))</f>
        <v/>
      </c>
      <c r="Q2592" s="366">
        <f>IF(M2592="IBIRAPITANGA FASE 3",IF(O2592="Atraso",L2592,L2592/(1+$I$2)^P2592),IF(O2592="Atraso",L2592,L2592/(1+$I$1)^P2592))</f>
        <v/>
      </c>
      <c r="R2592">
        <f>IF(O2592="Atraso",$K$3-G2592,0)</f>
        <v/>
      </c>
      <c r="S2592">
        <f>IF(R2592&lt;=15,"Até 15",IF(R2592&lt;=30,"Entre 15 e 30",IF(R2592&lt;=60,"Entre 30 e 60",IF(R2592&lt;=90,"Entre 60 e 90",IF(R2592&lt;=120,"Entre 90 e 120",IF(R2592&lt;=150,"Entre 120 e 150",IF(R2592&lt;=180,"Entre 150 e 180","Superior a 180")))))))</f>
        <v/>
      </c>
    </row>
    <row r="2593">
      <c r="A2593" t="inlineStr">
        <is>
          <t>Q013L05</t>
        </is>
      </c>
      <c r="B2593" t="inlineStr">
        <is>
          <t>RONALDO  JUNIOR LOPES DE SOUSA</t>
        </is>
      </c>
      <c r="C2593" t="n">
        <v>1</v>
      </c>
      <c r="D2593" t="inlineStr">
        <is>
          <t>IPCA</t>
        </is>
      </c>
      <c r="E2593" t="n">
        <v>0.009488792934583046</v>
      </c>
      <c r="F2593" t="inlineStr">
        <is>
          <t>MENSAL</t>
        </is>
      </c>
      <c r="G2593" t="n">
        <v>49562</v>
      </c>
      <c r="H2593" t="n">
        <v>49562</v>
      </c>
      <c r="I2593" t="n">
        <v>157</v>
      </c>
      <c r="J2593" t="inlineStr">
        <is>
          <t>CARTEIRA</t>
        </is>
      </c>
      <c r="K2593" t="inlineStr">
        <is>
          <t>CONTRATO</t>
        </is>
      </c>
      <c r="L2593" t="n">
        <v>3698.22</v>
      </c>
      <c r="M2593" t="inlineStr">
        <is>
          <t>IBIRAPITANGA FASE 3</t>
        </is>
      </c>
      <c r="N2593" s="142">
        <f>DATE(YEAR(G2593),MONTH(G2593),1)</f>
        <v/>
      </c>
      <c r="O2593" s="132">
        <f>IF(G2593&gt;$K$3,"Futuro","Atraso")</f>
        <v/>
      </c>
      <c r="P2593">
        <f>12*(YEAR(G2593)-YEAR($K$3))+(MONTH(G2593)-MONTH($K$3))</f>
        <v/>
      </c>
      <c r="Q2593" s="366">
        <f>IF(M2593="IBIRAPITANGA FASE 3",IF(O2593="Atraso",L2593,L2593/(1+$I$2)^P2593),IF(O2593="Atraso",L2593,L2593/(1+$I$1)^P2593))</f>
        <v/>
      </c>
      <c r="R2593">
        <f>IF(O2593="Atraso",$K$3-G2593,0)</f>
        <v/>
      </c>
      <c r="S2593">
        <f>IF(R2593&lt;=15,"Até 15",IF(R2593&lt;=30,"Entre 15 e 30",IF(R2593&lt;=60,"Entre 30 e 60",IF(R2593&lt;=90,"Entre 60 e 90",IF(R2593&lt;=120,"Entre 90 e 120",IF(R2593&lt;=150,"Entre 120 e 150",IF(R2593&lt;=180,"Entre 150 e 180","Superior a 180")))))))</f>
        <v/>
      </c>
    </row>
    <row r="2594">
      <c r="A2594" t="inlineStr">
        <is>
          <t>Q013L05</t>
        </is>
      </c>
      <c r="B2594" t="inlineStr">
        <is>
          <t>RONALDO  JUNIOR LOPES DE SOUSA</t>
        </is>
      </c>
      <c r="C2594" t="n">
        <v>1</v>
      </c>
      <c r="D2594" t="inlineStr">
        <is>
          <t>IPCA</t>
        </is>
      </c>
      <c r="E2594" t="n">
        <v>0.009488792934583046</v>
      </c>
      <c r="F2594" t="inlineStr">
        <is>
          <t>MENSAL</t>
        </is>
      </c>
      <c r="G2594" t="n">
        <v>49592</v>
      </c>
      <c r="H2594" t="n">
        <v>49592</v>
      </c>
      <c r="I2594" t="n">
        <v>158</v>
      </c>
      <c r="J2594" t="inlineStr">
        <is>
          <t>CARTEIRA</t>
        </is>
      </c>
      <c r="K2594" t="inlineStr">
        <is>
          <t>CONTRATO</t>
        </is>
      </c>
      <c r="L2594" t="n">
        <v>3698.22</v>
      </c>
      <c r="M2594" t="inlineStr">
        <is>
          <t>IBIRAPITANGA FASE 3</t>
        </is>
      </c>
      <c r="N2594" s="142">
        <f>DATE(YEAR(G2594),MONTH(G2594),1)</f>
        <v/>
      </c>
      <c r="O2594" s="132">
        <f>IF(G2594&gt;$K$3,"Futuro","Atraso")</f>
        <v/>
      </c>
      <c r="P2594">
        <f>12*(YEAR(G2594)-YEAR($K$3))+(MONTH(G2594)-MONTH($K$3))</f>
        <v/>
      </c>
      <c r="Q2594" s="366">
        <f>IF(M2594="IBIRAPITANGA FASE 3",IF(O2594="Atraso",L2594,L2594/(1+$I$2)^P2594),IF(O2594="Atraso",L2594,L2594/(1+$I$1)^P2594))</f>
        <v/>
      </c>
      <c r="R2594">
        <f>IF(O2594="Atraso",$K$3-G2594,0)</f>
        <v/>
      </c>
      <c r="S2594">
        <f>IF(R2594&lt;=15,"Até 15",IF(R2594&lt;=30,"Entre 15 e 30",IF(R2594&lt;=60,"Entre 30 e 60",IF(R2594&lt;=90,"Entre 60 e 90",IF(R2594&lt;=120,"Entre 90 e 120",IF(R2594&lt;=150,"Entre 120 e 150",IF(R2594&lt;=180,"Entre 150 e 180","Superior a 180")))))))</f>
        <v/>
      </c>
    </row>
    <row r="2595">
      <c r="A2595" t="inlineStr">
        <is>
          <t>Q013L05</t>
        </is>
      </c>
      <c r="B2595" t="inlineStr">
        <is>
          <t>RONALDO  JUNIOR LOPES DE SOUSA</t>
        </is>
      </c>
      <c r="C2595" t="n">
        <v>1</v>
      </c>
      <c r="D2595" t="inlineStr">
        <is>
          <t>IPCA</t>
        </is>
      </c>
      <c r="E2595" t="n">
        <v>0.009488792934583046</v>
      </c>
      <c r="F2595" t="inlineStr">
        <is>
          <t>MENSAL</t>
        </is>
      </c>
      <c r="G2595" t="n">
        <v>49623</v>
      </c>
      <c r="H2595" t="n">
        <v>49623</v>
      </c>
      <c r="I2595" t="n">
        <v>159</v>
      </c>
      <c r="J2595" t="inlineStr">
        <is>
          <t>CARTEIRA</t>
        </is>
      </c>
      <c r="K2595" t="inlineStr">
        <is>
          <t>CONTRATO</t>
        </is>
      </c>
      <c r="L2595" t="n">
        <v>3698.22</v>
      </c>
      <c r="M2595" t="inlineStr">
        <is>
          <t>IBIRAPITANGA FASE 3</t>
        </is>
      </c>
      <c r="N2595" s="142">
        <f>DATE(YEAR(G2595),MONTH(G2595),1)</f>
        <v/>
      </c>
      <c r="O2595" s="132">
        <f>IF(G2595&gt;$K$3,"Futuro","Atraso")</f>
        <v/>
      </c>
      <c r="P2595">
        <f>12*(YEAR(G2595)-YEAR($K$3))+(MONTH(G2595)-MONTH($K$3))</f>
        <v/>
      </c>
      <c r="Q2595" s="366">
        <f>IF(M2595="IBIRAPITANGA FASE 3",IF(O2595="Atraso",L2595,L2595/(1+$I$2)^P2595),IF(O2595="Atraso",L2595,L2595/(1+$I$1)^P2595))</f>
        <v/>
      </c>
      <c r="R2595">
        <f>IF(O2595="Atraso",$K$3-G2595,0)</f>
        <v/>
      </c>
      <c r="S2595">
        <f>IF(R2595&lt;=15,"Até 15",IF(R2595&lt;=30,"Entre 15 e 30",IF(R2595&lt;=60,"Entre 30 e 60",IF(R2595&lt;=90,"Entre 60 e 90",IF(R2595&lt;=120,"Entre 90 e 120",IF(R2595&lt;=150,"Entre 120 e 150",IF(R2595&lt;=180,"Entre 150 e 180","Superior a 180")))))))</f>
        <v/>
      </c>
    </row>
    <row r="2596">
      <c r="A2596" t="inlineStr">
        <is>
          <t>Q013L05</t>
        </is>
      </c>
      <c r="B2596" t="inlineStr">
        <is>
          <t>RONALDO  JUNIOR LOPES DE SOUSA</t>
        </is>
      </c>
      <c r="C2596" t="n">
        <v>1</v>
      </c>
      <c r="D2596" t="inlineStr">
        <is>
          <t>IPCA</t>
        </is>
      </c>
      <c r="E2596" t="n">
        <v>0.009488792934583046</v>
      </c>
      <c r="F2596" t="inlineStr">
        <is>
          <t>MENSAL</t>
        </is>
      </c>
      <c r="G2596" t="n">
        <v>49653</v>
      </c>
      <c r="H2596" t="n">
        <v>49653</v>
      </c>
      <c r="I2596" t="n">
        <v>160</v>
      </c>
      <c r="J2596" t="inlineStr">
        <is>
          <t>CARTEIRA</t>
        </is>
      </c>
      <c r="K2596" t="inlineStr">
        <is>
          <t>CONTRATO</t>
        </is>
      </c>
      <c r="L2596" t="n">
        <v>3698.22</v>
      </c>
      <c r="M2596" t="inlineStr">
        <is>
          <t>IBIRAPITANGA FASE 3</t>
        </is>
      </c>
      <c r="N2596" s="142">
        <f>DATE(YEAR(G2596),MONTH(G2596),1)</f>
        <v/>
      </c>
      <c r="O2596" s="132">
        <f>IF(G2596&gt;$K$3,"Futuro","Atraso")</f>
        <v/>
      </c>
      <c r="P2596">
        <f>12*(YEAR(G2596)-YEAR($K$3))+(MONTH(G2596)-MONTH($K$3))</f>
        <v/>
      </c>
      <c r="Q2596" s="366">
        <f>IF(M2596="IBIRAPITANGA FASE 3",IF(O2596="Atraso",L2596,L2596/(1+$I$2)^P2596),IF(O2596="Atraso",L2596,L2596/(1+$I$1)^P2596))</f>
        <v/>
      </c>
      <c r="R2596">
        <f>IF(O2596="Atraso",$K$3-G2596,0)</f>
        <v/>
      </c>
      <c r="S2596">
        <f>IF(R2596&lt;=15,"Até 15",IF(R2596&lt;=30,"Entre 15 e 30",IF(R2596&lt;=60,"Entre 30 e 60",IF(R2596&lt;=90,"Entre 60 e 90",IF(R2596&lt;=120,"Entre 90 e 120",IF(R2596&lt;=150,"Entre 120 e 150",IF(R2596&lt;=180,"Entre 150 e 180","Superior a 180")))))))</f>
        <v/>
      </c>
    </row>
    <row r="2597">
      <c r="A2597" t="inlineStr">
        <is>
          <t>Q013L05</t>
        </is>
      </c>
      <c r="B2597" t="inlineStr">
        <is>
          <t>RONALDO  JUNIOR LOPES DE SOUSA</t>
        </is>
      </c>
      <c r="C2597" t="n">
        <v>1</v>
      </c>
      <c r="D2597" t="inlineStr">
        <is>
          <t>IPCA</t>
        </is>
      </c>
      <c r="E2597" t="n">
        <v>0.009488792934583046</v>
      </c>
      <c r="F2597" t="inlineStr">
        <is>
          <t>MENSAL</t>
        </is>
      </c>
      <c r="G2597" t="n">
        <v>49684</v>
      </c>
      <c r="H2597" t="n">
        <v>49684</v>
      </c>
      <c r="I2597" t="n">
        <v>161</v>
      </c>
      <c r="J2597" t="inlineStr">
        <is>
          <t>CARTEIRA</t>
        </is>
      </c>
      <c r="K2597" t="inlineStr">
        <is>
          <t>CONTRATO</t>
        </is>
      </c>
      <c r="L2597" t="n">
        <v>3698.22</v>
      </c>
      <c r="M2597" t="inlineStr">
        <is>
          <t>IBIRAPITANGA FASE 3</t>
        </is>
      </c>
      <c r="N2597" s="142">
        <f>DATE(YEAR(G2597),MONTH(G2597),1)</f>
        <v/>
      </c>
      <c r="O2597" s="132">
        <f>IF(G2597&gt;$K$3,"Futuro","Atraso")</f>
        <v/>
      </c>
      <c r="P2597">
        <f>12*(YEAR(G2597)-YEAR($K$3))+(MONTH(G2597)-MONTH($K$3))</f>
        <v/>
      </c>
      <c r="Q2597" s="366">
        <f>IF(M2597="IBIRAPITANGA FASE 3",IF(O2597="Atraso",L2597,L2597/(1+$I$2)^P2597),IF(O2597="Atraso",L2597,L2597/(1+$I$1)^P2597))</f>
        <v/>
      </c>
      <c r="R2597">
        <f>IF(O2597="Atraso",$K$3-G2597,0)</f>
        <v/>
      </c>
      <c r="S2597">
        <f>IF(R2597&lt;=15,"Até 15",IF(R2597&lt;=30,"Entre 15 e 30",IF(R2597&lt;=60,"Entre 30 e 60",IF(R2597&lt;=90,"Entre 60 e 90",IF(R2597&lt;=120,"Entre 90 e 120",IF(R2597&lt;=150,"Entre 120 e 150",IF(R2597&lt;=180,"Entre 150 e 180","Superior a 180")))))))</f>
        <v/>
      </c>
    </row>
    <row r="2598">
      <c r="A2598" t="inlineStr">
        <is>
          <t>Q013L05</t>
        </is>
      </c>
      <c r="B2598" t="inlineStr">
        <is>
          <t>RONALDO  JUNIOR LOPES DE SOUSA</t>
        </is>
      </c>
      <c r="C2598" t="n">
        <v>1</v>
      </c>
      <c r="D2598" t="inlineStr">
        <is>
          <t>IPCA</t>
        </is>
      </c>
      <c r="E2598" t="n">
        <v>0.009488792934583046</v>
      </c>
      <c r="F2598" t="inlineStr">
        <is>
          <t>MENSAL</t>
        </is>
      </c>
      <c r="G2598" t="n">
        <v>49715</v>
      </c>
      <c r="H2598" t="n">
        <v>49715</v>
      </c>
      <c r="I2598" t="n">
        <v>162</v>
      </c>
      <c r="J2598" t="inlineStr">
        <is>
          <t>CARTEIRA</t>
        </is>
      </c>
      <c r="K2598" t="inlineStr">
        <is>
          <t>CONTRATO</t>
        </is>
      </c>
      <c r="L2598" t="n">
        <v>3698.22</v>
      </c>
      <c r="M2598" t="inlineStr">
        <is>
          <t>IBIRAPITANGA FASE 3</t>
        </is>
      </c>
      <c r="N2598" s="142">
        <f>DATE(YEAR(G2598),MONTH(G2598),1)</f>
        <v/>
      </c>
      <c r="O2598" s="132">
        <f>IF(G2598&gt;$K$3,"Futuro","Atraso")</f>
        <v/>
      </c>
      <c r="P2598">
        <f>12*(YEAR(G2598)-YEAR($K$3))+(MONTH(G2598)-MONTH($K$3))</f>
        <v/>
      </c>
      <c r="Q2598" s="366">
        <f>IF(M2598="IBIRAPITANGA FASE 3",IF(O2598="Atraso",L2598,L2598/(1+$I$2)^P2598),IF(O2598="Atraso",L2598,L2598/(1+$I$1)^P2598))</f>
        <v/>
      </c>
      <c r="R2598">
        <f>IF(O2598="Atraso",$K$3-G2598,0)</f>
        <v/>
      </c>
      <c r="S2598">
        <f>IF(R2598&lt;=15,"Até 15",IF(R2598&lt;=30,"Entre 15 e 30",IF(R2598&lt;=60,"Entre 30 e 60",IF(R2598&lt;=90,"Entre 60 e 90",IF(R2598&lt;=120,"Entre 90 e 120",IF(R2598&lt;=150,"Entre 120 e 150",IF(R2598&lt;=180,"Entre 150 e 180","Superior a 180")))))))</f>
        <v/>
      </c>
    </row>
    <row r="2599">
      <c r="A2599" t="inlineStr">
        <is>
          <t>Q013L05</t>
        </is>
      </c>
      <c r="B2599" t="inlineStr">
        <is>
          <t>RONALDO  JUNIOR LOPES DE SOUSA</t>
        </is>
      </c>
      <c r="C2599" t="n">
        <v>1</v>
      </c>
      <c r="D2599" t="inlineStr">
        <is>
          <t>IPCA</t>
        </is>
      </c>
      <c r="E2599" t="n">
        <v>0.009488792934583046</v>
      </c>
      <c r="F2599" t="inlineStr">
        <is>
          <t>MENSAL</t>
        </is>
      </c>
      <c r="G2599" t="n">
        <v>49744</v>
      </c>
      <c r="H2599" t="n">
        <v>49744</v>
      </c>
      <c r="I2599" t="n">
        <v>163</v>
      </c>
      <c r="J2599" t="inlineStr">
        <is>
          <t>CARTEIRA</t>
        </is>
      </c>
      <c r="K2599" t="inlineStr">
        <is>
          <t>CONTRATO</t>
        </is>
      </c>
      <c r="L2599" t="n">
        <v>3698.22</v>
      </c>
      <c r="M2599" t="inlineStr">
        <is>
          <t>IBIRAPITANGA FASE 3</t>
        </is>
      </c>
      <c r="N2599" s="142">
        <f>DATE(YEAR(G2599),MONTH(G2599),1)</f>
        <v/>
      </c>
      <c r="O2599" s="132">
        <f>IF(G2599&gt;$K$3,"Futuro","Atraso")</f>
        <v/>
      </c>
      <c r="P2599">
        <f>12*(YEAR(G2599)-YEAR($K$3))+(MONTH(G2599)-MONTH($K$3))</f>
        <v/>
      </c>
      <c r="Q2599" s="366">
        <f>IF(M2599="IBIRAPITANGA FASE 3",IF(O2599="Atraso",L2599,L2599/(1+$I$2)^P2599),IF(O2599="Atraso",L2599,L2599/(1+$I$1)^P2599))</f>
        <v/>
      </c>
      <c r="R2599">
        <f>IF(O2599="Atraso",$K$3-G2599,0)</f>
        <v/>
      </c>
      <c r="S2599">
        <f>IF(R2599&lt;=15,"Até 15",IF(R2599&lt;=30,"Entre 15 e 30",IF(R2599&lt;=60,"Entre 30 e 60",IF(R2599&lt;=90,"Entre 60 e 90",IF(R2599&lt;=120,"Entre 90 e 120",IF(R2599&lt;=150,"Entre 120 e 150",IF(R2599&lt;=180,"Entre 150 e 180","Superior a 180")))))))</f>
        <v/>
      </c>
    </row>
    <row r="2600">
      <c r="A2600" t="inlineStr">
        <is>
          <t>Q013L05</t>
        </is>
      </c>
      <c r="B2600" t="inlineStr">
        <is>
          <t>RONALDO  JUNIOR LOPES DE SOUSA</t>
        </is>
      </c>
      <c r="C2600" t="n">
        <v>1</v>
      </c>
      <c r="D2600" t="inlineStr">
        <is>
          <t>IPCA</t>
        </is>
      </c>
      <c r="E2600" t="n">
        <v>0.009488792934583046</v>
      </c>
      <c r="F2600" t="inlineStr">
        <is>
          <t>MENSAL</t>
        </is>
      </c>
      <c r="G2600" t="n">
        <v>49775</v>
      </c>
      <c r="H2600" t="n">
        <v>49775</v>
      </c>
      <c r="I2600" t="n">
        <v>164</v>
      </c>
      <c r="J2600" t="inlineStr">
        <is>
          <t>CARTEIRA</t>
        </is>
      </c>
      <c r="K2600" t="inlineStr">
        <is>
          <t>CONTRATO</t>
        </is>
      </c>
      <c r="L2600" t="n">
        <v>3698.22</v>
      </c>
      <c r="M2600" t="inlineStr">
        <is>
          <t>IBIRAPITANGA FASE 3</t>
        </is>
      </c>
      <c r="N2600" s="142">
        <f>DATE(YEAR(G2600),MONTH(G2600),1)</f>
        <v/>
      </c>
      <c r="O2600" s="132">
        <f>IF(G2600&gt;$K$3,"Futuro","Atraso")</f>
        <v/>
      </c>
      <c r="P2600">
        <f>12*(YEAR(G2600)-YEAR($K$3))+(MONTH(G2600)-MONTH($K$3))</f>
        <v/>
      </c>
      <c r="Q2600" s="366">
        <f>IF(M2600="IBIRAPITANGA FASE 3",IF(O2600="Atraso",L2600,L2600/(1+$I$2)^P2600),IF(O2600="Atraso",L2600,L2600/(1+$I$1)^P2600))</f>
        <v/>
      </c>
      <c r="R2600">
        <f>IF(O2600="Atraso",$K$3-G2600,0)</f>
        <v/>
      </c>
      <c r="S2600">
        <f>IF(R2600&lt;=15,"Até 15",IF(R2600&lt;=30,"Entre 15 e 30",IF(R2600&lt;=60,"Entre 30 e 60",IF(R2600&lt;=90,"Entre 60 e 90",IF(R2600&lt;=120,"Entre 90 e 120",IF(R2600&lt;=150,"Entre 120 e 150",IF(R2600&lt;=180,"Entre 150 e 180","Superior a 180")))))))</f>
        <v/>
      </c>
    </row>
    <row r="2601">
      <c r="A2601" t="inlineStr">
        <is>
          <t>Q013L05</t>
        </is>
      </c>
      <c r="B2601" t="inlineStr">
        <is>
          <t>RONALDO  JUNIOR LOPES DE SOUSA</t>
        </is>
      </c>
      <c r="C2601" t="n">
        <v>1</v>
      </c>
      <c r="D2601" t="inlineStr">
        <is>
          <t>IPCA</t>
        </is>
      </c>
      <c r="E2601" t="n">
        <v>0.009488792934583046</v>
      </c>
      <c r="F2601" t="inlineStr">
        <is>
          <t>MENSAL</t>
        </is>
      </c>
      <c r="G2601" t="n">
        <v>49805</v>
      </c>
      <c r="H2601" t="n">
        <v>49805</v>
      </c>
      <c r="I2601" t="n">
        <v>165</v>
      </c>
      <c r="J2601" t="inlineStr">
        <is>
          <t>CARTEIRA</t>
        </is>
      </c>
      <c r="K2601" t="inlineStr">
        <is>
          <t>CONTRATO</t>
        </is>
      </c>
      <c r="L2601" t="n">
        <v>3698.22</v>
      </c>
      <c r="M2601" t="inlineStr">
        <is>
          <t>IBIRAPITANGA FASE 3</t>
        </is>
      </c>
      <c r="N2601" s="142">
        <f>DATE(YEAR(G2601),MONTH(G2601),1)</f>
        <v/>
      </c>
      <c r="O2601" s="132">
        <f>IF(G2601&gt;$K$3,"Futuro","Atraso")</f>
        <v/>
      </c>
      <c r="P2601">
        <f>12*(YEAR(G2601)-YEAR($K$3))+(MONTH(G2601)-MONTH($K$3))</f>
        <v/>
      </c>
      <c r="Q2601" s="366">
        <f>IF(M2601="IBIRAPITANGA FASE 3",IF(O2601="Atraso",L2601,L2601/(1+$I$2)^P2601),IF(O2601="Atraso",L2601,L2601/(1+$I$1)^P2601))</f>
        <v/>
      </c>
      <c r="R2601">
        <f>IF(O2601="Atraso",$K$3-G2601,0)</f>
        <v/>
      </c>
      <c r="S2601">
        <f>IF(R2601&lt;=15,"Até 15",IF(R2601&lt;=30,"Entre 15 e 30",IF(R2601&lt;=60,"Entre 30 e 60",IF(R2601&lt;=90,"Entre 60 e 90",IF(R2601&lt;=120,"Entre 90 e 120",IF(R2601&lt;=150,"Entre 120 e 150",IF(R2601&lt;=180,"Entre 150 e 180","Superior a 180")))))))</f>
        <v/>
      </c>
    </row>
    <row r="2602">
      <c r="A2602" t="inlineStr">
        <is>
          <t>Q013L05</t>
        </is>
      </c>
      <c r="B2602" t="inlineStr">
        <is>
          <t>RONALDO  JUNIOR LOPES DE SOUSA</t>
        </is>
      </c>
      <c r="C2602" t="n">
        <v>1</v>
      </c>
      <c r="D2602" t="inlineStr">
        <is>
          <t>IPCA</t>
        </is>
      </c>
      <c r="E2602" t="n">
        <v>0.009488792934583046</v>
      </c>
      <c r="F2602" t="inlineStr">
        <is>
          <t>MENSAL</t>
        </is>
      </c>
      <c r="G2602" t="n">
        <v>49836</v>
      </c>
      <c r="H2602" t="n">
        <v>49836</v>
      </c>
      <c r="I2602" t="n">
        <v>166</v>
      </c>
      <c r="J2602" t="inlineStr">
        <is>
          <t>CARTEIRA</t>
        </is>
      </c>
      <c r="K2602" t="inlineStr">
        <is>
          <t>CONTRATO</t>
        </is>
      </c>
      <c r="L2602" t="n">
        <v>3698.22</v>
      </c>
      <c r="M2602" t="inlineStr">
        <is>
          <t>IBIRAPITANGA FASE 3</t>
        </is>
      </c>
      <c r="N2602" s="142">
        <f>DATE(YEAR(G2602),MONTH(G2602),1)</f>
        <v/>
      </c>
      <c r="O2602" s="132">
        <f>IF(G2602&gt;$K$3,"Futuro","Atraso")</f>
        <v/>
      </c>
      <c r="P2602">
        <f>12*(YEAR(G2602)-YEAR($K$3))+(MONTH(G2602)-MONTH($K$3))</f>
        <v/>
      </c>
      <c r="Q2602" s="366">
        <f>IF(M2602="IBIRAPITANGA FASE 3",IF(O2602="Atraso",L2602,L2602/(1+$I$2)^P2602),IF(O2602="Atraso",L2602,L2602/(1+$I$1)^P2602))</f>
        <v/>
      </c>
      <c r="R2602">
        <f>IF(O2602="Atraso",$K$3-G2602,0)</f>
        <v/>
      </c>
      <c r="S2602">
        <f>IF(R2602&lt;=15,"Até 15",IF(R2602&lt;=30,"Entre 15 e 30",IF(R2602&lt;=60,"Entre 30 e 60",IF(R2602&lt;=90,"Entre 60 e 90",IF(R2602&lt;=120,"Entre 90 e 120",IF(R2602&lt;=150,"Entre 120 e 150",IF(R2602&lt;=180,"Entre 150 e 180","Superior a 180")))))))</f>
        <v/>
      </c>
    </row>
    <row r="2603">
      <c r="A2603" t="inlineStr">
        <is>
          <t>Q013L05</t>
        </is>
      </c>
      <c r="B2603" t="inlineStr">
        <is>
          <t>RONALDO  JUNIOR LOPES DE SOUSA</t>
        </is>
      </c>
      <c r="C2603" t="n">
        <v>1</v>
      </c>
      <c r="D2603" t="inlineStr">
        <is>
          <t>IPCA</t>
        </is>
      </c>
      <c r="E2603" t="n">
        <v>0.009488792934583046</v>
      </c>
      <c r="F2603" t="inlineStr">
        <is>
          <t>MENSAL</t>
        </is>
      </c>
      <c r="G2603" t="n">
        <v>49866</v>
      </c>
      <c r="H2603" t="n">
        <v>49866</v>
      </c>
      <c r="I2603" t="n">
        <v>167</v>
      </c>
      <c r="J2603" t="inlineStr">
        <is>
          <t>CARTEIRA</t>
        </is>
      </c>
      <c r="K2603" t="inlineStr">
        <is>
          <t>CONTRATO</t>
        </is>
      </c>
      <c r="L2603" t="n">
        <v>3698.22</v>
      </c>
      <c r="M2603" t="inlineStr">
        <is>
          <t>IBIRAPITANGA FASE 3</t>
        </is>
      </c>
      <c r="N2603" s="142">
        <f>DATE(YEAR(G2603),MONTH(G2603),1)</f>
        <v/>
      </c>
      <c r="O2603" s="132">
        <f>IF(G2603&gt;$K$3,"Futuro","Atraso")</f>
        <v/>
      </c>
      <c r="P2603">
        <f>12*(YEAR(G2603)-YEAR($K$3))+(MONTH(G2603)-MONTH($K$3))</f>
        <v/>
      </c>
      <c r="Q2603" s="366">
        <f>IF(M2603="IBIRAPITANGA FASE 3",IF(O2603="Atraso",L2603,L2603/(1+$I$2)^P2603),IF(O2603="Atraso",L2603,L2603/(1+$I$1)^P2603))</f>
        <v/>
      </c>
      <c r="R2603">
        <f>IF(O2603="Atraso",$K$3-G2603,0)</f>
        <v/>
      </c>
      <c r="S2603">
        <f>IF(R2603&lt;=15,"Até 15",IF(R2603&lt;=30,"Entre 15 e 30",IF(R2603&lt;=60,"Entre 30 e 60",IF(R2603&lt;=90,"Entre 60 e 90",IF(R2603&lt;=120,"Entre 90 e 120",IF(R2603&lt;=150,"Entre 120 e 150",IF(R2603&lt;=180,"Entre 150 e 180","Superior a 180")))))))</f>
        <v/>
      </c>
    </row>
    <row r="2604">
      <c r="A2604" t="inlineStr">
        <is>
          <t>Q013L05</t>
        </is>
      </c>
      <c r="B2604" t="inlineStr">
        <is>
          <t>RONALDO  JUNIOR LOPES DE SOUSA</t>
        </is>
      </c>
      <c r="C2604" t="n">
        <v>1</v>
      </c>
      <c r="D2604" t="inlineStr">
        <is>
          <t>IPCA</t>
        </is>
      </c>
      <c r="E2604" t="n">
        <v>0.009488792934583046</v>
      </c>
      <c r="F2604" t="inlineStr">
        <is>
          <t>MENSAL</t>
        </is>
      </c>
      <c r="G2604" t="n">
        <v>49897</v>
      </c>
      <c r="H2604" t="n">
        <v>49897</v>
      </c>
      <c r="I2604" t="n">
        <v>168</v>
      </c>
      <c r="J2604" t="inlineStr">
        <is>
          <t>CARTEIRA</t>
        </is>
      </c>
      <c r="K2604" t="inlineStr">
        <is>
          <t>CONTRATO</t>
        </is>
      </c>
      <c r="L2604" t="n">
        <v>3698.22</v>
      </c>
      <c r="M2604" t="inlineStr">
        <is>
          <t>IBIRAPITANGA FASE 3</t>
        </is>
      </c>
      <c r="N2604" s="142">
        <f>DATE(YEAR(G2604),MONTH(G2604),1)</f>
        <v/>
      </c>
      <c r="O2604" s="132">
        <f>IF(G2604&gt;$K$3,"Futuro","Atraso")</f>
        <v/>
      </c>
      <c r="P2604">
        <f>12*(YEAR(G2604)-YEAR($K$3))+(MONTH(G2604)-MONTH($K$3))</f>
        <v/>
      </c>
      <c r="Q2604" s="366">
        <f>IF(M2604="IBIRAPITANGA FASE 3",IF(O2604="Atraso",L2604,L2604/(1+$I$2)^P2604),IF(O2604="Atraso",L2604,L2604/(1+$I$1)^P2604))</f>
        <v/>
      </c>
      <c r="R2604">
        <f>IF(O2604="Atraso",$K$3-G2604,0)</f>
        <v/>
      </c>
      <c r="S2604">
        <f>IF(R2604&lt;=15,"Até 15",IF(R2604&lt;=30,"Entre 15 e 30",IF(R2604&lt;=60,"Entre 30 e 60",IF(R2604&lt;=90,"Entre 60 e 90",IF(R2604&lt;=120,"Entre 90 e 120",IF(R2604&lt;=150,"Entre 120 e 150",IF(R2604&lt;=180,"Entre 150 e 180","Superior a 180")))))))</f>
        <v/>
      </c>
    </row>
    <row r="2605">
      <c r="A2605" t="inlineStr">
        <is>
          <t>Q013L05</t>
        </is>
      </c>
      <c r="B2605" t="inlineStr">
        <is>
          <t>RONALDO  JUNIOR LOPES DE SOUSA</t>
        </is>
      </c>
      <c r="C2605" t="n">
        <v>1</v>
      </c>
      <c r="D2605" t="inlineStr">
        <is>
          <t>IPCA</t>
        </is>
      </c>
      <c r="E2605" t="n">
        <v>0.009488792934583046</v>
      </c>
      <c r="F2605" t="inlineStr">
        <is>
          <t>MENSAL</t>
        </is>
      </c>
      <c r="G2605" t="n">
        <v>49928</v>
      </c>
      <c r="H2605" t="n">
        <v>49928</v>
      </c>
      <c r="I2605" t="n">
        <v>169</v>
      </c>
      <c r="J2605" t="inlineStr">
        <is>
          <t>CARTEIRA</t>
        </is>
      </c>
      <c r="K2605" t="inlineStr">
        <is>
          <t>CONTRATO</t>
        </is>
      </c>
      <c r="L2605" t="n">
        <v>3698.22</v>
      </c>
      <c r="M2605" t="inlineStr">
        <is>
          <t>IBIRAPITANGA FASE 3</t>
        </is>
      </c>
      <c r="N2605" s="142">
        <f>DATE(YEAR(G2605),MONTH(G2605),1)</f>
        <v/>
      </c>
      <c r="O2605" s="132">
        <f>IF(G2605&gt;$K$3,"Futuro","Atraso")</f>
        <v/>
      </c>
      <c r="P2605">
        <f>12*(YEAR(G2605)-YEAR($K$3))+(MONTH(G2605)-MONTH($K$3))</f>
        <v/>
      </c>
      <c r="Q2605" s="366">
        <f>IF(M2605="IBIRAPITANGA FASE 3",IF(O2605="Atraso",L2605,L2605/(1+$I$2)^P2605),IF(O2605="Atraso",L2605,L2605/(1+$I$1)^P2605))</f>
        <v/>
      </c>
      <c r="R2605">
        <f>IF(O2605="Atraso",$K$3-G2605,0)</f>
        <v/>
      </c>
      <c r="S2605">
        <f>IF(R2605&lt;=15,"Até 15",IF(R2605&lt;=30,"Entre 15 e 30",IF(R2605&lt;=60,"Entre 30 e 60",IF(R2605&lt;=90,"Entre 60 e 90",IF(R2605&lt;=120,"Entre 90 e 120",IF(R2605&lt;=150,"Entre 120 e 150",IF(R2605&lt;=180,"Entre 150 e 180","Superior a 180")))))))</f>
        <v/>
      </c>
    </row>
    <row r="2606">
      <c r="A2606" t="inlineStr">
        <is>
          <t>Q013L05</t>
        </is>
      </c>
      <c r="B2606" t="inlineStr">
        <is>
          <t>RONALDO  JUNIOR LOPES DE SOUSA</t>
        </is>
      </c>
      <c r="C2606" t="n">
        <v>1</v>
      </c>
      <c r="D2606" t="inlineStr">
        <is>
          <t>IPCA</t>
        </is>
      </c>
      <c r="E2606" t="n">
        <v>0.009488792934583046</v>
      </c>
      <c r="F2606" t="inlineStr">
        <is>
          <t>MENSAL</t>
        </is>
      </c>
      <c r="G2606" t="n">
        <v>49958</v>
      </c>
      <c r="H2606" t="n">
        <v>49958</v>
      </c>
      <c r="I2606" t="n">
        <v>170</v>
      </c>
      <c r="J2606" t="inlineStr">
        <is>
          <t>CARTEIRA</t>
        </is>
      </c>
      <c r="K2606" t="inlineStr">
        <is>
          <t>CONTRATO</t>
        </is>
      </c>
      <c r="L2606" t="n">
        <v>3698.22</v>
      </c>
      <c r="M2606" t="inlineStr">
        <is>
          <t>IBIRAPITANGA FASE 3</t>
        </is>
      </c>
      <c r="N2606" s="142">
        <f>DATE(YEAR(G2606),MONTH(G2606),1)</f>
        <v/>
      </c>
      <c r="O2606" s="132">
        <f>IF(G2606&gt;$K$3,"Futuro","Atraso")</f>
        <v/>
      </c>
      <c r="P2606">
        <f>12*(YEAR(G2606)-YEAR($K$3))+(MONTH(G2606)-MONTH($K$3))</f>
        <v/>
      </c>
      <c r="Q2606" s="366">
        <f>IF(M2606="IBIRAPITANGA FASE 3",IF(O2606="Atraso",L2606,L2606/(1+$I$2)^P2606),IF(O2606="Atraso",L2606,L2606/(1+$I$1)^P2606))</f>
        <v/>
      </c>
      <c r="R2606">
        <f>IF(O2606="Atraso",$K$3-G2606,0)</f>
        <v/>
      </c>
      <c r="S2606">
        <f>IF(R2606&lt;=15,"Até 15",IF(R2606&lt;=30,"Entre 15 e 30",IF(R2606&lt;=60,"Entre 30 e 60",IF(R2606&lt;=90,"Entre 60 e 90",IF(R2606&lt;=120,"Entre 90 e 120",IF(R2606&lt;=150,"Entre 120 e 150",IF(R2606&lt;=180,"Entre 150 e 180","Superior a 180")))))))</f>
        <v/>
      </c>
    </row>
    <row r="2607">
      <c r="A2607" t="inlineStr">
        <is>
          <t>Q013L05</t>
        </is>
      </c>
      <c r="B2607" t="inlineStr">
        <is>
          <t>RONALDO  JUNIOR LOPES DE SOUSA</t>
        </is>
      </c>
      <c r="C2607" t="n">
        <v>1</v>
      </c>
      <c r="D2607" t="inlineStr">
        <is>
          <t>IPCA</t>
        </is>
      </c>
      <c r="E2607" t="n">
        <v>0.009488792934583046</v>
      </c>
      <c r="F2607" t="inlineStr">
        <is>
          <t>MENSAL</t>
        </is>
      </c>
      <c r="G2607" t="n">
        <v>49989</v>
      </c>
      <c r="H2607" t="n">
        <v>49989</v>
      </c>
      <c r="I2607" t="n">
        <v>171</v>
      </c>
      <c r="J2607" t="inlineStr">
        <is>
          <t>CARTEIRA</t>
        </is>
      </c>
      <c r="K2607" t="inlineStr">
        <is>
          <t>CONTRATO</t>
        </is>
      </c>
      <c r="L2607" t="n">
        <v>3698.22</v>
      </c>
      <c r="M2607" t="inlineStr">
        <is>
          <t>IBIRAPITANGA FASE 3</t>
        </is>
      </c>
      <c r="N2607" s="142">
        <f>DATE(YEAR(G2607),MONTH(G2607),1)</f>
        <v/>
      </c>
      <c r="O2607" s="132">
        <f>IF(G2607&gt;$K$3,"Futuro","Atraso")</f>
        <v/>
      </c>
      <c r="P2607">
        <f>12*(YEAR(G2607)-YEAR($K$3))+(MONTH(G2607)-MONTH($K$3))</f>
        <v/>
      </c>
      <c r="Q2607" s="366">
        <f>IF(M2607="IBIRAPITANGA FASE 3",IF(O2607="Atraso",L2607,L2607/(1+$I$2)^P2607),IF(O2607="Atraso",L2607,L2607/(1+$I$1)^P2607))</f>
        <v/>
      </c>
      <c r="R2607">
        <f>IF(O2607="Atraso",$K$3-G2607,0)</f>
        <v/>
      </c>
      <c r="S2607">
        <f>IF(R2607&lt;=15,"Até 15",IF(R2607&lt;=30,"Entre 15 e 30",IF(R2607&lt;=60,"Entre 30 e 60",IF(R2607&lt;=90,"Entre 60 e 90",IF(R2607&lt;=120,"Entre 90 e 120",IF(R2607&lt;=150,"Entre 120 e 150",IF(R2607&lt;=180,"Entre 150 e 180","Superior a 180")))))))</f>
        <v/>
      </c>
    </row>
    <row r="2608">
      <c r="A2608" t="inlineStr">
        <is>
          <t>Q013L05</t>
        </is>
      </c>
      <c r="B2608" t="inlineStr">
        <is>
          <t>RONALDO  JUNIOR LOPES DE SOUSA</t>
        </is>
      </c>
      <c r="C2608" t="n">
        <v>1</v>
      </c>
      <c r="D2608" t="inlineStr">
        <is>
          <t>IPCA</t>
        </is>
      </c>
      <c r="E2608" t="n">
        <v>0.009488792934583046</v>
      </c>
      <c r="F2608" t="inlineStr">
        <is>
          <t>MENSAL</t>
        </is>
      </c>
      <c r="G2608" t="n">
        <v>50019</v>
      </c>
      <c r="H2608" t="n">
        <v>50019</v>
      </c>
      <c r="I2608" t="n">
        <v>172</v>
      </c>
      <c r="J2608" t="inlineStr">
        <is>
          <t>CARTEIRA</t>
        </is>
      </c>
      <c r="K2608" t="inlineStr">
        <is>
          <t>CONTRATO</t>
        </is>
      </c>
      <c r="L2608" t="n">
        <v>3698.22</v>
      </c>
      <c r="M2608" t="inlineStr">
        <is>
          <t>IBIRAPITANGA FASE 3</t>
        </is>
      </c>
      <c r="N2608" s="142">
        <f>DATE(YEAR(G2608),MONTH(G2608),1)</f>
        <v/>
      </c>
      <c r="O2608" s="132">
        <f>IF(G2608&gt;$K$3,"Futuro","Atraso")</f>
        <v/>
      </c>
      <c r="P2608">
        <f>12*(YEAR(G2608)-YEAR($K$3))+(MONTH(G2608)-MONTH($K$3))</f>
        <v/>
      </c>
      <c r="Q2608" s="366">
        <f>IF(M2608="IBIRAPITANGA FASE 3",IF(O2608="Atraso",L2608,L2608/(1+$I$2)^P2608),IF(O2608="Atraso",L2608,L2608/(1+$I$1)^P2608))</f>
        <v/>
      </c>
      <c r="R2608">
        <f>IF(O2608="Atraso",$K$3-G2608,0)</f>
        <v/>
      </c>
      <c r="S2608">
        <f>IF(R2608&lt;=15,"Até 15",IF(R2608&lt;=30,"Entre 15 e 30",IF(R2608&lt;=60,"Entre 30 e 60",IF(R2608&lt;=90,"Entre 60 e 90",IF(R2608&lt;=120,"Entre 90 e 120",IF(R2608&lt;=150,"Entre 120 e 150",IF(R2608&lt;=180,"Entre 150 e 180","Superior a 180")))))))</f>
        <v/>
      </c>
    </row>
    <row r="2609">
      <c r="A2609" t="inlineStr">
        <is>
          <t>Q013L05</t>
        </is>
      </c>
      <c r="B2609" t="inlineStr">
        <is>
          <t>RONALDO  JUNIOR LOPES DE SOUSA</t>
        </is>
      </c>
      <c r="C2609" t="n">
        <v>1</v>
      </c>
      <c r="D2609" t="inlineStr">
        <is>
          <t>IPCA</t>
        </is>
      </c>
      <c r="E2609" t="n">
        <v>0.009488792934583046</v>
      </c>
      <c r="F2609" t="inlineStr">
        <is>
          <t>MENSAL</t>
        </is>
      </c>
      <c r="G2609" t="n">
        <v>50050</v>
      </c>
      <c r="H2609" t="n">
        <v>50050</v>
      </c>
      <c r="I2609" t="n">
        <v>173</v>
      </c>
      <c r="J2609" t="inlineStr">
        <is>
          <t>CARTEIRA</t>
        </is>
      </c>
      <c r="K2609" t="inlineStr">
        <is>
          <t>CONTRATO</t>
        </is>
      </c>
      <c r="L2609" t="n">
        <v>3698.22</v>
      </c>
      <c r="M2609" t="inlineStr">
        <is>
          <t>IBIRAPITANGA FASE 3</t>
        </is>
      </c>
      <c r="N2609" s="142">
        <f>DATE(YEAR(G2609),MONTH(G2609),1)</f>
        <v/>
      </c>
      <c r="O2609" s="132">
        <f>IF(G2609&gt;$K$3,"Futuro","Atraso")</f>
        <v/>
      </c>
      <c r="P2609">
        <f>12*(YEAR(G2609)-YEAR($K$3))+(MONTH(G2609)-MONTH($K$3))</f>
        <v/>
      </c>
      <c r="Q2609" s="366">
        <f>IF(M2609="IBIRAPITANGA FASE 3",IF(O2609="Atraso",L2609,L2609/(1+$I$2)^P2609),IF(O2609="Atraso",L2609,L2609/(1+$I$1)^P2609))</f>
        <v/>
      </c>
      <c r="R2609">
        <f>IF(O2609="Atraso",$K$3-G2609,0)</f>
        <v/>
      </c>
      <c r="S2609">
        <f>IF(R2609&lt;=15,"Até 15",IF(R2609&lt;=30,"Entre 15 e 30",IF(R2609&lt;=60,"Entre 30 e 60",IF(R2609&lt;=90,"Entre 60 e 90",IF(R2609&lt;=120,"Entre 90 e 120",IF(R2609&lt;=150,"Entre 120 e 150",IF(R2609&lt;=180,"Entre 150 e 180","Superior a 180")))))))</f>
        <v/>
      </c>
    </row>
    <row r="2610">
      <c r="A2610" t="inlineStr">
        <is>
          <t>Q013L05</t>
        </is>
      </c>
      <c r="B2610" t="inlineStr">
        <is>
          <t>RONALDO  JUNIOR LOPES DE SOUSA</t>
        </is>
      </c>
      <c r="C2610" t="n">
        <v>1</v>
      </c>
      <c r="D2610" t="inlineStr">
        <is>
          <t>IPCA</t>
        </is>
      </c>
      <c r="E2610" t="n">
        <v>0.009488792934583046</v>
      </c>
      <c r="F2610" t="inlineStr">
        <is>
          <t>MENSAL</t>
        </is>
      </c>
      <c r="G2610" t="n">
        <v>50081</v>
      </c>
      <c r="H2610" t="n">
        <v>50081</v>
      </c>
      <c r="I2610" t="n">
        <v>174</v>
      </c>
      <c r="J2610" t="inlineStr">
        <is>
          <t>CARTEIRA</t>
        </is>
      </c>
      <c r="K2610" t="inlineStr">
        <is>
          <t>CONTRATO</t>
        </is>
      </c>
      <c r="L2610" t="n">
        <v>3698.22</v>
      </c>
      <c r="M2610" t="inlineStr">
        <is>
          <t>IBIRAPITANGA FASE 3</t>
        </is>
      </c>
      <c r="N2610" s="142">
        <f>DATE(YEAR(G2610),MONTH(G2610),1)</f>
        <v/>
      </c>
      <c r="O2610" s="132">
        <f>IF(G2610&gt;$K$3,"Futuro","Atraso")</f>
        <v/>
      </c>
      <c r="P2610">
        <f>12*(YEAR(G2610)-YEAR($K$3))+(MONTH(G2610)-MONTH($K$3))</f>
        <v/>
      </c>
      <c r="Q2610" s="366">
        <f>IF(M2610="IBIRAPITANGA FASE 3",IF(O2610="Atraso",L2610,L2610/(1+$I$2)^P2610),IF(O2610="Atraso",L2610,L2610/(1+$I$1)^P2610))</f>
        <v/>
      </c>
      <c r="R2610">
        <f>IF(O2610="Atraso",$K$3-G2610,0)</f>
        <v/>
      </c>
      <c r="S2610">
        <f>IF(R2610&lt;=15,"Até 15",IF(R2610&lt;=30,"Entre 15 e 30",IF(R2610&lt;=60,"Entre 30 e 60",IF(R2610&lt;=90,"Entre 60 e 90",IF(R2610&lt;=120,"Entre 90 e 120",IF(R2610&lt;=150,"Entre 120 e 150",IF(R2610&lt;=180,"Entre 150 e 180","Superior a 180")))))))</f>
        <v/>
      </c>
    </row>
    <row r="2611">
      <c r="A2611" t="inlineStr">
        <is>
          <t>Q013L05</t>
        </is>
      </c>
      <c r="B2611" t="inlineStr">
        <is>
          <t>RONALDO  JUNIOR LOPES DE SOUSA</t>
        </is>
      </c>
      <c r="C2611" t="n">
        <v>1</v>
      </c>
      <c r="D2611" t="inlineStr">
        <is>
          <t>IPCA</t>
        </is>
      </c>
      <c r="E2611" t="n">
        <v>0.009488792934583046</v>
      </c>
      <c r="F2611" t="inlineStr">
        <is>
          <t>MENSAL</t>
        </is>
      </c>
      <c r="G2611" t="n">
        <v>50109</v>
      </c>
      <c r="H2611" t="n">
        <v>50109</v>
      </c>
      <c r="I2611" t="n">
        <v>175</v>
      </c>
      <c r="J2611" t="inlineStr">
        <is>
          <t>CARTEIRA</t>
        </is>
      </c>
      <c r="K2611" t="inlineStr">
        <is>
          <t>CONTRATO</t>
        </is>
      </c>
      <c r="L2611" t="n">
        <v>3698.22</v>
      </c>
      <c r="M2611" t="inlineStr">
        <is>
          <t>IBIRAPITANGA FASE 3</t>
        </is>
      </c>
      <c r="N2611" s="142">
        <f>DATE(YEAR(G2611),MONTH(G2611),1)</f>
        <v/>
      </c>
      <c r="O2611" s="132">
        <f>IF(G2611&gt;$K$3,"Futuro","Atraso")</f>
        <v/>
      </c>
      <c r="P2611">
        <f>12*(YEAR(G2611)-YEAR($K$3))+(MONTH(G2611)-MONTH($K$3))</f>
        <v/>
      </c>
      <c r="Q2611" s="366">
        <f>IF(M2611="IBIRAPITANGA FASE 3",IF(O2611="Atraso",L2611,L2611/(1+$I$2)^P2611),IF(O2611="Atraso",L2611,L2611/(1+$I$1)^P2611))</f>
        <v/>
      </c>
      <c r="R2611">
        <f>IF(O2611="Atraso",$K$3-G2611,0)</f>
        <v/>
      </c>
      <c r="S2611">
        <f>IF(R2611&lt;=15,"Até 15",IF(R2611&lt;=30,"Entre 15 e 30",IF(R2611&lt;=60,"Entre 30 e 60",IF(R2611&lt;=90,"Entre 60 e 90",IF(R2611&lt;=120,"Entre 90 e 120",IF(R2611&lt;=150,"Entre 120 e 150",IF(R2611&lt;=180,"Entre 150 e 180","Superior a 180")))))))</f>
        <v/>
      </c>
    </row>
    <row r="2612">
      <c r="A2612" t="inlineStr">
        <is>
          <t>Q013L05</t>
        </is>
      </c>
      <c r="B2612" t="inlineStr">
        <is>
          <t>RONALDO  JUNIOR LOPES DE SOUSA</t>
        </is>
      </c>
      <c r="C2612" t="n">
        <v>1</v>
      </c>
      <c r="D2612" t="inlineStr">
        <is>
          <t>IPCA</t>
        </is>
      </c>
      <c r="E2612" t="n">
        <v>0.009488792934583046</v>
      </c>
      <c r="F2612" t="inlineStr">
        <is>
          <t>MENSAL</t>
        </is>
      </c>
      <c r="G2612" t="n">
        <v>50140</v>
      </c>
      <c r="H2612" t="n">
        <v>50140</v>
      </c>
      <c r="I2612" t="n">
        <v>176</v>
      </c>
      <c r="J2612" t="inlineStr">
        <is>
          <t>CARTEIRA</t>
        </is>
      </c>
      <c r="K2612" t="inlineStr">
        <is>
          <t>CONTRATO</t>
        </is>
      </c>
      <c r="L2612" t="n">
        <v>3698.22</v>
      </c>
      <c r="M2612" t="inlineStr">
        <is>
          <t>IBIRAPITANGA FASE 3</t>
        </is>
      </c>
      <c r="N2612" s="142">
        <f>DATE(YEAR(G2612),MONTH(G2612),1)</f>
        <v/>
      </c>
      <c r="O2612" s="132">
        <f>IF(G2612&gt;$K$3,"Futuro","Atraso")</f>
        <v/>
      </c>
      <c r="P2612">
        <f>12*(YEAR(G2612)-YEAR($K$3))+(MONTH(G2612)-MONTH($K$3))</f>
        <v/>
      </c>
      <c r="Q2612" s="366">
        <f>IF(M2612="IBIRAPITANGA FASE 3",IF(O2612="Atraso",L2612,L2612/(1+$I$2)^P2612),IF(O2612="Atraso",L2612,L2612/(1+$I$1)^P2612))</f>
        <v/>
      </c>
      <c r="R2612">
        <f>IF(O2612="Atraso",$K$3-G2612,0)</f>
        <v/>
      </c>
      <c r="S2612">
        <f>IF(R2612&lt;=15,"Até 15",IF(R2612&lt;=30,"Entre 15 e 30",IF(R2612&lt;=60,"Entre 30 e 60",IF(R2612&lt;=90,"Entre 60 e 90",IF(R2612&lt;=120,"Entre 90 e 120",IF(R2612&lt;=150,"Entre 120 e 150",IF(R2612&lt;=180,"Entre 150 e 180","Superior a 180")))))))</f>
        <v/>
      </c>
    </row>
    <row r="2613">
      <c r="A2613" t="inlineStr">
        <is>
          <t>Q013L05</t>
        </is>
      </c>
      <c r="B2613" t="inlineStr">
        <is>
          <t>RONALDO  JUNIOR LOPES DE SOUSA</t>
        </is>
      </c>
      <c r="C2613" t="n">
        <v>1</v>
      </c>
      <c r="D2613" t="inlineStr">
        <is>
          <t>IPCA</t>
        </is>
      </c>
      <c r="E2613" t="n">
        <v>0.009488792934583046</v>
      </c>
      <c r="F2613" t="inlineStr">
        <is>
          <t>MENSAL</t>
        </is>
      </c>
      <c r="G2613" t="n">
        <v>50170</v>
      </c>
      <c r="H2613" t="n">
        <v>50170</v>
      </c>
      <c r="I2613" t="n">
        <v>177</v>
      </c>
      <c r="J2613" t="inlineStr">
        <is>
          <t>CARTEIRA</t>
        </is>
      </c>
      <c r="K2613" t="inlineStr">
        <is>
          <t>CONTRATO</t>
        </is>
      </c>
      <c r="L2613" t="n">
        <v>3698.22</v>
      </c>
      <c r="M2613" t="inlineStr">
        <is>
          <t>IBIRAPITANGA FASE 3</t>
        </is>
      </c>
      <c r="N2613" s="142">
        <f>DATE(YEAR(G2613),MONTH(G2613),1)</f>
        <v/>
      </c>
      <c r="O2613" s="132">
        <f>IF(G2613&gt;$K$3,"Futuro","Atraso")</f>
        <v/>
      </c>
      <c r="P2613">
        <f>12*(YEAR(G2613)-YEAR($K$3))+(MONTH(G2613)-MONTH($K$3))</f>
        <v/>
      </c>
      <c r="Q2613" s="366">
        <f>IF(M2613="IBIRAPITANGA FASE 3",IF(O2613="Atraso",L2613,L2613/(1+$I$2)^P2613),IF(O2613="Atraso",L2613,L2613/(1+$I$1)^P2613))</f>
        <v/>
      </c>
      <c r="R2613">
        <f>IF(O2613="Atraso",$K$3-G2613,0)</f>
        <v/>
      </c>
      <c r="S2613">
        <f>IF(R2613&lt;=15,"Até 15",IF(R2613&lt;=30,"Entre 15 e 30",IF(R2613&lt;=60,"Entre 30 e 60",IF(R2613&lt;=90,"Entre 60 e 90",IF(R2613&lt;=120,"Entre 90 e 120",IF(R2613&lt;=150,"Entre 120 e 150",IF(R2613&lt;=180,"Entre 150 e 180","Superior a 180")))))))</f>
        <v/>
      </c>
    </row>
    <row r="2614">
      <c r="A2614" t="inlineStr">
        <is>
          <t>Q013L05</t>
        </is>
      </c>
      <c r="B2614" t="inlineStr">
        <is>
          <t>RONALDO  JUNIOR LOPES DE SOUSA</t>
        </is>
      </c>
      <c r="C2614" t="n">
        <v>1</v>
      </c>
      <c r="D2614" t="inlineStr">
        <is>
          <t>IPCA</t>
        </is>
      </c>
      <c r="E2614" t="n">
        <v>0.009488792934583046</v>
      </c>
      <c r="F2614" t="inlineStr">
        <is>
          <t>MENSAL</t>
        </is>
      </c>
      <c r="G2614" t="n">
        <v>50201</v>
      </c>
      <c r="H2614" t="n">
        <v>50201</v>
      </c>
      <c r="I2614" t="n">
        <v>178</v>
      </c>
      <c r="J2614" t="inlineStr">
        <is>
          <t>CARTEIRA</t>
        </is>
      </c>
      <c r="K2614" t="inlineStr">
        <is>
          <t>CONTRATO</t>
        </is>
      </c>
      <c r="L2614" t="n">
        <v>3698.22</v>
      </c>
      <c r="M2614" t="inlineStr">
        <is>
          <t>IBIRAPITANGA FASE 3</t>
        </is>
      </c>
      <c r="N2614" s="142">
        <f>DATE(YEAR(G2614),MONTH(G2614),1)</f>
        <v/>
      </c>
      <c r="O2614" s="132">
        <f>IF(G2614&gt;$K$3,"Futuro","Atraso")</f>
        <v/>
      </c>
      <c r="P2614">
        <f>12*(YEAR(G2614)-YEAR($K$3))+(MONTH(G2614)-MONTH($K$3))</f>
        <v/>
      </c>
      <c r="Q2614" s="366">
        <f>IF(M2614="IBIRAPITANGA FASE 3",IF(O2614="Atraso",L2614,L2614/(1+$I$2)^P2614),IF(O2614="Atraso",L2614,L2614/(1+$I$1)^P2614))</f>
        <v/>
      </c>
      <c r="R2614">
        <f>IF(O2614="Atraso",$K$3-G2614,0)</f>
        <v/>
      </c>
      <c r="S2614">
        <f>IF(R2614&lt;=15,"Até 15",IF(R2614&lt;=30,"Entre 15 e 30",IF(R2614&lt;=60,"Entre 30 e 60",IF(R2614&lt;=90,"Entre 60 e 90",IF(R2614&lt;=120,"Entre 90 e 120",IF(R2614&lt;=150,"Entre 120 e 150",IF(R2614&lt;=180,"Entre 150 e 180","Superior a 180")))))))</f>
        <v/>
      </c>
    </row>
    <row r="2615">
      <c r="A2615" t="inlineStr">
        <is>
          <t>Q013L05</t>
        </is>
      </c>
      <c r="B2615" t="inlineStr">
        <is>
          <t>RONALDO  JUNIOR LOPES DE SOUSA</t>
        </is>
      </c>
      <c r="C2615" t="n">
        <v>1</v>
      </c>
      <c r="D2615" t="inlineStr">
        <is>
          <t>IPCA</t>
        </is>
      </c>
      <c r="E2615" t="n">
        <v>0.009488792934583046</v>
      </c>
      <c r="F2615" t="inlineStr">
        <is>
          <t>MENSAL</t>
        </is>
      </c>
      <c r="G2615" t="n">
        <v>50231</v>
      </c>
      <c r="H2615" t="n">
        <v>50231</v>
      </c>
      <c r="I2615" t="n">
        <v>179</v>
      </c>
      <c r="J2615" t="inlineStr">
        <is>
          <t>CARTEIRA</t>
        </is>
      </c>
      <c r="K2615" t="inlineStr">
        <is>
          <t>CONTRATO</t>
        </is>
      </c>
      <c r="L2615" t="n">
        <v>3698.22</v>
      </c>
      <c r="M2615" t="inlineStr">
        <is>
          <t>IBIRAPITANGA FASE 3</t>
        </is>
      </c>
      <c r="N2615" s="142">
        <f>DATE(YEAR(G2615),MONTH(G2615),1)</f>
        <v/>
      </c>
      <c r="O2615" s="132">
        <f>IF(G2615&gt;$K$3,"Futuro","Atraso")</f>
        <v/>
      </c>
      <c r="P2615">
        <f>12*(YEAR(G2615)-YEAR($K$3))+(MONTH(G2615)-MONTH($K$3))</f>
        <v/>
      </c>
      <c r="Q2615" s="366">
        <f>IF(M2615="IBIRAPITANGA FASE 3",IF(O2615="Atraso",L2615,L2615/(1+$I$2)^P2615),IF(O2615="Atraso",L2615,L2615/(1+$I$1)^P2615))</f>
        <v/>
      </c>
      <c r="R2615">
        <f>IF(O2615="Atraso",$K$3-G2615,0)</f>
        <v/>
      </c>
      <c r="S2615">
        <f>IF(R2615&lt;=15,"Até 15",IF(R2615&lt;=30,"Entre 15 e 30",IF(R2615&lt;=60,"Entre 30 e 60",IF(R2615&lt;=90,"Entre 60 e 90",IF(R2615&lt;=120,"Entre 90 e 120",IF(R2615&lt;=150,"Entre 120 e 150",IF(R2615&lt;=180,"Entre 150 e 180","Superior a 180")))))))</f>
        <v/>
      </c>
    </row>
    <row r="2616">
      <c r="A2616" t="inlineStr">
        <is>
          <t>Q013L05</t>
        </is>
      </c>
      <c r="B2616" t="inlineStr">
        <is>
          <t>RONALDO  JUNIOR LOPES DE SOUSA</t>
        </is>
      </c>
      <c r="C2616" t="n">
        <v>1</v>
      </c>
      <c r="D2616" t="inlineStr">
        <is>
          <t>IPCA</t>
        </is>
      </c>
      <c r="E2616" t="n">
        <v>0.009488792934583046</v>
      </c>
      <c r="F2616" t="inlineStr">
        <is>
          <t>MENSAL</t>
        </is>
      </c>
      <c r="G2616" t="n">
        <v>50262</v>
      </c>
      <c r="H2616" t="n">
        <v>50262</v>
      </c>
      <c r="I2616" t="n">
        <v>180</v>
      </c>
      <c r="J2616" t="inlineStr">
        <is>
          <t>CARTEIRA</t>
        </is>
      </c>
      <c r="K2616" t="inlineStr">
        <is>
          <t>CONTRATO</t>
        </is>
      </c>
      <c r="L2616" t="n">
        <v>3698.22</v>
      </c>
      <c r="M2616" t="inlineStr">
        <is>
          <t>IBIRAPITANGA FASE 3</t>
        </is>
      </c>
      <c r="N2616" s="142">
        <f>DATE(YEAR(G2616),MONTH(G2616),1)</f>
        <v/>
      </c>
      <c r="O2616" s="132">
        <f>IF(G2616&gt;$K$3,"Futuro","Atraso")</f>
        <v/>
      </c>
      <c r="P2616">
        <f>12*(YEAR(G2616)-YEAR($K$3))+(MONTH(G2616)-MONTH($K$3))</f>
        <v/>
      </c>
      <c r="Q2616" s="366">
        <f>IF(M2616="IBIRAPITANGA FASE 3",IF(O2616="Atraso",L2616,L2616/(1+$I$2)^P2616),IF(O2616="Atraso",L2616,L2616/(1+$I$1)^P2616))</f>
        <v/>
      </c>
      <c r="R2616">
        <f>IF(O2616="Atraso",$K$3-G2616,0)</f>
        <v/>
      </c>
      <c r="S2616">
        <f>IF(R2616&lt;=15,"Até 15",IF(R2616&lt;=30,"Entre 15 e 30",IF(R2616&lt;=60,"Entre 30 e 60",IF(R2616&lt;=90,"Entre 60 e 90",IF(R2616&lt;=120,"Entre 90 e 120",IF(R2616&lt;=150,"Entre 120 e 150",IF(R2616&lt;=180,"Entre 150 e 180","Superior a 180")))))))</f>
        <v/>
      </c>
    </row>
    <row r="2617">
      <c r="A2617" t="inlineStr">
        <is>
          <t>Q013L06</t>
        </is>
      </c>
      <c r="B2617" t="inlineStr">
        <is>
          <t>MARIO LIMA MORAIS</t>
        </is>
      </c>
      <c r="C2617" t="n">
        <v>1</v>
      </c>
      <c r="D2617" t="inlineStr">
        <is>
          <t>IPCA</t>
        </is>
      </c>
      <c r="E2617" t="n">
        <v>0.009488792934583046</v>
      </c>
      <c r="F2617" t="inlineStr">
        <is>
          <t>MENSAL</t>
        </is>
      </c>
      <c r="G2617" t="n">
        <v>45245</v>
      </c>
      <c r="H2617" t="n">
        <v>45245</v>
      </c>
      <c r="I2617" t="n">
        <v>74</v>
      </c>
      <c r="J2617" t="inlineStr">
        <is>
          <t>CARTEIRA</t>
        </is>
      </c>
      <c r="K2617" t="inlineStr">
        <is>
          <t>CONTRATO</t>
        </is>
      </c>
      <c r="L2617" t="n">
        <v>2994.64</v>
      </c>
      <c r="M2617" t="inlineStr">
        <is>
          <t>IBIRAPITANGA FASE 3</t>
        </is>
      </c>
      <c r="N2617" s="142">
        <f>DATE(YEAR(G2617),MONTH(G2617),1)</f>
        <v/>
      </c>
      <c r="O2617" s="132">
        <f>IF(G2617&gt;$K$3,"Futuro","Atraso")</f>
        <v/>
      </c>
      <c r="P2617">
        <f>12*(YEAR(G2617)-YEAR($K$3))+(MONTH(G2617)-MONTH($K$3))</f>
        <v/>
      </c>
      <c r="Q2617" s="366">
        <f>IF(M2617="IBIRAPITANGA FASE 3",IF(O2617="Atraso",L2617,L2617/(1+$I$2)^P2617),IF(O2617="Atraso",L2617,L2617/(1+$I$1)^P2617))</f>
        <v/>
      </c>
      <c r="R2617">
        <f>IF(O2617="Atraso",$K$3-G2617,0)</f>
        <v/>
      </c>
      <c r="S2617">
        <f>IF(R2617&lt;=15,"Até 15",IF(R2617&lt;=30,"Entre 15 e 30",IF(R2617&lt;=60,"Entre 30 e 60",IF(R2617&lt;=90,"Entre 60 e 90",IF(R2617&lt;=120,"Entre 90 e 120",IF(R2617&lt;=150,"Entre 120 e 150",IF(R2617&lt;=180,"Entre 150 e 180","Superior a 180")))))))</f>
        <v/>
      </c>
    </row>
    <row r="2618">
      <c r="A2618" t="inlineStr">
        <is>
          <t>Q013L06</t>
        </is>
      </c>
      <c r="B2618" t="inlineStr">
        <is>
          <t>MARIO LIMA MORAIS</t>
        </is>
      </c>
      <c r="C2618" t="n">
        <v>1</v>
      </c>
      <c r="D2618" t="inlineStr">
        <is>
          <t>IPCA</t>
        </is>
      </c>
      <c r="E2618" t="n">
        <v>0.009488792934583046</v>
      </c>
      <c r="F2618" t="inlineStr">
        <is>
          <t>MENSAL</t>
        </is>
      </c>
      <c r="G2618" t="n">
        <v>45275</v>
      </c>
      <c r="H2618" t="n">
        <v>45275</v>
      </c>
      <c r="I2618" t="n">
        <v>75</v>
      </c>
      <c r="J2618" t="inlineStr">
        <is>
          <t>CARTEIRA</t>
        </is>
      </c>
      <c r="K2618" t="inlineStr">
        <is>
          <t>CONTRATO</t>
        </is>
      </c>
      <c r="L2618" t="n">
        <v>2994.64</v>
      </c>
      <c r="M2618" t="inlineStr">
        <is>
          <t>IBIRAPITANGA FASE 3</t>
        </is>
      </c>
      <c r="N2618" s="142">
        <f>DATE(YEAR(G2618),MONTH(G2618),1)</f>
        <v/>
      </c>
      <c r="O2618" s="132">
        <f>IF(G2618&gt;$K$3,"Futuro","Atraso")</f>
        <v/>
      </c>
      <c r="P2618">
        <f>12*(YEAR(G2618)-YEAR($K$3))+(MONTH(G2618)-MONTH($K$3))</f>
        <v/>
      </c>
      <c r="Q2618" s="366">
        <f>IF(M2618="IBIRAPITANGA FASE 3",IF(O2618="Atraso",L2618,L2618/(1+$I$2)^P2618),IF(O2618="Atraso",L2618,L2618/(1+$I$1)^P2618))</f>
        <v/>
      </c>
      <c r="R2618">
        <f>IF(O2618="Atraso",$K$3-G2618,0)</f>
        <v/>
      </c>
      <c r="S2618">
        <f>IF(R2618&lt;=15,"Até 15",IF(R2618&lt;=30,"Entre 15 e 30",IF(R2618&lt;=60,"Entre 30 e 60",IF(R2618&lt;=90,"Entre 60 e 90",IF(R2618&lt;=120,"Entre 90 e 120",IF(R2618&lt;=150,"Entre 120 e 150",IF(R2618&lt;=180,"Entre 150 e 180","Superior a 180")))))))</f>
        <v/>
      </c>
    </row>
    <row r="2619">
      <c r="A2619" t="inlineStr">
        <is>
          <t>Q013L06</t>
        </is>
      </c>
      <c r="B2619" t="inlineStr">
        <is>
          <t>MARIO LIMA MORAIS</t>
        </is>
      </c>
      <c r="C2619" t="n">
        <v>1</v>
      </c>
      <c r="D2619" t="inlineStr">
        <is>
          <t>IPCA</t>
        </is>
      </c>
      <c r="E2619" t="n">
        <v>0.009488792934583046</v>
      </c>
      <c r="F2619" t="inlineStr">
        <is>
          <t>MENSAL</t>
        </is>
      </c>
      <c r="G2619" t="n">
        <v>45306</v>
      </c>
      <c r="H2619" t="n">
        <v>45306</v>
      </c>
      <c r="I2619" t="n">
        <v>76</v>
      </c>
      <c r="J2619" t="inlineStr">
        <is>
          <t>CARTEIRA</t>
        </is>
      </c>
      <c r="K2619" t="inlineStr">
        <is>
          <t>CONTRATO</t>
        </is>
      </c>
      <c r="L2619" t="n">
        <v>2994.64</v>
      </c>
      <c r="M2619" t="inlineStr">
        <is>
          <t>IBIRAPITANGA FASE 3</t>
        </is>
      </c>
      <c r="N2619" s="142">
        <f>DATE(YEAR(G2619),MONTH(G2619),1)</f>
        <v/>
      </c>
      <c r="O2619" s="132">
        <f>IF(G2619&gt;$K$3,"Futuro","Atraso")</f>
        <v/>
      </c>
      <c r="P2619">
        <f>12*(YEAR(G2619)-YEAR($K$3))+(MONTH(G2619)-MONTH($K$3))</f>
        <v/>
      </c>
      <c r="Q2619" s="366">
        <f>IF(M2619="IBIRAPITANGA FASE 3",IF(O2619="Atraso",L2619,L2619/(1+$I$2)^P2619),IF(O2619="Atraso",L2619,L2619/(1+$I$1)^P2619))</f>
        <v/>
      </c>
      <c r="R2619">
        <f>IF(O2619="Atraso",$K$3-G2619,0)</f>
        <v/>
      </c>
      <c r="S2619">
        <f>IF(R2619&lt;=15,"Até 15",IF(R2619&lt;=30,"Entre 15 e 30",IF(R2619&lt;=60,"Entre 30 e 60",IF(R2619&lt;=90,"Entre 60 e 90",IF(R2619&lt;=120,"Entre 90 e 120",IF(R2619&lt;=150,"Entre 120 e 150",IF(R2619&lt;=180,"Entre 150 e 180","Superior a 180")))))))</f>
        <v/>
      </c>
    </row>
    <row r="2620">
      <c r="A2620" t="inlineStr">
        <is>
          <t>Q013L06</t>
        </is>
      </c>
      <c r="B2620" t="inlineStr">
        <is>
          <t>MARIO LIMA MORAIS</t>
        </is>
      </c>
      <c r="C2620" t="n">
        <v>1</v>
      </c>
      <c r="D2620" t="inlineStr">
        <is>
          <t>IPCA</t>
        </is>
      </c>
      <c r="E2620" t="n">
        <v>0.009488792934583046</v>
      </c>
      <c r="F2620" t="inlineStr">
        <is>
          <t>MENSAL</t>
        </is>
      </c>
      <c r="G2620" t="n">
        <v>45337</v>
      </c>
      <c r="H2620" t="n">
        <v>45337</v>
      </c>
      <c r="I2620" t="n">
        <v>77</v>
      </c>
      <c r="J2620" t="inlineStr">
        <is>
          <t>CARTEIRA</t>
        </is>
      </c>
      <c r="K2620" t="inlineStr">
        <is>
          <t>CONTRATO</t>
        </is>
      </c>
      <c r="L2620" t="n">
        <v>2994.64</v>
      </c>
      <c r="M2620" t="inlineStr">
        <is>
          <t>IBIRAPITANGA FASE 3</t>
        </is>
      </c>
      <c r="N2620" s="142">
        <f>DATE(YEAR(G2620),MONTH(G2620),1)</f>
        <v/>
      </c>
      <c r="O2620" s="132">
        <f>IF(G2620&gt;$K$3,"Futuro","Atraso")</f>
        <v/>
      </c>
      <c r="P2620">
        <f>12*(YEAR(G2620)-YEAR($K$3))+(MONTH(G2620)-MONTH($K$3))</f>
        <v/>
      </c>
      <c r="Q2620" s="366">
        <f>IF(M2620="IBIRAPITANGA FASE 3",IF(O2620="Atraso",L2620,L2620/(1+$I$2)^P2620),IF(O2620="Atraso",L2620,L2620/(1+$I$1)^P2620))</f>
        <v/>
      </c>
      <c r="R2620">
        <f>IF(O2620="Atraso",$K$3-G2620,0)</f>
        <v/>
      </c>
      <c r="S2620">
        <f>IF(R2620&lt;=15,"Até 15",IF(R2620&lt;=30,"Entre 15 e 30",IF(R2620&lt;=60,"Entre 30 e 60",IF(R2620&lt;=90,"Entre 60 e 90",IF(R2620&lt;=120,"Entre 90 e 120",IF(R2620&lt;=150,"Entre 120 e 150",IF(R2620&lt;=180,"Entre 150 e 180","Superior a 180")))))))</f>
        <v/>
      </c>
    </row>
    <row r="2621">
      <c r="A2621" t="inlineStr">
        <is>
          <t>Q013L06</t>
        </is>
      </c>
      <c r="B2621" t="inlineStr">
        <is>
          <t>MARIO LIMA MORAIS</t>
        </is>
      </c>
      <c r="C2621" t="n">
        <v>1</v>
      </c>
      <c r="D2621" t="inlineStr">
        <is>
          <t>IPCA</t>
        </is>
      </c>
      <c r="E2621" t="n">
        <v>0.009488792934583046</v>
      </c>
      <c r="F2621" t="inlineStr">
        <is>
          <t>MENSAL</t>
        </is>
      </c>
      <c r="G2621" t="n">
        <v>45366</v>
      </c>
      <c r="H2621" t="n">
        <v>45366</v>
      </c>
      <c r="I2621" t="n">
        <v>78</v>
      </c>
      <c r="J2621" t="inlineStr">
        <is>
          <t>CARTEIRA</t>
        </is>
      </c>
      <c r="K2621" t="inlineStr">
        <is>
          <t>CONTRATO</t>
        </is>
      </c>
      <c r="L2621" t="n">
        <v>2994.64</v>
      </c>
      <c r="M2621" t="inlineStr">
        <is>
          <t>IBIRAPITANGA FASE 3</t>
        </is>
      </c>
      <c r="N2621" s="142">
        <f>DATE(YEAR(G2621),MONTH(G2621),1)</f>
        <v/>
      </c>
      <c r="O2621" s="132">
        <f>IF(G2621&gt;$K$3,"Futuro","Atraso")</f>
        <v/>
      </c>
      <c r="P2621">
        <f>12*(YEAR(G2621)-YEAR($K$3))+(MONTH(G2621)-MONTH($K$3))</f>
        <v/>
      </c>
      <c r="Q2621" s="366">
        <f>IF(M2621="IBIRAPITANGA FASE 3",IF(O2621="Atraso",L2621,L2621/(1+$I$2)^P2621),IF(O2621="Atraso",L2621,L2621/(1+$I$1)^P2621))</f>
        <v/>
      </c>
      <c r="R2621">
        <f>IF(O2621="Atraso",$K$3-G2621,0)</f>
        <v/>
      </c>
      <c r="S2621">
        <f>IF(R2621&lt;=15,"Até 15",IF(R2621&lt;=30,"Entre 15 e 30",IF(R2621&lt;=60,"Entre 30 e 60",IF(R2621&lt;=90,"Entre 60 e 90",IF(R2621&lt;=120,"Entre 90 e 120",IF(R2621&lt;=150,"Entre 120 e 150",IF(R2621&lt;=180,"Entre 150 e 180","Superior a 180")))))))</f>
        <v/>
      </c>
    </row>
    <row r="2622">
      <c r="A2622" t="inlineStr">
        <is>
          <t>Q013L06</t>
        </is>
      </c>
      <c r="B2622" t="inlineStr">
        <is>
          <t>MARIO LIMA MORAIS</t>
        </is>
      </c>
      <c r="C2622" t="n">
        <v>1</v>
      </c>
      <c r="D2622" t="inlineStr">
        <is>
          <t>IPCA</t>
        </is>
      </c>
      <c r="E2622" t="n">
        <v>0.009488792934583046</v>
      </c>
      <c r="F2622" t="inlineStr">
        <is>
          <t>MENSAL</t>
        </is>
      </c>
      <c r="G2622" t="n">
        <v>45397</v>
      </c>
      <c r="H2622" t="n">
        <v>45397</v>
      </c>
      <c r="I2622" t="n">
        <v>79</v>
      </c>
      <c r="J2622" t="inlineStr">
        <is>
          <t>CARTEIRA</t>
        </is>
      </c>
      <c r="K2622" t="inlineStr">
        <is>
          <t>CONTRATO</t>
        </is>
      </c>
      <c r="L2622" t="n">
        <v>2994.64</v>
      </c>
      <c r="M2622" t="inlineStr">
        <is>
          <t>IBIRAPITANGA FASE 3</t>
        </is>
      </c>
      <c r="N2622" s="142">
        <f>DATE(YEAR(G2622),MONTH(G2622),1)</f>
        <v/>
      </c>
      <c r="O2622" s="132">
        <f>IF(G2622&gt;$K$3,"Futuro","Atraso")</f>
        <v/>
      </c>
      <c r="P2622">
        <f>12*(YEAR(G2622)-YEAR($K$3))+(MONTH(G2622)-MONTH($K$3))</f>
        <v/>
      </c>
      <c r="Q2622" s="366">
        <f>IF(M2622="IBIRAPITANGA FASE 3",IF(O2622="Atraso",L2622,L2622/(1+$I$2)^P2622),IF(O2622="Atraso",L2622,L2622/(1+$I$1)^P2622))</f>
        <v/>
      </c>
      <c r="R2622">
        <f>IF(O2622="Atraso",$K$3-G2622,0)</f>
        <v/>
      </c>
      <c r="S2622">
        <f>IF(R2622&lt;=15,"Até 15",IF(R2622&lt;=30,"Entre 15 e 30",IF(R2622&lt;=60,"Entre 30 e 60",IF(R2622&lt;=90,"Entre 60 e 90",IF(R2622&lt;=120,"Entre 90 e 120",IF(R2622&lt;=150,"Entre 120 e 150",IF(R2622&lt;=180,"Entre 150 e 180","Superior a 180")))))))</f>
        <v/>
      </c>
    </row>
    <row r="2623">
      <c r="A2623" t="inlineStr">
        <is>
          <t>Q013L06</t>
        </is>
      </c>
      <c r="B2623" t="inlineStr">
        <is>
          <t>MARIO LIMA MORAIS</t>
        </is>
      </c>
      <c r="C2623" t="n">
        <v>1</v>
      </c>
      <c r="D2623" t="inlineStr">
        <is>
          <t>IPCA</t>
        </is>
      </c>
      <c r="E2623" t="n">
        <v>0.009488792934583046</v>
      </c>
      <c r="F2623" t="inlineStr">
        <is>
          <t>MENSAL</t>
        </is>
      </c>
      <c r="G2623" t="n">
        <v>45427</v>
      </c>
      <c r="H2623" t="n">
        <v>45427</v>
      </c>
      <c r="I2623" t="n">
        <v>80</v>
      </c>
      <c r="J2623" t="inlineStr">
        <is>
          <t>CARTEIRA</t>
        </is>
      </c>
      <c r="K2623" t="inlineStr">
        <is>
          <t>CONTRATO</t>
        </is>
      </c>
      <c r="L2623" t="n">
        <v>2994.64</v>
      </c>
      <c r="M2623" t="inlineStr">
        <is>
          <t>IBIRAPITANGA FASE 3</t>
        </is>
      </c>
      <c r="N2623" s="142">
        <f>DATE(YEAR(G2623),MONTH(G2623),1)</f>
        <v/>
      </c>
      <c r="O2623" s="132">
        <f>IF(G2623&gt;$K$3,"Futuro","Atraso")</f>
        <v/>
      </c>
      <c r="P2623">
        <f>12*(YEAR(G2623)-YEAR($K$3))+(MONTH(G2623)-MONTH($K$3))</f>
        <v/>
      </c>
      <c r="Q2623" s="366">
        <f>IF(M2623="IBIRAPITANGA FASE 3",IF(O2623="Atraso",L2623,L2623/(1+$I$2)^P2623),IF(O2623="Atraso",L2623,L2623/(1+$I$1)^P2623))</f>
        <v/>
      </c>
      <c r="R2623">
        <f>IF(O2623="Atraso",$K$3-G2623,0)</f>
        <v/>
      </c>
      <c r="S2623">
        <f>IF(R2623&lt;=15,"Até 15",IF(R2623&lt;=30,"Entre 15 e 30",IF(R2623&lt;=60,"Entre 30 e 60",IF(R2623&lt;=90,"Entre 60 e 90",IF(R2623&lt;=120,"Entre 90 e 120",IF(R2623&lt;=150,"Entre 120 e 150",IF(R2623&lt;=180,"Entre 150 e 180","Superior a 180")))))))</f>
        <v/>
      </c>
    </row>
    <row r="2624">
      <c r="A2624" t="inlineStr">
        <is>
          <t>Q013L06</t>
        </is>
      </c>
      <c r="B2624" t="inlineStr">
        <is>
          <t>MARIO LIMA MORAIS</t>
        </is>
      </c>
      <c r="C2624" t="n">
        <v>1</v>
      </c>
      <c r="D2624" t="inlineStr">
        <is>
          <t>IPCA</t>
        </is>
      </c>
      <c r="E2624" t="n">
        <v>0.009488792934583046</v>
      </c>
      <c r="F2624" t="inlineStr">
        <is>
          <t>MENSAL</t>
        </is>
      </c>
      <c r="G2624" t="n">
        <v>45458</v>
      </c>
      <c r="H2624" t="n">
        <v>45458</v>
      </c>
      <c r="I2624" t="n">
        <v>81</v>
      </c>
      <c r="J2624" t="inlineStr">
        <is>
          <t>CARTEIRA</t>
        </is>
      </c>
      <c r="K2624" t="inlineStr">
        <is>
          <t>CONTRATO</t>
        </is>
      </c>
      <c r="L2624" t="n">
        <v>2994.64</v>
      </c>
      <c r="M2624" t="inlineStr">
        <is>
          <t>IBIRAPITANGA FASE 3</t>
        </is>
      </c>
      <c r="N2624" s="142">
        <f>DATE(YEAR(G2624),MONTH(G2624),1)</f>
        <v/>
      </c>
      <c r="O2624" s="132">
        <f>IF(G2624&gt;$K$3,"Futuro","Atraso")</f>
        <v/>
      </c>
      <c r="P2624">
        <f>12*(YEAR(G2624)-YEAR($K$3))+(MONTH(G2624)-MONTH($K$3))</f>
        <v/>
      </c>
      <c r="Q2624" s="366">
        <f>IF(M2624="IBIRAPITANGA FASE 3",IF(O2624="Atraso",L2624,L2624/(1+$I$2)^P2624),IF(O2624="Atraso",L2624,L2624/(1+$I$1)^P2624))</f>
        <v/>
      </c>
      <c r="R2624">
        <f>IF(O2624="Atraso",$K$3-G2624,0)</f>
        <v/>
      </c>
      <c r="S2624">
        <f>IF(R2624&lt;=15,"Até 15",IF(R2624&lt;=30,"Entre 15 e 30",IF(R2624&lt;=60,"Entre 30 e 60",IF(R2624&lt;=90,"Entre 60 e 90",IF(R2624&lt;=120,"Entre 90 e 120",IF(R2624&lt;=150,"Entre 120 e 150",IF(R2624&lt;=180,"Entre 150 e 180","Superior a 180")))))))</f>
        <v/>
      </c>
    </row>
    <row r="2625">
      <c r="A2625" t="inlineStr">
        <is>
          <t>Q013L06</t>
        </is>
      </c>
      <c r="B2625" t="inlineStr">
        <is>
          <t>MARIO LIMA MORAIS</t>
        </is>
      </c>
      <c r="C2625" t="n">
        <v>1</v>
      </c>
      <c r="D2625" t="inlineStr">
        <is>
          <t>IPCA</t>
        </is>
      </c>
      <c r="E2625" t="n">
        <v>0.009488792934583046</v>
      </c>
      <c r="F2625" t="inlineStr">
        <is>
          <t>MENSAL</t>
        </is>
      </c>
      <c r="G2625" t="n">
        <v>45488</v>
      </c>
      <c r="H2625" t="n">
        <v>45488</v>
      </c>
      <c r="I2625" t="n">
        <v>82</v>
      </c>
      <c r="J2625" t="inlineStr">
        <is>
          <t>CARTEIRA</t>
        </is>
      </c>
      <c r="K2625" t="inlineStr">
        <is>
          <t>CONTRATO</t>
        </is>
      </c>
      <c r="L2625" t="n">
        <v>2994.64</v>
      </c>
      <c r="M2625" t="inlineStr">
        <is>
          <t>IBIRAPITANGA FASE 3</t>
        </is>
      </c>
      <c r="N2625" s="142">
        <f>DATE(YEAR(G2625),MONTH(G2625),1)</f>
        <v/>
      </c>
      <c r="O2625" s="132">
        <f>IF(G2625&gt;$K$3,"Futuro","Atraso")</f>
        <v/>
      </c>
      <c r="P2625">
        <f>12*(YEAR(G2625)-YEAR($K$3))+(MONTH(G2625)-MONTH($K$3))</f>
        <v/>
      </c>
      <c r="Q2625" s="366">
        <f>IF(M2625="IBIRAPITANGA FASE 3",IF(O2625="Atraso",L2625,L2625/(1+$I$2)^P2625),IF(O2625="Atraso",L2625,L2625/(1+$I$1)^P2625))</f>
        <v/>
      </c>
      <c r="R2625">
        <f>IF(O2625="Atraso",$K$3-G2625,0)</f>
        <v/>
      </c>
      <c r="S2625">
        <f>IF(R2625&lt;=15,"Até 15",IF(R2625&lt;=30,"Entre 15 e 30",IF(R2625&lt;=60,"Entre 30 e 60",IF(R2625&lt;=90,"Entre 60 e 90",IF(R2625&lt;=120,"Entre 90 e 120",IF(R2625&lt;=150,"Entre 120 e 150",IF(R2625&lt;=180,"Entre 150 e 180","Superior a 180")))))))</f>
        <v/>
      </c>
    </row>
    <row r="2626">
      <c r="A2626" t="inlineStr">
        <is>
          <t>Q013L06</t>
        </is>
      </c>
      <c r="B2626" t="inlineStr">
        <is>
          <t>MARIO LIMA MORAIS</t>
        </is>
      </c>
      <c r="C2626" t="n">
        <v>1</v>
      </c>
      <c r="D2626" t="inlineStr">
        <is>
          <t>IPCA</t>
        </is>
      </c>
      <c r="E2626" t="n">
        <v>0.009488792934583046</v>
      </c>
      <c r="F2626" t="inlineStr">
        <is>
          <t>MENSAL</t>
        </is>
      </c>
      <c r="G2626" t="n">
        <v>45519</v>
      </c>
      <c r="H2626" t="n">
        <v>45519</v>
      </c>
      <c r="I2626" t="n">
        <v>83</v>
      </c>
      <c r="J2626" t="inlineStr">
        <is>
          <t>CARTEIRA</t>
        </is>
      </c>
      <c r="K2626" t="inlineStr">
        <is>
          <t>CONTRATO</t>
        </is>
      </c>
      <c r="L2626" t="n">
        <v>2994.64</v>
      </c>
      <c r="M2626" t="inlineStr">
        <is>
          <t>IBIRAPITANGA FASE 3</t>
        </is>
      </c>
      <c r="N2626" s="142">
        <f>DATE(YEAR(G2626),MONTH(G2626),1)</f>
        <v/>
      </c>
      <c r="O2626" s="132">
        <f>IF(G2626&gt;$K$3,"Futuro","Atraso")</f>
        <v/>
      </c>
      <c r="P2626">
        <f>12*(YEAR(G2626)-YEAR($K$3))+(MONTH(G2626)-MONTH($K$3))</f>
        <v/>
      </c>
      <c r="Q2626" s="366">
        <f>IF(M2626="IBIRAPITANGA FASE 3",IF(O2626="Atraso",L2626,L2626/(1+$I$2)^P2626),IF(O2626="Atraso",L2626,L2626/(1+$I$1)^P2626))</f>
        <v/>
      </c>
      <c r="R2626">
        <f>IF(O2626="Atraso",$K$3-G2626,0)</f>
        <v/>
      </c>
      <c r="S2626">
        <f>IF(R2626&lt;=15,"Até 15",IF(R2626&lt;=30,"Entre 15 e 30",IF(R2626&lt;=60,"Entre 30 e 60",IF(R2626&lt;=90,"Entre 60 e 90",IF(R2626&lt;=120,"Entre 90 e 120",IF(R2626&lt;=150,"Entre 120 e 150",IF(R2626&lt;=180,"Entre 150 e 180","Superior a 180")))))))</f>
        <v/>
      </c>
    </row>
    <row r="2627">
      <c r="A2627" t="inlineStr">
        <is>
          <t>Q013L06</t>
        </is>
      </c>
      <c r="B2627" t="inlineStr">
        <is>
          <t>MARIO LIMA MORAIS</t>
        </is>
      </c>
      <c r="C2627" t="n">
        <v>1</v>
      </c>
      <c r="D2627" t="inlineStr">
        <is>
          <t>IPCA</t>
        </is>
      </c>
      <c r="E2627" t="n">
        <v>0.009488792934583046</v>
      </c>
      <c r="F2627" t="inlineStr">
        <is>
          <t>MENSAL</t>
        </is>
      </c>
      <c r="G2627" t="n">
        <v>45550</v>
      </c>
      <c r="H2627" t="n">
        <v>45550</v>
      </c>
      <c r="I2627" t="n">
        <v>84</v>
      </c>
      <c r="J2627" t="inlineStr">
        <is>
          <t>CARTEIRA</t>
        </is>
      </c>
      <c r="K2627" t="inlineStr">
        <is>
          <t>CONTRATO</t>
        </is>
      </c>
      <c r="L2627" t="n">
        <v>2994.64</v>
      </c>
      <c r="M2627" t="inlineStr">
        <is>
          <t>IBIRAPITANGA FASE 3</t>
        </is>
      </c>
      <c r="N2627" s="142">
        <f>DATE(YEAR(G2627),MONTH(G2627),1)</f>
        <v/>
      </c>
      <c r="O2627" s="132">
        <f>IF(G2627&gt;$K$3,"Futuro","Atraso")</f>
        <v/>
      </c>
      <c r="P2627">
        <f>12*(YEAR(G2627)-YEAR($K$3))+(MONTH(G2627)-MONTH($K$3))</f>
        <v/>
      </c>
      <c r="Q2627" s="366">
        <f>IF(M2627="IBIRAPITANGA FASE 3",IF(O2627="Atraso",L2627,L2627/(1+$I$2)^P2627),IF(O2627="Atraso",L2627,L2627/(1+$I$1)^P2627))</f>
        <v/>
      </c>
      <c r="R2627">
        <f>IF(O2627="Atraso",$K$3-G2627,0)</f>
        <v/>
      </c>
      <c r="S2627">
        <f>IF(R2627&lt;=15,"Até 15",IF(R2627&lt;=30,"Entre 15 e 30",IF(R2627&lt;=60,"Entre 30 e 60",IF(R2627&lt;=90,"Entre 60 e 90",IF(R2627&lt;=120,"Entre 90 e 120",IF(R2627&lt;=150,"Entre 120 e 150",IF(R2627&lt;=180,"Entre 150 e 180","Superior a 180")))))))</f>
        <v/>
      </c>
    </row>
    <row r="2628">
      <c r="A2628" t="inlineStr">
        <is>
          <t>Q013L06</t>
        </is>
      </c>
      <c r="B2628" t="inlineStr">
        <is>
          <t>MARIO LIMA MORAIS</t>
        </is>
      </c>
      <c r="C2628" t="n">
        <v>1</v>
      </c>
      <c r="D2628" t="inlineStr">
        <is>
          <t>IPCA</t>
        </is>
      </c>
      <c r="E2628" t="n">
        <v>0.009488792934583046</v>
      </c>
      <c r="F2628" t="inlineStr">
        <is>
          <t>MENSAL</t>
        </is>
      </c>
      <c r="G2628" t="n">
        <v>45580</v>
      </c>
      <c r="H2628" t="n">
        <v>45580</v>
      </c>
      <c r="I2628" t="n">
        <v>85</v>
      </c>
      <c r="J2628" t="inlineStr">
        <is>
          <t>CARTEIRA</t>
        </is>
      </c>
      <c r="K2628" t="inlineStr">
        <is>
          <t>CONTRATO</t>
        </is>
      </c>
      <c r="L2628" t="n">
        <v>2994.64</v>
      </c>
      <c r="M2628" t="inlineStr">
        <is>
          <t>IBIRAPITANGA FASE 3</t>
        </is>
      </c>
      <c r="N2628" s="142">
        <f>DATE(YEAR(G2628),MONTH(G2628),1)</f>
        <v/>
      </c>
      <c r="O2628" s="132">
        <f>IF(G2628&gt;$K$3,"Futuro","Atraso")</f>
        <v/>
      </c>
      <c r="P2628">
        <f>12*(YEAR(G2628)-YEAR($K$3))+(MONTH(G2628)-MONTH($K$3))</f>
        <v/>
      </c>
      <c r="Q2628" s="366">
        <f>IF(M2628="IBIRAPITANGA FASE 3",IF(O2628="Atraso",L2628,L2628/(1+$I$2)^P2628),IF(O2628="Atraso",L2628,L2628/(1+$I$1)^P2628))</f>
        <v/>
      </c>
      <c r="R2628">
        <f>IF(O2628="Atraso",$K$3-G2628,0)</f>
        <v/>
      </c>
      <c r="S2628">
        <f>IF(R2628&lt;=15,"Até 15",IF(R2628&lt;=30,"Entre 15 e 30",IF(R2628&lt;=60,"Entre 30 e 60",IF(R2628&lt;=90,"Entre 60 e 90",IF(R2628&lt;=120,"Entre 90 e 120",IF(R2628&lt;=150,"Entre 120 e 150",IF(R2628&lt;=180,"Entre 150 e 180","Superior a 180")))))))</f>
        <v/>
      </c>
    </row>
    <row r="2629">
      <c r="A2629" t="inlineStr">
        <is>
          <t>Q013L06</t>
        </is>
      </c>
      <c r="B2629" t="inlineStr">
        <is>
          <t>MARIO LIMA MORAIS</t>
        </is>
      </c>
      <c r="C2629" t="n">
        <v>1</v>
      </c>
      <c r="D2629" t="inlineStr">
        <is>
          <t>IPCA</t>
        </is>
      </c>
      <c r="E2629" t="n">
        <v>0.009488792934583046</v>
      </c>
      <c r="F2629" t="inlineStr">
        <is>
          <t>MENSAL</t>
        </is>
      </c>
      <c r="G2629" t="n">
        <v>45611</v>
      </c>
      <c r="H2629" t="n">
        <v>45611</v>
      </c>
      <c r="I2629" t="n">
        <v>86</v>
      </c>
      <c r="J2629" t="inlineStr">
        <is>
          <t>CARTEIRA</t>
        </is>
      </c>
      <c r="K2629" t="inlineStr">
        <is>
          <t>CONTRATO</t>
        </is>
      </c>
      <c r="L2629" t="n">
        <v>2994.64</v>
      </c>
      <c r="M2629" t="inlineStr">
        <is>
          <t>IBIRAPITANGA FASE 3</t>
        </is>
      </c>
      <c r="N2629" s="142">
        <f>DATE(YEAR(G2629),MONTH(G2629),1)</f>
        <v/>
      </c>
      <c r="O2629" s="132">
        <f>IF(G2629&gt;$K$3,"Futuro","Atraso")</f>
        <v/>
      </c>
      <c r="P2629">
        <f>12*(YEAR(G2629)-YEAR($K$3))+(MONTH(G2629)-MONTH($K$3))</f>
        <v/>
      </c>
      <c r="Q2629" s="366">
        <f>IF(M2629="IBIRAPITANGA FASE 3",IF(O2629="Atraso",L2629,L2629/(1+$I$2)^P2629),IF(O2629="Atraso",L2629,L2629/(1+$I$1)^P2629))</f>
        <v/>
      </c>
      <c r="R2629">
        <f>IF(O2629="Atraso",$K$3-G2629,0)</f>
        <v/>
      </c>
      <c r="S2629">
        <f>IF(R2629&lt;=15,"Até 15",IF(R2629&lt;=30,"Entre 15 e 30",IF(R2629&lt;=60,"Entre 30 e 60",IF(R2629&lt;=90,"Entre 60 e 90",IF(R2629&lt;=120,"Entre 90 e 120",IF(R2629&lt;=150,"Entre 120 e 150",IF(R2629&lt;=180,"Entre 150 e 180","Superior a 180")))))))</f>
        <v/>
      </c>
    </row>
    <row r="2630">
      <c r="A2630" t="inlineStr">
        <is>
          <t>Q013L06</t>
        </is>
      </c>
      <c r="B2630" t="inlineStr">
        <is>
          <t>MARIO LIMA MORAIS</t>
        </is>
      </c>
      <c r="C2630" t="n">
        <v>1</v>
      </c>
      <c r="D2630" t="inlineStr">
        <is>
          <t>IPCA</t>
        </is>
      </c>
      <c r="E2630" t="n">
        <v>0.009488792934583046</v>
      </c>
      <c r="F2630" t="inlineStr">
        <is>
          <t>MENSAL</t>
        </is>
      </c>
      <c r="G2630" t="n">
        <v>45641</v>
      </c>
      <c r="H2630" t="n">
        <v>45641</v>
      </c>
      <c r="I2630" t="n">
        <v>87</v>
      </c>
      <c r="J2630" t="inlineStr">
        <is>
          <t>CARTEIRA</t>
        </is>
      </c>
      <c r="K2630" t="inlineStr">
        <is>
          <t>CONTRATO</t>
        </is>
      </c>
      <c r="L2630" t="n">
        <v>2994.64</v>
      </c>
      <c r="M2630" t="inlineStr">
        <is>
          <t>IBIRAPITANGA FASE 3</t>
        </is>
      </c>
      <c r="N2630" s="142">
        <f>DATE(YEAR(G2630),MONTH(G2630),1)</f>
        <v/>
      </c>
      <c r="O2630" s="132">
        <f>IF(G2630&gt;$K$3,"Futuro","Atraso")</f>
        <v/>
      </c>
      <c r="P2630">
        <f>12*(YEAR(G2630)-YEAR($K$3))+(MONTH(G2630)-MONTH($K$3))</f>
        <v/>
      </c>
      <c r="Q2630" s="366">
        <f>IF(M2630="IBIRAPITANGA FASE 3",IF(O2630="Atraso",L2630,L2630/(1+$I$2)^P2630),IF(O2630="Atraso",L2630,L2630/(1+$I$1)^P2630))</f>
        <v/>
      </c>
      <c r="R2630">
        <f>IF(O2630="Atraso",$K$3-G2630,0)</f>
        <v/>
      </c>
      <c r="S2630">
        <f>IF(R2630&lt;=15,"Até 15",IF(R2630&lt;=30,"Entre 15 e 30",IF(R2630&lt;=60,"Entre 30 e 60",IF(R2630&lt;=90,"Entre 60 e 90",IF(R2630&lt;=120,"Entre 90 e 120",IF(R2630&lt;=150,"Entre 120 e 150",IF(R2630&lt;=180,"Entre 150 e 180","Superior a 180")))))))</f>
        <v/>
      </c>
    </row>
    <row r="2631">
      <c r="A2631" t="inlineStr">
        <is>
          <t>Q013L06</t>
        </is>
      </c>
      <c r="B2631" t="inlineStr">
        <is>
          <t>MARIO LIMA MORAIS</t>
        </is>
      </c>
      <c r="C2631" t="n">
        <v>1</v>
      </c>
      <c r="D2631" t="inlineStr">
        <is>
          <t>IPCA</t>
        </is>
      </c>
      <c r="E2631" t="n">
        <v>0.009488792934583046</v>
      </c>
      <c r="F2631" t="inlineStr">
        <is>
          <t>MENSAL</t>
        </is>
      </c>
      <c r="G2631" t="n">
        <v>45672</v>
      </c>
      <c r="H2631" t="n">
        <v>45672</v>
      </c>
      <c r="I2631" t="n">
        <v>88</v>
      </c>
      <c r="J2631" t="inlineStr">
        <is>
          <t>CARTEIRA</t>
        </is>
      </c>
      <c r="K2631" t="inlineStr">
        <is>
          <t>CONTRATO</t>
        </is>
      </c>
      <c r="L2631" t="n">
        <v>2994.64</v>
      </c>
      <c r="M2631" t="inlineStr">
        <is>
          <t>IBIRAPITANGA FASE 3</t>
        </is>
      </c>
      <c r="N2631" s="142">
        <f>DATE(YEAR(G2631),MONTH(G2631),1)</f>
        <v/>
      </c>
      <c r="O2631" s="132">
        <f>IF(G2631&gt;$K$3,"Futuro","Atraso")</f>
        <v/>
      </c>
      <c r="P2631">
        <f>12*(YEAR(G2631)-YEAR($K$3))+(MONTH(G2631)-MONTH($K$3))</f>
        <v/>
      </c>
      <c r="Q2631" s="366">
        <f>IF(M2631="IBIRAPITANGA FASE 3",IF(O2631="Atraso",L2631,L2631/(1+$I$2)^P2631),IF(O2631="Atraso",L2631,L2631/(1+$I$1)^P2631))</f>
        <v/>
      </c>
      <c r="R2631">
        <f>IF(O2631="Atraso",$K$3-G2631,0)</f>
        <v/>
      </c>
      <c r="S2631">
        <f>IF(R2631&lt;=15,"Até 15",IF(R2631&lt;=30,"Entre 15 e 30",IF(R2631&lt;=60,"Entre 30 e 60",IF(R2631&lt;=90,"Entre 60 e 90",IF(R2631&lt;=120,"Entre 90 e 120",IF(R2631&lt;=150,"Entre 120 e 150",IF(R2631&lt;=180,"Entre 150 e 180","Superior a 180")))))))</f>
        <v/>
      </c>
    </row>
    <row r="2632">
      <c r="A2632" t="inlineStr">
        <is>
          <t>Q013L06</t>
        </is>
      </c>
      <c r="B2632" t="inlineStr">
        <is>
          <t>MARIO LIMA MORAIS</t>
        </is>
      </c>
      <c r="C2632" t="n">
        <v>1</v>
      </c>
      <c r="D2632" t="inlineStr">
        <is>
          <t>IPCA</t>
        </is>
      </c>
      <c r="E2632" t="n">
        <v>0.009488792934583046</v>
      </c>
      <c r="F2632" t="inlineStr">
        <is>
          <t>MENSAL</t>
        </is>
      </c>
      <c r="G2632" t="n">
        <v>45703</v>
      </c>
      <c r="H2632" t="n">
        <v>45703</v>
      </c>
      <c r="I2632" t="n">
        <v>89</v>
      </c>
      <c r="J2632" t="inlineStr">
        <is>
          <t>CARTEIRA</t>
        </is>
      </c>
      <c r="K2632" t="inlineStr">
        <is>
          <t>CONTRATO</t>
        </is>
      </c>
      <c r="L2632" t="n">
        <v>2994.64</v>
      </c>
      <c r="M2632" t="inlineStr">
        <is>
          <t>IBIRAPITANGA FASE 3</t>
        </is>
      </c>
      <c r="N2632" s="142">
        <f>DATE(YEAR(G2632),MONTH(G2632),1)</f>
        <v/>
      </c>
      <c r="O2632" s="132">
        <f>IF(G2632&gt;$K$3,"Futuro","Atraso")</f>
        <v/>
      </c>
      <c r="P2632">
        <f>12*(YEAR(G2632)-YEAR($K$3))+(MONTH(G2632)-MONTH($K$3))</f>
        <v/>
      </c>
      <c r="Q2632" s="366">
        <f>IF(M2632="IBIRAPITANGA FASE 3",IF(O2632="Atraso",L2632,L2632/(1+$I$2)^P2632),IF(O2632="Atraso",L2632,L2632/(1+$I$1)^P2632))</f>
        <v/>
      </c>
      <c r="R2632">
        <f>IF(O2632="Atraso",$K$3-G2632,0)</f>
        <v/>
      </c>
      <c r="S2632">
        <f>IF(R2632&lt;=15,"Até 15",IF(R2632&lt;=30,"Entre 15 e 30",IF(R2632&lt;=60,"Entre 30 e 60",IF(R2632&lt;=90,"Entre 60 e 90",IF(R2632&lt;=120,"Entre 90 e 120",IF(R2632&lt;=150,"Entre 120 e 150",IF(R2632&lt;=180,"Entre 150 e 180","Superior a 180")))))))</f>
        <v/>
      </c>
    </row>
    <row r="2633">
      <c r="A2633" t="inlineStr">
        <is>
          <t>Q013L06</t>
        </is>
      </c>
      <c r="B2633" t="inlineStr">
        <is>
          <t>MARIO LIMA MORAIS</t>
        </is>
      </c>
      <c r="C2633" t="n">
        <v>1</v>
      </c>
      <c r="D2633" t="inlineStr">
        <is>
          <t>IPCA</t>
        </is>
      </c>
      <c r="E2633" t="n">
        <v>0.009488792934583046</v>
      </c>
      <c r="F2633" t="inlineStr">
        <is>
          <t>MENSAL</t>
        </is>
      </c>
      <c r="G2633" t="n">
        <v>45731</v>
      </c>
      <c r="H2633" t="n">
        <v>45731</v>
      </c>
      <c r="I2633" t="n">
        <v>90</v>
      </c>
      <c r="J2633" t="inlineStr">
        <is>
          <t>CARTEIRA</t>
        </is>
      </c>
      <c r="K2633" t="inlineStr">
        <is>
          <t>CONTRATO</t>
        </is>
      </c>
      <c r="L2633" t="n">
        <v>2994.64</v>
      </c>
      <c r="M2633" t="inlineStr">
        <is>
          <t>IBIRAPITANGA FASE 3</t>
        </is>
      </c>
      <c r="N2633" s="142">
        <f>DATE(YEAR(G2633),MONTH(G2633),1)</f>
        <v/>
      </c>
      <c r="O2633" s="132">
        <f>IF(G2633&gt;$K$3,"Futuro","Atraso")</f>
        <v/>
      </c>
      <c r="P2633">
        <f>12*(YEAR(G2633)-YEAR($K$3))+(MONTH(G2633)-MONTH($K$3))</f>
        <v/>
      </c>
      <c r="Q2633" s="366">
        <f>IF(M2633="IBIRAPITANGA FASE 3",IF(O2633="Atraso",L2633,L2633/(1+$I$2)^P2633),IF(O2633="Atraso",L2633,L2633/(1+$I$1)^P2633))</f>
        <v/>
      </c>
      <c r="R2633">
        <f>IF(O2633="Atraso",$K$3-G2633,0)</f>
        <v/>
      </c>
      <c r="S2633">
        <f>IF(R2633&lt;=15,"Até 15",IF(R2633&lt;=30,"Entre 15 e 30",IF(R2633&lt;=60,"Entre 30 e 60",IF(R2633&lt;=90,"Entre 60 e 90",IF(R2633&lt;=120,"Entre 90 e 120",IF(R2633&lt;=150,"Entre 120 e 150",IF(R2633&lt;=180,"Entre 150 e 180","Superior a 180")))))))</f>
        <v/>
      </c>
    </row>
    <row r="2634">
      <c r="A2634" t="inlineStr">
        <is>
          <t>Q013L06</t>
        </is>
      </c>
      <c r="B2634" t="inlineStr">
        <is>
          <t>MARIO LIMA MORAIS</t>
        </is>
      </c>
      <c r="C2634" t="n">
        <v>1</v>
      </c>
      <c r="D2634" t="inlineStr">
        <is>
          <t>IPCA</t>
        </is>
      </c>
      <c r="E2634" t="n">
        <v>0.009488792934583046</v>
      </c>
      <c r="F2634" t="inlineStr">
        <is>
          <t>MENSAL</t>
        </is>
      </c>
      <c r="G2634" t="n">
        <v>45762</v>
      </c>
      <c r="H2634" t="n">
        <v>45762</v>
      </c>
      <c r="I2634" t="n">
        <v>91</v>
      </c>
      <c r="J2634" t="inlineStr">
        <is>
          <t>CARTEIRA</t>
        </is>
      </c>
      <c r="K2634" t="inlineStr">
        <is>
          <t>CONTRATO</t>
        </is>
      </c>
      <c r="L2634" t="n">
        <v>2994.64</v>
      </c>
      <c r="M2634" t="inlineStr">
        <is>
          <t>IBIRAPITANGA FASE 3</t>
        </is>
      </c>
      <c r="N2634" s="142">
        <f>DATE(YEAR(G2634),MONTH(G2634),1)</f>
        <v/>
      </c>
      <c r="O2634" s="132">
        <f>IF(G2634&gt;$K$3,"Futuro","Atraso")</f>
        <v/>
      </c>
      <c r="P2634">
        <f>12*(YEAR(G2634)-YEAR($K$3))+(MONTH(G2634)-MONTH($K$3))</f>
        <v/>
      </c>
      <c r="Q2634" s="366">
        <f>IF(M2634="IBIRAPITANGA FASE 3",IF(O2634="Atraso",L2634,L2634/(1+$I$2)^P2634),IF(O2634="Atraso",L2634,L2634/(1+$I$1)^P2634))</f>
        <v/>
      </c>
      <c r="R2634">
        <f>IF(O2634="Atraso",$K$3-G2634,0)</f>
        <v/>
      </c>
      <c r="S2634">
        <f>IF(R2634&lt;=15,"Até 15",IF(R2634&lt;=30,"Entre 15 e 30",IF(R2634&lt;=60,"Entre 30 e 60",IF(R2634&lt;=90,"Entre 60 e 90",IF(R2634&lt;=120,"Entre 90 e 120",IF(R2634&lt;=150,"Entre 120 e 150",IF(R2634&lt;=180,"Entre 150 e 180","Superior a 180")))))))</f>
        <v/>
      </c>
    </row>
    <row r="2635">
      <c r="A2635" t="inlineStr">
        <is>
          <t>Q013L06</t>
        </is>
      </c>
      <c r="B2635" t="inlineStr">
        <is>
          <t>MARIO LIMA MORAIS</t>
        </is>
      </c>
      <c r="C2635" t="n">
        <v>1</v>
      </c>
      <c r="D2635" t="inlineStr">
        <is>
          <t>IPCA</t>
        </is>
      </c>
      <c r="E2635" t="n">
        <v>0.009488792934583046</v>
      </c>
      <c r="F2635" t="inlineStr">
        <is>
          <t>MENSAL</t>
        </is>
      </c>
      <c r="G2635" t="n">
        <v>45792</v>
      </c>
      <c r="H2635" t="n">
        <v>45792</v>
      </c>
      <c r="I2635" t="n">
        <v>92</v>
      </c>
      <c r="J2635" t="inlineStr">
        <is>
          <t>CARTEIRA</t>
        </is>
      </c>
      <c r="K2635" t="inlineStr">
        <is>
          <t>CONTRATO</t>
        </is>
      </c>
      <c r="L2635" t="n">
        <v>2994.64</v>
      </c>
      <c r="M2635" t="inlineStr">
        <is>
          <t>IBIRAPITANGA FASE 3</t>
        </is>
      </c>
      <c r="N2635" s="142">
        <f>DATE(YEAR(G2635),MONTH(G2635),1)</f>
        <v/>
      </c>
      <c r="O2635" s="132">
        <f>IF(G2635&gt;$K$3,"Futuro","Atraso")</f>
        <v/>
      </c>
      <c r="P2635">
        <f>12*(YEAR(G2635)-YEAR($K$3))+(MONTH(G2635)-MONTH($K$3))</f>
        <v/>
      </c>
      <c r="Q2635" s="366">
        <f>IF(M2635="IBIRAPITANGA FASE 3",IF(O2635="Atraso",L2635,L2635/(1+$I$2)^P2635),IF(O2635="Atraso",L2635,L2635/(1+$I$1)^P2635))</f>
        <v/>
      </c>
      <c r="R2635">
        <f>IF(O2635="Atraso",$K$3-G2635,0)</f>
        <v/>
      </c>
      <c r="S2635">
        <f>IF(R2635&lt;=15,"Até 15",IF(R2635&lt;=30,"Entre 15 e 30",IF(R2635&lt;=60,"Entre 30 e 60",IF(R2635&lt;=90,"Entre 60 e 90",IF(R2635&lt;=120,"Entre 90 e 120",IF(R2635&lt;=150,"Entre 120 e 150",IF(R2635&lt;=180,"Entre 150 e 180","Superior a 180")))))))</f>
        <v/>
      </c>
    </row>
    <row r="2636">
      <c r="A2636" t="inlineStr">
        <is>
          <t>Q013L06</t>
        </is>
      </c>
      <c r="B2636" t="inlineStr">
        <is>
          <t>MARIO LIMA MORAIS</t>
        </is>
      </c>
      <c r="C2636" t="n">
        <v>1</v>
      </c>
      <c r="D2636" t="inlineStr">
        <is>
          <t>IPCA</t>
        </is>
      </c>
      <c r="E2636" t="n">
        <v>0.009488792934583046</v>
      </c>
      <c r="F2636" t="inlineStr">
        <is>
          <t>MENSAL</t>
        </is>
      </c>
      <c r="G2636" t="n">
        <v>45823</v>
      </c>
      <c r="H2636" t="n">
        <v>45823</v>
      </c>
      <c r="I2636" t="n">
        <v>93</v>
      </c>
      <c r="J2636" t="inlineStr">
        <is>
          <t>CARTEIRA</t>
        </is>
      </c>
      <c r="K2636" t="inlineStr">
        <is>
          <t>CONTRATO</t>
        </is>
      </c>
      <c r="L2636" t="n">
        <v>2994.64</v>
      </c>
      <c r="M2636" t="inlineStr">
        <is>
          <t>IBIRAPITANGA FASE 3</t>
        </is>
      </c>
      <c r="N2636" s="142">
        <f>DATE(YEAR(G2636),MONTH(G2636),1)</f>
        <v/>
      </c>
      <c r="O2636" s="132">
        <f>IF(G2636&gt;$K$3,"Futuro","Atraso")</f>
        <v/>
      </c>
      <c r="P2636">
        <f>12*(YEAR(G2636)-YEAR($K$3))+(MONTH(G2636)-MONTH($K$3))</f>
        <v/>
      </c>
      <c r="Q2636" s="366">
        <f>IF(M2636="IBIRAPITANGA FASE 3",IF(O2636="Atraso",L2636,L2636/(1+$I$2)^P2636),IF(O2636="Atraso",L2636,L2636/(1+$I$1)^P2636))</f>
        <v/>
      </c>
      <c r="R2636">
        <f>IF(O2636="Atraso",$K$3-G2636,0)</f>
        <v/>
      </c>
      <c r="S2636">
        <f>IF(R2636&lt;=15,"Até 15",IF(R2636&lt;=30,"Entre 15 e 30",IF(R2636&lt;=60,"Entre 30 e 60",IF(R2636&lt;=90,"Entre 60 e 90",IF(R2636&lt;=120,"Entre 90 e 120",IF(R2636&lt;=150,"Entre 120 e 150",IF(R2636&lt;=180,"Entre 150 e 180","Superior a 180")))))))</f>
        <v/>
      </c>
    </row>
    <row r="2637">
      <c r="A2637" t="inlineStr">
        <is>
          <t>Q013L06</t>
        </is>
      </c>
      <c r="B2637" t="inlineStr">
        <is>
          <t>MARIO LIMA MORAIS</t>
        </is>
      </c>
      <c r="C2637" t="n">
        <v>1</v>
      </c>
      <c r="D2637" t="inlineStr">
        <is>
          <t>IPCA</t>
        </is>
      </c>
      <c r="E2637" t="n">
        <v>0.009488792934583046</v>
      </c>
      <c r="F2637" t="inlineStr">
        <is>
          <t>MENSAL</t>
        </is>
      </c>
      <c r="G2637" t="n">
        <v>45853</v>
      </c>
      <c r="H2637" t="n">
        <v>45853</v>
      </c>
      <c r="I2637" t="n">
        <v>94</v>
      </c>
      <c r="J2637" t="inlineStr">
        <is>
          <t>CARTEIRA</t>
        </is>
      </c>
      <c r="K2637" t="inlineStr">
        <is>
          <t>CONTRATO</t>
        </is>
      </c>
      <c r="L2637" t="n">
        <v>2994.64</v>
      </c>
      <c r="M2637" t="inlineStr">
        <is>
          <t>IBIRAPITANGA FASE 3</t>
        </is>
      </c>
      <c r="N2637" s="142">
        <f>DATE(YEAR(G2637),MONTH(G2637),1)</f>
        <v/>
      </c>
      <c r="O2637" s="132">
        <f>IF(G2637&gt;$K$3,"Futuro","Atraso")</f>
        <v/>
      </c>
      <c r="P2637">
        <f>12*(YEAR(G2637)-YEAR($K$3))+(MONTH(G2637)-MONTH($K$3))</f>
        <v/>
      </c>
      <c r="Q2637" s="366">
        <f>IF(M2637="IBIRAPITANGA FASE 3",IF(O2637="Atraso",L2637,L2637/(1+$I$2)^P2637),IF(O2637="Atraso",L2637,L2637/(1+$I$1)^P2637))</f>
        <v/>
      </c>
      <c r="R2637">
        <f>IF(O2637="Atraso",$K$3-G2637,0)</f>
        <v/>
      </c>
      <c r="S2637">
        <f>IF(R2637&lt;=15,"Até 15",IF(R2637&lt;=30,"Entre 15 e 30",IF(R2637&lt;=60,"Entre 30 e 60",IF(R2637&lt;=90,"Entre 60 e 90",IF(R2637&lt;=120,"Entre 90 e 120",IF(R2637&lt;=150,"Entre 120 e 150",IF(R2637&lt;=180,"Entre 150 e 180","Superior a 180")))))))</f>
        <v/>
      </c>
    </row>
    <row r="2638">
      <c r="A2638" t="inlineStr">
        <is>
          <t>Q013L06</t>
        </is>
      </c>
      <c r="B2638" t="inlineStr">
        <is>
          <t>MARIO LIMA MORAIS</t>
        </is>
      </c>
      <c r="C2638" t="n">
        <v>1</v>
      </c>
      <c r="D2638" t="inlineStr">
        <is>
          <t>IPCA</t>
        </is>
      </c>
      <c r="E2638" t="n">
        <v>0.009488792934583046</v>
      </c>
      <c r="F2638" t="inlineStr">
        <is>
          <t>MENSAL</t>
        </is>
      </c>
      <c r="G2638" t="n">
        <v>45884</v>
      </c>
      <c r="H2638" t="n">
        <v>45884</v>
      </c>
      <c r="I2638" t="n">
        <v>95</v>
      </c>
      <c r="J2638" t="inlineStr">
        <is>
          <t>CARTEIRA</t>
        </is>
      </c>
      <c r="K2638" t="inlineStr">
        <is>
          <t>CONTRATO</t>
        </is>
      </c>
      <c r="L2638" t="n">
        <v>2994.64</v>
      </c>
      <c r="M2638" t="inlineStr">
        <is>
          <t>IBIRAPITANGA FASE 3</t>
        </is>
      </c>
      <c r="N2638" s="142">
        <f>DATE(YEAR(G2638),MONTH(G2638),1)</f>
        <v/>
      </c>
      <c r="O2638" s="132">
        <f>IF(G2638&gt;$K$3,"Futuro","Atraso")</f>
        <v/>
      </c>
      <c r="P2638">
        <f>12*(YEAR(G2638)-YEAR($K$3))+(MONTH(G2638)-MONTH($K$3))</f>
        <v/>
      </c>
      <c r="Q2638" s="366">
        <f>IF(M2638="IBIRAPITANGA FASE 3",IF(O2638="Atraso",L2638,L2638/(1+$I$2)^P2638),IF(O2638="Atraso",L2638,L2638/(1+$I$1)^P2638))</f>
        <v/>
      </c>
      <c r="R2638">
        <f>IF(O2638="Atraso",$K$3-G2638,0)</f>
        <v/>
      </c>
      <c r="S2638">
        <f>IF(R2638&lt;=15,"Até 15",IF(R2638&lt;=30,"Entre 15 e 30",IF(R2638&lt;=60,"Entre 30 e 60",IF(R2638&lt;=90,"Entre 60 e 90",IF(R2638&lt;=120,"Entre 90 e 120",IF(R2638&lt;=150,"Entre 120 e 150",IF(R2638&lt;=180,"Entre 150 e 180","Superior a 180")))))))</f>
        <v/>
      </c>
    </row>
    <row r="2639">
      <c r="A2639" t="inlineStr">
        <is>
          <t>Q013L06</t>
        </is>
      </c>
      <c r="B2639" t="inlineStr">
        <is>
          <t>MARIO LIMA MORAIS</t>
        </is>
      </c>
      <c r="C2639" t="n">
        <v>1</v>
      </c>
      <c r="D2639" t="inlineStr">
        <is>
          <t>IPCA</t>
        </is>
      </c>
      <c r="E2639" t="n">
        <v>0.009488792934583046</v>
      </c>
      <c r="F2639" t="inlineStr">
        <is>
          <t>MENSAL</t>
        </is>
      </c>
      <c r="G2639" t="n">
        <v>45915</v>
      </c>
      <c r="H2639" t="n">
        <v>45915</v>
      </c>
      <c r="I2639" t="n">
        <v>96</v>
      </c>
      <c r="J2639" t="inlineStr">
        <is>
          <t>CARTEIRA</t>
        </is>
      </c>
      <c r="K2639" t="inlineStr">
        <is>
          <t>CONTRATO</t>
        </is>
      </c>
      <c r="L2639" t="n">
        <v>2994.64</v>
      </c>
      <c r="M2639" t="inlineStr">
        <is>
          <t>IBIRAPITANGA FASE 3</t>
        </is>
      </c>
      <c r="N2639" s="142">
        <f>DATE(YEAR(G2639),MONTH(G2639),1)</f>
        <v/>
      </c>
      <c r="O2639" s="132">
        <f>IF(G2639&gt;$K$3,"Futuro","Atraso")</f>
        <v/>
      </c>
      <c r="P2639">
        <f>12*(YEAR(G2639)-YEAR($K$3))+(MONTH(G2639)-MONTH($K$3))</f>
        <v/>
      </c>
      <c r="Q2639" s="366">
        <f>IF(M2639="IBIRAPITANGA FASE 3",IF(O2639="Atraso",L2639,L2639/(1+$I$2)^P2639),IF(O2639="Atraso",L2639,L2639/(1+$I$1)^P2639))</f>
        <v/>
      </c>
      <c r="R2639">
        <f>IF(O2639="Atraso",$K$3-G2639,0)</f>
        <v/>
      </c>
      <c r="S2639">
        <f>IF(R2639&lt;=15,"Até 15",IF(R2639&lt;=30,"Entre 15 e 30",IF(R2639&lt;=60,"Entre 30 e 60",IF(R2639&lt;=90,"Entre 60 e 90",IF(R2639&lt;=120,"Entre 90 e 120",IF(R2639&lt;=150,"Entre 120 e 150",IF(R2639&lt;=180,"Entre 150 e 180","Superior a 180")))))))</f>
        <v/>
      </c>
    </row>
    <row r="2640">
      <c r="A2640" t="inlineStr">
        <is>
          <t>Q014L01</t>
        </is>
      </c>
      <c r="B2640" t="inlineStr">
        <is>
          <t>NELSON BERTONI JUNIOR</t>
        </is>
      </c>
      <c r="C2640" t="n">
        <v>1</v>
      </c>
      <c r="D2640" t="inlineStr">
        <is>
          <t>IPCA</t>
        </is>
      </c>
      <c r="E2640" t="n">
        <v>0</v>
      </c>
      <c r="F2640" t="inlineStr">
        <is>
          <t>MENSAL</t>
        </is>
      </c>
      <c r="G2640" t="n">
        <v>45245</v>
      </c>
      <c r="H2640" t="n">
        <v>45245</v>
      </c>
      <c r="I2640" t="n">
        <v>29</v>
      </c>
      <c r="J2640" t="inlineStr">
        <is>
          <t>CARTEIRA</t>
        </is>
      </c>
      <c r="K2640" t="inlineStr">
        <is>
          <t>CONTRATO</t>
        </is>
      </c>
      <c r="L2640" t="n">
        <v>3367.27</v>
      </c>
      <c r="M2640" t="inlineStr">
        <is>
          <t>IBIRAPITANGA FASE 3</t>
        </is>
      </c>
      <c r="N2640" s="142">
        <f>DATE(YEAR(G2640),MONTH(G2640),1)</f>
        <v/>
      </c>
      <c r="O2640" s="132">
        <f>IF(G2640&gt;$K$3,"Futuro","Atraso")</f>
        <v/>
      </c>
      <c r="P2640">
        <f>12*(YEAR(G2640)-YEAR($K$3))+(MONTH(G2640)-MONTH($K$3))</f>
        <v/>
      </c>
      <c r="Q2640" s="366">
        <f>IF(M2640="IBIRAPITANGA FASE 3",IF(O2640="Atraso",L2640,L2640/(1+$I$2)^P2640),IF(O2640="Atraso",L2640,L2640/(1+$I$1)^P2640))</f>
        <v/>
      </c>
      <c r="R2640">
        <f>IF(O2640="Atraso",$K$3-G2640,0)</f>
        <v/>
      </c>
      <c r="S2640">
        <f>IF(R2640&lt;=15,"Até 15",IF(R2640&lt;=30,"Entre 15 e 30",IF(R2640&lt;=60,"Entre 30 e 60",IF(R2640&lt;=90,"Entre 60 e 90",IF(R2640&lt;=120,"Entre 90 e 120",IF(R2640&lt;=150,"Entre 120 e 150",IF(R2640&lt;=180,"Entre 150 e 180","Superior a 180")))))))</f>
        <v/>
      </c>
    </row>
    <row r="2641">
      <c r="A2641" t="inlineStr">
        <is>
          <t>Q014L01</t>
        </is>
      </c>
      <c r="B2641" t="inlineStr">
        <is>
          <t>NELSON BERTONI JUNIOR</t>
        </is>
      </c>
      <c r="C2641" t="n">
        <v>1</v>
      </c>
      <c r="D2641" t="inlineStr">
        <is>
          <t>IPCA</t>
        </is>
      </c>
      <c r="E2641" t="n">
        <v>0</v>
      </c>
      <c r="F2641" t="inlineStr">
        <is>
          <t>MENSAL</t>
        </is>
      </c>
      <c r="G2641" t="n">
        <v>45275</v>
      </c>
      <c r="H2641" t="n">
        <v>45275</v>
      </c>
      <c r="I2641" t="n">
        <v>30</v>
      </c>
      <c r="J2641" t="inlineStr">
        <is>
          <t>CARTEIRA</t>
        </is>
      </c>
      <c r="K2641" t="inlineStr">
        <is>
          <t>CONTRATO</t>
        </is>
      </c>
      <c r="L2641" t="n">
        <v>3367.27</v>
      </c>
      <c r="M2641" t="inlineStr">
        <is>
          <t>IBIRAPITANGA FASE 3</t>
        </is>
      </c>
      <c r="N2641" s="142">
        <f>DATE(YEAR(G2641),MONTH(G2641),1)</f>
        <v/>
      </c>
      <c r="O2641" s="132">
        <f>IF(G2641&gt;$K$3,"Futuro","Atraso")</f>
        <v/>
      </c>
      <c r="P2641">
        <f>12*(YEAR(G2641)-YEAR($K$3))+(MONTH(G2641)-MONTH($K$3))</f>
        <v/>
      </c>
      <c r="Q2641" s="366">
        <f>IF(M2641="IBIRAPITANGA FASE 3",IF(O2641="Atraso",L2641,L2641/(1+$I$2)^P2641),IF(O2641="Atraso",L2641,L2641/(1+$I$1)^P2641))</f>
        <v/>
      </c>
      <c r="R2641">
        <f>IF(O2641="Atraso",$K$3-G2641,0)</f>
        <v/>
      </c>
      <c r="S2641">
        <f>IF(R2641&lt;=15,"Até 15",IF(R2641&lt;=30,"Entre 15 e 30",IF(R2641&lt;=60,"Entre 30 e 60",IF(R2641&lt;=90,"Entre 60 e 90",IF(R2641&lt;=120,"Entre 90 e 120",IF(R2641&lt;=150,"Entre 120 e 150",IF(R2641&lt;=180,"Entre 150 e 180","Superior a 180")))))))</f>
        <v/>
      </c>
    </row>
    <row r="2642">
      <c r="A2642" t="inlineStr">
        <is>
          <t>Q014L01</t>
        </is>
      </c>
      <c r="B2642" t="inlineStr">
        <is>
          <t>NELSON BERTONI JUNIOR</t>
        </is>
      </c>
      <c r="C2642" t="n">
        <v>1</v>
      </c>
      <c r="D2642" t="inlineStr">
        <is>
          <t>IPCA</t>
        </is>
      </c>
      <c r="E2642" t="n">
        <v>0</v>
      </c>
      <c r="F2642" t="inlineStr">
        <is>
          <t>MENSAL</t>
        </is>
      </c>
      <c r="G2642" t="n">
        <v>45306</v>
      </c>
      <c r="H2642" t="n">
        <v>45306</v>
      </c>
      <c r="I2642" t="n">
        <v>31</v>
      </c>
      <c r="J2642" t="inlineStr">
        <is>
          <t>CARTEIRA</t>
        </is>
      </c>
      <c r="K2642" t="inlineStr">
        <is>
          <t>CONTRATO</t>
        </is>
      </c>
      <c r="L2642" t="n">
        <v>3367.27</v>
      </c>
      <c r="M2642" t="inlineStr">
        <is>
          <t>IBIRAPITANGA FASE 3</t>
        </is>
      </c>
      <c r="N2642" s="142">
        <f>DATE(YEAR(G2642),MONTH(G2642),1)</f>
        <v/>
      </c>
      <c r="O2642" s="132">
        <f>IF(G2642&gt;$K$3,"Futuro","Atraso")</f>
        <v/>
      </c>
      <c r="P2642">
        <f>12*(YEAR(G2642)-YEAR($K$3))+(MONTH(G2642)-MONTH($K$3))</f>
        <v/>
      </c>
      <c r="Q2642" s="366">
        <f>IF(M2642="IBIRAPITANGA FASE 3",IF(O2642="Atraso",L2642,L2642/(1+$I$2)^P2642),IF(O2642="Atraso",L2642,L2642/(1+$I$1)^P2642))</f>
        <v/>
      </c>
      <c r="R2642">
        <f>IF(O2642="Atraso",$K$3-G2642,0)</f>
        <v/>
      </c>
      <c r="S2642">
        <f>IF(R2642&lt;=15,"Até 15",IF(R2642&lt;=30,"Entre 15 e 30",IF(R2642&lt;=60,"Entre 30 e 60",IF(R2642&lt;=90,"Entre 60 e 90",IF(R2642&lt;=120,"Entre 90 e 120",IF(R2642&lt;=150,"Entre 120 e 150",IF(R2642&lt;=180,"Entre 150 e 180","Superior a 180")))))))</f>
        <v/>
      </c>
    </row>
    <row r="2643">
      <c r="A2643" t="inlineStr">
        <is>
          <t>Q014L01</t>
        </is>
      </c>
      <c r="B2643" t="inlineStr">
        <is>
          <t>NELSON BERTONI JUNIOR</t>
        </is>
      </c>
      <c r="C2643" t="n">
        <v>1</v>
      </c>
      <c r="D2643" t="inlineStr">
        <is>
          <t>IPCA</t>
        </is>
      </c>
      <c r="E2643" t="n">
        <v>0</v>
      </c>
      <c r="F2643" t="inlineStr">
        <is>
          <t>MENSAL</t>
        </is>
      </c>
      <c r="G2643" t="n">
        <v>45306</v>
      </c>
      <c r="H2643" t="n">
        <v>45306</v>
      </c>
      <c r="I2643" t="n">
        <v>5</v>
      </c>
      <c r="J2643" t="inlineStr">
        <is>
          <t>CARTEIRA</t>
        </is>
      </c>
      <c r="K2643" t="inlineStr">
        <is>
          <t>CONTRATO</t>
        </is>
      </c>
      <c r="L2643" t="n">
        <v>17098.09</v>
      </c>
      <c r="M2643" t="inlineStr">
        <is>
          <t>IBIRAPITANGA FASE 3</t>
        </is>
      </c>
      <c r="N2643" s="142">
        <f>DATE(YEAR(G2643),MONTH(G2643),1)</f>
        <v/>
      </c>
      <c r="O2643" s="132">
        <f>IF(G2643&gt;$K$3,"Futuro","Atraso")</f>
        <v/>
      </c>
      <c r="P2643">
        <f>12*(YEAR(G2643)-YEAR($K$3))+(MONTH(G2643)-MONTH($K$3))</f>
        <v/>
      </c>
      <c r="Q2643" s="366">
        <f>IF(M2643="IBIRAPITANGA FASE 3",IF(O2643="Atraso",L2643,L2643/(1+$I$2)^P2643),IF(O2643="Atraso",L2643,L2643/(1+$I$1)^P2643))</f>
        <v/>
      </c>
      <c r="R2643">
        <f>IF(O2643="Atraso",$K$3-G2643,0)</f>
        <v/>
      </c>
      <c r="S2643">
        <f>IF(R2643&lt;=15,"Até 15",IF(R2643&lt;=30,"Entre 15 e 30",IF(R2643&lt;=60,"Entre 30 e 60",IF(R2643&lt;=90,"Entre 60 e 90",IF(R2643&lt;=120,"Entre 90 e 120",IF(R2643&lt;=150,"Entre 120 e 150",IF(R2643&lt;=180,"Entre 150 e 180","Superior a 180")))))))</f>
        <v/>
      </c>
    </row>
    <row r="2644">
      <c r="A2644" t="inlineStr">
        <is>
          <t>Q014L01</t>
        </is>
      </c>
      <c r="B2644" t="inlineStr">
        <is>
          <t>NELSON BERTONI JUNIOR</t>
        </is>
      </c>
      <c r="C2644" t="n">
        <v>1</v>
      </c>
      <c r="D2644" t="inlineStr">
        <is>
          <t>IPCA</t>
        </is>
      </c>
      <c r="E2644" t="n">
        <v>0</v>
      </c>
      <c r="F2644" t="inlineStr">
        <is>
          <t>MENSAL</t>
        </is>
      </c>
      <c r="G2644" t="n">
        <v>45337</v>
      </c>
      <c r="H2644" t="n">
        <v>45337</v>
      </c>
      <c r="I2644" t="n">
        <v>32</v>
      </c>
      <c r="J2644" t="inlineStr">
        <is>
          <t>CARTEIRA</t>
        </is>
      </c>
      <c r="K2644" t="inlineStr">
        <is>
          <t>CONTRATO</t>
        </is>
      </c>
      <c r="L2644" t="n">
        <v>3367.27</v>
      </c>
      <c r="M2644" t="inlineStr">
        <is>
          <t>IBIRAPITANGA FASE 3</t>
        </is>
      </c>
      <c r="N2644" s="142">
        <f>DATE(YEAR(G2644),MONTH(G2644),1)</f>
        <v/>
      </c>
      <c r="O2644" s="132">
        <f>IF(G2644&gt;$K$3,"Futuro","Atraso")</f>
        <v/>
      </c>
      <c r="P2644">
        <f>12*(YEAR(G2644)-YEAR($K$3))+(MONTH(G2644)-MONTH($K$3))</f>
        <v/>
      </c>
      <c r="Q2644" s="366">
        <f>IF(M2644="IBIRAPITANGA FASE 3",IF(O2644="Atraso",L2644,L2644/(1+$I$2)^P2644),IF(O2644="Atraso",L2644,L2644/(1+$I$1)^P2644))</f>
        <v/>
      </c>
      <c r="R2644">
        <f>IF(O2644="Atraso",$K$3-G2644,0)</f>
        <v/>
      </c>
      <c r="S2644">
        <f>IF(R2644&lt;=15,"Até 15",IF(R2644&lt;=30,"Entre 15 e 30",IF(R2644&lt;=60,"Entre 30 e 60",IF(R2644&lt;=90,"Entre 60 e 90",IF(R2644&lt;=120,"Entre 90 e 120",IF(R2644&lt;=150,"Entre 120 e 150",IF(R2644&lt;=180,"Entre 150 e 180","Superior a 180")))))))</f>
        <v/>
      </c>
    </row>
    <row r="2645">
      <c r="A2645" t="inlineStr">
        <is>
          <t>Q014L01</t>
        </is>
      </c>
      <c r="B2645" t="inlineStr">
        <is>
          <t>NELSON BERTONI JUNIOR</t>
        </is>
      </c>
      <c r="C2645" t="n">
        <v>1</v>
      </c>
      <c r="D2645" t="inlineStr">
        <is>
          <t>IPCA</t>
        </is>
      </c>
      <c r="E2645" t="n">
        <v>0</v>
      </c>
      <c r="F2645" t="inlineStr">
        <is>
          <t>MENSAL</t>
        </is>
      </c>
      <c r="G2645" t="n">
        <v>45366</v>
      </c>
      <c r="H2645" t="n">
        <v>45366</v>
      </c>
      <c r="I2645" t="n">
        <v>33</v>
      </c>
      <c r="J2645" t="inlineStr">
        <is>
          <t>CARTEIRA</t>
        </is>
      </c>
      <c r="K2645" t="inlineStr">
        <is>
          <t>CONTRATO</t>
        </is>
      </c>
      <c r="L2645" t="n">
        <v>3367.27</v>
      </c>
      <c r="M2645" t="inlineStr">
        <is>
          <t>IBIRAPITANGA FASE 3</t>
        </is>
      </c>
      <c r="N2645" s="142">
        <f>DATE(YEAR(G2645),MONTH(G2645),1)</f>
        <v/>
      </c>
      <c r="O2645" s="132">
        <f>IF(G2645&gt;$K$3,"Futuro","Atraso")</f>
        <v/>
      </c>
      <c r="P2645">
        <f>12*(YEAR(G2645)-YEAR($K$3))+(MONTH(G2645)-MONTH($K$3))</f>
        <v/>
      </c>
      <c r="Q2645" s="366">
        <f>IF(M2645="IBIRAPITANGA FASE 3",IF(O2645="Atraso",L2645,L2645/(1+$I$2)^P2645),IF(O2645="Atraso",L2645,L2645/(1+$I$1)^P2645))</f>
        <v/>
      </c>
      <c r="R2645">
        <f>IF(O2645="Atraso",$K$3-G2645,0)</f>
        <v/>
      </c>
      <c r="S2645">
        <f>IF(R2645&lt;=15,"Até 15",IF(R2645&lt;=30,"Entre 15 e 30",IF(R2645&lt;=60,"Entre 30 e 60",IF(R2645&lt;=90,"Entre 60 e 90",IF(R2645&lt;=120,"Entre 90 e 120",IF(R2645&lt;=150,"Entre 120 e 150",IF(R2645&lt;=180,"Entre 150 e 180","Superior a 180")))))))</f>
        <v/>
      </c>
    </row>
    <row r="2646">
      <c r="A2646" t="inlineStr">
        <is>
          <t>Q014L01</t>
        </is>
      </c>
      <c r="B2646" t="inlineStr">
        <is>
          <t>NELSON BERTONI JUNIOR</t>
        </is>
      </c>
      <c r="C2646" t="n">
        <v>1</v>
      </c>
      <c r="D2646" t="inlineStr">
        <is>
          <t>IPCA</t>
        </is>
      </c>
      <c r="E2646" t="n">
        <v>0</v>
      </c>
      <c r="F2646" t="inlineStr">
        <is>
          <t>MENSAL</t>
        </is>
      </c>
      <c r="G2646" t="n">
        <v>45397</v>
      </c>
      <c r="H2646" t="n">
        <v>45397</v>
      </c>
      <c r="I2646" t="n">
        <v>34</v>
      </c>
      <c r="J2646" t="inlineStr">
        <is>
          <t>CARTEIRA</t>
        </is>
      </c>
      <c r="K2646" t="inlineStr">
        <is>
          <t>CONTRATO</t>
        </is>
      </c>
      <c r="L2646" t="n">
        <v>3367.27</v>
      </c>
      <c r="M2646" t="inlineStr">
        <is>
          <t>IBIRAPITANGA FASE 3</t>
        </is>
      </c>
      <c r="N2646" s="142">
        <f>DATE(YEAR(G2646),MONTH(G2646),1)</f>
        <v/>
      </c>
      <c r="O2646" s="132">
        <f>IF(G2646&gt;$K$3,"Futuro","Atraso")</f>
        <v/>
      </c>
      <c r="P2646">
        <f>12*(YEAR(G2646)-YEAR($K$3))+(MONTH(G2646)-MONTH($K$3))</f>
        <v/>
      </c>
      <c r="Q2646" s="366">
        <f>IF(M2646="IBIRAPITANGA FASE 3",IF(O2646="Atraso",L2646,L2646/(1+$I$2)^P2646),IF(O2646="Atraso",L2646,L2646/(1+$I$1)^P2646))</f>
        <v/>
      </c>
      <c r="R2646">
        <f>IF(O2646="Atraso",$K$3-G2646,0)</f>
        <v/>
      </c>
      <c r="S2646">
        <f>IF(R2646&lt;=15,"Até 15",IF(R2646&lt;=30,"Entre 15 e 30",IF(R2646&lt;=60,"Entre 30 e 60",IF(R2646&lt;=90,"Entre 60 e 90",IF(R2646&lt;=120,"Entre 90 e 120",IF(R2646&lt;=150,"Entre 120 e 150",IF(R2646&lt;=180,"Entre 150 e 180","Superior a 180")))))))</f>
        <v/>
      </c>
    </row>
    <row r="2647">
      <c r="A2647" t="inlineStr">
        <is>
          <t>Q014L01</t>
        </is>
      </c>
      <c r="B2647" t="inlineStr">
        <is>
          <t>NELSON BERTONI JUNIOR</t>
        </is>
      </c>
      <c r="C2647" t="n">
        <v>1</v>
      </c>
      <c r="D2647" t="inlineStr">
        <is>
          <t>IPCA</t>
        </is>
      </c>
      <c r="E2647" t="n">
        <v>0</v>
      </c>
      <c r="F2647" t="inlineStr">
        <is>
          <t>MENSAL</t>
        </is>
      </c>
      <c r="G2647" t="n">
        <v>45427</v>
      </c>
      <c r="H2647" t="n">
        <v>45427</v>
      </c>
      <c r="I2647" t="n">
        <v>35</v>
      </c>
      <c r="J2647" t="inlineStr">
        <is>
          <t>CARTEIRA</t>
        </is>
      </c>
      <c r="K2647" t="inlineStr">
        <is>
          <t>CONTRATO</t>
        </is>
      </c>
      <c r="L2647" t="n">
        <v>3367.27</v>
      </c>
      <c r="M2647" t="inlineStr">
        <is>
          <t>IBIRAPITANGA FASE 3</t>
        </is>
      </c>
      <c r="N2647" s="142">
        <f>DATE(YEAR(G2647),MONTH(G2647),1)</f>
        <v/>
      </c>
      <c r="O2647" s="132">
        <f>IF(G2647&gt;$K$3,"Futuro","Atraso")</f>
        <v/>
      </c>
      <c r="P2647">
        <f>12*(YEAR(G2647)-YEAR($K$3))+(MONTH(G2647)-MONTH($K$3))</f>
        <v/>
      </c>
      <c r="Q2647" s="366">
        <f>IF(M2647="IBIRAPITANGA FASE 3",IF(O2647="Atraso",L2647,L2647/(1+$I$2)^P2647),IF(O2647="Atraso",L2647,L2647/(1+$I$1)^P2647))</f>
        <v/>
      </c>
      <c r="R2647">
        <f>IF(O2647="Atraso",$K$3-G2647,0)</f>
        <v/>
      </c>
      <c r="S2647">
        <f>IF(R2647&lt;=15,"Até 15",IF(R2647&lt;=30,"Entre 15 e 30",IF(R2647&lt;=60,"Entre 30 e 60",IF(R2647&lt;=90,"Entre 60 e 90",IF(R2647&lt;=120,"Entre 90 e 120",IF(R2647&lt;=150,"Entre 120 e 150",IF(R2647&lt;=180,"Entre 150 e 180","Superior a 180")))))))</f>
        <v/>
      </c>
    </row>
    <row r="2648">
      <c r="A2648" t="inlineStr">
        <is>
          <t>Q014L01</t>
        </is>
      </c>
      <c r="B2648" t="inlineStr">
        <is>
          <t>NELSON BERTONI JUNIOR</t>
        </is>
      </c>
      <c r="C2648" t="n">
        <v>1</v>
      </c>
      <c r="D2648" t="inlineStr">
        <is>
          <t>IPCA</t>
        </is>
      </c>
      <c r="E2648" t="n">
        <v>0</v>
      </c>
      <c r="F2648" t="inlineStr">
        <is>
          <t>MENSAL</t>
        </is>
      </c>
      <c r="G2648" t="n">
        <v>45458</v>
      </c>
      <c r="H2648" t="n">
        <v>45458</v>
      </c>
      <c r="I2648" t="n">
        <v>36</v>
      </c>
      <c r="J2648" t="inlineStr">
        <is>
          <t>CARTEIRA</t>
        </is>
      </c>
      <c r="K2648" t="inlineStr">
        <is>
          <t>CONTRATO</t>
        </is>
      </c>
      <c r="L2648" t="n">
        <v>3367.27</v>
      </c>
      <c r="M2648" t="inlineStr">
        <is>
          <t>IBIRAPITANGA FASE 3</t>
        </is>
      </c>
      <c r="N2648" s="142">
        <f>DATE(YEAR(G2648),MONTH(G2648),1)</f>
        <v/>
      </c>
      <c r="O2648" s="132">
        <f>IF(G2648&gt;$K$3,"Futuro","Atraso")</f>
        <v/>
      </c>
      <c r="P2648">
        <f>12*(YEAR(G2648)-YEAR($K$3))+(MONTH(G2648)-MONTH($K$3))</f>
        <v/>
      </c>
      <c r="Q2648" s="366">
        <f>IF(M2648="IBIRAPITANGA FASE 3",IF(O2648="Atraso",L2648,L2648/(1+$I$2)^P2648),IF(O2648="Atraso",L2648,L2648/(1+$I$1)^P2648))</f>
        <v/>
      </c>
      <c r="R2648">
        <f>IF(O2648="Atraso",$K$3-G2648,0)</f>
        <v/>
      </c>
      <c r="S2648">
        <f>IF(R2648&lt;=15,"Até 15",IF(R2648&lt;=30,"Entre 15 e 30",IF(R2648&lt;=60,"Entre 30 e 60",IF(R2648&lt;=90,"Entre 60 e 90",IF(R2648&lt;=120,"Entre 90 e 120",IF(R2648&lt;=150,"Entre 120 e 150",IF(R2648&lt;=180,"Entre 150 e 180","Superior a 180")))))))</f>
        <v/>
      </c>
    </row>
    <row r="2649">
      <c r="A2649" t="inlineStr">
        <is>
          <t>Q014L01</t>
        </is>
      </c>
      <c r="B2649" t="inlineStr">
        <is>
          <t>NELSON BERTONI JUNIOR</t>
        </is>
      </c>
      <c r="C2649" t="n">
        <v>1</v>
      </c>
      <c r="D2649" t="inlineStr">
        <is>
          <t>IPCA</t>
        </is>
      </c>
      <c r="E2649" t="n">
        <v>0</v>
      </c>
      <c r="F2649" t="inlineStr">
        <is>
          <t>MENSAL</t>
        </is>
      </c>
      <c r="G2649" t="n">
        <v>45488</v>
      </c>
      <c r="H2649" t="n">
        <v>45488</v>
      </c>
      <c r="I2649" t="n">
        <v>37</v>
      </c>
      <c r="J2649" t="inlineStr">
        <is>
          <t>CARTEIRA</t>
        </is>
      </c>
      <c r="K2649" t="inlineStr">
        <is>
          <t>CONTRATO</t>
        </is>
      </c>
      <c r="L2649" t="n">
        <v>3367.27</v>
      </c>
      <c r="M2649" t="inlineStr">
        <is>
          <t>IBIRAPITANGA FASE 3</t>
        </is>
      </c>
      <c r="N2649" s="142">
        <f>DATE(YEAR(G2649),MONTH(G2649),1)</f>
        <v/>
      </c>
      <c r="O2649" s="132">
        <f>IF(G2649&gt;$K$3,"Futuro","Atraso")</f>
        <v/>
      </c>
      <c r="P2649">
        <f>12*(YEAR(G2649)-YEAR($K$3))+(MONTH(G2649)-MONTH($K$3))</f>
        <v/>
      </c>
      <c r="Q2649" s="366">
        <f>IF(M2649="IBIRAPITANGA FASE 3",IF(O2649="Atraso",L2649,L2649/(1+$I$2)^P2649),IF(O2649="Atraso",L2649,L2649/(1+$I$1)^P2649))</f>
        <v/>
      </c>
      <c r="R2649">
        <f>IF(O2649="Atraso",$K$3-G2649,0)</f>
        <v/>
      </c>
      <c r="S2649">
        <f>IF(R2649&lt;=15,"Até 15",IF(R2649&lt;=30,"Entre 15 e 30",IF(R2649&lt;=60,"Entre 30 e 60",IF(R2649&lt;=90,"Entre 60 e 90",IF(R2649&lt;=120,"Entre 90 e 120",IF(R2649&lt;=150,"Entre 120 e 150",IF(R2649&lt;=180,"Entre 150 e 180","Superior a 180")))))))</f>
        <v/>
      </c>
    </row>
    <row r="2650">
      <c r="A2650" t="inlineStr">
        <is>
          <t>Q014L01</t>
        </is>
      </c>
      <c r="B2650" t="inlineStr">
        <is>
          <t>NELSON BERTONI JUNIOR</t>
        </is>
      </c>
      <c r="C2650" t="n">
        <v>1</v>
      </c>
      <c r="D2650" t="inlineStr">
        <is>
          <t>IPCA</t>
        </is>
      </c>
      <c r="E2650" t="n">
        <v>0</v>
      </c>
      <c r="F2650" t="inlineStr">
        <is>
          <t>MENSAL</t>
        </is>
      </c>
      <c r="G2650" t="n">
        <v>45488</v>
      </c>
      <c r="H2650" t="n">
        <v>45488</v>
      </c>
      <c r="I2650" t="n">
        <v>6</v>
      </c>
      <c r="J2650" t="inlineStr">
        <is>
          <t>CARTEIRA</t>
        </is>
      </c>
      <c r="K2650" t="inlineStr">
        <is>
          <t>CONTRATO</t>
        </is>
      </c>
      <c r="L2650" t="n">
        <v>17098.09</v>
      </c>
      <c r="M2650" t="inlineStr">
        <is>
          <t>IBIRAPITANGA FASE 3</t>
        </is>
      </c>
      <c r="N2650" s="142">
        <f>DATE(YEAR(G2650),MONTH(G2650),1)</f>
        <v/>
      </c>
      <c r="O2650" s="132">
        <f>IF(G2650&gt;$K$3,"Futuro","Atraso")</f>
        <v/>
      </c>
      <c r="P2650">
        <f>12*(YEAR(G2650)-YEAR($K$3))+(MONTH(G2650)-MONTH($K$3))</f>
        <v/>
      </c>
      <c r="Q2650" s="366">
        <f>IF(M2650="IBIRAPITANGA FASE 3",IF(O2650="Atraso",L2650,L2650/(1+$I$2)^P2650),IF(O2650="Atraso",L2650,L2650/(1+$I$1)^P2650))</f>
        <v/>
      </c>
      <c r="R2650">
        <f>IF(O2650="Atraso",$K$3-G2650,0)</f>
        <v/>
      </c>
      <c r="S2650">
        <f>IF(R2650&lt;=15,"Até 15",IF(R2650&lt;=30,"Entre 15 e 30",IF(R2650&lt;=60,"Entre 30 e 60",IF(R2650&lt;=90,"Entre 60 e 90",IF(R2650&lt;=120,"Entre 90 e 120",IF(R2650&lt;=150,"Entre 120 e 150",IF(R2650&lt;=180,"Entre 150 e 180","Superior a 180")))))))</f>
        <v/>
      </c>
    </row>
    <row r="2651">
      <c r="A2651" t="inlineStr">
        <is>
          <t>Q014L01</t>
        </is>
      </c>
      <c r="B2651" t="inlineStr">
        <is>
          <t>NELSON BERTONI JUNIOR</t>
        </is>
      </c>
      <c r="C2651" t="n">
        <v>1</v>
      </c>
      <c r="D2651" t="inlineStr">
        <is>
          <t>IPCA</t>
        </is>
      </c>
      <c r="E2651" t="n">
        <v>0</v>
      </c>
      <c r="F2651" t="inlineStr">
        <is>
          <t>MENSAL</t>
        </is>
      </c>
      <c r="G2651" t="n">
        <v>45519</v>
      </c>
      <c r="H2651" t="n">
        <v>45519</v>
      </c>
      <c r="I2651" t="n">
        <v>38</v>
      </c>
      <c r="J2651" t="inlineStr">
        <is>
          <t>CARTEIRA</t>
        </is>
      </c>
      <c r="K2651" t="inlineStr">
        <is>
          <t>CONTRATO</t>
        </is>
      </c>
      <c r="L2651" t="n">
        <v>3367.27</v>
      </c>
      <c r="M2651" t="inlineStr">
        <is>
          <t>IBIRAPITANGA FASE 3</t>
        </is>
      </c>
      <c r="N2651" s="142">
        <f>DATE(YEAR(G2651),MONTH(G2651),1)</f>
        <v/>
      </c>
      <c r="O2651" s="132">
        <f>IF(G2651&gt;$K$3,"Futuro","Atraso")</f>
        <v/>
      </c>
      <c r="P2651">
        <f>12*(YEAR(G2651)-YEAR($K$3))+(MONTH(G2651)-MONTH($K$3))</f>
        <v/>
      </c>
      <c r="Q2651" s="366">
        <f>IF(M2651="IBIRAPITANGA FASE 3",IF(O2651="Atraso",L2651,L2651/(1+$I$2)^P2651),IF(O2651="Atraso",L2651,L2651/(1+$I$1)^P2651))</f>
        <v/>
      </c>
      <c r="R2651">
        <f>IF(O2651="Atraso",$K$3-G2651,0)</f>
        <v/>
      </c>
      <c r="S2651">
        <f>IF(R2651&lt;=15,"Até 15",IF(R2651&lt;=30,"Entre 15 e 30",IF(R2651&lt;=60,"Entre 30 e 60",IF(R2651&lt;=90,"Entre 60 e 90",IF(R2651&lt;=120,"Entre 90 e 120",IF(R2651&lt;=150,"Entre 120 e 150",IF(R2651&lt;=180,"Entre 150 e 180","Superior a 180")))))))</f>
        <v/>
      </c>
    </row>
    <row r="2652">
      <c r="A2652" t="inlineStr">
        <is>
          <t>Q014L01</t>
        </is>
      </c>
      <c r="B2652" t="inlineStr">
        <is>
          <t>NELSON BERTONI JUNIOR</t>
        </is>
      </c>
      <c r="C2652" t="n">
        <v>1</v>
      </c>
      <c r="D2652" t="inlineStr">
        <is>
          <t>IPCA</t>
        </is>
      </c>
      <c r="E2652" t="n">
        <v>0</v>
      </c>
      <c r="F2652" t="inlineStr">
        <is>
          <t>MENSAL</t>
        </is>
      </c>
      <c r="G2652" t="n">
        <v>45550</v>
      </c>
      <c r="H2652" t="n">
        <v>45550</v>
      </c>
      <c r="I2652" t="n">
        <v>39</v>
      </c>
      <c r="J2652" t="inlineStr">
        <is>
          <t>CARTEIRA</t>
        </is>
      </c>
      <c r="K2652" t="inlineStr">
        <is>
          <t>CONTRATO</t>
        </is>
      </c>
      <c r="L2652" t="n">
        <v>3367.27</v>
      </c>
      <c r="M2652" t="inlineStr">
        <is>
          <t>IBIRAPITANGA FASE 3</t>
        </is>
      </c>
      <c r="N2652" s="142">
        <f>DATE(YEAR(G2652),MONTH(G2652),1)</f>
        <v/>
      </c>
      <c r="O2652" s="132">
        <f>IF(G2652&gt;$K$3,"Futuro","Atraso")</f>
        <v/>
      </c>
      <c r="P2652">
        <f>12*(YEAR(G2652)-YEAR($K$3))+(MONTH(G2652)-MONTH($K$3))</f>
        <v/>
      </c>
      <c r="Q2652" s="366">
        <f>IF(M2652="IBIRAPITANGA FASE 3",IF(O2652="Atraso",L2652,L2652/(1+$I$2)^P2652),IF(O2652="Atraso",L2652,L2652/(1+$I$1)^P2652))</f>
        <v/>
      </c>
      <c r="R2652">
        <f>IF(O2652="Atraso",$K$3-G2652,0)</f>
        <v/>
      </c>
      <c r="S2652">
        <f>IF(R2652&lt;=15,"Até 15",IF(R2652&lt;=30,"Entre 15 e 30",IF(R2652&lt;=60,"Entre 30 e 60",IF(R2652&lt;=90,"Entre 60 e 90",IF(R2652&lt;=120,"Entre 90 e 120",IF(R2652&lt;=150,"Entre 120 e 150",IF(R2652&lt;=180,"Entre 150 e 180","Superior a 180")))))))</f>
        <v/>
      </c>
    </row>
    <row r="2653">
      <c r="A2653" t="inlineStr">
        <is>
          <t>Q014L01</t>
        </is>
      </c>
      <c r="B2653" t="inlineStr">
        <is>
          <t>NELSON BERTONI JUNIOR</t>
        </is>
      </c>
      <c r="C2653" t="n">
        <v>1</v>
      </c>
      <c r="D2653" t="inlineStr">
        <is>
          <t>IPCA</t>
        </is>
      </c>
      <c r="E2653" t="n">
        <v>0</v>
      </c>
      <c r="F2653" t="inlineStr">
        <is>
          <t>MENSAL</t>
        </is>
      </c>
      <c r="G2653" t="n">
        <v>45580</v>
      </c>
      <c r="H2653" t="n">
        <v>45580</v>
      </c>
      <c r="I2653" t="n">
        <v>40</v>
      </c>
      <c r="J2653" t="inlineStr">
        <is>
          <t>CARTEIRA</t>
        </is>
      </c>
      <c r="K2653" t="inlineStr">
        <is>
          <t>CONTRATO</t>
        </is>
      </c>
      <c r="L2653" t="n">
        <v>3367.27</v>
      </c>
      <c r="M2653" t="inlineStr">
        <is>
          <t>IBIRAPITANGA FASE 3</t>
        </is>
      </c>
      <c r="N2653" s="142">
        <f>DATE(YEAR(G2653),MONTH(G2653),1)</f>
        <v/>
      </c>
      <c r="O2653" s="132">
        <f>IF(G2653&gt;$K$3,"Futuro","Atraso")</f>
        <v/>
      </c>
      <c r="P2653">
        <f>12*(YEAR(G2653)-YEAR($K$3))+(MONTH(G2653)-MONTH($K$3))</f>
        <v/>
      </c>
      <c r="Q2653" s="366">
        <f>IF(M2653="IBIRAPITANGA FASE 3",IF(O2653="Atraso",L2653,L2653/(1+$I$2)^P2653),IF(O2653="Atraso",L2653,L2653/(1+$I$1)^P2653))</f>
        <v/>
      </c>
      <c r="R2653">
        <f>IF(O2653="Atraso",$K$3-G2653,0)</f>
        <v/>
      </c>
      <c r="S2653">
        <f>IF(R2653&lt;=15,"Até 15",IF(R2653&lt;=30,"Entre 15 e 30",IF(R2653&lt;=60,"Entre 30 e 60",IF(R2653&lt;=90,"Entre 60 e 90",IF(R2653&lt;=120,"Entre 90 e 120",IF(R2653&lt;=150,"Entre 120 e 150",IF(R2653&lt;=180,"Entre 150 e 180","Superior a 180")))))))</f>
        <v/>
      </c>
    </row>
    <row r="2654">
      <c r="A2654" t="inlineStr">
        <is>
          <t>Q014L01</t>
        </is>
      </c>
      <c r="B2654" t="inlineStr">
        <is>
          <t>NELSON BERTONI JUNIOR</t>
        </is>
      </c>
      <c r="C2654" t="n">
        <v>1</v>
      </c>
      <c r="D2654" t="inlineStr">
        <is>
          <t>IPCA</t>
        </is>
      </c>
      <c r="E2654" t="n">
        <v>0</v>
      </c>
      <c r="F2654" t="inlineStr">
        <is>
          <t>MENSAL</t>
        </is>
      </c>
      <c r="G2654" t="n">
        <v>45611</v>
      </c>
      <c r="H2654" t="n">
        <v>45611</v>
      </c>
      <c r="I2654" t="n">
        <v>41</v>
      </c>
      <c r="J2654" t="inlineStr">
        <is>
          <t>CARTEIRA</t>
        </is>
      </c>
      <c r="K2654" t="inlineStr">
        <is>
          <t>CONTRATO</t>
        </is>
      </c>
      <c r="L2654" t="n">
        <v>3367.27</v>
      </c>
      <c r="M2654" t="inlineStr">
        <is>
          <t>IBIRAPITANGA FASE 3</t>
        </is>
      </c>
      <c r="N2654" s="142">
        <f>DATE(YEAR(G2654),MONTH(G2654),1)</f>
        <v/>
      </c>
      <c r="O2654" s="132">
        <f>IF(G2654&gt;$K$3,"Futuro","Atraso")</f>
        <v/>
      </c>
      <c r="P2654">
        <f>12*(YEAR(G2654)-YEAR($K$3))+(MONTH(G2654)-MONTH($K$3))</f>
        <v/>
      </c>
      <c r="Q2654" s="366">
        <f>IF(M2654="IBIRAPITANGA FASE 3",IF(O2654="Atraso",L2654,L2654/(1+$I$2)^P2654),IF(O2654="Atraso",L2654,L2654/(1+$I$1)^P2654))</f>
        <v/>
      </c>
      <c r="R2654">
        <f>IF(O2654="Atraso",$K$3-G2654,0)</f>
        <v/>
      </c>
      <c r="S2654">
        <f>IF(R2654&lt;=15,"Até 15",IF(R2654&lt;=30,"Entre 15 e 30",IF(R2654&lt;=60,"Entre 30 e 60",IF(R2654&lt;=90,"Entre 60 e 90",IF(R2654&lt;=120,"Entre 90 e 120",IF(R2654&lt;=150,"Entre 120 e 150",IF(R2654&lt;=180,"Entre 150 e 180","Superior a 180")))))))</f>
        <v/>
      </c>
    </row>
    <row r="2655">
      <c r="A2655" t="inlineStr">
        <is>
          <t>Q014L01</t>
        </is>
      </c>
      <c r="B2655" t="inlineStr">
        <is>
          <t>NELSON BERTONI JUNIOR</t>
        </is>
      </c>
      <c r="C2655" t="n">
        <v>1</v>
      </c>
      <c r="D2655" t="inlineStr">
        <is>
          <t>IPCA</t>
        </is>
      </c>
      <c r="E2655" t="n">
        <v>0</v>
      </c>
      <c r="F2655" t="inlineStr">
        <is>
          <t>MENSAL</t>
        </is>
      </c>
      <c r="G2655" t="n">
        <v>45641</v>
      </c>
      <c r="H2655" t="n">
        <v>45641</v>
      </c>
      <c r="I2655" t="n">
        <v>42</v>
      </c>
      <c r="J2655" t="inlineStr">
        <is>
          <t>CARTEIRA</t>
        </is>
      </c>
      <c r="K2655" t="inlineStr">
        <is>
          <t>CONTRATO</t>
        </is>
      </c>
      <c r="L2655" t="n">
        <v>3367.27</v>
      </c>
      <c r="M2655" t="inlineStr">
        <is>
          <t>IBIRAPITANGA FASE 3</t>
        </is>
      </c>
      <c r="N2655" s="142">
        <f>DATE(YEAR(G2655),MONTH(G2655),1)</f>
        <v/>
      </c>
      <c r="O2655" s="132">
        <f>IF(G2655&gt;$K$3,"Futuro","Atraso")</f>
        <v/>
      </c>
      <c r="P2655">
        <f>12*(YEAR(G2655)-YEAR($K$3))+(MONTH(G2655)-MONTH($K$3))</f>
        <v/>
      </c>
      <c r="Q2655" s="366">
        <f>IF(M2655="IBIRAPITANGA FASE 3",IF(O2655="Atraso",L2655,L2655/(1+$I$2)^P2655),IF(O2655="Atraso",L2655,L2655/(1+$I$1)^P2655))</f>
        <v/>
      </c>
      <c r="R2655">
        <f>IF(O2655="Atraso",$K$3-G2655,0)</f>
        <v/>
      </c>
      <c r="S2655">
        <f>IF(R2655&lt;=15,"Até 15",IF(R2655&lt;=30,"Entre 15 e 30",IF(R2655&lt;=60,"Entre 30 e 60",IF(R2655&lt;=90,"Entre 60 e 90",IF(R2655&lt;=120,"Entre 90 e 120",IF(R2655&lt;=150,"Entre 120 e 150",IF(R2655&lt;=180,"Entre 150 e 180","Superior a 180")))))))</f>
        <v/>
      </c>
    </row>
    <row r="2656">
      <c r="A2656" t="inlineStr">
        <is>
          <t>Q014L01</t>
        </is>
      </c>
      <c r="B2656" t="inlineStr">
        <is>
          <t>NELSON BERTONI JUNIOR</t>
        </is>
      </c>
      <c r="C2656" t="n">
        <v>1</v>
      </c>
      <c r="D2656" t="inlineStr">
        <is>
          <t>IPCA</t>
        </is>
      </c>
      <c r="E2656" t="n">
        <v>0</v>
      </c>
      <c r="F2656" t="inlineStr">
        <is>
          <t>MENSAL</t>
        </is>
      </c>
      <c r="G2656" t="n">
        <v>45672</v>
      </c>
      <c r="H2656" t="n">
        <v>45672</v>
      </c>
      <c r="I2656" t="n">
        <v>7</v>
      </c>
      <c r="J2656" t="inlineStr">
        <is>
          <t>CARTEIRA</t>
        </is>
      </c>
      <c r="K2656" t="inlineStr">
        <is>
          <t>CONTRATO</t>
        </is>
      </c>
      <c r="L2656" t="n">
        <v>17098.09</v>
      </c>
      <c r="M2656" t="inlineStr">
        <is>
          <t>IBIRAPITANGA FASE 3</t>
        </is>
      </c>
      <c r="N2656" s="142">
        <f>DATE(YEAR(G2656),MONTH(G2656),1)</f>
        <v/>
      </c>
      <c r="O2656" s="132">
        <f>IF(G2656&gt;$K$3,"Futuro","Atraso")</f>
        <v/>
      </c>
      <c r="P2656">
        <f>12*(YEAR(G2656)-YEAR($K$3))+(MONTH(G2656)-MONTH($K$3))</f>
        <v/>
      </c>
      <c r="Q2656" s="366">
        <f>IF(M2656="IBIRAPITANGA FASE 3",IF(O2656="Atraso",L2656,L2656/(1+$I$2)^P2656),IF(O2656="Atraso",L2656,L2656/(1+$I$1)^P2656))</f>
        <v/>
      </c>
      <c r="R2656">
        <f>IF(O2656="Atraso",$K$3-G2656,0)</f>
        <v/>
      </c>
      <c r="S2656">
        <f>IF(R2656&lt;=15,"Até 15",IF(R2656&lt;=30,"Entre 15 e 30",IF(R2656&lt;=60,"Entre 30 e 60",IF(R2656&lt;=90,"Entre 60 e 90",IF(R2656&lt;=120,"Entre 90 e 120",IF(R2656&lt;=150,"Entre 120 e 150",IF(R2656&lt;=180,"Entre 150 e 180","Superior a 180")))))))</f>
        <v/>
      </c>
    </row>
    <row r="2657">
      <c r="A2657" t="inlineStr">
        <is>
          <t>Q014L01</t>
        </is>
      </c>
      <c r="B2657" t="inlineStr">
        <is>
          <t>NELSON BERTONI JUNIOR</t>
        </is>
      </c>
      <c r="C2657" t="n">
        <v>1</v>
      </c>
      <c r="D2657" t="inlineStr">
        <is>
          <t>IPCA</t>
        </is>
      </c>
      <c r="E2657" t="n">
        <v>0</v>
      </c>
      <c r="F2657" t="inlineStr">
        <is>
          <t>MENSAL</t>
        </is>
      </c>
      <c r="G2657" t="n">
        <v>45853</v>
      </c>
      <c r="H2657" t="n">
        <v>45853</v>
      </c>
      <c r="I2657" t="n">
        <v>8</v>
      </c>
      <c r="J2657" t="inlineStr">
        <is>
          <t>CARTEIRA</t>
        </is>
      </c>
      <c r="K2657" t="inlineStr">
        <is>
          <t>CONTRATO</t>
        </is>
      </c>
      <c r="L2657" t="n">
        <v>17098.09</v>
      </c>
      <c r="M2657" t="inlineStr">
        <is>
          <t>IBIRAPITANGA FASE 3</t>
        </is>
      </c>
      <c r="N2657" s="142">
        <f>DATE(YEAR(G2657),MONTH(G2657),1)</f>
        <v/>
      </c>
      <c r="O2657" s="132">
        <f>IF(G2657&gt;$K$3,"Futuro","Atraso")</f>
        <v/>
      </c>
      <c r="P2657">
        <f>12*(YEAR(G2657)-YEAR($K$3))+(MONTH(G2657)-MONTH($K$3))</f>
        <v/>
      </c>
      <c r="Q2657" s="366">
        <f>IF(M2657="IBIRAPITANGA FASE 3",IF(O2657="Atraso",L2657,L2657/(1+$I$2)^P2657),IF(O2657="Atraso",L2657,L2657/(1+$I$1)^P2657))</f>
        <v/>
      </c>
      <c r="R2657">
        <f>IF(O2657="Atraso",$K$3-G2657,0)</f>
        <v/>
      </c>
      <c r="S2657">
        <f>IF(R2657&lt;=15,"Até 15",IF(R2657&lt;=30,"Entre 15 e 30",IF(R2657&lt;=60,"Entre 30 e 60",IF(R2657&lt;=90,"Entre 60 e 90",IF(R2657&lt;=120,"Entre 90 e 120",IF(R2657&lt;=150,"Entre 120 e 150",IF(R2657&lt;=180,"Entre 150 e 180","Superior a 180")))))))</f>
        <v/>
      </c>
    </row>
    <row r="2658">
      <c r="A2658" t="inlineStr">
        <is>
          <t>Q014L02</t>
        </is>
      </c>
      <c r="B2658" t="inlineStr">
        <is>
          <t>MARIA APARECIDA DA FONSECA PINTO -ME</t>
        </is>
      </c>
      <c r="C2658" t="n">
        <v>1</v>
      </c>
      <c r="D2658" t="inlineStr">
        <is>
          <t>IPCA</t>
        </is>
      </c>
      <c r="E2658" t="n">
        <v>0.009488792934583046</v>
      </c>
      <c r="F2658" t="inlineStr">
        <is>
          <t>MENSAL</t>
        </is>
      </c>
      <c r="G2658" t="n">
        <v>44433</v>
      </c>
      <c r="H2658" t="n">
        <v>44433</v>
      </c>
      <c r="I2658" t="n">
        <v>14</v>
      </c>
      <c r="J2658" t="inlineStr">
        <is>
          <t>CARTEIRA</t>
        </is>
      </c>
      <c r="K2658" t="inlineStr">
        <is>
          <t>CONTRATO</t>
        </is>
      </c>
      <c r="L2658" t="n">
        <v>2830.6</v>
      </c>
      <c r="M2658" t="inlineStr">
        <is>
          <t>IBIRAPITANGA FASE 3</t>
        </is>
      </c>
      <c r="N2658" s="142">
        <f>DATE(YEAR(G2658),MONTH(G2658),1)</f>
        <v/>
      </c>
      <c r="O2658" s="132">
        <f>IF(G2658&gt;$K$3,"Futuro","Atraso")</f>
        <v/>
      </c>
      <c r="P2658">
        <f>12*(YEAR(G2658)-YEAR($K$3))+(MONTH(G2658)-MONTH($K$3))</f>
        <v/>
      </c>
      <c r="Q2658" s="366">
        <f>IF(M2658="IBIRAPITANGA FASE 3",IF(O2658="Atraso",L2658,L2658/(1+$I$2)^P2658),IF(O2658="Atraso",L2658,L2658/(1+$I$1)^P2658))</f>
        <v/>
      </c>
      <c r="R2658">
        <f>IF(O2658="Atraso",$K$3-G2658,0)</f>
        <v/>
      </c>
      <c r="S2658">
        <f>IF(R2658&lt;=15,"Até 15",IF(R2658&lt;=30,"Entre 15 e 30",IF(R2658&lt;=60,"Entre 30 e 60",IF(R2658&lt;=90,"Entre 60 e 90",IF(R2658&lt;=120,"Entre 90 e 120",IF(R2658&lt;=150,"Entre 120 e 150",IF(R2658&lt;=180,"Entre 150 e 180","Superior a 180")))))))</f>
        <v/>
      </c>
    </row>
    <row r="2659">
      <c r="A2659" t="inlineStr">
        <is>
          <t>Q014L02</t>
        </is>
      </c>
      <c r="B2659" t="inlineStr">
        <is>
          <t>MARIA APARECIDA DA FONSECA PINTO -ME</t>
        </is>
      </c>
      <c r="C2659" t="n">
        <v>1</v>
      </c>
      <c r="D2659" t="inlineStr">
        <is>
          <t>IPCA</t>
        </is>
      </c>
      <c r="E2659" t="n">
        <v>0.009488792934583046</v>
      </c>
      <c r="F2659" t="inlineStr">
        <is>
          <t>MENSAL</t>
        </is>
      </c>
      <c r="G2659" t="n">
        <v>44464</v>
      </c>
      <c r="H2659" t="n">
        <v>44464</v>
      </c>
      <c r="I2659" t="n">
        <v>15</v>
      </c>
      <c r="J2659" t="inlineStr">
        <is>
          <t>CARTEIRA</t>
        </is>
      </c>
      <c r="K2659" t="inlineStr">
        <is>
          <t>CONTRATO</t>
        </is>
      </c>
      <c r="L2659" t="n">
        <v>2781.46</v>
      </c>
      <c r="M2659" t="inlineStr">
        <is>
          <t>IBIRAPITANGA FASE 3</t>
        </is>
      </c>
      <c r="N2659" s="142">
        <f>DATE(YEAR(G2659),MONTH(G2659),1)</f>
        <v/>
      </c>
      <c r="O2659" s="132">
        <f>IF(G2659&gt;$K$3,"Futuro","Atraso")</f>
        <v/>
      </c>
      <c r="P2659">
        <f>12*(YEAR(G2659)-YEAR($K$3))+(MONTH(G2659)-MONTH($K$3))</f>
        <v/>
      </c>
      <c r="Q2659" s="366">
        <f>IF(M2659="IBIRAPITANGA FASE 3",IF(O2659="Atraso",L2659,L2659/(1+$I$2)^P2659),IF(O2659="Atraso",L2659,L2659/(1+$I$1)^P2659))</f>
        <v/>
      </c>
      <c r="R2659">
        <f>IF(O2659="Atraso",$K$3-G2659,0)</f>
        <v/>
      </c>
      <c r="S2659">
        <f>IF(R2659&lt;=15,"Até 15",IF(R2659&lt;=30,"Entre 15 e 30",IF(R2659&lt;=60,"Entre 30 e 60",IF(R2659&lt;=90,"Entre 60 e 90",IF(R2659&lt;=120,"Entre 90 e 120",IF(R2659&lt;=150,"Entre 120 e 150",IF(R2659&lt;=180,"Entre 150 e 180","Superior a 180")))))))</f>
        <v/>
      </c>
    </row>
    <row r="2660">
      <c r="A2660" t="inlineStr">
        <is>
          <t>Q014L02</t>
        </is>
      </c>
      <c r="B2660" t="inlineStr">
        <is>
          <t>MARIA APARECIDA DA FONSECA PINTO -ME</t>
        </is>
      </c>
      <c r="C2660" t="n">
        <v>1</v>
      </c>
      <c r="D2660" t="inlineStr">
        <is>
          <t>IPCA</t>
        </is>
      </c>
      <c r="E2660" t="n">
        <v>0.009488792934583046</v>
      </c>
      <c r="F2660" t="inlineStr">
        <is>
          <t>MENSAL</t>
        </is>
      </c>
      <c r="G2660" t="n">
        <v>44494</v>
      </c>
      <c r="H2660" t="n">
        <v>44494</v>
      </c>
      <c r="I2660" t="n">
        <v>16</v>
      </c>
      <c r="J2660" t="inlineStr">
        <is>
          <t>CARTEIRA</t>
        </is>
      </c>
      <c r="K2660" t="inlineStr">
        <is>
          <t>CONTRATO</t>
        </is>
      </c>
      <c r="L2660" t="n">
        <v>2733.95</v>
      </c>
      <c r="M2660" t="inlineStr">
        <is>
          <t>IBIRAPITANGA FASE 3</t>
        </is>
      </c>
      <c r="N2660" s="142">
        <f>DATE(YEAR(G2660),MONTH(G2660),1)</f>
        <v/>
      </c>
      <c r="O2660" s="132">
        <f>IF(G2660&gt;$K$3,"Futuro","Atraso")</f>
        <v/>
      </c>
      <c r="P2660">
        <f>12*(YEAR(G2660)-YEAR($K$3))+(MONTH(G2660)-MONTH($K$3))</f>
        <v/>
      </c>
      <c r="Q2660" s="366">
        <f>IF(M2660="IBIRAPITANGA FASE 3",IF(O2660="Atraso",L2660,L2660/(1+$I$2)^P2660),IF(O2660="Atraso",L2660,L2660/(1+$I$1)^P2660))</f>
        <v/>
      </c>
      <c r="R2660">
        <f>IF(O2660="Atraso",$K$3-G2660,0)</f>
        <v/>
      </c>
      <c r="S2660">
        <f>IF(R2660&lt;=15,"Até 15",IF(R2660&lt;=30,"Entre 15 e 30",IF(R2660&lt;=60,"Entre 30 e 60",IF(R2660&lt;=90,"Entre 60 e 90",IF(R2660&lt;=120,"Entre 90 e 120",IF(R2660&lt;=150,"Entre 120 e 150",IF(R2660&lt;=180,"Entre 150 e 180","Superior a 180")))))))</f>
        <v/>
      </c>
    </row>
    <row r="2661">
      <c r="A2661" t="inlineStr">
        <is>
          <t>Q014L02</t>
        </is>
      </c>
      <c r="B2661" t="inlineStr">
        <is>
          <t>MARIA APARECIDA DA FONSECA PINTO -ME</t>
        </is>
      </c>
      <c r="C2661" t="n">
        <v>1</v>
      </c>
      <c r="D2661" t="inlineStr">
        <is>
          <t>IPCA</t>
        </is>
      </c>
      <c r="E2661" t="n">
        <v>0.009488792934583046</v>
      </c>
      <c r="F2661" t="inlineStr">
        <is>
          <t>MENSAL</t>
        </is>
      </c>
      <c r="G2661" t="n">
        <v>44525</v>
      </c>
      <c r="H2661" t="n">
        <v>44525</v>
      </c>
      <c r="I2661" t="n">
        <v>17</v>
      </c>
      <c r="J2661" t="inlineStr">
        <is>
          <t>CARTEIRA</t>
        </is>
      </c>
      <c r="K2661" t="inlineStr">
        <is>
          <t>CONTRATO</t>
        </is>
      </c>
      <c r="L2661" t="n">
        <v>2685.9</v>
      </c>
      <c r="M2661" t="inlineStr">
        <is>
          <t>IBIRAPITANGA FASE 3</t>
        </is>
      </c>
      <c r="N2661" s="142">
        <f>DATE(YEAR(G2661),MONTH(G2661),1)</f>
        <v/>
      </c>
      <c r="O2661" s="132">
        <f>IF(G2661&gt;$K$3,"Futuro","Atraso")</f>
        <v/>
      </c>
      <c r="P2661">
        <f>12*(YEAR(G2661)-YEAR($K$3))+(MONTH(G2661)-MONTH($K$3))</f>
        <v/>
      </c>
      <c r="Q2661" s="366">
        <f>IF(M2661="IBIRAPITANGA FASE 3",IF(O2661="Atraso",L2661,L2661/(1+$I$2)^P2661),IF(O2661="Atraso",L2661,L2661/(1+$I$1)^P2661))</f>
        <v/>
      </c>
      <c r="R2661">
        <f>IF(O2661="Atraso",$K$3-G2661,0)</f>
        <v/>
      </c>
      <c r="S2661">
        <f>IF(R2661&lt;=15,"Até 15",IF(R2661&lt;=30,"Entre 15 e 30",IF(R2661&lt;=60,"Entre 30 e 60",IF(R2661&lt;=90,"Entre 60 e 90",IF(R2661&lt;=120,"Entre 90 e 120",IF(R2661&lt;=150,"Entre 120 e 150",IF(R2661&lt;=180,"Entre 150 e 180","Superior a 180")))))))</f>
        <v/>
      </c>
    </row>
    <row r="2662">
      <c r="A2662" t="inlineStr">
        <is>
          <t>Q014L02</t>
        </is>
      </c>
      <c r="B2662" t="inlineStr">
        <is>
          <t>MARIA APARECIDA DA FONSECA PINTO -ME</t>
        </is>
      </c>
      <c r="C2662" t="n">
        <v>1</v>
      </c>
      <c r="D2662" t="inlineStr">
        <is>
          <t>IPCA</t>
        </is>
      </c>
      <c r="E2662" t="n">
        <v>0.009488792934583046</v>
      </c>
      <c r="F2662" t="inlineStr">
        <is>
          <t>MENSAL</t>
        </is>
      </c>
      <c r="G2662" t="n">
        <v>44555</v>
      </c>
      <c r="H2662" t="n">
        <v>44555</v>
      </c>
      <c r="I2662" t="n">
        <v>18</v>
      </c>
      <c r="J2662" t="inlineStr">
        <is>
          <t>CARTEIRA</t>
        </is>
      </c>
      <c r="K2662" t="inlineStr">
        <is>
          <t>CONTRATO</t>
        </is>
      </c>
      <c r="L2662" t="n">
        <v>2639.45</v>
      </c>
      <c r="M2662" t="inlineStr">
        <is>
          <t>IBIRAPITANGA FASE 3</t>
        </is>
      </c>
      <c r="N2662" s="142">
        <f>DATE(YEAR(G2662),MONTH(G2662),1)</f>
        <v/>
      </c>
      <c r="O2662" s="132">
        <f>IF(G2662&gt;$K$3,"Futuro","Atraso")</f>
        <v/>
      </c>
      <c r="P2662">
        <f>12*(YEAR(G2662)-YEAR($K$3))+(MONTH(G2662)-MONTH($K$3))</f>
        <v/>
      </c>
      <c r="Q2662" s="366">
        <f>IF(M2662="IBIRAPITANGA FASE 3",IF(O2662="Atraso",L2662,L2662/(1+$I$2)^P2662),IF(O2662="Atraso",L2662,L2662/(1+$I$1)^P2662))</f>
        <v/>
      </c>
      <c r="R2662">
        <f>IF(O2662="Atraso",$K$3-G2662,0)</f>
        <v/>
      </c>
      <c r="S2662">
        <f>IF(R2662&lt;=15,"Até 15",IF(R2662&lt;=30,"Entre 15 e 30",IF(R2662&lt;=60,"Entre 30 e 60",IF(R2662&lt;=90,"Entre 60 e 90",IF(R2662&lt;=120,"Entre 90 e 120",IF(R2662&lt;=150,"Entre 120 e 150",IF(R2662&lt;=180,"Entre 150 e 180","Superior a 180")))))))</f>
        <v/>
      </c>
    </row>
    <row r="2663">
      <c r="A2663" t="inlineStr">
        <is>
          <t>Q014L02</t>
        </is>
      </c>
      <c r="B2663" t="inlineStr">
        <is>
          <t>MARIA APARECIDA DA FONSECA PINTO -ME</t>
        </is>
      </c>
      <c r="C2663" t="n">
        <v>1</v>
      </c>
      <c r="D2663" t="inlineStr">
        <is>
          <t>IPCA</t>
        </is>
      </c>
      <c r="E2663" t="n">
        <v>0.009488792934583046</v>
      </c>
      <c r="F2663" t="inlineStr">
        <is>
          <t>MENSAL</t>
        </is>
      </c>
      <c r="G2663" t="n">
        <v>44586</v>
      </c>
      <c r="H2663" t="n">
        <v>44586</v>
      </c>
      <c r="I2663" t="n">
        <v>19</v>
      </c>
      <c r="J2663" t="inlineStr">
        <is>
          <t>CARTEIRA</t>
        </is>
      </c>
      <c r="K2663" t="inlineStr">
        <is>
          <t>CONTRATO</t>
        </is>
      </c>
      <c r="L2663" t="n">
        <v>2592.95</v>
      </c>
      <c r="M2663" t="inlineStr">
        <is>
          <t>IBIRAPITANGA FASE 3</t>
        </is>
      </c>
      <c r="N2663" s="142">
        <f>DATE(YEAR(G2663),MONTH(G2663),1)</f>
        <v/>
      </c>
      <c r="O2663" s="132">
        <f>IF(G2663&gt;$K$3,"Futuro","Atraso")</f>
        <v/>
      </c>
      <c r="P2663">
        <f>12*(YEAR(G2663)-YEAR($K$3))+(MONTH(G2663)-MONTH($K$3))</f>
        <v/>
      </c>
      <c r="Q2663" s="366">
        <f>IF(M2663="IBIRAPITANGA FASE 3",IF(O2663="Atraso",L2663,L2663/(1+$I$2)^P2663),IF(O2663="Atraso",L2663,L2663/(1+$I$1)^P2663))</f>
        <v/>
      </c>
      <c r="R2663">
        <f>IF(O2663="Atraso",$K$3-G2663,0)</f>
        <v/>
      </c>
      <c r="S2663">
        <f>IF(R2663&lt;=15,"Até 15",IF(R2663&lt;=30,"Entre 15 e 30",IF(R2663&lt;=60,"Entre 30 e 60",IF(R2663&lt;=90,"Entre 60 e 90",IF(R2663&lt;=120,"Entre 90 e 120",IF(R2663&lt;=150,"Entre 120 e 150",IF(R2663&lt;=180,"Entre 150 e 180","Superior a 180")))))))</f>
        <v/>
      </c>
    </row>
    <row r="2664">
      <c r="A2664" t="inlineStr">
        <is>
          <t>Q014L02</t>
        </is>
      </c>
      <c r="B2664" t="inlineStr">
        <is>
          <t>MARIA APARECIDA DA FONSECA PINTO -ME</t>
        </is>
      </c>
      <c r="C2664" t="n">
        <v>1</v>
      </c>
      <c r="D2664" t="inlineStr">
        <is>
          <t>IPCA</t>
        </is>
      </c>
      <c r="E2664" t="n">
        <v>0.009488792934583046</v>
      </c>
      <c r="F2664" t="inlineStr">
        <is>
          <t>MENSAL</t>
        </is>
      </c>
      <c r="G2664" t="n">
        <v>44617</v>
      </c>
      <c r="H2664" t="n">
        <v>44617</v>
      </c>
      <c r="I2664" t="n">
        <v>20</v>
      </c>
      <c r="J2664" t="inlineStr">
        <is>
          <t>CARTEIRA</t>
        </is>
      </c>
      <c r="K2664" t="inlineStr">
        <is>
          <t>CONTRATO</t>
        </is>
      </c>
      <c r="L2664" t="n">
        <v>2547.07</v>
      </c>
      <c r="M2664" t="inlineStr">
        <is>
          <t>IBIRAPITANGA FASE 3</t>
        </is>
      </c>
      <c r="N2664" s="142">
        <f>DATE(YEAR(G2664),MONTH(G2664),1)</f>
        <v/>
      </c>
      <c r="O2664" s="132">
        <f>IF(G2664&gt;$K$3,"Futuro","Atraso")</f>
        <v/>
      </c>
      <c r="P2664">
        <f>12*(YEAR(G2664)-YEAR($K$3))+(MONTH(G2664)-MONTH($K$3))</f>
        <v/>
      </c>
      <c r="Q2664" s="366">
        <f>IF(M2664="IBIRAPITANGA FASE 3",IF(O2664="Atraso",L2664,L2664/(1+$I$2)^P2664),IF(O2664="Atraso",L2664,L2664/(1+$I$1)^P2664))</f>
        <v/>
      </c>
      <c r="R2664">
        <f>IF(O2664="Atraso",$K$3-G2664,0)</f>
        <v/>
      </c>
      <c r="S2664">
        <f>IF(R2664&lt;=15,"Até 15",IF(R2664&lt;=30,"Entre 15 e 30",IF(R2664&lt;=60,"Entre 30 e 60",IF(R2664&lt;=90,"Entre 60 e 90",IF(R2664&lt;=120,"Entre 90 e 120",IF(R2664&lt;=150,"Entre 120 e 150",IF(R2664&lt;=180,"Entre 150 e 180","Superior a 180")))))))</f>
        <v/>
      </c>
    </row>
    <row r="2665">
      <c r="A2665" t="inlineStr">
        <is>
          <t>Q014L02</t>
        </is>
      </c>
      <c r="B2665" t="inlineStr">
        <is>
          <t>MARIA APARECIDA DA FONSECA PINTO -ME</t>
        </is>
      </c>
      <c r="C2665" t="n">
        <v>1</v>
      </c>
      <c r="D2665" t="inlineStr">
        <is>
          <t>IPCA</t>
        </is>
      </c>
      <c r="E2665" t="n">
        <v>0.009488792934583046</v>
      </c>
      <c r="F2665" t="inlineStr">
        <is>
          <t>MENSAL</t>
        </is>
      </c>
      <c r="G2665" t="n">
        <v>44645</v>
      </c>
      <c r="H2665" t="n">
        <v>44645</v>
      </c>
      <c r="I2665" t="n">
        <v>21</v>
      </c>
      <c r="J2665" t="inlineStr">
        <is>
          <t>CARTEIRA</t>
        </is>
      </c>
      <c r="K2665" t="inlineStr">
        <is>
          <t>CONTRATO</t>
        </is>
      </c>
      <c r="L2665" t="n">
        <v>2503.91</v>
      </c>
      <c r="M2665" t="inlineStr">
        <is>
          <t>IBIRAPITANGA FASE 3</t>
        </is>
      </c>
      <c r="N2665" s="142">
        <f>DATE(YEAR(G2665),MONTH(G2665),1)</f>
        <v/>
      </c>
      <c r="O2665" s="132">
        <f>IF(G2665&gt;$K$3,"Futuro","Atraso")</f>
        <v/>
      </c>
      <c r="P2665">
        <f>12*(YEAR(G2665)-YEAR($K$3))+(MONTH(G2665)-MONTH($K$3))</f>
        <v/>
      </c>
      <c r="Q2665" s="366">
        <f>IF(M2665="IBIRAPITANGA FASE 3",IF(O2665="Atraso",L2665,L2665/(1+$I$2)^P2665),IF(O2665="Atraso",L2665,L2665/(1+$I$1)^P2665))</f>
        <v/>
      </c>
      <c r="R2665">
        <f>IF(O2665="Atraso",$K$3-G2665,0)</f>
        <v/>
      </c>
      <c r="S2665">
        <f>IF(R2665&lt;=15,"Até 15",IF(R2665&lt;=30,"Entre 15 e 30",IF(R2665&lt;=60,"Entre 30 e 60",IF(R2665&lt;=90,"Entre 60 e 90",IF(R2665&lt;=120,"Entre 90 e 120",IF(R2665&lt;=150,"Entre 120 e 150",IF(R2665&lt;=180,"Entre 150 e 180","Superior a 180")))))))</f>
        <v/>
      </c>
    </row>
    <row r="2666">
      <c r="A2666" t="inlineStr">
        <is>
          <t>Q014L02</t>
        </is>
      </c>
      <c r="B2666" t="inlineStr">
        <is>
          <t>MARIA APARECIDA DA FONSECA PINTO -ME</t>
        </is>
      </c>
      <c r="C2666" t="n">
        <v>1</v>
      </c>
      <c r="D2666" t="inlineStr">
        <is>
          <t>IPCA</t>
        </is>
      </c>
      <c r="E2666" t="n">
        <v>0.009488792934583046</v>
      </c>
      <c r="F2666" t="inlineStr">
        <is>
          <t>MENSAL</t>
        </is>
      </c>
      <c r="G2666" t="n">
        <v>44676</v>
      </c>
      <c r="H2666" t="n">
        <v>44676</v>
      </c>
      <c r="I2666" t="n">
        <v>22</v>
      </c>
      <c r="J2666" t="inlineStr">
        <is>
          <t>CARTEIRA</t>
        </is>
      </c>
      <c r="K2666" t="inlineStr">
        <is>
          <t>CONTRATO</t>
        </is>
      </c>
      <c r="L2666" t="n">
        <v>2459.27</v>
      </c>
      <c r="M2666" t="inlineStr">
        <is>
          <t>IBIRAPITANGA FASE 3</t>
        </is>
      </c>
      <c r="N2666" s="142">
        <f>DATE(YEAR(G2666),MONTH(G2666),1)</f>
        <v/>
      </c>
      <c r="O2666" s="132">
        <f>IF(G2666&gt;$K$3,"Futuro","Atraso")</f>
        <v/>
      </c>
      <c r="P2666">
        <f>12*(YEAR(G2666)-YEAR($K$3))+(MONTH(G2666)-MONTH($K$3))</f>
        <v/>
      </c>
      <c r="Q2666" s="366">
        <f>IF(M2666="IBIRAPITANGA FASE 3",IF(O2666="Atraso",L2666,L2666/(1+$I$2)^P2666),IF(O2666="Atraso",L2666,L2666/(1+$I$1)^P2666))</f>
        <v/>
      </c>
      <c r="R2666">
        <f>IF(O2666="Atraso",$K$3-G2666,0)</f>
        <v/>
      </c>
      <c r="S2666">
        <f>IF(R2666&lt;=15,"Até 15",IF(R2666&lt;=30,"Entre 15 e 30",IF(R2666&lt;=60,"Entre 30 e 60",IF(R2666&lt;=90,"Entre 60 e 90",IF(R2666&lt;=120,"Entre 90 e 120",IF(R2666&lt;=150,"Entre 120 e 150",IF(R2666&lt;=180,"Entre 150 e 180","Superior a 180")))))))</f>
        <v/>
      </c>
    </row>
    <row r="2667">
      <c r="A2667" t="inlineStr">
        <is>
          <t>Q014L02</t>
        </is>
      </c>
      <c r="B2667" t="inlineStr">
        <is>
          <t>MARIA APARECIDA DA FONSECA PINTO -ME</t>
        </is>
      </c>
      <c r="C2667" t="n">
        <v>1</v>
      </c>
      <c r="D2667" t="inlineStr">
        <is>
          <t>IPCA</t>
        </is>
      </c>
      <c r="E2667" t="n">
        <v>0.009488792934583046</v>
      </c>
      <c r="F2667" t="inlineStr">
        <is>
          <t>MENSAL</t>
        </is>
      </c>
      <c r="G2667" t="n">
        <v>44706</v>
      </c>
      <c r="H2667" t="n">
        <v>44706</v>
      </c>
      <c r="I2667" t="n">
        <v>23</v>
      </c>
      <c r="J2667" t="inlineStr">
        <is>
          <t>CARTEIRA</t>
        </is>
      </c>
      <c r="K2667" t="inlineStr">
        <is>
          <t>CONTRATO</t>
        </is>
      </c>
      <c r="L2667" t="n">
        <v>2415.93</v>
      </c>
      <c r="M2667" t="inlineStr">
        <is>
          <t>IBIRAPITANGA FASE 3</t>
        </is>
      </c>
      <c r="N2667" s="142">
        <f>DATE(YEAR(G2667),MONTH(G2667),1)</f>
        <v/>
      </c>
      <c r="O2667" s="132">
        <f>IF(G2667&gt;$K$3,"Futuro","Atraso")</f>
        <v/>
      </c>
      <c r="P2667">
        <f>12*(YEAR(G2667)-YEAR($K$3))+(MONTH(G2667)-MONTH($K$3))</f>
        <v/>
      </c>
      <c r="Q2667" s="366">
        <f>IF(M2667="IBIRAPITANGA FASE 3",IF(O2667="Atraso",L2667,L2667/(1+$I$2)^P2667),IF(O2667="Atraso",L2667,L2667/(1+$I$1)^P2667))</f>
        <v/>
      </c>
      <c r="R2667">
        <f>IF(O2667="Atraso",$K$3-G2667,0)</f>
        <v/>
      </c>
      <c r="S2667">
        <f>IF(R2667&lt;=15,"Até 15",IF(R2667&lt;=30,"Entre 15 e 30",IF(R2667&lt;=60,"Entre 30 e 60",IF(R2667&lt;=90,"Entre 60 e 90",IF(R2667&lt;=120,"Entre 90 e 120",IF(R2667&lt;=150,"Entre 120 e 150",IF(R2667&lt;=180,"Entre 150 e 180","Superior a 180")))))))</f>
        <v/>
      </c>
    </row>
    <row r="2668">
      <c r="A2668" t="inlineStr">
        <is>
          <t>Q014L02</t>
        </is>
      </c>
      <c r="B2668" t="inlineStr">
        <is>
          <t>MARIA APARECIDA DA FONSECA PINTO -ME</t>
        </is>
      </c>
      <c r="C2668" t="n">
        <v>1</v>
      </c>
      <c r="D2668" t="inlineStr">
        <is>
          <t>IPCA</t>
        </is>
      </c>
      <c r="E2668" t="n">
        <v>0.009488792934583046</v>
      </c>
      <c r="F2668" t="inlineStr">
        <is>
          <t>MENSAL</t>
        </is>
      </c>
      <c r="G2668" t="n">
        <v>44706</v>
      </c>
      <c r="H2668" t="n">
        <v>44706</v>
      </c>
      <c r="I2668" t="n">
        <v>2</v>
      </c>
      <c r="J2668" t="inlineStr">
        <is>
          <t>CARTEIRA</t>
        </is>
      </c>
      <c r="K2668" t="inlineStr">
        <is>
          <t>CONTRATO</t>
        </is>
      </c>
      <c r="L2668" t="n">
        <v>10183.63</v>
      </c>
      <c r="M2668" t="inlineStr">
        <is>
          <t>IBIRAPITANGA FASE 3</t>
        </is>
      </c>
      <c r="N2668" s="142">
        <f>DATE(YEAR(G2668),MONTH(G2668),1)</f>
        <v/>
      </c>
      <c r="O2668" s="132">
        <f>IF(G2668&gt;$K$3,"Futuro","Atraso")</f>
        <v/>
      </c>
      <c r="P2668">
        <f>12*(YEAR(G2668)-YEAR($K$3))+(MONTH(G2668)-MONTH($K$3))</f>
        <v/>
      </c>
      <c r="Q2668" s="366">
        <f>IF(M2668="IBIRAPITANGA FASE 3",IF(O2668="Atraso",L2668,L2668/(1+$I$2)^P2668),IF(O2668="Atraso",L2668,L2668/(1+$I$1)^P2668))</f>
        <v/>
      </c>
      <c r="R2668">
        <f>IF(O2668="Atraso",$K$3-G2668,0)</f>
        <v/>
      </c>
      <c r="S2668">
        <f>IF(R2668&lt;=15,"Até 15",IF(R2668&lt;=30,"Entre 15 e 30",IF(R2668&lt;=60,"Entre 30 e 60",IF(R2668&lt;=90,"Entre 60 e 90",IF(R2668&lt;=120,"Entre 90 e 120",IF(R2668&lt;=150,"Entre 120 e 150",IF(R2668&lt;=180,"Entre 150 e 180","Superior a 180")))))))</f>
        <v/>
      </c>
    </row>
    <row r="2669">
      <c r="A2669" t="inlineStr">
        <is>
          <t>Q014L02</t>
        </is>
      </c>
      <c r="B2669" t="inlineStr">
        <is>
          <t>MARIA APARECIDA DA FONSECA PINTO -ME</t>
        </is>
      </c>
      <c r="C2669" t="n">
        <v>1</v>
      </c>
      <c r="D2669" t="inlineStr">
        <is>
          <t>IPCA</t>
        </is>
      </c>
      <c r="E2669" t="n">
        <v>0.009488792934583046</v>
      </c>
      <c r="F2669" t="inlineStr">
        <is>
          <t>MENSAL</t>
        </is>
      </c>
      <c r="G2669" t="n">
        <v>44737</v>
      </c>
      <c r="H2669" t="n">
        <v>44737</v>
      </c>
      <c r="I2669" t="n">
        <v>24</v>
      </c>
      <c r="J2669" t="inlineStr">
        <is>
          <t>CARTEIRA</t>
        </is>
      </c>
      <c r="K2669" t="inlineStr">
        <is>
          <t>CONTRATO</t>
        </is>
      </c>
      <c r="L2669" t="n">
        <v>2372.53</v>
      </c>
      <c r="M2669" t="inlineStr">
        <is>
          <t>IBIRAPITANGA FASE 3</t>
        </is>
      </c>
      <c r="N2669" s="142">
        <f>DATE(YEAR(G2669),MONTH(G2669),1)</f>
        <v/>
      </c>
      <c r="O2669" s="132">
        <f>IF(G2669&gt;$K$3,"Futuro","Atraso")</f>
        <v/>
      </c>
      <c r="P2669">
        <f>12*(YEAR(G2669)-YEAR($K$3))+(MONTH(G2669)-MONTH($K$3))</f>
        <v/>
      </c>
      <c r="Q2669" s="366">
        <f>IF(M2669="IBIRAPITANGA FASE 3",IF(O2669="Atraso",L2669,L2669/(1+$I$2)^P2669),IF(O2669="Atraso",L2669,L2669/(1+$I$1)^P2669))</f>
        <v/>
      </c>
      <c r="R2669">
        <f>IF(O2669="Atraso",$K$3-G2669,0)</f>
        <v/>
      </c>
      <c r="S2669">
        <f>IF(R2669&lt;=15,"Até 15",IF(R2669&lt;=30,"Entre 15 e 30",IF(R2669&lt;=60,"Entre 30 e 60",IF(R2669&lt;=90,"Entre 60 e 90",IF(R2669&lt;=120,"Entre 90 e 120",IF(R2669&lt;=150,"Entre 120 e 150",IF(R2669&lt;=180,"Entre 150 e 180","Superior a 180")))))))</f>
        <v/>
      </c>
    </row>
    <row r="2670">
      <c r="A2670" t="inlineStr">
        <is>
          <t>Q014L02</t>
        </is>
      </c>
      <c r="B2670" t="inlineStr">
        <is>
          <t>MARIA APARECIDA DA FONSECA PINTO -ME</t>
        </is>
      </c>
      <c r="C2670" t="n">
        <v>1</v>
      </c>
      <c r="D2670" t="inlineStr">
        <is>
          <t>IPCA</t>
        </is>
      </c>
      <c r="E2670" t="n">
        <v>0.009488792934583046</v>
      </c>
      <c r="F2670" t="inlineStr">
        <is>
          <t>MENSAL</t>
        </is>
      </c>
      <c r="G2670" t="n">
        <v>44767</v>
      </c>
      <c r="H2670" t="n">
        <v>44767</v>
      </c>
      <c r="I2670" t="n">
        <v>25</v>
      </c>
      <c r="J2670" t="inlineStr">
        <is>
          <t>CARTEIRA</t>
        </is>
      </c>
      <c r="K2670" t="inlineStr">
        <is>
          <t>CONTRATO</t>
        </is>
      </c>
      <c r="L2670" t="n">
        <v>2330.37</v>
      </c>
      <c r="M2670" t="inlineStr">
        <is>
          <t>IBIRAPITANGA FASE 3</t>
        </is>
      </c>
      <c r="N2670" s="142">
        <f>DATE(YEAR(G2670),MONTH(G2670),1)</f>
        <v/>
      </c>
      <c r="O2670" s="132">
        <f>IF(G2670&gt;$K$3,"Futuro","Atraso")</f>
        <v/>
      </c>
      <c r="P2670">
        <f>12*(YEAR(G2670)-YEAR($K$3))+(MONTH(G2670)-MONTH($K$3))</f>
        <v/>
      </c>
      <c r="Q2670" s="366">
        <f>IF(M2670="IBIRAPITANGA FASE 3",IF(O2670="Atraso",L2670,L2670/(1+$I$2)^P2670),IF(O2670="Atraso",L2670,L2670/(1+$I$1)^P2670))</f>
        <v/>
      </c>
      <c r="R2670">
        <f>IF(O2670="Atraso",$K$3-G2670,0)</f>
        <v/>
      </c>
      <c r="S2670">
        <f>IF(R2670&lt;=15,"Até 15",IF(R2670&lt;=30,"Entre 15 e 30",IF(R2670&lt;=60,"Entre 30 e 60",IF(R2670&lt;=90,"Entre 60 e 90",IF(R2670&lt;=120,"Entre 90 e 120",IF(R2670&lt;=150,"Entre 120 e 150",IF(R2670&lt;=180,"Entre 150 e 180","Superior a 180")))))))</f>
        <v/>
      </c>
    </row>
    <row r="2671">
      <c r="A2671" t="inlineStr">
        <is>
          <t>Q014L02</t>
        </is>
      </c>
      <c r="B2671" t="inlineStr">
        <is>
          <t>MARIA APARECIDA DA FONSECA PINTO -ME</t>
        </is>
      </c>
      <c r="C2671" t="n">
        <v>1</v>
      </c>
      <c r="D2671" t="inlineStr">
        <is>
          <t>IPCA</t>
        </is>
      </c>
      <c r="E2671" t="n">
        <v>0.009488792934583046</v>
      </c>
      <c r="F2671" t="inlineStr">
        <is>
          <t>MENSAL</t>
        </is>
      </c>
      <c r="G2671" t="n">
        <v>44798</v>
      </c>
      <c r="H2671" t="n">
        <v>44798</v>
      </c>
      <c r="I2671" t="n">
        <v>26</v>
      </c>
      <c r="J2671" t="inlineStr">
        <is>
          <t>CARTEIRA</t>
        </is>
      </c>
      <c r="K2671" t="inlineStr">
        <is>
          <t>CONTRATO</t>
        </is>
      </c>
      <c r="L2671" t="n">
        <v>2288.16</v>
      </c>
      <c r="M2671" t="inlineStr">
        <is>
          <t>IBIRAPITANGA FASE 3</t>
        </is>
      </c>
      <c r="N2671" s="142">
        <f>DATE(YEAR(G2671),MONTH(G2671),1)</f>
        <v/>
      </c>
      <c r="O2671" s="132">
        <f>IF(G2671&gt;$K$3,"Futuro","Atraso")</f>
        <v/>
      </c>
      <c r="P2671">
        <f>12*(YEAR(G2671)-YEAR($K$3))+(MONTH(G2671)-MONTH($K$3))</f>
        <v/>
      </c>
      <c r="Q2671" s="366">
        <f>IF(M2671="IBIRAPITANGA FASE 3",IF(O2671="Atraso",L2671,L2671/(1+$I$2)^P2671),IF(O2671="Atraso",L2671,L2671/(1+$I$1)^P2671))</f>
        <v/>
      </c>
      <c r="R2671">
        <f>IF(O2671="Atraso",$K$3-G2671,0)</f>
        <v/>
      </c>
      <c r="S2671">
        <f>IF(R2671&lt;=15,"Até 15",IF(R2671&lt;=30,"Entre 15 e 30",IF(R2671&lt;=60,"Entre 30 e 60",IF(R2671&lt;=90,"Entre 60 e 90",IF(R2671&lt;=120,"Entre 90 e 120",IF(R2671&lt;=150,"Entre 120 e 150",IF(R2671&lt;=180,"Entre 150 e 180","Superior a 180")))))))</f>
        <v/>
      </c>
    </row>
    <row r="2672">
      <c r="A2672" t="inlineStr">
        <is>
          <t>Q014L02</t>
        </is>
      </c>
      <c r="B2672" t="inlineStr">
        <is>
          <t>MARIA APARECIDA DA FONSECA PINTO -ME</t>
        </is>
      </c>
      <c r="C2672" t="n">
        <v>1</v>
      </c>
      <c r="D2672" t="inlineStr">
        <is>
          <t>IPCA</t>
        </is>
      </c>
      <c r="E2672" t="n">
        <v>0.009488792934583046</v>
      </c>
      <c r="F2672" t="inlineStr">
        <is>
          <t>MENSAL</t>
        </is>
      </c>
      <c r="G2672" t="n">
        <v>44829</v>
      </c>
      <c r="H2672" t="n">
        <v>44829</v>
      </c>
      <c r="I2672" t="n">
        <v>27</v>
      </c>
      <c r="J2672" t="inlineStr">
        <is>
          <t>CARTEIRA</t>
        </is>
      </c>
      <c r="K2672" t="inlineStr">
        <is>
          <t>CONTRATO</t>
        </is>
      </c>
      <c r="L2672" t="n">
        <v>2246.53</v>
      </c>
      <c r="M2672" t="inlineStr">
        <is>
          <t>IBIRAPITANGA FASE 3</t>
        </is>
      </c>
      <c r="N2672" s="142">
        <f>DATE(YEAR(G2672),MONTH(G2672),1)</f>
        <v/>
      </c>
      <c r="O2672" s="132">
        <f>IF(G2672&gt;$K$3,"Futuro","Atraso")</f>
        <v/>
      </c>
      <c r="P2672">
        <f>12*(YEAR(G2672)-YEAR($K$3))+(MONTH(G2672)-MONTH($K$3))</f>
        <v/>
      </c>
      <c r="Q2672" s="366">
        <f>IF(M2672="IBIRAPITANGA FASE 3",IF(O2672="Atraso",L2672,L2672/(1+$I$2)^P2672),IF(O2672="Atraso",L2672,L2672/(1+$I$1)^P2672))</f>
        <v/>
      </c>
      <c r="R2672">
        <f>IF(O2672="Atraso",$K$3-G2672,0)</f>
        <v/>
      </c>
      <c r="S2672">
        <f>IF(R2672&lt;=15,"Até 15",IF(R2672&lt;=30,"Entre 15 e 30",IF(R2672&lt;=60,"Entre 30 e 60",IF(R2672&lt;=90,"Entre 60 e 90",IF(R2672&lt;=120,"Entre 90 e 120",IF(R2672&lt;=150,"Entre 120 e 150",IF(R2672&lt;=180,"Entre 150 e 180","Superior a 180")))))))</f>
        <v/>
      </c>
    </row>
    <row r="2673">
      <c r="A2673" t="inlineStr">
        <is>
          <t>Q014L02</t>
        </is>
      </c>
      <c r="B2673" t="inlineStr">
        <is>
          <t>MARIA APARECIDA DA FONSECA PINTO -ME</t>
        </is>
      </c>
      <c r="C2673" t="n">
        <v>1</v>
      </c>
      <c r="D2673" t="inlineStr">
        <is>
          <t>IPCA</t>
        </is>
      </c>
      <c r="E2673" t="n">
        <v>0.009488792934583046</v>
      </c>
      <c r="F2673" t="inlineStr">
        <is>
          <t>MENSAL</t>
        </is>
      </c>
      <c r="G2673" t="n">
        <v>44859</v>
      </c>
      <c r="H2673" t="n">
        <v>44859</v>
      </c>
      <c r="I2673" t="n">
        <v>28</v>
      </c>
      <c r="J2673" t="inlineStr">
        <is>
          <t>CARTEIRA</t>
        </is>
      </c>
      <c r="K2673" t="inlineStr">
        <is>
          <t>CONTRATO</t>
        </is>
      </c>
      <c r="L2673" t="n">
        <v>2206.13</v>
      </c>
      <c r="M2673" t="inlineStr">
        <is>
          <t>IBIRAPITANGA FASE 3</t>
        </is>
      </c>
      <c r="N2673" s="142">
        <f>DATE(YEAR(G2673),MONTH(G2673),1)</f>
        <v/>
      </c>
      <c r="O2673" s="132">
        <f>IF(G2673&gt;$K$3,"Futuro","Atraso")</f>
        <v/>
      </c>
      <c r="P2673">
        <f>12*(YEAR(G2673)-YEAR($K$3))+(MONTH(G2673)-MONTH($K$3))</f>
        <v/>
      </c>
      <c r="Q2673" s="366">
        <f>IF(M2673="IBIRAPITANGA FASE 3",IF(O2673="Atraso",L2673,L2673/(1+$I$2)^P2673),IF(O2673="Atraso",L2673,L2673/(1+$I$1)^P2673))</f>
        <v/>
      </c>
      <c r="R2673">
        <f>IF(O2673="Atraso",$K$3-G2673,0)</f>
        <v/>
      </c>
      <c r="S2673">
        <f>IF(R2673&lt;=15,"Até 15",IF(R2673&lt;=30,"Entre 15 e 30",IF(R2673&lt;=60,"Entre 30 e 60",IF(R2673&lt;=90,"Entre 60 e 90",IF(R2673&lt;=120,"Entre 90 e 120",IF(R2673&lt;=150,"Entre 120 e 150",IF(R2673&lt;=180,"Entre 150 e 180","Superior a 180")))))))</f>
        <v/>
      </c>
    </row>
    <row r="2674">
      <c r="A2674" t="inlineStr">
        <is>
          <t>Q014L02</t>
        </is>
      </c>
      <c r="B2674" t="inlineStr">
        <is>
          <t>MARIA APARECIDA DA FONSECA PINTO -ME</t>
        </is>
      </c>
      <c r="C2674" t="n">
        <v>1</v>
      </c>
      <c r="D2674" t="inlineStr">
        <is>
          <t>IPCA</t>
        </is>
      </c>
      <c r="E2674" t="n">
        <v>0.009488792934583046</v>
      </c>
      <c r="F2674" t="inlineStr">
        <is>
          <t>MENSAL</t>
        </is>
      </c>
      <c r="G2674" t="n">
        <v>44890</v>
      </c>
      <c r="H2674" t="n">
        <v>44890</v>
      </c>
      <c r="I2674" t="n">
        <v>29</v>
      </c>
      <c r="J2674" t="inlineStr">
        <is>
          <t>CARTEIRA</t>
        </is>
      </c>
      <c r="K2674" t="inlineStr">
        <is>
          <t>CONTRATO</t>
        </is>
      </c>
      <c r="L2674" t="n">
        <v>2165.64</v>
      </c>
      <c r="M2674" t="inlineStr">
        <is>
          <t>IBIRAPITANGA FASE 3</t>
        </is>
      </c>
      <c r="N2674" s="142">
        <f>DATE(YEAR(G2674),MONTH(G2674),1)</f>
        <v/>
      </c>
      <c r="O2674" s="132">
        <f>IF(G2674&gt;$K$3,"Futuro","Atraso")</f>
        <v/>
      </c>
      <c r="P2674">
        <f>12*(YEAR(G2674)-YEAR($K$3))+(MONTH(G2674)-MONTH($K$3))</f>
        <v/>
      </c>
      <c r="Q2674" s="366">
        <f>IF(M2674="IBIRAPITANGA FASE 3",IF(O2674="Atraso",L2674,L2674/(1+$I$2)^P2674),IF(O2674="Atraso",L2674,L2674/(1+$I$1)^P2674))</f>
        <v/>
      </c>
      <c r="R2674">
        <f>IF(O2674="Atraso",$K$3-G2674,0)</f>
        <v/>
      </c>
      <c r="S2674">
        <f>IF(R2674&lt;=15,"Até 15",IF(R2674&lt;=30,"Entre 15 e 30",IF(R2674&lt;=60,"Entre 30 e 60",IF(R2674&lt;=90,"Entre 60 e 90",IF(R2674&lt;=120,"Entre 90 e 120",IF(R2674&lt;=150,"Entre 120 e 150",IF(R2674&lt;=180,"Entre 150 e 180","Superior a 180")))))))</f>
        <v/>
      </c>
    </row>
    <row r="2675">
      <c r="A2675" t="inlineStr">
        <is>
          <t>Q014L02</t>
        </is>
      </c>
      <c r="B2675" t="inlineStr">
        <is>
          <t>MARIA APARECIDA DA FONSECA PINTO -ME</t>
        </is>
      </c>
      <c r="C2675" t="n">
        <v>1</v>
      </c>
      <c r="D2675" t="inlineStr">
        <is>
          <t>IPCA</t>
        </is>
      </c>
      <c r="E2675" t="n">
        <v>0.009488792934583046</v>
      </c>
      <c r="F2675" t="inlineStr">
        <is>
          <t>MENSAL</t>
        </is>
      </c>
      <c r="G2675" t="n">
        <v>44920</v>
      </c>
      <c r="H2675" t="n">
        <v>44920</v>
      </c>
      <c r="I2675" t="n">
        <v>30</v>
      </c>
      <c r="J2675" t="inlineStr">
        <is>
          <t>CARTEIRA</t>
        </is>
      </c>
      <c r="K2675" t="inlineStr">
        <is>
          <t>CONTRATO</t>
        </is>
      </c>
      <c r="L2675" t="n">
        <v>2126.37</v>
      </c>
      <c r="M2675" t="inlineStr">
        <is>
          <t>IBIRAPITANGA FASE 3</t>
        </is>
      </c>
      <c r="N2675" s="142">
        <f>DATE(YEAR(G2675),MONTH(G2675),1)</f>
        <v/>
      </c>
      <c r="O2675" s="132">
        <f>IF(G2675&gt;$K$3,"Futuro","Atraso")</f>
        <v/>
      </c>
      <c r="P2675">
        <f>12*(YEAR(G2675)-YEAR($K$3))+(MONTH(G2675)-MONTH($K$3))</f>
        <v/>
      </c>
      <c r="Q2675" s="366">
        <f>IF(M2675="IBIRAPITANGA FASE 3",IF(O2675="Atraso",L2675,L2675/(1+$I$2)^P2675),IF(O2675="Atraso",L2675,L2675/(1+$I$1)^P2675))</f>
        <v/>
      </c>
      <c r="R2675">
        <f>IF(O2675="Atraso",$K$3-G2675,0)</f>
        <v/>
      </c>
      <c r="S2675">
        <f>IF(R2675&lt;=15,"Até 15",IF(R2675&lt;=30,"Entre 15 e 30",IF(R2675&lt;=60,"Entre 30 e 60",IF(R2675&lt;=90,"Entre 60 e 90",IF(R2675&lt;=120,"Entre 90 e 120",IF(R2675&lt;=150,"Entre 120 e 150",IF(R2675&lt;=180,"Entre 150 e 180","Superior a 180")))))))</f>
        <v/>
      </c>
    </row>
    <row r="2676">
      <c r="A2676" t="inlineStr">
        <is>
          <t>Q014L02</t>
        </is>
      </c>
      <c r="B2676" t="inlineStr">
        <is>
          <t>MARIA APARECIDA DA FONSECA PINTO -ME</t>
        </is>
      </c>
      <c r="C2676" t="n">
        <v>1</v>
      </c>
      <c r="D2676" t="inlineStr">
        <is>
          <t>IPCA</t>
        </is>
      </c>
      <c r="E2676" t="n">
        <v>0.009488792934583046</v>
      </c>
      <c r="F2676" t="inlineStr">
        <is>
          <t>MENSAL</t>
        </is>
      </c>
      <c r="G2676" t="n">
        <v>44951</v>
      </c>
      <c r="H2676" t="n">
        <v>44951</v>
      </c>
      <c r="I2676" t="n">
        <v>31</v>
      </c>
      <c r="J2676" t="inlineStr">
        <is>
          <t>CARTEIRA</t>
        </is>
      </c>
      <c r="K2676" t="inlineStr">
        <is>
          <t>CONTRATO</t>
        </is>
      </c>
      <c r="L2676" t="n">
        <v>2086.98</v>
      </c>
      <c r="M2676" t="inlineStr">
        <is>
          <t>IBIRAPITANGA FASE 3</t>
        </is>
      </c>
      <c r="N2676" s="142">
        <f>DATE(YEAR(G2676),MONTH(G2676),1)</f>
        <v/>
      </c>
      <c r="O2676" s="132">
        <f>IF(G2676&gt;$K$3,"Futuro","Atraso")</f>
        <v/>
      </c>
      <c r="P2676">
        <f>12*(YEAR(G2676)-YEAR($K$3))+(MONTH(G2676)-MONTH($K$3))</f>
        <v/>
      </c>
      <c r="Q2676" s="366">
        <f>IF(M2676="IBIRAPITANGA FASE 3",IF(O2676="Atraso",L2676,L2676/(1+$I$2)^P2676),IF(O2676="Atraso",L2676,L2676/(1+$I$1)^P2676))</f>
        <v/>
      </c>
      <c r="R2676">
        <f>IF(O2676="Atraso",$K$3-G2676,0)</f>
        <v/>
      </c>
      <c r="S2676">
        <f>IF(R2676&lt;=15,"Até 15",IF(R2676&lt;=30,"Entre 15 e 30",IF(R2676&lt;=60,"Entre 30 e 60",IF(R2676&lt;=90,"Entre 60 e 90",IF(R2676&lt;=120,"Entre 90 e 120",IF(R2676&lt;=150,"Entre 120 e 150",IF(R2676&lt;=180,"Entre 150 e 180","Superior a 180")))))))</f>
        <v/>
      </c>
    </row>
    <row r="2677">
      <c r="A2677" t="inlineStr">
        <is>
          <t>Q014L02</t>
        </is>
      </c>
      <c r="B2677" t="inlineStr">
        <is>
          <t>MARIA APARECIDA DA FONSECA PINTO -ME</t>
        </is>
      </c>
      <c r="C2677" t="n">
        <v>1</v>
      </c>
      <c r="D2677" t="inlineStr">
        <is>
          <t>IPCA</t>
        </is>
      </c>
      <c r="E2677" t="n">
        <v>0.009488792934583046</v>
      </c>
      <c r="F2677" t="inlineStr">
        <is>
          <t>MENSAL</t>
        </is>
      </c>
      <c r="G2677" t="n">
        <v>44982</v>
      </c>
      <c r="H2677" t="n">
        <v>44982</v>
      </c>
      <c r="I2677" t="n">
        <v>32</v>
      </c>
      <c r="J2677" t="inlineStr">
        <is>
          <t>CARTEIRA</t>
        </is>
      </c>
      <c r="K2677" t="inlineStr">
        <is>
          <t>CONTRATO</t>
        </is>
      </c>
      <c r="L2677" t="n">
        <v>2048.18</v>
      </c>
      <c r="M2677" t="inlineStr">
        <is>
          <t>IBIRAPITANGA FASE 3</t>
        </is>
      </c>
      <c r="N2677" s="142">
        <f>DATE(YEAR(G2677),MONTH(G2677),1)</f>
        <v/>
      </c>
      <c r="O2677" s="132">
        <f>IF(G2677&gt;$K$3,"Futuro","Atraso")</f>
        <v/>
      </c>
      <c r="P2677">
        <f>12*(YEAR(G2677)-YEAR($K$3))+(MONTH(G2677)-MONTH($K$3))</f>
        <v/>
      </c>
      <c r="Q2677" s="366">
        <f>IF(M2677="IBIRAPITANGA FASE 3",IF(O2677="Atraso",L2677,L2677/(1+$I$2)^P2677),IF(O2677="Atraso",L2677,L2677/(1+$I$1)^P2677))</f>
        <v/>
      </c>
      <c r="R2677">
        <f>IF(O2677="Atraso",$K$3-G2677,0)</f>
        <v/>
      </c>
      <c r="S2677">
        <f>IF(R2677&lt;=15,"Até 15",IF(R2677&lt;=30,"Entre 15 e 30",IF(R2677&lt;=60,"Entre 30 e 60",IF(R2677&lt;=90,"Entre 60 e 90",IF(R2677&lt;=120,"Entre 90 e 120",IF(R2677&lt;=150,"Entre 120 e 150",IF(R2677&lt;=180,"Entre 150 e 180","Superior a 180")))))))</f>
        <v/>
      </c>
    </row>
    <row r="2678">
      <c r="A2678" t="inlineStr">
        <is>
          <t>Q014L02</t>
        </is>
      </c>
      <c r="B2678" t="inlineStr">
        <is>
          <t>MARIA APARECIDA DA FONSECA PINTO -ME</t>
        </is>
      </c>
      <c r="C2678" t="n">
        <v>1</v>
      </c>
      <c r="D2678" t="inlineStr">
        <is>
          <t>IPCA</t>
        </is>
      </c>
      <c r="E2678" t="n">
        <v>0.009488792934583046</v>
      </c>
      <c r="F2678" t="inlineStr">
        <is>
          <t>MENSAL</t>
        </is>
      </c>
      <c r="G2678" t="n">
        <v>45010</v>
      </c>
      <c r="H2678" t="n">
        <v>45010</v>
      </c>
      <c r="I2678" t="n">
        <v>33</v>
      </c>
      <c r="J2678" t="inlineStr">
        <is>
          <t>CARTEIRA</t>
        </is>
      </c>
      <c r="K2678" t="inlineStr">
        <is>
          <t>CONTRATO</t>
        </is>
      </c>
      <c r="L2678" t="n">
        <v>2011.77</v>
      </c>
      <c r="M2678" t="inlineStr">
        <is>
          <t>IBIRAPITANGA FASE 3</t>
        </is>
      </c>
      <c r="N2678" s="142">
        <f>DATE(YEAR(G2678),MONTH(G2678),1)</f>
        <v/>
      </c>
      <c r="O2678" s="132">
        <f>IF(G2678&gt;$K$3,"Futuro","Atraso")</f>
        <v/>
      </c>
      <c r="P2678">
        <f>12*(YEAR(G2678)-YEAR($K$3))+(MONTH(G2678)-MONTH($K$3))</f>
        <v/>
      </c>
      <c r="Q2678" s="366">
        <f>IF(M2678="IBIRAPITANGA FASE 3",IF(O2678="Atraso",L2678,L2678/(1+$I$2)^P2678),IF(O2678="Atraso",L2678,L2678/(1+$I$1)^P2678))</f>
        <v/>
      </c>
      <c r="R2678">
        <f>IF(O2678="Atraso",$K$3-G2678,0)</f>
        <v/>
      </c>
      <c r="S2678">
        <f>IF(R2678&lt;=15,"Até 15",IF(R2678&lt;=30,"Entre 15 e 30",IF(R2678&lt;=60,"Entre 30 e 60",IF(R2678&lt;=90,"Entre 60 e 90",IF(R2678&lt;=120,"Entre 90 e 120",IF(R2678&lt;=150,"Entre 120 e 150",IF(R2678&lt;=180,"Entre 150 e 180","Superior a 180")))))))</f>
        <v/>
      </c>
    </row>
    <row r="2679">
      <c r="A2679" t="inlineStr">
        <is>
          <t>Q014L02</t>
        </is>
      </c>
      <c r="B2679" t="inlineStr">
        <is>
          <t>MARIA APARECIDA DA FONSECA PINTO -ME</t>
        </is>
      </c>
      <c r="C2679" t="n">
        <v>1</v>
      </c>
      <c r="D2679" t="inlineStr">
        <is>
          <t>IPCA</t>
        </is>
      </c>
      <c r="E2679" t="n">
        <v>0.009488792934583046</v>
      </c>
      <c r="F2679" t="inlineStr">
        <is>
          <t>MENSAL</t>
        </is>
      </c>
      <c r="G2679" t="n">
        <v>45041</v>
      </c>
      <c r="H2679" t="n">
        <v>45041</v>
      </c>
      <c r="I2679" t="n">
        <v>34</v>
      </c>
      <c r="J2679" t="inlineStr">
        <is>
          <t>CARTEIRA</t>
        </is>
      </c>
      <c r="K2679" t="inlineStr">
        <is>
          <t>CONTRATO</t>
        </is>
      </c>
      <c r="L2679" t="n">
        <v>1974</v>
      </c>
      <c r="M2679" t="inlineStr">
        <is>
          <t>IBIRAPITANGA FASE 3</t>
        </is>
      </c>
      <c r="N2679" s="142">
        <f>DATE(YEAR(G2679),MONTH(G2679),1)</f>
        <v/>
      </c>
      <c r="O2679" s="132">
        <f>IF(G2679&gt;$K$3,"Futuro","Atraso")</f>
        <v/>
      </c>
      <c r="P2679">
        <f>12*(YEAR(G2679)-YEAR($K$3))+(MONTH(G2679)-MONTH($K$3))</f>
        <v/>
      </c>
      <c r="Q2679" s="366">
        <f>IF(M2679="IBIRAPITANGA FASE 3",IF(O2679="Atraso",L2679,L2679/(1+$I$2)^P2679),IF(O2679="Atraso",L2679,L2679/(1+$I$1)^P2679))</f>
        <v/>
      </c>
      <c r="R2679">
        <f>IF(O2679="Atraso",$K$3-G2679,0)</f>
        <v/>
      </c>
      <c r="S2679">
        <f>IF(R2679&lt;=15,"Até 15",IF(R2679&lt;=30,"Entre 15 e 30",IF(R2679&lt;=60,"Entre 30 e 60",IF(R2679&lt;=90,"Entre 60 e 90",IF(R2679&lt;=120,"Entre 90 e 120",IF(R2679&lt;=150,"Entre 120 e 150",IF(R2679&lt;=180,"Entre 150 e 180","Superior a 180")))))))</f>
        <v/>
      </c>
    </row>
    <row r="2680">
      <c r="A2680" t="inlineStr">
        <is>
          <t>Q014L02</t>
        </is>
      </c>
      <c r="B2680" t="inlineStr">
        <is>
          <t>MARIA APARECIDA DA FONSECA PINTO -ME</t>
        </is>
      </c>
      <c r="C2680" t="n">
        <v>1</v>
      </c>
      <c r="D2680" t="inlineStr">
        <is>
          <t>IPCA</t>
        </is>
      </c>
      <c r="E2680" t="n">
        <v>0.009488792934583046</v>
      </c>
      <c r="F2680" t="inlineStr">
        <is>
          <t>MENSAL</t>
        </is>
      </c>
      <c r="G2680" t="n">
        <v>45071</v>
      </c>
      <c r="H2680" t="n">
        <v>45071</v>
      </c>
      <c r="I2680" t="n">
        <v>35</v>
      </c>
      <c r="J2680" t="inlineStr">
        <is>
          <t>CARTEIRA</t>
        </is>
      </c>
      <c r="K2680" t="inlineStr">
        <is>
          <t>CONTRATO</t>
        </is>
      </c>
      <c r="L2680" t="n">
        <v>1937.4</v>
      </c>
      <c r="M2680" t="inlineStr">
        <is>
          <t>IBIRAPITANGA FASE 3</t>
        </is>
      </c>
      <c r="N2680" s="142">
        <f>DATE(YEAR(G2680),MONTH(G2680),1)</f>
        <v/>
      </c>
      <c r="O2680" s="132">
        <f>IF(G2680&gt;$K$3,"Futuro","Atraso")</f>
        <v/>
      </c>
      <c r="P2680">
        <f>12*(YEAR(G2680)-YEAR($K$3))+(MONTH(G2680)-MONTH($K$3))</f>
        <v/>
      </c>
      <c r="Q2680" s="366">
        <f>IF(M2680="IBIRAPITANGA FASE 3",IF(O2680="Atraso",L2680,L2680/(1+$I$2)^P2680),IF(O2680="Atraso",L2680,L2680/(1+$I$1)^P2680))</f>
        <v/>
      </c>
      <c r="R2680">
        <f>IF(O2680="Atraso",$K$3-G2680,0)</f>
        <v/>
      </c>
      <c r="S2680">
        <f>IF(R2680&lt;=15,"Até 15",IF(R2680&lt;=30,"Entre 15 e 30",IF(R2680&lt;=60,"Entre 30 e 60",IF(R2680&lt;=90,"Entre 60 e 90",IF(R2680&lt;=120,"Entre 90 e 120",IF(R2680&lt;=150,"Entre 120 e 150",IF(R2680&lt;=180,"Entre 150 e 180","Superior a 180")))))))</f>
        <v/>
      </c>
    </row>
    <row r="2681">
      <c r="A2681" t="inlineStr">
        <is>
          <t>Q014L02</t>
        </is>
      </c>
      <c r="B2681" t="inlineStr">
        <is>
          <t>MARIA APARECIDA DA FONSECA PINTO -ME</t>
        </is>
      </c>
      <c r="C2681" t="n">
        <v>1</v>
      </c>
      <c r="D2681" t="inlineStr">
        <is>
          <t>IPCA</t>
        </is>
      </c>
      <c r="E2681" t="n">
        <v>0.009488792934583046</v>
      </c>
      <c r="F2681" t="inlineStr">
        <is>
          <t>MENSAL</t>
        </is>
      </c>
      <c r="G2681" t="n">
        <v>45071</v>
      </c>
      <c r="H2681" t="n">
        <v>45071</v>
      </c>
      <c r="I2681" t="n">
        <v>3</v>
      </c>
      <c r="J2681" t="inlineStr">
        <is>
          <t>CARTEIRA</t>
        </is>
      </c>
      <c r="K2681" t="inlineStr">
        <is>
          <t>CONTRATO</t>
        </is>
      </c>
      <c r="L2681" t="n">
        <v>8166.53</v>
      </c>
      <c r="M2681" t="inlineStr">
        <is>
          <t>IBIRAPITANGA FASE 3</t>
        </is>
      </c>
      <c r="N2681" s="142">
        <f>DATE(YEAR(G2681),MONTH(G2681),1)</f>
        <v/>
      </c>
      <c r="O2681" s="132">
        <f>IF(G2681&gt;$K$3,"Futuro","Atraso")</f>
        <v/>
      </c>
      <c r="P2681">
        <f>12*(YEAR(G2681)-YEAR($K$3))+(MONTH(G2681)-MONTH($K$3))</f>
        <v/>
      </c>
      <c r="Q2681" s="366">
        <f>IF(M2681="IBIRAPITANGA FASE 3",IF(O2681="Atraso",L2681,L2681/(1+$I$2)^P2681),IF(O2681="Atraso",L2681,L2681/(1+$I$1)^P2681))</f>
        <v/>
      </c>
      <c r="R2681">
        <f>IF(O2681="Atraso",$K$3-G2681,0)</f>
        <v/>
      </c>
      <c r="S2681">
        <f>IF(R2681&lt;=15,"Até 15",IF(R2681&lt;=30,"Entre 15 e 30",IF(R2681&lt;=60,"Entre 30 e 60",IF(R2681&lt;=90,"Entre 60 e 90",IF(R2681&lt;=120,"Entre 90 e 120",IF(R2681&lt;=150,"Entre 120 e 150",IF(R2681&lt;=180,"Entre 150 e 180","Superior a 180")))))))</f>
        <v/>
      </c>
    </row>
    <row r="2682">
      <c r="A2682" t="inlineStr">
        <is>
          <t>Q014L02</t>
        </is>
      </c>
      <c r="B2682" t="inlineStr">
        <is>
          <t>MARIA APARECIDA DA FONSECA PINTO -ME</t>
        </is>
      </c>
      <c r="C2682" t="n">
        <v>1</v>
      </c>
      <c r="D2682" t="inlineStr">
        <is>
          <t>IPCA</t>
        </is>
      </c>
      <c r="E2682" t="n">
        <v>0.009488792934583046</v>
      </c>
      <c r="F2682" t="inlineStr">
        <is>
          <t>MENSAL</t>
        </is>
      </c>
      <c r="G2682" t="n">
        <v>45102</v>
      </c>
      <c r="H2682" t="n">
        <v>45102</v>
      </c>
      <c r="I2682" t="n">
        <v>36</v>
      </c>
      <c r="J2682" t="inlineStr">
        <is>
          <t>CARTEIRA</t>
        </is>
      </c>
      <c r="K2682" t="inlineStr">
        <is>
          <t>CONTRATO</t>
        </is>
      </c>
      <c r="L2682" t="n">
        <v>1900.71</v>
      </c>
      <c r="M2682" t="inlineStr">
        <is>
          <t>IBIRAPITANGA FASE 3</t>
        </is>
      </c>
      <c r="N2682" s="142">
        <f>DATE(YEAR(G2682),MONTH(G2682),1)</f>
        <v/>
      </c>
      <c r="O2682" s="132">
        <f>IF(G2682&gt;$K$3,"Futuro","Atraso")</f>
        <v/>
      </c>
      <c r="P2682">
        <f>12*(YEAR(G2682)-YEAR($K$3))+(MONTH(G2682)-MONTH($K$3))</f>
        <v/>
      </c>
      <c r="Q2682" s="366">
        <f>IF(M2682="IBIRAPITANGA FASE 3",IF(O2682="Atraso",L2682,L2682/(1+$I$2)^P2682),IF(O2682="Atraso",L2682,L2682/(1+$I$1)^P2682))</f>
        <v/>
      </c>
      <c r="R2682">
        <f>IF(O2682="Atraso",$K$3-G2682,0)</f>
        <v/>
      </c>
      <c r="S2682">
        <f>IF(R2682&lt;=15,"Até 15",IF(R2682&lt;=30,"Entre 15 e 30",IF(R2682&lt;=60,"Entre 30 e 60",IF(R2682&lt;=90,"Entre 60 e 90",IF(R2682&lt;=120,"Entre 90 e 120",IF(R2682&lt;=150,"Entre 120 e 150",IF(R2682&lt;=180,"Entre 150 e 180","Superior a 180")))))))</f>
        <v/>
      </c>
    </row>
    <row r="2683">
      <c r="A2683" t="inlineStr">
        <is>
          <t>Q014L02</t>
        </is>
      </c>
      <c r="B2683" t="inlineStr">
        <is>
          <t>MARIA APARECIDA DA FONSECA PINTO -ME</t>
        </is>
      </c>
      <c r="C2683" t="n">
        <v>1</v>
      </c>
      <c r="D2683" t="inlineStr">
        <is>
          <t>IPCA</t>
        </is>
      </c>
      <c r="E2683" t="n">
        <v>0.009488792934583046</v>
      </c>
      <c r="F2683" t="inlineStr">
        <is>
          <t>MENSAL</t>
        </is>
      </c>
      <c r="G2683" t="n">
        <v>45132</v>
      </c>
      <c r="H2683" t="n">
        <v>45132</v>
      </c>
      <c r="I2683" t="n">
        <v>37</v>
      </c>
      <c r="J2683" t="inlineStr">
        <is>
          <t>CARTEIRA</t>
        </is>
      </c>
      <c r="K2683" t="inlineStr">
        <is>
          <t>CONTRATO</t>
        </is>
      </c>
      <c r="L2683" t="n">
        <v>1865.13</v>
      </c>
      <c r="M2683" t="inlineStr">
        <is>
          <t>IBIRAPITANGA FASE 3</t>
        </is>
      </c>
      <c r="N2683" s="142">
        <f>DATE(YEAR(G2683),MONTH(G2683),1)</f>
        <v/>
      </c>
      <c r="O2683" s="132">
        <f>IF(G2683&gt;$K$3,"Futuro","Atraso")</f>
        <v/>
      </c>
      <c r="P2683">
        <f>12*(YEAR(G2683)-YEAR($K$3))+(MONTH(G2683)-MONTH($K$3))</f>
        <v/>
      </c>
      <c r="Q2683" s="366">
        <f>IF(M2683="IBIRAPITANGA FASE 3",IF(O2683="Atraso",L2683,L2683/(1+$I$2)^P2683),IF(O2683="Atraso",L2683,L2683/(1+$I$1)^P2683))</f>
        <v/>
      </c>
      <c r="R2683">
        <f>IF(O2683="Atraso",$K$3-G2683,0)</f>
        <v/>
      </c>
      <c r="S2683">
        <f>IF(R2683&lt;=15,"Até 15",IF(R2683&lt;=30,"Entre 15 e 30",IF(R2683&lt;=60,"Entre 30 e 60",IF(R2683&lt;=90,"Entre 60 e 90",IF(R2683&lt;=120,"Entre 90 e 120",IF(R2683&lt;=150,"Entre 120 e 150",IF(R2683&lt;=180,"Entre 150 e 180","Superior a 180")))))))</f>
        <v/>
      </c>
    </row>
    <row r="2684">
      <c r="A2684" t="inlineStr">
        <is>
          <t>Q014L02</t>
        </is>
      </c>
      <c r="B2684" t="inlineStr">
        <is>
          <t>MARIA APARECIDA DA FONSECA PINTO -ME</t>
        </is>
      </c>
      <c r="C2684" t="n">
        <v>1</v>
      </c>
      <c r="D2684" t="inlineStr">
        <is>
          <t>IPCA</t>
        </is>
      </c>
      <c r="E2684" t="n">
        <v>0.009488792934583046</v>
      </c>
      <c r="F2684" t="inlineStr">
        <is>
          <t>MENSAL</t>
        </is>
      </c>
      <c r="G2684" t="n">
        <v>45163</v>
      </c>
      <c r="H2684" t="n">
        <v>45163</v>
      </c>
      <c r="I2684" t="n">
        <v>38</v>
      </c>
      <c r="J2684" t="inlineStr">
        <is>
          <t>CARTEIRA</t>
        </is>
      </c>
      <c r="K2684" t="inlineStr">
        <is>
          <t>CONTRATO</t>
        </is>
      </c>
      <c r="L2684" t="n">
        <v>1829.45</v>
      </c>
      <c r="M2684" t="inlineStr">
        <is>
          <t>IBIRAPITANGA FASE 3</t>
        </is>
      </c>
      <c r="N2684" s="142">
        <f>DATE(YEAR(G2684),MONTH(G2684),1)</f>
        <v/>
      </c>
      <c r="O2684" s="132">
        <f>IF(G2684&gt;$K$3,"Futuro","Atraso")</f>
        <v/>
      </c>
      <c r="P2684">
        <f>12*(YEAR(G2684)-YEAR($K$3))+(MONTH(G2684)-MONTH($K$3))</f>
        <v/>
      </c>
      <c r="Q2684" s="366">
        <f>IF(M2684="IBIRAPITANGA FASE 3",IF(O2684="Atraso",L2684,L2684/(1+$I$2)^P2684),IF(O2684="Atraso",L2684,L2684/(1+$I$1)^P2684))</f>
        <v/>
      </c>
      <c r="R2684">
        <f>IF(O2684="Atraso",$K$3-G2684,0)</f>
        <v/>
      </c>
      <c r="S2684">
        <f>IF(R2684&lt;=15,"Até 15",IF(R2684&lt;=30,"Entre 15 e 30",IF(R2684&lt;=60,"Entre 30 e 60",IF(R2684&lt;=90,"Entre 60 e 90",IF(R2684&lt;=120,"Entre 90 e 120",IF(R2684&lt;=150,"Entre 120 e 150",IF(R2684&lt;=180,"Entre 150 e 180","Superior a 180")))))))</f>
        <v/>
      </c>
    </row>
    <row r="2685">
      <c r="A2685" t="inlineStr">
        <is>
          <t>Q014L02</t>
        </is>
      </c>
      <c r="B2685" t="inlineStr">
        <is>
          <t>MARIA APARECIDA DA FONSECA PINTO -ME</t>
        </is>
      </c>
      <c r="C2685" t="n">
        <v>1</v>
      </c>
      <c r="D2685" t="inlineStr">
        <is>
          <t>IPCA</t>
        </is>
      </c>
      <c r="E2685" t="n">
        <v>0.009488792934583046</v>
      </c>
      <c r="F2685" t="inlineStr">
        <is>
          <t>MENSAL</t>
        </is>
      </c>
      <c r="G2685" t="n">
        <v>45194</v>
      </c>
      <c r="H2685" t="n">
        <v>45194</v>
      </c>
      <c r="I2685" t="n">
        <v>39</v>
      </c>
      <c r="J2685" t="inlineStr">
        <is>
          <t>CARTEIRA</t>
        </is>
      </c>
      <c r="K2685" t="inlineStr">
        <is>
          <t>CONTRATO</t>
        </is>
      </c>
      <c r="L2685" t="n">
        <v>1794.28</v>
      </c>
      <c r="M2685" t="inlineStr">
        <is>
          <t>IBIRAPITANGA FASE 3</t>
        </is>
      </c>
      <c r="N2685" s="142">
        <f>DATE(YEAR(G2685),MONTH(G2685),1)</f>
        <v/>
      </c>
      <c r="O2685" s="132">
        <f>IF(G2685&gt;$K$3,"Futuro","Atraso")</f>
        <v/>
      </c>
      <c r="P2685">
        <f>12*(YEAR(G2685)-YEAR($K$3))+(MONTH(G2685)-MONTH($K$3))</f>
        <v/>
      </c>
      <c r="Q2685" s="366">
        <f>IF(M2685="IBIRAPITANGA FASE 3",IF(O2685="Atraso",L2685,L2685/(1+$I$2)^P2685),IF(O2685="Atraso",L2685,L2685/(1+$I$1)^P2685))</f>
        <v/>
      </c>
      <c r="R2685">
        <f>IF(O2685="Atraso",$K$3-G2685,0)</f>
        <v/>
      </c>
      <c r="S2685">
        <f>IF(R2685&lt;=15,"Até 15",IF(R2685&lt;=30,"Entre 15 e 30",IF(R2685&lt;=60,"Entre 30 e 60",IF(R2685&lt;=90,"Entre 60 e 90",IF(R2685&lt;=120,"Entre 90 e 120",IF(R2685&lt;=150,"Entre 120 e 150",IF(R2685&lt;=180,"Entre 150 e 180","Superior a 180")))))))</f>
        <v/>
      </c>
    </row>
    <row r="2686">
      <c r="A2686" t="inlineStr">
        <is>
          <t>Q014L02</t>
        </is>
      </c>
      <c r="B2686" t="inlineStr">
        <is>
          <t>MARIA APARECIDA DA FONSECA PINTO -ME</t>
        </is>
      </c>
      <c r="C2686" t="n">
        <v>1</v>
      </c>
      <c r="D2686" t="inlineStr">
        <is>
          <t>IPCA</t>
        </is>
      </c>
      <c r="E2686" t="n">
        <v>0.009488792934583046</v>
      </c>
      <c r="F2686" t="inlineStr">
        <is>
          <t>MENSAL</t>
        </is>
      </c>
      <c r="G2686" t="n">
        <v>45224</v>
      </c>
      <c r="H2686" t="n">
        <v>45224</v>
      </c>
      <c r="I2686" t="n">
        <v>40</v>
      </c>
      <c r="J2686" t="inlineStr">
        <is>
          <t>CARTEIRA</t>
        </is>
      </c>
      <c r="K2686" t="inlineStr">
        <is>
          <t>CONTRATO</t>
        </is>
      </c>
      <c r="L2686" t="n">
        <v>1760.2</v>
      </c>
      <c r="M2686" t="inlineStr">
        <is>
          <t>IBIRAPITANGA FASE 3</t>
        </is>
      </c>
      <c r="N2686" s="142">
        <f>DATE(YEAR(G2686),MONTH(G2686),1)</f>
        <v/>
      </c>
      <c r="O2686" s="132">
        <f>IF(G2686&gt;$K$3,"Futuro","Atraso")</f>
        <v/>
      </c>
      <c r="P2686">
        <f>12*(YEAR(G2686)-YEAR($K$3))+(MONTH(G2686)-MONTH($K$3))</f>
        <v/>
      </c>
      <c r="Q2686" s="366">
        <f>IF(M2686="IBIRAPITANGA FASE 3",IF(O2686="Atraso",L2686,L2686/(1+$I$2)^P2686),IF(O2686="Atraso",L2686,L2686/(1+$I$1)^P2686))</f>
        <v/>
      </c>
      <c r="R2686">
        <f>IF(O2686="Atraso",$K$3-G2686,0)</f>
        <v/>
      </c>
      <c r="S2686">
        <f>IF(R2686&lt;=15,"Até 15",IF(R2686&lt;=30,"Entre 15 e 30",IF(R2686&lt;=60,"Entre 30 e 60",IF(R2686&lt;=90,"Entre 60 e 90",IF(R2686&lt;=120,"Entre 90 e 120",IF(R2686&lt;=150,"Entre 120 e 150",IF(R2686&lt;=180,"Entre 150 e 180","Superior a 180")))))))</f>
        <v/>
      </c>
    </row>
    <row r="2687">
      <c r="A2687" t="inlineStr">
        <is>
          <t>Q014L02</t>
        </is>
      </c>
      <c r="B2687" t="inlineStr">
        <is>
          <t>MARIA APARECIDA DA FONSECA PINTO -ME</t>
        </is>
      </c>
      <c r="C2687" t="n">
        <v>1</v>
      </c>
      <c r="D2687" t="inlineStr">
        <is>
          <t>IPCA</t>
        </is>
      </c>
      <c r="E2687" t="n">
        <v>0.009488792934583046</v>
      </c>
      <c r="F2687" t="inlineStr">
        <is>
          <t>MENSAL</t>
        </is>
      </c>
      <c r="G2687" t="n">
        <v>45255</v>
      </c>
      <c r="H2687" t="n">
        <v>45255</v>
      </c>
      <c r="I2687" t="n">
        <v>41</v>
      </c>
      <c r="J2687" t="inlineStr">
        <is>
          <t>CARTEIRA</t>
        </is>
      </c>
      <c r="K2687" t="inlineStr">
        <is>
          <t>CONTRATO</t>
        </is>
      </c>
      <c r="L2687" t="n">
        <v>1726</v>
      </c>
      <c r="M2687" t="inlineStr">
        <is>
          <t>IBIRAPITANGA FASE 3</t>
        </is>
      </c>
      <c r="N2687" s="142">
        <f>DATE(YEAR(G2687),MONTH(G2687),1)</f>
        <v/>
      </c>
      <c r="O2687" s="132">
        <f>IF(G2687&gt;$K$3,"Futuro","Atraso")</f>
        <v/>
      </c>
      <c r="P2687">
        <f>12*(YEAR(G2687)-YEAR($K$3))+(MONTH(G2687)-MONTH($K$3))</f>
        <v/>
      </c>
      <c r="Q2687" s="366">
        <f>IF(M2687="IBIRAPITANGA FASE 3",IF(O2687="Atraso",L2687,L2687/(1+$I$2)^P2687),IF(O2687="Atraso",L2687,L2687/(1+$I$1)^P2687))</f>
        <v/>
      </c>
      <c r="R2687">
        <f>IF(O2687="Atraso",$K$3-G2687,0)</f>
        <v/>
      </c>
      <c r="S2687">
        <f>IF(R2687&lt;=15,"Até 15",IF(R2687&lt;=30,"Entre 15 e 30",IF(R2687&lt;=60,"Entre 30 e 60",IF(R2687&lt;=90,"Entre 60 e 90",IF(R2687&lt;=120,"Entre 90 e 120",IF(R2687&lt;=150,"Entre 120 e 150",IF(R2687&lt;=180,"Entre 150 e 180","Superior a 180")))))))</f>
        <v/>
      </c>
    </row>
    <row r="2688">
      <c r="A2688" t="inlineStr">
        <is>
          <t>Q014L02</t>
        </is>
      </c>
      <c r="B2688" t="inlineStr">
        <is>
          <t>MARIA APARECIDA DA FONSECA PINTO -ME</t>
        </is>
      </c>
      <c r="C2688" t="n">
        <v>1</v>
      </c>
      <c r="D2688" t="inlineStr">
        <is>
          <t>IPCA</t>
        </is>
      </c>
      <c r="E2688" t="n">
        <v>0.009488792934583046</v>
      </c>
      <c r="F2688" t="inlineStr">
        <is>
          <t>MENSAL</t>
        </is>
      </c>
      <c r="G2688" t="n">
        <v>45285</v>
      </c>
      <c r="H2688" t="n">
        <v>45285</v>
      </c>
      <c r="I2688" t="n">
        <v>42</v>
      </c>
      <c r="J2688" t="inlineStr">
        <is>
          <t>CARTEIRA</t>
        </is>
      </c>
      <c r="K2688" t="inlineStr">
        <is>
          <t>CONTRATO</t>
        </is>
      </c>
      <c r="L2688" t="n">
        <v>1726</v>
      </c>
      <c r="M2688" t="inlineStr">
        <is>
          <t>IBIRAPITANGA FASE 3</t>
        </is>
      </c>
      <c r="N2688" s="142">
        <f>DATE(YEAR(G2688),MONTH(G2688),1)</f>
        <v/>
      </c>
      <c r="O2688" s="132">
        <f>IF(G2688&gt;$K$3,"Futuro","Atraso")</f>
        <v/>
      </c>
      <c r="P2688">
        <f>12*(YEAR(G2688)-YEAR($K$3))+(MONTH(G2688)-MONTH($K$3))</f>
        <v/>
      </c>
      <c r="Q2688" s="366">
        <f>IF(M2688="IBIRAPITANGA FASE 3",IF(O2688="Atraso",L2688,L2688/(1+$I$2)^P2688),IF(O2688="Atraso",L2688,L2688/(1+$I$1)^P2688))</f>
        <v/>
      </c>
      <c r="R2688">
        <f>IF(O2688="Atraso",$K$3-G2688,0)</f>
        <v/>
      </c>
      <c r="S2688">
        <f>IF(R2688&lt;=15,"Até 15",IF(R2688&lt;=30,"Entre 15 e 30",IF(R2688&lt;=60,"Entre 30 e 60",IF(R2688&lt;=90,"Entre 60 e 90",IF(R2688&lt;=120,"Entre 90 e 120",IF(R2688&lt;=150,"Entre 120 e 150",IF(R2688&lt;=180,"Entre 150 e 180","Superior a 180")))))))</f>
        <v/>
      </c>
    </row>
    <row r="2689">
      <c r="A2689" t="inlineStr">
        <is>
          <t>Q014L02</t>
        </is>
      </c>
      <c r="B2689" t="inlineStr">
        <is>
          <t>MARIA APARECIDA DA FONSECA PINTO -ME</t>
        </is>
      </c>
      <c r="C2689" t="n">
        <v>1</v>
      </c>
      <c r="D2689" t="inlineStr">
        <is>
          <t>IPCA</t>
        </is>
      </c>
      <c r="E2689" t="n">
        <v>0.009488792934583046</v>
      </c>
      <c r="F2689" t="inlineStr">
        <is>
          <t>MENSAL</t>
        </is>
      </c>
      <c r="G2689" t="n">
        <v>45316</v>
      </c>
      <c r="H2689" t="n">
        <v>45316</v>
      </c>
      <c r="I2689" t="n">
        <v>43</v>
      </c>
      <c r="J2689" t="inlineStr">
        <is>
          <t>CARTEIRA</t>
        </is>
      </c>
      <c r="K2689" t="inlineStr">
        <is>
          <t>CONTRATO</t>
        </is>
      </c>
      <c r="L2689" t="n">
        <v>1726</v>
      </c>
      <c r="M2689" t="inlineStr">
        <is>
          <t>IBIRAPITANGA FASE 3</t>
        </is>
      </c>
      <c r="N2689" s="142">
        <f>DATE(YEAR(G2689),MONTH(G2689),1)</f>
        <v/>
      </c>
      <c r="O2689" s="132">
        <f>IF(G2689&gt;$K$3,"Futuro","Atraso")</f>
        <v/>
      </c>
      <c r="P2689">
        <f>12*(YEAR(G2689)-YEAR($K$3))+(MONTH(G2689)-MONTH($K$3))</f>
        <v/>
      </c>
      <c r="Q2689" s="366">
        <f>IF(M2689="IBIRAPITANGA FASE 3",IF(O2689="Atraso",L2689,L2689/(1+$I$2)^P2689),IF(O2689="Atraso",L2689,L2689/(1+$I$1)^P2689))</f>
        <v/>
      </c>
      <c r="R2689">
        <f>IF(O2689="Atraso",$K$3-G2689,0)</f>
        <v/>
      </c>
      <c r="S2689">
        <f>IF(R2689&lt;=15,"Até 15",IF(R2689&lt;=30,"Entre 15 e 30",IF(R2689&lt;=60,"Entre 30 e 60",IF(R2689&lt;=90,"Entre 60 e 90",IF(R2689&lt;=120,"Entre 90 e 120",IF(R2689&lt;=150,"Entre 120 e 150",IF(R2689&lt;=180,"Entre 150 e 180","Superior a 180")))))))</f>
        <v/>
      </c>
    </row>
    <row r="2690">
      <c r="A2690" t="inlineStr">
        <is>
          <t>Q014L02</t>
        </is>
      </c>
      <c r="B2690" t="inlineStr">
        <is>
          <t>MARIA APARECIDA DA FONSECA PINTO -ME</t>
        </is>
      </c>
      <c r="C2690" t="n">
        <v>1</v>
      </c>
      <c r="D2690" t="inlineStr">
        <is>
          <t>IPCA</t>
        </is>
      </c>
      <c r="E2690" t="n">
        <v>0.009488792934583046</v>
      </c>
      <c r="F2690" t="inlineStr">
        <is>
          <t>MENSAL</t>
        </is>
      </c>
      <c r="G2690" t="n">
        <v>45347</v>
      </c>
      <c r="H2690" t="n">
        <v>45347</v>
      </c>
      <c r="I2690" t="n">
        <v>44</v>
      </c>
      <c r="J2690" t="inlineStr">
        <is>
          <t>CARTEIRA</t>
        </is>
      </c>
      <c r="K2690" t="inlineStr">
        <is>
          <t>CONTRATO</t>
        </is>
      </c>
      <c r="L2690" t="n">
        <v>1726</v>
      </c>
      <c r="M2690" t="inlineStr">
        <is>
          <t>IBIRAPITANGA FASE 3</t>
        </is>
      </c>
      <c r="N2690" s="142">
        <f>DATE(YEAR(G2690),MONTH(G2690),1)</f>
        <v/>
      </c>
      <c r="O2690" s="132">
        <f>IF(G2690&gt;$K$3,"Futuro","Atraso")</f>
        <v/>
      </c>
      <c r="P2690">
        <f>12*(YEAR(G2690)-YEAR($K$3))+(MONTH(G2690)-MONTH($K$3))</f>
        <v/>
      </c>
      <c r="Q2690" s="366">
        <f>IF(M2690="IBIRAPITANGA FASE 3",IF(O2690="Atraso",L2690,L2690/(1+$I$2)^P2690),IF(O2690="Atraso",L2690,L2690/(1+$I$1)^P2690))</f>
        <v/>
      </c>
      <c r="R2690">
        <f>IF(O2690="Atraso",$K$3-G2690,0)</f>
        <v/>
      </c>
      <c r="S2690">
        <f>IF(R2690&lt;=15,"Até 15",IF(R2690&lt;=30,"Entre 15 e 30",IF(R2690&lt;=60,"Entre 30 e 60",IF(R2690&lt;=90,"Entre 60 e 90",IF(R2690&lt;=120,"Entre 90 e 120",IF(R2690&lt;=150,"Entre 120 e 150",IF(R2690&lt;=180,"Entre 150 e 180","Superior a 180")))))))</f>
        <v/>
      </c>
    </row>
    <row r="2691">
      <c r="A2691" t="inlineStr">
        <is>
          <t>Q014L02</t>
        </is>
      </c>
      <c r="B2691" t="inlineStr">
        <is>
          <t>MARIA APARECIDA DA FONSECA PINTO -ME</t>
        </is>
      </c>
      <c r="C2691" t="n">
        <v>1</v>
      </c>
      <c r="D2691" t="inlineStr">
        <is>
          <t>IPCA</t>
        </is>
      </c>
      <c r="E2691" t="n">
        <v>0.009488792934583046</v>
      </c>
      <c r="F2691" t="inlineStr">
        <is>
          <t>MENSAL</t>
        </is>
      </c>
      <c r="G2691" t="n">
        <v>45376</v>
      </c>
      <c r="H2691" t="n">
        <v>45376</v>
      </c>
      <c r="I2691" t="n">
        <v>45</v>
      </c>
      <c r="J2691" t="inlineStr">
        <is>
          <t>CARTEIRA</t>
        </is>
      </c>
      <c r="K2691" t="inlineStr">
        <is>
          <t>CONTRATO</t>
        </is>
      </c>
      <c r="L2691" t="n">
        <v>1726</v>
      </c>
      <c r="M2691" t="inlineStr">
        <is>
          <t>IBIRAPITANGA FASE 3</t>
        </is>
      </c>
      <c r="N2691" s="142">
        <f>DATE(YEAR(G2691),MONTH(G2691),1)</f>
        <v/>
      </c>
      <c r="O2691" s="132">
        <f>IF(G2691&gt;$K$3,"Futuro","Atraso")</f>
        <v/>
      </c>
      <c r="P2691">
        <f>12*(YEAR(G2691)-YEAR($K$3))+(MONTH(G2691)-MONTH($K$3))</f>
        <v/>
      </c>
      <c r="Q2691" s="366">
        <f>IF(M2691="IBIRAPITANGA FASE 3",IF(O2691="Atraso",L2691,L2691/(1+$I$2)^P2691),IF(O2691="Atraso",L2691,L2691/(1+$I$1)^P2691))</f>
        <v/>
      </c>
      <c r="R2691">
        <f>IF(O2691="Atraso",$K$3-G2691,0)</f>
        <v/>
      </c>
      <c r="S2691">
        <f>IF(R2691&lt;=15,"Até 15",IF(R2691&lt;=30,"Entre 15 e 30",IF(R2691&lt;=60,"Entre 30 e 60",IF(R2691&lt;=90,"Entre 60 e 90",IF(R2691&lt;=120,"Entre 90 e 120",IF(R2691&lt;=150,"Entre 120 e 150",IF(R2691&lt;=180,"Entre 150 e 180","Superior a 180")))))))</f>
        <v/>
      </c>
    </row>
    <row r="2692">
      <c r="A2692" t="inlineStr">
        <is>
          <t>Q014L02</t>
        </is>
      </c>
      <c r="B2692" t="inlineStr">
        <is>
          <t>MARIA APARECIDA DA FONSECA PINTO -ME</t>
        </is>
      </c>
      <c r="C2692" t="n">
        <v>1</v>
      </c>
      <c r="D2692" t="inlineStr">
        <is>
          <t>IPCA</t>
        </is>
      </c>
      <c r="E2692" t="n">
        <v>0.009488792934583046</v>
      </c>
      <c r="F2692" t="inlineStr">
        <is>
          <t>MENSAL</t>
        </is>
      </c>
      <c r="G2692" t="n">
        <v>45407</v>
      </c>
      <c r="H2692" t="n">
        <v>45407</v>
      </c>
      <c r="I2692" t="n">
        <v>46</v>
      </c>
      <c r="J2692" t="inlineStr">
        <is>
          <t>CARTEIRA</t>
        </is>
      </c>
      <c r="K2692" t="inlineStr">
        <is>
          <t>CONTRATO</t>
        </is>
      </c>
      <c r="L2692" t="n">
        <v>1726</v>
      </c>
      <c r="M2692" t="inlineStr">
        <is>
          <t>IBIRAPITANGA FASE 3</t>
        </is>
      </c>
      <c r="N2692" s="142">
        <f>DATE(YEAR(G2692),MONTH(G2692),1)</f>
        <v/>
      </c>
      <c r="O2692" s="132">
        <f>IF(G2692&gt;$K$3,"Futuro","Atraso")</f>
        <v/>
      </c>
      <c r="P2692">
        <f>12*(YEAR(G2692)-YEAR($K$3))+(MONTH(G2692)-MONTH($K$3))</f>
        <v/>
      </c>
      <c r="Q2692" s="366">
        <f>IF(M2692="IBIRAPITANGA FASE 3",IF(O2692="Atraso",L2692,L2692/(1+$I$2)^P2692),IF(O2692="Atraso",L2692,L2692/(1+$I$1)^P2692))</f>
        <v/>
      </c>
      <c r="R2692">
        <f>IF(O2692="Atraso",$K$3-G2692,0)</f>
        <v/>
      </c>
      <c r="S2692">
        <f>IF(R2692&lt;=15,"Até 15",IF(R2692&lt;=30,"Entre 15 e 30",IF(R2692&lt;=60,"Entre 30 e 60",IF(R2692&lt;=90,"Entre 60 e 90",IF(R2692&lt;=120,"Entre 90 e 120",IF(R2692&lt;=150,"Entre 120 e 150",IF(R2692&lt;=180,"Entre 150 e 180","Superior a 180")))))))</f>
        <v/>
      </c>
    </row>
    <row r="2693">
      <c r="A2693" t="inlineStr">
        <is>
          <t>Q014L02</t>
        </is>
      </c>
      <c r="B2693" t="inlineStr">
        <is>
          <t>MARIA APARECIDA DA FONSECA PINTO -ME</t>
        </is>
      </c>
      <c r="C2693" t="n">
        <v>1</v>
      </c>
      <c r="D2693" t="inlineStr">
        <is>
          <t>IPCA</t>
        </is>
      </c>
      <c r="E2693" t="n">
        <v>0.009488792934583046</v>
      </c>
      <c r="F2693" t="inlineStr">
        <is>
          <t>MENSAL</t>
        </is>
      </c>
      <c r="G2693" t="n">
        <v>45437</v>
      </c>
      <c r="H2693" t="n">
        <v>45437</v>
      </c>
      <c r="I2693" t="n">
        <v>47</v>
      </c>
      <c r="J2693" t="inlineStr">
        <is>
          <t>CARTEIRA</t>
        </is>
      </c>
      <c r="K2693" t="inlineStr">
        <is>
          <t>CONTRATO</t>
        </is>
      </c>
      <c r="L2693" t="n">
        <v>1726</v>
      </c>
      <c r="M2693" t="inlineStr">
        <is>
          <t>IBIRAPITANGA FASE 3</t>
        </is>
      </c>
      <c r="N2693" s="142">
        <f>DATE(YEAR(G2693),MONTH(G2693),1)</f>
        <v/>
      </c>
      <c r="O2693" s="132">
        <f>IF(G2693&gt;$K$3,"Futuro","Atraso")</f>
        <v/>
      </c>
      <c r="P2693">
        <f>12*(YEAR(G2693)-YEAR($K$3))+(MONTH(G2693)-MONTH($K$3))</f>
        <v/>
      </c>
      <c r="Q2693" s="366">
        <f>IF(M2693="IBIRAPITANGA FASE 3",IF(O2693="Atraso",L2693,L2693/(1+$I$2)^P2693),IF(O2693="Atraso",L2693,L2693/(1+$I$1)^P2693))</f>
        <v/>
      </c>
      <c r="R2693">
        <f>IF(O2693="Atraso",$K$3-G2693,0)</f>
        <v/>
      </c>
      <c r="S2693">
        <f>IF(R2693&lt;=15,"Até 15",IF(R2693&lt;=30,"Entre 15 e 30",IF(R2693&lt;=60,"Entre 30 e 60",IF(R2693&lt;=90,"Entre 60 e 90",IF(R2693&lt;=120,"Entre 90 e 120",IF(R2693&lt;=150,"Entre 120 e 150",IF(R2693&lt;=180,"Entre 150 e 180","Superior a 180")))))))</f>
        <v/>
      </c>
    </row>
    <row r="2694">
      <c r="A2694" t="inlineStr">
        <is>
          <t>Q014L02</t>
        </is>
      </c>
      <c r="B2694" t="inlineStr">
        <is>
          <t>MARIA APARECIDA DA FONSECA PINTO -ME</t>
        </is>
      </c>
      <c r="C2694" t="n">
        <v>1</v>
      </c>
      <c r="D2694" t="inlineStr">
        <is>
          <t>IPCA</t>
        </is>
      </c>
      <c r="E2694" t="n">
        <v>0.009488792934583046</v>
      </c>
      <c r="F2694" t="inlineStr">
        <is>
          <t>MENSAL</t>
        </is>
      </c>
      <c r="G2694" t="n">
        <v>45437</v>
      </c>
      <c r="H2694" t="n">
        <v>45437</v>
      </c>
      <c r="I2694" t="n">
        <v>4</v>
      </c>
      <c r="J2694" t="inlineStr">
        <is>
          <t>CARTEIRA</t>
        </is>
      </c>
      <c r="K2694" t="inlineStr">
        <is>
          <t>CONTRATO</t>
        </is>
      </c>
      <c r="L2694" t="n">
        <v>7275.43</v>
      </c>
      <c r="M2694" t="inlineStr">
        <is>
          <t>IBIRAPITANGA FASE 3</t>
        </is>
      </c>
      <c r="N2694" s="142">
        <f>DATE(YEAR(G2694),MONTH(G2694),1)</f>
        <v/>
      </c>
      <c r="O2694" s="132">
        <f>IF(G2694&gt;$K$3,"Futuro","Atraso")</f>
        <v/>
      </c>
      <c r="P2694">
        <f>12*(YEAR(G2694)-YEAR($K$3))+(MONTH(G2694)-MONTH($K$3))</f>
        <v/>
      </c>
      <c r="Q2694" s="366">
        <f>IF(M2694="IBIRAPITANGA FASE 3",IF(O2694="Atraso",L2694,L2694/(1+$I$2)^P2694),IF(O2694="Atraso",L2694,L2694/(1+$I$1)^P2694))</f>
        <v/>
      </c>
      <c r="R2694">
        <f>IF(O2694="Atraso",$K$3-G2694,0)</f>
        <v/>
      </c>
      <c r="S2694">
        <f>IF(R2694&lt;=15,"Até 15",IF(R2694&lt;=30,"Entre 15 e 30",IF(R2694&lt;=60,"Entre 30 e 60",IF(R2694&lt;=90,"Entre 60 e 90",IF(R2694&lt;=120,"Entre 90 e 120",IF(R2694&lt;=150,"Entre 120 e 150",IF(R2694&lt;=180,"Entre 150 e 180","Superior a 180")))))))</f>
        <v/>
      </c>
    </row>
    <row r="2695">
      <c r="A2695" t="inlineStr">
        <is>
          <t>Q014L02</t>
        </is>
      </c>
      <c r="B2695" t="inlineStr">
        <is>
          <t>MARIA APARECIDA DA FONSECA PINTO -ME</t>
        </is>
      </c>
      <c r="C2695" t="n">
        <v>1</v>
      </c>
      <c r="D2695" t="inlineStr">
        <is>
          <t>IPCA</t>
        </is>
      </c>
      <c r="E2695" t="n">
        <v>0.009488792934583046</v>
      </c>
      <c r="F2695" t="inlineStr">
        <is>
          <t>MENSAL</t>
        </is>
      </c>
      <c r="G2695" t="n">
        <v>45468</v>
      </c>
      <c r="H2695" t="n">
        <v>45468</v>
      </c>
      <c r="I2695" t="n">
        <v>48</v>
      </c>
      <c r="J2695" t="inlineStr">
        <is>
          <t>CARTEIRA</t>
        </is>
      </c>
      <c r="K2695" t="inlineStr">
        <is>
          <t>CONTRATO</t>
        </is>
      </c>
      <c r="L2695" t="n">
        <v>1726</v>
      </c>
      <c r="M2695" t="inlineStr">
        <is>
          <t>IBIRAPITANGA FASE 3</t>
        </is>
      </c>
      <c r="N2695" s="142">
        <f>DATE(YEAR(G2695),MONTH(G2695),1)</f>
        <v/>
      </c>
      <c r="O2695" s="132">
        <f>IF(G2695&gt;$K$3,"Futuro","Atraso")</f>
        <v/>
      </c>
      <c r="P2695">
        <f>12*(YEAR(G2695)-YEAR($K$3))+(MONTH(G2695)-MONTH($K$3))</f>
        <v/>
      </c>
      <c r="Q2695" s="366">
        <f>IF(M2695="IBIRAPITANGA FASE 3",IF(O2695="Atraso",L2695,L2695/(1+$I$2)^P2695),IF(O2695="Atraso",L2695,L2695/(1+$I$1)^P2695))</f>
        <v/>
      </c>
      <c r="R2695">
        <f>IF(O2695="Atraso",$K$3-G2695,0)</f>
        <v/>
      </c>
      <c r="S2695">
        <f>IF(R2695&lt;=15,"Até 15",IF(R2695&lt;=30,"Entre 15 e 30",IF(R2695&lt;=60,"Entre 30 e 60",IF(R2695&lt;=90,"Entre 60 e 90",IF(R2695&lt;=120,"Entre 90 e 120",IF(R2695&lt;=150,"Entre 120 e 150",IF(R2695&lt;=180,"Entre 150 e 180","Superior a 180")))))))</f>
        <v/>
      </c>
    </row>
    <row r="2696">
      <c r="A2696" t="inlineStr">
        <is>
          <t>Q014L02</t>
        </is>
      </c>
      <c r="B2696" t="inlineStr">
        <is>
          <t>MARIA APARECIDA DA FONSECA PINTO -ME</t>
        </is>
      </c>
      <c r="C2696" t="n">
        <v>1</v>
      </c>
      <c r="D2696" t="inlineStr">
        <is>
          <t>IPCA</t>
        </is>
      </c>
      <c r="E2696" t="n">
        <v>0.009488792934583046</v>
      </c>
      <c r="F2696" t="inlineStr">
        <is>
          <t>MENSAL</t>
        </is>
      </c>
      <c r="G2696" t="n">
        <v>45498</v>
      </c>
      <c r="H2696" t="n">
        <v>45498</v>
      </c>
      <c r="I2696" t="n">
        <v>49</v>
      </c>
      <c r="J2696" t="inlineStr">
        <is>
          <t>CARTEIRA</t>
        </is>
      </c>
      <c r="K2696" t="inlineStr">
        <is>
          <t>CONTRATO</t>
        </is>
      </c>
      <c r="L2696" t="n">
        <v>1726</v>
      </c>
      <c r="M2696" t="inlineStr">
        <is>
          <t>IBIRAPITANGA FASE 3</t>
        </is>
      </c>
      <c r="N2696" s="142">
        <f>DATE(YEAR(G2696),MONTH(G2696),1)</f>
        <v/>
      </c>
      <c r="O2696" s="132">
        <f>IF(G2696&gt;$K$3,"Futuro","Atraso")</f>
        <v/>
      </c>
      <c r="P2696">
        <f>12*(YEAR(G2696)-YEAR($K$3))+(MONTH(G2696)-MONTH($K$3))</f>
        <v/>
      </c>
      <c r="Q2696" s="366">
        <f>IF(M2696="IBIRAPITANGA FASE 3",IF(O2696="Atraso",L2696,L2696/(1+$I$2)^P2696),IF(O2696="Atraso",L2696,L2696/(1+$I$1)^P2696))</f>
        <v/>
      </c>
      <c r="R2696">
        <f>IF(O2696="Atraso",$K$3-G2696,0)</f>
        <v/>
      </c>
      <c r="S2696">
        <f>IF(R2696&lt;=15,"Até 15",IF(R2696&lt;=30,"Entre 15 e 30",IF(R2696&lt;=60,"Entre 30 e 60",IF(R2696&lt;=90,"Entre 60 e 90",IF(R2696&lt;=120,"Entre 90 e 120",IF(R2696&lt;=150,"Entre 120 e 150",IF(R2696&lt;=180,"Entre 150 e 180","Superior a 180")))))))</f>
        <v/>
      </c>
    </row>
    <row r="2697">
      <c r="A2697" t="inlineStr">
        <is>
          <t>Q014L02</t>
        </is>
      </c>
      <c r="B2697" t="inlineStr">
        <is>
          <t>MARIA APARECIDA DA FONSECA PINTO -ME</t>
        </is>
      </c>
      <c r="C2697" t="n">
        <v>1</v>
      </c>
      <c r="D2697" t="inlineStr">
        <is>
          <t>IPCA</t>
        </is>
      </c>
      <c r="E2697" t="n">
        <v>0.009488792934583046</v>
      </c>
      <c r="F2697" t="inlineStr">
        <is>
          <t>MENSAL</t>
        </is>
      </c>
      <c r="G2697" t="n">
        <v>45529</v>
      </c>
      <c r="H2697" t="n">
        <v>45529</v>
      </c>
      <c r="I2697" t="n">
        <v>50</v>
      </c>
      <c r="J2697" t="inlineStr">
        <is>
          <t>CARTEIRA</t>
        </is>
      </c>
      <c r="K2697" t="inlineStr">
        <is>
          <t>CONTRATO</t>
        </is>
      </c>
      <c r="L2697" t="n">
        <v>1726</v>
      </c>
      <c r="M2697" t="inlineStr">
        <is>
          <t>IBIRAPITANGA FASE 3</t>
        </is>
      </c>
      <c r="N2697" s="142">
        <f>DATE(YEAR(G2697),MONTH(G2697),1)</f>
        <v/>
      </c>
      <c r="O2697" s="132">
        <f>IF(G2697&gt;$K$3,"Futuro","Atraso")</f>
        <v/>
      </c>
      <c r="P2697">
        <f>12*(YEAR(G2697)-YEAR($K$3))+(MONTH(G2697)-MONTH($K$3))</f>
        <v/>
      </c>
      <c r="Q2697" s="366">
        <f>IF(M2697="IBIRAPITANGA FASE 3",IF(O2697="Atraso",L2697,L2697/(1+$I$2)^P2697),IF(O2697="Atraso",L2697,L2697/(1+$I$1)^P2697))</f>
        <v/>
      </c>
      <c r="R2697">
        <f>IF(O2697="Atraso",$K$3-G2697,0)</f>
        <v/>
      </c>
      <c r="S2697">
        <f>IF(R2697&lt;=15,"Até 15",IF(R2697&lt;=30,"Entre 15 e 30",IF(R2697&lt;=60,"Entre 30 e 60",IF(R2697&lt;=90,"Entre 60 e 90",IF(R2697&lt;=120,"Entre 90 e 120",IF(R2697&lt;=150,"Entre 120 e 150",IF(R2697&lt;=180,"Entre 150 e 180","Superior a 180")))))))</f>
        <v/>
      </c>
    </row>
    <row r="2698">
      <c r="A2698" t="inlineStr">
        <is>
          <t>Q014L02</t>
        </is>
      </c>
      <c r="B2698" t="inlineStr">
        <is>
          <t>MARIA APARECIDA DA FONSECA PINTO -ME</t>
        </is>
      </c>
      <c r="C2698" t="n">
        <v>1</v>
      </c>
      <c r="D2698" t="inlineStr">
        <is>
          <t>IPCA</t>
        </is>
      </c>
      <c r="E2698" t="n">
        <v>0.009488792934583046</v>
      </c>
      <c r="F2698" t="inlineStr">
        <is>
          <t>MENSAL</t>
        </is>
      </c>
      <c r="G2698" t="n">
        <v>45560</v>
      </c>
      <c r="H2698" t="n">
        <v>45560</v>
      </c>
      <c r="I2698" t="n">
        <v>51</v>
      </c>
      <c r="J2698" t="inlineStr">
        <is>
          <t>CARTEIRA</t>
        </is>
      </c>
      <c r="K2698" t="inlineStr">
        <is>
          <t>CONTRATO</t>
        </is>
      </c>
      <c r="L2698" t="n">
        <v>1726</v>
      </c>
      <c r="M2698" t="inlineStr">
        <is>
          <t>IBIRAPITANGA FASE 3</t>
        </is>
      </c>
      <c r="N2698" s="142">
        <f>DATE(YEAR(G2698),MONTH(G2698),1)</f>
        <v/>
      </c>
      <c r="O2698" s="132">
        <f>IF(G2698&gt;$K$3,"Futuro","Atraso")</f>
        <v/>
      </c>
      <c r="P2698">
        <f>12*(YEAR(G2698)-YEAR($K$3))+(MONTH(G2698)-MONTH($K$3))</f>
        <v/>
      </c>
      <c r="Q2698" s="366">
        <f>IF(M2698="IBIRAPITANGA FASE 3",IF(O2698="Atraso",L2698,L2698/(1+$I$2)^P2698),IF(O2698="Atraso",L2698,L2698/(1+$I$1)^P2698))</f>
        <v/>
      </c>
      <c r="R2698">
        <f>IF(O2698="Atraso",$K$3-G2698,0)</f>
        <v/>
      </c>
      <c r="S2698">
        <f>IF(R2698&lt;=15,"Até 15",IF(R2698&lt;=30,"Entre 15 e 30",IF(R2698&lt;=60,"Entre 30 e 60",IF(R2698&lt;=90,"Entre 60 e 90",IF(R2698&lt;=120,"Entre 90 e 120",IF(R2698&lt;=150,"Entre 120 e 150",IF(R2698&lt;=180,"Entre 150 e 180","Superior a 180")))))))</f>
        <v/>
      </c>
    </row>
    <row r="2699">
      <c r="A2699" t="inlineStr">
        <is>
          <t>Q014L02</t>
        </is>
      </c>
      <c r="B2699" t="inlineStr">
        <is>
          <t>MARIA APARECIDA DA FONSECA PINTO -ME</t>
        </is>
      </c>
      <c r="C2699" t="n">
        <v>1</v>
      </c>
      <c r="D2699" t="inlineStr">
        <is>
          <t>IPCA</t>
        </is>
      </c>
      <c r="E2699" t="n">
        <v>0.009488792934583046</v>
      </c>
      <c r="F2699" t="inlineStr">
        <is>
          <t>MENSAL</t>
        </is>
      </c>
      <c r="G2699" t="n">
        <v>45590</v>
      </c>
      <c r="H2699" t="n">
        <v>45590</v>
      </c>
      <c r="I2699" t="n">
        <v>52</v>
      </c>
      <c r="J2699" t="inlineStr">
        <is>
          <t>CARTEIRA</t>
        </is>
      </c>
      <c r="K2699" t="inlineStr">
        <is>
          <t>CONTRATO</t>
        </is>
      </c>
      <c r="L2699" t="n">
        <v>1726</v>
      </c>
      <c r="M2699" t="inlineStr">
        <is>
          <t>IBIRAPITANGA FASE 3</t>
        </is>
      </c>
      <c r="N2699" s="142">
        <f>DATE(YEAR(G2699),MONTH(G2699),1)</f>
        <v/>
      </c>
      <c r="O2699" s="132">
        <f>IF(G2699&gt;$K$3,"Futuro","Atraso")</f>
        <v/>
      </c>
      <c r="P2699">
        <f>12*(YEAR(G2699)-YEAR($K$3))+(MONTH(G2699)-MONTH($K$3))</f>
        <v/>
      </c>
      <c r="Q2699" s="366">
        <f>IF(M2699="IBIRAPITANGA FASE 3",IF(O2699="Atraso",L2699,L2699/(1+$I$2)^P2699),IF(O2699="Atraso",L2699,L2699/(1+$I$1)^P2699))</f>
        <v/>
      </c>
      <c r="R2699">
        <f>IF(O2699="Atraso",$K$3-G2699,0)</f>
        <v/>
      </c>
      <c r="S2699">
        <f>IF(R2699&lt;=15,"Até 15",IF(R2699&lt;=30,"Entre 15 e 30",IF(R2699&lt;=60,"Entre 30 e 60",IF(R2699&lt;=90,"Entre 60 e 90",IF(R2699&lt;=120,"Entre 90 e 120",IF(R2699&lt;=150,"Entre 120 e 150",IF(R2699&lt;=180,"Entre 150 e 180","Superior a 180")))))))</f>
        <v/>
      </c>
    </row>
    <row r="2700">
      <c r="A2700" t="inlineStr">
        <is>
          <t>Q014L02</t>
        </is>
      </c>
      <c r="B2700" t="inlineStr">
        <is>
          <t>MARIA APARECIDA DA FONSECA PINTO -ME</t>
        </is>
      </c>
      <c r="C2700" t="n">
        <v>1</v>
      </c>
      <c r="D2700" t="inlineStr">
        <is>
          <t>IPCA</t>
        </is>
      </c>
      <c r="E2700" t="n">
        <v>0.009488792934583046</v>
      </c>
      <c r="F2700" t="inlineStr">
        <is>
          <t>MENSAL</t>
        </is>
      </c>
      <c r="G2700" t="n">
        <v>45621</v>
      </c>
      <c r="H2700" t="n">
        <v>45621</v>
      </c>
      <c r="I2700" t="n">
        <v>53</v>
      </c>
      <c r="J2700" t="inlineStr">
        <is>
          <t>CARTEIRA</t>
        </is>
      </c>
      <c r="K2700" t="inlineStr">
        <is>
          <t>CONTRATO</t>
        </is>
      </c>
      <c r="L2700" t="n">
        <v>1726</v>
      </c>
      <c r="M2700" t="inlineStr">
        <is>
          <t>IBIRAPITANGA FASE 3</t>
        </is>
      </c>
      <c r="N2700" s="142">
        <f>DATE(YEAR(G2700),MONTH(G2700),1)</f>
        <v/>
      </c>
      <c r="O2700" s="132">
        <f>IF(G2700&gt;$K$3,"Futuro","Atraso")</f>
        <v/>
      </c>
      <c r="P2700">
        <f>12*(YEAR(G2700)-YEAR($K$3))+(MONTH(G2700)-MONTH($K$3))</f>
        <v/>
      </c>
      <c r="Q2700" s="366">
        <f>IF(M2700="IBIRAPITANGA FASE 3",IF(O2700="Atraso",L2700,L2700/(1+$I$2)^P2700),IF(O2700="Atraso",L2700,L2700/(1+$I$1)^P2700))</f>
        <v/>
      </c>
      <c r="R2700">
        <f>IF(O2700="Atraso",$K$3-G2700,0)</f>
        <v/>
      </c>
      <c r="S2700">
        <f>IF(R2700&lt;=15,"Até 15",IF(R2700&lt;=30,"Entre 15 e 30",IF(R2700&lt;=60,"Entre 30 e 60",IF(R2700&lt;=90,"Entre 60 e 90",IF(R2700&lt;=120,"Entre 90 e 120",IF(R2700&lt;=150,"Entre 120 e 150",IF(R2700&lt;=180,"Entre 150 e 180","Superior a 180")))))))</f>
        <v/>
      </c>
    </row>
    <row r="2701">
      <c r="A2701" t="inlineStr">
        <is>
          <t>Q014L02</t>
        </is>
      </c>
      <c r="B2701" t="inlineStr">
        <is>
          <t>MARIA APARECIDA DA FONSECA PINTO -ME</t>
        </is>
      </c>
      <c r="C2701" t="n">
        <v>1</v>
      </c>
      <c r="D2701" t="inlineStr">
        <is>
          <t>IPCA</t>
        </is>
      </c>
      <c r="E2701" t="n">
        <v>0.009488792934583046</v>
      </c>
      <c r="F2701" t="inlineStr">
        <is>
          <t>MENSAL</t>
        </is>
      </c>
      <c r="G2701" t="n">
        <v>45651</v>
      </c>
      <c r="H2701" t="n">
        <v>45651</v>
      </c>
      <c r="I2701" t="n">
        <v>54</v>
      </c>
      <c r="J2701" t="inlineStr">
        <is>
          <t>CARTEIRA</t>
        </is>
      </c>
      <c r="K2701" t="inlineStr">
        <is>
          <t>CONTRATO</t>
        </is>
      </c>
      <c r="L2701" t="n">
        <v>1726</v>
      </c>
      <c r="M2701" t="inlineStr">
        <is>
          <t>IBIRAPITANGA FASE 3</t>
        </is>
      </c>
      <c r="N2701" s="142">
        <f>DATE(YEAR(G2701),MONTH(G2701),1)</f>
        <v/>
      </c>
      <c r="O2701" s="132">
        <f>IF(G2701&gt;$K$3,"Futuro","Atraso")</f>
        <v/>
      </c>
      <c r="P2701">
        <f>12*(YEAR(G2701)-YEAR($K$3))+(MONTH(G2701)-MONTH($K$3))</f>
        <v/>
      </c>
      <c r="Q2701" s="366">
        <f>IF(M2701="IBIRAPITANGA FASE 3",IF(O2701="Atraso",L2701,L2701/(1+$I$2)^P2701),IF(O2701="Atraso",L2701,L2701/(1+$I$1)^P2701))</f>
        <v/>
      </c>
      <c r="R2701">
        <f>IF(O2701="Atraso",$K$3-G2701,0)</f>
        <v/>
      </c>
      <c r="S2701">
        <f>IF(R2701&lt;=15,"Até 15",IF(R2701&lt;=30,"Entre 15 e 30",IF(R2701&lt;=60,"Entre 30 e 60",IF(R2701&lt;=90,"Entre 60 e 90",IF(R2701&lt;=120,"Entre 90 e 120",IF(R2701&lt;=150,"Entre 120 e 150",IF(R2701&lt;=180,"Entre 150 e 180","Superior a 180")))))))</f>
        <v/>
      </c>
    </row>
    <row r="2702">
      <c r="A2702" t="inlineStr">
        <is>
          <t>Q014L02</t>
        </is>
      </c>
      <c r="B2702" t="inlineStr">
        <is>
          <t>MARIA APARECIDA DA FONSECA PINTO -ME</t>
        </is>
      </c>
      <c r="C2702" t="n">
        <v>1</v>
      </c>
      <c r="D2702" t="inlineStr">
        <is>
          <t>IPCA</t>
        </is>
      </c>
      <c r="E2702" t="n">
        <v>0.009488792934583046</v>
      </c>
      <c r="F2702" t="inlineStr">
        <is>
          <t>MENSAL</t>
        </is>
      </c>
      <c r="G2702" t="n">
        <v>45682</v>
      </c>
      <c r="H2702" t="n">
        <v>45682</v>
      </c>
      <c r="I2702" t="n">
        <v>55</v>
      </c>
      <c r="J2702" t="inlineStr">
        <is>
          <t>CARTEIRA</t>
        </is>
      </c>
      <c r="K2702" t="inlineStr">
        <is>
          <t>CONTRATO</t>
        </is>
      </c>
      <c r="L2702" t="n">
        <v>1726</v>
      </c>
      <c r="M2702" t="inlineStr">
        <is>
          <t>IBIRAPITANGA FASE 3</t>
        </is>
      </c>
      <c r="N2702" s="142">
        <f>DATE(YEAR(G2702),MONTH(G2702),1)</f>
        <v/>
      </c>
      <c r="O2702" s="132">
        <f>IF(G2702&gt;$K$3,"Futuro","Atraso")</f>
        <v/>
      </c>
      <c r="P2702">
        <f>12*(YEAR(G2702)-YEAR($K$3))+(MONTH(G2702)-MONTH($K$3))</f>
        <v/>
      </c>
      <c r="Q2702" s="366">
        <f>IF(M2702="IBIRAPITANGA FASE 3",IF(O2702="Atraso",L2702,L2702/(1+$I$2)^P2702),IF(O2702="Atraso",L2702,L2702/(1+$I$1)^P2702))</f>
        <v/>
      </c>
      <c r="R2702">
        <f>IF(O2702="Atraso",$K$3-G2702,0)</f>
        <v/>
      </c>
      <c r="S2702">
        <f>IF(R2702&lt;=15,"Até 15",IF(R2702&lt;=30,"Entre 15 e 30",IF(R2702&lt;=60,"Entre 30 e 60",IF(R2702&lt;=90,"Entre 60 e 90",IF(R2702&lt;=120,"Entre 90 e 120",IF(R2702&lt;=150,"Entre 120 e 150",IF(R2702&lt;=180,"Entre 150 e 180","Superior a 180")))))))</f>
        <v/>
      </c>
    </row>
    <row r="2703">
      <c r="A2703" t="inlineStr">
        <is>
          <t>Q014L02</t>
        </is>
      </c>
      <c r="B2703" t="inlineStr">
        <is>
          <t>MARIA APARECIDA DA FONSECA PINTO -ME</t>
        </is>
      </c>
      <c r="C2703" t="n">
        <v>1</v>
      </c>
      <c r="D2703" t="inlineStr">
        <is>
          <t>IPCA</t>
        </is>
      </c>
      <c r="E2703" t="n">
        <v>0.009488792934583046</v>
      </c>
      <c r="F2703" t="inlineStr">
        <is>
          <t>MENSAL</t>
        </is>
      </c>
      <c r="G2703" t="n">
        <v>45713</v>
      </c>
      <c r="H2703" t="n">
        <v>45713</v>
      </c>
      <c r="I2703" t="n">
        <v>56</v>
      </c>
      <c r="J2703" t="inlineStr">
        <is>
          <t>CARTEIRA</t>
        </is>
      </c>
      <c r="K2703" t="inlineStr">
        <is>
          <t>CONTRATO</t>
        </is>
      </c>
      <c r="L2703" t="n">
        <v>1726</v>
      </c>
      <c r="M2703" t="inlineStr">
        <is>
          <t>IBIRAPITANGA FASE 3</t>
        </is>
      </c>
      <c r="N2703" s="142">
        <f>DATE(YEAR(G2703),MONTH(G2703),1)</f>
        <v/>
      </c>
      <c r="O2703" s="132">
        <f>IF(G2703&gt;$K$3,"Futuro","Atraso")</f>
        <v/>
      </c>
      <c r="P2703">
        <f>12*(YEAR(G2703)-YEAR($K$3))+(MONTH(G2703)-MONTH($K$3))</f>
        <v/>
      </c>
      <c r="Q2703" s="366">
        <f>IF(M2703="IBIRAPITANGA FASE 3",IF(O2703="Atraso",L2703,L2703/(1+$I$2)^P2703),IF(O2703="Atraso",L2703,L2703/(1+$I$1)^P2703))</f>
        <v/>
      </c>
      <c r="R2703">
        <f>IF(O2703="Atraso",$K$3-G2703,0)</f>
        <v/>
      </c>
      <c r="S2703">
        <f>IF(R2703&lt;=15,"Até 15",IF(R2703&lt;=30,"Entre 15 e 30",IF(R2703&lt;=60,"Entre 30 e 60",IF(R2703&lt;=90,"Entre 60 e 90",IF(R2703&lt;=120,"Entre 90 e 120",IF(R2703&lt;=150,"Entre 120 e 150",IF(R2703&lt;=180,"Entre 150 e 180","Superior a 180")))))))</f>
        <v/>
      </c>
    </row>
    <row r="2704">
      <c r="A2704" t="inlineStr">
        <is>
          <t>Q014L02</t>
        </is>
      </c>
      <c r="B2704" t="inlineStr">
        <is>
          <t>MARIA APARECIDA DA FONSECA PINTO -ME</t>
        </is>
      </c>
      <c r="C2704" t="n">
        <v>1</v>
      </c>
      <c r="D2704" t="inlineStr">
        <is>
          <t>IPCA</t>
        </is>
      </c>
      <c r="E2704" t="n">
        <v>0.009488792934583046</v>
      </c>
      <c r="F2704" t="inlineStr">
        <is>
          <t>MENSAL</t>
        </is>
      </c>
      <c r="G2704" t="n">
        <v>45741</v>
      </c>
      <c r="H2704" t="n">
        <v>45741</v>
      </c>
      <c r="I2704" t="n">
        <v>57</v>
      </c>
      <c r="J2704" t="inlineStr">
        <is>
          <t>CARTEIRA</t>
        </is>
      </c>
      <c r="K2704" t="inlineStr">
        <is>
          <t>CONTRATO</t>
        </is>
      </c>
      <c r="L2704" t="n">
        <v>1726</v>
      </c>
      <c r="M2704" t="inlineStr">
        <is>
          <t>IBIRAPITANGA FASE 3</t>
        </is>
      </c>
      <c r="N2704" s="142">
        <f>DATE(YEAR(G2704),MONTH(G2704),1)</f>
        <v/>
      </c>
      <c r="O2704" s="132">
        <f>IF(G2704&gt;$K$3,"Futuro","Atraso")</f>
        <v/>
      </c>
      <c r="P2704">
        <f>12*(YEAR(G2704)-YEAR($K$3))+(MONTH(G2704)-MONTH($K$3))</f>
        <v/>
      </c>
      <c r="Q2704" s="366">
        <f>IF(M2704="IBIRAPITANGA FASE 3",IF(O2704="Atraso",L2704,L2704/(1+$I$2)^P2704),IF(O2704="Atraso",L2704,L2704/(1+$I$1)^P2704))</f>
        <v/>
      </c>
      <c r="R2704">
        <f>IF(O2704="Atraso",$K$3-G2704,0)</f>
        <v/>
      </c>
      <c r="S2704">
        <f>IF(R2704&lt;=15,"Até 15",IF(R2704&lt;=30,"Entre 15 e 30",IF(R2704&lt;=60,"Entre 30 e 60",IF(R2704&lt;=90,"Entre 60 e 90",IF(R2704&lt;=120,"Entre 90 e 120",IF(R2704&lt;=150,"Entre 120 e 150",IF(R2704&lt;=180,"Entre 150 e 180","Superior a 180")))))))</f>
        <v/>
      </c>
    </row>
    <row r="2705">
      <c r="A2705" t="inlineStr">
        <is>
          <t>Q014L02</t>
        </is>
      </c>
      <c r="B2705" t="inlineStr">
        <is>
          <t>MARIA APARECIDA DA FONSECA PINTO -ME</t>
        </is>
      </c>
      <c r="C2705" t="n">
        <v>1</v>
      </c>
      <c r="D2705" t="inlineStr">
        <is>
          <t>IPCA</t>
        </is>
      </c>
      <c r="E2705" t="n">
        <v>0.009488792934583046</v>
      </c>
      <c r="F2705" t="inlineStr">
        <is>
          <t>MENSAL</t>
        </is>
      </c>
      <c r="G2705" t="n">
        <v>45772</v>
      </c>
      <c r="H2705" t="n">
        <v>45772</v>
      </c>
      <c r="I2705" t="n">
        <v>58</v>
      </c>
      <c r="J2705" t="inlineStr">
        <is>
          <t>CARTEIRA</t>
        </is>
      </c>
      <c r="K2705" t="inlineStr">
        <is>
          <t>CONTRATO</t>
        </is>
      </c>
      <c r="L2705" t="n">
        <v>1726</v>
      </c>
      <c r="M2705" t="inlineStr">
        <is>
          <t>IBIRAPITANGA FASE 3</t>
        </is>
      </c>
      <c r="N2705" s="142">
        <f>DATE(YEAR(G2705),MONTH(G2705),1)</f>
        <v/>
      </c>
      <c r="O2705" s="132">
        <f>IF(G2705&gt;$K$3,"Futuro","Atraso")</f>
        <v/>
      </c>
      <c r="P2705">
        <f>12*(YEAR(G2705)-YEAR($K$3))+(MONTH(G2705)-MONTH($K$3))</f>
        <v/>
      </c>
      <c r="Q2705" s="366">
        <f>IF(M2705="IBIRAPITANGA FASE 3",IF(O2705="Atraso",L2705,L2705/(1+$I$2)^P2705),IF(O2705="Atraso",L2705,L2705/(1+$I$1)^P2705))</f>
        <v/>
      </c>
      <c r="R2705">
        <f>IF(O2705="Atraso",$K$3-G2705,0)</f>
        <v/>
      </c>
      <c r="S2705">
        <f>IF(R2705&lt;=15,"Até 15",IF(R2705&lt;=30,"Entre 15 e 30",IF(R2705&lt;=60,"Entre 30 e 60",IF(R2705&lt;=90,"Entre 60 e 90",IF(R2705&lt;=120,"Entre 90 e 120",IF(R2705&lt;=150,"Entre 120 e 150",IF(R2705&lt;=180,"Entre 150 e 180","Superior a 180")))))))</f>
        <v/>
      </c>
    </row>
    <row r="2706">
      <c r="A2706" t="inlineStr">
        <is>
          <t>Q014L02</t>
        </is>
      </c>
      <c r="B2706" t="inlineStr">
        <is>
          <t>MARIA APARECIDA DA FONSECA PINTO -ME</t>
        </is>
      </c>
      <c r="C2706" t="n">
        <v>1</v>
      </c>
      <c r="D2706" t="inlineStr">
        <is>
          <t>IPCA</t>
        </is>
      </c>
      <c r="E2706" t="n">
        <v>0.009488792934583046</v>
      </c>
      <c r="F2706" t="inlineStr">
        <is>
          <t>MENSAL</t>
        </is>
      </c>
      <c r="G2706" t="n">
        <v>45802</v>
      </c>
      <c r="H2706" t="n">
        <v>45802</v>
      </c>
      <c r="I2706" t="n">
        <v>59</v>
      </c>
      <c r="J2706" t="inlineStr">
        <is>
          <t>CARTEIRA</t>
        </is>
      </c>
      <c r="K2706" t="inlineStr">
        <is>
          <t>CONTRATO</t>
        </is>
      </c>
      <c r="L2706" t="n">
        <v>1726</v>
      </c>
      <c r="M2706" t="inlineStr">
        <is>
          <t>IBIRAPITANGA FASE 3</t>
        </is>
      </c>
      <c r="N2706" s="142">
        <f>DATE(YEAR(G2706),MONTH(G2706),1)</f>
        <v/>
      </c>
      <c r="O2706" s="132">
        <f>IF(G2706&gt;$K$3,"Futuro","Atraso")</f>
        <v/>
      </c>
      <c r="P2706">
        <f>12*(YEAR(G2706)-YEAR($K$3))+(MONTH(G2706)-MONTH($K$3))</f>
        <v/>
      </c>
      <c r="Q2706" s="366">
        <f>IF(M2706="IBIRAPITANGA FASE 3",IF(O2706="Atraso",L2706,L2706/(1+$I$2)^P2706),IF(O2706="Atraso",L2706,L2706/(1+$I$1)^P2706))</f>
        <v/>
      </c>
      <c r="R2706">
        <f>IF(O2706="Atraso",$K$3-G2706,0)</f>
        <v/>
      </c>
      <c r="S2706">
        <f>IF(R2706&lt;=15,"Até 15",IF(R2706&lt;=30,"Entre 15 e 30",IF(R2706&lt;=60,"Entre 30 e 60",IF(R2706&lt;=90,"Entre 60 e 90",IF(R2706&lt;=120,"Entre 90 e 120",IF(R2706&lt;=150,"Entre 120 e 150",IF(R2706&lt;=180,"Entre 150 e 180","Superior a 180")))))))</f>
        <v/>
      </c>
    </row>
    <row r="2707">
      <c r="A2707" t="inlineStr">
        <is>
          <t>Q014L02</t>
        </is>
      </c>
      <c r="B2707" t="inlineStr">
        <is>
          <t>MARIA APARECIDA DA FONSECA PINTO -ME</t>
        </is>
      </c>
      <c r="C2707" t="n">
        <v>1</v>
      </c>
      <c r="D2707" t="inlineStr">
        <is>
          <t>IPCA</t>
        </is>
      </c>
      <c r="E2707" t="n">
        <v>0.009488792934583046</v>
      </c>
      <c r="F2707" t="inlineStr">
        <is>
          <t>MENSAL</t>
        </is>
      </c>
      <c r="G2707" t="n">
        <v>45802</v>
      </c>
      <c r="H2707" t="n">
        <v>45802</v>
      </c>
      <c r="I2707" t="n">
        <v>5</v>
      </c>
      <c r="J2707" t="inlineStr">
        <is>
          <t>CARTEIRA</t>
        </is>
      </c>
      <c r="K2707" t="inlineStr">
        <is>
          <t>CONTRATO</t>
        </is>
      </c>
      <c r="L2707" t="n">
        <v>7275.43</v>
      </c>
      <c r="M2707" t="inlineStr">
        <is>
          <t>IBIRAPITANGA FASE 3</t>
        </is>
      </c>
      <c r="N2707" s="142">
        <f>DATE(YEAR(G2707),MONTH(G2707),1)</f>
        <v/>
      </c>
      <c r="O2707" s="132">
        <f>IF(G2707&gt;$K$3,"Futuro","Atraso")</f>
        <v/>
      </c>
      <c r="P2707">
        <f>12*(YEAR(G2707)-YEAR($K$3))+(MONTH(G2707)-MONTH($K$3))</f>
        <v/>
      </c>
      <c r="Q2707" s="366">
        <f>IF(M2707="IBIRAPITANGA FASE 3",IF(O2707="Atraso",L2707,L2707/(1+$I$2)^P2707),IF(O2707="Atraso",L2707,L2707/(1+$I$1)^P2707))</f>
        <v/>
      </c>
      <c r="R2707">
        <f>IF(O2707="Atraso",$K$3-G2707,0)</f>
        <v/>
      </c>
      <c r="S2707">
        <f>IF(R2707&lt;=15,"Até 15",IF(R2707&lt;=30,"Entre 15 e 30",IF(R2707&lt;=60,"Entre 30 e 60",IF(R2707&lt;=90,"Entre 60 e 90",IF(R2707&lt;=120,"Entre 90 e 120",IF(R2707&lt;=150,"Entre 120 e 150",IF(R2707&lt;=180,"Entre 150 e 180","Superior a 180")))))))</f>
        <v/>
      </c>
    </row>
    <row r="2708">
      <c r="A2708" t="inlineStr">
        <is>
          <t>Q014L02</t>
        </is>
      </c>
      <c r="B2708" t="inlineStr">
        <is>
          <t>MARIA APARECIDA DA FONSECA PINTO -ME</t>
        </is>
      </c>
      <c r="C2708" t="n">
        <v>1</v>
      </c>
      <c r="D2708" t="inlineStr">
        <is>
          <t>IPCA</t>
        </is>
      </c>
      <c r="E2708" t="n">
        <v>0.009488792934583046</v>
      </c>
      <c r="F2708" t="inlineStr">
        <is>
          <t>MENSAL</t>
        </is>
      </c>
      <c r="G2708" t="n">
        <v>45833</v>
      </c>
      <c r="H2708" t="n">
        <v>45833</v>
      </c>
      <c r="I2708" t="n">
        <v>60</v>
      </c>
      <c r="J2708" t="inlineStr">
        <is>
          <t>CARTEIRA</t>
        </is>
      </c>
      <c r="K2708" t="inlineStr">
        <is>
          <t>CONTRATO</t>
        </is>
      </c>
      <c r="L2708" t="n">
        <v>1726</v>
      </c>
      <c r="M2708" t="inlineStr">
        <is>
          <t>IBIRAPITANGA FASE 3</t>
        </is>
      </c>
      <c r="N2708" s="142">
        <f>DATE(YEAR(G2708),MONTH(G2708),1)</f>
        <v/>
      </c>
      <c r="O2708" s="132">
        <f>IF(G2708&gt;$K$3,"Futuro","Atraso")</f>
        <v/>
      </c>
      <c r="P2708">
        <f>12*(YEAR(G2708)-YEAR($K$3))+(MONTH(G2708)-MONTH($K$3))</f>
        <v/>
      </c>
      <c r="Q2708" s="366">
        <f>IF(M2708="IBIRAPITANGA FASE 3",IF(O2708="Atraso",L2708,L2708/(1+$I$2)^P2708),IF(O2708="Atraso",L2708,L2708/(1+$I$1)^P2708))</f>
        <v/>
      </c>
      <c r="R2708">
        <f>IF(O2708="Atraso",$K$3-G2708,0)</f>
        <v/>
      </c>
      <c r="S2708">
        <f>IF(R2708&lt;=15,"Até 15",IF(R2708&lt;=30,"Entre 15 e 30",IF(R2708&lt;=60,"Entre 30 e 60",IF(R2708&lt;=90,"Entre 60 e 90",IF(R2708&lt;=120,"Entre 90 e 120",IF(R2708&lt;=150,"Entre 120 e 150",IF(R2708&lt;=180,"Entre 150 e 180","Superior a 180")))))))</f>
        <v/>
      </c>
    </row>
    <row r="2709">
      <c r="A2709" t="inlineStr">
        <is>
          <t>Q014L02</t>
        </is>
      </c>
      <c r="B2709" t="inlineStr">
        <is>
          <t>MARIA APARECIDA DA FONSECA PINTO -ME</t>
        </is>
      </c>
      <c r="C2709" t="n">
        <v>1</v>
      </c>
      <c r="D2709" t="inlineStr">
        <is>
          <t>IPCA</t>
        </is>
      </c>
      <c r="E2709" t="n">
        <v>0.009488792934583046</v>
      </c>
      <c r="F2709" t="inlineStr">
        <is>
          <t>MENSAL</t>
        </is>
      </c>
      <c r="G2709" t="n">
        <v>45863</v>
      </c>
      <c r="H2709" t="n">
        <v>45863</v>
      </c>
      <c r="I2709" t="n">
        <v>61</v>
      </c>
      <c r="J2709" t="inlineStr">
        <is>
          <t>CARTEIRA</t>
        </is>
      </c>
      <c r="K2709" t="inlineStr">
        <is>
          <t>CONTRATO</t>
        </is>
      </c>
      <c r="L2709" t="n">
        <v>1726</v>
      </c>
      <c r="M2709" t="inlineStr">
        <is>
          <t>IBIRAPITANGA FASE 3</t>
        </is>
      </c>
      <c r="N2709" s="142">
        <f>DATE(YEAR(G2709),MONTH(G2709),1)</f>
        <v/>
      </c>
      <c r="O2709" s="132">
        <f>IF(G2709&gt;$K$3,"Futuro","Atraso")</f>
        <v/>
      </c>
      <c r="P2709">
        <f>12*(YEAR(G2709)-YEAR($K$3))+(MONTH(G2709)-MONTH($K$3))</f>
        <v/>
      </c>
      <c r="Q2709" s="366">
        <f>IF(M2709="IBIRAPITANGA FASE 3",IF(O2709="Atraso",L2709,L2709/(1+$I$2)^P2709),IF(O2709="Atraso",L2709,L2709/(1+$I$1)^P2709))</f>
        <v/>
      </c>
      <c r="R2709">
        <f>IF(O2709="Atraso",$K$3-G2709,0)</f>
        <v/>
      </c>
      <c r="S2709">
        <f>IF(R2709&lt;=15,"Até 15",IF(R2709&lt;=30,"Entre 15 e 30",IF(R2709&lt;=60,"Entre 30 e 60",IF(R2709&lt;=90,"Entre 60 e 90",IF(R2709&lt;=120,"Entre 90 e 120",IF(R2709&lt;=150,"Entre 120 e 150",IF(R2709&lt;=180,"Entre 150 e 180","Superior a 180")))))))</f>
        <v/>
      </c>
    </row>
    <row r="2710">
      <c r="A2710" t="inlineStr">
        <is>
          <t>Q014L02</t>
        </is>
      </c>
      <c r="B2710" t="inlineStr">
        <is>
          <t>MARIA APARECIDA DA FONSECA PINTO -ME</t>
        </is>
      </c>
      <c r="C2710" t="n">
        <v>1</v>
      </c>
      <c r="D2710" t="inlineStr">
        <is>
          <t>IPCA</t>
        </is>
      </c>
      <c r="E2710" t="n">
        <v>0.009488792934583046</v>
      </c>
      <c r="F2710" t="inlineStr">
        <is>
          <t>MENSAL</t>
        </is>
      </c>
      <c r="G2710" t="n">
        <v>45894</v>
      </c>
      <c r="H2710" t="n">
        <v>45894</v>
      </c>
      <c r="I2710" t="n">
        <v>62</v>
      </c>
      <c r="J2710" t="inlineStr">
        <is>
          <t>CARTEIRA</t>
        </is>
      </c>
      <c r="K2710" t="inlineStr">
        <is>
          <t>CONTRATO</t>
        </is>
      </c>
      <c r="L2710" t="n">
        <v>1726</v>
      </c>
      <c r="M2710" t="inlineStr">
        <is>
          <t>IBIRAPITANGA FASE 3</t>
        </is>
      </c>
      <c r="N2710" s="142">
        <f>DATE(YEAR(G2710),MONTH(G2710),1)</f>
        <v/>
      </c>
      <c r="O2710" s="132">
        <f>IF(G2710&gt;$K$3,"Futuro","Atraso")</f>
        <v/>
      </c>
      <c r="P2710">
        <f>12*(YEAR(G2710)-YEAR($K$3))+(MONTH(G2710)-MONTH($K$3))</f>
        <v/>
      </c>
      <c r="Q2710" s="366">
        <f>IF(M2710="IBIRAPITANGA FASE 3",IF(O2710="Atraso",L2710,L2710/(1+$I$2)^P2710),IF(O2710="Atraso",L2710,L2710/(1+$I$1)^P2710))</f>
        <v/>
      </c>
      <c r="R2710">
        <f>IF(O2710="Atraso",$K$3-G2710,0)</f>
        <v/>
      </c>
      <c r="S2710">
        <f>IF(R2710&lt;=15,"Até 15",IF(R2710&lt;=30,"Entre 15 e 30",IF(R2710&lt;=60,"Entre 30 e 60",IF(R2710&lt;=90,"Entre 60 e 90",IF(R2710&lt;=120,"Entre 90 e 120",IF(R2710&lt;=150,"Entre 120 e 150",IF(R2710&lt;=180,"Entre 150 e 180","Superior a 180")))))))</f>
        <v/>
      </c>
    </row>
    <row r="2711">
      <c r="A2711" t="inlineStr">
        <is>
          <t>Q014L02</t>
        </is>
      </c>
      <c r="B2711" t="inlineStr">
        <is>
          <t>MARIA APARECIDA DA FONSECA PINTO -ME</t>
        </is>
      </c>
      <c r="C2711" t="n">
        <v>1</v>
      </c>
      <c r="D2711" t="inlineStr">
        <is>
          <t>IPCA</t>
        </is>
      </c>
      <c r="E2711" t="n">
        <v>0.009488792934583046</v>
      </c>
      <c r="F2711" t="inlineStr">
        <is>
          <t>MENSAL</t>
        </is>
      </c>
      <c r="G2711" t="n">
        <v>45925</v>
      </c>
      <c r="H2711" t="n">
        <v>45925</v>
      </c>
      <c r="I2711" t="n">
        <v>63</v>
      </c>
      <c r="J2711" t="inlineStr">
        <is>
          <t>CARTEIRA</t>
        </is>
      </c>
      <c r="K2711" t="inlineStr">
        <is>
          <t>CONTRATO</t>
        </is>
      </c>
      <c r="L2711" t="n">
        <v>1726</v>
      </c>
      <c r="M2711" t="inlineStr">
        <is>
          <t>IBIRAPITANGA FASE 3</t>
        </is>
      </c>
      <c r="N2711" s="142">
        <f>DATE(YEAR(G2711),MONTH(G2711),1)</f>
        <v/>
      </c>
      <c r="O2711" s="132">
        <f>IF(G2711&gt;$K$3,"Futuro","Atraso")</f>
        <v/>
      </c>
      <c r="P2711">
        <f>12*(YEAR(G2711)-YEAR($K$3))+(MONTH(G2711)-MONTH($K$3))</f>
        <v/>
      </c>
      <c r="Q2711" s="366">
        <f>IF(M2711="IBIRAPITANGA FASE 3",IF(O2711="Atraso",L2711,L2711/(1+$I$2)^P2711),IF(O2711="Atraso",L2711,L2711/(1+$I$1)^P2711))</f>
        <v/>
      </c>
      <c r="R2711">
        <f>IF(O2711="Atraso",$K$3-G2711,0)</f>
        <v/>
      </c>
      <c r="S2711">
        <f>IF(R2711&lt;=15,"Até 15",IF(R2711&lt;=30,"Entre 15 e 30",IF(R2711&lt;=60,"Entre 30 e 60",IF(R2711&lt;=90,"Entre 60 e 90",IF(R2711&lt;=120,"Entre 90 e 120",IF(R2711&lt;=150,"Entre 120 e 150",IF(R2711&lt;=180,"Entre 150 e 180","Superior a 180")))))))</f>
        <v/>
      </c>
    </row>
    <row r="2712">
      <c r="A2712" t="inlineStr">
        <is>
          <t>Q014L02</t>
        </is>
      </c>
      <c r="B2712" t="inlineStr">
        <is>
          <t>MARIA APARECIDA DA FONSECA PINTO -ME</t>
        </is>
      </c>
      <c r="C2712" t="n">
        <v>1</v>
      </c>
      <c r="D2712" t="inlineStr">
        <is>
          <t>IPCA</t>
        </is>
      </c>
      <c r="E2712" t="n">
        <v>0.009488792934583046</v>
      </c>
      <c r="F2712" t="inlineStr">
        <is>
          <t>MENSAL</t>
        </is>
      </c>
      <c r="G2712" t="n">
        <v>45955</v>
      </c>
      <c r="H2712" t="n">
        <v>45955</v>
      </c>
      <c r="I2712" t="n">
        <v>64</v>
      </c>
      <c r="J2712" t="inlineStr">
        <is>
          <t>CARTEIRA</t>
        </is>
      </c>
      <c r="K2712" t="inlineStr">
        <is>
          <t>CONTRATO</t>
        </is>
      </c>
      <c r="L2712" t="n">
        <v>1726</v>
      </c>
      <c r="M2712" t="inlineStr">
        <is>
          <t>IBIRAPITANGA FASE 3</t>
        </is>
      </c>
      <c r="N2712" s="142">
        <f>DATE(YEAR(G2712),MONTH(G2712),1)</f>
        <v/>
      </c>
      <c r="O2712" s="132">
        <f>IF(G2712&gt;$K$3,"Futuro","Atraso")</f>
        <v/>
      </c>
      <c r="P2712">
        <f>12*(YEAR(G2712)-YEAR($K$3))+(MONTH(G2712)-MONTH($K$3))</f>
        <v/>
      </c>
      <c r="Q2712" s="366">
        <f>IF(M2712="IBIRAPITANGA FASE 3",IF(O2712="Atraso",L2712,L2712/(1+$I$2)^P2712),IF(O2712="Atraso",L2712,L2712/(1+$I$1)^P2712))</f>
        <v/>
      </c>
      <c r="R2712">
        <f>IF(O2712="Atraso",$K$3-G2712,0)</f>
        <v/>
      </c>
      <c r="S2712">
        <f>IF(R2712&lt;=15,"Até 15",IF(R2712&lt;=30,"Entre 15 e 30",IF(R2712&lt;=60,"Entre 30 e 60",IF(R2712&lt;=90,"Entre 60 e 90",IF(R2712&lt;=120,"Entre 90 e 120",IF(R2712&lt;=150,"Entre 120 e 150",IF(R2712&lt;=180,"Entre 150 e 180","Superior a 180")))))))</f>
        <v/>
      </c>
    </row>
    <row r="2713">
      <c r="A2713" t="inlineStr">
        <is>
          <t>Q014L02</t>
        </is>
      </c>
      <c r="B2713" t="inlineStr">
        <is>
          <t>MARIA APARECIDA DA FONSECA PINTO -ME</t>
        </is>
      </c>
      <c r="C2713" t="n">
        <v>1</v>
      </c>
      <c r="D2713" t="inlineStr">
        <is>
          <t>IPCA</t>
        </is>
      </c>
      <c r="E2713" t="n">
        <v>0.009488792934583046</v>
      </c>
      <c r="F2713" t="inlineStr">
        <is>
          <t>MENSAL</t>
        </is>
      </c>
      <c r="G2713" t="n">
        <v>45986</v>
      </c>
      <c r="H2713" t="n">
        <v>45986</v>
      </c>
      <c r="I2713" t="n">
        <v>65</v>
      </c>
      <c r="J2713" t="inlineStr">
        <is>
          <t>CARTEIRA</t>
        </is>
      </c>
      <c r="K2713" t="inlineStr">
        <is>
          <t>CONTRATO</t>
        </is>
      </c>
      <c r="L2713" t="n">
        <v>1726</v>
      </c>
      <c r="M2713" t="inlineStr">
        <is>
          <t>IBIRAPITANGA FASE 3</t>
        </is>
      </c>
      <c r="N2713" s="142">
        <f>DATE(YEAR(G2713),MONTH(G2713),1)</f>
        <v/>
      </c>
      <c r="O2713" s="132">
        <f>IF(G2713&gt;$K$3,"Futuro","Atraso")</f>
        <v/>
      </c>
      <c r="P2713">
        <f>12*(YEAR(G2713)-YEAR($K$3))+(MONTH(G2713)-MONTH($K$3))</f>
        <v/>
      </c>
      <c r="Q2713" s="366">
        <f>IF(M2713="IBIRAPITANGA FASE 3",IF(O2713="Atraso",L2713,L2713/(1+$I$2)^P2713),IF(O2713="Atraso",L2713,L2713/(1+$I$1)^P2713))</f>
        <v/>
      </c>
      <c r="R2713">
        <f>IF(O2713="Atraso",$K$3-G2713,0)</f>
        <v/>
      </c>
      <c r="S2713">
        <f>IF(R2713&lt;=15,"Até 15",IF(R2713&lt;=30,"Entre 15 e 30",IF(R2713&lt;=60,"Entre 30 e 60",IF(R2713&lt;=90,"Entre 60 e 90",IF(R2713&lt;=120,"Entre 90 e 120",IF(R2713&lt;=150,"Entre 120 e 150",IF(R2713&lt;=180,"Entre 150 e 180","Superior a 180")))))))</f>
        <v/>
      </c>
    </row>
    <row r="2714">
      <c r="A2714" t="inlineStr">
        <is>
          <t>Q014L02</t>
        </is>
      </c>
      <c r="B2714" t="inlineStr">
        <is>
          <t>MARIA APARECIDA DA FONSECA PINTO -ME</t>
        </is>
      </c>
      <c r="C2714" t="n">
        <v>1</v>
      </c>
      <c r="D2714" t="inlineStr">
        <is>
          <t>IPCA</t>
        </is>
      </c>
      <c r="E2714" t="n">
        <v>0.009488792934583046</v>
      </c>
      <c r="F2714" t="inlineStr">
        <is>
          <t>MENSAL</t>
        </is>
      </c>
      <c r="G2714" t="n">
        <v>46016</v>
      </c>
      <c r="H2714" t="n">
        <v>46016</v>
      </c>
      <c r="I2714" t="n">
        <v>66</v>
      </c>
      <c r="J2714" t="inlineStr">
        <is>
          <t>CARTEIRA</t>
        </is>
      </c>
      <c r="K2714" t="inlineStr">
        <is>
          <t>CONTRATO</t>
        </is>
      </c>
      <c r="L2714" t="n">
        <v>1726</v>
      </c>
      <c r="M2714" t="inlineStr">
        <is>
          <t>IBIRAPITANGA FASE 3</t>
        </is>
      </c>
      <c r="N2714" s="142">
        <f>DATE(YEAR(G2714),MONTH(G2714),1)</f>
        <v/>
      </c>
      <c r="O2714" s="132">
        <f>IF(G2714&gt;$K$3,"Futuro","Atraso")</f>
        <v/>
      </c>
      <c r="P2714">
        <f>12*(YEAR(G2714)-YEAR($K$3))+(MONTH(G2714)-MONTH($K$3))</f>
        <v/>
      </c>
      <c r="Q2714" s="366">
        <f>IF(M2714="IBIRAPITANGA FASE 3",IF(O2714="Atraso",L2714,L2714/(1+$I$2)^P2714),IF(O2714="Atraso",L2714,L2714/(1+$I$1)^P2714))</f>
        <v/>
      </c>
      <c r="R2714">
        <f>IF(O2714="Atraso",$K$3-G2714,0)</f>
        <v/>
      </c>
      <c r="S2714">
        <f>IF(R2714&lt;=15,"Até 15",IF(R2714&lt;=30,"Entre 15 e 30",IF(R2714&lt;=60,"Entre 30 e 60",IF(R2714&lt;=90,"Entre 60 e 90",IF(R2714&lt;=120,"Entre 90 e 120",IF(R2714&lt;=150,"Entre 120 e 150",IF(R2714&lt;=180,"Entre 150 e 180","Superior a 180")))))))</f>
        <v/>
      </c>
    </row>
    <row r="2715">
      <c r="A2715" t="inlineStr">
        <is>
          <t>Q014L02</t>
        </is>
      </c>
      <c r="B2715" t="inlineStr">
        <is>
          <t>MARIA APARECIDA DA FONSECA PINTO -ME</t>
        </is>
      </c>
      <c r="C2715" t="n">
        <v>1</v>
      </c>
      <c r="D2715" t="inlineStr">
        <is>
          <t>IPCA</t>
        </is>
      </c>
      <c r="E2715" t="n">
        <v>0.009488792934583046</v>
      </c>
      <c r="F2715" t="inlineStr">
        <is>
          <t>MENSAL</t>
        </is>
      </c>
      <c r="G2715" t="n">
        <v>46047</v>
      </c>
      <c r="H2715" t="n">
        <v>46047</v>
      </c>
      <c r="I2715" t="n">
        <v>67</v>
      </c>
      <c r="J2715" t="inlineStr">
        <is>
          <t>CARTEIRA</t>
        </is>
      </c>
      <c r="K2715" t="inlineStr">
        <is>
          <t>CONTRATO</t>
        </is>
      </c>
      <c r="L2715" t="n">
        <v>1726</v>
      </c>
      <c r="M2715" t="inlineStr">
        <is>
          <t>IBIRAPITANGA FASE 3</t>
        </is>
      </c>
      <c r="N2715" s="142">
        <f>DATE(YEAR(G2715),MONTH(G2715),1)</f>
        <v/>
      </c>
      <c r="O2715" s="132">
        <f>IF(G2715&gt;$K$3,"Futuro","Atraso")</f>
        <v/>
      </c>
      <c r="P2715">
        <f>12*(YEAR(G2715)-YEAR($K$3))+(MONTH(G2715)-MONTH($K$3))</f>
        <v/>
      </c>
      <c r="Q2715" s="366">
        <f>IF(M2715="IBIRAPITANGA FASE 3",IF(O2715="Atraso",L2715,L2715/(1+$I$2)^P2715),IF(O2715="Atraso",L2715,L2715/(1+$I$1)^P2715))</f>
        <v/>
      </c>
      <c r="R2715">
        <f>IF(O2715="Atraso",$K$3-G2715,0)</f>
        <v/>
      </c>
      <c r="S2715">
        <f>IF(R2715&lt;=15,"Até 15",IF(R2715&lt;=30,"Entre 15 e 30",IF(R2715&lt;=60,"Entre 30 e 60",IF(R2715&lt;=90,"Entre 60 e 90",IF(R2715&lt;=120,"Entre 90 e 120",IF(R2715&lt;=150,"Entre 120 e 150",IF(R2715&lt;=180,"Entre 150 e 180","Superior a 180")))))))</f>
        <v/>
      </c>
    </row>
    <row r="2716">
      <c r="A2716" t="inlineStr">
        <is>
          <t>Q014L02</t>
        </is>
      </c>
      <c r="B2716" t="inlineStr">
        <is>
          <t>MARIA APARECIDA DA FONSECA PINTO -ME</t>
        </is>
      </c>
      <c r="C2716" t="n">
        <v>1</v>
      </c>
      <c r="D2716" t="inlineStr">
        <is>
          <t>IPCA</t>
        </is>
      </c>
      <c r="E2716" t="n">
        <v>0.009488792934583046</v>
      </c>
      <c r="F2716" t="inlineStr">
        <is>
          <t>MENSAL</t>
        </is>
      </c>
      <c r="G2716" t="n">
        <v>46078</v>
      </c>
      <c r="H2716" t="n">
        <v>46078</v>
      </c>
      <c r="I2716" t="n">
        <v>68</v>
      </c>
      <c r="J2716" t="inlineStr">
        <is>
          <t>CARTEIRA</t>
        </is>
      </c>
      <c r="K2716" t="inlineStr">
        <is>
          <t>CONTRATO</t>
        </is>
      </c>
      <c r="L2716" t="n">
        <v>1726</v>
      </c>
      <c r="M2716" t="inlineStr">
        <is>
          <t>IBIRAPITANGA FASE 3</t>
        </is>
      </c>
      <c r="N2716" s="142">
        <f>DATE(YEAR(G2716),MONTH(G2716),1)</f>
        <v/>
      </c>
      <c r="O2716" s="132">
        <f>IF(G2716&gt;$K$3,"Futuro","Atraso")</f>
        <v/>
      </c>
      <c r="P2716">
        <f>12*(YEAR(G2716)-YEAR($K$3))+(MONTH(G2716)-MONTH($K$3))</f>
        <v/>
      </c>
      <c r="Q2716" s="366">
        <f>IF(M2716="IBIRAPITANGA FASE 3",IF(O2716="Atraso",L2716,L2716/(1+$I$2)^P2716),IF(O2716="Atraso",L2716,L2716/(1+$I$1)^P2716))</f>
        <v/>
      </c>
      <c r="R2716">
        <f>IF(O2716="Atraso",$K$3-G2716,0)</f>
        <v/>
      </c>
      <c r="S2716">
        <f>IF(R2716&lt;=15,"Até 15",IF(R2716&lt;=30,"Entre 15 e 30",IF(R2716&lt;=60,"Entre 30 e 60",IF(R2716&lt;=90,"Entre 60 e 90",IF(R2716&lt;=120,"Entre 90 e 120",IF(R2716&lt;=150,"Entre 120 e 150",IF(R2716&lt;=180,"Entre 150 e 180","Superior a 180")))))))</f>
        <v/>
      </c>
    </row>
    <row r="2717">
      <c r="A2717" t="inlineStr">
        <is>
          <t>Q014L02</t>
        </is>
      </c>
      <c r="B2717" t="inlineStr">
        <is>
          <t>MARIA APARECIDA DA FONSECA PINTO -ME</t>
        </is>
      </c>
      <c r="C2717" t="n">
        <v>1</v>
      </c>
      <c r="D2717" t="inlineStr">
        <is>
          <t>IPCA</t>
        </is>
      </c>
      <c r="E2717" t="n">
        <v>0.009488792934583046</v>
      </c>
      <c r="F2717" t="inlineStr">
        <is>
          <t>MENSAL</t>
        </is>
      </c>
      <c r="G2717" t="n">
        <v>46106</v>
      </c>
      <c r="H2717" t="n">
        <v>46106</v>
      </c>
      <c r="I2717" t="n">
        <v>69</v>
      </c>
      <c r="J2717" t="inlineStr">
        <is>
          <t>CARTEIRA</t>
        </is>
      </c>
      <c r="K2717" t="inlineStr">
        <is>
          <t>CONTRATO</t>
        </is>
      </c>
      <c r="L2717" t="n">
        <v>1726</v>
      </c>
      <c r="M2717" t="inlineStr">
        <is>
          <t>IBIRAPITANGA FASE 3</t>
        </is>
      </c>
      <c r="N2717" s="142">
        <f>DATE(YEAR(G2717),MONTH(G2717),1)</f>
        <v/>
      </c>
      <c r="O2717" s="132">
        <f>IF(G2717&gt;$K$3,"Futuro","Atraso")</f>
        <v/>
      </c>
      <c r="P2717">
        <f>12*(YEAR(G2717)-YEAR($K$3))+(MONTH(G2717)-MONTH($K$3))</f>
        <v/>
      </c>
      <c r="Q2717" s="366">
        <f>IF(M2717="IBIRAPITANGA FASE 3",IF(O2717="Atraso",L2717,L2717/(1+$I$2)^P2717),IF(O2717="Atraso",L2717,L2717/(1+$I$1)^P2717))</f>
        <v/>
      </c>
      <c r="R2717">
        <f>IF(O2717="Atraso",$K$3-G2717,0)</f>
        <v/>
      </c>
      <c r="S2717">
        <f>IF(R2717&lt;=15,"Até 15",IF(R2717&lt;=30,"Entre 15 e 30",IF(R2717&lt;=60,"Entre 30 e 60",IF(R2717&lt;=90,"Entre 60 e 90",IF(R2717&lt;=120,"Entre 90 e 120",IF(R2717&lt;=150,"Entre 120 e 150",IF(R2717&lt;=180,"Entre 150 e 180","Superior a 180")))))))</f>
        <v/>
      </c>
    </row>
    <row r="2718">
      <c r="A2718" t="inlineStr">
        <is>
          <t>Q014L02</t>
        </is>
      </c>
      <c r="B2718" t="inlineStr">
        <is>
          <t>MARIA APARECIDA DA FONSECA PINTO -ME</t>
        </is>
      </c>
      <c r="C2718" t="n">
        <v>1</v>
      </c>
      <c r="D2718" t="inlineStr">
        <is>
          <t>IPCA</t>
        </is>
      </c>
      <c r="E2718" t="n">
        <v>0.009488792934583046</v>
      </c>
      <c r="F2718" t="inlineStr">
        <is>
          <t>MENSAL</t>
        </is>
      </c>
      <c r="G2718" t="n">
        <v>46137</v>
      </c>
      <c r="H2718" t="n">
        <v>46137</v>
      </c>
      <c r="I2718" t="n">
        <v>70</v>
      </c>
      <c r="J2718" t="inlineStr">
        <is>
          <t>CARTEIRA</t>
        </is>
      </c>
      <c r="K2718" t="inlineStr">
        <is>
          <t>CONTRATO</t>
        </is>
      </c>
      <c r="L2718" t="n">
        <v>1726</v>
      </c>
      <c r="M2718" t="inlineStr">
        <is>
          <t>IBIRAPITANGA FASE 3</t>
        </is>
      </c>
      <c r="N2718" s="142">
        <f>DATE(YEAR(G2718),MONTH(G2718),1)</f>
        <v/>
      </c>
      <c r="O2718" s="132">
        <f>IF(G2718&gt;$K$3,"Futuro","Atraso")</f>
        <v/>
      </c>
      <c r="P2718">
        <f>12*(YEAR(G2718)-YEAR($K$3))+(MONTH(G2718)-MONTH($K$3))</f>
        <v/>
      </c>
      <c r="Q2718" s="366">
        <f>IF(M2718="IBIRAPITANGA FASE 3",IF(O2718="Atraso",L2718,L2718/(1+$I$2)^P2718),IF(O2718="Atraso",L2718,L2718/(1+$I$1)^P2718))</f>
        <v/>
      </c>
      <c r="R2718">
        <f>IF(O2718="Atraso",$K$3-G2718,0)</f>
        <v/>
      </c>
      <c r="S2718">
        <f>IF(R2718&lt;=15,"Até 15",IF(R2718&lt;=30,"Entre 15 e 30",IF(R2718&lt;=60,"Entre 30 e 60",IF(R2718&lt;=90,"Entre 60 e 90",IF(R2718&lt;=120,"Entre 90 e 120",IF(R2718&lt;=150,"Entre 120 e 150",IF(R2718&lt;=180,"Entre 150 e 180","Superior a 180")))))))</f>
        <v/>
      </c>
    </row>
    <row r="2719">
      <c r="A2719" t="inlineStr">
        <is>
          <t>Q014L02</t>
        </is>
      </c>
      <c r="B2719" t="inlineStr">
        <is>
          <t>MARIA APARECIDA DA FONSECA PINTO -ME</t>
        </is>
      </c>
      <c r="C2719" t="n">
        <v>1</v>
      </c>
      <c r="D2719" t="inlineStr">
        <is>
          <t>IPCA</t>
        </is>
      </c>
      <c r="E2719" t="n">
        <v>0.009488792934583046</v>
      </c>
      <c r="F2719" t="inlineStr">
        <is>
          <t>MENSAL</t>
        </is>
      </c>
      <c r="G2719" t="n">
        <v>46167</v>
      </c>
      <c r="H2719" t="n">
        <v>46167</v>
      </c>
      <c r="I2719" t="n">
        <v>71</v>
      </c>
      <c r="J2719" t="inlineStr">
        <is>
          <t>CARTEIRA</t>
        </is>
      </c>
      <c r="K2719" t="inlineStr">
        <is>
          <t>CONTRATO</t>
        </is>
      </c>
      <c r="L2719" t="n">
        <v>1726</v>
      </c>
      <c r="M2719" t="inlineStr">
        <is>
          <t>IBIRAPITANGA FASE 3</t>
        </is>
      </c>
      <c r="N2719" s="142">
        <f>DATE(YEAR(G2719),MONTH(G2719),1)</f>
        <v/>
      </c>
      <c r="O2719" s="132">
        <f>IF(G2719&gt;$K$3,"Futuro","Atraso")</f>
        <v/>
      </c>
      <c r="P2719">
        <f>12*(YEAR(G2719)-YEAR($K$3))+(MONTH(G2719)-MONTH($K$3))</f>
        <v/>
      </c>
      <c r="Q2719" s="366">
        <f>IF(M2719="IBIRAPITANGA FASE 3",IF(O2719="Atraso",L2719,L2719/(1+$I$2)^P2719),IF(O2719="Atraso",L2719,L2719/(1+$I$1)^P2719))</f>
        <v/>
      </c>
      <c r="R2719">
        <f>IF(O2719="Atraso",$K$3-G2719,0)</f>
        <v/>
      </c>
      <c r="S2719">
        <f>IF(R2719&lt;=15,"Até 15",IF(R2719&lt;=30,"Entre 15 e 30",IF(R2719&lt;=60,"Entre 30 e 60",IF(R2719&lt;=90,"Entre 60 e 90",IF(R2719&lt;=120,"Entre 90 e 120",IF(R2719&lt;=150,"Entre 120 e 150",IF(R2719&lt;=180,"Entre 150 e 180","Superior a 180")))))))</f>
        <v/>
      </c>
    </row>
    <row r="2720">
      <c r="A2720" t="inlineStr">
        <is>
          <t>Q014L02</t>
        </is>
      </c>
      <c r="B2720" t="inlineStr">
        <is>
          <t>MARIA APARECIDA DA FONSECA PINTO -ME</t>
        </is>
      </c>
      <c r="C2720" t="n">
        <v>1</v>
      </c>
      <c r="D2720" t="inlineStr">
        <is>
          <t>IPCA</t>
        </is>
      </c>
      <c r="E2720" t="n">
        <v>0.009488792934583046</v>
      </c>
      <c r="F2720" t="inlineStr">
        <is>
          <t>MENSAL</t>
        </is>
      </c>
      <c r="G2720" t="n">
        <v>46167</v>
      </c>
      <c r="H2720" t="n">
        <v>46167</v>
      </c>
      <c r="I2720" t="n">
        <v>6</v>
      </c>
      <c r="J2720" t="inlineStr">
        <is>
          <t>CARTEIRA</t>
        </is>
      </c>
      <c r="K2720" t="inlineStr">
        <is>
          <t>CONTRATO</t>
        </is>
      </c>
      <c r="L2720" t="n">
        <v>7275.43</v>
      </c>
      <c r="M2720" t="inlineStr">
        <is>
          <t>IBIRAPITANGA FASE 3</t>
        </is>
      </c>
      <c r="N2720" s="142">
        <f>DATE(YEAR(G2720),MONTH(G2720),1)</f>
        <v/>
      </c>
      <c r="O2720" s="132">
        <f>IF(G2720&gt;$K$3,"Futuro","Atraso")</f>
        <v/>
      </c>
      <c r="P2720">
        <f>12*(YEAR(G2720)-YEAR($K$3))+(MONTH(G2720)-MONTH($K$3))</f>
        <v/>
      </c>
      <c r="Q2720" s="366">
        <f>IF(M2720="IBIRAPITANGA FASE 3",IF(O2720="Atraso",L2720,L2720/(1+$I$2)^P2720),IF(O2720="Atraso",L2720,L2720/(1+$I$1)^P2720))</f>
        <v/>
      </c>
      <c r="R2720">
        <f>IF(O2720="Atraso",$K$3-G2720,0)</f>
        <v/>
      </c>
      <c r="S2720">
        <f>IF(R2720&lt;=15,"Até 15",IF(R2720&lt;=30,"Entre 15 e 30",IF(R2720&lt;=60,"Entre 30 e 60",IF(R2720&lt;=90,"Entre 60 e 90",IF(R2720&lt;=120,"Entre 90 e 120",IF(R2720&lt;=150,"Entre 120 e 150",IF(R2720&lt;=180,"Entre 150 e 180","Superior a 180")))))))</f>
        <v/>
      </c>
    </row>
    <row r="2721">
      <c r="A2721" t="inlineStr">
        <is>
          <t>Q014L02</t>
        </is>
      </c>
      <c r="B2721" t="inlineStr">
        <is>
          <t>MARIA APARECIDA DA FONSECA PINTO -ME</t>
        </is>
      </c>
      <c r="C2721" t="n">
        <v>1</v>
      </c>
      <c r="D2721" t="inlineStr">
        <is>
          <t>IPCA</t>
        </is>
      </c>
      <c r="E2721" t="n">
        <v>0.009488792934583046</v>
      </c>
      <c r="F2721" t="inlineStr">
        <is>
          <t>MENSAL</t>
        </is>
      </c>
      <c r="G2721" t="n">
        <v>46198</v>
      </c>
      <c r="H2721" t="n">
        <v>46198</v>
      </c>
      <c r="I2721" t="n">
        <v>72</v>
      </c>
      <c r="J2721" t="inlineStr">
        <is>
          <t>CARTEIRA</t>
        </is>
      </c>
      <c r="K2721" t="inlineStr">
        <is>
          <t>CONTRATO</t>
        </is>
      </c>
      <c r="L2721" t="n">
        <v>1726</v>
      </c>
      <c r="M2721" t="inlineStr">
        <is>
          <t>IBIRAPITANGA FASE 3</t>
        </is>
      </c>
      <c r="N2721" s="142">
        <f>DATE(YEAR(G2721),MONTH(G2721),1)</f>
        <v/>
      </c>
      <c r="O2721" s="132">
        <f>IF(G2721&gt;$K$3,"Futuro","Atraso")</f>
        <v/>
      </c>
      <c r="P2721">
        <f>12*(YEAR(G2721)-YEAR($K$3))+(MONTH(G2721)-MONTH($K$3))</f>
        <v/>
      </c>
      <c r="Q2721" s="366">
        <f>IF(M2721="IBIRAPITANGA FASE 3",IF(O2721="Atraso",L2721,L2721/(1+$I$2)^P2721),IF(O2721="Atraso",L2721,L2721/(1+$I$1)^P2721))</f>
        <v/>
      </c>
      <c r="R2721">
        <f>IF(O2721="Atraso",$K$3-G2721,0)</f>
        <v/>
      </c>
      <c r="S2721">
        <f>IF(R2721&lt;=15,"Até 15",IF(R2721&lt;=30,"Entre 15 e 30",IF(R2721&lt;=60,"Entre 30 e 60",IF(R2721&lt;=90,"Entre 60 e 90",IF(R2721&lt;=120,"Entre 90 e 120",IF(R2721&lt;=150,"Entre 120 e 150",IF(R2721&lt;=180,"Entre 150 e 180","Superior a 180")))))))</f>
        <v/>
      </c>
    </row>
    <row r="2722">
      <c r="A2722" t="inlineStr">
        <is>
          <t>Q014L02</t>
        </is>
      </c>
      <c r="B2722" t="inlineStr">
        <is>
          <t>MARIA APARECIDA DA FONSECA PINTO -ME</t>
        </is>
      </c>
      <c r="C2722" t="n">
        <v>1</v>
      </c>
      <c r="D2722" t="inlineStr">
        <is>
          <t>IPCA</t>
        </is>
      </c>
      <c r="E2722" t="n">
        <v>0.009488792934583046</v>
      </c>
      <c r="F2722" t="inlineStr">
        <is>
          <t>MENSAL</t>
        </is>
      </c>
      <c r="G2722" t="n">
        <v>46228</v>
      </c>
      <c r="H2722" t="n">
        <v>46228</v>
      </c>
      <c r="I2722" t="n">
        <v>73</v>
      </c>
      <c r="J2722" t="inlineStr">
        <is>
          <t>CARTEIRA</t>
        </is>
      </c>
      <c r="K2722" t="inlineStr">
        <is>
          <t>CONTRATO</t>
        </is>
      </c>
      <c r="L2722" t="n">
        <v>1726</v>
      </c>
      <c r="M2722" t="inlineStr">
        <is>
          <t>IBIRAPITANGA FASE 3</t>
        </is>
      </c>
      <c r="N2722" s="142">
        <f>DATE(YEAR(G2722),MONTH(G2722),1)</f>
        <v/>
      </c>
      <c r="O2722" s="132">
        <f>IF(G2722&gt;$K$3,"Futuro","Atraso")</f>
        <v/>
      </c>
      <c r="P2722">
        <f>12*(YEAR(G2722)-YEAR($K$3))+(MONTH(G2722)-MONTH($K$3))</f>
        <v/>
      </c>
      <c r="Q2722" s="366">
        <f>IF(M2722="IBIRAPITANGA FASE 3",IF(O2722="Atraso",L2722,L2722/(1+$I$2)^P2722),IF(O2722="Atraso",L2722,L2722/(1+$I$1)^P2722))</f>
        <v/>
      </c>
      <c r="R2722">
        <f>IF(O2722="Atraso",$K$3-G2722,0)</f>
        <v/>
      </c>
      <c r="S2722">
        <f>IF(R2722&lt;=15,"Até 15",IF(R2722&lt;=30,"Entre 15 e 30",IF(R2722&lt;=60,"Entre 30 e 60",IF(R2722&lt;=90,"Entre 60 e 90",IF(R2722&lt;=120,"Entre 90 e 120",IF(R2722&lt;=150,"Entre 120 e 150",IF(R2722&lt;=180,"Entre 150 e 180","Superior a 180")))))))</f>
        <v/>
      </c>
    </row>
    <row r="2723">
      <c r="A2723" t="inlineStr">
        <is>
          <t>Q014L02</t>
        </is>
      </c>
      <c r="B2723" t="inlineStr">
        <is>
          <t>MARIA APARECIDA DA FONSECA PINTO -ME</t>
        </is>
      </c>
      <c r="C2723" t="n">
        <v>1</v>
      </c>
      <c r="D2723" t="inlineStr">
        <is>
          <t>IPCA</t>
        </is>
      </c>
      <c r="E2723" t="n">
        <v>0.009488792934583046</v>
      </c>
      <c r="F2723" t="inlineStr">
        <is>
          <t>MENSAL</t>
        </is>
      </c>
      <c r="G2723" t="n">
        <v>46259</v>
      </c>
      <c r="H2723" t="n">
        <v>46259</v>
      </c>
      <c r="I2723" t="n">
        <v>74</v>
      </c>
      <c r="J2723" t="inlineStr">
        <is>
          <t>CARTEIRA</t>
        </is>
      </c>
      <c r="K2723" t="inlineStr">
        <is>
          <t>CONTRATO</t>
        </is>
      </c>
      <c r="L2723" t="n">
        <v>1726</v>
      </c>
      <c r="M2723" t="inlineStr">
        <is>
          <t>IBIRAPITANGA FASE 3</t>
        </is>
      </c>
      <c r="N2723" s="142">
        <f>DATE(YEAR(G2723),MONTH(G2723),1)</f>
        <v/>
      </c>
      <c r="O2723" s="132">
        <f>IF(G2723&gt;$K$3,"Futuro","Atraso")</f>
        <v/>
      </c>
      <c r="P2723">
        <f>12*(YEAR(G2723)-YEAR($K$3))+(MONTH(G2723)-MONTH($K$3))</f>
        <v/>
      </c>
      <c r="Q2723" s="366">
        <f>IF(M2723="IBIRAPITANGA FASE 3",IF(O2723="Atraso",L2723,L2723/(1+$I$2)^P2723),IF(O2723="Atraso",L2723,L2723/(1+$I$1)^P2723))</f>
        <v/>
      </c>
      <c r="R2723">
        <f>IF(O2723="Atraso",$K$3-G2723,0)</f>
        <v/>
      </c>
      <c r="S2723">
        <f>IF(R2723&lt;=15,"Até 15",IF(R2723&lt;=30,"Entre 15 e 30",IF(R2723&lt;=60,"Entre 30 e 60",IF(R2723&lt;=90,"Entre 60 e 90",IF(R2723&lt;=120,"Entre 90 e 120",IF(R2723&lt;=150,"Entre 120 e 150",IF(R2723&lt;=180,"Entre 150 e 180","Superior a 180")))))))</f>
        <v/>
      </c>
    </row>
    <row r="2724">
      <c r="A2724" t="inlineStr">
        <is>
          <t>Q014L02</t>
        </is>
      </c>
      <c r="B2724" t="inlineStr">
        <is>
          <t>MARIA APARECIDA DA FONSECA PINTO -ME</t>
        </is>
      </c>
      <c r="C2724" t="n">
        <v>1</v>
      </c>
      <c r="D2724" t="inlineStr">
        <is>
          <t>IPCA</t>
        </is>
      </c>
      <c r="E2724" t="n">
        <v>0.009488792934583046</v>
      </c>
      <c r="F2724" t="inlineStr">
        <is>
          <t>MENSAL</t>
        </is>
      </c>
      <c r="G2724" t="n">
        <v>46290</v>
      </c>
      <c r="H2724" t="n">
        <v>46290</v>
      </c>
      <c r="I2724" t="n">
        <v>75</v>
      </c>
      <c r="J2724" t="inlineStr">
        <is>
          <t>CARTEIRA</t>
        </is>
      </c>
      <c r="K2724" t="inlineStr">
        <is>
          <t>CONTRATO</t>
        </is>
      </c>
      <c r="L2724" t="n">
        <v>1726</v>
      </c>
      <c r="M2724" t="inlineStr">
        <is>
          <t>IBIRAPITANGA FASE 3</t>
        </is>
      </c>
      <c r="N2724" s="142">
        <f>DATE(YEAR(G2724),MONTH(G2724),1)</f>
        <v/>
      </c>
      <c r="O2724" s="132">
        <f>IF(G2724&gt;$K$3,"Futuro","Atraso")</f>
        <v/>
      </c>
      <c r="P2724">
        <f>12*(YEAR(G2724)-YEAR($K$3))+(MONTH(G2724)-MONTH($K$3))</f>
        <v/>
      </c>
      <c r="Q2724" s="366">
        <f>IF(M2724="IBIRAPITANGA FASE 3",IF(O2724="Atraso",L2724,L2724/(1+$I$2)^P2724),IF(O2724="Atraso",L2724,L2724/(1+$I$1)^P2724))</f>
        <v/>
      </c>
      <c r="R2724">
        <f>IF(O2724="Atraso",$K$3-G2724,0)</f>
        <v/>
      </c>
      <c r="S2724">
        <f>IF(R2724&lt;=15,"Até 15",IF(R2724&lt;=30,"Entre 15 e 30",IF(R2724&lt;=60,"Entre 30 e 60",IF(R2724&lt;=90,"Entre 60 e 90",IF(R2724&lt;=120,"Entre 90 e 120",IF(R2724&lt;=150,"Entre 120 e 150",IF(R2724&lt;=180,"Entre 150 e 180","Superior a 180")))))))</f>
        <v/>
      </c>
    </row>
    <row r="2725">
      <c r="A2725" t="inlineStr">
        <is>
          <t>Q014L02</t>
        </is>
      </c>
      <c r="B2725" t="inlineStr">
        <is>
          <t>MARIA APARECIDA DA FONSECA PINTO -ME</t>
        </is>
      </c>
      <c r="C2725" t="n">
        <v>1</v>
      </c>
      <c r="D2725" t="inlineStr">
        <is>
          <t>IPCA</t>
        </is>
      </c>
      <c r="E2725" t="n">
        <v>0.009488792934583046</v>
      </c>
      <c r="F2725" t="inlineStr">
        <is>
          <t>MENSAL</t>
        </is>
      </c>
      <c r="G2725" t="n">
        <v>46320</v>
      </c>
      <c r="H2725" t="n">
        <v>46320</v>
      </c>
      <c r="I2725" t="n">
        <v>76</v>
      </c>
      <c r="J2725" t="inlineStr">
        <is>
          <t>CARTEIRA</t>
        </is>
      </c>
      <c r="K2725" t="inlineStr">
        <is>
          <t>CONTRATO</t>
        </is>
      </c>
      <c r="L2725" t="n">
        <v>1726</v>
      </c>
      <c r="M2725" t="inlineStr">
        <is>
          <t>IBIRAPITANGA FASE 3</t>
        </is>
      </c>
      <c r="N2725" s="142">
        <f>DATE(YEAR(G2725),MONTH(G2725),1)</f>
        <v/>
      </c>
      <c r="O2725" s="132">
        <f>IF(G2725&gt;$K$3,"Futuro","Atraso")</f>
        <v/>
      </c>
      <c r="P2725">
        <f>12*(YEAR(G2725)-YEAR($K$3))+(MONTH(G2725)-MONTH($K$3))</f>
        <v/>
      </c>
      <c r="Q2725" s="366">
        <f>IF(M2725="IBIRAPITANGA FASE 3",IF(O2725="Atraso",L2725,L2725/(1+$I$2)^P2725),IF(O2725="Atraso",L2725,L2725/(1+$I$1)^P2725))</f>
        <v/>
      </c>
      <c r="R2725">
        <f>IF(O2725="Atraso",$K$3-G2725,0)</f>
        <v/>
      </c>
      <c r="S2725">
        <f>IF(R2725&lt;=15,"Até 15",IF(R2725&lt;=30,"Entre 15 e 30",IF(R2725&lt;=60,"Entre 30 e 60",IF(R2725&lt;=90,"Entre 60 e 90",IF(R2725&lt;=120,"Entre 90 e 120",IF(R2725&lt;=150,"Entre 120 e 150",IF(R2725&lt;=180,"Entre 150 e 180","Superior a 180")))))))</f>
        <v/>
      </c>
    </row>
    <row r="2726">
      <c r="A2726" t="inlineStr">
        <is>
          <t>Q014L02</t>
        </is>
      </c>
      <c r="B2726" t="inlineStr">
        <is>
          <t>MARIA APARECIDA DA FONSECA PINTO -ME</t>
        </is>
      </c>
      <c r="C2726" t="n">
        <v>1</v>
      </c>
      <c r="D2726" t="inlineStr">
        <is>
          <t>IPCA</t>
        </is>
      </c>
      <c r="E2726" t="n">
        <v>0.009488792934583046</v>
      </c>
      <c r="F2726" t="inlineStr">
        <is>
          <t>MENSAL</t>
        </is>
      </c>
      <c r="G2726" t="n">
        <v>46351</v>
      </c>
      <c r="H2726" t="n">
        <v>46351</v>
      </c>
      <c r="I2726" t="n">
        <v>77</v>
      </c>
      <c r="J2726" t="inlineStr">
        <is>
          <t>CARTEIRA</t>
        </is>
      </c>
      <c r="K2726" t="inlineStr">
        <is>
          <t>CONTRATO</t>
        </is>
      </c>
      <c r="L2726" t="n">
        <v>1726</v>
      </c>
      <c r="M2726" t="inlineStr">
        <is>
          <t>IBIRAPITANGA FASE 3</t>
        </is>
      </c>
      <c r="N2726" s="142">
        <f>DATE(YEAR(G2726),MONTH(G2726),1)</f>
        <v/>
      </c>
      <c r="O2726" s="132">
        <f>IF(G2726&gt;$K$3,"Futuro","Atraso")</f>
        <v/>
      </c>
      <c r="P2726">
        <f>12*(YEAR(G2726)-YEAR($K$3))+(MONTH(G2726)-MONTH($K$3))</f>
        <v/>
      </c>
      <c r="Q2726" s="366">
        <f>IF(M2726="IBIRAPITANGA FASE 3",IF(O2726="Atraso",L2726,L2726/(1+$I$2)^P2726),IF(O2726="Atraso",L2726,L2726/(1+$I$1)^P2726))</f>
        <v/>
      </c>
      <c r="R2726">
        <f>IF(O2726="Atraso",$K$3-G2726,0)</f>
        <v/>
      </c>
      <c r="S2726">
        <f>IF(R2726&lt;=15,"Até 15",IF(R2726&lt;=30,"Entre 15 e 30",IF(R2726&lt;=60,"Entre 30 e 60",IF(R2726&lt;=90,"Entre 60 e 90",IF(R2726&lt;=120,"Entre 90 e 120",IF(R2726&lt;=150,"Entre 120 e 150",IF(R2726&lt;=180,"Entre 150 e 180","Superior a 180")))))))</f>
        <v/>
      </c>
    </row>
    <row r="2727">
      <c r="A2727" t="inlineStr">
        <is>
          <t>Q014L02</t>
        </is>
      </c>
      <c r="B2727" t="inlineStr">
        <is>
          <t>MARIA APARECIDA DA FONSECA PINTO -ME</t>
        </is>
      </c>
      <c r="C2727" t="n">
        <v>1</v>
      </c>
      <c r="D2727" t="inlineStr">
        <is>
          <t>IPCA</t>
        </is>
      </c>
      <c r="E2727" t="n">
        <v>0.009488792934583046</v>
      </c>
      <c r="F2727" t="inlineStr">
        <is>
          <t>MENSAL</t>
        </is>
      </c>
      <c r="G2727" t="n">
        <v>46381</v>
      </c>
      <c r="H2727" t="n">
        <v>46381</v>
      </c>
      <c r="I2727" t="n">
        <v>78</v>
      </c>
      <c r="J2727" t="inlineStr">
        <is>
          <t>CARTEIRA</t>
        </is>
      </c>
      <c r="K2727" t="inlineStr">
        <is>
          <t>CONTRATO</t>
        </is>
      </c>
      <c r="L2727" t="n">
        <v>1726</v>
      </c>
      <c r="M2727" t="inlineStr">
        <is>
          <t>IBIRAPITANGA FASE 3</t>
        </is>
      </c>
      <c r="N2727" s="142">
        <f>DATE(YEAR(G2727),MONTH(G2727),1)</f>
        <v/>
      </c>
      <c r="O2727" s="132">
        <f>IF(G2727&gt;$K$3,"Futuro","Atraso")</f>
        <v/>
      </c>
      <c r="P2727">
        <f>12*(YEAR(G2727)-YEAR($K$3))+(MONTH(G2727)-MONTH($K$3))</f>
        <v/>
      </c>
      <c r="Q2727" s="366">
        <f>IF(M2727="IBIRAPITANGA FASE 3",IF(O2727="Atraso",L2727,L2727/(1+$I$2)^P2727),IF(O2727="Atraso",L2727,L2727/(1+$I$1)^P2727))</f>
        <v/>
      </c>
      <c r="R2727">
        <f>IF(O2727="Atraso",$K$3-G2727,0)</f>
        <v/>
      </c>
      <c r="S2727">
        <f>IF(R2727&lt;=15,"Até 15",IF(R2727&lt;=30,"Entre 15 e 30",IF(R2727&lt;=60,"Entre 30 e 60",IF(R2727&lt;=90,"Entre 60 e 90",IF(R2727&lt;=120,"Entre 90 e 120",IF(R2727&lt;=150,"Entre 120 e 150",IF(R2727&lt;=180,"Entre 150 e 180","Superior a 180")))))))</f>
        <v/>
      </c>
    </row>
    <row r="2728">
      <c r="A2728" t="inlineStr">
        <is>
          <t>Q014L02</t>
        </is>
      </c>
      <c r="B2728" t="inlineStr">
        <is>
          <t>MARIA APARECIDA DA FONSECA PINTO -ME</t>
        </is>
      </c>
      <c r="C2728" t="n">
        <v>1</v>
      </c>
      <c r="D2728" t="inlineStr">
        <is>
          <t>IPCA</t>
        </is>
      </c>
      <c r="E2728" t="n">
        <v>0.009488792934583046</v>
      </c>
      <c r="F2728" t="inlineStr">
        <is>
          <t>MENSAL</t>
        </is>
      </c>
      <c r="G2728" t="n">
        <v>46412</v>
      </c>
      <c r="H2728" t="n">
        <v>46412</v>
      </c>
      <c r="I2728" t="n">
        <v>79</v>
      </c>
      <c r="J2728" t="inlineStr">
        <is>
          <t>CARTEIRA</t>
        </is>
      </c>
      <c r="K2728" t="inlineStr">
        <is>
          <t>CONTRATO</t>
        </is>
      </c>
      <c r="L2728" t="n">
        <v>1726</v>
      </c>
      <c r="M2728" t="inlineStr">
        <is>
          <t>IBIRAPITANGA FASE 3</t>
        </is>
      </c>
      <c r="N2728" s="142">
        <f>DATE(YEAR(G2728),MONTH(G2728),1)</f>
        <v/>
      </c>
      <c r="O2728" s="132">
        <f>IF(G2728&gt;$K$3,"Futuro","Atraso")</f>
        <v/>
      </c>
      <c r="P2728">
        <f>12*(YEAR(G2728)-YEAR($K$3))+(MONTH(G2728)-MONTH($K$3))</f>
        <v/>
      </c>
      <c r="Q2728" s="366">
        <f>IF(M2728="IBIRAPITANGA FASE 3",IF(O2728="Atraso",L2728,L2728/(1+$I$2)^P2728),IF(O2728="Atraso",L2728,L2728/(1+$I$1)^P2728))</f>
        <v/>
      </c>
      <c r="R2728">
        <f>IF(O2728="Atraso",$K$3-G2728,0)</f>
        <v/>
      </c>
      <c r="S2728">
        <f>IF(R2728&lt;=15,"Até 15",IF(R2728&lt;=30,"Entre 15 e 30",IF(R2728&lt;=60,"Entre 30 e 60",IF(R2728&lt;=90,"Entre 60 e 90",IF(R2728&lt;=120,"Entre 90 e 120",IF(R2728&lt;=150,"Entre 120 e 150",IF(R2728&lt;=180,"Entre 150 e 180","Superior a 180")))))))</f>
        <v/>
      </c>
    </row>
    <row r="2729">
      <c r="A2729" t="inlineStr">
        <is>
          <t>Q014L02</t>
        </is>
      </c>
      <c r="B2729" t="inlineStr">
        <is>
          <t>MARIA APARECIDA DA FONSECA PINTO -ME</t>
        </is>
      </c>
      <c r="C2729" t="n">
        <v>1</v>
      </c>
      <c r="D2729" t="inlineStr">
        <is>
          <t>IPCA</t>
        </is>
      </c>
      <c r="E2729" t="n">
        <v>0.009488792934583046</v>
      </c>
      <c r="F2729" t="inlineStr">
        <is>
          <t>MENSAL</t>
        </is>
      </c>
      <c r="G2729" t="n">
        <v>46443</v>
      </c>
      <c r="H2729" t="n">
        <v>46443</v>
      </c>
      <c r="I2729" t="n">
        <v>80</v>
      </c>
      <c r="J2729" t="inlineStr">
        <is>
          <t>CARTEIRA</t>
        </is>
      </c>
      <c r="K2729" t="inlineStr">
        <is>
          <t>CONTRATO</t>
        </is>
      </c>
      <c r="L2729" t="n">
        <v>1726</v>
      </c>
      <c r="M2729" t="inlineStr">
        <is>
          <t>IBIRAPITANGA FASE 3</t>
        </is>
      </c>
      <c r="N2729" s="142">
        <f>DATE(YEAR(G2729),MONTH(G2729),1)</f>
        <v/>
      </c>
      <c r="O2729" s="132">
        <f>IF(G2729&gt;$K$3,"Futuro","Atraso")</f>
        <v/>
      </c>
      <c r="P2729">
        <f>12*(YEAR(G2729)-YEAR($K$3))+(MONTH(G2729)-MONTH($K$3))</f>
        <v/>
      </c>
      <c r="Q2729" s="366">
        <f>IF(M2729="IBIRAPITANGA FASE 3",IF(O2729="Atraso",L2729,L2729/(1+$I$2)^P2729),IF(O2729="Atraso",L2729,L2729/(1+$I$1)^P2729))</f>
        <v/>
      </c>
      <c r="R2729">
        <f>IF(O2729="Atraso",$K$3-G2729,0)</f>
        <v/>
      </c>
      <c r="S2729">
        <f>IF(R2729&lt;=15,"Até 15",IF(R2729&lt;=30,"Entre 15 e 30",IF(R2729&lt;=60,"Entre 30 e 60",IF(R2729&lt;=90,"Entre 60 e 90",IF(R2729&lt;=120,"Entre 90 e 120",IF(R2729&lt;=150,"Entre 120 e 150",IF(R2729&lt;=180,"Entre 150 e 180","Superior a 180")))))))</f>
        <v/>
      </c>
    </row>
    <row r="2730">
      <c r="A2730" t="inlineStr">
        <is>
          <t>Q014L02</t>
        </is>
      </c>
      <c r="B2730" t="inlineStr">
        <is>
          <t>MARIA APARECIDA DA FONSECA PINTO -ME</t>
        </is>
      </c>
      <c r="C2730" t="n">
        <v>1</v>
      </c>
      <c r="D2730" t="inlineStr">
        <is>
          <t>IPCA</t>
        </is>
      </c>
      <c r="E2730" t="n">
        <v>0.009488792934583046</v>
      </c>
      <c r="F2730" t="inlineStr">
        <is>
          <t>MENSAL</t>
        </is>
      </c>
      <c r="G2730" t="n">
        <v>46471</v>
      </c>
      <c r="H2730" t="n">
        <v>46471</v>
      </c>
      <c r="I2730" t="n">
        <v>81</v>
      </c>
      <c r="J2730" t="inlineStr">
        <is>
          <t>CARTEIRA</t>
        </is>
      </c>
      <c r="K2730" t="inlineStr">
        <is>
          <t>CONTRATO</t>
        </is>
      </c>
      <c r="L2730" t="n">
        <v>1726</v>
      </c>
      <c r="M2730" t="inlineStr">
        <is>
          <t>IBIRAPITANGA FASE 3</t>
        </is>
      </c>
      <c r="N2730" s="142">
        <f>DATE(YEAR(G2730),MONTH(G2730),1)</f>
        <v/>
      </c>
      <c r="O2730" s="132">
        <f>IF(G2730&gt;$K$3,"Futuro","Atraso")</f>
        <v/>
      </c>
      <c r="P2730">
        <f>12*(YEAR(G2730)-YEAR($K$3))+(MONTH(G2730)-MONTH($K$3))</f>
        <v/>
      </c>
      <c r="Q2730" s="366">
        <f>IF(M2730="IBIRAPITANGA FASE 3",IF(O2730="Atraso",L2730,L2730/(1+$I$2)^P2730),IF(O2730="Atraso",L2730,L2730/(1+$I$1)^P2730))</f>
        <v/>
      </c>
      <c r="R2730">
        <f>IF(O2730="Atraso",$K$3-G2730,0)</f>
        <v/>
      </c>
      <c r="S2730">
        <f>IF(R2730&lt;=15,"Até 15",IF(R2730&lt;=30,"Entre 15 e 30",IF(R2730&lt;=60,"Entre 30 e 60",IF(R2730&lt;=90,"Entre 60 e 90",IF(R2730&lt;=120,"Entre 90 e 120",IF(R2730&lt;=150,"Entre 120 e 150",IF(R2730&lt;=180,"Entre 150 e 180","Superior a 180")))))))</f>
        <v/>
      </c>
    </row>
    <row r="2731">
      <c r="A2731" t="inlineStr">
        <is>
          <t>Q014L02</t>
        </is>
      </c>
      <c r="B2731" t="inlineStr">
        <is>
          <t>MARIA APARECIDA DA FONSECA PINTO -ME</t>
        </is>
      </c>
      <c r="C2731" t="n">
        <v>1</v>
      </c>
      <c r="D2731" t="inlineStr">
        <is>
          <t>IPCA</t>
        </is>
      </c>
      <c r="E2731" t="n">
        <v>0.009488792934583046</v>
      </c>
      <c r="F2731" t="inlineStr">
        <is>
          <t>MENSAL</t>
        </is>
      </c>
      <c r="G2731" t="n">
        <v>46502</v>
      </c>
      <c r="H2731" t="n">
        <v>46502</v>
      </c>
      <c r="I2731" t="n">
        <v>82</v>
      </c>
      <c r="J2731" t="inlineStr">
        <is>
          <t>CARTEIRA</t>
        </is>
      </c>
      <c r="K2731" t="inlineStr">
        <is>
          <t>CONTRATO</t>
        </is>
      </c>
      <c r="L2731" t="n">
        <v>1726</v>
      </c>
      <c r="M2731" t="inlineStr">
        <is>
          <t>IBIRAPITANGA FASE 3</t>
        </is>
      </c>
      <c r="N2731" s="142">
        <f>DATE(YEAR(G2731),MONTH(G2731),1)</f>
        <v/>
      </c>
      <c r="O2731" s="132">
        <f>IF(G2731&gt;$K$3,"Futuro","Atraso")</f>
        <v/>
      </c>
      <c r="P2731">
        <f>12*(YEAR(G2731)-YEAR($K$3))+(MONTH(G2731)-MONTH($K$3))</f>
        <v/>
      </c>
      <c r="Q2731" s="366">
        <f>IF(M2731="IBIRAPITANGA FASE 3",IF(O2731="Atraso",L2731,L2731/(1+$I$2)^P2731),IF(O2731="Atraso",L2731,L2731/(1+$I$1)^P2731))</f>
        <v/>
      </c>
      <c r="R2731">
        <f>IF(O2731="Atraso",$K$3-G2731,0)</f>
        <v/>
      </c>
      <c r="S2731">
        <f>IF(R2731&lt;=15,"Até 15",IF(R2731&lt;=30,"Entre 15 e 30",IF(R2731&lt;=60,"Entre 30 e 60",IF(R2731&lt;=90,"Entre 60 e 90",IF(R2731&lt;=120,"Entre 90 e 120",IF(R2731&lt;=150,"Entre 120 e 150",IF(R2731&lt;=180,"Entre 150 e 180","Superior a 180")))))))</f>
        <v/>
      </c>
    </row>
    <row r="2732">
      <c r="A2732" t="inlineStr">
        <is>
          <t>Q014L02</t>
        </is>
      </c>
      <c r="B2732" t="inlineStr">
        <is>
          <t>MARIA APARECIDA DA FONSECA PINTO -ME</t>
        </is>
      </c>
      <c r="C2732" t="n">
        <v>1</v>
      </c>
      <c r="D2732" t="inlineStr">
        <is>
          <t>IPCA</t>
        </is>
      </c>
      <c r="E2732" t="n">
        <v>0.009488792934583046</v>
      </c>
      <c r="F2732" t="inlineStr">
        <is>
          <t>MENSAL</t>
        </is>
      </c>
      <c r="G2732" t="n">
        <v>46532</v>
      </c>
      <c r="H2732" t="n">
        <v>46532</v>
      </c>
      <c r="I2732" t="n">
        <v>83</v>
      </c>
      <c r="J2732" t="inlineStr">
        <is>
          <t>CARTEIRA</t>
        </is>
      </c>
      <c r="K2732" t="inlineStr">
        <is>
          <t>CONTRATO</t>
        </is>
      </c>
      <c r="L2732" t="n">
        <v>1726</v>
      </c>
      <c r="M2732" t="inlineStr">
        <is>
          <t>IBIRAPITANGA FASE 3</t>
        </is>
      </c>
      <c r="N2732" s="142">
        <f>DATE(YEAR(G2732),MONTH(G2732),1)</f>
        <v/>
      </c>
      <c r="O2732" s="132">
        <f>IF(G2732&gt;$K$3,"Futuro","Atraso")</f>
        <v/>
      </c>
      <c r="P2732">
        <f>12*(YEAR(G2732)-YEAR($K$3))+(MONTH(G2732)-MONTH($K$3))</f>
        <v/>
      </c>
      <c r="Q2732" s="366">
        <f>IF(M2732="IBIRAPITANGA FASE 3",IF(O2732="Atraso",L2732,L2732/(1+$I$2)^P2732),IF(O2732="Atraso",L2732,L2732/(1+$I$1)^P2732))</f>
        <v/>
      </c>
      <c r="R2732">
        <f>IF(O2732="Atraso",$K$3-G2732,0)</f>
        <v/>
      </c>
      <c r="S2732">
        <f>IF(R2732&lt;=15,"Até 15",IF(R2732&lt;=30,"Entre 15 e 30",IF(R2732&lt;=60,"Entre 30 e 60",IF(R2732&lt;=90,"Entre 60 e 90",IF(R2732&lt;=120,"Entre 90 e 120",IF(R2732&lt;=150,"Entre 120 e 150",IF(R2732&lt;=180,"Entre 150 e 180","Superior a 180")))))))</f>
        <v/>
      </c>
    </row>
    <row r="2733">
      <c r="A2733" t="inlineStr">
        <is>
          <t>Q014L02</t>
        </is>
      </c>
      <c r="B2733" t="inlineStr">
        <is>
          <t>MARIA APARECIDA DA FONSECA PINTO -ME</t>
        </is>
      </c>
      <c r="C2733" t="n">
        <v>1</v>
      </c>
      <c r="D2733" t="inlineStr">
        <is>
          <t>IPCA</t>
        </is>
      </c>
      <c r="E2733" t="n">
        <v>0.009488792934583046</v>
      </c>
      <c r="F2733" t="inlineStr">
        <is>
          <t>MENSAL</t>
        </is>
      </c>
      <c r="G2733" t="n">
        <v>46532</v>
      </c>
      <c r="H2733" t="n">
        <v>46532</v>
      </c>
      <c r="I2733" t="n">
        <v>7</v>
      </c>
      <c r="J2733" t="inlineStr">
        <is>
          <t>CARTEIRA</t>
        </is>
      </c>
      <c r="K2733" t="inlineStr">
        <is>
          <t>CONTRATO</t>
        </is>
      </c>
      <c r="L2733" t="n">
        <v>7275.43</v>
      </c>
      <c r="M2733" t="inlineStr">
        <is>
          <t>IBIRAPITANGA FASE 3</t>
        </is>
      </c>
      <c r="N2733" s="142">
        <f>DATE(YEAR(G2733),MONTH(G2733),1)</f>
        <v/>
      </c>
      <c r="O2733" s="132">
        <f>IF(G2733&gt;$K$3,"Futuro","Atraso")</f>
        <v/>
      </c>
      <c r="P2733">
        <f>12*(YEAR(G2733)-YEAR($K$3))+(MONTH(G2733)-MONTH($K$3))</f>
        <v/>
      </c>
      <c r="Q2733" s="366">
        <f>IF(M2733="IBIRAPITANGA FASE 3",IF(O2733="Atraso",L2733,L2733/(1+$I$2)^P2733),IF(O2733="Atraso",L2733,L2733/(1+$I$1)^P2733))</f>
        <v/>
      </c>
      <c r="R2733">
        <f>IF(O2733="Atraso",$K$3-G2733,0)</f>
        <v/>
      </c>
      <c r="S2733">
        <f>IF(R2733&lt;=15,"Até 15",IF(R2733&lt;=30,"Entre 15 e 30",IF(R2733&lt;=60,"Entre 30 e 60",IF(R2733&lt;=90,"Entre 60 e 90",IF(R2733&lt;=120,"Entre 90 e 120",IF(R2733&lt;=150,"Entre 120 e 150",IF(R2733&lt;=180,"Entre 150 e 180","Superior a 180")))))))</f>
        <v/>
      </c>
    </row>
    <row r="2734">
      <c r="A2734" t="inlineStr">
        <is>
          <t>Q014L02</t>
        </is>
      </c>
      <c r="B2734" t="inlineStr">
        <is>
          <t>MARIA APARECIDA DA FONSECA PINTO -ME</t>
        </is>
      </c>
      <c r="C2734" t="n">
        <v>1</v>
      </c>
      <c r="D2734" t="inlineStr">
        <is>
          <t>IPCA</t>
        </is>
      </c>
      <c r="E2734" t="n">
        <v>0.009488792934583046</v>
      </c>
      <c r="F2734" t="inlineStr">
        <is>
          <t>MENSAL</t>
        </is>
      </c>
      <c r="G2734" t="n">
        <v>46563</v>
      </c>
      <c r="H2734" t="n">
        <v>46563</v>
      </c>
      <c r="I2734" t="n">
        <v>84</v>
      </c>
      <c r="J2734" t="inlineStr">
        <is>
          <t>CARTEIRA</t>
        </is>
      </c>
      <c r="K2734" t="inlineStr">
        <is>
          <t>CONTRATO</t>
        </is>
      </c>
      <c r="L2734" t="n">
        <v>1726</v>
      </c>
      <c r="M2734" t="inlineStr">
        <is>
          <t>IBIRAPITANGA FASE 3</t>
        </is>
      </c>
      <c r="N2734" s="142">
        <f>DATE(YEAR(G2734),MONTH(G2734),1)</f>
        <v/>
      </c>
      <c r="O2734" s="132">
        <f>IF(G2734&gt;$K$3,"Futuro","Atraso")</f>
        <v/>
      </c>
      <c r="P2734">
        <f>12*(YEAR(G2734)-YEAR($K$3))+(MONTH(G2734)-MONTH($K$3))</f>
        <v/>
      </c>
      <c r="Q2734" s="366">
        <f>IF(M2734="IBIRAPITANGA FASE 3",IF(O2734="Atraso",L2734,L2734/(1+$I$2)^P2734),IF(O2734="Atraso",L2734,L2734/(1+$I$1)^P2734))</f>
        <v/>
      </c>
      <c r="R2734">
        <f>IF(O2734="Atraso",$K$3-G2734,0)</f>
        <v/>
      </c>
      <c r="S2734">
        <f>IF(R2734&lt;=15,"Até 15",IF(R2734&lt;=30,"Entre 15 e 30",IF(R2734&lt;=60,"Entre 30 e 60",IF(R2734&lt;=90,"Entre 60 e 90",IF(R2734&lt;=120,"Entre 90 e 120",IF(R2734&lt;=150,"Entre 120 e 150",IF(R2734&lt;=180,"Entre 150 e 180","Superior a 180")))))))</f>
        <v/>
      </c>
    </row>
    <row r="2735">
      <c r="A2735" t="inlineStr">
        <is>
          <t>Q014L02</t>
        </is>
      </c>
      <c r="B2735" t="inlineStr">
        <is>
          <t>MARIA APARECIDA DA FONSECA PINTO -ME</t>
        </is>
      </c>
      <c r="C2735" t="n">
        <v>1</v>
      </c>
      <c r="D2735" t="inlineStr">
        <is>
          <t>IPCA</t>
        </is>
      </c>
      <c r="E2735" t="n">
        <v>0.009488792934583046</v>
      </c>
      <c r="F2735" t="inlineStr">
        <is>
          <t>MENSAL</t>
        </is>
      </c>
      <c r="G2735" t="n">
        <v>46593</v>
      </c>
      <c r="H2735" t="n">
        <v>46593</v>
      </c>
      <c r="I2735" t="n">
        <v>85</v>
      </c>
      <c r="J2735" t="inlineStr">
        <is>
          <t>CARTEIRA</t>
        </is>
      </c>
      <c r="K2735" t="inlineStr">
        <is>
          <t>CONTRATO</t>
        </is>
      </c>
      <c r="L2735" t="n">
        <v>1726</v>
      </c>
      <c r="M2735" t="inlineStr">
        <is>
          <t>IBIRAPITANGA FASE 3</t>
        </is>
      </c>
      <c r="N2735" s="142">
        <f>DATE(YEAR(G2735),MONTH(G2735),1)</f>
        <v/>
      </c>
      <c r="O2735" s="132">
        <f>IF(G2735&gt;$K$3,"Futuro","Atraso")</f>
        <v/>
      </c>
      <c r="P2735">
        <f>12*(YEAR(G2735)-YEAR($K$3))+(MONTH(G2735)-MONTH($K$3))</f>
        <v/>
      </c>
      <c r="Q2735" s="366">
        <f>IF(M2735="IBIRAPITANGA FASE 3",IF(O2735="Atraso",L2735,L2735/(1+$I$2)^P2735),IF(O2735="Atraso",L2735,L2735/(1+$I$1)^P2735))</f>
        <v/>
      </c>
      <c r="R2735">
        <f>IF(O2735="Atraso",$K$3-G2735,0)</f>
        <v/>
      </c>
      <c r="S2735">
        <f>IF(R2735&lt;=15,"Até 15",IF(R2735&lt;=30,"Entre 15 e 30",IF(R2735&lt;=60,"Entre 30 e 60",IF(R2735&lt;=90,"Entre 60 e 90",IF(R2735&lt;=120,"Entre 90 e 120",IF(R2735&lt;=150,"Entre 120 e 150",IF(R2735&lt;=180,"Entre 150 e 180","Superior a 180")))))))</f>
        <v/>
      </c>
    </row>
    <row r="2736">
      <c r="A2736" t="inlineStr">
        <is>
          <t>Q014L02</t>
        </is>
      </c>
      <c r="B2736" t="inlineStr">
        <is>
          <t>MARIA APARECIDA DA FONSECA PINTO -ME</t>
        </is>
      </c>
      <c r="C2736" t="n">
        <v>1</v>
      </c>
      <c r="D2736" t="inlineStr">
        <is>
          <t>IPCA</t>
        </is>
      </c>
      <c r="E2736" t="n">
        <v>0.009488792934583046</v>
      </c>
      <c r="F2736" t="inlineStr">
        <is>
          <t>MENSAL</t>
        </is>
      </c>
      <c r="G2736" t="n">
        <v>46624</v>
      </c>
      <c r="H2736" t="n">
        <v>46624</v>
      </c>
      <c r="I2736" t="n">
        <v>86</v>
      </c>
      <c r="J2736" t="inlineStr">
        <is>
          <t>CARTEIRA</t>
        </is>
      </c>
      <c r="K2736" t="inlineStr">
        <is>
          <t>CONTRATO</t>
        </is>
      </c>
      <c r="L2736" t="n">
        <v>1726</v>
      </c>
      <c r="M2736" t="inlineStr">
        <is>
          <t>IBIRAPITANGA FASE 3</t>
        </is>
      </c>
      <c r="N2736" s="142">
        <f>DATE(YEAR(G2736),MONTH(G2736),1)</f>
        <v/>
      </c>
      <c r="O2736" s="132">
        <f>IF(G2736&gt;$K$3,"Futuro","Atraso")</f>
        <v/>
      </c>
      <c r="P2736">
        <f>12*(YEAR(G2736)-YEAR($K$3))+(MONTH(G2736)-MONTH($K$3))</f>
        <v/>
      </c>
      <c r="Q2736" s="366">
        <f>IF(M2736="IBIRAPITANGA FASE 3",IF(O2736="Atraso",L2736,L2736/(1+$I$2)^P2736),IF(O2736="Atraso",L2736,L2736/(1+$I$1)^P2736))</f>
        <v/>
      </c>
      <c r="R2736">
        <f>IF(O2736="Atraso",$K$3-G2736,0)</f>
        <v/>
      </c>
      <c r="S2736">
        <f>IF(R2736&lt;=15,"Até 15",IF(R2736&lt;=30,"Entre 15 e 30",IF(R2736&lt;=60,"Entre 30 e 60",IF(R2736&lt;=90,"Entre 60 e 90",IF(R2736&lt;=120,"Entre 90 e 120",IF(R2736&lt;=150,"Entre 120 e 150",IF(R2736&lt;=180,"Entre 150 e 180","Superior a 180")))))))</f>
        <v/>
      </c>
    </row>
    <row r="2737">
      <c r="A2737" t="inlineStr">
        <is>
          <t>Q014L02</t>
        </is>
      </c>
      <c r="B2737" t="inlineStr">
        <is>
          <t>MARIA APARECIDA DA FONSECA PINTO -ME</t>
        </is>
      </c>
      <c r="C2737" t="n">
        <v>1</v>
      </c>
      <c r="D2737" t="inlineStr">
        <is>
          <t>IPCA</t>
        </is>
      </c>
      <c r="E2737" t="n">
        <v>0.009488792934583046</v>
      </c>
      <c r="F2737" t="inlineStr">
        <is>
          <t>MENSAL</t>
        </is>
      </c>
      <c r="G2737" t="n">
        <v>46655</v>
      </c>
      <c r="H2737" t="n">
        <v>46655</v>
      </c>
      <c r="I2737" t="n">
        <v>87</v>
      </c>
      <c r="J2737" t="inlineStr">
        <is>
          <t>CARTEIRA</t>
        </is>
      </c>
      <c r="K2737" t="inlineStr">
        <is>
          <t>CONTRATO</t>
        </is>
      </c>
      <c r="L2737" t="n">
        <v>1726</v>
      </c>
      <c r="M2737" t="inlineStr">
        <is>
          <t>IBIRAPITANGA FASE 3</t>
        </is>
      </c>
      <c r="N2737" s="142">
        <f>DATE(YEAR(G2737),MONTH(G2737),1)</f>
        <v/>
      </c>
      <c r="O2737" s="132">
        <f>IF(G2737&gt;$K$3,"Futuro","Atraso")</f>
        <v/>
      </c>
      <c r="P2737">
        <f>12*(YEAR(G2737)-YEAR($K$3))+(MONTH(G2737)-MONTH($K$3))</f>
        <v/>
      </c>
      <c r="Q2737" s="366">
        <f>IF(M2737="IBIRAPITANGA FASE 3",IF(O2737="Atraso",L2737,L2737/(1+$I$2)^P2737),IF(O2737="Atraso",L2737,L2737/(1+$I$1)^P2737))</f>
        <v/>
      </c>
      <c r="R2737">
        <f>IF(O2737="Atraso",$K$3-G2737,0)</f>
        <v/>
      </c>
      <c r="S2737">
        <f>IF(R2737&lt;=15,"Até 15",IF(R2737&lt;=30,"Entre 15 e 30",IF(R2737&lt;=60,"Entre 30 e 60",IF(R2737&lt;=90,"Entre 60 e 90",IF(R2737&lt;=120,"Entre 90 e 120",IF(R2737&lt;=150,"Entre 120 e 150",IF(R2737&lt;=180,"Entre 150 e 180","Superior a 180")))))))</f>
        <v/>
      </c>
    </row>
    <row r="2738">
      <c r="A2738" t="inlineStr">
        <is>
          <t>Q014L02</t>
        </is>
      </c>
      <c r="B2738" t="inlineStr">
        <is>
          <t>MARIA APARECIDA DA FONSECA PINTO -ME</t>
        </is>
      </c>
      <c r="C2738" t="n">
        <v>1</v>
      </c>
      <c r="D2738" t="inlineStr">
        <is>
          <t>IPCA</t>
        </is>
      </c>
      <c r="E2738" t="n">
        <v>0.009488792934583046</v>
      </c>
      <c r="F2738" t="inlineStr">
        <is>
          <t>MENSAL</t>
        </is>
      </c>
      <c r="G2738" t="n">
        <v>46685</v>
      </c>
      <c r="H2738" t="n">
        <v>46685</v>
      </c>
      <c r="I2738" t="n">
        <v>88</v>
      </c>
      <c r="J2738" t="inlineStr">
        <is>
          <t>CARTEIRA</t>
        </is>
      </c>
      <c r="K2738" t="inlineStr">
        <is>
          <t>CONTRATO</t>
        </is>
      </c>
      <c r="L2738" t="n">
        <v>1726</v>
      </c>
      <c r="M2738" t="inlineStr">
        <is>
          <t>IBIRAPITANGA FASE 3</t>
        </is>
      </c>
      <c r="N2738" s="142">
        <f>DATE(YEAR(G2738),MONTH(G2738),1)</f>
        <v/>
      </c>
      <c r="O2738" s="132">
        <f>IF(G2738&gt;$K$3,"Futuro","Atraso")</f>
        <v/>
      </c>
      <c r="P2738">
        <f>12*(YEAR(G2738)-YEAR($K$3))+(MONTH(G2738)-MONTH($K$3))</f>
        <v/>
      </c>
      <c r="Q2738" s="366">
        <f>IF(M2738="IBIRAPITANGA FASE 3",IF(O2738="Atraso",L2738,L2738/(1+$I$2)^P2738),IF(O2738="Atraso",L2738,L2738/(1+$I$1)^P2738))</f>
        <v/>
      </c>
      <c r="R2738">
        <f>IF(O2738="Atraso",$K$3-G2738,0)</f>
        <v/>
      </c>
      <c r="S2738">
        <f>IF(R2738&lt;=15,"Até 15",IF(R2738&lt;=30,"Entre 15 e 30",IF(R2738&lt;=60,"Entre 30 e 60",IF(R2738&lt;=90,"Entre 60 e 90",IF(R2738&lt;=120,"Entre 90 e 120",IF(R2738&lt;=150,"Entre 120 e 150",IF(R2738&lt;=180,"Entre 150 e 180","Superior a 180")))))))</f>
        <v/>
      </c>
    </row>
    <row r="2739">
      <c r="A2739" t="inlineStr">
        <is>
          <t>Q014L02</t>
        </is>
      </c>
      <c r="B2739" t="inlineStr">
        <is>
          <t>MARIA APARECIDA DA FONSECA PINTO -ME</t>
        </is>
      </c>
      <c r="C2739" t="n">
        <v>1</v>
      </c>
      <c r="D2739" t="inlineStr">
        <is>
          <t>IPCA</t>
        </is>
      </c>
      <c r="E2739" t="n">
        <v>0.009488792934583046</v>
      </c>
      <c r="F2739" t="inlineStr">
        <is>
          <t>MENSAL</t>
        </is>
      </c>
      <c r="G2739" t="n">
        <v>46716</v>
      </c>
      <c r="H2739" t="n">
        <v>46716</v>
      </c>
      <c r="I2739" t="n">
        <v>89</v>
      </c>
      <c r="J2739" t="inlineStr">
        <is>
          <t>CARTEIRA</t>
        </is>
      </c>
      <c r="K2739" t="inlineStr">
        <is>
          <t>CONTRATO</t>
        </is>
      </c>
      <c r="L2739" t="n">
        <v>1726</v>
      </c>
      <c r="M2739" t="inlineStr">
        <is>
          <t>IBIRAPITANGA FASE 3</t>
        </is>
      </c>
      <c r="N2739" s="142">
        <f>DATE(YEAR(G2739),MONTH(G2739),1)</f>
        <v/>
      </c>
      <c r="O2739" s="132">
        <f>IF(G2739&gt;$K$3,"Futuro","Atraso")</f>
        <v/>
      </c>
      <c r="P2739">
        <f>12*(YEAR(G2739)-YEAR($K$3))+(MONTH(G2739)-MONTH($K$3))</f>
        <v/>
      </c>
      <c r="Q2739" s="366">
        <f>IF(M2739="IBIRAPITANGA FASE 3",IF(O2739="Atraso",L2739,L2739/(1+$I$2)^P2739),IF(O2739="Atraso",L2739,L2739/(1+$I$1)^P2739))</f>
        <v/>
      </c>
      <c r="R2739">
        <f>IF(O2739="Atraso",$K$3-G2739,0)</f>
        <v/>
      </c>
      <c r="S2739">
        <f>IF(R2739&lt;=15,"Até 15",IF(R2739&lt;=30,"Entre 15 e 30",IF(R2739&lt;=60,"Entre 30 e 60",IF(R2739&lt;=90,"Entre 60 e 90",IF(R2739&lt;=120,"Entre 90 e 120",IF(R2739&lt;=150,"Entre 120 e 150",IF(R2739&lt;=180,"Entre 150 e 180","Superior a 180")))))))</f>
        <v/>
      </c>
    </row>
    <row r="2740">
      <c r="A2740" t="inlineStr">
        <is>
          <t>Q014L02</t>
        </is>
      </c>
      <c r="B2740" t="inlineStr">
        <is>
          <t>MARIA APARECIDA DA FONSECA PINTO -ME</t>
        </is>
      </c>
      <c r="C2740" t="n">
        <v>1</v>
      </c>
      <c r="D2740" t="inlineStr">
        <is>
          <t>IPCA</t>
        </is>
      </c>
      <c r="E2740" t="n">
        <v>0.009488792934583046</v>
      </c>
      <c r="F2740" t="inlineStr">
        <is>
          <t>MENSAL</t>
        </is>
      </c>
      <c r="G2740" t="n">
        <v>46746</v>
      </c>
      <c r="H2740" t="n">
        <v>46746</v>
      </c>
      <c r="I2740" t="n">
        <v>90</v>
      </c>
      <c r="J2740" t="inlineStr">
        <is>
          <t>CARTEIRA</t>
        </is>
      </c>
      <c r="K2740" t="inlineStr">
        <is>
          <t>CONTRATO</t>
        </is>
      </c>
      <c r="L2740" t="n">
        <v>1726</v>
      </c>
      <c r="M2740" t="inlineStr">
        <is>
          <t>IBIRAPITANGA FASE 3</t>
        </is>
      </c>
      <c r="N2740" s="142">
        <f>DATE(YEAR(G2740),MONTH(G2740),1)</f>
        <v/>
      </c>
      <c r="O2740" s="132">
        <f>IF(G2740&gt;$K$3,"Futuro","Atraso")</f>
        <v/>
      </c>
      <c r="P2740">
        <f>12*(YEAR(G2740)-YEAR($K$3))+(MONTH(G2740)-MONTH($K$3))</f>
        <v/>
      </c>
      <c r="Q2740" s="366">
        <f>IF(M2740="IBIRAPITANGA FASE 3",IF(O2740="Atraso",L2740,L2740/(1+$I$2)^P2740),IF(O2740="Atraso",L2740,L2740/(1+$I$1)^P2740))</f>
        <v/>
      </c>
      <c r="R2740">
        <f>IF(O2740="Atraso",$K$3-G2740,0)</f>
        <v/>
      </c>
      <c r="S2740">
        <f>IF(R2740&lt;=15,"Até 15",IF(R2740&lt;=30,"Entre 15 e 30",IF(R2740&lt;=60,"Entre 30 e 60",IF(R2740&lt;=90,"Entre 60 e 90",IF(R2740&lt;=120,"Entre 90 e 120",IF(R2740&lt;=150,"Entre 120 e 150",IF(R2740&lt;=180,"Entre 150 e 180","Superior a 180")))))))</f>
        <v/>
      </c>
    </row>
    <row r="2741">
      <c r="A2741" t="inlineStr">
        <is>
          <t>Q014L02</t>
        </is>
      </c>
      <c r="B2741" t="inlineStr">
        <is>
          <t>MARIA APARECIDA DA FONSECA PINTO -ME</t>
        </is>
      </c>
      <c r="C2741" t="n">
        <v>1</v>
      </c>
      <c r="D2741" t="inlineStr">
        <is>
          <t>IPCA</t>
        </is>
      </c>
      <c r="E2741" t="n">
        <v>0.009488792934583046</v>
      </c>
      <c r="F2741" t="inlineStr">
        <is>
          <t>MENSAL</t>
        </is>
      </c>
      <c r="G2741" t="n">
        <v>46777</v>
      </c>
      <c r="H2741" t="n">
        <v>46777</v>
      </c>
      <c r="I2741" t="n">
        <v>91</v>
      </c>
      <c r="J2741" t="inlineStr">
        <is>
          <t>CARTEIRA</t>
        </is>
      </c>
      <c r="K2741" t="inlineStr">
        <is>
          <t>CONTRATO</t>
        </is>
      </c>
      <c r="L2741" t="n">
        <v>1726</v>
      </c>
      <c r="M2741" t="inlineStr">
        <is>
          <t>IBIRAPITANGA FASE 3</t>
        </is>
      </c>
      <c r="N2741" s="142">
        <f>DATE(YEAR(G2741),MONTH(G2741),1)</f>
        <v/>
      </c>
      <c r="O2741" s="132">
        <f>IF(G2741&gt;$K$3,"Futuro","Atraso")</f>
        <v/>
      </c>
      <c r="P2741">
        <f>12*(YEAR(G2741)-YEAR($K$3))+(MONTH(G2741)-MONTH($K$3))</f>
        <v/>
      </c>
      <c r="Q2741" s="366">
        <f>IF(M2741="IBIRAPITANGA FASE 3",IF(O2741="Atraso",L2741,L2741/(1+$I$2)^P2741),IF(O2741="Atraso",L2741,L2741/(1+$I$1)^P2741))</f>
        <v/>
      </c>
      <c r="R2741">
        <f>IF(O2741="Atraso",$K$3-G2741,0)</f>
        <v/>
      </c>
      <c r="S2741">
        <f>IF(R2741&lt;=15,"Até 15",IF(R2741&lt;=30,"Entre 15 e 30",IF(R2741&lt;=60,"Entre 30 e 60",IF(R2741&lt;=90,"Entre 60 e 90",IF(R2741&lt;=120,"Entre 90 e 120",IF(R2741&lt;=150,"Entre 120 e 150",IF(R2741&lt;=180,"Entre 150 e 180","Superior a 180")))))))</f>
        <v/>
      </c>
    </row>
    <row r="2742">
      <c r="A2742" t="inlineStr">
        <is>
          <t>Q014L02</t>
        </is>
      </c>
      <c r="B2742" t="inlineStr">
        <is>
          <t>MARIA APARECIDA DA FONSECA PINTO -ME</t>
        </is>
      </c>
      <c r="C2742" t="n">
        <v>1</v>
      </c>
      <c r="D2742" t="inlineStr">
        <is>
          <t>IPCA</t>
        </is>
      </c>
      <c r="E2742" t="n">
        <v>0.009488792934583046</v>
      </c>
      <c r="F2742" t="inlineStr">
        <is>
          <t>MENSAL</t>
        </is>
      </c>
      <c r="G2742" t="n">
        <v>46808</v>
      </c>
      <c r="H2742" t="n">
        <v>46808</v>
      </c>
      <c r="I2742" t="n">
        <v>92</v>
      </c>
      <c r="J2742" t="inlineStr">
        <is>
          <t>CARTEIRA</t>
        </is>
      </c>
      <c r="K2742" t="inlineStr">
        <is>
          <t>CONTRATO</t>
        </is>
      </c>
      <c r="L2742" t="n">
        <v>1726</v>
      </c>
      <c r="M2742" t="inlineStr">
        <is>
          <t>IBIRAPITANGA FASE 3</t>
        </is>
      </c>
      <c r="N2742" s="142">
        <f>DATE(YEAR(G2742),MONTH(G2742),1)</f>
        <v/>
      </c>
      <c r="O2742" s="132">
        <f>IF(G2742&gt;$K$3,"Futuro","Atraso")</f>
        <v/>
      </c>
      <c r="P2742">
        <f>12*(YEAR(G2742)-YEAR($K$3))+(MONTH(G2742)-MONTH($K$3))</f>
        <v/>
      </c>
      <c r="Q2742" s="366">
        <f>IF(M2742="IBIRAPITANGA FASE 3",IF(O2742="Atraso",L2742,L2742/(1+$I$2)^P2742),IF(O2742="Atraso",L2742,L2742/(1+$I$1)^P2742))</f>
        <v/>
      </c>
      <c r="R2742">
        <f>IF(O2742="Atraso",$K$3-G2742,0)</f>
        <v/>
      </c>
      <c r="S2742">
        <f>IF(R2742&lt;=15,"Até 15",IF(R2742&lt;=30,"Entre 15 e 30",IF(R2742&lt;=60,"Entre 30 e 60",IF(R2742&lt;=90,"Entre 60 e 90",IF(R2742&lt;=120,"Entre 90 e 120",IF(R2742&lt;=150,"Entre 120 e 150",IF(R2742&lt;=180,"Entre 150 e 180","Superior a 180")))))))</f>
        <v/>
      </c>
    </row>
    <row r="2743">
      <c r="A2743" t="inlineStr">
        <is>
          <t>Q014L02</t>
        </is>
      </c>
      <c r="B2743" t="inlineStr">
        <is>
          <t>MARIA APARECIDA DA FONSECA PINTO -ME</t>
        </is>
      </c>
      <c r="C2743" t="n">
        <v>1</v>
      </c>
      <c r="D2743" t="inlineStr">
        <is>
          <t>IPCA</t>
        </is>
      </c>
      <c r="E2743" t="n">
        <v>0.009488792934583046</v>
      </c>
      <c r="F2743" t="inlineStr">
        <is>
          <t>MENSAL</t>
        </is>
      </c>
      <c r="G2743" t="n">
        <v>46837</v>
      </c>
      <c r="H2743" t="n">
        <v>46837</v>
      </c>
      <c r="I2743" t="n">
        <v>93</v>
      </c>
      <c r="J2743" t="inlineStr">
        <is>
          <t>CARTEIRA</t>
        </is>
      </c>
      <c r="K2743" t="inlineStr">
        <is>
          <t>CONTRATO</t>
        </is>
      </c>
      <c r="L2743" t="n">
        <v>1726</v>
      </c>
      <c r="M2743" t="inlineStr">
        <is>
          <t>IBIRAPITANGA FASE 3</t>
        </is>
      </c>
      <c r="N2743" s="142">
        <f>DATE(YEAR(G2743),MONTH(G2743),1)</f>
        <v/>
      </c>
      <c r="O2743" s="132">
        <f>IF(G2743&gt;$K$3,"Futuro","Atraso")</f>
        <v/>
      </c>
      <c r="P2743">
        <f>12*(YEAR(G2743)-YEAR($K$3))+(MONTH(G2743)-MONTH($K$3))</f>
        <v/>
      </c>
      <c r="Q2743" s="366">
        <f>IF(M2743="IBIRAPITANGA FASE 3",IF(O2743="Atraso",L2743,L2743/(1+$I$2)^P2743),IF(O2743="Atraso",L2743,L2743/(1+$I$1)^P2743))</f>
        <v/>
      </c>
      <c r="R2743">
        <f>IF(O2743="Atraso",$K$3-G2743,0)</f>
        <v/>
      </c>
      <c r="S2743">
        <f>IF(R2743&lt;=15,"Até 15",IF(R2743&lt;=30,"Entre 15 e 30",IF(R2743&lt;=60,"Entre 30 e 60",IF(R2743&lt;=90,"Entre 60 e 90",IF(R2743&lt;=120,"Entre 90 e 120",IF(R2743&lt;=150,"Entre 120 e 150",IF(R2743&lt;=180,"Entre 150 e 180","Superior a 180")))))))</f>
        <v/>
      </c>
    </row>
    <row r="2744">
      <c r="A2744" t="inlineStr">
        <is>
          <t>Q014L02</t>
        </is>
      </c>
      <c r="B2744" t="inlineStr">
        <is>
          <t>MARIA APARECIDA DA FONSECA PINTO -ME</t>
        </is>
      </c>
      <c r="C2744" t="n">
        <v>1</v>
      </c>
      <c r="D2744" t="inlineStr">
        <is>
          <t>IPCA</t>
        </is>
      </c>
      <c r="E2744" t="n">
        <v>0.009488792934583046</v>
      </c>
      <c r="F2744" t="inlineStr">
        <is>
          <t>MENSAL</t>
        </is>
      </c>
      <c r="G2744" t="n">
        <v>46868</v>
      </c>
      <c r="H2744" t="n">
        <v>46868</v>
      </c>
      <c r="I2744" t="n">
        <v>94</v>
      </c>
      <c r="J2744" t="inlineStr">
        <is>
          <t>CARTEIRA</t>
        </is>
      </c>
      <c r="K2744" t="inlineStr">
        <is>
          <t>CONTRATO</t>
        </is>
      </c>
      <c r="L2744" t="n">
        <v>1726</v>
      </c>
      <c r="M2744" t="inlineStr">
        <is>
          <t>IBIRAPITANGA FASE 3</t>
        </is>
      </c>
      <c r="N2744" s="142">
        <f>DATE(YEAR(G2744),MONTH(G2744),1)</f>
        <v/>
      </c>
      <c r="O2744" s="132">
        <f>IF(G2744&gt;$K$3,"Futuro","Atraso")</f>
        <v/>
      </c>
      <c r="P2744">
        <f>12*(YEAR(G2744)-YEAR($K$3))+(MONTH(G2744)-MONTH($K$3))</f>
        <v/>
      </c>
      <c r="Q2744" s="366">
        <f>IF(M2744="IBIRAPITANGA FASE 3",IF(O2744="Atraso",L2744,L2744/(1+$I$2)^P2744),IF(O2744="Atraso",L2744,L2744/(1+$I$1)^P2744))</f>
        <v/>
      </c>
      <c r="R2744">
        <f>IF(O2744="Atraso",$K$3-G2744,0)</f>
        <v/>
      </c>
      <c r="S2744">
        <f>IF(R2744&lt;=15,"Até 15",IF(R2744&lt;=30,"Entre 15 e 30",IF(R2744&lt;=60,"Entre 30 e 60",IF(R2744&lt;=90,"Entre 60 e 90",IF(R2744&lt;=120,"Entre 90 e 120",IF(R2744&lt;=150,"Entre 120 e 150",IF(R2744&lt;=180,"Entre 150 e 180","Superior a 180")))))))</f>
        <v/>
      </c>
    </row>
    <row r="2745">
      <c r="A2745" t="inlineStr">
        <is>
          <t>Q014L02</t>
        </is>
      </c>
      <c r="B2745" t="inlineStr">
        <is>
          <t>MARIA APARECIDA DA FONSECA PINTO -ME</t>
        </is>
      </c>
      <c r="C2745" t="n">
        <v>1</v>
      </c>
      <c r="D2745" t="inlineStr">
        <is>
          <t>IPCA</t>
        </is>
      </c>
      <c r="E2745" t="n">
        <v>0.009488792934583046</v>
      </c>
      <c r="F2745" t="inlineStr">
        <is>
          <t>MENSAL</t>
        </is>
      </c>
      <c r="G2745" t="n">
        <v>46898</v>
      </c>
      <c r="H2745" t="n">
        <v>46898</v>
      </c>
      <c r="I2745" t="n">
        <v>95</v>
      </c>
      <c r="J2745" t="inlineStr">
        <is>
          <t>CARTEIRA</t>
        </is>
      </c>
      <c r="K2745" t="inlineStr">
        <is>
          <t>CONTRATO</t>
        </is>
      </c>
      <c r="L2745" t="n">
        <v>1726</v>
      </c>
      <c r="M2745" t="inlineStr">
        <is>
          <t>IBIRAPITANGA FASE 3</t>
        </is>
      </c>
      <c r="N2745" s="142">
        <f>DATE(YEAR(G2745),MONTH(G2745),1)</f>
        <v/>
      </c>
      <c r="O2745" s="132">
        <f>IF(G2745&gt;$K$3,"Futuro","Atraso")</f>
        <v/>
      </c>
      <c r="P2745">
        <f>12*(YEAR(G2745)-YEAR($K$3))+(MONTH(G2745)-MONTH($K$3))</f>
        <v/>
      </c>
      <c r="Q2745" s="366">
        <f>IF(M2745="IBIRAPITANGA FASE 3",IF(O2745="Atraso",L2745,L2745/(1+$I$2)^P2745),IF(O2745="Atraso",L2745,L2745/(1+$I$1)^P2745))</f>
        <v/>
      </c>
      <c r="R2745">
        <f>IF(O2745="Atraso",$K$3-G2745,0)</f>
        <v/>
      </c>
      <c r="S2745">
        <f>IF(R2745&lt;=15,"Até 15",IF(R2745&lt;=30,"Entre 15 e 30",IF(R2745&lt;=60,"Entre 30 e 60",IF(R2745&lt;=90,"Entre 60 e 90",IF(R2745&lt;=120,"Entre 90 e 120",IF(R2745&lt;=150,"Entre 120 e 150",IF(R2745&lt;=180,"Entre 150 e 180","Superior a 180")))))))</f>
        <v/>
      </c>
    </row>
    <row r="2746">
      <c r="A2746" t="inlineStr">
        <is>
          <t>Q014L02</t>
        </is>
      </c>
      <c r="B2746" t="inlineStr">
        <is>
          <t>MARIA APARECIDA DA FONSECA PINTO -ME</t>
        </is>
      </c>
      <c r="C2746" t="n">
        <v>1</v>
      </c>
      <c r="D2746" t="inlineStr">
        <is>
          <t>IPCA</t>
        </is>
      </c>
      <c r="E2746" t="n">
        <v>0.009488792934583046</v>
      </c>
      <c r="F2746" t="inlineStr">
        <is>
          <t>MENSAL</t>
        </is>
      </c>
      <c r="G2746" t="n">
        <v>46898</v>
      </c>
      <c r="H2746" t="n">
        <v>46898</v>
      </c>
      <c r="I2746" t="n">
        <v>8</v>
      </c>
      <c r="J2746" t="inlineStr">
        <is>
          <t>CARTEIRA</t>
        </is>
      </c>
      <c r="K2746" t="inlineStr">
        <is>
          <t>CONTRATO</t>
        </is>
      </c>
      <c r="L2746" t="n">
        <v>7275.43</v>
      </c>
      <c r="M2746" t="inlineStr">
        <is>
          <t>IBIRAPITANGA FASE 3</t>
        </is>
      </c>
      <c r="N2746" s="142">
        <f>DATE(YEAR(G2746),MONTH(G2746),1)</f>
        <v/>
      </c>
      <c r="O2746" s="132">
        <f>IF(G2746&gt;$K$3,"Futuro","Atraso")</f>
        <v/>
      </c>
      <c r="P2746">
        <f>12*(YEAR(G2746)-YEAR($K$3))+(MONTH(G2746)-MONTH($K$3))</f>
        <v/>
      </c>
      <c r="Q2746" s="366">
        <f>IF(M2746="IBIRAPITANGA FASE 3",IF(O2746="Atraso",L2746,L2746/(1+$I$2)^P2746),IF(O2746="Atraso",L2746,L2746/(1+$I$1)^P2746))</f>
        <v/>
      </c>
      <c r="R2746">
        <f>IF(O2746="Atraso",$K$3-G2746,0)</f>
        <v/>
      </c>
      <c r="S2746">
        <f>IF(R2746&lt;=15,"Até 15",IF(R2746&lt;=30,"Entre 15 e 30",IF(R2746&lt;=60,"Entre 30 e 60",IF(R2746&lt;=90,"Entre 60 e 90",IF(R2746&lt;=120,"Entre 90 e 120",IF(R2746&lt;=150,"Entre 120 e 150",IF(R2746&lt;=180,"Entre 150 e 180","Superior a 180")))))))</f>
        <v/>
      </c>
    </row>
    <row r="2747">
      <c r="A2747" t="inlineStr">
        <is>
          <t>Q014L02</t>
        </is>
      </c>
      <c r="B2747" t="inlineStr">
        <is>
          <t>MARIA APARECIDA DA FONSECA PINTO -ME</t>
        </is>
      </c>
      <c r="C2747" t="n">
        <v>1</v>
      </c>
      <c r="D2747" t="inlineStr">
        <is>
          <t>IPCA</t>
        </is>
      </c>
      <c r="E2747" t="n">
        <v>0.009488792934583046</v>
      </c>
      <c r="F2747" t="inlineStr">
        <is>
          <t>MENSAL</t>
        </is>
      </c>
      <c r="G2747" t="n">
        <v>46929</v>
      </c>
      <c r="H2747" t="n">
        <v>46929</v>
      </c>
      <c r="I2747" t="n">
        <v>96</v>
      </c>
      <c r="J2747" t="inlineStr">
        <is>
          <t>CARTEIRA</t>
        </is>
      </c>
      <c r="K2747" t="inlineStr">
        <is>
          <t>CONTRATO</t>
        </is>
      </c>
      <c r="L2747" t="n">
        <v>1726</v>
      </c>
      <c r="M2747" t="inlineStr">
        <is>
          <t>IBIRAPITANGA FASE 3</t>
        </is>
      </c>
      <c r="N2747" s="142">
        <f>DATE(YEAR(G2747),MONTH(G2747),1)</f>
        <v/>
      </c>
      <c r="O2747" s="132">
        <f>IF(G2747&gt;$K$3,"Futuro","Atraso")</f>
        <v/>
      </c>
      <c r="P2747">
        <f>12*(YEAR(G2747)-YEAR($K$3))+(MONTH(G2747)-MONTH($K$3))</f>
        <v/>
      </c>
      <c r="Q2747" s="366">
        <f>IF(M2747="IBIRAPITANGA FASE 3",IF(O2747="Atraso",L2747,L2747/(1+$I$2)^P2747),IF(O2747="Atraso",L2747,L2747/(1+$I$1)^P2747))</f>
        <v/>
      </c>
      <c r="R2747">
        <f>IF(O2747="Atraso",$K$3-G2747,0)</f>
        <v/>
      </c>
      <c r="S2747">
        <f>IF(R2747&lt;=15,"Até 15",IF(R2747&lt;=30,"Entre 15 e 30",IF(R2747&lt;=60,"Entre 30 e 60",IF(R2747&lt;=90,"Entre 60 e 90",IF(R2747&lt;=120,"Entre 90 e 120",IF(R2747&lt;=150,"Entre 120 e 150",IF(R2747&lt;=180,"Entre 150 e 180","Superior a 180")))))))</f>
        <v/>
      </c>
    </row>
    <row r="2748">
      <c r="A2748" t="inlineStr">
        <is>
          <t>Q014L02</t>
        </is>
      </c>
      <c r="B2748" t="inlineStr">
        <is>
          <t>MARIA APARECIDA DA FONSECA PINTO -ME</t>
        </is>
      </c>
      <c r="C2748" t="n">
        <v>1</v>
      </c>
      <c r="D2748" t="inlineStr">
        <is>
          <t>IPCA</t>
        </is>
      </c>
      <c r="E2748" t="n">
        <v>0.009488792934583046</v>
      </c>
      <c r="F2748" t="inlineStr">
        <is>
          <t>MENSAL</t>
        </is>
      </c>
      <c r="G2748" t="n">
        <v>46959</v>
      </c>
      <c r="H2748" t="n">
        <v>46959</v>
      </c>
      <c r="I2748" t="n">
        <v>97</v>
      </c>
      <c r="J2748" t="inlineStr">
        <is>
          <t>CARTEIRA</t>
        </is>
      </c>
      <c r="K2748" t="inlineStr">
        <is>
          <t>CONTRATO</t>
        </is>
      </c>
      <c r="L2748" t="n">
        <v>1726</v>
      </c>
      <c r="M2748" t="inlineStr">
        <is>
          <t>IBIRAPITANGA FASE 3</t>
        </is>
      </c>
      <c r="N2748" s="142">
        <f>DATE(YEAR(G2748),MONTH(G2748),1)</f>
        <v/>
      </c>
      <c r="O2748" s="132">
        <f>IF(G2748&gt;$K$3,"Futuro","Atraso")</f>
        <v/>
      </c>
      <c r="P2748">
        <f>12*(YEAR(G2748)-YEAR($K$3))+(MONTH(G2748)-MONTH($K$3))</f>
        <v/>
      </c>
      <c r="Q2748" s="366">
        <f>IF(M2748="IBIRAPITANGA FASE 3",IF(O2748="Atraso",L2748,L2748/(1+$I$2)^P2748),IF(O2748="Atraso",L2748,L2748/(1+$I$1)^P2748))</f>
        <v/>
      </c>
      <c r="R2748">
        <f>IF(O2748="Atraso",$K$3-G2748,0)</f>
        <v/>
      </c>
      <c r="S2748">
        <f>IF(R2748&lt;=15,"Até 15",IF(R2748&lt;=30,"Entre 15 e 30",IF(R2748&lt;=60,"Entre 30 e 60",IF(R2748&lt;=90,"Entre 60 e 90",IF(R2748&lt;=120,"Entre 90 e 120",IF(R2748&lt;=150,"Entre 120 e 150",IF(R2748&lt;=180,"Entre 150 e 180","Superior a 180")))))))</f>
        <v/>
      </c>
    </row>
    <row r="2749">
      <c r="A2749" t="inlineStr">
        <is>
          <t>Q014L02</t>
        </is>
      </c>
      <c r="B2749" t="inlineStr">
        <is>
          <t>MARIA APARECIDA DA FONSECA PINTO -ME</t>
        </is>
      </c>
      <c r="C2749" t="n">
        <v>1</v>
      </c>
      <c r="D2749" t="inlineStr">
        <is>
          <t>IPCA</t>
        </is>
      </c>
      <c r="E2749" t="n">
        <v>0.009488792934583046</v>
      </c>
      <c r="F2749" t="inlineStr">
        <is>
          <t>MENSAL</t>
        </is>
      </c>
      <c r="G2749" t="n">
        <v>46990</v>
      </c>
      <c r="H2749" t="n">
        <v>46990</v>
      </c>
      <c r="I2749" t="n">
        <v>98</v>
      </c>
      <c r="J2749" t="inlineStr">
        <is>
          <t>CARTEIRA</t>
        </is>
      </c>
      <c r="K2749" t="inlineStr">
        <is>
          <t>CONTRATO</t>
        </is>
      </c>
      <c r="L2749" t="n">
        <v>1726</v>
      </c>
      <c r="M2749" t="inlineStr">
        <is>
          <t>IBIRAPITANGA FASE 3</t>
        </is>
      </c>
      <c r="N2749" s="142">
        <f>DATE(YEAR(G2749),MONTH(G2749),1)</f>
        <v/>
      </c>
      <c r="O2749" s="132">
        <f>IF(G2749&gt;$K$3,"Futuro","Atraso")</f>
        <v/>
      </c>
      <c r="P2749">
        <f>12*(YEAR(G2749)-YEAR($K$3))+(MONTH(G2749)-MONTH($K$3))</f>
        <v/>
      </c>
      <c r="Q2749" s="366">
        <f>IF(M2749="IBIRAPITANGA FASE 3",IF(O2749="Atraso",L2749,L2749/(1+$I$2)^P2749),IF(O2749="Atraso",L2749,L2749/(1+$I$1)^P2749))</f>
        <v/>
      </c>
      <c r="R2749">
        <f>IF(O2749="Atraso",$K$3-G2749,0)</f>
        <v/>
      </c>
      <c r="S2749">
        <f>IF(R2749&lt;=15,"Até 15",IF(R2749&lt;=30,"Entre 15 e 30",IF(R2749&lt;=60,"Entre 30 e 60",IF(R2749&lt;=90,"Entre 60 e 90",IF(R2749&lt;=120,"Entre 90 e 120",IF(R2749&lt;=150,"Entre 120 e 150",IF(R2749&lt;=180,"Entre 150 e 180","Superior a 180")))))))</f>
        <v/>
      </c>
    </row>
    <row r="2750">
      <c r="A2750" t="inlineStr">
        <is>
          <t>Q014L02</t>
        </is>
      </c>
      <c r="B2750" t="inlineStr">
        <is>
          <t>MARIA APARECIDA DA FONSECA PINTO -ME</t>
        </is>
      </c>
      <c r="C2750" t="n">
        <v>1</v>
      </c>
      <c r="D2750" t="inlineStr">
        <is>
          <t>IPCA</t>
        </is>
      </c>
      <c r="E2750" t="n">
        <v>0.009488792934583046</v>
      </c>
      <c r="F2750" t="inlineStr">
        <is>
          <t>MENSAL</t>
        </is>
      </c>
      <c r="G2750" t="n">
        <v>47021</v>
      </c>
      <c r="H2750" t="n">
        <v>47021</v>
      </c>
      <c r="I2750" t="n">
        <v>99</v>
      </c>
      <c r="J2750" t="inlineStr">
        <is>
          <t>CARTEIRA</t>
        </is>
      </c>
      <c r="K2750" t="inlineStr">
        <is>
          <t>CONTRATO</t>
        </is>
      </c>
      <c r="L2750" t="n">
        <v>1726</v>
      </c>
      <c r="M2750" t="inlineStr">
        <is>
          <t>IBIRAPITANGA FASE 3</t>
        </is>
      </c>
      <c r="N2750" s="142">
        <f>DATE(YEAR(G2750),MONTH(G2750),1)</f>
        <v/>
      </c>
      <c r="O2750" s="132">
        <f>IF(G2750&gt;$K$3,"Futuro","Atraso")</f>
        <v/>
      </c>
      <c r="P2750">
        <f>12*(YEAR(G2750)-YEAR($K$3))+(MONTH(G2750)-MONTH($K$3))</f>
        <v/>
      </c>
      <c r="Q2750" s="366">
        <f>IF(M2750="IBIRAPITANGA FASE 3",IF(O2750="Atraso",L2750,L2750/(1+$I$2)^P2750),IF(O2750="Atraso",L2750,L2750/(1+$I$1)^P2750))</f>
        <v/>
      </c>
      <c r="R2750">
        <f>IF(O2750="Atraso",$K$3-G2750,0)</f>
        <v/>
      </c>
      <c r="S2750">
        <f>IF(R2750&lt;=15,"Até 15",IF(R2750&lt;=30,"Entre 15 e 30",IF(R2750&lt;=60,"Entre 30 e 60",IF(R2750&lt;=90,"Entre 60 e 90",IF(R2750&lt;=120,"Entre 90 e 120",IF(R2750&lt;=150,"Entre 120 e 150",IF(R2750&lt;=180,"Entre 150 e 180","Superior a 180")))))))</f>
        <v/>
      </c>
    </row>
    <row r="2751">
      <c r="A2751" t="inlineStr">
        <is>
          <t>Q014L02</t>
        </is>
      </c>
      <c r="B2751" t="inlineStr">
        <is>
          <t>MARIA APARECIDA DA FONSECA PINTO -ME</t>
        </is>
      </c>
      <c r="C2751" t="n">
        <v>1</v>
      </c>
      <c r="D2751" t="inlineStr">
        <is>
          <t>IPCA</t>
        </is>
      </c>
      <c r="E2751" t="n">
        <v>0.009488792934583046</v>
      </c>
      <c r="F2751" t="inlineStr">
        <is>
          <t>MENSAL</t>
        </is>
      </c>
      <c r="G2751" t="n">
        <v>47051</v>
      </c>
      <c r="H2751" t="n">
        <v>47051</v>
      </c>
      <c r="I2751" t="n">
        <v>100</v>
      </c>
      <c r="J2751" t="inlineStr">
        <is>
          <t>CARTEIRA</t>
        </is>
      </c>
      <c r="K2751" t="inlineStr">
        <is>
          <t>CONTRATO</t>
        </is>
      </c>
      <c r="L2751" t="n">
        <v>1726</v>
      </c>
      <c r="M2751" t="inlineStr">
        <is>
          <t>IBIRAPITANGA FASE 3</t>
        </is>
      </c>
      <c r="N2751" s="142">
        <f>DATE(YEAR(G2751),MONTH(G2751),1)</f>
        <v/>
      </c>
      <c r="O2751" s="132">
        <f>IF(G2751&gt;$K$3,"Futuro","Atraso")</f>
        <v/>
      </c>
      <c r="P2751">
        <f>12*(YEAR(G2751)-YEAR($K$3))+(MONTH(G2751)-MONTH($K$3))</f>
        <v/>
      </c>
      <c r="Q2751" s="366">
        <f>IF(M2751="IBIRAPITANGA FASE 3",IF(O2751="Atraso",L2751,L2751/(1+$I$2)^P2751),IF(O2751="Atraso",L2751,L2751/(1+$I$1)^P2751))</f>
        <v/>
      </c>
      <c r="R2751">
        <f>IF(O2751="Atraso",$K$3-G2751,0)</f>
        <v/>
      </c>
      <c r="S2751">
        <f>IF(R2751&lt;=15,"Até 15",IF(R2751&lt;=30,"Entre 15 e 30",IF(R2751&lt;=60,"Entre 30 e 60",IF(R2751&lt;=90,"Entre 60 e 90",IF(R2751&lt;=120,"Entre 90 e 120",IF(R2751&lt;=150,"Entre 120 e 150",IF(R2751&lt;=180,"Entre 150 e 180","Superior a 180")))))))</f>
        <v/>
      </c>
    </row>
    <row r="2752">
      <c r="A2752" t="inlineStr">
        <is>
          <t>Q014L02</t>
        </is>
      </c>
      <c r="B2752" t="inlineStr">
        <is>
          <t>MARIA APARECIDA DA FONSECA PINTO -ME</t>
        </is>
      </c>
      <c r="C2752" t="n">
        <v>1</v>
      </c>
      <c r="D2752" t="inlineStr">
        <is>
          <t>IPCA</t>
        </is>
      </c>
      <c r="E2752" t="n">
        <v>0.009488792934583046</v>
      </c>
      <c r="F2752" t="inlineStr">
        <is>
          <t>MENSAL</t>
        </is>
      </c>
      <c r="G2752" t="n">
        <v>47082</v>
      </c>
      <c r="H2752" t="n">
        <v>47082</v>
      </c>
      <c r="I2752" t="n">
        <v>101</v>
      </c>
      <c r="J2752" t="inlineStr">
        <is>
          <t>CARTEIRA</t>
        </is>
      </c>
      <c r="K2752" t="inlineStr">
        <is>
          <t>CONTRATO</t>
        </is>
      </c>
      <c r="L2752" t="n">
        <v>1726</v>
      </c>
      <c r="M2752" t="inlineStr">
        <is>
          <t>IBIRAPITANGA FASE 3</t>
        </is>
      </c>
      <c r="N2752" s="142">
        <f>DATE(YEAR(G2752),MONTH(G2752),1)</f>
        <v/>
      </c>
      <c r="O2752" s="132">
        <f>IF(G2752&gt;$K$3,"Futuro","Atraso")</f>
        <v/>
      </c>
      <c r="P2752">
        <f>12*(YEAR(G2752)-YEAR($K$3))+(MONTH(G2752)-MONTH($K$3))</f>
        <v/>
      </c>
      <c r="Q2752" s="366">
        <f>IF(M2752="IBIRAPITANGA FASE 3",IF(O2752="Atraso",L2752,L2752/(1+$I$2)^P2752),IF(O2752="Atraso",L2752,L2752/(1+$I$1)^P2752))</f>
        <v/>
      </c>
      <c r="R2752">
        <f>IF(O2752="Atraso",$K$3-G2752,0)</f>
        <v/>
      </c>
      <c r="S2752">
        <f>IF(R2752&lt;=15,"Até 15",IF(R2752&lt;=30,"Entre 15 e 30",IF(R2752&lt;=60,"Entre 30 e 60",IF(R2752&lt;=90,"Entre 60 e 90",IF(R2752&lt;=120,"Entre 90 e 120",IF(R2752&lt;=150,"Entre 120 e 150",IF(R2752&lt;=180,"Entre 150 e 180","Superior a 180")))))))</f>
        <v/>
      </c>
    </row>
    <row r="2753">
      <c r="A2753" t="inlineStr">
        <is>
          <t>Q014L02</t>
        </is>
      </c>
      <c r="B2753" t="inlineStr">
        <is>
          <t>MARIA APARECIDA DA FONSECA PINTO -ME</t>
        </is>
      </c>
      <c r="C2753" t="n">
        <v>1</v>
      </c>
      <c r="D2753" t="inlineStr">
        <is>
          <t>IPCA</t>
        </is>
      </c>
      <c r="E2753" t="n">
        <v>0.009488792934583046</v>
      </c>
      <c r="F2753" t="inlineStr">
        <is>
          <t>MENSAL</t>
        </is>
      </c>
      <c r="G2753" t="n">
        <v>47112</v>
      </c>
      <c r="H2753" t="n">
        <v>47112</v>
      </c>
      <c r="I2753" t="n">
        <v>102</v>
      </c>
      <c r="J2753" t="inlineStr">
        <is>
          <t>CARTEIRA</t>
        </is>
      </c>
      <c r="K2753" t="inlineStr">
        <is>
          <t>CONTRATO</t>
        </is>
      </c>
      <c r="L2753" t="n">
        <v>1726</v>
      </c>
      <c r="M2753" t="inlineStr">
        <is>
          <t>IBIRAPITANGA FASE 3</t>
        </is>
      </c>
      <c r="N2753" s="142">
        <f>DATE(YEAR(G2753),MONTH(G2753),1)</f>
        <v/>
      </c>
      <c r="O2753" s="132">
        <f>IF(G2753&gt;$K$3,"Futuro","Atraso")</f>
        <v/>
      </c>
      <c r="P2753">
        <f>12*(YEAR(G2753)-YEAR($K$3))+(MONTH(G2753)-MONTH($K$3))</f>
        <v/>
      </c>
      <c r="Q2753" s="366">
        <f>IF(M2753="IBIRAPITANGA FASE 3",IF(O2753="Atraso",L2753,L2753/(1+$I$2)^P2753),IF(O2753="Atraso",L2753,L2753/(1+$I$1)^P2753))</f>
        <v/>
      </c>
      <c r="R2753">
        <f>IF(O2753="Atraso",$K$3-G2753,0)</f>
        <v/>
      </c>
      <c r="S2753">
        <f>IF(R2753&lt;=15,"Até 15",IF(R2753&lt;=30,"Entre 15 e 30",IF(R2753&lt;=60,"Entre 30 e 60",IF(R2753&lt;=90,"Entre 60 e 90",IF(R2753&lt;=120,"Entre 90 e 120",IF(R2753&lt;=150,"Entre 120 e 150",IF(R2753&lt;=180,"Entre 150 e 180","Superior a 180")))))))</f>
        <v/>
      </c>
    </row>
    <row r="2754">
      <c r="A2754" t="inlineStr">
        <is>
          <t>Q014L02</t>
        </is>
      </c>
      <c r="B2754" t="inlineStr">
        <is>
          <t>MARIA APARECIDA DA FONSECA PINTO -ME</t>
        </is>
      </c>
      <c r="C2754" t="n">
        <v>1</v>
      </c>
      <c r="D2754" t="inlineStr">
        <is>
          <t>IPCA</t>
        </is>
      </c>
      <c r="E2754" t="n">
        <v>0.009488792934583046</v>
      </c>
      <c r="F2754" t="inlineStr">
        <is>
          <t>MENSAL</t>
        </is>
      </c>
      <c r="G2754" t="n">
        <v>47143</v>
      </c>
      <c r="H2754" t="n">
        <v>47143</v>
      </c>
      <c r="I2754" t="n">
        <v>103</v>
      </c>
      <c r="J2754" t="inlineStr">
        <is>
          <t>CARTEIRA</t>
        </is>
      </c>
      <c r="K2754" t="inlineStr">
        <is>
          <t>CONTRATO</t>
        </is>
      </c>
      <c r="L2754" t="n">
        <v>1726</v>
      </c>
      <c r="M2754" t="inlineStr">
        <is>
          <t>IBIRAPITANGA FASE 3</t>
        </is>
      </c>
      <c r="N2754" s="142">
        <f>DATE(YEAR(G2754),MONTH(G2754),1)</f>
        <v/>
      </c>
      <c r="O2754" s="132">
        <f>IF(G2754&gt;$K$3,"Futuro","Atraso")</f>
        <v/>
      </c>
      <c r="P2754">
        <f>12*(YEAR(G2754)-YEAR($K$3))+(MONTH(G2754)-MONTH($K$3))</f>
        <v/>
      </c>
      <c r="Q2754" s="366">
        <f>IF(M2754="IBIRAPITANGA FASE 3",IF(O2754="Atraso",L2754,L2754/(1+$I$2)^P2754),IF(O2754="Atraso",L2754,L2754/(1+$I$1)^P2754))</f>
        <v/>
      </c>
      <c r="R2754">
        <f>IF(O2754="Atraso",$K$3-G2754,0)</f>
        <v/>
      </c>
      <c r="S2754">
        <f>IF(R2754&lt;=15,"Até 15",IF(R2754&lt;=30,"Entre 15 e 30",IF(R2754&lt;=60,"Entre 30 e 60",IF(R2754&lt;=90,"Entre 60 e 90",IF(R2754&lt;=120,"Entre 90 e 120",IF(R2754&lt;=150,"Entre 120 e 150",IF(R2754&lt;=180,"Entre 150 e 180","Superior a 180")))))))</f>
        <v/>
      </c>
    </row>
    <row r="2755">
      <c r="A2755" t="inlineStr">
        <is>
          <t>Q014L02</t>
        </is>
      </c>
      <c r="B2755" t="inlineStr">
        <is>
          <t>MARIA APARECIDA DA FONSECA PINTO -ME</t>
        </is>
      </c>
      <c r="C2755" t="n">
        <v>1</v>
      </c>
      <c r="D2755" t="inlineStr">
        <is>
          <t>IPCA</t>
        </is>
      </c>
      <c r="E2755" t="n">
        <v>0.009488792934583046</v>
      </c>
      <c r="F2755" t="inlineStr">
        <is>
          <t>MENSAL</t>
        </is>
      </c>
      <c r="G2755" t="n">
        <v>47174</v>
      </c>
      <c r="H2755" t="n">
        <v>47174</v>
      </c>
      <c r="I2755" t="n">
        <v>104</v>
      </c>
      <c r="J2755" t="inlineStr">
        <is>
          <t>CARTEIRA</t>
        </is>
      </c>
      <c r="K2755" t="inlineStr">
        <is>
          <t>CONTRATO</t>
        </is>
      </c>
      <c r="L2755" t="n">
        <v>1726</v>
      </c>
      <c r="M2755" t="inlineStr">
        <is>
          <t>IBIRAPITANGA FASE 3</t>
        </is>
      </c>
      <c r="N2755" s="142">
        <f>DATE(YEAR(G2755),MONTH(G2755),1)</f>
        <v/>
      </c>
      <c r="O2755" s="132">
        <f>IF(G2755&gt;$K$3,"Futuro","Atraso")</f>
        <v/>
      </c>
      <c r="P2755">
        <f>12*(YEAR(G2755)-YEAR($K$3))+(MONTH(G2755)-MONTH($K$3))</f>
        <v/>
      </c>
      <c r="Q2755" s="366">
        <f>IF(M2755="IBIRAPITANGA FASE 3",IF(O2755="Atraso",L2755,L2755/(1+$I$2)^P2755),IF(O2755="Atraso",L2755,L2755/(1+$I$1)^P2755))</f>
        <v/>
      </c>
      <c r="R2755">
        <f>IF(O2755="Atraso",$K$3-G2755,0)</f>
        <v/>
      </c>
      <c r="S2755">
        <f>IF(R2755&lt;=15,"Até 15",IF(R2755&lt;=30,"Entre 15 e 30",IF(R2755&lt;=60,"Entre 30 e 60",IF(R2755&lt;=90,"Entre 60 e 90",IF(R2755&lt;=120,"Entre 90 e 120",IF(R2755&lt;=150,"Entre 120 e 150",IF(R2755&lt;=180,"Entre 150 e 180","Superior a 180")))))))</f>
        <v/>
      </c>
    </row>
    <row r="2756">
      <c r="A2756" t="inlineStr">
        <is>
          <t>Q014L02</t>
        </is>
      </c>
      <c r="B2756" t="inlineStr">
        <is>
          <t>MARIA APARECIDA DA FONSECA PINTO -ME</t>
        </is>
      </c>
      <c r="C2756" t="n">
        <v>1</v>
      </c>
      <c r="D2756" t="inlineStr">
        <is>
          <t>IPCA</t>
        </is>
      </c>
      <c r="E2756" t="n">
        <v>0.009488792934583046</v>
      </c>
      <c r="F2756" t="inlineStr">
        <is>
          <t>MENSAL</t>
        </is>
      </c>
      <c r="G2756" t="n">
        <v>47202</v>
      </c>
      <c r="H2756" t="n">
        <v>47202</v>
      </c>
      <c r="I2756" t="n">
        <v>105</v>
      </c>
      <c r="J2756" t="inlineStr">
        <is>
          <t>CARTEIRA</t>
        </is>
      </c>
      <c r="K2756" t="inlineStr">
        <is>
          <t>CONTRATO</t>
        </is>
      </c>
      <c r="L2756" t="n">
        <v>1726</v>
      </c>
      <c r="M2756" t="inlineStr">
        <is>
          <t>IBIRAPITANGA FASE 3</t>
        </is>
      </c>
      <c r="N2756" s="142">
        <f>DATE(YEAR(G2756),MONTH(G2756),1)</f>
        <v/>
      </c>
      <c r="O2756" s="132">
        <f>IF(G2756&gt;$K$3,"Futuro","Atraso")</f>
        <v/>
      </c>
      <c r="P2756">
        <f>12*(YEAR(G2756)-YEAR($K$3))+(MONTH(G2756)-MONTH($K$3))</f>
        <v/>
      </c>
      <c r="Q2756" s="366">
        <f>IF(M2756="IBIRAPITANGA FASE 3",IF(O2756="Atraso",L2756,L2756/(1+$I$2)^P2756),IF(O2756="Atraso",L2756,L2756/(1+$I$1)^P2756))</f>
        <v/>
      </c>
      <c r="R2756">
        <f>IF(O2756="Atraso",$K$3-G2756,0)</f>
        <v/>
      </c>
      <c r="S2756">
        <f>IF(R2756&lt;=15,"Até 15",IF(R2756&lt;=30,"Entre 15 e 30",IF(R2756&lt;=60,"Entre 30 e 60",IF(R2756&lt;=90,"Entre 60 e 90",IF(R2756&lt;=120,"Entre 90 e 120",IF(R2756&lt;=150,"Entre 120 e 150",IF(R2756&lt;=180,"Entre 150 e 180","Superior a 180")))))))</f>
        <v/>
      </c>
    </row>
    <row r="2757">
      <c r="A2757" t="inlineStr">
        <is>
          <t>Q014L02</t>
        </is>
      </c>
      <c r="B2757" t="inlineStr">
        <is>
          <t>MARIA APARECIDA DA FONSECA PINTO -ME</t>
        </is>
      </c>
      <c r="C2757" t="n">
        <v>1</v>
      </c>
      <c r="D2757" t="inlineStr">
        <is>
          <t>IPCA</t>
        </is>
      </c>
      <c r="E2757" t="n">
        <v>0.009488792934583046</v>
      </c>
      <c r="F2757" t="inlineStr">
        <is>
          <t>MENSAL</t>
        </is>
      </c>
      <c r="G2757" t="n">
        <v>47233</v>
      </c>
      <c r="H2757" t="n">
        <v>47233</v>
      </c>
      <c r="I2757" t="n">
        <v>106</v>
      </c>
      <c r="J2757" t="inlineStr">
        <is>
          <t>CARTEIRA</t>
        </is>
      </c>
      <c r="K2757" t="inlineStr">
        <is>
          <t>CONTRATO</t>
        </is>
      </c>
      <c r="L2757" t="n">
        <v>1726</v>
      </c>
      <c r="M2757" t="inlineStr">
        <is>
          <t>IBIRAPITANGA FASE 3</t>
        </is>
      </c>
      <c r="N2757" s="142">
        <f>DATE(YEAR(G2757),MONTH(G2757),1)</f>
        <v/>
      </c>
      <c r="O2757" s="132">
        <f>IF(G2757&gt;$K$3,"Futuro","Atraso")</f>
        <v/>
      </c>
      <c r="P2757">
        <f>12*(YEAR(G2757)-YEAR($K$3))+(MONTH(G2757)-MONTH($K$3))</f>
        <v/>
      </c>
      <c r="Q2757" s="366">
        <f>IF(M2757="IBIRAPITANGA FASE 3",IF(O2757="Atraso",L2757,L2757/(1+$I$2)^P2757),IF(O2757="Atraso",L2757,L2757/(1+$I$1)^P2757))</f>
        <v/>
      </c>
      <c r="R2757">
        <f>IF(O2757="Atraso",$K$3-G2757,0)</f>
        <v/>
      </c>
      <c r="S2757">
        <f>IF(R2757&lt;=15,"Até 15",IF(R2757&lt;=30,"Entre 15 e 30",IF(R2757&lt;=60,"Entre 30 e 60",IF(R2757&lt;=90,"Entre 60 e 90",IF(R2757&lt;=120,"Entre 90 e 120",IF(R2757&lt;=150,"Entre 120 e 150",IF(R2757&lt;=180,"Entre 150 e 180","Superior a 180")))))))</f>
        <v/>
      </c>
    </row>
    <row r="2758">
      <c r="A2758" t="inlineStr">
        <is>
          <t>Q014L02</t>
        </is>
      </c>
      <c r="B2758" t="inlineStr">
        <is>
          <t>MARIA APARECIDA DA FONSECA PINTO -ME</t>
        </is>
      </c>
      <c r="C2758" t="n">
        <v>1</v>
      </c>
      <c r="D2758" t="inlineStr">
        <is>
          <t>IPCA</t>
        </is>
      </c>
      <c r="E2758" t="n">
        <v>0.009488792934583046</v>
      </c>
      <c r="F2758" t="inlineStr">
        <is>
          <t>MENSAL</t>
        </is>
      </c>
      <c r="G2758" t="n">
        <v>47263</v>
      </c>
      <c r="H2758" t="n">
        <v>47263</v>
      </c>
      <c r="I2758" t="n">
        <v>107</v>
      </c>
      <c r="J2758" t="inlineStr">
        <is>
          <t>CARTEIRA</t>
        </is>
      </c>
      <c r="K2758" t="inlineStr">
        <is>
          <t>CONTRATO</t>
        </is>
      </c>
      <c r="L2758" t="n">
        <v>1726</v>
      </c>
      <c r="M2758" t="inlineStr">
        <is>
          <t>IBIRAPITANGA FASE 3</t>
        </is>
      </c>
      <c r="N2758" s="142">
        <f>DATE(YEAR(G2758),MONTH(G2758),1)</f>
        <v/>
      </c>
      <c r="O2758" s="132">
        <f>IF(G2758&gt;$K$3,"Futuro","Atraso")</f>
        <v/>
      </c>
      <c r="P2758">
        <f>12*(YEAR(G2758)-YEAR($K$3))+(MONTH(G2758)-MONTH($K$3))</f>
        <v/>
      </c>
      <c r="Q2758" s="366">
        <f>IF(M2758="IBIRAPITANGA FASE 3",IF(O2758="Atraso",L2758,L2758/(1+$I$2)^P2758),IF(O2758="Atraso",L2758,L2758/(1+$I$1)^P2758))</f>
        <v/>
      </c>
      <c r="R2758">
        <f>IF(O2758="Atraso",$K$3-G2758,0)</f>
        <v/>
      </c>
      <c r="S2758">
        <f>IF(R2758&lt;=15,"Até 15",IF(R2758&lt;=30,"Entre 15 e 30",IF(R2758&lt;=60,"Entre 30 e 60",IF(R2758&lt;=90,"Entre 60 e 90",IF(R2758&lt;=120,"Entre 90 e 120",IF(R2758&lt;=150,"Entre 120 e 150",IF(R2758&lt;=180,"Entre 150 e 180","Superior a 180")))))))</f>
        <v/>
      </c>
    </row>
    <row r="2759">
      <c r="A2759" t="inlineStr">
        <is>
          <t>Q014L02</t>
        </is>
      </c>
      <c r="B2759" t="inlineStr">
        <is>
          <t>MARIA APARECIDA DA FONSECA PINTO -ME</t>
        </is>
      </c>
      <c r="C2759" t="n">
        <v>1</v>
      </c>
      <c r="D2759" t="inlineStr">
        <is>
          <t>IPCA</t>
        </is>
      </c>
      <c r="E2759" t="n">
        <v>0.009488792934583046</v>
      </c>
      <c r="F2759" t="inlineStr">
        <is>
          <t>MENSAL</t>
        </is>
      </c>
      <c r="G2759" t="n">
        <v>47263</v>
      </c>
      <c r="H2759" t="n">
        <v>47263</v>
      </c>
      <c r="I2759" t="n">
        <v>9</v>
      </c>
      <c r="J2759" t="inlineStr">
        <is>
          <t>CARTEIRA</t>
        </is>
      </c>
      <c r="K2759" t="inlineStr">
        <is>
          <t>CONTRATO</t>
        </is>
      </c>
      <c r="L2759" t="n">
        <v>7275.43</v>
      </c>
      <c r="M2759" t="inlineStr">
        <is>
          <t>IBIRAPITANGA FASE 3</t>
        </is>
      </c>
      <c r="N2759" s="142">
        <f>DATE(YEAR(G2759),MONTH(G2759),1)</f>
        <v/>
      </c>
      <c r="O2759" s="132">
        <f>IF(G2759&gt;$K$3,"Futuro","Atraso")</f>
        <v/>
      </c>
      <c r="P2759">
        <f>12*(YEAR(G2759)-YEAR($K$3))+(MONTH(G2759)-MONTH($K$3))</f>
        <v/>
      </c>
      <c r="Q2759" s="366">
        <f>IF(M2759="IBIRAPITANGA FASE 3",IF(O2759="Atraso",L2759,L2759/(1+$I$2)^P2759),IF(O2759="Atraso",L2759,L2759/(1+$I$1)^P2759))</f>
        <v/>
      </c>
      <c r="R2759">
        <f>IF(O2759="Atraso",$K$3-G2759,0)</f>
        <v/>
      </c>
      <c r="S2759">
        <f>IF(R2759&lt;=15,"Até 15",IF(R2759&lt;=30,"Entre 15 e 30",IF(R2759&lt;=60,"Entre 30 e 60",IF(R2759&lt;=90,"Entre 60 e 90",IF(R2759&lt;=120,"Entre 90 e 120",IF(R2759&lt;=150,"Entre 120 e 150",IF(R2759&lt;=180,"Entre 150 e 180","Superior a 180")))))))</f>
        <v/>
      </c>
    </row>
    <row r="2760">
      <c r="A2760" t="inlineStr">
        <is>
          <t>Q014L02</t>
        </is>
      </c>
      <c r="B2760" t="inlineStr">
        <is>
          <t>MARIA APARECIDA DA FONSECA PINTO -ME</t>
        </is>
      </c>
      <c r="C2760" t="n">
        <v>1</v>
      </c>
      <c r="D2760" t="inlineStr">
        <is>
          <t>IPCA</t>
        </is>
      </c>
      <c r="E2760" t="n">
        <v>0.009488792934583046</v>
      </c>
      <c r="F2760" t="inlineStr">
        <is>
          <t>MENSAL</t>
        </is>
      </c>
      <c r="G2760" t="n">
        <v>47294</v>
      </c>
      <c r="H2760" t="n">
        <v>47294</v>
      </c>
      <c r="I2760" t="n">
        <v>108</v>
      </c>
      <c r="J2760" t="inlineStr">
        <is>
          <t>CARTEIRA</t>
        </is>
      </c>
      <c r="K2760" t="inlineStr">
        <is>
          <t>CONTRATO</t>
        </is>
      </c>
      <c r="L2760" t="n">
        <v>1726</v>
      </c>
      <c r="M2760" t="inlineStr">
        <is>
          <t>IBIRAPITANGA FASE 3</t>
        </is>
      </c>
      <c r="N2760" s="142">
        <f>DATE(YEAR(G2760),MONTH(G2760),1)</f>
        <v/>
      </c>
      <c r="O2760" s="132">
        <f>IF(G2760&gt;$K$3,"Futuro","Atraso")</f>
        <v/>
      </c>
      <c r="P2760">
        <f>12*(YEAR(G2760)-YEAR($K$3))+(MONTH(G2760)-MONTH($K$3))</f>
        <v/>
      </c>
      <c r="Q2760" s="366">
        <f>IF(M2760="IBIRAPITANGA FASE 3",IF(O2760="Atraso",L2760,L2760/(1+$I$2)^P2760),IF(O2760="Atraso",L2760,L2760/(1+$I$1)^P2760))</f>
        <v/>
      </c>
      <c r="R2760">
        <f>IF(O2760="Atraso",$K$3-G2760,0)</f>
        <v/>
      </c>
      <c r="S2760">
        <f>IF(R2760&lt;=15,"Até 15",IF(R2760&lt;=30,"Entre 15 e 30",IF(R2760&lt;=60,"Entre 30 e 60",IF(R2760&lt;=90,"Entre 60 e 90",IF(R2760&lt;=120,"Entre 90 e 120",IF(R2760&lt;=150,"Entre 120 e 150",IF(R2760&lt;=180,"Entre 150 e 180","Superior a 180")))))))</f>
        <v/>
      </c>
    </row>
    <row r="2761">
      <c r="A2761" t="inlineStr">
        <is>
          <t>Q014L02</t>
        </is>
      </c>
      <c r="B2761" t="inlineStr">
        <is>
          <t>MARIA APARECIDA DA FONSECA PINTO -ME</t>
        </is>
      </c>
      <c r="C2761" t="n">
        <v>1</v>
      </c>
      <c r="D2761" t="inlineStr">
        <is>
          <t>IPCA</t>
        </is>
      </c>
      <c r="E2761" t="n">
        <v>0.009488792934583046</v>
      </c>
      <c r="F2761" t="inlineStr">
        <is>
          <t>MENSAL</t>
        </is>
      </c>
      <c r="G2761" t="n">
        <v>47324</v>
      </c>
      <c r="H2761" t="n">
        <v>47324</v>
      </c>
      <c r="I2761" t="n">
        <v>109</v>
      </c>
      <c r="J2761" t="inlineStr">
        <is>
          <t>CARTEIRA</t>
        </is>
      </c>
      <c r="K2761" t="inlineStr">
        <is>
          <t>CONTRATO</t>
        </is>
      </c>
      <c r="L2761" t="n">
        <v>1726</v>
      </c>
      <c r="M2761" t="inlineStr">
        <is>
          <t>IBIRAPITANGA FASE 3</t>
        </is>
      </c>
      <c r="N2761" s="142">
        <f>DATE(YEAR(G2761),MONTH(G2761),1)</f>
        <v/>
      </c>
      <c r="O2761" s="132">
        <f>IF(G2761&gt;$K$3,"Futuro","Atraso")</f>
        <v/>
      </c>
      <c r="P2761">
        <f>12*(YEAR(G2761)-YEAR($K$3))+(MONTH(G2761)-MONTH($K$3))</f>
        <v/>
      </c>
      <c r="Q2761" s="366">
        <f>IF(M2761="IBIRAPITANGA FASE 3",IF(O2761="Atraso",L2761,L2761/(1+$I$2)^P2761),IF(O2761="Atraso",L2761,L2761/(1+$I$1)^P2761))</f>
        <v/>
      </c>
      <c r="R2761">
        <f>IF(O2761="Atraso",$K$3-G2761,0)</f>
        <v/>
      </c>
      <c r="S2761">
        <f>IF(R2761&lt;=15,"Até 15",IF(R2761&lt;=30,"Entre 15 e 30",IF(R2761&lt;=60,"Entre 30 e 60",IF(R2761&lt;=90,"Entre 60 e 90",IF(R2761&lt;=120,"Entre 90 e 120",IF(R2761&lt;=150,"Entre 120 e 150",IF(R2761&lt;=180,"Entre 150 e 180","Superior a 180")))))))</f>
        <v/>
      </c>
    </row>
    <row r="2762">
      <c r="A2762" t="inlineStr">
        <is>
          <t>Q014L02</t>
        </is>
      </c>
      <c r="B2762" t="inlineStr">
        <is>
          <t>MARIA APARECIDA DA FONSECA PINTO -ME</t>
        </is>
      </c>
      <c r="C2762" t="n">
        <v>1</v>
      </c>
      <c r="D2762" t="inlineStr">
        <is>
          <t>IPCA</t>
        </is>
      </c>
      <c r="E2762" t="n">
        <v>0.009488792934583046</v>
      </c>
      <c r="F2762" t="inlineStr">
        <is>
          <t>MENSAL</t>
        </is>
      </c>
      <c r="G2762" t="n">
        <v>47355</v>
      </c>
      <c r="H2762" t="n">
        <v>47355</v>
      </c>
      <c r="I2762" t="n">
        <v>110</v>
      </c>
      <c r="J2762" t="inlineStr">
        <is>
          <t>CARTEIRA</t>
        </is>
      </c>
      <c r="K2762" t="inlineStr">
        <is>
          <t>CONTRATO</t>
        </is>
      </c>
      <c r="L2762" t="n">
        <v>1726</v>
      </c>
      <c r="M2762" t="inlineStr">
        <is>
          <t>IBIRAPITANGA FASE 3</t>
        </is>
      </c>
      <c r="N2762" s="142">
        <f>DATE(YEAR(G2762),MONTH(G2762),1)</f>
        <v/>
      </c>
      <c r="O2762" s="132">
        <f>IF(G2762&gt;$K$3,"Futuro","Atraso")</f>
        <v/>
      </c>
      <c r="P2762">
        <f>12*(YEAR(G2762)-YEAR($K$3))+(MONTH(G2762)-MONTH($K$3))</f>
        <v/>
      </c>
      <c r="Q2762" s="366">
        <f>IF(M2762="IBIRAPITANGA FASE 3",IF(O2762="Atraso",L2762,L2762/(1+$I$2)^P2762),IF(O2762="Atraso",L2762,L2762/(1+$I$1)^P2762))</f>
        <v/>
      </c>
      <c r="R2762">
        <f>IF(O2762="Atraso",$K$3-G2762,0)</f>
        <v/>
      </c>
      <c r="S2762">
        <f>IF(R2762&lt;=15,"Até 15",IF(R2762&lt;=30,"Entre 15 e 30",IF(R2762&lt;=60,"Entre 30 e 60",IF(R2762&lt;=90,"Entre 60 e 90",IF(R2762&lt;=120,"Entre 90 e 120",IF(R2762&lt;=150,"Entre 120 e 150",IF(R2762&lt;=180,"Entre 150 e 180","Superior a 180")))))))</f>
        <v/>
      </c>
    </row>
    <row r="2763">
      <c r="A2763" t="inlineStr">
        <is>
          <t>Q014L02</t>
        </is>
      </c>
      <c r="B2763" t="inlineStr">
        <is>
          <t>MARIA APARECIDA DA FONSECA PINTO -ME</t>
        </is>
      </c>
      <c r="C2763" t="n">
        <v>1</v>
      </c>
      <c r="D2763" t="inlineStr">
        <is>
          <t>IPCA</t>
        </is>
      </c>
      <c r="E2763" t="n">
        <v>0.009488792934583046</v>
      </c>
      <c r="F2763" t="inlineStr">
        <is>
          <t>MENSAL</t>
        </is>
      </c>
      <c r="G2763" t="n">
        <v>47386</v>
      </c>
      <c r="H2763" t="n">
        <v>47386</v>
      </c>
      <c r="I2763" t="n">
        <v>111</v>
      </c>
      <c r="J2763" t="inlineStr">
        <is>
          <t>CARTEIRA</t>
        </is>
      </c>
      <c r="K2763" t="inlineStr">
        <is>
          <t>CONTRATO</t>
        </is>
      </c>
      <c r="L2763" t="n">
        <v>1726</v>
      </c>
      <c r="M2763" t="inlineStr">
        <is>
          <t>IBIRAPITANGA FASE 3</t>
        </is>
      </c>
      <c r="N2763" s="142">
        <f>DATE(YEAR(G2763),MONTH(G2763),1)</f>
        <v/>
      </c>
      <c r="O2763" s="132">
        <f>IF(G2763&gt;$K$3,"Futuro","Atraso")</f>
        <v/>
      </c>
      <c r="P2763">
        <f>12*(YEAR(G2763)-YEAR($K$3))+(MONTH(G2763)-MONTH($K$3))</f>
        <v/>
      </c>
      <c r="Q2763" s="366">
        <f>IF(M2763="IBIRAPITANGA FASE 3",IF(O2763="Atraso",L2763,L2763/(1+$I$2)^P2763),IF(O2763="Atraso",L2763,L2763/(1+$I$1)^P2763))</f>
        <v/>
      </c>
      <c r="R2763">
        <f>IF(O2763="Atraso",$K$3-G2763,0)</f>
        <v/>
      </c>
      <c r="S2763">
        <f>IF(R2763&lt;=15,"Até 15",IF(R2763&lt;=30,"Entre 15 e 30",IF(R2763&lt;=60,"Entre 30 e 60",IF(R2763&lt;=90,"Entre 60 e 90",IF(R2763&lt;=120,"Entre 90 e 120",IF(R2763&lt;=150,"Entre 120 e 150",IF(R2763&lt;=180,"Entre 150 e 180","Superior a 180")))))))</f>
        <v/>
      </c>
    </row>
    <row r="2764">
      <c r="A2764" t="inlineStr">
        <is>
          <t>Q014L02</t>
        </is>
      </c>
      <c r="B2764" t="inlineStr">
        <is>
          <t>MARIA APARECIDA DA FONSECA PINTO -ME</t>
        </is>
      </c>
      <c r="C2764" t="n">
        <v>1</v>
      </c>
      <c r="D2764" t="inlineStr">
        <is>
          <t>IPCA</t>
        </is>
      </c>
      <c r="E2764" t="n">
        <v>0.009488792934583046</v>
      </c>
      <c r="F2764" t="inlineStr">
        <is>
          <t>MENSAL</t>
        </is>
      </c>
      <c r="G2764" t="n">
        <v>47416</v>
      </c>
      <c r="H2764" t="n">
        <v>47416</v>
      </c>
      <c r="I2764" t="n">
        <v>112</v>
      </c>
      <c r="J2764" t="inlineStr">
        <is>
          <t>CARTEIRA</t>
        </is>
      </c>
      <c r="K2764" t="inlineStr">
        <is>
          <t>CONTRATO</t>
        </is>
      </c>
      <c r="L2764" t="n">
        <v>1726</v>
      </c>
      <c r="M2764" t="inlineStr">
        <is>
          <t>IBIRAPITANGA FASE 3</t>
        </is>
      </c>
      <c r="N2764" s="142">
        <f>DATE(YEAR(G2764),MONTH(G2764),1)</f>
        <v/>
      </c>
      <c r="O2764" s="132">
        <f>IF(G2764&gt;$K$3,"Futuro","Atraso")</f>
        <v/>
      </c>
      <c r="P2764">
        <f>12*(YEAR(G2764)-YEAR($K$3))+(MONTH(G2764)-MONTH($K$3))</f>
        <v/>
      </c>
      <c r="Q2764" s="366">
        <f>IF(M2764="IBIRAPITANGA FASE 3",IF(O2764="Atraso",L2764,L2764/(1+$I$2)^P2764),IF(O2764="Atraso",L2764,L2764/(1+$I$1)^P2764))</f>
        <v/>
      </c>
      <c r="R2764">
        <f>IF(O2764="Atraso",$K$3-G2764,0)</f>
        <v/>
      </c>
      <c r="S2764">
        <f>IF(R2764&lt;=15,"Até 15",IF(R2764&lt;=30,"Entre 15 e 30",IF(R2764&lt;=60,"Entre 30 e 60",IF(R2764&lt;=90,"Entre 60 e 90",IF(R2764&lt;=120,"Entre 90 e 120",IF(R2764&lt;=150,"Entre 120 e 150",IF(R2764&lt;=180,"Entre 150 e 180","Superior a 180")))))))</f>
        <v/>
      </c>
    </row>
    <row r="2765">
      <c r="A2765" t="inlineStr">
        <is>
          <t>Q014L02</t>
        </is>
      </c>
      <c r="B2765" t="inlineStr">
        <is>
          <t>MARIA APARECIDA DA FONSECA PINTO -ME</t>
        </is>
      </c>
      <c r="C2765" t="n">
        <v>1</v>
      </c>
      <c r="D2765" t="inlineStr">
        <is>
          <t>IPCA</t>
        </is>
      </c>
      <c r="E2765" t="n">
        <v>0.009488792934583046</v>
      </c>
      <c r="F2765" t="inlineStr">
        <is>
          <t>MENSAL</t>
        </is>
      </c>
      <c r="G2765" t="n">
        <v>47447</v>
      </c>
      <c r="H2765" t="n">
        <v>47447</v>
      </c>
      <c r="I2765" t="n">
        <v>113</v>
      </c>
      <c r="J2765" t="inlineStr">
        <is>
          <t>CARTEIRA</t>
        </is>
      </c>
      <c r="K2765" t="inlineStr">
        <is>
          <t>CONTRATO</t>
        </is>
      </c>
      <c r="L2765" t="n">
        <v>1726</v>
      </c>
      <c r="M2765" t="inlineStr">
        <is>
          <t>IBIRAPITANGA FASE 3</t>
        </is>
      </c>
      <c r="N2765" s="142">
        <f>DATE(YEAR(G2765),MONTH(G2765),1)</f>
        <v/>
      </c>
      <c r="O2765" s="132">
        <f>IF(G2765&gt;$K$3,"Futuro","Atraso")</f>
        <v/>
      </c>
      <c r="P2765">
        <f>12*(YEAR(G2765)-YEAR($K$3))+(MONTH(G2765)-MONTH($K$3))</f>
        <v/>
      </c>
      <c r="Q2765" s="366">
        <f>IF(M2765="IBIRAPITANGA FASE 3",IF(O2765="Atraso",L2765,L2765/(1+$I$2)^P2765),IF(O2765="Atraso",L2765,L2765/(1+$I$1)^P2765))</f>
        <v/>
      </c>
      <c r="R2765">
        <f>IF(O2765="Atraso",$K$3-G2765,0)</f>
        <v/>
      </c>
      <c r="S2765">
        <f>IF(R2765&lt;=15,"Até 15",IF(R2765&lt;=30,"Entre 15 e 30",IF(R2765&lt;=60,"Entre 30 e 60",IF(R2765&lt;=90,"Entre 60 e 90",IF(R2765&lt;=120,"Entre 90 e 120",IF(R2765&lt;=150,"Entre 120 e 150",IF(R2765&lt;=180,"Entre 150 e 180","Superior a 180")))))))</f>
        <v/>
      </c>
    </row>
    <row r="2766">
      <c r="A2766" t="inlineStr">
        <is>
          <t>Q014L02</t>
        </is>
      </c>
      <c r="B2766" t="inlineStr">
        <is>
          <t>MARIA APARECIDA DA FONSECA PINTO -ME</t>
        </is>
      </c>
      <c r="C2766" t="n">
        <v>1</v>
      </c>
      <c r="D2766" t="inlineStr">
        <is>
          <t>IPCA</t>
        </is>
      </c>
      <c r="E2766" t="n">
        <v>0.009488792934583046</v>
      </c>
      <c r="F2766" t="inlineStr">
        <is>
          <t>MENSAL</t>
        </is>
      </c>
      <c r="G2766" t="n">
        <v>47477</v>
      </c>
      <c r="H2766" t="n">
        <v>47477</v>
      </c>
      <c r="I2766" t="n">
        <v>114</v>
      </c>
      <c r="J2766" t="inlineStr">
        <is>
          <t>CARTEIRA</t>
        </is>
      </c>
      <c r="K2766" t="inlineStr">
        <is>
          <t>CONTRATO</t>
        </is>
      </c>
      <c r="L2766" t="n">
        <v>1726</v>
      </c>
      <c r="M2766" t="inlineStr">
        <is>
          <t>IBIRAPITANGA FASE 3</t>
        </is>
      </c>
      <c r="N2766" s="142">
        <f>DATE(YEAR(G2766),MONTH(G2766),1)</f>
        <v/>
      </c>
      <c r="O2766" s="132">
        <f>IF(G2766&gt;$K$3,"Futuro","Atraso")</f>
        <v/>
      </c>
      <c r="P2766">
        <f>12*(YEAR(G2766)-YEAR($K$3))+(MONTH(G2766)-MONTH($K$3))</f>
        <v/>
      </c>
      <c r="Q2766" s="366">
        <f>IF(M2766="IBIRAPITANGA FASE 3",IF(O2766="Atraso",L2766,L2766/(1+$I$2)^P2766),IF(O2766="Atraso",L2766,L2766/(1+$I$1)^P2766))</f>
        <v/>
      </c>
      <c r="R2766">
        <f>IF(O2766="Atraso",$K$3-G2766,0)</f>
        <v/>
      </c>
      <c r="S2766">
        <f>IF(R2766&lt;=15,"Até 15",IF(R2766&lt;=30,"Entre 15 e 30",IF(R2766&lt;=60,"Entre 30 e 60",IF(R2766&lt;=90,"Entre 60 e 90",IF(R2766&lt;=120,"Entre 90 e 120",IF(R2766&lt;=150,"Entre 120 e 150",IF(R2766&lt;=180,"Entre 150 e 180","Superior a 180")))))))</f>
        <v/>
      </c>
    </row>
    <row r="2767">
      <c r="A2767" t="inlineStr">
        <is>
          <t>Q014L02</t>
        </is>
      </c>
      <c r="B2767" t="inlineStr">
        <is>
          <t>MARIA APARECIDA DA FONSECA PINTO -ME</t>
        </is>
      </c>
      <c r="C2767" t="n">
        <v>1</v>
      </c>
      <c r="D2767" t="inlineStr">
        <is>
          <t>IPCA</t>
        </is>
      </c>
      <c r="E2767" t="n">
        <v>0.009488792934583046</v>
      </c>
      <c r="F2767" t="inlineStr">
        <is>
          <t>MENSAL</t>
        </is>
      </c>
      <c r="G2767" t="n">
        <v>47508</v>
      </c>
      <c r="H2767" t="n">
        <v>47508</v>
      </c>
      <c r="I2767" t="n">
        <v>115</v>
      </c>
      <c r="J2767" t="inlineStr">
        <is>
          <t>CARTEIRA</t>
        </is>
      </c>
      <c r="K2767" t="inlineStr">
        <is>
          <t>CONTRATO</t>
        </is>
      </c>
      <c r="L2767" t="n">
        <v>1726</v>
      </c>
      <c r="M2767" t="inlineStr">
        <is>
          <t>IBIRAPITANGA FASE 3</t>
        </is>
      </c>
      <c r="N2767" s="142">
        <f>DATE(YEAR(G2767),MONTH(G2767),1)</f>
        <v/>
      </c>
      <c r="O2767" s="132">
        <f>IF(G2767&gt;$K$3,"Futuro","Atraso")</f>
        <v/>
      </c>
      <c r="P2767">
        <f>12*(YEAR(G2767)-YEAR($K$3))+(MONTH(G2767)-MONTH($K$3))</f>
        <v/>
      </c>
      <c r="Q2767" s="366">
        <f>IF(M2767="IBIRAPITANGA FASE 3",IF(O2767="Atraso",L2767,L2767/(1+$I$2)^P2767),IF(O2767="Atraso",L2767,L2767/(1+$I$1)^P2767))</f>
        <v/>
      </c>
      <c r="R2767">
        <f>IF(O2767="Atraso",$K$3-G2767,0)</f>
        <v/>
      </c>
      <c r="S2767">
        <f>IF(R2767&lt;=15,"Até 15",IF(R2767&lt;=30,"Entre 15 e 30",IF(R2767&lt;=60,"Entre 30 e 60",IF(R2767&lt;=90,"Entre 60 e 90",IF(R2767&lt;=120,"Entre 90 e 120",IF(R2767&lt;=150,"Entre 120 e 150",IF(R2767&lt;=180,"Entre 150 e 180","Superior a 180")))))))</f>
        <v/>
      </c>
    </row>
    <row r="2768">
      <c r="A2768" t="inlineStr">
        <is>
          <t>Q014L02</t>
        </is>
      </c>
      <c r="B2768" t="inlineStr">
        <is>
          <t>MARIA APARECIDA DA FONSECA PINTO -ME</t>
        </is>
      </c>
      <c r="C2768" t="n">
        <v>1</v>
      </c>
      <c r="D2768" t="inlineStr">
        <is>
          <t>IPCA</t>
        </is>
      </c>
      <c r="E2768" t="n">
        <v>0.009488792934583046</v>
      </c>
      <c r="F2768" t="inlineStr">
        <is>
          <t>MENSAL</t>
        </is>
      </c>
      <c r="G2768" t="n">
        <v>47539</v>
      </c>
      <c r="H2768" t="n">
        <v>47539</v>
      </c>
      <c r="I2768" t="n">
        <v>116</v>
      </c>
      <c r="J2768" t="inlineStr">
        <is>
          <t>CARTEIRA</t>
        </is>
      </c>
      <c r="K2768" t="inlineStr">
        <is>
          <t>CONTRATO</t>
        </is>
      </c>
      <c r="L2768" t="n">
        <v>1726</v>
      </c>
      <c r="M2768" t="inlineStr">
        <is>
          <t>IBIRAPITANGA FASE 3</t>
        </is>
      </c>
      <c r="N2768" s="142">
        <f>DATE(YEAR(G2768),MONTH(G2768),1)</f>
        <v/>
      </c>
      <c r="O2768" s="132">
        <f>IF(G2768&gt;$K$3,"Futuro","Atraso")</f>
        <v/>
      </c>
      <c r="P2768">
        <f>12*(YEAR(G2768)-YEAR($K$3))+(MONTH(G2768)-MONTH($K$3))</f>
        <v/>
      </c>
      <c r="Q2768" s="366">
        <f>IF(M2768="IBIRAPITANGA FASE 3",IF(O2768="Atraso",L2768,L2768/(1+$I$2)^P2768),IF(O2768="Atraso",L2768,L2768/(1+$I$1)^P2768))</f>
        <v/>
      </c>
      <c r="R2768">
        <f>IF(O2768="Atraso",$K$3-G2768,0)</f>
        <v/>
      </c>
      <c r="S2768">
        <f>IF(R2768&lt;=15,"Até 15",IF(R2768&lt;=30,"Entre 15 e 30",IF(R2768&lt;=60,"Entre 30 e 60",IF(R2768&lt;=90,"Entre 60 e 90",IF(R2768&lt;=120,"Entre 90 e 120",IF(R2768&lt;=150,"Entre 120 e 150",IF(R2768&lt;=180,"Entre 150 e 180","Superior a 180")))))))</f>
        <v/>
      </c>
    </row>
    <row r="2769">
      <c r="A2769" t="inlineStr">
        <is>
          <t>Q014L02</t>
        </is>
      </c>
      <c r="B2769" t="inlineStr">
        <is>
          <t>MARIA APARECIDA DA FONSECA PINTO -ME</t>
        </is>
      </c>
      <c r="C2769" t="n">
        <v>1</v>
      </c>
      <c r="D2769" t="inlineStr">
        <is>
          <t>IPCA</t>
        </is>
      </c>
      <c r="E2769" t="n">
        <v>0.009488792934583046</v>
      </c>
      <c r="F2769" t="inlineStr">
        <is>
          <t>MENSAL</t>
        </is>
      </c>
      <c r="G2769" t="n">
        <v>47567</v>
      </c>
      <c r="H2769" t="n">
        <v>47567</v>
      </c>
      <c r="I2769" t="n">
        <v>117</v>
      </c>
      <c r="J2769" t="inlineStr">
        <is>
          <t>CARTEIRA</t>
        </is>
      </c>
      <c r="K2769" t="inlineStr">
        <is>
          <t>CONTRATO</t>
        </is>
      </c>
      <c r="L2769" t="n">
        <v>1726</v>
      </c>
      <c r="M2769" t="inlineStr">
        <is>
          <t>IBIRAPITANGA FASE 3</t>
        </is>
      </c>
      <c r="N2769" s="142">
        <f>DATE(YEAR(G2769),MONTH(G2769),1)</f>
        <v/>
      </c>
      <c r="O2769" s="132">
        <f>IF(G2769&gt;$K$3,"Futuro","Atraso")</f>
        <v/>
      </c>
      <c r="P2769">
        <f>12*(YEAR(G2769)-YEAR($K$3))+(MONTH(G2769)-MONTH($K$3))</f>
        <v/>
      </c>
      <c r="Q2769" s="366">
        <f>IF(M2769="IBIRAPITANGA FASE 3",IF(O2769="Atraso",L2769,L2769/(1+$I$2)^P2769),IF(O2769="Atraso",L2769,L2769/(1+$I$1)^P2769))</f>
        <v/>
      </c>
      <c r="R2769">
        <f>IF(O2769="Atraso",$K$3-G2769,0)</f>
        <v/>
      </c>
      <c r="S2769">
        <f>IF(R2769&lt;=15,"Até 15",IF(R2769&lt;=30,"Entre 15 e 30",IF(R2769&lt;=60,"Entre 30 e 60",IF(R2769&lt;=90,"Entre 60 e 90",IF(R2769&lt;=120,"Entre 90 e 120",IF(R2769&lt;=150,"Entre 120 e 150",IF(R2769&lt;=180,"Entre 150 e 180","Superior a 180")))))))</f>
        <v/>
      </c>
    </row>
    <row r="2770">
      <c r="A2770" t="inlineStr">
        <is>
          <t>Q014L02</t>
        </is>
      </c>
      <c r="B2770" t="inlineStr">
        <is>
          <t>MARIA APARECIDA DA FONSECA PINTO -ME</t>
        </is>
      </c>
      <c r="C2770" t="n">
        <v>1</v>
      </c>
      <c r="D2770" t="inlineStr">
        <is>
          <t>IPCA</t>
        </is>
      </c>
      <c r="E2770" t="n">
        <v>0.009488792934583046</v>
      </c>
      <c r="F2770" t="inlineStr">
        <is>
          <t>MENSAL</t>
        </is>
      </c>
      <c r="G2770" t="n">
        <v>47598</v>
      </c>
      <c r="H2770" t="n">
        <v>47598</v>
      </c>
      <c r="I2770" t="n">
        <v>118</v>
      </c>
      <c r="J2770" t="inlineStr">
        <is>
          <t>CARTEIRA</t>
        </is>
      </c>
      <c r="K2770" t="inlineStr">
        <is>
          <t>CONTRATO</t>
        </is>
      </c>
      <c r="L2770" t="n">
        <v>1726</v>
      </c>
      <c r="M2770" t="inlineStr">
        <is>
          <t>IBIRAPITANGA FASE 3</t>
        </is>
      </c>
      <c r="N2770" s="142">
        <f>DATE(YEAR(G2770),MONTH(G2770),1)</f>
        <v/>
      </c>
      <c r="O2770" s="132">
        <f>IF(G2770&gt;$K$3,"Futuro","Atraso")</f>
        <v/>
      </c>
      <c r="P2770">
        <f>12*(YEAR(G2770)-YEAR($K$3))+(MONTH(G2770)-MONTH($K$3))</f>
        <v/>
      </c>
      <c r="Q2770" s="366">
        <f>IF(M2770="IBIRAPITANGA FASE 3",IF(O2770="Atraso",L2770,L2770/(1+$I$2)^P2770),IF(O2770="Atraso",L2770,L2770/(1+$I$1)^P2770))</f>
        <v/>
      </c>
      <c r="R2770">
        <f>IF(O2770="Atraso",$K$3-G2770,0)</f>
        <v/>
      </c>
      <c r="S2770">
        <f>IF(R2770&lt;=15,"Até 15",IF(R2770&lt;=30,"Entre 15 e 30",IF(R2770&lt;=60,"Entre 30 e 60",IF(R2770&lt;=90,"Entre 60 e 90",IF(R2770&lt;=120,"Entre 90 e 120",IF(R2770&lt;=150,"Entre 120 e 150",IF(R2770&lt;=180,"Entre 150 e 180","Superior a 180")))))))</f>
        <v/>
      </c>
    </row>
    <row r="2771">
      <c r="A2771" t="inlineStr">
        <is>
          <t>Q014L02</t>
        </is>
      </c>
      <c r="B2771" t="inlineStr">
        <is>
          <t>MARIA APARECIDA DA FONSECA PINTO -ME</t>
        </is>
      </c>
      <c r="C2771" t="n">
        <v>1</v>
      </c>
      <c r="D2771" t="inlineStr">
        <is>
          <t>IPCA</t>
        </is>
      </c>
      <c r="E2771" t="n">
        <v>0.009488792934583046</v>
      </c>
      <c r="F2771" t="inlineStr">
        <is>
          <t>MENSAL</t>
        </is>
      </c>
      <c r="G2771" t="n">
        <v>47628</v>
      </c>
      <c r="H2771" t="n">
        <v>47628</v>
      </c>
      <c r="I2771" t="n">
        <v>119</v>
      </c>
      <c r="J2771" t="inlineStr">
        <is>
          <t>CARTEIRA</t>
        </is>
      </c>
      <c r="K2771" t="inlineStr">
        <is>
          <t>CONTRATO</t>
        </is>
      </c>
      <c r="L2771" t="n">
        <v>1726</v>
      </c>
      <c r="M2771" t="inlineStr">
        <is>
          <t>IBIRAPITANGA FASE 3</t>
        </is>
      </c>
      <c r="N2771" s="142">
        <f>DATE(YEAR(G2771),MONTH(G2771),1)</f>
        <v/>
      </c>
      <c r="O2771" s="132">
        <f>IF(G2771&gt;$K$3,"Futuro","Atraso")</f>
        <v/>
      </c>
      <c r="P2771">
        <f>12*(YEAR(G2771)-YEAR($K$3))+(MONTH(G2771)-MONTH($K$3))</f>
        <v/>
      </c>
      <c r="Q2771" s="366">
        <f>IF(M2771="IBIRAPITANGA FASE 3",IF(O2771="Atraso",L2771,L2771/(1+$I$2)^P2771),IF(O2771="Atraso",L2771,L2771/(1+$I$1)^P2771))</f>
        <v/>
      </c>
      <c r="R2771">
        <f>IF(O2771="Atraso",$K$3-G2771,0)</f>
        <v/>
      </c>
      <c r="S2771">
        <f>IF(R2771&lt;=15,"Até 15",IF(R2771&lt;=30,"Entre 15 e 30",IF(R2771&lt;=60,"Entre 30 e 60",IF(R2771&lt;=90,"Entre 60 e 90",IF(R2771&lt;=120,"Entre 90 e 120",IF(R2771&lt;=150,"Entre 120 e 150",IF(R2771&lt;=180,"Entre 150 e 180","Superior a 180")))))))</f>
        <v/>
      </c>
    </row>
    <row r="2772">
      <c r="A2772" t="inlineStr">
        <is>
          <t>Q014L02</t>
        </is>
      </c>
      <c r="B2772" t="inlineStr">
        <is>
          <t>MARIA APARECIDA DA FONSECA PINTO -ME</t>
        </is>
      </c>
      <c r="C2772" t="n">
        <v>1</v>
      </c>
      <c r="D2772" t="inlineStr">
        <is>
          <t>IPCA</t>
        </is>
      </c>
      <c r="E2772" t="n">
        <v>0.009488792934583046</v>
      </c>
      <c r="F2772" t="inlineStr">
        <is>
          <t>MENSAL</t>
        </is>
      </c>
      <c r="G2772" t="n">
        <v>47628</v>
      </c>
      <c r="H2772" t="n">
        <v>47628</v>
      </c>
      <c r="I2772" t="n">
        <v>10</v>
      </c>
      <c r="J2772" t="inlineStr">
        <is>
          <t>CARTEIRA</t>
        </is>
      </c>
      <c r="K2772" t="inlineStr">
        <is>
          <t>CONTRATO</t>
        </is>
      </c>
      <c r="L2772" t="n">
        <v>7275.43</v>
      </c>
      <c r="M2772" t="inlineStr">
        <is>
          <t>IBIRAPITANGA FASE 3</t>
        </is>
      </c>
      <c r="N2772" s="142">
        <f>DATE(YEAR(G2772),MONTH(G2772),1)</f>
        <v/>
      </c>
      <c r="O2772" s="132">
        <f>IF(G2772&gt;$K$3,"Futuro","Atraso")</f>
        <v/>
      </c>
      <c r="P2772">
        <f>12*(YEAR(G2772)-YEAR($K$3))+(MONTH(G2772)-MONTH($K$3))</f>
        <v/>
      </c>
      <c r="Q2772" s="366">
        <f>IF(M2772="IBIRAPITANGA FASE 3",IF(O2772="Atraso",L2772,L2772/(1+$I$2)^P2772),IF(O2772="Atraso",L2772,L2772/(1+$I$1)^P2772))</f>
        <v/>
      </c>
      <c r="R2772">
        <f>IF(O2772="Atraso",$K$3-G2772,0)</f>
        <v/>
      </c>
      <c r="S2772">
        <f>IF(R2772&lt;=15,"Até 15",IF(R2772&lt;=30,"Entre 15 e 30",IF(R2772&lt;=60,"Entre 30 e 60",IF(R2772&lt;=90,"Entre 60 e 90",IF(R2772&lt;=120,"Entre 90 e 120",IF(R2772&lt;=150,"Entre 120 e 150",IF(R2772&lt;=180,"Entre 150 e 180","Superior a 180")))))))</f>
        <v/>
      </c>
    </row>
    <row r="2773">
      <c r="A2773" t="inlineStr">
        <is>
          <t>Q014L02</t>
        </is>
      </c>
      <c r="B2773" t="inlineStr">
        <is>
          <t>MARIA APARECIDA DA FONSECA PINTO -ME</t>
        </is>
      </c>
      <c r="C2773" t="n">
        <v>1</v>
      </c>
      <c r="D2773" t="inlineStr">
        <is>
          <t>IPCA</t>
        </is>
      </c>
      <c r="E2773" t="n">
        <v>0.009488792934583046</v>
      </c>
      <c r="F2773" t="inlineStr">
        <is>
          <t>MENSAL</t>
        </is>
      </c>
      <c r="G2773" t="n">
        <v>47659</v>
      </c>
      <c r="H2773" t="n">
        <v>47659</v>
      </c>
      <c r="I2773" t="n">
        <v>120</v>
      </c>
      <c r="J2773" t="inlineStr">
        <is>
          <t>CARTEIRA</t>
        </is>
      </c>
      <c r="K2773" t="inlineStr">
        <is>
          <t>CONTRATO</t>
        </is>
      </c>
      <c r="L2773" t="n">
        <v>1726</v>
      </c>
      <c r="M2773" t="inlineStr">
        <is>
          <t>IBIRAPITANGA FASE 3</t>
        </is>
      </c>
      <c r="N2773" s="142">
        <f>DATE(YEAR(G2773),MONTH(G2773),1)</f>
        <v/>
      </c>
      <c r="O2773" s="132">
        <f>IF(G2773&gt;$K$3,"Futuro","Atraso")</f>
        <v/>
      </c>
      <c r="P2773">
        <f>12*(YEAR(G2773)-YEAR($K$3))+(MONTH(G2773)-MONTH($K$3))</f>
        <v/>
      </c>
      <c r="Q2773" s="366">
        <f>IF(M2773="IBIRAPITANGA FASE 3",IF(O2773="Atraso",L2773,L2773/(1+$I$2)^P2773),IF(O2773="Atraso",L2773,L2773/(1+$I$1)^P2773))</f>
        <v/>
      </c>
      <c r="R2773">
        <f>IF(O2773="Atraso",$K$3-G2773,0)</f>
        <v/>
      </c>
      <c r="S2773">
        <f>IF(R2773&lt;=15,"Até 15",IF(R2773&lt;=30,"Entre 15 e 30",IF(R2773&lt;=60,"Entre 30 e 60",IF(R2773&lt;=90,"Entre 60 e 90",IF(R2773&lt;=120,"Entre 90 e 120",IF(R2773&lt;=150,"Entre 120 e 150",IF(R2773&lt;=180,"Entre 150 e 180","Superior a 180")))))))</f>
        <v/>
      </c>
    </row>
    <row r="2774">
      <c r="A2774" t="inlineStr">
        <is>
          <t>Q014L02</t>
        </is>
      </c>
      <c r="B2774" t="inlineStr">
        <is>
          <t>MARIA APARECIDA DA FONSECA PINTO -ME</t>
        </is>
      </c>
      <c r="C2774" t="n">
        <v>1</v>
      </c>
      <c r="D2774" t="inlineStr">
        <is>
          <t>IPCA</t>
        </is>
      </c>
      <c r="E2774" t="n">
        <v>0.009488792934583046</v>
      </c>
      <c r="F2774" t="inlineStr">
        <is>
          <t>MENSAL</t>
        </is>
      </c>
      <c r="G2774" t="n">
        <v>47689</v>
      </c>
      <c r="H2774" t="n">
        <v>47689</v>
      </c>
      <c r="I2774" t="n">
        <v>121</v>
      </c>
      <c r="J2774" t="inlineStr">
        <is>
          <t>CARTEIRA</t>
        </is>
      </c>
      <c r="K2774" t="inlineStr">
        <is>
          <t>CONTRATO</t>
        </is>
      </c>
      <c r="L2774" t="n">
        <v>1726</v>
      </c>
      <c r="M2774" t="inlineStr">
        <is>
          <t>IBIRAPITANGA FASE 3</t>
        </is>
      </c>
      <c r="N2774" s="142">
        <f>DATE(YEAR(G2774),MONTH(G2774),1)</f>
        <v/>
      </c>
      <c r="O2774" s="132">
        <f>IF(G2774&gt;$K$3,"Futuro","Atraso")</f>
        <v/>
      </c>
      <c r="P2774">
        <f>12*(YEAR(G2774)-YEAR($K$3))+(MONTH(G2774)-MONTH($K$3))</f>
        <v/>
      </c>
      <c r="Q2774" s="366">
        <f>IF(M2774="IBIRAPITANGA FASE 3",IF(O2774="Atraso",L2774,L2774/(1+$I$2)^P2774),IF(O2774="Atraso",L2774,L2774/(1+$I$1)^P2774))</f>
        <v/>
      </c>
      <c r="R2774">
        <f>IF(O2774="Atraso",$K$3-G2774,0)</f>
        <v/>
      </c>
      <c r="S2774">
        <f>IF(R2774&lt;=15,"Até 15",IF(R2774&lt;=30,"Entre 15 e 30",IF(R2774&lt;=60,"Entre 30 e 60",IF(R2774&lt;=90,"Entre 60 e 90",IF(R2774&lt;=120,"Entre 90 e 120",IF(R2774&lt;=150,"Entre 120 e 150",IF(R2774&lt;=180,"Entre 150 e 180","Superior a 180")))))))</f>
        <v/>
      </c>
    </row>
    <row r="2775">
      <c r="A2775" t="inlineStr">
        <is>
          <t>Q014L02</t>
        </is>
      </c>
      <c r="B2775" t="inlineStr">
        <is>
          <t>MARIA APARECIDA DA FONSECA PINTO -ME</t>
        </is>
      </c>
      <c r="C2775" t="n">
        <v>1</v>
      </c>
      <c r="D2775" t="inlineStr">
        <is>
          <t>IPCA</t>
        </is>
      </c>
      <c r="E2775" t="n">
        <v>0.009488792934583046</v>
      </c>
      <c r="F2775" t="inlineStr">
        <is>
          <t>MENSAL</t>
        </is>
      </c>
      <c r="G2775" t="n">
        <v>47720</v>
      </c>
      <c r="H2775" t="n">
        <v>47720</v>
      </c>
      <c r="I2775" t="n">
        <v>122</v>
      </c>
      <c r="J2775" t="inlineStr">
        <is>
          <t>CARTEIRA</t>
        </is>
      </c>
      <c r="K2775" t="inlineStr">
        <is>
          <t>CONTRATO</t>
        </is>
      </c>
      <c r="L2775" t="n">
        <v>1726</v>
      </c>
      <c r="M2775" t="inlineStr">
        <is>
          <t>IBIRAPITANGA FASE 3</t>
        </is>
      </c>
      <c r="N2775" s="142">
        <f>DATE(YEAR(G2775),MONTH(G2775),1)</f>
        <v/>
      </c>
      <c r="O2775" s="132">
        <f>IF(G2775&gt;$K$3,"Futuro","Atraso")</f>
        <v/>
      </c>
      <c r="P2775">
        <f>12*(YEAR(G2775)-YEAR($K$3))+(MONTH(G2775)-MONTH($K$3))</f>
        <v/>
      </c>
      <c r="Q2775" s="366">
        <f>IF(M2775="IBIRAPITANGA FASE 3",IF(O2775="Atraso",L2775,L2775/(1+$I$2)^P2775),IF(O2775="Atraso",L2775,L2775/(1+$I$1)^P2775))</f>
        <v/>
      </c>
      <c r="R2775">
        <f>IF(O2775="Atraso",$K$3-G2775,0)</f>
        <v/>
      </c>
      <c r="S2775">
        <f>IF(R2775&lt;=15,"Até 15",IF(R2775&lt;=30,"Entre 15 e 30",IF(R2775&lt;=60,"Entre 30 e 60",IF(R2775&lt;=90,"Entre 60 e 90",IF(R2775&lt;=120,"Entre 90 e 120",IF(R2775&lt;=150,"Entre 120 e 150",IF(R2775&lt;=180,"Entre 150 e 180","Superior a 180")))))))</f>
        <v/>
      </c>
    </row>
    <row r="2776">
      <c r="A2776" t="inlineStr">
        <is>
          <t>Q014L02</t>
        </is>
      </c>
      <c r="B2776" t="inlineStr">
        <is>
          <t>MARIA APARECIDA DA FONSECA PINTO -ME</t>
        </is>
      </c>
      <c r="C2776" t="n">
        <v>1</v>
      </c>
      <c r="D2776" t="inlineStr">
        <is>
          <t>IPCA</t>
        </is>
      </c>
      <c r="E2776" t="n">
        <v>0.009488792934583046</v>
      </c>
      <c r="F2776" t="inlineStr">
        <is>
          <t>MENSAL</t>
        </is>
      </c>
      <c r="G2776" t="n">
        <v>47751</v>
      </c>
      <c r="H2776" t="n">
        <v>47751</v>
      </c>
      <c r="I2776" t="n">
        <v>123</v>
      </c>
      <c r="J2776" t="inlineStr">
        <is>
          <t>CARTEIRA</t>
        </is>
      </c>
      <c r="K2776" t="inlineStr">
        <is>
          <t>CONTRATO</t>
        </is>
      </c>
      <c r="L2776" t="n">
        <v>1726</v>
      </c>
      <c r="M2776" t="inlineStr">
        <is>
          <t>IBIRAPITANGA FASE 3</t>
        </is>
      </c>
      <c r="N2776" s="142">
        <f>DATE(YEAR(G2776),MONTH(G2776),1)</f>
        <v/>
      </c>
      <c r="O2776" s="132">
        <f>IF(G2776&gt;$K$3,"Futuro","Atraso")</f>
        <v/>
      </c>
      <c r="P2776">
        <f>12*(YEAR(G2776)-YEAR($K$3))+(MONTH(G2776)-MONTH($K$3))</f>
        <v/>
      </c>
      <c r="Q2776" s="366">
        <f>IF(M2776="IBIRAPITANGA FASE 3",IF(O2776="Atraso",L2776,L2776/(1+$I$2)^P2776),IF(O2776="Atraso",L2776,L2776/(1+$I$1)^P2776))</f>
        <v/>
      </c>
      <c r="R2776">
        <f>IF(O2776="Atraso",$K$3-G2776,0)</f>
        <v/>
      </c>
      <c r="S2776">
        <f>IF(R2776&lt;=15,"Até 15",IF(R2776&lt;=30,"Entre 15 e 30",IF(R2776&lt;=60,"Entre 30 e 60",IF(R2776&lt;=90,"Entre 60 e 90",IF(R2776&lt;=120,"Entre 90 e 120",IF(R2776&lt;=150,"Entre 120 e 150",IF(R2776&lt;=180,"Entre 150 e 180","Superior a 180")))))))</f>
        <v/>
      </c>
    </row>
    <row r="2777">
      <c r="A2777" t="inlineStr">
        <is>
          <t>Q014L02</t>
        </is>
      </c>
      <c r="B2777" t="inlineStr">
        <is>
          <t>MARIA APARECIDA DA FONSECA PINTO -ME</t>
        </is>
      </c>
      <c r="C2777" t="n">
        <v>1</v>
      </c>
      <c r="D2777" t="inlineStr">
        <is>
          <t>IPCA</t>
        </is>
      </c>
      <c r="E2777" t="n">
        <v>0.009488792934583046</v>
      </c>
      <c r="F2777" t="inlineStr">
        <is>
          <t>MENSAL</t>
        </is>
      </c>
      <c r="G2777" t="n">
        <v>47781</v>
      </c>
      <c r="H2777" t="n">
        <v>47781</v>
      </c>
      <c r="I2777" t="n">
        <v>124</v>
      </c>
      <c r="J2777" t="inlineStr">
        <is>
          <t>CARTEIRA</t>
        </is>
      </c>
      <c r="K2777" t="inlineStr">
        <is>
          <t>CONTRATO</t>
        </is>
      </c>
      <c r="L2777" t="n">
        <v>1726</v>
      </c>
      <c r="M2777" t="inlineStr">
        <is>
          <t>IBIRAPITANGA FASE 3</t>
        </is>
      </c>
      <c r="N2777" s="142">
        <f>DATE(YEAR(G2777),MONTH(G2777),1)</f>
        <v/>
      </c>
      <c r="O2777" s="132">
        <f>IF(G2777&gt;$K$3,"Futuro","Atraso")</f>
        <v/>
      </c>
      <c r="P2777">
        <f>12*(YEAR(G2777)-YEAR($K$3))+(MONTH(G2777)-MONTH($K$3))</f>
        <v/>
      </c>
      <c r="Q2777" s="366">
        <f>IF(M2777="IBIRAPITANGA FASE 3",IF(O2777="Atraso",L2777,L2777/(1+$I$2)^P2777),IF(O2777="Atraso",L2777,L2777/(1+$I$1)^P2777))</f>
        <v/>
      </c>
      <c r="R2777">
        <f>IF(O2777="Atraso",$K$3-G2777,0)</f>
        <v/>
      </c>
      <c r="S2777">
        <f>IF(R2777&lt;=15,"Até 15",IF(R2777&lt;=30,"Entre 15 e 30",IF(R2777&lt;=60,"Entre 30 e 60",IF(R2777&lt;=90,"Entre 60 e 90",IF(R2777&lt;=120,"Entre 90 e 120",IF(R2777&lt;=150,"Entre 120 e 150",IF(R2777&lt;=180,"Entre 150 e 180","Superior a 180")))))))</f>
        <v/>
      </c>
    </row>
    <row r="2778">
      <c r="A2778" t="inlineStr">
        <is>
          <t>Q014L02</t>
        </is>
      </c>
      <c r="B2778" t="inlineStr">
        <is>
          <t>MARIA APARECIDA DA FONSECA PINTO -ME</t>
        </is>
      </c>
      <c r="C2778" t="n">
        <v>1</v>
      </c>
      <c r="D2778" t="inlineStr">
        <is>
          <t>IPCA</t>
        </is>
      </c>
      <c r="E2778" t="n">
        <v>0.009488792934583046</v>
      </c>
      <c r="F2778" t="inlineStr">
        <is>
          <t>MENSAL</t>
        </is>
      </c>
      <c r="G2778" t="n">
        <v>47812</v>
      </c>
      <c r="H2778" t="n">
        <v>47812</v>
      </c>
      <c r="I2778" t="n">
        <v>125</v>
      </c>
      <c r="J2778" t="inlineStr">
        <is>
          <t>CARTEIRA</t>
        </is>
      </c>
      <c r="K2778" t="inlineStr">
        <is>
          <t>CONTRATO</t>
        </is>
      </c>
      <c r="L2778" t="n">
        <v>1726</v>
      </c>
      <c r="M2778" t="inlineStr">
        <is>
          <t>IBIRAPITANGA FASE 3</t>
        </is>
      </c>
      <c r="N2778" s="142">
        <f>DATE(YEAR(G2778),MONTH(G2778),1)</f>
        <v/>
      </c>
      <c r="O2778" s="132">
        <f>IF(G2778&gt;$K$3,"Futuro","Atraso")</f>
        <v/>
      </c>
      <c r="P2778">
        <f>12*(YEAR(G2778)-YEAR($K$3))+(MONTH(G2778)-MONTH($K$3))</f>
        <v/>
      </c>
      <c r="Q2778" s="366">
        <f>IF(M2778="IBIRAPITANGA FASE 3",IF(O2778="Atraso",L2778,L2778/(1+$I$2)^P2778),IF(O2778="Atraso",L2778,L2778/(1+$I$1)^P2778))</f>
        <v/>
      </c>
      <c r="R2778">
        <f>IF(O2778="Atraso",$K$3-G2778,0)</f>
        <v/>
      </c>
      <c r="S2778">
        <f>IF(R2778&lt;=15,"Até 15",IF(R2778&lt;=30,"Entre 15 e 30",IF(R2778&lt;=60,"Entre 30 e 60",IF(R2778&lt;=90,"Entre 60 e 90",IF(R2778&lt;=120,"Entre 90 e 120",IF(R2778&lt;=150,"Entre 120 e 150",IF(R2778&lt;=180,"Entre 150 e 180","Superior a 180")))))))</f>
        <v/>
      </c>
    </row>
    <row r="2779">
      <c r="A2779" t="inlineStr">
        <is>
          <t>Q014L02</t>
        </is>
      </c>
      <c r="B2779" t="inlineStr">
        <is>
          <t>MARIA APARECIDA DA FONSECA PINTO -ME</t>
        </is>
      </c>
      <c r="C2779" t="n">
        <v>1</v>
      </c>
      <c r="D2779" t="inlineStr">
        <is>
          <t>IPCA</t>
        </is>
      </c>
      <c r="E2779" t="n">
        <v>0.009488792934583046</v>
      </c>
      <c r="F2779" t="inlineStr">
        <is>
          <t>MENSAL</t>
        </is>
      </c>
      <c r="G2779" t="n">
        <v>47842</v>
      </c>
      <c r="H2779" t="n">
        <v>47842</v>
      </c>
      <c r="I2779" t="n">
        <v>126</v>
      </c>
      <c r="J2779" t="inlineStr">
        <is>
          <t>CARTEIRA</t>
        </is>
      </c>
      <c r="K2779" t="inlineStr">
        <is>
          <t>CONTRATO</t>
        </is>
      </c>
      <c r="L2779" t="n">
        <v>1726</v>
      </c>
      <c r="M2779" t="inlineStr">
        <is>
          <t>IBIRAPITANGA FASE 3</t>
        </is>
      </c>
      <c r="N2779" s="142">
        <f>DATE(YEAR(G2779),MONTH(G2779),1)</f>
        <v/>
      </c>
      <c r="O2779" s="132">
        <f>IF(G2779&gt;$K$3,"Futuro","Atraso")</f>
        <v/>
      </c>
      <c r="P2779">
        <f>12*(YEAR(G2779)-YEAR($K$3))+(MONTH(G2779)-MONTH($K$3))</f>
        <v/>
      </c>
      <c r="Q2779" s="366">
        <f>IF(M2779="IBIRAPITANGA FASE 3",IF(O2779="Atraso",L2779,L2779/(1+$I$2)^P2779),IF(O2779="Atraso",L2779,L2779/(1+$I$1)^P2779))</f>
        <v/>
      </c>
      <c r="R2779">
        <f>IF(O2779="Atraso",$K$3-G2779,0)</f>
        <v/>
      </c>
      <c r="S2779">
        <f>IF(R2779&lt;=15,"Até 15",IF(R2779&lt;=30,"Entre 15 e 30",IF(R2779&lt;=60,"Entre 30 e 60",IF(R2779&lt;=90,"Entre 60 e 90",IF(R2779&lt;=120,"Entre 90 e 120",IF(R2779&lt;=150,"Entre 120 e 150",IF(R2779&lt;=180,"Entre 150 e 180","Superior a 180")))))))</f>
        <v/>
      </c>
    </row>
    <row r="2780">
      <c r="A2780" t="inlineStr">
        <is>
          <t>Q014L02</t>
        </is>
      </c>
      <c r="B2780" t="inlineStr">
        <is>
          <t>MARIA APARECIDA DA FONSECA PINTO -ME</t>
        </is>
      </c>
      <c r="C2780" t="n">
        <v>1</v>
      </c>
      <c r="D2780" t="inlineStr">
        <is>
          <t>IPCA</t>
        </is>
      </c>
      <c r="E2780" t="n">
        <v>0.009488792934583046</v>
      </c>
      <c r="F2780" t="inlineStr">
        <is>
          <t>MENSAL</t>
        </is>
      </c>
      <c r="G2780" t="n">
        <v>47873</v>
      </c>
      <c r="H2780" t="n">
        <v>47873</v>
      </c>
      <c r="I2780" t="n">
        <v>127</v>
      </c>
      <c r="J2780" t="inlineStr">
        <is>
          <t>CARTEIRA</t>
        </is>
      </c>
      <c r="K2780" t="inlineStr">
        <is>
          <t>CONTRATO</t>
        </is>
      </c>
      <c r="L2780" t="n">
        <v>1726</v>
      </c>
      <c r="M2780" t="inlineStr">
        <is>
          <t>IBIRAPITANGA FASE 3</t>
        </is>
      </c>
      <c r="N2780" s="142">
        <f>DATE(YEAR(G2780),MONTH(G2780),1)</f>
        <v/>
      </c>
      <c r="O2780" s="132">
        <f>IF(G2780&gt;$K$3,"Futuro","Atraso")</f>
        <v/>
      </c>
      <c r="P2780">
        <f>12*(YEAR(G2780)-YEAR($K$3))+(MONTH(G2780)-MONTH($K$3))</f>
        <v/>
      </c>
      <c r="Q2780" s="366">
        <f>IF(M2780="IBIRAPITANGA FASE 3",IF(O2780="Atraso",L2780,L2780/(1+$I$2)^P2780),IF(O2780="Atraso",L2780,L2780/(1+$I$1)^P2780))</f>
        <v/>
      </c>
      <c r="R2780">
        <f>IF(O2780="Atraso",$K$3-G2780,0)</f>
        <v/>
      </c>
      <c r="S2780">
        <f>IF(R2780&lt;=15,"Até 15",IF(R2780&lt;=30,"Entre 15 e 30",IF(R2780&lt;=60,"Entre 30 e 60",IF(R2780&lt;=90,"Entre 60 e 90",IF(R2780&lt;=120,"Entre 90 e 120",IF(R2780&lt;=150,"Entre 120 e 150",IF(R2780&lt;=180,"Entre 150 e 180","Superior a 180")))))))</f>
        <v/>
      </c>
    </row>
    <row r="2781">
      <c r="A2781" t="inlineStr">
        <is>
          <t>Q014L02</t>
        </is>
      </c>
      <c r="B2781" t="inlineStr">
        <is>
          <t>MARIA APARECIDA DA FONSECA PINTO -ME</t>
        </is>
      </c>
      <c r="C2781" t="n">
        <v>1</v>
      </c>
      <c r="D2781" t="inlineStr">
        <is>
          <t>IPCA</t>
        </is>
      </c>
      <c r="E2781" t="n">
        <v>0.009488792934583046</v>
      </c>
      <c r="F2781" t="inlineStr">
        <is>
          <t>MENSAL</t>
        </is>
      </c>
      <c r="G2781" t="n">
        <v>47904</v>
      </c>
      <c r="H2781" t="n">
        <v>47904</v>
      </c>
      <c r="I2781" t="n">
        <v>128</v>
      </c>
      <c r="J2781" t="inlineStr">
        <is>
          <t>CARTEIRA</t>
        </is>
      </c>
      <c r="K2781" t="inlineStr">
        <is>
          <t>CONTRATO</t>
        </is>
      </c>
      <c r="L2781" t="n">
        <v>1726</v>
      </c>
      <c r="M2781" t="inlineStr">
        <is>
          <t>IBIRAPITANGA FASE 3</t>
        </is>
      </c>
      <c r="N2781" s="142">
        <f>DATE(YEAR(G2781),MONTH(G2781),1)</f>
        <v/>
      </c>
      <c r="O2781" s="132">
        <f>IF(G2781&gt;$K$3,"Futuro","Atraso")</f>
        <v/>
      </c>
      <c r="P2781">
        <f>12*(YEAR(G2781)-YEAR($K$3))+(MONTH(G2781)-MONTH($K$3))</f>
        <v/>
      </c>
      <c r="Q2781" s="366">
        <f>IF(M2781="IBIRAPITANGA FASE 3",IF(O2781="Atraso",L2781,L2781/(1+$I$2)^P2781),IF(O2781="Atraso",L2781,L2781/(1+$I$1)^P2781))</f>
        <v/>
      </c>
      <c r="R2781">
        <f>IF(O2781="Atraso",$K$3-G2781,0)</f>
        <v/>
      </c>
      <c r="S2781">
        <f>IF(R2781&lt;=15,"Até 15",IF(R2781&lt;=30,"Entre 15 e 30",IF(R2781&lt;=60,"Entre 30 e 60",IF(R2781&lt;=90,"Entre 60 e 90",IF(R2781&lt;=120,"Entre 90 e 120",IF(R2781&lt;=150,"Entre 120 e 150",IF(R2781&lt;=180,"Entre 150 e 180","Superior a 180")))))))</f>
        <v/>
      </c>
    </row>
    <row r="2782">
      <c r="A2782" t="inlineStr">
        <is>
          <t>Q014L02</t>
        </is>
      </c>
      <c r="B2782" t="inlineStr">
        <is>
          <t>MARIA APARECIDA DA FONSECA PINTO -ME</t>
        </is>
      </c>
      <c r="C2782" t="n">
        <v>1</v>
      </c>
      <c r="D2782" t="inlineStr">
        <is>
          <t>IPCA</t>
        </is>
      </c>
      <c r="E2782" t="n">
        <v>0.009488792934583046</v>
      </c>
      <c r="F2782" t="inlineStr">
        <is>
          <t>MENSAL</t>
        </is>
      </c>
      <c r="G2782" t="n">
        <v>47932</v>
      </c>
      <c r="H2782" t="n">
        <v>47932</v>
      </c>
      <c r="I2782" t="n">
        <v>129</v>
      </c>
      <c r="J2782" t="inlineStr">
        <is>
          <t>CARTEIRA</t>
        </is>
      </c>
      <c r="K2782" t="inlineStr">
        <is>
          <t>CONTRATO</t>
        </is>
      </c>
      <c r="L2782" t="n">
        <v>1726</v>
      </c>
      <c r="M2782" t="inlineStr">
        <is>
          <t>IBIRAPITANGA FASE 3</t>
        </is>
      </c>
      <c r="N2782" s="142">
        <f>DATE(YEAR(G2782),MONTH(G2782),1)</f>
        <v/>
      </c>
      <c r="O2782" s="132">
        <f>IF(G2782&gt;$K$3,"Futuro","Atraso")</f>
        <v/>
      </c>
      <c r="P2782">
        <f>12*(YEAR(G2782)-YEAR($K$3))+(MONTH(G2782)-MONTH($K$3))</f>
        <v/>
      </c>
      <c r="Q2782" s="366">
        <f>IF(M2782="IBIRAPITANGA FASE 3",IF(O2782="Atraso",L2782,L2782/(1+$I$2)^P2782),IF(O2782="Atraso",L2782,L2782/(1+$I$1)^P2782))</f>
        <v/>
      </c>
      <c r="R2782">
        <f>IF(O2782="Atraso",$K$3-G2782,0)</f>
        <v/>
      </c>
      <c r="S2782">
        <f>IF(R2782&lt;=15,"Até 15",IF(R2782&lt;=30,"Entre 15 e 30",IF(R2782&lt;=60,"Entre 30 e 60",IF(R2782&lt;=90,"Entre 60 e 90",IF(R2782&lt;=120,"Entre 90 e 120",IF(R2782&lt;=150,"Entre 120 e 150",IF(R2782&lt;=180,"Entre 150 e 180","Superior a 180")))))))</f>
        <v/>
      </c>
    </row>
    <row r="2783">
      <c r="A2783" t="inlineStr">
        <is>
          <t>Q014L02</t>
        </is>
      </c>
      <c r="B2783" t="inlineStr">
        <is>
          <t>MARIA APARECIDA DA FONSECA PINTO -ME</t>
        </is>
      </c>
      <c r="C2783" t="n">
        <v>1</v>
      </c>
      <c r="D2783" t="inlineStr">
        <is>
          <t>IPCA</t>
        </is>
      </c>
      <c r="E2783" t="n">
        <v>0.009488792934583046</v>
      </c>
      <c r="F2783" t="inlineStr">
        <is>
          <t>MENSAL</t>
        </is>
      </c>
      <c r="G2783" t="n">
        <v>47963</v>
      </c>
      <c r="H2783" t="n">
        <v>47963</v>
      </c>
      <c r="I2783" t="n">
        <v>130</v>
      </c>
      <c r="J2783" t="inlineStr">
        <is>
          <t>CARTEIRA</t>
        </is>
      </c>
      <c r="K2783" t="inlineStr">
        <is>
          <t>CONTRATO</t>
        </is>
      </c>
      <c r="L2783" t="n">
        <v>1726</v>
      </c>
      <c r="M2783" t="inlineStr">
        <is>
          <t>IBIRAPITANGA FASE 3</t>
        </is>
      </c>
      <c r="N2783" s="142">
        <f>DATE(YEAR(G2783),MONTH(G2783),1)</f>
        <v/>
      </c>
      <c r="O2783" s="132">
        <f>IF(G2783&gt;$K$3,"Futuro","Atraso")</f>
        <v/>
      </c>
      <c r="P2783">
        <f>12*(YEAR(G2783)-YEAR($K$3))+(MONTH(G2783)-MONTH($K$3))</f>
        <v/>
      </c>
      <c r="Q2783" s="366">
        <f>IF(M2783="IBIRAPITANGA FASE 3",IF(O2783="Atraso",L2783,L2783/(1+$I$2)^P2783),IF(O2783="Atraso",L2783,L2783/(1+$I$1)^P2783))</f>
        <v/>
      </c>
      <c r="R2783">
        <f>IF(O2783="Atraso",$K$3-G2783,0)</f>
        <v/>
      </c>
      <c r="S2783">
        <f>IF(R2783&lt;=15,"Até 15",IF(R2783&lt;=30,"Entre 15 e 30",IF(R2783&lt;=60,"Entre 30 e 60",IF(R2783&lt;=90,"Entre 60 e 90",IF(R2783&lt;=120,"Entre 90 e 120",IF(R2783&lt;=150,"Entre 120 e 150",IF(R2783&lt;=180,"Entre 150 e 180","Superior a 180")))))))</f>
        <v/>
      </c>
    </row>
    <row r="2784">
      <c r="A2784" t="inlineStr">
        <is>
          <t>Q014L02</t>
        </is>
      </c>
      <c r="B2784" t="inlineStr">
        <is>
          <t>MARIA APARECIDA DA FONSECA PINTO -ME</t>
        </is>
      </c>
      <c r="C2784" t="n">
        <v>1</v>
      </c>
      <c r="D2784" t="inlineStr">
        <is>
          <t>IPCA</t>
        </is>
      </c>
      <c r="E2784" t="n">
        <v>0.009488792934583046</v>
      </c>
      <c r="F2784" t="inlineStr">
        <is>
          <t>MENSAL</t>
        </is>
      </c>
      <c r="G2784" t="n">
        <v>47993</v>
      </c>
      <c r="H2784" t="n">
        <v>47993</v>
      </c>
      <c r="I2784" t="n">
        <v>131</v>
      </c>
      <c r="J2784" t="inlineStr">
        <is>
          <t>CARTEIRA</t>
        </is>
      </c>
      <c r="K2784" t="inlineStr">
        <is>
          <t>CONTRATO</t>
        </is>
      </c>
      <c r="L2784" t="n">
        <v>1726</v>
      </c>
      <c r="M2784" t="inlineStr">
        <is>
          <t>IBIRAPITANGA FASE 3</t>
        </is>
      </c>
      <c r="N2784" s="142">
        <f>DATE(YEAR(G2784),MONTH(G2784),1)</f>
        <v/>
      </c>
      <c r="O2784" s="132">
        <f>IF(G2784&gt;$K$3,"Futuro","Atraso")</f>
        <v/>
      </c>
      <c r="P2784">
        <f>12*(YEAR(G2784)-YEAR($K$3))+(MONTH(G2784)-MONTH($K$3))</f>
        <v/>
      </c>
      <c r="Q2784" s="366">
        <f>IF(M2784="IBIRAPITANGA FASE 3",IF(O2784="Atraso",L2784,L2784/(1+$I$2)^P2784),IF(O2784="Atraso",L2784,L2784/(1+$I$1)^P2784))</f>
        <v/>
      </c>
      <c r="R2784">
        <f>IF(O2784="Atraso",$K$3-G2784,0)</f>
        <v/>
      </c>
      <c r="S2784">
        <f>IF(R2784&lt;=15,"Até 15",IF(R2784&lt;=30,"Entre 15 e 30",IF(R2784&lt;=60,"Entre 30 e 60",IF(R2784&lt;=90,"Entre 60 e 90",IF(R2784&lt;=120,"Entre 90 e 120",IF(R2784&lt;=150,"Entre 120 e 150",IF(R2784&lt;=180,"Entre 150 e 180","Superior a 180")))))))</f>
        <v/>
      </c>
    </row>
    <row r="2785">
      <c r="A2785" t="inlineStr">
        <is>
          <t>Q014L02</t>
        </is>
      </c>
      <c r="B2785" t="inlineStr">
        <is>
          <t>MARIA APARECIDA DA FONSECA PINTO -ME</t>
        </is>
      </c>
      <c r="C2785" t="n">
        <v>1</v>
      </c>
      <c r="D2785" t="inlineStr">
        <is>
          <t>IPCA</t>
        </is>
      </c>
      <c r="E2785" t="n">
        <v>0.009488792934583046</v>
      </c>
      <c r="F2785" t="inlineStr">
        <is>
          <t>MENSAL</t>
        </is>
      </c>
      <c r="G2785" t="n">
        <v>47993</v>
      </c>
      <c r="H2785" t="n">
        <v>47993</v>
      </c>
      <c r="I2785" t="n">
        <v>11</v>
      </c>
      <c r="J2785" t="inlineStr">
        <is>
          <t>CARTEIRA</t>
        </is>
      </c>
      <c r="K2785" t="inlineStr">
        <is>
          <t>CONTRATO</t>
        </is>
      </c>
      <c r="L2785" t="n">
        <v>7275.43</v>
      </c>
      <c r="M2785" t="inlineStr">
        <is>
          <t>IBIRAPITANGA FASE 3</t>
        </is>
      </c>
      <c r="N2785" s="142">
        <f>DATE(YEAR(G2785),MONTH(G2785),1)</f>
        <v/>
      </c>
      <c r="O2785" s="132">
        <f>IF(G2785&gt;$K$3,"Futuro","Atraso")</f>
        <v/>
      </c>
      <c r="P2785">
        <f>12*(YEAR(G2785)-YEAR($K$3))+(MONTH(G2785)-MONTH($K$3))</f>
        <v/>
      </c>
      <c r="Q2785" s="366">
        <f>IF(M2785="IBIRAPITANGA FASE 3",IF(O2785="Atraso",L2785,L2785/(1+$I$2)^P2785),IF(O2785="Atraso",L2785,L2785/(1+$I$1)^P2785))</f>
        <v/>
      </c>
      <c r="R2785">
        <f>IF(O2785="Atraso",$K$3-G2785,0)</f>
        <v/>
      </c>
      <c r="S2785">
        <f>IF(R2785&lt;=15,"Até 15",IF(R2785&lt;=30,"Entre 15 e 30",IF(R2785&lt;=60,"Entre 30 e 60",IF(R2785&lt;=90,"Entre 60 e 90",IF(R2785&lt;=120,"Entre 90 e 120",IF(R2785&lt;=150,"Entre 120 e 150",IF(R2785&lt;=180,"Entre 150 e 180","Superior a 180")))))))</f>
        <v/>
      </c>
    </row>
    <row r="2786">
      <c r="A2786" t="inlineStr">
        <is>
          <t>Q014L02</t>
        </is>
      </c>
      <c r="B2786" t="inlineStr">
        <is>
          <t>MARIA APARECIDA DA FONSECA PINTO -ME</t>
        </is>
      </c>
      <c r="C2786" t="n">
        <v>1</v>
      </c>
      <c r="D2786" t="inlineStr">
        <is>
          <t>IPCA</t>
        </is>
      </c>
      <c r="E2786" t="n">
        <v>0.009488792934583046</v>
      </c>
      <c r="F2786" t="inlineStr">
        <is>
          <t>MENSAL</t>
        </is>
      </c>
      <c r="G2786" t="n">
        <v>48024</v>
      </c>
      <c r="H2786" t="n">
        <v>48024</v>
      </c>
      <c r="I2786" t="n">
        <v>132</v>
      </c>
      <c r="J2786" t="inlineStr">
        <is>
          <t>CARTEIRA</t>
        </is>
      </c>
      <c r="K2786" t="inlineStr">
        <is>
          <t>CONTRATO</t>
        </is>
      </c>
      <c r="L2786" t="n">
        <v>1726</v>
      </c>
      <c r="M2786" t="inlineStr">
        <is>
          <t>IBIRAPITANGA FASE 3</t>
        </is>
      </c>
      <c r="N2786" s="142">
        <f>DATE(YEAR(G2786),MONTH(G2786),1)</f>
        <v/>
      </c>
      <c r="O2786" s="132">
        <f>IF(G2786&gt;$K$3,"Futuro","Atraso")</f>
        <v/>
      </c>
      <c r="P2786">
        <f>12*(YEAR(G2786)-YEAR($K$3))+(MONTH(G2786)-MONTH($K$3))</f>
        <v/>
      </c>
      <c r="Q2786" s="366">
        <f>IF(M2786="IBIRAPITANGA FASE 3",IF(O2786="Atraso",L2786,L2786/(1+$I$2)^P2786),IF(O2786="Atraso",L2786,L2786/(1+$I$1)^P2786))</f>
        <v/>
      </c>
      <c r="R2786">
        <f>IF(O2786="Atraso",$K$3-G2786,0)</f>
        <v/>
      </c>
      <c r="S2786">
        <f>IF(R2786&lt;=15,"Até 15",IF(R2786&lt;=30,"Entre 15 e 30",IF(R2786&lt;=60,"Entre 30 e 60",IF(R2786&lt;=90,"Entre 60 e 90",IF(R2786&lt;=120,"Entre 90 e 120",IF(R2786&lt;=150,"Entre 120 e 150",IF(R2786&lt;=180,"Entre 150 e 180","Superior a 180")))))))</f>
        <v/>
      </c>
    </row>
    <row r="2787">
      <c r="A2787" t="inlineStr">
        <is>
          <t>Q014L02</t>
        </is>
      </c>
      <c r="B2787" t="inlineStr">
        <is>
          <t>MARIA APARECIDA DA FONSECA PINTO -ME</t>
        </is>
      </c>
      <c r="C2787" t="n">
        <v>1</v>
      </c>
      <c r="D2787" t="inlineStr">
        <is>
          <t>IPCA</t>
        </is>
      </c>
      <c r="E2787" t="n">
        <v>0.009488792934583046</v>
      </c>
      <c r="F2787" t="inlineStr">
        <is>
          <t>MENSAL</t>
        </is>
      </c>
      <c r="G2787" t="n">
        <v>48054</v>
      </c>
      <c r="H2787" t="n">
        <v>48054</v>
      </c>
      <c r="I2787" t="n">
        <v>133</v>
      </c>
      <c r="J2787" t="inlineStr">
        <is>
          <t>CARTEIRA</t>
        </is>
      </c>
      <c r="K2787" t="inlineStr">
        <is>
          <t>CONTRATO</t>
        </is>
      </c>
      <c r="L2787" t="n">
        <v>1726</v>
      </c>
      <c r="M2787" t="inlineStr">
        <is>
          <t>IBIRAPITANGA FASE 3</t>
        </is>
      </c>
      <c r="N2787" s="142">
        <f>DATE(YEAR(G2787),MONTH(G2787),1)</f>
        <v/>
      </c>
      <c r="O2787" s="132">
        <f>IF(G2787&gt;$K$3,"Futuro","Atraso")</f>
        <v/>
      </c>
      <c r="P2787">
        <f>12*(YEAR(G2787)-YEAR($K$3))+(MONTH(G2787)-MONTH($K$3))</f>
        <v/>
      </c>
      <c r="Q2787" s="366">
        <f>IF(M2787="IBIRAPITANGA FASE 3",IF(O2787="Atraso",L2787,L2787/(1+$I$2)^P2787),IF(O2787="Atraso",L2787,L2787/(1+$I$1)^P2787))</f>
        <v/>
      </c>
      <c r="R2787">
        <f>IF(O2787="Atraso",$K$3-G2787,0)</f>
        <v/>
      </c>
      <c r="S2787">
        <f>IF(R2787&lt;=15,"Até 15",IF(R2787&lt;=30,"Entre 15 e 30",IF(R2787&lt;=60,"Entre 30 e 60",IF(R2787&lt;=90,"Entre 60 e 90",IF(R2787&lt;=120,"Entre 90 e 120",IF(R2787&lt;=150,"Entre 120 e 150",IF(R2787&lt;=180,"Entre 150 e 180","Superior a 180")))))))</f>
        <v/>
      </c>
    </row>
    <row r="2788">
      <c r="A2788" t="inlineStr">
        <is>
          <t>Q014L02</t>
        </is>
      </c>
      <c r="B2788" t="inlineStr">
        <is>
          <t>MARIA APARECIDA DA FONSECA PINTO -ME</t>
        </is>
      </c>
      <c r="C2788" t="n">
        <v>1</v>
      </c>
      <c r="D2788" t="inlineStr">
        <is>
          <t>IPCA</t>
        </is>
      </c>
      <c r="E2788" t="n">
        <v>0.009488792934583046</v>
      </c>
      <c r="F2788" t="inlineStr">
        <is>
          <t>MENSAL</t>
        </is>
      </c>
      <c r="G2788" t="n">
        <v>48085</v>
      </c>
      <c r="H2788" t="n">
        <v>48085</v>
      </c>
      <c r="I2788" t="n">
        <v>134</v>
      </c>
      <c r="J2788" t="inlineStr">
        <is>
          <t>CARTEIRA</t>
        </is>
      </c>
      <c r="K2788" t="inlineStr">
        <is>
          <t>CONTRATO</t>
        </is>
      </c>
      <c r="L2788" t="n">
        <v>1726</v>
      </c>
      <c r="M2788" t="inlineStr">
        <is>
          <t>IBIRAPITANGA FASE 3</t>
        </is>
      </c>
      <c r="N2788" s="142">
        <f>DATE(YEAR(G2788),MONTH(G2788),1)</f>
        <v/>
      </c>
      <c r="O2788" s="132">
        <f>IF(G2788&gt;$K$3,"Futuro","Atraso")</f>
        <v/>
      </c>
      <c r="P2788">
        <f>12*(YEAR(G2788)-YEAR($K$3))+(MONTH(G2788)-MONTH($K$3))</f>
        <v/>
      </c>
      <c r="Q2788" s="366">
        <f>IF(M2788="IBIRAPITANGA FASE 3",IF(O2788="Atraso",L2788,L2788/(1+$I$2)^P2788),IF(O2788="Atraso",L2788,L2788/(1+$I$1)^P2788))</f>
        <v/>
      </c>
      <c r="R2788">
        <f>IF(O2788="Atraso",$K$3-G2788,0)</f>
        <v/>
      </c>
      <c r="S2788">
        <f>IF(R2788&lt;=15,"Até 15",IF(R2788&lt;=30,"Entre 15 e 30",IF(R2788&lt;=60,"Entre 30 e 60",IF(R2788&lt;=90,"Entre 60 e 90",IF(R2788&lt;=120,"Entre 90 e 120",IF(R2788&lt;=150,"Entre 120 e 150",IF(R2788&lt;=180,"Entre 150 e 180","Superior a 180")))))))</f>
        <v/>
      </c>
    </row>
    <row r="2789">
      <c r="A2789" t="inlineStr">
        <is>
          <t>Q014L02</t>
        </is>
      </c>
      <c r="B2789" t="inlineStr">
        <is>
          <t>MARIA APARECIDA DA FONSECA PINTO -ME</t>
        </is>
      </c>
      <c r="C2789" t="n">
        <v>1</v>
      </c>
      <c r="D2789" t="inlineStr">
        <is>
          <t>IPCA</t>
        </is>
      </c>
      <c r="E2789" t="n">
        <v>0.009488792934583046</v>
      </c>
      <c r="F2789" t="inlineStr">
        <is>
          <t>MENSAL</t>
        </is>
      </c>
      <c r="G2789" t="n">
        <v>48116</v>
      </c>
      <c r="H2789" t="n">
        <v>48116</v>
      </c>
      <c r="I2789" t="n">
        <v>135</v>
      </c>
      <c r="J2789" t="inlineStr">
        <is>
          <t>CARTEIRA</t>
        </is>
      </c>
      <c r="K2789" t="inlineStr">
        <is>
          <t>CONTRATO</t>
        </is>
      </c>
      <c r="L2789" t="n">
        <v>1726</v>
      </c>
      <c r="M2789" t="inlineStr">
        <is>
          <t>IBIRAPITANGA FASE 3</t>
        </is>
      </c>
      <c r="N2789" s="142">
        <f>DATE(YEAR(G2789),MONTH(G2789),1)</f>
        <v/>
      </c>
      <c r="O2789" s="132">
        <f>IF(G2789&gt;$K$3,"Futuro","Atraso")</f>
        <v/>
      </c>
      <c r="P2789">
        <f>12*(YEAR(G2789)-YEAR($K$3))+(MONTH(G2789)-MONTH($K$3))</f>
        <v/>
      </c>
      <c r="Q2789" s="366">
        <f>IF(M2789="IBIRAPITANGA FASE 3",IF(O2789="Atraso",L2789,L2789/(1+$I$2)^P2789),IF(O2789="Atraso",L2789,L2789/(1+$I$1)^P2789))</f>
        <v/>
      </c>
      <c r="R2789">
        <f>IF(O2789="Atraso",$K$3-G2789,0)</f>
        <v/>
      </c>
      <c r="S2789">
        <f>IF(R2789&lt;=15,"Até 15",IF(R2789&lt;=30,"Entre 15 e 30",IF(R2789&lt;=60,"Entre 30 e 60",IF(R2789&lt;=90,"Entre 60 e 90",IF(R2789&lt;=120,"Entre 90 e 120",IF(R2789&lt;=150,"Entre 120 e 150",IF(R2789&lt;=180,"Entre 150 e 180","Superior a 180")))))))</f>
        <v/>
      </c>
    </row>
    <row r="2790">
      <c r="A2790" t="inlineStr">
        <is>
          <t>Q014L02</t>
        </is>
      </c>
      <c r="B2790" t="inlineStr">
        <is>
          <t>MARIA APARECIDA DA FONSECA PINTO -ME</t>
        </is>
      </c>
      <c r="C2790" t="n">
        <v>1</v>
      </c>
      <c r="D2790" t="inlineStr">
        <is>
          <t>IPCA</t>
        </is>
      </c>
      <c r="E2790" t="n">
        <v>0.009488792934583046</v>
      </c>
      <c r="F2790" t="inlineStr">
        <is>
          <t>MENSAL</t>
        </is>
      </c>
      <c r="G2790" t="n">
        <v>48146</v>
      </c>
      <c r="H2790" t="n">
        <v>48146</v>
      </c>
      <c r="I2790" t="n">
        <v>136</v>
      </c>
      <c r="J2790" t="inlineStr">
        <is>
          <t>CARTEIRA</t>
        </is>
      </c>
      <c r="K2790" t="inlineStr">
        <is>
          <t>CONTRATO</t>
        </is>
      </c>
      <c r="L2790" t="n">
        <v>1726</v>
      </c>
      <c r="M2790" t="inlineStr">
        <is>
          <t>IBIRAPITANGA FASE 3</t>
        </is>
      </c>
      <c r="N2790" s="142">
        <f>DATE(YEAR(G2790),MONTH(G2790),1)</f>
        <v/>
      </c>
      <c r="O2790" s="132">
        <f>IF(G2790&gt;$K$3,"Futuro","Atraso")</f>
        <v/>
      </c>
      <c r="P2790">
        <f>12*(YEAR(G2790)-YEAR($K$3))+(MONTH(G2790)-MONTH($K$3))</f>
        <v/>
      </c>
      <c r="Q2790" s="366">
        <f>IF(M2790="IBIRAPITANGA FASE 3",IF(O2790="Atraso",L2790,L2790/(1+$I$2)^P2790),IF(O2790="Atraso",L2790,L2790/(1+$I$1)^P2790))</f>
        <v/>
      </c>
      <c r="R2790">
        <f>IF(O2790="Atraso",$K$3-G2790,0)</f>
        <v/>
      </c>
      <c r="S2790">
        <f>IF(R2790&lt;=15,"Até 15",IF(R2790&lt;=30,"Entre 15 e 30",IF(R2790&lt;=60,"Entre 30 e 60",IF(R2790&lt;=90,"Entre 60 e 90",IF(R2790&lt;=120,"Entre 90 e 120",IF(R2790&lt;=150,"Entre 120 e 150",IF(R2790&lt;=180,"Entre 150 e 180","Superior a 180")))))))</f>
        <v/>
      </c>
    </row>
    <row r="2791">
      <c r="A2791" t="inlineStr">
        <is>
          <t>Q014L02</t>
        </is>
      </c>
      <c r="B2791" t="inlineStr">
        <is>
          <t>MARIA APARECIDA DA FONSECA PINTO -ME</t>
        </is>
      </c>
      <c r="C2791" t="n">
        <v>1</v>
      </c>
      <c r="D2791" t="inlineStr">
        <is>
          <t>IPCA</t>
        </is>
      </c>
      <c r="E2791" t="n">
        <v>0.009488792934583046</v>
      </c>
      <c r="F2791" t="inlineStr">
        <is>
          <t>MENSAL</t>
        </is>
      </c>
      <c r="G2791" t="n">
        <v>48177</v>
      </c>
      <c r="H2791" t="n">
        <v>48177</v>
      </c>
      <c r="I2791" t="n">
        <v>137</v>
      </c>
      <c r="J2791" t="inlineStr">
        <is>
          <t>CARTEIRA</t>
        </is>
      </c>
      <c r="K2791" t="inlineStr">
        <is>
          <t>CONTRATO</t>
        </is>
      </c>
      <c r="L2791" t="n">
        <v>1726</v>
      </c>
      <c r="M2791" t="inlineStr">
        <is>
          <t>IBIRAPITANGA FASE 3</t>
        </is>
      </c>
      <c r="N2791" s="142">
        <f>DATE(YEAR(G2791),MONTH(G2791),1)</f>
        <v/>
      </c>
      <c r="O2791" s="132">
        <f>IF(G2791&gt;$K$3,"Futuro","Atraso")</f>
        <v/>
      </c>
      <c r="P2791">
        <f>12*(YEAR(G2791)-YEAR($K$3))+(MONTH(G2791)-MONTH($K$3))</f>
        <v/>
      </c>
      <c r="Q2791" s="366">
        <f>IF(M2791="IBIRAPITANGA FASE 3",IF(O2791="Atraso",L2791,L2791/(1+$I$2)^P2791),IF(O2791="Atraso",L2791,L2791/(1+$I$1)^P2791))</f>
        <v/>
      </c>
      <c r="R2791">
        <f>IF(O2791="Atraso",$K$3-G2791,0)</f>
        <v/>
      </c>
      <c r="S2791">
        <f>IF(R2791&lt;=15,"Até 15",IF(R2791&lt;=30,"Entre 15 e 30",IF(R2791&lt;=60,"Entre 30 e 60",IF(R2791&lt;=90,"Entre 60 e 90",IF(R2791&lt;=120,"Entre 90 e 120",IF(R2791&lt;=150,"Entre 120 e 150",IF(R2791&lt;=180,"Entre 150 e 180","Superior a 180")))))))</f>
        <v/>
      </c>
    </row>
    <row r="2792">
      <c r="A2792" t="inlineStr">
        <is>
          <t>Q014L02</t>
        </is>
      </c>
      <c r="B2792" t="inlineStr">
        <is>
          <t>MARIA APARECIDA DA FONSECA PINTO -ME</t>
        </is>
      </c>
      <c r="C2792" t="n">
        <v>1</v>
      </c>
      <c r="D2792" t="inlineStr">
        <is>
          <t>IPCA</t>
        </is>
      </c>
      <c r="E2792" t="n">
        <v>0.009488792934583046</v>
      </c>
      <c r="F2792" t="inlineStr">
        <is>
          <t>MENSAL</t>
        </is>
      </c>
      <c r="G2792" t="n">
        <v>48207</v>
      </c>
      <c r="H2792" t="n">
        <v>48207</v>
      </c>
      <c r="I2792" t="n">
        <v>138</v>
      </c>
      <c r="J2792" t="inlineStr">
        <is>
          <t>CARTEIRA</t>
        </is>
      </c>
      <c r="K2792" t="inlineStr">
        <is>
          <t>CONTRATO</t>
        </is>
      </c>
      <c r="L2792" t="n">
        <v>1726</v>
      </c>
      <c r="M2792" t="inlineStr">
        <is>
          <t>IBIRAPITANGA FASE 3</t>
        </is>
      </c>
      <c r="N2792" s="142">
        <f>DATE(YEAR(G2792),MONTH(G2792),1)</f>
        <v/>
      </c>
      <c r="O2792" s="132">
        <f>IF(G2792&gt;$K$3,"Futuro","Atraso")</f>
        <v/>
      </c>
      <c r="P2792">
        <f>12*(YEAR(G2792)-YEAR($K$3))+(MONTH(G2792)-MONTH($K$3))</f>
        <v/>
      </c>
      <c r="Q2792" s="366">
        <f>IF(M2792="IBIRAPITANGA FASE 3",IF(O2792="Atraso",L2792,L2792/(1+$I$2)^P2792),IF(O2792="Atraso",L2792,L2792/(1+$I$1)^P2792))</f>
        <v/>
      </c>
      <c r="R2792">
        <f>IF(O2792="Atraso",$K$3-G2792,0)</f>
        <v/>
      </c>
      <c r="S2792">
        <f>IF(R2792&lt;=15,"Até 15",IF(R2792&lt;=30,"Entre 15 e 30",IF(R2792&lt;=60,"Entre 30 e 60",IF(R2792&lt;=90,"Entre 60 e 90",IF(R2792&lt;=120,"Entre 90 e 120",IF(R2792&lt;=150,"Entre 120 e 150",IF(R2792&lt;=180,"Entre 150 e 180","Superior a 180")))))))</f>
        <v/>
      </c>
    </row>
    <row r="2793">
      <c r="A2793" t="inlineStr">
        <is>
          <t>Q014L02</t>
        </is>
      </c>
      <c r="B2793" t="inlineStr">
        <is>
          <t>MARIA APARECIDA DA FONSECA PINTO -ME</t>
        </is>
      </c>
      <c r="C2793" t="n">
        <v>1</v>
      </c>
      <c r="D2793" t="inlineStr">
        <is>
          <t>IPCA</t>
        </is>
      </c>
      <c r="E2793" t="n">
        <v>0.009488792934583046</v>
      </c>
      <c r="F2793" t="inlineStr">
        <is>
          <t>MENSAL</t>
        </is>
      </c>
      <c r="G2793" t="n">
        <v>48238</v>
      </c>
      <c r="H2793" t="n">
        <v>48238</v>
      </c>
      <c r="I2793" t="n">
        <v>139</v>
      </c>
      <c r="J2793" t="inlineStr">
        <is>
          <t>CARTEIRA</t>
        </is>
      </c>
      <c r="K2793" t="inlineStr">
        <is>
          <t>CONTRATO</t>
        </is>
      </c>
      <c r="L2793" t="n">
        <v>1726</v>
      </c>
      <c r="M2793" t="inlineStr">
        <is>
          <t>IBIRAPITANGA FASE 3</t>
        </is>
      </c>
      <c r="N2793" s="142">
        <f>DATE(YEAR(G2793),MONTH(G2793),1)</f>
        <v/>
      </c>
      <c r="O2793" s="132">
        <f>IF(G2793&gt;$K$3,"Futuro","Atraso")</f>
        <v/>
      </c>
      <c r="P2793">
        <f>12*(YEAR(G2793)-YEAR($K$3))+(MONTH(G2793)-MONTH($K$3))</f>
        <v/>
      </c>
      <c r="Q2793" s="366">
        <f>IF(M2793="IBIRAPITANGA FASE 3",IF(O2793="Atraso",L2793,L2793/(1+$I$2)^P2793),IF(O2793="Atraso",L2793,L2793/(1+$I$1)^P2793))</f>
        <v/>
      </c>
      <c r="R2793">
        <f>IF(O2793="Atraso",$K$3-G2793,0)</f>
        <v/>
      </c>
      <c r="S2793">
        <f>IF(R2793&lt;=15,"Até 15",IF(R2793&lt;=30,"Entre 15 e 30",IF(R2793&lt;=60,"Entre 30 e 60",IF(R2793&lt;=90,"Entre 60 e 90",IF(R2793&lt;=120,"Entre 90 e 120",IF(R2793&lt;=150,"Entre 120 e 150",IF(R2793&lt;=180,"Entre 150 e 180","Superior a 180")))))))</f>
        <v/>
      </c>
    </row>
    <row r="2794">
      <c r="A2794" t="inlineStr">
        <is>
          <t>Q014L02</t>
        </is>
      </c>
      <c r="B2794" t="inlineStr">
        <is>
          <t>MARIA APARECIDA DA FONSECA PINTO -ME</t>
        </is>
      </c>
      <c r="C2794" t="n">
        <v>1</v>
      </c>
      <c r="D2794" t="inlineStr">
        <is>
          <t>IPCA</t>
        </is>
      </c>
      <c r="E2794" t="n">
        <v>0.009488792934583046</v>
      </c>
      <c r="F2794" t="inlineStr">
        <is>
          <t>MENSAL</t>
        </is>
      </c>
      <c r="G2794" t="n">
        <v>48269</v>
      </c>
      <c r="H2794" t="n">
        <v>48269</v>
      </c>
      <c r="I2794" t="n">
        <v>140</v>
      </c>
      <c r="J2794" t="inlineStr">
        <is>
          <t>CARTEIRA</t>
        </is>
      </c>
      <c r="K2794" t="inlineStr">
        <is>
          <t>CONTRATO</t>
        </is>
      </c>
      <c r="L2794" t="n">
        <v>1726</v>
      </c>
      <c r="M2794" t="inlineStr">
        <is>
          <t>IBIRAPITANGA FASE 3</t>
        </is>
      </c>
      <c r="N2794" s="142">
        <f>DATE(YEAR(G2794),MONTH(G2794),1)</f>
        <v/>
      </c>
      <c r="O2794" s="132">
        <f>IF(G2794&gt;$K$3,"Futuro","Atraso")</f>
        <v/>
      </c>
      <c r="P2794">
        <f>12*(YEAR(G2794)-YEAR($K$3))+(MONTH(G2794)-MONTH($K$3))</f>
        <v/>
      </c>
      <c r="Q2794" s="366">
        <f>IF(M2794="IBIRAPITANGA FASE 3",IF(O2794="Atraso",L2794,L2794/(1+$I$2)^P2794),IF(O2794="Atraso",L2794,L2794/(1+$I$1)^P2794))</f>
        <v/>
      </c>
      <c r="R2794">
        <f>IF(O2794="Atraso",$K$3-G2794,0)</f>
        <v/>
      </c>
      <c r="S2794">
        <f>IF(R2794&lt;=15,"Até 15",IF(R2794&lt;=30,"Entre 15 e 30",IF(R2794&lt;=60,"Entre 30 e 60",IF(R2794&lt;=90,"Entre 60 e 90",IF(R2794&lt;=120,"Entre 90 e 120",IF(R2794&lt;=150,"Entre 120 e 150",IF(R2794&lt;=180,"Entre 150 e 180","Superior a 180")))))))</f>
        <v/>
      </c>
    </row>
    <row r="2795">
      <c r="A2795" t="inlineStr">
        <is>
          <t>Q014L02</t>
        </is>
      </c>
      <c r="B2795" t="inlineStr">
        <is>
          <t>MARIA APARECIDA DA FONSECA PINTO -ME</t>
        </is>
      </c>
      <c r="C2795" t="n">
        <v>1</v>
      </c>
      <c r="D2795" t="inlineStr">
        <is>
          <t>IPCA</t>
        </is>
      </c>
      <c r="E2795" t="n">
        <v>0.009488792934583046</v>
      </c>
      <c r="F2795" t="inlineStr">
        <is>
          <t>MENSAL</t>
        </is>
      </c>
      <c r="G2795" t="n">
        <v>48298</v>
      </c>
      <c r="H2795" t="n">
        <v>48298</v>
      </c>
      <c r="I2795" t="n">
        <v>141</v>
      </c>
      <c r="J2795" t="inlineStr">
        <is>
          <t>CARTEIRA</t>
        </is>
      </c>
      <c r="K2795" t="inlineStr">
        <is>
          <t>CONTRATO</t>
        </is>
      </c>
      <c r="L2795" t="n">
        <v>1726</v>
      </c>
      <c r="M2795" t="inlineStr">
        <is>
          <t>IBIRAPITANGA FASE 3</t>
        </is>
      </c>
      <c r="N2795" s="142">
        <f>DATE(YEAR(G2795),MONTH(G2795),1)</f>
        <v/>
      </c>
      <c r="O2795" s="132">
        <f>IF(G2795&gt;$K$3,"Futuro","Atraso")</f>
        <v/>
      </c>
      <c r="P2795">
        <f>12*(YEAR(G2795)-YEAR($K$3))+(MONTH(G2795)-MONTH($K$3))</f>
        <v/>
      </c>
      <c r="Q2795" s="366">
        <f>IF(M2795="IBIRAPITANGA FASE 3",IF(O2795="Atraso",L2795,L2795/(1+$I$2)^P2795),IF(O2795="Atraso",L2795,L2795/(1+$I$1)^P2795))</f>
        <v/>
      </c>
      <c r="R2795">
        <f>IF(O2795="Atraso",$K$3-G2795,0)</f>
        <v/>
      </c>
      <c r="S2795">
        <f>IF(R2795&lt;=15,"Até 15",IF(R2795&lt;=30,"Entre 15 e 30",IF(R2795&lt;=60,"Entre 30 e 60",IF(R2795&lt;=90,"Entre 60 e 90",IF(R2795&lt;=120,"Entre 90 e 120",IF(R2795&lt;=150,"Entre 120 e 150",IF(R2795&lt;=180,"Entre 150 e 180","Superior a 180")))))))</f>
        <v/>
      </c>
    </row>
    <row r="2796">
      <c r="A2796" t="inlineStr">
        <is>
          <t>Q014L02</t>
        </is>
      </c>
      <c r="B2796" t="inlineStr">
        <is>
          <t>MARIA APARECIDA DA FONSECA PINTO -ME</t>
        </is>
      </c>
      <c r="C2796" t="n">
        <v>1</v>
      </c>
      <c r="D2796" t="inlineStr">
        <is>
          <t>IPCA</t>
        </is>
      </c>
      <c r="E2796" t="n">
        <v>0.009488792934583046</v>
      </c>
      <c r="F2796" t="inlineStr">
        <is>
          <t>MENSAL</t>
        </is>
      </c>
      <c r="G2796" t="n">
        <v>48329</v>
      </c>
      <c r="H2796" t="n">
        <v>48329</v>
      </c>
      <c r="I2796" t="n">
        <v>142</v>
      </c>
      <c r="J2796" t="inlineStr">
        <is>
          <t>CARTEIRA</t>
        </is>
      </c>
      <c r="K2796" t="inlineStr">
        <is>
          <t>CONTRATO</t>
        </is>
      </c>
      <c r="L2796" t="n">
        <v>1726</v>
      </c>
      <c r="M2796" t="inlineStr">
        <is>
          <t>IBIRAPITANGA FASE 3</t>
        </is>
      </c>
      <c r="N2796" s="142">
        <f>DATE(YEAR(G2796),MONTH(G2796),1)</f>
        <v/>
      </c>
      <c r="O2796" s="132">
        <f>IF(G2796&gt;$K$3,"Futuro","Atraso")</f>
        <v/>
      </c>
      <c r="P2796">
        <f>12*(YEAR(G2796)-YEAR($K$3))+(MONTH(G2796)-MONTH($K$3))</f>
        <v/>
      </c>
      <c r="Q2796" s="366">
        <f>IF(M2796="IBIRAPITANGA FASE 3",IF(O2796="Atraso",L2796,L2796/(1+$I$2)^P2796),IF(O2796="Atraso",L2796,L2796/(1+$I$1)^P2796))</f>
        <v/>
      </c>
      <c r="R2796">
        <f>IF(O2796="Atraso",$K$3-G2796,0)</f>
        <v/>
      </c>
      <c r="S2796">
        <f>IF(R2796&lt;=15,"Até 15",IF(R2796&lt;=30,"Entre 15 e 30",IF(R2796&lt;=60,"Entre 30 e 60",IF(R2796&lt;=90,"Entre 60 e 90",IF(R2796&lt;=120,"Entre 90 e 120",IF(R2796&lt;=150,"Entre 120 e 150",IF(R2796&lt;=180,"Entre 150 e 180","Superior a 180")))))))</f>
        <v/>
      </c>
    </row>
    <row r="2797">
      <c r="A2797" t="inlineStr">
        <is>
          <t>Q014L02</t>
        </is>
      </c>
      <c r="B2797" t="inlineStr">
        <is>
          <t>MARIA APARECIDA DA FONSECA PINTO -ME</t>
        </is>
      </c>
      <c r="C2797" t="n">
        <v>1</v>
      </c>
      <c r="D2797" t="inlineStr">
        <is>
          <t>IPCA</t>
        </is>
      </c>
      <c r="E2797" t="n">
        <v>0.009488792934583046</v>
      </c>
      <c r="F2797" t="inlineStr">
        <is>
          <t>MENSAL</t>
        </is>
      </c>
      <c r="G2797" t="n">
        <v>48359</v>
      </c>
      <c r="H2797" t="n">
        <v>48359</v>
      </c>
      <c r="I2797" t="n">
        <v>143</v>
      </c>
      <c r="J2797" t="inlineStr">
        <is>
          <t>CARTEIRA</t>
        </is>
      </c>
      <c r="K2797" t="inlineStr">
        <is>
          <t>CONTRATO</t>
        </is>
      </c>
      <c r="L2797" t="n">
        <v>1726</v>
      </c>
      <c r="M2797" t="inlineStr">
        <is>
          <t>IBIRAPITANGA FASE 3</t>
        </is>
      </c>
      <c r="N2797" s="142">
        <f>DATE(YEAR(G2797),MONTH(G2797),1)</f>
        <v/>
      </c>
      <c r="O2797" s="132">
        <f>IF(G2797&gt;$K$3,"Futuro","Atraso")</f>
        <v/>
      </c>
      <c r="P2797">
        <f>12*(YEAR(G2797)-YEAR($K$3))+(MONTH(G2797)-MONTH($K$3))</f>
        <v/>
      </c>
      <c r="Q2797" s="366">
        <f>IF(M2797="IBIRAPITANGA FASE 3",IF(O2797="Atraso",L2797,L2797/(1+$I$2)^P2797),IF(O2797="Atraso",L2797,L2797/(1+$I$1)^P2797))</f>
        <v/>
      </c>
      <c r="R2797">
        <f>IF(O2797="Atraso",$K$3-G2797,0)</f>
        <v/>
      </c>
      <c r="S2797">
        <f>IF(R2797&lt;=15,"Até 15",IF(R2797&lt;=30,"Entre 15 e 30",IF(R2797&lt;=60,"Entre 30 e 60",IF(R2797&lt;=90,"Entre 60 e 90",IF(R2797&lt;=120,"Entre 90 e 120",IF(R2797&lt;=150,"Entre 120 e 150",IF(R2797&lt;=180,"Entre 150 e 180","Superior a 180")))))))</f>
        <v/>
      </c>
    </row>
    <row r="2798">
      <c r="A2798" t="inlineStr">
        <is>
          <t>Q014L02</t>
        </is>
      </c>
      <c r="B2798" t="inlineStr">
        <is>
          <t>MARIA APARECIDA DA FONSECA PINTO -ME</t>
        </is>
      </c>
      <c r="C2798" t="n">
        <v>1</v>
      </c>
      <c r="D2798" t="inlineStr">
        <is>
          <t>IPCA</t>
        </is>
      </c>
      <c r="E2798" t="n">
        <v>0.009488792934583046</v>
      </c>
      <c r="F2798" t="inlineStr">
        <is>
          <t>MENSAL</t>
        </is>
      </c>
      <c r="G2798" t="n">
        <v>48359</v>
      </c>
      <c r="H2798" t="n">
        <v>48359</v>
      </c>
      <c r="I2798" t="n">
        <v>12</v>
      </c>
      <c r="J2798" t="inlineStr">
        <is>
          <t>CARTEIRA</t>
        </is>
      </c>
      <c r="K2798" t="inlineStr">
        <is>
          <t>CONTRATO</t>
        </is>
      </c>
      <c r="L2798" t="n">
        <v>7275.43</v>
      </c>
      <c r="M2798" t="inlineStr">
        <is>
          <t>IBIRAPITANGA FASE 3</t>
        </is>
      </c>
      <c r="N2798" s="142">
        <f>DATE(YEAR(G2798),MONTH(G2798),1)</f>
        <v/>
      </c>
      <c r="O2798" s="132">
        <f>IF(G2798&gt;$K$3,"Futuro","Atraso")</f>
        <v/>
      </c>
      <c r="P2798">
        <f>12*(YEAR(G2798)-YEAR($K$3))+(MONTH(G2798)-MONTH($K$3))</f>
        <v/>
      </c>
      <c r="Q2798" s="366">
        <f>IF(M2798="IBIRAPITANGA FASE 3",IF(O2798="Atraso",L2798,L2798/(1+$I$2)^P2798),IF(O2798="Atraso",L2798,L2798/(1+$I$1)^P2798))</f>
        <v/>
      </c>
      <c r="R2798">
        <f>IF(O2798="Atraso",$K$3-G2798,0)</f>
        <v/>
      </c>
      <c r="S2798">
        <f>IF(R2798&lt;=15,"Até 15",IF(R2798&lt;=30,"Entre 15 e 30",IF(R2798&lt;=60,"Entre 30 e 60",IF(R2798&lt;=90,"Entre 60 e 90",IF(R2798&lt;=120,"Entre 90 e 120",IF(R2798&lt;=150,"Entre 120 e 150",IF(R2798&lt;=180,"Entre 150 e 180","Superior a 180")))))))</f>
        <v/>
      </c>
    </row>
    <row r="2799">
      <c r="A2799" t="inlineStr">
        <is>
          <t>Q014L02</t>
        </is>
      </c>
      <c r="B2799" t="inlineStr">
        <is>
          <t>MARIA APARECIDA DA FONSECA PINTO -ME</t>
        </is>
      </c>
      <c r="C2799" t="n">
        <v>1</v>
      </c>
      <c r="D2799" t="inlineStr">
        <is>
          <t>IPCA</t>
        </is>
      </c>
      <c r="E2799" t="n">
        <v>0.009488792934583046</v>
      </c>
      <c r="F2799" t="inlineStr">
        <is>
          <t>MENSAL</t>
        </is>
      </c>
      <c r="G2799" t="n">
        <v>48390</v>
      </c>
      <c r="H2799" t="n">
        <v>48390</v>
      </c>
      <c r="I2799" t="n">
        <v>144</v>
      </c>
      <c r="J2799" t="inlineStr">
        <is>
          <t>CARTEIRA</t>
        </is>
      </c>
      <c r="K2799" t="inlineStr">
        <is>
          <t>CONTRATO</t>
        </is>
      </c>
      <c r="L2799" t="n">
        <v>1726</v>
      </c>
      <c r="M2799" t="inlineStr">
        <is>
          <t>IBIRAPITANGA FASE 3</t>
        </is>
      </c>
      <c r="N2799" s="142">
        <f>DATE(YEAR(G2799),MONTH(G2799),1)</f>
        <v/>
      </c>
      <c r="O2799" s="132">
        <f>IF(G2799&gt;$K$3,"Futuro","Atraso")</f>
        <v/>
      </c>
      <c r="P2799">
        <f>12*(YEAR(G2799)-YEAR($K$3))+(MONTH(G2799)-MONTH($K$3))</f>
        <v/>
      </c>
      <c r="Q2799" s="366">
        <f>IF(M2799="IBIRAPITANGA FASE 3",IF(O2799="Atraso",L2799,L2799/(1+$I$2)^P2799),IF(O2799="Atraso",L2799,L2799/(1+$I$1)^P2799))</f>
        <v/>
      </c>
      <c r="R2799">
        <f>IF(O2799="Atraso",$K$3-G2799,0)</f>
        <v/>
      </c>
      <c r="S2799">
        <f>IF(R2799&lt;=15,"Até 15",IF(R2799&lt;=30,"Entre 15 e 30",IF(R2799&lt;=60,"Entre 30 e 60",IF(R2799&lt;=90,"Entre 60 e 90",IF(R2799&lt;=120,"Entre 90 e 120",IF(R2799&lt;=150,"Entre 120 e 150",IF(R2799&lt;=180,"Entre 150 e 180","Superior a 180")))))))</f>
        <v/>
      </c>
    </row>
    <row r="2800">
      <c r="A2800" t="inlineStr">
        <is>
          <t>Q014L02</t>
        </is>
      </c>
      <c r="B2800" t="inlineStr">
        <is>
          <t>MARIA APARECIDA DA FONSECA PINTO -ME</t>
        </is>
      </c>
      <c r="C2800" t="n">
        <v>1</v>
      </c>
      <c r="D2800" t="inlineStr">
        <is>
          <t>IPCA</t>
        </is>
      </c>
      <c r="E2800" t="n">
        <v>0.009488792934583046</v>
      </c>
      <c r="F2800" t="inlineStr">
        <is>
          <t>MENSAL</t>
        </is>
      </c>
      <c r="G2800" t="n">
        <v>48420</v>
      </c>
      <c r="H2800" t="n">
        <v>48420</v>
      </c>
      <c r="I2800" t="n">
        <v>145</v>
      </c>
      <c r="J2800" t="inlineStr">
        <is>
          <t>CARTEIRA</t>
        </is>
      </c>
      <c r="K2800" t="inlineStr">
        <is>
          <t>CONTRATO</t>
        </is>
      </c>
      <c r="L2800" t="n">
        <v>1726</v>
      </c>
      <c r="M2800" t="inlineStr">
        <is>
          <t>IBIRAPITANGA FASE 3</t>
        </is>
      </c>
      <c r="N2800" s="142">
        <f>DATE(YEAR(G2800),MONTH(G2800),1)</f>
        <v/>
      </c>
      <c r="O2800" s="132">
        <f>IF(G2800&gt;$K$3,"Futuro","Atraso")</f>
        <v/>
      </c>
      <c r="P2800">
        <f>12*(YEAR(G2800)-YEAR($K$3))+(MONTH(G2800)-MONTH($K$3))</f>
        <v/>
      </c>
      <c r="Q2800" s="366">
        <f>IF(M2800="IBIRAPITANGA FASE 3",IF(O2800="Atraso",L2800,L2800/(1+$I$2)^P2800),IF(O2800="Atraso",L2800,L2800/(1+$I$1)^P2800))</f>
        <v/>
      </c>
      <c r="R2800">
        <f>IF(O2800="Atraso",$K$3-G2800,0)</f>
        <v/>
      </c>
      <c r="S2800">
        <f>IF(R2800&lt;=15,"Até 15",IF(R2800&lt;=30,"Entre 15 e 30",IF(R2800&lt;=60,"Entre 30 e 60",IF(R2800&lt;=90,"Entre 60 e 90",IF(R2800&lt;=120,"Entre 90 e 120",IF(R2800&lt;=150,"Entre 120 e 150",IF(R2800&lt;=180,"Entre 150 e 180","Superior a 180")))))))</f>
        <v/>
      </c>
    </row>
    <row r="2801">
      <c r="A2801" t="inlineStr">
        <is>
          <t>Q014L02</t>
        </is>
      </c>
      <c r="B2801" t="inlineStr">
        <is>
          <t>MARIA APARECIDA DA FONSECA PINTO -ME</t>
        </is>
      </c>
      <c r="C2801" t="n">
        <v>1</v>
      </c>
      <c r="D2801" t="inlineStr">
        <is>
          <t>IPCA</t>
        </is>
      </c>
      <c r="E2801" t="n">
        <v>0.009488792934583046</v>
      </c>
      <c r="F2801" t="inlineStr">
        <is>
          <t>MENSAL</t>
        </is>
      </c>
      <c r="G2801" t="n">
        <v>48451</v>
      </c>
      <c r="H2801" t="n">
        <v>48451</v>
      </c>
      <c r="I2801" t="n">
        <v>146</v>
      </c>
      <c r="J2801" t="inlineStr">
        <is>
          <t>CARTEIRA</t>
        </is>
      </c>
      <c r="K2801" t="inlineStr">
        <is>
          <t>CONTRATO</t>
        </is>
      </c>
      <c r="L2801" t="n">
        <v>1726</v>
      </c>
      <c r="M2801" t="inlineStr">
        <is>
          <t>IBIRAPITANGA FASE 3</t>
        </is>
      </c>
      <c r="N2801" s="142">
        <f>DATE(YEAR(G2801),MONTH(G2801),1)</f>
        <v/>
      </c>
      <c r="O2801" s="132">
        <f>IF(G2801&gt;$K$3,"Futuro","Atraso")</f>
        <v/>
      </c>
      <c r="P2801">
        <f>12*(YEAR(G2801)-YEAR($K$3))+(MONTH(G2801)-MONTH($K$3))</f>
        <v/>
      </c>
      <c r="Q2801" s="366">
        <f>IF(M2801="IBIRAPITANGA FASE 3",IF(O2801="Atraso",L2801,L2801/(1+$I$2)^P2801),IF(O2801="Atraso",L2801,L2801/(1+$I$1)^P2801))</f>
        <v/>
      </c>
      <c r="R2801">
        <f>IF(O2801="Atraso",$K$3-G2801,0)</f>
        <v/>
      </c>
      <c r="S2801">
        <f>IF(R2801&lt;=15,"Até 15",IF(R2801&lt;=30,"Entre 15 e 30",IF(R2801&lt;=60,"Entre 30 e 60",IF(R2801&lt;=90,"Entre 60 e 90",IF(R2801&lt;=120,"Entre 90 e 120",IF(R2801&lt;=150,"Entre 120 e 150",IF(R2801&lt;=180,"Entre 150 e 180","Superior a 180")))))))</f>
        <v/>
      </c>
    </row>
    <row r="2802">
      <c r="A2802" t="inlineStr">
        <is>
          <t>Q014L02</t>
        </is>
      </c>
      <c r="B2802" t="inlineStr">
        <is>
          <t>MARIA APARECIDA DA FONSECA PINTO -ME</t>
        </is>
      </c>
      <c r="C2802" t="n">
        <v>1</v>
      </c>
      <c r="D2802" t="inlineStr">
        <is>
          <t>IPCA</t>
        </is>
      </c>
      <c r="E2802" t="n">
        <v>0.009488792934583046</v>
      </c>
      <c r="F2802" t="inlineStr">
        <is>
          <t>MENSAL</t>
        </is>
      </c>
      <c r="G2802" t="n">
        <v>48482</v>
      </c>
      <c r="H2802" t="n">
        <v>48482</v>
      </c>
      <c r="I2802" t="n">
        <v>147</v>
      </c>
      <c r="J2802" t="inlineStr">
        <is>
          <t>CARTEIRA</t>
        </is>
      </c>
      <c r="K2802" t="inlineStr">
        <is>
          <t>CONTRATO</t>
        </is>
      </c>
      <c r="L2802" t="n">
        <v>1726</v>
      </c>
      <c r="M2802" t="inlineStr">
        <is>
          <t>IBIRAPITANGA FASE 3</t>
        </is>
      </c>
      <c r="N2802" s="142">
        <f>DATE(YEAR(G2802),MONTH(G2802),1)</f>
        <v/>
      </c>
      <c r="O2802" s="132">
        <f>IF(G2802&gt;$K$3,"Futuro","Atraso")</f>
        <v/>
      </c>
      <c r="P2802">
        <f>12*(YEAR(G2802)-YEAR($K$3))+(MONTH(G2802)-MONTH($K$3))</f>
        <v/>
      </c>
      <c r="Q2802" s="366">
        <f>IF(M2802="IBIRAPITANGA FASE 3",IF(O2802="Atraso",L2802,L2802/(1+$I$2)^P2802),IF(O2802="Atraso",L2802,L2802/(1+$I$1)^P2802))</f>
        <v/>
      </c>
      <c r="R2802">
        <f>IF(O2802="Atraso",$K$3-G2802,0)</f>
        <v/>
      </c>
      <c r="S2802">
        <f>IF(R2802&lt;=15,"Até 15",IF(R2802&lt;=30,"Entre 15 e 30",IF(R2802&lt;=60,"Entre 30 e 60",IF(R2802&lt;=90,"Entre 60 e 90",IF(R2802&lt;=120,"Entre 90 e 120",IF(R2802&lt;=150,"Entre 120 e 150",IF(R2802&lt;=180,"Entre 150 e 180","Superior a 180")))))))</f>
        <v/>
      </c>
    </row>
    <row r="2803">
      <c r="A2803" t="inlineStr">
        <is>
          <t>Q014L02</t>
        </is>
      </c>
      <c r="B2803" t="inlineStr">
        <is>
          <t>MARIA APARECIDA DA FONSECA PINTO -ME</t>
        </is>
      </c>
      <c r="C2803" t="n">
        <v>1</v>
      </c>
      <c r="D2803" t="inlineStr">
        <is>
          <t>IPCA</t>
        </is>
      </c>
      <c r="E2803" t="n">
        <v>0.009488792934583046</v>
      </c>
      <c r="F2803" t="inlineStr">
        <is>
          <t>MENSAL</t>
        </is>
      </c>
      <c r="G2803" t="n">
        <v>48512</v>
      </c>
      <c r="H2803" t="n">
        <v>48512</v>
      </c>
      <c r="I2803" t="n">
        <v>148</v>
      </c>
      <c r="J2803" t="inlineStr">
        <is>
          <t>CARTEIRA</t>
        </is>
      </c>
      <c r="K2803" t="inlineStr">
        <is>
          <t>CONTRATO</t>
        </is>
      </c>
      <c r="L2803" t="n">
        <v>1726</v>
      </c>
      <c r="M2803" t="inlineStr">
        <is>
          <t>IBIRAPITANGA FASE 3</t>
        </is>
      </c>
      <c r="N2803" s="142">
        <f>DATE(YEAR(G2803),MONTH(G2803),1)</f>
        <v/>
      </c>
      <c r="O2803" s="132">
        <f>IF(G2803&gt;$K$3,"Futuro","Atraso")</f>
        <v/>
      </c>
      <c r="P2803">
        <f>12*(YEAR(G2803)-YEAR($K$3))+(MONTH(G2803)-MONTH($K$3))</f>
        <v/>
      </c>
      <c r="Q2803" s="366">
        <f>IF(M2803="IBIRAPITANGA FASE 3",IF(O2803="Atraso",L2803,L2803/(1+$I$2)^P2803),IF(O2803="Atraso",L2803,L2803/(1+$I$1)^P2803))</f>
        <v/>
      </c>
      <c r="R2803">
        <f>IF(O2803="Atraso",$K$3-G2803,0)</f>
        <v/>
      </c>
      <c r="S2803">
        <f>IF(R2803&lt;=15,"Até 15",IF(R2803&lt;=30,"Entre 15 e 30",IF(R2803&lt;=60,"Entre 30 e 60",IF(R2803&lt;=90,"Entre 60 e 90",IF(R2803&lt;=120,"Entre 90 e 120",IF(R2803&lt;=150,"Entre 120 e 150",IF(R2803&lt;=180,"Entre 150 e 180","Superior a 180")))))))</f>
        <v/>
      </c>
    </row>
    <row r="2804">
      <c r="A2804" t="inlineStr">
        <is>
          <t>Q014L02</t>
        </is>
      </c>
      <c r="B2804" t="inlineStr">
        <is>
          <t>MARIA APARECIDA DA FONSECA PINTO -ME</t>
        </is>
      </c>
      <c r="C2804" t="n">
        <v>1</v>
      </c>
      <c r="D2804" t="inlineStr">
        <is>
          <t>IPCA</t>
        </is>
      </c>
      <c r="E2804" t="n">
        <v>0.009488792934583046</v>
      </c>
      <c r="F2804" t="inlineStr">
        <is>
          <t>MENSAL</t>
        </is>
      </c>
      <c r="G2804" t="n">
        <v>48543</v>
      </c>
      <c r="H2804" t="n">
        <v>48543</v>
      </c>
      <c r="I2804" t="n">
        <v>149</v>
      </c>
      <c r="J2804" t="inlineStr">
        <is>
          <t>CARTEIRA</t>
        </is>
      </c>
      <c r="K2804" t="inlineStr">
        <is>
          <t>CONTRATO</t>
        </is>
      </c>
      <c r="L2804" t="n">
        <v>1726</v>
      </c>
      <c r="M2804" t="inlineStr">
        <is>
          <t>IBIRAPITANGA FASE 3</t>
        </is>
      </c>
      <c r="N2804" s="142">
        <f>DATE(YEAR(G2804),MONTH(G2804),1)</f>
        <v/>
      </c>
      <c r="O2804" s="132">
        <f>IF(G2804&gt;$K$3,"Futuro","Atraso")</f>
        <v/>
      </c>
      <c r="P2804">
        <f>12*(YEAR(G2804)-YEAR($K$3))+(MONTH(G2804)-MONTH($K$3))</f>
        <v/>
      </c>
      <c r="Q2804" s="366">
        <f>IF(M2804="IBIRAPITANGA FASE 3",IF(O2804="Atraso",L2804,L2804/(1+$I$2)^P2804),IF(O2804="Atraso",L2804,L2804/(1+$I$1)^P2804))</f>
        <v/>
      </c>
      <c r="R2804">
        <f>IF(O2804="Atraso",$K$3-G2804,0)</f>
        <v/>
      </c>
      <c r="S2804">
        <f>IF(R2804&lt;=15,"Até 15",IF(R2804&lt;=30,"Entre 15 e 30",IF(R2804&lt;=60,"Entre 30 e 60",IF(R2804&lt;=90,"Entre 60 e 90",IF(R2804&lt;=120,"Entre 90 e 120",IF(R2804&lt;=150,"Entre 120 e 150",IF(R2804&lt;=180,"Entre 150 e 180","Superior a 180")))))))</f>
        <v/>
      </c>
    </row>
    <row r="2805">
      <c r="A2805" t="inlineStr">
        <is>
          <t>Q014L02</t>
        </is>
      </c>
      <c r="B2805" t="inlineStr">
        <is>
          <t>MARIA APARECIDA DA FONSECA PINTO -ME</t>
        </is>
      </c>
      <c r="C2805" t="n">
        <v>1</v>
      </c>
      <c r="D2805" t="inlineStr">
        <is>
          <t>IPCA</t>
        </is>
      </c>
      <c r="E2805" t="n">
        <v>0.009488792934583046</v>
      </c>
      <c r="F2805" t="inlineStr">
        <is>
          <t>MENSAL</t>
        </is>
      </c>
      <c r="G2805" t="n">
        <v>48573</v>
      </c>
      <c r="H2805" t="n">
        <v>48573</v>
      </c>
      <c r="I2805" t="n">
        <v>150</v>
      </c>
      <c r="J2805" t="inlineStr">
        <is>
          <t>CARTEIRA</t>
        </is>
      </c>
      <c r="K2805" t="inlineStr">
        <is>
          <t>CONTRATO</t>
        </is>
      </c>
      <c r="L2805" t="n">
        <v>1726</v>
      </c>
      <c r="M2805" t="inlineStr">
        <is>
          <t>IBIRAPITANGA FASE 3</t>
        </is>
      </c>
      <c r="N2805" s="142">
        <f>DATE(YEAR(G2805),MONTH(G2805),1)</f>
        <v/>
      </c>
      <c r="O2805" s="132">
        <f>IF(G2805&gt;$K$3,"Futuro","Atraso")</f>
        <v/>
      </c>
      <c r="P2805">
        <f>12*(YEAR(G2805)-YEAR($K$3))+(MONTH(G2805)-MONTH($K$3))</f>
        <v/>
      </c>
      <c r="Q2805" s="366">
        <f>IF(M2805="IBIRAPITANGA FASE 3",IF(O2805="Atraso",L2805,L2805/(1+$I$2)^P2805),IF(O2805="Atraso",L2805,L2805/(1+$I$1)^P2805))</f>
        <v/>
      </c>
      <c r="R2805">
        <f>IF(O2805="Atraso",$K$3-G2805,0)</f>
        <v/>
      </c>
      <c r="S2805">
        <f>IF(R2805&lt;=15,"Até 15",IF(R2805&lt;=30,"Entre 15 e 30",IF(R2805&lt;=60,"Entre 30 e 60",IF(R2805&lt;=90,"Entre 60 e 90",IF(R2805&lt;=120,"Entre 90 e 120",IF(R2805&lt;=150,"Entre 120 e 150",IF(R2805&lt;=180,"Entre 150 e 180","Superior a 180")))))))</f>
        <v/>
      </c>
    </row>
    <row r="2806">
      <c r="A2806" t="inlineStr">
        <is>
          <t>Q014L02</t>
        </is>
      </c>
      <c r="B2806" t="inlineStr">
        <is>
          <t>MARIA APARECIDA DA FONSECA PINTO -ME</t>
        </is>
      </c>
      <c r="C2806" t="n">
        <v>1</v>
      </c>
      <c r="D2806" t="inlineStr">
        <is>
          <t>IPCA</t>
        </is>
      </c>
      <c r="E2806" t="n">
        <v>0.009488792934583046</v>
      </c>
      <c r="F2806" t="inlineStr">
        <is>
          <t>MENSAL</t>
        </is>
      </c>
      <c r="G2806" t="n">
        <v>48604</v>
      </c>
      <c r="H2806" t="n">
        <v>48604</v>
      </c>
      <c r="I2806" t="n">
        <v>151</v>
      </c>
      <c r="J2806" t="inlineStr">
        <is>
          <t>CARTEIRA</t>
        </is>
      </c>
      <c r="K2806" t="inlineStr">
        <is>
          <t>CONTRATO</t>
        </is>
      </c>
      <c r="L2806" t="n">
        <v>1726</v>
      </c>
      <c r="M2806" t="inlineStr">
        <is>
          <t>IBIRAPITANGA FASE 3</t>
        </is>
      </c>
      <c r="N2806" s="142">
        <f>DATE(YEAR(G2806),MONTH(G2806),1)</f>
        <v/>
      </c>
      <c r="O2806" s="132">
        <f>IF(G2806&gt;$K$3,"Futuro","Atraso")</f>
        <v/>
      </c>
      <c r="P2806">
        <f>12*(YEAR(G2806)-YEAR($K$3))+(MONTH(G2806)-MONTH($K$3))</f>
        <v/>
      </c>
      <c r="Q2806" s="366">
        <f>IF(M2806="IBIRAPITANGA FASE 3",IF(O2806="Atraso",L2806,L2806/(1+$I$2)^P2806),IF(O2806="Atraso",L2806,L2806/(1+$I$1)^P2806))</f>
        <v/>
      </c>
      <c r="R2806">
        <f>IF(O2806="Atraso",$K$3-G2806,0)</f>
        <v/>
      </c>
      <c r="S2806">
        <f>IF(R2806&lt;=15,"Até 15",IF(R2806&lt;=30,"Entre 15 e 30",IF(R2806&lt;=60,"Entre 30 e 60",IF(R2806&lt;=90,"Entre 60 e 90",IF(R2806&lt;=120,"Entre 90 e 120",IF(R2806&lt;=150,"Entre 120 e 150",IF(R2806&lt;=180,"Entre 150 e 180","Superior a 180")))))))</f>
        <v/>
      </c>
    </row>
    <row r="2807">
      <c r="A2807" t="inlineStr">
        <is>
          <t>Q014L02</t>
        </is>
      </c>
      <c r="B2807" t="inlineStr">
        <is>
          <t>MARIA APARECIDA DA FONSECA PINTO -ME</t>
        </is>
      </c>
      <c r="C2807" t="n">
        <v>1</v>
      </c>
      <c r="D2807" t="inlineStr">
        <is>
          <t>IPCA</t>
        </is>
      </c>
      <c r="E2807" t="n">
        <v>0.009488792934583046</v>
      </c>
      <c r="F2807" t="inlineStr">
        <is>
          <t>MENSAL</t>
        </is>
      </c>
      <c r="G2807" t="n">
        <v>48635</v>
      </c>
      <c r="H2807" t="n">
        <v>48635</v>
      </c>
      <c r="I2807" t="n">
        <v>152</v>
      </c>
      <c r="J2807" t="inlineStr">
        <is>
          <t>CARTEIRA</t>
        </is>
      </c>
      <c r="K2807" t="inlineStr">
        <is>
          <t>CONTRATO</t>
        </is>
      </c>
      <c r="L2807" t="n">
        <v>1726</v>
      </c>
      <c r="M2807" t="inlineStr">
        <is>
          <t>IBIRAPITANGA FASE 3</t>
        </is>
      </c>
      <c r="N2807" s="142">
        <f>DATE(YEAR(G2807),MONTH(G2807),1)</f>
        <v/>
      </c>
      <c r="O2807" s="132">
        <f>IF(G2807&gt;$K$3,"Futuro","Atraso")</f>
        <v/>
      </c>
      <c r="P2807">
        <f>12*(YEAR(G2807)-YEAR($K$3))+(MONTH(G2807)-MONTH($K$3))</f>
        <v/>
      </c>
      <c r="Q2807" s="366">
        <f>IF(M2807="IBIRAPITANGA FASE 3",IF(O2807="Atraso",L2807,L2807/(1+$I$2)^P2807),IF(O2807="Atraso",L2807,L2807/(1+$I$1)^P2807))</f>
        <v/>
      </c>
      <c r="R2807">
        <f>IF(O2807="Atraso",$K$3-G2807,0)</f>
        <v/>
      </c>
      <c r="S2807">
        <f>IF(R2807&lt;=15,"Até 15",IF(R2807&lt;=30,"Entre 15 e 30",IF(R2807&lt;=60,"Entre 30 e 60",IF(R2807&lt;=90,"Entre 60 e 90",IF(R2807&lt;=120,"Entre 90 e 120",IF(R2807&lt;=150,"Entre 120 e 150",IF(R2807&lt;=180,"Entre 150 e 180","Superior a 180")))))))</f>
        <v/>
      </c>
    </row>
    <row r="2808">
      <c r="A2808" t="inlineStr">
        <is>
          <t>Q014L02</t>
        </is>
      </c>
      <c r="B2808" t="inlineStr">
        <is>
          <t>MARIA APARECIDA DA FONSECA PINTO -ME</t>
        </is>
      </c>
      <c r="C2808" t="n">
        <v>1</v>
      </c>
      <c r="D2808" t="inlineStr">
        <is>
          <t>IPCA</t>
        </is>
      </c>
      <c r="E2808" t="n">
        <v>0.009488792934583046</v>
      </c>
      <c r="F2808" t="inlineStr">
        <is>
          <t>MENSAL</t>
        </is>
      </c>
      <c r="G2808" t="n">
        <v>48663</v>
      </c>
      <c r="H2808" t="n">
        <v>48663</v>
      </c>
      <c r="I2808" t="n">
        <v>153</v>
      </c>
      <c r="J2808" t="inlineStr">
        <is>
          <t>CARTEIRA</t>
        </is>
      </c>
      <c r="K2808" t="inlineStr">
        <is>
          <t>CONTRATO</t>
        </is>
      </c>
      <c r="L2808" t="n">
        <v>1726</v>
      </c>
      <c r="M2808" t="inlineStr">
        <is>
          <t>IBIRAPITANGA FASE 3</t>
        </is>
      </c>
      <c r="N2808" s="142">
        <f>DATE(YEAR(G2808),MONTH(G2808),1)</f>
        <v/>
      </c>
      <c r="O2808" s="132">
        <f>IF(G2808&gt;$K$3,"Futuro","Atraso")</f>
        <v/>
      </c>
      <c r="P2808">
        <f>12*(YEAR(G2808)-YEAR($K$3))+(MONTH(G2808)-MONTH($K$3))</f>
        <v/>
      </c>
      <c r="Q2808" s="366">
        <f>IF(M2808="IBIRAPITANGA FASE 3",IF(O2808="Atraso",L2808,L2808/(1+$I$2)^P2808),IF(O2808="Atraso",L2808,L2808/(1+$I$1)^P2808))</f>
        <v/>
      </c>
      <c r="R2808">
        <f>IF(O2808="Atraso",$K$3-G2808,0)</f>
        <v/>
      </c>
      <c r="S2808">
        <f>IF(R2808&lt;=15,"Até 15",IF(R2808&lt;=30,"Entre 15 e 30",IF(R2808&lt;=60,"Entre 30 e 60",IF(R2808&lt;=90,"Entre 60 e 90",IF(R2808&lt;=120,"Entre 90 e 120",IF(R2808&lt;=150,"Entre 120 e 150",IF(R2808&lt;=180,"Entre 150 e 180","Superior a 180")))))))</f>
        <v/>
      </c>
    </row>
    <row r="2809">
      <c r="A2809" t="inlineStr">
        <is>
          <t>Q014L02</t>
        </is>
      </c>
      <c r="B2809" t="inlineStr">
        <is>
          <t>MARIA APARECIDA DA FONSECA PINTO -ME</t>
        </is>
      </c>
      <c r="C2809" t="n">
        <v>1</v>
      </c>
      <c r="D2809" t="inlineStr">
        <is>
          <t>IPCA</t>
        </is>
      </c>
      <c r="E2809" t="n">
        <v>0.009488792934583046</v>
      </c>
      <c r="F2809" t="inlineStr">
        <is>
          <t>MENSAL</t>
        </is>
      </c>
      <c r="G2809" t="n">
        <v>48694</v>
      </c>
      <c r="H2809" t="n">
        <v>48694</v>
      </c>
      <c r="I2809" t="n">
        <v>154</v>
      </c>
      <c r="J2809" t="inlineStr">
        <is>
          <t>CARTEIRA</t>
        </is>
      </c>
      <c r="K2809" t="inlineStr">
        <is>
          <t>CONTRATO</t>
        </is>
      </c>
      <c r="L2809" t="n">
        <v>1726</v>
      </c>
      <c r="M2809" t="inlineStr">
        <is>
          <t>IBIRAPITANGA FASE 3</t>
        </is>
      </c>
      <c r="N2809" s="142">
        <f>DATE(YEAR(G2809),MONTH(G2809),1)</f>
        <v/>
      </c>
      <c r="O2809" s="132">
        <f>IF(G2809&gt;$K$3,"Futuro","Atraso")</f>
        <v/>
      </c>
      <c r="P2809">
        <f>12*(YEAR(G2809)-YEAR($K$3))+(MONTH(G2809)-MONTH($K$3))</f>
        <v/>
      </c>
      <c r="Q2809" s="366">
        <f>IF(M2809="IBIRAPITANGA FASE 3",IF(O2809="Atraso",L2809,L2809/(1+$I$2)^P2809),IF(O2809="Atraso",L2809,L2809/(1+$I$1)^P2809))</f>
        <v/>
      </c>
      <c r="R2809">
        <f>IF(O2809="Atraso",$K$3-G2809,0)</f>
        <v/>
      </c>
      <c r="S2809">
        <f>IF(R2809&lt;=15,"Até 15",IF(R2809&lt;=30,"Entre 15 e 30",IF(R2809&lt;=60,"Entre 30 e 60",IF(R2809&lt;=90,"Entre 60 e 90",IF(R2809&lt;=120,"Entre 90 e 120",IF(R2809&lt;=150,"Entre 120 e 150",IF(R2809&lt;=180,"Entre 150 e 180","Superior a 180")))))))</f>
        <v/>
      </c>
    </row>
    <row r="2810">
      <c r="A2810" t="inlineStr">
        <is>
          <t>Q014L02</t>
        </is>
      </c>
      <c r="B2810" t="inlineStr">
        <is>
          <t>MARIA APARECIDA DA FONSECA PINTO -ME</t>
        </is>
      </c>
      <c r="C2810" t="n">
        <v>1</v>
      </c>
      <c r="D2810" t="inlineStr">
        <is>
          <t>IPCA</t>
        </is>
      </c>
      <c r="E2810" t="n">
        <v>0.009488792934583046</v>
      </c>
      <c r="F2810" t="inlineStr">
        <is>
          <t>MENSAL</t>
        </is>
      </c>
      <c r="G2810" t="n">
        <v>48724</v>
      </c>
      <c r="H2810" t="n">
        <v>48724</v>
      </c>
      <c r="I2810" t="n">
        <v>155</v>
      </c>
      <c r="J2810" t="inlineStr">
        <is>
          <t>CARTEIRA</t>
        </is>
      </c>
      <c r="K2810" t="inlineStr">
        <is>
          <t>CONTRATO</t>
        </is>
      </c>
      <c r="L2810" t="n">
        <v>1726</v>
      </c>
      <c r="M2810" t="inlineStr">
        <is>
          <t>IBIRAPITANGA FASE 3</t>
        </is>
      </c>
      <c r="N2810" s="142">
        <f>DATE(YEAR(G2810),MONTH(G2810),1)</f>
        <v/>
      </c>
      <c r="O2810" s="132">
        <f>IF(G2810&gt;$K$3,"Futuro","Atraso")</f>
        <v/>
      </c>
      <c r="P2810">
        <f>12*(YEAR(G2810)-YEAR($K$3))+(MONTH(G2810)-MONTH($K$3))</f>
        <v/>
      </c>
      <c r="Q2810" s="366">
        <f>IF(M2810="IBIRAPITANGA FASE 3",IF(O2810="Atraso",L2810,L2810/(1+$I$2)^P2810),IF(O2810="Atraso",L2810,L2810/(1+$I$1)^P2810))</f>
        <v/>
      </c>
      <c r="R2810">
        <f>IF(O2810="Atraso",$K$3-G2810,0)</f>
        <v/>
      </c>
      <c r="S2810">
        <f>IF(R2810&lt;=15,"Até 15",IF(R2810&lt;=30,"Entre 15 e 30",IF(R2810&lt;=60,"Entre 30 e 60",IF(R2810&lt;=90,"Entre 60 e 90",IF(R2810&lt;=120,"Entre 90 e 120",IF(R2810&lt;=150,"Entre 120 e 150",IF(R2810&lt;=180,"Entre 150 e 180","Superior a 180")))))))</f>
        <v/>
      </c>
    </row>
    <row r="2811">
      <c r="A2811" t="inlineStr">
        <is>
          <t>Q014L02</t>
        </is>
      </c>
      <c r="B2811" t="inlineStr">
        <is>
          <t>MARIA APARECIDA DA FONSECA PINTO -ME</t>
        </is>
      </c>
      <c r="C2811" t="n">
        <v>1</v>
      </c>
      <c r="D2811" t="inlineStr">
        <is>
          <t>IPCA</t>
        </is>
      </c>
      <c r="E2811" t="n">
        <v>0.009488792934583046</v>
      </c>
      <c r="F2811" t="inlineStr">
        <is>
          <t>MENSAL</t>
        </is>
      </c>
      <c r="G2811" t="n">
        <v>48724</v>
      </c>
      <c r="H2811" t="n">
        <v>48724</v>
      </c>
      <c r="I2811" t="n">
        <v>13</v>
      </c>
      <c r="J2811" t="inlineStr">
        <is>
          <t>CARTEIRA</t>
        </is>
      </c>
      <c r="K2811" t="inlineStr">
        <is>
          <t>CONTRATO</t>
        </is>
      </c>
      <c r="L2811" t="n">
        <v>7275.43</v>
      </c>
      <c r="M2811" t="inlineStr">
        <is>
          <t>IBIRAPITANGA FASE 3</t>
        </is>
      </c>
      <c r="N2811" s="142">
        <f>DATE(YEAR(G2811),MONTH(G2811),1)</f>
        <v/>
      </c>
      <c r="O2811" s="132">
        <f>IF(G2811&gt;$K$3,"Futuro","Atraso")</f>
        <v/>
      </c>
      <c r="P2811">
        <f>12*(YEAR(G2811)-YEAR($K$3))+(MONTH(G2811)-MONTH($K$3))</f>
        <v/>
      </c>
      <c r="Q2811" s="366">
        <f>IF(M2811="IBIRAPITANGA FASE 3",IF(O2811="Atraso",L2811,L2811/(1+$I$2)^P2811),IF(O2811="Atraso",L2811,L2811/(1+$I$1)^P2811))</f>
        <v/>
      </c>
      <c r="R2811">
        <f>IF(O2811="Atraso",$K$3-G2811,0)</f>
        <v/>
      </c>
      <c r="S2811">
        <f>IF(R2811&lt;=15,"Até 15",IF(R2811&lt;=30,"Entre 15 e 30",IF(R2811&lt;=60,"Entre 30 e 60",IF(R2811&lt;=90,"Entre 60 e 90",IF(R2811&lt;=120,"Entre 90 e 120",IF(R2811&lt;=150,"Entre 120 e 150",IF(R2811&lt;=180,"Entre 150 e 180","Superior a 180")))))))</f>
        <v/>
      </c>
    </row>
    <row r="2812">
      <c r="A2812" t="inlineStr">
        <is>
          <t>Q014L02</t>
        </is>
      </c>
      <c r="B2812" t="inlineStr">
        <is>
          <t>MARIA APARECIDA DA FONSECA PINTO -ME</t>
        </is>
      </c>
      <c r="C2812" t="n">
        <v>1</v>
      </c>
      <c r="D2812" t="inlineStr">
        <is>
          <t>IPCA</t>
        </is>
      </c>
      <c r="E2812" t="n">
        <v>0.009488792934583046</v>
      </c>
      <c r="F2812" t="inlineStr">
        <is>
          <t>MENSAL</t>
        </is>
      </c>
      <c r="G2812" t="n">
        <v>48755</v>
      </c>
      <c r="H2812" t="n">
        <v>48755</v>
      </c>
      <c r="I2812" t="n">
        <v>156</v>
      </c>
      <c r="J2812" t="inlineStr">
        <is>
          <t>CARTEIRA</t>
        </is>
      </c>
      <c r="K2812" t="inlineStr">
        <is>
          <t>CONTRATO</t>
        </is>
      </c>
      <c r="L2812" t="n">
        <v>1726</v>
      </c>
      <c r="M2812" t="inlineStr">
        <is>
          <t>IBIRAPITANGA FASE 3</t>
        </is>
      </c>
      <c r="N2812" s="142">
        <f>DATE(YEAR(G2812),MONTH(G2812),1)</f>
        <v/>
      </c>
      <c r="O2812" s="132">
        <f>IF(G2812&gt;$K$3,"Futuro","Atraso")</f>
        <v/>
      </c>
      <c r="P2812">
        <f>12*(YEAR(G2812)-YEAR($K$3))+(MONTH(G2812)-MONTH($K$3))</f>
        <v/>
      </c>
      <c r="Q2812" s="366">
        <f>IF(M2812="IBIRAPITANGA FASE 3",IF(O2812="Atraso",L2812,L2812/(1+$I$2)^P2812),IF(O2812="Atraso",L2812,L2812/(1+$I$1)^P2812))</f>
        <v/>
      </c>
      <c r="R2812">
        <f>IF(O2812="Atraso",$K$3-G2812,0)</f>
        <v/>
      </c>
      <c r="S2812">
        <f>IF(R2812&lt;=15,"Até 15",IF(R2812&lt;=30,"Entre 15 e 30",IF(R2812&lt;=60,"Entre 30 e 60",IF(R2812&lt;=90,"Entre 60 e 90",IF(R2812&lt;=120,"Entre 90 e 120",IF(R2812&lt;=150,"Entre 120 e 150",IF(R2812&lt;=180,"Entre 150 e 180","Superior a 180")))))))</f>
        <v/>
      </c>
    </row>
    <row r="2813">
      <c r="A2813" t="inlineStr">
        <is>
          <t>Q014L02</t>
        </is>
      </c>
      <c r="B2813" t="inlineStr">
        <is>
          <t>MARIA APARECIDA DA FONSECA PINTO -ME</t>
        </is>
      </c>
      <c r="C2813" t="n">
        <v>1</v>
      </c>
      <c r="D2813" t="inlineStr">
        <is>
          <t>IPCA</t>
        </is>
      </c>
      <c r="E2813" t="n">
        <v>0.009488792934583046</v>
      </c>
      <c r="F2813" t="inlineStr">
        <is>
          <t>MENSAL</t>
        </is>
      </c>
      <c r="G2813" t="n">
        <v>48785</v>
      </c>
      <c r="H2813" t="n">
        <v>48785</v>
      </c>
      <c r="I2813" t="n">
        <v>157</v>
      </c>
      <c r="J2813" t="inlineStr">
        <is>
          <t>CARTEIRA</t>
        </is>
      </c>
      <c r="K2813" t="inlineStr">
        <is>
          <t>CONTRATO</t>
        </is>
      </c>
      <c r="L2813" t="n">
        <v>1726</v>
      </c>
      <c r="M2813" t="inlineStr">
        <is>
          <t>IBIRAPITANGA FASE 3</t>
        </is>
      </c>
      <c r="N2813" s="142">
        <f>DATE(YEAR(G2813),MONTH(G2813),1)</f>
        <v/>
      </c>
      <c r="O2813" s="132">
        <f>IF(G2813&gt;$K$3,"Futuro","Atraso")</f>
        <v/>
      </c>
      <c r="P2813">
        <f>12*(YEAR(G2813)-YEAR($K$3))+(MONTH(G2813)-MONTH($K$3))</f>
        <v/>
      </c>
      <c r="Q2813" s="366">
        <f>IF(M2813="IBIRAPITANGA FASE 3",IF(O2813="Atraso",L2813,L2813/(1+$I$2)^P2813),IF(O2813="Atraso",L2813,L2813/(1+$I$1)^P2813))</f>
        <v/>
      </c>
      <c r="R2813">
        <f>IF(O2813="Atraso",$K$3-G2813,0)</f>
        <v/>
      </c>
      <c r="S2813">
        <f>IF(R2813&lt;=15,"Até 15",IF(R2813&lt;=30,"Entre 15 e 30",IF(R2813&lt;=60,"Entre 30 e 60",IF(R2813&lt;=90,"Entre 60 e 90",IF(R2813&lt;=120,"Entre 90 e 120",IF(R2813&lt;=150,"Entre 120 e 150",IF(R2813&lt;=180,"Entre 150 e 180","Superior a 180")))))))</f>
        <v/>
      </c>
    </row>
    <row r="2814">
      <c r="A2814" t="inlineStr">
        <is>
          <t>Q014L02</t>
        </is>
      </c>
      <c r="B2814" t="inlineStr">
        <is>
          <t>MARIA APARECIDA DA FONSECA PINTO -ME</t>
        </is>
      </c>
      <c r="C2814" t="n">
        <v>1</v>
      </c>
      <c r="D2814" t="inlineStr">
        <is>
          <t>IPCA</t>
        </is>
      </c>
      <c r="E2814" t="n">
        <v>0.009488792934583046</v>
      </c>
      <c r="F2814" t="inlineStr">
        <is>
          <t>MENSAL</t>
        </is>
      </c>
      <c r="G2814" t="n">
        <v>48816</v>
      </c>
      <c r="H2814" t="n">
        <v>48816</v>
      </c>
      <c r="I2814" t="n">
        <v>158</v>
      </c>
      <c r="J2814" t="inlineStr">
        <is>
          <t>CARTEIRA</t>
        </is>
      </c>
      <c r="K2814" t="inlineStr">
        <is>
          <t>CONTRATO</t>
        </is>
      </c>
      <c r="L2814" t="n">
        <v>1726</v>
      </c>
      <c r="M2814" t="inlineStr">
        <is>
          <t>IBIRAPITANGA FASE 3</t>
        </is>
      </c>
      <c r="N2814" s="142">
        <f>DATE(YEAR(G2814),MONTH(G2814),1)</f>
        <v/>
      </c>
      <c r="O2814" s="132">
        <f>IF(G2814&gt;$K$3,"Futuro","Atraso")</f>
        <v/>
      </c>
      <c r="P2814">
        <f>12*(YEAR(G2814)-YEAR($K$3))+(MONTH(G2814)-MONTH($K$3))</f>
        <v/>
      </c>
      <c r="Q2814" s="366">
        <f>IF(M2814="IBIRAPITANGA FASE 3",IF(O2814="Atraso",L2814,L2814/(1+$I$2)^P2814),IF(O2814="Atraso",L2814,L2814/(1+$I$1)^P2814))</f>
        <v/>
      </c>
      <c r="R2814">
        <f>IF(O2814="Atraso",$K$3-G2814,0)</f>
        <v/>
      </c>
      <c r="S2814">
        <f>IF(R2814&lt;=15,"Até 15",IF(R2814&lt;=30,"Entre 15 e 30",IF(R2814&lt;=60,"Entre 30 e 60",IF(R2814&lt;=90,"Entre 60 e 90",IF(R2814&lt;=120,"Entre 90 e 120",IF(R2814&lt;=150,"Entre 120 e 150",IF(R2814&lt;=180,"Entre 150 e 180","Superior a 180")))))))</f>
        <v/>
      </c>
    </row>
    <row r="2815">
      <c r="A2815" t="inlineStr">
        <is>
          <t>Q014L02</t>
        </is>
      </c>
      <c r="B2815" t="inlineStr">
        <is>
          <t>MARIA APARECIDA DA FONSECA PINTO -ME</t>
        </is>
      </c>
      <c r="C2815" t="n">
        <v>1</v>
      </c>
      <c r="D2815" t="inlineStr">
        <is>
          <t>IPCA</t>
        </is>
      </c>
      <c r="E2815" t="n">
        <v>0.009488792934583046</v>
      </c>
      <c r="F2815" t="inlineStr">
        <is>
          <t>MENSAL</t>
        </is>
      </c>
      <c r="G2815" t="n">
        <v>48847</v>
      </c>
      <c r="H2815" t="n">
        <v>48847</v>
      </c>
      <c r="I2815" t="n">
        <v>159</v>
      </c>
      <c r="J2815" t="inlineStr">
        <is>
          <t>CARTEIRA</t>
        </is>
      </c>
      <c r="K2815" t="inlineStr">
        <is>
          <t>CONTRATO</t>
        </is>
      </c>
      <c r="L2815" t="n">
        <v>1726</v>
      </c>
      <c r="M2815" t="inlineStr">
        <is>
          <t>IBIRAPITANGA FASE 3</t>
        </is>
      </c>
      <c r="N2815" s="142">
        <f>DATE(YEAR(G2815),MONTH(G2815),1)</f>
        <v/>
      </c>
      <c r="O2815" s="132">
        <f>IF(G2815&gt;$K$3,"Futuro","Atraso")</f>
        <v/>
      </c>
      <c r="P2815">
        <f>12*(YEAR(G2815)-YEAR($K$3))+(MONTH(G2815)-MONTH($K$3))</f>
        <v/>
      </c>
      <c r="Q2815" s="366">
        <f>IF(M2815="IBIRAPITANGA FASE 3",IF(O2815="Atraso",L2815,L2815/(1+$I$2)^P2815),IF(O2815="Atraso",L2815,L2815/(1+$I$1)^P2815))</f>
        <v/>
      </c>
      <c r="R2815">
        <f>IF(O2815="Atraso",$K$3-G2815,0)</f>
        <v/>
      </c>
      <c r="S2815">
        <f>IF(R2815&lt;=15,"Até 15",IF(R2815&lt;=30,"Entre 15 e 30",IF(R2815&lt;=60,"Entre 30 e 60",IF(R2815&lt;=90,"Entre 60 e 90",IF(R2815&lt;=120,"Entre 90 e 120",IF(R2815&lt;=150,"Entre 120 e 150",IF(R2815&lt;=180,"Entre 150 e 180","Superior a 180")))))))</f>
        <v/>
      </c>
    </row>
    <row r="2816">
      <c r="A2816" t="inlineStr">
        <is>
          <t>Q014L02</t>
        </is>
      </c>
      <c r="B2816" t="inlineStr">
        <is>
          <t>MARIA APARECIDA DA FONSECA PINTO -ME</t>
        </is>
      </c>
      <c r="C2816" t="n">
        <v>1</v>
      </c>
      <c r="D2816" t="inlineStr">
        <is>
          <t>IPCA</t>
        </is>
      </c>
      <c r="E2816" t="n">
        <v>0.009488792934583046</v>
      </c>
      <c r="F2816" t="inlineStr">
        <is>
          <t>MENSAL</t>
        </is>
      </c>
      <c r="G2816" t="n">
        <v>48877</v>
      </c>
      <c r="H2816" t="n">
        <v>48877</v>
      </c>
      <c r="I2816" t="n">
        <v>160</v>
      </c>
      <c r="J2816" t="inlineStr">
        <is>
          <t>CARTEIRA</t>
        </is>
      </c>
      <c r="K2816" t="inlineStr">
        <is>
          <t>CONTRATO</t>
        </is>
      </c>
      <c r="L2816" t="n">
        <v>1726</v>
      </c>
      <c r="M2816" t="inlineStr">
        <is>
          <t>IBIRAPITANGA FASE 3</t>
        </is>
      </c>
      <c r="N2816" s="142">
        <f>DATE(YEAR(G2816),MONTH(G2816),1)</f>
        <v/>
      </c>
      <c r="O2816" s="132">
        <f>IF(G2816&gt;$K$3,"Futuro","Atraso")</f>
        <v/>
      </c>
      <c r="P2816">
        <f>12*(YEAR(G2816)-YEAR($K$3))+(MONTH(G2816)-MONTH($K$3))</f>
        <v/>
      </c>
      <c r="Q2816" s="366">
        <f>IF(M2816="IBIRAPITANGA FASE 3",IF(O2816="Atraso",L2816,L2816/(1+$I$2)^P2816),IF(O2816="Atraso",L2816,L2816/(1+$I$1)^P2816))</f>
        <v/>
      </c>
      <c r="R2816">
        <f>IF(O2816="Atraso",$K$3-G2816,0)</f>
        <v/>
      </c>
      <c r="S2816">
        <f>IF(R2816&lt;=15,"Até 15",IF(R2816&lt;=30,"Entre 15 e 30",IF(R2816&lt;=60,"Entre 30 e 60",IF(R2816&lt;=90,"Entre 60 e 90",IF(R2816&lt;=120,"Entre 90 e 120",IF(R2816&lt;=150,"Entre 120 e 150",IF(R2816&lt;=180,"Entre 150 e 180","Superior a 180")))))))</f>
        <v/>
      </c>
    </row>
    <row r="2817">
      <c r="A2817" t="inlineStr">
        <is>
          <t>Q014L02</t>
        </is>
      </c>
      <c r="B2817" t="inlineStr">
        <is>
          <t>MARIA APARECIDA DA FONSECA PINTO -ME</t>
        </is>
      </c>
      <c r="C2817" t="n">
        <v>1</v>
      </c>
      <c r="D2817" t="inlineStr">
        <is>
          <t>IPCA</t>
        </is>
      </c>
      <c r="E2817" t="n">
        <v>0.009488792934583046</v>
      </c>
      <c r="F2817" t="inlineStr">
        <is>
          <t>MENSAL</t>
        </is>
      </c>
      <c r="G2817" t="n">
        <v>48908</v>
      </c>
      <c r="H2817" t="n">
        <v>48908</v>
      </c>
      <c r="I2817" t="n">
        <v>161</v>
      </c>
      <c r="J2817" t="inlineStr">
        <is>
          <t>CARTEIRA</t>
        </is>
      </c>
      <c r="K2817" t="inlineStr">
        <is>
          <t>CONTRATO</t>
        </is>
      </c>
      <c r="L2817" t="n">
        <v>1726</v>
      </c>
      <c r="M2817" t="inlineStr">
        <is>
          <t>IBIRAPITANGA FASE 3</t>
        </is>
      </c>
      <c r="N2817" s="142">
        <f>DATE(YEAR(G2817),MONTH(G2817),1)</f>
        <v/>
      </c>
      <c r="O2817" s="132">
        <f>IF(G2817&gt;$K$3,"Futuro","Atraso")</f>
        <v/>
      </c>
      <c r="P2817">
        <f>12*(YEAR(G2817)-YEAR($K$3))+(MONTH(G2817)-MONTH($K$3))</f>
        <v/>
      </c>
      <c r="Q2817" s="366">
        <f>IF(M2817="IBIRAPITANGA FASE 3",IF(O2817="Atraso",L2817,L2817/(1+$I$2)^P2817),IF(O2817="Atraso",L2817,L2817/(1+$I$1)^P2817))</f>
        <v/>
      </c>
      <c r="R2817">
        <f>IF(O2817="Atraso",$K$3-G2817,0)</f>
        <v/>
      </c>
      <c r="S2817">
        <f>IF(R2817&lt;=15,"Até 15",IF(R2817&lt;=30,"Entre 15 e 30",IF(R2817&lt;=60,"Entre 30 e 60",IF(R2817&lt;=90,"Entre 60 e 90",IF(R2817&lt;=120,"Entre 90 e 120",IF(R2817&lt;=150,"Entre 120 e 150",IF(R2817&lt;=180,"Entre 150 e 180","Superior a 180")))))))</f>
        <v/>
      </c>
    </row>
    <row r="2818">
      <c r="A2818" t="inlineStr">
        <is>
          <t>Q014L02</t>
        </is>
      </c>
      <c r="B2818" t="inlineStr">
        <is>
          <t>MARIA APARECIDA DA FONSECA PINTO -ME</t>
        </is>
      </c>
      <c r="C2818" t="n">
        <v>1</v>
      </c>
      <c r="D2818" t="inlineStr">
        <is>
          <t>IPCA</t>
        </is>
      </c>
      <c r="E2818" t="n">
        <v>0.009488792934583046</v>
      </c>
      <c r="F2818" t="inlineStr">
        <is>
          <t>MENSAL</t>
        </is>
      </c>
      <c r="G2818" t="n">
        <v>48938</v>
      </c>
      <c r="H2818" t="n">
        <v>48938</v>
      </c>
      <c r="I2818" t="n">
        <v>162</v>
      </c>
      <c r="J2818" t="inlineStr">
        <is>
          <t>CARTEIRA</t>
        </is>
      </c>
      <c r="K2818" t="inlineStr">
        <is>
          <t>CONTRATO</t>
        </is>
      </c>
      <c r="L2818" t="n">
        <v>1726</v>
      </c>
      <c r="M2818" t="inlineStr">
        <is>
          <t>IBIRAPITANGA FASE 3</t>
        </is>
      </c>
      <c r="N2818" s="142">
        <f>DATE(YEAR(G2818),MONTH(G2818),1)</f>
        <v/>
      </c>
      <c r="O2818" s="132">
        <f>IF(G2818&gt;$K$3,"Futuro","Atraso")</f>
        <v/>
      </c>
      <c r="P2818">
        <f>12*(YEAR(G2818)-YEAR($K$3))+(MONTH(G2818)-MONTH($K$3))</f>
        <v/>
      </c>
      <c r="Q2818" s="366">
        <f>IF(M2818="IBIRAPITANGA FASE 3",IF(O2818="Atraso",L2818,L2818/(1+$I$2)^P2818),IF(O2818="Atraso",L2818,L2818/(1+$I$1)^P2818))</f>
        <v/>
      </c>
      <c r="R2818">
        <f>IF(O2818="Atraso",$K$3-G2818,0)</f>
        <v/>
      </c>
      <c r="S2818">
        <f>IF(R2818&lt;=15,"Até 15",IF(R2818&lt;=30,"Entre 15 e 30",IF(R2818&lt;=60,"Entre 30 e 60",IF(R2818&lt;=90,"Entre 60 e 90",IF(R2818&lt;=120,"Entre 90 e 120",IF(R2818&lt;=150,"Entre 120 e 150",IF(R2818&lt;=180,"Entre 150 e 180","Superior a 180")))))))</f>
        <v/>
      </c>
    </row>
    <row r="2819">
      <c r="A2819" t="inlineStr">
        <is>
          <t>Q014L02</t>
        </is>
      </c>
      <c r="B2819" t="inlineStr">
        <is>
          <t>MARIA APARECIDA DA FONSECA PINTO -ME</t>
        </is>
      </c>
      <c r="C2819" t="n">
        <v>1</v>
      </c>
      <c r="D2819" t="inlineStr">
        <is>
          <t>IPCA</t>
        </is>
      </c>
      <c r="E2819" t="n">
        <v>0.009488792934583046</v>
      </c>
      <c r="F2819" t="inlineStr">
        <is>
          <t>MENSAL</t>
        </is>
      </c>
      <c r="G2819" t="n">
        <v>48969</v>
      </c>
      <c r="H2819" t="n">
        <v>48969</v>
      </c>
      <c r="I2819" t="n">
        <v>163</v>
      </c>
      <c r="J2819" t="inlineStr">
        <is>
          <t>CARTEIRA</t>
        </is>
      </c>
      <c r="K2819" t="inlineStr">
        <is>
          <t>CONTRATO</t>
        </is>
      </c>
      <c r="L2819" t="n">
        <v>1726</v>
      </c>
      <c r="M2819" t="inlineStr">
        <is>
          <t>IBIRAPITANGA FASE 3</t>
        </is>
      </c>
      <c r="N2819" s="142">
        <f>DATE(YEAR(G2819),MONTH(G2819),1)</f>
        <v/>
      </c>
      <c r="O2819" s="132">
        <f>IF(G2819&gt;$K$3,"Futuro","Atraso")</f>
        <v/>
      </c>
      <c r="P2819">
        <f>12*(YEAR(G2819)-YEAR($K$3))+(MONTH(G2819)-MONTH($K$3))</f>
        <v/>
      </c>
      <c r="Q2819" s="366">
        <f>IF(M2819="IBIRAPITANGA FASE 3",IF(O2819="Atraso",L2819,L2819/(1+$I$2)^P2819),IF(O2819="Atraso",L2819,L2819/(1+$I$1)^P2819))</f>
        <v/>
      </c>
      <c r="R2819">
        <f>IF(O2819="Atraso",$K$3-G2819,0)</f>
        <v/>
      </c>
      <c r="S2819">
        <f>IF(R2819&lt;=15,"Até 15",IF(R2819&lt;=30,"Entre 15 e 30",IF(R2819&lt;=60,"Entre 30 e 60",IF(R2819&lt;=90,"Entre 60 e 90",IF(R2819&lt;=120,"Entre 90 e 120",IF(R2819&lt;=150,"Entre 120 e 150",IF(R2819&lt;=180,"Entre 150 e 180","Superior a 180")))))))</f>
        <v/>
      </c>
    </row>
    <row r="2820">
      <c r="A2820" t="inlineStr">
        <is>
          <t>Q014L02</t>
        </is>
      </c>
      <c r="B2820" t="inlineStr">
        <is>
          <t>MARIA APARECIDA DA FONSECA PINTO -ME</t>
        </is>
      </c>
      <c r="C2820" t="n">
        <v>1</v>
      </c>
      <c r="D2820" t="inlineStr">
        <is>
          <t>IPCA</t>
        </is>
      </c>
      <c r="E2820" t="n">
        <v>0.009488792934583046</v>
      </c>
      <c r="F2820" t="inlineStr">
        <is>
          <t>MENSAL</t>
        </is>
      </c>
      <c r="G2820" t="n">
        <v>49000</v>
      </c>
      <c r="H2820" t="n">
        <v>49000</v>
      </c>
      <c r="I2820" t="n">
        <v>164</v>
      </c>
      <c r="J2820" t="inlineStr">
        <is>
          <t>CARTEIRA</t>
        </is>
      </c>
      <c r="K2820" t="inlineStr">
        <is>
          <t>CONTRATO</t>
        </is>
      </c>
      <c r="L2820" t="n">
        <v>1726</v>
      </c>
      <c r="M2820" t="inlineStr">
        <is>
          <t>IBIRAPITANGA FASE 3</t>
        </is>
      </c>
      <c r="N2820" s="142">
        <f>DATE(YEAR(G2820),MONTH(G2820),1)</f>
        <v/>
      </c>
      <c r="O2820" s="132">
        <f>IF(G2820&gt;$K$3,"Futuro","Atraso")</f>
        <v/>
      </c>
      <c r="P2820">
        <f>12*(YEAR(G2820)-YEAR($K$3))+(MONTH(G2820)-MONTH($K$3))</f>
        <v/>
      </c>
      <c r="Q2820" s="366">
        <f>IF(M2820="IBIRAPITANGA FASE 3",IF(O2820="Atraso",L2820,L2820/(1+$I$2)^P2820),IF(O2820="Atraso",L2820,L2820/(1+$I$1)^P2820))</f>
        <v/>
      </c>
      <c r="R2820">
        <f>IF(O2820="Atraso",$K$3-G2820,0)</f>
        <v/>
      </c>
      <c r="S2820">
        <f>IF(R2820&lt;=15,"Até 15",IF(R2820&lt;=30,"Entre 15 e 30",IF(R2820&lt;=60,"Entre 30 e 60",IF(R2820&lt;=90,"Entre 60 e 90",IF(R2820&lt;=120,"Entre 90 e 120",IF(R2820&lt;=150,"Entre 120 e 150",IF(R2820&lt;=180,"Entre 150 e 180","Superior a 180")))))))</f>
        <v/>
      </c>
    </row>
    <row r="2821">
      <c r="A2821" t="inlineStr">
        <is>
          <t>Q014L02</t>
        </is>
      </c>
      <c r="B2821" t="inlineStr">
        <is>
          <t>MARIA APARECIDA DA FONSECA PINTO -ME</t>
        </is>
      </c>
      <c r="C2821" t="n">
        <v>1</v>
      </c>
      <c r="D2821" t="inlineStr">
        <is>
          <t>IPCA</t>
        </is>
      </c>
      <c r="E2821" t="n">
        <v>0.009488792934583046</v>
      </c>
      <c r="F2821" t="inlineStr">
        <is>
          <t>MENSAL</t>
        </is>
      </c>
      <c r="G2821" t="n">
        <v>49028</v>
      </c>
      <c r="H2821" t="n">
        <v>49028</v>
      </c>
      <c r="I2821" t="n">
        <v>165</v>
      </c>
      <c r="J2821" t="inlineStr">
        <is>
          <t>CARTEIRA</t>
        </is>
      </c>
      <c r="K2821" t="inlineStr">
        <is>
          <t>CONTRATO</t>
        </is>
      </c>
      <c r="L2821" t="n">
        <v>1726</v>
      </c>
      <c r="M2821" t="inlineStr">
        <is>
          <t>IBIRAPITANGA FASE 3</t>
        </is>
      </c>
      <c r="N2821" s="142">
        <f>DATE(YEAR(G2821),MONTH(G2821),1)</f>
        <v/>
      </c>
      <c r="O2821" s="132">
        <f>IF(G2821&gt;$K$3,"Futuro","Atraso")</f>
        <v/>
      </c>
      <c r="P2821">
        <f>12*(YEAR(G2821)-YEAR($K$3))+(MONTH(G2821)-MONTH($K$3))</f>
        <v/>
      </c>
      <c r="Q2821" s="366">
        <f>IF(M2821="IBIRAPITANGA FASE 3",IF(O2821="Atraso",L2821,L2821/(1+$I$2)^P2821),IF(O2821="Atraso",L2821,L2821/(1+$I$1)^P2821))</f>
        <v/>
      </c>
      <c r="R2821">
        <f>IF(O2821="Atraso",$K$3-G2821,0)</f>
        <v/>
      </c>
      <c r="S2821">
        <f>IF(R2821&lt;=15,"Até 15",IF(R2821&lt;=30,"Entre 15 e 30",IF(R2821&lt;=60,"Entre 30 e 60",IF(R2821&lt;=90,"Entre 60 e 90",IF(R2821&lt;=120,"Entre 90 e 120",IF(R2821&lt;=150,"Entre 120 e 150",IF(R2821&lt;=180,"Entre 150 e 180","Superior a 180")))))))</f>
        <v/>
      </c>
    </row>
    <row r="2822">
      <c r="A2822" t="inlineStr">
        <is>
          <t>Q014L02</t>
        </is>
      </c>
      <c r="B2822" t="inlineStr">
        <is>
          <t>MARIA APARECIDA DA FONSECA PINTO -ME</t>
        </is>
      </c>
      <c r="C2822" t="n">
        <v>1</v>
      </c>
      <c r="D2822" t="inlineStr">
        <is>
          <t>IPCA</t>
        </is>
      </c>
      <c r="E2822" t="n">
        <v>0.009488792934583046</v>
      </c>
      <c r="F2822" t="inlineStr">
        <is>
          <t>MENSAL</t>
        </is>
      </c>
      <c r="G2822" t="n">
        <v>49059</v>
      </c>
      <c r="H2822" t="n">
        <v>49059</v>
      </c>
      <c r="I2822" t="n">
        <v>166</v>
      </c>
      <c r="J2822" t="inlineStr">
        <is>
          <t>CARTEIRA</t>
        </is>
      </c>
      <c r="K2822" t="inlineStr">
        <is>
          <t>CONTRATO</t>
        </is>
      </c>
      <c r="L2822" t="n">
        <v>1726</v>
      </c>
      <c r="M2822" t="inlineStr">
        <is>
          <t>IBIRAPITANGA FASE 3</t>
        </is>
      </c>
      <c r="N2822" s="142">
        <f>DATE(YEAR(G2822),MONTH(G2822),1)</f>
        <v/>
      </c>
      <c r="O2822" s="132">
        <f>IF(G2822&gt;$K$3,"Futuro","Atraso")</f>
        <v/>
      </c>
      <c r="P2822">
        <f>12*(YEAR(G2822)-YEAR($K$3))+(MONTH(G2822)-MONTH($K$3))</f>
        <v/>
      </c>
      <c r="Q2822" s="366">
        <f>IF(M2822="IBIRAPITANGA FASE 3",IF(O2822="Atraso",L2822,L2822/(1+$I$2)^P2822),IF(O2822="Atraso",L2822,L2822/(1+$I$1)^P2822))</f>
        <v/>
      </c>
      <c r="R2822">
        <f>IF(O2822="Atraso",$K$3-G2822,0)</f>
        <v/>
      </c>
      <c r="S2822">
        <f>IF(R2822&lt;=15,"Até 15",IF(R2822&lt;=30,"Entre 15 e 30",IF(R2822&lt;=60,"Entre 30 e 60",IF(R2822&lt;=90,"Entre 60 e 90",IF(R2822&lt;=120,"Entre 90 e 120",IF(R2822&lt;=150,"Entre 120 e 150",IF(R2822&lt;=180,"Entre 150 e 180","Superior a 180")))))))</f>
        <v/>
      </c>
    </row>
    <row r="2823">
      <c r="A2823" t="inlineStr">
        <is>
          <t>Q014L02</t>
        </is>
      </c>
      <c r="B2823" t="inlineStr">
        <is>
          <t>MARIA APARECIDA DA FONSECA PINTO -ME</t>
        </is>
      </c>
      <c r="C2823" t="n">
        <v>1</v>
      </c>
      <c r="D2823" t="inlineStr">
        <is>
          <t>IPCA</t>
        </is>
      </c>
      <c r="E2823" t="n">
        <v>0.009488792934583046</v>
      </c>
      <c r="F2823" t="inlineStr">
        <is>
          <t>MENSAL</t>
        </is>
      </c>
      <c r="G2823" t="n">
        <v>49089</v>
      </c>
      <c r="H2823" t="n">
        <v>49089</v>
      </c>
      <c r="I2823" t="n">
        <v>167</v>
      </c>
      <c r="J2823" t="inlineStr">
        <is>
          <t>CARTEIRA</t>
        </is>
      </c>
      <c r="K2823" t="inlineStr">
        <is>
          <t>CONTRATO</t>
        </is>
      </c>
      <c r="L2823" t="n">
        <v>1726</v>
      </c>
      <c r="M2823" t="inlineStr">
        <is>
          <t>IBIRAPITANGA FASE 3</t>
        </is>
      </c>
      <c r="N2823" s="142">
        <f>DATE(YEAR(G2823),MONTH(G2823),1)</f>
        <v/>
      </c>
      <c r="O2823" s="132">
        <f>IF(G2823&gt;$K$3,"Futuro","Atraso")</f>
        <v/>
      </c>
      <c r="P2823">
        <f>12*(YEAR(G2823)-YEAR($K$3))+(MONTH(G2823)-MONTH($K$3))</f>
        <v/>
      </c>
      <c r="Q2823" s="366">
        <f>IF(M2823="IBIRAPITANGA FASE 3",IF(O2823="Atraso",L2823,L2823/(1+$I$2)^P2823),IF(O2823="Atraso",L2823,L2823/(1+$I$1)^P2823))</f>
        <v/>
      </c>
      <c r="R2823">
        <f>IF(O2823="Atraso",$K$3-G2823,0)</f>
        <v/>
      </c>
      <c r="S2823">
        <f>IF(R2823&lt;=15,"Até 15",IF(R2823&lt;=30,"Entre 15 e 30",IF(R2823&lt;=60,"Entre 30 e 60",IF(R2823&lt;=90,"Entre 60 e 90",IF(R2823&lt;=120,"Entre 90 e 120",IF(R2823&lt;=150,"Entre 120 e 150",IF(R2823&lt;=180,"Entre 150 e 180","Superior a 180")))))))</f>
        <v/>
      </c>
    </row>
    <row r="2824">
      <c r="A2824" t="inlineStr">
        <is>
          <t>Q014L02</t>
        </is>
      </c>
      <c r="B2824" t="inlineStr">
        <is>
          <t>MARIA APARECIDA DA FONSECA PINTO -ME</t>
        </is>
      </c>
      <c r="C2824" t="n">
        <v>1</v>
      </c>
      <c r="D2824" t="inlineStr">
        <is>
          <t>IPCA</t>
        </is>
      </c>
      <c r="E2824" t="n">
        <v>0.009488792934583046</v>
      </c>
      <c r="F2824" t="inlineStr">
        <is>
          <t>MENSAL</t>
        </is>
      </c>
      <c r="G2824" t="n">
        <v>49089</v>
      </c>
      <c r="H2824" t="n">
        <v>49089</v>
      </c>
      <c r="I2824" t="n">
        <v>14</v>
      </c>
      <c r="J2824" t="inlineStr">
        <is>
          <t>CARTEIRA</t>
        </is>
      </c>
      <c r="K2824" t="inlineStr">
        <is>
          <t>CONTRATO</t>
        </is>
      </c>
      <c r="L2824" t="n">
        <v>7275.43</v>
      </c>
      <c r="M2824" t="inlineStr">
        <is>
          <t>IBIRAPITANGA FASE 3</t>
        </is>
      </c>
      <c r="N2824" s="142">
        <f>DATE(YEAR(G2824),MONTH(G2824),1)</f>
        <v/>
      </c>
      <c r="O2824" s="132">
        <f>IF(G2824&gt;$K$3,"Futuro","Atraso")</f>
        <v/>
      </c>
      <c r="P2824">
        <f>12*(YEAR(G2824)-YEAR($K$3))+(MONTH(G2824)-MONTH($K$3))</f>
        <v/>
      </c>
      <c r="Q2824" s="366">
        <f>IF(M2824="IBIRAPITANGA FASE 3",IF(O2824="Atraso",L2824,L2824/(1+$I$2)^P2824),IF(O2824="Atraso",L2824,L2824/(1+$I$1)^P2824))</f>
        <v/>
      </c>
      <c r="R2824">
        <f>IF(O2824="Atraso",$K$3-G2824,0)</f>
        <v/>
      </c>
      <c r="S2824">
        <f>IF(R2824&lt;=15,"Até 15",IF(R2824&lt;=30,"Entre 15 e 30",IF(R2824&lt;=60,"Entre 30 e 60",IF(R2824&lt;=90,"Entre 60 e 90",IF(R2824&lt;=120,"Entre 90 e 120",IF(R2824&lt;=150,"Entre 120 e 150",IF(R2824&lt;=180,"Entre 150 e 180","Superior a 180")))))))</f>
        <v/>
      </c>
    </row>
    <row r="2825">
      <c r="A2825" t="inlineStr">
        <is>
          <t>Q014L02</t>
        </is>
      </c>
      <c r="B2825" t="inlineStr">
        <is>
          <t>MARIA APARECIDA DA FONSECA PINTO -ME</t>
        </is>
      </c>
      <c r="C2825" t="n">
        <v>1</v>
      </c>
      <c r="D2825" t="inlineStr">
        <is>
          <t>IPCA</t>
        </is>
      </c>
      <c r="E2825" t="n">
        <v>0.009488792934583046</v>
      </c>
      <c r="F2825" t="inlineStr">
        <is>
          <t>MENSAL</t>
        </is>
      </c>
      <c r="G2825" t="n">
        <v>49120</v>
      </c>
      <c r="H2825" t="n">
        <v>49120</v>
      </c>
      <c r="I2825" t="n">
        <v>168</v>
      </c>
      <c r="J2825" t="inlineStr">
        <is>
          <t>CARTEIRA</t>
        </is>
      </c>
      <c r="K2825" t="inlineStr">
        <is>
          <t>CONTRATO</t>
        </is>
      </c>
      <c r="L2825" t="n">
        <v>1726</v>
      </c>
      <c r="M2825" t="inlineStr">
        <is>
          <t>IBIRAPITANGA FASE 3</t>
        </is>
      </c>
      <c r="N2825" s="142">
        <f>DATE(YEAR(G2825),MONTH(G2825),1)</f>
        <v/>
      </c>
      <c r="O2825" s="132">
        <f>IF(G2825&gt;$K$3,"Futuro","Atraso")</f>
        <v/>
      </c>
      <c r="P2825">
        <f>12*(YEAR(G2825)-YEAR($K$3))+(MONTH(G2825)-MONTH($K$3))</f>
        <v/>
      </c>
      <c r="Q2825" s="366">
        <f>IF(M2825="IBIRAPITANGA FASE 3",IF(O2825="Atraso",L2825,L2825/(1+$I$2)^P2825),IF(O2825="Atraso",L2825,L2825/(1+$I$1)^P2825))</f>
        <v/>
      </c>
      <c r="R2825">
        <f>IF(O2825="Atraso",$K$3-G2825,0)</f>
        <v/>
      </c>
      <c r="S2825">
        <f>IF(R2825&lt;=15,"Até 15",IF(R2825&lt;=30,"Entre 15 e 30",IF(R2825&lt;=60,"Entre 30 e 60",IF(R2825&lt;=90,"Entre 60 e 90",IF(R2825&lt;=120,"Entre 90 e 120",IF(R2825&lt;=150,"Entre 120 e 150",IF(R2825&lt;=180,"Entre 150 e 180","Superior a 180")))))))</f>
        <v/>
      </c>
    </row>
    <row r="2826">
      <c r="A2826" t="inlineStr">
        <is>
          <t>Q014L02</t>
        </is>
      </c>
      <c r="B2826" t="inlineStr">
        <is>
          <t>MARIA APARECIDA DA FONSECA PINTO -ME</t>
        </is>
      </c>
      <c r="C2826" t="n">
        <v>1</v>
      </c>
      <c r="D2826" t="inlineStr">
        <is>
          <t>IPCA</t>
        </is>
      </c>
      <c r="E2826" t="n">
        <v>0.009488792934583046</v>
      </c>
      <c r="F2826" t="inlineStr">
        <is>
          <t>MENSAL</t>
        </is>
      </c>
      <c r="G2826" t="n">
        <v>49150</v>
      </c>
      <c r="H2826" t="n">
        <v>49150</v>
      </c>
      <c r="I2826" t="n">
        <v>169</v>
      </c>
      <c r="J2826" t="inlineStr">
        <is>
          <t>CARTEIRA</t>
        </is>
      </c>
      <c r="K2826" t="inlineStr">
        <is>
          <t>CONTRATO</t>
        </is>
      </c>
      <c r="L2826" t="n">
        <v>1726</v>
      </c>
      <c r="M2826" t="inlineStr">
        <is>
          <t>IBIRAPITANGA FASE 3</t>
        </is>
      </c>
      <c r="N2826" s="142">
        <f>DATE(YEAR(G2826),MONTH(G2826),1)</f>
        <v/>
      </c>
      <c r="O2826" s="132">
        <f>IF(G2826&gt;$K$3,"Futuro","Atraso")</f>
        <v/>
      </c>
      <c r="P2826">
        <f>12*(YEAR(G2826)-YEAR($K$3))+(MONTH(G2826)-MONTH($K$3))</f>
        <v/>
      </c>
      <c r="Q2826" s="366">
        <f>IF(M2826="IBIRAPITANGA FASE 3",IF(O2826="Atraso",L2826,L2826/(1+$I$2)^P2826),IF(O2826="Atraso",L2826,L2826/(1+$I$1)^P2826))</f>
        <v/>
      </c>
      <c r="R2826">
        <f>IF(O2826="Atraso",$K$3-G2826,0)</f>
        <v/>
      </c>
      <c r="S2826">
        <f>IF(R2826&lt;=15,"Até 15",IF(R2826&lt;=30,"Entre 15 e 30",IF(R2826&lt;=60,"Entre 30 e 60",IF(R2826&lt;=90,"Entre 60 e 90",IF(R2826&lt;=120,"Entre 90 e 120",IF(R2826&lt;=150,"Entre 120 e 150",IF(R2826&lt;=180,"Entre 150 e 180","Superior a 180")))))))</f>
        <v/>
      </c>
    </row>
    <row r="2827">
      <c r="A2827" t="inlineStr">
        <is>
          <t>Q014L02</t>
        </is>
      </c>
      <c r="B2827" t="inlineStr">
        <is>
          <t>MARIA APARECIDA DA FONSECA PINTO -ME</t>
        </is>
      </c>
      <c r="C2827" t="n">
        <v>1</v>
      </c>
      <c r="D2827" t="inlineStr">
        <is>
          <t>IPCA</t>
        </is>
      </c>
      <c r="E2827" t="n">
        <v>0.009488792934583046</v>
      </c>
      <c r="F2827" t="inlineStr">
        <is>
          <t>MENSAL</t>
        </is>
      </c>
      <c r="G2827" t="n">
        <v>49181</v>
      </c>
      <c r="H2827" t="n">
        <v>49181</v>
      </c>
      <c r="I2827" t="n">
        <v>170</v>
      </c>
      <c r="J2827" t="inlineStr">
        <is>
          <t>CARTEIRA</t>
        </is>
      </c>
      <c r="K2827" t="inlineStr">
        <is>
          <t>CONTRATO</t>
        </is>
      </c>
      <c r="L2827" t="n">
        <v>1726</v>
      </c>
      <c r="M2827" t="inlineStr">
        <is>
          <t>IBIRAPITANGA FASE 3</t>
        </is>
      </c>
      <c r="N2827" s="142">
        <f>DATE(YEAR(G2827),MONTH(G2827),1)</f>
        <v/>
      </c>
      <c r="O2827" s="132">
        <f>IF(G2827&gt;$K$3,"Futuro","Atraso")</f>
        <v/>
      </c>
      <c r="P2827">
        <f>12*(YEAR(G2827)-YEAR($K$3))+(MONTH(G2827)-MONTH($K$3))</f>
        <v/>
      </c>
      <c r="Q2827" s="366">
        <f>IF(M2827="IBIRAPITANGA FASE 3",IF(O2827="Atraso",L2827,L2827/(1+$I$2)^P2827),IF(O2827="Atraso",L2827,L2827/(1+$I$1)^P2827))</f>
        <v/>
      </c>
      <c r="R2827">
        <f>IF(O2827="Atraso",$K$3-G2827,0)</f>
        <v/>
      </c>
      <c r="S2827">
        <f>IF(R2827&lt;=15,"Até 15",IF(R2827&lt;=30,"Entre 15 e 30",IF(R2827&lt;=60,"Entre 30 e 60",IF(R2827&lt;=90,"Entre 60 e 90",IF(R2827&lt;=120,"Entre 90 e 120",IF(R2827&lt;=150,"Entre 120 e 150",IF(R2827&lt;=180,"Entre 150 e 180","Superior a 180")))))))</f>
        <v/>
      </c>
    </row>
    <row r="2828">
      <c r="A2828" t="inlineStr">
        <is>
          <t>Q014L02</t>
        </is>
      </c>
      <c r="B2828" t="inlineStr">
        <is>
          <t>MARIA APARECIDA DA FONSECA PINTO -ME</t>
        </is>
      </c>
      <c r="C2828" t="n">
        <v>1</v>
      </c>
      <c r="D2828" t="inlineStr">
        <is>
          <t>IPCA</t>
        </is>
      </c>
      <c r="E2828" t="n">
        <v>0.009488792934583046</v>
      </c>
      <c r="F2828" t="inlineStr">
        <is>
          <t>MENSAL</t>
        </is>
      </c>
      <c r="G2828" t="n">
        <v>49212</v>
      </c>
      <c r="H2828" t="n">
        <v>49212</v>
      </c>
      <c r="I2828" t="n">
        <v>171</v>
      </c>
      <c r="J2828" t="inlineStr">
        <is>
          <t>CARTEIRA</t>
        </is>
      </c>
      <c r="K2828" t="inlineStr">
        <is>
          <t>CONTRATO</t>
        </is>
      </c>
      <c r="L2828" t="n">
        <v>1726</v>
      </c>
      <c r="M2828" t="inlineStr">
        <is>
          <t>IBIRAPITANGA FASE 3</t>
        </is>
      </c>
      <c r="N2828" s="142">
        <f>DATE(YEAR(G2828),MONTH(G2828),1)</f>
        <v/>
      </c>
      <c r="O2828" s="132">
        <f>IF(G2828&gt;$K$3,"Futuro","Atraso")</f>
        <v/>
      </c>
      <c r="P2828">
        <f>12*(YEAR(G2828)-YEAR($K$3))+(MONTH(G2828)-MONTH($K$3))</f>
        <v/>
      </c>
      <c r="Q2828" s="366">
        <f>IF(M2828="IBIRAPITANGA FASE 3",IF(O2828="Atraso",L2828,L2828/(1+$I$2)^P2828),IF(O2828="Atraso",L2828,L2828/(1+$I$1)^P2828))</f>
        <v/>
      </c>
      <c r="R2828">
        <f>IF(O2828="Atraso",$K$3-G2828,0)</f>
        <v/>
      </c>
      <c r="S2828">
        <f>IF(R2828&lt;=15,"Até 15",IF(R2828&lt;=30,"Entre 15 e 30",IF(R2828&lt;=60,"Entre 30 e 60",IF(R2828&lt;=90,"Entre 60 e 90",IF(R2828&lt;=120,"Entre 90 e 120",IF(R2828&lt;=150,"Entre 120 e 150",IF(R2828&lt;=180,"Entre 150 e 180","Superior a 180")))))))</f>
        <v/>
      </c>
    </row>
    <row r="2829">
      <c r="A2829" t="inlineStr">
        <is>
          <t>Q014L02</t>
        </is>
      </c>
      <c r="B2829" t="inlineStr">
        <is>
          <t>MARIA APARECIDA DA FONSECA PINTO -ME</t>
        </is>
      </c>
      <c r="C2829" t="n">
        <v>1</v>
      </c>
      <c r="D2829" t="inlineStr">
        <is>
          <t>IPCA</t>
        </is>
      </c>
      <c r="E2829" t="n">
        <v>0.009488792934583046</v>
      </c>
      <c r="F2829" t="inlineStr">
        <is>
          <t>MENSAL</t>
        </is>
      </c>
      <c r="G2829" t="n">
        <v>49242</v>
      </c>
      <c r="H2829" t="n">
        <v>49242</v>
      </c>
      <c r="I2829" t="n">
        <v>172</v>
      </c>
      <c r="J2829" t="inlineStr">
        <is>
          <t>CARTEIRA</t>
        </is>
      </c>
      <c r="K2829" t="inlineStr">
        <is>
          <t>CONTRATO</t>
        </is>
      </c>
      <c r="L2829" t="n">
        <v>1726</v>
      </c>
      <c r="M2829" t="inlineStr">
        <is>
          <t>IBIRAPITANGA FASE 3</t>
        </is>
      </c>
      <c r="N2829" s="142">
        <f>DATE(YEAR(G2829),MONTH(G2829),1)</f>
        <v/>
      </c>
      <c r="O2829" s="132">
        <f>IF(G2829&gt;$K$3,"Futuro","Atraso")</f>
        <v/>
      </c>
      <c r="P2829">
        <f>12*(YEAR(G2829)-YEAR($K$3))+(MONTH(G2829)-MONTH($K$3))</f>
        <v/>
      </c>
      <c r="Q2829" s="366">
        <f>IF(M2829="IBIRAPITANGA FASE 3",IF(O2829="Atraso",L2829,L2829/(1+$I$2)^P2829),IF(O2829="Atraso",L2829,L2829/(1+$I$1)^P2829))</f>
        <v/>
      </c>
      <c r="R2829">
        <f>IF(O2829="Atraso",$K$3-G2829,0)</f>
        <v/>
      </c>
      <c r="S2829">
        <f>IF(R2829&lt;=15,"Até 15",IF(R2829&lt;=30,"Entre 15 e 30",IF(R2829&lt;=60,"Entre 30 e 60",IF(R2829&lt;=90,"Entre 60 e 90",IF(R2829&lt;=120,"Entre 90 e 120",IF(R2829&lt;=150,"Entre 120 e 150",IF(R2829&lt;=180,"Entre 150 e 180","Superior a 180")))))))</f>
        <v/>
      </c>
    </row>
    <row r="2830">
      <c r="A2830" t="inlineStr">
        <is>
          <t>Q014L02</t>
        </is>
      </c>
      <c r="B2830" t="inlineStr">
        <is>
          <t>MARIA APARECIDA DA FONSECA PINTO -ME</t>
        </is>
      </c>
      <c r="C2830" t="n">
        <v>1</v>
      </c>
      <c r="D2830" t="inlineStr">
        <is>
          <t>IPCA</t>
        </is>
      </c>
      <c r="E2830" t="n">
        <v>0.009488792934583046</v>
      </c>
      <c r="F2830" t="inlineStr">
        <is>
          <t>MENSAL</t>
        </is>
      </c>
      <c r="G2830" t="n">
        <v>49273</v>
      </c>
      <c r="H2830" t="n">
        <v>49273</v>
      </c>
      <c r="I2830" t="n">
        <v>173</v>
      </c>
      <c r="J2830" t="inlineStr">
        <is>
          <t>CARTEIRA</t>
        </is>
      </c>
      <c r="K2830" t="inlineStr">
        <is>
          <t>CONTRATO</t>
        </is>
      </c>
      <c r="L2830" t="n">
        <v>1726</v>
      </c>
      <c r="M2830" t="inlineStr">
        <is>
          <t>IBIRAPITANGA FASE 3</t>
        </is>
      </c>
      <c r="N2830" s="142">
        <f>DATE(YEAR(G2830),MONTH(G2830),1)</f>
        <v/>
      </c>
      <c r="O2830" s="132">
        <f>IF(G2830&gt;$K$3,"Futuro","Atraso")</f>
        <v/>
      </c>
      <c r="P2830">
        <f>12*(YEAR(G2830)-YEAR($K$3))+(MONTH(G2830)-MONTH($K$3))</f>
        <v/>
      </c>
      <c r="Q2830" s="366">
        <f>IF(M2830="IBIRAPITANGA FASE 3",IF(O2830="Atraso",L2830,L2830/(1+$I$2)^P2830),IF(O2830="Atraso",L2830,L2830/(1+$I$1)^P2830))</f>
        <v/>
      </c>
      <c r="R2830">
        <f>IF(O2830="Atraso",$K$3-G2830,0)</f>
        <v/>
      </c>
      <c r="S2830">
        <f>IF(R2830&lt;=15,"Até 15",IF(R2830&lt;=30,"Entre 15 e 30",IF(R2830&lt;=60,"Entre 30 e 60",IF(R2830&lt;=90,"Entre 60 e 90",IF(R2830&lt;=120,"Entre 90 e 120",IF(R2830&lt;=150,"Entre 120 e 150",IF(R2830&lt;=180,"Entre 150 e 180","Superior a 180")))))))</f>
        <v/>
      </c>
    </row>
    <row r="2831">
      <c r="A2831" t="inlineStr">
        <is>
          <t>Q014L02</t>
        </is>
      </c>
      <c r="B2831" t="inlineStr">
        <is>
          <t>MARIA APARECIDA DA FONSECA PINTO -ME</t>
        </is>
      </c>
      <c r="C2831" t="n">
        <v>1</v>
      </c>
      <c r="D2831" t="inlineStr">
        <is>
          <t>IPCA</t>
        </is>
      </c>
      <c r="E2831" t="n">
        <v>0.009488792934583046</v>
      </c>
      <c r="F2831" t="inlineStr">
        <is>
          <t>MENSAL</t>
        </is>
      </c>
      <c r="G2831" t="n">
        <v>49303</v>
      </c>
      <c r="H2831" t="n">
        <v>49303</v>
      </c>
      <c r="I2831" t="n">
        <v>174</v>
      </c>
      <c r="J2831" t="inlineStr">
        <is>
          <t>CARTEIRA</t>
        </is>
      </c>
      <c r="K2831" t="inlineStr">
        <is>
          <t>CONTRATO</t>
        </is>
      </c>
      <c r="L2831" t="n">
        <v>1726</v>
      </c>
      <c r="M2831" t="inlineStr">
        <is>
          <t>IBIRAPITANGA FASE 3</t>
        </is>
      </c>
      <c r="N2831" s="142">
        <f>DATE(YEAR(G2831),MONTH(G2831),1)</f>
        <v/>
      </c>
      <c r="O2831" s="132">
        <f>IF(G2831&gt;$K$3,"Futuro","Atraso")</f>
        <v/>
      </c>
      <c r="P2831">
        <f>12*(YEAR(G2831)-YEAR($K$3))+(MONTH(G2831)-MONTH($K$3))</f>
        <v/>
      </c>
      <c r="Q2831" s="366">
        <f>IF(M2831="IBIRAPITANGA FASE 3",IF(O2831="Atraso",L2831,L2831/(1+$I$2)^P2831),IF(O2831="Atraso",L2831,L2831/(1+$I$1)^P2831))</f>
        <v/>
      </c>
      <c r="R2831">
        <f>IF(O2831="Atraso",$K$3-G2831,0)</f>
        <v/>
      </c>
      <c r="S2831">
        <f>IF(R2831&lt;=15,"Até 15",IF(R2831&lt;=30,"Entre 15 e 30",IF(R2831&lt;=60,"Entre 30 e 60",IF(R2831&lt;=90,"Entre 60 e 90",IF(R2831&lt;=120,"Entre 90 e 120",IF(R2831&lt;=150,"Entre 120 e 150",IF(R2831&lt;=180,"Entre 150 e 180","Superior a 180")))))))</f>
        <v/>
      </c>
    </row>
    <row r="2832">
      <c r="A2832" t="inlineStr">
        <is>
          <t>Q014L02</t>
        </is>
      </c>
      <c r="B2832" t="inlineStr">
        <is>
          <t>MARIA APARECIDA DA FONSECA PINTO -ME</t>
        </is>
      </c>
      <c r="C2832" t="n">
        <v>1</v>
      </c>
      <c r="D2832" t="inlineStr">
        <is>
          <t>IPCA</t>
        </is>
      </c>
      <c r="E2832" t="n">
        <v>0.009488792934583046</v>
      </c>
      <c r="F2832" t="inlineStr">
        <is>
          <t>MENSAL</t>
        </is>
      </c>
      <c r="G2832" t="n">
        <v>49334</v>
      </c>
      <c r="H2832" t="n">
        <v>49334</v>
      </c>
      <c r="I2832" t="n">
        <v>175</v>
      </c>
      <c r="J2832" t="inlineStr">
        <is>
          <t>CARTEIRA</t>
        </is>
      </c>
      <c r="K2832" t="inlineStr">
        <is>
          <t>CONTRATO</t>
        </is>
      </c>
      <c r="L2832" t="n">
        <v>1726</v>
      </c>
      <c r="M2832" t="inlineStr">
        <is>
          <t>IBIRAPITANGA FASE 3</t>
        </is>
      </c>
      <c r="N2832" s="142">
        <f>DATE(YEAR(G2832),MONTH(G2832),1)</f>
        <v/>
      </c>
      <c r="O2832" s="132">
        <f>IF(G2832&gt;$K$3,"Futuro","Atraso")</f>
        <v/>
      </c>
      <c r="P2832">
        <f>12*(YEAR(G2832)-YEAR($K$3))+(MONTH(G2832)-MONTH($K$3))</f>
        <v/>
      </c>
      <c r="Q2832" s="366">
        <f>IF(M2832="IBIRAPITANGA FASE 3",IF(O2832="Atraso",L2832,L2832/(1+$I$2)^P2832),IF(O2832="Atraso",L2832,L2832/(1+$I$1)^P2832))</f>
        <v/>
      </c>
      <c r="R2832">
        <f>IF(O2832="Atraso",$K$3-G2832,0)</f>
        <v/>
      </c>
      <c r="S2832">
        <f>IF(R2832&lt;=15,"Até 15",IF(R2832&lt;=30,"Entre 15 e 30",IF(R2832&lt;=60,"Entre 30 e 60",IF(R2832&lt;=90,"Entre 60 e 90",IF(R2832&lt;=120,"Entre 90 e 120",IF(R2832&lt;=150,"Entre 120 e 150",IF(R2832&lt;=180,"Entre 150 e 180","Superior a 180")))))))</f>
        <v/>
      </c>
    </row>
    <row r="2833">
      <c r="A2833" t="inlineStr">
        <is>
          <t>Q014L02</t>
        </is>
      </c>
      <c r="B2833" t="inlineStr">
        <is>
          <t>MARIA APARECIDA DA FONSECA PINTO -ME</t>
        </is>
      </c>
      <c r="C2833" t="n">
        <v>1</v>
      </c>
      <c r="D2833" t="inlineStr">
        <is>
          <t>IPCA</t>
        </is>
      </c>
      <c r="E2833" t="n">
        <v>0.009488792934583046</v>
      </c>
      <c r="F2833" t="inlineStr">
        <is>
          <t>MENSAL</t>
        </is>
      </c>
      <c r="G2833" t="n">
        <v>49365</v>
      </c>
      <c r="H2833" t="n">
        <v>49365</v>
      </c>
      <c r="I2833" t="n">
        <v>176</v>
      </c>
      <c r="J2833" t="inlineStr">
        <is>
          <t>CARTEIRA</t>
        </is>
      </c>
      <c r="K2833" t="inlineStr">
        <is>
          <t>CONTRATO</t>
        </is>
      </c>
      <c r="L2833" t="n">
        <v>1726</v>
      </c>
      <c r="M2833" t="inlineStr">
        <is>
          <t>IBIRAPITANGA FASE 3</t>
        </is>
      </c>
      <c r="N2833" s="142">
        <f>DATE(YEAR(G2833),MONTH(G2833),1)</f>
        <v/>
      </c>
      <c r="O2833" s="132">
        <f>IF(G2833&gt;$K$3,"Futuro","Atraso")</f>
        <v/>
      </c>
      <c r="P2833">
        <f>12*(YEAR(G2833)-YEAR($K$3))+(MONTH(G2833)-MONTH($K$3))</f>
        <v/>
      </c>
      <c r="Q2833" s="366">
        <f>IF(M2833="IBIRAPITANGA FASE 3",IF(O2833="Atraso",L2833,L2833/(1+$I$2)^P2833),IF(O2833="Atraso",L2833,L2833/(1+$I$1)^P2833))</f>
        <v/>
      </c>
      <c r="R2833">
        <f>IF(O2833="Atraso",$K$3-G2833,0)</f>
        <v/>
      </c>
      <c r="S2833">
        <f>IF(R2833&lt;=15,"Até 15",IF(R2833&lt;=30,"Entre 15 e 30",IF(R2833&lt;=60,"Entre 30 e 60",IF(R2833&lt;=90,"Entre 60 e 90",IF(R2833&lt;=120,"Entre 90 e 120",IF(R2833&lt;=150,"Entre 120 e 150",IF(R2833&lt;=180,"Entre 150 e 180","Superior a 180")))))))</f>
        <v/>
      </c>
    </row>
    <row r="2834">
      <c r="A2834" t="inlineStr">
        <is>
          <t>Q014L02</t>
        </is>
      </c>
      <c r="B2834" t="inlineStr">
        <is>
          <t>MARIA APARECIDA DA FONSECA PINTO -ME</t>
        </is>
      </c>
      <c r="C2834" t="n">
        <v>1</v>
      </c>
      <c r="D2834" t="inlineStr">
        <is>
          <t>IPCA</t>
        </is>
      </c>
      <c r="E2834" t="n">
        <v>0.009488792934583046</v>
      </c>
      <c r="F2834" t="inlineStr">
        <is>
          <t>MENSAL</t>
        </is>
      </c>
      <c r="G2834" t="n">
        <v>49393</v>
      </c>
      <c r="H2834" t="n">
        <v>49393</v>
      </c>
      <c r="I2834" t="n">
        <v>177</v>
      </c>
      <c r="J2834" t="inlineStr">
        <is>
          <t>CARTEIRA</t>
        </is>
      </c>
      <c r="K2834" t="inlineStr">
        <is>
          <t>CONTRATO</t>
        </is>
      </c>
      <c r="L2834" t="n">
        <v>1726</v>
      </c>
      <c r="M2834" t="inlineStr">
        <is>
          <t>IBIRAPITANGA FASE 3</t>
        </is>
      </c>
      <c r="N2834" s="142">
        <f>DATE(YEAR(G2834),MONTH(G2834),1)</f>
        <v/>
      </c>
      <c r="O2834" s="132">
        <f>IF(G2834&gt;$K$3,"Futuro","Atraso")</f>
        <v/>
      </c>
      <c r="P2834">
        <f>12*(YEAR(G2834)-YEAR($K$3))+(MONTH(G2834)-MONTH($K$3))</f>
        <v/>
      </c>
      <c r="Q2834" s="366">
        <f>IF(M2834="IBIRAPITANGA FASE 3",IF(O2834="Atraso",L2834,L2834/(1+$I$2)^P2834),IF(O2834="Atraso",L2834,L2834/(1+$I$1)^P2834))</f>
        <v/>
      </c>
      <c r="R2834">
        <f>IF(O2834="Atraso",$K$3-G2834,0)</f>
        <v/>
      </c>
      <c r="S2834">
        <f>IF(R2834&lt;=15,"Até 15",IF(R2834&lt;=30,"Entre 15 e 30",IF(R2834&lt;=60,"Entre 30 e 60",IF(R2834&lt;=90,"Entre 60 e 90",IF(R2834&lt;=120,"Entre 90 e 120",IF(R2834&lt;=150,"Entre 120 e 150",IF(R2834&lt;=180,"Entre 150 e 180","Superior a 180")))))))</f>
        <v/>
      </c>
    </row>
    <row r="2835">
      <c r="A2835" t="inlineStr">
        <is>
          <t>Q014L02</t>
        </is>
      </c>
      <c r="B2835" t="inlineStr">
        <is>
          <t>MARIA APARECIDA DA FONSECA PINTO -ME</t>
        </is>
      </c>
      <c r="C2835" t="n">
        <v>1</v>
      </c>
      <c r="D2835" t="inlineStr">
        <is>
          <t>IPCA</t>
        </is>
      </c>
      <c r="E2835" t="n">
        <v>0.009488792934583046</v>
      </c>
      <c r="F2835" t="inlineStr">
        <is>
          <t>MENSAL</t>
        </is>
      </c>
      <c r="G2835" t="n">
        <v>49424</v>
      </c>
      <c r="H2835" t="n">
        <v>49424</v>
      </c>
      <c r="I2835" t="n">
        <v>178</v>
      </c>
      <c r="J2835" t="inlineStr">
        <is>
          <t>CARTEIRA</t>
        </is>
      </c>
      <c r="K2835" t="inlineStr">
        <is>
          <t>CONTRATO</t>
        </is>
      </c>
      <c r="L2835" t="n">
        <v>1726</v>
      </c>
      <c r="M2835" t="inlineStr">
        <is>
          <t>IBIRAPITANGA FASE 3</t>
        </is>
      </c>
      <c r="N2835" s="142">
        <f>DATE(YEAR(G2835),MONTH(G2835),1)</f>
        <v/>
      </c>
      <c r="O2835" s="132">
        <f>IF(G2835&gt;$K$3,"Futuro","Atraso")</f>
        <v/>
      </c>
      <c r="P2835">
        <f>12*(YEAR(G2835)-YEAR($K$3))+(MONTH(G2835)-MONTH($K$3))</f>
        <v/>
      </c>
      <c r="Q2835" s="366">
        <f>IF(M2835="IBIRAPITANGA FASE 3",IF(O2835="Atraso",L2835,L2835/(1+$I$2)^P2835),IF(O2835="Atraso",L2835,L2835/(1+$I$1)^P2835))</f>
        <v/>
      </c>
      <c r="R2835">
        <f>IF(O2835="Atraso",$K$3-G2835,0)</f>
        <v/>
      </c>
      <c r="S2835">
        <f>IF(R2835&lt;=15,"Até 15",IF(R2835&lt;=30,"Entre 15 e 30",IF(R2835&lt;=60,"Entre 30 e 60",IF(R2835&lt;=90,"Entre 60 e 90",IF(R2835&lt;=120,"Entre 90 e 120",IF(R2835&lt;=150,"Entre 120 e 150",IF(R2835&lt;=180,"Entre 150 e 180","Superior a 180")))))))</f>
        <v/>
      </c>
    </row>
    <row r="2836">
      <c r="A2836" t="inlineStr">
        <is>
          <t>Q014L02</t>
        </is>
      </c>
      <c r="B2836" t="inlineStr">
        <is>
          <t>MARIA APARECIDA DA FONSECA PINTO -ME</t>
        </is>
      </c>
      <c r="C2836" t="n">
        <v>1</v>
      </c>
      <c r="D2836" t="inlineStr">
        <is>
          <t>IPCA</t>
        </is>
      </c>
      <c r="E2836" t="n">
        <v>0.009488792934583046</v>
      </c>
      <c r="F2836" t="inlineStr">
        <is>
          <t>MENSAL</t>
        </is>
      </c>
      <c r="G2836" t="n">
        <v>49454</v>
      </c>
      <c r="H2836" t="n">
        <v>49454</v>
      </c>
      <c r="I2836" t="n">
        <v>179</v>
      </c>
      <c r="J2836" t="inlineStr">
        <is>
          <t>CARTEIRA</t>
        </is>
      </c>
      <c r="K2836" t="inlineStr">
        <is>
          <t>CONTRATO</t>
        </is>
      </c>
      <c r="L2836" t="n">
        <v>1726</v>
      </c>
      <c r="M2836" t="inlineStr">
        <is>
          <t>IBIRAPITANGA FASE 3</t>
        </is>
      </c>
      <c r="N2836" s="142">
        <f>DATE(YEAR(G2836),MONTH(G2836),1)</f>
        <v/>
      </c>
      <c r="O2836" s="132">
        <f>IF(G2836&gt;$K$3,"Futuro","Atraso")</f>
        <v/>
      </c>
      <c r="P2836">
        <f>12*(YEAR(G2836)-YEAR($K$3))+(MONTH(G2836)-MONTH($K$3))</f>
        <v/>
      </c>
      <c r="Q2836" s="366">
        <f>IF(M2836="IBIRAPITANGA FASE 3",IF(O2836="Atraso",L2836,L2836/(1+$I$2)^P2836),IF(O2836="Atraso",L2836,L2836/(1+$I$1)^P2836))</f>
        <v/>
      </c>
      <c r="R2836">
        <f>IF(O2836="Atraso",$K$3-G2836,0)</f>
        <v/>
      </c>
      <c r="S2836">
        <f>IF(R2836&lt;=15,"Até 15",IF(R2836&lt;=30,"Entre 15 e 30",IF(R2836&lt;=60,"Entre 30 e 60",IF(R2836&lt;=90,"Entre 60 e 90",IF(R2836&lt;=120,"Entre 90 e 120",IF(R2836&lt;=150,"Entre 120 e 150",IF(R2836&lt;=180,"Entre 150 e 180","Superior a 180")))))))</f>
        <v/>
      </c>
    </row>
    <row r="2837">
      <c r="A2837" t="inlineStr">
        <is>
          <t>Q014L02</t>
        </is>
      </c>
      <c r="B2837" t="inlineStr">
        <is>
          <t>MARIA APARECIDA DA FONSECA PINTO -ME</t>
        </is>
      </c>
      <c r="C2837" t="n">
        <v>1</v>
      </c>
      <c r="D2837" t="inlineStr">
        <is>
          <t>IPCA</t>
        </is>
      </c>
      <c r="E2837" t="n">
        <v>0.009488792934583046</v>
      </c>
      <c r="F2837" t="inlineStr">
        <is>
          <t>MENSAL</t>
        </is>
      </c>
      <c r="G2837" t="n">
        <v>49454</v>
      </c>
      <c r="H2837" t="n">
        <v>49454</v>
      </c>
      <c r="I2837" t="n">
        <v>15</v>
      </c>
      <c r="J2837" t="inlineStr">
        <is>
          <t>CARTEIRA</t>
        </is>
      </c>
      <c r="K2837" t="inlineStr">
        <is>
          <t>CONTRATO</t>
        </is>
      </c>
      <c r="L2837" t="n">
        <v>7275.43</v>
      </c>
      <c r="M2837" t="inlineStr">
        <is>
          <t>IBIRAPITANGA FASE 3</t>
        </is>
      </c>
      <c r="N2837" s="142">
        <f>DATE(YEAR(G2837),MONTH(G2837),1)</f>
        <v/>
      </c>
      <c r="O2837" s="132">
        <f>IF(G2837&gt;$K$3,"Futuro","Atraso")</f>
        <v/>
      </c>
      <c r="P2837">
        <f>12*(YEAR(G2837)-YEAR($K$3))+(MONTH(G2837)-MONTH($K$3))</f>
        <v/>
      </c>
      <c r="Q2837" s="366">
        <f>IF(M2837="IBIRAPITANGA FASE 3",IF(O2837="Atraso",L2837,L2837/(1+$I$2)^P2837),IF(O2837="Atraso",L2837,L2837/(1+$I$1)^P2837))</f>
        <v/>
      </c>
      <c r="R2837">
        <f>IF(O2837="Atraso",$K$3-G2837,0)</f>
        <v/>
      </c>
      <c r="S2837">
        <f>IF(R2837&lt;=15,"Até 15",IF(R2837&lt;=30,"Entre 15 e 30",IF(R2837&lt;=60,"Entre 30 e 60",IF(R2837&lt;=90,"Entre 60 e 90",IF(R2837&lt;=120,"Entre 90 e 120",IF(R2837&lt;=150,"Entre 120 e 150",IF(R2837&lt;=180,"Entre 150 e 180","Superior a 180")))))))</f>
        <v/>
      </c>
    </row>
    <row r="2838">
      <c r="A2838" t="inlineStr">
        <is>
          <t>Q014L02</t>
        </is>
      </c>
      <c r="B2838" t="inlineStr">
        <is>
          <t>MARIA APARECIDA DA FONSECA PINTO -ME</t>
        </is>
      </c>
      <c r="C2838" t="n">
        <v>1</v>
      </c>
      <c r="D2838" t="inlineStr">
        <is>
          <t>IPCA</t>
        </is>
      </c>
      <c r="E2838" t="n">
        <v>0.009488792934583046</v>
      </c>
      <c r="F2838" t="inlineStr">
        <is>
          <t>MENSAL</t>
        </is>
      </c>
      <c r="G2838" t="n">
        <v>49485</v>
      </c>
      <c r="H2838" t="n">
        <v>49485</v>
      </c>
      <c r="I2838" t="n">
        <v>180</v>
      </c>
      <c r="J2838" t="inlineStr">
        <is>
          <t>CARTEIRA</t>
        </is>
      </c>
      <c r="K2838" t="inlineStr">
        <is>
          <t>CONTRATO</t>
        </is>
      </c>
      <c r="L2838" t="n">
        <v>1726</v>
      </c>
      <c r="M2838" t="inlineStr">
        <is>
          <t>IBIRAPITANGA FASE 3</t>
        </is>
      </c>
      <c r="N2838" s="142">
        <f>DATE(YEAR(G2838),MONTH(G2838),1)</f>
        <v/>
      </c>
      <c r="O2838" s="132">
        <f>IF(G2838&gt;$K$3,"Futuro","Atraso")</f>
        <v/>
      </c>
      <c r="P2838">
        <f>12*(YEAR(G2838)-YEAR($K$3))+(MONTH(G2838)-MONTH($K$3))</f>
        <v/>
      </c>
      <c r="Q2838" s="366">
        <f>IF(M2838="IBIRAPITANGA FASE 3",IF(O2838="Atraso",L2838,L2838/(1+$I$2)^P2838),IF(O2838="Atraso",L2838,L2838/(1+$I$1)^P2838))</f>
        <v/>
      </c>
      <c r="R2838">
        <f>IF(O2838="Atraso",$K$3-G2838,0)</f>
        <v/>
      </c>
      <c r="S2838">
        <f>IF(R2838&lt;=15,"Até 15",IF(R2838&lt;=30,"Entre 15 e 30",IF(R2838&lt;=60,"Entre 30 e 60",IF(R2838&lt;=90,"Entre 60 e 90",IF(R2838&lt;=120,"Entre 90 e 120",IF(R2838&lt;=150,"Entre 120 e 150",IF(R2838&lt;=180,"Entre 150 e 180","Superior a 180")))))))</f>
        <v/>
      </c>
    </row>
    <row r="2839">
      <c r="A2839" t="inlineStr">
        <is>
          <t>Q014L08</t>
        </is>
      </c>
      <c r="B2839" t="inlineStr">
        <is>
          <t>THAYS RIBEIRO DE SOUSA</t>
        </is>
      </c>
      <c r="C2839" t="n">
        <v>1</v>
      </c>
      <c r="D2839" t="inlineStr">
        <is>
          <t>IPCA</t>
        </is>
      </c>
      <c r="E2839" t="n">
        <v>0.009488792934583046</v>
      </c>
      <c r="F2839" t="inlineStr">
        <is>
          <t>MENSAL</t>
        </is>
      </c>
      <c r="G2839" t="n">
        <v>45046</v>
      </c>
      <c r="H2839" t="n">
        <v>45046</v>
      </c>
      <c r="I2839" t="n">
        <v>33</v>
      </c>
      <c r="J2839" t="inlineStr">
        <is>
          <t>CARTEIRA</t>
        </is>
      </c>
      <c r="K2839" t="inlineStr">
        <is>
          <t>CONTRATO</t>
        </is>
      </c>
      <c r="L2839" t="n">
        <v>3319.04</v>
      </c>
      <c r="M2839" t="inlineStr">
        <is>
          <t>IBIRAPITANGA FASE 3</t>
        </is>
      </c>
      <c r="N2839" s="142">
        <f>DATE(YEAR(G2839),MONTH(G2839),1)</f>
        <v/>
      </c>
      <c r="O2839" s="132">
        <f>IF(G2839&gt;$K$3,"Futuro","Atraso")</f>
        <v/>
      </c>
      <c r="P2839">
        <f>12*(YEAR(G2839)-YEAR($K$3))+(MONTH(G2839)-MONTH($K$3))</f>
        <v/>
      </c>
      <c r="Q2839" s="366">
        <f>IF(M2839="IBIRAPITANGA FASE 3",IF(O2839="Atraso",L2839,L2839/(1+$I$2)^P2839),IF(O2839="Atraso",L2839,L2839/(1+$I$1)^P2839))</f>
        <v/>
      </c>
      <c r="R2839">
        <f>IF(O2839="Atraso",$K$3-G2839,0)</f>
        <v/>
      </c>
      <c r="S2839">
        <f>IF(R2839&lt;=15,"Até 15",IF(R2839&lt;=30,"Entre 15 e 30",IF(R2839&lt;=60,"Entre 30 e 60",IF(R2839&lt;=90,"Entre 60 e 90",IF(R2839&lt;=120,"Entre 90 e 120",IF(R2839&lt;=150,"Entre 120 e 150",IF(R2839&lt;=180,"Entre 150 e 180","Superior a 180")))))))</f>
        <v/>
      </c>
    </row>
    <row r="2840">
      <c r="A2840" t="inlineStr">
        <is>
          <t>Q014L08</t>
        </is>
      </c>
      <c r="B2840" t="inlineStr">
        <is>
          <t>THAYS RIBEIRO DE SOUSA</t>
        </is>
      </c>
      <c r="C2840" t="n">
        <v>1</v>
      </c>
      <c r="D2840" t="inlineStr">
        <is>
          <t>IPCA</t>
        </is>
      </c>
      <c r="E2840" t="n">
        <v>0.009488792934583046</v>
      </c>
      <c r="F2840" t="inlineStr">
        <is>
          <t>MENSAL</t>
        </is>
      </c>
      <c r="G2840" t="n">
        <v>45076</v>
      </c>
      <c r="H2840" t="n">
        <v>45076</v>
      </c>
      <c r="I2840" t="n">
        <v>34</v>
      </c>
      <c r="J2840" t="inlineStr">
        <is>
          <t>CARTEIRA</t>
        </is>
      </c>
      <c r="K2840" t="inlineStr">
        <is>
          <t>CONTRATO</t>
        </is>
      </c>
      <c r="L2840" t="n">
        <v>3269.85</v>
      </c>
      <c r="M2840" t="inlineStr">
        <is>
          <t>IBIRAPITANGA FASE 3</t>
        </is>
      </c>
      <c r="N2840" s="142">
        <f>DATE(YEAR(G2840),MONTH(G2840),1)</f>
        <v/>
      </c>
      <c r="O2840" s="132">
        <f>IF(G2840&gt;$K$3,"Futuro","Atraso")</f>
        <v/>
      </c>
      <c r="P2840">
        <f>12*(YEAR(G2840)-YEAR($K$3))+(MONTH(G2840)-MONTH($K$3))</f>
        <v/>
      </c>
      <c r="Q2840" s="366">
        <f>IF(M2840="IBIRAPITANGA FASE 3",IF(O2840="Atraso",L2840,L2840/(1+$I$2)^P2840),IF(O2840="Atraso",L2840,L2840/(1+$I$1)^P2840))</f>
        <v/>
      </c>
      <c r="R2840">
        <f>IF(O2840="Atraso",$K$3-G2840,0)</f>
        <v/>
      </c>
      <c r="S2840">
        <f>IF(R2840&lt;=15,"Até 15",IF(R2840&lt;=30,"Entre 15 e 30",IF(R2840&lt;=60,"Entre 30 e 60",IF(R2840&lt;=90,"Entre 60 e 90",IF(R2840&lt;=120,"Entre 90 e 120",IF(R2840&lt;=150,"Entre 120 e 150",IF(R2840&lt;=180,"Entre 150 e 180","Superior a 180")))))))</f>
        <v/>
      </c>
    </row>
    <row r="2841">
      <c r="A2841" t="inlineStr">
        <is>
          <t>Q014L08</t>
        </is>
      </c>
      <c r="B2841" t="inlineStr">
        <is>
          <t>THAYS RIBEIRO DE SOUSA</t>
        </is>
      </c>
      <c r="C2841" t="n">
        <v>1</v>
      </c>
      <c r="D2841" t="inlineStr">
        <is>
          <t>IPCA</t>
        </is>
      </c>
      <c r="E2841" t="n">
        <v>0.009488792934583046</v>
      </c>
      <c r="F2841" t="inlineStr">
        <is>
          <t>MENSAL</t>
        </is>
      </c>
      <c r="G2841" t="n">
        <v>45107</v>
      </c>
      <c r="H2841" t="n">
        <v>45107</v>
      </c>
      <c r="I2841" t="n">
        <v>35</v>
      </c>
      <c r="J2841" t="inlineStr">
        <is>
          <t>CARTEIRA</t>
        </is>
      </c>
      <c r="K2841" t="inlineStr">
        <is>
          <t>CONTRATO</t>
        </is>
      </c>
      <c r="L2841" t="n">
        <v>3094.76</v>
      </c>
      <c r="M2841" t="inlineStr">
        <is>
          <t>IBIRAPITANGA FASE 3</t>
        </is>
      </c>
      <c r="N2841" s="142">
        <f>DATE(YEAR(G2841),MONTH(G2841),1)</f>
        <v/>
      </c>
      <c r="O2841" s="132">
        <f>IF(G2841&gt;$K$3,"Futuro","Atraso")</f>
        <v/>
      </c>
      <c r="P2841">
        <f>12*(YEAR(G2841)-YEAR($K$3))+(MONTH(G2841)-MONTH($K$3))</f>
        <v/>
      </c>
      <c r="Q2841" s="366">
        <f>IF(M2841="IBIRAPITANGA FASE 3",IF(O2841="Atraso",L2841,L2841/(1+$I$2)^P2841),IF(O2841="Atraso",L2841,L2841/(1+$I$1)^P2841))</f>
        <v/>
      </c>
      <c r="R2841">
        <f>IF(O2841="Atraso",$K$3-G2841,0)</f>
        <v/>
      </c>
      <c r="S2841">
        <f>IF(R2841&lt;=15,"Até 15",IF(R2841&lt;=30,"Entre 15 e 30",IF(R2841&lt;=60,"Entre 30 e 60",IF(R2841&lt;=90,"Entre 60 e 90",IF(R2841&lt;=120,"Entre 90 e 120",IF(R2841&lt;=150,"Entre 120 e 150",IF(R2841&lt;=180,"Entre 150 e 180","Superior a 180")))))))</f>
        <v/>
      </c>
    </row>
    <row r="2842">
      <c r="A2842" t="inlineStr">
        <is>
          <t>Q014L08</t>
        </is>
      </c>
      <c r="B2842" t="inlineStr">
        <is>
          <t>THAYS RIBEIRO DE SOUSA</t>
        </is>
      </c>
      <c r="C2842" t="n">
        <v>1</v>
      </c>
      <c r="D2842" t="inlineStr">
        <is>
          <t>IPCA</t>
        </is>
      </c>
      <c r="E2842" t="n">
        <v>0.009488792934583046</v>
      </c>
      <c r="F2842" t="inlineStr">
        <is>
          <t>MENSAL</t>
        </is>
      </c>
      <c r="G2842" t="n">
        <v>45137</v>
      </c>
      <c r="H2842" t="n">
        <v>45137</v>
      </c>
      <c r="I2842" t="n">
        <v>36</v>
      </c>
      <c r="J2842" t="inlineStr">
        <is>
          <t>CARTEIRA</t>
        </is>
      </c>
      <c r="K2842" t="inlineStr">
        <is>
          <t>CONTRATO</t>
        </is>
      </c>
      <c r="L2842" t="n">
        <v>3036.77</v>
      </c>
      <c r="M2842" t="inlineStr">
        <is>
          <t>IBIRAPITANGA FASE 3</t>
        </is>
      </c>
      <c r="N2842" s="142">
        <f>DATE(YEAR(G2842),MONTH(G2842),1)</f>
        <v/>
      </c>
      <c r="O2842" s="132">
        <f>IF(G2842&gt;$K$3,"Futuro","Atraso")</f>
        <v/>
      </c>
      <c r="P2842">
        <f>12*(YEAR(G2842)-YEAR($K$3))+(MONTH(G2842)-MONTH($K$3))</f>
        <v/>
      </c>
      <c r="Q2842" s="366">
        <f>IF(M2842="IBIRAPITANGA FASE 3",IF(O2842="Atraso",L2842,L2842/(1+$I$2)^P2842),IF(O2842="Atraso",L2842,L2842/(1+$I$1)^P2842))</f>
        <v/>
      </c>
      <c r="R2842">
        <f>IF(O2842="Atraso",$K$3-G2842,0)</f>
        <v/>
      </c>
      <c r="S2842">
        <f>IF(R2842&lt;=15,"Até 15",IF(R2842&lt;=30,"Entre 15 e 30",IF(R2842&lt;=60,"Entre 30 e 60",IF(R2842&lt;=90,"Entre 60 e 90",IF(R2842&lt;=120,"Entre 90 e 120",IF(R2842&lt;=150,"Entre 120 e 150",IF(R2842&lt;=180,"Entre 150 e 180","Superior a 180")))))))</f>
        <v/>
      </c>
    </row>
    <row r="2843">
      <c r="A2843" t="inlineStr">
        <is>
          <t>Q014L08</t>
        </is>
      </c>
      <c r="B2843" t="inlineStr">
        <is>
          <t>THAYS RIBEIRO DE SOUSA</t>
        </is>
      </c>
      <c r="C2843" t="n">
        <v>1</v>
      </c>
      <c r="D2843" t="inlineStr">
        <is>
          <t>IPCA</t>
        </is>
      </c>
      <c r="E2843" t="n">
        <v>0.009488792934583046</v>
      </c>
      <c r="F2843" t="inlineStr">
        <is>
          <t>MENSAL</t>
        </is>
      </c>
      <c r="G2843" t="n">
        <v>45168</v>
      </c>
      <c r="H2843" t="n">
        <v>45168</v>
      </c>
      <c r="I2843" t="n">
        <v>37</v>
      </c>
      <c r="J2843" t="inlineStr">
        <is>
          <t>CARTEIRA</t>
        </is>
      </c>
      <c r="K2843" t="inlineStr">
        <is>
          <t>CONTRATO</t>
        </is>
      </c>
      <c r="L2843" t="n">
        <v>2978.66</v>
      </c>
      <c r="M2843" t="inlineStr">
        <is>
          <t>IBIRAPITANGA FASE 3</t>
        </is>
      </c>
      <c r="N2843" s="142">
        <f>DATE(YEAR(G2843),MONTH(G2843),1)</f>
        <v/>
      </c>
      <c r="O2843" s="132">
        <f>IF(G2843&gt;$K$3,"Futuro","Atraso")</f>
        <v/>
      </c>
      <c r="P2843">
        <f>12*(YEAR(G2843)-YEAR($K$3))+(MONTH(G2843)-MONTH($K$3))</f>
        <v/>
      </c>
      <c r="Q2843" s="366">
        <f>IF(M2843="IBIRAPITANGA FASE 3",IF(O2843="Atraso",L2843,L2843/(1+$I$2)^P2843),IF(O2843="Atraso",L2843,L2843/(1+$I$1)^P2843))</f>
        <v/>
      </c>
      <c r="R2843">
        <f>IF(O2843="Atraso",$K$3-G2843,0)</f>
        <v/>
      </c>
      <c r="S2843">
        <f>IF(R2843&lt;=15,"Até 15",IF(R2843&lt;=30,"Entre 15 e 30",IF(R2843&lt;=60,"Entre 30 e 60",IF(R2843&lt;=90,"Entre 60 e 90",IF(R2843&lt;=120,"Entre 90 e 120",IF(R2843&lt;=150,"Entre 120 e 150",IF(R2843&lt;=180,"Entre 150 e 180","Superior a 180")))))))</f>
        <v/>
      </c>
    </row>
    <row r="2844">
      <c r="A2844" t="inlineStr">
        <is>
          <t>Q014L08</t>
        </is>
      </c>
      <c r="B2844" t="inlineStr">
        <is>
          <t>THAYS RIBEIRO DE SOUSA</t>
        </is>
      </c>
      <c r="C2844" t="n">
        <v>1</v>
      </c>
      <c r="D2844" t="inlineStr">
        <is>
          <t>IPCA</t>
        </is>
      </c>
      <c r="E2844" t="n">
        <v>0.009488792934583046</v>
      </c>
      <c r="F2844" t="inlineStr">
        <is>
          <t>MENSAL</t>
        </is>
      </c>
      <c r="G2844" t="n">
        <v>45199</v>
      </c>
      <c r="H2844" t="n">
        <v>45199</v>
      </c>
      <c r="I2844" t="n">
        <v>38</v>
      </c>
      <c r="J2844" t="inlineStr">
        <is>
          <t>CARTEIRA</t>
        </is>
      </c>
      <c r="K2844" t="inlineStr">
        <is>
          <t>CONTRATO</t>
        </is>
      </c>
      <c r="L2844" t="n">
        <v>2921.36</v>
      </c>
      <c r="M2844" t="inlineStr">
        <is>
          <t>IBIRAPITANGA FASE 3</t>
        </is>
      </c>
      <c r="N2844" s="142">
        <f>DATE(YEAR(G2844),MONTH(G2844),1)</f>
        <v/>
      </c>
      <c r="O2844" s="132">
        <f>IF(G2844&gt;$K$3,"Futuro","Atraso")</f>
        <v/>
      </c>
      <c r="P2844">
        <f>12*(YEAR(G2844)-YEAR($K$3))+(MONTH(G2844)-MONTH($K$3))</f>
        <v/>
      </c>
      <c r="Q2844" s="366">
        <f>IF(M2844="IBIRAPITANGA FASE 3",IF(O2844="Atraso",L2844,L2844/(1+$I$2)^P2844),IF(O2844="Atraso",L2844,L2844/(1+$I$1)^P2844))</f>
        <v/>
      </c>
      <c r="R2844">
        <f>IF(O2844="Atraso",$K$3-G2844,0)</f>
        <v/>
      </c>
      <c r="S2844">
        <f>IF(R2844&lt;=15,"Até 15",IF(R2844&lt;=30,"Entre 15 e 30",IF(R2844&lt;=60,"Entre 30 e 60",IF(R2844&lt;=90,"Entre 60 e 90",IF(R2844&lt;=120,"Entre 90 e 120",IF(R2844&lt;=150,"Entre 120 e 150",IF(R2844&lt;=180,"Entre 150 e 180","Superior a 180")))))))</f>
        <v/>
      </c>
    </row>
    <row r="2845">
      <c r="A2845" t="inlineStr">
        <is>
          <t>Q014L08</t>
        </is>
      </c>
      <c r="B2845" t="inlineStr">
        <is>
          <t>THAYS RIBEIRO DE SOUSA</t>
        </is>
      </c>
      <c r="C2845" t="n">
        <v>1</v>
      </c>
      <c r="D2845" t="inlineStr">
        <is>
          <t>IPCA</t>
        </is>
      </c>
      <c r="E2845" t="n">
        <v>0.009488792934583046</v>
      </c>
      <c r="F2845" t="inlineStr">
        <is>
          <t>MENSAL</t>
        </is>
      </c>
      <c r="G2845" t="n">
        <v>45229</v>
      </c>
      <c r="H2845" t="n">
        <v>45229</v>
      </c>
      <c r="I2845" t="n">
        <v>39</v>
      </c>
      <c r="J2845" t="inlineStr">
        <is>
          <t>CARTEIRA</t>
        </is>
      </c>
      <c r="K2845" t="inlineStr">
        <is>
          <t>CONTRATO</t>
        </is>
      </c>
      <c r="L2845" t="n">
        <v>2865.81</v>
      </c>
      <c r="M2845" t="inlineStr">
        <is>
          <t>IBIRAPITANGA FASE 3</t>
        </is>
      </c>
      <c r="N2845" s="142">
        <f>DATE(YEAR(G2845),MONTH(G2845),1)</f>
        <v/>
      </c>
      <c r="O2845" s="132">
        <f>IF(G2845&gt;$K$3,"Futuro","Atraso")</f>
        <v/>
      </c>
      <c r="P2845">
        <f>12*(YEAR(G2845)-YEAR($K$3))+(MONTH(G2845)-MONTH($K$3))</f>
        <v/>
      </c>
      <c r="Q2845" s="366">
        <f>IF(M2845="IBIRAPITANGA FASE 3",IF(O2845="Atraso",L2845,L2845/(1+$I$2)^P2845),IF(O2845="Atraso",L2845,L2845/(1+$I$1)^P2845))</f>
        <v/>
      </c>
      <c r="R2845">
        <f>IF(O2845="Atraso",$K$3-G2845,0)</f>
        <v/>
      </c>
      <c r="S2845">
        <f>IF(R2845&lt;=15,"Até 15",IF(R2845&lt;=30,"Entre 15 e 30",IF(R2845&lt;=60,"Entre 30 e 60",IF(R2845&lt;=90,"Entre 60 e 90",IF(R2845&lt;=120,"Entre 90 e 120",IF(R2845&lt;=150,"Entre 120 e 150",IF(R2845&lt;=180,"Entre 150 e 180","Superior a 180")))))))</f>
        <v/>
      </c>
    </row>
    <row r="2846">
      <c r="A2846" t="inlineStr">
        <is>
          <t>Q014L08</t>
        </is>
      </c>
      <c r="B2846" t="inlineStr">
        <is>
          <t>THAYS RIBEIRO DE SOUSA</t>
        </is>
      </c>
      <c r="C2846" t="n">
        <v>1</v>
      </c>
      <c r="D2846" t="inlineStr">
        <is>
          <t>IPCA</t>
        </is>
      </c>
      <c r="E2846" t="n">
        <v>0.009488792934583046</v>
      </c>
      <c r="F2846" t="inlineStr">
        <is>
          <t>MENSAL</t>
        </is>
      </c>
      <c r="G2846" t="n">
        <v>45260</v>
      </c>
      <c r="H2846" t="n">
        <v>45260</v>
      </c>
      <c r="I2846" t="n">
        <v>40</v>
      </c>
      <c r="J2846" t="inlineStr">
        <is>
          <t>CARTEIRA</t>
        </is>
      </c>
      <c r="K2846" t="inlineStr">
        <is>
          <t>CONTRATO</t>
        </is>
      </c>
      <c r="L2846" t="n">
        <v>2815.79</v>
      </c>
      <c r="M2846" t="inlineStr">
        <is>
          <t>IBIRAPITANGA FASE 3</t>
        </is>
      </c>
      <c r="N2846" s="142">
        <f>DATE(YEAR(G2846),MONTH(G2846),1)</f>
        <v/>
      </c>
      <c r="O2846" s="132">
        <f>IF(G2846&gt;$K$3,"Futuro","Atraso")</f>
        <v/>
      </c>
      <c r="P2846">
        <f>12*(YEAR(G2846)-YEAR($K$3))+(MONTH(G2846)-MONTH($K$3))</f>
        <v/>
      </c>
      <c r="Q2846" s="366">
        <f>IF(M2846="IBIRAPITANGA FASE 3",IF(O2846="Atraso",L2846,L2846/(1+$I$2)^P2846),IF(O2846="Atraso",L2846,L2846/(1+$I$1)^P2846))</f>
        <v/>
      </c>
      <c r="R2846">
        <f>IF(O2846="Atraso",$K$3-G2846,0)</f>
        <v/>
      </c>
      <c r="S2846">
        <f>IF(R2846&lt;=15,"Até 15",IF(R2846&lt;=30,"Entre 15 e 30",IF(R2846&lt;=60,"Entre 30 e 60",IF(R2846&lt;=90,"Entre 60 e 90",IF(R2846&lt;=120,"Entre 90 e 120",IF(R2846&lt;=150,"Entre 120 e 150",IF(R2846&lt;=180,"Entre 150 e 180","Superior a 180")))))))</f>
        <v/>
      </c>
    </row>
    <row r="2847">
      <c r="A2847" t="inlineStr">
        <is>
          <t>Q014L08</t>
        </is>
      </c>
      <c r="B2847" t="inlineStr">
        <is>
          <t>THAYS RIBEIRO DE SOUSA</t>
        </is>
      </c>
      <c r="C2847" t="n">
        <v>1</v>
      </c>
      <c r="D2847" t="inlineStr">
        <is>
          <t>IPCA</t>
        </is>
      </c>
      <c r="E2847" t="n">
        <v>0.009488792934583046</v>
      </c>
      <c r="F2847" t="inlineStr">
        <is>
          <t>MENSAL</t>
        </is>
      </c>
      <c r="G2847" t="n">
        <v>45290</v>
      </c>
      <c r="H2847" t="n">
        <v>45290</v>
      </c>
      <c r="I2847" t="n">
        <v>41</v>
      </c>
      <c r="J2847" t="inlineStr">
        <is>
          <t>CARTEIRA</t>
        </is>
      </c>
      <c r="K2847" t="inlineStr">
        <is>
          <t>CONTRATO</t>
        </is>
      </c>
      <c r="L2847" t="n">
        <v>2815.79</v>
      </c>
      <c r="M2847" t="inlineStr">
        <is>
          <t>IBIRAPITANGA FASE 3</t>
        </is>
      </c>
      <c r="N2847" s="142">
        <f>DATE(YEAR(G2847),MONTH(G2847),1)</f>
        <v/>
      </c>
      <c r="O2847" s="132">
        <f>IF(G2847&gt;$K$3,"Futuro","Atraso")</f>
        <v/>
      </c>
      <c r="P2847">
        <f>12*(YEAR(G2847)-YEAR($K$3))+(MONTH(G2847)-MONTH($K$3))</f>
        <v/>
      </c>
      <c r="Q2847" s="366">
        <f>IF(M2847="IBIRAPITANGA FASE 3",IF(O2847="Atraso",L2847,L2847/(1+$I$2)^P2847),IF(O2847="Atraso",L2847,L2847/(1+$I$1)^P2847))</f>
        <v/>
      </c>
      <c r="R2847">
        <f>IF(O2847="Atraso",$K$3-G2847,0)</f>
        <v/>
      </c>
      <c r="S2847">
        <f>IF(R2847&lt;=15,"Até 15",IF(R2847&lt;=30,"Entre 15 e 30",IF(R2847&lt;=60,"Entre 30 e 60",IF(R2847&lt;=90,"Entre 60 e 90",IF(R2847&lt;=120,"Entre 90 e 120",IF(R2847&lt;=150,"Entre 120 e 150",IF(R2847&lt;=180,"Entre 150 e 180","Superior a 180")))))))</f>
        <v/>
      </c>
    </row>
    <row r="2848">
      <c r="A2848" t="inlineStr">
        <is>
          <t>Q014L08</t>
        </is>
      </c>
      <c r="B2848" t="inlineStr">
        <is>
          <t>THAYS RIBEIRO DE SOUSA</t>
        </is>
      </c>
      <c r="C2848" t="n">
        <v>1</v>
      </c>
      <c r="D2848" t="inlineStr">
        <is>
          <t>IPCA</t>
        </is>
      </c>
      <c r="E2848" t="n">
        <v>0.009488792934583046</v>
      </c>
      <c r="F2848" t="inlineStr">
        <is>
          <t>MENSAL</t>
        </is>
      </c>
      <c r="G2848" t="n">
        <v>45321</v>
      </c>
      <c r="H2848" t="n">
        <v>45321</v>
      </c>
      <c r="I2848" t="n">
        <v>42</v>
      </c>
      <c r="J2848" t="inlineStr">
        <is>
          <t>CARTEIRA</t>
        </is>
      </c>
      <c r="K2848" t="inlineStr">
        <is>
          <t>CONTRATO</t>
        </is>
      </c>
      <c r="L2848" t="n">
        <v>2815.79</v>
      </c>
      <c r="M2848" t="inlineStr">
        <is>
          <t>IBIRAPITANGA FASE 3</t>
        </is>
      </c>
      <c r="N2848" s="142">
        <f>DATE(YEAR(G2848),MONTH(G2848),1)</f>
        <v/>
      </c>
      <c r="O2848" s="132">
        <f>IF(G2848&gt;$K$3,"Futuro","Atraso")</f>
        <v/>
      </c>
      <c r="P2848">
        <f>12*(YEAR(G2848)-YEAR($K$3))+(MONTH(G2848)-MONTH($K$3))</f>
        <v/>
      </c>
      <c r="Q2848" s="366">
        <f>IF(M2848="IBIRAPITANGA FASE 3",IF(O2848="Atraso",L2848,L2848/(1+$I$2)^P2848),IF(O2848="Atraso",L2848,L2848/(1+$I$1)^P2848))</f>
        <v/>
      </c>
      <c r="R2848">
        <f>IF(O2848="Atraso",$K$3-G2848,0)</f>
        <v/>
      </c>
      <c r="S2848">
        <f>IF(R2848&lt;=15,"Até 15",IF(R2848&lt;=30,"Entre 15 e 30",IF(R2848&lt;=60,"Entre 30 e 60",IF(R2848&lt;=90,"Entre 60 e 90",IF(R2848&lt;=120,"Entre 90 e 120",IF(R2848&lt;=150,"Entre 120 e 150",IF(R2848&lt;=180,"Entre 150 e 180","Superior a 180")))))))</f>
        <v/>
      </c>
    </row>
    <row r="2849">
      <c r="A2849" t="inlineStr">
        <is>
          <t>Q014L08</t>
        </is>
      </c>
      <c r="B2849" t="inlineStr">
        <is>
          <t>THAYS RIBEIRO DE SOUSA</t>
        </is>
      </c>
      <c r="C2849" t="n">
        <v>1</v>
      </c>
      <c r="D2849" t="inlineStr">
        <is>
          <t>IPCA</t>
        </is>
      </c>
      <c r="E2849" t="n">
        <v>0.009488792934583046</v>
      </c>
      <c r="F2849" t="inlineStr">
        <is>
          <t>MENSAL</t>
        </is>
      </c>
      <c r="G2849" t="n">
        <v>45351</v>
      </c>
      <c r="H2849" t="n">
        <v>45351</v>
      </c>
      <c r="I2849" t="n">
        <v>43</v>
      </c>
      <c r="J2849" t="inlineStr">
        <is>
          <t>CARTEIRA</t>
        </is>
      </c>
      <c r="K2849" t="inlineStr">
        <is>
          <t>CONTRATO</t>
        </is>
      </c>
      <c r="L2849" t="n">
        <v>2815.79</v>
      </c>
      <c r="M2849" t="inlineStr">
        <is>
          <t>IBIRAPITANGA FASE 3</t>
        </is>
      </c>
      <c r="N2849" s="142">
        <f>DATE(YEAR(G2849),MONTH(G2849),1)</f>
        <v/>
      </c>
      <c r="O2849" s="132">
        <f>IF(G2849&gt;$K$3,"Futuro","Atraso")</f>
        <v/>
      </c>
      <c r="P2849">
        <f>12*(YEAR(G2849)-YEAR($K$3))+(MONTH(G2849)-MONTH($K$3))</f>
        <v/>
      </c>
      <c r="Q2849" s="366">
        <f>IF(M2849="IBIRAPITANGA FASE 3",IF(O2849="Atraso",L2849,L2849/(1+$I$2)^P2849),IF(O2849="Atraso",L2849,L2849/(1+$I$1)^P2849))</f>
        <v/>
      </c>
      <c r="R2849">
        <f>IF(O2849="Atraso",$K$3-G2849,0)</f>
        <v/>
      </c>
      <c r="S2849">
        <f>IF(R2849&lt;=15,"Até 15",IF(R2849&lt;=30,"Entre 15 e 30",IF(R2849&lt;=60,"Entre 30 e 60",IF(R2849&lt;=90,"Entre 60 e 90",IF(R2849&lt;=120,"Entre 90 e 120",IF(R2849&lt;=150,"Entre 120 e 150",IF(R2849&lt;=180,"Entre 150 e 180","Superior a 180")))))))</f>
        <v/>
      </c>
    </row>
    <row r="2850">
      <c r="A2850" t="inlineStr">
        <is>
          <t>Q014L08</t>
        </is>
      </c>
      <c r="B2850" t="inlineStr">
        <is>
          <t>THAYS RIBEIRO DE SOUSA</t>
        </is>
      </c>
      <c r="C2850" t="n">
        <v>1</v>
      </c>
      <c r="D2850" t="inlineStr">
        <is>
          <t>IPCA</t>
        </is>
      </c>
      <c r="E2850" t="n">
        <v>0.009488792934583046</v>
      </c>
      <c r="F2850" t="inlineStr">
        <is>
          <t>MENSAL</t>
        </is>
      </c>
      <c r="G2850" t="n">
        <v>45381</v>
      </c>
      <c r="H2850" t="n">
        <v>45381</v>
      </c>
      <c r="I2850" t="n">
        <v>44</v>
      </c>
      <c r="J2850" t="inlineStr">
        <is>
          <t>CARTEIRA</t>
        </is>
      </c>
      <c r="K2850" t="inlineStr">
        <is>
          <t>CONTRATO</t>
        </is>
      </c>
      <c r="L2850" t="n">
        <v>2815.79</v>
      </c>
      <c r="M2850" t="inlineStr">
        <is>
          <t>IBIRAPITANGA FASE 3</t>
        </is>
      </c>
      <c r="N2850" s="142">
        <f>DATE(YEAR(G2850),MONTH(G2850),1)</f>
        <v/>
      </c>
      <c r="O2850" s="132">
        <f>IF(G2850&gt;$K$3,"Futuro","Atraso")</f>
        <v/>
      </c>
      <c r="P2850">
        <f>12*(YEAR(G2850)-YEAR($K$3))+(MONTH(G2850)-MONTH($K$3))</f>
        <v/>
      </c>
      <c r="Q2850" s="366">
        <f>IF(M2850="IBIRAPITANGA FASE 3",IF(O2850="Atraso",L2850,L2850/(1+$I$2)^P2850),IF(O2850="Atraso",L2850,L2850/(1+$I$1)^P2850))</f>
        <v/>
      </c>
      <c r="R2850">
        <f>IF(O2850="Atraso",$K$3-G2850,0)</f>
        <v/>
      </c>
      <c r="S2850">
        <f>IF(R2850&lt;=15,"Até 15",IF(R2850&lt;=30,"Entre 15 e 30",IF(R2850&lt;=60,"Entre 30 e 60",IF(R2850&lt;=90,"Entre 60 e 90",IF(R2850&lt;=120,"Entre 90 e 120",IF(R2850&lt;=150,"Entre 120 e 150",IF(R2850&lt;=180,"Entre 150 e 180","Superior a 180")))))))</f>
        <v/>
      </c>
    </row>
    <row r="2851">
      <c r="A2851" t="inlineStr">
        <is>
          <t>Q014L08</t>
        </is>
      </c>
      <c r="B2851" t="inlineStr">
        <is>
          <t>THAYS RIBEIRO DE SOUSA</t>
        </is>
      </c>
      <c r="C2851" t="n">
        <v>1</v>
      </c>
      <c r="D2851" t="inlineStr">
        <is>
          <t>IPCA</t>
        </is>
      </c>
      <c r="E2851" t="n">
        <v>0.009488792934583046</v>
      </c>
      <c r="F2851" t="inlineStr">
        <is>
          <t>MENSAL</t>
        </is>
      </c>
      <c r="G2851" t="n">
        <v>45412</v>
      </c>
      <c r="H2851" t="n">
        <v>45412</v>
      </c>
      <c r="I2851" t="n">
        <v>45</v>
      </c>
      <c r="J2851" t="inlineStr">
        <is>
          <t>CARTEIRA</t>
        </is>
      </c>
      <c r="K2851" t="inlineStr">
        <is>
          <t>CONTRATO</t>
        </is>
      </c>
      <c r="L2851" t="n">
        <v>2815.79</v>
      </c>
      <c r="M2851" t="inlineStr">
        <is>
          <t>IBIRAPITANGA FASE 3</t>
        </is>
      </c>
      <c r="N2851" s="142">
        <f>DATE(YEAR(G2851),MONTH(G2851),1)</f>
        <v/>
      </c>
      <c r="O2851" s="132">
        <f>IF(G2851&gt;$K$3,"Futuro","Atraso")</f>
        <v/>
      </c>
      <c r="P2851">
        <f>12*(YEAR(G2851)-YEAR($K$3))+(MONTH(G2851)-MONTH($K$3))</f>
        <v/>
      </c>
      <c r="Q2851" s="366">
        <f>IF(M2851="IBIRAPITANGA FASE 3",IF(O2851="Atraso",L2851,L2851/(1+$I$2)^P2851),IF(O2851="Atraso",L2851,L2851/(1+$I$1)^P2851))</f>
        <v/>
      </c>
      <c r="R2851">
        <f>IF(O2851="Atraso",$K$3-G2851,0)</f>
        <v/>
      </c>
      <c r="S2851">
        <f>IF(R2851&lt;=15,"Até 15",IF(R2851&lt;=30,"Entre 15 e 30",IF(R2851&lt;=60,"Entre 30 e 60",IF(R2851&lt;=90,"Entre 60 e 90",IF(R2851&lt;=120,"Entre 90 e 120",IF(R2851&lt;=150,"Entre 120 e 150",IF(R2851&lt;=180,"Entre 150 e 180","Superior a 180")))))))</f>
        <v/>
      </c>
    </row>
    <row r="2852">
      <c r="A2852" t="inlineStr">
        <is>
          <t>Q014L08</t>
        </is>
      </c>
      <c r="B2852" t="inlineStr">
        <is>
          <t>THAYS RIBEIRO DE SOUSA</t>
        </is>
      </c>
      <c r="C2852" t="n">
        <v>1</v>
      </c>
      <c r="D2852" t="inlineStr">
        <is>
          <t>IPCA</t>
        </is>
      </c>
      <c r="E2852" t="n">
        <v>0.009488792934583046</v>
      </c>
      <c r="F2852" t="inlineStr">
        <is>
          <t>MENSAL</t>
        </is>
      </c>
      <c r="G2852" t="n">
        <v>45442</v>
      </c>
      <c r="H2852" t="n">
        <v>45442</v>
      </c>
      <c r="I2852" t="n">
        <v>46</v>
      </c>
      <c r="J2852" t="inlineStr">
        <is>
          <t>CARTEIRA</t>
        </is>
      </c>
      <c r="K2852" t="inlineStr">
        <is>
          <t>CONTRATO</t>
        </is>
      </c>
      <c r="L2852" t="n">
        <v>2815.79</v>
      </c>
      <c r="M2852" t="inlineStr">
        <is>
          <t>IBIRAPITANGA FASE 3</t>
        </is>
      </c>
      <c r="N2852" s="142">
        <f>DATE(YEAR(G2852),MONTH(G2852),1)</f>
        <v/>
      </c>
      <c r="O2852" s="132">
        <f>IF(G2852&gt;$K$3,"Futuro","Atraso")</f>
        <v/>
      </c>
      <c r="P2852">
        <f>12*(YEAR(G2852)-YEAR($K$3))+(MONTH(G2852)-MONTH($K$3))</f>
        <v/>
      </c>
      <c r="Q2852" s="366">
        <f>IF(M2852="IBIRAPITANGA FASE 3",IF(O2852="Atraso",L2852,L2852/(1+$I$2)^P2852),IF(O2852="Atraso",L2852,L2852/(1+$I$1)^P2852))</f>
        <v/>
      </c>
      <c r="R2852">
        <f>IF(O2852="Atraso",$K$3-G2852,0)</f>
        <v/>
      </c>
      <c r="S2852">
        <f>IF(R2852&lt;=15,"Até 15",IF(R2852&lt;=30,"Entre 15 e 30",IF(R2852&lt;=60,"Entre 30 e 60",IF(R2852&lt;=90,"Entre 60 e 90",IF(R2852&lt;=120,"Entre 90 e 120",IF(R2852&lt;=150,"Entre 120 e 150",IF(R2852&lt;=180,"Entre 150 e 180","Superior a 180")))))))</f>
        <v/>
      </c>
    </row>
    <row r="2853">
      <c r="A2853" t="inlineStr">
        <is>
          <t>Q014L08</t>
        </is>
      </c>
      <c r="B2853" t="inlineStr">
        <is>
          <t>THAYS RIBEIRO DE SOUSA</t>
        </is>
      </c>
      <c r="C2853" t="n">
        <v>1</v>
      </c>
      <c r="D2853" t="inlineStr">
        <is>
          <t>IPCA</t>
        </is>
      </c>
      <c r="E2853" t="n">
        <v>0.009488792934583046</v>
      </c>
      <c r="F2853" t="inlineStr">
        <is>
          <t>MENSAL</t>
        </is>
      </c>
      <c r="G2853" t="n">
        <v>45473</v>
      </c>
      <c r="H2853" t="n">
        <v>45473</v>
      </c>
      <c r="I2853" t="n">
        <v>47</v>
      </c>
      <c r="J2853" t="inlineStr">
        <is>
          <t>CARTEIRA</t>
        </is>
      </c>
      <c r="K2853" t="inlineStr">
        <is>
          <t>CONTRATO</t>
        </is>
      </c>
      <c r="L2853" t="n">
        <v>2815.79</v>
      </c>
      <c r="M2853" t="inlineStr">
        <is>
          <t>IBIRAPITANGA FASE 3</t>
        </is>
      </c>
      <c r="N2853" s="142">
        <f>DATE(YEAR(G2853),MONTH(G2853),1)</f>
        <v/>
      </c>
      <c r="O2853" s="132">
        <f>IF(G2853&gt;$K$3,"Futuro","Atraso")</f>
        <v/>
      </c>
      <c r="P2853">
        <f>12*(YEAR(G2853)-YEAR($K$3))+(MONTH(G2853)-MONTH($K$3))</f>
        <v/>
      </c>
      <c r="Q2853" s="366">
        <f>IF(M2853="IBIRAPITANGA FASE 3",IF(O2853="Atraso",L2853,L2853/(1+$I$2)^P2853),IF(O2853="Atraso",L2853,L2853/(1+$I$1)^P2853))</f>
        <v/>
      </c>
      <c r="R2853">
        <f>IF(O2853="Atraso",$K$3-G2853,0)</f>
        <v/>
      </c>
      <c r="S2853">
        <f>IF(R2853&lt;=15,"Até 15",IF(R2853&lt;=30,"Entre 15 e 30",IF(R2853&lt;=60,"Entre 30 e 60",IF(R2853&lt;=90,"Entre 60 e 90",IF(R2853&lt;=120,"Entre 90 e 120",IF(R2853&lt;=150,"Entre 120 e 150",IF(R2853&lt;=180,"Entre 150 e 180","Superior a 180")))))))</f>
        <v/>
      </c>
    </row>
    <row r="2854">
      <c r="A2854" t="inlineStr">
        <is>
          <t>Q014L08</t>
        </is>
      </c>
      <c r="B2854" t="inlineStr">
        <is>
          <t>THAYS RIBEIRO DE SOUSA</t>
        </is>
      </c>
      <c r="C2854" t="n">
        <v>1</v>
      </c>
      <c r="D2854" t="inlineStr">
        <is>
          <t>IPCA</t>
        </is>
      </c>
      <c r="E2854" t="n">
        <v>0.009488792934583046</v>
      </c>
      <c r="F2854" t="inlineStr">
        <is>
          <t>MENSAL</t>
        </is>
      </c>
      <c r="G2854" t="n">
        <v>45503</v>
      </c>
      <c r="H2854" t="n">
        <v>45503</v>
      </c>
      <c r="I2854" t="n">
        <v>48</v>
      </c>
      <c r="J2854" t="inlineStr">
        <is>
          <t>CARTEIRA</t>
        </is>
      </c>
      <c r="K2854" t="inlineStr">
        <is>
          <t>CONTRATO</t>
        </is>
      </c>
      <c r="L2854" t="n">
        <v>2815.79</v>
      </c>
      <c r="M2854" t="inlineStr">
        <is>
          <t>IBIRAPITANGA FASE 3</t>
        </is>
      </c>
      <c r="N2854" s="142">
        <f>DATE(YEAR(G2854),MONTH(G2854),1)</f>
        <v/>
      </c>
      <c r="O2854" s="132">
        <f>IF(G2854&gt;$K$3,"Futuro","Atraso")</f>
        <v/>
      </c>
      <c r="P2854">
        <f>12*(YEAR(G2854)-YEAR($K$3))+(MONTH(G2854)-MONTH($K$3))</f>
        <v/>
      </c>
      <c r="Q2854" s="366">
        <f>IF(M2854="IBIRAPITANGA FASE 3",IF(O2854="Atraso",L2854,L2854/(1+$I$2)^P2854),IF(O2854="Atraso",L2854,L2854/(1+$I$1)^P2854))</f>
        <v/>
      </c>
      <c r="R2854">
        <f>IF(O2854="Atraso",$K$3-G2854,0)</f>
        <v/>
      </c>
      <c r="S2854">
        <f>IF(R2854&lt;=15,"Até 15",IF(R2854&lt;=30,"Entre 15 e 30",IF(R2854&lt;=60,"Entre 30 e 60",IF(R2854&lt;=90,"Entre 60 e 90",IF(R2854&lt;=120,"Entre 90 e 120",IF(R2854&lt;=150,"Entre 120 e 150",IF(R2854&lt;=180,"Entre 150 e 180","Superior a 180")))))))</f>
        <v/>
      </c>
    </row>
    <row r="2855">
      <c r="A2855" t="inlineStr">
        <is>
          <t>Q014L08</t>
        </is>
      </c>
      <c r="B2855" t="inlineStr">
        <is>
          <t>THAYS RIBEIRO DE SOUSA</t>
        </is>
      </c>
      <c r="C2855" t="n">
        <v>1</v>
      </c>
      <c r="D2855" t="inlineStr">
        <is>
          <t>IPCA</t>
        </is>
      </c>
      <c r="E2855" t="n">
        <v>0.009488792934583046</v>
      </c>
      <c r="F2855" t="inlineStr">
        <is>
          <t>MENSAL</t>
        </is>
      </c>
      <c r="G2855" t="n">
        <v>45534</v>
      </c>
      <c r="H2855" t="n">
        <v>45534</v>
      </c>
      <c r="I2855" t="n">
        <v>49</v>
      </c>
      <c r="J2855" t="inlineStr">
        <is>
          <t>CARTEIRA</t>
        </is>
      </c>
      <c r="K2855" t="inlineStr">
        <is>
          <t>CONTRATO</t>
        </is>
      </c>
      <c r="L2855" t="n">
        <v>2815.79</v>
      </c>
      <c r="M2855" t="inlineStr">
        <is>
          <t>IBIRAPITANGA FASE 3</t>
        </is>
      </c>
      <c r="N2855" s="142">
        <f>DATE(YEAR(G2855),MONTH(G2855),1)</f>
        <v/>
      </c>
      <c r="O2855" s="132">
        <f>IF(G2855&gt;$K$3,"Futuro","Atraso")</f>
        <v/>
      </c>
      <c r="P2855">
        <f>12*(YEAR(G2855)-YEAR($K$3))+(MONTH(G2855)-MONTH($K$3))</f>
        <v/>
      </c>
      <c r="Q2855" s="366">
        <f>IF(M2855="IBIRAPITANGA FASE 3",IF(O2855="Atraso",L2855,L2855/(1+$I$2)^P2855),IF(O2855="Atraso",L2855,L2855/(1+$I$1)^P2855))</f>
        <v/>
      </c>
      <c r="R2855">
        <f>IF(O2855="Atraso",$K$3-G2855,0)</f>
        <v/>
      </c>
      <c r="S2855">
        <f>IF(R2855&lt;=15,"Até 15",IF(R2855&lt;=30,"Entre 15 e 30",IF(R2855&lt;=60,"Entre 30 e 60",IF(R2855&lt;=90,"Entre 60 e 90",IF(R2855&lt;=120,"Entre 90 e 120",IF(R2855&lt;=150,"Entre 120 e 150",IF(R2855&lt;=180,"Entre 150 e 180","Superior a 180")))))))</f>
        <v/>
      </c>
    </row>
    <row r="2856">
      <c r="A2856" t="inlineStr">
        <is>
          <t>Q014L08</t>
        </is>
      </c>
      <c r="B2856" t="inlineStr">
        <is>
          <t>THAYS RIBEIRO DE SOUSA</t>
        </is>
      </c>
      <c r="C2856" t="n">
        <v>1</v>
      </c>
      <c r="D2856" t="inlineStr">
        <is>
          <t>IPCA</t>
        </is>
      </c>
      <c r="E2856" t="n">
        <v>0.009488792934583046</v>
      </c>
      <c r="F2856" t="inlineStr">
        <is>
          <t>MENSAL</t>
        </is>
      </c>
      <c r="G2856" t="n">
        <v>45565</v>
      </c>
      <c r="H2856" t="n">
        <v>45565</v>
      </c>
      <c r="I2856" t="n">
        <v>50</v>
      </c>
      <c r="J2856" t="inlineStr">
        <is>
          <t>CARTEIRA</t>
        </is>
      </c>
      <c r="K2856" t="inlineStr">
        <is>
          <t>CONTRATO</t>
        </is>
      </c>
      <c r="L2856" t="n">
        <v>2815.79</v>
      </c>
      <c r="M2856" t="inlineStr">
        <is>
          <t>IBIRAPITANGA FASE 3</t>
        </is>
      </c>
      <c r="N2856" s="142">
        <f>DATE(YEAR(G2856),MONTH(G2856),1)</f>
        <v/>
      </c>
      <c r="O2856" s="132">
        <f>IF(G2856&gt;$K$3,"Futuro","Atraso")</f>
        <v/>
      </c>
      <c r="P2856">
        <f>12*(YEAR(G2856)-YEAR($K$3))+(MONTH(G2856)-MONTH($K$3))</f>
        <v/>
      </c>
      <c r="Q2856" s="366">
        <f>IF(M2856="IBIRAPITANGA FASE 3",IF(O2856="Atraso",L2856,L2856/(1+$I$2)^P2856),IF(O2856="Atraso",L2856,L2856/(1+$I$1)^P2856))</f>
        <v/>
      </c>
      <c r="R2856">
        <f>IF(O2856="Atraso",$K$3-G2856,0)</f>
        <v/>
      </c>
      <c r="S2856">
        <f>IF(R2856&lt;=15,"Até 15",IF(R2856&lt;=30,"Entre 15 e 30",IF(R2856&lt;=60,"Entre 30 e 60",IF(R2856&lt;=90,"Entre 60 e 90",IF(R2856&lt;=120,"Entre 90 e 120",IF(R2856&lt;=150,"Entre 120 e 150",IF(R2856&lt;=180,"Entre 150 e 180","Superior a 180")))))))</f>
        <v/>
      </c>
    </row>
    <row r="2857">
      <c r="A2857" t="inlineStr">
        <is>
          <t>Q014L08</t>
        </is>
      </c>
      <c r="B2857" t="inlineStr">
        <is>
          <t>THAYS RIBEIRO DE SOUSA</t>
        </is>
      </c>
      <c r="C2857" t="n">
        <v>1</v>
      </c>
      <c r="D2857" t="inlineStr">
        <is>
          <t>IPCA</t>
        </is>
      </c>
      <c r="E2857" t="n">
        <v>0.009488792934583046</v>
      </c>
      <c r="F2857" t="inlineStr">
        <is>
          <t>MENSAL</t>
        </is>
      </c>
      <c r="G2857" t="n">
        <v>45595</v>
      </c>
      <c r="H2857" t="n">
        <v>45595</v>
      </c>
      <c r="I2857" t="n">
        <v>51</v>
      </c>
      <c r="J2857" t="inlineStr">
        <is>
          <t>CARTEIRA</t>
        </is>
      </c>
      <c r="K2857" t="inlineStr">
        <is>
          <t>CONTRATO</t>
        </is>
      </c>
      <c r="L2857" t="n">
        <v>2815.79</v>
      </c>
      <c r="M2857" t="inlineStr">
        <is>
          <t>IBIRAPITANGA FASE 3</t>
        </is>
      </c>
      <c r="N2857" s="142">
        <f>DATE(YEAR(G2857),MONTH(G2857),1)</f>
        <v/>
      </c>
      <c r="O2857" s="132">
        <f>IF(G2857&gt;$K$3,"Futuro","Atraso")</f>
        <v/>
      </c>
      <c r="P2857">
        <f>12*(YEAR(G2857)-YEAR($K$3))+(MONTH(G2857)-MONTH($K$3))</f>
        <v/>
      </c>
      <c r="Q2857" s="366">
        <f>IF(M2857="IBIRAPITANGA FASE 3",IF(O2857="Atraso",L2857,L2857/(1+$I$2)^P2857),IF(O2857="Atraso",L2857,L2857/(1+$I$1)^P2857))</f>
        <v/>
      </c>
      <c r="R2857">
        <f>IF(O2857="Atraso",$K$3-G2857,0)</f>
        <v/>
      </c>
      <c r="S2857">
        <f>IF(R2857&lt;=15,"Até 15",IF(R2857&lt;=30,"Entre 15 e 30",IF(R2857&lt;=60,"Entre 30 e 60",IF(R2857&lt;=90,"Entre 60 e 90",IF(R2857&lt;=120,"Entre 90 e 120",IF(R2857&lt;=150,"Entre 120 e 150",IF(R2857&lt;=180,"Entre 150 e 180","Superior a 180")))))))</f>
        <v/>
      </c>
    </row>
    <row r="2858">
      <c r="A2858" t="inlineStr">
        <is>
          <t>Q014L08</t>
        </is>
      </c>
      <c r="B2858" t="inlineStr">
        <is>
          <t>THAYS RIBEIRO DE SOUSA</t>
        </is>
      </c>
      <c r="C2858" t="n">
        <v>1</v>
      </c>
      <c r="D2858" t="inlineStr">
        <is>
          <t>IPCA</t>
        </is>
      </c>
      <c r="E2858" t="n">
        <v>0.009488792934583046</v>
      </c>
      <c r="F2858" t="inlineStr">
        <is>
          <t>MENSAL</t>
        </is>
      </c>
      <c r="G2858" t="n">
        <v>45626</v>
      </c>
      <c r="H2858" t="n">
        <v>45626</v>
      </c>
      <c r="I2858" t="n">
        <v>52</v>
      </c>
      <c r="J2858" t="inlineStr">
        <is>
          <t>CARTEIRA</t>
        </is>
      </c>
      <c r="K2858" t="inlineStr">
        <is>
          <t>CONTRATO</t>
        </is>
      </c>
      <c r="L2858" t="n">
        <v>2815.79</v>
      </c>
      <c r="M2858" t="inlineStr">
        <is>
          <t>IBIRAPITANGA FASE 3</t>
        </is>
      </c>
      <c r="N2858" s="142">
        <f>DATE(YEAR(G2858),MONTH(G2858),1)</f>
        <v/>
      </c>
      <c r="O2858" s="132">
        <f>IF(G2858&gt;$K$3,"Futuro","Atraso")</f>
        <v/>
      </c>
      <c r="P2858">
        <f>12*(YEAR(G2858)-YEAR($K$3))+(MONTH(G2858)-MONTH($K$3))</f>
        <v/>
      </c>
      <c r="Q2858" s="366">
        <f>IF(M2858="IBIRAPITANGA FASE 3",IF(O2858="Atraso",L2858,L2858/(1+$I$2)^P2858),IF(O2858="Atraso",L2858,L2858/(1+$I$1)^P2858))</f>
        <v/>
      </c>
      <c r="R2858">
        <f>IF(O2858="Atraso",$K$3-G2858,0)</f>
        <v/>
      </c>
      <c r="S2858">
        <f>IF(R2858&lt;=15,"Até 15",IF(R2858&lt;=30,"Entre 15 e 30",IF(R2858&lt;=60,"Entre 30 e 60",IF(R2858&lt;=90,"Entre 60 e 90",IF(R2858&lt;=120,"Entre 90 e 120",IF(R2858&lt;=150,"Entre 120 e 150",IF(R2858&lt;=180,"Entre 150 e 180","Superior a 180")))))))</f>
        <v/>
      </c>
    </row>
    <row r="2859">
      <c r="A2859" t="inlineStr">
        <is>
          <t>Q014L08</t>
        </is>
      </c>
      <c r="B2859" t="inlineStr">
        <is>
          <t>THAYS RIBEIRO DE SOUSA</t>
        </is>
      </c>
      <c r="C2859" t="n">
        <v>1</v>
      </c>
      <c r="D2859" t="inlineStr">
        <is>
          <t>IPCA</t>
        </is>
      </c>
      <c r="E2859" t="n">
        <v>0.009488792934583046</v>
      </c>
      <c r="F2859" t="inlineStr">
        <is>
          <t>MENSAL</t>
        </is>
      </c>
      <c r="G2859" t="n">
        <v>45656</v>
      </c>
      <c r="H2859" t="n">
        <v>45656</v>
      </c>
      <c r="I2859" t="n">
        <v>53</v>
      </c>
      <c r="J2859" t="inlineStr">
        <is>
          <t>CARTEIRA</t>
        </is>
      </c>
      <c r="K2859" t="inlineStr">
        <is>
          <t>CONTRATO</t>
        </is>
      </c>
      <c r="L2859" t="n">
        <v>2815.79</v>
      </c>
      <c r="M2859" t="inlineStr">
        <is>
          <t>IBIRAPITANGA FASE 3</t>
        </is>
      </c>
      <c r="N2859" s="142">
        <f>DATE(YEAR(G2859),MONTH(G2859),1)</f>
        <v/>
      </c>
      <c r="O2859" s="132">
        <f>IF(G2859&gt;$K$3,"Futuro","Atraso")</f>
        <v/>
      </c>
      <c r="P2859">
        <f>12*(YEAR(G2859)-YEAR($K$3))+(MONTH(G2859)-MONTH($K$3))</f>
        <v/>
      </c>
      <c r="Q2859" s="366">
        <f>IF(M2859="IBIRAPITANGA FASE 3",IF(O2859="Atraso",L2859,L2859/(1+$I$2)^P2859),IF(O2859="Atraso",L2859,L2859/(1+$I$1)^P2859))</f>
        <v/>
      </c>
      <c r="R2859">
        <f>IF(O2859="Atraso",$K$3-G2859,0)</f>
        <v/>
      </c>
      <c r="S2859">
        <f>IF(R2859&lt;=15,"Até 15",IF(R2859&lt;=30,"Entre 15 e 30",IF(R2859&lt;=60,"Entre 30 e 60",IF(R2859&lt;=90,"Entre 60 e 90",IF(R2859&lt;=120,"Entre 90 e 120",IF(R2859&lt;=150,"Entre 120 e 150",IF(R2859&lt;=180,"Entre 150 e 180","Superior a 180")))))))</f>
        <v/>
      </c>
    </row>
    <row r="2860">
      <c r="A2860" t="inlineStr">
        <is>
          <t>Q014L08</t>
        </is>
      </c>
      <c r="B2860" t="inlineStr">
        <is>
          <t>THAYS RIBEIRO DE SOUSA</t>
        </is>
      </c>
      <c r="C2860" t="n">
        <v>1</v>
      </c>
      <c r="D2860" t="inlineStr">
        <is>
          <t>IPCA</t>
        </is>
      </c>
      <c r="E2860" t="n">
        <v>0.009488792934583046</v>
      </c>
      <c r="F2860" t="inlineStr">
        <is>
          <t>MENSAL</t>
        </is>
      </c>
      <c r="G2860" t="n">
        <v>45687</v>
      </c>
      <c r="H2860" t="n">
        <v>45687</v>
      </c>
      <c r="I2860" t="n">
        <v>54</v>
      </c>
      <c r="J2860" t="inlineStr">
        <is>
          <t>CARTEIRA</t>
        </is>
      </c>
      <c r="K2860" t="inlineStr">
        <is>
          <t>CONTRATO</t>
        </is>
      </c>
      <c r="L2860" t="n">
        <v>2815.79</v>
      </c>
      <c r="M2860" t="inlineStr">
        <is>
          <t>IBIRAPITANGA FASE 3</t>
        </is>
      </c>
      <c r="N2860" s="142">
        <f>DATE(YEAR(G2860),MONTH(G2860),1)</f>
        <v/>
      </c>
      <c r="O2860" s="132">
        <f>IF(G2860&gt;$K$3,"Futuro","Atraso")</f>
        <v/>
      </c>
      <c r="P2860">
        <f>12*(YEAR(G2860)-YEAR($K$3))+(MONTH(G2860)-MONTH($K$3))</f>
        <v/>
      </c>
      <c r="Q2860" s="366">
        <f>IF(M2860="IBIRAPITANGA FASE 3",IF(O2860="Atraso",L2860,L2860/(1+$I$2)^P2860),IF(O2860="Atraso",L2860,L2860/(1+$I$1)^P2860))</f>
        <v/>
      </c>
      <c r="R2860">
        <f>IF(O2860="Atraso",$K$3-G2860,0)</f>
        <v/>
      </c>
      <c r="S2860">
        <f>IF(R2860&lt;=15,"Até 15",IF(R2860&lt;=30,"Entre 15 e 30",IF(R2860&lt;=60,"Entre 30 e 60",IF(R2860&lt;=90,"Entre 60 e 90",IF(R2860&lt;=120,"Entre 90 e 120",IF(R2860&lt;=150,"Entre 120 e 150",IF(R2860&lt;=180,"Entre 150 e 180","Superior a 180")))))))</f>
        <v/>
      </c>
    </row>
    <row r="2861">
      <c r="A2861" t="inlineStr">
        <is>
          <t>Q014L08</t>
        </is>
      </c>
      <c r="B2861" t="inlineStr">
        <is>
          <t>THAYS RIBEIRO DE SOUSA</t>
        </is>
      </c>
      <c r="C2861" t="n">
        <v>1</v>
      </c>
      <c r="D2861" t="inlineStr">
        <is>
          <t>IPCA</t>
        </is>
      </c>
      <c r="E2861" t="n">
        <v>0.009488792934583046</v>
      </c>
      <c r="F2861" t="inlineStr">
        <is>
          <t>MENSAL</t>
        </is>
      </c>
      <c r="G2861" t="n">
        <v>45716</v>
      </c>
      <c r="H2861" t="n">
        <v>45716</v>
      </c>
      <c r="I2861" t="n">
        <v>55</v>
      </c>
      <c r="J2861" t="inlineStr">
        <is>
          <t>CARTEIRA</t>
        </is>
      </c>
      <c r="K2861" t="inlineStr">
        <is>
          <t>CONTRATO</t>
        </is>
      </c>
      <c r="L2861" t="n">
        <v>2815.79</v>
      </c>
      <c r="M2861" t="inlineStr">
        <is>
          <t>IBIRAPITANGA FASE 3</t>
        </is>
      </c>
      <c r="N2861" s="142">
        <f>DATE(YEAR(G2861),MONTH(G2861),1)</f>
        <v/>
      </c>
      <c r="O2861" s="132">
        <f>IF(G2861&gt;$K$3,"Futuro","Atraso")</f>
        <v/>
      </c>
      <c r="P2861">
        <f>12*(YEAR(G2861)-YEAR($K$3))+(MONTH(G2861)-MONTH($K$3))</f>
        <v/>
      </c>
      <c r="Q2861" s="366">
        <f>IF(M2861="IBIRAPITANGA FASE 3",IF(O2861="Atraso",L2861,L2861/(1+$I$2)^P2861),IF(O2861="Atraso",L2861,L2861/(1+$I$1)^P2861))</f>
        <v/>
      </c>
      <c r="R2861">
        <f>IF(O2861="Atraso",$K$3-G2861,0)</f>
        <v/>
      </c>
      <c r="S2861">
        <f>IF(R2861&lt;=15,"Até 15",IF(R2861&lt;=30,"Entre 15 e 30",IF(R2861&lt;=60,"Entre 30 e 60",IF(R2861&lt;=90,"Entre 60 e 90",IF(R2861&lt;=120,"Entre 90 e 120",IF(R2861&lt;=150,"Entre 120 e 150",IF(R2861&lt;=180,"Entre 150 e 180","Superior a 180")))))))</f>
        <v/>
      </c>
    </row>
    <row r="2862">
      <c r="A2862" t="inlineStr">
        <is>
          <t>Q014L08</t>
        </is>
      </c>
      <c r="B2862" t="inlineStr">
        <is>
          <t>THAYS RIBEIRO DE SOUSA</t>
        </is>
      </c>
      <c r="C2862" t="n">
        <v>1</v>
      </c>
      <c r="D2862" t="inlineStr">
        <is>
          <t>IPCA</t>
        </is>
      </c>
      <c r="E2862" t="n">
        <v>0.009488792934583046</v>
      </c>
      <c r="F2862" t="inlineStr">
        <is>
          <t>MENSAL</t>
        </is>
      </c>
      <c r="G2862" t="n">
        <v>45746</v>
      </c>
      <c r="H2862" t="n">
        <v>45746</v>
      </c>
      <c r="I2862" t="n">
        <v>56</v>
      </c>
      <c r="J2862" t="inlineStr">
        <is>
          <t>CARTEIRA</t>
        </is>
      </c>
      <c r="K2862" t="inlineStr">
        <is>
          <t>CONTRATO</t>
        </is>
      </c>
      <c r="L2862" t="n">
        <v>2815.79</v>
      </c>
      <c r="M2862" t="inlineStr">
        <is>
          <t>IBIRAPITANGA FASE 3</t>
        </is>
      </c>
      <c r="N2862" s="142">
        <f>DATE(YEAR(G2862),MONTH(G2862),1)</f>
        <v/>
      </c>
      <c r="O2862" s="132">
        <f>IF(G2862&gt;$K$3,"Futuro","Atraso")</f>
        <v/>
      </c>
      <c r="P2862">
        <f>12*(YEAR(G2862)-YEAR($K$3))+(MONTH(G2862)-MONTH($K$3))</f>
        <v/>
      </c>
      <c r="Q2862" s="366">
        <f>IF(M2862="IBIRAPITANGA FASE 3",IF(O2862="Atraso",L2862,L2862/(1+$I$2)^P2862),IF(O2862="Atraso",L2862,L2862/(1+$I$1)^P2862))</f>
        <v/>
      </c>
      <c r="R2862">
        <f>IF(O2862="Atraso",$K$3-G2862,0)</f>
        <v/>
      </c>
      <c r="S2862">
        <f>IF(R2862&lt;=15,"Até 15",IF(R2862&lt;=30,"Entre 15 e 30",IF(R2862&lt;=60,"Entre 30 e 60",IF(R2862&lt;=90,"Entre 60 e 90",IF(R2862&lt;=120,"Entre 90 e 120",IF(R2862&lt;=150,"Entre 120 e 150",IF(R2862&lt;=180,"Entre 150 e 180","Superior a 180")))))))</f>
        <v/>
      </c>
    </row>
    <row r="2863">
      <c r="A2863" t="inlineStr">
        <is>
          <t>Q014L08</t>
        </is>
      </c>
      <c r="B2863" t="inlineStr">
        <is>
          <t>THAYS RIBEIRO DE SOUSA</t>
        </is>
      </c>
      <c r="C2863" t="n">
        <v>1</v>
      </c>
      <c r="D2863" t="inlineStr">
        <is>
          <t>IPCA</t>
        </is>
      </c>
      <c r="E2863" t="n">
        <v>0.009488792934583046</v>
      </c>
      <c r="F2863" t="inlineStr">
        <is>
          <t>MENSAL</t>
        </is>
      </c>
      <c r="G2863" t="n">
        <v>45777</v>
      </c>
      <c r="H2863" t="n">
        <v>45777</v>
      </c>
      <c r="I2863" t="n">
        <v>57</v>
      </c>
      <c r="J2863" t="inlineStr">
        <is>
          <t>CARTEIRA</t>
        </is>
      </c>
      <c r="K2863" t="inlineStr">
        <is>
          <t>CONTRATO</t>
        </is>
      </c>
      <c r="L2863" t="n">
        <v>2815.79</v>
      </c>
      <c r="M2863" t="inlineStr">
        <is>
          <t>IBIRAPITANGA FASE 3</t>
        </is>
      </c>
      <c r="N2863" s="142">
        <f>DATE(YEAR(G2863),MONTH(G2863),1)</f>
        <v/>
      </c>
      <c r="O2863" s="132">
        <f>IF(G2863&gt;$K$3,"Futuro","Atraso")</f>
        <v/>
      </c>
      <c r="P2863">
        <f>12*(YEAR(G2863)-YEAR($K$3))+(MONTH(G2863)-MONTH($K$3))</f>
        <v/>
      </c>
      <c r="Q2863" s="366">
        <f>IF(M2863="IBIRAPITANGA FASE 3",IF(O2863="Atraso",L2863,L2863/(1+$I$2)^P2863),IF(O2863="Atraso",L2863,L2863/(1+$I$1)^P2863))</f>
        <v/>
      </c>
      <c r="R2863">
        <f>IF(O2863="Atraso",$K$3-G2863,0)</f>
        <v/>
      </c>
      <c r="S2863">
        <f>IF(R2863&lt;=15,"Até 15",IF(R2863&lt;=30,"Entre 15 e 30",IF(R2863&lt;=60,"Entre 30 e 60",IF(R2863&lt;=90,"Entre 60 e 90",IF(R2863&lt;=120,"Entre 90 e 120",IF(R2863&lt;=150,"Entre 120 e 150",IF(R2863&lt;=180,"Entre 150 e 180","Superior a 180")))))))</f>
        <v/>
      </c>
    </row>
    <row r="2864">
      <c r="A2864" t="inlineStr">
        <is>
          <t>Q014L08</t>
        </is>
      </c>
      <c r="B2864" t="inlineStr">
        <is>
          <t>THAYS RIBEIRO DE SOUSA</t>
        </is>
      </c>
      <c r="C2864" t="n">
        <v>1</v>
      </c>
      <c r="D2864" t="inlineStr">
        <is>
          <t>IPCA</t>
        </is>
      </c>
      <c r="E2864" t="n">
        <v>0.009488792934583046</v>
      </c>
      <c r="F2864" t="inlineStr">
        <is>
          <t>MENSAL</t>
        </is>
      </c>
      <c r="G2864" t="n">
        <v>45807</v>
      </c>
      <c r="H2864" t="n">
        <v>45807</v>
      </c>
      <c r="I2864" t="n">
        <v>58</v>
      </c>
      <c r="J2864" t="inlineStr">
        <is>
          <t>CARTEIRA</t>
        </is>
      </c>
      <c r="K2864" t="inlineStr">
        <is>
          <t>CONTRATO</t>
        </is>
      </c>
      <c r="L2864" t="n">
        <v>2815.79</v>
      </c>
      <c r="M2864" t="inlineStr">
        <is>
          <t>IBIRAPITANGA FASE 3</t>
        </is>
      </c>
      <c r="N2864" s="142">
        <f>DATE(YEAR(G2864),MONTH(G2864),1)</f>
        <v/>
      </c>
      <c r="O2864" s="132">
        <f>IF(G2864&gt;$K$3,"Futuro","Atraso")</f>
        <v/>
      </c>
      <c r="P2864">
        <f>12*(YEAR(G2864)-YEAR($K$3))+(MONTH(G2864)-MONTH($K$3))</f>
        <v/>
      </c>
      <c r="Q2864" s="366">
        <f>IF(M2864="IBIRAPITANGA FASE 3",IF(O2864="Atraso",L2864,L2864/(1+$I$2)^P2864),IF(O2864="Atraso",L2864,L2864/(1+$I$1)^P2864))</f>
        <v/>
      </c>
      <c r="R2864">
        <f>IF(O2864="Atraso",$K$3-G2864,0)</f>
        <v/>
      </c>
      <c r="S2864">
        <f>IF(R2864&lt;=15,"Até 15",IF(R2864&lt;=30,"Entre 15 e 30",IF(R2864&lt;=60,"Entre 30 e 60",IF(R2864&lt;=90,"Entre 60 e 90",IF(R2864&lt;=120,"Entre 90 e 120",IF(R2864&lt;=150,"Entre 120 e 150",IF(R2864&lt;=180,"Entre 150 e 180","Superior a 180")))))))</f>
        <v/>
      </c>
    </row>
    <row r="2865">
      <c r="A2865" t="inlineStr">
        <is>
          <t>Q014L08</t>
        </is>
      </c>
      <c r="B2865" t="inlineStr">
        <is>
          <t>THAYS RIBEIRO DE SOUSA</t>
        </is>
      </c>
      <c r="C2865" t="n">
        <v>1</v>
      </c>
      <c r="D2865" t="inlineStr">
        <is>
          <t>IPCA</t>
        </is>
      </c>
      <c r="E2865" t="n">
        <v>0.009488792934583046</v>
      </c>
      <c r="F2865" t="inlineStr">
        <is>
          <t>MENSAL</t>
        </is>
      </c>
      <c r="G2865" t="n">
        <v>45838</v>
      </c>
      <c r="H2865" t="n">
        <v>45838</v>
      </c>
      <c r="I2865" t="n">
        <v>59</v>
      </c>
      <c r="J2865" t="inlineStr">
        <is>
          <t>CARTEIRA</t>
        </is>
      </c>
      <c r="K2865" t="inlineStr">
        <is>
          <t>CONTRATO</t>
        </is>
      </c>
      <c r="L2865" t="n">
        <v>2815.79</v>
      </c>
      <c r="M2865" t="inlineStr">
        <is>
          <t>IBIRAPITANGA FASE 3</t>
        </is>
      </c>
      <c r="N2865" s="142">
        <f>DATE(YEAR(G2865),MONTH(G2865),1)</f>
        <v/>
      </c>
      <c r="O2865" s="132">
        <f>IF(G2865&gt;$K$3,"Futuro","Atraso")</f>
        <v/>
      </c>
      <c r="P2865">
        <f>12*(YEAR(G2865)-YEAR($K$3))+(MONTH(G2865)-MONTH($K$3))</f>
        <v/>
      </c>
      <c r="Q2865" s="366">
        <f>IF(M2865="IBIRAPITANGA FASE 3",IF(O2865="Atraso",L2865,L2865/(1+$I$2)^P2865),IF(O2865="Atraso",L2865,L2865/(1+$I$1)^P2865))</f>
        <v/>
      </c>
      <c r="R2865">
        <f>IF(O2865="Atraso",$K$3-G2865,0)</f>
        <v/>
      </c>
      <c r="S2865">
        <f>IF(R2865&lt;=15,"Até 15",IF(R2865&lt;=30,"Entre 15 e 30",IF(R2865&lt;=60,"Entre 30 e 60",IF(R2865&lt;=90,"Entre 60 e 90",IF(R2865&lt;=120,"Entre 90 e 120",IF(R2865&lt;=150,"Entre 120 e 150",IF(R2865&lt;=180,"Entre 150 e 180","Superior a 180")))))))</f>
        <v/>
      </c>
    </row>
    <row r="2866">
      <c r="A2866" t="inlineStr">
        <is>
          <t>Q014L08</t>
        </is>
      </c>
      <c r="B2866" t="inlineStr">
        <is>
          <t>THAYS RIBEIRO DE SOUSA</t>
        </is>
      </c>
      <c r="C2866" t="n">
        <v>1</v>
      </c>
      <c r="D2866" t="inlineStr">
        <is>
          <t>IPCA</t>
        </is>
      </c>
      <c r="E2866" t="n">
        <v>0.009488792934583046</v>
      </c>
      <c r="F2866" t="inlineStr">
        <is>
          <t>MENSAL</t>
        </is>
      </c>
      <c r="G2866" t="n">
        <v>45868</v>
      </c>
      <c r="H2866" t="n">
        <v>45868</v>
      </c>
      <c r="I2866" t="n">
        <v>60</v>
      </c>
      <c r="J2866" t="inlineStr">
        <is>
          <t>CARTEIRA</t>
        </is>
      </c>
      <c r="K2866" t="inlineStr">
        <is>
          <t>CONTRATO</t>
        </is>
      </c>
      <c r="L2866" t="n">
        <v>2815.79</v>
      </c>
      <c r="M2866" t="inlineStr">
        <is>
          <t>IBIRAPITANGA FASE 3</t>
        </is>
      </c>
      <c r="N2866" s="142">
        <f>DATE(YEAR(G2866),MONTH(G2866),1)</f>
        <v/>
      </c>
      <c r="O2866" s="132">
        <f>IF(G2866&gt;$K$3,"Futuro","Atraso")</f>
        <v/>
      </c>
      <c r="P2866">
        <f>12*(YEAR(G2866)-YEAR($K$3))+(MONTH(G2866)-MONTH($K$3))</f>
        <v/>
      </c>
      <c r="Q2866" s="366">
        <f>IF(M2866="IBIRAPITANGA FASE 3",IF(O2866="Atraso",L2866,L2866/(1+$I$2)^P2866),IF(O2866="Atraso",L2866,L2866/(1+$I$1)^P2866))</f>
        <v/>
      </c>
      <c r="R2866">
        <f>IF(O2866="Atraso",$K$3-G2866,0)</f>
        <v/>
      </c>
      <c r="S2866">
        <f>IF(R2866&lt;=15,"Até 15",IF(R2866&lt;=30,"Entre 15 e 30",IF(R2866&lt;=60,"Entre 30 e 60",IF(R2866&lt;=90,"Entre 60 e 90",IF(R2866&lt;=120,"Entre 90 e 120",IF(R2866&lt;=150,"Entre 120 e 150",IF(R2866&lt;=180,"Entre 150 e 180","Superior a 180")))))))</f>
        <v/>
      </c>
    </row>
    <row r="2867">
      <c r="A2867" t="inlineStr">
        <is>
          <t>Q014L08</t>
        </is>
      </c>
      <c r="B2867" t="inlineStr">
        <is>
          <t>THAYS RIBEIRO DE SOUSA</t>
        </is>
      </c>
      <c r="C2867" t="n">
        <v>1</v>
      </c>
      <c r="D2867" t="inlineStr">
        <is>
          <t>IPCA</t>
        </is>
      </c>
      <c r="E2867" t="n">
        <v>0.009488792934583046</v>
      </c>
      <c r="F2867" t="inlineStr">
        <is>
          <t>MENSAL</t>
        </is>
      </c>
      <c r="G2867" t="n">
        <v>45899</v>
      </c>
      <c r="H2867" t="n">
        <v>45899</v>
      </c>
      <c r="I2867" t="n">
        <v>61</v>
      </c>
      <c r="J2867" t="inlineStr">
        <is>
          <t>CARTEIRA</t>
        </is>
      </c>
      <c r="K2867" t="inlineStr">
        <is>
          <t>CONTRATO</t>
        </is>
      </c>
      <c r="L2867" t="n">
        <v>2815.79</v>
      </c>
      <c r="M2867" t="inlineStr">
        <is>
          <t>IBIRAPITANGA FASE 3</t>
        </is>
      </c>
      <c r="N2867" s="142">
        <f>DATE(YEAR(G2867),MONTH(G2867),1)</f>
        <v/>
      </c>
      <c r="O2867" s="132">
        <f>IF(G2867&gt;$K$3,"Futuro","Atraso")</f>
        <v/>
      </c>
      <c r="P2867">
        <f>12*(YEAR(G2867)-YEAR($K$3))+(MONTH(G2867)-MONTH($K$3))</f>
        <v/>
      </c>
      <c r="Q2867" s="366">
        <f>IF(M2867="IBIRAPITANGA FASE 3",IF(O2867="Atraso",L2867,L2867/(1+$I$2)^P2867),IF(O2867="Atraso",L2867,L2867/(1+$I$1)^P2867))</f>
        <v/>
      </c>
      <c r="R2867">
        <f>IF(O2867="Atraso",$K$3-G2867,0)</f>
        <v/>
      </c>
      <c r="S2867">
        <f>IF(R2867&lt;=15,"Até 15",IF(R2867&lt;=30,"Entre 15 e 30",IF(R2867&lt;=60,"Entre 30 e 60",IF(R2867&lt;=90,"Entre 60 e 90",IF(R2867&lt;=120,"Entre 90 e 120",IF(R2867&lt;=150,"Entre 120 e 150",IF(R2867&lt;=180,"Entre 150 e 180","Superior a 180")))))))</f>
        <v/>
      </c>
    </row>
    <row r="2868">
      <c r="A2868" t="inlineStr">
        <is>
          <t>Q014L08</t>
        </is>
      </c>
      <c r="B2868" t="inlineStr">
        <is>
          <t>THAYS RIBEIRO DE SOUSA</t>
        </is>
      </c>
      <c r="C2868" t="n">
        <v>1</v>
      </c>
      <c r="D2868" t="inlineStr">
        <is>
          <t>IPCA</t>
        </is>
      </c>
      <c r="E2868" t="n">
        <v>0.009488792934583046</v>
      </c>
      <c r="F2868" t="inlineStr">
        <is>
          <t>MENSAL</t>
        </is>
      </c>
      <c r="G2868" t="n">
        <v>45930</v>
      </c>
      <c r="H2868" t="n">
        <v>45930</v>
      </c>
      <c r="I2868" t="n">
        <v>62</v>
      </c>
      <c r="J2868" t="inlineStr">
        <is>
          <t>CARTEIRA</t>
        </is>
      </c>
      <c r="K2868" t="inlineStr">
        <is>
          <t>CONTRATO</t>
        </is>
      </c>
      <c r="L2868" t="n">
        <v>2815.79</v>
      </c>
      <c r="M2868" t="inlineStr">
        <is>
          <t>IBIRAPITANGA FASE 3</t>
        </is>
      </c>
      <c r="N2868" s="142">
        <f>DATE(YEAR(G2868),MONTH(G2868),1)</f>
        <v/>
      </c>
      <c r="O2868" s="132">
        <f>IF(G2868&gt;$K$3,"Futuro","Atraso")</f>
        <v/>
      </c>
      <c r="P2868">
        <f>12*(YEAR(G2868)-YEAR($K$3))+(MONTH(G2868)-MONTH($K$3))</f>
        <v/>
      </c>
      <c r="Q2868" s="366">
        <f>IF(M2868="IBIRAPITANGA FASE 3",IF(O2868="Atraso",L2868,L2868/(1+$I$2)^P2868),IF(O2868="Atraso",L2868,L2868/(1+$I$1)^P2868))</f>
        <v/>
      </c>
      <c r="R2868">
        <f>IF(O2868="Atraso",$K$3-G2868,0)</f>
        <v/>
      </c>
      <c r="S2868">
        <f>IF(R2868&lt;=15,"Até 15",IF(R2868&lt;=30,"Entre 15 e 30",IF(R2868&lt;=60,"Entre 30 e 60",IF(R2868&lt;=90,"Entre 60 e 90",IF(R2868&lt;=120,"Entre 90 e 120",IF(R2868&lt;=150,"Entre 120 e 150",IF(R2868&lt;=180,"Entre 150 e 180","Superior a 180")))))))</f>
        <v/>
      </c>
    </row>
    <row r="2869">
      <c r="A2869" t="inlineStr">
        <is>
          <t>Q014L08</t>
        </is>
      </c>
      <c r="B2869" t="inlineStr">
        <is>
          <t>THAYS RIBEIRO DE SOUSA</t>
        </is>
      </c>
      <c r="C2869" t="n">
        <v>1</v>
      </c>
      <c r="D2869" t="inlineStr">
        <is>
          <t>IPCA</t>
        </is>
      </c>
      <c r="E2869" t="n">
        <v>0.009488792934583046</v>
      </c>
      <c r="F2869" t="inlineStr">
        <is>
          <t>MENSAL</t>
        </is>
      </c>
      <c r="G2869" t="n">
        <v>45960</v>
      </c>
      <c r="H2869" t="n">
        <v>45960</v>
      </c>
      <c r="I2869" t="n">
        <v>63</v>
      </c>
      <c r="J2869" t="inlineStr">
        <is>
          <t>CARTEIRA</t>
        </is>
      </c>
      <c r="K2869" t="inlineStr">
        <is>
          <t>CONTRATO</t>
        </is>
      </c>
      <c r="L2869" t="n">
        <v>2815.79</v>
      </c>
      <c r="M2869" t="inlineStr">
        <is>
          <t>IBIRAPITANGA FASE 3</t>
        </is>
      </c>
      <c r="N2869" s="142">
        <f>DATE(YEAR(G2869),MONTH(G2869),1)</f>
        <v/>
      </c>
      <c r="O2869" s="132">
        <f>IF(G2869&gt;$K$3,"Futuro","Atraso")</f>
        <v/>
      </c>
      <c r="P2869">
        <f>12*(YEAR(G2869)-YEAR($K$3))+(MONTH(G2869)-MONTH($K$3))</f>
        <v/>
      </c>
      <c r="Q2869" s="366">
        <f>IF(M2869="IBIRAPITANGA FASE 3",IF(O2869="Atraso",L2869,L2869/(1+$I$2)^P2869),IF(O2869="Atraso",L2869,L2869/(1+$I$1)^P2869))</f>
        <v/>
      </c>
      <c r="R2869">
        <f>IF(O2869="Atraso",$K$3-G2869,0)</f>
        <v/>
      </c>
      <c r="S2869">
        <f>IF(R2869&lt;=15,"Até 15",IF(R2869&lt;=30,"Entre 15 e 30",IF(R2869&lt;=60,"Entre 30 e 60",IF(R2869&lt;=90,"Entre 60 e 90",IF(R2869&lt;=120,"Entre 90 e 120",IF(R2869&lt;=150,"Entre 120 e 150",IF(R2869&lt;=180,"Entre 150 e 180","Superior a 180")))))))</f>
        <v/>
      </c>
    </row>
    <row r="2870">
      <c r="A2870" t="inlineStr">
        <is>
          <t>Q014L08</t>
        </is>
      </c>
      <c r="B2870" t="inlineStr">
        <is>
          <t>THAYS RIBEIRO DE SOUSA</t>
        </is>
      </c>
      <c r="C2870" t="n">
        <v>1</v>
      </c>
      <c r="D2870" t="inlineStr">
        <is>
          <t>IPCA</t>
        </is>
      </c>
      <c r="E2870" t="n">
        <v>0.009488792934583046</v>
      </c>
      <c r="F2870" t="inlineStr">
        <is>
          <t>MENSAL</t>
        </is>
      </c>
      <c r="G2870" t="n">
        <v>45991</v>
      </c>
      <c r="H2870" t="n">
        <v>45991</v>
      </c>
      <c r="I2870" t="n">
        <v>64</v>
      </c>
      <c r="J2870" t="inlineStr">
        <is>
          <t>CARTEIRA</t>
        </is>
      </c>
      <c r="K2870" t="inlineStr">
        <is>
          <t>CONTRATO</t>
        </is>
      </c>
      <c r="L2870" t="n">
        <v>2815.79</v>
      </c>
      <c r="M2870" t="inlineStr">
        <is>
          <t>IBIRAPITANGA FASE 3</t>
        </is>
      </c>
      <c r="N2870" s="142">
        <f>DATE(YEAR(G2870),MONTH(G2870),1)</f>
        <v/>
      </c>
      <c r="O2870" s="132">
        <f>IF(G2870&gt;$K$3,"Futuro","Atraso")</f>
        <v/>
      </c>
      <c r="P2870">
        <f>12*(YEAR(G2870)-YEAR($K$3))+(MONTH(G2870)-MONTH($K$3))</f>
        <v/>
      </c>
      <c r="Q2870" s="366">
        <f>IF(M2870="IBIRAPITANGA FASE 3",IF(O2870="Atraso",L2870,L2870/(1+$I$2)^P2870),IF(O2870="Atraso",L2870,L2870/(1+$I$1)^P2870))</f>
        <v/>
      </c>
      <c r="R2870">
        <f>IF(O2870="Atraso",$K$3-G2870,0)</f>
        <v/>
      </c>
      <c r="S2870">
        <f>IF(R2870&lt;=15,"Até 15",IF(R2870&lt;=30,"Entre 15 e 30",IF(R2870&lt;=60,"Entre 30 e 60",IF(R2870&lt;=90,"Entre 60 e 90",IF(R2870&lt;=120,"Entre 90 e 120",IF(R2870&lt;=150,"Entre 120 e 150",IF(R2870&lt;=180,"Entre 150 e 180","Superior a 180")))))))</f>
        <v/>
      </c>
    </row>
    <row r="2871">
      <c r="A2871" t="inlineStr">
        <is>
          <t>Q014L08</t>
        </is>
      </c>
      <c r="B2871" t="inlineStr">
        <is>
          <t>THAYS RIBEIRO DE SOUSA</t>
        </is>
      </c>
      <c r="C2871" t="n">
        <v>1</v>
      </c>
      <c r="D2871" t="inlineStr">
        <is>
          <t>IPCA</t>
        </is>
      </c>
      <c r="E2871" t="n">
        <v>0.009488792934583046</v>
      </c>
      <c r="F2871" t="inlineStr">
        <is>
          <t>MENSAL</t>
        </is>
      </c>
      <c r="G2871" t="n">
        <v>46021</v>
      </c>
      <c r="H2871" t="n">
        <v>46021</v>
      </c>
      <c r="I2871" t="n">
        <v>65</v>
      </c>
      <c r="J2871" t="inlineStr">
        <is>
          <t>CARTEIRA</t>
        </is>
      </c>
      <c r="K2871" t="inlineStr">
        <is>
          <t>CONTRATO</t>
        </is>
      </c>
      <c r="L2871" t="n">
        <v>2815.79</v>
      </c>
      <c r="M2871" t="inlineStr">
        <is>
          <t>IBIRAPITANGA FASE 3</t>
        </is>
      </c>
      <c r="N2871" s="142">
        <f>DATE(YEAR(G2871),MONTH(G2871),1)</f>
        <v/>
      </c>
      <c r="O2871" s="132">
        <f>IF(G2871&gt;$K$3,"Futuro","Atraso")</f>
        <v/>
      </c>
      <c r="P2871">
        <f>12*(YEAR(G2871)-YEAR($K$3))+(MONTH(G2871)-MONTH($K$3))</f>
        <v/>
      </c>
      <c r="Q2871" s="366">
        <f>IF(M2871="IBIRAPITANGA FASE 3",IF(O2871="Atraso",L2871,L2871/(1+$I$2)^P2871),IF(O2871="Atraso",L2871,L2871/(1+$I$1)^P2871))</f>
        <v/>
      </c>
      <c r="R2871">
        <f>IF(O2871="Atraso",$K$3-G2871,0)</f>
        <v/>
      </c>
      <c r="S2871">
        <f>IF(R2871&lt;=15,"Até 15",IF(R2871&lt;=30,"Entre 15 e 30",IF(R2871&lt;=60,"Entre 30 e 60",IF(R2871&lt;=90,"Entre 60 e 90",IF(R2871&lt;=120,"Entre 90 e 120",IF(R2871&lt;=150,"Entre 120 e 150",IF(R2871&lt;=180,"Entre 150 e 180","Superior a 180")))))))</f>
        <v/>
      </c>
    </row>
    <row r="2872">
      <c r="A2872" t="inlineStr">
        <is>
          <t>Q014L08</t>
        </is>
      </c>
      <c r="B2872" t="inlineStr">
        <is>
          <t>THAYS RIBEIRO DE SOUSA</t>
        </is>
      </c>
      <c r="C2872" t="n">
        <v>1</v>
      </c>
      <c r="D2872" t="inlineStr">
        <is>
          <t>IPCA</t>
        </is>
      </c>
      <c r="E2872" t="n">
        <v>0.009488792934583046</v>
      </c>
      <c r="F2872" t="inlineStr">
        <is>
          <t>MENSAL</t>
        </is>
      </c>
      <c r="G2872" t="n">
        <v>46052</v>
      </c>
      <c r="H2872" t="n">
        <v>46052</v>
      </c>
      <c r="I2872" t="n">
        <v>66</v>
      </c>
      <c r="J2872" t="inlineStr">
        <is>
          <t>CARTEIRA</t>
        </is>
      </c>
      <c r="K2872" t="inlineStr">
        <is>
          <t>CONTRATO</t>
        </is>
      </c>
      <c r="L2872" t="n">
        <v>2815.79</v>
      </c>
      <c r="M2872" t="inlineStr">
        <is>
          <t>IBIRAPITANGA FASE 3</t>
        </is>
      </c>
      <c r="N2872" s="142">
        <f>DATE(YEAR(G2872),MONTH(G2872),1)</f>
        <v/>
      </c>
      <c r="O2872" s="132">
        <f>IF(G2872&gt;$K$3,"Futuro","Atraso")</f>
        <v/>
      </c>
      <c r="P2872">
        <f>12*(YEAR(G2872)-YEAR($K$3))+(MONTH(G2872)-MONTH($K$3))</f>
        <v/>
      </c>
      <c r="Q2872" s="366">
        <f>IF(M2872="IBIRAPITANGA FASE 3",IF(O2872="Atraso",L2872,L2872/(1+$I$2)^P2872),IF(O2872="Atraso",L2872,L2872/(1+$I$1)^P2872))</f>
        <v/>
      </c>
      <c r="R2872">
        <f>IF(O2872="Atraso",$K$3-G2872,0)</f>
        <v/>
      </c>
      <c r="S2872">
        <f>IF(R2872&lt;=15,"Até 15",IF(R2872&lt;=30,"Entre 15 e 30",IF(R2872&lt;=60,"Entre 30 e 60",IF(R2872&lt;=90,"Entre 60 e 90",IF(R2872&lt;=120,"Entre 90 e 120",IF(R2872&lt;=150,"Entre 120 e 150",IF(R2872&lt;=180,"Entre 150 e 180","Superior a 180")))))))</f>
        <v/>
      </c>
    </row>
    <row r="2873">
      <c r="A2873" t="inlineStr">
        <is>
          <t>Q014L08</t>
        </is>
      </c>
      <c r="B2873" t="inlineStr">
        <is>
          <t>THAYS RIBEIRO DE SOUSA</t>
        </is>
      </c>
      <c r="C2873" t="n">
        <v>1</v>
      </c>
      <c r="D2873" t="inlineStr">
        <is>
          <t>IPCA</t>
        </is>
      </c>
      <c r="E2873" t="n">
        <v>0.009488792934583046</v>
      </c>
      <c r="F2873" t="inlineStr">
        <is>
          <t>MENSAL</t>
        </is>
      </c>
      <c r="G2873" t="n">
        <v>46081</v>
      </c>
      <c r="H2873" t="n">
        <v>46081</v>
      </c>
      <c r="I2873" t="n">
        <v>67</v>
      </c>
      <c r="J2873" t="inlineStr">
        <is>
          <t>CARTEIRA</t>
        </is>
      </c>
      <c r="K2873" t="inlineStr">
        <is>
          <t>CONTRATO</t>
        </is>
      </c>
      <c r="L2873" t="n">
        <v>2815.79</v>
      </c>
      <c r="M2873" t="inlineStr">
        <is>
          <t>IBIRAPITANGA FASE 3</t>
        </is>
      </c>
      <c r="N2873" s="142">
        <f>DATE(YEAR(G2873),MONTH(G2873),1)</f>
        <v/>
      </c>
      <c r="O2873" s="132">
        <f>IF(G2873&gt;$K$3,"Futuro","Atraso")</f>
        <v/>
      </c>
      <c r="P2873">
        <f>12*(YEAR(G2873)-YEAR($K$3))+(MONTH(G2873)-MONTH($K$3))</f>
        <v/>
      </c>
      <c r="Q2873" s="366">
        <f>IF(M2873="IBIRAPITANGA FASE 3",IF(O2873="Atraso",L2873,L2873/(1+$I$2)^P2873),IF(O2873="Atraso",L2873,L2873/(1+$I$1)^P2873))</f>
        <v/>
      </c>
      <c r="R2873">
        <f>IF(O2873="Atraso",$K$3-G2873,0)</f>
        <v/>
      </c>
      <c r="S2873">
        <f>IF(R2873&lt;=15,"Até 15",IF(R2873&lt;=30,"Entre 15 e 30",IF(R2873&lt;=60,"Entre 30 e 60",IF(R2873&lt;=90,"Entre 60 e 90",IF(R2873&lt;=120,"Entre 90 e 120",IF(R2873&lt;=150,"Entre 120 e 150",IF(R2873&lt;=180,"Entre 150 e 180","Superior a 180")))))))</f>
        <v/>
      </c>
    </row>
    <row r="2874">
      <c r="A2874" t="inlineStr">
        <is>
          <t>Q014L08</t>
        </is>
      </c>
      <c r="B2874" t="inlineStr">
        <is>
          <t>THAYS RIBEIRO DE SOUSA</t>
        </is>
      </c>
      <c r="C2874" t="n">
        <v>1</v>
      </c>
      <c r="D2874" t="inlineStr">
        <is>
          <t>IPCA</t>
        </is>
      </c>
      <c r="E2874" t="n">
        <v>0.009488792934583046</v>
      </c>
      <c r="F2874" t="inlineStr">
        <is>
          <t>MENSAL</t>
        </is>
      </c>
      <c r="G2874" t="n">
        <v>46111</v>
      </c>
      <c r="H2874" t="n">
        <v>46111</v>
      </c>
      <c r="I2874" t="n">
        <v>68</v>
      </c>
      <c r="J2874" t="inlineStr">
        <is>
          <t>CARTEIRA</t>
        </is>
      </c>
      <c r="K2874" t="inlineStr">
        <is>
          <t>CONTRATO</t>
        </is>
      </c>
      <c r="L2874" t="n">
        <v>2815.79</v>
      </c>
      <c r="M2874" t="inlineStr">
        <is>
          <t>IBIRAPITANGA FASE 3</t>
        </is>
      </c>
      <c r="N2874" s="142">
        <f>DATE(YEAR(G2874),MONTH(G2874),1)</f>
        <v/>
      </c>
      <c r="O2874" s="132">
        <f>IF(G2874&gt;$K$3,"Futuro","Atraso")</f>
        <v/>
      </c>
      <c r="P2874">
        <f>12*(YEAR(G2874)-YEAR($K$3))+(MONTH(G2874)-MONTH($K$3))</f>
        <v/>
      </c>
      <c r="Q2874" s="366">
        <f>IF(M2874="IBIRAPITANGA FASE 3",IF(O2874="Atraso",L2874,L2874/(1+$I$2)^P2874),IF(O2874="Atraso",L2874,L2874/(1+$I$1)^P2874))</f>
        <v/>
      </c>
      <c r="R2874">
        <f>IF(O2874="Atraso",$K$3-G2874,0)</f>
        <v/>
      </c>
      <c r="S2874">
        <f>IF(R2874&lt;=15,"Até 15",IF(R2874&lt;=30,"Entre 15 e 30",IF(R2874&lt;=60,"Entre 30 e 60",IF(R2874&lt;=90,"Entre 60 e 90",IF(R2874&lt;=120,"Entre 90 e 120",IF(R2874&lt;=150,"Entre 120 e 150",IF(R2874&lt;=180,"Entre 150 e 180","Superior a 180")))))))</f>
        <v/>
      </c>
    </row>
    <row r="2875">
      <c r="A2875" t="inlineStr">
        <is>
          <t>Q014L08</t>
        </is>
      </c>
      <c r="B2875" t="inlineStr">
        <is>
          <t>THAYS RIBEIRO DE SOUSA</t>
        </is>
      </c>
      <c r="C2875" t="n">
        <v>1</v>
      </c>
      <c r="D2875" t="inlineStr">
        <is>
          <t>IPCA</t>
        </is>
      </c>
      <c r="E2875" t="n">
        <v>0.009488792934583046</v>
      </c>
      <c r="F2875" t="inlineStr">
        <is>
          <t>MENSAL</t>
        </is>
      </c>
      <c r="G2875" t="n">
        <v>46142</v>
      </c>
      <c r="H2875" t="n">
        <v>46142</v>
      </c>
      <c r="I2875" t="n">
        <v>69</v>
      </c>
      <c r="J2875" t="inlineStr">
        <is>
          <t>CARTEIRA</t>
        </is>
      </c>
      <c r="K2875" t="inlineStr">
        <is>
          <t>CONTRATO</t>
        </is>
      </c>
      <c r="L2875" t="n">
        <v>2815.79</v>
      </c>
      <c r="M2875" t="inlineStr">
        <is>
          <t>IBIRAPITANGA FASE 3</t>
        </is>
      </c>
      <c r="N2875" s="142">
        <f>DATE(YEAR(G2875),MONTH(G2875),1)</f>
        <v/>
      </c>
      <c r="O2875" s="132">
        <f>IF(G2875&gt;$K$3,"Futuro","Atraso")</f>
        <v/>
      </c>
      <c r="P2875">
        <f>12*(YEAR(G2875)-YEAR($K$3))+(MONTH(G2875)-MONTH($K$3))</f>
        <v/>
      </c>
      <c r="Q2875" s="366">
        <f>IF(M2875="IBIRAPITANGA FASE 3",IF(O2875="Atraso",L2875,L2875/(1+$I$2)^P2875),IF(O2875="Atraso",L2875,L2875/(1+$I$1)^P2875))</f>
        <v/>
      </c>
      <c r="R2875">
        <f>IF(O2875="Atraso",$K$3-G2875,0)</f>
        <v/>
      </c>
      <c r="S2875">
        <f>IF(R2875&lt;=15,"Até 15",IF(R2875&lt;=30,"Entre 15 e 30",IF(R2875&lt;=60,"Entre 30 e 60",IF(R2875&lt;=90,"Entre 60 e 90",IF(R2875&lt;=120,"Entre 90 e 120",IF(R2875&lt;=150,"Entre 120 e 150",IF(R2875&lt;=180,"Entre 150 e 180","Superior a 180")))))))</f>
        <v/>
      </c>
    </row>
    <row r="2876">
      <c r="A2876" t="inlineStr">
        <is>
          <t>Q014L08</t>
        </is>
      </c>
      <c r="B2876" t="inlineStr">
        <is>
          <t>THAYS RIBEIRO DE SOUSA</t>
        </is>
      </c>
      <c r="C2876" t="n">
        <v>1</v>
      </c>
      <c r="D2876" t="inlineStr">
        <is>
          <t>IPCA</t>
        </is>
      </c>
      <c r="E2876" t="n">
        <v>0.009488792934583046</v>
      </c>
      <c r="F2876" t="inlineStr">
        <is>
          <t>MENSAL</t>
        </is>
      </c>
      <c r="G2876" t="n">
        <v>46172</v>
      </c>
      <c r="H2876" t="n">
        <v>46172</v>
      </c>
      <c r="I2876" t="n">
        <v>70</v>
      </c>
      <c r="J2876" t="inlineStr">
        <is>
          <t>CARTEIRA</t>
        </is>
      </c>
      <c r="K2876" t="inlineStr">
        <is>
          <t>CONTRATO</t>
        </is>
      </c>
      <c r="L2876" t="n">
        <v>2815.79</v>
      </c>
      <c r="M2876" t="inlineStr">
        <is>
          <t>IBIRAPITANGA FASE 3</t>
        </is>
      </c>
      <c r="N2876" s="142">
        <f>DATE(YEAR(G2876),MONTH(G2876),1)</f>
        <v/>
      </c>
      <c r="O2876" s="132">
        <f>IF(G2876&gt;$K$3,"Futuro","Atraso")</f>
        <v/>
      </c>
      <c r="P2876">
        <f>12*(YEAR(G2876)-YEAR($K$3))+(MONTH(G2876)-MONTH($K$3))</f>
        <v/>
      </c>
      <c r="Q2876" s="366">
        <f>IF(M2876="IBIRAPITANGA FASE 3",IF(O2876="Atraso",L2876,L2876/(1+$I$2)^P2876),IF(O2876="Atraso",L2876,L2876/(1+$I$1)^P2876))</f>
        <v/>
      </c>
      <c r="R2876">
        <f>IF(O2876="Atraso",$K$3-G2876,0)</f>
        <v/>
      </c>
      <c r="S2876">
        <f>IF(R2876&lt;=15,"Até 15",IF(R2876&lt;=30,"Entre 15 e 30",IF(R2876&lt;=60,"Entre 30 e 60",IF(R2876&lt;=90,"Entre 60 e 90",IF(R2876&lt;=120,"Entre 90 e 120",IF(R2876&lt;=150,"Entre 120 e 150",IF(R2876&lt;=180,"Entre 150 e 180","Superior a 180")))))))</f>
        <v/>
      </c>
    </row>
    <row r="2877">
      <c r="A2877" t="inlineStr">
        <is>
          <t>Q014L08</t>
        </is>
      </c>
      <c r="B2877" t="inlineStr">
        <is>
          <t>THAYS RIBEIRO DE SOUSA</t>
        </is>
      </c>
      <c r="C2877" t="n">
        <v>1</v>
      </c>
      <c r="D2877" t="inlineStr">
        <is>
          <t>IPCA</t>
        </is>
      </c>
      <c r="E2877" t="n">
        <v>0.009488792934583046</v>
      </c>
      <c r="F2877" t="inlineStr">
        <is>
          <t>MENSAL</t>
        </is>
      </c>
      <c r="G2877" t="n">
        <v>46203</v>
      </c>
      <c r="H2877" t="n">
        <v>46203</v>
      </c>
      <c r="I2877" t="n">
        <v>71</v>
      </c>
      <c r="J2877" t="inlineStr">
        <is>
          <t>CARTEIRA</t>
        </is>
      </c>
      <c r="K2877" t="inlineStr">
        <is>
          <t>CONTRATO</t>
        </is>
      </c>
      <c r="L2877" t="n">
        <v>2815.79</v>
      </c>
      <c r="M2877" t="inlineStr">
        <is>
          <t>IBIRAPITANGA FASE 3</t>
        </is>
      </c>
      <c r="N2877" s="142">
        <f>DATE(YEAR(G2877),MONTH(G2877),1)</f>
        <v/>
      </c>
      <c r="O2877" s="132">
        <f>IF(G2877&gt;$K$3,"Futuro","Atraso")</f>
        <v/>
      </c>
      <c r="P2877">
        <f>12*(YEAR(G2877)-YEAR($K$3))+(MONTH(G2877)-MONTH($K$3))</f>
        <v/>
      </c>
      <c r="Q2877" s="366">
        <f>IF(M2877="IBIRAPITANGA FASE 3",IF(O2877="Atraso",L2877,L2877/(1+$I$2)^P2877),IF(O2877="Atraso",L2877,L2877/(1+$I$1)^P2877))</f>
        <v/>
      </c>
      <c r="R2877">
        <f>IF(O2877="Atraso",$K$3-G2877,0)</f>
        <v/>
      </c>
      <c r="S2877">
        <f>IF(R2877&lt;=15,"Até 15",IF(R2877&lt;=30,"Entre 15 e 30",IF(R2877&lt;=60,"Entre 30 e 60",IF(R2877&lt;=90,"Entre 60 e 90",IF(R2877&lt;=120,"Entre 90 e 120",IF(R2877&lt;=150,"Entre 120 e 150",IF(R2877&lt;=180,"Entre 150 e 180","Superior a 180")))))))</f>
        <v/>
      </c>
    </row>
    <row r="2878">
      <c r="A2878" t="inlineStr">
        <is>
          <t>Q014L08</t>
        </is>
      </c>
      <c r="B2878" t="inlineStr">
        <is>
          <t>THAYS RIBEIRO DE SOUSA</t>
        </is>
      </c>
      <c r="C2878" t="n">
        <v>1</v>
      </c>
      <c r="D2878" t="inlineStr">
        <is>
          <t>IPCA</t>
        </is>
      </c>
      <c r="E2878" t="n">
        <v>0.009488792934583046</v>
      </c>
      <c r="F2878" t="inlineStr">
        <is>
          <t>MENSAL</t>
        </is>
      </c>
      <c r="G2878" t="n">
        <v>46233</v>
      </c>
      <c r="H2878" t="n">
        <v>46233</v>
      </c>
      <c r="I2878" t="n">
        <v>72</v>
      </c>
      <c r="J2878" t="inlineStr">
        <is>
          <t>CARTEIRA</t>
        </is>
      </c>
      <c r="K2878" t="inlineStr">
        <is>
          <t>CONTRATO</t>
        </is>
      </c>
      <c r="L2878" t="n">
        <v>2815.79</v>
      </c>
      <c r="M2878" t="inlineStr">
        <is>
          <t>IBIRAPITANGA FASE 3</t>
        </is>
      </c>
      <c r="N2878" s="142">
        <f>DATE(YEAR(G2878),MONTH(G2878),1)</f>
        <v/>
      </c>
      <c r="O2878" s="132">
        <f>IF(G2878&gt;$K$3,"Futuro","Atraso")</f>
        <v/>
      </c>
      <c r="P2878">
        <f>12*(YEAR(G2878)-YEAR($K$3))+(MONTH(G2878)-MONTH($K$3))</f>
        <v/>
      </c>
      <c r="Q2878" s="366">
        <f>IF(M2878="IBIRAPITANGA FASE 3",IF(O2878="Atraso",L2878,L2878/(1+$I$2)^P2878),IF(O2878="Atraso",L2878,L2878/(1+$I$1)^P2878))</f>
        <v/>
      </c>
      <c r="R2878">
        <f>IF(O2878="Atraso",$K$3-G2878,0)</f>
        <v/>
      </c>
      <c r="S2878">
        <f>IF(R2878&lt;=15,"Até 15",IF(R2878&lt;=30,"Entre 15 e 30",IF(R2878&lt;=60,"Entre 30 e 60",IF(R2878&lt;=90,"Entre 60 e 90",IF(R2878&lt;=120,"Entre 90 e 120",IF(R2878&lt;=150,"Entre 120 e 150",IF(R2878&lt;=180,"Entre 150 e 180","Superior a 180")))))))</f>
        <v/>
      </c>
    </row>
    <row r="2879">
      <c r="A2879" t="inlineStr">
        <is>
          <t>Q014L08</t>
        </is>
      </c>
      <c r="B2879" t="inlineStr">
        <is>
          <t>THAYS RIBEIRO DE SOUSA</t>
        </is>
      </c>
      <c r="C2879" t="n">
        <v>1</v>
      </c>
      <c r="D2879" t="inlineStr">
        <is>
          <t>IPCA</t>
        </is>
      </c>
      <c r="E2879" t="n">
        <v>0.009488792934583046</v>
      </c>
      <c r="F2879" t="inlineStr">
        <is>
          <t>MENSAL</t>
        </is>
      </c>
      <c r="G2879" t="n">
        <v>46264</v>
      </c>
      <c r="H2879" t="n">
        <v>46264</v>
      </c>
      <c r="I2879" t="n">
        <v>73</v>
      </c>
      <c r="J2879" t="inlineStr">
        <is>
          <t>CARTEIRA</t>
        </is>
      </c>
      <c r="K2879" t="inlineStr">
        <is>
          <t>CONTRATO</t>
        </is>
      </c>
      <c r="L2879" t="n">
        <v>2815.79</v>
      </c>
      <c r="M2879" t="inlineStr">
        <is>
          <t>IBIRAPITANGA FASE 3</t>
        </is>
      </c>
      <c r="N2879" s="142">
        <f>DATE(YEAR(G2879),MONTH(G2879),1)</f>
        <v/>
      </c>
      <c r="O2879" s="132">
        <f>IF(G2879&gt;$K$3,"Futuro","Atraso")</f>
        <v/>
      </c>
      <c r="P2879">
        <f>12*(YEAR(G2879)-YEAR($K$3))+(MONTH(G2879)-MONTH($K$3))</f>
        <v/>
      </c>
      <c r="Q2879" s="366">
        <f>IF(M2879="IBIRAPITANGA FASE 3",IF(O2879="Atraso",L2879,L2879/(1+$I$2)^P2879),IF(O2879="Atraso",L2879,L2879/(1+$I$1)^P2879))</f>
        <v/>
      </c>
      <c r="R2879">
        <f>IF(O2879="Atraso",$K$3-G2879,0)</f>
        <v/>
      </c>
      <c r="S2879">
        <f>IF(R2879&lt;=15,"Até 15",IF(R2879&lt;=30,"Entre 15 e 30",IF(R2879&lt;=60,"Entre 30 e 60",IF(R2879&lt;=90,"Entre 60 e 90",IF(R2879&lt;=120,"Entre 90 e 120",IF(R2879&lt;=150,"Entre 120 e 150",IF(R2879&lt;=180,"Entre 150 e 180","Superior a 180")))))))</f>
        <v/>
      </c>
    </row>
    <row r="2880">
      <c r="A2880" t="inlineStr">
        <is>
          <t>Q014L08</t>
        </is>
      </c>
      <c r="B2880" t="inlineStr">
        <is>
          <t>THAYS RIBEIRO DE SOUSA</t>
        </is>
      </c>
      <c r="C2880" t="n">
        <v>1</v>
      </c>
      <c r="D2880" t="inlineStr">
        <is>
          <t>IPCA</t>
        </is>
      </c>
      <c r="E2880" t="n">
        <v>0.009488792934583046</v>
      </c>
      <c r="F2880" t="inlineStr">
        <is>
          <t>MENSAL</t>
        </is>
      </c>
      <c r="G2880" t="n">
        <v>46295</v>
      </c>
      <c r="H2880" t="n">
        <v>46295</v>
      </c>
      <c r="I2880" t="n">
        <v>74</v>
      </c>
      <c r="J2880" t="inlineStr">
        <is>
          <t>CARTEIRA</t>
        </is>
      </c>
      <c r="K2880" t="inlineStr">
        <is>
          <t>CONTRATO</t>
        </is>
      </c>
      <c r="L2880" t="n">
        <v>2815.79</v>
      </c>
      <c r="M2880" t="inlineStr">
        <is>
          <t>IBIRAPITANGA FASE 3</t>
        </is>
      </c>
      <c r="N2880" s="142">
        <f>DATE(YEAR(G2880),MONTH(G2880),1)</f>
        <v/>
      </c>
      <c r="O2880" s="132">
        <f>IF(G2880&gt;$K$3,"Futuro","Atraso")</f>
        <v/>
      </c>
      <c r="P2880">
        <f>12*(YEAR(G2880)-YEAR($K$3))+(MONTH(G2880)-MONTH($K$3))</f>
        <v/>
      </c>
      <c r="Q2880" s="366">
        <f>IF(M2880="IBIRAPITANGA FASE 3",IF(O2880="Atraso",L2880,L2880/(1+$I$2)^P2880),IF(O2880="Atraso",L2880,L2880/(1+$I$1)^P2880))</f>
        <v/>
      </c>
      <c r="R2880">
        <f>IF(O2880="Atraso",$K$3-G2880,0)</f>
        <v/>
      </c>
      <c r="S2880">
        <f>IF(R2880&lt;=15,"Até 15",IF(R2880&lt;=30,"Entre 15 e 30",IF(R2880&lt;=60,"Entre 30 e 60",IF(R2880&lt;=90,"Entre 60 e 90",IF(R2880&lt;=120,"Entre 90 e 120",IF(R2880&lt;=150,"Entre 120 e 150",IF(R2880&lt;=180,"Entre 150 e 180","Superior a 180")))))))</f>
        <v/>
      </c>
    </row>
    <row r="2881">
      <c r="A2881" t="inlineStr">
        <is>
          <t>Q014L08</t>
        </is>
      </c>
      <c r="B2881" t="inlineStr">
        <is>
          <t>THAYS RIBEIRO DE SOUSA</t>
        </is>
      </c>
      <c r="C2881" t="n">
        <v>1</v>
      </c>
      <c r="D2881" t="inlineStr">
        <is>
          <t>IPCA</t>
        </is>
      </c>
      <c r="E2881" t="n">
        <v>0.009488792934583046</v>
      </c>
      <c r="F2881" t="inlineStr">
        <is>
          <t>MENSAL</t>
        </is>
      </c>
      <c r="G2881" t="n">
        <v>46325</v>
      </c>
      <c r="H2881" t="n">
        <v>46325</v>
      </c>
      <c r="I2881" t="n">
        <v>75</v>
      </c>
      <c r="J2881" t="inlineStr">
        <is>
          <t>CARTEIRA</t>
        </is>
      </c>
      <c r="K2881" t="inlineStr">
        <is>
          <t>CONTRATO</t>
        </is>
      </c>
      <c r="L2881" t="n">
        <v>2815.79</v>
      </c>
      <c r="M2881" t="inlineStr">
        <is>
          <t>IBIRAPITANGA FASE 3</t>
        </is>
      </c>
      <c r="N2881" s="142">
        <f>DATE(YEAR(G2881),MONTH(G2881),1)</f>
        <v/>
      </c>
      <c r="O2881" s="132">
        <f>IF(G2881&gt;$K$3,"Futuro","Atraso")</f>
        <v/>
      </c>
      <c r="P2881">
        <f>12*(YEAR(G2881)-YEAR($K$3))+(MONTH(G2881)-MONTH($K$3))</f>
        <v/>
      </c>
      <c r="Q2881" s="366">
        <f>IF(M2881="IBIRAPITANGA FASE 3",IF(O2881="Atraso",L2881,L2881/(1+$I$2)^P2881),IF(O2881="Atraso",L2881,L2881/(1+$I$1)^P2881))</f>
        <v/>
      </c>
      <c r="R2881">
        <f>IF(O2881="Atraso",$K$3-G2881,0)</f>
        <v/>
      </c>
      <c r="S2881">
        <f>IF(R2881&lt;=15,"Até 15",IF(R2881&lt;=30,"Entre 15 e 30",IF(R2881&lt;=60,"Entre 30 e 60",IF(R2881&lt;=90,"Entre 60 e 90",IF(R2881&lt;=120,"Entre 90 e 120",IF(R2881&lt;=150,"Entre 120 e 150",IF(R2881&lt;=180,"Entre 150 e 180","Superior a 180")))))))</f>
        <v/>
      </c>
    </row>
    <row r="2882">
      <c r="A2882" t="inlineStr">
        <is>
          <t>Q014L08</t>
        </is>
      </c>
      <c r="B2882" t="inlineStr">
        <is>
          <t>THAYS RIBEIRO DE SOUSA</t>
        </is>
      </c>
      <c r="C2882" t="n">
        <v>1</v>
      </c>
      <c r="D2882" t="inlineStr">
        <is>
          <t>IPCA</t>
        </is>
      </c>
      <c r="E2882" t="n">
        <v>0.009488792934583046</v>
      </c>
      <c r="F2882" t="inlineStr">
        <is>
          <t>MENSAL</t>
        </is>
      </c>
      <c r="G2882" t="n">
        <v>46356</v>
      </c>
      <c r="H2882" t="n">
        <v>46356</v>
      </c>
      <c r="I2882" t="n">
        <v>76</v>
      </c>
      <c r="J2882" t="inlineStr">
        <is>
          <t>CARTEIRA</t>
        </is>
      </c>
      <c r="K2882" t="inlineStr">
        <is>
          <t>CONTRATO</t>
        </is>
      </c>
      <c r="L2882" t="n">
        <v>2815.79</v>
      </c>
      <c r="M2882" t="inlineStr">
        <is>
          <t>IBIRAPITANGA FASE 3</t>
        </is>
      </c>
      <c r="N2882" s="142">
        <f>DATE(YEAR(G2882),MONTH(G2882),1)</f>
        <v/>
      </c>
      <c r="O2882" s="132">
        <f>IF(G2882&gt;$K$3,"Futuro","Atraso")</f>
        <v/>
      </c>
      <c r="P2882">
        <f>12*(YEAR(G2882)-YEAR($K$3))+(MONTH(G2882)-MONTH($K$3))</f>
        <v/>
      </c>
      <c r="Q2882" s="366">
        <f>IF(M2882="IBIRAPITANGA FASE 3",IF(O2882="Atraso",L2882,L2882/(1+$I$2)^P2882),IF(O2882="Atraso",L2882,L2882/(1+$I$1)^P2882))</f>
        <v/>
      </c>
      <c r="R2882">
        <f>IF(O2882="Atraso",$K$3-G2882,0)</f>
        <v/>
      </c>
      <c r="S2882">
        <f>IF(R2882&lt;=15,"Até 15",IF(R2882&lt;=30,"Entre 15 e 30",IF(R2882&lt;=60,"Entre 30 e 60",IF(R2882&lt;=90,"Entre 60 e 90",IF(R2882&lt;=120,"Entre 90 e 120",IF(R2882&lt;=150,"Entre 120 e 150",IF(R2882&lt;=180,"Entre 150 e 180","Superior a 180")))))))</f>
        <v/>
      </c>
    </row>
    <row r="2883">
      <c r="A2883" t="inlineStr">
        <is>
          <t>Q014L08</t>
        </is>
      </c>
      <c r="B2883" t="inlineStr">
        <is>
          <t>THAYS RIBEIRO DE SOUSA</t>
        </is>
      </c>
      <c r="C2883" t="n">
        <v>1</v>
      </c>
      <c r="D2883" t="inlineStr">
        <is>
          <t>IPCA</t>
        </is>
      </c>
      <c r="E2883" t="n">
        <v>0.009488792934583046</v>
      </c>
      <c r="F2883" t="inlineStr">
        <is>
          <t>MENSAL</t>
        </is>
      </c>
      <c r="G2883" t="n">
        <v>46386</v>
      </c>
      <c r="H2883" t="n">
        <v>46386</v>
      </c>
      <c r="I2883" t="n">
        <v>77</v>
      </c>
      <c r="J2883" t="inlineStr">
        <is>
          <t>CARTEIRA</t>
        </is>
      </c>
      <c r="K2883" t="inlineStr">
        <is>
          <t>CONTRATO</t>
        </is>
      </c>
      <c r="L2883" t="n">
        <v>2815.79</v>
      </c>
      <c r="M2883" t="inlineStr">
        <is>
          <t>IBIRAPITANGA FASE 3</t>
        </is>
      </c>
      <c r="N2883" s="142">
        <f>DATE(YEAR(G2883),MONTH(G2883),1)</f>
        <v/>
      </c>
      <c r="O2883" s="132">
        <f>IF(G2883&gt;$K$3,"Futuro","Atraso")</f>
        <v/>
      </c>
      <c r="P2883">
        <f>12*(YEAR(G2883)-YEAR($K$3))+(MONTH(G2883)-MONTH($K$3))</f>
        <v/>
      </c>
      <c r="Q2883" s="366">
        <f>IF(M2883="IBIRAPITANGA FASE 3",IF(O2883="Atraso",L2883,L2883/(1+$I$2)^P2883),IF(O2883="Atraso",L2883,L2883/(1+$I$1)^P2883))</f>
        <v/>
      </c>
      <c r="R2883">
        <f>IF(O2883="Atraso",$K$3-G2883,0)</f>
        <v/>
      </c>
      <c r="S2883">
        <f>IF(R2883&lt;=15,"Até 15",IF(R2883&lt;=30,"Entre 15 e 30",IF(R2883&lt;=60,"Entre 30 e 60",IF(R2883&lt;=90,"Entre 60 e 90",IF(R2883&lt;=120,"Entre 90 e 120",IF(R2883&lt;=150,"Entre 120 e 150",IF(R2883&lt;=180,"Entre 150 e 180","Superior a 180")))))))</f>
        <v/>
      </c>
    </row>
    <row r="2884">
      <c r="A2884" t="inlineStr">
        <is>
          <t>Q014L08</t>
        </is>
      </c>
      <c r="B2884" t="inlineStr">
        <is>
          <t>THAYS RIBEIRO DE SOUSA</t>
        </is>
      </c>
      <c r="C2884" t="n">
        <v>1</v>
      </c>
      <c r="D2884" t="inlineStr">
        <is>
          <t>IPCA</t>
        </is>
      </c>
      <c r="E2884" t="n">
        <v>0.009488792934583046</v>
      </c>
      <c r="F2884" t="inlineStr">
        <is>
          <t>MENSAL</t>
        </is>
      </c>
      <c r="G2884" t="n">
        <v>46417</v>
      </c>
      <c r="H2884" t="n">
        <v>46417</v>
      </c>
      <c r="I2884" t="n">
        <v>78</v>
      </c>
      <c r="J2884" t="inlineStr">
        <is>
          <t>CARTEIRA</t>
        </is>
      </c>
      <c r="K2884" t="inlineStr">
        <is>
          <t>CONTRATO</t>
        </is>
      </c>
      <c r="L2884" t="n">
        <v>2815.79</v>
      </c>
      <c r="M2884" t="inlineStr">
        <is>
          <t>IBIRAPITANGA FASE 3</t>
        </is>
      </c>
      <c r="N2884" s="142">
        <f>DATE(YEAR(G2884),MONTH(G2884),1)</f>
        <v/>
      </c>
      <c r="O2884" s="132">
        <f>IF(G2884&gt;$K$3,"Futuro","Atraso")</f>
        <v/>
      </c>
      <c r="P2884">
        <f>12*(YEAR(G2884)-YEAR($K$3))+(MONTH(G2884)-MONTH($K$3))</f>
        <v/>
      </c>
      <c r="Q2884" s="366">
        <f>IF(M2884="IBIRAPITANGA FASE 3",IF(O2884="Atraso",L2884,L2884/(1+$I$2)^P2884),IF(O2884="Atraso",L2884,L2884/(1+$I$1)^P2884))</f>
        <v/>
      </c>
      <c r="R2884">
        <f>IF(O2884="Atraso",$K$3-G2884,0)</f>
        <v/>
      </c>
      <c r="S2884">
        <f>IF(R2884&lt;=15,"Até 15",IF(R2884&lt;=30,"Entre 15 e 30",IF(R2884&lt;=60,"Entre 30 e 60",IF(R2884&lt;=90,"Entre 60 e 90",IF(R2884&lt;=120,"Entre 90 e 120",IF(R2884&lt;=150,"Entre 120 e 150",IF(R2884&lt;=180,"Entre 150 e 180","Superior a 180")))))))</f>
        <v/>
      </c>
    </row>
    <row r="2885">
      <c r="A2885" t="inlineStr">
        <is>
          <t>Q014L08</t>
        </is>
      </c>
      <c r="B2885" t="inlineStr">
        <is>
          <t>THAYS RIBEIRO DE SOUSA</t>
        </is>
      </c>
      <c r="C2885" t="n">
        <v>1</v>
      </c>
      <c r="D2885" t="inlineStr">
        <is>
          <t>IPCA</t>
        </is>
      </c>
      <c r="E2885" t="n">
        <v>0.009488792934583046</v>
      </c>
      <c r="F2885" t="inlineStr">
        <is>
          <t>MENSAL</t>
        </is>
      </c>
      <c r="G2885" t="n">
        <v>46446</v>
      </c>
      <c r="H2885" t="n">
        <v>46446</v>
      </c>
      <c r="I2885" t="n">
        <v>79</v>
      </c>
      <c r="J2885" t="inlineStr">
        <is>
          <t>CARTEIRA</t>
        </is>
      </c>
      <c r="K2885" t="inlineStr">
        <is>
          <t>CONTRATO</t>
        </is>
      </c>
      <c r="L2885" t="n">
        <v>2815.79</v>
      </c>
      <c r="M2885" t="inlineStr">
        <is>
          <t>IBIRAPITANGA FASE 3</t>
        </is>
      </c>
      <c r="N2885" s="142">
        <f>DATE(YEAR(G2885),MONTH(G2885),1)</f>
        <v/>
      </c>
      <c r="O2885" s="132">
        <f>IF(G2885&gt;$K$3,"Futuro","Atraso")</f>
        <v/>
      </c>
      <c r="P2885">
        <f>12*(YEAR(G2885)-YEAR($K$3))+(MONTH(G2885)-MONTH($K$3))</f>
        <v/>
      </c>
      <c r="Q2885" s="366">
        <f>IF(M2885="IBIRAPITANGA FASE 3",IF(O2885="Atraso",L2885,L2885/(1+$I$2)^P2885),IF(O2885="Atraso",L2885,L2885/(1+$I$1)^P2885))</f>
        <v/>
      </c>
      <c r="R2885">
        <f>IF(O2885="Atraso",$K$3-G2885,0)</f>
        <v/>
      </c>
      <c r="S2885">
        <f>IF(R2885&lt;=15,"Até 15",IF(R2885&lt;=30,"Entre 15 e 30",IF(R2885&lt;=60,"Entre 30 e 60",IF(R2885&lt;=90,"Entre 60 e 90",IF(R2885&lt;=120,"Entre 90 e 120",IF(R2885&lt;=150,"Entre 120 e 150",IF(R2885&lt;=180,"Entre 150 e 180","Superior a 180")))))))</f>
        <v/>
      </c>
    </row>
    <row r="2886">
      <c r="A2886" t="inlineStr">
        <is>
          <t>Q014L08</t>
        </is>
      </c>
      <c r="B2886" t="inlineStr">
        <is>
          <t>THAYS RIBEIRO DE SOUSA</t>
        </is>
      </c>
      <c r="C2886" t="n">
        <v>1</v>
      </c>
      <c r="D2886" t="inlineStr">
        <is>
          <t>IPCA</t>
        </is>
      </c>
      <c r="E2886" t="n">
        <v>0.009488792934583046</v>
      </c>
      <c r="F2886" t="inlineStr">
        <is>
          <t>MENSAL</t>
        </is>
      </c>
      <c r="G2886" t="n">
        <v>46476</v>
      </c>
      <c r="H2886" t="n">
        <v>46476</v>
      </c>
      <c r="I2886" t="n">
        <v>80</v>
      </c>
      <c r="J2886" t="inlineStr">
        <is>
          <t>CARTEIRA</t>
        </is>
      </c>
      <c r="K2886" t="inlineStr">
        <is>
          <t>CONTRATO</t>
        </is>
      </c>
      <c r="L2886" t="n">
        <v>2815.79</v>
      </c>
      <c r="M2886" t="inlineStr">
        <is>
          <t>IBIRAPITANGA FASE 3</t>
        </is>
      </c>
      <c r="N2886" s="142">
        <f>DATE(YEAR(G2886),MONTH(G2886),1)</f>
        <v/>
      </c>
      <c r="O2886" s="132">
        <f>IF(G2886&gt;$K$3,"Futuro","Atraso")</f>
        <v/>
      </c>
      <c r="P2886">
        <f>12*(YEAR(G2886)-YEAR($K$3))+(MONTH(G2886)-MONTH($K$3))</f>
        <v/>
      </c>
      <c r="Q2886" s="366">
        <f>IF(M2886="IBIRAPITANGA FASE 3",IF(O2886="Atraso",L2886,L2886/(1+$I$2)^P2886),IF(O2886="Atraso",L2886,L2886/(1+$I$1)^P2886))</f>
        <v/>
      </c>
      <c r="R2886">
        <f>IF(O2886="Atraso",$K$3-G2886,0)</f>
        <v/>
      </c>
      <c r="S2886">
        <f>IF(R2886&lt;=15,"Até 15",IF(R2886&lt;=30,"Entre 15 e 30",IF(R2886&lt;=60,"Entre 30 e 60",IF(R2886&lt;=90,"Entre 60 e 90",IF(R2886&lt;=120,"Entre 90 e 120",IF(R2886&lt;=150,"Entre 120 e 150",IF(R2886&lt;=180,"Entre 150 e 180","Superior a 180")))))))</f>
        <v/>
      </c>
    </row>
    <row r="2887">
      <c r="A2887" t="inlineStr">
        <is>
          <t>Q014L08</t>
        </is>
      </c>
      <c r="B2887" t="inlineStr">
        <is>
          <t>THAYS RIBEIRO DE SOUSA</t>
        </is>
      </c>
      <c r="C2887" t="n">
        <v>1</v>
      </c>
      <c r="D2887" t="inlineStr">
        <is>
          <t>IPCA</t>
        </is>
      </c>
      <c r="E2887" t="n">
        <v>0.009488792934583046</v>
      </c>
      <c r="F2887" t="inlineStr">
        <is>
          <t>MENSAL</t>
        </is>
      </c>
      <c r="G2887" t="n">
        <v>46507</v>
      </c>
      <c r="H2887" t="n">
        <v>46507</v>
      </c>
      <c r="I2887" t="n">
        <v>81</v>
      </c>
      <c r="J2887" t="inlineStr">
        <is>
          <t>CARTEIRA</t>
        </is>
      </c>
      <c r="K2887" t="inlineStr">
        <is>
          <t>CONTRATO</t>
        </is>
      </c>
      <c r="L2887" t="n">
        <v>2815.79</v>
      </c>
      <c r="M2887" t="inlineStr">
        <is>
          <t>IBIRAPITANGA FASE 3</t>
        </is>
      </c>
      <c r="N2887" s="142">
        <f>DATE(YEAR(G2887),MONTH(G2887),1)</f>
        <v/>
      </c>
      <c r="O2887" s="132">
        <f>IF(G2887&gt;$K$3,"Futuro","Atraso")</f>
        <v/>
      </c>
      <c r="P2887">
        <f>12*(YEAR(G2887)-YEAR($K$3))+(MONTH(G2887)-MONTH($K$3))</f>
        <v/>
      </c>
      <c r="Q2887" s="366">
        <f>IF(M2887="IBIRAPITANGA FASE 3",IF(O2887="Atraso",L2887,L2887/(1+$I$2)^P2887),IF(O2887="Atraso",L2887,L2887/(1+$I$1)^P2887))</f>
        <v/>
      </c>
      <c r="R2887">
        <f>IF(O2887="Atraso",$K$3-G2887,0)</f>
        <v/>
      </c>
      <c r="S2887">
        <f>IF(R2887&lt;=15,"Até 15",IF(R2887&lt;=30,"Entre 15 e 30",IF(R2887&lt;=60,"Entre 30 e 60",IF(R2887&lt;=90,"Entre 60 e 90",IF(R2887&lt;=120,"Entre 90 e 120",IF(R2887&lt;=150,"Entre 120 e 150",IF(R2887&lt;=180,"Entre 150 e 180","Superior a 180")))))))</f>
        <v/>
      </c>
    </row>
    <row r="2888">
      <c r="A2888" t="inlineStr">
        <is>
          <t>Q014L08</t>
        </is>
      </c>
      <c r="B2888" t="inlineStr">
        <is>
          <t>THAYS RIBEIRO DE SOUSA</t>
        </is>
      </c>
      <c r="C2888" t="n">
        <v>1</v>
      </c>
      <c r="D2888" t="inlineStr">
        <is>
          <t>IPCA</t>
        </is>
      </c>
      <c r="E2888" t="n">
        <v>0.009488792934583046</v>
      </c>
      <c r="F2888" t="inlineStr">
        <is>
          <t>MENSAL</t>
        </is>
      </c>
      <c r="G2888" t="n">
        <v>46537</v>
      </c>
      <c r="H2888" t="n">
        <v>46537</v>
      </c>
      <c r="I2888" t="n">
        <v>82</v>
      </c>
      <c r="J2888" t="inlineStr">
        <is>
          <t>CARTEIRA</t>
        </is>
      </c>
      <c r="K2888" t="inlineStr">
        <is>
          <t>CONTRATO</t>
        </is>
      </c>
      <c r="L2888" t="n">
        <v>2815.79</v>
      </c>
      <c r="M2888" t="inlineStr">
        <is>
          <t>IBIRAPITANGA FASE 3</t>
        </is>
      </c>
      <c r="N2888" s="142">
        <f>DATE(YEAR(G2888),MONTH(G2888),1)</f>
        <v/>
      </c>
      <c r="O2888" s="132">
        <f>IF(G2888&gt;$K$3,"Futuro","Atraso")</f>
        <v/>
      </c>
      <c r="P2888">
        <f>12*(YEAR(G2888)-YEAR($K$3))+(MONTH(G2888)-MONTH($K$3))</f>
        <v/>
      </c>
      <c r="Q2888" s="366">
        <f>IF(M2888="IBIRAPITANGA FASE 3",IF(O2888="Atraso",L2888,L2888/(1+$I$2)^P2888),IF(O2888="Atraso",L2888,L2888/(1+$I$1)^P2888))</f>
        <v/>
      </c>
      <c r="R2888">
        <f>IF(O2888="Atraso",$K$3-G2888,0)</f>
        <v/>
      </c>
      <c r="S2888">
        <f>IF(R2888&lt;=15,"Até 15",IF(R2888&lt;=30,"Entre 15 e 30",IF(R2888&lt;=60,"Entre 30 e 60",IF(R2888&lt;=90,"Entre 60 e 90",IF(R2888&lt;=120,"Entre 90 e 120",IF(R2888&lt;=150,"Entre 120 e 150",IF(R2888&lt;=180,"Entre 150 e 180","Superior a 180")))))))</f>
        <v/>
      </c>
    </row>
    <row r="2889">
      <c r="A2889" t="inlineStr">
        <is>
          <t>Q014L08</t>
        </is>
      </c>
      <c r="B2889" t="inlineStr">
        <is>
          <t>THAYS RIBEIRO DE SOUSA</t>
        </is>
      </c>
      <c r="C2889" t="n">
        <v>1</v>
      </c>
      <c r="D2889" t="inlineStr">
        <is>
          <t>IPCA</t>
        </is>
      </c>
      <c r="E2889" t="n">
        <v>0.009488792934583046</v>
      </c>
      <c r="F2889" t="inlineStr">
        <is>
          <t>MENSAL</t>
        </is>
      </c>
      <c r="G2889" t="n">
        <v>46568</v>
      </c>
      <c r="H2889" t="n">
        <v>46568</v>
      </c>
      <c r="I2889" t="n">
        <v>83</v>
      </c>
      <c r="J2889" t="inlineStr">
        <is>
          <t>CARTEIRA</t>
        </is>
      </c>
      <c r="K2889" t="inlineStr">
        <is>
          <t>CONTRATO</t>
        </is>
      </c>
      <c r="L2889" t="n">
        <v>2815.79</v>
      </c>
      <c r="M2889" t="inlineStr">
        <is>
          <t>IBIRAPITANGA FASE 3</t>
        </is>
      </c>
      <c r="N2889" s="142">
        <f>DATE(YEAR(G2889),MONTH(G2889),1)</f>
        <v/>
      </c>
      <c r="O2889" s="132">
        <f>IF(G2889&gt;$K$3,"Futuro","Atraso")</f>
        <v/>
      </c>
      <c r="P2889">
        <f>12*(YEAR(G2889)-YEAR($K$3))+(MONTH(G2889)-MONTH($K$3))</f>
        <v/>
      </c>
      <c r="Q2889" s="366">
        <f>IF(M2889="IBIRAPITANGA FASE 3",IF(O2889="Atraso",L2889,L2889/(1+$I$2)^P2889),IF(O2889="Atraso",L2889,L2889/(1+$I$1)^P2889))</f>
        <v/>
      </c>
      <c r="R2889">
        <f>IF(O2889="Atraso",$K$3-G2889,0)</f>
        <v/>
      </c>
      <c r="S2889">
        <f>IF(R2889&lt;=15,"Até 15",IF(R2889&lt;=30,"Entre 15 e 30",IF(R2889&lt;=60,"Entre 30 e 60",IF(R2889&lt;=90,"Entre 60 e 90",IF(R2889&lt;=120,"Entre 90 e 120",IF(R2889&lt;=150,"Entre 120 e 150",IF(R2889&lt;=180,"Entre 150 e 180","Superior a 180")))))))</f>
        <v/>
      </c>
    </row>
    <row r="2890">
      <c r="A2890" t="inlineStr">
        <is>
          <t>Q014L08</t>
        </is>
      </c>
      <c r="B2890" t="inlineStr">
        <is>
          <t>THAYS RIBEIRO DE SOUSA</t>
        </is>
      </c>
      <c r="C2890" t="n">
        <v>1</v>
      </c>
      <c r="D2890" t="inlineStr">
        <is>
          <t>IPCA</t>
        </is>
      </c>
      <c r="E2890" t="n">
        <v>0.009488792934583046</v>
      </c>
      <c r="F2890" t="inlineStr">
        <is>
          <t>MENSAL</t>
        </is>
      </c>
      <c r="G2890" t="n">
        <v>46598</v>
      </c>
      <c r="H2890" t="n">
        <v>46598</v>
      </c>
      <c r="I2890" t="n">
        <v>84</v>
      </c>
      <c r="J2890" t="inlineStr">
        <is>
          <t>CARTEIRA</t>
        </is>
      </c>
      <c r="K2890" t="inlineStr">
        <is>
          <t>CONTRATO</t>
        </is>
      </c>
      <c r="L2890" t="n">
        <v>2815.79</v>
      </c>
      <c r="M2890" t="inlineStr">
        <is>
          <t>IBIRAPITANGA FASE 3</t>
        </is>
      </c>
      <c r="N2890" s="142">
        <f>DATE(YEAR(G2890),MONTH(G2890),1)</f>
        <v/>
      </c>
      <c r="O2890" s="132">
        <f>IF(G2890&gt;$K$3,"Futuro","Atraso")</f>
        <v/>
      </c>
      <c r="P2890">
        <f>12*(YEAR(G2890)-YEAR($K$3))+(MONTH(G2890)-MONTH($K$3))</f>
        <v/>
      </c>
      <c r="Q2890" s="366">
        <f>IF(M2890="IBIRAPITANGA FASE 3",IF(O2890="Atraso",L2890,L2890/(1+$I$2)^P2890),IF(O2890="Atraso",L2890,L2890/(1+$I$1)^P2890))</f>
        <v/>
      </c>
      <c r="R2890">
        <f>IF(O2890="Atraso",$K$3-G2890,0)</f>
        <v/>
      </c>
      <c r="S2890">
        <f>IF(R2890&lt;=15,"Até 15",IF(R2890&lt;=30,"Entre 15 e 30",IF(R2890&lt;=60,"Entre 30 e 60",IF(R2890&lt;=90,"Entre 60 e 90",IF(R2890&lt;=120,"Entre 90 e 120",IF(R2890&lt;=150,"Entre 120 e 150",IF(R2890&lt;=180,"Entre 150 e 180","Superior a 180")))))))</f>
        <v/>
      </c>
    </row>
    <row r="2891">
      <c r="A2891" t="inlineStr">
        <is>
          <t>Q014L08</t>
        </is>
      </c>
      <c r="B2891" t="inlineStr">
        <is>
          <t>THAYS RIBEIRO DE SOUSA</t>
        </is>
      </c>
      <c r="C2891" t="n">
        <v>1</v>
      </c>
      <c r="D2891" t="inlineStr">
        <is>
          <t>IPCA</t>
        </is>
      </c>
      <c r="E2891" t="n">
        <v>0.009488792934583046</v>
      </c>
      <c r="F2891" t="inlineStr">
        <is>
          <t>MENSAL</t>
        </is>
      </c>
      <c r="G2891" t="n">
        <v>46629</v>
      </c>
      <c r="H2891" t="n">
        <v>46629</v>
      </c>
      <c r="I2891" t="n">
        <v>85</v>
      </c>
      <c r="J2891" t="inlineStr">
        <is>
          <t>CARTEIRA</t>
        </is>
      </c>
      <c r="K2891" t="inlineStr">
        <is>
          <t>CONTRATO</t>
        </is>
      </c>
      <c r="L2891" t="n">
        <v>2815.79</v>
      </c>
      <c r="M2891" t="inlineStr">
        <is>
          <t>IBIRAPITANGA FASE 3</t>
        </is>
      </c>
      <c r="N2891" s="142">
        <f>DATE(YEAR(G2891),MONTH(G2891),1)</f>
        <v/>
      </c>
      <c r="O2891" s="132">
        <f>IF(G2891&gt;$K$3,"Futuro","Atraso")</f>
        <v/>
      </c>
      <c r="P2891">
        <f>12*(YEAR(G2891)-YEAR($K$3))+(MONTH(G2891)-MONTH($K$3))</f>
        <v/>
      </c>
      <c r="Q2891" s="366">
        <f>IF(M2891="IBIRAPITANGA FASE 3",IF(O2891="Atraso",L2891,L2891/(1+$I$2)^P2891),IF(O2891="Atraso",L2891,L2891/(1+$I$1)^P2891))</f>
        <v/>
      </c>
      <c r="R2891">
        <f>IF(O2891="Atraso",$K$3-G2891,0)</f>
        <v/>
      </c>
      <c r="S2891">
        <f>IF(R2891&lt;=15,"Até 15",IF(R2891&lt;=30,"Entre 15 e 30",IF(R2891&lt;=60,"Entre 30 e 60",IF(R2891&lt;=90,"Entre 60 e 90",IF(R2891&lt;=120,"Entre 90 e 120",IF(R2891&lt;=150,"Entre 120 e 150",IF(R2891&lt;=180,"Entre 150 e 180","Superior a 180")))))))</f>
        <v/>
      </c>
    </row>
    <row r="2892">
      <c r="A2892" t="inlineStr">
        <is>
          <t>Q014L08</t>
        </is>
      </c>
      <c r="B2892" t="inlineStr">
        <is>
          <t>THAYS RIBEIRO DE SOUSA</t>
        </is>
      </c>
      <c r="C2892" t="n">
        <v>1</v>
      </c>
      <c r="D2892" t="inlineStr">
        <is>
          <t>IPCA</t>
        </is>
      </c>
      <c r="E2892" t="n">
        <v>0.009488792934583046</v>
      </c>
      <c r="F2892" t="inlineStr">
        <is>
          <t>MENSAL</t>
        </is>
      </c>
      <c r="G2892" t="n">
        <v>46660</v>
      </c>
      <c r="H2892" t="n">
        <v>46660</v>
      </c>
      <c r="I2892" t="n">
        <v>86</v>
      </c>
      <c r="J2892" t="inlineStr">
        <is>
          <t>CARTEIRA</t>
        </is>
      </c>
      <c r="K2892" t="inlineStr">
        <is>
          <t>CONTRATO</t>
        </is>
      </c>
      <c r="L2892" t="n">
        <v>2815.79</v>
      </c>
      <c r="M2892" t="inlineStr">
        <is>
          <t>IBIRAPITANGA FASE 3</t>
        </is>
      </c>
      <c r="N2892" s="142">
        <f>DATE(YEAR(G2892),MONTH(G2892),1)</f>
        <v/>
      </c>
      <c r="O2892" s="132">
        <f>IF(G2892&gt;$K$3,"Futuro","Atraso")</f>
        <v/>
      </c>
      <c r="P2892">
        <f>12*(YEAR(G2892)-YEAR($K$3))+(MONTH(G2892)-MONTH($K$3))</f>
        <v/>
      </c>
      <c r="Q2892" s="366">
        <f>IF(M2892="IBIRAPITANGA FASE 3",IF(O2892="Atraso",L2892,L2892/(1+$I$2)^P2892),IF(O2892="Atraso",L2892,L2892/(1+$I$1)^P2892))</f>
        <v/>
      </c>
      <c r="R2892">
        <f>IF(O2892="Atraso",$K$3-G2892,0)</f>
        <v/>
      </c>
      <c r="S2892">
        <f>IF(R2892&lt;=15,"Até 15",IF(R2892&lt;=30,"Entre 15 e 30",IF(R2892&lt;=60,"Entre 30 e 60",IF(R2892&lt;=90,"Entre 60 e 90",IF(R2892&lt;=120,"Entre 90 e 120",IF(R2892&lt;=150,"Entre 120 e 150",IF(R2892&lt;=180,"Entre 150 e 180","Superior a 180")))))))</f>
        <v/>
      </c>
    </row>
    <row r="2893">
      <c r="A2893" t="inlineStr">
        <is>
          <t>Q014L08</t>
        </is>
      </c>
      <c r="B2893" t="inlineStr">
        <is>
          <t>THAYS RIBEIRO DE SOUSA</t>
        </is>
      </c>
      <c r="C2893" t="n">
        <v>1</v>
      </c>
      <c r="D2893" t="inlineStr">
        <is>
          <t>IPCA</t>
        </is>
      </c>
      <c r="E2893" t="n">
        <v>0.009488792934583046</v>
      </c>
      <c r="F2893" t="inlineStr">
        <is>
          <t>MENSAL</t>
        </is>
      </c>
      <c r="G2893" t="n">
        <v>46690</v>
      </c>
      <c r="H2893" t="n">
        <v>46690</v>
      </c>
      <c r="I2893" t="n">
        <v>87</v>
      </c>
      <c r="J2893" t="inlineStr">
        <is>
          <t>CARTEIRA</t>
        </is>
      </c>
      <c r="K2893" t="inlineStr">
        <is>
          <t>CONTRATO</t>
        </is>
      </c>
      <c r="L2893" t="n">
        <v>2815.79</v>
      </c>
      <c r="M2893" t="inlineStr">
        <is>
          <t>IBIRAPITANGA FASE 3</t>
        </is>
      </c>
      <c r="N2893" s="142">
        <f>DATE(YEAR(G2893),MONTH(G2893),1)</f>
        <v/>
      </c>
      <c r="O2893" s="132">
        <f>IF(G2893&gt;$K$3,"Futuro","Atraso")</f>
        <v/>
      </c>
      <c r="P2893">
        <f>12*(YEAR(G2893)-YEAR($K$3))+(MONTH(G2893)-MONTH($K$3))</f>
        <v/>
      </c>
      <c r="Q2893" s="366">
        <f>IF(M2893="IBIRAPITANGA FASE 3",IF(O2893="Atraso",L2893,L2893/(1+$I$2)^P2893),IF(O2893="Atraso",L2893,L2893/(1+$I$1)^P2893))</f>
        <v/>
      </c>
      <c r="R2893">
        <f>IF(O2893="Atraso",$K$3-G2893,0)</f>
        <v/>
      </c>
      <c r="S2893">
        <f>IF(R2893&lt;=15,"Até 15",IF(R2893&lt;=30,"Entre 15 e 30",IF(R2893&lt;=60,"Entre 30 e 60",IF(R2893&lt;=90,"Entre 60 e 90",IF(R2893&lt;=120,"Entre 90 e 120",IF(R2893&lt;=150,"Entre 120 e 150",IF(R2893&lt;=180,"Entre 150 e 180","Superior a 180")))))))</f>
        <v/>
      </c>
    </row>
    <row r="2894">
      <c r="A2894" t="inlineStr">
        <is>
          <t>Q014L08</t>
        </is>
      </c>
      <c r="B2894" t="inlineStr">
        <is>
          <t>THAYS RIBEIRO DE SOUSA</t>
        </is>
      </c>
      <c r="C2894" t="n">
        <v>1</v>
      </c>
      <c r="D2894" t="inlineStr">
        <is>
          <t>IPCA</t>
        </is>
      </c>
      <c r="E2894" t="n">
        <v>0.009488792934583046</v>
      </c>
      <c r="F2894" t="inlineStr">
        <is>
          <t>MENSAL</t>
        </is>
      </c>
      <c r="G2894" t="n">
        <v>46721</v>
      </c>
      <c r="H2894" t="n">
        <v>46721</v>
      </c>
      <c r="I2894" t="n">
        <v>88</v>
      </c>
      <c r="J2894" t="inlineStr">
        <is>
          <t>CARTEIRA</t>
        </is>
      </c>
      <c r="K2894" t="inlineStr">
        <is>
          <t>CONTRATO</t>
        </is>
      </c>
      <c r="L2894" t="n">
        <v>2815.79</v>
      </c>
      <c r="M2894" t="inlineStr">
        <is>
          <t>IBIRAPITANGA FASE 3</t>
        </is>
      </c>
      <c r="N2894" s="142">
        <f>DATE(YEAR(G2894),MONTH(G2894),1)</f>
        <v/>
      </c>
      <c r="O2894" s="132">
        <f>IF(G2894&gt;$K$3,"Futuro","Atraso")</f>
        <v/>
      </c>
      <c r="P2894">
        <f>12*(YEAR(G2894)-YEAR($K$3))+(MONTH(G2894)-MONTH($K$3))</f>
        <v/>
      </c>
      <c r="Q2894" s="366">
        <f>IF(M2894="IBIRAPITANGA FASE 3",IF(O2894="Atraso",L2894,L2894/(1+$I$2)^P2894),IF(O2894="Atraso",L2894,L2894/(1+$I$1)^P2894))</f>
        <v/>
      </c>
      <c r="R2894">
        <f>IF(O2894="Atraso",$K$3-G2894,0)</f>
        <v/>
      </c>
      <c r="S2894">
        <f>IF(R2894&lt;=15,"Até 15",IF(R2894&lt;=30,"Entre 15 e 30",IF(R2894&lt;=60,"Entre 30 e 60",IF(R2894&lt;=90,"Entre 60 e 90",IF(R2894&lt;=120,"Entre 90 e 120",IF(R2894&lt;=150,"Entre 120 e 150",IF(R2894&lt;=180,"Entre 150 e 180","Superior a 180")))))))</f>
        <v/>
      </c>
    </row>
    <row r="2895">
      <c r="A2895" t="inlineStr">
        <is>
          <t>Q014L08</t>
        </is>
      </c>
      <c r="B2895" t="inlineStr">
        <is>
          <t>THAYS RIBEIRO DE SOUSA</t>
        </is>
      </c>
      <c r="C2895" t="n">
        <v>1</v>
      </c>
      <c r="D2895" t="inlineStr">
        <is>
          <t>IPCA</t>
        </is>
      </c>
      <c r="E2895" t="n">
        <v>0.009488792934583046</v>
      </c>
      <c r="F2895" t="inlineStr">
        <is>
          <t>MENSAL</t>
        </is>
      </c>
      <c r="G2895" t="n">
        <v>46751</v>
      </c>
      <c r="H2895" t="n">
        <v>46751</v>
      </c>
      <c r="I2895" t="n">
        <v>89</v>
      </c>
      <c r="J2895" t="inlineStr">
        <is>
          <t>CARTEIRA</t>
        </is>
      </c>
      <c r="K2895" t="inlineStr">
        <is>
          <t>CONTRATO</t>
        </is>
      </c>
      <c r="L2895" t="n">
        <v>2815.79</v>
      </c>
      <c r="M2895" t="inlineStr">
        <is>
          <t>IBIRAPITANGA FASE 3</t>
        </is>
      </c>
      <c r="N2895" s="142">
        <f>DATE(YEAR(G2895),MONTH(G2895),1)</f>
        <v/>
      </c>
      <c r="O2895" s="132">
        <f>IF(G2895&gt;$K$3,"Futuro","Atraso")</f>
        <v/>
      </c>
      <c r="P2895">
        <f>12*(YEAR(G2895)-YEAR($K$3))+(MONTH(G2895)-MONTH($K$3))</f>
        <v/>
      </c>
      <c r="Q2895" s="366">
        <f>IF(M2895="IBIRAPITANGA FASE 3",IF(O2895="Atraso",L2895,L2895/(1+$I$2)^P2895),IF(O2895="Atraso",L2895,L2895/(1+$I$1)^P2895))</f>
        <v/>
      </c>
      <c r="R2895">
        <f>IF(O2895="Atraso",$K$3-G2895,0)</f>
        <v/>
      </c>
      <c r="S2895">
        <f>IF(R2895&lt;=15,"Até 15",IF(R2895&lt;=30,"Entre 15 e 30",IF(R2895&lt;=60,"Entre 30 e 60",IF(R2895&lt;=90,"Entre 60 e 90",IF(R2895&lt;=120,"Entre 90 e 120",IF(R2895&lt;=150,"Entre 120 e 150",IF(R2895&lt;=180,"Entre 150 e 180","Superior a 180")))))))</f>
        <v/>
      </c>
    </row>
    <row r="2896">
      <c r="A2896" t="inlineStr">
        <is>
          <t>Q014L08</t>
        </is>
      </c>
      <c r="B2896" t="inlineStr">
        <is>
          <t>THAYS RIBEIRO DE SOUSA</t>
        </is>
      </c>
      <c r="C2896" t="n">
        <v>1</v>
      </c>
      <c r="D2896" t="inlineStr">
        <is>
          <t>IPCA</t>
        </is>
      </c>
      <c r="E2896" t="n">
        <v>0.009488792934583046</v>
      </c>
      <c r="F2896" t="inlineStr">
        <is>
          <t>MENSAL</t>
        </is>
      </c>
      <c r="G2896" t="n">
        <v>46782</v>
      </c>
      <c r="H2896" t="n">
        <v>46782</v>
      </c>
      <c r="I2896" t="n">
        <v>90</v>
      </c>
      <c r="J2896" t="inlineStr">
        <is>
          <t>CARTEIRA</t>
        </is>
      </c>
      <c r="K2896" t="inlineStr">
        <is>
          <t>CONTRATO</t>
        </is>
      </c>
      <c r="L2896" t="n">
        <v>2815.79</v>
      </c>
      <c r="M2896" t="inlineStr">
        <is>
          <t>IBIRAPITANGA FASE 3</t>
        </is>
      </c>
      <c r="N2896" s="142">
        <f>DATE(YEAR(G2896),MONTH(G2896),1)</f>
        <v/>
      </c>
      <c r="O2896" s="132">
        <f>IF(G2896&gt;$K$3,"Futuro","Atraso")</f>
        <v/>
      </c>
      <c r="P2896">
        <f>12*(YEAR(G2896)-YEAR($K$3))+(MONTH(G2896)-MONTH($K$3))</f>
        <v/>
      </c>
      <c r="Q2896" s="366">
        <f>IF(M2896="IBIRAPITANGA FASE 3",IF(O2896="Atraso",L2896,L2896/(1+$I$2)^P2896),IF(O2896="Atraso",L2896,L2896/(1+$I$1)^P2896))</f>
        <v/>
      </c>
      <c r="R2896">
        <f>IF(O2896="Atraso",$K$3-G2896,0)</f>
        <v/>
      </c>
      <c r="S2896">
        <f>IF(R2896&lt;=15,"Até 15",IF(R2896&lt;=30,"Entre 15 e 30",IF(R2896&lt;=60,"Entre 30 e 60",IF(R2896&lt;=90,"Entre 60 e 90",IF(R2896&lt;=120,"Entre 90 e 120",IF(R2896&lt;=150,"Entre 120 e 150",IF(R2896&lt;=180,"Entre 150 e 180","Superior a 180")))))))</f>
        <v/>
      </c>
    </row>
    <row r="2897">
      <c r="A2897" t="inlineStr">
        <is>
          <t>Q014L08</t>
        </is>
      </c>
      <c r="B2897" t="inlineStr">
        <is>
          <t>THAYS RIBEIRO DE SOUSA</t>
        </is>
      </c>
      <c r="C2897" t="n">
        <v>1</v>
      </c>
      <c r="D2897" t="inlineStr">
        <is>
          <t>IPCA</t>
        </is>
      </c>
      <c r="E2897" t="n">
        <v>0.009488792934583046</v>
      </c>
      <c r="F2897" t="inlineStr">
        <is>
          <t>MENSAL</t>
        </is>
      </c>
      <c r="G2897" t="n">
        <v>46812</v>
      </c>
      <c r="H2897" t="n">
        <v>46812</v>
      </c>
      <c r="I2897" t="n">
        <v>91</v>
      </c>
      <c r="J2897" t="inlineStr">
        <is>
          <t>CARTEIRA</t>
        </is>
      </c>
      <c r="K2897" t="inlineStr">
        <is>
          <t>CONTRATO</t>
        </is>
      </c>
      <c r="L2897" t="n">
        <v>2815.79</v>
      </c>
      <c r="M2897" t="inlineStr">
        <is>
          <t>IBIRAPITANGA FASE 3</t>
        </is>
      </c>
      <c r="N2897" s="142">
        <f>DATE(YEAR(G2897),MONTH(G2897),1)</f>
        <v/>
      </c>
      <c r="O2897" s="132">
        <f>IF(G2897&gt;$K$3,"Futuro","Atraso")</f>
        <v/>
      </c>
      <c r="P2897">
        <f>12*(YEAR(G2897)-YEAR($K$3))+(MONTH(G2897)-MONTH($K$3))</f>
        <v/>
      </c>
      <c r="Q2897" s="366">
        <f>IF(M2897="IBIRAPITANGA FASE 3",IF(O2897="Atraso",L2897,L2897/(1+$I$2)^P2897),IF(O2897="Atraso",L2897,L2897/(1+$I$1)^P2897))</f>
        <v/>
      </c>
      <c r="R2897">
        <f>IF(O2897="Atraso",$K$3-G2897,0)</f>
        <v/>
      </c>
      <c r="S2897">
        <f>IF(R2897&lt;=15,"Até 15",IF(R2897&lt;=30,"Entre 15 e 30",IF(R2897&lt;=60,"Entre 30 e 60",IF(R2897&lt;=90,"Entre 60 e 90",IF(R2897&lt;=120,"Entre 90 e 120",IF(R2897&lt;=150,"Entre 120 e 150",IF(R2897&lt;=180,"Entre 150 e 180","Superior a 180")))))))</f>
        <v/>
      </c>
    </row>
    <row r="2898">
      <c r="A2898" t="inlineStr">
        <is>
          <t>Q014L010</t>
        </is>
      </c>
      <c r="B2898" t="inlineStr">
        <is>
          <t>IGOR FREDEGOTO</t>
        </is>
      </c>
      <c r="C2898" t="n">
        <v>1</v>
      </c>
      <c r="D2898" t="inlineStr">
        <is>
          <t>IPCA</t>
        </is>
      </c>
      <c r="E2898" t="n">
        <v>0</v>
      </c>
      <c r="F2898" t="inlineStr">
        <is>
          <t>MENSAL</t>
        </is>
      </c>
      <c r="G2898" t="n">
        <v>45245</v>
      </c>
      <c r="H2898" t="n">
        <v>45245</v>
      </c>
      <c r="I2898" t="n">
        <v>48</v>
      </c>
      <c r="J2898" t="inlineStr">
        <is>
          <t>CARTEIRA</t>
        </is>
      </c>
      <c r="K2898" t="inlineStr">
        <is>
          <t>CONTRATO</t>
        </is>
      </c>
      <c r="L2898" t="n">
        <v>4537.62</v>
      </c>
      <c r="M2898" t="inlineStr">
        <is>
          <t>IBIRAPITANGA FASE 3</t>
        </is>
      </c>
      <c r="N2898" s="142">
        <f>DATE(YEAR(G2898),MONTH(G2898),1)</f>
        <v/>
      </c>
      <c r="O2898" s="132">
        <f>IF(G2898&gt;$K$3,"Futuro","Atraso")</f>
        <v/>
      </c>
      <c r="P2898">
        <f>12*(YEAR(G2898)-YEAR($K$3))+(MONTH(G2898)-MONTH($K$3))</f>
        <v/>
      </c>
      <c r="Q2898" s="366">
        <f>IF(M2898="IBIRAPITANGA FASE 3",IF(O2898="Atraso",L2898,L2898/(1+$I$2)^P2898),IF(O2898="Atraso",L2898,L2898/(1+$I$1)^P2898))</f>
        <v/>
      </c>
      <c r="R2898">
        <f>IF(O2898="Atraso",$K$3-G2898,0)</f>
        <v/>
      </c>
      <c r="S2898">
        <f>IF(R2898&lt;=15,"Até 15",IF(R2898&lt;=30,"Entre 15 e 30",IF(R2898&lt;=60,"Entre 30 e 60",IF(R2898&lt;=90,"Entre 60 e 90",IF(R2898&lt;=120,"Entre 90 e 120",IF(R2898&lt;=150,"Entre 120 e 150",IF(R2898&lt;=180,"Entre 150 e 180","Superior a 180")))))))</f>
        <v/>
      </c>
    </row>
    <row r="2899">
      <c r="A2899" t="inlineStr">
        <is>
          <t>Q015L01</t>
        </is>
      </c>
      <c r="B2899" t="inlineStr">
        <is>
          <t>MEIRE APARECIDA RODRIGUES PICCO</t>
        </is>
      </c>
      <c r="C2899" t="n">
        <v>1</v>
      </c>
      <c r="D2899" t="inlineStr">
        <is>
          <t>IPCA</t>
        </is>
      </c>
      <c r="E2899" t="n">
        <v>0.009488792934583046</v>
      </c>
      <c r="F2899" t="inlineStr">
        <is>
          <t>MENSAL</t>
        </is>
      </c>
      <c r="G2899" t="n">
        <v>45245</v>
      </c>
      <c r="H2899" t="n">
        <v>45245</v>
      </c>
      <c r="I2899" t="n">
        <v>71</v>
      </c>
      <c r="J2899" t="inlineStr">
        <is>
          <t>CARTEIRA</t>
        </is>
      </c>
      <c r="K2899" t="inlineStr">
        <is>
          <t>CONTRATO</t>
        </is>
      </c>
      <c r="L2899" t="n">
        <v>3066.09</v>
      </c>
      <c r="M2899" t="inlineStr">
        <is>
          <t>IBIRAPITANGA FASE 3</t>
        </is>
      </c>
      <c r="N2899" s="142">
        <f>DATE(YEAR(G2899),MONTH(G2899),1)</f>
        <v/>
      </c>
      <c r="O2899" s="132">
        <f>IF(G2899&gt;$K$3,"Futuro","Atraso")</f>
        <v/>
      </c>
      <c r="P2899">
        <f>12*(YEAR(G2899)-YEAR($K$3))+(MONTH(G2899)-MONTH($K$3))</f>
        <v/>
      </c>
      <c r="Q2899" s="366">
        <f>IF(M2899="IBIRAPITANGA FASE 3",IF(O2899="Atraso",L2899,L2899/(1+$I$2)^P2899),IF(O2899="Atraso",L2899,L2899/(1+$I$1)^P2899))</f>
        <v/>
      </c>
      <c r="R2899">
        <f>IF(O2899="Atraso",$K$3-G2899,0)</f>
        <v/>
      </c>
      <c r="S2899">
        <f>IF(R2899&lt;=15,"Até 15",IF(R2899&lt;=30,"Entre 15 e 30",IF(R2899&lt;=60,"Entre 30 e 60",IF(R2899&lt;=90,"Entre 60 e 90",IF(R2899&lt;=120,"Entre 90 e 120",IF(R2899&lt;=150,"Entre 120 e 150",IF(R2899&lt;=180,"Entre 150 e 180","Superior a 180")))))))</f>
        <v/>
      </c>
    </row>
    <row r="2900">
      <c r="A2900" t="inlineStr">
        <is>
          <t>Q015L01</t>
        </is>
      </c>
      <c r="B2900" t="inlineStr">
        <is>
          <t>MEIRE APARECIDA RODRIGUES PICCO</t>
        </is>
      </c>
      <c r="C2900" t="n">
        <v>1</v>
      </c>
      <c r="D2900" t="inlineStr">
        <is>
          <t>IPCA</t>
        </is>
      </c>
      <c r="E2900" t="n">
        <v>0.009488792934583046</v>
      </c>
      <c r="F2900" t="inlineStr">
        <is>
          <t>MENSAL</t>
        </is>
      </c>
      <c r="G2900" t="n">
        <v>45275</v>
      </c>
      <c r="H2900" t="n">
        <v>45275</v>
      </c>
      <c r="I2900" t="n">
        <v>72</v>
      </c>
      <c r="J2900" t="inlineStr">
        <is>
          <t>CARTEIRA</t>
        </is>
      </c>
      <c r="K2900" t="inlineStr">
        <is>
          <t>CONTRATO</t>
        </is>
      </c>
      <c r="L2900" t="n">
        <v>3117.51</v>
      </c>
      <c r="M2900" t="inlineStr">
        <is>
          <t>IBIRAPITANGA FASE 3</t>
        </is>
      </c>
      <c r="N2900" s="142">
        <f>DATE(YEAR(G2900),MONTH(G2900),1)</f>
        <v/>
      </c>
      <c r="O2900" s="132">
        <f>IF(G2900&gt;$K$3,"Futuro","Atraso")</f>
        <v/>
      </c>
      <c r="P2900">
        <f>12*(YEAR(G2900)-YEAR($K$3))+(MONTH(G2900)-MONTH($K$3))</f>
        <v/>
      </c>
      <c r="Q2900" s="366">
        <f>IF(M2900="IBIRAPITANGA FASE 3",IF(O2900="Atraso",L2900,L2900/(1+$I$2)^P2900),IF(O2900="Atraso",L2900,L2900/(1+$I$1)^P2900))</f>
        <v/>
      </c>
      <c r="R2900">
        <f>IF(O2900="Atraso",$K$3-G2900,0)</f>
        <v/>
      </c>
      <c r="S2900">
        <f>IF(R2900&lt;=15,"Até 15",IF(R2900&lt;=30,"Entre 15 e 30",IF(R2900&lt;=60,"Entre 30 e 60",IF(R2900&lt;=90,"Entre 60 e 90",IF(R2900&lt;=120,"Entre 90 e 120",IF(R2900&lt;=150,"Entre 120 e 150",IF(R2900&lt;=180,"Entre 150 e 180","Superior a 180")))))))</f>
        <v/>
      </c>
    </row>
    <row r="2901">
      <c r="A2901" t="inlineStr">
        <is>
          <t>Q015L01</t>
        </is>
      </c>
      <c r="B2901" t="inlineStr">
        <is>
          <t>MEIRE APARECIDA RODRIGUES PICCO</t>
        </is>
      </c>
      <c r="C2901" t="n">
        <v>1</v>
      </c>
      <c r="D2901" t="inlineStr">
        <is>
          <t>IPCA</t>
        </is>
      </c>
      <c r="E2901" t="n">
        <v>0.009488792934583046</v>
      </c>
      <c r="F2901" t="inlineStr">
        <is>
          <t>MENSAL</t>
        </is>
      </c>
      <c r="G2901" t="n">
        <v>45306</v>
      </c>
      <c r="H2901" t="n">
        <v>45306</v>
      </c>
      <c r="I2901" t="n">
        <v>73</v>
      </c>
      <c r="J2901" t="inlineStr">
        <is>
          <t>CARTEIRA</t>
        </is>
      </c>
      <c r="K2901" t="inlineStr">
        <is>
          <t>CONTRATO</t>
        </is>
      </c>
      <c r="L2901" t="n">
        <v>3117.51</v>
      </c>
      <c r="M2901" t="inlineStr">
        <is>
          <t>IBIRAPITANGA FASE 3</t>
        </is>
      </c>
      <c r="N2901" s="142">
        <f>DATE(YEAR(G2901),MONTH(G2901),1)</f>
        <v/>
      </c>
      <c r="O2901" s="132">
        <f>IF(G2901&gt;$K$3,"Futuro","Atraso")</f>
        <v/>
      </c>
      <c r="P2901">
        <f>12*(YEAR(G2901)-YEAR($K$3))+(MONTH(G2901)-MONTH($K$3))</f>
        <v/>
      </c>
      <c r="Q2901" s="366">
        <f>IF(M2901="IBIRAPITANGA FASE 3",IF(O2901="Atraso",L2901,L2901/(1+$I$2)^P2901),IF(O2901="Atraso",L2901,L2901/(1+$I$1)^P2901))</f>
        <v/>
      </c>
      <c r="R2901">
        <f>IF(O2901="Atraso",$K$3-G2901,0)</f>
        <v/>
      </c>
      <c r="S2901">
        <f>IF(R2901&lt;=15,"Até 15",IF(R2901&lt;=30,"Entre 15 e 30",IF(R2901&lt;=60,"Entre 30 e 60",IF(R2901&lt;=90,"Entre 60 e 90",IF(R2901&lt;=120,"Entre 90 e 120",IF(R2901&lt;=150,"Entre 120 e 150",IF(R2901&lt;=180,"Entre 150 e 180","Superior a 180")))))))</f>
        <v/>
      </c>
    </row>
    <row r="2902">
      <c r="A2902" t="inlineStr">
        <is>
          <t>Q015L01</t>
        </is>
      </c>
      <c r="B2902" t="inlineStr">
        <is>
          <t>MEIRE APARECIDA RODRIGUES PICCO</t>
        </is>
      </c>
      <c r="C2902" t="n">
        <v>1</v>
      </c>
      <c r="D2902" t="inlineStr">
        <is>
          <t>IPCA</t>
        </is>
      </c>
      <c r="E2902" t="n">
        <v>0.009488792934583046</v>
      </c>
      <c r="F2902" t="inlineStr">
        <is>
          <t>MENSAL</t>
        </is>
      </c>
      <c r="G2902" t="n">
        <v>45337</v>
      </c>
      <c r="H2902" t="n">
        <v>45337</v>
      </c>
      <c r="I2902" t="n">
        <v>74</v>
      </c>
      <c r="J2902" t="inlineStr">
        <is>
          <t>CARTEIRA</t>
        </is>
      </c>
      <c r="K2902" t="inlineStr">
        <is>
          <t>CONTRATO</t>
        </is>
      </c>
      <c r="L2902" t="n">
        <v>3117.51</v>
      </c>
      <c r="M2902" t="inlineStr">
        <is>
          <t>IBIRAPITANGA FASE 3</t>
        </is>
      </c>
      <c r="N2902" s="142">
        <f>DATE(YEAR(G2902),MONTH(G2902),1)</f>
        <v/>
      </c>
      <c r="O2902" s="132">
        <f>IF(G2902&gt;$K$3,"Futuro","Atraso")</f>
        <v/>
      </c>
      <c r="P2902">
        <f>12*(YEAR(G2902)-YEAR($K$3))+(MONTH(G2902)-MONTH($K$3))</f>
        <v/>
      </c>
      <c r="Q2902" s="366">
        <f>IF(M2902="IBIRAPITANGA FASE 3",IF(O2902="Atraso",L2902,L2902/(1+$I$2)^P2902),IF(O2902="Atraso",L2902,L2902/(1+$I$1)^P2902))</f>
        <v/>
      </c>
      <c r="R2902">
        <f>IF(O2902="Atraso",$K$3-G2902,0)</f>
        <v/>
      </c>
      <c r="S2902">
        <f>IF(R2902&lt;=15,"Até 15",IF(R2902&lt;=30,"Entre 15 e 30",IF(R2902&lt;=60,"Entre 30 e 60",IF(R2902&lt;=90,"Entre 60 e 90",IF(R2902&lt;=120,"Entre 90 e 120",IF(R2902&lt;=150,"Entre 120 e 150",IF(R2902&lt;=180,"Entre 150 e 180","Superior a 180")))))))</f>
        <v/>
      </c>
    </row>
    <row r="2903">
      <c r="A2903" t="inlineStr">
        <is>
          <t>Q015L01</t>
        </is>
      </c>
      <c r="B2903" t="inlineStr">
        <is>
          <t>MEIRE APARECIDA RODRIGUES PICCO</t>
        </is>
      </c>
      <c r="C2903" t="n">
        <v>1</v>
      </c>
      <c r="D2903" t="inlineStr">
        <is>
          <t>IPCA</t>
        </is>
      </c>
      <c r="E2903" t="n">
        <v>0.009488792934583046</v>
      </c>
      <c r="F2903" t="inlineStr">
        <is>
          <t>MENSAL</t>
        </is>
      </c>
      <c r="G2903" t="n">
        <v>45366</v>
      </c>
      <c r="H2903" t="n">
        <v>45366</v>
      </c>
      <c r="I2903" t="n">
        <v>75</v>
      </c>
      <c r="J2903" t="inlineStr">
        <is>
          <t>CARTEIRA</t>
        </is>
      </c>
      <c r="K2903" t="inlineStr">
        <is>
          <t>CONTRATO</t>
        </is>
      </c>
      <c r="L2903" t="n">
        <v>3117.51</v>
      </c>
      <c r="M2903" t="inlineStr">
        <is>
          <t>IBIRAPITANGA FASE 3</t>
        </is>
      </c>
      <c r="N2903" s="142">
        <f>DATE(YEAR(G2903),MONTH(G2903),1)</f>
        <v/>
      </c>
      <c r="O2903" s="132">
        <f>IF(G2903&gt;$K$3,"Futuro","Atraso")</f>
        <v/>
      </c>
      <c r="P2903">
        <f>12*(YEAR(G2903)-YEAR($K$3))+(MONTH(G2903)-MONTH($K$3))</f>
        <v/>
      </c>
      <c r="Q2903" s="366">
        <f>IF(M2903="IBIRAPITANGA FASE 3",IF(O2903="Atraso",L2903,L2903/(1+$I$2)^P2903),IF(O2903="Atraso",L2903,L2903/(1+$I$1)^P2903))</f>
        <v/>
      </c>
      <c r="R2903">
        <f>IF(O2903="Atraso",$K$3-G2903,0)</f>
        <v/>
      </c>
      <c r="S2903">
        <f>IF(R2903&lt;=15,"Até 15",IF(R2903&lt;=30,"Entre 15 e 30",IF(R2903&lt;=60,"Entre 30 e 60",IF(R2903&lt;=90,"Entre 60 e 90",IF(R2903&lt;=120,"Entre 90 e 120",IF(R2903&lt;=150,"Entre 120 e 150",IF(R2903&lt;=180,"Entre 150 e 180","Superior a 180")))))))</f>
        <v/>
      </c>
    </row>
    <row r="2904">
      <c r="A2904" t="inlineStr">
        <is>
          <t>Q015L01</t>
        </is>
      </c>
      <c r="B2904" t="inlineStr">
        <is>
          <t>MEIRE APARECIDA RODRIGUES PICCO</t>
        </is>
      </c>
      <c r="C2904" t="n">
        <v>1</v>
      </c>
      <c r="D2904" t="inlineStr">
        <is>
          <t>IPCA</t>
        </is>
      </c>
      <c r="E2904" t="n">
        <v>0.009488792934583046</v>
      </c>
      <c r="F2904" t="inlineStr">
        <is>
          <t>MENSAL</t>
        </is>
      </c>
      <c r="G2904" t="n">
        <v>45397</v>
      </c>
      <c r="H2904" t="n">
        <v>45397</v>
      </c>
      <c r="I2904" t="n">
        <v>76</v>
      </c>
      <c r="J2904" t="inlineStr">
        <is>
          <t>CARTEIRA</t>
        </is>
      </c>
      <c r="K2904" t="inlineStr">
        <is>
          <t>CONTRATO</t>
        </is>
      </c>
      <c r="L2904" t="n">
        <v>3117.51</v>
      </c>
      <c r="M2904" t="inlineStr">
        <is>
          <t>IBIRAPITANGA FASE 3</t>
        </is>
      </c>
      <c r="N2904" s="142">
        <f>DATE(YEAR(G2904),MONTH(G2904),1)</f>
        <v/>
      </c>
      <c r="O2904" s="132">
        <f>IF(G2904&gt;$K$3,"Futuro","Atraso")</f>
        <v/>
      </c>
      <c r="P2904">
        <f>12*(YEAR(G2904)-YEAR($K$3))+(MONTH(G2904)-MONTH($K$3))</f>
        <v/>
      </c>
      <c r="Q2904" s="366">
        <f>IF(M2904="IBIRAPITANGA FASE 3",IF(O2904="Atraso",L2904,L2904/(1+$I$2)^P2904),IF(O2904="Atraso",L2904,L2904/(1+$I$1)^P2904))</f>
        <v/>
      </c>
      <c r="R2904">
        <f>IF(O2904="Atraso",$K$3-G2904,0)</f>
        <v/>
      </c>
      <c r="S2904">
        <f>IF(R2904&lt;=15,"Até 15",IF(R2904&lt;=30,"Entre 15 e 30",IF(R2904&lt;=60,"Entre 30 e 60",IF(R2904&lt;=90,"Entre 60 e 90",IF(R2904&lt;=120,"Entre 90 e 120",IF(R2904&lt;=150,"Entre 120 e 150",IF(R2904&lt;=180,"Entre 150 e 180","Superior a 180")))))))</f>
        <v/>
      </c>
    </row>
    <row r="2905">
      <c r="A2905" t="inlineStr">
        <is>
          <t>Q015L01</t>
        </is>
      </c>
      <c r="B2905" t="inlineStr">
        <is>
          <t>MEIRE APARECIDA RODRIGUES PICCO</t>
        </is>
      </c>
      <c r="C2905" t="n">
        <v>1</v>
      </c>
      <c r="D2905" t="inlineStr">
        <is>
          <t>IPCA</t>
        </is>
      </c>
      <c r="E2905" t="n">
        <v>0.009488792934583046</v>
      </c>
      <c r="F2905" t="inlineStr">
        <is>
          <t>MENSAL</t>
        </is>
      </c>
      <c r="G2905" t="n">
        <v>45427</v>
      </c>
      <c r="H2905" t="n">
        <v>45427</v>
      </c>
      <c r="I2905" t="n">
        <v>77</v>
      </c>
      <c r="J2905" t="inlineStr">
        <is>
          <t>CARTEIRA</t>
        </is>
      </c>
      <c r="K2905" t="inlineStr">
        <is>
          <t>CONTRATO</t>
        </is>
      </c>
      <c r="L2905" t="n">
        <v>3117.51</v>
      </c>
      <c r="M2905" t="inlineStr">
        <is>
          <t>IBIRAPITANGA FASE 3</t>
        </is>
      </c>
      <c r="N2905" s="142">
        <f>DATE(YEAR(G2905),MONTH(G2905),1)</f>
        <v/>
      </c>
      <c r="O2905" s="132">
        <f>IF(G2905&gt;$K$3,"Futuro","Atraso")</f>
        <v/>
      </c>
      <c r="P2905">
        <f>12*(YEAR(G2905)-YEAR($K$3))+(MONTH(G2905)-MONTH($K$3))</f>
        <v/>
      </c>
      <c r="Q2905" s="366">
        <f>IF(M2905="IBIRAPITANGA FASE 3",IF(O2905="Atraso",L2905,L2905/(1+$I$2)^P2905),IF(O2905="Atraso",L2905,L2905/(1+$I$1)^P2905))</f>
        <v/>
      </c>
      <c r="R2905">
        <f>IF(O2905="Atraso",$K$3-G2905,0)</f>
        <v/>
      </c>
      <c r="S2905">
        <f>IF(R2905&lt;=15,"Até 15",IF(R2905&lt;=30,"Entre 15 e 30",IF(R2905&lt;=60,"Entre 30 e 60",IF(R2905&lt;=90,"Entre 60 e 90",IF(R2905&lt;=120,"Entre 90 e 120",IF(R2905&lt;=150,"Entre 120 e 150",IF(R2905&lt;=180,"Entre 150 e 180","Superior a 180")))))))</f>
        <v/>
      </c>
    </row>
    <row r="2906">
      <c r="A2906" t="inlineStr">
        <is>
          <t>Q015L01</t>
        </is>
      </c>
      <c r="B2906" t="inlineStr">
        <is>
          <t>MEIRE APARECIDA RODRIGUES PICCO</t>
        </is>
      </c>
      <c r="C2906" t="n">
        <v>1</v>
      </c>
      <c r="D2906" t="inlineStr">
        <is>
          <t>IPCA</t>
        </is>
      </c>
      <c r="E2906" t="n">
        <v>0.009488792934583046</v>
      </c>
      <c r="F2906" t="inlineStr">
        <is>
          <t>MENSAL</t>
        </is>
      </c>
      <c r="G2906" t="n">
        <v>45458</v>
      </c>
      <c r="H2906" t="n">
        <v>45458</v>
      </c>
      <c r="I2906" t="n">
        <v>78</v>
      </c>
      <c r="J2906" t="inlineStr">
        <is>
          <t>CARTEIRA</t>
        </is>
      </c>
      <c r="K2906" t="inlineStr">
        <is>
          <t>CONTRATO</t>
        </is>
      </c>
      <c r="L2906" t="n">
        <v>3117.51</v>
      </c>
      <c r="M2906" t="inlineStr">
        <is>
          <t>IBIRAPITANGA FASE 3</t>
        </is>
      </c>
      <c r="N2906" s="142">
        <f>DATE(YEAR(G2906),MONTH(G2906),1)</f>
        <v/>
      </c>
      <c r="O2906" s="132">
        <f>IF(G2906&gt;$K$3,"Futuro","Atraso")</f>
        <v/>
      </c>
      <c r="P2906">
        <f>12*(YEAR(G2906)-YEAR($K$3))+(MONTH(G2906)-MONTH($K$3))</f>
        <v/>
      </c>
      <c r="Q2906" s="366">
        <f>IF(M2906="IBIRAPITANGA FASE 3",IF(O2906="Atraso",L2906,L2906/(1+$I$2)^P2906),IF(O2906="Atraso",L2906,L2906/(1+$I$1)^P2906))</f>
        <v/>
      </c>
      <c r="R2906">
        <f>IF(O2906="Atraso",$K$3-G2906,0)</f>
        <v/>
      </c>
      <c r="S2906">
        <f>IF(R2906&lt;=15,"Até 15",IF(R2906&lt;=30,"Entre 15 e 30",IF(R2906&lt;=60,"Entre 30 e 60",IF(R2906&lt;=90,"Entre 60 e 90",IF(R2906&lt;=120,"Entre 90 e 120",IF(R2906&lt;=150,"Entre 120 e 150",IF(R2906&lt;=180,"Entre 150 e 180","Superior a 180")))))))</f>
        <v/>
      </c>
    </row>
    <row r="2907">
      <c r="A2907" t="inlineStr">
        <is>
          <t>Q015L02</t>
        </is>
      </c>
      <c r="B2907" t="inlineStr">
        <is>
          <t>DANIEL DE SOUZA PACHECO</t>
        </is>
      </c>
      <c r="C2907" t="n">
        <v>1</v>
      </c>
      <c r="D2907" t="inlineStr">
        <is>
          <t>IPCA</t>
        </is>
      </c>
      <c r="E2907" t="n">
        <v>0</v>
      </c>
      <c r="F2907" t="inlineStr">
        <is>
          <t>MENSAL</t>
        </is>
      </c>
      <c r="G2907" t="n">
        <v>45255</v>
      </c>
      <c r="H2907" t="n">
        <v>45255</v>
      </c>
      <c r="I2907" t="n">
        <v>38</v>
      </c>
      <c r="J2907" t="inlineStr">
        <is>
          <t>CARTEIRA</t>
        </is>
      </c>
      <c r="K2907" t="inlineStr">
        <is>
          <t>CONTRATO</t>
        </is>
      </c>
      <c r="L2907" t="n">
        <v>3908.47</v>
      </c>
      <c r="M2907" t="inlineStr">
        <is>
          <t>IBIRAPITANGA FASE 3</t>
        </is>
      </c>
      <c r="N2907" s="142">
        <f>DATE(YEAR(G2907),MONTH(G2907),1)</f>
        <v/>
      </c>
      <c r="O2907" s="132">
        <f>IF(G2907&gt;$K$3,"Futuro","Atraso")</f>
        <v/>
      </c>
      <c r="P2907">
        <f>12*(YEAR(G2907)-YEAR($K$3))+(MONTH(G2907)-MONTH($K$3))</f>
        <v/>
      </c>
      <c r="Q2907" s="366">
        <f>IF(M2907="IBIRAPITANGA FASE 3",IF(O2907="Atraso",L2907,L2907/(1+$I$2)^P2907),IF(O2907="Atraso",L2907,L2907/(1+$I$1)^P2907))</f>
        <v/>
      </c>
      <c r="R2907">
        <f>IF(O2907="Atraso",$K$3-G2907,0)</f>
        <v/>
      </c>
      <c r="S2907">
        <f>IF(R2907&lt;=15,"Até 15",IF(R2907&lt;=30,"Entre 15 e 30",IF(R2907&lt;=60,"Entre 30 e 60",IF(R2907&lt;=90,"Entre 60 e 90",IF(R2907&lt;=120,"Entre 90 e 120",IF(R2907&lt;=150,"Entre 120 e 150",IF(R2907&lt;=180,"Entre 150 e 180","Superior a 180")))))))</f>
        <v/>
      </c>
    </row>
    <row r="2908">
      <c r="A2908" t="inlineStr">
        <is>
          <t>Q015L02</t>
        </is>
      </c>
      <c r="B2908" t="inlineStr">
        <is>
          <t>DANIEL DE SOUZA PACHECO</t>
        </is>
      </c>
      <c r="C2908" t="n">
        <v>1</v>
      </c>
      <c r="D2908" t="inlineStr">
        <is>
          <t>IPCA</t>
        </is>
      </c>
      <c r="E2908" t="n">
        <v>0</v>
      </c>
      <c r="F2908" t="inlineStr">
        <is>
          <t>MENSAL</t>
        </is>
      </c>
      <c r="G2908" t="n">
        <v>45285</v>
      </c>
      <c r="H2908" t="n">
        <v>45285</v>
      </c>
      <c r="I2908" t="n">
        <v>39</v>
      </c>
      <c r="J2908" t="inlineStr">
        <is>
          <t>CARTEIRA</t>
        </is>
      </c>
      <c r="K2908" t="inlineStr">
        <is>
          <t>CONTRATO</t>
        </is>
      </c>
      <c r="L2908" t="n">
        <v>3908.47</v>
      </c>
      <c r="M2908" t="inlineStr">
        <is>
          <t>IBIRAPITANGA FASE 3</t>
        </is>
      </c>
      <c r="N2908" s="142">
        <f>DATE(YEAR(G2908),MONTH(G2908),1)</f>
        <v/>
      </c>
      <c r="O2908" s="132">
        <f>IF(G2908&gt;$K$3,"Futuro","Atraso")</f>
        <v/>
      </c>
      <c r="P2908">
        <f>12*(YEAR(G2908)-YEAR($K$3))+(MONTH(G2908)-MONTH($K$3))</f>
        <v/>
      </c>
      <c r="Q2908" s="366">
        <f>IF(M2908="IBIRAPITANGA FASE 3",IF(O2908="Atraso",L2908,L2908/(1+$I$2)^P2908),IF(O2908="Atraso",L2908,L2908/(1+$I$1)^P2908))</f>
        <v/>
      </c>
      <c r="R2908">
        <f>IF(O2908="Atraso",$K$3-G2908,0)</f>
        <v/>
      </c>
      <c r="S2908">
        <f>IF(R2908&lt;=15,"Até 15",IF(R2908&lt;=30,"Entre 15 e 30",IF(R2908&lt;=60,"Entre 30 e 60",IF(R2908&lt;=90,"Entre 60 e 90",IF(R2908&lt;=120,"Entre 90 e 120",IF(R2908&lt;=150,"Entre 120 e 150",IF(R2908&lt;=180,"Entre 150 e 180","Superior a 180")))))))</f>
        <v/>
      </c>
    </row>
    <row r="2909">
      <c r="A2909" t="inlineStr">
        <is>
          <t>Q015L02</t>
        </is>
      </c>
      <c r="B2909" t="inlineStr">
        <is>
          <t>DANIEL DE SOUZA PACHECO</t>
        </is>
      </c>
      <c r="C2909" t="n">
        <v>1</v>
      </c>
      <c r="D2909" t="inlineStr">
        <is>
          <t>IPCA</t>
        </is>
      </c>
      <c r="E2909" t="n">
        <v>0</v>
      </c>
      <c r="F2909" t="inlineStr">
        <is>
          <t>MENSAL</t>
        </is>
      </c>
      <c r="G2909" t="n">
        <v>45316</v>
      </c>
      <c r="H2909" t="n">
        <v>45316</v>
      </c>
      <c r="I2909" t="n">
        <v>40</v>
      </c>
      <c r="J2909" t="inlineStr">
        <is>
          <t>CARTEIRA</t>
        </is>
      </c>
      <c r="K2909" t="inlineStr">
        <is>
          <t>CONTRATO</t>
        </is>
      </c>
      <c r="L2909" t="n">
        <v>3908.47</v>
      </c>
      <c r="M2909" t="inlineStr">
        <is>
          <t>IBIRAPITANGA FASE 3</t>
        </is>
      </c>
      <c r="N2909" s="142">
        <f>DATE(YEAR(G2909),MONTH(G2909),1)</f>
        <v/>
      </c>
      <c r="O2909" s="132">
        <f>IF(G2909&gt;$K$3,"Futuro","Atraso")</f>
        <v/>
      </c>
      <c r="P2909">
        <f>12*(YEAR(G2909)-YEAR($K$3))+(MONTH(G2909)-MONTH($K$3))</f>
        <v/>
      </c>
      <c r="Q2909" s="366">
        <f>IF(M2909="IBIRAPITANGA FASE 3",IF(O2909="Atraso",L2909,L2909/(1+$I$2)^P2909),IF(O2909="Atraso",L2909,L2909/(1+$I$1)^P2909))</f>
        <v/>
      </c>
      <c r="R2909">
        <f>IF(O2909="Atraso",$K$3-G2909,0)</f>
        <v/>
      </c>
      <c r="S2909">
        <f>IF(R2909&lt;=15,"Até 15",IF(R2909&lt;=30,"Entre 15 e 30",IF(R2909&lt;=60,"Entre 30 e 60",IF(R2909&lt;=90,"Entre 60 e 90",IF(R2909&lt;=120,"Entre 90 e 120",IF(R2909&lt;=150,"Entre 120 e 150",IF(R2909&lt;=180,"Entre 150 e 180","Superior a 180")))))))</f>
        <v/>
      </c>
    </row>
    <row r="2910">
      <c r="A2910" t="inlineStr">
        <is>
          <t>Q015L02</t>
        </is>
      </c>
      <c r="B2910" t="inlineStr">
        <is>
          <t>DANIEL DE SOUZA PACHECO</t>
        </is>
      </c>
      <c r="C2910" t="n">
        <v>1</v>
      </c>
      <c r="D2910" t="inlineStr">
        <is>
          <t>IPCA</t>
        </is>
      </c>
      <c r="E2910" t="n">
        <v>0</v>
      </c>
      <c r="F2910" t="inlineStr">
        <is>
          <t>MENSAL</t>
        </is>
      </c>
      <c r="G2910" t="n">
        <v>45347</v>
      </c>
      <c r="H2910" t="n">
        <v>45347</v>
      </c>
      <c r="I2910" t="n">
        <v>41</v>
      </c>
      <c r="J2910" t="inlineStr">
        <is>
          <t>CARTEIRA</t>
        </is>
      </c>
      <c r="K2910" t="inlineStr">
        <is>
          <t>CONTRATO</t>
        </is>
      </c>
      <c r="L2910" t="n">
        <v>3908.47</v>
      </c>
      <c r="M2910" t="inlineStr">
        <is>
          <t>IBIRAPITANGA FASE 3</t>
        </is>
      </c>
      <c r="N2910" s="142">
        <f>DATE(YEAR(G2910),MONTH(G2910),1)</f>
        <v/>
      </c>
      <c r="O2910" s="132">
        <f>IF(G2910&gt;$K$3,"Futuro","Atraso")</f>
        <v/>
      </c>
      <c r="P2910">
        <f>12*(YEAR(G2910)-YEAR($K$3))+(MONTH(G2910)-MONTH($K$3))</f>
        <v/>
      </c>
      <c r="Q2910" s="366">
        <f>IF(M2910="IBIRAPITANGA FASE 3",IF(O2910="Atraso",L2910,L2910/(1+$I$2)^P2910),IF(O2910="Atraso",L2910,L2910/(1+$I$1)^P2910))</f>
        <v/>
      </c>
      <c r="R2910">
        <f>IF(O2910="Atraso",$K$3-G2910,0)</f>
        <v/>
      </c>
      <c r="S2910">
        <f>IF(R2910&lt;=15,"Até 15",IF(R2910&lt;=30,"Entre 15 e 30",IF(R2910&lt;=60,"Entre 30 e 60",IF(R2910&lt;=90,"Entre 60 e 90",IF(R2910&lt;=120,"Entre 90 e 120",IF(R2910&lt;=150,"Entre 120 e 150",IF(R2910&lt;=180,"Entre 150 e 180","Superior a 180")))))))</f>
        <v/>
      </c>
    </row>
    <row r="2911">
      <c r="A2911" t="inlineStr">
        <is>
          <t>Q015L02</t>
        </is>
      </c>
      <c r="B2911" t="inlineStr">
        <is>
          <t>DANIEL DE SOUZA PACHECO</t>
        </is>
      </c>
      <c r="C2911" t="n">
        <v>1</v>
      </c>
      <c r="D2911" t="inlineStr">
        <is>
          <t>IPCA</t>
        </is>
      </c>
      <c r="E2911" t="n">
        <v>0</v>
      </c>
      <c r="F2911" t="inlineStr">
        <is>
          <t>MENSAL</t>
        </is>
      </c>
      <c r="G2911" t="n">
        <v>45376</v>
      </c>
      <c r="H2911" t="n">
        <v>45376</v>
      </c>
      <c r="I2911" t="n">
        <v>42</v>
      </c>
      <c r="J2911" t="inlineStr">
        <is>
          <t>CARTEIRA</t>
        </is>
      </c>
      <c r="K2911" t="inlineStr">
        <is>
          <t>CONTRATO</t>
        </is>
      </c>
      <c r="L2911" t="n">
        <v>3908.47</v>
      </c>
      <c r="M2911" t="inlineStr">
        <is>
          <t>IBIRAPITANGA FASE 3</t>
        </is>
      </c>
      <c r="N2911" s="142">
        <f>DATE(YEAR(G2911),MONTH(G2911),1)</f>
        <v/>
      </c>
      <c r="O2911" s="132">
        <f>IF(G2911&gt;$K$3,"Futuro","Atraso")</f>
        <v/>
      </c>
      <c r="P2911">
        <f>12*(YEAR(G2911)-YEAR($K$3))+(MONTH(G2911)-MONTH($K$3))</f>
        <v/>
      </c>
      <c r="Q2911" s="366">
        <f>IF(M2911="IBIRAPITANGA FASE 3",IF(O2911="Atraso",L2911,L2911/(1+$I$2)^P2911),IF(O2911="Atraso",L2911,L2911/(1+$I$1)^P2911))</f>
        <v/>
      </c>
      <c r="R2911">
        <f>IF(O2911="Atraso",$K$3-G2911,0)</f>
        <v/>
      </c>
      <c r="S2911">
        <f>IF(R2911&lt;=15,"Até 15",IF(R2911&lt;=30,"Entre 15 e 30",IF(R2911&lt;=60,"Entre 30 e 60",IF(R2911&lt;=90,"Entre 60 e 90",IF(R2911&lt;=120,"Entre 90 e 120",IF(R2911&lt;=150,"Entre 120 e 150",IF(R2911&lt;=180,"Entre 150 e 180","Superior a 180")))))))</f>
        <v/>
      </c>
    </row>
    <row r="2912">
      <c r="A2912" t="inlineStr">
        <is>
          <t>Q015L02</t>
        </is>
      </c>
      <c r="B2912" t="inlineStr">
        <is>
          <t>DANIEL DE SOUZA PACHECO</t>
        </is>
      </c>
      <c r="C2912" t="n">
        <v>1</v>
      </c>
      <c r="D2912" t="inlineStr">
        <is>
          <t>IPCA</t>
        </is>
      </c>
      <c r="E2912" t="n">
        <v>0</v>
      </c>
      <c r="F2912" t="inlineStr">
        <is>
          <t>MENSAL</t>
        </is>
      </c>
      <c r="G2912" t="n">
        <v>45407</v>
      </c>
      <c r="H2912" t="n">
        <v>45407</v>
      </c>
      <c r="I2912" t="n">
        <v>43</v>
      </c>
      <c r="J2912" t="inlineStr">
        <is>
          <t>CARTEIRA</t>
        </is>
      </c>
      <c r="K2912" t="inlineStr">
        <is>
          <t>CONTRATO</t>
        </is>
      </c>
      <c r="L2912" t="n">
        <v>3908.47</v>
      </c>
      <c r="M2912" t="inlineStr">
        <is>
          <t>IBIRAPITANGA FASE 3</t>
        </is>
      </c>
      <c r="N2912" s="142">
        <f>DATE(YEAR(G2912),MONTH(G2912),1)</f>
        <v/>
      </c>
      <c r="O2912" s="132">
        <f>IF(G2912&gt;$K$3,"Futuro","Atraso")</f>
        <v/>
      </c>
      <c r="P2912">
        <f>12*(YEAR(G2912)-YEAR($K$3))+(MONTH(G2912)-MONTH($K$3))</f>
        <v/>
      </c>
      <c r="Q2912" s="366">
        <f>IF(M2912="IBIRAPITANGA FASE 3",IF(O2912="Atraso",L2912,L2912/(1+$I$2)^P2912),IF(O2912="Atraso",L2912,L2912/(1+$I$1)^P2912))</f>
        <v/>
      </c>
      <c r="R2912">
        <f>IF(O2912="Atraso",$K$3-G2912,0)</f>
        <v/>
      </c>
      <c r="S2912">
        <f>IF(R2912&lt;=15,"Até 15",IF(R2912&lt;=30,"Entre 15 e 30",IF(R2912&lt;=60,"Entre 30 e 60",IF(R2912&lt;=90,"Entre 60 e 90",IF(R2912&lt;=120,"Entre 90 e 120",IF(R2912&lt;=150,"Entre 120 e 150",IF(R2912&lt;=180,"Entre 150 e 180","Superior a 180")))))))</f>
        <v/>
      </c>
    </row>
    <row r="2913">
      <c r="A2913" t="inlineStr">
        <is>
          <t>Q015L02</t>
        </is>
      </c>
      <c r="B2913" t="inlineStr">
        <is>
          <t>DANIEL DE SOUZA PACHECO</t>
        </is>
      </c>
      <c r="C2913" t="n">
        <v>1</v>
      </c>
      <c r="D2913" t="inlineStr">
        <is>
          <t>IPCA</t>
        </is>
      </c>
      <c r="E2913" t="n">
        <v>0</v>
      </c>
      <c r="F2913" t="inlineStr">
        <is>
          <t>MENSAL</t>
        </is>
      </c>
      <c r="G2913" t="n">
        <v>45437</v>
      </c>
      <c r="H2913" t="n">
        <v>45437</v>
      </c>
      <c r="I2913" t="n">
        <v>44</v>
      </c>
      <c r="J2913" t="inlineStr">
        <is>
          <t>CARTEIRA</t>
        </is>
      </c>
      <c r="K2913" t="inlineStr">
        <is>
          <t>CONTRATO</t>
        </is>
      </c>
      <c r="L2913" t="n">
        <v>3908.47</v>
      </c>
      <c r="M2913" t="inlineStr">
        <is>
          <t>IBIRAPITANGA FASE 3</t>
        </is>
      </c>
      <c r="N2913" s="142">
        <f>DATE(YEAR(G2913),MONTH(G2913),1)</f>
        <v/>
      </c>
      <c r="O2913" s="132">
        <f>IF(G2913&gt;$K$3,"Futuro","Atraso")</f>
        <v/>
      </c>
      <c r="P2913">
        <f>12*(YEAR(G2913)-YEAR($K$3))+(MONTH(G2913)-MONTH($K$3))</f>
        <v/>
      </c>
      <c r="Q2913" s="366">
        <f>IF(M2913="IBIRAPITANGA FASE 3",IF(O2913="Atraso",L2913,L2913/(1+$I$2)^P2913),IF(O2913="Atraso",L2913,L2913/(1+$I$1)^P2913))</f>
        <v/>
      </c>
      <c r="R2913">
        <f>IF(O2913="Atraso",$K$3-G2913,0)</f>
        <v/>
      </c>
      <c r="S2913">
        <f>IF(R2913&lt;=15,"Até 15",IF(R2913&lt;=30,"Entre 15 e 30",IF(R2913&lt;=60,"Entre 30 e 60",IF(R2913&lt;=90,"Entre 60 e 90",IF(R2913&lt;=120,"Entre 90 e 120",IF(R2913&lt;=150,"Entre 120 e 150",IF(R2913&lt;=180,"Entre 150 e 180","Superior a 180")))))))</f>
        <v/>
      </c>
    </row>
    <row r="2914">
      <c r="A2914" t="inlineStr">
        <is>
          <t>Q015L02</t>
        </is>
      </c>
      <c r="B2914" t="inlineStr">
        <is>
          <t>DANIEL DE SOUZA PACHECO</t>
        </is>
      </c>
      <c r="C2914" t="n">
        <v>1</v>
      </c>
      <c r="D2914" t="inlineStr">
        <is>
          <t>IPCA</t>
        </is>
      </c>
      <c r="E2914" t="n">
        <v>0</v>
      </c>
      <c r="F2914" t="inlineStr">
        <is>
          <t>MENSAL</t>
        </is>
      </c>
      <c r="G2914" t="n">
        <v>45468</v>
      </c>
      <c r="H2914" t="n">
        <v>45468</v>
      </c>
      <c r="I2914" t="n">
        <v>45</v>
      </c>
      <c r="J2914" t="inlineStr">
        <is>
          <t>CARTEIRA</t>
        </is>
      </c>
      <c r="K2914" t="inlineStr">
        <is>
          <t>CONTRATO</t>
        </is>
      </c>
      <c r="L2914" t="n">
        <v>3908.47</v>
      </c>
      <c r="M2914" t="inlineStr">
        <is>
          <t>IBIRAPITANGA FASE 3</t>
        </is>
      </c>
      <c r="N2914" s="142">
        <f>DATE(YEAR(G2914),MONTH(G2914),1)</f>
        <v/>
      </c>
      <c r="O2914" s="132">
        <f>IF(G2914&gt;$K$3,"Futuro","Atraso")</f>
        <v/>
      </c>
      <c r="P2914">
        <f>12*(YEAR(G2914)-YEAR($K$3))+(MONTH(G2914)-MONTH($K$3))</f>
        <v/>
      </c>
      <c r="Q2914" s="366">
        <f>IF(M2914="IBIRAPITANGA FASE 3",IF(O2914="Atraso",L2914,L2914/(1+$I$2)^P2914),IF(O2914="Atraso",L2914,L2914/(1+$I$1)^P2914))</f>
        <v/>
      </c>
      <c r="R2914">
        <f>IF(O2914="Atraso",$K$3-G2914,0)</f>
        <v/>
      </c>
      <c r="S2914">
        <f>IF(R2914&lt;=15,"Até 15",IF(R2914&lt;=30,"Entre 15 e 30",IF(R2914&lt;=60,"Entre 30 e 60",IF(R2914&lt;=90,"Entre 60 e 90",IF(R2914&lt;=120,"Entre 90 e 120",IF(R2914&lt;=150,"Entre 120 e 150",IF(R2914&lt;=180,"Entre 150 e 180","Superior a 180")))))))</f>
        <v/>
      </c>
    </row>
    <row r="2915">
      <c r="A2915" t="inlineStr">
        <is>
          <t>Q015L02</t>
        </is>
      </c>
      <c r="B2915" t="inlineStr">
        <is>
          <t>DANIEL DE SOUZA PACHECO</t>
        </is>
      </c>
      <c r="C2915" t="n">
        <v>1</v>
      </c>
      <c r="D2915" t="inlineStr">
        <is>
          <t>IPCA</t>
        </is>
      </c>
      <c r="E2915" t="n">
        <v>0</v>
      </c>
      <c r="F2915" t="inlineStr">
        <is>
          <t>MENSAL</t>
        </is>
      </c>
      <c r="G2915" t="n">
        <v>45498</v>
      </c>
      <c r="H2915" t="n">
        <v>45498</v>
      </c>
      <c r="I2915" t="n">
        <v>46</v>
      </c>
      <c r="J2915" t="inlineStr">
        <is>
          <t>CARTEIRA</t>
        </is>
      </c>
      <c r="K2915" t="inlineStr">
        <is>
          <t>CONTRATO</t>
        </is>
      </c>
      <c r="L2915" t="n">
        <v>3908.47</v>
      </c>
      <c r="M2915" t="inlineStr">
        <is>
          <t>IBIRAPITANGA FASE 3</t>
        </is>
      </c>
      <c r="N2915" s="142">
        <f>DATE(YEAR(G2915),MONTH(G2915),1)</f>
        <v/>
      </c>
      <c r="O2915" s="132">
        <f>IF(G2915&gt;$K$3,"Futuro","Atraso")</f>
        <v/>
      </c>
      <c r="P2915">
        <f>12*(YEAR(G2915)-YEAR($K$3))+(MONTH(G2915)-MONTH($K$3))</f>
        <v/>
      </c>
      <c r="Q2915" s="366">
        <f>IF(M2915="IBIRAPITANGA FASE 3",IF(O2915="Atraso",L2915,L2915/(1+$I$2)^P2915),IF(O2915="Atraso",L2915,L2915/(1+$I$1)^P2915))</f>
        <v/>
      </c>
      <c r="R2915">
        <f>IF(O2915="Atraso",$K$3-G2915,0)</f>
        <v/>
      </c>
      <c r="S2915">
        <f>IF(R2915&lt;=15,"Até 15",IF(R2915&lt;=30,"Entre 15 e 30",IF(R2915&lt;=60,"Entre 30 e 60",IF(R2915&lt;=90,"Entre 60 e 90",IF(R2915&lt;=120,"Entre 90 e 120",IF(R2915&lt;=150,"Entre 120 e 150",IF(R2915&lt;=180,"Entre 150 e 180","Superior a 180")))))))</f>
        <v/>
      </c>
    </row>
    <row r="2916">
      <c r="A2916" t="inlineStr">
        <is>
          <t>Q015L02</t>
        </is>
      </c>
      <c r="B2916" t="inlineStr">
        <is>
          <t>DANIEL DE SOUZA PACHECO</t>
        </is>
      </c>
      <c r="C2916" t="n">
        <v>1</v>
      </c>
      <c r="D2916" t="inlineStr">
        <is>
          <t>IPCA</t>
        </is>
      </c>
      <c r="E2916" t="n">
        <v>0</v>
      </c>
      <c r="F2916" t="inlineStr">
        <is>
          <t>MENSAL</t>
        </is>
      </c>
      <c r="G2916" t="n">
        <v>45529</v>
      </c>
      <c r="H2916" t="n">
        <v>45529</v>
      </c>
      <c r="I2916" t="n">
        <v>47</v>
      </c>
      <c r="J2916" t="inlineStr">
        <is>
          <t>CARTEIRA</t>
        </is>
      </c>
      <c r="K2916" t="inlineStr">
        <is>
          <t>CONTRATO</t>
        </is>
      </c>
      <c r="L2916" t="n">
        <v>3908.47</v>
      </c>
      <c r="M2916" t="inlineStr">
        <is>
          <t>IBIRAPITANGA FASE 3</t>
        </is>
      </c>
      <c r="N2916" s="142">
        <f>DATE(YEAR(G2916),MONTH(G2916),1)</f>
        <v/>
      </c>
      <c r="O2916" s="132">
        <f>IF(G2916&gt;$K$3,"Futuro","Atraso")</f>
        <v/>
      </c>
      <c r="P2916">
        <f>12*(YEAR(G2916)-YEAR($K$3))+(MONTH(G2916)-MONTH($K$3))</f>
        <v/>
      </c>
      <c r="Q2916" s="366">
        <f>IF(M2916="IBIRAPITANGA FASE 3",IF(O2916="Atraso",L2916,L2916/(1+$I$2)^P2916),IF(O2916="Atraso",L2916,L2916/(1+$I$1)^P2916))</f>
        <v/>
      </c>
      <c r="R2916">
        <f>IF(O2916="Atraso",$K$3-G2916,0)</f>
        <v/>
      </c>
      <c r="S2916">
        <f>IF(R2916&lt;=15,"Até 15",IF(R2916&lt;=30,"Entre 15 e 30",IF(R2916&lt;=60,"Entre 30 e 60",IF(R2916&lt;=90,"Entre 60 e 90",IF(R2916&lt;=120,"Entre 90 e 120",IF(R2916&lt;=150,"Entre 120 e 150",IF(R2916&lt;=180,"Entre 150 e 180","Superior a 180")))))))</f>
        <v/>
      </c>
    </row>
    <row r="2917">
      <c r="A2917" t="inlineStr">
        <is>
          <t>Q015L02</t>
        </is>
      </c>
      <c r="B2917" t="inlineStr">
        <is>
          <t>DANIEL DE SOUZA PACHECO</t>
        </is>
      </c>
      <c r="C2917" t="n">
        <v>1</v>
      </c>
      <c r="D2917" t="inlineStr">
        <is>
          <t>IPCA</t>
        </is>
      </c>
      <c r="E2917" t="n">
        <v>0</v>
      </c>
      <c r="F2917" t="inlineStr">
        <is>
          <t>MENSAL</t>
        </is>
      </c>
      <c r="G2917" t="n">
        <v>45560</v>
      </c>
      <c r="H2917" t="n">
        <v>45560</v>
      </c>
      <c r="I2917" t="n">
        <v>48</v>
      </c>
      <c r="J2917" t="inlineStr">
        <is>
          <t>CARTEIRA</t>
        </is>
      </c>
      <c r="K2917" t="inlineStr">
        <is>
          <t>CONTRATO</t>
        </is>
      </c>
      <c r="L2917" t="n">
        <v>3908.47</v>
      </c>
      <c r="M2917" t="inlineStr">
        <is>
          <t>IBIRAPITANGA FASE 3</t>
        </is>
      </c>
      <c r="N2917" s="142">
        <f>DATE(YEAR(G2917),MONTH(G2917),1)</f>
        <v/>
      </c>
      <c r="O2917" s="132">
        <f>IF(G2917&gt;$K$3,"Futuro","Atraso")</f>
        <v/>
      </c>
      <c r="P2917">
        <f>12*(YEAR(G2917)-YEAR($K$3))+(MONTH(G2917)-MONTH($K$3))</f>
        <v/>
      </c>
      <c r="Q2917" s="366">
        <f>IF(M2917="IBIRAPITANGA FASE 3",IF(O2917="Atraso",L2917,L2917/(1+$I$2)^P2917),IF(O2917="Atraso",L2917,L2917/(1+$I$1)^P2917))</f>
        <v/>
      </c>
      <c r="R2917">
        <f>IF(O2917="Atraso",$K$3-G2917,0)</f>
        <v/>
      </c>
      <c r="S2917">
        <f>IF(R2917&lt;=15,"Até 15",IF(R2917&lt;=30,"Entre 15 e 30",IF(R2917&lt;=60,"Entre 30 e 60",IF(R2917&lt;=90,"Entre 60 e 90",IF(R2917&lt;=120,"Entre 90 e 120",IF(R2917&lt;=150,"Entre 120 e 150",IF(R2917&lt;=180,"Entre 150 e 180","Superior a 180")))))))</f>
        <v/>
      </c>
    </row>
    <row r="2918">
      <c r="A2918" t="inlineStr">
        <is>
          <t>Q015L02</t>
        </is>
      </c>
      <c r="B2918" t="inlineStr">
        <is>
          <t>DANIEL DE SOUZA PACHECO</t>
        </is>
      </c>
      <c r="C2918" t="n">
        <v>1</v>
      </c>
      <c r="D2918" t="inlineStr">
        <is>
          <t>IPCA</t>
        </is>
      </c>
      <c r="E2918" t="n">
        <v>0</v>
      </c>
      <c r="F2918" t="inlineStr">
        <is>
          <t>MENSAL</t>
        </is>
      </c>
      <c r="G2918" t="n">
        <v>45590</v>
      </c>
      <c r="H2918" t="n">
        <v>45590</v>
      </c>
      <c r="I2918" t="n">
        <v>4</v>
      </c>
      <c r="J2918" t="inlineStr">
        <is>
          <t>CARTEIRA</t>
        </is>
      </c>
      <c r="K2918" t="inlineStr">
        <is>
          <t>CONTRATO</t>
        </is>
      </c>
      <c r="L2918" t="n">
        <v>15633.9</v>
      </c>
      <c r="M2918" t="inlineStr">
        <is>
          <t>IBIRAPITANGA FASE 3</t>
        </is>
      </c>
      <c r="N2918" s="142">
        <f>DATE(YEAR(G2918),MONTH(G2918),1)</f>
        <v/>
      </c>
      <c r="O2918" s="132">
        <f>IF(G2918&gt;$K$3,"Futuro","Atraso")</f>
        <v/>
      </c>
      <c r="P2918">
        <f>12*(YEAR(G2918)-YEAR($K$3))+(MONTH(G2918)-MONTH($K$3))</f>
        <v/>
      </c>
      <c r="Q2918" s="366">
        <f>IF(M2918="IBIRAPITANGA FASE 3",IF(O2918="Atraso",L2918,L2918/(1+$I$2)^P2918),IF(O2918="Atraso",L2918,L2918/(1+$I$1)^P2918))</f>
        <v/>
      </c>
      <c r="R2918">
        <f>IF(O2918="Atraso",$K$3-G2918,0)</f>
        <v/>
      </c>
      <c r="S2918">
        <f>IF(R2918&lt;=15,"Até 15",IF(R2918&lt;=30,"Entre 15 e 30",IF(R2918&lt;=60,"Entre 30 e 60",IF(R2918&lt;=90,"Entre 60 e 90",IF(R2918&lt;=120,"Entre 90 e 120",IF(R2918&lt;=150,"Entre 120 e 150",IF(R2918&lt;=180,"Entre 150 e 180","Superior a 180")))))))</f>
        <v/>
      </c>
    </row>
    <row r="2919">
      <c r="A2919" t="inlineStr">
        <is>
          <t>Q015L06</t>
        </is>
      </c>
      <c r="B2919" t="inlineStr">
        <is>
          <t>ROSANA DE MARTINI NABOR</t>
        </is>
      </c>
      <c r="C2919" t="n">
        <v>1</v>
      </c>
      <c r="D2919" t="inlineStr">
        <is>
          <t>IPCA</t>
        </is>
      </c>
      <c r="E2919" t="n">
        <v>0.009488792934583046</v>
      </c>
      <c r="F2919" t="inlineStr">
        <is>
          <t>MENSAL</t>
        </is>
      </c>
      <c r="G2919" t="n">
        <v>45255</v>
      </c>
      <c r="H2919" t="n">
        <v>45255</v>
      </c>
      <c r="I2919" t="n">
        <v>66</v>
      </c>
      <c r="J2919" t="inlineStr">
        <is>
          <t>CARTEIRA</t>
        </is>
      </c>
      <c r="K2919" t="inlineStr">
        <is>
          <t>CONTRATO</t>
        </is>
      </c>
      <c r="L2919" t="n">
        <v>3142.97</v>
      </c>
      <c r="M2919" t="inlineStr">
        <is>
          <t>IBIRAPITANGA FASE 3</t>
        </is>
      </c>
      <c r="N2919" s="142">
        <f>DATE(YEAR(G2919),MONTH(G2919),1)</f>
        <v/>
      </c>
      <c r="O2919" s="132">
        <f>IF(G2919&gt;$K$3,"Futuro","Atraso")</f>
        <v/>
      </c>
      <c r="P2919">
        <f>12*(YEAR(G2919)-YEAR($K$3))+(MONTH(G2919)-MONTH($K$3))</f>
        <v/>
      </c>
      <c r="Q2919" s="366">
        <f>IF(M2919="IBIRAPITANGA FASE 3",IF(O2919="Atraso",L2919,L2919/(1+$I$2)^P2919),IF(O2919="Atraso",L2919,L2919/(1+$I$1)^P2919))</f>
        <v/>
      </c>
      <c r="R2919">
        <f>IF(O2919="Atraso",$K$3-G2919,0)</f>
        <v/>
      </c>
      <c r="S2919">
        <f>IF(R2919&lt;=15,"Até 15",IF(R2919&lt;=30,"Entre 15 e 30",IF(R2919&lt;=60,"Entre 30 e 60",IF(R2919&lt;=90,"Entre 60 e 90",IF(R2919&lt;=120,"Entre 90 e 120",IF(R2919&lt;=150,"Entre 120 e 150",IF(R2919&lt;=180,"Entre 150 e 180","Superior a 180")))))))</f>
        <v/>
      </c>
    </row>
    <row r="2920">
      <c r="A2920" t="inlineStr">
        <is>
          <t>Q015L06</t>
        </is>
      </c>
      <c r="B2920" t="inlineStr">
        <is>
          <t>ROSANA DE MARTINI NABOR</t>
        </is>
      </c>
      <c r="C2920" t="n">
        <v>1</v>
      </c>
      <c r="D2920" t="inlineStr">
        <is>
          <t>IPCA</t>
        </is>
      </c>
      <c r="E2920" t="n">
        <v>0.009488792934583046</v>
      </c>
      <c r="F2920" t="inlineStr">
        <is>
          <t>MENSAL</t>
        </is>
      </c>
      <c r="G2920" t="n">
        <v>45285</v>
      </c>
      <c r="H2920" t="n">
        <v>45285</v>
      </c>
      <c r="I2920" t="n">
        <v>67</v>
      </c>
      <c r="J2920" t="inlineStr">
        <is>
          <t>CARTEIRA</t>
        </is>
      </c>
      <c r="K2920" t="inlineStr">
        <is>
          <t>CONTRATO</t>
        </is>
      </c>
      <c r="L2920" t="n">
        <v>3142.97</v>
      </c>
      <c r="M2920" t="inlineStr">
        <is>
          <t>IBIRAPITANGA FASE 3</t>
        </is>
      </c>
      <c r="N2920" s="142">
        <f>DATE(YEAR(G2920),MONTH(G2920),1)</f>
        <v/>
      </c>
      <c r="O2920" s="132">
        <f>IF(G2920&gt;$K$3,"Futuro","Atraso")</f>
        <v/>
      </c>
      <c r="P2920">
        <f>12*(YEAR(G2920)-YEAR($K$3))+(MONTH(G2920)-MONTH($K$3))</f>
        <v/>
      </c>
      <c r="Q2920" s="366">
        <f>IF(M2920="IBIRAPITANGA FASE 3",IF(O2920="Atraso",L2920,L2920/(1+$I$2)^P2920),IF(O2920="Atraso",L2920,L2920/(1+$I$1)^P2920))</f>
        <v/>
      </c>
      <c r="R2920">
        <f>IF(O2920="Atraso",$K$3-G2920,0)</f>
        <v/>
      </c>
      <c r="S2920">
        <f>IF(R2920&lt;=15,"Até 15",IF(R2920&lt;=30,"Entre 15 e 30",IF(R2920&lt;=60,"Entre 30 e 60",IF(R2920&lt;=90,"Entre 60 e 90",IF(R2920&lt;=120,"Entre 90 e 120",IF(R2920&lt;=150,"Entre 120 e 150",IF(R2920&lt;=180,"Entre 150 e 180","Superior a 180")))))))</f>
        <v/>
      </c>
    </row>
    <row r="2921">
      <c r="A2921" t="inlineStr">
        <is>
          <t>Q015L06</t>
        </is>
      </c>
      <c r="B2921" t="inlineStr">
        <is>
          <t>ROSANA DE MARTINI NABOR</t>
        </is>
      </c>
      <c r="C2921" t="n">
        <v>1</v>
      </c>
      <c r="D2921" t="inlineStr">
        <is>
          <t>IPCA</t>
        </is>
      </c>
      <c r="E2921" t="n">
        <v>0.009488792934583046</v>
      </c>
      <c r="F2921" t="inlineStr">
        <is>
          <t>MENSAL</t>
        </is>
      </c>
      <c r="G2921" t="n">
        <v>45316</v>
      </c>
      <c r="H2921" t="n">
        <v>45316</v>
      </c>
      <c r="I2921" t="n">
        <v>68</v>
      </c>
      <c r="J2921" t="inlineStr">
        <is>
          <t>CARTEIRA</t>
        </is>
      </c>
      <c r="K2921" t="inlineStr">
        <is>
          <t>CONTRATO</t>
        </is>
      </c>
      <c r="L2921" t="n">
        <v>3142.97</v>
      </c>
      <c r="M2921" t="inlineStr">
        <is>
          <t>IBIRAPITANGA FASE 3</t>
        </is>
      </c>
      <c r="N2921" s="142">
        <f>DATE(YEAR(G2921),MONTH(G2921),1)</f>
        <v/>
      </c>
      <c r="O2921" s="132">
        <f>IF(G2921&gt;$K$3,"Futuro","Atraso")</f>
        <v/>
      </c>
      <c r="P2921">
        <f>12*(YEAR(G2921)-YEAR($K$3))+(MONTH(G2921)-MONTH($K$3))</f>
        <v/>
      </c>
      <c r="Q2921" s="366">
        <f>IF(M2921="IBIRAPITANGA FASE 3",IF(O2921="Atraso",L2921,L2921/(1+$I$2)^P2921),IF(O2921="Atraso",L2921,L2921/(1+$I$1)^P2921))</f>
        <v/>
      </c>
      <c r="R2921">
        <f>IF(O2921="Atraso",$K$3-G2921,0)</f>
        <v/>
      </c>
      <c r="S2921">
        <f>IF(R2921&lt;=15,"Até 15",IF(R2921&lt;=30,"Entre 15 e 30",IF(R2921&lt;=60,"Entre 30 e 60",IF(R2921&lt;=90,"Entre 60 e 90",IF(R2921&lt;=120,"Entre 90 e 120",IF(R2921&lt;=150,"Entre 120 e 150",IF(R2921&lt;=180,"Entre 150 e 180","Superior a 180")))))))</f>
        <v/>
      </c>
    </row>
    <row r="2922">
      <c r="A2922" t="inlineStr">
        <is>
          <t>Q015L06</t>
        </is>
      </c>
      <c r="B2922" t="inlineStr">
        <is>
          <t>ROSANA DE MARTINI NABOR</t>
        </is>
      </c>
      <c r="C2922" t="n">
        <v>1</v>
      </c>
      <c r="D2922" t="inlineStr">
        <is>
          <t>IPCA</t>
        </is>
      </c>
      <c r="E2922" t="n">
        <v>0.009488792934583046</v>
      </c>
      <c r="F2922" t="inlineStr">
        <is>
          <t>MENSAL</t>
        </is>
      </c>
      <c r="G2922" t="n">
        <v>45347</v>
      </c>
      <c r="H2922" t="n">
        <v>45347</v>
      </c>
      <c r="I2922" t="n">
        <v>69</v>
      </c>
      <c r="J2922" t="inlineStr">
        <is>
          <t>CARTEIRA</t>
        </is>
      </c>
      <c r="K2922" t="inlineStr">
        <is>
          <t>CONTRATO</t>
        </is>
      </c>
      <c r="L2922" t="n">
        <v>3142.97</v>
      </c>
      <c r="M2922" t="inlineStr">
        <is>
          <t>IBIRAPITANGA FASE 3</t>
        </is>
      </c>
      <c r="N2922" s="142">
        <f>DATE(YEAR(G2922),MONTH(G2922),1)</f>
        <v/>
      </c>
      <c r="O2922" s="132">
        <f>IF(G2922&gt;$K$3,"Futuro","Atraso")</f>
        <v/>
      </c>
      <c r="P2922">
        <f>12*(YEAR(G2922)-YEAR($K$3))+(MONTH(G2922)-MONTH($K$3))</f>
        <v/>
      </c>
      <c r="Q2922" s="366">
        <f>IF(M2922="IBIRAPITANGA FASE 3",IF(O2922="Atraso",L2922,L2922/(1+$I$2)^P2922),IF(O2922="Atraso",L2922,L2922/(1+$I$1)^P2922))</f>
        <v/>
      </c>
      <c r="R2922">
        <f>IF(O2922="Atraso",$K$3-G2922,0)</f>
        <v/>
      </c>
      <c r="S2922">
        <f>IF(R2922&lt;=15,"Até 15",IF(R2922&lt;=30,"Entre 15 e 30",IF(R2922&lt;=60,"Entre 30 e 60",IF(R2922&lt;=90,"Entre 60 e 90",IF(R2922&lt;=120,"Entre 90 e 120",IF(R2922&lt;=150,"Entre 120 e 150",IF(R2922&lt;=180,"Entre 150 e 180","Superior a 180")))))))</f>
        <v/>
      </c>
    </row>
    <row r="2923">
      <c r="A2923" t="inlineStr">
        <is>
          <t>Q015L06</t>
        </is>
      </c>
      <c r="B2923" t="inlineStr">
        <is>
          <t>ROSANA DE MARTINI NABOR</t>
        </is>
      </c>
      <c r="C2923" t="n">
        <v>1</v>
      </c>
      <c r="D2923" t="inlineStr">
        <is>
          <t>IPCA</t>
        </is>
      </c>
      <c r="E2923" t="n">
        <v>0.009488792934583046</v>
      </c>
      <c r="F2923" t="inlineStr">
        <is>
          <t>MENSAL</t>
        </is>
      </c>
      <c r="G2923" t="n">
        <v>45376</v>
      </c>
      <c r="H2923" t="n">
        <v>45376</v>
      </c>
      <c r="I2923" t="n">
        <v>70</v>
      </c>
      <c r="J2923" t="inlineStr">
        <is>
          <t>CARTEIRA</t>
        </is>
      </c>
      <c r="K2923" t="inlineStr">
        <is>
          <t>CONTRATO</t>
        </is>
      </c>
      <c r="L2923" t="n">
        <v>3142.97</v>
      </c>
      <c r="M2923" t="inlineStr">
        <is>
          <t>IBIRAPITANGA FASE 3</t>
        </is>
      </c>
      <c r="N2923" s="142">
        <f>DATE(YEAR(G2923),MONTH(G2923),1)</f>
        <v/>
      </c>
      <c r="O2923" s="132">
        <f>IF(G2923&gt;$K$3,"Futuro","Atraso")</f>
        <v/>
      </c>
      <c r="P2923">
        <f>12*(YEAR(G2923)-YEAR($K$3))+(MONTH(G2923)-MONTH($K$3))</f>
        <v/>
      </c>
      <c r="Q2923" s="366">
        <f>IF(M2923="IBIRAPITANGA FASE 3",IF(O2923="Atraso",L2923,L2923/(1+$I$2)^P2923),IF(O2923="Atraso",L2923,L2923/(1+$I$1)^P2923))</f>
        <v/>
      </c>
      <c r="R2923">
        <f>IF(O2923="Atraso",$K$3-G2923,0)</f>
        <v/>
      </c>
      <c r="S2923">
        <f>IF(R2923&lt;=15,"Até 15",IF(R2923&lt;=30,"Entre 15 e 30",IF(R2923&lt;=60,"Entre 30 e 60",IF(R2923&lt;=90,"Entre 60 e 90",IF(R2923&lt;=120,"Entre 90 e 120",IF(R2923&lt;=150,"Entre 120 e 150",IF(R2923&lt;=180,"Entre 150 e 180","Superior a 180")))))))</f>
        <v/>
      </c>
    </row>
    <row r="2924">
      <c r="A2924" t="inlineStr">
        <is>
          <t>Q015L06</t>
        </is>
      </c>
      <c r="B2924" t="inlineStr">
        <is>
          <t>ROSANA DE MARTINI NABOR</t>
        </is>
      </c>
      <c r="C2924" t="n">
        <v>1</v>
      </c>
      <c r="D2924" t="inlineStr">
        <is>
          <t>IPCA</t>
        </is>
      </c>
      <c r="E2924" t="n">
        <v>0.009488792934583046</v>
      </c>
      <c r="F2924" t="inlineStr">
        <is>
          <t>MENSAL</t>
        </is>
      </c>
      <c r="G2924" t="n">
        <v>45407</v>
      </c>
      <c r="H2924" t="n">
        <v>45407</v>
      </c>
      <c r="I2924" t="n">
        <v>71</v>
      </c>
      <c r="J2924" t="inlineStr">
        <is>
          <t>CARTEIRA</t>
        </is>
      </c>
      <c r="K2924" t="inlineStr">
        <is>
          <t>CONTRATO</t>
        </is>
      </c>
      <c r="L2924" t="n">
        <v>3142.97</v>
      </c>
      <c r="M2924" t="inlineStr">
        <is>
          <t>IBIRAPITANGA FASE 3</t>
        </is>
      </c>
      <c r="N2924" s="142">
        <f>DATE(YEAR(G2924),MONTH(G2924),1)</f>
        <v/>
      </c>
      <c r="O2924" s="132">
        <f>IF(G2924&gt;$K$3,"Futuro","Atraso")</f>
        <v/>
      </c>
      <c r="P2924">
        <f>12*(YEAR(G2924)-YEAR($K$3))+(MONTH(G2924)-MONTH($K$3))</f>
        <v/>
      </c>
      <c r="Q2924" s="366">
        <f>IF(M2924="IBIRAPITANGA FASE 3",IF(O2924="Atraso",L2924,L2924/(1+$I$2)^P2924),IF(O2924="Atraso",L2924,L2924/(1+$I$1)^P2924))</f>
        <v/>
      </c>
      <c r="R2924">
        <f>IF(O2924="Atraso",$K$3-G2924,0)</f>
        <v/>
      </c>
      <c r="S2924">
        <f>IF(R2924&lt;=15,"Até 15",IF(R2924&lt;=30,"Entre 15 e 30",IF(R2924&lt;=60,"Entre 30 e 60",IF(R2924&lt;=90,"Entre 60 e 90",IF(R2924&lt;=120,"Entre 90 e 120",IF(R2924&lt;=150,"Entre 120 e 150",IF(R2924&lt;=180,"Entre 150 e 180","Superior a 180")))))))</f>
        <v/>
      </c>
    </row>
    <row r="2925">
      <c r="A2925" t="inlineStr">
        <is>
          <t>Q015L06</t>
        </is>
      </c>
      <c r="B2925" t="inlineStr">
        <is>
          <t>ROSANA DE MARTINI NABOR</t>
        </is>
      </c>
      <c r="C2925" t="n">
        <v>1</v>
      </c>
      <c r="D2925" t="inlineStr">
        <is>
          <t>IPCA</t>
        </is>
      </c>
      <c r="E2925" t="n">
        <v>0.009488792934583046</v>
      </c>
      <c r="F2925" t="inlineStr">
        <is>
          <t>MENSAL</t>
        </is>
      </c>
      <c r="G2925" t="n">
        <v>45437</v>
      </c>
      <c r="H2925" t="n">
        <v>45437</v>
      </c>
      <c r="I2925" t="n">
        <v>72</v>
      </c>
      <c r="J2925" t="inlineStr">
        <is>
          <t>CARTEIRA</t>
        </is>
      </c>
      <c r="K2925" t="inlineStr">
        <is>
          <t>CONTRATO</t>
        </is>
      </c>
      <c r="L2925" t="n">
        <v>3142.97</v>
      </c>
      <c r="M2925" t="inlineStr">
        <is>
          <t>IBIRAPITANGA FASE 3</t>
        </is>
      </c>
      <c r="N2925" s="142">
        <f>DATE(YEAR(G2925),MONTH(G2925),1)</f>
        <v/>
      </c>
      <c r="O2925" s="132">
        <f>IF(G2925&gt;$K$3,"Futuro","Atraso")</f>
        <v/>
      </c>
      <c r="P2925">
        <f>12*(YEAR(G2925)-YEAR($K$3))+(MONTH(G2925)-MONTH($K$3))</f>
        <v/>
      </c>
      <c r="Q2925" s="366">
        <f>IF(M2925="IBIRAPITANGA FASE 3",IF(O2925="Atraso",L2925,L2925/(1+$I$2)^P2925),IF(O2925="Atraso",L2925,L2925/(1+$I$1)^P2925))</f>
        <v/>
      </c>
      <c r="R2925">
        <f>IF(O2925="Atraso",$K$3-G2925,0)</f>
        <v/>
      </c>
      <c r="S2925">
        <f>IF(R2925&lt;=15,"Até 15",IF(R2925&lt;=30,"Entre 15 e 30",IF(R2925&lt;=60,"Entre 30 e 60",IF(R2925&lt;=90,"Entre 60 e 90",IF(R2925&lt;=120,"Entre 90 e 120",IF(R2925&lt;=150,"Entre 120 e 150",IF(R2925&lt;=180,"Entre 150 e 180","Superior a 180")))))))</f>
        <v/>
      </c>
    </row>
    <row r="2926">
      <c r="A2926" t="inlineStr">
        <is>
          <t>Q015L06</t>
        </is>
      </c>
      <c r="B2926" t="inlineStr">
        <is>
          <t>ROSANA DE MARTINI NABOR</t>
        </is>
      </c>
      <c r="C2926" t="n">
        <v>1</v>
      </c>
      <c r="D2926" t="inlineStr">
        <is>
          <t>IPCA</t>
        </is>
      </c>
      <c r="E2926" t="n">
        <v>0.009488792934583046</v>
      </c>
      <c r="F2926" t="inlineStr">
        <is>
          <t>MENSAL</t>
        </is>
      </c>
      <c r="G2926" t="n">
        <v>45468</v>
      </c>
      <c r="H2926" t="n">
        <v>45468</v>
      </c>
      <c r="I2926" t="n">
        <v>73</v>
      </c>
      <c r="J2926" t="inlineStr">
        <is>
          <t>CARTEIRA</t>
        </is>
      </c>
      <c r="K2926" t="inlineStr">
        <is>
          <t>CONTRATO</t>
        </is>
      </c>
      <c r="L2926" t="n">
        <v>3142.97</v>
      </c>
      <c r="M2926" t="inlineStr">
        <is>
          <t>IBIRAPITANGA FASE 3</t>
        </is>
      </c>
      <c r="N2926" s="142">
        <f>DATE(YEAR(G2926),MONTH(G2926),1)</f>
        <v/>
      </c>
      <c r="O2926" s="132">
        <f>IF(G2926&gt;$K$3,"Futuro","Atraso")</f>
        <v/>
      </c>
      <c r="P2926">
        <f>12*(YEAR(G2926)-YEAR($K$3))+(MONTH(G2926)-MONTH($K$3))</f>
        <v/>
      </c>
      <c r="Q2926" s="366">
        <f>IF(M2926="IBIRAPITANGA FASE 3",IF(O2926="Atraso",L2926,L2926/(1+$I$2)^P2926),IF(O2926="Atraso",L2926,L2926/(1+$I$1)^P2926))</f>
        <v/>
      </c>
      <c r="R2926">
        <f>IF(O2926="Atraso",$K$3-G2926,0)</f>
        <v/>
      </c>
      <c r="S2926">
        <f>IF(R2926&lt;=15,"Até 15",IF(R2926&lt;=30,"Entre 15 e 30",IF(R2926&lt;=60,"Entre 30 e 60",IF(R2926&lt;=90,"Entre 60 e 90",IF(R2926&lt;=120,"Entre 90 e 120",IF(R2926&lt;=150,"Entre 120 e 150",IF(R2926&lt;=180,"Entre 150 e 180","Superior a 180")))))))</f>
        <v/>
      </c>
    </row>
    <row r="2927">
      <c r="A2927" t="inlineStr">
        <is>
          <t>Q015L06</t>
        </is>
      </c>
      <c r="B2927" t="inlineStr">
        <is>
          <t>ROSANA DE MARTINI NABOR</t>
        </is>
      </c>
      <c r="C2927" t="n">
        <v>1</v>
      </c>
      <c r="D2927" t="inlineStr">
        <is>
          <t>IPCA</t>
        </is>
      </c>
      <c r="E2927" t="n">
        <v>0.009488792934583046</v>
      </c>
      <c r="F2927" t="inlineStr">
        <is>
          <t>MENSAL</t>
        </is>
      </c>
      <c r="G2927" t="n">
        <v>45498</v>
      </c>
      <c r="H2927" t="n">
        <v>45498</v>
      </c>
      <c r="I2927" t="n">
        <v>74</v>
      </c>
      <c r="J2927" t="inlineStr">
        <is>
          <t>CARTEIRA</t>
        </is>
      </c>
      <c r="K2927" t="inlineStr">
        <is>
          <t>CONTRATO</t>
        </is>
      </c>
      <c r="L2927" t="n">
        <v>3142.97</v>
      </c>
      <c r="M2927" t="inlineStr">
        <is>
          <t>IBIRAPITANGA FASE 3</t>
        </is>
      </c>
      <c r="N2927" s="142">
        <f>DATE(YEAR(G2927),MONTH(G2927),1)</f>
        <v/>
      </c>
      <c r="O2927" s="132">
        <f>IF(G2927&gt;$K$3,"Futuro","Atraso")</f>
        <v/>
      </c>
      <c r="P2927">
        <f>12*(YEAR(G2927)-YEAR($K$3))+(MONTH(G2927)-MONTH($K$3))</f>
        <v/>
      </c>
      <c r="Q2927" s="366">
        <f>IF(M2927="IBIRAPITANGA FASE 3",IF(O2927="Atraso",L2927,L2927/(1+$I$2)^P2927),IF(O2927="Atraso",L2927,L2927/(1+$I$1)^P2927))</f>
        <v/>
      </c>
      <c r="R2927">
        <f>IF(O2927="Atraso",$K$3-G2927,0)</f>
        <v/>
      </c>
      <c r="S2927">
        <f>IF(R2927&lt;=15,"Até 15",IF(R2927&lt;=30,"Entre 15 e 30",IF(R2927&lt;=60,"Entre 30 e 60",IF(R2927&lt;=90,"Entre 60 e 90",IF(R2927&lt;=120,"Entre 90 e 120",IF(R2927&lt;=150,"Entre 120 e 150",IF(R2927&lt;=180,"Entre 150 e 180","Superior a 180")))))))</f>
        <v/>
      </c>
    </row>
    <row r="2928">
      <c r="A2928" t="inlineStr">
        <is>
          <t>Q015L06</t>
        </is>
      </c>
      <c r="B2928" t="inlineStr">
        <is>
          <t>ROSANA DE MARTINI NABOR</t>
        </is>
      </c>
      <c r="C2928" t="n">
        <v>1</v>
      </c>
      <c r="D2928" t="inlineStr">
        <is>
          <t>IPCA</t>
        </is>
      </c>
      <c r="E2928" t="n">
        <v>0.009488792934583046</v>
      </c>
      <c r="F2928" t="inlineStr">
        <is>
          <t>MENSAL</t>
        </is>
      </c>
      <c r="G2928" t="n">
        <v>45529</v>
      </c>
      <c r="H2928" t="n">
        <v>45529</v>
      </c>
      <c r="I2928" t="n">
        <v>75</v>
      </c>
      <c r="J2928" t="inlineStr">
        <is>
          <t>CARTEIRA</t>
        </is>
      </c>
      <c r="K2928" t="inlineStr">
        <is>
          <t>CONTRATO</t>
        </is>
      </c>
      <c r="L2928" t="n">
        <v>3142.97</v>
      </c>
      <c r="M2928" t="inlineStr">
        <is>
          <t>IBIRAPITANGA FASE 3</t>
        </is>
      </c>
      <c r="N2928" s="142">
        <f>DATE(YEAR(G2928),MONTH(G2928),1)</f>
        <v/>
      </c>
      <c r="O2928" s="132">
        <f>IF(G2928&gt;$K$3,"Futuro","Atraso")</f>
        <v/>
      </c>
      <c r="P2928">
        <f>12*(YEAR(G2928)-YEAR($K$3))+(MONTH(G2928)-MONTH($K$3))</f>
        <v/>
      </c>
      <c r="Q2928" s="366">
        <f>IF(M2928="IBIRAPITANGA FASE 3",IF(O2928="Atraso",L2928,L2928/(1+$I$2)^P2928),IF(O2928="Atraso",L2928,L2928/(1+$I$1)^P2928))</f>
        <v/>
      </c>
      <c r="R2928">
        <f>IF(O2928="Atraso",$K$3-G2928,0)</f>
        <v/>
      </c>
      <c r="S2928">
        <f>IF(R2928&lt;=15,"Até 15",IF(R2928&lt;=30,"Entre 15 e 30",IF(R2928&lt;=60,"Entre 30 e 60",IF(R2928&lt;=90,"Entre 60 e 90",IF(R2928&lt;=120,"Entre 90 e 120",IF(R2928&lt;=150,"Entre 120 e 150",IF(R2928&lt;=180,"Entre 150 e 180","Superior a 180")))))))</f>
        <v/>
      </c>
    </row>
    <row r="2929">
      <c r="A2929" t="inlineStr">
        <is>
          <t>Q015L06</t>
        </is>
      </c>
      <c r="B2929" t="inlineStr">
        <is>
          <t>ROSANA DE MARTINI NABOR</t>
        </is>
      </c>
      <c r="C2929" t="n">
        <v>1</v>
      </c>
      <c r="D2929" t="inlineStr">
        <is>
          <t>IPCA</t>
        </is>
      </c>
      <c r="E2929" t="n">
        <v>0.009488792934583046</v>
      </c>
      <c r="F2929" t="inlineStr">
        <is>
          <t>MENSAL</t>
        </is>
      </c>
      <c r="G2929" t="n">
        <v>45560</v>
      </c>
      <c r="H2929" t="n">
        <v>45560</v>
      </c>
      <c r="I2929" t="n">
        <v>76</v>
      </c>
      <c r="J2929" t="inlineStr">
        <is>
          <t>CARTEIRA</t>
        </is>
      </c>
      <c r="K2929" t="inlineStr">
        <is>
          <t>CONTRATO</t>
        </is>
      </c>
      <c r="L2929" t="n">
        <v>3142.97</v>
      </c>
      <c r="M2929" t="inlineStr">
        <is>
          <t>IBIRAPITANGA FASE 3</t>
        </is>
      </c>
      <c r="N2929" s="142">
        <f>DATE(YEAR(G2929),MONTH(G2929),1)</f>
        <v/>
      </c>
      <c r="O2929" s="132">
        <f>IF(G2929&gt;$K$3,"Futuro","Atraso")</f>
        <v/>
      </c>
      <c r="P2929">
        <f>12*(YEAR(G2929)-YEAR($K$3))+(MONTH(G2929)-MONTH($K$3))</f>
        <v/>
      </c>
      <c r="Q2929" s="366">
        <f>IF(M2929="IBIRAPITANGA FASE 3",IF(O2929="Atraso",L2929,L2929/(1+$I$2)^P2929),IF(O2929="Atraso",L2929,L2929/(1+$I$1)^P2929))</f>
        <v/>
      </c>
      <c r="R2929">
        <f>IF(O2929="Atraso",$K$3-G2929,0)</f>
        <v/>
      </c>
      <c r="S2929">
        <f>IF(R2929&lt;=15,"Até 15",IF(R2929&lt;=30,"Entre 15 e 30",IF(R2929&lt;=60,"Entre 30 e 60",IF(R2929&lt;=90,"Entre 60 e 90",IF(R2929&lt;=120,"Entre 90 e 120",IF(R2929&lt;=150,"Entre 120 e 150",IF(R2929&lt;=180,"Entre 150 e 180","Superior a 180")))))))</f>
        <v/>
      </c>
    </row>
    <row r="2930">
      <c r="A2930" t="inlineStr">
        <is>
          <t>Q015L06</t>
        </is>
      </c>
      <c r="B2930" t="inlineStr">
        <is>
          <t>ROSANA DE MARTINI NABOR</t>
        </is>
      </c>
      <c r="C2930" t="n">
        <v>1</v>
      </c>
      <c r="D2930" t="inlineStr">
        <is>
          <t>IPCA</t>
        </is>
      </c>
      <c r="E2930" t="n">
        <v>0.009488792934583046</v>
      </c>
      <c r="F2930" t="inlineStr">
        <is>
          <t>MENSAL</t>
        </is>
      </c>
      <c r="G2930" t="n">
        <v>45590</v>
      </c>
      <c r="H2930" t="n">
        <v>45590</v>
      </c>
      <c r="I2930" t="n">
        <v>77</v>
      </c>
      <c r="J2930" t="inlineStr">
        <is>
          <t>CARTEIRA</t>
        </is>
      </c>
      <c r="K2930" t="inlineStr">
        <is>
          <t>CONTRATO</t>
        </is>
      </c>
      <c r="L2930" t="n">
        <v>3142.97</v>
      </c>
      <c r="M2930" t="inlineStr">
        <is>
          <t>IBIRAPITANGA FASE 3</t>
        </is>
      </c>
      <c r="N2930" s="142">
        <f>DATE(YEAR(G2930),MONTH(G2930),1)</f>
        <v/>
      </c>
      <c r="O2930" s="132">
        <f>IF(G2930&gt;$K$3,"Futuro","Atraso")</f>
        <v/>
      </c>
      <c r="P2930">
        <f>12*(YEAR(G2930)-YEAR($K$3))+(MONTH(G2930)-MONTH($K$3))</f>
        <v/>
      </c>
      <c r="Q2930" s="366">
        <f>IF(M2930="IBIRAPITANGA FASE 3",IF(O2930="Atraso",L2930,L2930/(1+$I$2)^P2930),IF(O2930="Atraso",L2930,L2930/(1+$I$1)^P2930))</f>
        <v/>
      </c>
      <c r="R2930">
        <f>IF(O2930="Atraso",$K$3-G2930,0)</f>
        <v/>
      </c>
      <c r="S2930">
        <f>IF(R2930&lt;=15,"Até 15",IF(R2930&lt;=30,"Entre 15 e 30",IF(R2930&lt;=60,"Entre 30 e 60",IF(R2930&lt;=90,"Entre 60 e 90",IF(R2930&lt;=120,"Entre 90 e 120",IF(R2930&lt;=150,"Entre 120 e 150",IF(R2930&lt;=180,"Entre 150 e 180","Superior a 180")))))))</f>
        <v/>
      </c>
    </row>
    <row r="2931">
      <c r="A2931" t="inlineStr">
        <is>
          <t>Q015L06</t>
        </is>
      </c>
      <c r="B2931" t="inlineStr">
        <is>
          <t>ROSANA DE MARTINI NABOR</t>
        </is>
      </c>
      <c r="C2931" t="n">
        <v>1</v>
      </c>
      <c r="D2931" t="inlineStr">
        <is>
          <t>IPCA</t>
        </is>
      </c>
      <c r="E2931" t="n">
        <v>0.009488792934583046</v>
      </c>
      <c r="F2931" t="inlineStr">
        <is>
          <t>MENSAL</t>
        </is>
      </c>
      <c r="G2931" t="n">
        <v>45621</v>
      </c>
      <c r="H2931" t="n">
        <v>45621</v>
      </c>
      <c r="I2931" t="n">
        <v>78</v>
      </c>
      <c r="J2931" t="inlineStr">
        <is>
          <t>CARTEIRA</t>
        </is>
      </c>
      <c r="K2931" t="inlineStr">
        <is>
          <t>CONTRATO</t>
        </is>
      </c>
      <c r="L2931" t="n">
        <v>3142.97</v>
      </c>
      <c r="M2931" t="inlineStr">
        <is>
          <t>IBIRAPITANGA FASE 3</t>
        </is>
      </c>
      <c r="N2931" s="142">
        <f>DATE(YEAR(G2931),MONTH(G2931),1)</f>
        <v/>
      </c>
      <c r="O2931" s="132">
        <f>IF(G2931&gt;$K$3,"Futuro","Atraso")</f>
        <v/>
      </c>
      <c r="P2931">
        <f>12*(YEAR(G2931)-YEAR($K$3))+(MONTH(G2931)-MONTH($K$3))</f>
        <v/>
      </c>
      <c r="Q2931" s="366">
        <f>IF(M2931="IBIRAPITANGA FASE 3",IF(O2931="Atraso",L2931,L2931/(1+$I$2)^P2931),IF(O2931="Atraso",L2931,L2931/(1+$I$1)^P2931))</f>
        <v/>
      </c>
      <c r="R2931">
        <f>IF(O2931="Atraso",$K$3-G2931,0)</f>
        <v/>
      </c>
      <c r="S2931">
        <f>IF(R2931&lt;=15,"Até 15",IF(R2931&lt;=30,"Entre 15 e 30",IF(R2931&lt;=60,"Entre 30 e 60",IF(R2931&lt;=90,"Entre 60 e 90",IF(R2931&lt;=120,"Entre 90 e 120",IF(R2931&lt;=150,"Entre 120 e 150",IF(R2931&lt;=180,"Entre 150 e 180","Superior a 180")))))))</f>
        <v/>
      </c>
    </row>
    <row r="2932">
      <c r="A2932" t="inlineStr">
        <is>
          <t>Q015L06</t>
        </is>
      </c>
      <c r="B2932" t="inlineStr">
        <is>
          <t>ROSANA DE MARTINI NABOR</t>
        </is>
      </c>
      <c r="C2932" t="n">
        <v>1</v>
      </c>
      <c r="D2932" t="inlineStr">
        <is>
          <t>IPCA</t>
        </is>
      </c>
      <c r="E2932" t="n">
        <v>0.009488792934583046</v>
      </c>
      <c r="F2932" t="inlineStr">
        <is>
          <t>MENSAL</t>
        </is>
      </c>
      <c r="G2932" t="n">
        <v>45651</v>
      </c>
      <c r="H2932" t="n">
        <v>45651</v>
      </c>
      <c r="I2932" t="n">
        <v>79</v>
      </c>
      <c r="J2932" t="inlineStr">
        <is>
          <t>CARTEIRA</t>
        </is>
      </c>
      <c r="K2932" t="inlineStr">
        <is>
          <t>CONTRATO</t>
        </is>
      </c>
      <c r="L2932" t="n">
        <v>3142.97</v>
      </c>
      <c r="M2932" t="inlineStr">
        <is>
          <t>IBIRAPITANGA FASE 3</t>
        </is>
      </c>
      <c r="N2932" s="142">
        <f>DATE(YEAR(G2932),MONTH(G2932),1)</f>
        <v/>
      </c>
      <c r="O2932" s="132">
        <f>IF(G2932&gt;$K$3,"Futuro","Atraso")</f>
        <v/>
      </c>
      <c r="P2932">
        <f>12*(YEAR(G2932)-YEAR($K$3))+(MONTH(G2932)-MONTH($K$3))</f>
        <v/>
      </c>
      <c r="Q2932" s="366">
        <f>IF(M2932="IBIRAPITANGA FASE 3",IF(O2932="Atraso",L2932,L2932/(1+$I$2)^P2932),IF(O2932="Atraso",L2932,L2932/(1+$I$1)^P2932))</f>
        <v/>
      </c>
      <c r="R2932">
        <f>IF(O2932="Atraso",$K$3-G2932,0)</f>
        <v/>
      </c>
      <c r="S2932">
        <f>IF(R2932&lt;=15,"Até 15",IF(R2932&lt;=30,"Entre 15 e 30",IF(R2932&lt;=60,"Entre 30 e 60",IF(R2932&lt;=90,"Entre 60 e 90",IF(R2932&lt;=120,"Entre 90 e 120",IF(R2932&lt;=150,"Entre 120 e 150",IF(R2932&lt;=180,"Entre 150 e 180","Superior a 180")))))))</f>
        <v/>
      </c>
    </row>
    <row r="2933">
      <c r="A2933" t="inlineStr">
        <is>
          <t>Q015L06</t>
        </is>
      </c>
      <c r="B2933" t="inlineStr">
        <is>
          <t>ROSANA DE MARTINI NABOR</t>
        </is>
      </c>
      <c r="C2933" t="n">
        <v>1</v>
      </c>
      <c r="D2933" t="inlineStr">
        <is>
          <t>IPCA</t>
        </is>
      </c>
      <c r="E2933" t="n">
        <v>0.009488792934583046</v>
      </c>
      <c r="F2933" t="inlineStr">
        <is>
          <t>MENSAL</t>
        </is>
      </c>
      <c r="G2933" t="n">
        <v>45682</v>
      </c>
      <c r="H2933" t="n">
        <v>45682</v>
      </c>
      <c r="I2933" t="n">
        <v>80</v>
      </c>
      <c r="J2933" t="inlineStr">
        <is>
          <t>CARTEIRA</t>
        </is>
      </c>
      <c r="K2933" t="inlineStr">
        <is>
          <t>CONTRATO</t>
        </is>
      </c>
      <c r="L2933" t="n">
        <v>3142.97</v>
      </c>
      <c r="M2933" t="inlineStr">
        <is>
          <t>IBIRAPITANGA FASE 3</t>
        </is>
      </c>
      <c r="N2933" s="142">
        <f>DATE(YEAR(G2933),MONTH(G2933),1)</f>
        <v/>
      </c>
      <c r="O2933" s="132">
        <f>IF(G2933&gt;$K$3,"Futuro","Atraso")</f>
        <v/>
      </c>
      <c r="P2933">
        <f>12*(YEAR(G2933)-YEAR($K$3))+(MONTH(G2933)-MONTH($K$3))</f>
        <v/>
      </c>
      <c r="Q2933" s="366">
        <f>IF(M2933="IBIRAPITANGA FASE 3",IF(O2933="Atraso",L2933,L2933/(1+$I$2)^P2933),IF(O2933="Atraso",L2933,L2933/(1+$I$1)^P2933))</f>
        <v/>
      </c>
      <c r="R2933">
        <f>IF(O2933="Atraso",$K$3-G2933,0)</f>
        <v/>
      </c>
      <c r="S2933">
        <f>IF(R2933&lt;=15,"Até 15",IF(R2933&lt;=30,"Entre 15 e 30",IF(R2933&lt;=60,"Entre 30 e 60",IF(R2933&lt;=90,"Entre 60 e 90",IF(R2933&lt;=120,"Entre 90 e 120",IF(R2933&lt;=150,"Entre 120 e 150",IF(R2933&lt;=180,"Entre 150 e 180","Superior a 180")))))))</f>
        <v/>
      </c>
    </row>
    <row r="2934">
      <c r="A2934" t="inlineStr">
        <is>
          <t>Q015L06</t>
        </is>
      </c>
      <c r="B2934" t="inlineStr">
        <is>
          <t>ROSANA DE MARTINI NABOR</t>
        </is>
      </c>
      <c r="C2934" t="n">
        <v>1</v>
      </c>
      <c r="D2934" t="inlineStr">
        <is>
          <t>IPCA</t>
        </is>
      </c>
      <c r="E2934" t="n">
        <v>0.009488792934583046</v>
      </c>
      <c r="F2934" t="inlineStr">
        <is>
          <t>MENSAL</t>
        </is>
      </c>
      <c r="G2934" t="n">
        <v>45713</v>
      </c>
      <c r="H2934" t="n">
        <v>45713</v>
      </c>
      <c r="I2934" t="n">
        <v>81</v>
      </c>
      <c r="J2934" t="inlineStr">
        <is>
          <t>CARTEIRA</t>
        </is>
      </c>
      <c r="K2934" t="inlineStr">
        <is>
          <t>CONTRATO</t>
        </is>
      </c>
      <c r="L2934" t="n">
        <v>3142.97</v>
      </c>
      <c r="M2934" t="inlineStr">
        <is>
          <t>IBIRAPITANGA FASE 3</t>
        </is>
      </c>
      <c r="N2934" s="142">
        <f>DATE(YEAR(G2934),MONTH(G2934),1)</f>
        <v/>
      </c>
      <c r="O2934" s="132">
        <f>IF(G2934&gt;$K$3,"Futuro","Atraso")</f>
        <v/>
      </c>
      <c r="P2934">
        <f>12*(YEAR(G2934)-YEAR($K$3))+(MONTH(G2934)-MONTH($K$3))</f>
        <v/>
      </c>
      <c r="Q2934" s="366">
        <f>IF(M2934="IBIRAPITANGA FASE 3",IF(O2934="Atraso",L2934,L2934/(1+$I$2)^P2934),IF(O2934="Atraso",L2934,L2934/(1+$I$1)^P2934))</f>
        <v/>
      </c>
      <c r="R2934">
        <f>IF(O2934="Atraso",$K$3-G2934,0)</f>
        <v/>
      </c>
      <c r="S2934">
        <f>IF(R2934&lt;=15,"Até 15",IF(R2934&lt;=30,"Entre 15 e 30",IF(R2934&lt;=60,"Entre 30 e 60",IF(R2934&lt;=90,"Entre 60 e 90",IF(R2934&lt;=120,"Entre 90 e 120",IF(R2934&lt;=150,"Entre 120 e 150",IF(R2934&lt;=180,"Entre 150 e 180","Superior a 180")))))))</f>
        <v/>
      </c>
    </row>
    <row r="2935">
      <c r="A2935" t="inlineStr">
        <is>
          <t>Q015L06</t>
        </is>
      </c>
      <c r="B2935" t="inlineStr">
        <is>
          <t>ROSANA DE MARTINI NABOR</t>
        </is>
      </c>
      <c r="C2935" t="n">
        <v>1</v>
      </c>
      <c r="D2935" t="inlineStr">
        <is>
          <t>IPCA</t>
        </is>
      </c>
      <c r="E2935" t="n">
        <v>0.009488792934583046</v>
      </c>
      <c r="F2935" t="inlineStr">
        <is>
          <t>MENSAL</t>
        </is>
      </c>
      <c r="G2935" t="n">
        <v>45741</v>
      </c>
      <c r="H2935" t="n">
        <v>45741</v>
      </c>
      <c r="I2935" t="n">
        <v>82</v>
      </c>
      <c r="J2935" t="inlineStr">
        <is>
          <t>CARTEIRA</t>
        </is>
      </c>
      <c r="K2935" t="inlineStr">
        <is>
          <t>CONTRATO</t>
        </is>
      </c>
      <c r="L2935" t="n">
        <v>3142.97</v>
      </c>
      <c r="M2935" t="inlineStr">
        <is>
          <t>IBIRAPITANGA FASE 3</t>
        </is>
      </c>
      <c r="N2935" s="142">
        <f>DATE(YEAR(G2935),MONTH(G2935),1)</f>
        <v/>
      </c>
      <c r="O2935" s="132">
        <f>IF(G2935&gt;$K$3,"Futuro","Atraso")</f>
        <v/>
      </c>
      <c r="P2935">
        <f>12*(YEAR(G2935)-YEAR($K$3))+(MONTH(G2935)-MONTH($K$3))</f>
        <v/>
      </c>
      <c r="Q2935" s="366">
        <f>IF(M2935="IBIRAPITANGA FASE 3",IF(O2935="Atraso",L2935,L2935/(1+$I$2)^P2935),IF(O2935="Atraso",L2935,L2935/(1+$I$1)^P2935))</f>
        <v/>
      </c>
      <c r="R2935">
        <f>IF(O2935="Atraso",$K$3-G2935,0)</f>
        <v/>
      </c>
      <c r="S2935">
        <f>IF(R2935&lt;=15,"Até 15",IF(R2935&lt;=30,"Entre 15 e 30",IF(R2935&lt;=60,"Entre 30 e 60",IF(R2935&lt;=90,"Entre 60 e 90",IF(R2935&lt;=120,"Entre 90 e 120",IF(R2935&lt;=150,"Entre 120 e 150",IF(R2935&lt;=180,"Entre 150 e 180","Superior a 180")))))))</f>
        <v/>
      </c>
    </row>
    <row r="2936">
      <c r="A2936" t="inlineStr">
        <is>
          <t>Q015L06</t>
        </is>
      </c>
      <c r="B2936" t="inlineStr">
        <is>
          <t>ROSANA DE MARTINI NABOR</t>
        </is>
      </c>
      <c r="C2936" t="n">
        <v>1</v>
      </c>
      <c r="D2936" t="inlineStr">
        <is>
          <t>IPCA</t>
        </is>
      </c>
      <c r="E2936" t="n">
        <v>0.009488792934583046</v>
      </c>
      <c r="F2936" t="inlineStr">
        <is>
          <t>MENSAL</t>
        </is>
      </c>
      <c r="G2936" t="n">
        <v>45772</v>
      </c>
      <c r="H2936" t="n">
        <v>45772</v>
      </c>
      <c r="I2936" t="n">
        <v>83</v>
      </c>
      <c r="J2936" t="inlineStr">
        <is>
          <t>CARTEIRA</t>
        </is>
      </c>
      <c r="K2936" t="inlineStr">
        <is>
          <t>CONTRATO</t>
        </is>
      </c>
      <c r="L2936" t="n">
        <v>3142.97</v>
      </c>
      <c r="M2936" t="inlineStr">
        <is>
          <t>IBIRAPITANGA FASE 3</t>
        </is>
      </c>
      <c r="N2936" s="142">
        <f>DATE(YEAR(G2936),MONTH(G2936),1)</f>
        <v/>
      </c>
      <c r="O2936" s="132">
        <f>IF(G2936&gt;$K$3,"Futuro","Atraso")</f>
        <v/>
      </c>
      <c r="P2936">
        <f>12*(YEAR(G2936)-YEAR($K$3))+(MONTH(G2936)-MONTH($K$3))</f>
        <v/>
      </c>
      <c r="Q2936" s="366">
        <f>IF(M2936="IBIRAPITANGA FASE 3",IF(O2936="Atraso",L2936,L2936/(1+$I$2)^P2936),IF(O2936="Atraso",L2936,L2936/(1+$I$1)^P2936))</f>
        <v/>
      </c>
      <c r="R2936">
        <f>IF(O2936="Atraso",$K$3-G2936,0)</f>
        <v/>
      </c>
      <c r="S2936">
        <f>IF(R2936&lt;=15,"Até 15",IF(R2936&lt;=30,"Entre 15 e 30",IF(R2936&lt;=60,"Entre 30 e 60",IF(R2936&lt;=90,"Entre 60 e 90",IF(R2936&lt;=120,"Entre 90 e 120",IF(R2936&lt;=150,"Entre 120 e 150",IF(R2936&lt;=180,"Entre 150 e 180","Superior a 180")))))))</f>
        <v/>
      </c>
    </row>
    <row r="2937">
      <c r="A2937" t="inlineStr">
        <is>
          <t>Q015L06</t>
        </is>
      </c>
      <c r="B2937" t="inlineStr">
        <is>
          <t>ROSANA DE MARTINI NABOR</t>
        </is>
      </c>
      <c r="C2937" t="n">
        <v>1</v>
      </c>
      <c r="D2937" t="inlineStr">
        <is>
          <t>IPCA</t>
        </is>
      </c>
      <c r="E2937" t="n">
        <v>0.009488792934583046</v>
      </c>
      <c r="F2937" t="inlineStr">
        <is>
          <t>MENSAL</t>
        </is>
      </c>
      <c r="G2937" t="n">
        <v>45802</v>
      </c>
      <c r="H2937" t="n">
        <v>45802</v>
      </c>
      <c r="I2937" t="n">
        <v>84</v>
      </c>
      <c r="J2937" t="inlineStr">
        <is>
          <t>CARTEIRA</t>
        </is>
      </c>
      <c r="K2937" t="inlineStr">
        <is>
          <t>CONTRATO</t>
        </is>
      </c>
      <c r="L2937" t="n">
        <v>3142.97</v>
      </c>
      <c r="M2937" t="inlineStr">
        <is>
          <t>IBIRAPITANGA FASE 3</t>
        </is>
      </c>
      <c r="N2937" s="142">
        <f>DATE(YEAR(G2937),MONTH(G2937),1)</f>
        <v/>
      </c>
      <c r="O2937" s="132">
        <f>IF(G2937&gt;$K$3,"Futuro","Atraso")</f>
        <v/>
      </c>
      <c r="P2937">
        <f>12*(YEAR(G2937)-YEAR($K$3))+(MONTH(G2937)-MONTH($K$3))</f>
        <v/>
      </c>
      <c r="Q2937" s="366">
        <f>IF(M2937="IBIRAPITANGA FASE 3",IF(O2937="Atraso",L2937,L2937/(1+$I$2)^P2937),IF(O2937="Atraso",L2937,L2937/(1+$I$1)^P2937))</f>
        <v/>
      </c>
      <c r="R2937">
        <f>IF(O2937="Atraso",$K$3-G2937,0)</f>
        <v/>
      </c>
      <c r="S2937">
        <f>IF(R2937&lt;=15,"Até 15",IF(R2937&lt;=30,"Entre 15 e 30",IF(R2937&lt;=60,"Entre 30 e 60",IF(R2937&lt;=90,"Entre 60 e 90",IF(R2937&lt;=120,"Entre 90 e 120",IF(R2937&lt;=150,"Entre 120 e 150",IF(R2937&lt;=180,"Entre 150 e 180","Superior a 180")))))))</f>
        <v/>
      </c>
    </row>
    <row r="2938">
      <c r="A2938" t="inlineStr">
        <is>
          <t>Q015L06</t>
        </is>
      </c>
      <c r="B2938" t="inlineStr">
        <is>
          <t>ROSANA DE MARTINI NABOR</t>
        </is>
      </c>
      <c r="C2938" t="n">
        <v>1</v>
      </c>
      <c r="D2938" t="inlineStr">
        <is>
          <t>IPCA</t>
        </is>
      </c>
      <c r="E2938" t="n">
        <v>0.009488792934583046</v>
      </c>
      <c r="F2938" t="inlineStr">
        <is>
          <t>MENSAL</t>
        </is>
      </c>
      <c r="G2938" t="n">
        <v>45833</v>
      </c>
      <c r="H2938" t="n">
        <v>45833</v>
      </c>
      <c r="I2938" t="n">
        <v>85</v>
      </c>
      <c r="J2938" t="inlineStr">
        <is>
          <t>CARTEIRA</t>
        </is>
      </c>
      <c r="K2938" t="inlineStr">
        <is>
          <t>CONTRATO</t>
        </is>
      </c>
      <c r="L2938" t="n">
        <v>3142.97</v>
      </c>
      <c r="M2938" t="inlineStr">
        <is>
          <t>IBIRAPITANGA FASE 3</t>
        </is>
      </c>
      <c r="N2938" s="142">
        <f>DATE(YEAR(G2938),MONTH(G2938),1)</f>
        <v/>
      </c>
      <c r="O2938" s="132">
        <f>IF(G2938&gt;$K$3,"Futuro","Atraso")</f>
        <v/>
      </c>
      <c r="P2938">
        <f>12*(YEAR(G2938)-YEAR($K$3))+(MONTH(G2938)-MONTH($K$3))</f>
        <v/>
      </c>
      <c r="Q2938" s="366">
        <f>IF(M2938="IBIRAPITANGA FASE 3",IF(O2938="Atraso",L2938,L2938/(1+$I$2)^P2938),IF(O2938="Atraso",L2938,L2938/(1+$I$1)^P2938))</f>
        <v/>
      </c>
      <c r="R2938">
        <f>IF(O2938="Atraso",$K$3-G2938,0)</f>
        <v/>
      </c>
      <c r="S2938">
        <f>IF(R2938&lt;=15,"Até 15",IF(R2938&lt;=30,"Entre 15 e 30",IF(R2938&lt;=60,"Entre 30 e 60",IF(R2938&lt;=90,"Entre 60 e 90",IF(R2938&lt;=120,"Entre 90 e 120",IF(R2938&lt;=150,"Entre 120 e 150",IF(R2938&lt;=180,"Entre 150 e 180","Superior a 180")))))))</f>
        <v/>
      </c>
    </row>
    <row r="2939">
      <c r="A2939" t="inlineStr">
        <is>
          <t>Q015L010</t>
        </is>
      </c>
      <c r="B2939" t="inlineStr">
        <is>
          <t>GERSON SILVA GUIMARAES JUNIOR</t>
        </is>
      </c>
      <c r="C2939" t="n">
        <v>1</v>
      </c>
      <c r="D2939" t="inlineStr">
        <is>
          <t>IPCA</t>
        </is>
      </c>
      <c r="E2939" t="n">
        <v>0.009488792934583046</v>
      </c>
      <c r="F2939" t="inlineStr">
        <is>
          <t>MENSAL</t>
        </is>
      </c>
      <c r="G2939" t="n">
        <v>45366</v>
      </c>
      <c r="H2939" t="n">
        <v>45366</v>
      </c>
      <c r="I2939" t="n">
        <v>68</v>
      </c>
      <c r="J2939" t="inlineStr">
        <is>
          <t>CARTEIRA</t>
        </is>
      </c>
      <c r="K2939" t="inlineStr">
        <is>
          <t>CONTRATO</t>
        </is>
      </c>
      <c r="L2939" t="n">
        <v>2098.46</v>
      </c>
      <c r="M2939" t="inlineStr">
        <is>
          <t>IBIRAPITANGA FASE 3</t>
        </is>
      </c>
      <c r="N2939" s="142">
        <f>DATE(YEAR(G2939),MONTH(G2939),1)</f>
        <v/>
      </c>
      <c r="O2939" s="132">
        <f>IF(G2939&gt;$K$3,"Futuro","Atraso")</f>
        <v/>
      </c>
      <c r="P2939">
        <f>12*(YEAR(G2939)-YEAR($K$3))+(MONTH(G2939)-MONTH($K$3))</f>
        <v/>
      </c>
      <c r="Q2939" s="366">
        <f>IF(M2939="IBIRAPITANGA FASE 3",IF(O2939="Atraso",L2939,L2939/(1+$I$2)^P2939),IF(O2939="Atraso",L2939,L2939/(1+$I$1)^P2939))</f>
        <v/>
      </c>
      <c r="R2939">
        <f>IF(O2939="Atraso",$K$3-G2939,0)</f>
        <v/>
      </c>
      <c r="S2939">
        <f>IF(R2939&lt;=15,"Até 15",IF(R2939&lt;=30,"Entre 15 e 30",IF(R2939&lt;=60,"Entre 30 e 60",IF(R2939&lt;=90,"Entre 60 e 90",IF(R2939&lt;=120,"Entre 90 e 120",IF(R2939&lt;=150,"Entre 120 e 150",IF(R2939&lt;=180,"Entre 150 e 180","Superior a 180")))))))</f>
        <v/>
      </c>
    </row>
    <row r="2940">
      <c r="A2940" t="inlineStr">
        <is>
          <t>Q015L010</t>
        </is>
      </c>
      <c r="B2940" t="inlineStr">
        <is>
          <t>GERSON SILVA GUIMARAES JUNIOR</t>
        </is>
      </c>
      <c r="C2940" t="n">
        <v>1</v>
      </c>
      <c r="D2940" t="inlineStr">
        <is>
          <t>IPCA</t>
        </is>
      </c>
      <c r="E2940" t="n">
        <v>0.009488792934583046</v>
      </c>
      <c r="F2940" t="inlineStr">
        <is>
          <t>MENSAL</t>
        </is>
      </c>
      <c r="G2940" t="n">
        <v>45397</v>
      </c>
      <c r="H2940" t="n">
        <v>45397</v>
      </c>
      <c r="I2940" t="n">
        <v>69</v>
      </c>
      <c r="J2940" t="inlineStr">
        <is>
          <t>CARTEIRA</t>
        </is>
      </c>
      <c r="K2940" t="inlineStr">
        <is>
          <t>CONTRATO</t>
        </is>
      </c>
      <c r="L2940" t="n">
        <v>2098.46</v>
      </c>
      <c r="M2940" t="inlineStr">
        <is>
          <t>IBIRAPITANGA FASE 3</t>
        </is>
      </c>
      <c r="N2940" s="142">
        <f>DATE(YEAR(G2940),MONTH(G2940),1)</f>
        <v/>
      </c>
      <c r="O2940" s="132">
        <f>IF(G2940&gt;$K$3,"Futuro","Atraso")</f>
        <v/>
      </c>
      <c r="P2940">
        <f>12*(YEAR(G2940)-YEAR($K$3))+(MONTH(G2940)-MONTH($K$3))</f>
        <v/>
      </c>
      <c r="Q2940" s="366">
        <f>IF(M2940="IBIRAPITANGA FASE 3",IF(O2940="Atraso",L2940,L2940/(1+$I$2)^P2940),IF(O2940="Atraso",L2940,L2940/(1+$I$1)^P2940))</f>
        <v/>
      </c>
      <c r="R2940">
        <f>IF(O2940="Atraso",$K$3-G2940,0)</f>
        <v/>
      </c>
      <c r="S2940">
        <f>IF(R2940&lt;=15,"Até 15",IF(R2940&lt;=30,"Entre 15 e 30",IF(R2940&lt;=60,"Entre 30 e 60",IF(R2940&lt;=90,"Entre 60 e 90",IF(R2940&lt;=120,"Entre 90 e 120",IF(R2940&lt;=150,"Entre 120 e 150",IF(R2940&lt;=180,"Entre 150 e 180","Superior a 180")))))))</f>
        <v/>
      </c>
    </row>
    <row r="2941">
      <c r="A2941" t="inlineStr">
        <is>
          <t>Q015L010</t>
        </is>
      </c>
      <c r="B2941" t="inlineStr">
        <is>
          <t>GERSON SILVA GUIMARAES JUNIOR</t>
        </is>
      </c>
      <c r="C2941" t="n">
        <v>1</v>
      </c>
      <c r="D2941" t="inlineStr">
        <is>
          <t>IPCA</t>
        </is>
      </c>
      <c r="E2941" t="n">
        <v>0.009488792934583046</v>
      </c>
      <c r="F2941" t="inlineStr">
        <is>
          <t>MENSAL</t>
        </is>
      </c>
      <c r="G2941" t="n">
        <v>45397</v>
      </c>
      <c r="H2941" t="n">
        <v>45397</v>
      </c>
      <c r="I2941" t="n">
        <v>6</v>
      </c>
      <c r="J2941" t="inlineStr">
        <is>
          <t>CARTEIRA</t>
        </is>
      </c>
      <c r="K2941" t="inlineStr">
        <is>
          <t>CONTRATO</t>
        </is>
      </c>
      <c r="L2941" t="n">
        <v>15922.87</v>
      </c>
      <c r="M2941" t="inlineStr">
        <is>
          <t>IBIRAPITANGA FASE 3</t>
        </is>
      </c>
      <c r="N2941" s="142">
        <f>DATE(YEAR(G2941),MONTH(G2941),1)</f>
        <v/>
      </c>
      <c r="O2941" s="132">
        <f>IF(G2941&gt;$K$3,"Futuro","Atraso")</f>
        <v/>
      </c>
      <c r="P2941">
        <f>12*(YEAR(G2941)-YEAR($K$3))+(MONTH(G2941)-MONTH($K$3))</f>
        <v/>
      </c>
      <c r="Q2941" s="366">
        <f>IF(M2941="IBIRAPITANGA FASE 3",IF(O2941="Atraso",L2941,L2941/(1+$I$2)^P2941),IF(O2941="Atraso",L2941,L2941/(1+$I$1)^P2941))</f>
        <v/>
      </c>
      <c r="R2941">
        <f>IF(O2941="Atraso",$K$3-G2941,0)</f>
        <v/>
      </c>
      <c r="S2941">
        <f>IF(R2941&lt;=15,"Até 15",IF(R2941&lt;=30,"Entre 15 e 30",IF(R2941&lt;=60,"Entre 30 e 60",IF(R2941&lt;=90,"Entre 60 e 90",IF(R2941&lt;=120,"Entre 90 e 120",IF(R2941&lt;=150,"Entre 120 e 150",IF(R2941&lt;=180,"Entre 150 e 180","Superior a 180")))))))</f>
        <v/>
      </c>
    </row>
    <row r="2942">
      <c r="A2942" t="inlineStr">
        <is>
          <t>Q015L010</t>
        </is>
      </c>
      <c r="B2942" t="inlineStr">
        <is>
          <t>GERSON SILVA GUIMARAES JUNIOR</t>
        </is>
      </c>
      <c r="C2942" t="n">
        <v>1</v>
      </c>
      <c r="D2942" t="inlineStr">
        <is>
          <t>IPCA</t>
        </is>
      </c>
      <c r="E2942" t="n">
        <v>0.009488792934583046</v>
      </c>
      <c r="F2942" t="inlineStr">
        <is>
          <t>MENSAL</t>
        </is>
      </c>
      <c r="G2942" t="n">
        <v>45427</v>
      </c>
      <c r="H2942" t="n">
        <v>45427</v>
      </c>
      <c r="I2942" t="n">
        <v>70</v>
      </c>
      <c r="J2942" t="inlineStr">
        <is>
          <t>CARTEIRA</t>
        </is>
      </c>
      <c r="K2942" t="inlineStr">
        <is>
          <t>CONTRATO</t>
        </is>
      </c>
      <c r="L2942" t="n">
        <v>2098.46</v>
      </c>
      <c r="M2942" t="inlineStr">
        <is>
          <t>IBIRAPITANGA FASE 3</t>
        </is>
      </c>
      <c r="N2942" s="142">
        <f>DATE(YEAR(G2942),MONTH(G2942),1)</f>
        <v/>
      </c>
      <c r="O2942" s="132">
        <f>IF(G2942&gt;$K$3,"Futuro","Atraso")</f>
        <v/>
      </c>
      <c r="P2942">
        <f>12*(YEAR(G2942)-YEAR($K$3))+(MONTH(G2942)-MONTH($K$3))</f>
        <v/>
      </c>
      <c r="Q2942" s="366">
        <f>IF(M2942="IBIRAPITANGA FASE 3",IF(O2942="Atraso",L2942,L2942/(1+$I$2)^P2942),IF(O2942="Atraso",L2942,L2942/(1+$I$1)^P2942))</f>
        <v/>
      </c>
      <c r="R2942">
        <f>IF(O2942="Atraso",$K$3-G2942,0)</f>
        <v/>
      </c>
      <c r="S2942">
        <f>IF(R2942&lt;=15,"Até 15",IF(R2942&lt;=30,"Entre 15 e 30",IF(R2942&lt;=60,"Entre 30 e 60",IF(R2942&lt;=90,"Entre 60 e 90",IF(R2942&lt;=120,"Entre 90 e 120",IF(R2942&lt;=150,"Entre 120 e 150",IF(R2942&lt;=180,"Entre 150 e 180","Superior a 180")))))))</f>
        <v/>
      </c>
    </row>
    <row r="2943">
      <c r="A2943" t="inlineStr">
        <is>
          <t>Q015L010</t>
        </is>
      </c>
      <c r="B2943" t="inlineStr">
        <is>
          <t>GERSON SILVA GUIMARAES JUNIOR</t>
        </is>
      </c>
      <c r="C2943" t="n">
        <v>1</v>
      </c>
      <c r="D2943" t="inlineStr">
        <is>
          <t>IPCA</t>
        </is>
      </c>
      <c r="E2943" t="n">
        <v>0.009488792934583046</v>
      </c>
      <c r="F2943" t="inlineStr">
        <is>
          <t>MENSAL</t>
        </is>
      </c>
      <c r="G2943" t="n">
        <v>45458</v>
      </c>
      <c r="H2943" t="n">
        <v>45458</v>
      </c>
      <c r="I2943" t="n">
        <v>71</v>
      </c>
      <c r="J2943" t="inlineStr">
        <is>
          <t>CARTEIRA</t>
        </is>
      </c>
      <c r="K2943" t="inlineStr">
        <is>
          <t>CONTRATO</t>
        </is>
      </c>
      <c r="L2943" t="n">
        <v>2098.46</v>
      </c>
      <c r="M2943" t="inlineStr">
        <is>
          <t>IBIRAPITANGA FASE 3</t>
        </is>
      </c>
      <c r="N2943" s="142">
        <f>DATE(YEAR(G2943),MONTH(G2943),1)</f>
        <v/>
      </c>
      <c r="O2943" s="132">
        <f>IF(G2943&gt;$K$3,"Futuro","Atraso")</f>
        <v/>
      </c>
      <c r="P2943">
        <f>12*(YEAR(G2943)-YEAR($K$3))+(MONTH(G2943)-MONTH($K$3))</f>
        <v/>
      </c>
      <c r="Q2943" s="366">
        <f>IF(M2943="IBIRAPITANGA FASE 3",IF(O2943="Atraso",L2943,L2943/(1+$I$2)^P2943),IF(O2943="Atraso",L2943,L2943/(1+$I$1)^P2943))</f>
        <v/>
      </c>
      <c r="R2943">
        <f>IF(O2943="Atraso",$K$3-G2943,0)</f>
        <v/>
      </c>
      <c r="S2943">
        <f>IF(R2943&lt;=15,"Até 15",IF(R2943&lt;=30,"Entre 15 e 30",IF(R2943&lt;=60,"Entre 30 e 60",IF(R2943&lt;=90,"Entre 60 e 90",IF(R2943&lt;=120,"Entre 90 e 120",IF(R2943&lt;=150,"Entre 120 e 150",IF(R2943&lt;=180,"Entre 150 e 180","Superior a 180")))))))</f>
        <v/>
      </c>
    </row>
    <row r="2944">
      <c r="A2944" t="inlineStr">
        <is>
          <t>Q015L010</t>
        </is>
      </c>
      <c r="B2944" t="inlineStr">
        <is>
          <t>GERSON SILVA GUIMARAES JUNIOR</t>
        </is>
      </c>
      <c r="C2944" t="n">
        <v>1</v>
      </c>
      <c r="D2944" t="inlineStr">
        <is>
          <t>IPCA</t>
        </is>
      </c>
      <c r="E2944" t="n">
        <v>0.009488792934583046</v>
      </c>
      <c r="F2944" t="inlineStr">
        <is>
          <t>MENSAL</t>
        </is>
      </c>
      <c r="G2944" t="n">
        <v>45488</v>
      </c>
      <c r="H2944" t="n">
        <v>45488</v>
      </c>
      <c r="I2944" t="n">
        <v>72</v>
      </c>
      <c r="J2944" t="inlineStr">
        <is>
          <t>CARTEIRA</t>
        </is>
      </c>
      <c r="K2944" t="inlineStr">
        <is>
          <t>CONTRATO</t>
        </is>
      </c>
      <c r="L2944" t="n">
        <v>2098.46</v>
      </c>
      <c r="M2944" t="inlineStr">
        <is>
          <t>IBIRAPITANGA FASE 3</t>
        </is>
      </c>
      <c r="N2944" s="142">
        <f>DATE(YEAR(G2944),MONTH(G2944),1)</f>
        <v/>
      </c>
      <c r="O2944" s="132">
        <f>IF(G2944&gt;$K$3,"Futuro","Atraso")</f>
        <v/>
      </c>
      <c r="P2944">
        <f>12*(YEAR(G2944)-YEAR($K$3))+(MONTH(G2944)-MONTH($K$3))</f>
        <v/>
      </c>
      <c r="Q2944" s="366">
        <f>IF(M2944="IBIRAPITANGA FASE 3",IF(O2944="Atraso",L2944,L2944/(1+$I$2)^P2944),IF(O2944="Atraso",L2944,L2944/(1+$I$1)^P2944))</f>
        <v/>
      </c>
      <c r="R2944">
        <f>IF(O2944="Atraso",$K$3-G2944,0)</f>
        <v/>
      </c>
      <c r="S2944">
        <f>IF(R2944&lt;=15,"Até 15",IF(R2944&lt;=30,"Entre 15 e 30",IF(R2944&lt;=60,"Entre 30 e 60",IF(R2944&lt;=90,"Entre 60 e 90",IF(R2944&lt;=120,"Entre 90 e 120",IF(R2944&lt;=150,"Entre 120 e 150",IF(R2944&lt;=180,"Entre 150 e 180","Superior a 180")))))))</f>
        <v/>
      </c>
    </row>
    <row r="2945">
      <c r="A2945" t="inlineStr">
        <is>
          <t>Q015L010</t>
        </is>
      </c>
      <c r="B2945" t="inlineStr">
        <is>
          <t>GERSON SILVA GUIMARAES JUNIOR</t>
        </is>
      </c>
      <c r="C2945" t="n">
        <v>1</v>
      </c>
      <c r="D2945" t="inlineStr">
        <is>
          <t>IPCA</t>
        </is>
      </c>
      <c r="E2945" t="n">
        <v>0.009488792934583046</v>
      </c>
      <c r="F2945" t="inlineStr">
        <is>
          <t>MENSAL</t>
        </is>
      </c>
      <c r="G2945" t="n">
        <v>45519</v>
      </c>
      <c r="H2945" t="n">
        <v>45519</v>
      </c>
      <c r="I2945" t="n">
        <v>73</v>
      </c>
      <c r="J2945" t="inlineStr">
        <is>
          <t>CARTEIRA</t>
        </is>
      </c>
      <c r="K2945" t="inlineStr">
        <is>
          <t>CONTRATO</t>
        </is>
      </c>
      <c r="L2945" t="n">
        <v>2098.46</v>
      </c>
      <c r="M2945" t="inlineStr">
        <is>
          <t>IBIRAPITANGA FASE 3</t>
        </is>
      </c>
      <c r="N2945" s="142">
        <f>DATE(YEAR(G2945),MONTH(G2945),1)</f>
        <v/>
      </c>
      <c r="O2945" s="132">
        <f>IF(G2945&gt;$K$3,"Futuro","Atraso")</f>
        <v/>
      </c>
      <c r="P2945">
        <f>12*(YEAR(G2945)-YEAR($K$3))+(MONTH(G2945)-MONTH($K$3))</f>
        <v/>
      </c>
      <c r="Q2945" s="366">
        <f>IF(M2945="IBIRAPITANGA FASE 3",IF(O2945="Atraso",L2945,L2945/(1+$I$2)^P2945),IF(O2945="Atraso",L2945,L2945/(1+$I$1)^P2945))</f>
        <v/>
      </c>
      <c r="R2945">
        <f>IF(O2945="Atraso",$K$3-G2945,0)</f>
        <v/>
      </c>
      <c r="S2945">
        <f>IF(R2945&lt;=15,"Até 15",IF(R2945&lt;=30,"Entre 15 e 30",IF(R2945&lt;=60,"Entre 30 e 60",IF(R2945&lt;=90,"Entre 60 e 90",IF(R2945&lt;=120,"Entre 90 e 120",IF(R2945&lt;=150,"Entre 120 e 150",IF(R2945&lt;=180,"Entre 150 e 180","Superior a 180")))))))</f>
        <v/>
      </c>
    </row>
    <row r="2946">
      <c r="A2946" t="inlineStr">
        <is>
          <t>Q015L010</t>
        </is>
      </c>
      <c r="B2946" t="inlineStr">
        <is>
          <t>GERSON SILVA GUIMARAES JUNIOR</t>
        </is>
      </c>
      <c r="C2946" t="n">
        <v>1</v>
      </c>
      <c r="D2946" t="inlineStr">
        <is>
          <t>IPCA</t>
        </is>
      </c>
      <c r="E2946" t="n">
        <v>0.009488792934583046</v>
      </c>
      <c r="F2946" t="inlineStr">
        <is>
          <t>MENSAL</t>
        </is>
      </c>
      <c r="G2946" t="n">
        <v>45550</v>
      </c>
      <c r="H2946" t="n">
        <v>45550</v>
      </c>
      <c r="I2946" t="n">
        <v>74</v>
      </c>
      <c r="J2946" t="inlineStr">
        <is>
          <t>CARTEIRA</t>
        </is>
      </c>
      <c r="K2946" t="inlineStr">
        <is>
          <t>CONTRATO</t>
        </is>
      </c>
      <c r="L2946" t="n">
        <v>2098.46</v>
      </c>
      <c r="M2946" t="inlineStr">
        <is>
          <t>IBIRAPITANGA FASE 3</t>
        </is>
      </c>
      <c r="N2946" s="142">
        <f>DATE(YEAR(G2946),MONTH(G2946),1)</f>
        <v/>
      </c>
      <c r="O2946" s="132">
        <f>IF(G2946&gt;$K$3,"Futuro","Atraso")</f>
        <v/>
      </c>
      <c r="P2946">
        <f>12*(YEAR(G2946)-YEAR($K$3))+(MONTH(G2946)-MONTH($K$3))</f>
        <v/>
      </c>
      <c r="Q2946" s="366">
        <f>IF(M2946="IBIRAPITANGA FASE 3",IF(O2946="Atraso",L2946,L2946/(1+$I$2)^P2946),IF(O2946="Atraso",L2946,L2946/(1+$I$1)^P2946))</f>
        <v/>
      </c>
      <c r="R2946">
        <f>IF(O2946="Atraso",$K$3-G2946,0)</f>
        <v/>
      </c>
      <c r="S2946">
        <f>IF(R2946&lt;=15,"Até 15",IF(R2946&lt;=30,"Entre 15 e 30",IF(R2946&lt;=60,"Entre 30 e 60",IF(R2946&lt;=90,"Entre 60 e 90",IF(R2946&lt;=120,"Entre 90 e 120",IF(R2946&lt;=150,"Entre 120 e 150",IF(R2946&lt;=180,"Entre 150 e 180","Superior a 180")))))))</f>
        <v/>
      </c>
    </row>
    <row r="2947">
      <c r="A2947" t="inlineStr">
        <is>
          <t>Q015L010</t>
        </is>
      </c>
      <c r="B2947" t="inlineStr">
        <is>
          <t>GERSON SILVA GUIMARAES JUNIOR</t>
        </is>
      </c>
      <c r="C2947" t="n">
        <v>1</v>
      </c>
      <c r="D2947" t="inlineStr">
        <is>
          <t>IPCA</t>
        </is>
      </c>
      <c r="E2947" t="n">
        <v>0.009488792934583046</v>
      </c>
      <c r="F2947" t="inlineStr">
        <is>
          <t>MENSAL</t>
        </is>
      </c>
      <c r="G2947" t="n">
        <v>45580</v>
      </c>
      <c r="H2947" t="n">
        <v>45580</v>
      </c>
      <c r="I2947" t="n">
        <v>75</v>
      </c>
      <c r="J2947" t="inlineStr">
        <is>
          <t>CARTEIRA</t>
        </is>
      </c>
      <c r="K2947" t="inlineStr">
        <is>
          <t>CONTRATO</t>
        </is>
      </c>
      <c r="L2947" t="n">
        <v>2098.46</v>
      </c>
      <c r="M2947" t="inlineStr">
        <is>
          <t>IBIRAPITANGA FASE 3</t>
        </is>
      </c>
      <c r="N2947" s="142">
        <f>DATE(YEAR(G2947),MONTH(G2947),1)</f>
        <v/>
      </c>
      <c r="O2947" s="132">
        <f>IF(G2947&gt;$K$3,"Futuro","Atraso")</f>
        <v/>
      </c>
      <c r="P2947">
        <f>12*(YEAR(G2947)-YEAR($K$3))+(MONTH(G2947)-MONTH($K$3))</f>
        <v/>
      </c>
      <c r="Q2947" s="366">
        <f>IF(M2947="IBIRAPITANGA FASE 3",IF(O2947="Atraso",L2947,L2947/(1+$I$2)^P2947),IF(O2947="Atraso",L2947,L2947/(1+$I$1)^P2947))</f>
        <v/>
      </c>
      <c r="R2947">
        <f>IF(O2947="Atraso",$K$3-G2947,0)</f>
        <v/>
      </c>
      <c r="S2947">
        <f>IF(R2947&lt;=15,"Até 15",IF(R2947&lt;=30,"Entre 15 e 30",IF(R2947&lt;=60,"Entre 30 e 60",IF(R2947&lt;=90,"Entre 60 e 90",IF(R2947&lt;=120,"Entre 90 e 120",IF(R2947&lt;=150,"Entre 120 e 150",IF(R2947&lt;=180,"Entre 150 e 180","Superior a 180")))))))</f>
        <v/>
      </c>
    </row>
    <row r="2948">
      <c r="A2948" t="inlineStr">
        <is>
          <t>Q015L010</t>
        </is>
      </c>
      <c r="B2948" t="inlineStr">
        <is>
          <t>GERSON SILVA GUIMARAES JUNIOR</t>
        </is>
      </c>
      <c r="C2948" t="n">
        <v>1</v>
      </c>
      <c r="D2948" t="inlineStr">
        <is>
          <t>IPCA</t>
        </is>
      </c>
      <c r="E2948" t="n">
        <v>0.009488792934583046</v>
      </c>
      <c r="F2948" t="inlineStr">
        <is>
          <t>MENSAL</t>
        </is>
      </c>
      <c r="G2948" t="n">
        <v>45611</v>
      </c>
      <c r="H2948" t="n">
        <v>45611</v>
      </c>
      <c r="I2948" t="n">
        <v>76</v>
      </c>
      <c r="J2948" t="inlineStr">
        <is>
          <t>CARTEIRA</t>
        </is>
      </c>
      <c r="K2948" t="inlineStr">
        <is>
          <t>CONTRATO</t>
        </is>
      </c>
      <c r="L2948" t="n">
        <v>2098.46</v>
      </c>
      <c r="M2948" t="inlineStr">
        <is>
          <t>IBIRAPITANGA FASE 3</t>
        </is>
      </c>
      <c r="N2948" s="142">
        <f>DATE(YEAR(G2948),MONTH(G2948),1)</f>
        <v/>
      </c>
      <c r="O2948" s="132">
        <f>IF(G2948&gt;$K$3,"Futuro","Atraso")</f>
        <v/>
      </c>
      <c r="P2948">
        <f>12*(YEAR(G2948)-YEAR($K$3))+(MONTH(G2948)-MONTH($K$3))</f>
        <v/>
      </c>
      <c r="Q2948" s="366">
        <f>IF(M2948="IBIRAPITANGA FASE 3",IF(O2948="Atraso",L2948,L2948/(1+$I$2)^P2948),IF(O2948="Atraso",L2948,L2948/(1+$I$1)^P2948))</f>
        <v/>
      </c>
      <c r="R2948">
        <f>IF(O2948="Atraso",$K$3-G2948,0)</f>
        <v/>
      </c>
      <c r="S2948">
        <f>IF(R2948&lt;=15,"Até 15",IF(R2948&lt;=30,"Entre 15 e 30",IF(R2948&lt;=60,"Entre 30 e 60",IF(R2948&lt;=90,"Entre 60 e 90",IF(R2948&lt;=120,"Entre 90 e 120",IF(R2948&lt;=150,"Entre 120 e 150",IF(R2948&lt;=180,"Entre 150 e 180","Superior a 180")))))))</f>
        <v/>
      </c>
    </row>
    <row r="2949">
      <c r="A2949" t="inlineStr">
        <is>
          <t>Q015L010</t>
        </is>
      </c>
      <c r="B2949" t="inlineStr">
        <is>
          <t>GERSON SILVA GUIMARAES JUNIOR</t>
        </is>
      </c>
      <c r="C2949" t="n">
        <v>1</v>
      </c>
      <c r="D2949" t="inlineStr">
        <is>
          <t>IPCA</t>
        </is>
      </c>
      <c r="E2949" t="n">
        <v>0.009488792934583046</v>
      </c>
      <c r="F2949" t="inlineStr">
        <is>
          <t>MENSAL</t>
        </is>
      </c>
      <c r="G2949" t="n">
        <v>45641</v>
      </c>
      <c r="H2949" t="n">
        <v>45641</v>
      </c>
      <c r="I2949" t="n">
        <v>77</v>
      </c>
      <c r="J2949" t="inlineStr">
        <is>
          <t>CARTEIRA</t>
        </is>
      </c>
      <c r="K2949" t="inlineStr">
        <is>
          <t>CONTRATO</t>
        </is>
      </c>
      <c r="L2949" t="n">
        <v>2098.46</v>
      </c>
      <c r="M2949" t="inlineStr">
        <is>
          <t>IBIRAPITANGA FASE 3</t>
        </is>
      </c>
      <c r="N2949" s="142">
        <f>DATE(YEAR(G2949),MONTH(G2949),1)</f>
        <v/>
      </c>
      <c r="O2949" s="132">
        <f>IF(G2949&gt;$K$3,"Futuro","Atraso")</f>
        <v/>
      </c>
      <c r="P2949">
        <f>12*(YEAR(G2949)-YEAR($K$3))+(MONTH(G2949)-MONTH($K$3))</f>
        <v/>
      </c>
      <c r="Q2949" s="366">
        <f>IF(M2949="IBIRAPITANGA FASE 3",IF(O2949="Atraso",L2949,L2949/(1+$I$2)^P2949),IF(O2949="Atraso",L2949,L2949/(1+$I$1)^P2949))</f>
        <v/>
      </c>
      <c r="R2949">
        <f>IF(O2949="Atraso",$K$3-G2949,0)</f>
        <v/>
      </c>
      <c r="S2949">
        <f>IF(R2949&lt;=15,"Até 15",IF(R2949&lt;=30,"Entre 15 e 30",IF(R2949&lt;=60,"Entre 30 e 60",IF(R2949&lt;=90,"Entre 60 e 90",IF(R2949&lt;=120,"Entre 90 e 120",IF(R2949&lt;=150,"Entre 120 e 150",IF(R2949&lt;=180,"Entre 150 e 180","Superior a 180")))))))</f>
        <v/>
      </c>
    </row>
    <row r="2950">
      <c r="A2950" t="inlineStr">
        <is>
          <t>Q015L010</t>
        </is>
      </c>
      <c r="B2950" t="inlineStr">
        <is>
          <t>GERSON SILVA GUIMARAES JUNIOR</t>
        </is>
      </c>
      <c r="C2950" t="n">
        <v>1</v>
      </c>
      <c r="D2950" t="inlineStr">
        <is>
          <t>IPCA</t>
        </is>
      </c>
      <c r="E2950" t="n">
        <v>0.009488792934583046</v>
      </c>
      <c r="F2950" t="inlineStr">
        <is>
          <t>MENSAL</t>
        </is>
      </c>
      <c r="G2950" t="n">
        <v>45672</v>
      </c>
      <c r="H2950" t="n">
        <v>45672</v>
      </c>
      <c r="I2950" t="n">
        <v>78</v>
      </c>
      <c r="J2950" t="inlineStr">
        <is>
          <t>CARTEIRA</t>
        </is>
      </c>
      <c r="K2950" t="inlineStr">
        <is>
          <t>CONTRATO</t>
        </is>
      </c>
      <c r="L2950" t="n">
        <v>2098.46</v>
      </c>
      <c r="M2950" t="inlineStr">
        <is>
          <t>IBIRAPITANGA FASE 3</t>
        </is>
      </c>
      <c r="N2950" s="142">
        <f>DATE(YEAR(G2950),MONTH(G2950),1)</f>
        <v/>
      </c>
      <c r="O2950" s="132">
        <f>IF(G2950&gt;$K$3,"Futuro","Atraso")</f>
        <v/>
      </c>
      <c r="P2950">
        <f>12*(YEAR(G2950)-YEAR($K$3))+(MONTH(G2950)-MONTH($K$3))</f>
        <v/>
      </c>
      <c r="Q2950" s="366">
        <f>IF(M2950="IBIRAPITANGA FASE 3",IF(O2950="Atraso",L2950,L2950/(1+$I$2)^P2950),IF(O2950="Atraso",L2950,L2950/(1+$I$1)^P2950))</f>
        <v/>
      </c>
      <c r="R2950">
        <f>IF(O2950="Atraso",$K$3-G2950,0)</f>
        <v/>
      </c>
      <c r="S2950">
        <f>IF(R2950&lt;=15,"Até 15",IF(R2950&lt;=30,"Entre 15 e 30",IF(R2950&lt;=60,"Entre 30 e 60",IF(R2950&lt;=90,"Entre 60 e 90",IF(R2950&lt;=120,"Entre 90 e 120",IF(R2950&lt;=150,"Entre 120 e 150",IF(R2950&lt;=180,"Entre 150 e 180","Superior a 180")))))))</f>
        <v/>
      </c>
    </row>
    <row r="2951">
      <c r="A2951" t="inlineStr">
        <is>
          <t>Q015L010</t>
        </is>
      </c>
      <c r="B2951" t="inlineStr">
        <is>
          <t>GERSON SILVA GUIMARAES JUNIOR</t>
        </is>
      </c>
      <c r="C2951" t="n">
        <v>1</v>
      </c>
      <c r="D2951" t="inlineStr">
        <is>
          <t>IPCA</t>
        </is>
      </c>
      <c r="E2951" t="n">
        <v>0.009488792934583046</v>
      </c>
      <c r="F2951" t="inlineStr">
        <is>
          <t>MENSAL</t>
        </is>
      </c>
      <c r="G2951" t="n">
        <v>45703</v>
      </c>
      <c r="H2951" t="n">
        <v>45703</v>
      </c>
      <c r="I2951" t="n">
        <v>79</v>
      </c>
      <c r="J2951" t="inlineStr">
        <is>
          <t>CARTEIRA</t>
        </is>
      </c>
      <c r="K2951" t="inlineStr">
        <is>
          <t>CONTRATO</t>
        </is>
      </c>
      <c r="L2951" t="n">
        <v>2098.46</v>
      </c>
      <c r="M2951" t="inlineStr">
        <is>
          <t>IBIRAPITANGA FASE 3</t>
        </is>
      </c>
      <c r="N2951" s="142">
        <f>DATE(YEAR(G2951),MONTH(G2951),1)</f>
        <v/>
      </c>
      <c r="O2951" s="132">
        <f>IF(G2951&gt;$K$3,"Futuro","Atraso")</f>
        <v/>
      </c>
      <c r="P2951">
        <f>12*(YEAR(G2951)-YEAR($K$3))+(MONTH(G2951)-MONTH($K$3))</f>
        <v/>
      </c>
      <c r="Q2951" s="366">
        <f>IF(M2951="IBIRAPITANGA FASE 3",IF(O2951="Atraso",L2951,L2951/(1+$I$2)^P2951),IF(O2951="Atraso",L2951,L2951/(1+$I$1)^P2951))</f>
        <v/>
      </c>
      <c r="R2951">
        <f>IF(O2951="Atraso",$K$3-G2951,0)</f>
        <v/>
      </c>
      <c r="S2951">
        <f>IF(R2951&lt;=15,"Até 15",IF(R2951&lt;=30,"Entre 15 e 30",IF(R2951&lt;=60,"Entre 30 e 60",IF(R2951&lt;=90,"Entre 60 e 90",IF(R2951&lt;=120,"Entre 90 e 120",IF(R2951&lt;=150,"Entre 120 e 150",IF(R2951&lt;=180,"Entre 150 e 180","Superior a 180")))))))</f>
        <v/>
      </c>
    </row>
    <row r="2952">
      <c r="A2952" t="inlineStr">
        <is>
          <t>Q015L010</t>
        </is>
      </c>
      <c r="B2952" t="inlineStr">
        <is>
          <t>GERSON SILVA GUIMARAES JUNIOR</t>
        </is>
      </c>
      <c r="C2952" t="n">
        <v>1</v>
      </c>
      <c r="D2952" t="inlineStr">
        <is>
          <t>IPCA</t>
        </is>
      </c>
      <c r="E2952" t="n">
        <v>0.009488792934583046</v>
      </c>
      <c r="F2952" t="inlineStr">
        <is>
          <t>MENSAL</t>
        </is>
      </c>
      <c r="G2952" t="n">
        <v>45731</v>
      </c>
      <c r="H2952" t="n">
        <v>45731</v>
      </c>
      <c r="I2952" t="n">
        <v>80</v>
      </c>
      <c r="J2952" t="inlineStr">
        <is>
          <t>CARTEIRA</t>
        </is>
      </c>
      <c r="K2952" t="inlineStr">
        <is>
          <t>CONTRATO</t>
        </is>
      </c>
      <c r="L2952" t="n">
        <v>2098.46</v>
      </c>
      <c r="M2952" t="inlineStr">
        <is>
          <t>IBIRAPITANGA FASE 3</t>
        </is>
      </c>
      <c r="N2952" s="142">
        <f>DATE(YEAR(G2952),MONTH(G2952),1)</f>
        <v/>
      </c>
      <c r="O2952" s="132">
        <f>IF(G2952&gt;$K$3,"Futuro","Atraso")</f>
        <v/>
      </c>
      <c r="P2952">
        <f>12*(YEAR(G2952)-YEAR($K$3))+(MONTH(G2952)-MONTH($K$3))</f>
        <v/>
      </c>
      <c r="Q2952" s="366">
        <f>IF(M2952="IBIRAPITANGA FASE 3",IF(O2952="Atraso",L2952,L2952/(1+$I$2)^P2952),IF(O2952="Atraso",L2952,L2952/(1+$I$1)^P2952))</f>
        <v/>
      </c>
      <c r="R2952">
        <f>IF(O2952="Atraso",$K$3-G2952,0)</f>
        <v/>
      </c>
      <c r="S2952">
        <f>IF(R2952&lt;=15,"Até 15",IF(R2952&lt;=30,"Entre 15 e 30",IF(R2952&lt;=60,"Entre 30 e 60",IF(R2952&lt;=90,"Entre 60 e 90",IF(R2952&lt;=120,"Entre 90 e 120",IF(R2952&lt;=150,"Entre 120 e 150",IF(R2952&lt;=180,"Entre 150 e 180","Superior a 180")))))))</f>
        <v/>
      </c>
    </row>
    <row r="2953">
      <c r="A2953" t="inlineStr">
        <is>
          <t>Q015L010</t>
        </is>
      </c>
      <c r="B2953" t="inlineStr">
        <is>
          <t>GERSON SILVA GUIMARAES JUNIOR</t>
        </is>
      </c>
      <c r="C2953" t="n">
        <v>1</v>
      </c>
      <c r="D2953" t="inlineStr">
        <is>
          <t>IPCA</t>
        </is>
      </c>
      <c r="E2953" t="n">
        <v>0.009488792934583046</v>
      </c>
      <c r="F2953" t="inlineStr">
        <is>
          <t>MENSAL</t>
        </is>
      </c>
      <c r="G2953" t="n">
        <v>45762</v>
      </c>
      <c r="H2953" t="n">
        <v>45762</v>
      </c>
      <c r="I2953" t="n">
        <v>81</v>
      </c>
      <c r="J2953" t="inlineStr">
        <is>
          <t>CARTEIRA</t>
        </is>
      </c>
      <c r="K2953" t="inlineStr">
        <is>
          <t>CONTRATO</t>
        </is>
      </c>
      <c r="L2953" t="n">
        <v>2098.46</v>
      </c>
      <c r="M2953" t="inlineStr">
        <is>
          <t>IBIRAPITANGA FASE 3</t>
        </is>
      </c>
      <c r="N2953" s="142">
        <f>DATE(YEAR(G2953),MONTH(G2953),1)</f>
        <v/>
      </c>
      <c r="O2953" s="132">
        <f>IF(G2953&gt;$K$3,"Futuro","Atraso")</f>
        <v/>
      </c>
      <c r="P2953">
        <f>12*(YEAR(G2953)-YEAR($K$3))+(MONTH(G2953)-MONTH($K$3))</f>
        <v/>
      </c>
      <c r="Q2953" s="366">
        <f>IF(M2953="IBIRAPITANGA FASE 3",IF(O2953="Atraso",L2953,L2953/(1+$I$2)^P2953),IF(O2953="Atraso",L2953,L2953/(1+$I$1)^P2953))</f>
        <v/>
      </c>
      <c r="R2953">
        <f>IF(O2953="Atraso",$K$3-G2953,0)</f>
        <v/>
      </c>
      <c r="S2953">
        <f>IF(R2953&lt;=15,"Até 15",IF(R2953&lt;=30,"Entre 15 e 30",IF(R2953&lt;=60,"Entre 30 e 60",IF(R2953&lt;=90,"Entre 60 e 90",IF(R2953&lt;=120,"Entre 90 e 120",IF(R2953&lt;=150,"Entre 120 e 150",IF(R2953&lt;=180,"Entre 150 e 180","Superior a 180")))))))</f>
        <v/>
      </c>
    </row>
    <row r="2954">
      <c r="A2954" t="inlineStr">
        <is>
          <t>Q015L010</t>
        </is>
      </c>
      <c r="B2954" t="inlineStr">
        <is>
          <t>GERSON SILVA GUIMARAES JUNIOR</t>
        </is>
      </c>
      <c r="C2954" t="n">
        <v>1</v>
      </c>
      <c r="D2954" t="inlineStr">
        <is>
          <t>IPCA</t>
        </is>
      </c>
      <c r="E2954" t="n">
        <v>0.009488792934583046</v>
      </c>
      <c r="F2954" t="inlineStr">
        <is>
          <t>MENSAL</t>
        </is>
      </c>
      <c r="G2954" t="n">
        <v>45762</v>
      </c>
      <c r="H2954" t="n">
        <v>45762</v>
      </c>
      <c r="I2954" t="n">
        <v>7</v>
      </c>
      <c r="J2954" t="inlineStr">
        <is>
          <t>CARTEIRA</t>
        </is>
      </c>
      <c r="K2954" t="inlineStr">
        <is>
          <t>CONTRATO</t>
        </is>
      </c>
      <c r="L2954" t="n">
        <v>15922.87</v>
      </c>
      <c r="M2954" t="inlineStr">
        <is>
          <t>IBIRAPITANGA FASE 3</t>
        </is>
      </c>
      <c r="N2954" s="142">
        <f>DATE(YEAR(G2954),MONTH(G2954),1)</f>
        <v/>
      </c>
      <c r="O2954" s="132">
        <f>IF(G2954&gt;$K$3,"Futuro","Atraso")</f>
        <v/>
      </c>
      <c r="P2954">
        <f>12*(YEAR(G2954)-YEAR($K$3))+(MONTH(G2954)-MONTH($K$3))</f>
        <v/>
      </c>
      <c r="Q2954" s="366">
        <f>IF(M2954="IBIRAPITANGA FASE 3",IF(O2954="Atraso",L2954,L2954/(1+$I$2)^P2954),IF(O2954="Atraso",L2954,L2954/(1+$I$1)^P2954))</f>
        <v/>
      </c>
      <c r="R2954">
        <f>IF(O2954="Atraso",$K$3-G2954,0)</f>
        <v/>
      </c>
      <c r="S2954">
        <f>IF(R2954&lt;=15,"Até 15",IF(R2954&lt;=30,"Entre 15 e 30",IF(R2954&lt;=60,"Entre 30 e 60",IF(R2954&lt;=90,"Entre 60 e 90",IF(R2954&lt;=120,"Entre 90 e 120",IF(R2954&lt;=150,"Entre 120 e 150",IF(R2954&lt;=180,"Entre 150 e 180","Superior a 180")))))))</f>
        <v/>
      </c>
    </row>
    <row r="2955">
      <c r="A2955" t="inlineStr">
        <is>
          <t>Q015L010</t>
        </is>
      </c>
      <c r="B2955" t="inlineStr">
        <is>
          <t>GERSON SILVA GUIMARAES JUNIOR</t>
        </is>
      </c>
      <c r="C2955" t="n">
        <v>1</v>
      </c>
      <c r="D2955" t="inlineStr">
        <is>
          <t>IPCA</t>
        </is>
      </c>
      <c r="E2955" t="n">
        <v>0.009488792934583046</v>
      </c>
      <c r="F2955" t="inlineStr">
        <is>
          <t>MENSAL</t>
        </is>
      </c>
      <c r="G2955" t="n">
        <v>45792</v>
      </c>
      <c r="H2955" t="n">
        <v>45792</v>
      </c>
      <c r="I2955" t="n">
        <v>82</v>
      </c>
      <c r="J2955" t="inlineStr">
        <is>
          <t>CARTEIRA</t>
        </is>
      </c>
      <c r="K2955" t="inlineStr">
        <is>
          <t>CONTRATO</t>
        </is>
      </c>
      <c r="L2955" t="n">
        <v>2098.46</v>
      </c>
      <c r="M2955" t="inlineStr">
        <is>
          <t>IBIRAPITANGA FASE 3</t>
        </is>
      </c>
      <c r="N2955" s="142">
        <f>DATE(YEAR(G2955),MONTH(G2955),1)</f>
        <v/>
      </c>
      <c r="O2955" s="132">
        <f>IF(G2955&gt;$K$3,"Futuro","Atraso")</f>
        <v/>
      </c>
      <c r="P2955">
        <f>12*(YEAR(G2955)-YEAR($K$3))+(MONTH(G2955)-MONTH($K$3))</f>
        <v/>
      </c>
      <c r="Q2955" s="366">
        <f>IF(M2955="IBIRAPITANGA FASE 3",IF(O2955="Atraso",L2955,L2955/(1+$I$2)^P2955),IF(O2955="Atraso",L2955,L2955/(1+$I$1)^P2955))</f>
        <v/>
      </c>
      <c r="R2955">
        <f>IF(O2955="Atraso",$K$3-G2955,0)</f>
        <v/>
      </c>
      <c r="S2955">
        <f>IF(R2955&lt;=15,"Até 15",IF(R2955&lt;=30,"Entre 15 e 30",IF(R2955&lt;=60,"Entre 30 e 60",IF(R2955&lt;=90,"Entre 60 e 90",IF(R2955&lt;=120,"Entre 90 e 120",IF(R2955&lt;=150,"Entre 120 e 150",IF(R2955&lt;=180,"Entre 150 e 180","Superior a 180")))))))</f>
        <v/>
      </c>
    </row>
    <row r="2956">
      <c r="A2956" t="inlineStr">
        <is>
          <t>Q015L010</t>
        </is>
      </c>
      <c r="B2956" t="inlineStr">
        <is>
          <t>GERSON SILVA GUIMARAES JUNIOR</t>
        </is>
      </c>
      <c r="C2956" t="n">
        <v>1</v>
      </c>
      <c r="D2956" t="inlineStr">
        <is>
          <t>IPCA</t>
        </is>
      </c>
      <c r="E2956" t="n">
        <v>0.009488792934583046</v>
      </c>
      <c r="F2956" t="inlineStr">
        <is>
          <t>MENSAL</t>
        </is>
      </c>
      <c r="G2956" t="n">
        <v>45823</v>
      </c>
      <c r="H2956" t="n">
        <v>45823</v>
      </c>
      <c r="I2956" t="n">
        <v>83</v>
      </c>
      <c r="J2956" t="inlineStr">
        <is>
          <t>CARTEIRA</t>
        </is>
      </c>
      <c r="K2956" t="inlineStr">
        <is>
          <t>CONTRATO</t>
        </is>
      </c>
      <c r="L2956" t="n">
        <v>2098.46</v>
      </c>
      <c r="M2956" t="inlineStr">
        <is>
          <t>IBIRAPITANGA FASE 3</t>
        </is>
      </c>
      <c r="N2956" s="142">
        <f>DATE(YEAR(G2956),MONTH(G2956),1)</f>
        <v/>
      </c>
      <c r="O2956" s="132">
        <f>IF(G2956&gt;$K$3,"Futuro","Atraso")</f>
        <v/>
      </c>
      <c r="P2956">
        <f>12*(YEAR(G2956)-YEAR($K$3))+(MONTH(G2956)-MONTH($K$3))</f>
        <v/>
      </c>
      <c r="Q2956" s="366">
        <f>IF(M2956="IBIRAPITANGA FASE 3",IF(O2956="Atraso",L2956,L2956/(1+$I$2)^P2956),IF(O2956="Atraso",L2956,L2956/(1+$I$1)^P2956))</f>
        <v/>
      </c>
      <c r="R2956">
        <f>IF(O2956="Atraso",$K$3-G2956,0)</f>
        <v/>
      </c>
      <c r="S2956">
        <f>IF(R2956&lt;=15,"Até 15",IF(R2956&lt;=30,"Entre 15 e 30",IF(R2956&lt;=60,"Entre 30 e 60",IF(R2956&lt;=90,"Entre 60 e 90",IF(R2956&lt;=120,"Entre 90 e 120",IF(R2956&lt;=150,"Entre 120 e 150",IF(R2956&lt;=180,"Entre 150 e 180","Superior a 180")))))))</f>
        <v/>
      </c>
    </row>
    <row r="2957">
      <c r="A2957" t="inlineStr">
        <is>
          <t>Q015L010</t>
        </is>
      </c>
      <c r="B2957" t="inlineStr">
        <is>
          <t>GERSON SILVA GUIMARAES JUNIOR</t>
        </is>
      </c>
      <c r="C2957" t="n">
        <v>1</v>
      </c>
      <c r="D2957" t="inlineStr">
        <is>
          <t>IPCA</t>
        </is>
      </c>
      <c r="E2957" t="n">
        <v>0.009488792934583046</v>
      </c>
      <c r="F2957" t="inlineStr">
        <is>
          <t>MENSAL</t>
        </is>
      </c>
      <c r="G2957" t="n">
        <v>45853</v>
      </c>
      <c r="H2957" t="n">
        <v>45853</v>
      </c>
      <c r="I2957" t="n">
        <v>84</v>
      </c>
      <c r="J2957" t="inlineStr">
        <is>
          <t>CARTEIRA</t>
        </is>
      </c>
      <c r="K2957" t="inlineStr">
        <is>
          <t>CONTRATO</t>
        </is>
      </c>
      <c r="L2957" t="n">
        <v>2098.46</v>
      </c>
      <c r="M2957" t="inlineStr">
        <is>
          <t>IBIRAPITANGA FASE 3</t>
        </is>
      </c>
      <c r="N2957" s="142">
        <f>DATE(YEAR(G2957),MONTH(G2957),1)</f>
        <v/>
      </c>
      <c r="O2957" s="132">
        <f>IF(G2957&gt;$K$3,"Futuro","Atraso")</f>
        <v/>
      </c>
      <c r="P2957">
        <f>12*(YEAR(G2957)-YEAR($K$3))+(MONTH(G2957)-MONTH($K$3))</f>
        <v/>
      </c>
      <c r="Q2957" s="366">
        <f>IF(M2957="IBIRAPITANGA FASE 3",IF(O2957="Atraso",L2957,L2957/(1+$I$2)^P2957),IF(O2957="Atraso",L2957,L2957/(1+$I$1)^P2957))</f>
        <v/>
      </c>
      <c r="R2957">
        <f>IF(O2957="Atraso",$K$3-G2957,0)</f>
        <v/>
      </c>
      <c r="S2957">
        <f>IF(R2957&lt;=15,"Até 15",IF(R2957&lt;=30,"Entre 15 e 30",IF(R2957&lt;=60,"Entre 30 e 60",IF(R2957&lt;=90,"Entre 60 e 90",IF(R2957&lt;=120,"Entre 90 e 120",IF(R2957&lt;=150,"Entre 120 e 150",IF(R2957&lt;=180,"Entre 150 e 180","Superior a 180")))))))</f>
        <v/>
      </c>
    </row>
    <row r="2958">
      <c r="A2958" t="inlineStr">
        <is>
          <t>Q015L010</t>
        </is>
      </c>
      <c r="B2958" t="inlineStr">
        <is>
          <t>GERSON SILVA GUIMARAES JUNIOR</t>
        </is>
      </c>
      <c r="C2958" t="n">
        <v>1</v>
      </c>
      <c r="D2958" t="inlineStr">
        <is>
          <t>IPCA</t>
        </is>
      </c>
      <c r="E2958" t="n">
        <v>0.009488792934583046</v>
      </c>
      <c r="F2958" t="inlineStr">
        <is>
          <t>MENSAL</t>
        </is>
      </c>
      <c r="G2958" t="n">
        <v>45884</v>
      </c>
      <c r="H2958" t="n">
        <v>45884</v>
      </c>
      <c r="I2958" t="n">
        <v>85</v>
      </c>
      <c r="J2958" t="inlineStr">
        <is>
          <t>CARTEIRA</t>
        </is>
      </c>
      <c r="K2958" t="inlineStr">
        <is>
          <t>CONTRATO</t>
        </is>
      </c>
      <c r="L2958" t="n">
        <v>2098.46</v>
      </c>
      <c r="M2958" t="inlineStr">
        <is>
          <t>IBIRAPITANGA FASE 3</t>
        </is>
      </c>
      <c r="N2958" s="142">
        <f>DATE(YEAR(G2958),MONTH(G2958),1)</f>
        <v/>
      </c>
      <c r="O2958" s="132">
        <f>IF(G2958&gt;$K$3,"Futuro","Atraso")</f>
        <v/>
      </c>
      <c r="P2958">
        <f>12*(YEAR(G2958)-YEAR($K$3))+(MONTH(G2958)-MONTH($K$3))</f>
        <v/>
      </c>
      <c r="Q2958" s="366">
        <f>IF(M2958="IBIRAPITANGA FASE 3",IF(O2958="Atraso",L2958,L2958/(1+$I$2)^P2958),IF(O2958="Atraso",L2958,L2958/(1+$I$1)^P2958))</f>
        <v/>
      </c>
      <c r="R2958">
        <f>IF(O2958="Atraso",$K$3-G2958,0)</f>
        <v/>
      </c>
      <c r="S2958">
        <f>IF(R2958&lt;=15,"Até 15",IF(R2958&lt;=30,"Entre 15 e 30",IF(R2958&lt;=60,"Entre 30 e 60",IF(R2958&lt;=90,"Entre 60 e 90",IF(R2958&lt;=120,"Entre 90 e 120",IF(R2958&lt;=150,"Entre 120 e 150",IF(R2958&lt;=180,"Entre 150 e 180","Superior a 180")))))))</f>
        <v/>
      </c>
    </row>
    <row r="2959">
      <c r="A2959" t="inlineStr">
        <is>
          <t>Q015L010</t>
        </is>
      </c>
      <c r="B2959" t="inlineStr">
        <is>
          <t>GERSON SILVA GUIMARAES JUNIOR</t>
        </is>
      </c>
      <c r="C2959" t="n">
        <v>1</v>
      </c>
      <c r="D2959" t="inlineStr">
        <is>
          <t>IPCA</t>
        </is>
      </c>
      <c r="E2959" t="n">
        <v>0.009488792934583046</v>
      </c>
      <c r="F2959" t="inlineStr">
        <is>
          <t>MENSAL</t>
        </is>
      </c>
      <c r="G2959" t="n">
        <v>45915</v>
      </c>
      <c r="H2959" t="n">
        <v>45915</v>
      </c>
      <c r="I2959" t="n">
        <v>86</v>
      </c>
      <c r="J2959" t="inlineStr">
        <is>
          <t>CARTEIRA</t>
        </is>
      </c>
      <c r="K2959" t="inlineStr">
        <is>
          <t>CONTRATO</t>
        </is>
      </c>
      <c r="L2959" t="n">
        <v>2098.46</v>
      </c>
      <c r="M2959" t="inlineStr">
        <is>
          <t>IBIRAPITANGA FASE 3</t>
        </is>
      </c>
      <c r="N2959" s="142">
        <f>DATE(YEAR(G2959),MONTH(G2959),1)</f>
        <v/>
      </c>
      <c r="O2959" s="132">
        <f>IF(G2959&gt;$K$3,"Futuro","Atraso")</f>
        <v/>
      </c>
      <c r="P2959">
        <f>12*(YEAR(G2959)-YEAR($K$3))+(MONTH(G2959)-MONTH($K$3))</f>
        <v/>
      </c>
      <c r="Q2959" s="366">
        <f>IF(M2959="IBIRAPITANGA FASE 3",IF(O2959="Atraso",L2959,L2959/(1+$I$2)^P2959),IF(O2959="Atraso",L2959,L2959/(1+$I$1)^P2959))</f>
        <v/>
      </c>
      <c r="R2959">
        <f>IF(O2959="Atraso",$K$3-G2959,0)</f>
        <v/>
      </c>
      <c r="S2959">
        <f>IF(R2959&lt;=15,"Até 15",IF(R2959&lt;=30,"Entre 15 e 30",IF(R2959&lt;=60,"Entre 30 e 60",IF(R2959&lt;=90,"Entre 60 e 90",IF(R2959&lt;=120,"Entre 90 e 120",IF(R2959&lt;=150,"Entre 120 e 150",IF(R2959&lt;=180,"Entre 150 e 180","Superior a 180")))))))</f>
        <v/>
      </c>
    </row>
    <row r="2960">
      <c r="A2960" t="inlineStr">
        <is>
          <t>Q015L010</t>
        </is>
      </c>
      <c r="B2960" t="inlineStr">
        <is>
          <t>GERSON SILVA GUIMARAES JUNIOR</t>
        </is>
      </c>
      <c r="C2960" t="n">
        <v>1</v>
      </c>
      <c r="D2960" t="inlineStr">
        <is>
          <t>IPCA</t>
        </is>
      </c>
      <c r="E2960" t="n">
        <v>0.009488792934583046</v>
      </c>
      <c r="F2960" t="inlineStr">
        <is>
          <t>MENSAL</t>
        </is>
      </c>
      <c r="G2960" t="n">
        <v>45945</v>
      </c>
      <c r="H2960" t="n">
        <v>45945</v>
      </c>
      <c r="I2960" t="n">
        <v>87</v>
      </c>
      <c r="J2960" t="inlineStr">
        <is>
          <t>CARTEIRA</t>
        </is>
      </c>
      <c r="K2960" t="inlineStr">
        <is>
          <t>CONTRATO</t>
        </is>
      </c>
      <c r="L2960" t="n">
        <v>2098.46</v>
      </c>
      <c r="M2960" t="inlineStr">
        <is>
          <t>IBIRAPITANGA FASE 3</t>
        </is>
      </c>
      <c r="N2960" s="142">
        <f>DATE(YEAR(G2960),MONTH(G2960),1)</f>
        <v/>
      </c>
      <c r="O2960" s="132">
        <f>IF(G2960&gt;$K$3,"Futuro","Atraso")</f>
        <v/>
      </c>
      <c r="P2960">
        <f>12*(YEAR(G2960)-YEAR($K$3))+(MONTH(G2960)-MONTH($K$3))</f>
        <v/>
      </c>
      <c r="Q2960" s="366">
        <f>IF(M2960="IBIRAPITANGA FASE 3",IF(O2960="Atraso",L2960,L2960/(1+$I$2)^P2960),IF(O2960="Atraso",L2960,L2960/(1+$I$1)^P2960))</f>
        <v/>
      </c>
      <c r="R2960">
        <f>IF(O2960="Atraso",$K$3-G2960,0)</f>
        <v/>
      </c>
      <c r="S2960">
        <f>IF(R2960&lt;=15,"Até 15",IF(R2960&lt;=30,"Entre 15 e 30",IF(R2960&lt;=60,"Entre 30 e 60",IF(R2960&lt;=90,"Entre 60 e 90",IF(R2960&lt;=120,"Entre 90 e 120",IF(R2960&lt;=150,"Entre 120 e 150",IF(R2960&lt;=180,"Entre 150 e 180","Superior a 180")))))))</f>
        <v/>
      </c>
    </row>
    <row r="2961">
      <c r="A2961" t="inlineStr">
        <is>
          <t>Q015L010</t>
        </is>
      </c>
      <c r="B2961" t="inlineStr">
        <is>
          <t>GERSON SILVA GUIMARAES JUNIOR</t>
        </is>
      </c>
      <c r="C2961" t="n">
        <v>1</v>
      </c>
      <c r="D2961" t="inlineStr">
        <is>
          <t>IPCA</t>
        </is>
      </c>
      <c r="E2961" t="n">
        <v>0.009488792934583046</v>
      </c>
      <c r="F2961" t="inlineStr">
        <is>
          <t>MENSAL</t>
        </is>
      </c>
      <c r="G2961" t="n">
        <v>45976</v>
      </c>
      <c r="H2961" t="n">
        <v>45976</v>
      </c>
      <c r="I2961" t="n">
        <v>88</v>
      </c>
      <c r="J2961" t="inlineStr">
        <is>
          <t>CARTEIRA</t>
        </is>
      </c>
      <c r="K2961" t="inlineStr">
        <is>
          <t>CONTRATO</t>
        </is>
      </c>
      <c r="L2961" t="n">
        <v>2098.46</v>
      </c>
      <c r="M2961" t="inlineStr">
        <is>
          <t>IBIRAPITANGA FASE 3</t>
        </is>
      </c>
      <c r="N2961" s="142">
        <f>DATE(YEAR(G2961),MONTH(G2961),1)</f>
        <v/>
      </c>
      <c r="O2961" s="132">
        <f>IF(G2961&gt;$K$3,"Futuro","Atraso")</f>
        <v/>
      </c>
      <c r="P2961">
        <f>12*(YEAR(G2961)-YEAR($K$3))+(MONTH(G2961)-MONTH($K$3))</f>
        <v/>
      </c>
      <c r="Q2961" s="366">
        <f>IF(M2961="IBIRAPITANGA FASE 3",IF(O2961="Atraso",L2961,L2961/(1+$I$2)^P2961),IF(O2961="Atraso",L2961,L2961/(1+$I$1)^P2961))</f>
        <v/>
      </c>
      <c r="R2961">
        <f>IF(O2961="Atraso",$K$3-G2961,0)</f>
        <v/>
      </c>
      <c r="S2961">
        <f>IF(R2961&lt;=15,"Até 15",IF(R2961&lt;=30,"Entre 15 e 30",IF(R2961&lt;=60,"Entre 30 e 60",IF(R2961&lt;=90,"Entre 60 e 90",IF(R2961&lt;=120,"Entre 90 e 120",IF(R2961&lt;=150,"Entre 120 e 150",IF(R2961&lt;=180,"Entre 150 e 180","Superior a 180")))))))</f>
        <v/>
      </c>
    </row>
    <row r="2962">
      <c r="A2962" t="inlineStr">
        <is>
          <t>Q015L010</t>
        </is>
      </c>
      <c r="B2962" t="inlineStr">
        <is>
          <t>GERSON SILVA GUIMARAES JUNIOR</t>
        </is>
      </c>
      <c r="C2962" t="n">
        <v>1</v>
      </c>
      <c r="D2962" t="inlineStr">
        <is>
          <t>IPCA</t>
        </is>
      </c>
      <c r="E2962" t="n">
        <v>0.009488792934583046</v>
      </c>
      <c r="F2962" t="inlineStr">
        <is>
          <t>MENSAL</t>
        </is>
      </c>
      <c r="G2962" t="n">
        <v>46006</v>
      </c>
      <c r="H2962" t="n">
        <v>46006</v>
      </c>
      <c r="I2962" t="n">
        <v>89</v>
      </c>
      <c r="J2962" t="inlineStr">
        <is>
          <t>CARTEIRA</t>
        </is>
      </c>
      <c r="K2962" t="inlineStr">
        <is>
          <t>CONTRATO</t>
        </is>
      </c>
      <c r="L2962" t="n">
        <v>2098.46</v>
      </c>
      <c r="M2962" t="inlineStr">
        <is>
          <t>IBIRAPITANGA FASE 3</t>
        </is>
      </c>
      <c r="N2962" s="142">
        <f>DATE(YEAR(G2962),MONTH(G2962),1)</f>
        <v/>
      </c>
      <c r="O2962" s="132">
        <f>IF(G2962&gt;$K$3,"Futuro","Atraso")</f>
        <v/>
      </c>
      <c r="P2962">
        <f>12*(YEAR(G2962)-YEAR($K$3))+(MONTH(G2962)-MONTH($K$3))</f>
        <v/>
      </c>
      <c r="Q2962" s="366">
        <f>IF(M2962="IBIRAPITANGA FASE 3",IF(O2962="Atraso",L2962,L2962/(1+$I$2)^P2962),IF(O2962="Atraso",L2962,L2962/(1+$I$1)^P2962))</f>
        <v/>
      </c>
      <c r="R2962">
        <f>IF(O2962="Atraso",$K$3-G2962,0)</f>
        <v/>
      </c>
      <c r="S2962">
        <f>IF(R2962&lt;=15,"Até 15",IF(R2962&lt;=30,"Entre 15 e 30",IF(R2962&lt;=60,"Entre 30 e 60",IF(R2962&lt;=90,"Entre 60 e 90",IF(R2962&lt;=120,"Entre 90 e 120",IF(R2962&lt;=150,"Entre 120 e 150",IF(R2962&lt;=180,"Entre 150 e 180","Superior a 180")))))))</f>
        <v/>
      </c>
    </row>
    <row r="2963">
      <c r="A2963" t="inlineStr">
        <is>
          <t>Q015L010</t>
        </is>
      </c>
      <c r="B2963" t="inlineStr">
        <is>
          <t>GERSON SILVA GUIMARAES JUNIOR</t>
        </is>
      </c>
      <c r="C2963" t="n">
        <v>1</v>
      </c>
      <c r="D2963" t="inlineStr">
        <is>
          <t>IPCA</t>
        </is>
      </c>
      <c r="E2963" t="n">
        <v>0.009488792934583046</v>
      </c>
      <c r="F2963" t="inlineStr">
        <is>
          <t>MENSAL</t>
        </is>
      </c>
      <c r="G2963" t="n">
        <v>46037</v>
      </c>
      <c r="H2963" t="n">
        <v>46037</v>
      </c>
      <c r="I2963" t="n">
        <v>90</v>
      </c>
      <c r="J2963" t="inlineStr">
        <is>
          <t>CARTEIRA</t>
        </is>
      </c>
      <c r="K2963" t="inlineStr">
        <is>
          <t>CONTRATO</t>
        </is>
      </c>
      <c r="L2963" t="n">
        <v>2098.46</v>
      </c>
      <c r="M2963" t="inlineStr">
        <is>
          <t>IBIRAPITANGA FASE 3</t>
        </is>
      </c>
      <c r="N2963" s="142">
        <f>DATE(YEAR(G2963),MONTH(G2963),1)</f>
        <v/>
      </c>
      <c r="O2963" s="132">
        <f>IF(G2963&gt;$K$3,"Futuro","Atraso")</f>
        <v/>
      </c>
      <c r="P2963">
        <f>12*(YEAR(G2963)-YEAR($K$3))+(MONTH(G2963)-MONTH($K$3))</f>
        <v/>
      </c>
      <c r="Q2963" s="366">
        <f>IF(M2963="IBIRAPITANGA FASE 3",IF(O2963="Atraso",L2963,L2963/(1+$I$2)^P2963),IF(O2963="Atraso",L2963,L2963/(1+$I$1)^P2963))</f>
        <v/>
      </c>
      <c r="R2963">
        <f>IF(O2963="Atraso",$K$3-G2963,0)</f>
        <v/>
      </c>
      <c r="S2963">
        <f>IF(R2963&lt;=15,"Até 15",IF(R2963&lt;=30,"Entre 15 e 30",IF(R2963&lt;=60,"Entre 30 e 60",IF(R2963&lt;=90,"Entre 60 e 90",IF(R2963&lt;=120,"Entre 90 e 120",IF(R2963&lt;=150,"Entre 120 e 150",IF(R2963&lt;=180,"Entre 150 e 180","Superior a 180")))))))</f>
        <v/>
      </c>
    </row>
    <row r="2964">
      <c r="A2964" t="inlineStr">
        <is>
          <t>Q015L010</t>
        </is>
      </c>
      <c r="B2964" t="inlineStr">
        <is>
          <t>GERSON SILVA GUIMARAES JUNIOR</t>
        </is>
      </c>
      <c r="C2964" t="n">
        <v>1</v>
      </c>
      <c r="D2964" t="inlineStr">
        <is>
          <t>IPCA</t>
        </is>
      </c>
      <c r="E2964" t="n">
        <v>0.009488792934583046</v>
      </c>
      <c r="F2964" t="inlineStr">
        <is>
          <t>MENSAL</t>
        </is>
      </c>
      <c r="G2964" t="n">
        <v>46068</v>
      </c>
      <c r="H2964" t="n">
        <v>46068</v>
      </c>
      <c r="I2964" t="n">
        <v>91</v>
      </c>
      <c r="J2964" t="inlineStr">
        <is>
          <t>CARTEIRA</t>
        </is>
      </c>
      <c r="K2964" t="inlineStr">
        <is>
          <t>CONTRATO</t>
        </is>
      </c>
      <c r="L2964" t="n">
        <v>2098.46</v>
      </c>
      <c r="M2964" t="inlineStr">
        <is>
          <t>IBIRAPITANGA FASE 3</t>
        </is>
      </c>
      <c r="N2964" s="142">
        <f>DATE(YEAR(G2964),MONTH(G2964),1)</f>
        <v/>
      </c>
      <c r="O2964" s="132">
        <f>IF(G2964&gt;$K$3,"Futuro","Atraso")</f>
        <v/>
      </c>
      <c r="P2964">
        <f>12*(YEAR(G2964)-YEAR($K$3))+(MONTH(G2964)-MONTH($K$3))</f>
        <v/>
      </c>
      <c r="Q2964" s="366">
        <f>IF(M2964="IBIRAPITANGA FASE 3",IF(O2964="Atraso",L2964,L2964/(1+$I$2)^P2964),IF(O2964="Atraso",L2964,L2964/(1+$I$1)^P2964))</f>
        <v/>
      </c>
      <c r="R2964">
        <f>IF(O2964="Atraso",$K$3-G2964,0)</f>
        <v/>
      </c>
      <c r="S2964">
        <f>IF(R2964&lt;=15,"Até 15",IF(R2964&lt;=30,"Entre 15 e 30",IF(R2964&lt;=60,"Entre 30 e 60",IF(R2964&lt;=90,"Entre 60 e 90",IF(R2964&lt;=120,"Entre 90 e 120",IF(R2964&lt;=150,"Entre 120 e 150",IF(R2964&lt;=180,"Entre 150 e 180","Superior a 180")))))))</f>
        <v/>
      </c>
    </row>
    <row r="2965">
      <c r="A2965" t="inlineStr">
        <is>
          <t>Q015L010</t>
        </is>
      </c>
      <c r="B2965" t="inlineStr">
        <is>
          <t>GERSON SILVA GUIMARAES JUNIOR</t>
        </is>
      </c>
      <c r="C2965" t="n">
        <v>1</v>
      </c>
      <c r="D2965" t="inlineStr">
        <is>
          <t>IPCA</t>
        </is>
      </c>
      <c r="E2965" t="n">
        <v>0.009488792934583046</v>
      </c>
      <c r="F2965" t="inlineStr">
        <is>
          <t>MENSAL</t>
        </is>
      </c>
      <c r="G2965" t="n">
        <v>46096</v>
      </c>
      <c r="H2965" t="n">
        <v>46096</v>
      </c>
      <c r="I2965" t="n">
        <v>92</v>
      </c>
      <c r="J2965" t="inlineStr">
        <is>
          <t>CARTEIRA</t>
        </is>
      </c>
      <c r="K2965" t="inlineStr">
        <is>
          <t>CONTRATO</t>
        </is>
      </c>
      <c r="L2965" t="n">
        <v>2098.46</v>
      </c>
      <c r="M2965" t="inlineStr">
        <is>
          <t>IBIRAPITANGA FASE 3</t>
        </is>
      </c>
      <c r="N2965" s="142">
        <f>DATE(YEAR(G2965),MONTH(G2965),1)</f>
        <v/>
      </c>
      <c r="O2965" s="132">
        <f>IF(G2965&gt;$K$3,"Futuro","Atraso")</f>
        <v/>
      </c>
      <c r="P2965">
        <f>12*(YEAR(G2965)-YEAR($K$3))+(MONTH(G2965)-MONTH($K$3))</f>
        <v/>
      </c>
      <c r="Q2965" s="366">
        <f>IF(M2965="IBIRAPITANGA FASE 3",IF(O2965="Atraso",L2965,L2965/(1+$I$2)^P2965),IF(O2965="Atraso",L2965,L2965/(1+$I$1)^P2965))</f>
        <v/>
      </c>
      <c r="R2965">
        <f>IF(O2965="Atraso",$K$3-G2965,0)</f>
        <v/>
      </c>
      <c r="S2965">
        <f>IF(R2965&lt;=15,"Até 15",IF(R2965&lt;=30,"Entre 15 e 30",IF(R2965&lt;=60,"Entre 30 e 60",IF(R2965&lt;=90,"Entre 60 e 90",IF(R2965&lt;=120,"Entre 90 e 120",IF(R2965&lt;=150,"Entre 120 e 150",IF(R2965&lt;=180,"Entre 150 e 180","Superior a 180")))))))</f>
        <v/>
      </c>
    </row>
    <row r="2966">
      <c r="A2966" t="inlineStr">
        <is>
          <t>Q015L010</t>
        </is>
      </c>
      <c r="B2966" t="inlineStr">
        <is>
          <t>GERSON SILVA GUIMARAES JUNIOR</t>
        </is>
      </c>
      <c r="C2966" t="n">
        <v>1</v>
      </c>
      <c r="D2966" t="inlineStr">
        <is>
          <t>IPCA</t>
        </is>
      </c>
      <c r="E2966" t="n">
        <v>0.009488792934583046</v>
      </c>
      <c r="F2966" t="inlineStr">
        <is>
          <t>MENSAL</t>
        </is>
      </c>
      <c r="G2966" t="n">
        <v>46127</v>
      </c>
      <c r="H2966" t="n">
        <v>46127</v>
      </c>
      <c r="I2966" t="n">
        <v>93</v>
      </c>
      <c r="J2966" t="inlineStr">
        <is>
          <t>CARTEIRA</t>
        </is>
      </c>
      <c r="K2966" t="inlineStr">
        <is>
          <t>CONTRATO</t>
        </is>
      </c>
      <c r="L2966" t="n">
        <v>2098.46</v>
      </c>
      <c r="M2966" t="inlineStr">
        <is>
          <t>IBIRAPITANGA FASE 3</t>
        </is>
      </c>
      <c r="N2966" s="142">
        <f>DATE(YEAR(G2966),MONTH(G2966),1)</f>
        <v/>
      </c>
      <c r="O2966" s="132">
        <f>IF(G2966&gt;$K$3,"Futuro","Atraso")</f>
        <v/>
      </c>
      <c r="P2966">
        <f>12*(YEAR(G2966)-YEAR($K$3))+(MONTH(G2966)-MONTH($K$3))</f>
        <v/>
      </c>
      <c r="Q2966" s="366">
        <f>IF(M2966="IBIRAPITANGA FASE 3",IF(O2966="Atraso",L2966,L2966/(1+$I$2)^P2966),IF(O2966="Atraso",L2966,L2966/(1+$I$1)^P2966))</f>
        <v/>
      </c>
      <c r="R2966">
        <f>IF(O2966="Atraso",$K$3-G2966,0)</f>
        <v/>
      </c>
      <c r="S2966">
        <f>IF(R2966&lt;=15,"Até 15",IF(R2966&lt;=30,"Entre 15 e 30",IF(R2966&lt;=60,"Entre 30 e 60",IF(R2966&lt;=90,"Entre 60 e 90",IF(R2966&lt;=120,"Entre 90 e 120",IF(R2966&lt;=150,"Entre 120 e 150",IF(R2966&lt;=180,"Entre 150 e 180","Superior a 180")))))))</f>
        <v/>
      </c>
    </row>
    <row r="2967">
      <c r="A2967" t="inlineStr">
        <is>
          <t>Q015L010</t>
        </is>
      </c>
      <c r="B2967" t="inlineStr">
        <is>
          <t>GERSON SILVA GUIMARAES JUNIOR</t>
        </is>
      </c>
      <c r="C2967" t="n">
        <v>1</v>
      </c>
      <c r="D2967" t="inlineStr">
        <is>
          <t>IPCA</t>
        </is>
      </c>
      <c r="E2967" t="n">
        <v>0.009488792934583046</v>
      </c>
      <c r="F2967" t="inlineStr">
        <is>
          <t>MENSAL</t>
        </is>
      </c>
      <c r="G2967" t="n">
        <v>46127</v>
      </c>
      <c r="H2967" t="n">
        <v>46127</v>
      </c>
      <c r="I2967" t="n">
        <v>8</v>
      </c>
      <c r="J2967" t="inlineStr">
        <is>
          <t>CARTEIRA</t>
        </is>
      </c>
      <c r="K2967" t="inlineStr">
        <is>
          <t>CONTRATO</t>
        </is>
      </c>
      <c r="L2967" t="n">
        <v>15922.87</v>
      </c>
      <c r="M2967" t="inlineStr">
        <is>
          <t>IBIRAPITANGA FASE 3</t>
        </is>
      </c>
      <c r="N2967" s="142">
        <f>DATE(YEAR(G2967),MONTH(G2967),1)</f>
        <v/>
      </c>
      <c r="O2967" s="132">
        <f>IF(G2967&gt;$K$3,"Futuro","Atraso")</f>
        <v/>
      </c>
      <c r="P2967">
        <f>12*(YEAR(G2967)-YEAR($K$3))+(MONTH(G2967)-MONTH($K$3))</f>
        <v/>
      </c>
      <c r="Q2967" s="366">
        <f>IF(M2967="IBIRAPITANGA FASE 3",IF(O2967="Atraso",L2967,L2967/(1+$I$2)^P2967),IF(O2967="Atraso",L2967,L2967/(1+$I$1)^P2967))</f>
        <v/>
      </c>
      <c r="R2967">
        <f>IF(O2967="Atraso",$K$3-G2967,0)</f>
        <v/>
      </c>
      <c r="S2967">
        <f>IF(R2967&lt;=15,"Até 15",IF(R2967&lt;=30,"Entre 15 e 30",IF(R2967&lt;=60,"Entre 30 e 60",IF(R2967&lt;=90,"Entre 60 e 90",IF(R2967&lt;=120,"Entre 90 e 120",IF(R2967&lt;=150,"Entre 120 e 150",IF(R2967&lt;=180,"Entre 150 e 180","Superior a 180")))))))</f>
        <v/>
      </c>
    </row>
    <row r="2968">
      <c r="A2968" t="inlineStr">
        <is>
          <t>Q015L010</t>
        </is>
      </c>
      <c r="B2968" t="inlineStr">
        <is>
          <t>GERSON SILVA GUIMARAES JUNIOR</t>
        </is>
      </c>
      <c r="C2968" t="n">
        <v>1</v>
      </c>
      <c r="D2968" t="inlineStr">
        <is>
          <t>IPCA</t>
        </is>
      </c>
      <c r="E2968" t="n">
        <v>0.009488792934583046</v>
      </c>
      <c r="F2968" t="inlineStr">
        <is>
          <t>MENSAL</t>
        </is>
      </c>
      <c r="G2968" t="n">
        <v>46157</v>
      </c>
      <c r="H2968" t="n">
        <v>46157</v>
      </c>
      <c r="I2968" t="n">
        <v>94</v>
      </c>
      <c r="J2968" t="inlineStr">
        <is>
          <t>CARTEIRA</t>
        </is>
      </c>
      <c r="K2968" t="inlineStr">
        <is>
          <t>CONTRATO</t>
        </is>
      </c>
      <c r="L2968" t="n">
        <v>2098.46</v>
      </c>
      <c r="M2968" t="inlineStr">
        <is>
          <t>IBIRAPITANGA FASE 3</t>
        </is>
      </c>
      <c r="N2968" s="142">
        <f>DATE(YEAR(G2968),MONTH(G2968),1)</f>
        <v/>
      </c>
      <c r="O2968" s="132">
        <f>IF(G2968&gt;$K$3,"Futuro","Atraso")</f>
        <v/>
      </c>
      <c r="P2968">
        <f>12*(YEAR(G2968)-YEAR($K$3))+(MONTH(G2968)-MONTH($K$3))</f>
        <v/>
      </c>
      <c r="Q2968" s="366">
        <f>IF(M2968="IBIRAPITANGA FASE 3",IF(O2968="Atraso",L2968,L2968/(1+$I$2)^P2968),IF(O2968="Atraso",L2968,L2968/(1+$I$1)^P2968))</f>
        <v/>
      </c>
      <c r="R2968">
        <f>IF(O2968="Atraso",$K$3-G2968,0)</f>
        <v/>
      </c>
      <c r="S2968">
        <f>IF(R2968&lt;=15,"Até 15",IF(R2968&lt;=30,"Entre 15 e 30",IF(R2968&lt;=60,"Entre 30 e 60",IF(R2968&lt;=90,"Entre 60 e 90",IF(R2968&lt;=120,"Entre 90 e 120",IF(R2968&lt;=150,"Entre 120 e 150",IF(R2968&lt;=180,"Entre 150 e 180","Superior a 180")))))))</f>
        <v/>
      </c>
    </row>
    <row r="2969">
      <c r="A2969" t="inlineStr">
        <is>
          <t>Q015L010</t>
        </is>
      </c>
      <c r="B2969" t="inlineStr">
        <is>
          <t>GERSON SILVA GUIMARAES JUNIOR</t>
        </is>
      </c>
      <c r="C2969" t="n">
        <v>1</v>
      </c>
      <c r="D2969" t="inlineStr">
        <is>
          <t>IPCA</t>
        </is>
      </c>
      <c r="E2969" t="n">
        <v>0.009488792934583046</v>
      </c>
      <c r="F2969" t="inlineStr">
        <is>
          <t>MENSAL</t>
        </is>
      </c>
      <c r="G2969" t="n">
        <v>46188</v>
      </c>
      <c r="H2969" t="n">
        <v>46188</v>
      </c>
      <c r="I2969" t="n">
        <v>95</v>
      </c>
      <c r="J2969" t="inlineStr">
        <is>
          <t>CARTEIRA</t>
        </is>
      </c>
      <c r="K2969" t="inlineStr">
        <is>
          <t>CONTRATO</t>
        </is>
      </c>
      <c r="L2969" t="n">
        <v>2098.46</v>
      </c>
      <c r="M2969" t="inlineStr">
        <is>
          <t>IBIRAPITANGA FASE 3</t>
        </is>
      </c>
      <c r="N2969" s="142">
        <f>DATE(YEAR(G2969),MONTH(G2969),1)</f>
        <v/>
      </c>
      <c r="O2969" s="132">
        <f>IF(G2969&gt;$K$3,"Futuro","Atraso")</f>
        <v/>
      </c>
      <c r="P2969">
        <f>12*(YEAR(G2969)-YEAR($K$3))+(MONTH(G2969)-MONTH($K$3))</f>
        <v/>
      </c>
      <c r="Q2969" s="366">
        <f>IF(M2969="IBIRAPITANGA FASE 3",IF(O2969="Atraso",L2969,L2969/(1+$I$2)^P2969),IF(O2969="Atraso",L2969,L2969/(1+$I$1)^P2969))</f>
        <v/>
      </c>
      <c r="R2969">
        <f>IF(O2969="Atraso",$K$3-G2969,0)</f>
        <v/>
      </c>
      <c r="S2969">
        <f>IF(R2969&lt;=15,"Até 15",IF(R2969&lt;=30,"Entre 15 e 30",IF(R2969&lt;=60,"Entre 30 e 60",IF(R2969&lt;=90,"Entre 60 e 90",IF(R2969&lt;=120,"Entre 90 e 120",IF(R2969&lt;=150,"Entre 120 e 150",IF(R2969&lt;=180,"Entre 150 e 180","Superior a 180")))))))</f>
        <v/>
      </c>
    </row>
    <row r="2970">
      <c r="A2970" t="inlineStr">
        <is>
          <t>Q015L010</t>
        </is>
      </c>
      <c r="B2970" t="inlineStr">
        <is>
          <t>GERSON SILVA GUIMARAES JUNIOR</t>
        </is>
      </c>
      <c r="C2970" t="n">
        <v>1</v>
      </c>
      <c r="D2970" t="inlineStr">
        <is>
          <t>IPCA</t>
        </is>
      </c>
      <c r="E2970" t="n">
        <v>0.009488792934583046</v>
      </c>
      <c r="F2970" t="inlineStr">
        <is>
          <t>MENSAL</t>
        </is>
      </c>
      <c r="G2970" t="n">
        <v>46218</v>
      </c>
      <c r="H2970" t="n">
        <v>46218</v>
      </c>
      <c r="I2970" t="n">
        <v>96</v>
      </c>
      <c r="J2970" t="inlineStr">
        <is>
          <t>CARTEIRA</t>
        </is>
      </c>
      <c r="K2970" t="inlineStr">
        <is>
          <t>CONTRATO</t>
        </is>
      </c>
      <c r="L2970" t="n">
        <v>2098.46</v>
      </c>
      <c r="M2970" t="inlineStr">
        <is>
          <t>IBIRAPITANGA FASE 3</t>
        </is>
      </c>
      <c r="N2970" s="142">
        <f>DATE(YEAR(G2970),MONTH(G2970),1)</f>
        <v/>
      </c>
      <c r="O2970" s="132">
        <f>IF(G2970&gt;$K$3,"Futuro","Atraso")</f>
        <v/>
      </c>
      <c r="P2970">
        <f>12*(YEAR(G2970)-YEAR($K$3))+(MONTH(G2970)-MONTH($K$3))</f>
        <v/>
      </c>
      <c r="Q2970" s="366">
        <f>IF(M2970="IBIRAPITANGA FASE 3",IF(O2970="Atraso",L2970,L2970/(1+$I$2)^P2970),IF(O2970="Atraso",L2970,L2970/(1+$I$1)^P2970))</f>
        <v/>
      </c>
      <c r="R2970">
        <f>IF(O2970="Atraso",$K$3-G2970,0)</f>
        <v/>
      </c>
      <c r="S2970">
        <f>IF(R2970&lt;=15,"Até 15",IF(R2970&lt;=30,"Entre 15 e 30",IF(R2970&lt;=60,"Entre 30 e 60",IF(R2970&lt;=90,"Entre 60 e 90",IF(R2970&lt;=120,"Entre 90 e 120",IF(R2970&lt;=150,"Entre 120 e 150",IF(R2970&lt;=180,"Entre 150 e 180","Superior a 180")))))))</f>
        <v/>
      </c>
    </row>
    <row r="2971">
      <c r="A2971" t="inlineStr">
        <is>
          <t>Q015L012</t>
        </is>
      </c>
      <c r="B2971" t="inlineStr">
        <is>
          <t>CARLOS CESAR MORICONE</t>
        </is>
      </c>
      <c r="C2971" t="n">
        <v>1</v>
      </c>
      <c r="D2971" t="inlineStr">
        <is>
          <t>IPCA</t>
        </is>
      </c>
      <c r="E2971" t="n">
        <v>0.009488792934583046</v>
      </c>
      <c r="F2971" t="inlineStr">
        <is>
          <t>MENSAL</t>
        </is>
      </c>
      <c r="G2971" t="n">
        <v>45229</v>
      </c>
      <c r="H2971" t="n">
        <v>45229</v>
      </c>
      <c r="I2971" t="n">
        <v>64</v>
      </c>
      <c r="J2971" t="inlineStr">
        <is>
          <t>CARTEIRA</t>
        </is>
      </c>
      <c r="K2971" t="inlineStr">
        <is>
          <t>CONTRATO</t>
        </is>
      </c>
      <c r="L2971" t="n">
        <v>3457.04</v>
      </c>
      <c r="M2971" t="inlineStr">
        <is>
          <t>IBIRAPITANGA FASE 3</t>
        </is>
      </c>
      <c r="N2971" s="142">
        <f>DATE(YEAR(G2971),MONTH(G2971),1)</f>
        <v/>
      </c>
      <c r="O2971" s="132">
        <f>IF(G2971&gt;$K$3,"Futuro","Atraso")</f>
        <v/>
      </c>
      <c r="P2971">
        <f>12*(YEAR(G2971)-YEAR($K$3))+(MONTH(G2971)-MONTH($K$3))</f>
        <v/>
      </c>
      <c r="Q2971" s="366">
        <f>IF(M2971="IBIRAPITANGA FASE 3",IF(O2971="Atraso",L2971,L2971/(1+$I$2)^P2971),IF(O2971="Atraso",L2971,L2971/(1+$I$1)^P2971))</f>
        <v/>
      </c>
      <c r="R2971">
        <f>IF(O2971="Atraso",$K$3-G2971,0)</f>
        <v/>
      </c>
      <c r="S2971">
        <f>IF(R2971&lt;=15,"Até 15",IF(R2971&lt;=30,"Entre 15 e 30",IF(R2971&lt;=60,"Entre 30 e 60",IF(R2971&lt;=90,"Entre 60 e 90",IF(R2971&lt;=120,"Entre 90 e 120",IF(R2971&lt;=150,"Entre 120 e 150",IF(R2971&lt;=180,"Entre 150 e 180","Superior a 180")))))))</f>
        <v/>
      </c>
    </row>
    <row r="2972">
      <c r="A2972" t="inlineStr">
        <is>
          <t>Q015L012</t>
        </is>
      </c>
      <c r="B2972" t="inlineStr">
        <is>
          <t>CARLOS CESAR MORICONE</t>
        </is>
      </c>
      <c r="C2972" t="n">
        <v>1</v>
      </c>
      <c r="D2972" t="inlineStr">
        <is>
          <t>IPCA</t>
        </is>
      </c>
      <c r="E2972" t="n">
        <v>0.009488792934583046</v>
      </c>
      <c r="F2972" t="inlineStr">
        <is>
          <t>MENSAL</t>
        </is>
      </c>
      <c r="G2972" t="n">
        <v>45260</v>
      </c>
      <c r="H2972" t="n">
        <v>45260</v>
      </c>
      <c r="I2972" t="n">
        <v>65</v>
      </c>
      <c r="J2972" t="inlineStr">
        <is>
          <t>CARTEIRA</t>
        </is>
      </c>
      <c r="K2972" t="inlineStr">
        <is>
          <t>CONTRATO</t>
        </is>
      </c>
      <c r="L2972" t="n">
        <v>3329.24</v>
      </c>
      <c r="M2972" t="inlineStr">
        <is>
          <t>IBIRAPITANGA FASE 3</t>
        </is>
      </c>
      <c r="N2972" s="142">
        <f>DATE(YEAR(G2972),MONTH(G2972),1)</f>
        <v/>
      </c>
      <c r="O2972" s="132">
        <f>IF(G2972&gt;$K$3,"Futuro","Atraso")</f>
        <v/>
      </c>
      <c r="P2972">
        <f>12*(YEAR(G2972)-YEAR($K$3))+(MONTH(G2972)-MONTH($K$3))</f>
        <v/>
      </c>
      <c r="Q2972" s="366">
        <f>IF(M2972="IBIRAPITANGA FASE 3",IF(O2972="Atraso",L2972,L2972/(1+$I$2)^P2972),IF(O2972="Atraso",L2972,L2972/(1+$I$1)^P2972))</f>
        <v/>
      </c>
      <c r="R2972">
        <f>IF(O2972="Atraso",$K$3-G2972,0)</f>
        <v/>
      </c>
      <c r="S2972">
        <f>IF(R2972&lt;=15,"Até 15",IF(R2972&lt;=30,"Entre 15 e 30",IF(R2972&lt;=60,"Entre 30 e 60",IF(R2972&lt;=90,"Entre 60 e 90",IF(R2972&lt;=120,"Entre 90 e 120",IF(R2972&lt;=150,"Entre 120 e 150",IF(R2972&lt;=180,"Entre 150 e 180","Superior a 180")))))))</f>
        <v/>
      </c>
    </row>
    <row r="2973">
      <c r="A2973" t="inlineStr">
        <is>
          <t>Q015L012</t>
        </is>
      </c>
      <c r="B2973" t="inlineStr">
        <is>
          <t>CARLOS CESAR MORICONE</t>
        </is>
      </c>
      <c r="C2973" t="n">
        <v>1</v>
      </c>
      <c r="D2973" t="inlineStr">
        <is>
          <t>IPCA</t>
        </is>
      </c>
      <c r="E2973" t="n">
        <v>0.009488792934583046</v>
      </c>
      <c r="F2973" t="inlineStr">
        <is>
          <t>MENSAL</t>
        </is>
      </c>
      <c r="G2973" t="n">
        <v>45290</v>
      </c>
      <c r="H2973" t="n">
        <v>45290</v>
      </c>
      <c r="I2973" t="n">
        <v>66</v>
      </c>
      <c r="J2973" t="inlineStr">
        <is>
          <t>CARTEIRA</t>
        </is>
      </c>
      <c r="K2973" t="inlineStr">
        <is>
          <t>CONTRATO</t>
        </is>
      </c>
      <c r="L2973" t="n">
        <v>3329.24</v>
      </c>
      <c r="M2973" t="inlineStr">
        <is>
          <t>IBIRAPITANGA FASE 3</t>
        </is>
      </c>
      <c r="N2973" s="142">
        <f>DATE(YEAR(G2973),MONTH(G2973),1)</f>
        <v/>
      </c>
      <c r="O2973" s="132">
        <f>IF(G2973&gt;$K$3,"Futuro","Atraso")</f>
        <v/>
      </c>
      <c r="P2973">
        <f>12*(YEAR(G2973)-YEAR($K$3))+(MONTH(G2973)-MONTH($K$3))</f>
        <v/>
      </c>
      <c r="Q2973" s="366">
        <f>IF(M2973="IBIRAPITANGA FASE 3",IF(O2973="Atraso",L2973,L2973/(1+$I$2)^P2973),IF(O2973="Atraso",L2973,L2973/(1+$I$1)^P2973))</f>
        <v/>
      </c>
      <c r="R2973">
        <f>IF(O2973="Atraso",$K$3-G2973,0)</f>
        <v/>
      </c>
      <c r="S2973">
        <f>IF(R2973&lt;=15,"Até 15",IF(R2973&lt;=30,"Entre 15 e 30",IF(R2973&lt;=60,"Entre 30 e 60",IF(R2973&lt;=90,"Entre 60 e 90",IF(R2973&lt;=120,"Entre 90 e 120",IF(R2973&lt;=150,"Entre 120 e 150",IF(R2973&lt;=180,"Entre 150 e 180","Superior a 180")))))))</f>
        <v/>
      </c>
    </row>
    <row r="2974">
      <c r="A2974" t="inlineStr">
        <is>
          <t>Q015L012</t>
        </is>
      </c>
      <c r="B2974" t="inlineStr">
        <is>
          <t>CARLOS CESAR MORICONE</t>
        </is>
      </c>
      <c r="C2974" t="n">
        <v>1</v>
      </c>
      <c r="D2974" t="inlineStr">
        <is>
          <t>IPCA</t>
        </is>
      </c>
      <c r="E2974" t="n">
        <v>0.009488792934583046</v>
      </c>
      <c r="F2974" t="inlineStr">
        <is>
          <t>MENSAL</t>
        </is>
      </c>
      <c r="G2974" t="n">
        <v>45321</v>
      </c>
      <c r="H2974" t="n">
        <v>45321</v>
      </c>
      <c r="I2974" t="n">
        <v>67</v>
      </c>
      <c r="J2974" t="inlineStr">
        <is>
          <t>CARTEIRA</t>
        </is>
      </c>
      <c r="K2974" t="inlineStr">
        <is>
          <t>CONTRATO</t>
        </is>
      </c>
      <c r="L2974" t="n">
        <v>3329.24</v>
      </c>
      <c r="M2974" t="inlineStr">
        <is>
          <t>IBIRAPITANGA FASE 3</t>
        </is>
      </c>
      <c r="N2974" s="142">
        <f>DATE(YEAR(G2974),MONTH(G2974),1)</f>
        <v/>
      </c>
      <c r="O2974" s="132">
        <f>IF(G2974&gt;$K$3,"Futuro","Atraso")</f>
        <v/>
      </c>
      <c r="P2974">
        <f>12*(YEAR(G2974)-YEAR($K$3))+(MONTH(G2974)-MONTH($K$3))</f>
        <v/>
      </c>
      <c r="Q2974" s="366">
        <f>IF(M2974="IBIRAPITANGA FASE 3",IF(O2974="Atraso",L2974,L2974/(1+$I$2)^P2974),IF(O2974="Atraso",L2974,L2974/(1+$I$1)^P2974))</f>
        <v/>
      </c>
      <c r="R2974">
        <f>IF(O2974="Atraso",$K$3-G2974,0)</f>
        <v/>
      </c>
      <c r="S2974">
        <f>IF(R2974&lt;=15,"Até 15",IF(R2974&lt;=30,"Entre 15 e 30",IF(R2974&lt;=60,"Entre 30 e 60",IF(R2974&lt;=90,"Entre 60 e 90",IF(R2974&lt;=120,"Entre 90 e 120",IF(R2974&lt;=150,"Entre 120 e 150",IF(R2974&lt;=180,"Entre 150 e 180","Superior a 180")))))))</f>
        <v/>
      </c>
    </row>
    <row r="2975">
      <c r="A2975" t="inlineStr">
        <is>
          <t>Q015L012</t>
        </is>
      </c>
      <c r="B2975" t="inlineStr">
        <is>
          <t>CARLOS CESAR MORICONE</t>
        </is>
      </c>
      <c r="C2975" t="n">
        <v>1</v>
      </c>
      <c r="D2975" t="inlineStr">
        <is>
          <t>IPCA</t>
        </is>
      </c>
      <c r="E2975" t="n">
        <v>0.009488792934583046</v>
      </c>
      <c r="F2975" t="inlineStr">
        <is>
          <t>MENSAL</t>
        </is>
      </c>
      <c r="G2975" t="n">
        <v>45351</v>
      </c>
      <c r="H2975" t="n">
        <v>45351</v>
      </c>
      <c r="I2975" t="n">
        <v>68</v>
      </c>
      <c r="J2975" t="inlineStr">
        <is>
          <t>CARTEIRA</t>
        </is>
      </c>
      <c r="K2975" t="inlineStr">
        <is>
          <t>CONTRATO</t>
        </is>
      </c>
      <c r="L2975" t="n">
        <v>3329.24</v>
      </c>
      <c r="M2975" t="inlineStr">
        <is>
          <t>IBIRAPITANGA FASE 3</t>
        </is>
      </c>
      <c r="N2975" s="142">
        <f>DATE(YEAR(G2975),MONTH(G2975),1)</f>
        <v/>
      </c>
      <c r="O2975" s="132">
        <f>IF(G2975&gt;$K$3,"Futuro","Atraso")</f>
        <v/>
      </c>
      <c r="P2975">
        <f>12*(YEAR(G2975)-YEAR($K$3))+(MONTH(G2975)-MONTH($K$3))</f>
        <v/>
      </c>
      <c r="Q2975" s="366">
        <f>IF(M2975="IBIRAPITANGA FASE 3",IF(O2975="Atraso",L2975,L2975/(1+$I$2)^P2975),IF(O2975="Atraso",L2975,L2975/(1+$I$1)^P2975))</f>
        <v/>
      </c>
      <c r="R2975">
        <f>IF(O2975="Atraso",$K$3-G2975,0)</f>
        <v/>
      </c>
      <c r="S2975">
        <f>IF(R2975&lt;=15,"Até 15",IF(R2975&lt;=30,"Entre 15 e 30",IF(R2975&lt;=60,"Entre 30 e 60",IF(R2975&lt;=90,"Entre 60 e 90",IF(R2975&lt;=120,"Entre 90 e 120",IF(R2975&lt;=150,"Entre 120 e 150",IF(R2975&lt;=180,"Entre 150 e 180","Superior a 180")))))))</f>
        <v/>
      </c>
    </row>
    <row r="2976">
      <c r="A2976" t="inlineStr">
        <is>
          <t>Q015L012</t>
        </is>
      </c>
      <c r="B2976" t="inlineStr">
        <is>
          <t>CARLOS CESAR MORICONE</t>
        </is>
      </c>
      <c r="C2976" t="n">
        <v>1</v>
      </c>
      <c r="D2976" t="inlineStr">
        <is>
          <t>IPCA</t>
        </is>
      </c>
      <c r="E2976" t="n">
        <v>0.009488792934583046</v>
      </c>
      <c r="F2976" t="inlineStr">
        <is>
          <t>MENSAL</t>
        </is>
      </c>
      <c r="G2976" t="n">
        <v>45381</v>
      </c>
      <c r="H2976" t="n">
        <v>45381</v>
      </c>
      <c r="I2976" t="n">
        <v>69</v>
      </c>
      <c r="J2976" t="inlineStr">
        <is>
          <t>CARTEIRA</t>
        </is>
      </c>
      <c r="K2976" t="inlineStr">
        <is>
          <t>CONTRATO</t>
        </is>
      </c>
      <c r="L2976" t="n">
        <v>3329.24</v>
      </c>
      <c r="M2976" t="inlineStr">
        <is>
          <t>IBIRAPITANGA FASE 3</t>
        </is>
      </c>
      <c r="N2976" s="142">
        <f>DATE(YEAR(G2976),MONTH(G2976),1)</f>
        <v/>
      </c>
      <c r="O2976" s="132">
        <f>IF(G2976&gt;$K$3,"Futuro","Atraso")</f>
        <v/>
      </c>
      <c r="P2976">
        <f>12*(YEAR(G2976)-YEAR($K$3))+(MONTH(G2976)-MONTH($K$3))</f>
        <v/>
      </c>
      <c r="Q2976" s="366">
        <f>IF(M2976="IBIRAPITANGA FASE 3",IF(O2976="Atraso",L2976,L2976/(1+$I$2)^P2976),IF(O2976="Atraso",L2976,L2976/(1+$I$1)^P2976))</f>
        <v/>
      </c>
      <c r="R2976">
        <f>IF(O2976="Atraso",$K$3-G2976,0)</f>
        <v/>
      </c>
      <c r="S2976">
        <f>IF(R2976&lt;=15,"Até 15",IF(R2976&lt;=30,"Entre 15 e 30",IF(R2976&lt;=60,"Entre 30 e 60",IF(R2976&lt;=90,"Entre 60 e 90",IF(R2976&lt;=120,"Entre 90 e 120",IF(R2976&lt;=150,"Entre 120 e 150",IF(R2976&lt;=180,"Entre 150 e 180","Superior a 180")))))))</f>
        <v/>
      </c>
    </row>
    <row r="2977">
      <c r="A2977" t="inlineStr">
        <is>
          <t>Q015L012</t>
        </is>
      </c>
      <c r="B2977" t="inlineStr">
        <is>
          <t>CARLOS CESAR MORICONE</t>
        </is>
      </c>
      <c r="C2977" t="n">
        <v>1</v>
      </c>
      <c r="D2977" t="inlineStr">
        <is>
          <t>IPCA</t>
        </is>
      </c>
      <c r="E2977" t="n">
        <v>0.009488792934583046</v>
      </c>
      <c r="F2977" t="inlineStr">
        <is>
          <t>MENSAL</t>
        </is>
      </c>
      <c r="G2977" t="n">
        <v>45412</v>
      </c>
      <c r="H2977" t="n">
        <v>45412</v>
      </c>
      <c r="I2977" t="n">
        <v>70</v>
      </c>
      <c r="J2977" t="inlineStr">
        <is>
          <t>CARTEIRA</t>
        </is>
      </c>
      <c r="K2977" t="inlineStr">
        <is>
          <t>CONTRATO</t>
        </is>
      </c>
      <c r="L2977" t="n">
        <v>3329.24</v>
      </c>
      <c r="M2977" t="inlineStr">
        <is>
          <t>IBIRAPITANGA FASE 3</t>
        </is>
      </c>
      <c r="N2977" s="142">
        <f>DATE(YEAR(G2977),MONTH(G2977),1)</f>
        <v/>
      </c>
      <c r="O2977" s="132">
        <f>IF(G2977&gt;$K$3,"Futuro","Atraso")</f>
        <v/>
      </c>
      <c r="P2977">
        <f>12*(YEAR(G2977)-YEAR($K$3))+(MONTH(G2977)-MONTH($K$3))</f>
        <v/>
      </c>
      <c r="Q2977" s="366">
        <f>IF(M2977="IBIRAPITANGA FASE 3",IF(O2977="Atraso",L2977,L2977/(1+$I$2)^P2977),IF(O2977="Atraso",L2977,L2977/(1+$I$1)^P2977))</f>
        <v/>
      </c>
      <c r="R2977">
        <f>IF(O2977="Atraso",$K$3-G2977,0)</f>
        <v/>
      </c>
      <c r="S2977">
        <f>IF(R2977&lt;=15,"Até 15",IF(R2977&lt;=30,"Entre 15 e 30",IF(R2977&lt;=60,"Entre 30 e 60",IF(R2977&lt;=90,"Entre 60 e 90",IF(R2977&lt;=120,"Entre 90 e 120",IF(R2977&lt;=150,"Entre 120 e 150",IF(R2977&lt;=180,"Entre 150 e 180","Superior a 180")))))))</f>
        <v/>
      </c>
    </row>
    <row r="2978">
      <c r="A2978" t="inlineStr">
        <is>
          <t>Q015L012</t>
        </is>
      </c>
      <c r="B2978" t="inlineStr">
        <is>
          <t>CARLOS CESAR MORICONE</t>
        </is>
      </c>
      <c r="C2978" t="n">
        <v>1</v>
      </c>
      <c r="D2978" t="inlineStr">
        <is>
          <t>IPCA</t>
        </is>
      </c>
      <c r="E2978" t="n">
        <v>0.009488792934583046</v>
      </c>
      <c r="F2978" t="inlineStr">
        <is>
          <t>MENSAL</t>
        </is>
      </c>
      <c r="G2978" t="n">
        <v>45442</v>
      </c>
      <c r="H2978" t="n">
        <v>45442</v>
      </c>
      <c r="I2978" t="n">
        <v>71</v>
      </c>
      <c r="J2978" t="inlineStr">
        <is>
          <t>CARTEIRA</t>
        </is>
      </c>
      <c r="K2978" t="inlineStr">
        <is>
          <t>CONTRATO</t>
        </is>
      </c>
      <c r="L2978" t="n">
        <v>3329.24</v>
      </c>
      <c r="M2978" t="inlineStr">
        <is>
          <t>IBIRAPITANGA FASE 3</t>
        </is>
      </c>
      <c r="N2978" s="142">
        <f>DATE(YEAR(G2978),MONTH(G2978),1)</f>
        <v/>
      </c>
      <c r="O2978" s="132">
        <f>IF(G2978&gt;$K$3,"Futuro","Atraso")</f>
        <v/>
      </c>
      <c r="P2978">
        <f>12*(YEAR(G2978)-YEAR($K$3))+(MONTH(G2978)-MONTH($K$3))</f>
        <v/>
      </c>
      <c r="Q2978" s="366">
        <f>IF(M2978="IBIRAPITANGA FASE 3",IF(O2978="Atraso",L2978,L2978/(1+$I$2)^P2978),IF(O2978="Atraso",L2978,L2978/(1+$I$1)^P2978))</f>
        <v/>
      </c>
      <c r="R2978">
        <f>IF(O2978="Atraso",$K$3-G2978,0)</f>
        <v/>
      </c>
      <c r="S2978">
        <f>IF(R2978&lt;=15,"Até 15",IF(R2978&lt;=30,"Entre 15 e 30",IF(R2978&lt;=60,"Entre 30 e 60",IF(R2978&lt;=90,"Entre 60 e 90",IF(R2978&lt;=120,"Entre 90 e 120",IF(R2978&lt;=150,"Entre 120 e 150",IF(R2978&lt;=180,"Entre 150 e 180","Superior a 180")))))))</f>
        <v/>
      </c>
    </row>
    <row r="2979">
      <c r="A2979" t="inlineStr">
        <is>
          <t>Q015L012</t>
        </is>
      </c>
      <c r="B2979" t="inlineStr">
        <is>
          <t>CARLOS CESAR MORICONE</t>
        </is>
      </c>
      <c r="C2979" t="n">
        <v>1</v>
      </c>
      <c r="D2979" t="inlineStr">
        <is>
          <t>IPCA</t>
        </is>
      </c>
      <c r="E2979" t="n">
        <v>0.009488792934583046</v>
      </c>
      <c r="F2979" t="inlineStr">
        <is>
          <t>MENSAL</t>
        </is>
      </c>
      <c r="G2979" t="n">
        <v>45473</v>
      </c>
      <c r="H2979" t="n">
        <v>45473</v>
      </c>
      <c r="I2979" t="n">
        <v>72</v>
      </c>
      <c r="J2979" t="inlineStr">
        <is>
          <t>CARTEIRA</t>
        </is>
      </c>
      <c r="K2979" t="inlineStr">
        <is>
          <t>CONTRATO</t>
        </is>
      </c>
      <c r="L2979" t="n">
        <v>3329.24</v>
      </c>
      <c r="M2979" t="inlineStr">
        <is>
          <t>IBIRAPITANGA FASE 3</t>
        </is>
      </c>
      <c r="N2979" s="142">
        <f>DATE(YEAR(G2979),MONTH(G2979),1)</f>
        <v/>
      </c>
      <c r="O2979" s="132">
        <f>IF(G2979&gt;$K$3,"Futuro","Atraso")</f>
        <v/>
      </c>
      <c r="P2979">
        <f>12*(YEAR(G2979)-YEAR($K$3))+(MONTH(G2979)-MONTH($K$3))</f>
        <v/>
      </c>
      <c r="Q2979" s="366">
        <f>IF(M2979="IBIRAPITANGA FASE 3",IF(O2979="Atraso",L2979,L2979/(1+$I$2)^P2979),IF(O2979="Atraso",L2979,L2979/(1+$I$1)^P2979))</f>
        <v/>
      </c>
      <c r="R2979">
        <f>IF(O2979="Atraso",$K$3-G2979,0)</f>
        <v/>
      </c>
      <c r="S2979">
        <f>IF(R2979&lt;=15,"Até 15",IF(R2979&lt;=30,"Entre 15 e 30",IF(R2979&lt;=60,"Entre 30 e 60",IF(R2979&lt;=90,"Entre 60 e 90",IF(R2979&lt;=120,"Entre 90 e 120",IF(R2979&lt;=150,"Entre 120 e 150",IF(R2979&lt;=180,"Entre 150 e 180","Superior a 180")))))))</f>
        <v/>
      </c>
    </row>
    <row r="2980">
      <c r="A2980" t="inlineStr">
        <is>
          <t>Q015L012</t>
        </is>
      </c>
      <c r="B2980" t="inlineStr">
        <is>
          <t>CARLOS CESAR MORICONE</t>
        </is>
      </c>
      <c r="C2980" t="n">
        <v>1</v>
      </c>
      <c r="D2980" t="inlineStr">
        <is>
          <t>IPCA</t>
        </is>
      </c>
      <c r="E2980" t="n">
        <v>0.009488792934583046</v>
      </c>
      <c r="F2980" t="inlineStr">
        <is>
          <t>MENSAL</t>
        </is>
      </c>
      <c r="G2980" t="n">
        <v>45503</v>
      </c>
      <c r="H2980" t="n">
        <v>45503</v>
      </c>
      <c r="I2980" t="n">
        <v>73</v>
      </c>
      <c r="J2980" t="inlineStr">
        <is>
          <t>CARTEIRA</t>
        </is>
      </c>
      <c r="K2980" t="inlineStr">
        <is>
          <t>CONTRATO</t>
        </is>
      </c>
      <c r="L2980" t="n">
        <v>3329.24</v>
      </c>
      <c r="M2980" t="inlineStr">
        <is>
          <t>IBIRAPITANGA FASE 3</t>
        </is>
      </c>
      <c r="N2980" s="142">
        <f>DATE(YEAR(G2980),MONTH(G2980),1)</f>
        <v/>
      </c>
      <c r="O2980" s="132">
        <f>IF(G2980&gt;$K$3,"Futuro","Atraso")</f>
        <v/>
      </c>
      <c r="P2980">
        <f>12*(YEAR(G2980)-YEAR($K$3))+(MONTH(G2980)-MONTH($K$3))</f>
        <v/>
      </c>
      <c r="Q2980" s="366">
        <f>IF(M2980="IBIRAPITANGA FASE 3",IF(O2980="Atraso",L2980,L2980/(1+$I$2)^P2980),IF(O2980="Atraso",L2980,L2980/(1+$I$1)^P2980))</f>
        <v/>
      </c>
      <c r="R2980">
        <f>IF(O2980="Atraso",$K$3-G2980,0)</f>
        <v/>
      </c>
      <c r="S2980">
        <f>IF(R2980&lt;=15,"Até 15",IF(R2980&lt;=30,"Entre 15 e 30",IF(R2980&lt;=60,"Entre 30 e 60",IF(R2980&lt;=90,"Entre 60 e 90",IF(R2980&lt;=120,"Entre 90 e 120",IF(R2980&lt;=150,"Entre 120 e 150",IF(R2980&lt;=180,"Entre 150 e 180","Superior a 180")))))))</f>
        <v/>
      </c>
    </row>
    <row r="2981">
      <c r="A2981" t="inlineStr">
        <is>
          <t>Q015L012</t>
        </is>
      </c>
      <c r="B2981" t="inlineStr">
        <is>
          <t>CARLOS CESAR MORICONE</t>
        </is>
      </c>
      <c r="C2981" t="n">
        <v>1</v>
      </c>
      <c r="D2981" t="inlineStr">
        <is>
          <t>IPCA</t>
        </is>
      </c>
      <c r="E2981" t="n">
        <v>0.009488792934583046</v>
      </c>
      <c r="F2981" t="inlineStr">
        <is>
          <t>MENSAL</t>
        </is>
      </c>
      <c r="G2981" t="n">
        <v>45534</v>
      </c>
      <c r="H2981" t="n">
        <v>45534</v>
      </c>
      <c r="I2981" t="n">
        <v>74</v>
      </c>
      <c r="J2981" t="inlineStr">
        <is>
          <t>CARTEIRA</t>
        </is>
      </c>
      <c r="K2981" t="inlineStr">
        <is>
          <t>CONTRATO</t>
        </is>
      </c>
      <c r="L2981" t="n">
        <v>3329.24</v>
      </c>
      <c r="M2981" t="inlineStr">
        <is>
          <t>IBIRAPITANGA FASE 3</t>
        </is>
      </c>
      <c r="N2981" s="142">
        <f>DATE(YEAR(G2981),MONTH(G2981),1)</f>
        <v/>
      </c>
      <c r="O2981" s="132">
        <f>IF(G2981&gt;$K$3,"Futuro","Atraso")</f>
        <v/>
      </c>
      <c r="P2981">
        <f>12*(YEAR(G2981)-YEAR($K$3))+(MONTH(G2981)-MONTH($K$3))</f>
        <v/>
      </c>
      <c r="Q2981" s="366">
        <f>IF(M2981="IBIRAPITANGA FASE 3",IF(O2981="Atraso",L2981,L2981/(1+$I$2)^P2981),IF(O2981="Atraso",L2981,L2981/(1+$I$1)^P2981))</f>
        <v/>
      </c>
      <c r="R2981">
        <f>IF(O2981="Atraso",$K$3-G2981,0)</f>
        <v/>
      </c>
      <c r="S2981">
        <f>IF(R2981&lt;=15,"Até 15",IF(R2981&lt;=30,"Entre 15 e 30",IF(R2981&lt;=60,"Entre 30 e 60",IF(R2981&lt;=90,"Entre 60 e 90",IF(R2981&lt;=120,"Entre 90 e 120",IF(R2981&lt;=150,"Entre 120 e 150",IF(R2981&lt;=180,"Entre 150 e 180","Superior a 180")))))))</f>
        <v/>
      </c>
    </row>
    <row r="2982">
      <c r="A2982" t="inlineStr">
        <is>
          <t>Q015L012</t>
        </is>
      </c>
      <c r="B2982" t="inlineStr">
        <is>
          <t>CARLOS CESAR MORICONE</t>
        </is>
      </c>
      <c r="C2982" t="n">
        <v>1</v>
      </c>
      <c r="D2982" t="inlineStr">
        <is>
          <t>IPCA</t>
        </is>
      </c>
      <c r="E2982" t="n">
        <v>0.009488792934583046</v>
      </c>
      <c r="F2982" t="inlineStr">
        <is>
          <t>MENSAL</t>
        </is>
      </c>
      <c r="G2982" t="n">
        <v>45565</v>
      </c>
      <c r="H2982" t="n">
        <v>45565</v>
      </c>
      <c r="I2982" t="n">
        <v>75</v>
      </c>
      <c r="J2982" t="inlineStr">
        <is>
          <t>CARTEIRA</t>
        </is>
      </c>
      <c r="K2982" t="inlineStr">
        <is>
          <t>CONTRATO</t>
        </is>
      </c>
      <c r="L2982" t="n">
        <v>3329.24</v>
      </c>
      <c r="M2982" t="inlineStr">
        <is>
          <t>IBIRAPITANGA FASE 3</t>
        </is>
      </c>
      <c r="N2982" s="142">
        <f>DATE(YEAR(G2982),MONTH(G2982),1)</f>
        <v/>
      </c>
      <c r="O2982" s="132">
        <f>IF(G2982&gt;$K$3,"Futuro","Atraso")</f>
        <v/>
      </c>
      <c r="P2982">
        <f>12*(YEAR(G2982)-YEAR($K$3))+(MONTH(G2982)-MONTH($K$3))</f>
        <v/>
      </c>
      <c r="Q2982" s="366">
        <f>IF(M2982="IBIRAPITANGA FASE 3",IF(O2982="Atraso",L2982,L2982/(1+$I$2)^P2982),IF(O2982="Atraso",L2982,L2982/(1+$I$1)^P2982))</f>
        <v/>
      </c>
      <c r="R2982">
        <f>IF(O2982="Atraso",$K$3-G2982,0)</f>
        <v/>
      </c>
      <c r="S2982">
        <f>IF(R2982&lt;=15,"Até 15",IF(R2982&lt;=30,"Entre 15 e 30",IF(R2982&lt;=60,"Entre 30 e 60",IF(R2982&lt;=90,"Entre 60 e 90",IF(R2982&lt;=120,"Entre 90 e 120",IF(R2982&lt;=150,"Entre 120 e 150",IF(R2982&lt;=180,"Entre 150 e 180","Superior a 180")))))))</f>
        <v/>
      </c>
    </row>
    <row r="2983">
      <c r="A2983" t="inlineStr">
        <is>
          <t>Q015L012</t>
        </is>
      </c>
      <c r="B2983" t="inlineStr">
        <is>
          <t>CARLOS CESAR MORICONE</t>
        </is>
      </c>
      <c r="C2983" t="n">
        <v>1</v>
      </c>
      <c r="D2983" t="inlineStr">
        <is>
          <t>IPCA</t>
        </is>
      </c>
      <c r="E2983" t="n">
        <v>0.009488792934583046</v>
      </c>
      <c r="F2983" t="inlineStr">
        <is>
          <t>MENSAL</t>
        </is>
      </c>
      <c r="G2983" t="n">
        <v>45595</v>
      </c>
      <c r="H2983" t="n">
        <v>45595</v>
      </c>
      <c r="I2983" t="n">
        <v>76</v>
      </c>
      <c r="J2983" t="inlineStr">
        <is>
          <t>CARTEIRA</t>
        </is>
      </c>
      <c r="K2983" t="inlineStr">
        <is>
          <t>CONTRATO</t>
        </is>
      </c>
      <c r="L2983" t="n">
        <v>3329.24</v>
      </c>
      <c r="M2983" t="inlineStr">
        <is>
          <t>IBIRAPITANGA FASE 3</t>
        </is>
      </c>
      <c r="N2983" s="142">
        <f>DATE(YEAR(G2983),MONTH(G2983),1)</f>
        <v/>
      </c>
      <c r="O2983" s="132">
        <f>IF(G2983&gt;$K$3,"Futuro","Atraso")</f>
        <v/>
      </c>
      <c r="P2983">
        <f>12*(YEAR(G2983)-YEAR($K$3))+(MONTH(G2983)-MONTH($K$3))</f>
        <v/>
      </c>
      <c r="Q2983" s="366">
        <f>IF(M2983="IBIRAPITANGA FASE 3",IF(O2983="Atraso",L2983,L2983/(1+$I$2)^P2983),IF(O2983="Atraso",L2983,L2983/(1+$I$1)^P2983))</f>
        <v/>
      </c>
      <c r="R2983">
        <f>IF(O2983="Atraso",$K$3-G2983,0)</f>
        <v/>
      </c>
      <c r="S2983">
        <f>IF(R2983&lt;=15,"Até 15",IF(R2983&lt;=30,"Entre 15 e 30",IF(R2983&lt;=60,"Entre 30 e 60",IF(R2983&lt;=90,"Entre 60 e 90",IF(R2983&lt;=120,"Entre 90 e 120",IF(R2983&lt;=150,"Entre 120 e 150",IF(R2983&lt;=180,"Entre 150 e 180","Superior a 180")))))))</f>
        <v/>
      </c>
    </row>
    <row r="2984">
      <c r="A2984" t="inlineStr">
        <is>
          <t>Q015L012</t>
        </is>
      </c>
      <c r="B2984" t="inlineStr">
        <is>
          <t>CARLOS CESAR MORICONE</t>
        </is>
      </c>
      <c r="C2984" t="n">
        <v>1</v>
      </c>
      <c r="D2984" t="inlineStr">
        <is>
          <t>IPCA</t>
        </is>
      </c>
      <c r="E2984" t="n">
        <v>0.009488792934583046</v>
      </c>
      <c r="F2984" t="inlineStr">
        <is>
          <t>MENSAL</t>
        </is>
      </c>
      <c r="G2984" t="n">
        <v>45626</v>
      </c>
      <c r="H2984" t="n">
        <v>45626</v>
      </c>
      <c r="I2984" t="n">
        <v>77</v>
      </c>
      <c r="J2984" t="inlineStr">
        <is>
          <t>CARTEIRA</t>
        </is>
      </c>
      <c r="K2984" t="inlineStr">
        <is>
          <t>CONTRATO</t>
        </is>
      </c>
      <c r="L2984" t="n">
        <v>3329.24</v>
      </c>
      <c r="M2984" t="inlineStr">
        <is>
          <t>IBIRAPITANGA FASE 3</t>
        </is>
      </c>
      <c r="N2984" s="142">
        <f>DATE(YEAR(G2984),MONTH(G2984),1)</f>
        <v/>
      </c>
      <c r="O2984" s="132">
        <f>IF(G2984&gt;$K$3,"Futuro","Atraso")</f>
        <v/>
      </c>
      <c r="P2984">
        <f>12*(YEAR(G2984)-YEAR($K$3))+(MONTH(G2984)-MONTH($K$3))</f>
        <v/>
      </c>
      <c r="Q2984" s="366">
        <f>IF(M2984="IBIRAPITANGA FASE 3",IF(O2984="Atraso",L2984,L2984/(1+$I$2)^P2984),IF(O2984="Atraso",L2984,L2984/(1+$I$1)^P2984))</f>
        <v/>
      </c>
      <c r="R2984">
        <f>IF(O2984="Atraso",$K$3-G2984,0)</f>
        <v/>
      </c>
      <c r="S2984">
        <f>IF(R2984&lt;=15,"Até 15",IF(R2984&lt;=30,"Entre 15 e 30",IF(R2984&lt;=60,"Entre 30 e 60",IF(R2984&lt;=90,"Entre 60 e 90",IF(R2984&lt;=120,"Entre 90 e 120",IF(R2984&lt;=150,"Entre 120 e 150",IF(R2984&lt;=180,"Entre 150 e 180","Superior a 180")))))))</f>
        <v/>
      </c>
    </row>
    <row r="2985">
      <c r="A2985" t="inlineStr">
        <is>
          <t>Q015L012</t>
        </is>
      </c>
      <c r="B2985" t="inlineStr">
        <is>
          <t>CARLOS CESAR MORICONE</t>
        </is>
      </c>
      <c r="C2985" t="n">
        <v>1</v>
      </c>
      <c r="D2985" t="inlineStr">
        <is>
          <t>IPCA</t>
        </is>
      </c>
      <c r="E2985" t="n">
        <v>0.009488792934583046</v>
      </c>
      <c r="F2985" t="inlineStr">
        <is>
          <t>MENSAL</t>
        </is>
      </c>
      <c r="G2985" t="n">
        <v>45656</v>
      </c>
      <c r="H2985" t="n">
        <v>45656</v>
      </c>
      <c r="I2985" t="n">
        <v>78</v>
      </c>
      <c r="J2985" t="inlineStr">
        <is>
          <t>CARTEIRA</t>
        </is>
      </c>
      <c r="K2985" t="inlineStr">
        <is>
          <t>CONTRATO</t>
        </is>
      </c>
      <c r="L2985" t="n">
        <v>3329.24</v>
      </c>
      <c r="M2985" t="inlineStr">
        <is>
          <t>IBIRAPITANGA FASE 3</t>
        </is>
      </c>
      <c r="N2985" s="142">
        <f>DATE(YEAR(G2985),MONTH(G2985),1)</f>
        <v/>
      </c>
      <c r="O2985" s="132">
        <f>IF(G2985&gt;$K$3,"Futuro","Atraso")</f>
        <v/>
      </c>
      <c r="P2985">
        <f>12*(YEAR(G2985)-YEAR($K$3))+(MONTH(G2985)-MONTH($K$3))</f>
        <v/>
      </c>
      <c r="Q2985" s="366">
        <f>IF(M2985="IBIRAPITANGA FASE 3",IF(O2985="Atraso",L2985,L2985/(1+$I$2)^P2985),IF(O2985="Atraso",L2985,L2985/(1+$I$1)^P2985))</f>
        <v/>
      </c>
      <c r="R2985">
        <f>IF(O2985="Atraso",$K$3-G2985,0)</f>
        <v/>
      </c>
      <c r="S2985">
        <f>IF(R2985&lt;=15,"Até 15",IF(R2985&lt;=30,"Entre 15 e 30",IF(R2985&lt;=60,"Entre 30 e 60",IF(R2985&lt;=90,"Entre 60 e 90",IF(R2985&lt;=120,"Entre 90 e 120",IF(R2985&lt;=150,"Entre 120 e 150",IF(R2985&lt;=180,"Entre 150 e 180","Superior a 180")))))))</f>
        <v/>
      </c>
    </row>
    <row r="2986">
      <c r="A2986" t="inlineStr">
        <is>
          <t>Q015L012</t>
        </is>
      </c>
      <c r="B2986" t="inlineStr">
        <is>
          <t>CARLOS CESAR MORICONE</t>
        </is>
      </c>
      <c r="C2986" t="n">
        <v>1</v>
      </c>
      <c r="D2986" t="inlineStr">
        <is>
          <t>IPCA</t>
        </is>
      </c>
      <c r="E2986" t="n">
        <v>0.009488792934583046</v>
      </c>
      <c r="F2986" t="inlineStr">
        <is>
          <t>MENSAL</t>
        </is>
      </c>
      <c r="G2986" t="n">
        <v>45687</v>
      </c>
      <c r="H2986" t="n">
        <v>45687</v>
      </c>
      <c r="I2986" t="n">
        <v>79</v>
      </c>
      <c r="J2986" t="inlineStr">
        <is>
          <t>CARTEIRA</t>
        </is>
      </c>
      <c r="K2986" t="inlineStr">
        <is>
          <t>CONTRATO</t>
        </is>
      </c>
      <c r="L2986" t="n">
        <v>3329.24</v>
      </c>
      <c r="M2986" t="inlineStr">
        <is>
          <t>IBIRAPITANGA FASE 3</t>
        </is>
      </c>
      <c r="N2986" s="142">
        <f>DATE(YEAR(G2986),MONTH(G2986),1)</f>
        <v/>
      </c>
      <c r="O2986" s="132">
        <f>IF(G2986&gt;$K$3,"Futuro","Atraso")</f>
        <v/>
      </c>
      <c r="P2986">
        <f>12*(YEAR(G2986)-YEAR($K$3))+(MONTH(G2986)-MONTH($K$3))</f>
        <v/>
      </c>
      <c r="Q2986" s="366">
        <f>IF(M2986="IBIRAPITANGA FASE 3",IF(O2986="Atraso",L2986,L2986/(1+$I$2)^P2986),IF(O2986="Atraso",L2986,L2986/(1+$I$1)^P2986))</f>
        <v/>
      </c>
      <c r="R2986">
        <f>IF(O2986="Atraso",$K$3-G2986,0)</f>
        <v/>
      </c>
      <c r="S2986">
        <f>IF(R2986&lt;=15,"Até 15",IF(R2986&lt;=30,"Entre 15 e 30",IF(R2986&lt;=60,"Entre 30 e 60",IF(R2986&lt;=90,"Entre 60 e 90",IF(R2986&lt;=120,"Entre 90 e 120",IF(R2986&lt;=150,"Entre 120 e 150",IF(R2986&lt;=180,"Entre 150 e 180","Superior a 180")))))))</f>
        <v/>
      </c>
    </row>
    <row r="2987">
      <c r="A2987" t="inlineStr">
        <is>
          <t>Q015L012</t>
        </is>
      </c>
      <c r="B2987" t="inlineStr">
        <is>
          <t>CARLOS CESAR MORICONE</t>
        </is>
      </c>
      <c r="C2987" t="n">
        <v>1</v>
      </c>
      <c r="D2987" t="inlineStr">
        <is>
          <t>IPCA</t>
        </is>
      </c>
      <c r="E2987" t="n">
        <v>0.009488792934583046</v>
      </c>
      <c r="F2987" t="inlineStr">
        <is>
          <t>MENSAL</t>
        </is>
      </c>
      <c r="G2987" t="n">
        <v>45716</v>
      </c>
      <c r="H2987" t="n">
        <v>45716</v>
      </c>
      <c r="I2987" t="n">
        <v>80</v>
      </c>
      <c r="J2987" t="inlineStr">
        <is>
          <t>CARTEIRA</t>
        </is>
      </c>
      <c r="K2987" t="inlineStr">
        <is>
          <t>CONTRATO</t>
        </is>
      </c>
      <c r="L2987" t="n">
        <v>3329.24</v>
      </c>
      <c r="M2987" t="inlineStr">
        <is>
          <t>IBIRAPITANGA FASE 3</t>
        </is>
      </c>
      <c r="N2987" s="142">
        <f>DATE(YEAR(G2987),MONTH(G2987),1)</f>
        <v/>
      </c>
      <c r="O2987" s="132">
        <f>IF(G2987&gt;$K$3,"Futuro","Atraso")</f>
        <v/>
      </c>
      <c r="P2987">
        <f>12*(YEAR(G2987)-YEAR($K$3))+(MONTH(G2987)-MONTH($K$3))</f>
        <v/>
      </c>
      <c r="Q2987" s="366">
        <f>IF(M2987="IBIRAPITANGA FASE 3",IF(O2987="Atraso",L2987,L2987/(1+$I$2)^P2987),IF(O2987="Atraso",L2987,L2987/(1+$I$1)^P2987))</f>
        <v/>
      </c>
      <c r="R2987">
        <f>IF(O2987="Atraso",$K$3-G2987,0)</f>
        <v/>
      </c>
      <c r="S2987">
        <f>IF(R2987&lt;=15,"Até 15",IF(R2987&lt;=30,"Entre 15 e 30",IF(R2987&lt;=60,"Entre 30 e 60",IF(R2987&lt;=90,"Entre 60 e 90",IF(R2987&lt;=120,"Entre 90 e 120",IF(R2987&lt;=150,"Entre 120 e 150",IF(R2987&lt;=180,"Entre 150 e 180","Superior a 180")))))))</f>
        <v/>
      </c>
    </row>
    <row r="2988">
      <c r="A2988" t="inlineStr">
        <is>
          <t>Q015L012</t>
        </is>
      </c>
      <c r="B2988" t="inlineStr">
        <is>
          <t>CARLOS CESAR MORICONE</t>
        </is>
      </c>
      <c r="C2988" t="n">
        <v>1</v>
      </c>
      <c r="D2988" t="inlineStr">
        <is>
          <t>IPCA</t>
        </is>
      </c>
      <c r="E2988" t="n">
        <v>0.009488792934583046</v>
      </c>
      <c r="F2988" t="inlineStr">
        <is>
          <t>MENSAL</t>
        </is>
      </c>
      <c r="G2988" t="n">
        <v>45746</v>
      </c>
      <c r="H2988" t="n">
        <v>45746</v>
      </c>
      <c r="I2988" t="n">
        <v>81</v>
      </c>
      <c r="J2988" t="inlineStr">
        <is>
          <t>CARTEIRA</t>
        </is>
      </c>
      <c r="K2988" t="inlineStr">
        <is>
          <t>CONTRATO</t>
        </is>
      </c>
      <c r="L2988" t="n">
        <v>3329.24</v>
      </c>
      <c r="M2988" t="inlineStr">
        <is>
          <t>IBIRAPITANGA FASE 3</t>
        </is>
      </c>
      <c r="N2988" s="142">
        <f>DATE(YEAR(G2988),MONTH(G2988),1)</f>
        <v/>
      </c>
      <c r="O2988" s="132">
        <f>IF(G2988&gt;$K$3,"Futuro","Atraso")</f>
        <v/>
      </c>
      <c r="P2988">
        <f>12*(YEAR(G2988)-YEAR($K$3))+(MONTH(G2988)-MONTH($K$3))</f>
        <v/>
      </c>
      <c r="Q2988" s="366">
        <f>IF(M2988="IBIRAPITANGA FASE 3",IF(O2988="Atraso",L2988,L2988/(1+$I$2)^P2988),IF(O2988="Atraso",L2988,L2988/(1+$I$1)^P2988))</f>
        <v/>
      </c>
      <c r="R2988">
        <f>IF(O2988="Atraso",$K$3-G2988,0)</f>
        <v/>
      </c>
      <c r="S2988">
        <f>IF(R2988&lt;=15,"Até 15",IF(R2988&lt;=30,"Entre 15 e 30",IF(R2988&lt;=60,"Entre 30 e 60",IF(R2988&lt;=90,"Entre 60 e 90",IF(R2988&lt;=120,"Entre 90 e 120",IF(R2988&lt;=150,"Entre 120 e 150",IF(R2988&lt;=180,"Entre 150 e 180","Superior a 180")))))))</f>
        <v/>
      </c>
    </row>
    <row r="2989">
      <c r="A2989" t="inlineStr">
        <is>
          <t>Q015L012</t>
        </is>
      </c>
      <c r="B2989" t="inlineStr">
        <is>
          <t>CARLOS CESAR MORICONE</t>
        </is>
      </c>
      <c r="C2989" t="n">
        <v>1</v>
      </c>
      <c r="D2989" t="inlineStr">
        <is>
          <t>IPCA</t>
        </is>
      </c>
      <c r="E2989" t="n">
        <v>0.009488792934583046</v>
      </c>
      <c r="F2989" t="inlineStr">
        <is>
          <t>MENSAL</t>
        </is>
      </c>
      <c r="G2989" t="n">
        <v>45777</v>
      </c>
      <c r="H2989" t="n">
        <v>45777</v>
      </c>
      <c r="I2989" t="n">
        <v>82</v>
      </c>
      <c r="J2989" t="inlineStr">
        <is>
          <t>CARTEIRA</t>
        </is>
      </c>
      <c r="K2989" t="inlineStr">
        <is>
          <t>CONTRATO</t>
        </is>
      </c>
      <c r="L2989" t="n">
        <v>3329.24</v>
      </c>
      <c r="M2989" t="inlineStr">
        <is>
          <t>IBIRAPITANGA FASE 3</t>
        </is>
      </c>
      <c r="N2989" s="142">
        <f>DATE(YEAR(G2989),MONTH(G2989),1)</f>
        <v/>
      </c>
      <c r="O2989" s="132">
        <f>IF(G2989&gt;$K$3,"Futuro","Atraso")</f>
        <v/>
      </c>
      <c r="P2989">
        <f>12*(YEAR(G2989)-YEAR($K$3))+(MONTH(G2989)-MONTH($K$3))</f>
        <v/>
      </c>
      <c r="Q2989" s="366">
        <f>IF(M2989="IBIRAPITANGA FASE 3",IF(O2989="Atraso",L2989,L2989/(1+$I$2)^P2989),IF(O2989="Atraso",L2989,L2989/(1+$I$1)^P2989))</f>
        <v/>
      </c>
      <c r="R2989">
        <f>IF(O2989="Atraso",$K$3-G2989,0)</f>
        <v/>
      </c>
      <c r="S2989">
        <f>IF(R2989&lt;=15,"Até 15",IF(R2989&lt;=30,"Entre 15 e 30",IF(R2989&lt;=60,"Entre 30 e 60",IF(R2989&lt;=90,"Entre 60 e 90",IF(R2989&lt;=120,"Entre 90 e 120",IF(R2989&lt;=150,"Entre 120 e 150",IF(R2989&lt;=180,"Entre 150 e 180","Superior a 180")))))))</f>
        <v/>
      </c>
    </row>
    <row r="2990">
      <c r="A2990" t="inlineStr">
        <is>
          <t>Q015L012</t>
        </is>
      </c>
      <c r="B2990" t="inlineStr">
        <is>
          <t>CARLOS CESAR MORICONE</t>
        </is>
      </c>
      <c r="C2990" t="n">
        <v>1</v>
      </c>
      <c r="D2990" t="inlineStr">
        <is>
          <t>IPCA</t>
        </is>
      </c>
      <c r="E2990" t="n">
        <v>0.009488792934583046</v>
      </c>
      <c r="F2990" t="inlineStr">
        <is>
          <t>MENSAL</t>
        </is>
      </c>
      <c r="G2990" t="n">
        <v>45807</v>
      </c>
      <c r="H2990" t="n">
        <v>45807</v>
      </c>
      <c r="I2990" t="n">
        <v>83</v>
      </c>
      <c r="J2990" t="inlineStr">
        <is>
          <t>CARTEIRA</t>
        </is>
      </c>
      <c r="K2990" t="inlineStr">
        <is>
          <t>CONTRATO</t>
        </is>
      </c>
      <c r="L2990" t="n">
        <v>3329.24</v>
      </c>
      <c r="M2990" t="inlineStr">
        <is>
          <t>IBIRAPITANGA FASE 3</t>
        </is>
      </c>
      <c r="N2990" s="142">
        <f>DATE(YEAR(G2990),MONTH(G2990),1)</f>
        <v/>
      </c>
      <c r="O2990" s="132">
        <f>IF(G2990&gt;$K$3,"Futuro","Atraso")</f>
        <v/>
      </c>
      <c r="P2990">
        <f>12*(YEAR(G2990)-YEAR($K$3))+(MONTH(G2990)-MONTH($K$3))</f>
        <v/>
      </c>
      <c r="Q2990" s="366">
        <f>IF(M2990="IBIRAPITANGA FASE 3",IF(O2990="Atraso",L2990,L2990/(1+$I$2)^P2990),IF(O2990="Atraso",L2990,L2990/(1+$I$1)^P2990))</f>
        <v/>
      </c>
      <c r="R2990">
        <f>IF(O2990="Atraso",$K$3-G2990,0)</f>
        <v/>
      </c>
      <c r="S2990">
        <f>IF(R2990&lt;=15,"Até 15",IF(R2990&lt;=30,"Entre 15 e 30",IF(R2990&lt;=60,"Entre 30 e 60",IF(R2990&lt;=90,"Entre 60 e 90",IF(R2990&lt;=120,"Entre 90 e 120",IF(R2990&lt;=150,"Entre 120 e 150",IF(R2990&lt;=180,"Entre 150 e 180","Superior a 180")))))))</f>
        <v/>
      </c>
    </row>
    <row r="2991">
      <c r="A2991" t="inlineStr">
        <is>
          <t>Q015L012</t>
        </is>
      </c>
      <c r="B2991" t="inlineStr">
        <is>
          <t>CARLOS CESAR MORICONE</t>
        </is>
      </c>
      <c r="C2991" t="n">
        <v>1</v>
      </c>
      <c r="D2991" t="inlineStr">
        <is>
          <t>IPCA</t>
        </is>
      </c>
      <c r="E2991" t="n">
        <v>0.009488792934583046</v>
      </c>
      <c r="F2991" t="inlineStr">
        <is>
          <t>MENSAL</t>
        </is>
      </c>
      <c r="G2991" t="n">
        <v>45838</v>
      </c>
      <c r="H2991" t="n">
        <v>45838</v>
      </c>
      <c r="I2991" t="n">
        <v>84</v>
      </c>
      <c r="J2991" t="inlineStr">
        <is>
          <t>CARTEIRA</t>
        </is>
      </c>
      <c r="K2991" t="inlineStr">
        <is>
          <t>CONTRATO</t>
        </is>
      </c>
      <c r="L2991" t="n">
        <v>3329.24</v>
      </c>
      <c r="M2991" t="inlineStr">
        <is>
          <t>IBIRAPITANGA FASE 3</t>
        </is>
      </c>
      <c r="N2991" s="142">
        <f>DATE(YEAR(G2991),MONTH(G2991),1)</f>
        <v/>
      </c>
      <c r="O2991" s="132">
        <f>IF(G2991&gt;$K$3,"Futuro","Atraso")</f>
        <v/>
      </c>
      <c r="P2991">
        <f>12*(YEAR(G2991)-YEAR($K$3))+(MONTH(G2991)-MONTH($K$3))</f>
        <v/>
      </c>
      <c r="Q2991" s="366">
        <f>IF(M2991="IBIRAPITANGA FASE 3",IF(O2991="Atraso",L2991,L2991/(1+$I$2)^P2991),IF(O2991="Atraso",L2991,L2991/(1+$I$1)^P2991))</f>
        <v/>
      </c>
      <c r="R2991">
        <f>IF(O2991="Atraso",$K$3-G2991,0)</f>
        <v/>
      </c>
      <c r="S2991">
        <f>IF(R2991&lt;=15,"Até 15",IF(R2991&lt;=30,"Entre 15 e 30",IF(R2991&lt;=60,"Entre 30 e 60",IF(R2991&lt;=90,"Entre 60 e 90",IF(R2991&lt;=120,"Entre 90 e 120",IF(R2991&lt;=150,"Entre 120 e 150",IF(R2991&lt;=180,"Entre 150 e 180","Superior a 180")))))))</f>
        <v/>
      </c>
    </row>
    <row r="2992">
      <c r="A2992" t="inlineStr">
        <is>
          <t>Q015L012</t>
        </is>
      </c>
      <c r="B2992" t="inlineStr">
        <is>
          <t>CARLOS CESAR MORICONE</t>
        </is>
      </c>
      <c r="C2992" t="n">
        <v>1</v>
      </c>
      <c r="D2992" t="inlineStr">
        <is>
          <t>IPCA</t>
        </is>
      </c>
      <c r="E2992" t="n">
        <v>0.009488792934583046</v>
      </c>
      <c r="F2992" t="inlineStr">
        <is>
          <t>MENSAL</t>
        </is>
      </c>
      <c r="G2992" t="n">
        <v>45868</v>
      </c>
      <c r="H2992" t="n">
        <v>45868</v>
      </c>
      <c r="I2992" t="n">
        <v>85</v>
      </c>
      <c r="J2992" t="inlineStr">
        <is>
          <t>CARTEIRA</t>
        </is>
      </c>
      <c r="K2992" t="inlineStr">
        <is>
          <t>CONTRATO</t>
        </is>
      </c>
      <c r="L2992" t="n">
        <v>3329.24</v>
      </c>
      <c r="M2992" t="inlineStr">
        <is>
          <t>IBIRAPITANGA FASE 3</t>
        </is>
      </c>
      <c r="N2992" s="142">
        <f>DATE(YEAR(G2992),MONTH(G2992),1)</f>
        <v/>
      </c>
      <c r="O2992" s="132">
        <f>IF(G2992&gt;$K$3,"Futuro","Atraso")</f>
        <v/>
      </c>
      <c r="P2992">
        <f>12*(YEAR(G2992)-YEAR($K$3))+(MONTH(G2992)-MONTH($K$3))</f>
        <v/>
      </c>
      <c r="Q2992" s="366">
        <f>IF(M2992="IBIRAPITANGA FASE 3",IF(O2992="Atraso",L2992,L2992/(1+$I$2)^P2992),IF(O2992="Atraso",L2992,L2992/(1+$I$1)^P2992))</f>
        <v/>
      </c>
      <c r="R2992">
        <f>IF(O2992="Atraso",$K$3-G2992,0)</f>
        <v/>
      </c>
      <c r="S2992">
        <f>IF(R2992&lt;=15,"Até 15",IF(R2992&lt;=30,"Entre 15 e 30",IF(R2992&lt;=60,"Entre 30 e 60",IF(R2992&lt;=90,"Entre 60 e 90",IF(R2992&lt;=120,"Entre 90 e 120",IF(R2992&lt;=150,"Entre 120 e 150",IF(R2992&lt;=180,"Entre 150 e 180","Superior a 180")))))))</f>
        <v/>
      </c>
    </row>
    <row r="2993">
      <c r="A2993" t="inlineStr">
        <is>
          <t>Q015L012</t>
        </is>
      </c>
      <c r="B2993" t="inlineStr">
        <is>
          <t>CARLOS CESAR MORICONE</t>
        </is>
      </c>
      <c r="C2993" t="n">
        <v>1</v>
      </c>
      <c r="D2993" t="inlineStr">
        <is>
          <t>IPCA</t>
        </is>
      </c>
      <c r="E2993" t="n">
        <v>0.009488792934583046</v>
      </c>
      <c r="F2993" t="inlineStr">
        <is>
          <t>MENSAL</t>
        </is>
      </c>
      <c r="G2993" t="n">
        <v>45899</v>
      </c>
      <c r="H2993" t="n">
        <v>45899</v>
      </c>
      <c r="I2993" t="n">
        <v>86</v>
      </c>
      <c r="J2993" t="inlineStr">
        <is>
          <t>CARTEIRA</t>
        </is>
      </c>
      <c r="K2993" t="inlineStr">
        <is>
          <t>CONTRATO</t>
        </is>
      </c>
      <c r="L2993" t="n">
        <v>3329.24</v>
      </c>
      <c r="M2993" t="inlineStr">
        <is>
          <t>IBIRAPITANGA FASE 3</t>
        </is>
      </c>
      <c r="N2993" s="142">
        <f>DATE(YEAR(G2993),MONTH(G2993),1)</f>
        <v/>
      </c>
      <c r="O2993" s="132">
        <f>IF(G2993&gt;$K$3,"Futuro","Atraso")</f>
        <v/>
      </c>
      <c r="P2993">
        <f>12*(YEAR(G2993)-YEAR($K$3))+(MONTH(G2993)-MONTH($K$3))</f>
        <v/>
      </c>
      <c r="Q2993" s="366">
        <f>IF(M2993="IBIRAPITANGA FASE 3",IF(O2993="Atraso",L2993,L2993/(1+$I$2)^P2993),IF(O2993="Atraso",L2993,L2993/(1+$I$1)^P2993))</f>
        <v/>
      </c>
      <c r="R2993">
        <f>IF(O2993="Atraso",$K$3-G2993,0)</f>
        <v/>
      </c>
      <c r="S2993">
        <f>IF(R2993&lt;=15,"Até 15",IF(R2993&lt;=30,"Entre 15 e 30",IF(R2993&lt;=60,"Entre 30 e 60",IF(R2993&lt;=90,"Entre 60 e 90",IF(R2993&lt;=120,"Entre 90 e 120",IF(R2993&lt;=150,"Entre 120 e 150",IF(R2993&lt;=180,"Entre 150 e 180","Superior a 180")))))))</f>
        <v/>
      </c>
    </row>
    <row r="2994">
      <c r="A2994" t="inlineStr">
        <is>
          <t>Q015L012</t>
        </is>
      </c>
      <c r="B2994" t="inlineStr">
        <is>
          <t>CARLOS CESAR MORICONE</t>
        </is>
      </c>
      <c r="C2994" t="n">
        <v>1</v>
      </c>
      <c r="D2994" t="inlineStr">
        <is>
          <t>IPCA</t>
        </is>
      </c>
      <c r="E2994" t="n">
        <v>0.009488792934583046</v>
      </c>
      <c r="F2994" t="inlineStr">
        <is>
          <t>MENSAL</t>
        </is>
      </c>
      <c r="G2994" t="n">
        <v>45930</v>
      </c>
      <c r="H2994" t="n">
        <v>45930</v>
      </c>
      <c r="I2994" t="n">
        <v>87</v>
      </c>
      <c r="J2994" t="inlineStr">
        <is>
          <t>CARTEIRA</t>
        </is>
      </c>
      <c r="K2994" t="inlineStr">
        <is>
          <t>CONTRATO</t>
        </is>
      </c>
      <c r="L2994" t="n">
        <v>3329.24</v>
      </c>
      <c r="M2994" t="inlineStr">
        <is>
          <t>IBIRAPITANGA FASE 3</t>
        </is>
      </c>
      <c r="N2994" s="142">
        <f>DATE(YEAR(G2994),MONTH(G2994),1)</f>
        <v/>
      </c>
      <c r="O2994" s="132">
        <f>IF(G2994&gt;$K$3,"Futuro","Atraso")</f>
        <v/>
      </c>
      <c r="P2994">
        <f>12*(YEAR(G2994)-YEAR($K$3))+(MONTH(G2994)-MONTH($K$3))</f>
        <v/>
      </c>
      <c r="Q2994" s="366">
        <f>IF(M2994="IBIRAPITANGA FASE 3",IF(O2994="Atraso",L2994,L2994/(1+$I$2)^P2994),IF(O2994="Atraso",L2994,L2994/(1+$I$1)^P2994))</f>
        <v/>
      </c>
      <c r="R2994">
        <f>IF(O2994="Atraso",$K$3-G2994,0)</f>
        <v/>
      </c>
      <c r="S2994">
        <f>IF(R2994&lt;=15,"Até 15",IF(R2994&lt;=30,"Entre 15 e 30",IF(R2994&lt;=60,"Entre 30 e 60",IF(R2994&lt;=90,"Entre 60 e 90",IF(R2994&lt;=120,"Entre 90 e 120",IF(R2994&lt;=150,"Entre 120 e 150",IF(R2994&lt;=180,"Entre 150 e 180","Superior a 180")))))))</f>
        <v/>
      </c>
    </row>
    <row r="2995">
      <c r="A2995" t="inlineStr">
        <is>
          <t>Q015L012</t>
        </is>
      </c>
      <c r="B2995" t="inlineStr">
        <is>
          <t>CARLOS CESAR MORICONE</t>
        </is>
      </c>
      <c r="C2995" t="n">
        <v>1</v>
      </c>
      <c r="D2995" t="inlineStr">
        <is>
          <t>IPCA</t>
        </is>
      </c>
      <c r="E2995" t="n">
        <v>0.009488792934583046</v>
      </c>
      <c r="F2995" t="inlineStr">
        <is>
          <t>MENSAL</t>
        </is>
      </c>
      <c r="G2995" t="n">
        <v>45960</v>
      </c>
      <c r="H2995" t="n">
        <v>45960</v>
      </c>
      <c r="I2995" t="n">
        <v>88</v>
      </c>
      <c r="J2995" t="inlineStr">
        <is>
          <t>CARTEIRA</t>
        </is>
      </c>
      <c r="K2995" t="inlineStr">
        <is>
          <t>CONTRATO</t>
        </is>
      </c>
      <c r="L2995" t="n">
        <v>3329.24</v>
      </c>
      <c r="M2995" t="inlineStr">
        <is>
          <t>IBIRAPITANGA FASE 3</t>
        </is>
      </c>
      <c r="N2995" s="142">
        <f>DATE(YEAR(G2995),MONTH(G2995),1)</f>
        <v/>
      </c>
      <c r="O2995" s="132">
        <f>IF(G2995&gt;$K$3,"Futuro","Atraso")</f>
        <v/>
      </c>
      <c r="P2995">
        <f>12*(YEAR(G2995)-YEAR($K$3))+(MONTH(G2995)-MONTH($K$3))</f>
        <v/>
      </c>
      <c r="Q2995" s="366">
        <f>IF(M2995="IBIRAPITANGA FASE 3",IF(O2995="Atraso",L2995,L2995/(1+$I$2)^P2995),IF(O2995="Atraso",L2995,L2995/(1+$I$1)^P2995))</f>
        <v/>
      </c>
      <c r="R2995">
        <f>IF(O2995="Atraso",$K$3-G2995,0)</f>
        <v/>
      </c>
      <c r="S2995">
        <f>IF(R2995&lt;=15,"Até 15",IF(R2995&lt;=30,"Entre 15 e 30",IF(R2995&lt;=60,"Entre 30 e 60",IF(R2995&lt;=90,"Entre 60 e 90",IF(R2995&lt;=120,"Entre 90 e 120",IF(R2995&lt;=150,"Entre 120 e 150",IF(R2995&lt;=180,"Entre 150 e 180","Superior a 180")))))))</f>
        <v/>
      </c>
    </row>
    <row r="2996">
      <c r="A2996" t="inlineStr">
        <is>
          <t>Q015L012</t>
        </is>
      </c>
      <c r="B2996" t="inlineStr">
        <is>
          <t>CARLOS CESAR MORICONE</t>
        </is>
      </c>
      <c r="C2996" t="n">
        <v>1</v>
      </c>
      <c r="D2996" t="inlineStr">
        <is>
          <t>IPCA</t>
        </is>
      </c>
      <c r="E2996" t="n">
        <v>0.009488792934583046</v>
      </c>
      <c r="F2996" t="inlineStr">
        <is>
          <t>MENSAL</t>
        </is>
      </c>
      <c r="G2996" t="n">
        <v>45991</v>
      </c>
      <c r="H2996" t="n">
        <v>45991</v>
      </c>
      <c r="I2996" t="n">
        <v>89</v>
      </c>
      <c r="J2996" t="inlineStr">
        <is>
          <t>CARTEIRA</t>
        </is>
      </c>
      <c r="K2996" t="inlineStr">
        <is>
          <t>CONTRATO</t>
        </is>
      </c>
      <c r="L2996" t="n">
        <v>3329.24</v>
      </c>
      <c r="M2996" t="inlineStr">
        <is>
          <t>IBIRAPITANGA FASE 3</t>
        </is>
      </c>
      <c r="N2996" s="142">
        <f>DATE(YEAR(G2996),MONTH(G2996),1)</f>
        <v/>
      </c>
      <c r="O2996" s="132">
        <f>IF(G2996&gt;$K$3,"Futuro","Atraso")</f>
        <v/>
      </c>
      <c r="P2996">
        <f>12*(YEAR(G2996)-YEAR($K$3))+(MONTH(G2996)-MONTH($K$3))</f>
        <v/>
      </c>
      <c r="Q2996" s="366">
        <f>IF(M2996="IBIRAPITANGA FASE 3",IF(O2996="Atraso",L2996,L2996/(1+$I$2)^P2996),IF(O2996="Atraso",L2996,L2996/(1+$I$1)^P2996))</f>
        <v/>
      </c>
      <c r="R2996">
        <f>IF(O2996="Atraso",$K$3-G2996,0)</f>
        <v/>
      </c>
      <c r="S2996">
        <f>IF(R2996&lt;=15,"Até 15",IF(R2996&lt;=30,"Entre 15 e 30",IF(R2996&lt;=60,"Entre 30 e 60",IF(R2996&lt;=90,"Entre 60 e 90",IF(R2996&lt;=120,"Entre 90 e 120",IF(R2996&lt;=150,"Entre 120 e 150",IF(R2996&lt;=180,"Entre 150 e 180","Superior a 180")))))))</f>
        <v/>
      </c>
    </row>
    <row r="2997">
      <c r="A2997" t="inlineStr">
        <is>
          <t>Q015L012</t>
        </is>
      </c>
      <c r="B2997" t="inlineStr">
        <is>
          <t>CARLOS CESAR MORICONE</t>
        </is>
      </c>
      <c r="C2997" t="n">
        <v>1</v>
      </c>
      <c r="D2997" t="inlineStr">
        <is>
          <t>IPCA</t>
        </is>
      </c>
      <c r="E2997" t="n">
        <v>0.009488792934583046</v>
      </c>
      <c r="F2997" t="inlineStr">
        <is>
          <t>MENSAL</t>
        </is>
      </c>
      <c r="G2997" t="n">
        <v>46021</v>
      </c>
      <c r="H2997" t="n">
        <v>46021</v>
      </c>
      <c r="I2997" t="n">
        <v>90</v>
      </c>
      <c r="J2997" t="inlineStr">
        <is>
          <t>CARTEIRA</t>
        </is>
      </c>
      <c r="K2997" t="inlineStr">
        <is>
          <t>CONTRATO</t>
        </is>
      </c>
      <c r="L2997" t="n">
        <v>3329.24</v>
      </c>
      <c r="M2997" t="inlineStr">
        <is>
          <t>IBIRAPITANGA FASE 3</t>
        </is>
      </c>
      <c r="N2997" s="142">
        <f>DATE(YEAR(G2997),MONTH(G2997),1)</f>
        <v/>
      </c>
      <c r="O2997" s="132">
        <f>IF(G2997&gt;$K$3,"Futuro","Atraso")</f>
        <v/>
      </c>
      <c r="P2997">
        <f>12*(YEAR(G2997)-YEAR($K$3))+(MONTH(G2997)-MONTH($K$3))</f>
        <v/>
      </c>
      <c r="Q2997" s="366">
        <f>IF(M2997="IBIRAPITANGA FASE 3",IF(O2997="Atraso",L2997,L2997/(1+$I$2)^P2997),IF(O2997="Atraso",L2997,L2997/(1+$I$1)^P2997))</f>
        <v/>
      </c>
      <c r="R2997">
        <f>IF(O2997="Atraso",$K$3-G2997,0)</f>
        <v/>
      </c>
      <c r="S2997">
        <f>IF(R2997&lt;=15,"Até 15",IF(R2997&lt;=30,"Entre 15 e 30",IF(R2997&lt;=60,"Entre 30 e 60",IF(R2997&lt;=90,"Entre 60 e 90",IF(R2997&lt;=120,"Entre 90 e 120",IF(R2997&lt;=150,"Entre 120 e 150",IF(R2997&lt;=180,"Entre 150 e 180","Superior a 180")))))))</f>
        <v/>
      </c>
    </row>
    <row r="2998">
      <c r="A2998" t="inlineStr">
        <is>
          <t>Q015L012</t>
        </is>
      </c>
      <c r="B2998" t="inlineStr">
        <is>
          <t>CARLOS CESAR MORICONE</t>
        </is>
      </c>
      <c r="C2998" t="n">
        <v>1</v>
      </c>
      <c r="D2998" t="inlineStr">
        <is>
          <t>IPCA</t>
        </is>
      </c>
      <c r="E2998" t="n">
        <v>0.009488792934583046</v>
      </c>
      <c r="F2998" t="inlineStr">
        <is>
          <t>MENSAL</t>
        </is>
      </c>
      <c r="G2998" t="n">
        <v>46052</v>
      </c>
      <c r="H2998" t="n">
        <v>46052</v>
      </c>
      <c r="I2998" t="n">
        <v>91</v>
      </c>
      <c r="J2998" t="inlineStr">
        <is>
          <t>CARTEIRA</t>
        </is>
      </c>
      <c r="K2998" t="inlineStr">
        <is>
          <t>CONTRATO</t>
        </is>
      </c>
      <c r="L2998" t="n">
        <v>3329.24</v>
      </c>
      <c r="M2998" t="inlineStr">
        <is>
          <t>IBIRAPITANGA FASE 3</t>
        </is>
      </c>
      <c r="N2998" s="142">
        <f>DATE(YEAR(G2998),MONTH(G2998),1)</f>
        <v/>
      </c>
      <c r="O2998" s="132">
        <f>IF(G2998&gt;$K$3,"Futuro","Atraso")</f>
        <v/>
      </c>
      <c r="P2998">
        <f>12*(YEAR(G2998)-YEAR($K$3))+(MONTH(G2998)-MONTH($K$3))</f>
        <v/>
      </c>
      <c r="Q2998" s="366">
        <f>IF(M2998="IBIRAPITANGA FASE 3",IF(O2998="Atraso",L2998,L2998/(1+$I$2)^P2998),IF(O2998="Atraso",L2998,L2998/(1+$I$1)^P2998))</f>
        <v/>
      </c>
      <c r="R2998">
        <f>IF(O2998="Atraso",$K$3-G2998,0)</f>
        <v/>
      </c>
      <c r="S2998">
        <f>IF(R2998&lt;=15,"Até 15",IF(R2998&lt;=30,"Entre 15 e 30",IF(R2998&lt;=60,"Entre 30 e 60",IF(R2998&lt;=90,"Entre 60 e 90",IF(R2998&lt;=120,"Entre 90 e 120",IF(R2998&lt;=150,"Entre 120 e 150",IF(R2998&lt;=180,"Entre 150 e 180","Superior a 180")))))))</f>
        <v/>
      </c>
    </row>
    <row r="2999">
      <c r="A2999" t="inlineStr">
        <is>
          <t>Q015L012</t>
        </is>
      </c>
      <c r="B2999" t="inlineStr">
        <is>
          <t>CARLOS CESAR MORICONE</t>
        </is>
      </c>
      <c r="C2999" t="n">
        <v>1</v>
      </c>
      <c r="D2999" t="inlineStr">
        <is>
          <t>IPCA</t>
        </is>
      </c>
      <c r="E2999" t="n">
        <v>0.009488792934583046</v>
      </c>
      <c r="F2999" t="inlineStr">
        <is>
          <t>MENSAL</t>
        </is>
      </c>
      <c r="G2999" t="n">
        <v>46081</v>
      </c>
      <c r="H2999" t="n">
        <v>46081</v>
      </c>
      <c r="I2999" t="n">
        <v>92</v>
      </c>
      <c r="J2999" t="inlineStr">
        <is>
          <t>CARTEIRA</t>
        </is>
      </c>
      <c r="K2999" t="inlineStr">
        <is>
          <t>CONTRATO</t>
        </is>
      </c>
      <c r="L2999" t="n">
        <v>3329.24</v>
      </c>
      <c r="M2999" t="inlineStr">
        <is>
          <t>IBIRAPITANGA FASE 3</t>
        </is>
      </c>
      <c r="N2999" s="142">
        <f>DATE(YEAR(G2999),MONTH(G2999),1)</f>
        <v/>
      </c>
      <c r="O2999" s="132">
        <f>IF(G2999&gt;$K$3,"Futuro","Atraso")</f>
        <v/>
      </c>
      <c r="P2999">
        <f>12*(YEAR(G2999)-YEAR($K$3))+(MONTH(G2999)-MONTH($K$3))</f>
        <v/>
      </c>
      <c r="Q2999" s="366">
        <f>IF(M2999="IBIRAPITANGA FASE 3",IF(O2999="Atraso",L2999,L2999/(1+$I$2)^P2999),IF(O2999="Atraso",L2999,L2999/(1+$I$1)^P2999))</f>
        <v/>
      </c>
      <c r="R2999">
        <f>IF(O2999="Atraso",$K$3-G2999,0)</f>
        <v/>
      </c>
      <c r="S2999">
        <f>IF(R2999&lt;=15,"Até 15",IF(R2999&lt;=30,"Entre 15 e 30",IF(R2999&lt;=60,"Entre 30 e 60",IF(R2999&lt;=90,"Entre 60 e 90",IF(R2999&lt;=120,"Entre 90 e 120",IF(R2999&lt;=150,"Entre 120 e 150",IF(R2999&lt;=180,"Entre 150 e 180","Superior a 180")))))))</f>
        <v/>
      </c>
    </row>
    <row r="3000">
      <c r="A3000" t="inlineStr">
        <is>
          <t>Q015L012</t>
        </is>
      </c>
      <c r="B3000" t="inlineStr">
        <is>
          <t>CARLOS CESAR MORICONE</t>
        </is>
      </c>
      <c r="C3000" t="n">
        <v>1</v>
      </c>
      <c r="D3000" t="inlineStr">
        <is>
          <t>IPCA</t>
        </is>
      </c>
      <c r="E3000" t="n">
        <v>0.009488792934583046</v>
      </c>
      <c r="F3000" t="inlineStr">
        <is>
          <t>MENSAL</t>
        </is>
      </c>
      <c r="G3000" t="n">
        <v>46111</v>
      </c>
      <c r="H3000" t="n">
        <v>46111</v>
      </c>
      <c r="I3000" t="n">
        <v>93</v>
      </c>
      <c r="J3000" t="inlineStr">
        <is>
          <t>CARTEIRA</t>
        </is>
      </c>
      <c r="K3000" t="inlineStr">
        <is>
          <t>CONTRATO</t>
        </is>
      </c>
      <c r="L3000" t="n">
        <v>3329.24</v>
      </c>
      <c r="M3000" t="inlineStr">
        <is>
          <t>IBIRAPITANGA FASE 3</t>
        </is>
      </c>
      <c r="N3000" s="142">
        <f>DATE(YEAR(G3000),MONTH(G3000),1)</f>
        <v/>
      </c>
      <c r="O3000" s="132">
        <f>IF(G3000&gt;$K$3,"Futuro","Atraso")</f>
        <v/>
      </c>
      <c r="P3000">
        <f>12*(YEAR(G3000)-YEAR($K$3))+(MONTH(G3000)-MONTH($K$3))</f>
        <v/>
      </c>
      <c r="Q3000" s="366">
        <f>IF(M3000="IBIRAPITANGA FASE 3",IF(O3000="Atraso",L3000,L3000/(1+$I$2)^P3000),IF(O3000="Atraso",L3000,L3000/(1+$I$1)^P3000))</f>
        <v/>
      </c>
      <c r="R3000">
        <f>IF(O3000="Atraso",$K$3-G3000,0)</f>
        <v/>
      </c>
      <c r="S3000">
        <f>IF(R3000&lt;=15,"Até 15",IF(R3000&lt;=30,"Entre 15 e 30",IF(R3000&lt;=60,"Entre 30 e 60",IF(R3000&lt;=90,"Entre 60 e 90",IF(R3000&lt;=120,"Entre 90 e 120",IF(R3000&lt;=150,"Entre 120 e 150",IF(R3000&lt;=180,"Entre 150 e 180","Superior a 180")))))))</f>
        <v/>
      </c>
    </row>
    <row r="3001">
      <c r="A3001" t="inlineStr">
        <is>
          <t>Q015L012</t>
        </is>
      </c>
      <c r="B3001" t="inlineStr">
        <is>
          <t>CARLOS CESAR MORICONE</t>
        </is>
      </c>
      <c r="C3001" t="n">
        <v>1</v>
      </c>
      <c r="D3001" t="inlineStr">
        <is>
          <t>IPCA</t>
        </is>
      </c>
      <c r="E3001" t="n">
        <v>0.009488792934583046</v>
      </c>
      <c r="F3001" t="inlineStr">
        <is>
          <t>MENSAL</t>
        </is>
      </c>
      <c r="G3001" t="n">
        <v>46142</v>
      </c>
      <c r="H3001" t="n">
        <v>46142</v>
      </c>
      <c r="I3001" t="n">
        <v>94</v>
      </c>
      <c r="J3001" t="inlineStr">
        <is>
          <t>CARTEIRA</t>
        </is>
      </c>
      <c r="K3001" t="inlineStr">
        <is>
          <t>CONTRATO</t>
        </is>
      </c>
      <c r="L3001" t="n">
        <v>3329.24</v>
      </c>
      <c r="M3001" t="inlineStr">
        <is>
          <t>IBIRAPITANGA FASE 3</t>
        </is>
      </c>
      <c r="N3001" s="142">
        <f>DATE(YEAR(G3001),MONTH(G3001),1)</f>
        <v/>
      </c>
      <c r="O3001" s="132">
        <f>IF(G3001&gt;$K$3,"Futuro","Atraso")</f>
        <v/>
      </c>
      <c r="P3001">
        <f>12*(YEAR(G3001)-YEAR($K$3))+(MONTH(G3001)-MONTH($K$3))</f>
        <v/>
      </c>
      <c r="Q3001" s="366">
        <f>IF(M3001="IBIRAPITANGA FASE 3",IF(O3001="Atraso",L3001,L3001/(1+$I$2)^P3001),IF(O3001="Atraso",L3001,L3001/(1+$I$1)^P3001))</f>
        <v/>
      </c>
      <c r="R3001">
        <f>IF(O3001="Atraso",$K$3-G3001,0)</f>
        <v/>
      </c>
      <c r="S3001">
        <f>IF(R3001&lt;=15,"Até 15",IF(R3001&lt;=30,"Entre 15 e 30",IF(R3001&lt;=60,"Entre 30 e 60",IF(R3001&lt;=90,"Entre 60 e 90",IF(R3001&lt;=120,"Entre 90 e 120",IF(R3001&lt;=150,"Entre 120 e 150",IF(R3001&lt;=180,"Entre 150 e 180","Superior a 180")))))))</f>
        <v/>
      </c>
    </row>
    <row r="3002">
      <c r="A3002" t="inlineStr">
        <is>
          <t>Q015L012</t>
        </is>
      </c>
      <c r="B3002" t="inlineStr">
        <is>
          <t>CARLOS CESAR MORICONE</t>
        </is>
      </c>
      <c r="C3002" t="n">
        <v>1</v>
      </c>
      <c r="D3002" t="inlineStr">
        <is>
          <t>IPCA</t>
        </is>
      </c>
      <c r="E3002" t="n">
        <v>0.009488792934583046</v>
      </c>
      <c r="F3002" t="inlineStr">
        <is>
          <t>MENSAL</t>
        </is>
      </c>
      <c r="G3002" t="n">
        <v>46172</v>
      </c>
      <c r="H3002" t="n">
        <v>46172</v>
      </c>
      <c r="I3002" t="n">
        <v>95</v>
      </c>
      <c r="J3002" t="inlineStr">
        <is>
          <t>CARTEIRA</t>
        </is>
      </c>
      <c r="K3002" t="inlineStr">
        <is>
          <t>CONTRATO</t>
        </is>
      </c>
      <c r="L3002" t="n">
        <v>3329.24</v>
      </c>
      <c r="M3002" t="inlineStr">
        <is>
          <t>IBIRAPITANGA FASE 3</t>
        </is>
      </c>
      <c r="N3002" s="142">
        <f>DATE(YEAR(G3002),MONTH(G3002),1)</f>
        <v/>
      </c>
      <c r="O3002" s="132">
        <f>IF(G3002&gt;$K$3,"Futuro","Atraso")</f>
        <v/>
      </c>
      <c r="P3002">
        <f>12*(YEAR(G3002)-YEAR($K$3))+(MONTH(G3002)-MONTH($K$3))</f>
        <v/>
      </c>
      <c r="Q3002" s="366">
        <f>IF(M3002="IBIRAPITANGA FASE 3",IF(O3002="Atraso",L3002,L3002/(1+$I$2)^P3002),IF(O3002="Atraso",L3002,L3002/(1+$I$1)^P3002))</f>
        <v/>
      </c>
      <c r="R3002">
        <f>IF(O3002="Atraso",$K$3-G3002,0)</f>
        <v/>
      </c>
      <c r="S3002">
        <f>IF(R3002&lt;=15,"Até 15",IF(R3002&lt;=30,"Entre 15 e 30",IF(R3002&lt;=60,"Entre 30 e 60",IF(R3002&lt;=90,"Entre 60 e 90",IF(R3002&lt;=120,"Entre 90 e 120",IF(R3002&lt;=150,"Entre 120 e 150",IF(R3002&lt;=180,"Entre 150 e 180","Superior a 180")))))))</f>
        <v/>
      </c>
    </row>
    <row r="3003">
      <c r="A3003" t="inlineStr">
        <is>
          <t>Q015L012</t>
        </is>
      </c>
      <c r="B3003" t="inlineStr">
        <is>
          <t>CARLOS CESAR MORICONE</t>
        </is>
      </c>
      <c r="C3003" t="n">
        <v>1</v>
      </c>
      <c r="D3003" t="inlineStr">
        <is>
          <t>IPCA</t>
        </is>
      </c>
      <c r="E3003" t="n">
        <v>0.009488792934583046</v>
      </c>
      <c r="F3003" t="inlineStr">
        <is>
          <t>MENSAL</t>
        </is>
      </c>
      <c r="G3003" t="n">
        <v>46203</v>
      </c>
      <c r="H3003" t="n">
        <v>46203</v>
      </c>
      <c r="I3003" t="n">
        <v>96</v>
      </c>
      <c r="J3003" t="inlineStr">
        <is>
          <t>CARTEIRA</t>
        </is>
      </c>
      <c r="K3003" t="inlineStr">
        <is>
          <t>CONTRATO</t>
        </is>
      </c>
      <c r="L3003" t="n">
        <v>3329.24</v>
      </c>
      <c r="M3003" t="inlineStr">
        <is>
          <t>IBIRAPITANGA FASE 3</t>
        </is>
      </c>
      <c r="N3003" s="142">
        <f>DATE(YEAR(G3003),MONTH(G3003),1)</f>
        <v/>
      </c>
      <c r="O3003" s="132">
        <f>IF(G3003&gt;$K$3,"Futuro","Atraso")</f>
        <v/>
      </c>
      <c r="P3003">
        <f>12*(YEAR(G3003)-YEAR($K$3))+(MONTH(G3003)-MONTH($K$3))</f>
        <v/>
      </c>
      <c r="Q3003" s="366">
        <f>IF(M3003="IBIRAPITANGA FASE 3",IF(O3003="Atraso",L3003,L3003/(1+$I$2)^P3003),IF(O3003="Atraso",L3003,L3003/(1+$I$1)^P3003))</f>
        <v/>
      </c>
      <c r="R3003">
        <f>IF(O3003="Atraso",$K$3-G3003,0)</f>
        <v/>
      </c>
      <c r="S3003">
        <f>IF(R3003&lt;=15,"Até 15",IF(R3003&lt;=30,"Entre 15 e 30",IF(R3003&lt;=60,"Entre 30 e 60",IF(R3003&lt;=90,"Entre 60 e 90",IF(R3003&lt;=120,"Entre 90 e 120",IF(R3003&lt;=150,"Entre 120 e 150",IF(R3003&lt;=180,"Entre 150 e 180","Superior a 180")))))))</f>
        <v/>
      </c>
    </row>
    <row r="3004">
      <c r="A3004" t="inlineStr">
        <is>
          <t>Q016L02</t>
        </is>
      </c>
      <c r="B3004" t="inlineStr">
        <is>
          <t>VALMIR JOSE DE SOUZA</t>
        </is>
      </c>
      <c r="C3004" t="n">
        <v>1</v>
      </c>
      <c r="D3004" t="inlineStr">
        <is>
          <t>IPCA</t>
        </is>
      </c>
      <c r="E3004" t="n">
        <v>0.009488792934583046</v>
      </c>
      <c r="F3004" t="inlineStr">
        <is>
          <t>MENSAL</t>
        </is>
      </c>
      <c r="G3004" t="n">
        <v>45260</v>
      </c>
      <c r="H3004" t="n">
        <v>45260</v>
      </c>
      <c r="I3004" t="n">
        <v>65</v>
      </c>
      <c r="J3004" t="inlineStr">
        <is>
          <t>CARTEIRA</t>
        </is>
      </c>
      <c r="K3004" t="inlineStr">
        <is>
          <t>CONTRATO</t>
        </is>
      </c>
      <c r="L3004" t="n">
        <v>1739.16</v>
      </c>
      <c r="M3004" t="inlineStr">
        <is>
          <t>IBIRAPITANGA FASE 3</t>
        </is>
      </c>
      <c r="N3004" s="142">
        <f>DATE(YEAR(G3004),MONTH(G3004),1)</f>
        <v/>
      </c>
      <c r="O3004" s="132">
        <f>IF(G3004&gt;$K$3,"Futuro","Atraso")</f>
        <v/>
      </c>
      <c r="P3004">
        <f>12*(YEAR(G3004)-YEAR($K$3))+(MONTH(G3004)-MONTH($K$3))</f>
        <v/>
      </c>
      <c r="Q3004" s="366">
        <f>IF(M3004="IBIRAPITANGA FASE 3",IF(O3004="Atraso",L3004,L3004/(1+$I$2)^P3004),IF(O3004="Atraso",L3004,L3004/(1+$I$1)^P3004))</f>
        <v/>
      </c>
      <c r="R3004">
        <f>IF(O3004="Atraso",$K$3-G3004,0)</f>
        <v/>
      </c>
      <c r="S3004">
        <f>IF(R3004&lt;=15,"Até 15",IF(R3004&lt;=30,"Entre 15 e 30",IF(R3004&lt;=60,"Entre 30 e 60",IF(R3004&lt;=90,"Entre 60 e 90",IF(R3004&lt;=120,"Entre 90 e 120",IF(R3004&lt;=150,"Entre 120 e 150",IF(R3004&lt;=180,"Entre 150 e 180","Superior a 180")))))))</f>
        <v/>
      </c>
    </row>
    <row r="3005">
      <c r="A3005" t="inlineStr">
        <is>
          <t>Q016L02</t>
        </is>
      </c>
      <c r="B3005" t="inlineStr">
        <is>
          <t>VALMIR JOSE DE SOUZA</t>
        </is>
      </c>
      <c r="C3005" t="n">
        <v>1</v>
      </c>
      <c r="D3005" t="inlineStr">
        <is>
          <t>IPCA</t>
        </is>
      </c>
      <c r="E3005" t="n">
        <v>0.009488792934583046</v>
      </c>
      <c r="F3005" t="inlineStr">
        <is>
          <t>MENSAL</t>
        </is>
      </c>
      <c r="G3005" t="n">
        <v>45290</v>
      </c>
      <c r="H3005" t="n">
        <v>45290</v>
      </c>
      <c r="I3005" t="n">
        <v>66</v>
      </c>
      <c r="J3005" t="inlineStr">
        <is>
          <t>CARTEIRA</t>
        </is>
      </c>
      <c r="K3005" t="inlineStr">
        <is>
          <t>CONTRATO</t>
        </is>
      </c>
      <c r="L3005" t="n">
        <v>1739.16</v>
      </c>
      <c r="M3005" t="inlineStr">
        <is>
          <t>IBIRAPITANGA FASE 3</t>
        </is>
      </c>
      <c r="N3005" s="142">
        <f>DATE(YEAR(G3005),MONTH(G3005),1)</f>
        <v/>
      </c>
      <c r="O3005" s="132">
        <f>IF(G3005&gt;$K$3,"Futuro","Atraso")</f>
        <v/>
      </c>
      <c r="P3005">
        <f>12*(YEAR(G3005)-YEAR($K$3))+(MONTH(G3005)-MONTH($K$3))</f>
        <v/>
      </c>
      <c r="Q3005" s="366">
        <f>IF(M3005="IBIRAPITANGA FASE 3",IF(O3005="Atraso",L3005,L3005/(1+$I$2)^P3005),IF(O3005="Atraso",L3005,L3005/(1+$I$1)^P3005))</f>
        <v/>
      </c>
      <c r="R3005">
        <f>IF(O3005="Atraso",$K$3-G3005,0)</f>
        <v/>
      </c>
      <c r="S3005">
        <f>IF(R3005&lt;=15,"Até 15",IF(R3005&lt;=30,"Entre 15 e 30",IF(R3005&lt;=60,"Entre 30 e 60",IF(R3005&lt;=90,"Entre 60 e 90",IF(R3005&lt;=120,"Entre 90 e 120",IF(R3005&lt;=150,"Entre 120 e 150",IF(R3005&lt;=180,"Entre 150 e 180","Superior a 180")))))))</f>
        <v/>
      </c>
    </row>
    <row r="3006">
      <c r="A3006" t="inlineStr">
        <is>
          <t>Q016L02</t>
        </is>
      </c>
      <c r="B3006" t="inlineStr">
        <is>
          <t>VALMIR JOSE DE SOUZA</t>
        </is>
      </c>
      <c r="C3006" t="n">
        <v>1</v>
      </c>
      <c r="D3006" t="inlineStr">
        <is>
          <t>IPCA</t>
        </is>
      </c>
      <c r="E3006" t="n">
        <v>0.009488792934583046</v>
      </c>
      <c r="F3006" t="inlineStr">
        <is>
          <t>MENSAL</t>
        </is>
      </c>
      <c r="G3006" t="n">
        <v>45321</v>
      </c>
      <c r="H3006" t="n">
        <v>45321</v>
      </c>
      <c r="I3006" t="n">
        <v>67</v>
      </c>
      <c r="J3006" t="inlineStr">
        <is>
          <t>CARTEIRA</t>
        </is>
      </c>
      <c r="K3006" t="inlineStr">
        <is>
          <t>CONTRATO</t>
        </is>
      </c>
      <c r="L3006" t="n">
        <v>1739.16</v>
      </c>
      <c r="M3006" t="inlineStr">
        <is>
          <t>IBIRAPITANGA FASE 3</t>
        </is>
      </c>
      <c r="N3006" s="142">
        <f>DATE(YEAR(G3006),MONTH(G3006),1)</f>
        <v/>
      </c>
      <c r="O3006" s="132">
        <f>IF(G3006&gt;$K$3,"Futuro","Atraso")</f>
        <v/>
      </c>
      <c r="P3006">
        <f>12*(YEAR(G3006)-YEAR($K$3))+(MONTH(G3006)-MONTH($K$3))</f>
        <v/>
      </c>
      <c r="Q3006" s="366">
        <f>IF(M3006="IBIRAPITANGA FASE 3",IF(O3006="Atraso",L3006,L3006/(1+$I$2)^P3006),IF(O3006="Atraso",L3006,L3006/(1+$I$1)^P3006))</f>
        <v/>
      </c>
      <c r="R3006">
        <f>IF(O3006="Atraso",$K$3-G3006,0)</f>
        <v/>
      </c>
      <c r="S3006">
        <f>IF(R3006&lt;=15,"Até 15",IF(R3006&lt;=30,"Entre 15 e 30",IF(R3006&lt;=60,"Entre 30 e 60",IF(R3006&lt;=90,"Entre 60 e 90",IF(R3006&lt;=120,"Entre 90 e 120",IF(R3006&lt;=150,"Entre 120 e 150",IF(R3006&lt;=180,"Entre 150 e 180","Superior a 180")))))))</f>
        <v/>
      </c>
    </row>
    <row r="3007">
      <c r="A3007" t="inlineStr">
        <is>
          <t>Q016L02</t>
        </is>
      </c>
      <c r="B3007" t="inlineStr">
        <is>
          <t>VALMIR JOSE DE SOUZA</t>
        </is>
      </c>
      <c r="C3007" t="n">
        <v>1</v>
      </c>
      <c r="D3007" t="inlineStr">
        <is>
          <t>IPCA</t>
        </is>
      </c>
      <c r="E3007" t="n">
        <v>0.009488792934583046</v>
      </c>
      <c r="F3007" t="inlineStr">
        <is>
          <t>MENSAL</t>
        </is>
      </c>
      <c r="G3007" t="n">
        <v>45351</v>
      </c>
      <c r="H3007" t="n">
        <v>45351</v>
      </c>
      <c r="I3007" t="n">
        <v>68</v>
      </c>
      <c r="J3007" t="inlineStr">
        <is>
          <t>CARTEIRA</t>
        </is>
      </c>
      <c r="K3007" t="inlineStr">
        <is>
          <t>CONTRATO</t>
        </is>
      </c>
      <c r="L3007" t="n">
        <v>1739.16</v>
      </c>
      <c r="M3007" t="inlineStr">
        <is>
          <t>IBIRAPITANGA FASE 3</t>
        </is>
      </c>
      <c r="N3007" s="142">
        <f>DATE(YEAR(G3007),MONTH(G3007),1)</f>
        <v/>
      </c>
      <c r="O3007" s="132">
        <f>IF(G3007&gt;$K$3,"Futuro","Atraso")</f>
        <v/>
      </c>
      <c r="P3007">
        <f>12*(YEAR(G3007)-YEAR($K$3))+(MONTH(G3007)-MONTH($K$3))</f>
        <v/>
      </c>
      <c r="Q3007" s="366">
        <f>IF(M3007="IBIRAPITANGA FASE 3",IF(O3007="Atraso",L3007,L3007/(1+$I$2)^P3007),IF(O3007="Atraso",L3007,L3007/(1+$I$1)^P3007))</f>
        <v/>
      </c>
      <c r="R3007">
        <f>IF(O3007="Atraso",$K$3-G3007,0)</f>
        <v/>
      </c>
      <c r="S3007">
        <f>IF(R3007&lt;=15,"Até 15",IF(R3007&lt;=30,"Entre 15 e 30",IF(R3007&lt;=60,"Entre 30 e 60",IF(R3007&lt;=90,"Entre 60 e 90",IF(R3007&lt;=120,"Entre 90 e 120",IF(R3007&lt;=150,"Entre 120 e 150",IF(R3007&lt;=180,"Entre 150 e 180","Superior a 180")))))))</f>
        <v/>
      </c>
    </row>
    <row r="3008">
      <c r="A3008" t="inlineStr">
        <is>
          <t>Q016L02</t>
        </is>
      </c>
      <c r="B3008" t="inlineStr">
        <is>
          <t>VALMIR JOSE DE SOUZA</t>
        </is>
      </c>
      <c r="C3008" t="n">
        <v>1</v>
      </c>
      <c r="D3008" t="inlineStr">
        <is>
          <t>IPCA</t>
        </is>
      </c>
      <c r="E3008" t="n">
        <v>0.009488792934583046</v>
      </c>
      <c r="F3008" t="inlineStr">
        <is>
          <t>MENSAL</t>
        </is>
      </c>
      <c r="G3008" t="n">
        <v>45381</v>
      </c>
      <c r="H3008" t="n">
        <v>45381</v>
      </c>
      <c r="I3008" t="n">
        <v>69</v>
      </c>
      <c r="J3008" t="inlineStr">
        <is>
          <t>CARTEIRA</t>
        </is>
      </c>
      <c r="K3008" t="inlineStr">
        <is>
          <t>CONTRATO</t>
        </is>
      </c>
      <c r="L3008" t="n">
        <v>1739.16</v>
      </c>
      <c r="M3008" t="inlineStr">
        <is>
          <t>IBIRAPITANGA FASE 3</t>
        </is>
      </c>
      <c r="N3008" s="142">
        <f>DATE(YEAR(G3008),MONTH(G3008),1)</f>
        <v/>
      </c>
      <c r="O3008" s="132">
        <f>IF(G3008&gt;$K$3,"Futuro","Atraso")</f>
        <v/>
      </c>
      <c r="P3008">
        <f>12*(YEAR(G3008)-YEAR($K$3))+(MONTH(G3008)-MONTH($K$3))</f>
        <v/>
      </c>
      <c r="Q3008" s="366">
        <f>IF(M3008="IBIRAPITANGA FASE 3",IF(O3008="Atraso",L3008,L3008/(1+$I$2)^P3008),IF(O3008="Atraso",L3008,L3008/(1+$I$1)^P3008))</f>
        <v/>
      </c>
      <c r="R3008">
        <f>IF(O3008="Atraso",$K$3-G3008,0)</f>
        <v/>
      </c>
      <c r="S3008">
        <f>IF(R3008&lt;=15,"Até 15",IF(R3008&lt;=30,"Entre 15 e 30",IF(R3008&lt;=60,"Entre 30 e 60",IF(R3008&lt;=90,"Entre 60 e 90",IF(R3008&lt;=120,"Entre 90 e 120",IF(R3008&lt;=150,"Entre 120 e 150",IF(R3008&lt;=180,"Entre 150 e 180","Superior a 180")))))))</f>
        <v/>
      </c>
    </row>
    <row r="3009">
      <c r="A3009" t="inlineStr">
        <is>
          <t>Q016L02</t>
        </is>
      </c>
      <c r="B3009" t="inlineStr">
        <is>
          <t>VALMIR JOSE DE SOUZA</t>
        </is>
      </c>
      <c r="C3009" t="n">
        <v>1</v>
      </c>
      <c r="D3009" t="inlineStr">
        <is>
          <t>IPCA</t>
        </is>
      </c>
      <c r="E3009" t="n">
        <v>0.009488792934583046</v>
      </c>
      <c r="F3009" t="inlineStr">
        <is>
          <t>MENSAL</t>
        </is>
      </c>
      <c r="G3009" t="n">
        <v>45381</v>
      </c>
      <c r="H3009" t="n">
        <v>45381</v>
      </c>
      <c r="I3009" t="n">
        <v>6</v>
      </c>
      <c r="J3009" t="inlineStr">
        <is>
          <t>CARTEIRA</t>
        </is>
      </c>
      <c r="K3009" t="inlineStr">
        <is>
          <t>CONTRATO</t>
        </is>
      </c>
      <c r="L3009" t="n">
        <v>7331.46</v>
      </c>
      <c r="M3009" t="inlineStr">
        <is>
          <t>IBIRAPITANGA FASE 3</t>
        </is>
      </c>
      <c r="N3009" s="142">
        <f>DATE(YEAR(G3009),MONTH(G3009),1)</f>
        <v/>
      </c>
      <c r="O3009" s="132">
        <f>IF(G3009&gt;$K$3,"Futuro","Atraso")</f>
        <v/>
      </c>
      <c r="P3009">
        <f>12*(YEAR(G3009)-YEAR($K$3))+(MONTH(G3009)-MONTH($K$3))</f>
        <v/>
      </c>
      <c r="Q3009" s="366">
        <f>IF(M3009="IBIRAPITANGA FASE 3",IF(O3009="Atraso",L3009,L3009/(1+$I$2)^P3009),IF(O3009="Atraso",L3009,L3009/(1+$I$1)^P3009))</f>
        <v/>
      </c>
      <c r="R3009">
        <f>IF(O3009="Atraso",$K$3-G3009,0)</f>
        <v/>
      </c>
      <c r="S3009">
        <f>IF(R3009&lt;=15,"Até 15",IF(R3009&lt;=30,"Entre 15 e 30",IF(R3009&lt;=60,"Entre 30 e 60",IF(R3009&lt;=90,"Entre 60 e 90",IF(R3009&lt;=120,"Entre 90 e 120",IF(R3009&lt;=150,"Entre 120 e 150",IF(R3009&lt;=180,"Entre 150 e 180","Superior a 180")))))))</f>
        <v/>
      </c>
    </row>
    <row r="3010">
      <c r="A3010" t="inlineStr">
        <is>
          <t>Q016L02</t>
        </is>
      </c>
      <c r="B3010" t="inlineStr">
        <is>
          <t>VALMIR JOSE DE SOUZA</t>
        </is>
      </c>
      <c r="C3010" t="n">
        <v>1</v>
      </c>
      <c r="D3010" t="inlineStr">
        <is>
          <t>IPCA</t>
        </is>
      </c>
      <c r="E3010" t="n">
        <v>0.009488792934583046</v>
      </c>
      <c r="F3010" t="inlineStr">
        <is>
          <t>MENSAL</t>
        </is>
      </c>
      <c r="G3010" t="n">
        <v>45412</v>
      </c>
      <c r="H3010" t="n">
        <v>45412</v>
      </c>
      <c r="I3010" t="n">
        <v>70</v>
      </c>
      <c r="J3010" t="inlineStr">
        <is>
          <t>CARTEIRA</t>
        </is>
      </c>
      <c r="K3010" t="inlineStr">
        <is>
          <t>CONTRATO</t>
        </is>
      </c>
      <c r="L3010" t="n">
        <v>1739.16</v>
      </c>
      <c r="M3010" t="inlineStr">
        <is>
          <t>IBIRAPITANGA FASE 3</t>
        </is>
      </c>
      <c r="N3010" s="142">
        <f>DATE(YEAR(G3010),MONTH(G3010),1)</f>
        <v/>
      </c>
      <c r="O3010" s="132">
        <f>IF(G3010&gt;$K$3,"Futuro","Atraso")</f>
        <v/>
      </c>
      <c r="P3010">
        <f>12*(YEAR(G3010)-YEAR($K$3))+(MONTH(G3010)-MONTH($K$3))</f>
        <v/>
      </c>
      <c r="Q3010" s="366">
        <f>IF(M3010="IBIRAPITANGA FASE 3",IF(O3010="Atraso",L3010,L3010/(1+$I$2)^P3010),IF(O3010="Atraso",L3010,L3010/(1+$I$1)^P3010))</f>
        <v/>
      </c>
      <c r="R3010">
        <f>IF(O3010="Atraso",$K$3-G3010,0)</f>
        <v/>
      </c>
      <c r="S3010">
        <f>IF(R3010&lt;=15,"Até 15",IF(R3010&lt;=30,"Entre 15 e 30",IF(R3010&lt;=60,"Entre 30 e 60",IF(R3010&lt;=90,"Entre 60 e 90",IF(R3010&lt;=120,"Entre 90 e 120",IF(R3010&lt;=150,"Entre 120 e 150",IF(R3010&lt;=180,"Entre 150 e 180","Superior a 180")))))))</f>
        <v/>
      </c>
    </row>
    <row r="3011">
      <c r="A3011" t="inlineStr">
        <is>
          <t>Q016L02</t>
        </is>
      </c>
      <c r="B3011" t="inlineStr">
        <is>
          <t>VALMIR JOSE DE SOUZA</t>
        </is>
      </c>
      <c r="C3011" t="n">
        <v>1</v>
      </c>
      <c r="D3011" t="inlineStr">
        <is>
          <t>IPCA</t>
        </is>
      </c>
      <c r="E3011" t="n">
        <v>0.009488792934583046</v>
      </c>
      <c r="F3011" t="inlineStr">
        <is>
          <t>MENSAL</t>
        </is>
      </c>
      <c r="G3011" t="n">
        <v>45442</v>
      </c>
      <c r="H3011" t="n">
        <v>45442</v>
      </c>
      <c r="I3011" t="n">
        <v>71</v>
      </c>
      <c r="J3011" t="inlineStr">
        <is>
          <t>CARTEIRA</t>
        </is>
      </c>
      <c r="K3011" t="inlineStr">
        <is>
          <t>CONTRATO</t>
        </is>
      </c>
      <c r="L3011" t="n">
        <v>1739.16</v>
      </c>
      <c r="M3011" t="inlineStr">
        <is>
          <t>IBIRAPITANGA FASE 3</t>
        </is>
      </c>
      <c r="N3011" s="142">
        <f>DATE(YEAR(G3011),MONTH(G3011),1)</f>
        <v/>
      </c>
      <c r="O3011" s="132">
        <f>IF(G3011&gt;$K$3,"Futuro","Atraso")</f>
        <v/>
      </c>
      <c r="P3011">
        <f>12*(YEAR(G3011)-YEAR($K$3))+(MONTH(G3011)-MONTH($K$3))</f>
        <v/>
      </c>
      <c r="Q3011" s="366">
        <f>IF(M3011="IBIRAPITANGA FASE 3",IF(O3011="Atraso",L3011,L3011/(1+$I$2)^P3011),IF(O3011="Atraso",L3011,L3011/(1+$I$1)^P3011))</f>
        <v/>
      </c>
      <c r="R3011">
        <f>IF(O3011="Atraso",$K$3-G3011,0)</f>
        <v/>
      </c>
      <c r="S3011">
        <f>IF(R3011&lt;=15,"Até 15",IF(R3011&lt;=30,"Entre 15 e 30",IF(R3011&lt;=60,"Entre 30 e 60",IF(R3011&lt;=90,"Entre 60 e 90",IF(R3011&lt;=120,"Entre 90 e 120",IF(R3011&lt;=150,"Entre 120 e 150",IF(R3011&lt;=180,"Entre 150 e 180","Superior a 180")))))))</f>
        <v/>
      </c>
    </row>
    <row r="3012">
      <c r="A3012" t="inlineStr">
        <is>
          <t>Q016L02</t>
        </is>
      </c>
      <c r="B3012" t="inlineStr">
        <is>
          <t>VALMIR JOSE DE SOUZA</t>
        </is>
      </c>
      <c r="C3012" t="n">
        <v>1</v>
      </c>
      <c r="D3012" t="inlineStr">
        <is>
          <t>IPCA</t>
        </is>
      </c>
      <c r="E3012" t="n">
        <v>0.009488792934583046</v>
      </c>
      <c r="F3012" t="inlineStr">
        <is>
          <t>MENSAL</t>
        </is>
      </c>
      <c r="G3012" t="n">
        <v>45473</v>
      </c>
      <c r="H3012" t="n">
        <v>45473</v>
      </c>
      <c r="I3012" t="n">
        <v>72</v>
      </c>
      <c r="J3012" t="inlineStr">
        <is>
          <t>CARTEIRA</t>
        </is>
      </c>
      <c r="K3012" t="inlineStr">
        <is>
          <t>CONTRATO</t>
        </is>
      </c>
      <c r="L3012" t="n">
        <v>1739.16</v>
      </c>
      <c r="M3012" t="inlineStr">
        <is>
          <t>IBIRAPITANGA FASE 3</t>
        </is>
      </c>
      <c r="N3012" s="142">
        <f>DATE(YEAR(G3012),MONTH(G3012),1)</f>
        <v/>
      </c>
      <c r="O3012" s="132">
        <f>IF(G3012&gt;$K$3,"Futuro","Atraso")</f>
        <v/>
      </c>
      <c r="P3012">
        <f>12*(YEAR(G3012)-YEAR($K$3))+(MONTH(G3012)-MONTH($K$3))</f>
        <v/>
      </c>
      <c r="Q3012" s="366">
        <f>IF(M3012="IBIRAPITANGA FASE 3",IF(O3012="Atraso",L3012,L3012/(1+$I$2)^P3012),IF(O3012="Atraso",L3012,L3012/(1+$I$1)^P3012))</f>
        <v/>
      </c>
      <c r="R3012">
        <f>IF(O3012="Atraso",$K$3-G3012,0)</f>
        <v/>
      </c>
      <c r="S3012">
        <f>IF(R3012&lt;=15,"Até 15",IF(R3012&lt;=30,"Entre 15 e 30",IF(R3012&lt;=60,"Entre 30 e 60",IF(R3012&lt;=90,"Entre 60 e 90",IF(R3012&lt;=120,"Entre 90 e 120",IF(R3012&lt;=150,"Entre 120 e 150",IF(R3012&lt;=180,"Entre 150 e 180","Superior a 180")))))))</f>
        <v/>
      </c>
    </row>
    <row r="3013">
      <c r="A3013" t="inlineStr">
        <is>
          <t>Q016L02</t>
        </is>
      </c>
      <c r="B3013" t="inlineStr">
        <is>
          <t>VALMIR JOSE DE SOUZA</t>
        </is>
      </c>
      <c r="C3013" t="n">
        <v>1</v>
      </c>
      <c r="D3013" t="inlineStr">
        <is>
          <t>IPCA</t>
        </is>
      </c>
      <c r="E3013" t="n">
        <v>0.009488792934583046</v>
      </c>
      <c r="F3013" t="inlineStr">
        <is>
          <t>MENSAL</t>
        </is>
      </c>
      <c r="G3013" t="n">
        <v>45503</v>
      </c>
      <c r="H3013" t="n">
        <v>45503</v>
      </c>
      <c r="I3013" t="n">
        <v>73</v>
      </c>
      <c r="J3013" t="inlineStr">
        <is>
          <t>CARTEIRA</t>
        </is>
      </c>
      <c r="K3013" t="inlineStr">
        <is>
          <t>CONTRATO</t>
        </is>
      </c>
      <c r="L3013" t="n">
        <v>1739.16</v>
      </c>
      <c r="M3013" t="inlineStr">
        <is>
          <t>IBIRAPITANGA FASE 3</t>
        </is>
      </c>
      <c r="N3013" s="142">
        <f>DATE(YEAR(G3013),MONTH(G3013),1)</f>
        <v/>
      </c>
      <c r="O3013" s="132">
        <f>IF(G3013&gt;$K$3,"Futuro","Atraso")</f>
        <v/>
      </c>
      <c r="P3013">
        <f>12*(YEAR(G3013)-YEAR($K$3))+(MONTH(G3013)-MONTH($K$3))</f>
        <v/>
      </c>
      <c r="Q3013" s="366">
        <f>IF(M3013="IBIRAPITANGA FASE 3",IF(O3013="Atraso",L3013,L3013/(1+$I$2)^P3013),IF(O3013="Atraso",L3013,L3013/(1+$I$1)^P3013))</f>
        <v/>
      </c>
      <c r="R3013">
        <f>IF(O3013="Atraso",$K$3-G3013,0)</f>
        <v/>
      </c>
      <c r="S3013">
        <f>IF(R3013&lt;=15,"Até 15",IF(R3013&lt;=30,"Entre 15 e 30",IF(R3013&lt;=60,"Entre 30 e 60",IF(R3013&lt;=90,"Entre 60 e 90",IF(R3013&lt;=120,"Entre 90 e 120",IF(R3013&lt;=150,"Entre 120 e 150",IF(R3013&lt;=180,"Entre 150 e 180","Superior a 180")))))))</f>
        <v/>
      </c>
    </row>
    <row r="3014">
      <c r="A3014" t="inlineStr">
        <is>
          <t>Q016L02</t>
        </is>
      </c>
      <c r="B3014" t="inlineStr">
        <is>
          <t>VALMIR JOSE DE SOUZA</t>
        </is>
      </c>
      <c r="C3014" t="n">
        <v>1</v>
      </c>
      <c r="D3014" t="inlineStr">
        <is>
          <t>IPCA</t>
        </is>
      </c>
      <c r="E3014" t="n">
        <v>0.009488792934583046</v>
      </c>
      <c r="F3014" t="inlineStr">
        <is>
          <t>MENSAL</t>
        </is>
      </c>
      <c r="G3014" t="n">
        <v>45534</v>
      </c>
      <c r="H3014" t="n">
        <v>45534</v>
      </c>
      <c r="I3014" t="n">
        <v>74</v>
      </c>
      <c r="J3014" t="inlineStr">
        <is>
          <t>CARTEIRA</t>
        </is>
      </c>
      <c r="K3014" t="inlineStr">
        <is>
          <t>CONTRATO</t>
        </is>
      </c>
      <c r="L3014" t="n">
        <v>1739.16</v>
      </c>
      <c r="M3014" t="inlineStr">
        <is>
          <t>IBIRAPITANGA FASE 3</t>
        </is>
      </c>
      <c r="N3014" s="142">
        <f>DATE(YEAR(G3014),MONTH(G3014),1)</f>
        <v/>
      </c>
      <c r="O3014" s="132">
        <f>IF(G3014&gt;$K$3,"Futuro","Atraso")</f>
        <v/>
      </c>
      <c r="P3014">
        <f>12*(YEAR(G3014)-YEAR($K$3))+(MONTH(G3014)-MONTH($K$3))</f>
        <v/>
      </c>
      <c r="Q3014" s="366">
        <f>IF(M3014="IBIRAPITANGA FASE 3",IF(O3014="Atraso",L3014,L3014/(1+$I$2)^P3014),IF(O3014="Atraso",L3014,L3014/(1+$I$1)^P3014))</f>
        <v/>
      </c>
      <c r="R3014">
        <f>IF(O3014="Atraso",$K$3-G3014,0)</f>
        <v/>
      </c>
      <c r="S3014">
        <f>IF(R3014&lt;=15,"Até 15",IF(R3014&lt;=30,"Entre 15 e 30",IF(R3014&lt;=60,"Entre 30 e 60",IF(R3014&lt;=90,"Entre 60 e 90",IF(R3014&lt;=120,"Entre 90 e 120",IF(R3014&lt;=150,"Entre 120 e 150",IF(R3014&lt;=180,"Entre 150 e 180","Superior a 180")))))))</f>
        <v/>
      </c>
    </row>
    <row r="3015">
      <c r="A3015" t="inlineStr">
        <is>
          <t>Q016L02</t>
        </is>
      </c>
      <c r="B3015" t="inlineStr">
        <is>
          <t>VALMIR JOSE DE SOUZA</t>
        </is>
      </c>
      <c r="C3015" t="n">
        <v>1</v>
      </c>
      <c r="D3015" t="inlineStr">
        <is>
          <t>IPCA</t>
        </is>
      </c>
      <c r="E3015" t="n">
        <v>0.009488792934583046</v>
      </c>
      <c r="F3015" t="inlineStr">
        <is>
          <t>MENSAL</t>
        </is>
      </c>
      <c r="G3015" t="n">
        <v>45565</v>
      </c>
      <c r="H3015" t="n">
        <v>45565</v>
      </c>
      <c r="I3015" t="n">
        <v>75</v>
      </c>
      <c r="J3015" t="inlineStr">
        <is>
          <t>CARTEIRA</t>
        </is>
      </c>
      <c r="K3015" t="inlineStr">
        <is>
          <t>CONTRATO</t>
        </is>
      </c>
      <c r="L3015" t="n">
        <v>1739.16</v>
      </c>
      <c r="M3015" t="inlineStr">
        <is>
          <t>IBIRAPITANGA FASE 3</t>
        </is>
      </c>
      <c r="N3015" s="142">
        <f>DATE(YEAR(G3015),MONTH(G3015),1)</f>
        <v/>
      </c>
      <c r="O3015" s="132">
        <f>IF(G3015&gt;$K$3,"Futuro","Atraso")</f>
        <v/>
      </c>
      <c r="P3015">
        <f>12*(YEAR(G3015)-YEAR($K$3))+(MONTH(G3015)-MONTH($K$3))</f>
        <v/>
      </c>
      <c r="Q3015" s="366">
        <f>IF(M3015="IBIRAPITANGA FASE 3",IF(O3015="Atraso",L3015,L3015/(1+$I$2)^P3015),IF(O3015="Atraso",L3015,L3015/(1+$I$1)^P3015))</f>
        <v/>
      </c>
      <c r="R3015">
        <f>IF(O3015="Atraso",$K$3-G3015,0)</f>
        <v/>
      </c>
      <c r="S3015">
        <f>IF(R3015&lt;=15,"Até 15",IF(R3015&lt;=30,"Entre 15 e 30",IF(R3015&lt;=60,"Entre 30 e 60",IF(R3015&lt;=90,"Entre 60 e 90",IF(R3015&lt;=120,"Entre 90 e 120",IF(R3015&lt;=150,"Entre 120 e 150",IF(R3015&lt;=180,"Entre 150 e 180","Superior a 180")))))))</f>
        <v/>
      </c>
    </row>
    <row r="3016">
      <c r="A3016" t="inlineStr">
        <is>
          <t>Q016L02</t>
        </is>
      </c>
      <c r="B3016" t="inlineStr">
        <is>
          <t>VALMIR JOSE DE SOUZA</t>
        </is>
      </c>
      <c r="C3016" t="n">
        <v>1</v>
      </c>
      <c r="D3016" t="inlineStr">
        <is>
          <t>IPCA</t>
        </is>
      </c>
      <c r="E3016" t="n">
        <v>0.009488792934583046</v>
      </c>
      <c r="F3016" t="inlineStr">
        <is>
          <t>MENSAL</t>
        </is>
      </c>
      <c r="G3016" t="n">
        <v>45595</v>
      </c>
      <c r="H3016" t="n">
        <v>45595</v>
      </c>
      <c r="I3016" t="n">
        <v>76</v>
      </c>
      <c r="J3016" t="inlineStr">
        <is>
          <t>CARTEIRA</t>
        </is>
      </c>
      <c r="K3016" t="inlineStr">
        <is>
          <t>CONTRATO</t>
        </is>
      </c>
      <c r="L3016" t="n">
        <v>1739.16</v>
      </c>
      <c r="M3016" t="inlineStr">
        <is>
          <t>IBIRAPITANGA FASE 3</t>
        </is>
      </c>
      <c r="N3016" s="142">
        <f>DATE(YEAR(G3016),MONTH(G3016),1)</f>
        <v/>
      </c>
      <c r="O3016" s="132">
        <f>IF(G3016&gt;$K$3,"Futuro","Atraso")</f>
        <v/>
      </c>
      <c r="P3016">
        <f>12*(YEAR(G3016)-YEAR($K$3))+(MONTH(G3016)-MONTH($K$3))</f>
        <v/>
      </c>
      <c r="Q3016" s="366">
        <f>IF(M3016="IBIRAPITANGA FASE 3",IF(O3016="Atraso",L3016,L3016/(1+$I$2)^P3016),IF(O3016="Atraso",L3016,L3016/(1+$I$1)^P3016))</f>
        <v/>
      </c>
      <c r="R3016">
        <f>IF(O3016="Atraso",$K$3-G3016,0)</f>
        <v/>
      </c>
      <c r="S3016">
        <f>IF(R3016&lt;=15,"Até 15",IF(R3016&lt;=30,"Entre 15 e 30",IF(R3016&lt;=60,"Entre 30 e 60",IF(R3016&lt;=90,"Entre 60 e 90",IF(R3016&lt;=120,"Entre 90 e 120",IF(R3016&lt;=150,"Entre 120 e 150",IF(R3016&lt;=180,"Entre 150 e 180","Superior a 180")))))))</f>
        <v/>
      </c>
    </row>
    <row r="3017">
      <c r="A3017" t="inlineStr">
        <is>
          <t>Q016L02</t>
        </is>
      </c>
      <c r="B3017" t="inlineStr">
        <is>
          <t>VALMIR JOSE DE SOUZA</t>
        </is>
      </c>
      <c r="C3017" t="n">
        <v>1</v>
      </c>
      <c r="D3017" t="inlineStr">
        <is>
          <t>IPCA</t>
        </is>
      </c>
      <c r="E3017" t="n">
        <v>0.009488792934583046</v>
      </c>
      <c r="F3017" t="inlineStr">
        <is>
          <t>MENSAL</t>
        </is>
      </c>
      <c r="G3017" t="n">
        <v>45626</v>
      </c>
      <c r="H3017" t="n">
        <v>45626</v>
      </c>
      <c r="I3017" t="n">
        <v>77</v>
      </c>
      <c r="J3017" t="inlineStr">
        <is>
          <t>CARTEIRA</t>
        </is>
      </c>
      <c r="K3017" t="inlineStr">
        <is>
          <t>CONTRATO</t>
        </is>
      </c>
      <c r="L3017" t="n">
        <v>1739.16</v>
      </c>
      <c r="M3017" t="inlineStr">
        <is>
          <t>IBIRAPITANGA FASE 3</t>
        </is>
      </c>
      <c r="N3017" s="142">
        <f>DATE(YEAR(G3017),MONTH(G3017),1)</f>
        <v/>
      </c>
      <c r="O3017" s="132">
        <f>IF(G3017&gt;$K$3,"Futuro","Atraso")</f>
        <v/>
      </c>
      <c r="P3017">
        <f>12*(YEAR(G3017)-YEAR($K$3))+(MONTH(G3017)-MONTH($K$3))</f>
        <v/>
      </c>
      <c r="Q3017" s="366">
        <f>IF(M3017="IBIRAPITANGA FASE 3",IF(O3017="Atraso",L3017,L3017/(1+$I$2)^P3017),IF(O3017="Atraso",L3017,L3017/(1+$I$1)^P3017))</f>
        <v/>
      </c>
      <c r="R3017">
        <f>IF(O3017="Atraso",$K$3-G3017,0)</f>
        <v/>
      </c>
      <c r="S3017">
        <f>IF(R3017&lt;=15,"Até 15",IF(R3017&lt;=30,"Entre 15 e 30",IF(R3017&lt;=60,"Entre 30 e 60",IF(R3017&lt;=90,"Entre 60 e 90",IF(R3017&lt;=120,"Entre 90 e 120",IF(R3017&lt;=150,"Entre 120 e 150",IF(R3017&lt;=180,"Entre 150 e 180","Superior a 180")))))))</f>
        <v/>
      </c>
    </row>
    <row r="3018">
      <c r="A3018" t="inlineStr">
        <is>
          <t>Q016L02</t>
        </is>
      </c>
      <c r="B3018" t="inlineStr">
        <is>
          <t>VALMIR JOSE DE SOUZA</t>
        </is>
      </c>
      <c r="C3018" t="n">
        <v>1</v>
      </c>
      <c r="D3018" t="inlineStr">
        <is>
          <t>IPCA</t>
        </is>
      </c>
      <c r="E3018" t="n">
        <v>0.009488792934583046</v>
      </c>
      <c r="F3018" t="inlineStr">
        <is>
          <t>MENSAL</t>
        </is>
      </c>
      <c r="G3018" t="n">
        <v>45656</v>
      </c>
      <c r="H3018" t="n">
        <v>45656</v>
      </c>
      <c r="I3018" t="n">
        <v>78</v>
      </c>
      <c r="J3018" t="inlineStr">
        <is>
          <t>CARTEIRA</t>
        </is>
      </c>
      <c r="K3018" t="inlineStr">
        <is>
          <t>CONTRATO</t>
        </is>
      </c>
      <c r="L3018" t="n">
        <v>1739.16</v>
      </c>
      <c r="M3018" t="inlineStr">
        <is>
          <t>IBIRAPITANGA FASE 3</t>
        </is>
      </c>
      <c r="N3018" s="142">
        <f>DATE(YEAR(G3018),MONTH(G3018),1)</f>
        <v/>
      </c>
      <c r="O3018" s="132">
        <f>IF(G3018&gt;$K$3,"Futuro","Atraso")</f>
        <v/>
      </c>
      <c r="P3018">
        <f>12*(YEAR(G3018)-YEAR($K$3))+(MONTH(G3018)-MONTH($K$3))</f>
        <v/>
      </c>
      <c r="Q3018" s="366">
        <f>IF(M3018="IBIRAPITANGA FASE 3",IF(O3018="Atraso",L3018,L3018/(1+$I$2)^P3018),IF(O3018="Atraso",L3018,L3018/(1+$I$1)^P3018))</f>
        <v/>
      </c>
      <c r="R3018">
        <f>IF(O3018="Atraso",$K$3-G3018,0)</f>
        <v/>
      </c>
      <c r="S3018">
        <f>IF(R3018&lt;=15,"Até 15",IF(R3018&lt;=30,"Entre 15 e 30",IF(R3018&lt;=60,"Entre 30 e 60",IF(R3018&lt;=90,"Entre 60 e 90",IF(R3018&lt;=120,"Entre 90 e 120",IF(R3018&lt;=150,"Entre 120 e 150",IF(R3018&lt;=180,"Entre 150 e 180","Superior a 180")))))))</f>
        <v/>
      </c>
    </row>
    <row r="3019">
      <c r="A3019" t="inlineStr">
        <is>
          <t>Q016L02</t>
        </is>
      </c>
      <c r="B3019" t="inlineStr">
        <is>
          <t>VALMIR JOSE DE SOUZA</t>
        </is>
      </c>
      <c r="C3019" t="n">
        <v>1</v>
      </c>
      <c r="D3019" t="inlineStr">
        <is>
          <t>IPCA</t>
        </is>
      </c>
      <c r="E3019" t="n">
        <v>0.009488792934583046</v>
      </c>
      <c r="F3019" t="inlineStr">
        <is>
          <t>MENSAL</t>
        </is>
      </c>
      <c r="G3019" t="n">
        <v>45687</v>
      </c>
      <c r="H3019" t="n">
        <v>45687</v>
      </c>
      <c r="I3019" t="n">
        <v>79</v>
      </c>
      <c r="J3019" t="inlineStr">
        <is>
          <t>CARTEIRA</t>
        </is>
      </c>
      <c r="K3019" t="inlineStr">
        <is>
          <t>CONTRATO</t>
        </is>
      </c>
      <c r="L3019" t="n">
        <v>1739.16</v>
      </c>
      <c r="M3019" t="inlineStr">
        <is>
          <t>IBIRAPITANGA FASE 3</t>
        </is>
      </c>
      <c r="N3019" s="142">
        <f>DATE(YEAR(G3019),MONTH(G3019),1)</f>
        <v/>
      </c>
      <c r="O3019" s="132">
        <f>IF(G3019&gt;$K$3,"Futuro","Atraso")</f>
        <v/>
      </c>
      <c r="P3019">
        <f>12*(YEAR(G3019)-YEAR($K$3))+(MONTH(G3019)-MONTH($K$3))</f>
        <v/>
      </c>
      <c r="Q3019" s="366">
        <f>IF(M3019="IBIRAPITANGA FASE 3",IF(O3019="Atraso",L3019,L3019/(1+$I$2)^P3019),IF(O3019="Atraso",L3019,L3019/(1+$I$1)^P3019))</f>
        <v/>
      </c>
      <c r="R3019">
        <f>IF(O3019="Atraso",$K$3-G3019,0)</f>
        <v/>
      </c>
      <c r="S3019">
        <f>IF(R3019&lt;=15,"Até 15",IF(R3019&lt;=30,"Entre 15 e 30",IF(R3019&lt;=60,"Entre 30 e 60",IF(R3019&lt;=90,"Entre 60 e 90",IF(R3019&lt;=120,"Entre 90 e 120",IF(R3019&lt;=150,"Entre 120 e 150",IF(R3019&lt;=180,"Entre 150 e 180","Superior a 180")))))))</f>
        <v/>
      </c>
    </row>
    <row r="3020">
      <c r="A3020" t="inlineStr">
        <is>
          <t>Q016L02</t>
        </is>
      </c>
      <c r="B3020" t="inlineStr">
        <is>
          <t>VALMIR JOSE DE SOUZA</t>
        </is>
      </c>
      <c r="C3020" t="n">
        <v>1</v>
      </c>
      <c r="D3020" t="inlineStr">
        <is>
          <t>IPCA</t>
        </is>
      </c>
      <c r="E3020" t="n">
        <v>0.009488792934583046</v>
      </c>
      <c r="F3020" t="inlineStr">
        <is>
          <t>MENSAL</t>
        </is>
      </c>
      <c r="G3020" t="n">
        <v>45716</v>
      </c>
      <c r="H3020" t="n">
        <v>45716</v>
      </c>
      <c r="I3020" t="n">
        <v>80</v>
      </c>
      <c r="J3020" t="inlineStr">
        <is>
          <t>CARTEIRA</t>
        </is>
      </c>
      <c r="K3020" t="inlineStr">
        <is>
          <t>CONTRATO</t>
        </is>
      </c>
      <c r="L3020" t="n">
        <v>1739.16</v>
      </c>
      <c r="M3020" t="inlineStr">
        <is>
          <t>IBIRAPITANGA FASE 3</t>
        </is>
      </c>
      <c r="N3020" s="142">
        <f>DATE(YEAR(G3020),MONTH(G3020),1)</f>
        <v/>
      </c>
      <c r="O3020" s="132">
        <f>IF(G3020&gt;$K$3,"Futuro","Atraso")</f>
        <v/>
      </c>
      <c r="P3020">
        <f>12*(YEAR(G3020)-YEAR($K$3))+(MONTH(G3020)-MONTH($K$3))</f>
        <v/>
      </c>
      <c r="Q3020" s="366">
        <f>IF(M3020="IBIRAPITANGA FASE 3",IF(O3020="Atraso",L3020,L3020/(1+$I$2)^P3020),IF(O3020="Atraso",L3020,L3020/(1+$I$1)^P3020))</f>
        <v/>
      </c>
      <c r="R3020">
        <f>IF(O3020="Atraso",$K$3-G3020,0)</f>
        <v/>
      </c>
      <c r="S3020">
        <f>IF(R3020&lt;=15,"Até 15",IF(R3020&lt;=30,"Entre 15 e 30",IF(R3020&lt;=60,"Entre 30 e 60",IF(R3020&lt;=90,"Entre 60 e 90",IF(R3020&lt;=120,"Entre 90 e 120",IF(R3020&lt;=150,"Entre 120 e 150",IF(R3020&lt;=180,"Entre 150 e 180","Superior a 180")))))))</f>
        <v/>
      </c>
    </row>
    <row r="3021">
      <c r="A3021" t="inlineStr">
        <is>
          <t>Q016L02</t>
        </is>
      </c>
      <c r="B3021" t="inlineStr">
        <is>
          <t>VALMIR JOSE DE SOUZA</t>
        </is>
      </c>
      <c r="C3021" t="n">
        <v>1</v>
      </c>
      <c r="D3021" t="inlineStr">
        <is>
          <t>IPCA</t>
        </is>
      </c>
      <c r="E3021" t="n">
        <v>0.009488792934583046</v>
      </c>
      <c r="F3021" t="inlineStr">
        <is>
          <t>MENSAL</t>
        </is>
      </c>
      <c r="G3021" t="n">
        <v>45746</v>
      </c>
      <c r="H3021" t="n">
        <v>45746</v>
      </c>
      <c r="I3021" t="n">
        <v>81</v>
      </c>
      <c r="J3021" t="inlineStr">
        <is>
          <t>CARTEIRA</t>
        </is>
      </c>
      <c r="K3021" t="inlineStr">
        <is>
          <t>CONTRATO</t>
        </is>
      </c>
      <c r="L3021" t="n">
        <v>1739.16</v>
      </c>
      <c r="M3021" t="inlineStr">
        <is>
          <t>IBIRAPITANGA FASE 3</t>
        </is>
      </c>
      <c r="N3021" s="142">
        <f>DATE(YEAR(G3021),MONTH(G3021),1)</f>
        <v/>
      </c>
      <c r="O3021" s="132">
        <f>IF(G3021&gt;$K$3,"Futuro","Atraso")</f>
        <v/>
      </c>
      <c r="P3021">
        <f>12*(YEAR(G3021)-YEAR($K$3))+(MONTH(G3021)-MONTH($K$3))</f>
        <v/>
      </c>
      <c r="Q3021" s="366">
        <f>IF(M3021="IBIRAPITANGA FASE 3",IF(O3021="Atraso",L3021,L3021/(1+$I$2)^P3021),IF(O3021="Atraso",L3021,L3021/(1+$I$1)^P3021))</f>
        <v/>
      </c>
      <c r="R3021">
        <f>IF(O3021="Atraso",$K$3-G3021,0)</f>
        <v/>
      </c>
      <c r="S3021">
        <f>IF(R3021&lt;=15,"Até 15",IF(R3021&lt;=30,"Entre 15 e 30",IF(R3021&lt;=60,"Entre 30 e 60",IF(R3021&lt;=90,"Entre 60 e 90",IF(R3021&lt;=120,"Entre 90 e 120",IF(R3021&lt;=150,"Entre 120 e 150",IF(R3021&lt;=180,"Entre 150 e 180","Superior a 180")))))))</f>
        <v/>
      </c>
    </row>
    <row r="3022">
      <c r="A3022" t="inlineStr">
        <is>
          <t>Q016L02</t>
        </is>
      </c>
      <c r="B3022" t="inlineStr">
        <is>
          <t>VALMIR JOSE DE SOUZA</t>
        </is>
      </c>
      <c r="C3022" t="n">
        <v>1</v>
      </c>
      <c r="D3022" t="inlineStr">
        <is>
          <t>IPCA</t>
        </is>
      </c>
      <c r="E3022" t="n">
        <v>0.009488792934583046</v>
      </c>
      <c r="F3022" t="inlineStr">
        <is>
          <t>MENSAL</t>
        </is>
      </c>
      <c r="G3022" t="n">
        <v>45746</v>
      </c>
      <c r="H3022" t="n">
        <v>45746</v>
      </c>
      <c r="I3022" t="n">
        <v>7</v>
      </c>
      <c r="J3022" t="inlineStr">
        <is>
          <t>CARTEIRA</t>
        </is>
      </c>
      <c r="K3022" t="inlineStr">
        <is>
          <t>CONTRATO</t>
        </is>
      </c>
      <c r="L3022" t="n">
        <v>7331.46</v>
      </c>
      <c r="M3022" t="inlineStr">
        <is>
          <t>IBIRAPITANGA FASE 3</t>
        </is>
      </c>
      <c r="N3022" s="142">
        <f>DATE(YEAR(G3022),MONTH(G3022),1)</f>
        <v/>
      </c>
      <c r="O3022" s="132">
        <f>IF(G3022&gt;$K$3,"Futuro","Atraso")</f>
        <v/>
      </c>
      <c r="P3022">
        <f>12*(YEAR(G3022)-YEAR($K$3))+(MONTH(G3022)-MONTH($K$3))</f>
        <v/>
      </c>
      <c r="Q3022" s="366">
        <f>IF(M3022="IBIRAPITANGA FASE 3",IF(O3022="Atraso",L3022,L3022/(1+$I$2)^P3022),IF(O3022="Atraso",L3022,L3022/(1+$I$1)^P3022))</f>
        <v/>
      </c>
      <c r="R3022">
        <f>IF(O3022="Atraso",$K$3-G3022,0)</f>
        <v/>
      </c>
      <c r="S3022">
        <f>IF(R3022&lt;=15,"Até 15",IF(R3022&lt;=30,"Entre 15 e 30",IF(R3022&lt;=60,"Entre 30 e 60",IF(R3022&lt;=90,"Entre 60 e 90",IF(R3022&lt;=120,"Entre 90 e 120",IF(R3022&lt;=150,"Entre 120 e 150",IF(R3022&lt;=180,"Entre 150 e 180","Superior a 180")))))))</f>
        <v/>
      </c>
    </row>
    <row r="3023">
      <c r="A3023" t="inlineStr">
        <is>
          <t>Q016L02</t>
        </is>
      </c>
      <c r="B3023" t="inlineStr">
        <is>
          <t>VALMIR JOSE DE SOUZA</t>
        </is>
      </c>
      <c r="C3023" t="n">
        <v>1</v>
      </c>
      <c r="D3023" t="inlineStr">
        <is>
          <t>IPCA</t>
        </is>
      </c>
      <c r="E3023" t="n">
        <v>0.009488792934583046</v>
      </c>
      <c r="F3023" t="inlineStr">
        <is>
          <t>MENSAL</t>
        </is>
      </c>
      <c r="G3023" t="n">
        <v>45777</v>
      </c>
      <c r="H3023" t="n">
        <v>45777</v>
      </c>
      <c r="I3023" t="n">
        <v>82</v>
      </c>
      <c r="J3023" t="inlineStr">
        <is>
          <t>CARTEIRA</t>
        </is>
      </c>
      <c r="K3023" t="inlineStr">
        <is>
          <t>CONTRATO</t>
        </is>
      </c>
      <c r="L3023" t="n">
        <v>1739.16</v>
      </c>
      <c r="M3023" t="inlineStr">
        <is>
          <t>IBIRAPITANGA FASE 3</t>
        </is>
      </c>
      <c r="N3023" s="142">
        <f>DATE(YEAR(G3023),MONTH(G3023),1)</f>
        <v/>
      </c>
      <c r="O3023" s="132">
        <f>IF(G3023&gt;$K$3,"Futuro","Atraso")</f>
        <v/>
      </c>
      <c r="P3023">
        <f>12*(YEAR(G3023)-YEAR($K$3))+(MONTH(G3023)-MONTH($K$3))</f>
        <v/>
      </c>
      <c r="Q3023" s="366">
        <f>IF(M3023="IBIRAPITANGA FASE 3",IF(O3023="Atraso",L3023,L3023/(1+$I$2)^P3023),IF(O3023="Atraso",L3023,L3023/(1+$I$1)^P3023))</f>
        <v/>
      </c>
      <c r="R3023">
        <f>IF(O3023="Atraso",$K$3-G3023,0)</f>
        <v/>
      </c>
      <c r="S3023">
        <f>IF(R3023&lt;=15,"Até 15",IF(R3023&lt;=30,"Entre 15 e 30",IF(R3023&lt;=60,"Entre 30 e 60",IF(R3023&lt;=90,"Entre 60 e 90",IF(R3023&lt;=120,"Entre 90 e 120",IF(R3023&lt;=150,"Entre 120 e 150",IF(R3023&lt;=180,"Entre 150 e 180","Superior a 180")))))))</f>
        <v/>
      </c>
    </row>
    <row r="3024">
      <c r="A3024" t="inlineStr">
        <is>
          <t>Q016L02</t>
        </is>
      </c>
      <c r="B3024" t="inlineStr">
        <is>
          <t>VALMIR JOSE DE SOUZA</t>
        </is>
      </c>
      <c r="C3024" t="n">
        <v>1</v>
      </c>
      <c r="D3024" t="inlineStr">
        <is>
          <t>IPCA</t>
        </is>
      </c>
      <c r="E3024" t="n">
        <v>0.009488792934583046</v>
      </c>
      <c r="F3024" t="inlineStr">
        <is>
          <t>MENSAL</t>
        </is>
      </c>
      <c r="G3024" t="n">
        <v>45807</v>
      </c>
      <c r="H3024" t="n">
        <v>45807</v>
      </c>
      <c r="I3024" t="n">
        <v>83</v>
      </c>
      <c r="J3024" t="inlineStr">
        <is>
          <t>CARTEIRA</t>
        </is>
      </c>
      <c r="K3024" t="inlineStr">
        <is>
          <t>CONTRATO</t>
        </is>
      </c>
      <c r="L3024" t="n">
        <v>1739.16</v>
      </c>
      <c r="M3024" t="inlineStr">
        <is>
          <t>IBIRAPITANGA FASE 3</t>
        </is>
      </c>
      <c r="N3024" s="142">
        <f>DATE(YEAR(G3024),MONTH(G3024),1)</f>
        <v/>
      </c>
      <c r="O3024" s="132">
        <f>IF(G3024&gt;$K$3,"Futuro","Atraso")</f>
        <v/>
      </c>
      <c r="P3024">
        <f>12*(YEAR(G3024)-YEAR($K$3))+(MONTH(G3024)-MONTH($K$3))</f>
        <v/>
      </c>
      <c r="Q3024" s="366">
        <f>IF(M3024="IBIRAPITANGA FASE 3",IF(O3024="Atraso",L3024,L3024/(1+$I$2)^P3024),IF(O3024="Atraso",L3024,L3024/(1+$I$1)^P3024))</f>
        <v/>
      </c>
      <c r="R3024">
        <f>IF(O3024="Atraso",$K$3-G3024,0)</f>
        <v/>
      </c>
      <c r="S3024">
        <f>IF(R3024&lt;=15,"Até 15",IF(R3024&lt;=30,"Entre 15 e 30",IF(R3024&lt;=60,"Entre 30 e 60",IF(R3024&lt;=90,"Entre 60 e 90",IF(R3024&lt;=120,"Entre 90 e 120",IF(R3024&lt;=150,"Entre 120 e 150",IF(R3024&lt;=180,"Entre 150 e 180","Superior a 180")))))))</f>
        <v/>
      </c>
    </row>
    <row r="3025">
      <c r="A3025" t="inlineStr">
        <is>
          <t>Q016L02</t>
        </is>
      </c>
      <c r="B3025" t="inlineStr">
        <is>
          <t>VALMIR JOSE DE SOUZA</t>
        </is>
      </c>
      <c r="C3025" t="n">
        <v>1</v>
      </c>
      <c r="D3025" t="inlineStr">
        <is>
          <t>IPCA</t>
        </is>
      </c>
      <c r="E3025" t="n">
        <v>0.009488792934583046</v>
      </c>
      <c r="F3025" t="inlineStr">
        <is>
          <t>MENSAL</t>
        </is>
      </c>
      <c r="G3025" t="n">
        <v>45838</v>
      </c>
      <c r="H3025" t="n">
        <v>45838</v>
      </c>
      <c r="I3025" t="n">
        <v>84</v>
      </c>
      <c r="J3025" t="inlineStr">
        <is>
          <t>CARTEIRA</t>
        </is>
      </c>
      <c r="K3025" t="inlineStr">
        <is>
          <t>CONTRATO</t>
        </is>
      </c>
      <c r="L3025" t="n">
        <v>1739.16</v>
      </c>
      <c r="M3025" t="inlineStr">
        <is>
          <t>IBIRAPITANGA FASE 3</t>
        </is>
      </c>
      <c r="N3025" s="142">
        <f>DATE(YEAR(G3025),MONTH(G3025),1)</f>
        <v/>
      </c>
      <c r="O3025" s="132">
        <f>IF(G3025&gt;$K$3,"Futuro","Atraso")</f>
        <v/>
      </c>
      <c r="P3025">
        <f>12*(YEAR(G3025)-YEAR($K$3))+(MONTH(G3025)-MONTH($K$3))</f>
        <v/>
      </c>
      <c r="Q3025" s="366">
        <f>IF(M3025="IBIRAPITANGA FASE 3",IF(O3025="Atraso",L3025,L3025/(1+$I$2)^P3025),IF(O3025="Atraso",L3025,L3025/(1+$I$1)^P3025))</f>
        <v/>
      </c>
      <c r="R3025">
        <f>IF(O3025="Atraso",$K$3-G3025,0)</f>
        <v/>
      </c>
      <c r="S3025">
        <f>IF(R3025&lt;=15,"Até 15",IF(R3025&lt;=30,"Entre 15 e 30",IF(R3025&lt;=60,"Entre 30 e 60",IF(R3025&lt;=90,"Entre 60 e 90",IF(R3025&lt;=120,"Entre 90 e 120",IF(R3025&lt;=150,"Entre 120 e 150",IF(R3025&lt;=180,"Entre 150 e 180","Superior a 180")))))))</f>
        <v/>
      </c>
    </row>
    <row r="3026">
      <c r="A3026" t="inlineStr">
        <is>
          <t>Q016L02</t>
        </is>
      </c>
      <c r="B3026" t="inlineStr">
        <is>
          <t>VALMIR JOSE DE SOUZA</t>
        </is>
      </c>
      <c r="C3026" t="n">
        <v>1</v>
      </c>
      <c r="D3026" t="inlineStr">
        <is>
          <t>IPCA</t>
        </is>
      </c>
      <c r="E3026" t="n">
        <v>0.009488792934583046</v>
      </c>
      <c r="F3026" t="inlineStr">
        <is>
          <t>MENSAL</t>
        </is>
      </c>
      <c r="G3026" t="n">
        <v>45868</v>
      </c>
      <c r="H3026" t="n">
        <v>45868</v>
      </c>
      <c r="I3026" t="n">
        <v>85</v>
      </c>
      <c r="J3026" t="inlineStr">
        <is>
          <t>CARTEIRA</t>
        </is>
      </c>
      <c r="K3026" t="inlineStr">
        <is>
          <t>CONTRATO</t>
        </is>
      </c>
      <c r="L3026" t="n">
        <v>1739.16</v>
      </c>
      <c r="M3026" t="inlineStr">
        <is>
          <t>IBIRAPITANGA FASE 3</t>
        </is>
      </c>
      <c r="N3026" s="142">
        <f>DATE(YEAR(G3026),MONTH(G3026),1)</f>
        <v/>
      </c>
      <c r="O3026" s="132">
        <f>IF(G3026&gt;$K$3,"Futuro","Atraso")</f>
        <v/>
      </c>
      <c r="P3026">
        <f>12*(YEAR(G3026)-YEAR($K$3))+(MONTH(G3026)-MONTH($K$3))</f>
        <v/>
      </c>
      <c r="Q3026" s="366">
        <f>IF(M3026="IBIRAPITANGA FASE 3",IF(O3026="Atraso",L3026,L3026/(1+$I$2)^P3026),IF(O3026="Atraso",L3026,L3026/(1+$I$1)^P3026))</f>
        <v/>
      </c>
      <c r="R3026">
        <f>IF(O3026="Atraso",$K$3-G3026,0)</f>
        <v/>
      </c>
      <c r="S3026">
        <f>IF(R3026&lt;=15,"Até 15",IF(R3026&lt;=30,"Entre 15 e 30",IF(R3026&lt;=60,"Entre 30 e 60",IF(R3026&lt;=90,"Entre 60 e 90",IF(R3026&lt;=120,"Entre 90 e 120",IF(R3026&lt;=150,"Entre 120 e 150",IF(R3026&lt;=180,"Entre 150 e 180","Superior a 180")))))))</f>
        <v/>
      </c>
    </row>
    <row r="3027">
      <c r="A3027" t="inlineStr">
        <is>
          <t>Q016L02</t>
        </is>
      </c>
      <c r="B3027" t="inlineStr">
        <is>
          <t>VALMIR JOSE DE SOUZA</t>
        </is>
      </c>
      <c r="C3027" t="n">
        <v>1</v>
      </c>
      <c r="D3027" t="inlineStr">
        <is>
          <t>IPCA</t>
        </is>
      </c>
      <c r="E3027" t="n">
        <v>0.009488792934583046</v>
      </c>
      <c r="F3027" t="inlineStr">
        <is>
          <t>MENSAL</t>
        </is>
      </c>
      <c r="G3027" t="n">
        <v>45899</v>
      </c>
      <c r="H3027" t="n">
        <v>45899</v>
      </c>
      <c r="I3027" t="n">
        <v>86</v>
      </c>
      <c r="J3027" t="inlineStr">
        <is>
          <t>CARTEIRA</t>
        </is>
      </c>
      <c r="K3027" t="inlineStr">
        <is>
          <t>CONTRATO</t>
        </is>
      </c>
      <c r="L3027" t="n">
        <v>1739.16</v>
      </c>
      <c r="M3027" t="inlineStr">
        <is>
          <t>IBIRAPITANGA FASE 3</t>
        </is>
      </c>
      <c r="N3027" s="142">
        <f>DATE(YEAR(G3027),MONTH(G3027),1)</f>
        <v/>
      </c>
      <c r="O3027" s="132">
        <f>IF(G3027&gt;$K$3,"Futuro","Atraso")</f>
        <v/>
      </c>
      <c r="P3027">
        <f>12*(YEAR(G3027)-YEAR($K$3))+(MONTH(G3027)-MONTH($K$3))</f>
        <v/>
      </c>
      <c r="Q3027" s="366">
        <f>IF(M3027="IBIRAPITANGA FASE 3",IF(O3027="Atraso",L3027,L3027/(1+$I$2)^P3027),IF(O3027="Atraso",L3027,L3027/(1+$I$1)^P3027))</f>
        <v/>
      </c>
      <c r="R3027">
        <f>IF(O3027="Atraso",$K$3-G3027,0)</f>
        <v/>
      </c>
      <c r="S3027">
        <f>IF(R3027&lt;=15,"Até 15",IF(R3027&lt;=30,"Entre 15 e 30",IF(R3027&lt;=60,"Entre 30 e 60",IF(R3027&lt;=90,"Entre 60 e 90",IF(R3027&lt;=120,"Entre 90 e 120",IF(R3027&lt;=150,"Entre 120 e 150",IF(R3027&lt;=180,"Entre 150 e 180","Superior a 180")))))))</f>
        <v/>
      </c>
    </row>
    <row r="3028">
      <c r="A3028" t="inlineStr">
        <is>
          <t>Q016L02</t>
        </is>
      </c>
      <c r="B3028" t="inlineStr">
        <is>
          <t>VALMIR JOSE DE SOUZA</t>
        </is>
      </c>
      <c r="C3028" t="n">
        <v>1</v>
      </c>
      <c r="D3028" t="inlineStr">
        <is>
          <t>IPCA</t>
        </is>
      </c>
      <c r="E3028" t="n">
        <v>0.009488792934583046</v>
      </c>
      <c r="F3028" t="inlineStr">
        <is>
          <t>MENSAL</t>
        </is>
      </c>
      <c r="G3028" t="n">
        <v>45930</v>
      </c>
      <c r="H3028" t="n">
        <v>45930</v>
      </c>
      <c r="I3028" t="n">
        <v>87</v>
      </c>
      <c r="J3028" t="inlineStr">
        <is>
          <t>CARTEIRA</t>
        </is>
      </c>
      <c r="K3028" t="inlineStr">
        <is>
          <t>CONTRATO</t>
        </is>
      </c>
      <c r="L3028" t="n">
        <v>1739.16</v>
      </c>
      <c r="M3028" t="inlineStr">
        <is>
          <t>IBIRAPITANGA FASE 3</t>
        </is>
      </c>
      <c r="N3028" s="142">
        <f>DATE(YEAR(G3028),MONTH(G3028),1)</f>
        <v/>
      </c>
      <c r="O3028" s="132">
        <f>IF(G3028&gt;$K$3,"Futuro","Atraso")</f>
        <v/>
      </c>
      <c r="P3028">
        <f>12*(YEAR(G3028)-YEAR($K$3))+(MONTH(G3028)-MONTH($K$3))</f>
        <v/>
      </c>
      <c r="Q3028" s="366">
        <f>IF(M3028="IBIRAPITANGA FASE 3",IF(O3028="Atraso",L3028,L3028/(1+$I$2)^P3028),IF(O3028="Atraso",L3028,L3028/(1+$I$1)^P3028))</f>
        <v/>
      </c>
      <c r="R3028">
        <f>IF(O3028="Atraso",$K$3-G3028,0)</f>
        <v/>
      </c>
      <c r="S3028">
        <f>IF(R3028&lt;=15,"Até 15",IF(R3028&lt;=30,"Entre 15 e 30",IF(R3028&lt;=60,"Entre 30 e 60",IF(R3028&lt;=90,"Entre 60 e 90",IF(R3028&lt;=120,"Entre 90 e 120",IF(R3028&lt;=150,"Entre 120 e 150",IF(R3028&lt;=180,"Entre 150 e 180","Superior a 180")))))))</f>
        <v/>
      </c>
    </row>
    <row r="3029">
      <c r="A3029" t="inlineStr">
        <is>
          <t>Q016L02</t>
        </is>
      </c>
      <c r="B3029" t="inlineStr">
        <is>
          <t>VALMIR JOSE DE SOUZA</t>
        </is>
      </c>
      <c r="C3029" t="n">
        <v>1</v>
      </c>
      <c r="D3029" t="inlineStr">
        <is>
          <t>IPCA</t>
        </is>
      </c>
      <c r="E3029" t="n">
        <v>0.009488792934583046</v>
      </c>
      <c r="F3029" t="inlineStr">
        <is>
          <t>MENSAL</t>
        </is>
      </c>
      <c r="G3029" t="n">
        <v>45960</v>
      </c>
      <c r="H3029" t="n">
        <v>45960</v>
      </c>
      <c r="I3029" t="n">
        <v>88</v>
      </c>
      <c r="J3029" t="inlineStr">
        <is>
          <t>CARTEIRA</t>
        </is>
      </c>
      <c r="K3029" t="inlineStr">
        <is>
          <t>CONTRATO</t>
        </is>
      </c>
      <c r="L3029" t="n">
        <v>1739.16</v>
      </c>
      <c r="M3029" t="inlineStr">
        <is>
          <t>IBIRAPITANGA FASE 3</t>
        </is>
      </c>
      <c r="N3029" s="142">
        <f>DATE(YEAR(G3029),MONTH(G3029),1)</f>
        <v/>
      </c>
      <c r="O3029" s="132">
        <f>IF(G3029&gt;$K$3,"Futuro","Atraso")</f>
        <v/>
      </c>
      <c r="P3029">
        <f>12*(YEAR(G3029)-YEAR($K$3))+(MONTH(G3029)-MONTH($K$3))</f>
        <v/>
      </c>
      <c r="Q3029" s="366">
        <f>IF(M3029="IBIRAPITANGA FASE 3",IF(O3029="Atraso",L3029,L3029/(1+$I$2)^P3029),IF(O3029="Atraso",L3029,L3029/(1+$I$1)^P3029))</f>
        <v/>
      </c>
      <c r="R3029">
        <f>IF(O3029="Atraso",$K$3-G3029,0)</f>
        <v/>
      </c>
      <c r="S3029">
        <f>IF(R3029&lt;=15,"Até 15",IF(R3029&lt;=30,"Entre 15 e 30",IF(R3029&lt;=60,"Entre 30 e 60",IF(R3029&lt;=90,"Entre 60 e 90",IF(R3029&lt;=120,"Entre 90 e 120",IF(R3029&lt;=150,"Entre 120 e 150",IF(R3029&lt;=180,"Entre 150 e 180","Superior a 180")))))))</f>
        <v/>
      </c>
    </row>
    <row r="3030">
      <c r="A3030" t="inlineStr">
        <is>
          <t>Q016L02</t>
        </is>
      </c>
      <c r="B3030" t="inlineStr">
        <is>
          <t>VALMIR JOSE DE SOUZA</t>
        </is>
      </c>
      <c r="C3030" t="n">
        <v>1</v>
      </c>
      <c r="D3030" t="inlineStr">
        <is>
          <t>IPCA</t>
        </is>
      </c>
      <c r="E3030" t="n">
        <v>0.009488792934583046</v>
      </c>
      <c r="F3030" t="inlineStr">
        <is>
          <t>MENSAL</t>
        </is>
      </c>
      <c r="G3030" t="n">
        <v>45991</v>
      </c>
      <c r="H3030" t="n">
        <v>45991</v>
      </c>
      <c r="I3030" t="n">
        <v>89</v>
      </c>
      <c r="J3030" t="inlineStr">
        <is>
          <t>CARTEIRA</t>
        </is>
      </c>
      <c r="K3030" t="inlineStr">
        <is>
          <t>CONTRATO</t>
        </is>
      </c>
      <c r="L3030" t="n">
        <v>1739.16</v>
      </c>
      <c r="M3030" t="inlineStr">
        <is>
          <t>IBIRAPITANGA FASE 3</t>
        </is>
      </c>
      <c r="N3030" s="142">
        <f>DATE(YEAR(G3030),MONTH(G3030),1)</f>
        <v/>
      </c>
      <c r="O3030" s="132">
        <f>IF(G3030&gt;$K$3,"Futuro","Atraso")</f>
        <v/>
      </c>
      <c r="P3030">
        <f>12*(YEAR(G3030)-YEAR($K$3))+(MONTH(G3030)-MONTH($K$3))</f>
        <v/>
      </c>
      <c r="Q3030" s="366">
        <f>IF(M3030="IBIRAPITANGA FASE 3",IF(O3030="Atraso",L3030,L3030/(1+$I$2)^P3030),IF(O3030="Atraso",L3030,L3030/(1+$I$1)^P3030))</f>
        <v/>
      </c>
      <c r="R3030">
        <f>IF(O3030="Atraso",$K$3-G3030,0)</f>
        <v/>
      </c>
      <c r="S3030">
        <f>IF(R3030&lt;=15,"Até 15",IF(R3030&lt;=30,"Entre 15 e 30",IF(R3030&lt;=60,"Entre 30 e 60",IF(R3030&lt;=90,"Entre 60 e 90",IF(R3030&lt;=120,"Entre 90 e 120",IF(R3030&lt;=150,"Entre 120 e 150",IF(R3030&lt;=180,"Entre 150 e 180","Superior a 180")))))))</f>
        <v/>
      </c>
    </row>
    <row r="3031">
      <c r="A3031" t="inlineStr">
        <is>
          <t>Q016L02</t>
        </is>
      </c>
      <c r="B3031" t="inlineStr">
        <is>
          <t>VALMIR JOSE DE SOUZA</t>
        </is>
      </c>
      <c r="C3031" t="n">
        <v>1</v>
      </c>
      <c r="D3031" t="inlineStr">
        <is>
          <t>IPCA</t>
        </is>
      </c>
      <c r="E3031" t="n">
        <v>0.009488792934583046</v>
      </c>
      <c r="F3031" t="inlineStr">
        <is>
          <t>MENSAL</t>
        </is>
      </c>
      <c r="G3031" t="n">
        <v>46021</v>
      </c>
      <c r="H3031" t="n">
        <v>46021</v>
      </c>
      <c r="I3031" t="n">
        <v>90</v>
      </c>
      <c r="J3031" t="inlineStr">
        <is>
          <t>CARTEIRA</t>
        </is>
      </c>
      <c r="K3031" t="inlineStr">
        <is>
          <t>CONTRATO</t>
        </is>
      </c>
      <c r="L3031" t="n">
        <v>1739.16</v>
      </c>
      <c r="M3031" t="inlineStr">
        <is>
          <t>IBIRAPITANGA FASE 3</t>
        </is>
      </c>
      <c r="N3031" s="142">
        <f>DATE(YEAR(G3031),MONTH(G3031),1)</f>
        <v/>
      </c>
      <c r="O3031" s="132">
        <f>IF(G3031&gt;$K$3,"Futuro","Atraso")</f>
        <v/>
      </c>
      <c r="P3031">
        <f>12*(YEAR(G3031)-YEAR($K$3))+(MONTH(G3031)-MONTH($K$3))</f>
        <v/>
      </c>
      <c r="Q3031" s="366">
        <f>IF(M3031="IBIRAPITANGA FASE 3",IF(O3031="Atraso",L3031,L3031/(1+$I$2)^P3031),IF(O3031="Atraso",L3031,L3031/(1+$I$1)^P3031))</f>
        <v/>
      </c>
      <c r="R3031">
        <f>IF(O3031="Atraso",$K$3-G3031,0)</f>
        <v/>
      </c>
      <c r="S3031">
        <f>IF(R3031&lt;=15,"Até 15",IF(R3031&lt;=30,"Entre 15 e 30",IF(R3031&lt;=60,"Entre 30 e 60",IF(R3031&lt;=90,"Entre 60 e 90",IF(R3031&lt;=120,"Entre 90 e 120",IF(R3031&lt;=150,"Entre 120 e 150",IF(R3031&lt;=180,"Entre 150 e 180","Superior a 180")))))))</f>
        <v/>
      </c>
    </row>
    <row r="3032">
      <c r="A3032" t="inlineStr">
        <is>
          <t>Q016L02</t>
        </is>
      </c>
      <c r="B3032" t="inlineStr">
        <is>
          <t>VALMIR JOSE DE SOUZA</t>
        </is>
      </c>
      <c r="C3032" t="n">
        <v>1</v>
      </c>
      <c r="D3032" t="inlineStr">
        <is>
          <t>IPCA</t>
        </is>
      </c>
      <c r="E3032" t="n">
        <v>0.009488792934583046</v>
      </c>
      <c r="F3032" t="inlineStr">
        <is>
          <t>MENSAL</t>
        </is>
      </c>
      <c r="G3032" t="n">
        <v>46052</v>
      </c>
      <c r="H3032" t="n">
        <v>46052</v>
      </c>
      <c r="I3032" t="n">
        <v>91</v>
      </c>
      <c r="J3032" t="inlineStr">
        <is>
          <t>CARTEIRA</t>
        </is>
      </c>
      <c r="K3032" t="inlineStr">
        <is>
          <t>CONTRATO</t>
        </is>
      </c>
      <c r="L3032" t="n">
        <v>1739.16</v>
      </c>
      <c r="M3032" t="inlineStr">
        <is>
          <t>IBIRAPITANGA FASE 3</t>
        </is>
      </c>
      <c r="N3032" s="142">
        <f>DATE(YEAR(G3032),MONTH(G3032),1)</f>
        <v/>
      </c>
      <c r="O3032" s="132">
        <f>IF(G3032&gt;$K$3,"Futuro","Atraso")</f>
        <v/>
      </c>
      <c r="P3032">
        <f>12*(YEAR(G3032)-YEAR($K$3))+(MONTH(G3032)-MONTH($K$3))</f>
        <v/>
      </c>
      <c r="Q3032" s="366">
        <f>IF(M3032="IBIRAPITANGA FASE 3",IF(O3032="Atraso",L3032,L3032/(1+$I$2)^P3032),IF(O3032="Atraso",L3032,L3032/(1+$I$1)^P3032))</f>
        <v/>
      </c>
      <c r="R3032">
        <f>IF(O3032="Atraso",$K$3-G3032,0)</f>
        <v/>
      </c>
      <c r="S3032">
        <f>IF(R3032&lt;=15,"Até 15",IF(R3032&lt;=30,"Entre 15 e 30",IF(R3032&lt;=60,"Entre 30 e 60",IF(R3032&lt;=90,"Entre 60 e 90",IF(R3032&lt;=120,"Entre 90 e 120",IF(R3032&lt;=150,"Entre 120 e 150",IF(R3032&lt;=180,"Entre 150 e 180","Superior a 180")))))))</f>
        <v/>
      </c>
    </row>
    <row r="3033">
      <c r="A3033" t="inlineStr">
        <is>
          <t>Q016L02</t>
        </is>
      </c>
      <c r="B3033" t="inlineStr">
        <is>
          <t>VALMIR JOSE DE SOUZA</t>
        </is>
      </c>
      <c r="C3033" t="n">
        <v>1</v>
      </c>
      <c r="D3033" t="inlineStr">
        <is>
          <t>IPCA</t>
        </is>
      </c>
      <c r="E3033" t="n">
        <v>0.009488792934583046</v>
      </c>
      <c r="F3033" t="inlineStr">
        <is>
          <t>MENSAL</t>
        </is>
      </c>
      <c r="G3033" t="n">
        <v>46081</v>
      </c>
      <c r="H3033" t="n">
        <v>46081</v>
      </c>
      <c r="I3033" t="n">
        <v>92</v>
      </c>
      <c r="J3033" t="inlineStr">
        <is>
          <t>CARTEIRA</t>
        </is>
      </c>
      <c r="K3033" t="inlineStr">
        <is>
          <t>CONTRATO</t>
        </is>
      </c>
      <c r="L3033" t="n">
        <v>1739.16</v>
      </c>
      <c r="M3033" t="inlineStr">
        <is>
          <t>IBIRAPITANGA FASE 3</t>
        </is>
      </c>
      <c r="N3033" s="142">
        <f>DATE(YEAR(G3033),MONTH(G3033),1)</f>
        <v/>
      </c>
      <c r="O3033" s="132">
        <f>IF(G3033&gt;$K$3,"Futuro","Atraso")</f>
        <v/>
      </c>
      <c r="P3033">
        <f>12*(YEAR(G3033)-YEAR($K$3))+(MONTH(G3033)-MONTH($K$3))</f>
        <v/>
      </c>
      <c r="Q3033" s="366">
        <f>IF(M3033="IBIRAPITANGA FASE 3",IF(O3033="Atraso",L3033,L3033/(1+$I$2)^P3033),IF(O3033="Atraso",L3033,L3033/(1+$I$1)^P3033))</f>
        <v/>
      </c>
      <c r="R3033">
        <f>IF(O3033="Atraso",$K$3-G3033,0)</f>
        <v/>
      </c>
      <c r="S3033">
        <f>IF(R3033&lt;=15,"Até 15",IF(R3033&lt;=30,"Entre 15 e 30",IF(R3033&lt;=60,"Entre 30 e 60",IF(R3033&lt;=90,"Entre 60 e 90",IF(R3033&lt;=120,"Entre 90 e 120",IF(R3033&lt;=150,"Entre 120 e 150",IF(R3033&lt;=180,"Entre 150 e 180","Superior a 180")))))))</f>
        <v/>
      </c>
    </row>
    <row r="3034">
      <c r="A3034" t="inlineStr">
        <is>
          <t>Q016L02</t>
        </is>
      </c>
      <c r="B3034" t="inlineStr">
        <is>
          <t>VALMIR JOSE DE SOUZA</t>
        </is>
      </c>
      <c r="C3034" t="n">
        <v>1</v>
      </c>
      <c r="D3034" t="inlineStr">
        <is>
          <t>IPCA</t>
        </is>
      </c>
      <c r="E3034" t="n">
        <v>0.009488792934583046</v>
      </c>
      <c r="F3034" t="inlineStr">
        <is>
          <t>MENSAL</t>
        </is>
      </c>
      <c r="G3034" t="n">
        <v>46111</v>
      </c>
      <c r="H3034" t="n">
        <v>46111</v>
      </c>
      <c r="I3034" t="n">
        <v>93</v>
      </c>
      <c r="J3034" t="inlineStr">
        <is>
          <t>CARTEIRA</t>
        </is>
      </c>
      <c r="K3034" t="inlineStr">
        <is>
          <t>CONTRATO</t>
        </is>
      </c>
      <c r="L3034" t="n">
        <v>1739.16</v>
      </c>
      <c r="M3034" t="inlineStr">
        <is>
          <t>IBIRAPITANGA FASE 3</t>
        </is>
      </c>
      <c r="N3034" s="142">
        <f>DATE(YEAR(G3034),MONTH(G3034),1)</f>
        <v/>
      </c>
      <c r="O3034" s="132">
        <f>IF(G3034&gt;$K$3,"Futuro","Atraso")</f>
        <v/>
      </c>
      <c r="P3034">
        <f>12*(YEAR(G3034)-YEAR($K$3))+(MONTH(G3034)-MONTH($K$3))</f>
        <v/>
      </c>
      <c r="Q3034" s="366">
        <f>IF(M3034="IBIRAPITANGA FASE 3",IF(O3034="Atraso",L3034,L3034/(1+$I$2)^P3034),IF(O3034="Atraso",L3034,L3034/(1+$I$1)^P3034))</f>
        <v/>
      </c>
      <c r="R3034">
        <f>IF(O3034="Atraso",$K$3-G3034,0)</f>
        <v/>
      </c>
      <c r="S3034">
        <f>IF(R3034&lt;=15,"Até 15",IF(R3034&lt;=30,"Entre 15 e 30",IF(R3034&lt;=60,"Entre 30 e 60",IF(R3034&lt;=90,"Entre 60 e 90",IF(R3034&lt;=120,"Entre 90 e 120",IF(R3034&lt;=150,"Entre 120 e 150",IF(R3034&lt;=180,"Entre 150 e 180","Superior a 180")))))))</f>
        <v/>
      </c>
    </row>
    <row r="3035">
      <c r="A3035" t="inlineStr">
        <is>
          <t>Q016L02</t>
        </is>
      </c>
      <c r="B3035" t="inlineStr">
        <is>
          <t>VALMIR JOSE DE SOUZA</t>
        </is>
      </c>
      <c r="C3035" t="n">
        <v>1</v>
      </c>
      <c r="D3035" t="inlineStr">
        <is>
          <t>IPCA</t>
        </is>
      </c>
      <c r="E3035" t="n">
        <v>0.009488792934583046</v>
      </c>
      <c r="F3035" t="inlineStr">
        <is>
          <t>MENSAL</t>
        </is>
      </c>
      <c r="G3035" t="n">
        <v>46111</v>
      </c>
      <c r="H3035" t="n">
        <v>46111</v>
      </c>
      <c r="I3035" t="n">
        <v>8</v>
      </c>
      <c r="J3035" t="inlineStr">
        <is>
          <t>CARTEIRA</t>
        </is>
      </c>
      <c r="K3035" t="inlineStr">
        <is>
          <t>CONTRATO</t>
        </is>
      </c>
      <c r="L3035" t="n">
        <v>7331.46</v>
      </c>
      <c r="M3035" t="inlineStr">
        <is>
          <t>IBIRAPITANGA FASE 3</t>
        </is>
      </c>
      <c r="N3035" s="142">
        <f>DATE(YEAR(G3035),MONTH(G3035),1)</f>
        <v/>
      </c>
      <c r="O3035" s="132">
        <f>IF(G3035&gt;$K$3,"Futuro","Atraso")</f>
        <v/>
      </c>
      <c r="P3035">
        <f>12*(YEAR(G3035)-YEAR($K$3))+(MONTH(G3035)-MONTH($K$3))</f>
        <v/>
      </c>
      <c r="Q3035" s="366">
        <f>IF(M3035="IBIRAPITANGA FASE 3",IF(O3035="Atraso",L3035,L3035/(1+$I$2)^P3035),IF(O3035="Atraso",L3035,L3035/(1+$I$1)^P3035))</f>
        <v/>
      </c>
      <c r="R3035">
        <f>IF(O3035="Atraso",$K$3-G3035,0)</f>
        <v/>
      </c>
      <c r="S3035">
        <f>IF(R3035&lt;=15,"Até 15",IF(R3035&lt;=30,"Entre 15 e 30",IF(R3035&lt;=60,"Entre 30 e 60",IF(R3035&lt;=90,"Entre 60 e 90",IF(R3035&lt;=120,"Entre 90 e 120",IF(R3035&lt;=150,"Entre 120 e 150",IF(R3035&lt;=180,"Entre 150 e 180","Superior a 180")))))))</f>
        <v/>
      </c>
    </row>
    <row r="3036">
      <c r="A3036" t="inlineStr">
        <is>
          <t>Q016L02</t>
        </is>
      </c>
      <c r="B3036" t="inlineStr">
        <is>
          <t>VALMIR JOSE DE SOUZA</t>
        </is>
      </c>
      <c r="C3036" t="n">
        <v>1</v>
      </c>
      <c r="D3036" t="inlineStr">
        <is>
          <t>IPCA</t>
        </is>
      </c>
      <c r="E3036" t="n">
        <v>0.009488792934583046</v>
      </c>
      <c r="F3036" t="inlineStr">
        <is>
          <t>MENSAL</t>
        </is>
      </c>
      <c r="G3036" t="n">
        <v>46142</v>
      </c>
      <c r="H3036" t="n">
        <v>46142</v>
      </c>
      <c r="I3036" t="n">
        <v>94</v>
      </c>
      <c r="J3036" t="inlineStr">
        <is>
          <t>CARTEIRA</t>
        </is>
      </c>
      <c r="K3036" t="inlineStr">
        <is>
          <t>CONTRATO</t>
        </is>
      </c>
      <c r="L3036" t="n">
        <v>1739.16</v>
      </c>
      <c r="M3036" t="inlineStr">
        <is>
          <t>IBIRAPITANGA FASE 3</t>
        </is>
      </c>
      <c r="N3036" s="142">
        <f>DATE(YEAR(G3036),MONTH(G3036),1)</f>
        <v/>
      </c>
      <c r="O3036" s="132">
        <f>IF(G3036&gt;$K$3,"Futuro","Atraso")</f>
        <v/>
      </c>
      <c r="P3036">
        <f>12*(YEAR(G3036)-YEAR($K$3))+(MONTH(G3036)-MONTH($K$3))</f>
        <v/>
      </c>
      <c r="Q3036" s="366">
        <f>IF(M3036="IBIRAPITANGA FASE 3",IF(O3036="Atraso",L3036,L3036/(1+$I$2)^P3036),IF(O3036="Atraso",L3036,L3036/(1+$I$1)^P3036))</f>
        <v/>
      </c>
      <c r="R3036">
        <f>IF(O3036="Atraso",$K$3-G3036,0)</f>
        <v/>
      </c>
      <c r="S3036">
        <f>IF(R3036&lt;=15,"Até 15",IF(R3036&lt;=30,"Entre 15 e 30",IF(R3036&lt;=60,"Entre 30 e 60",IF(R3036&lt;=90,"Entre 60 e 90",IF(R3036&lt;=120,"Entre 90 e 120",IF(R3036&lt;=150,"Entre 120 e 150",IF(R3036&lt;=180,"Entre 150 e 180","Superior a 180")))))))</f>
        <v/>
      </c>
    </row>
    <row r="3037">
      <c r="A3037" t="inlineStr">
        <is>
          <t>Q016L02</t>
        </is>
      </c>
      <c r="B3037" t="inlineStr">
        <is>
          <t>VALMIR JOSE DE SOUZA</t>
        </is>
      </c>
      <c r="C3037" t="n">
        <v>1</v>
      </c>
      <c r="D3037" t="inlineStr">
        <is>
          <t>IPCA</t>
        </is>
      </c>
      <c r="E3037" t="n">
        <v>0.009488792934583046</v>
      </c>
      <c r="F3037" t="inlineStr">
        <is>
          <t>MENSAL</t>
        </is>
      </c>
      <c r="G3037" t="n">
        <v>46172</v>
      </c>
      <c r="H3037" t="n">
        <v>46172</v>
      </c>
      <c r="I3037" t="n">
        <v>95</v>
      </c>
      <c r="J3037" t="inlineStr">
        <is>
          <t>CARTEIRA</t>
        </is>
      </c>
      <c r="K3037" t="inlineStr">
        <is>
          <t>CONTRATO</t>
        </is>
      </c>
      <c r="L3037" t="n">
        <v>1739.16</v>
      </c>
      <c r="M3037" t="inlineStr">
        <is>
          <t>IBIRAPITANGA FASE 3</t>
        </is>
      </c>
      <c r="N3037" s="142">
        <f>DATE(YEAR(G3037),MONTH(G3037),1)</f>
        <v/>
      </c>
      <c r="O3037" s="132">
        <f>IF(G3037&gt;$K$3,"Futuro","Atraso")</f>
        <v/>
      </c>
      <c r="P3037">
        <f>12*(YEAR(G3037)-YEAR($K$3))+(MONTH(G3037)-MONTH($K$3))</f>
        <v/>
      </c>
      <c r="Q3037" s="366">
        <f>IF(M3037="IBIRAPITANGA FASE 3",IF(O3037="Atraso",L3037,L3037/(1+$I$2)^P3037),IF(O3037="Atraso",L3037,L3037/(1+$I$1)^P3037))</f>
        <v/>
      </c>
      <c r="R3037">
        <f>IF(O3037="Atraso",$K$3-G3037,0)</f>
        <v/>
      </c>
      <c r="S3037">
        <f>IF(R3037&lt;=15,"Até 15",IF(R3037&lt;=30,"Entre 15 e 30",IF(R3037&lt;=60,"Entre 30 e 60",IF(R3037&lt;=90,"Entre 60 e 90",IF(R3037&lt;=120,"Entre 90 e 120",IF(R3037&lt;=150,"Entre 120 e 150",IF(R3037&lt;=180,"Entre 150 e 180","Superior a 180")))))))</f>
        <v/>
      </c>
    </row>
    <row r="3038">
      <c r="A3038" t="inlineStr">
        <is>
          <t>Q016L02</t>
        </is>
      </c>
      <c r="B3038" t="inlineStr">
        <is>
          <t>VALMIR JOSE DE SOUZA</t>
        </is>
      </c>
      <c r="C3038" t="n">
        <v>1</v>
      </c>
      <c r="D3038" t="inlineStr">
        <is>
          <t>IPCA</t>
        </is>
      </c>
      <c r="E3038" t="n">
        <v>0.009488792934583046</v>
      </c>
      <c r="F3038" t="inlineStr">
        <is>
          <t>MENSAL</t>
        </is>
      </c>
      <c r="G3038" t="n">
        <v>46203</v>
      </c>
      <c r="H3038" t="n">
        <v>46203</v>
      </c>
      <c r="I3038" t="n">
        <v>96</v>
      </c>
      <c r="J3038" t="inlineStr">
        <is>
          <t>CARTEIRA</t>
        </is>
      </c>
      <c r="K3038" t="inlineStr">
        <is>
          <t>CONTRATO</t>
        </is>
      </c>
      <c r="L3038" t="n">
        <v>1739.16</v>
      </c>
      <c r="M3038" t="inlineStr">
        <is>
          <t>IBIRAPITANGA FASE 3</t>
        </is>
      </c>
      <c r="N3038" s="142">
        <f>DATE(YEAR(G3038),MONTH(G3038),1)</f>
        <v/>
      </c>
      <c r="O3038" s="132">
        <f>IF(G3038&gt;$K$3,"Futuro","Atraso")</f>
        <v/>
      </c>
      <c r="P3038">
        <f>12*(YEAR(G3038)-YEAR($K$3))+(MONTH(G3038)-MONTH($K$3))</f>
        <v/>
      </c>
      <c r="Q3038" s="366">
        <f>IF(M3038="IBIRAPITANGA FASE 3",IF(O3038="Atraso",L3038,L3038/(1+$I$2)^P3038),IF(O3038="Atraso",L3038,L3038/(1+$I$1)^P3038))</f>
        <v/>
      </c>
      <c r="R3038">
        <f>IF(O3038="Atraso",$K$3-G3038,0)</f>
        <v/>
      </c>
      <c r="S3038">
        <f>IF(R3038&lt;=15,"Até 15",IF(R3038&lt;=30,"Entre 15 e 30",IF(R3038&lt;=60,"Entre 30 e 60",IF(R3038&lt;=90,"Entre 60 e 90",IF(R3038&lt;=120,"Entre 90 e 120",IF(R3038&lt;=150,"Entre 120 e 150",IF(R3038&lt;=180,"Entre 150 e 180","Superior a 180")))))))</f>
        <v/>
      </c>
    </row>
    <row r="3039">
      <c r="A3039" t="inlineStr">
        <is>
          <t>Q016L04</t>
        </is>
      </c>
      <c r="B3039" t="inlineStr">
        <is>
          <t>MARIA DO AMPARO ALVES DA SILVA MAIA</t>
        </is>
      </c>
      <c r="C3039" t="n">
        <v>1</v>
      </c>
      <c r="D3039" t="inlineStr">
        <is>
          <t>IPCA</t>
        </is>
      </c>
      <c r="E3039" t="n">
        <v>0.009488792934583046</v>
      </c>
      <c r="F3039" t="inlineStr">
        <is>
          <t>MENSAL</t>
        </is>
      </c>
      <c r="G3039" t="n">
        <v>45224</v>
      </c>
      <c r="H3039" t="n">
        <v>45224</v>
      </c>
      <c r="I3039" t="n">
        <v>6</v>
      </c>
      <c r="J3039" t="inlineStr">
        <is>
          <t>CARTEIRA</t>
        </is>
      </c>
      <c r="K3039" t="inlineStr">
        <is>
          <t>CONTRATO</t>
        </is>
      </c>
      <c r="L3039" t="n">
        <v>1381.84</v>
      </c>
      <c r="M3039" t="inlineStr">
        <is>
          <t>IBIRAPITANGA FASE 3</t>
        </is>
      </c>
      <c r="N3039" s="142">
        <f>DATE(YEAR(G3039),MONTH(G3039),1)</f>
        <v/>
      </c>
      <c r="O3039" s="132">
        <f>IF(G3039&gt;$K$3,"Futuro","Atraso")</f>
        <v/>
      </c>
      <c r="P3039">
        <f>12*(YEAR(G3039)-YEAR($K$3))+(MONTH(G3039)-MONTH($K$3))</f>
        <v/>
      </c>
      <c r="Q3039" s="366">
        <f>IF(M3039="IBIRAPITANGA FASE 3",IF(O3039="Atraso",L3039,L3039/(1+$I$2)^P3039),IF(O3039="Atraso",L3039,L3039/(1+$I$1)^P3039))</f>
        <v/>
      </c>
      <c r="R3039">
        <f>IF(O3039="Atraso",$K$3-G3039,0)</f>
        <v/>
      </c>
      <c r="S3039">
        <f>IF(R3039&lt;=15,"Até 15",IF(R3039&lt;=30,"Entre 15 e 30",IF(R3039&lt;=60,"Entre 30 e 60",IF(R3039&lt;=90,"Entre 60 e 90",IF(R3039&lt;=120,"Entre 90 e 120",IF(R3039&lt;=150,"Entre 120 e 150",IF(R3039&lt;=180,"Entre 150 e 180","Superior a 180")))))))</f>
        <v/>
      </c>
    </row>
    <row r="3040">
      <c r="A3040" t="inlineStr">
        <is>
          <t>Q016L04</t>
        </is>
      </c>
      <c r="B3040" t="inlineStr">
        <is>
          <t>MARIA DO AMPARO ALVES DA SILVA MAIA</t>
        </is>
      </c>
      <c r="C3040" t="n">
        <v>1</v>
      </c>
      <c r="D3040" t="inlineStr">
        <is>
          <t>IPCA</t>
        </is>
      </c>
      <c r="E3040" t="n">
        <v>0.009488792934583046</v>
      </c>
      <c r="F3040" t="inlineStr">
        <is>
          <t>MENSAL</t>
        </is>
      </c>
      <c r="G3040" t="n">
        <v>45255</v>
      </c>
      <c r="H3040" t="n">
        <v>45255</v>
      </c>
      <c r="I3040" t="n">
        <v>7</v>
      </c>
      <c r="J3040" t="inlineStr">
        <is>
          <t>CARTEIRA</t>
        </is>
      </c>
      <c r="K3040" t="inlineStr">
        <is>
          <t>CONTRATO</t>
        </is>
      </c>
      <c r="L3040" t="n">
        <v>1313.76</v>
      </c>
      <c r="M3040" t="inlineStr">
        <is>
          <t>IBIRAPITANGA FASE 3</t>
        </is>
      </c>
      <c r="N3040" s="142">
        <f>DATE(YEAR(G3040),MONTH(G3040),1)</f>
        <v/>
      </c>
      <c r="O3040" s="132">
        <f>IF(G3040&gt;$K$3,"Futuro","Atraso")</f>
        <v/>
      </c>
      <c r="P3040">
        <f>12*(YEAR(G3040)-YEAR($K$3))+(MONTH(G3040)-MONTH($K$3))</f>
        <v/>
      </c>
      <c r="Q3040" s="366">
        <f>IF(M3040="IBIRAPITANGA FASE 3",IF(O3040="Atraso",L3040,L3040/(1+$I$2)^P3040),IF(O3040="Atraso",L3040,L3040/(1+$I$1)^P3040))</f>
        <v/>
      </c>
      <c r="R3040">
        <f>IF(O3040="Atraso",$K$3-G3040,0)</f>
        <v/>
      </c>
      <c r="S3040">
        <f>IF(R3040&lt;=15,"Até 15",IF(R3040&lt;=30,"Entre 15 e 30",IF(R3040&lt;=60,"Entre 30 e 60",IF(R3040&lt;=90,"Entre 60 e 90",IF(R3040&lt;=120,"Entre 90 e 120",IF(R3040&lt;=150,"Entre 120 e 150",IF(R3040&lt;=180,"Entre 150 e 180","Superior a 180")))))))</f>
        <v/>
      </c>
    </row>
    <row r="3041">
      <c r="A3041" t="inlineStr">
        <is>
          <t>Q016L04</t>
        </is>
      </c>
      <c r="B3041" t="inlineStr">
        <is>
          <t>MARIA DO AMPARO ALVES DA SILVA MAIA</t>
        </is>
      </c>
      <c r="C3041" t="n">
        <v>1</v>
      </c>
      <c r="D3041" t="inlineStr">
        <is>
          <t>IPCA</t>
        </is>
      </c>
      <c r="E3041" t="n">
        <v>0.009488792934583046</v>
      </c>
      <c r="F3041" t="inlineStr">
        <is>
          <t>MENSAL</t>
        </is>
      </c>
      <c r="G3041" t="n">
        <v>45285</v>
      </c>
      <c r="H3041" t="n">
        <v>45285</v>
      </c>
      <c r="I3041" t="n">
        <v>8</v>
      </c>
      <c r="J3041" t="inlineStr">
        <is>
          <t>CARTEIRA</t>
        </is>
      </c>
      <c r="K3041" t="inlineStr">
        <is>
          <t>CONTRATO</t>
        </is>
      </c>
      <c r="L3041" t="n">
        <v>1313.76</v>
      </c>
      <c r="M3041" t="inlineStr">
        <is>
          <t>IBIRAPITANGA FASE 3</t>
        </is>
      </c>
      <c r="N3041" s="142">
        <f>DATE(YEAR(G3041),MONTH(G3041),1)</f>
        <v/>
      </c>
      <c r="O3041" s="132">
        <f>IF(G3041&gt;$K$3,"Futuro","Atraso")</f>
        <v/>
      </c>
      <c r="P3041">
        <f>12*(YEAR(G3041)-YEAR($K$3))+(MONTH(G3041)-MONTH($K$3))</f>
        <v/>
      </c>
      <c r="Q3041" s="366">
        <f>IF(M3041="IBIRAPITANGA FASE 3",IF(O3041="Atraso",L3041,L3041/(1+$I$2)^P3041),IF(O3041="Atraso",L3041,L3041/(1+$I$1)^P3041))</f>
        <v/>
      </c>
      <c r="R3041">
        <f>IF(O3041="Atraso",$K$3-G3041,0)</f>
        <v/>
      </c>
      <c r="S3041">
        <f>IF(R3041&lt;=15,"Até 15",IF(R3041&lt;=30,"Entre 15 e 30",IF(R3041&lt;=60,"Entre 30 e 60",IF(R3041&lt;=90,"Entre 60 e 90",IF(R3041&lt;=120,"Entre 90 e 120",IF(R3041&lt;=150,"Entre 120 e 150",IF(R3041&lt;=180,"Entre 150 e 180","Superior a 180")))))))</f>
        <v/>
      </c>
    </row>
    <row r="3042">
      <c r="A3042" t="inlineStr">
        <is>
          <t>Q016L04</t>
        </is>
      </c>
      <c r="B3042" t="inlineStr">
        <is>
          <t>MARIA DO AMPARO ALVES DA SILVA MAIA</t>
        </is>
      </c>
      <c r="C3042" t="n">
        <v>1</v>
      </c>
      <c r="D3042" t="inlineStr">
        <is>
          <t>IPCA</t>
        </is>
      </c>
      <c r="E3042" t="n">
        <v>0.009488792934583046</v>
      </c>
      <c r="F3042" t="inlineStr">
        <is>
          <t>MENSAL</t>
        </is>
      </c>
      <c r="G3042" t="n">
        <v>45316</v>
      </c>
      <c r="H3042" t="n">
        <v>45316</v>
      </c>
      <c r="I3042" t="n">
        <v>9</v>
      </c>
      <c r="J3042" t="inlineStr">
        <is>
          <t>CARTEIRA</t>
        </is>
      </c>
      <c r="K3042" t="inlineStr">
        <is>
          <t>CONTRATO</t>
        </is>
      </c>
      <c r="L3042" t="n">
        <v>1313.76</v>
      </c>
      <c r="M3042" t="inlineStr">
        <is>
          <t>IBIRAPITANGA FASE 3</t>
        </is>
      </c>
      <c r="N3042" s="142">
        <f>DATE(YEAR(G3042),MONTH(G3042),1)</f>
        <v/>
      </c>
      <c r="O3042" s="132">
        <f>IF(G3042&gt;$K$3,"Futuro","Atraso")</f>
        <v/>
      </c>
      <c r="P3042">
        <f>12*(YEAR(G3042)-YEAR($K$3))+(MONTH(G3042)-MONTH($K$3))</f>
        <v/>
      </c>
      <c r="Q3042" s="366">
        <f>IF(M3042="IBIRAPITANGA FASE 3",IF(O3042="Atraso",L3042,L3042/(1+$I$2)^P3042),IF(O3042="Atraso",L3042,L3042/(1+$I$1)^P3042))</f>
        <v/>
      </c>
      <c r="R3042">
        <f>IF(O3042="Atraso",$K$3-G3042,0)</f>
        <v/>
      </c>
      <c r="S3042">
        <f>IF(R3042&lt;=15,"Até 15",IF(R3042&lt;=30,"Entre 15 e 30",IF(R3042&lt;=60,"Entre 30 e 60",IF(R3042&lt;=90,"Entre 60 e 90",IF(R3042&lt;=120,"Entre 90 e 120",IF(R3042&lt;=150,"Entre 120 e 150",IF(R3042&lt;=180,"Entre 150 e 180","Superior a 180")))))))</f>
        <v/>
      </c>
    </row>
    <row r="3043">
      <c r="A3043" t="inlineStr">
        <is>
          <t>Q016L04</t>
        </is>
      </c>
      <c r="B3043" t="inlineStr">
        <is>
          <t>MARIA DO AMPARO ALVES DA SILVA MAIA</t>
        </is>
      </c>
      <c r="C3043" t="n">
        <v>1</v>
      </c>
      <c r="D3043" t="inlineStr">
        <is>
          <t>IPCA</t>
        </is>
      </c>
      <c r="E3043" t="n">
        <v>0.009488792934583046</v>
      </c>
      <c r="F3043" t="inlineStr">
        <is>
          <t>MENSAL</t>
        </is>
      </c>
      <c r="G3043" t="n">
        <v>45347</v>
      </c>
      <c r="H3043" t="n">
        <v>45347</v>
      </c>
      <c r="I3043" t="n">
        <v>10</v>
      </c>
      <c r="J3043" t="inlineStr">
        <is>
          <t>CARTEIRA</t>
        </is>
      </c>
      <c r="K3043" t="inlineStr">
        <is>
          <t>CONTRATO</t>
        </is>
      </c>
      <c r="L3043" t="n">
        <v>1313.76</v>
      </c>
      <c r="M3043" t="inlineStr">
        <is>
          <t>IBIRAPITANGA FASE 3</t>
        </is>
      </c>
      <c r="N3043" s="142">
        <f>DATE(YEAR(G3043),MONTH(G3043),1)</f>
        <v/>
      </c>
      <c r="O3043" s="132">
        <f>IF(G3043&gt;$K$3,"Futuro","Atraso")</f>
        <v/>
      </c>
      <c r="P3043">
        <f>12*(YEAR(G3043)-YEAR($K$3))+(MONTH(G3043)-MONTH($K$3))</f>
        <v/>
      </c>
      <c r="Q3043" s="366">
        <f>IF(M3043="IBIRAPITANGA FASE 3",IF(O3043="Atraso",L3043,L3043/(1+$I$2)^P3043),IF(O3043="Atraso",L3043,L3043/(1+$I$1)^P3043))</f>
        <v/>
      </c>
      <c r="R3043">
        <f>IF(O3043="Atraso",$K$3-G3043,0)</f>
        <v/>
      </c>
      <c r="S3043">
        <f>IF(R3043&lt;=15,"Até 15",IF(R3043&lt;=30,"Entre 15 e 30",IF(R3043&lt;=60,"Entre 30 e 60",IF(R3043&lt;=90,"Entre 60 e 90",IF(R3043&lt;=120,"Entre 90 e 120",IF(R3043&lt;=150,"Entre 120 e 150",IF(R3043&lt;=180,"Entre 150 e 180","Superior a 180")))))))</f>
        <v/>
      </c>
    </row>
    <row r="3044">
      <c r="A3044" t="inlineStr">
        <is>
          <t>Q016L04</t>
        </is>
      </c>
      <c r="B3044" t="inlineStr">
        <is>
          <t>MARIA DO AMPARO ALVES DA SILVA MAIA</t>
        </is>
      </c>
      <c r="C3044" t="n">
        <v>1</v>
      </c>
      <c r="D3044" t="inlineStr">
        <is>
          <t>IPCA</t>
        </is>
      </c>
      <c r="E3044" t="n">
        <v>0.009488792934583046</v>
      </c>
      <c r="F3044" t="inlineStr">
        <is>
          <t>MENSAL</t>
        </is>
      </c>
      <c r="G3044" t="n">
        <v>45376</v>
      </c>
      <c r="H3044" t="n">
        <v>45376</v>
      </c>
      <c r="I3044" t="n">
        <v>11</v>
      </c>
      <c r="J3044" t="inlineStr">
        <is>
          <t>CARTEIRA</t>
        </is>
      </c>
      <c r="K3044" t="inlineStr">
        <is>
          <t>CONTRATO</t>
        </is>
      </c>
      <c r="L3044" t="n">
        <v>1313.76</v>
      </c>
      <c r="M3044" t="inlineStr">
        <is>
          <t>IBIRAPITANGA FASE 3</t>
        </is>
      </c>
      <c r="N3044" s="142">
        <f>DATE(YEAR(G3044),MONTH(G3044),1)</f>
        <v/>
      </c>
      <c r="O3044" s="132">
        <f>IF(G3044&gt;$K$3,"Futuro","Atraso")</f>
        <v/>
      </c>
      <c r="P3044">
        <f>12*(YEAR(G3044)-YEAR($K$3))+(MONTH(G3044)-MONTH($K$3))</f>
        <v/>
      </c>
      <c r="Q3044" s="366">
        <f>IF(M3044="IBIRAPITANGA FASE 3",IF(O3044="Atraso",L3044,L3044/(1+$I$2)^P3044),IF(O3044="Atraso",L3044,L3044/(1+$I$1)^P3044))</f>
        <v/>
      </c>
      <c r="R3044">
        <f>IF(O3044="Atraso",$K$3-G3044,0)</f>
        <v/>
      </c>
      <c r="S3044">
        <f>IF(R3044&lt;=15,"Até 15",IF(R3044&lt;=30,"Entre 15 e 30",IF(R3044&lt;=60,"Entre 30 e 60",IF(R3044&lt;=90,"Entre 60 e 90",IF(R3044&lt;=120,"Entre 90 e 120",IF(R3044&lt;=150,"Entre 120 e 150",IF(R3044&lt;=180,"Entre 150 e 180","Superior a 180")))))))</f>
        <v/>
      </c>
    </row>
    <row r="3045">
      <c r="A3045" t="inlineStr">
        <is>
          <t>Q016L04</t>
        </is>
      </c>
      <c r="B3045" t="inlineStr">
        <is>
          <t>MARIA DO AMPARO ALVES DA SILVA MAIA</t>
        </is>
      </c>
      <c r="C3045" t="n">
        <v>1</v>
      </c>
      <c r="D3045" t="inlineStr">
        <is>
          <t>IPCA</t>
        </is>
      </c>
      <c r="E3045" t="n">
        <v>0.009488792934583046</v>
      </c>
      <c r="F3045" t="inlineStr">
        <is>
          <t>MENSAL</t>
        </is>
      </c>
      <c r="G3045" t="n">
        <v>45407</v>
      </c>
      <c r="H3045" t="n">
        <v>45407</v>
      </c>
      <c r="I3045" t="n">
        <v>12</v>
      </c>
      <c r="J3045" t="inlineStr">
        <is>
          <t>CARTEIRA</t>
        </is>
      </c>
      <c r="K3045" t="inlineStr">
        <is>
          <t>CONTRATO</t>
        </is>
      </c>
      <c r="L3045" t="n">
        <v>1313.76</v>
      </c>
      <c r="M3045" t="inlineStr">
        <is>
          <t>IBIRAPITANGA FASE 3</t>
        </is>
      </c>
      <c r="N3045" s="142">
        <f>DATE(YEAR(G3045),MONTH(G3045),1)</f>
        <v/>
      </c>
      <c r="O3045" s="132">
        <f>IF(G3045&gt;$K$3,"Futuro","Atraso")</f>
        <v/>
      </c>
      <c r="P3045">
        <f>12*(YEAR(G3045)-YEAR($K$3))+(MONTH(G3045)-MONTH($K$3))</f>
        <v/>
      </c>
      <c r="Q3045" s="366">
        <f>IF(M3045="IBIRAPITANGA FASE 3",IF(O3045="Atraso",L3045,L3045/(1+$I$2)^P3045),IF(O3045="Atraso",L3045,L3045/(1+$I$1)^P3045))</f>
        <v/>
      </c>
      <c r="R3045">
        <f>IF(O3045="Atraso",$K$3-G3045,0)</f>
        <v/>
      </c>
      <c r="S3045">
        <f>IF(R3045&lt;=15,"Até 15",IF(R3045&lt;=30,"Entre 15 e 30",IF(R3045&lt;=60,"Entre 30 e 60",IF(R3045&lt;=90,"Entre 60 e 90",IF(R3045&lt;=120,"Entre 90 e 120",IF(R3045&lt;=150,"Entre 120 e 150",IF(R3045&lt;=180,"Entre 150 e 180","Superior a 180")))))))</f>
        <v/>
      </c>
    </row>
    <row r="3046">
      <c r="A3046" t="inlineStr">
        <is>
          <t>Q016L04</t>
        </is>
      </c>
      <c r="B3046" t="inlineStr">
        <is>
          <t>MARIA DO AMPARO ALVES DA SILVA MAIA</t>
        </is>
      </c>
      <c r="C3046" t="n">
        <v>1</v>
      </c>
      <c r="D3046" t="inlineStr">
        <is>
          <t>IPCA</t>
        </is>
      </c>
      <c r="E3046" t="n">
        <v>0.009488792934583046</v>
      </c>
      <c r="F3046" t="inlineStr">
        <is>
          <t>MENSAL</t>
        </is>
      </c>
      <c r="G3046" t="n">
        <v>45437</v>
      </c>
      <c r="H3046" t="n">
        <v>45437</v>
      </c>
      <c r="I3046" t="n">
        <v>13</v>
      </c>
      <c r="J3046" t="inlineStr">
        <is>
          <t>CARTEIRA</t>
        </is>
      </c>
      <c r="K3046" t="inlineStr">
        <is>
          <t>CONTRATO</t>
        </is>
      </c>
      <c r="L3046" t="n">
        <v>1313.76</v>
      </c>
      <c r="M3046" t="inlineStr">
        <is>
          <t>IBIRAPITANGA FASE 3</t>
        </is>
      </c>
      <c r="N3046" s="142">
        <f>DATE(YEAR(G3046),MONTH(G3046),1)</f>
        <v/>
      </c>
      <c r="O3046" s="132">
        <f>IF(G3046&gt;$K$3,"Futuro","Atraso")</f>
        <v/>
      </c>
      <c r="P3046">
        <f>12*(YEAR(G3046)-YEAR($K$3))+(MONTH(G3046)-MONTH($K$3))</f>
        <v/>
      </c>
      <c r="Q3046" s="366">
        <f>IF(M3046="IBIRAPITANGA FASE 3",IF(O3046="Atraso",L3046,L3046/(1+$I$2)^P3046),IF(O3046="Atraso",L3046,L3046/(1+$I$1)^P3046))</f>
        <v/>
      </c>
      <c r="R3046">
        <f>IF(O3046="Atraso",$K$3-G3046,0)</f>
        <v/>
      </c>
      <c r="S3046">
        <f>IF(R3046&lt;=15,"Até 15",IF(R3046&lt;=30,"Entre 15 e 30",IF(R3046&lt;=60,"Entre 30 e 60",IF(R3046&lt;=90,"Entre 60 e 90",IF(R3046&lt;=120,"Entre 90 e 120",IF(R3046&lt;=150,"Entre 120 e 150",IF(R3046&lt;=180,"Entre 150 e 180","Superior a 180")))))))</f>
        <v/>
      </c>
    </row>
    <row r="3047">
      <c r="A3047" t="inlineStr">
        <is>
          <t>Q016L04</t>
        </is>
      </c>
      <c r="B3047" t="inlineStr">
        <is>
          <t>MARIA DO AMPARO ALVES DA SILVA MAIA</t>
        </is>
      </c>
      <c r="C3047" t="n">
        <v>1</v>
      </c>
      <c r="D3047" t="inlineStr">
        <is>
          <t>IPCA</t>
        </is>
      </c>
      <c r="E3047" t="n">
        <v>0.009488792934583046</v>
      </c>
      <c r="F3047" t="inlineStr">
        <is>
          <t>MENSAL</t>
        </is>
      </c>
      <c r="G3047" t="n">
        <v>45468</v>
      </c>
      <c r="H3047" t="n">
        <v>45468</v>
      </c>
      <c r="I3047" t="n">
        <v>14</v>
      </c>
      <c r="J3047" t="inlineStr">
        <is>
          <t>CARTEIRA</t>
        </is>
      </c>
      <c r="K3047" t="inlineStr">
        <is>
          <t>CONTRATO</t>
        </is>
      </c>
      <c r="L3047" t="n">
        <v>1313.76</v>
      </c>
      <c r="M3047" t="inlineStr">
        <is>
          <t>IBIRAPITANGA FASE 3</t>
        </is>
      </c>
      <c r="N3047" s="142">
        <f>DATE(YEAR(G3047),MONTH(G3047),1)</f>
        <v/>
      </c>
      <c r="O3047" s="132">
        <f>IF(G3047&gt;$K$3,"Futuro","Atraso")</f>
        <v/>
      </c>
      <c r="P3047">
        <f>12*(YEAR(G3047)-YEAR($K$3))+(MONTH(G3047)-MONTH($K$3))</f>
        <v/>
      </c>
      <c r="Q3047" s="366">
        <f>IF(M3047="IBIRAPITANGA FASE 3",IF(O3047="Atraso",L3047,L3047/(1+$I$2)^P3047),IF(O3047="Atraso",L3047,L3047/(1+$I$1)^P3047))</f>
        <v/>
      </c>
      <c r="R3047">
        <f>IF(O3047="Atraso",$K$3-G3047,0)</f>
        <v/>
      </c>
      <c r="S3047">
        <f>IF(R3047&lt;=15,"Até 15",IF(R3047&lt;=30,"Entre 15 e 30",IF(R3047&lt;=60,"Entre 30 e 60",IF(R3047&lt;=90,"Entre 60 e 90",IF(R3047&lt;=120,"Entre 90 e 120",IF(R3047&lt;=150,"Entre 120 e 150",IF(R3047&lt;=180,"Entre 150 e 180","Superior a 180")))))))</f>
        <v/>
      </c>
    </row>
    <row r="3048">
      <c r="A3048" t="inlineStr">
        <is>
          <t>Q016L04</t>
        </is>
      </c>
      <c r="B3048" t="inlineStr">
        <is>
          <t>MARIA DO AMPARO ALVES DA SILVA MAIA</t>
        </is>
      </c>
      <c r="C3048" t="n">
        <v>1</v>
      </c>
      <c r="D3048" t="inlineStr">
        <is>
          <t>IPCA</t>
        </is>
      </c>
      <c r="E3048" t="n">
        <v>0.009488792934583046</v>
      </c>
      <c r="F3048" t="inlineStr">
        <is>
          <t>MENSAL</t>
        </is>
      </c>
      <c r="G3048" t="n">
        <v>45498</v>
      </c>
      <c r="H3048" t="n">
        <v>45498</v>
      </c>
      <c r="I3048" t="n">
        <v>15</v>
      </c>
      <c r="J3048" t="inlineStr">
        <is>
          <t>CARTEIRA</t>
        </is>
      </c>
      <c r="K3048" t="inlineStr">
        <is>
          <t>CONTRATO</t>
        </is>
      </c>
      <c r="L3048" t="n">
        <v>1313.76</v>
      </c>
      <c r="M3048" t="inlineStr">
        <is>
          <t>IBIRAPITANGA FASE 3</t>
        </is>
      </c>
      <c r="N3048" s="142">
        <f>DATE(YEAR(G3048),MONTH(G3048),1)</f>
        <v/>
      </c>
      <c r="O3048" s="132">
        <f>IF(G3048&gt;$K$3,"Futuro","Atraso")</f>
        <v/>
      </c>
      <c r="P3048">
        <f>12*(YEAR(G3048)-YEAR($K$3))+(MONTH(G3048)-MONTH($K$3))</f>
        <v/>
      </c>
      <c r="Q3048" s="366">
        <f>IF(M3048="IBIRAPITANGA FASE 3",IF(O3048="Atraso",L3048,L3048/(1+$I$2)^P3048),IF(O3048="Atraso",L3048,L3048/(1+$I$1)^P3048))</f>
        <v/>
      </c>
      <c r="R3048">
        <f>IF(O3048="Atraso",$K$3-G3048,0)</f>
        <v/>
      </c>
      <c r="S3048">
        <f>IF(R3048&lt;=15,"Até 15",IF(R3048&lt;=30,"Entre 15 e 30",IF(R3048&lt;=60,"Entre 30 e 60",IF(R3048&lt;=90,"Entre 60 e 90",IF(R3048&lt;=120,"Entre 90 e 120",IF(R3048&lt;=150,"Entre 120 e 150",IF(R3048&lt;=180,"Entre 150 e 180","Superior a 180")))))))</f>
        <v/>
      </c>
    </row>
    <row r="3049">
      <c r="A3049" t="inlineStr">
        <is>
          <t>Q016L04</t>
        </is>
      </c>
      <c r="B3049" t="inlineStr">
        <is>
          <t>MARIA DO AMPARO ALVES DA SILVA MAIA</t>
        </is>
      </c>
      <c r="C3049" t="n">
        <v>1</v>
      </c>
      <c r="D3049" t="inlineStr">
        <is>
          <t>IPCA</t>
        </is>
      </c>
      <c r="E3049" t="n">
        <v>0.009488792934583046</v>
      </c>
      <c r="F3049" t="inlineStr">
        <is>
          <t>MENSAL</t>
        </is>
      </c>
      <c r="G3049" t="n">
        <v>45529</v>
      </c>
      <c r="H3049" t="n">
        <v>45529</v>
      </c>
      <c r="I3049" t="n">
        <v>16</v>
      </c>
      <c r="J3049" t="inlineStr">
        <is>
          <t>CARTEIRA</t>
        </is>
      </c>
      <c r="K3049" t="inlineStr">
        <is>
          <t>CONTRATO</t>
        </is>
      </c>
      <c r="L3049" t="n">
        <v>1313.76</v>
      </c>
      <c r="M3049" t="inlineStr">
        <is>
          <t>IBIRAPITANGA FASE 3</t>
        </is>
      </c>
      <c r="N3049" s="142">
        <f>DATE(YEAR(G3049),MONTH(G3049),1)</f>
        <v/>
      </c>
      <c r="O3049" s="132">
        <f>IF(G3049&gt;$K$3,"Futuro","Atraso")</f>
        <v/>
      </c>
      <c r="P3049">
        <f>12*(YEAR(G3049)-YEAR($K$3))+(MONTH(G3049)-MONTH($K$3))</f>
        <v/>
      </c>
      <c r="Q3049" s="366">
        <f>IF(M3049="IBIRAPITANGA FASE 3",IF(O3049="Atraso",L3049,L3049/(1+$I$2)^P3049),IF(O3049="Atraso",L3049,L3049/(1+$I$1)^P3049))</f>
        <v/>
      </c>
      <c r="R3049">
        <f>IF(O3049="Atraso",$K$3-G3049,0)</f>
        <v/>
      </c>
      <c r="S3049">
        <f>IF(R3049&lt;=15,"Até 15",IF(R3049&lt;=30,"Entre 15 e 30",IF(R3049&lt;=60,"Entre 30 e 60",IF(R3049&lt;=90,"Entre 60 e 90",IF(R3049&lt;=120,"Entre 90 e 120",IF(R3049&lt;=150,"Entre 120 e 150",IF(R3049&lt;=180,"Entre 150 e 180","Superior a 180")))))))</f>
        <v/>
      </c>
    </row>
    <row r="3050">
      <c r="A3050" t="inlineStr">
        <is>
          <t>Q016L04</t>
        </is>
      </c>
      <c r="B3050" t="inlineStr">
        <is>
          <t>MARIA DO AMPARO ALVES DA SILVA MAIA</t>
        </is>
      </c>
      <c r="C3050" t="n">
        <v>1</v>
      </c>
      <c r="D3050" t="inlineStr">
        <is>
          <t>IPCA</t>
        </is>
      </c>
      <c r="E3050" t="n">
        <v>0.009488792934583046</v>
      </c>
      <c r="F3050" t="inlineStr">
        <is>
          <t>MENSAL</t>
        </is>
      </c>
      <c r="G3050" t="n">
        <v>45560</v>
      </c>
      <c r="H3050" t="n">
        <v>45560</v>
      </c>
      <c r="I3050" t="n">
        <v>17</v>
      </c>
      <c r="J3050" t="inlineStr">
        <is>
          <t>CARTEIRA</t>
        </is>
      </c>
      <c r="K3050" t="inlineStr">
        <is>
          <t>CONTRATO</t>
        </is>
      </c>
      <c r="L3050" t="n">
        <v>1313.76</v>
      </c>
      <c r="M3050" t="inlineStr">
        <is>
          <t>IBIRAPITANGA FASE 3</t>
        </is>
      </c>
      <c r="N3050" s="142">
        <f>DATE(YEAR(G3050),MONTH(G3050),1)</f>
        <v/>
      </c>
      <c r="O3050" s="132">
        <f>IF(G3050&gt;$K$3,"Futuro","Atraso")</f>
        <v/>
      </c>
      <c r="P3050">
        <f>12*(YEAR(G3050)-YEAR($K$3))+(MONTH(G3050)-MONTH($K$3))</f>
        <v/>
      </c>
      <c r="Q3050" s="366">
        <f>IF(M3050="IBIRAPITANGA FASE 3",IF(O3050="Atraso",L3050,L3050/(1+$I$2)^P3050),IF(O3050="Atraso",L3050,L3050/(1+$I$1)^P3050))</f>
        <v/>
      </c>
      <c r="R3050">
        <f>IF(O3050="Atraso",$K$3-G3050,0)</f>
        <v/>
      </c>
      <c r="S3050">
        <f>IF(R3050&lt;=15,"Até 15",IF(R3050&lt;=30,"Entre 15 e 30",IF(R3050&lt;=60,"Entre 30 e 60",IF(R3050&lt;=90,"Entre 60 e 90",IF(R3050&lt;=120,"Entre 90 e 120",IF(R3050&lt;=150,"Entre 120 e 150",IF(R3050&lt;=180,"Entre 150 e 180","Superior a 180")))))))</f>
        <v/>
      </c>
    </row>
    <row r="3051">
      <c r="A3051" t="inlineStr">
        <is>
          <t>Q016L04</t>
        </is>
      </c>
      <c r="B3051" t="inlineStr">
        <is>
          <t>MARIA DO AMPARO ALVES DA SILVA MAIA</t>
        </is>
      </c>
      <c r="C3051" t="n">
        <v>1</v>
      </c>
      <c r="D3051" t="inlineStr">
        <is>
          <t>IPCA</t>
        </is>
      </c>
      <c r="E3051" t="n">
        <v>0.009488792934583046</v>
      </c>
      <c r="F3051" t="inlineStr">
        <is>
          <t>MENSAL</t>
        </is>
      </c>
      <c r="G3051" t="n">
        <v>45590</v>
      </c>
      <c r="H3051" t="n">
        <v>45590</v>
      </c>
      <c r="I3051" t="n">
        <v>18</v>
      </c>
      <c r="J3051" t="inlineStr">
        <is>
          <t>CARTEIRA</t>
        </is>
      </c>
      <c r="K3051" t="inlineStr">
        <is>
          <t>CONTRATO</t>
        </is>
      </c>
      <c r="L3051" t="n">
        <v>1313.76</v>
      </c>
      <c r="M3051" t="inlineStr">
        <is>
          <t>IBIRAPITANGA FASE 3</t>
        </is>
      </c>
      <c r="N3051" s="142">
        <f>DATE(YEAR(G3051),MONTH(G3051),1)</f>
        <v/>
      </c>
      <c r="O3051" s="132">
        <f>IF(G3051&gt;$K$3,"Futuro","Atraso")</f>
        <v/>
      </c>
      <c r="P3051">
        <f>12*(YEAR(G3051)-YEAR($K$3))+(MONTH(G3051)-MONTH($K$3))</f>
        <v/>
      </c>
      <c r="Q3051" s="366">
        <f>IF(M3051="IBIRAPITANGA FASE 3",IF(O3051="Atraso",L3051,L3051/(1+$I$2)^P3051),IF(O3051="Atraso",L3051,L3051/(1+$I$1)^P3051))</f>
        <v/>
      </c>
      <c r="R3051">
        <f>IF(O3051="Atraso",$K$3-G3051,0)</f>
        <v/>
      </c>
      <c r="S3051">
        <f>IF(R3051&lt;=15,"Até 15",IF(R3051&lt;=30,"Entre 15 e 30",IF(R3051&lt;=60,"Entre 30 e 60",IF(R3051&lt;=90,"Entre 60 e 90",IF(R3051&lt;=120,"Entre 90 e 120",IF(R3051&lt;=150,"Entre 120 e 150",IF(R3051&lt;=180,"Entre 150 e 180","Superior a 180")))))))</f>
        <v/>
      </c>
    </row>
    <row r="3052">
      <c r="A3052" t="inlineStr">
        <is>
          <t>Q016L04</t>
        </is>
      </c>
      <c r="B3052" t="inlineStr">
        <is>
          <t>MARIA DO AMPARO ALVES DA SILVA MAIA</t>
        </is>
      </c>
      <c r="C3052" t="n">
        <v>1</v>
      </c>
      <c r="D3052" t="inlineStr">
        <is>
          <t>IPCA</t>
        </is>
      </c>
      <c r="E3052" t="n">
        <v>0.009488792934583046</v>
      </c>
      <c r="F3052" t="inlineStr">
        <is>
          <t>MENSAL</t>
        </is>
      </c>
      <c r="G3052" t="n">
        <v>45621</v>
      </c>
      <c r="H3052" t="n">
        <v>45621</v>
      </c>
      <c r="I3052" t="n">
        <v>19</v>
      </c>
      <c r="J3052" t="inlineStr">
        <is>
          <t>CARTEIRA</t>
        </is>
      </c>
      <c r="K3052" t="inlineStr">
        <is>
          <t>CONTRATO</t>
        </is>
      </c>
      <c r="L3052" t="n">
        <v>1313.76</v>
      </c>
      <c r="M3052" t="inlineStr">
        <is>
          <t>IBIRAPITANGA FASE 3</t>
        </is>
      </c>
      <c r="N3052" s="142">
        <f>DATE(YEAR(G3052),MONTH(G3052),1)</f>
        <v/>
      </c>
      <c r="O3052" s="132">
        <f>IF(G3052&gt;$K$3,"Futuro","Atraso")</f>
        <v/>
      </c>
      <c r="P3052">
        <f>12*(YEAR(G3052)-YEAR($K$3))+(MONTH(G3052)-MONTH($K$3))</f>
        <v/>
      </c>
      <c r="Q3052" s="366">
        <f>IF(M3052="IBIRAPITANGA FASE 3",IF(O3052="Atraso",L3052,L3052/(1+$I$2)^P3052),IF(O3052="Atraso",L3052,L3052/(1+$I$1)^P3052))</f>
        <v/>
      </c>
      <c r="R3052">
        <f>IF(O3052="Atraso",$K$3-G3052,0)</f>
        <v/>
      </c>
      <c r="S3052">
        <f>IF(R3052&lt;=15,"Até 15",IF(R3052&lt;=30,"Entre 15 e 30",IF(R3052&lt;=60,"Entre 30 e 60",IF(R3052&lt;=90,"Entre 60 e 90",IF(R3052&lt;=120,"Entre 90 e 120",IF(R3052&lt;=150,"Entre 120 e 150",IF(R3052&lt;=180,"Entre 150 e 180","Superior a 180")))))))</f>
        <v/>
      </c>
    </row>
    <row r="3053">
      <c r="A3053" t="inlineStr">
        <is>
          <t>Q016L04</t>
        </is>
      </c>
      <c r="B3053" t="inlineStr">
        <is>
          <t>MARIA DO AMPARO ALVES DA SILVA MAIA</t>
        </is>
      </c>
      <c r="C3053" t="n">
        <v>1</v>
      </c>
      <c r="D3053" t="inlineStr">
        <is>
          <t>IPCA</t>
        </is>
      </c>
      <c r="E3053" t="n">
        <v>0.009488792934583046</v>
      </c>
      <c r="F3053" t="inlineStr">
        <is>
          <t>MENSAL</t>
        </is>
      </c>
      <c r="G3053" t="n">
        <v>45651</v>
      </c>
      <c r="H3053" t="n">
        <v>45651</v>
      </c>
      <c r="I3053" t="n">
        <v>20</v>
      </c>
      <c r="J3053" t="inlineStr">
        <is>
          <t>CARTEIRA</t>
        </is>
      </c>
      <c r="K3053" t="inlineStr">
        <is>
          <t>CONTRATO</t>
        </is>
      </c>
      <c r="L3053" t="n">
        <v>1313.76</v>
      </c>
      <c r="M3053" t="inlineStr">
        <is>
          <t>IBIRAPITANGA FASE 3</t>
        </is>
      </c>
      <c r="N3053" s="142">
        <f>DATE(YEAR(G3053),MONTH(G3053),1)</f>
        <v/>
      </c>
      <c r="O3053" s="132">
        <f>IF(G3053&gt;$K$3,"Futuro","Atraso")</f>
        <v/>
      </c>
      <c r="P3053">
        <f>12*(YEAR(G3053)-YEAR($K$3))+(MONTH(G3053)-MONTH($K$3))</f>
        <v/>
      </c>
      <c r="Q3053" s="366">
        <f>IF(M3053="IBIRAPITANGA FASE 3",IF(O3053="Atraso",L3053,L3053/(1+$I$2)^P3053),IF(O3053="Atraso",L3053,L3053/(1+$I$1)^P3053))</f>
        <v/>
      </c>
      <c r="R3053">
        <f>IF(O3053="Atraso",$K$3-G3053,0)</f>
        <v/>
      </c>
      <c r="S3053">
        <f>IF(R3053&lt;=15,"Até 15",IF(R3053&lt;=30,"Entre 15 e 30",IF(R3053&lt;=60,"Entre 30 e 60",IF(R3053&lt;=90,"Entre 60 e 90",IF(R3053&lt;=120,"Entre 90 e 120",IF(R3053&lt;=150,"Entre 120 e 150",IF(R3053&lt;=180,"Entre 150 e 180","Superior a 180")))))))</f>
        <v/>
      </c>
    </row>
    <row r="3054">
      <c r="A3054" t="inlineStr">
        <is>
          <t>Q016L04</t>
        </is>
      </c>
      <c r="B3054" t="inlineStr">
        <is>
          <t>MARIA DO AMPARO ALVES DA SILVA MAIA</t>
        </is>
      </c>
      <c r="C3054" t="n">
        <v>1</v>
      </c>
      <c r="D3054" t="inlineStr">
        <is>
          <t>IPCA</t>
        </is>
      </c>
      <c r="E3054" t="n">
        <v>0.009488792934583046</v>
      </c>
      <c r="F3054" t="inlineStr">
        <is>
          <t>MENSAL</t>
        </is>
      </c>
      <c r="G3054" t="n">
        <v>45682</v>
      </c>
      <c r="H3054" t="n">
        <v>45682</v>
      </c>
      <c r="I3054" t="n">
        <v>21</v>
      </c>
      <c r="J3054" t="inlineStr">
        <is>
          <t>CARTEIRA</t>
        </is>
      </c>
      <c r="K3054" t="inlineStr">
        <is>
          <t>CONTRATO</t>
        </is>
      </c>
      <c r="L3054" t="n">
        <v>1313.76</v>
      </c>
      <c r="M3054" t="inlineStr">
        <is>
          <t>IBIRAPITANGA FASE 3</t>
        </is>
      </c>
      <c r="N3054" s="142">
        <f>DATE(YEAR(G3054),MONTH(G3054),1)</f>
        <v/>
      </c>
      <c r="O3054" s="132">
        <f>IF(G3054&gt;$K$3,"Futuro","Atraso")</f>
        <v/>
      </c>
      <c r="P3054">
        <f>12*(YEAR(G3054)-YEAR($K$3))+(MONTH(G3054)-MONTH($K$3))</f>
        <v/>
      </c>
      <c r="Q3054" s="366">
        <f>IF(M3054="IBIRAPITANGA FASE 3",IF(O3054="Atraso",L3054,L3054/(1+$I$2)^P3054),IF(O3054="Atraso",L3054,L3054/(1+$I$1)^P3054))</f>
        <v/>
      </c>
      <c r="R3054">
        <f>IF(O3054="Atraso",$K$3-G3054,0)</f>
        <v/>
      </c>
      <c r="S3054">
        <f>IF(R3054&lt;=15,"Até 15",IF(R3054&lt;=30,"Entre 15 e 30",IF(R3054&lt;=60,"Entre 30 e 60",IF(R3054&lt;=90,"Entre 60 e 90",IF(R3054&lt;=120,"Entre 90 e 120",IF(R3054&lt;=150,"Entre 120 e 150",IF(R3054&lt;=180,"Entre 150 e 180","Superior a 180")))))))</f>
        <v/>
      </c>
    </row>
    <row r="3055">
      <c r="A3055" t="inlineStr">
        <is>
          <t>Q016L04</t>
        </is>
      </c>
      <c r="B3055" t="inlineStr">
        <is>
          <t>MARIA DO AMPARO ALVES DA SILVA MAIA</t>
        </is>
      </c>
      <c r="C3055" t="n">
        <v>1</v>
      </c>
      <c r="D3055" t="inlineStr">
        <is>
          <t>IPCA</t>
        </is>
      </c>
      <c r="E3055" t="n">
        <v>0.009488792934583046</v>
      </c>
      <c r="F3055" t="inlineStr">
        <is>
          <t>MENSAL</t>
        </is>
      </c>
      <c r="G3055" t="n">
        <v>45713</v>
      </c>
      <c r="H3055" t="n">
        <v>45713</v>
      </c>
      <c r="I3055" t="n">
        <v>22</v>
      </c>
      <c r="J3055" t="inlineStr">
        <is>
          <t>CARTEIRA</t>
        </is>
      </c>
      <c r="K3055" t="inlineStr">
        <is>
          <t>CONTRATO</t>
        </is>
      </c>
      <c r="L3055" t="n">
        <v>1313.76</v>
      </c>
      <c r="M3055" t="inlineStr">
        <is>
          <t>IBIRAPITANGA FASE 3</t>
        </is>
      </c>
      <c r="N3055" s="142">
        <f>DATE(YEAR(G3055),MONTH(G3055),1)</f>
        <v/>
      </c>
      <c r="O3055" s="132">
        <f>IF(G3055&gt;$K$3,"Futuro","Atraso")</f>
        <v/>
      </c>
      <c r="P3055">
        <f>12*(YEAR(G3055)-YEAR($K$3))+(MONTH(G3055)-MONTH($K$3))</f>
        <v/>
      </c>
      <c r="Q3055" s="366">
        <f>IF(M3055="IBIRAPITANGA FASE 3",IF(O3055="Atraso",L3055,L3055/(1+$I$2)^P3055),IF(O3055="Atraso",L3055,L3055/(1+$I$1)^P3055))</f>
        <v/>
      </c>
      <c r="R3055">
        <f>IF(O3055="Atraso",$K$3-G3055,0)</f>
        <v/>
      </c>
      <c r="S3055">
        <f>IF(R3055&lt;=15,"Até 15",IF(R3055&lt;=30,"Entre 15 e 30",IF(R3055&lt;=60,"Entre 30 e 60",IF(R3055&lt;=90,"Entre 60 e 90",IF(R3055&lt;=120,"Entre 90 e 120",IF(R3055&lt;=150,"Entre 120 e 150",IF(R3055&lt;=180,"Entre 150 e 180","Superior a 180")))))))</f>
        <v/>
      </c>
    </row>
    <row r="3056">
      <c r="A3056" t="inlineStr">
        <is>
          <t>Q016L04</t>
        </is>
      </c>
      <c r="B3056" t="inlineStr">
        <is>
          <t>MARIA DO AMPARO ALVES DA SILVA MAIA</t>
        </is>
      </c>
      <c r="C3056" t="n">
        <v>1</v>
      </c>
      <c r="D3056" t="inlineStr">
        <is>
          <t>IPCA</t>
        </is>
      </c>
      <c r="E3056" t="n">
        <v>0.009488792934583046</v>
      </c>
      <c r="F3056" t="inlineStr">
        <is>
          <t>MENSAL</t>
        </is>
      </c>
      <c r="G3056" t="n">
        <v>45741</v>
      </c>
      <c r="H3056" t="n">
        <v>45741</v>
      </c>
      <c r="I3056" t="n">
        <v>23</v>
      </c>
      <c r="J3056" t="inlineStr">
        <is>
          <t>CARTEIRA</t>
        </is>
      </c>
      <c r="K3056" t="inlineStr">
        <is>
          <t>CONTRATO</t>
        </is>
      </c>
      <c r="L3056" t="n">
        <v>1313.76</v>
      </c>
      <c r="M3056" t="inlineStr">
        <is>
          <t>IBIRAPITANGA FASE 3</t>
        </is>
      </c>
      <c r="N3056" s="142">
        <f>DATE(YEAR(G3056),MONTH(G3056),1)</f>
        <v/>
      </c>
      <c r="O3056" s="132">
        <f>IF(G3056&gt;$K$3,"Futuro","Atraso")</f>
        <v/>
      </c>
      <c r="P3056">
        <f>12*(YEAR(G3056)-YEAR($K$3))+(MONTH(G3056)-MONTH($K$3))</f>
        <v/>
      </c>
      <c r="Q3056" s="366">
        <f>IF(M3056="IBIRAPITANGA FASE 3",IF(O3056="Atraso",L3056,L3056/(1+$I$2)^P3056),IF(O3056="Atraso",L3056,L3056/(1+$I$1)^P3056))</f>
        <v/>
      </c>
      <c r="R3056">
        <f>IF(O3056="Atraso",$K$3-G3056,0)</f>
        <v/>
      </c>
      <c r="S3056">
        <f>IF(R3056&lt;=15,"Até 15",IF(R3056&lt;=30,"Entre 15 e 30",IF(R3056&lt;=60,"Entre 30 e 60",IF(R3056&lt;=90,"Entre 60 e 90",IF(R3056&lt;=120,"Entre 90 e 120",IF(R3056&lt;=150,"Entre 120 e 150",IF(R3056&lt;=180,"Entre 150 e 180","Superior a 180")))))))</f>
        <v/>
      </c>
    </row>
    <row r="3057">
      <c r="A3057" t="inlineStr">
        <is>
          <t>Q016L04</t>
        </is>
      </c>
      <c r="B3057" t="inlineStr">
        <is>
          <t>MARIA DO AMPARO ALVES DA SILVA MAIA</t>
        </is>
      </c>
      <c r="C3057" t="n">
        <v>1</v>
      </c>
      <c r="D3057" t="inlineStr">
        <is>
          <t>IPCA</t>
        </is>
      </c>
      <c r="E3057" t="n">
        <v>0.009488792934583046</v>
      </c>
      <c r="F3057" t="inlineStr">
        <is>
          <t>MENSAL</t>
        </is>
      </c>
      <c r="G3057" t="n">
        <v>45772</v>
      </c>
      <c r="H3057" t="n">
        <v>45772</v>
      </c>
      <c r="I3057" t="n">
        <v>24</v>
      </c>
      <c r="J3057" t="inlineStr">
        <is>
          <t>CARTEIRA</t>
        </is>
      </c>
      <c r="K3057" t="inlineStr">
        <is>
          <t>CONTRATO</t>
        </is>
      </c>
      <c r="L3057" t="n">
        <v>1313.76</v>
      </c>
      <c r="M3057" t="inlineStr">
        <is>
          <t>IBIRAPITANGA FASE 3</t>
        </is>
      </c>
      <c r="N3057" s="142">
        <f>DATE(YEAR(G3057),MONTH(G3057),1)</f>
        <v/>
      </c>
      <c r="O3057" s="132">
        <f>IF(G3057&gt;$K$3,"Futuro","Atraso")</f>
        <v/>
      </c>
      <c r="P3057">
        <f>12*(YEAR(G3057)-YEAR($K$3))+(MONTH(G3057)-MONTH($K$3))</f>
        <v/>
      </c>
      <c r="Q3057" s="366">
        <f>IF(M3057="IBIRAPITANGA FASE 3",IF(O3057="Atraso",L3057,L3057/(1+$I$2)^P3057),IF(O3057="Atraso",L3057,L3057/(1+$I$1)^P3057))</f>
        <v/>
      </c>
      <c r="R3057">
        <f>IF(O3057="Atraso",$K$3-G3057,0)</f>
        <v/>
      </c>
      <c r="S3057">
        <f>IF(R3057&lt;=15,"Até 15",IF(R3057&lt;=30,"Entre 15 e 30",IF(R3057&lt;=60,"Entre 30 e 60",IF(R3057&lt;=90,"Entre 60 e 90",IF(R3057&lt;=120,"Entre 90 e 120",IF(R3057&lt;=150,"Entre 120 e 150",IF(R3057&lt;=180,"Entre 150 e 180","Superior a 180")))))))</f>
        <v/>
      </c>
    </row>
    <row r="3058">
      <c r="A3058" t="inlineStr">
        <is>
          <t>Q016L04</t>
        </is>
      </c>
      <c r="B3058" t="inlineStr">
        <is>
          <t>MARIA DO AMPARO ALVES DA SILVA MAIA</t>
        </is>
      </c>
      <c r="C3058" t="n">
        <v>1</v>
      </c>
      <c r="D3058" t="inlineStr">
        <is>
          <t>IPCA</t>
        </is>
      </c>
      <c r="E3058" t="n">
        <v>0.009488792934583046</v>
      </c>
      <c r="F3058" t="inlineStr">
        <is>
          <t>MENSAL</t>
        </is>
      </c>
      <c r="G3058" t="n">
        <v>45802</v>
      </c>
      <c r="H3058" t="n">
        <v>45802</v>
      </c>
      <c r="I3058" t="n">
        <v>25</v>
      </c>
      <c r="J3058" t="inlineStr">
        <is>
          <t>CARTEIRA</t>
        </is>
      </c>
      <c r="K3058" t="inlineStr">
        <is>
          <t>CONTRATO</t>
        </is>
      </c>
      <c r="L3058" t="n">
        <v>1313.76</v>
      </c>
      <c r="M3058" t="inlineStr">
        <is>
          <t>IBIRAPITANGA FASE 3</t>
        </is>
      </c>
      <c r="N3058" s="142">
        <f>DATE(YEAR(G3058),MONTH(G3058),1)</f>
        <v/>
      </c>
      <c r="O3058" s="132">
        <f>IF(G3058&gt;$K$3,"Futuro","Atraso")</f>
        <v/>
      </c>
      <c r="P3058">
        <f>12*(YEAR(G3058)-YEAR($K$3))+(MONTH(G3058)-MONTH($K$3))</f>
        <v/>
      </c>
      <c r="Q3058" s="366">
        <f>IF(M3058="IBIRAPITANGA FASE 3",IF(O3058="Atraso",L3058,L3058/(1+$I$2)^P3058),IF(O3058="Atraso",L3058,L3058/(1+$I$1)^P3058))</f>
        <v/>
      </c>
      <c r="R3058">
        <f>IF(O3058="Atraso",$K$3-G3058,0)</f>
        <v/>
      </c>
      <c r="S3058">
        <f>IF(R3058&lt;=15,"Até 15",IF(R3058&lt;=30,"Entre 15 e 30",IF(R3058&lt;=60,"Entre 30 e 60",IF(R3058&lt;=90,"Entre 60 e 90",IF(R3058&lt;=120,"Entre 90 e 120",IF(R3058&lt;=150,"Entre 120 e 150",IF(R3058&lt;=180,"Entre 150 e 180","Superior a 180")))))))</f>
        <v/>
      </c>
    </row>
    <row r="3059">
      <c r="A3059" t="inlineStr">
        <is>
          <t>Q016L04</t>
        </is>
      </c>
      <c r="B3059" t="inlineStr">
        <is>
          <t>MARIA DO AMPARO ALVES DA SILVA MAIA</t>
        </is>
      </c>
      <c r="C3059" t="n">
        <v>1</v>
      </c>
      <c r="D3059" t="inlineStr">
        <is>
          <t>IPCA</t>
        </is>
      </c>
      <c r="E3059" t="n">
        <v>0.009488792934583046</v>
      </c>
      <c r="F3059" t="inlineStr">
        <is>
          <t>MENSAL</t>
        </is>
      </c>
      <c r="G3059" t="n">
        <v>45833</v>
      </c>
      <c r="H3059" t="n">
        <v>45833</v>
      </c>
      <c r="I3059" t="n">
        <v>26</v>
      </c>
      <c r="J3059" t="inlineStr">
        <is>
          <t>CARTEIRA</t>
        </is>
      </c>
      <c r="K3059" t="inlineStr">
        <is>
          <t>CONTRATO</t>
        </is>
      </c>
      <c r="L3059" t="n">
        <v>1313.76</v>
      </c>
      <c r="M3059" t="inlineStr">
        <is>
          <t>IBIRAPITANGA FASE 3</t>
        </is>
      </c>
      <c r="N3059" s="142">
        <f>DATE(YEAR(G3059),MONTH(G3059),1)</f>
        <v/>
      </c>
      <c r="O3059" s="132">
        <f>IF(G3059&gt;$K$3,"Futuro","Atraso")</f>
        <v/>
      </c>
      <c r="P3059">
        <f>12*(YEAR(G3059)-YEAR($K$3))+(MONTH(G3059)-MONTH($K$3))</f>
        <v/>
      </c>
      <c r="Q3059" s="366">
        <f>IF(M3059="IBIRAPITANGA FASE 3",IF(O3059="Atraso",L3059,L3059/(1+$I$2)^P3059),IF(O3059="Atraso",L3059,L3059/(1+$I$1)^P3059))</f>
        <v/>
      </c>
      <c r="R3059">
        <f>IF(O3059="Atraso",$K$3-G3059,0)</f>
        <v/>
      </c>
      <c r="S3059">
        <f>IF(R3059&lt;=15,"Até 15",IF(R3059&lt;=30,"Entre 15 e 30",IF(R3059&lt;=60,"Entre 30 e 60",IF(R3059&lt;=90,"Entre 60 e 90",IF(R3059&lt;=120,"Entre 90 e 120",IF(R3059&lt;=150,"Entre 120 e 150",IF(R3059&lt;=180,"Entre 150 e 180","Superior a 180")))))))</f>
        <v/>
      </c>
    </row>
    <row r="3060">
      <c r="A3060" t="inlineStr">
        <is>
          <t>Q016L04</t>
        </is>
      </c>
      <c r="B3060" t="inlineStr">
        <is>
          <t>MARIA DO AMPARO ALVES DA SILVA MAIA</t>
        </is>
      </c>
      <c r="C3060" t="n">
        <v>1</v>
      </c>
      <c r="D3060" t="inlineStr">
        <is>
          <t>IPCA</t>
        </is>
      </c>
      <c r="E3060" t="n">
        <v>0.009488792934583046</v>
      </c>
      <c r="F3060" t="inlineStr">
        <is>
          <t>MENSAL</t>
        </is>
      </c>
      <c r="G3060" t="n">
        <v>45863</v>
      </c>
      <c r="H3060" t="n">
        <v>45863</v>
      </c>
      <c r="I3060" t="n">
        <v>27</v>
      </c>
      <c r="J3060" t="inlineStr">
        <is>
          <t>CARTEIRA</t>
        </is>
      </c>
      <c r="K3060" t="inlineStr">
        <is>
          <t>CONTRATO</t>
        </is>
      </c>
      <c r="L3060" t="n">
        <v>1313.76</v>
      </c>
      <c r="M3060" t="inlineStr">
        <is>
          <t>IBIRAPITANGA FASE 3</t>
        </is>
      </c>
      <c r="N3060" s="142">
        <f>DATE(YEAR(G3060),MONTH(G3060),1)</f>
        <v/>
      </c>
      <c r="O3060" s="132">
        <f>IF(G3060&gt;$K$3,"Futuro","Atraso")</f>
        <v/>
      </c>
      <c r="P3060">
        <f>12*(YEAR(G3060)-YEAR($K$3))+(MONTH(G3060)-MONTH($K$3))</f>
        <v/>
      </c>
      <c r="Q3060" s="366">
        <f>IF(M3060="IBIRAPITANGA FASE 3",IF(O3060="Atraso",L3060,L3060/(1+$I$2)^P3060),IF(O3060="Atraso",L3060,L3060/(1+$I$1)^P3060))</f>
        <v/>
      </c>
      <c r="R3060">
        <f>IF(O3060="Atraso",$K$3-G3060,0)</f>
        <v/>
      </c>
      <c r="S3060">
        <f>IF(R3060&lt;=15,"Até 15",IF(R3060&lt;=30,"Entre 15 e 30",IF(R3060&lt;=60,"Entre 30 e 60",IF(R3060&lt;=90,"Entre 60 e 90",IF(R3060&lt;=120,"Entre 90 e 120",IF(R3060&lt;=150,"Entre 120 e 150",IF(R3060&lt;=180,"Entre 150 e 180","Superior a 180")))))))</f>
        <v/>
      </c>
    </row>
    <row r="3061">
      <c r="A3061" t="inlineStr">
        <is>
          <t>Q016L04</t>
        </is>
      </c>
      <c r="B3061" t="inlineStr">
        <is>
          <t>MARIA DO AMPARO ALVES DA SILVA MAIA</t>
        </is>
      </c>
      <c r="C3061" t="n">
        <v>1</v>
      </c>
      <c r="D3061" t="inlineStr">
        <is>
          <t>IPCA</t>
        </is>
      </c>
      <c r="E3061" t="n">
        <v>0.009488792934583046</v>
      </c>
      <c r="F3061" t="inlineStr">
        <is>
          <t>MENSAL</t>
        </is>
      </c>
      <c r="G3061" t="n">
        <v>45894</v>
      </c>
      <c r="H3061" t="n">
        <v>45894</v>
      </c>
      <c r="I3061" t="n">
        <v>28</v>
      </c>
      <c r="J3061" t="inlineStr">
        <is>
          <t>CARTEIRA</t>
        </is>
      </c>
      <c r="K3061" t="inlineStr">
        <is>
          <t>CONTRATO</t>
        </is>
      </c>
      <c r="L3061" t="n">
        <v>1313.76</v>
      </c>
      <c r="M3061" t="inlineStr">
        <is>
          <t>IBIRAPITANGA FASE 3</t>
        </is>
      </c>
      <c r="N3061" s="142">
        <f>DATE(YEAR(G3061),MONTH(G3061),1)</f>
        <v/>
      </c>
      <c r="O3061" s="132">
        <f>IF(G3061&gt;$K$3,"Futuro","Atraso")</f>
        <v/>
      </c>
      <c r="P3061">
        <f>12*(YEAR(G3061)-YEAR($K$3))+(MONTH(G3061)-MONTH($K$3))</f>
        <v/>
      </c>
      <c r="Q3061" s="366">
        <f>IF(M3061="IBIRAPITANGA FASE 3",IF(O3061="Atraso",L3061,L3061/(1+$I$2)^P3061),IF(O3061="Atraso",L3061,L3061/(1+$I$1)^P3061))</f>
        <v/>
      </c>
      <c r="R3061">
        <f>IF(O3061="Atraso",$K$3-G3061,0)</f>
        <v/>
      </c>
      <c r="S3061">
        <f>IF(R3061&lt;=15,"Até 15",IF(R3061&lt;=30,"Entre 15 e 30",IF(R3061&lt;=60,"Entre 30 e 60",IF(R3061&lt;=90,"Entre 60 e 90",IF(R3061&lt;=120,"Entre 90 e 120",IF(R3061&lt;=150,"Entre 120 e 150",IF(R3061&lt;=180,"Entre 150 e 180","Superior a 180")))))))</f>
        <v/>
      </c>
    </row>
    <row r="3062">
      <c r="A3062" t="inlineStr">
        <is>
          <t>Q016L04</t>
        </is>
      </c>
      <c r="B3062" t="inlineStr">
        <is>
          <t>MARIA DO AMPARO ALVES DA SILVA MAIA</t>
        </is>
      </c>
      <c r="C3062" t="n">
        <v>1</v>
      </c>
      <c r="D3062" t="inlineStr">
        <is>
          <t>IPCA</t>
        </is>
      </c>
      <c r="E3062" t="n">
        <v>0.009488792934583046</v>
      </c>
      <c r="F3062" t="inlineStr">
        <is>
          <t>MENSAL</t>
        </is>
      </c>
      <c r="G3062" t="n">
        <v>45925</v>
      </c>
      <c r="H3062" t="n">
        <v>45925</v>
      </c>
      <c r="I3062" t="n">
        <v>29</v>
      </c>
      <c r="J3062" t="inlineStr">
        <is>
          <t>CARTEIRA</t>
        </is>
      </c>
      <c r="K3062" t="inlineStr">
        <is>
          <t>CONTRATO</t>
        </is>
      </c>
      <c r="L3062" t="n">
        <v>1313.76</v>
      </c>
      <c r="M3062" t="inlineStr">
        <is>
          <t>IBIRAPITANGA FASE 3</t>
        </is>
      </c>
      <c r="N3062" s="142">
        <f>DATE(YEAR(G3062),MONTH(G3062),1)</f>
        <v/>
      </c>
      <c r="O3062" s="132">
        <f>IF(G3062&gt;$K$3,"Futuro","Atraso")</f>
        <v/>
      </c>
      <c r="P3062">
        <f>12*(YEAR(G3062)-YEAR($K$3))+(MONTH(G3062)-MONTH($K$3))</f>
        <v/>
      </c>
      <c r="Q3062" s="366">
        <f>IF(M3062="IBIRAPITANGA FASE 3",IF(O3062="Atraso",L3062,L3062/(1+$I$2)^P3062),IF(O3062="Atraso",L3062,L3062/(1+$I$1)^P3062))</f>
        <v/>
      </c>
      <c r="R3062">
        <f>IF(O3062="Atraso",$K$3-G3062,0)</f>
        <v/>
      </c>
      <c r="S3062">
        <f>IF(R3062&lt;=15,"Até 15",IF(R3062&lt;=30,"Entre 15 e 30",IF(R3062&lt;=60,"Entre 30 e 60",IF(R3062&lt;=90,"Entre 60 e 90",IF(R3062&lt;=120,"Entre 90 e 120",IF(R3062&lt;=150,"Entre 120 e 150",IF(R3062&lt;=180,"Entre 150 e 180","Superior a 180")))))))</f>
        <v/>
      </c>
    </row>
    <row r="3063">
      <c r="A3063" t="inlineStr">
        <is>
          <t>Q016L04</t>
        </is>
      </c>
      <c r="B3063" t="inlineStr">
        <is>
          <t>MARIA DO AMPARO ALVES DA SILVA MAIA</t>
        </is>
      </c>
      <c r="C3063" t="n">
        <v>1</v>
      </c>
      <c r="D3063" t="inlineStr">
        <is>
          <t>IPCA</t>
        </is>
      </c>
      <c r="E3063" t="n">
        <v>0.009488792934583046</v>
      </c>
      <c r="F3063" t="inlineStr">
        <is>
          <t>MENSAL</t>
        </is>
      </c>
      <c r="G3063" t="n">
        <v>45955</v>
      </c>
      <c r="H3063" t="n">
        <v>45955</v>
      </c>
      <c r="I3063" t="n">
        <v>30</v>
      </c>
      <c r="J3063" t="inlineStr">
        <is>
          <t>CARTEIRA</t>
        </is>
      </c>
      <c r="K3063" t="inlineStr">
        <is>
          <t>CONTRATO</t>
        </is>
      </c>
      <c r="L3063" t="n">
        <v>1313.76</v>
      </c>
      <c r="M3063" t="inlineStr">
        <is>
          <t>IBIRAPITANGA FASE 3</t>
        </is>
      </c>
      <c r="N3063" s="142">
        <f>DATE(YEAR(G3063),MONTH(G3063),1)</f>
        <v/>
      </c>
      <c r="O3063" s="132">
        <f>IF(G3063&gt;$K$3,"Futuro","Atraso")</f>
        <v/>
      </c>
      <c r="P3063">
        <f>12*(YEAR(G3063)-YEAR($K$3))+(MONTH(G3063)-MONTH($K$3))</f>
        <v/>
      </c>
      <c r="Q3063" s="366">
        <f>IF(M3063="IBIRAPITANGA FASE 3",IF(O3063="Atraso",L3063,L3063/(1+$I$2)^P3063),IF(O3063="Atraso",L3063,L3063/(1+$I$1)^P3063))</f>
        <v/>
      </c>
      <c r="R3063">
        <f>IF(O3063="Atraso",$K$3-G3063,0)</f>
        <v/>
      </c>
      <c r="S3063">
        <f>IF(R3063&lt;=15,"Até 15",IF(R3063&lt;=30,"Entre 15 e 30",IF(R3063&lt;=60,"Entre 30 e 60",IF(R3063&lt;=90,"Entre 60 e 90",IF(R3063&lt;=120,"Entre 90 e 120",IF(R3063&lt;=150,"Entre 120 e 150",IF(R3063&lt;=180,"Entre 150 e 180","Superior a 180")))))))</f>
        <v/>
      </c>
    </row>
    <row r="3064">
      <c r="A3064" t="inlineStr">
        <is>
          <t>Q016L04</t>
        </is>
      </c>
      <c r="B3064" t="inlineStr">
        <is>
          <t>MARIA DO AMPARO ALVES DA SILVA MAIA</t>
        </is>
      </c>
      <c r="C3064" t="n">
        <v>1</v>
      </c>
      <c r="D3064" t="inlineStr">
        <is>
          <t>IPCA</t>
        </is>
      </c>
      <c r="E3064" t="n">
        <v>0.009488792934583046</v>
      </c>
      <c r="F3064" t="inlineStr">
        <is>
          <t>MENSAL</t>
        </is>
      </c>
      <c r="G3064" t="n">
        <v>45986</v>
      </c>
      <c r="H3064" t="n">
        <v>45986</v>
      </c>
      <c r="I3064" t="n">
        <v>31</v>
      </c>
      <c r="J3064" t="inlineStr">
        <is>
          <t>CARTEIRA</t>
        </is>
      </c>
      <c r="K3064" t="inlineStr">
        <is>
          <t>CONTRATO</t>
        </is>
      </c>
      <c r="L3064" t="n">
        <v>1313.76</v>
      </c>
      <c r="M3064" t="inlineStr">
        <is>
          <t>IBIRAPITANGA FASE 3</t>
        </is>
      </c>
      <c r="N3064" s="142">
        <f>DATE(YEAR(G3064),MONTH(G3064),1)</f>
        <v/>
      </c>
      <c r="O3064" s="132">
        <f>IF(G3064&gt;$K$3,"Futuro","Atraso")</f>
        <v/>
      </c>
      <c r="P3064">
        <f>12*(YEAR(G3064)-YEAR($K$3))+(MONTH(G3064)-MONTH($K$3))</f>
        <v/>
      </c>
      <c r="Q3064" s="366">
        <f>IF(M3064="IBIRAPITANGA FASE 3",IF(O3064="Atraso",L3064,L3064/(1+$I$2)^P3064),IF(O3064="Atraso",L3064,L3064/(1+$I$1)^P3064))</f>
        <v/>
      </c>
      <c r="R3064">
        <f>IF(O3064="Atraso",$K$3-G3064,0)</f>
        <v/>
      </c>
      <c r="S3064">
        <f>IF(R3064&lt;=15,"Até 15",IF(R3064&lt;=30,"Entre 15 e 30",IF(R3064&lt;=60,"Entre 30 e 60",IF(R3064&lt;=90,"Entre 60 e 90",IF(R3064&lt;=120,"Entre 90 e 120",IF(R3064&lt;=150,"Entre 120 e 150",IF(R3064&lt;=180,"Entre 150 e 180","Superior a 180")))))))</f>
        <v/>
      </c>
    </row>
    <row r="3065">
      <c r="A3065" t="inlineStr">
        <is>
          <t>Q016L04</t>
        </is>
      </c>
      <c r="B3065" t="inlineStr">
        <is>
          <t>MARIA DO AMPARO ALVES DA SILVA MAIA</t>
        </is>
      </c>
      <c r="C3065" t="n">
        <v>1</v>
      </c>
      <c r="D3065" t="inlineStr">
        <is>
          <t>IPCA</t>
        </is>
      </c>
      <c r="E3065" t="n">
        <v>0.009488792934583046</v>
      </c>
      <c r="F3065" t="inlineStr">
        <is>
          <t>MENSAL</t>
        </is>
      </c>
      <c r="G3065" t="n">
        <v>46016</v>
      </c>
      <c r="H3065" t="n">
        <v>46016</v>
      </c>
      <c r="I3065" t="n">
        <v>32</v>
      </c>
      <c r="J3065" t="inlineStr">
        <is>
          <t>CARTEIRA</t>
        </is>
      </c>
      <c r="K3065" t="inlineStr">
        <is>
          <t>CONTRATO</t>
        </is>
      </c>
      <c r="L3065" t="n">
        <v>1313.76</v>
      </c>
      <c r="M3065" t="inlineStr">
        <is>
          <t>IBIRAPITANGA FASE 3</t>
        </is>
      </c>
      <c r="N3065" s="142">
        <f>DATE(YEAR(G3065),MONTH(G3065),1)</f>
        <v/>
      </c>
      <c r="O3065" s="132">
        <f>IF(G3065&gt;$K$3,"Futuro","Atraso")</f>
        <v/>
      </c>
      <c r="P3065">
        <f>12*(YEAR(G3065)-YEAR($K$3))+(MONTH(G3065)-MONTH($K$3))</f>
        <v/>
      </c>
      <c r="Q3065" s="366">
        <f>IF(M3065="IBIRAPITANGA FASE 3",IF(O3065="Atraso",L3065,L3065/(1+$I$2)^P3065),IF(O3065="Atraso",L3065,L3065/(1+$I$1)^P3065))</f>
        <v/>
      </c>
      <c r="R3065">
        <f>IF(O3065="Atraso",$K$3-G3065,0)</f>
        <v/>
      </c>
      <c r="S3065">
        <f>IF(R3065&lt;=15,"Até 15",IF(R3065&lt;=30,"Entre 15 e 30",IF(R3065&lt;=60,"Entre 30 e 60",IF(R3065&lt;=90,"Entre 60 e 90",IF(R3065&lt;=120,"Entre 90 e 120",IF(R3065&lt;=150,"Entre 120 e 150",IF(R3065&lt;=180,"Entre 150 e 180","Superior a 180")))))))</f>
        <v/>
      </c>
    </row>
    <row r="3066">
      <c r="A3066" t="inlineStr">
        <is>
          <t>Q016L04</t>
        </is>
      </c>
      <c r="B3066" t="inlineStr">
        <is>
          <t>MARIA DO AMPARO ALVES DA SILVA MAIA</t>
        </is>
      </c>
      <c r="C3066" t="n">
        <v>1</v>
      </c>
      <c r="D3066" t="inlineStr">
        <is>
          <t>IPCA</t>
        </is>
      </c>
      <c r="E3066" t="n">
        <v>0.009488792934583046</v>
      </c>
      <c r="F3066" t="inlineStr">
        <is>
          <t>MENSAL</t>
        </is>
      </c>
      <c r="G3066" t="n">
        <v>46047</v>
      </c>
      <c r="H3066" t="n">
        <v>46047</v>
      </c>
      <c r="I3066" t="n">
        <v>33</v>
      </c>
      <c r="J3066" t="inlineStr">
        <is>
          <t>CARTEIRA</t>
        </is>
      </c>
      <c r="K3066" t="inlineStr">
        <is>
          <t>CONTRATO</t>
        </is>
      </c>
      <c r="L3066" t="n">
        <v>1313.76</v>
      </c>
      <c r="M3066" t="inlineStr">
        <is>
          <t>IBIRAPITANGA FASE 3</t>
        </is>
      </c>
      <c r="N3066" s="142">
        <f>DATE(YEAR(G3066),MONTH(G3066),1)</f>
        <v/>
      </c>
      <c r="O3066" s="132">
        <f>IF(G3066&gt;$K$3,"Futuro","Atraso")</f>
        <v/>
      </c>
      <c r="P3066">
        <f>12*(YEAR(G3066)-YEAR($K$3))+(MONTH(G3066)-MONTH($K$3))</f>
        <v/>
      </c>
      <c r="Q3066" s="366">
        <f>IF(M3066="IBIRAPITANGA FASE 3",IF(O3066="Atraso",L3066,L3066/(1+$I$2)^P3066),IF(O3066="Atraso",L3066,L3066/(1+$I$1)^P3066))</f>
        <v/>
      </c>
      <c r="R3066">
        <f>IF(O3066="Atraso",$K$3-G3066,0)</f>
        <v/>
      </c>
      <c r="S3066">
        <f>IF(R3066&lt;=15,"Até 15",IF(R3066&lt;=30,"Entre 15 e 30",IF(R3066&lt;=60,"Entre 30 e 60",IF(R3066&lt;=90,"Entre 60 e 90",IF(R3066&lt;=120,"Entre 90 e 120",IF(R3066&lt;=150,"Entre 120 e 150",IF(R3066&lt;=180,"Entre 150 e 180","Superior a 180")))))))</f>
        <v/>
      </c>
    </row>
    <row r="3067">
      <c r="A3067" t="inlineStr">
        <is>
          <t>Q016L04</t>
        </is>
      </c>
      <c r="B3067" t="inlineStr">
        <is>
          <t>MARIA DO AMPARO ALVES DA SILVA MAIA</t>
        </is>
      </c>
      <c r="C3067" t="n">
        <v>1</v>
      </c>
      <c r="D3067" t="inlineStr">
        <is>
          <t>IPCA</t>
        </is>
      </c>
      <c r="E3067" t="n">
        <v>0.009488792934583046</v>
      </c>
      <c r="F3067" t="inlineStr">
        <is>
          <t>MENSAL</t>
        </is>
      </c>
      <c r="G3067" t="n">
        <v>46078</v>
      </c>
      <c r="H3067" t="n">
        <v>46078</v>
      </c>
      <c r="I3067" t="n">
        <v>34</v>
      </c>
      <c r="J3067" t="inlineStr">
        <is>
          <t>CARTEIRA</t>
        </is>
      </c>
      <c r="K3067" t="inlineStr">
        <is>
          <t>CONTRATO</t>
        </is>
      </c>
      <c r="L3067" t="n">
        <v>1313.76</v>
      </c>
      <c r="M3067" t="inlineStr">
        <is>
          <t>IBIRAPITANGA FASE 3</t>
        </is>
      </c>
      <c r="N3067" s="142">
        <f>DATE(YEAR(G3067),MONTH(G3067),1)</f>
        <v/>
      </c>
      <c r="O3067" s="132">
        <f>IF(G3067&gt;$K$3,"Futuro","Atraso")</f>
        <v/>
      </c>
      <c r="P3067">
        <f>12*(YEAR(G3067)-YEAR($K$3))+(MONTH(G3067)-MONTH($K$3))</f>
        <v/>
      </c>
      <c r="Q3067" s="366">
        <f>IF(M3067="IBIRAPITANGA FASE 3",IF(O3067="Atraso",L3067,L3067/(1+$I$2)^P3067),IF(O3067="Atraso",L3067,L3067/(1+$I$1)^P3067))</f>
        <v/>
      </c>
      <c r="R3067">
        <f>IF(O3067="Atraso",$K$3-G3067,0)</f>
        <v/>
      </c>
      <c r="S3067">
        <f>IF(R3067&lt;=15,"Até 15",IF(R3067&lt;=30,"Entre 15 e 30",IF(R3067&lt;=60,"Entre 30 e 60",IF(R3067&lt;=90,"Entre 60 e 90",IF(R3067&lt;=120,"Entre 90 e 120",IF(R3067&lt;=150,"Entre 120 e 150",IF(R3067&lt;=180,"Entre 150 e 180","Superior a 180")))))))</f>
        <v/>
      </c>
    </row>
    <row r="3068">
      <c r="A3068" t="inlineStr">
        <is>
          <t>Q016L04</t>
        </is>
      </c>
      <c r="B3068" t="inlineStr">
        <is>
          <t>MARIA DO AMPARO ALVES DA SILVA MAIA</t>
        </is>
      </c>
      <c r="C3068" t="n">
        <v>1</v>
      </c>
      <c r="D3068" t="inlineStr">
        <is>
          <t>IPCA</t>
        </is>
      </c>
      <c r="E3068" t="n">
        <v>0.009488792934583046</v>
      </c>
      <c r="F3068" t="inlineStr">
        <is>
          <t>MENSAL</t>
        </is>
      </c>
      <c r="G3068" t="n">
        <v>46106</v>
      </c>
      <c r="H3068" t="n">
        <v>46106</v>
      </c>
      <c r="I3068" t="n">
        <v>35</v>
      </c>
      <c r="J3068" t="inlineStr">
        <is>
          <t>CARTEIRA</t>
        </is>
      </c>
      <c r="K3068" t="inlineStr">
        <is>
          <t>CONTRATO</t>
        </is>
      </c>
      <c r="L3068" t="n">
        <v>1313.76</v>
      </c>
      <c r="M3068" t="inlineStr">
        <is>
          <t>IBIRAPITANGA FASE 3</t>
        </is>
      </c>
      <c r="N3068" s="142">
        <f>DATE(YEAR(G3068),MONTH(G3068),1)</f>
        <v/>
      </c>
      <c r="O3068" s="132">
        <f>IF(G3068&gt;$K$3,"Futuro","Atraso")</f>
        <v/>
      </c>
      <c r="P3068">
        <f>12*(YEAR(G3068)-YEAR($K$3))+(MONTH(G3068)-MONTH($K$3))</f>
        <v/>
      </c>
      <c r="Q3068" s="366">
        <f>IF(M3068="IBIRAPITANGA FASE 3",IF(O3068="Atraso",L3068,L3068/(1+$I$2)^P3068),IF(O3068="Atraso",L3068,L3068/(1+$I$1)^P3068))</f>
        <v/>
      </c>
      <c r="R3068">
        <f>IF(O3068="Atraso",$K$3-G3068,0)</f>
        <v/>
      </c>
      <c r="S3068">
        <f>IF(R3068&lt;=15,"Até 15",IF(R3068&lt;=30,"Entre 15 e 30",IF(R3068&lt;=60,"Entre 30 e 60",IF(R3068&lt;=90,"Entre 60 e 90",IF(R3068&lt;=120,"Entre 90 e 120",IF(R3068&lt;=150,"Entre 120 e 150",IF(R3068&lt;=180,"Entre 150 e 180","Superior a 180")))))))</f>
        <v/>
      </c>
    </row>
    <row r="3069">
      <c r="A3069" t="inlineStr">
        <is>
          <t>Q016L04</t>
        </is>
      </c>
      <c r="B3069" t="inlineStr">
        <is>
          <t>MARIA DO AMPARO ALVES DA SILVA MAIA</t>
        </is>
      </c>
      <c r="C3069" t="n">
        <v>1</v>
      </c>
      <c r="D3069" t="inlineStr">
        <is>
          <t>IPCA</t>
        </is>
      </c>
      <c r="E3069" t="n">
        <v>0.009488792934583046</v>
      </c>
      <c r="F3069" t="inlineStr">
        <is>
          <t>MENSAL</t>
        </is>
      </c>
      <c r="G3069" t="n">
        <v>46137</v>
      </c>
      <c r="H3069" t="n">
        <v>46137</v>
      </c>
      <c r="I3069" t="n">
        <v>36</v>
      </c>
      <c r="J3069" t="inlineStr">
        <is>
          <t>CARTEIRA</t>
        </is>
      </c>
      <c r="K3069" t="inlineStr">
        <is>
          <t>CONTRATO</t>
        </is>
      </c>
      <c r="L3069" t="n">
        <v>1313.76</v>
      </c>
      <c r="M3069" t="inlineStr">
        <is>
          <t>IBIRAPITANGA FASE 3</t>
        </is>
      </c>
      <c r="N3069" s="142">
        <f>DATE(YEAR(G3069),MONTH(G3069),1)</f>
        <v/>
      </c>
      <c r="O3069" s="132">
        <f>IF(G3069&gt;$K$3,"Futuro","Atraso")</f>
        <v/>
      </c>
      <c r="P3069">
        <f>12*(YEAR(G3069)-YEAR($K$3))+(MONTH(G3069)-MONTH($K$3))</f>
        <v/>
      </c>
      <c r="Q3069" s="366">
        <f>IF(M3069="IBIRAPITANGA FASE 3",IF(O3069="Atraso",L3069,L3069/(1+$I$2)^P3069),IF(O3069="Atraso",L3069,L3069/(1+$I$1)^P3069))</f>
        <v/>
      </c>
      <c r="R3069">
        <f>IF(O3069="Atraso",$K$3-G3069,0)</f>
        <v/>
      </c>
      <c r="S3069">
        <f>IF(R3069&lt;=15,"Até 15",IF(R3069&lt;=30,"Entre 15 e 30",IF(R3069&lt;=60,"Entre 30 e 60",IF(R3069&lt;=90,"Entre 60 e 90",IF(R3069&lt;=120,"Entre 90 e 120",IF(R3069&lt;=150,"Entre 120 e 150",IF(R3069&lt;=180,"Entre 150 e 180","Superior a 180")))))))</f>
        <v/>
      </c>
    </row>
    <row r="3070">
      <c r="A3070" t="inlineStr">
        <is>
          <t>Q016L04</t>
        </is>
      </c>
      <c r="B3070" t="inlineStr">
        <is>
          <t>MARIA DO AMPARO ALVES DA SILVA MAIA</t>
        </is>
      </c>
      <c r="C3070" t="n">
        <v>1</v>
      </c>
      <c r="D3070" t="inlineStr">
        <is>
          <t>IPCA</t>
        </is>
      </c>
      <c r="E3070" t="n">
        <v>0.009488792934583046</v>
      </c>
      <c r="F3070" t="inlineStr">
        <is>
          <t>MENSAL</t>
        </is>
      </c>
      <c r="G3070" t="n">
        <v>46167</v>
      </c>
      <c r="H3070" t="n">
        <v>46167</v>
      </c>
      <c r="I3070" t="n">
        <v>37</v>
      </c>
      <c r="J3070" t="inlineStr">
        <is>
          <t>CARTEIRA</t>
        </is>
      </c>
      <c r="K3070" t="inlineStr">
        <is>
          <t>CONTRATO</t>
        </is>
      </c>
      <c r="L3070" t="n">
        <v>1313.76</v>
      </c>
      <c r="M3070" t="inlineStr">
        <is>
          <t>IBIRAPITANGA FASE 3</t>
        </is>
      </c>
      <c r="N3070" s="142">
        <f>DATE(YEAR(G3070),MONTH(G3070),1)</f>
        <v/>
      </c>
      <c r="O3070" s="132">
        <f>IF(G3070&gt;$K$3,"Futuro","Atraso")</f>
        <v/>
      </c>
      <c r="P3070">
        <f>12*(YEAR(G3070)-YEAR($K$3))+(MONTH(G3070)-MONTH($K$3))</f>
        <v/>
      </c>
      <c r="Q3070" s="366">
        <f>IF(M3070="IBIRAPITANGA FASE 3",IF(O3070="Atraso",L3070,L3070/(1+$I$2)^P3070),IF(O3070="Atraso",L3070,L3070/(1+$I$1)^P3070))</f>
        <v/>
      </c>
      <c r="R3070">
        <f>IF(O3070="Atraso",$K$3-G3070,0)</f>
        <v/>
      </c>
      <c r="S3070">
        <f>IF(R3070&lt;=15,"Até 15",IF(R3070&lt;=30,"Entre 15 e 30",IF(R3070&lt;=60,"Entre 30 e 60",IF(R3070&lt;=90,"Entre 60 e 90",IF(R3070&lt;=120,"Entre 90 e 120",IF(R3070&lt;=150,"Entre 120 e 150",IF(R3070&lt;=180,"Entre 150 e 180","Superior a 180")))))))</f>
        <v/>
      </c>
    </row>
    <row r="3071">
      <c r="A3071" t="inlineStr">
        <is>
          <t>Q016L04</t>
        </is>
      </c>
      <c r="B3071" t="inlineStr">
        <is>
          <t>MARIA DO AMPARO ALVES DA SILVA MAIA</t>
        </is>
      </c>
      <c r="C3071" t="n">
        <v>1</v>
      </c>
      <c r="D3071" t="inlineStr">
        <is>
          <t>IPCA</t>
        </is>
      </c>
      <c r="E3071" t="n">
        <v>0.009488792934583046</v>
      </c>
      <c r="F3071" t="inlineStr">
        <is>
          <t>MENSAL</t>
        </is>
      </c>
      <c r="G3071" t="n">
        <v>46198</v>
      </c>
      <c r="H3071" t="n">
        <v>46198</v>
      </c>
      <c r="I3071" t="n">
        <v>38</v>
      </c>
      <c r="J3071" t="inlineStr">
        <is>
          <t>CARTEIRA</t>
        </is>
      </c>
      <c r="K3071" t="inlineStr">
        <is>
          <t>CONTRATO</t>
        </is>
      </c>
      <c r="L3071" t="n">
        <v>1313.76</v>
      </c>
      <c r="M3071" t="inlineStr">
        <is>
          <t>IBIRAPITANGA FASE 3</t>
        </is>
      </c>
      <c r="N3071" s="142">
        <f>DATE(YEAR(G3071),MONTH(G3071),1)</f>
        <v/>
      </c>
      <c r="O3071" s="132">
        <f>IF(G3071&gt;$K$3,"Futuro","Atraso")</f>
        <v/>
      </c>
      <c r="P3071">
        <f>12*(YEAR(G3071)-YEAR($K$3))+(MONTH(G3071)-MONTH($K$3))</f>
        <v/>
      </c>
      <c r="Q3071" s="366">
        <f>IF(M3071="IBIRAPITANGA FASE 3",IF(O3071="Atraso",L3071,L3071/(1+$I$2)^P3071),IF(O3071="Atraso",L3071,L3071/(1+$I$1)^P3071))</f>
        <v/>
      </c>
      <c r="R3071">
        <f>IF(O3071="Atraso",$K$3-G3071,0)</f>
        <v/>
      </c>
      <c r="S3071">
        <f>IF(R3071&lt;=15,"Até 15",IF(R3071&lt;=30,"Entre 15 e 30",IF(R3071&lt;=60,"Entre 30 e 60",IF(R3071&lt;=90,"Entre 60 e 90",IF(R3071&lt;=120,"Entre 90 e 120",IF(R3071&lt;=150,"Entre 120 e 150",IF(R3071&lt;=180,"Entre 150 e 180","Superior a 180")))))))</f>
        <v/>
      </c>
    </row>
    <row r="3072">
      <c r="A3072" t="inlineStr">
        <is>
          <t>Q016L04</t>
        </is>
      </c>
      <c r="B3072" t="inlineStr">
        <is>
          <t>MARIA DO AMPARO ALVES DA SILVA MAIA</t>
        </is>
      </c>
      <c r="C3072" t="n">
        <v>1</v>
      </c>
      <c r="D3072" t="inlineStr">
        <is>
          <t>IPCA</t>
        </is>
      </c>
      <c r="E3072" t="n">
        <v>0.009488792934583046</v>
      </c>
      <c r="F3072" t="inlineStr">
        <is>
          <t>MENSAL</t>
        </is>
      </c>
      <c r="G3072" t="n">
        <v>46228</v>
      </c>
      <c r="H3072" t="n">
        <v>46228</v>
      </c>
      <c r="I3072" t="n">
        <v>39</v>
      </c>
      <c r="J3072" t="inlineStr">
        <is>
          <t>CARTEIRA</t>
        </is>
      </c>
      <c r="K3072" t="inlineStr">
        <is>
          <t>CONTRATO</t>
        </is>
      </c>
      <c r="L3072" t="n">
        <v>1313.76</v>
      </c>
      <c r="M3072" t="inlineStr">
        <is>
          <t>IBIRAPITANGA FASE 3</t>
        </is>
      </c>
      <c r="N3072" s="142">
        <f>DATE(YEAR(G3072),MONTH(G3072),1)</f>
        <v/>
      </c>
      <c r="O3072" s="132">
        <f>IF(G3072&gt;$K$3,"Futuro","Atraso")</f>
        <v/>
      </c>
      <c r="P3072">
        <f>12*(YEAR(G3072)-YEAR($K$3))+(MONTH(G3072)-MONTH($K$3))</f>
        <v/>
      </c>
      <c r="Q3072" s="366">
        <f>IF(M3072="IBIRAPITANGA FASE 3",IF(O3072="Atraso",L3072,L3072/(1+$I$2)^P3072),IF(O3072="Atraso",L3072,L3072/(1+$I$1)^P3072))</f>
        <v/>
      </c>
      <c r="R3072">
        <f>IF(O3072="Atraso",$K$3-G3072,0)</f>
        <v/>
      </c>
      <c r="S3072">
        <f>IF(R3072&lt;=15,"Até 15",IF(R3072&lt;=30,"Entre 15 e 30",IF(R3072&lt;=60,"Entre 30 e 60",IF(R3072&lt;=90,"Entre 60 e 90",IF(R3072&lt;=120,"Entre 90 e 120",IF(R3072&lt;=150,"Entre 120 e 150",IF(R3072&lt;=180,"Entre 150 e 180","Superior a 180")))))))</f>
        <v/>
      </c>
    </row>
    <row r="3073">
      <c r="A3073" t="inlineStr">
        <is>
          <t>Q016L04</t>
        </is>
      </c>
      <c r="B3073" t="inlineStr">
        <is>
          <t>MARIA DO AMPARO ALVES DA SILVA MAIA</t>
        </is>
      </c>
      <c r="C3073" t="n">
        <v>1</v>
      </c>
      <c r="D3073" t="inlineStr">
        <is>
          <t>IPCA</t>
        </is>
      </c>
      <c r="E3073" t="n">
        <v>0.009488792934583046</v>
      </c>
      <c r="F3073" t="inlineStr">
        <is>
          <t>MENSAL</t>
        </is>
      </c>
      <c r="G3073" t="n">
        <v>46259</v>
      </c>
      <c r="H3073" t="n">
        <v>46259</v>
      </c>
      <c r="I3073" t="n">
        <v>40</v>
      </c>
      <c r="J3073" t="inlineStr">
        <is>
          <t>CARTEIRA</t>
        </is>
      </c>
      <c r="K3073" t="inlineStr">
        <is>
          <t>CONTRATO</t>
        </is>
      </c>
      <c r="L3073" t="n">
        <v>1313.76</v>
      </c>
      <c r="M3073" t="inlineStr">
        <is>
          <t>IBIRAPITANGA FASE 3</t>
        </is>
      </c>
      <c r="N3073" s="142">
        <f>DATE(YEAR(G3073),MONTH(G3073),1)</f>
        <v/>
      </c>
      <c r="O3073" s="132">
        <f>IF(G3073&gt;$K$3,"Futuro","Atraso")</f>
        <v/>
      </c>
      <c r="P3073">
        <f>12*(YEAR(G3073)-YEAR($K$3))+(MONTH(G3073)-MONTH($K$3))</f>
        <v/>
      </c>
      <c r="Q3073" s="366">
        <f>IF(M3073="IBIRAPITANGA FASE 3",IF(O3073="Atraso",L3073,L3073/(1+$I$2)^P3073),IF(O3073="Atraso",L3073,L3073/(1+$I$1)^P3073))</f>
        <v/>
      </c>
      <c r="R3073">
        <f>IF(O3073="Atraso",$K$3-G3073,0)</f>
        <v/>
      </c>
      <c r="S3073">
        <f>IF(R3073&lt;=15,"Até 15",IF(R3073&lt;=30,"Entre 15 e 30",IF(R3073&lt;=60,"Entre 30 e 60",IF(R3073&lt;=90,"Entre 60 e 90",IF(R3073&lt;=120,"Entre 90 e 120",IF(R3073&lt;=150,"Entre 120 e 150",IF(R3073&lt;=180,"Entre 150 e 180","Superior a 180")))))))</f>
        <v/>
      </c>
    </row>
    <row r="3074">
      <c r="A3074" t="inlineStr">
        <is>
          <t>Q016L04</t>
        </is>
      </c>
      <c r="B3074" t="inlineStr">
        <is>
          <t>MARIA DO AMPARO ALVES DA SILVA MAIA</t>
        </is>
      </c>
      <c r="C3074" t="n">
        <v>1</v>
      </c>
      <c r="D3074" t="inlineStr">
        <is>
          <t>IPCA</t>
        </is>
      </c>
      <c r="E3074" t="n">
        <v>0.009488792934583046</v>
      </c>
      <c r="F3074" t="inlineStr">
        <is>
          <t>MENSAL</t>
        </is>
      </c>
      <c r="G3074" t="n">
        <v>46290</v>
      </c>
      <c r="H3074" t="n">
        <v>46290</v>
      </c>
      <c r="I3074" t="n">
        <v>41</v>
      </c>
      <c r="J3074" t="inlineStr">
        <is>
          <t>CARTEIRA</t>
        </is>
      </c>
      <c r="K3074" t="inlineStr">
        <is>
          <t>CONTRATO</t>
        </is>
      </c>
      <c r="L3074" t="n">
        <v>1313.76</v>
      </c>
      <c r="M3074" t="inlineStr">
        <is>
          <t>IBIRAPITANGA FASE 3</t>
        </is>
      </c>
      <c r="N3074" s="142">
        <f>DATE(YEAR(G3074),MONTH(G3074),1)</f>
        <v/>
      </c>
      <c r="O3074" s="132">
        <f>IF(G3074&gt;$K$3,"Futuro","Atraso")</f>
        <v/>
      </c>
      <c r="P3074">
        <f>12*(YEAR(G3074)-YEAR($K$3))+(MONTH(G3074)-MONTH($K$3))</f>
        <v/>
      </c>
      <c r="Q3074" s="366">
        <f>IF(M3074="IBIRAPITANGA FASE 3",IF(O3074="Atraso",L3074,L3074/(1+$I$2)^P3074),IF(O3074="Atraso",L3074,L3074/(1+$I$1)^P3074))</f>
        <v/>
      </c>
      <c r="R3074">
        <f>IF(O3074="Atraso",$K$3-G3074,0)</f>
        <v/>
      </c>
      <c r="S3074">
        <f>IF(R3074&lt;=15,"Até 15",IF(R3074&lt;=30,"Entre 15 e 30",IF(R3074&lt;=60,"Entre 30 e 60",IF(R3074&lt;=90,"Entre 60 e 90",IF(R3074&lt;=120,"Entre 90 e 120",IF(R3074&lt;=150,"Entre 120 e 150",IF(R3074&lt;=180,"Entre 150 e 180","Superior a 180")))))))</f>
        <v/>
      </c>
    </row>
    <row r="3075">
      <c r="A3075" t="inlineStr">
        <is>
          <t>Q016L04</t>
        </is>
      </c>
      <c r="B3075" t="inlineStr">
        <is>
          <t>MARIA DO AMPARO ALVES DA SILVA MAIA</t>
        </is>
      </c>
      <c r="C3075" t="n">
        <v>1</v>
      </c>
      <c r="D3075" t="inlineStr">
        <is>
          <t>IPCA</t>
        </is>
      </c>
      <c r="E3075" t="n">
        <v>0.009488792934583046</v>
      </c>
      <c r="F3075" t="inlineStr">
        <is>
          <t>MENSAL</t>
        </is>
      </c>
      <c r="G3075" t="n">
        <v>46320</v>
      </c>
      <c r="H3075" t="n">
        <v>46320</v>
      </c>
      <c r="I3075" t="n">
        <v>42</v>
      </c>
      <c r="J3075" t="inlineStr">
        <is>
          <t>CARTEIRA</t>
        </is>
      </c>
      <c r="K3075" t="inlineStr">
        <is>
          <t>CONTRATO</t>
        </is>
      </c>
      <c r="L3075" t="n">
        <v>1313.76</v>
      </c>
      <c r="M3075" t="inlineStr">
        <is>
          <t>IBIRAPITANGA FASE 3</t>
        </is>
      </c>
      <c r="N3075" s="142">
        <f>DATE(YEAR(G3075),MONTH(G3075),1)</f>
        <v/>
      </c>
      <c r="O3075" s="132">
        <f>IF(G3075&gt;$K$3,"Futuro","Atraso")</f>
        <v/>
      </c>
      <c r="P3075">
        <f>12*(YEAR(G3075)-YEAR($K$3))+(MONTH(G3075)-MONTH($K$3))</f>
        <v/>
      </c>
      <c r="Q3075" s="366">
        <f>IF(M3075="IBIRAPITANGA FASE 3",IF(O3075="Atraso",L3075,L3075/(1+$I$2)^P3075),IF(O3075="Atraso",L3075,L3075/(1+$I$1)^P3075))</f>
        <v/>
      </c>
      <c r="R3075">
        <f>IF(O3075="Atraso",$K$3-G3075,0)</f>
        <v/>
      </c>
      <c r="S3075">
        <f>IF(R3075&lt;=15,"Até 15",IF(R3075&lt;=30,"Entre 15 e 30",IF(R3075&lt;=60,"Entre 30 e 60",IF(R3075&lt;=90,"Entre 60 e 90",IF(R3075&lt;=120,"Entre 90 e 120",IF(R3075&lt;=150,"Entre 120 e 150",IF(R3075&lt;=180,"Entre 150 e 180","Superior a 180")))))))</f>
        <v/>
      </c>
    </row>
    <row r="3076">
      <c r="A3076" t="inlineStr">
        <is>
          <t>Q016L04</t>
        </is>
      </c>
      <c r="B3076" t="inlineStr">
        <is>
          <t>MARIA DO AMPARO ALVES DA SILVA MAIA</t>
        </is>
      </c>
      <c r="C3076" t="n">
        <v>1</v>
      </c>
      <c r="D3076" t="inlineStr">
        <is>
          <t>IPCA</t>
        </is>
      </c>
      <c r="E3076" t="n">
        <v>0.009488792934583046</v>
      </c>
      <c r="F3076" t="inlineStr">
        <is>
          <t>MENSAL</t>
        </is>
      </c>
      <c r="G3076" t="n">
        <v>46351</v>
      </c>
      <c r="H3076" t="n">
        <v>46351</v>
      </c>
      <c r="I3076" t="n">
        <v>43</v>
      </c>
      <c r="J3076" t="inlineStr">
        <is>
          <t>CARTEIRA</t>
        </is>
      </c>
      <c r="K3076" t="inlineStr">
        <is>
          <t>CONTRATO</t>
        </is>
      </c>
      <c r="L3076" t="n">
        <v>1313.76</v>
      </c>
      <c r="M3076" t="inlineStr">
        <is>
          <t>IBIRAPITANGA FASE 3</t>
        </is>
      </c>
      <c r="N3076" s="142">
        <f>DATE(YEAR(G3076),MONTH(G3076),1)</f>
        <v/>
      </c>
      <c r="O3076" s="132">
        <f>IF(G3076&gt;$K$3,"Futuro","Atraso")</f>
        <v/>
      </c>
      <c r="P3076">
        <f>12*(YEAR(G3076)-YEAR($K$3))+(MONTH(G3076)-MONTH($K$3))</f>
        <v/>
      </c>
      <c r="Q3076" s="366">
        <f>IF(M3076="IBIRAPITANGA FASE 3",IF(O3076="Atraso",L3076,L3076/(1+$I$2)^P3076),IF(O3076="Atraso",L3076,L3076/(1+$I$1)^P3076))</f>
        <v/>
      </c>
      <c r="R3076">
        <f>IF(O3076="Atraso",$K$3-G3076,0)</f>
        <v/>
      </c>
      <c r="S3076">
        <f>IF(R3076&lt;=15,"Até 15",IF(R3076&lt;=30,"Entre 15 e 30",IF(R3076&lt;=60,"Entre 30 e 60",IF(R3076&lt;=90,"Entre 60 e 90",IF(R3076&lt;=120,"Entre 90 e 120",IF(R3076&lt;=150,"Entre 120 e 150",IF(R3076&lt;=180,"Entre 150 e 180","Superior a 180")))))))</f>
        <v/>
      </c>
    </row>
    <row r="3077">
      <c r="A3077" t="inlineStr">
        <is>
          <t>Q016L04</t>
        </is>
      </c>
      <c r="B3077" t="inlineStr">
        <is>
          <t>MARIA DO AMPARO ALVES DA SILVA MAIA</t>
        </is>
      </c>
      <c r="C3077" t="n">
        <v>1</v>
      </c>
      <c r="D3077" t="inlineStr">
        <is>
          <t>IPCA</t>
        </is>
      </c>
      <c r="E3077" t="n">
        <v>0.009488792934583046</v>
      </c>
      <c r="F3077" t="inlineStr">
        <is>
          <t>MENSAL</t>
        </is>
      </c>
      <c r="G3077" t="n">
        <v>46381</v>
      </c>
      <c r="H3077" t="n">
        <v>46381</v>
      </c>
      <c r="I3077" t="n">
        <v>44</v>
      </c>
      <c r="J3077" t="inlineStr">
        <is>
          <t>CARTEIRA</t>
        </is>
      </c>
      <c r="K3077" t="inlineStr">
        <is>
          <t>CONTRATO</t>
        </is>
      </c>
      <c r="L3077" t="n">
        <v>1313.76</v>
      </c>
      <c r="M3077" t="inlineStr">
        <is>
          <t>IBIRAPITANGA FASE 3</t>
        </is>
      </c>
      <c r="N3077" s="142">
        <f>DATE(YEAR(G3077),MONTH(G3077),1)</f>
        <v/>
      </c>
      <c r="O3077" s="132">
        <f>IF(G3077&gt;$K$3,"Futuro","Atraso")</f>
        <v/>
      </c>
      <c r="P3077">
        <f>12*(YEAR(G3077)-YEAR($K$3))+(MONTH(G3077)-MONTH($K$3))</f>
        <v/>
      </c>
      <c r="Q3077" s="366">
        <f>IF(M3077="IBIRAPITANGA FASE 3",IF(O3077="Atraso",L3077,L3077/(1+$I$2)^P3077),IF(O3077="Atraso",L3077,L3077/(1+$I$1)^P3077))</f>
        <v/>
      </c>
      <c r="R3077">
        <f>IF(O3077="Atraso",$K$3-G3077,0)</f>
        <v/>
      </c>
      <c r="S3077">
        <f>IF(R3077&lt;=15,"Até 15",IF(R3077&lt;=30,"Entre 15 e 30",IF(R3077&lt;=60,"Entre 30 e 60",IF(R3077&lt;=90,"Entre 60 e 90",IF(R3077&lt;=120,"Entre 90 e 120",IF(R3077&lt;=150,"Entre 120 e 150",IF(R3077&lt;=180,"Entre 150 e 180","Superior a 180")))))))</f>
        <v/>
      </c>
    </row>
    <row r="3078">
      <c r="A3078" t="inlineStr">
        <is>
          <t>Q017L02</t>
        </is>
      </c>
      <c r="B3078" t="inlineStr">
        <is>
          <t>GTMS PARTICIPAÇOES E ADM DE BENS PROPRIOS LTDA</t>
        </is>
      </c>
      <c r="C3078" t="n">
        <v>1</v>
      </c>
      <c r="D3078" t="inlineStr">
        <is>
          <t>IPCA</t>
        </is>
      </c>
      <c r="E3078" t="n">
        <v>0</v>
      </c>
      <c r="F3078" t="inlineStr">
        <is>
          <t>MENSAL</t>
        </is>
      </c>
      <c r="G3078" t="n">
        <v>45214</v>
      </c>
      <c r="H3078" t="n">
        <v>45214</v>
      </c>
      <c r="I3078" t="n">
        <v>35</v>
      </c>
      <c r="J3078" t="inlineStr">
        <is>
          <t>CARTEIRA</t>
        </is>
      </c>
      <c r="K3078" t="inlineStr">
        <is>
          <t>CONTRATO</t>
        </is>
      </c>
      <c r="L3078" t="n">
        <v>4676.13</v>
      </c>
      <c r="M3078" t="inlineStr">
        <is>
          <t>IBIRAPITANGA FASE 3</t>
        </is>
      </c>
      <c r="N3078" s="142">
        <f>DATE(YEAR(G3078),MONTH(G3078),1)</f>
        <v/>
      </c>
      <c r="O3078" s="132">
        <f>IF(G3078&gt;$K$3,"Futuro","Atraso")</f>
        <v/>
      </c>
      <c r="P3078">
        <f>12*(YEAR(G3078)-YEAR($K$3))+(MONTH(G3078)-MONTH($K$3))</f>
        <v/>
      </c>
      <c r="Q3078" s="366">
        <f>IF(M3078="IBIRAPITANGA FASE 3",IF(O3078="Atraso",L3078,L3078/(1+$I$2)^P3078),IF(O3078="Atraso",L3078,L3078/(1+$I$1)^P3078))</f>
        <v/>
      </c>
      <c r="R3078">
        <f>IF(O3078="Atraso",$K$3-G3078,0)</f>
        <v/>
      </c>
      <c r="S3078">
        <f>IF(R3078&lt;=15,"Até 15",IF(R3078&lt;=30,"Entre 15 e 30",IF(R3078&lt;=60,"Entre 30 e 60",IF(R3078&lt;=90,"Entre 60 e 90",IF(R3078&lt;=120,"Entre 90 e 120",IF(R3078&lt;=150,"Entre 120 e 150",IF(R3078&lt;=180,"Entre 150 e 180","Superior a 180")))))))</f>
        <v/>
      </c>
    </row>
    <row r="3079">
      <c r="A3079" t="inlineStr">
        <is>
          <t>Q017L02</t>
        </is>
      </c>
      <c r="B3079" t="inlineStr">
        <is>
          <t>GTMS PARTICIPAÇOES E ADM DE BENS PROPRIOS LTDA</t>
        </is>
      </c>
      <c r="C3079" t="n">
        <v>1</v>
      </c>
      <c r="D3079" t="inlineStr">
        <is>
          <t>IPCA</t>
        </is>
      </c>
      <c r="E3079" t="n">
        <v>0</v>
      </c>
      <c r="F3079" t="inlineStr">
        <is>
          <t>MENSAL</t>
        </is>
      </c>
      <c r="G3079" t="n">
        <v>45245</v>
      </c>
      <c r="H3079" t="n">
        <v>45245</v>
      </c>
      <c r="I3079" t="n">
        <v>36</v>
      </c>
      <c r="J3079" t="inlineStr">
        <is>
          <t>CARTEIRA</t>
        </is>
      </c>
      <c r="K3079" t="inlineStr">
        <is>
          <t>CONTRATO</t>
        </is>
      </c>
      <c r="L3079" t="n">
        <v>4565.57</v>
      </c>
      <c r="M3079" t="inlineStr">
        <is>
          <t>IBIRAPITANGA FASE 3</t>
        </is>
      </c>
      <c r="N3079" s="142">
        <f>DATE(YEAR(G3079),MONTH(G3079),1)</f>
        <v/>
      </c>
      <c r="O3079" s="132">
        <f>IF(G3079&gt;$K$3,"Futuro","Atraso")</f>
        <v/>
      </c>
      <c r="P3079">
        <f>12*(YEAR(G3079)-YEAR($K$3))+(MONTH(G3079)-MONTH($K$3))</f>
        <v/>
      </c>
      <c r="Q3079" s="366">
        <f>IF(M3079="IBIRAPITANGA FASE 3",IF(O3079="Atraso",L3079,L3079/(1+$I$2)^P3079),IF(O3079="Atraso",L3079,L3079/(1+$I$1)^P3079))</f>
        <v/>
      </c>
      <c r="R3079">
        <f>IF(O3079="Atraso",$K$3-G3079,0)</f>
        <v/>
      </c>
      <c r="S3079">
        <f>IF(R3079&lt;=15,"Até 15",IF(R3079&lt;=30,"Entre 15 e 30",IF(R3079&lt;=60,"Entre 30 e 60",IF(R3079&lt;=90,"Entre 60 e 90",IF(R3079&lt;=120,"Entre 90 e 120",IF(R3079&lt;=150,"Entre 120 e 150",IF(R3079&lt;=180,"Entre 150 e 180","Superior a 180")))))))</f>
        <v/>
      </c>
    </row>
    <row r="3080">
      <c r="A3080" t="inlineStr">
        <is>
          <t>Q017L02</t>
        </is>
      </c>
      <c r="B3080" t="inlineStr">
        <is>
          <t>GTMS PARTICIPAÇOES E ADM DE BENS PROPRIOS LTDA</t>
        </is>
      </c>
      <c r="C3080" t="n">
        <v>1</v>
      </c>
      <c r="D3080" t="inlineStr">
        <is>
          <t>IPCA</t>
        </is>
      </c>
      <c r="E3080" t="n">
        <v>0</v>
      </c>
      <c r="F3080" t="inlineStr">
        <is>
          <t>MENSAL</t>
        </is>
      </c>
      <c r="G3080" t="n">
        <v>45275</v>
      </c>
      <c r="H3080" t="n">
        <v>45275</v>
      </c>
      <c r="I3080" t="n">
        <v>37</v>
      </c>
      <c r="J3080" t="inlineStr">
        <is>
          <t>CARTEIRA</t>
        </is>
      </c>
      <c r="K3080" t="inlineStr">
        <is>
          <t>CONTRATO</t>
        </is>
      </c>
      <c r="L3080" t="n">
        <v>4565.57</v>
      </c>
      <c r="M3080" t="inlineStr">
        <is>
          <t>IBIRAPITANGA FASE 3</t>
        </is>
      </c>
      <c r="N3080" s="142">
        <f>DATE(YEAR(G3080),MONTH(G3080),1)</f>
        <v/>
      </c>
      <c r="O3080" s="132">
        <f>IF(G3080&gt;$K$3,"Futuro","Atraso")</f>
        <v/>
      </c>
      <c r="P3080">
        <f>12*(YEAR(G3080)-YEAR($K$3))+(MONTH(G3080)-MONTH($K$3))</f>
        <v/>
      </c>
      <c r="Q3080" s="366">
        <f>IF(M3080="IBIRAPITANGA FASE 3",IF(O3080="Atraso",L3080,L3080/(1+$I$2)^P3080),IF(O3080="Atraso",L3080,L3080/(1+$I$1)^P3080))</f>
        <v/>
      </c>
      <c r="R3080">
        <f>IF(O3080="Atraso",$K$3-G3080,0)</f>
        <v/>
      </c>
      <c r="S3080">
        <f>IF(R3080&lt;=15,"Até 15",IF(R3080&lt;=30,"Entre 15 e 30",IF(R3080&lt;=60,"Entre 30 e 60",IF(R3080&lt;=90,"Entre 60 e 90",IF(R3080&lt;=120,"Entre 90 e 120",IF(R3080&lt;=150,"Entre 120 e 150",IF(R3080&lt;=180,"Entre 150 e 180","Superior a 180")))))))</f>
        <v/>
      </c>
    </row>
    <row r="3081">
      <c r="A3081" t="inlineStr">
        <is>
          <t>Q017L02</t>
        </is>
      </c>
      <c r="B3081" t="inlineStr">
        <is>
          <t>GTMS PARTICIPAÇOES E ADM DE BENS PROPRIOS LTDA</t>
        </is>
      </c>
      <c r="C3081" t="n">
        <v>1</v>
      </c>
      <c r="D3081" t="inlineStr">
        <is>
          <t>IPCA</t>
        </is>
      </c>
      <c r="E3081" t="n">
        <v>0</v>
      </c>
      <c r="F3081" t="inlineStr">
        <is>
          <t>MENSAL</t>
        </is>
      </c>
      <c r="G3081" t="n">
        <v>45306</v>
      </c>
      <c r="H3081" t="n">
        <v>45306</v>
      </c>
      <c r="I3081" t="n">
        <v>38</v>
      </c>
      <c r="J3081" t="inlineStr">
        <is>
          <t>CARTEIRA</t>
        </is>
      </c>
      <c r="K3081" t="inlineStr">
        <is>
          <t>CONTRATO</t>
        </is>
      </c>
      <c r="L3081" t="n">
        <v>4565.57</v>
      </c>
      <c r="M3081" t="inlineStr">
        <is>
          <t>IBIRAPITANGA FASE 3</t>
        </is>
      </c>
      <c r="N3081" s="142">
        <f>DATE(YEAR(G3081),MONTH(G3081),1)</f>
        <v/>
      </c>
      <c r="O3081" s="132">
        <f>IF(G3081&gt;$K$3,"Futuro","Atraso")</f>
        <v/>
      </c>
      <c r="P3081">
        <f>12*(YEAR(G3081)-YEAR($K$3))+(MONTH(G3081)-MONTH($K$3))</f>
        <v/>
      </c>
      <c r="Q3081" s="366">
        <f>IF(M3081="IBIRAPITANGA FASE 3",IF(O3081="Atraso",L3081,L3081/(1+$I$2)^P3081),IF(O3081="Atraso",L3081,L3081/(1+$I$1)^P3081))</f>
        <v/>
      </c>
      <c r="R3081">
        <f>IF(O3081="Atraso",$K$3-G3081,0)</f>
        <v/>
      </c>
      <c r="S3081">
        <f>IF(R3081&lt;=15,"Até 15",IF(R3081&lt;=30,"Entre 15 e 30",IF(R3081&lt;=60,"Entre 30 e 60",IF(R3081&lt;=90,"Entre 60 e 90",IF(R3081&lt;=120,"Entre 90 e 120",IF(R3081&lt;=150,"Entre 120 e 150",IF(R3081&lt;=180,"Entre 150 e 180","Superior a 180")))))))</f>
        <v/>
      </c>
    </row>
    <row r="3082">
      <c r="A3082" t="inlineStr">
        <is>
          <t>Q017L02</t>
        </is>
      </c>
      <c r="B3082" t="inlineStr">
        <is>
          <t>GTMS PARTICIPAÇOES E ADM DE BENS PROPRIOS LTDA</t>
        </is>
      </c>
      <c r="C3082" t="n">
        <v>1</v>
      </c>
      <c r="D3082" t="inlineStr">
        <is>
          <t>IPCA</t>
        </is>
      </c>
      <c r="E3082" t="n">
        <v>0</v>
      </c>
      <c r="F3082" t="inlineStr">
        <is>
          <t>MENSAL</t>
        </is>
      </c>
      <c r="G3082" t="n">
        <v>45337</v>
      </c>
      <c r="H3082" t="n">
        <v>45337</v>
      </c>
      <c r="I3082" t="n">
        <v>39</v>
      </c>
      <c r="J3082" t="inlineStr">
        <is>
          <t>CARTEIRA</t>
        </is>
      </c>
      <c r="K3082" t="inlineStr">
        <is>
          <t>CONTRATO</t>
        </is>
      </c>
      <c r="L3082" t="n">
        <v>4565.57</v>
      </c>
      <c r="M3082" t="inlineStr">
        <is>
          <t>IBIRAPITANGA FASE 3</t>
        </is>
      </c>
      <c r="N3082" s="142">
        <f>DATE(YEAR(G3082),MONTH(G3082),1)</f>
        <v/>
      </c>
      <c r="O3082" s="132">
        <f>IF(G3082&gt;$K$3,"Futuro","Atraso")</f>
        <v/>
      </c>
      <c r="P3082">
        <f>12*(YEAR(G3082)-YEAR($K$3))+(MONTH(G3082)-MONTH($K$3))</f>
        <v/>
      </c>
      <c r="Q3082" s="366">
        <f>IF(M3082="IBIRAPITANGA FASE 3",IF(O3082="Atraso",L3082,L3082/(1+$I$2)^P3082),IF(O3082="Atraso",L3082,L3082/(1+$I$1)^P3082))</f>
        <v/>
      </c>
      <c r="R3082">
        <f>IF(O3082="Atraso",$K$3-G3082,0)</f>
        <v/>
      </c>
      <c r="S3082">
        <f>IF(R3082&lt;=15,"Até 15",IF(R3082&lt;=30,"Entre 15 e 30",IF(R3082&lt;=60,"Entre 30 e 60",IF(R3082&lt;=90,"Entre 60 e 90",IF(R3082&lt;=120,"Entre 90 e 120",IF(R3082&lt;=150,"Entre 120 e 150",IF(R3082&lt;=180,"Entre 150 e 180","Superior a 180")))))))</f>
        <v/>
      </c>
    </row>
    <row r="3083">
      <c r="A3083" t="inlineStr">
        <is>
          <t>Q017L02</t>
        </is>
      </c>
      <c r="B3083" t="inlineStr">
        <is>
          <t>GTMS PARTICIPAÇOES E ADM DE BENS PROPRIOS LTDA</t>
        </is>
      </c>
      <c r="C3083" t="n">
        <v>1</v>
      </c>
      <c r="D3083" t="inlineStr">
        <is>
          <t>IPCA</t>
        </is>
      </c>
      <c r="E3083" t="n">
        <v>0</v>
      </c>
      <c r="F3083" t="inlineStr">
        <is>
          <t>MENSAL</t>
        </is>
      </c>
      <c r="G3083" t="n">
        <v>45366</v>
      </c>
      <c r="H3083" t="n">
        <v>45366</v>
      </c>
      <c r="I3083" t="n">
        <v>40</v>
      </c>
      <c r="J3083" t="inlineStr">
        <is>
          <t>CARTEIRA</t>
        </is>
      </c>
      <c r="K3083" t="inlineStr">
        <is>
          <t>CONTRATO</t>
        </is>
      </c>
      <c r="L3083" t="n">
        <v>4565.57</v>
      </c>
      <c r="M3083" t="inlineStr">
        <is>
          <t>IBIRAPITANGA FASE 3</t>
        </is>
      </c>
      <c r="N3083" s="142">
        <f>DATE(YEAR(G3083),MONTH(G3083),1)</f>
        <v/>
      </c>
      <c r="O3083" s="132">
        <f>IF(G3083&gt;$K$3,"Futuro","Atraso")</f>
        <v/>
      </c>
      <c r="P3083">
        <f>12*(YEAR(G3083)-YEAR($K$3))+(MONTH(G3083)-MONTH($K$3))</f>
        <v/>
      </c>
      <c r="Q3083" s="366">
        <f>IF(M3083="IBIRAPITANGA FASE 3",IF(O3083="Atraso",L3083,L3083/(1+$I$2)^P3083),IF(O3083="Atraso",L3083,L3083/(1+$I$1)^P3083))</f>
        <v/>
      </c>
      <c r="R3083">
        <f>IF(O3083="Atraso",$K$3-G3083,0)</f>
        <v/>
      </c>
      <c r="S3083">
        <f>IF(R3083&lt;=15,"Até 15",IF(R3083&lt;=30,"Entre 15 e 30",IF(R3083&lt;=60,"Entre 30 e 60",IF(R3083&lt;=90,"Entre 60 e 90",IF(R3083&lt;=120,"Entre 90 e 120",IF(R3083&lt;=150,"Entre 120 e 150",IF(R3083&lt;=180,"Entre 150 e 180","Superior a 180")))))))</f>
        <v/>
      </c>
    </row>
    <row r="3084">
      <c r="A3084" t="inlineStr">
        <is>
          <t>Q017L02</t>
        </is>
      </c>
      <c r="B3084" t="inlineStr">
        <is>
          <t>GTMS PARTICIPAÇOES E ADM DE BENS PROPRIOS LTDA</t>
        </is>
      </c>
      <c r="C3084" t="n">
        <v>1</v>
      </c>
      <c r="D3084" t="inlineStr">
        <is>
          <t>IPCA</t>
        </is>
      </c>
      <c r="E3084" t="n">
        <v>0</v>
      </c>
      <c r="F3084" t="inlineStr">
        <is>
          <t>MENSAL</t>
        </is>
      </c>
      <c r="G3084" t="n">
        <v>45397</v>
      </c>
      <c r="H3084" t="n">
        <v>45397</v>
      </c>
      <c r="I3084" t="n">
        <v>41</v>
      </c>
      <c r="J3084" t="inlineStr">
        <is>
          <t>CARTEIRA</t>
        </is>
      </c>
      <c r="K3084" t="inlineStr">
        <is>
          <t>CONTRATO</t>
        </is>
      </c>
      <c r="L3084" t="n">
        <v>4565.57</v>
      </c>
      <c r="M3084" t="inlineStr">
        <is>
          <t>IBIRAPITANGA FASE 3</t>
        </is>
      </c>
      <c r="N3084" s="142">
        <f>DATE(YEAR(G3084),MONTH(G3084),1)</f>
        <v/>
      </c>
      <c r="O3084" s="132">
        <f>IF(G3084&gt;$K$3,"Futuro","Atraso")</f>
        <v/>
      </c>
      <c r="P3084">
        <f>12*(YEAR(G3084)-YEAR($K$3))+(MONTH(G3084)-MONTH($K$3))</f>
        <v/>
      </c>
      <c r="Q3084" s="366">
        <f>IF(M3084="IBIRAPITANGA FASE 3",IF(O3084="Atraso",L3084,L3084/(1+$I$2)^P3084),IF(O3084="Atraso",L3084,L3084/(1+$I$1)^P3084))</f>
        <v/>
      </c>
      <c r="R3084">
        <f>IF(O3084="Atraso",$K$3-G3084,0)</f>
        <v/>
      </c>
      <c r="S3084">
        <f>IF(R3084&lt;=15,"Até 15",IF(R3084&lt;=30,"Entre 15 e 30",IF(R3084&lt;=60,"Entre 30 e 60",IF(R3084&lt;=90,"Entre 60 e 90",IF(R3084&lt;=120,"Entre 90 e 120",IF(R3084&lt;=150,"Entre 120 e 150",IF(R3084&lt;=180,"Entre 150 e 180","Superior a 180")))))))</f>
        <v/>
      </c>
    </row>
    <row r="3085">
      <c r="A3085" t="inlineStr">
        <is>
          <t>Q017L05</t>
        </is>
      </c>
      <c r="B3085" t="inlineStr">
        <is>
          <t>ANTONIO LUCIANO VIEIRA</t>
        </is>
      </c>
      <c r="C3085" t="n">
        <v>1</v>
      </c>
      <c r="D3085" t="inlineStr">
        <is>
          <t>IPCA</t>
        </is>
      </c>
      <c r="E3085" t="n">
        <v>0</v>
      </c>
      <c r="F3085" t="inlineStr">
        <is>
          <t>MENSAL</t>
        </is>
      </c>
      <c r="G3085" t="n">
        <v>45250</v>
      </c>
      <c r="H3085" t="n">
        <v>45250</v>
      </c>
      <c r="I3085" t="n">
        <v>8</v>
      </c>
      <c r="J3085" t="inlineStr">
        <is>
          <t>CARTEIRA</t>
        </is>
      </c>
      <c r="K3085" t="inlineStr">
        <is>
          <t>CONTRATO</t>
        </is>
      </c>
      <c r="L3085" t="n">
        <v>2162.03</v>
      </c>
      <c r="M3085" t="inlineStr">
        <is>
          <t>IBIRAPITANGA FASE 3</t>
        </is>
      </c>
      <c r="N3085" s="142">
        <f>DATE(YEAR(G3085),MONTH(G3085),1)</f>
        <v/>
      </c>
      <c r="O3085" s="132">
        <f>IF(G3085&gt;$K$3,"Futuro","Atraso")</f>
        <v/>
      </c>
      <c r="P3085">
        <f>12*(YEAR(G3085)-YEAR($K$3))+(MONTH(G3085)-MONTH($K$3))</f>
        <v/>
      </c>
      <c r="Q3085" s="366">
        <f>IF(M3085="IBIRAPITANGA FASE 3",IF(O3085="Atraso",L3085,L3085/(1+$I$2)^P3085),IF(O3085="Atraso",L3085,L3085/(1+$I$1)^P3085))</f>
        <v/>
      </c>
      <c r="R3085">
        <f>IF(O3085="Atraso",$K$3-G3085,0)</f>
        <v/>
      </c>
      <c r="S3085">
        <f>IF(R3085&lt;=15,"Até 15",IF(R3085&lt;=30,"Entre 15 e 30",IF(R3085&lt;=60,"Entre 30 e 60",IF(R3085&lt;=90,"Entre 60 e 90",IF(R3085&lt;=120,"Entre 90 e 120",IF(R3085&lt;=150,"Entre 120 e 150",IF(R3085&lt;=180,"Entre 150 e 180","Superior a 180")))))))</f>
        <v/>
      </c>
    </row>
    <row r="3086">
      <c r="A3086" t="inlineStr">
        <is>
          <t>Q017L05</t>
        </is>
      </c>
      <c r="B3086" t="inlineStr">
        <is>
          <t>ANTONIO LUCIANO VIEIRA</t>
        </is>
      </c>
      <c r="C3086" t="n">
        <v>1</v>
      </c>
      <c r="D3086" t="inlineStr">
        <is>
          <t>IPCA</t>
        </is>
      </c>
      <c r="E3086" t="n">
        <v>0</v>
      </c>
      <c r="F3086" t="inlineStr">
        <is>
          <t>MENSAL</t>
        </is>
      </c>
      <c r="G3086" t="n">
        <v>45280</v>
      </c>
      <c r="H3086" t="n">
        <v>45280</v>
      </c>
      <c r="I3086" t="n">
        <v>9</v>
      </c>
      <c r="J3086" t="inlineStr">
        <is>
          <t>CARTEIRA</t>
        </is>
      </c>
      <c r="K3086" t="inlineStr">
        <is>
          <t>CONTRATO</t>
        </is>
      </c>
      <c r="L3086" t="n">
        <v>2162.03</v>
      </c>
      <c r="M3086" t="inlineStr">
        <is>
          <t>IBIRAPITANGA FASE 3</t>
        </is>
      </c>
      <c r="N3086" s="142">
        <f>DATE(YEAR(G3086),MONTH(G3086),1)</f>
        <v/>
      </c>
      <c r="O3086" s="132">
        <f>IF(G3086&gt;$K$3,"Futuro","Atraso")</f>
        <v/>
      </c>
      <c r="P3086">
        <f>12*(YEAR(G3086)-YEAR($K$3))+(MONTH(G3086)-MONTH($K$3))</f>
        <v/>
      </c>
      <c r="Q3086" s="366">
        <f>IF(M3086="IBIRAPITANGA FASE 3",IF(O3086="Atraso",L3086,L3086/(1+$I$2)^P3086),IF(O3086="Atraso",L3086,L3086/(1+$I$1)^P3086))</f>
        <v/>
      </c>
      <c r="R3086">
        <f>IF(O3086="Atraso",$K$3-G3086,0)</f>
        <v/>
      </c>
      <c r="S3086">
        <f>IF(R3086&lt;=15,"Até 15",IF(R3086&lt;=30,"Entre 15 e 30",IF(R3086&lt;=60,"Entre 30 e 60",IF(R3086&lt;=90,"Entre 60 e 90",IF(R3086&lt;=120,"Entre 90 e 120",IF(R3086&lt;=150,"Entre 120 e 150",IF(R3086&lt;=180,"Entre 150 e 180","Superior a 180")))))))</f>
        <v/>
      </c>
    </row>
    <row r="3087">
      <c r="A3087" t="inlineStr">
        <is>
          <t>Q017L05</t>
        </is>
      </c>
      <c r="B3087" t="inlineStr">
        <is>
          <t>ANTONIO LUCIANO VIEIRA</t>
        </is>
      </c>
      <c r="C3087" t="n">
        <v>1</v>
      </c>
      <c r="D3087" t="inlineStr">
        <is>
          <t>IPCA</t>
        </is>
      </c>
      <c r="E3087" t="n">
        <v>0</v>
      </c>
      <c r="F3087" t="inlineStr">
        <is>
          <t>MENSAL</t>
        </is>
      </c>
      <c r="G3087" t="n">
        <v>45311</v>
      </c>
      <c r="H3087" t="n">
        <v>45311</v>
      </c>
      <c r="I3087" t="n">
        <v>10</v>
      </c>
      <c r="J3087" t="inlineStr">
        <is>
          <t>CARTEIRA</t>
        </is>
      </c>
      <c r="K3087" t="inlineStr">
        <is>
          <t>CONTRATO</t>
        </is>
      </c>
      <c r="L3087" t="n">
        <v>2162.03</v>
      </c>
      <c r="M3087" t="inlineStr">
        <is>
          <t>IBIRAPITANGA FASE 3</t>
        </is>
      </c>
      <c r="N3087" s="142">
        <f>DATE(YEAR(G3087),MONTH(G3087),1)</f>
        <v/>
      </c>
      <c r="O3087" s="132">
        <f>IF(G3087&gt;$K$3,"Futuro","Atraso")</f>
        <v/>
      </c>
      <c r="P3087">
        <f>12*(YEAR(G3087)-YEAR($K$3))+(MONTH(G3087)-MONTH($K$3))</f>
        <v/>
      </c>
      <c r="Q3087" s="366">
        <f>IF(M3087="IBIRAPITANGA FASE 3",IF(O3087="Atraso",L3087,L3087/(1+$I$2)^P3087),IF(O3087="Atraso",L3087,L3087/(1+$I$1)^P3087))</f>
        <v/>
      </c>
      <c r="R3087">
        <f>IF(O3087="Atraso",$K$3-G3087,0)</f>
        <v/>
      </c>
      <c r="S3087">
        <f>IF(R3087&lt;=15,"Até 15",IF(R3087&lt;=30,"Entre 15 e 30",IF(R3087&lt;=60,"Entre 30 e 60",IF(R3087&lt;=90,"Entre 60 e 90",IF(R3087&lt;=120,"Entre 90 e 120",IF(R3087&lt;=150,"Entre 120 e 150",IF(R3087&lt;=180,"Entre 150 e 180","Superior a 180")))))))</f>
        <v/>
      </c>
    </row>
    <row r="3088">
      <c r="A3088" t="inlineStr">
        <is>
          <t>Q017L05</t>
        </is>
      </c>
      <c r="B3088" t="inlineStr">
        <is>
          <t>ANTONIO LUCIANO VIEIRA</t>
        </is>
      </c>
      <c r="C3088" t="n">
        <v>1</v>
      </c>
      <c r="D3088" t="inlineStr">
        <is>
          <t>IPCA</t>
        </is>
      </c>
      <c r="E3088" t="n">
        <v>0</v>
      </c>
      <c r="F3088" t="inlineStr">
        <is>
          <t>MENSAL</t>
        </is>
      </c>
      <c r="G3088" t="n">
        <v>45342</v>
      </c>
      <c r="H3088" t="n">
        <v>45342</v>
      </c>
      <c r="I3088" t="n">
        <v>11</v>
      </c>
      <c r="J3088" t="inlineStr">
        <is>
          <t>CARTEIRA</t>
        </is>
      </c>
      <c r="K3088" t="inlineStr">
        <is>
          <t>CONTRATO</t>
        </is>
      </c>
      <c r="L3088" t="n">
        <v>2162.03</v>
      </c>
      <c r="M3088" t="inlineStr">
        <is>
          <t>IBIRAPITANGA FASE 3</t>
        </is>
      </c>
      <c r="N3088" s="142">
        <f>DATE(YEAR(G3088),MONTH(G3088),1)</f>
        <v/>
      </c>
      <c r="O3088" s="132">
        <f>IF(G3088&gt;$K$3,"Futuro","Atraso")</f>
        <v/>
      </c>
      <c r="P3088">
        <f>12*(YEAR(G3088)-YEAR($K$3))+(MONTH(G3088)-MONTH($K$3))</f>
        <v/>
      </c>
      <c r="Q3088" s="366">
        <f>IF(M3088="IBIRAPITANGA FASE 3",IF(O3088="Atraso",L3088,L3088/(1+$I$2)^P3088),IF(O3088="Atraso",L3088,L3088/(1+$I$1)^P3088))</f>
        <v/>
      </c>
      <c r="R3088">
        <f>IF(O3088="Atraso",$K$3-G3088,0)</f>
        <v/>
      </c>
      <c r="S3088">
        <f>IF(R3088&lt;=15,"Até 15",IF(R3088&lt;=30,"Entre 15 e 30",IF(R3088&lt;=60,"Entre 30 e 60",IF(R3088&lt;=90,"Entre 60 e 90",IF(R3088&lt;=120,"Entre 90 e 120",IF(R3088&lt;=150,"Entre 120 e 150",IF(R3088&lt;=180,"Entre 150 e 180","Superior a 180")))))))</f>
        <v/>
      </c>
    </row>
    <row r="3089">
      <c r="A3089" t="inlineStr">
        <is>
          <t>Q017L05</t>
        </is>
      </c>
      <c r="B3089" t="inlineStr">
        <is>
          <t>ANTONIO LUCIANO VIEIRA</t>
        </is>
      </c>
      <c r="C3089" t="n">
        <v>1</v>
      </c>
      <c r="D3089" t="inlineStr">
        <is>
          <t>IPCA</t>
        </is>
      </c>
      <c r="E3089" t="n">
        <v>0</v>
      </c>
      <c r="F3089" t="inlineStr">
        <is>
          <t>MENSAL</t>
        </is>
      </c>
      <c r="G3089" t="n">
        <v>45371</v>
      </c>
      <c r="H3089" t="n">
        <v>45371</v>
      </c>
      <c r="I3089" t="n">
        <v>12</v>
      </c>
      <c r="J3089" t="inlineStr">
        <is>
          <t>CARTEIRA</t>
        </is>
      </c>
      <c r="K3089" t="inlineStr">
        <is>
          <t>CONTRATO</t>
        </is>
      </c>
      <c r="L3089" t="n">
        <v>2162.03</v>
      </c>
      <c r="M3089" t="inlineStr">
        <is>
          <t>IBIRAPITANGA FASE 3</t>
        </is>
      </c>
      <c r="N3089" s="142">
        <f>DATE(YEAR(G3089),MONTH(G3089),1)</f>
        <v/>
      </c>
      <c r="O3089" s="132">
        <f>IF(G3089&gt;$K$3,"Futuro","Atraso")</f>
        <v/>
      </c>
      <c r="P3089">
        <f>12*(YEAR(G3089)-YEAR($K$3))+(MONTH(G3089)-MONTH($K$3))</f>
        <v/>
      </c>
      <c r="Q3089" s="366">
        <f>IF(M3089="IBIRAPITANGA FASE 3",IF(O3089="Atraso",L3089,L3089/(1+$I$2)^P3089),IF(O3089="Atraso",L3089,L3089/(1+$I$1)^P3089))</f>
        <v/>
      </c>
      <c r="R3089">
        <f>IF(O3089="Atraso",$K$3-G3089,0)</f>
        <v/>
      </c>
      <c r="S3089">
        <f>IF(R3089&lt;=15,"Até 15",IF(R3089&lt;=30,"Entre 15 e 30",IF(R3089&lt;=60,"Entre 30 e 60",IF(R3089&lt;=90,"Entre 60 e 90",IF(R3089&lt;=120,"Entre 90 e 120",IF(R3089&lt;=150,"Entre 120 e 150",IF(R3089&lt;=180,"Entre 150 e 180","Superior a 180")))))))</f>
        <v/>
      </c>
    </row>
    <row r="3090">
      <c r="A3090" t="inlineStr">
        <is>
          <t>Q017L05</t>
        </is>
      </c>
      <c r="B3090" t="inlineStr">
        <is>
          <t>ANTONIO LUCIANO VIEIRA</t>
        </is>
      </c>
      <c r="C3090" t="n">
        <v>1</v>
      </c>
      <c r="D3090" t="inlineStr">
        <is>
          <t>IPCA</t>
        </is>
      </c>
      <c r="E3090" t="n">
        <v>0</v>
      </c>
      <c r="F3090" t="inlineStr">
        <is>
          <t>MENSAL</t>
        </is>
      </c>
      <c r="G3090" t="n">
        <v>45372</v>
      </c>
      <c r="H3090" t="n">
        <v>45372</v>
      </c>
      <c r="I3090" t="n">
        <v>1</v>
      </c>
      <c r="J3090" t="inlineStr">
        <is>
          <t>CARTEIRA</t>
        </is>
      </c>
      <c r="K3090" t="inlineStr">
        <is>
          <t>CONTRATO</t>
        </is>
      </c>
      <c r="L3090" t="n">
        <v>29650.74</v>
      </c>
      <c r="M3090" t="inlineStr">
        <is>
          <t>IBIRAPITANGA FASE 3</t>
        </is>
      </c>
      <c r="N3090" s="142">
        <f>DATE(YEAR(G3090),MONTH(G3090),1)</f>
        <v/>
      </c>
      <c r="O3090" s="132">
        <f>IF(G3090&gt;$K$3,"Futuro","Atraso")</f>
        <v/>
      </c>
      <c r="P3090">
        <f>12*(YEAR(G3090)-YEAR($K$3))+(MONTH(G3090)-MONTH($K$3))</f>
        <v/>
      </c>
      <c r="Q3090" s="366">
        <f>IF(M3090="IBIRAPITANGA FASE 3",IF(O3090="Atraso",L3090,L3090/(1+$I$2)^P3090),IF(O3090="Atraso",L3090,L3090/(1+$I$1)^P3090))</f>
        <v/>
      </c>
      <c r="R3090">
        <f>IF(O3090="Atraso",$K$3-G3090,0)</f>
        <v/>
      </c>
      <c r="S3090">
        <f>IF(R3090&lt;=15,"Até 15",IF(R3090&lt;=30,"Entre 15 e 30",IF(R3090&lt;=60,"Entre 30 e 60",IF(R3090&lt;=90,"Entre 60 e 90",IF(R3090&lt;=120,"Entre 90 e 120",IF(R3090&lt;=150,"Entre 120 e 150",IF(R3090&lt;=180,"Entre 150 e 180","Superior a 180")))))))</f>
        <v/>
      </c>
    </row>
    <row r="3091">
      <c r="A3091" t="inlineStr">
        <is>
          <t>Q017L05</t>
        </is>
      </c>
      <c r="B3091" t="inlineStr">
        <is>
          <t>ANTONIO LUCIANO VIEIRA</t>
        </is>
      </c>
      <c r="C3091" t="n">
        <v>1</v>
      </c>
      <c r="D3091" t="inlineStr">
        <is>
          <t>IPCA</t>
        </is>
      </c>
      <c r="E3091" t="n">
        <v>0</v>
      </c>
      <c r="F3091" t="inlineStr">
        <is>
          <t>MENSAL</t>
        </is>
      </c>
      <c r="G3091" t="n">
        <v>45402</v>
      </c>
      <c r="H3091" t="n">
        <v>45402</v>
      </c>
      <c r="I3091" t="n">
        <v>13</v>
      </c>
      <c r="J3091" t="inlineStr">
        <is>
          <t>CARTEIRA</t>
        </is>
      </c>
      <c r="K3091" t="inlineStr">
        <is>
          <t>CONTRATO</t>
        </is>
      </c>
      <c r="L3091" t="n">
        <v>2162.03</v>
      </c>
      <c r="M3091" t="inlineStr">
        <is>
          <t>IBIRAPITANGA FASE 3</t>
        </is>
      </c>
      <c r="N3091" s="142">
        <f>DATE(YEAR(G3091),MONTH(G3091),1)</f>
        <v/>
      </c>
      <c r="O3091" s="132">
        <f>IF(G3091&gt;$K$3,"Futuro","Atraso")</f>
        <v/>
      </c>
      <c r="P3091">
        <f>12*(YEAR(G3091)-YEAR($K$3))+(MONTH(G3091)-MONTH($K$3))</f>
        <v/>
      </c>
      <c r="Q3091" s="366">
        <f>IF(M3091="IBIRAPITANGA FASE 3",IF(O3091="Atraso",L3091,L3091/(1+$I$2)^P3091),IF(O3091="Atraso",L3091,L3091/(1+$I$1)^P3091))</f>
        <v/>
      </c>
      <c r="R3091">
        <f>IF(O3091="Atraso",$K$3-G3091,0)</f>
        <v/>
      </c>
      <c r="S3091">
        <f>IF(R3091&lt;=15,"Até 15",IF(R3091&lt;=30,"Entre 15 e 30",IF(R3091&lt;=60,"Entre 30 e 60",IF(R3091&lt;=90,"Entre 60 e 90",IF(R3091&lt;=120,"Entre 90 e 120",IF(R3091&lt;=150,"Entre 120 e 150",IF(R3091&lt;=180,"Entre 150 e 180","Superior a 180")))))))</f>
        <v/>
      </c>
    </row>
    <row r="3092">
      <c r="A3092" t="inlineStr">
        <is>
          <t>Q017L05</t>
        </is>
      </c>
      <c r="B3092" t="inlineStr">
        <is>
          <t>ANTONIO LUCIANO VIEIRA</t>
        </is>
      </c>
      <c r="C3092" t="n">
        <v>1</v>
      </c>
      <c r="D3092" t="inlineStr">
        <is>
          <t>IPCA</t>
        </is>
      </c>
      <c r="E3092" t="n">
        <v>0</v>
      </c>
      <c r="F3092" t="inlineStr">
        <is>
          <t>MENSAL</t>
        </is>
      </c>
      <c r="G3092" t="n">
        <v>45432</v>
      </c>
      <c r="H3092" t="n">
        <v>45432</v>
      </c>
      <c r="I3092" t="n">
        <v>14</v>
      </c>
      <c r="J3092" t="inlineStr">
        <is>
          <t>CARTEIRA</t>
        </is>
      </c>
      <c r="K3092" t="inlineStr">
        <is>
          <t>CONTRATO</t>
        </is>
      </c>
      <c r="L3092" t="n">
        <v>2162.03</v>
      </c>
      <c r="M3092" t="inlineStr">
        <is>
          <t>IBIRAPITANGA FASE 3</t>
        </is>
      </c>
      <c r="N3092" s="142">
        <f>DATE(YEAR(G3092),MONTH(G3092),1)</f>
        <v/>
      </c>
      <c r="O3092" s="132">
        <f>IF(G3092&gt;$K$3,"Futuro","Atraso")</f>
        <v/>
      </c>
      <c r="P3092">
        <f>12*(YEAR(G3092)-YEAR($K$3))+(MONTH(G3092)-MONTH($K$3))</f>
        <v/>
      </c>
      <c r="Q3092" s="366">
        <f>IF(M3092="IBIRAPITANGA FASE 3",IF(O3092="Atraso",L3092,L3092/(1+$I$2)^P3092),IF(O3092="Atraso",L3092,L3092/(1+$I$1)^P3092))</f>
        <v/>
      </c>
      <c r="R3092">
        <f>IF(O3092="Atraso",$K$3-G3092,0)</f>
        <v/>
      </c>
      <c r="S3092">
        <f>IF(R3092&lt;=15,"Até 15",IF(R3092&lt;=30,"Entre 15 e 30",IF(R3092&lt;=60,"Entre 30 e 60",IF(R3092&lt;=90,"Entre 60 e 90",IF(R3092&lt;=120,"Entre 90 e 120",IF(R3092&lt;=150,"Entre 120 e 150",IF(R3092&lt;=180,"Entre 150 e 180","Superior a 180")))))))</f>
        <v/>
      </c>
    </row>
    <row r="3093">
      <c r="A3093" t="inlineStr">
        <is>
          <t>Q017L05</t>
        </is>
      </c>
      <c r="B3093" t="inlineStr">
        <is>
          <t>ANTONIO LUCIANO VIEIRA</t>
        </is>
      </c>
      <c r="C3093" t="n">
        <v>1</v>
      </c>
      <c r="D3093" t="inlineStr">
        <is>
          <t>IPCA</t>
        </is>
      </c>
      <c r="E3093" t="n">
        <v>0</v>
      </c>
      <c r="F3093" t="inlineStr">
        <is>
          <t>MENSAL</t>
        </is>
      </c>
      <c r="G3093" t="n">
        <v>45463</v>
      </c>
      <c r="H3093" t="n">
        <v>45463</v>
      </c>
      <c r="I3093" t="n">
        <v>15</v>
      </c>
      <c r="J3093" t="inlineStr">
        <is>
          <t>CARTEIRA</t>
        </is>
      </c>
      <c r="K3093" t="inlineStr">
        <is>
          <t>CONTRATO</t>
        </is>
      </c>
      <c r="L3093" t="n">
        <v>2162.03</v>
      </c>
      <c r="M3093" t="inlineStr">
        <is>
          <t>IBIRAPITANGA FASE 3</t>
        </is>
      </c>
      <c r="N3093" s="142">
        <f>DATE(YEAR(G3093),MONTH(G3093),1)</f>
        <v/>
      </c>
      <c r="O3093" s="132">
        <f>IF(G3093&gt;$K$3,"Futuro","Atraso")</f>
        <v/>
      </c>
      <c r="P3093">
        <f>12*(YEAR(G3093)-YEAR($K$3))+(MONTH(G3093)-MONTH($K$3))</f>
        <v/>
      </c>
      <c r="Q3093" s="366">
        <f>IF(M3093="IBIRAPITANGA FASE 3",IF(O3093="Atraso",L3093,L3093/(1+$I$2)^P3093),IF(O3093="Atraso",L3093,L3093/(1+$I$1)^P3093))</f>
        <v/>
      </c>
      <c r="R3093">
        <f>IF(O3093="Atraso",$K$3-G3093,0)</f>
        <v/>
      </c>
      <c r="S3093">
        <f>IF(R3093&lt;=15,"Até 15",IF(R3093&lt;=30,"Entre 15 e 30",IF(R3093&lt;=60,"Entre 30 e 60",IF(R3093&lt;=90,"Entre 60 e 90",IF(R3093&lt;=120,"Entre 90 e 120",IF(R3093&lt;=150,"Entre 120 e 150",IF(R3093&lt;=180,"Entre 150 e 180","Superior a 180")))))))</f>
        <v/>
      </c>
    </row>
    <row r="3094">
      <c r="A3094" t="inlineStr">
        <is>
          <t>Q017L05</t>
        </is>
      </c>
      <c r="B3094" t="inlineStr">
        <is>
          <t>ANTONIO LUCIANO VIEIRA</t>
        </is>
      </c>
      <c r="C3094" t="n">
        <v>1</v>
      </c>
      <c r="D3094" t="inlineStr">
        <is>
          <t>IPCA</t>
        </is>
      </c>
      <c r="E3094" t="n">
        <v>0</v>
      </c>
      <c r="F3094" t="inlineStr">
        <is>
          <t>MENSAL</t>
        </is>
      </c>
      <c r="G3094" t="n">
        <v>45493</v>
      </c>
      <c r="H3094" t="n">
        <v>45493</v>
      </c>
      <c r="I3094" t="n">
        <v>16</v>
      </c>
      <c r="J3094" t="inlineStr">
        <is>
          <t>CARTEIRA</t>
        </is>
      </c>
      <c r="K3094" t="inlineStr">
        <is>
          <t>CONTRATO</t>
        </is>
      </c>
      <c r="L3094" t="n">
        <v>2162.03</v>
      </c>
      <c r="M3094" t="inlineStr">
        <is>
          <t>IBIRAPITANGA FASE 3</t>
        </is>
      </c>
      <c r="N3094" s="142">
        <f>DATE(YEAR(G3094),MONTH(G3094),1)</f>
        <v/>
      </c>
      <c r="O3094" s="132">
        <f>IF(G3094&gt;$K$3,"Futuro","Atraso")</f>
        <v/>
      </c>
      <c r="P3094">
        <f>12*(YEAR(G3094)-YEAR($K$3))+(MONTH(G3094)-MONTH($K$3))</f>
        <v/>
      </c>
      <c r="Q3094" s="366">
        <f>IF(M3094="IBIRAPITANGA FASE 3",IF(O3094="Atraso",L3094,L3094/(1+$I$2)^P3094),IF(O3094="Atraso",L3094,L3094/(1+$I$1)^P3094))</f>
        <v/>
      </c>
      <c r="R3094">
        <f>IF(O3094="Atraso",$K$3-G3094,0)</f>
        <v/>
      </c>
      <c r="S3094">
        <f>IF(R3094&lt;=15,"Até 15",IF(R3094&lt;=30,"Entre 15 e 30",IF(R3094&lt;=60,"Entre 30 e 60",IF(R3094&lt;=90,"Entre 60 e 90",IF(R3094&lt;=120,"Entre 90 e 120",IF(R3094&lt;=150,"Entre 120 e 150",IF(R3094&lt;=180,"Entre 150 e 180","Superior a 180")))))))</f>
        <v/>
      </c>
    </row>
    <row r="3095">
      <c r="A3095" t="inlineStr">
        <is>
          <t>Q017L05</t>
        </is>
      </c>
      <c r="B3095" t="inlineStr">
        <is>
          <t>ANTONIO LUCIANO VIEIRA</t>
        </is>
      </c>
      <c r="C3095" t="n">
        <v>1</v>
      </c>
      <c r="D3095" t="inlineStr">
        <is>
          <t>IPCA</t>
        </is>
      </c>
      <c r="E3095" t="n">
        <v>0</v>
      </c>
      <c r="F3095" t="inlineStr">
        <is>
          <t>MENSAL</t>
        </is>
      </c>
      <c r="G3095" t="n">
        <v>45524</v>
      </c>
      <c r="H3095" t="n">
        <v>45524</v>
      </c>
      <c r="I3095" t="n">
        <v>17</v>
      </c>
      <c r="J3095" t="inlineStr">
        <is>
          <t>CARTEIRA</t>
        </is>
      </c>
      <c r="K3095" t="inlineStr">
        <is>
          <t>CONTRATO</t>
        </is>
      </c>
      <c r="L3095" t="n">
        <v>2162.03</v>
      </c>
      <c r="M3095" t="inlineStr">
        <is>
          <t>IBIRAPITANGA FASE 3</t>
        </is>
      </c>
      <c r="N3095" s="142">
        <f>DATE(YEAR(G3095),MONTH(G3095),1)</f>
        <v/>
      </c>
      <c r="O3095" s="132">
        <f>IF(G3095&gt;$K$3,"Futuro","Atraso")</f>
        <v/>
      </c>
      <c r="P3095">
        <f>12*(YEAR(G3095)-YEAR($K$3))+(MONTH(G3095)-MONTH($K$3))</f>
        <v/>
      </c>
      <c r="Q3095" s="366">
        <f>IF(M3095="IBIRAPITANGA FASE 3",IF(O3095="Atraso",L3095,L3095/(1+$I$2)^P3095),IF(O3095="Atraso",L3095,L3095/(1+$I$1)^P3095))</f>
        <v/>
      </c>
      <c r="R3095">
        <f>IF(O3095="Atraso",$K$3-G3095,0)</f>
        <v/>
      </c>
      <c r="S3095">
        <f>IF(R3095&lt;=15,"Até 15",IF(R3095&lt;=30,"Entre 15 e 30",IF(R3095&lt;=60,"Entre 30 e 60",IF(R3095&lt;=90,"Entre 60 e 90",IF(R3095&lt;=120,"Entre 90 e 120",IF(R3095&lt;=150,"Entre 120 e 150",IF(R3095&lt;=180,"Entre 150 e 180","Superior a 180")))))))</f>
        <v/>
      </c>
    </row>
    <row r="3096">
      <c r="A3096" t="inlineStr">
        <is>
          <t>Q017L05</t>
        </is>
      </c>
      <c r="B3096" t="inlineStr">
        <is>
          <t>ANTONIO LUCIANO VIEIRA</t>
        </is>
      </c>
      <c r="C3096" t="n">
        <v>1</v>
      </c>
      <c r="D3096" t="inlineStr">
        <is>
          <t>IPCA</t>
        </is>
      </c>
      <c r="E3096" t="n">
        <v>0</v>
      </c>
      <c r="F3096" t="inlineStr">
        <is>
          <t>MENSAL</t>
        </is>
      </c>
      <c r="G3096" t="n">
        <v>45555</v>
      </c>
      <c r="H3096" t="n">
        <v>45555</v>
      </c>
      <c r="I3096" t="n">
        <v>18</v>
      </c>
      <c r="J3096" t="inlineStr">
        <is>
          <t>CARTEIRA</t>
        </is>
      </c>
      <c r="K3096" t="inlineStr">
        <is>
          <t>CONTRATO</t>
        </is>
      </c>
      <c r="L3096" t="n">
        <v>2162.03</v>
      </c>
      <c r="M3096" t="inlineStr">
        <is>
          <t>IBIRAPITANGA FASE 3</t>
        </is>
      </c>
      <c r="N3096" s="142">
        <f>DATE(YEAR(G3096),MONTH(G3096),1)</f>
        <v/>
      </c>
      <c r="O3096" s="132">
        <f>IF(G3096&gt;$K$3,"Futuro","Atraso")</f>
        <v/>
      </c>
      <c r="P3096">
        <f>12*(YEAR(G3096)-YEAR($K$3))+(MONTH(G3096)-MONTH($K$3))</f>
        <v/>
      </c>
      <c r="Q3096" s="366">
        <f>IF(M3096="IBIRAPITANGA FASE 3",IF(O3096="Atraso",L3096,L3096/(1+$I$2)^P3096),IF(O3096="Atraso",L3096,L3096/(1+$I$1)^P3096))</f>
        <v/>
      </c>
      <c r="R3096">
        <f>IF(O3096="Atraso",$K$3-G3096,0)</f>
        <v/>
      </c>
      <c r="S3096">
        <f>IF(R3096&lt;=15,"Até 15",IF(R3096&lt;=30,"Entre 15 e 30",IF(R3096&lt;=60,"Entre 30 e 60",IF(R3096&lt;=90,"Entre 60 e 90",IF(R3096&lt;=120,"Entre 90 e 120",IF(R3096&lt;=150,"Entre 120 e 150",IF(R3096&lt;=180,"Entre 150 e 180","Superior a 180")))))))</f>
        <v/>
      </c>
    </row>
    <row r="3097">
      <c r="A3097" t="inlineStr">
        <is>
          <t>Q017L05</t>
        </is>
      </c>
      <c r="B3097" t="inlineStr">
        <is>
          <t>ANTONIO LUCIANO VIEIRA</t>
        </is>
      </c>
      <c r="C3097" t="n">
        <v>1</v>
      </c>
      <c r="D3097" t="inlineStr">
        <is>
          <t>IPCA</t>
        </is>
      </c>
      <c r="E3097" t="n">
        <v>0</v>
      </c>
      <c r="F3097" t="inlineStr">
        <is>
          <t>MENSAL</t>
        </is>
      </c>
      <c r="G3097" t="n">
        <v>45585</v>
      </c>
      <c r="H3097" t="n">
        <v>45585</v>
      </c>
      <c r="I3097" t="n">
        <v>19</v>
      </c>
      <c r="J3097" t="inlineStr">
        <is>
          <t>CARTEIRA</t>
        </is>
      </c>
      <c r="K3097" t="inlineStr">
        <is>
          <t>CONTRATO</t>
        </is>
      </c>
      <c r="L3097" t="n">
        <v>2162.03</v>
      </c>
      <c r="M3097" t="inlineStr">
        <is>
          <t>IBIRAPITANGA FASE 3</t>
        </is>
      </c>
      <c r="N3097" s="142">
        <f>DATE(YEAR(G3097),MONTH(G3097),1)</f>
        <v/>
      </c>
      <c r="O3097" s="132">
        <f>IF(G3097&gt;$K$3,"Futuro","Atraso")</f>
        <v/>
      </c>
      <c r="P3097">
        <f>12*(YEAR(G3097)-YEAR($K$3))+(MONTH(G3097)-MONTH($K$3))</f>
        <v/>
      </c>
      <c r="Q3097" s="366">
        <f>IF(M3097="IBIRAPITANGA FASE 3",IF(O3097="Atraso",L3097,L3097/(1+$I$2)^P3097),IF(O3097="Atraso",L3097,L3097/(1+$I$1)^P3097))</f>
        <v/>
      </c>
      <c r="R3097">
        <f>IF(O3097="Atraso",$K$3-G3097,0)</f>
        <v/>
      </c>
      <c r="S3097">
        <f>IF(R3097&lt;=15,"Até 15",IF(R3097&lt;=30,"Entre 15 e 30",IF(R3097&lt;=60,"Entre 30 e 60",IF(R3097&lt;=90,"Entre 60 e 90",IF(R3097&lt;=120,"Entre 90 e 120",IF(R3097&lt;=150,"Entre 120 e 150",IF(R3097&lt;=180,"Entre 150 e 180","Superior a 180")))))))</f>
        <v/>
      </c>
    </row>
    <row r="3098">
      <c r="A3098" t="inlineStr">
        <is>
          <t>Q017L05</t>
        </is>
      </c>
      <c r="B3098" t="inlineStr">
        <is>
          <t>ANTONIO LUCIANO VIEIRA</t>
        </is>
      </c>
      <c r="C3098" t="n">
        <v>1</v>
      </c>
      <c r="D3098" t="inlineStr">
        <is>
          <t>IPCA</t>
        </is>
      </c>
      <c r="E3098" t="n">
        <v>0</v>
      </c>
      <c r="F3098" t="inlineStr">
        <is>
          <t>MENSAL</t>
        </is>
      </c>
      <c r="G3098" t="n">
        <v>45616</v>
      </c>
      <c r="H3098" t="n">
        <v>45616</v>
      </c>
      <c r="I3098" t="n">
        <v>20</v>
      </c>
      <c r="J3098" t="inlineStr">
        <is>
          <t>CARTEIRA</t>
        </is>
      </c>
      <c r="K3098" t="inlineStr">
        <is>
          <t>CONTRATO</t>
        </is>
      </c>
      <c r="L3098" t="n">
        <v>2162.03</v>
      </c>
      <c r="M3098" t="inlineStr">
        <is>
          <t>IBIRAPITANGA FASE 3</t>
        </is>
      </c>
      <c r="N3098" s="142">
        <f>DATE(YEAR(G3098),MONTH(G3098),1)</f>
        <v/>
      </c>
      <c r="O3098" s="132">
        <f>IF(G3098&gt;$K$3,"Futuro","Atraso")</f>
        <v/>
      </c>
      <c r="P3098">
        <f>12*(YEAR(G3098)-YEAR($K$3))+(MONTH(G3098)-MONTH($K$3))</f>
        <v/>
      </c>
      <c r="Q3098" s="366">
        <f>IF(M3098="IBIRAPITANGA FASE 3",IF(O3098="Atraso",L3098,L3098/(1+$I$2)^P3098),IF(O3098="Atraso",L3098,L3098/(1+$I$1)^P3098))</f>
        <v/>
      </c>
      <c r="R3098">
        <f>IF(O3098="Atraso",$K$3-G3098,0)</f>
        <v/>
      </c>
      <c r="S3098">
        <f>IF(R3098&lt;=15,"Até 15",IF(R3098&lt;=30,"Entre 15 e 30",IF(R3098&lt;=60,"Entre 30 e 60",IF(R3098&lt;=90,"Entre 60 e 90",IF(R3098&lt;=120,"Entre 90 e 120",IF(R3098&lt;=150,"Entre 120 e 150",IF(R3098&lt;=180,"Entre 150 e 180","Superior a 180")))))))</f>
        <v/>
      </c>
    </row>
    <row r="3099">
      <c r="A3099" t="inlineStr">
        <is>
          <t>Q017L05</t>
        </is>
      </c>
      <c r="B3099" t="inlineStr">
        <is>
          <t>ANTONIO LUCIANO VIEIRA</t>
        </is>
      </c>
      <c r="C3099" t="n">
        <v>1</v>
      </c>
      <c r="D3099" t="inlineStr">
        <is>
          <t>IPCA</t>
        </is>
      </c>
      <c r="E3099" t="n">
        <v>0</v>
      </c>
      <c r="F3099" t="inlineStr">
        <is>
          <t>MENSAL</t>
        </is>
      </c>
      <c r="G3099" t="n">
        <v>45646</v>
      </c>
      <c r="H3099" t="n">
        <v>45646</v>
      </c>
      <c r="I3099" t="n">
        <v>21</v>
      </c>
      <c r="J3099" t="inlineStr">
        <is>
          <t>CARTEIRA</t>
        </is>
      </c>
      <c r="K3099" t="inlineStr">
        <is>
          <t>CONTRATO</t>
        </is>
      </c>
      <c r="L3099" t="n">
        <v>2162.03</v>
      </c>
      <c r="M3099" t="inlineStr">
        <is>
          <t>IBIRAPITANGA FASE 3</t>
        </is>
      </c>
      <c r="N3099" s="142">
        <f>DATE(YEAR(G3099),MONTH(G3099),1)</f>
        <v/>
      </c>
      <c r="O3099" s="132">
        <f>IF(G3099&gt;$K$3,"Futuro","Atraso")</f>
        <v/>
      </c>
      <c r="P3099">
        <f>12*(YEAR(G3099)-YEAR($K$3))+(MONTH(G3099)-MONTH($K$3))</f>
        <v/>
      </c>
      <c r="Q3099" s="366">
        <f>IF(M3099="IBIRAPITANGA FASE 3",IF(O3099="Atraso",L3099,L3099/(1+$I$2)^P3099),IF(O3099="Atraso",L3099,L3099/(1+$I$1)^P3099))</f>
        <v/>
      </c>
      <c r="R3099">
        <f>IF(O3099="Atraso",$K$3-G3099,0)</f>
        <v/>
      </c>
      <c r="S3099">
        <f>IF(R3099&lt;=15,"Até 15",IF(R3099&lt;=30,"Entre 15 e 30",IF(R3099&lt;=60,"Entre 30 e 60",IF(R3099&lt;=90,"Entre 60 e 90",IF(R3099&lt;=120,"Entre 90 e 120",IF(R3099&lt;=150,"Entre 120 e 150",IF(R3099&lt;=180,"Entre 150 e 180","Superior a 180")))))))</f>
        <v/>
      </c>
    </row>
    <row r="3100">
      <c r="A3100" t="inlineStr">
        <is>
          <t>Q017L05</t>
        </is>
      </c>
      <c r="B3100" t="inlineStr">
        <is>
          <t>ANTONIO LUCIANO VIEIRA</t>
        </is>
      </c>
      <c r="C3100" t="n">
        <v>1</v>
      </c>
      <c r="D3100" t="inlineStr">
        <is>
          <t>IPCA</t>
        </is>
      </c>
      <c r="E3100" t="n">
        <v>0</v>
      </c>
      <c r="F3100" t="inlineStr">
        <is>
          <t>MENSAL</t>
        </is>
      </c>
      <c r="G3100" t="n">
        <v>45677</v>
      </c>
      <c r="H3100" t="n">
        <v>45677</v>
      </c>
      <c r="I3100" t="n">
        <v>22</v>
      </c>
      <c r="J3100" t="inlineStr">
        <is>
          <t>CARTEIRA</t>
        </is>
      </c>
      <c r="K3100" t="inlineStr">
        <is>
          <t>CONTRATO</t>
        </is>
      </c>
      <c r="L3100" t="n">
        <v>2162.03</v>
      </c>
      <c r="M3100" t="inlineStr">
        <is>
          <t>IBIRAPITANGA FASE 3</t>
        </is>
      </c>
      <c r="N3100" s="142">
        <f>DATE(YEAR(G3100),MONTH(G3100),1)</f>
        <v/>
      </c>
      <c r="O3100" s="132">
        <f>IF(G3100&gt;$K$3,"Futuro","Atraso")</f>
        <v/>
      </c>
      <c r="P3100">
        <f>12*(YEAR(G3100)-YEAR($K$3))+(MONTH(G3100)-MONTH($K$3))</f>
        <v/>
      </c>
      <c r="Q3100" s="366">
        <f>IF(M3100="IBIRAPITANGA FASE 3",IF(O3100="Atraso",L3100,L3100/(1+$I$2)^P3100),IF(O3100="Atraso",L3100,L3100/(1+$I$1)^P3100))</f>
        <v/>
      </c>
      <c r="R3100">
        <f>IF(O3100="Atraso",$K$3-G3100,0)</f>
        <v/>
      </c>
      <c r="S3100">
        <f>IF(R3100&lt;=15,"Até 15",IF(R3100&lt;=30,"Entre 15 e 30",IF(R3100&lt;=60,"Entre 30 e 60",IF(R3100&lt;=90,"Entre 60 e 90",IF(R3100&lt;=120,"Entre 90 e 120",IF(R3100&lt;=150,"Entre 120 e 150",IF(R3100&lt;=180,"Entre 150 e 180","Superior a 180")))))))</f>
        <v/>
      </c>
    </row>
    <row r="3101">
      <c r="A3101" t="inlineStr">
        <is>
          <t>Q017L05</t>
        </is>
      </c>
      <c r="B3101" t="inlineStr">
        <is>
          <t>ANTONIO LUCIANO VIEIRA</t>
        </is>
      </c>
      <c r="C3101" t="n">
        <v>1</v>
      </c>
      <c r="D3101" t="inlineStr">
        <is>
          <t>IPCA</t>
        </is>
      </c>
      <c r="E3101" t="n">
        <v>0</v>
      </c>
      <c r="F3101" t="inlineStr">
        <is>
          <t>MENSAL</t>
        </is>
      </c>
      <c r="G3101" t="n">
        <v>45708</v>
      </c>
      <c r="H3101" t="n">
        <v>45708</v>
      </c>
      <c r="I3101" t="n">
        <v>23</v>
      </c>
      <c r="J3101" t="inlineStr">
        <is>
          <t>CARTEIRA</t>
        </is>
      </c>
      <c r="K3101" t="inlineStr">
        <is>
          <t>CONTRATO</t>
        </is>
      </c>
      <c r="L3101" t="n">
        <v>2162.03</v>
      </c>
      <c r="M3101" t="inlineStr">
        <is>
          <t>IBIRAPITANGA FASE 3</t>
        </is>
      </c>
      <c r="N3101" s="142">
        <f>DATE(YEAR(G3101),MONTH(G3101),1)</f>
        <v/>
      </c>
      <c r="O3101" s="132">
        <f>IF(G3101&gt;$K$3,"Futuro","Atraso")</f>
        <v/>
      </c>
      <c r="P3101">
        <f>12*(YEAR(G3101)-YEAR($K$3))+(MONTH(G3101)-MONTH($K$3))</f>
        <v/>
      </c>
      <c r="Q3101" s="366">
        <f>IF(M3101="IBIRAPITANGA FASE 3",IF(O3101="Atraso",L3101,L3101/(1+$I$2)^P3101),IF(O3101="Atraso",L3101,L3101/(1+$I$1)^P3101))</f>
        <v/>
      </c>
      <c r="R3101">
        <f>IF(O3101="Atraso",$K$3-G3101,0)</f>
        <v/>
      </c>
      <c r="S3101">
        <f>IF(R3101&lt;=15,"Até 15",IF(R3101&lt;=30,"Entre 15 e 30",IF(R3101&lt;=60,"Entre 30 e 60",IF(R3101&lt;=90,"Entre 60 e 90",IF(R3101&lt;=120,"Entre 90 e 120",IF(R3101&lt;=150,"Entre 120 e 150",IF(R3101&lt;=180,"Entre 150 e 180","Superior a 180")))))))</f>
        <v/>
      </c>
    </row>
    <row r="3102">
      <c r="A3102" t="inlineStr">
        <is>
          <t>Q017L05</t>
        </is>
      </c>
      <c r="B3102" t="inlineStr">
        <is>
          <t>ANTONIO LUCIANO VIEIRA</t>
        </is>
      </c>
      <c r="C3102" t="n">
        <v>1</v>
      </c>
      <c r="D3102" t="inlineStr">
        <is>
          <t>IPCA</t>
        </is>
      </c>
      <c r="E3102" t="n">
        <v>0</v>
      </c>
      <c r="F3102" t="inlineStr">
        <is>
          <t>MENSAL</t>
        </is>
      </c>
      <c r="G3102" t="n">
        <v>45736</v>
      </c>
      <c r="H3102" t="n">
        <v>45736</v>
      </c>
      <c r="I3102" t="n">
        <v>24</v>
      </c>
      <c r="J3102" t="inlineStr">
        <is>
          <t>CARTEIRA</t>
        </is>
      </c>
      <c r="K3102" t="inlineStr">
        <is>
          <t>CONTRATO</t>
        </is>
      </c>
      <c r="L3102" t="n">
        <v>2162.03</v>
      </c>
      <c r="M3102" t="inlineStr">
        <is>
          <t>IBIRAPITANGA FASE 3</t>
        </is>
      </c>
      <c r="N3102" s="142">
        <f>DATE(YEAR(G3102),MONTH(G3102),1)</f>
        <v/>
      </c>
      <c r="O3102" s="132">
        <f>IF(G3102&gt;$K$3,"Futuro","Atraso")</f>
        <v/>
      </c>
      <c r="P3102">
        <f>12*(YEAR(G3102)-YEAR($K$3))+(MONTH(G3102)-MONTH($K$3))</f>
        <v/>
      </c>
      <c r="Q3102" s="366">
        <f>IF(M3102="IBIRAPITANGA FASE 3",IF(O3102="Atraso",L3102,L3102/(1+$I$2)^P3102),IF(O3102="Atraso",L3102,L3102/(1+$I$1)^P3102))</f>
        <v/>
      </c>
      <c r="R3102">
        <f>IF(O3102="Atraso",$K$3-G3102,0)</f>
        <v/>
      </c>
      <c r="S3102">
        <f>IF(R3102&lt;=15,"Até 15",IF(R3102&lt;=30,"Entre 15 e 30",IF(R3102&lt;=60,"Entre 30 e 60",IF(R3102&lt;=90,"Entre 60 e 90",IF(R3102&lt;=120,"Entre 90 e 120",IF(R3102&lt;=150,"Entre 120 e 150",IF(R3102&lt;=180,"Entre 150 e 180","Superior a 180")))))))</f>
        <v/>
      </c>
    </row>
    <row r="3103">
      <c r="A3103" t="inlineStr">
        <is>
          <t>Q017L05</t>
        </is>
      </c>
      <c r="B3103" t="inlineStr">
        <is>
          <t>ANTONIO LUCIANO VIEIRA</t>
        </is>
      </c>
      <c r="C3103" t="n">
        <v>1</v>
      </c>
      <c r="D3103" t="inlineStr">
        <is>
          <t>IPCA</t>
        </is>
      </c>
      <c r="E3103" t="n">
        <v>0</v>
      </c>
      <c r="F3103" t="inlineStr">
        <is>
          <t>MENSAL</t>
        </is>
      </c>
      <c r="G3103" t="n">
        <v>45737</v>
      </c>
      <c r="H3103" t="n">
        <v>45737</v>
      </c>
      <c r="I3103" t="n">
        <v>2</v>
      </c>
      <c r="J3103" t="inlineStr">
        <is>
          <t>CARTEIRA</t>
        </is>
      </c>
      <c r="K3103" t="inlineStr">
        <is>
          <t>CONTRATO</t>
        </is>
      </c>
      <c r="L3103" t="n">
        <v>29650.74</v>
      </c>
      <c r="M3103" t="inlineStr">
        <is>
          <t>IBIRAPITANGA FASE 3</t>
        </is>
      </c>
      <c r="N3103" s="142">
        <f>DATE(YEAR(G3103),MONTH(G3103),1)</f>
        <v/>
      </c>
      <c r="O3103" s="132">
        <f>IF(G3103&gt;$K$3,"Futuro","Atraso")</f>
        <v/>
      </c>
      <c r="P3103">
        <f>12*(YEAR(G3103)-YEAR($K$3))+(MONTH(G3103)-MONTH($K$3))</f>
        <v/>
      </c>
      <c r="Q3103" s="366">
        <f>IF(M3103="IBIRAPITANGA FASE 3",IF(O3103="Atraso",L3103,L3103/(1+$I$2)^P3103),IF(O3103="Atraso",L3103,L3103/(1+$I$1)^P3103))</f>
        <v/>
      </c>
      <c r="R3103">
        <f>IF(O3103="Atraso",$K$3-G3103,0)</f>
        <v/>
      </c>
      <c r="S3103">
        <f>IF(R3103&lt;=15,"Até 15",IF(R3103&lt;=30,"Entre 15 e 30",IF(R3103&lt;=60,"Entre 30 e 60",IF(R3103&lt;=90,"Entre 60 e 90",IF(R3103&lt;=120,"Entre 90 e 120",IF(R3103&lt;=150,"Entre 120 e 150",IF(R3103&lt;=180,"Entre 150 e 180","Superior a 180")))))))</f>
        <v/>
      </c>
    </row>
    <row r="3104">
      <c r="A3104" t="inlineStr">
        <is>
          <t>Q017L05</t>
        </is>
      </c>
      <c r="B3104" t="inlineStr">
        <is>
          <t>ANTONIO LUCIANO VIEIRA</t>
        </is>
      </c>
      <c r="C3104" t="n">
        <v>1</v>
      </c>
      <c r="D3104" t="inlineStr">
        <is>
          <t>IPCA</t>
        </is>
      </c>
      <c r="E3104" t="n">
        <v>0</v>
      </c>
      <c r="F3104" t="inlineStr">
        <is>
          <t>MENSAL</t>
        </is>
      </c>
      <c r="G3104" t="n">
        <v>45767</v>
      </c>
      <c r="H3104" t="n">
        <v>45767</v>
      </c>
      <c r="I3104" t="n">
        <v>25</v>
      </c>
      <c r="J3104" t="inlineStr">
        <is>
          <t>CARTEIRA</t>
        </is>
      </c>
      <c r="K3104" t="inlineStr">
        <is>
          <t>CONTRATO</t>
        </is>
      </c>
      <c r="L3104" t="n">
        <v>2162.03</v>
      </c>
      <c r="M3104" t="inlineStr">
        <is>
          <t>IBIRAPITANGA FASE 3</t>
        </is>
      </c>
      <c r="N3104" s="142">
        <f>DATE(YEAR(G3104),MONTH(G3104),1)</f>
        <v/>
      </c>
      <c r="O3104" s="132">
        <f>IF(G3104&gt;$K$3,"Futuro","Atraso")</f>
        <v/>
      </c>
      <c r="P3104">
        <f>12*(YEAR(G3104)-YEAR($K$3))+(MONTH(G3104)-MONTH($K$3))</f>
        <v/>
      </c>
      <c r="Q3104" s="366">
        <f>IF(M3104="IBIRAPITANGA FASE 3",IF(O3104="Atraso",L3104,L3104/(1+$I$2)^P3104),IF(O3104="Atraso",L3104,L3104/(1+$I$1)^P3104))</f>
        <v/>
      </c>
      <c r="R3104">
        <f>IF(O3104="Atraso",$K$3-G3104,0)</f>
        <v/>
      </c>
      <c r="S3104">
        <f>IF(R3104&lt;=15,"Até 15",IF(R3104&lt;=30,"Entre 15 e 30",IF(R3104&lt;=60,"Entre 30 e 60",IF(R3104&lt;=90,"Entre 60 e 90",IF(R3104&lt;=120,"Entre 90 e 120",IF(R3104&lt;=150,"Entre 120 e 150",IF(R3104&lt;=180,"Entre 150 e 180","Superior a 180")))))))</f>
        <v/>
      </c>
    </row>
    <row r="3105">
      <c r="A3105" t="inlineStr">
        <is>
          <t>Q017L05</t>
        </is>
      </c>
      <c r="B3105" t="inlineStr">
        <is>
          <t>ANTONIO LUCIANO VIEIRA</t>
        </is>
      </c>
      <c r="C3105" t="n">
        <v>1</v>
      </c>
      <c r="D3105" t="inlineStr">
        <is>
          <t>IPCA</t>
        </is>
      </c>
      <c r="E3105" t="n">
        <v>0</v>
      </c>
      <c r="F3105" t="inlineStr">
        <is>
          <t>MENSAL</t>
        </is>
      </c>
      <c r="G3105" t="n">
        <v>45797</v>
      </c>
      <c r="H3105" t="n">
        <v>45797</v>
      </c>
      <c r="I3105" t="n">
        <v>26</v>
      </c>
      <c r="J3105" t="inlineStr">
        <is>
          <t>CARTEIRA</t>
        </is>
      </c>
      <c r="K3105" t="inlineStr">
        <is>
          <t>CONTRATO</t>
        </is>
      </c>
      <c r="L3105" t="n">
        <v>2162.03</v>
      </c>
      <c r="M3105" t="inlineStr">
        <is>
          <t>IBIRAPITANGA FASE 3</t>
        </is>
      </c>
      <c r="N3105" s="142">
        <f>DATE(YEAR(G3105),MONTH(G3105),1)</f>
        <v/>
      </c>
      <c r="O3105" s="132">
        <f>IF(G3105&gt;$K$3,"Futuro","Atraso")</f>
        <v/>
      </c>
      <c r="P3105">
        <f>12*(YEAR(G3105)-YEAR($K$3))+(MONTH(G3105)-MONTH($K$3))</f>
        <v/>
      </c>
      <c r="Q3105" s="366">
        <f>IF(M3105="IBIRAPITANGA FASE 3",IF(O3105="Atraso",L3105,L3105/(1+$I$2)^P3105),IF(O3105="Atraso",L3105,L3105/(1+$I$1)^P3105))</f>
        <v/>
      </c>
      <c r="R3105">
        <f>IF(O3105="Atraso",$K$3-G3105,0)</f>
        <v/>
      </c>
      <c r="S3105">
        <f>IF(R3105&lt;=15,"Até 15",IF(R3105&lt;=30,"Entre 15 e 30",IF(R3105&lt;=60,"Entre 30 e 60",IF(R3105&lt;=90,"Entre 60 e 90",IF(R3105&lt;=120,"Entre 90 e 120",IF(R3105&lt;=150,"Entre 120 e 150",IF(R3105&lt;=180,"Entre 150 e 180","Superior a 180")))))))</f>
        <v/>
      </c>
    </row>
    <row r="3106">
      <c r="A3106" t="inlineStr">
        <is>
          <t>Q017L05</t>
        </is>
      </c>
      <c r="B3106" t="inlineStr">
        <is>
          <t>ANTONIO LUCIANO VIEIRA</t>
        </is>
      </c>
      <c r="C3106" t="n">
        <v>1</v>
      </c>
      <c r="D3106" t="inlineStr">
        <is>
          <t>IPCA</t>
        </is>
      </c>
      <c r="E3106" t="n">
        <v>0</v>
      </c>
      <c r="F3106" t="inlineStr">
        <is>
          <t>MENSAL</t>
        </is>
      </c>
      <c r="G3106" t="n">
        <v>45828</v>
      </c>
      <c r="H3106" t="n">
        <v>45828</v>
      </c>
      <c r="I3106" t="n">
        <v>27</v>
      </c>
      <c r="J3106" t="inlineStr">
        <is>
          <t>CARTEIRA</t>
        </is>
      </c>
      <c r="K3106" t="inlineStr">
        <is>
          <t>CONTRATO</t>
        </is>
      </c>
      <c r="L3106" t="n">
        <v>2162.03</v>
      </c>
      <c r="M3106" t="inlineStr">
        <is>
          <t>IBIRAPITANGA FASE 3</t>
        </is>
      </c>
      <c r="N3106" s="142">
        <f>DATE(YEAR(G3106),MONTH(G3106),1)</f>
        <v/>
      </c>
      <c r="O3106" s="132">
        <f>IF(G3106&gt;$K$3,"Futuro","Atraso")</f>
        <v/>
      </c>
      <c r="P3106">
        <f>12*(YEAR(G3106)-YEAR($K$3))+(MONTH(G3106)-MONTH($K$3))</f>
        <v/>
      </c>
      <c r="Q3106" s="366">
        <f>IF(M3106="IBIRAPITANGA FASE 3",IF(O3106="Atraso",L3106,L3106/(1+$I$2)^P3106),IF(O3106="Atraso",L3106,L3106/(1+$I$1)^P3106))</f>
        <v/>
      </c>
      <c r="R3106">
        <f>IF(O3106="Atraso",$K$3-G3106,0)</f>
        <v/>
      </c>
      <c r="S3106">
        <f>IF(R3106&lt;=15,"Até 15",IF(R3106&lt;=30,"Entre 15 e 30",IF(R3106&lt;=60,"Entre 30 e 60",IF(R3106&lt;=90,"Entre 60 e 90",IF(R3106&lt;=120,"Entre 90 e 120",IF(R3106&lt;=150,"Entre 120 e 150",IF(R3106&lt;=180,"Entre 150 e 180","Superior a 180")))))))</f>
        <v/>
      </c>
    </row>
    <row r="3107">
      <c r="A3107" t="inlineStr">
        <is>
          <t>Q017L05</t>
        </is>
      </c>
      <c r="B3107" t="inlineStr">
        <is>
          <t>ANTONIO LUCIANO VIEIRA</t>
        </is>
      </c>
      <c r="C3107" t="n">
        <v>1</v>
      </c>
      <c r="D3107" t="inlineStr">
        <is>
          <t>IPCA</t>
        </is>
      </c>
      <c r="E3107" t="n">
        <v>0</v>
      </c>
      <c r="F3107" t="inlineStr">
        <is>
          <t>MENSAL</t>
        </is>
      </c>
      <c r="G3107" t="n">
        <v>45858</v>
      </c>
      <c r="H3107" t="n">
        <v>45858</v>
      </c>
      <c r="I3107" t="n">
        <v>28</v>
      </c>
      <c r="J3107" t="inlineStr">
        <is>
          <t>CARTEIRA</t>
        </is>
      </c>
      <c r="K3107" t="inlineStr">
        <is>
          <t>CONTRATO</t>
        </is>
      </c>
      <c r="L3107" t="n">
        <v>2162.03</v>
      </c>
      <c r="M3107" t="inlineStr">
        <is>
          <t>IBIRAPITANGA FASE 3</t>
        </is>
      </c>
      <c r="N3107" s="142">
        <f>DATE(YEAR(G3107),MONTH(G3107),1)</f>
        <v/>
      </c>
      <c r="O3107" s="132">
        <f>IF(G3107&gt;$K$3,"Futuro","Atraso")</f>
        <v/>
      </c>
      <c r="P3107">
        <f>12*(YEAR(G3107)-YEAR($K$3))+(MONTH(G3107)-MONTH($K$3))</f>
        <v/>
      </c>
      <c r="Q3107" s="366">
        <f>IF(M3107="IBIRAPITANGA FASE 3",IF(O3107="Atraso",L3107,L3107/(1+$I$2)^P3107),IF(O3107="Atraso",L3107,L3107/(1+$I$1)^P3107))</f>
        <v/>
      </c>
      <c r="R3107">
        <f>IF(O3107="Atraso",$K$3-G3107,0)</f>
        <v/>
      </c>
      <c r="S3107">
        <f>IF(R3107&lt;=15,"Até 15",IF(R3107&lt;=30,"Entre 15 e 30",IF(R3107&lt;=60,"Entre 30 e 60",IF(R3107&lt;=90,"Entre 60 e 90",IF(R3107&lt;=120,"Entre 90 e 120",IF(R3107&lt;=150,"Entre 120 e 150",IF(R3107&lt;=180,"Entre 150 e 180","Superior a 180")))))))</f>
        <v/>
      </c>
    </row>
    <row r="3108">
      <c r="A3108" t="inlineStr">
        <is>
          <t>Q017L05</t>
        </is>
      </c>
      <c r="B3108" t="inlineStr">
        <is>
          <t>ANTONIO LUCIANO VIEIRA</t>
        </is>
      </c>
      <c r="C3108" t="n">
        <v>1</v>
      </c>
      <c r="D3108" t="inlineStr">
        <is>
          <t>IPCA</t>
        </is>
      </c>
      <c r="E3108" t="n">
        <v>0</v>
      </c>
      <c r="F3108" t="inlineStr">
        <is>
          <t>MENSAL</t>
        </is>
      </c>
      <c r="G3108" t="n">
        <v>45889</v>
      </c>
      <c r="H3108" t="n">
        <v>45889</v>
      </c>
      <c r="I3108" t="n">
        <v>29</v>
      </c>
      <c r="J3108" t="inlineStr">
        <is>
          <t>CARTEIRA</t>
        </is>
      </c>
      <c r="K3108" t="inlineStr">
        <is>
          <t>CONTRATO</t>
        </is>
      </c>
      <c r="L3108" t="n">
        <v>2162.03</v>
      </c>
      <c r="M3108" t="inlineStr">
        <is>
          <t>IBIRAPITANGA FASE 3</t>
        </is>
      </c>
      <c r="N3108" s="142">
        <f>DATE(YEAR(G3108),MONTH(G3108),1)</f>
        <v/>
      </c>
      <c r="O3108" s="132">
        <f>IF(G3108&gt;$K$3,"Futuro","Atraso")</f>
        <v/>
      </c>
      <c r="P3108">
        <f>12*(YEAR(G3108)-YEAR($K$3))+(MONTH(G3108)-MONTH($K$3))</f>
        <v/>
      </c>
      <c r="Q3108" s="366">
        <f>IF(M3108="IBIRAPITANGA FASE 3",IF(O3108="Atraso",L3108,L3108/(1+$I$2)^P3108),IF(O3108="Atraso",L3108,L3108/(1+$I$1)^P3108))</f>
        <v/>
      </c>
      <c r="R3108">
        <f>IF(O3108="Atraso",$K$3-G3108,0)</f>
        <v/>
      </c>
      <c r="S3108">
        <f>IF(R3108&lt;=15,"Até 15",IF(R3108&lt;=30,"Entre 15 e 30",IF(R3108&lt;=60,"Entre 30 e 60",IF(R3108&lt;=90,"Entre 60 e 90",IF(R3108&lt;=120,"Entre 90 e 120",IF(R3108&lt;=150,"Entre 120 e 150",IF(R3108&lt;=180,"Entre 150 e 180","Superior a 180")))))))</f>
        <v/>
      </c>
    </row>
    <row r="3109">
      <c r="A3109" t="inlineStr">
        <is>
          <t>Q017L05</t>
        </is>
      </c>
      <c r="B3109" t="inlineStr">
        <is>
          <t>ANTONIO LUCIANO VIEIRA</t>
        </is>
      </c>
      <c r="C3109" t="n">
        <v>1</v>
      </c>
      <c r="D3109" t="inlineStr">
        <is>
          <t>IPCA</t>
        </is>
      </c>
      <c r="E3109" t="n">
        <v>0</v>
      </c>
      <c r="F3109" t="inlineStr">
        <is>
          <t>MENSAL</t>
        </is>
      </c>
      <c r="G3109" t="n">
        <v>45920</v>
      </c>
      <c r="H3109" t="n">
        <v>45920</v>
      </c>
      <c r="I3109" t="n">
        <v>30</v>
      </c>
      <c r="J3109" t="inlineStr">
        <is>
          <t>CARTEIRA</t>
        </is>
      </c>
      <c r="K3109" t="inlineStr">
        <is>
          <t>CONTRATO</t>
        </is>
      </c>
      <c r="L3109" t="n">
        <v>2162.03</v>
      </c>
      <c r="M3109" t="inlineStr">
        <is>
          <t>IBIRAPITANGA FASE 3</t>
        </is>
      </c>
      <c r="N3109" s="142">
        <f>DATE(YEAR(G3109),MONTH(G3109),1)</f>
        <v/>
      </c>
      <c r="O3109" s="132">
        <f>IF(G3109&gt;$K$3,"Futuro","Atraso")</f>
        <v/>
      </c>
      <c r="P3109">
        <f>12*(YEAR(G3109)-YEAR($K$3))+(MONTH(G3109)-MONTH($K$3))</f>
        <v/>
      </c>
      <c r="Q3109" s="366">
        <f>IF(M3109="IBIRAPITANGA FASE 3",IF(O3109="Atraso",L3109,L3109/(1+$I$2)^P3109),IF(O3109="Atraso",L3109,L3109/(1+$I$1)^P3109))</f>
        <v/>
      </c>
      <c r="R3109">
        <f>IF(O3109="Atraso",$K$3-G3109,0)</f>
        <v/>
      </c>
      <c r="S3109">
        <f>IF(R3109&lt;=15,"Até 15",IF(R3109&lt;=30,"Entre 15 e 30",IF(R3109&lt;=60,"Entre 30 e 60",IF(R3109&lt;=90,"Entre 60 e 90",IF(R3109&lt;=120,"Entre 90 e 120",IF(R3109&lt;=150,"Entre 120 e 150",IF(R3109&lt;=180,"Entre 150 e 180","Superior a 180")))))))</f>
        <v/>
      </c>
    </row>
    <row r="3110">
      <c r="A3110" t="inlineStr">
        <is>
          <t>Q017L05</t>
        </is>
      </c>
      <c r="B3110" t="inlineStr">
        <is>
          <t>ANTONIO LUCIANO VIEIRA</t>
        </is>
      </c>
      <c r="C3110" t="n">
        <v>1</v>
      </c>
      <c r="D3110" t="inlineStr">
        <is>
          <t>IPCA</t>
        </is>
      </c>
      <c r="E3110" t="n">
        <v>0</v>
      </c>
      <c r="F3110" t="inlineStr">
        <is>
          <t>MENSAL</t>
        </is>
      </c>
      <c r="G3110" t="n">
        <v>45950</v>
      </c>
      <c r="H3110" t="n">
        <v>45950</v>
      </c>
      <c r="I3110" t="n">
        <v>31</v>
      </c>
      <c r="J3110" t="inlineStr">
        <is>
          <t>CARTEIRA</t>
        </is>
      </c>
      <c r="K3110" t="inlineStr">
        <is>
          <t>CONTRATO</t>
        </is>
      </c>
      <c r="L3110" t="n">
        <v>2162.03</v>
      </c>
      <c r="M3110" t="inlineStr">
        <is>
          <t>IBIRAPITANGA FASE 3</t>
        </is>
      </c>
      <c r="N3110" s="142">
        <f>DATE(YEAR(G3110),MONTH(G3110),1)</f>
        <v/>
      </c>
      <c r="O3110" s="132">
        <f>IF(G3110&gt;$K$3,"Futuro","Atraso")</f>
        <v/>
      </c>
      <c r="P3110">
        <f>12*(YEAR(G3110)-YEAR($K$3))+(MONTH(G3110)-MONTH($K$3))</f>
        <v/>
      </c>
      <c r="Q3110" s="366">
        <f>IF(M3110="IBIRAPITANGA FASE 3",IF(O3110="Atraso",L3110,L3110/(1+$I$2)^P3110),IF(O3110="Atraso",L3110,L3110/(1+$I$1)^P3110))</f>
        <v/>
      </c>
      <c r="R3110">
        <f>IF(O3110="Atraso",$K$3-G3110,0)</f>
        <v/>
      </c>
      <c r="S3110">
        <f>IF(R3110&lt;=15,"Até 15",IF(R3110&lt;=30,"Entre 15 e 30",IF(R3110&lt;=60,"Entre 30 e 60",IF(R3110&lt;=90,"Entre 60 e 90",IF(R3110&lt;=120,"Entre 90 e 120",IF(R3110&lt;=150,"Entre 120 e 150",IF(R3110&lt;=180,"Entre 150 e 180","Superior a 180")))))))</f>
        <v/>
      </c>
    </row>
    <row r="3111">
      <c r="A3111" t="inlineStr">
        <is>
          <t>Q017L05</t>
        </is>
      </c>
      <c r="B3111" t="inlineStr">
        <is>
          <t>ANTONIO LUCIANO VIEIRA</t>
        </is>
      </c>
      <c r="C3111" t="n">
        <v>1</v>
      </c>
      <c r="D3111" t="inlineStr">
        <is>
          <t>IPCA</t>
        </is>
      </c>
      <c r="E3111" t="n">
        <v>0</v>
      </c>
      <c r="F3111" t="inlineStr">
        <is>
          <t>MENSAL</t>
        </is>
      </c>
      <c r="G3111" t="n">
        <v>45981</v>
      </c>
      <c r="H3111" t="n">
        <v>45981</v>
      </c>
      <c r="I3111" t="n">
        <v>32</v>
      </c>
      <c r="J3111" t="inlineStr">
        <is>
          <t>CARTEIRA</t>
        </is>
      </c>
      <c r="K3111" t="inlineStr">
        <is>
          <t>CONTRATO</t>
        </is>
      </c>
      <c r="L3111" t="n">
        <v>2162.03</v>
      </c>
      <c r="M3111" t="inlineStr">
        <is>
          <t>IBIRAPITANGA FASE 3</t>
        </is>
      </c>
      <c r="N3111" s="142">
        <f>DATE(YEAR(G3111),MONTH(G3111),1)</f>
        <v/>
      </c>
      <c r="O3111" s="132">
        <f>IF(G3111&gt;$K$3,"Futuro","Atraso")</f>
        <v/>
      </c>
      <c r="P3111">
        <f>12*(YEAR(G3111)-YEAR($K$3))+(MONTH(G3111)-MONTH($K$3))</f>
        <v/>
      </c>
      <c r="Q3111" s="366">
        <f>IF(M3111="IBIRAPITANGA FASE 3",IF(O3111="Atraso",L3111,L3111/(1+$I$2)^P3111),IF(O3111="Atraso",L3111,L3111/(1+$I$1)^P3111))</f>
        <v/>
      </c>
      <c r="R3111">
        <f>IF(O3111="Atraso",$K$3-G3111,0)</f>
        <v/>
      </c>
      <c r="S3111">
        <f>IF(R3111&lt;=15,"Até 15",IF(R3111&lt;=30,"Entre 15 e 30",IF(R3111&lt;=60,"Entre 30 e 60",IF(R3111&lt;=90,"Entre 60 e 90",IF(R3111&lt;=120,"Entre 90 e 120",IF(R3111&lt;=150,"Entre 120 e 150",IF(R3111&lt;=180,"Entre 150 e 180","Superior a 180")))))))</f>
        <v/>
      </c>
    </row>
    <row r="3112">
      <c r="A3112" t="inlineStr">
        <is>
          <t>Q017L05</t>
        </is>
      </c>
      <c r="B3112" t="inlineStr">
        <is>
          <t>ANTONIO LUCIANO VIEIRA</t>
        </is>
      </c>
      <c r="C3112" t="n">
        <v>1</v>
      </c>
      <c r="D3112" t="inlineStr">
        <is>
          <t>IPCA</t>
        </is>
      </c>
      <c r="E3112" t="n">
        <v>0</v>
      </c>
      <c r="F3112" t="inlineStr">
        <is>
          <t>MENSAL</t>
        </is>
      </c>
      <c r="G3112" t="n">
        <v>46011</v>
      </c>
      <c r="H3112" t="n">
        <v>46011</v>
      </c>
      <c r="I3112" t="n">
        <v>33</v>
      </c>
      <c r="J3112" t="inlineStr">
        <is>
          <t>CARTEIRA</t>
        </is>
      </c>
      <c r="K3112" t="inlineStr">
        <is>
          <t>CONTRATO</t>
        </is>
      </c>
      <c r="L3112" t="n">
        <v>2162.03</v>
      </c>
      <c r="M3112" t="inlineStr">
        <is>
          <t>IBIRAPITANGA FASE 3</t>
        </is>
      </c>
      <c r="N3112" s="142">
        <f>DATE(YEAR(G3112),MONTH(G3112),1)</f>
        <v/>
      </c>
      <c r="O3112" s="132">
        <f>IF(G3112&gt;$K$3,"Futuro","Atraso")</f>
        <v/>
      </c>
      <c r="P3112">
        <f>12*(YEAR(G3112)-YEAR($K$3))+(MONTH(G3112)-MONTH($K$3))</f>
        <v/>
      </c>
      <c r="Q3112" s="366">
        <f>IF(M3112="IBIRAPITANGA FASE 3",IF(O3112="Atraso",L3112,L3112/(1+$I$2)^P3112),IF(O3112="Atraso",L3112,L3112/(1+$I$1)^P3112))</f>
        <v/>
      </c>
      <c r="R3112">
        <f>IF(O3112="Atraso",$K$3-G3112,0)</f>
        <v/>
      </c>
      <c r="S3112">
        <f>IF(R3112&lt;=15,"Até 15",IF(R3112&lt;=30,"Entre 15 e 30",IF(R3112&lt;=60,"Entre 30 e 60",IF(R3112&lt;=90,"Entre 60 e 90",IF(R3112&lt;=120,"Entre 90 e 120",IF(R3112&lt;=150,"Entre 120 e 150",IF(R3112&lt;=180,"Entre 150 e 180","Superior a 180")))))))</f>
        <v/>
      </c>
    </row>
    <row r="3113">
      <c r="A3113" t="inlineStr">
        <is>
          <t>Q017L05</t>
        </is>
      </c>
      <c r="B3113" t="inlineStr">
        <is>
          <t>ANTONIO LUCIANO VIEIRA</t>
        </is>
      </c>
      <c r="C3113" t="n">
        <v>1</v>
      </c>
      <c r="D3113" t="inlineStr">
        <is>
          <t>IPCA</t>
        </is>
      </c>
      <c r="E3113" t="n">
        <v>0</v>
      </c>
      <c r="F3113" t="inlineStr">
        <is>
          <t>MENSAL</t>
        </is>
      </c>
      <c r="G3113" t="n">
        <v>46042</v>
      </c>
      <c r="H3113" t="n">
        <v>46042</v>
      </c>
      <c r="I3113" t="n">
        <v>34</v>
      </c>
      <c r="J3113" t="inlineStr">
        <is>
          <t>CARTEIRA</t>
        </is>
      </c>
      <c r="K3113" t="inlineStr">
        <is>
          <t>CONTRATO</t>
        </is>
      </c>
      <c r="L3113" t="n">
        <v>2162.03</v>
      </c>
      <c r="M3113" t="inlineStr">
        <is>
          <t>IBIRAPITANGA FASE 3</t>
        </is>
      </c>
      <c r="N3113" s="142">
        <f>DATE(YEAR(G3113),MONTH(G3113),1)</f>
        <v/>
      </c>
      <c r="O3113" s="132">
        <f>IF(G3113&gt;$K$3,"Futuro","Atraso")</f>
        <v/>
      </c>
      <c r="P3113">
        <f>12*(YEAR(G3113)-YEAR($K$3))+(MONTH(G3113)-MONTH($K$3))</f>
        <v/>
      </c>
      <c r="Q3113" s="366">
        <f>IF(M3113="IBIRAPITANGA FASE 3",IF(O3113="Atraso",L3113,L3113/(1+$I$2)^P3113),IF(O3113="Atraso",L3113,L3113/(1+$I$1)^P3113))</f>
        <v/>
      </c>
      <c r="R3113">
        <f>IF(O3113="Atraso",$K$3-G3113,0)</f>
        <v/>
      </c>
      <c r="S3113">
        <f>IF(R3113&lt;=15,"Até 15",IF(R3113&lt;=30,"Entre 15 e 30",IF(R3113&lt;=60,"Entre 30 e 60",IF(R3113&lt;=90,"Entre 60 e 90",IF(R3113&lt;=120,"Entre 90 e 120",IF(R3113&lt;=150,"Entre 120 e 150",IF(R3113&lt;=180,"Entre 150 e 180","Superior a 180")))))))</f>
        <v/>
      </c>
    </row>
    <row r="3114">
      <c r="A3114" t="inlineStr">
        <is>
          <t>Q017L05</t>
        </is>
      </c>
      <c r="B3114" t="inlineStr">
        <is>
          <t>ANTONIO LUCIANO VIEIRA</t>
        </is>
      </c>
      <c r="C3114" t="n">
        <v>1</v>
      </c>
      <c r="D3114" t="inlineStr">
        <is>
          <t>IPCA</t>
        </is>
      </c>
      <c r="E3114" t="n">
        <v>0</v>
      </c>
      <c r="F3114" t="inlineStr">
        <is>
          <t>MENSAL</t>
        </is>
      </c>
      <c r="G3114" t="n">
        <v>46073</v>
      </c>
      <c r="H3114" t="n">
        <v>46073</v>
      </c>
      <c r="I3114" t="n">
        <v>35</v>
      </c>
      <c r="J3114" t="inlineStr">
        <is>
          <t>CARTEIRA</t>
        </is>
      </c>
      <c r="K3114" t="inlineStr">
        <is>
          <t>CONTRATO</t>
        </is>
      </c>
      <c r="L3114" t="n">
        <v>2162.03</v>
      </c>
      <c r="M3114" t="inlineStr">
        <is>
          <t>IBIRAPITANGA FASE 3</t>
        </is>
      </c>
      <c r="N3114" s="142">
        <f>DATE(YEAR(G3114),MONTH(G3114),1)</f>
        <v/>
      </c>
      <c r="O3114" s="132">
        <f>IF(G3114&gt;$K$3,"Futuro","Atraso")</f>
        <v/>
      </c>
      <c r="P3114">
        <f>12*(YEAR(G3114)-YEAR($K$3))+(MONTH(G3114)-MONTH($K$3))</f>
        <v/>
      </c>
      <c r="Q3114" s="366">
        <f>IF(M3114="IBIRAPITANGA FASE 3",IF(O3114="Atraso",L3114,L3114/(1+$I$2)^P3114),IF(O3114="Atraso",L3114,L3114/(1+$I$1)^P3114))</f>
        <v/>
      </c>
      <c r="R3114">
        <f>IF(O3114="Atraso",$K$3-G3114,0)</f>
        <v/>
      </c>
      <c r="S3114">
        <f>IF(R3114&lt;=15,"Até 15",IF(R3114&lt;=30,"Entre 15 e 30",IF(R3114&lt;=60,"Entre 30 e 60",IF(R3114&lt;=90,"Entre 60 e 90",IF(R3114&lt;=120,"Entre 90 e 120",IF(R3114&lt;=150,"Entre 120 e 150",IF(R3114&lt;=180,"Entre 150 e 180","Superior a 180")))))))</f>
        <v/>
      </c>
    </row>
    <row r="3115">
      <c r="A3115" t="inlineStr">
        <is>
          <t>Q017L05</t>
        </is>
      </c>
      <c r="B3115" t="inlineStr">
        <is>
          <t>ANTONIO LUCIANO VIEIRA</t>
        </is>
      </c>
      <c r="C3115" t="n">
        <v>1</v>
      </c>
      <c r="D3115" t="inlineStr">
        <is>
          <t>IPCA</t>
        </is>
      </c>
      <c r="E3115" t="n">
        <v>0</v>
      </c>
      <c r="F3115" t="inlineStr">
        <is>
          <t>MENSAL</t>
        </is>
      </c>
      <c r="G3115" t="n">
        <v>46101</v>
      </c>
      <c r="H3115" t="n">
        <v>46101</v>
      </c>
      <c r="I3115" t="n">
        <v>36</v>
      </c>
      <c r="J3115" t="inlineStr">
        <is>
          <t>CARTEIRA</t>
        </is>
      </c>
      <c r="K3115" t="inlineStr">
        <is>
          <t>CONTRATO</t>
        </is>
      </c>
      <c r="L3115" t="n">
        <v>2162.03</v>
      </c>
      <c r="M3115" t="inlineStr">
        <is>
          <t>IBIRAPITANGA FASE 3</t>
        </is>
      </c>
      <c r="N3115" s="142">
        <f>DATE(YEAR(G3115),MONTH(G3115),1)</f>
        <v/>
      </c>
      <c r="O3115" s="132">
        <f>IF(G3115&gt;$K$3,"Futuro","Atraso")</f>
        <v/>
      </c>
      <c r="P3115">
        <f>12*(YEAR(G3115)-YEAR($K$3))+(MONTH(G3115)-MONTH($K$3))</f>
        <v/>
      </c>
      <c r="Q3115" s="366">
        <f>IF(M3115="IBIRAPITANGA FASE 3",IF(O3115="Atraso",L3115,L3115/(1+$I$2)^P3115),IF(O3115="Atraso",L3115,L3115/(1+$I$1)^P3115))</f>
        <v/>
      </c>
      <c r="R3115">
        <f>IF(O3115="Atraso",$K$3-G3115,0)</f>
        <v/>
      </c>
      <c r="S3115">
        <f>IF(R3115&lt;=15,"Até 15",IF(R3115&lt;=30,"Entre 15 e 30",IF(R3115&lt;=60,"Entre 30 e 60",IF(R3115&lt;=90,"Entre 60 e 90",IF(R3115&lt;=120,"Entre 90 e 120",IF(R3115&lt;=150,"Entre 120 e 150",IF(R3115&lt;=180,"Entre 150 e 180","Superior a 180")))))))</f>
        <v/>
      </c>
    </row>
    <row r="3116">
      <c r="A3116" t="inlineStr">
        <is>
          <t>Q017L05</t>
        </is>
      </c>
      <c r="B3116" t="inlineStr">
        <is>
          <t>ANTONIO LUCIANO VIEIRA</t>
        </is>
      </c>
      <c r="C3116" t="n">
        <v>1</v>
      </c>
      <c r="D3116" t="inlineStr">
        <is>
          <t>IPCA</t>
        </is>
      </c>
      <c r="E3116" t="n">
        <v>0</v>
      </c>
      <c r="F3116" t="inlineStr">
        <is>
          <t>MENSAL</t>
        </is>
      </c>
      <c r="G3116" t="n">
        <v>46102</v>
      </c>
      <c r="H3116" t="n">
        <v>46102</v>
      </c>
      <c r="I3116" t="n">
        <v>3</v>
      </c>
      <c r="J3116" t="inlineStr">
        <is>
          <t>CARTEIRA</t>
        </is>
      </c>
      <c r="K3116" t="inlineStr">
        <is>
          <t>CONTRATO</t>
        </is>
      </c>
      <c r="L3116" t="n">
        <v>29650.74</v>
      </c>
      <c r="M3116" t="inlineStr">
        <is>
          <t>IBIRAPITANGA FASE 3</t>
        </is>
      </c>
      <c r="N3116" s="142">
        <f>DATE(YEAR(G3116),MONTH(G3116),1)</f>
        <v/>
      </c>
      <c r="O3116" s="132">
        <f>IF(G3116&gt;$K$3,"Futuro","Atraso")</f>
        <v/>
      </c>
      <c r="P3116">
        <f>12*(YEAR(G3116)-YEAR($K$3))+(MONTH(G3116)-MONTH($K$3))</f>
        <v/>
      </c>
      <c r="Q3116" s="366">
        <f>IF(M3116="IBIRAPITANGA FASE 3",IF(O3116="Atraso",L3116,L3116/(1+$I$2)^P3116),IF(O3116="Atraso",L3116,L3116/(1+$I$1)^P3116))</f>
        <v/>
      </c>
      <c r="R3116">
        <f>IF(O3116="Atraso",$K$3-G3116,0)</f>
        <v/>
      </c>
      <c r="S3116">
        <f>IF(R3116&lt;=15,"Até 15",IF(R3116&lt;=30,"Entre 15 e 30",IF(R3116&lt;=60,"Entre 30 e 60",IF(R3116&lt;=90,"Entre 60 e 90",IF(R3116&lt;=120,"Entre 90 e 120",IF(R3116&lt;=150,"Entre 120 e 150",IF(R3116&lt;=180,"Entre 150 e 180","Superior a 180")))))))</f>
        <v/>
      </c>
    </row>
    <row r="3117">
      <c r="A3117" t="inlineStr">
        <is>
          <t>Q017L05</t>
        </is>
      </c>
      <c r="B3117" t="inlineStr">
        <is>
          <t>ANTONIO LUCIANO VIEIRA</t>
        </is>
      </c>
      <c r="C3117" t="n">
        <v>1</v>
      </c>
      <c r="D3117" t="inlineStr">
        <is>
          <t>IPCA</t>
        </is>
      </c>
      <c r="E3117" t="n">
        <v>0</v>
      </c>
      <c r="F3117" t="inlineStr">
        <is>
          <t>MENSAL</t>
        </is>
      </c>
      <c r="G3117" t="n">
        <v>46132</v>
      </c>
      <c r="H3117" t="n">
        <v>46132</v>
      </c>
      <c r="I3117" t="n">
        <v>37</v>
      </c>
      <c r="J3117" t="inlineStr">
        <is>
          <t>CARTEIRA</t>
        </is>
      </c>
      <c r="K3117" t="inlineStr">
        <is>
          <t>CONTRATO</t>
        </is>
      </c>
      <c r="L3117" t="n">
        <v>2162.03</v>
      </c>
      <c r="M3117" t="inlineStr">
        <is>
          <t>IBIRAPITANGA FASE 3</t>
        </is>
      </c>
      <c r="N3117" s="142">
        <f>DATE(YEAR(G3117),MONTH(G3117),1)</f>
        <v/>
      </c>
      <c r="O3117" s="132">
        <f>IF(G3117&gt;$K$3,"Futuro","Atraso")</f>
        <v/>
      </c>
      <c r="P3117">
        <f>12*(YEAR(G3117)-YEAR($K$3))+(MONTH(G3117)-MONTH($K$3))</f>
        <v/>
      </c>
      <c r="Q3117" s="366">
        <f>IF(M3117="IBIRAPITANGA FASE 3",IF(O3117="Atraso",L3117,L3117/(1+$I$2)^P3117),IF(O3117="Atraso",L3117,L3117/(1+$I$1)^P3117))</f>
        <v/>
      </c>
      <c r="R3117">
        <f>IF(O3117="Atraso",$K$3-G3117,0)</f>
        <v/>
      </c>
      <c r="S3117">
        <f>IF(R3117&lt;=15,"Até 15",IF(R3117&lt;=30,"Entre 15 e 30",IF(R3117&lt;=60,"Entre 30 e 60",IF(R3117&lt;=90,"Entre 60 e 90",IF(R3117&lt;=120,"Entre 90 e 120",IF(R3117&lt;=150,"Entre 120 e 150",IF(R3117&lt;=180,"Entre 150 e 180","Superior a 180")))))))</f>
        <v/>
      </c>
    </row>
    <row r="3118">
      <c r="A3118" t="inlineStr">
        <is>
          <t>Q017L05</t>
        </is>
      </c>
      <c r="B3118" t="inlineStr">
        <is>
          <t>ANTONIO LUCIANO VIEIRA</t>
        </is>
      </c>
      <c r="C3118" t="n">
        <v>1</v>
      </c>
      <c r="D3118" t="inlineStr">
        <is>
          <t>IPCA</t>
        </is>
      </c>
      <c r="E3118" t="n">
        <v>0</v>
      </c>
      <c r="F3118" t="inlineStr">
        <is>
          <t>MENSAL</t>
        </is>
      </c>
      <c r="G3118" t="n">
        <v>46162</v>
      </c>
      <c r="H3118" t="n">
        <v>46162</v>
      </c>
      <c r="I3118" t="n">
        <v>38</v>
      </c>
      <c r="J3118" t="inlineStr">
        <is>
          <t>CARTEIRA</t>
        </is>
      </c>
      <c r="K3118" t="inlineStr">
        <is>
          <t>CONTRATO</t>
        </is>
      </c>
      <c r="L3118" t="n">
        <v>2162.03</v>
      </c>
      <c r="M3118" t="inlineStr">
        <is>
          <t>IBIRAPITANGA FASE 3</t>
        </is>
      </c>
      <c r="N3118" s="142">
        <f>DATE(YEAR(G3118),MONTH(G3118),1)</f>
        <v/>
      </c>
      <c r="O3118" s="132">
        <f>IF(G3118&gt;$K$3,"Futuro","Atraso")</f>
        <v/>
      </c>
      <c r="P3118">
        <f>12*(YEAR(G3118)-YEAR($K$3))+(MONTH(G3118)-MONTH($K$3))</f>
        <v/>
      </c>
      <c r="Q3118" s="366">
        <f>IF(M3118="IBIRAPITANGA FASE 3",IF(O3118="Atraso",L3118,L3118/(1+$I$2)^P3118),IF(O3118="Atraso",L3118,L3118/(1+$I$1)^P3118))</f>
        <v/>
      </c>
      <c r="R3118">
        <f>IF(O3118="Atraso",$K$3-G3118,0)</f>
        <v/>
      </c>
      <c r="S3118">
        <f>IF(R3118&lt;=15,"Até 15",IF(R3118&lt;=30,"Entre 15 e 30",IF(R3118&lt;=60,"Entre 30 e 60",IF(R3118&lt;=90,"Entre 60 e 90",IF(R3118&lt;=120,"Entre 90 e 120",IF(R3118&lt;=150,"Entre 120 e 150",IF(R3118&lt;=180,"Entre 150 e 180","Superior a 180")))))))</f>
        <v/>
      </c>
    </row>
    <row r="3119">
      <c r="A3119" t="inlineStr">
        <is>
          <t>Q017L05</t>
        </is>
      </c>
      <c r="B3119" t="inlineStr">
        <is>
          <t>ANTONIO LUCIANO VIEIRA</t>
        </is>
      </c>
      <c r="C3119" t="n">
        <v>1</v>
      </c>
      <c r="D3119" t="inlineStr">
        <is>
          <t>IPCA</t>
        </is>
      </c>
      <c r="E3119" t="n">
        <v>0</v>
      </c>
      <c r="F3119" t="inlineStr">
        <is>
          <t>MENSAL</t>
        </is>
      </c>
      <c r="G3119" t="n">
        <v>46193</v>
      </c>
      <c r="H3119" t="n">
        <v>46193</v>
      </c>
      <c r="I3119" t="n">
        <v>39</v>
      </c>
      <c r="J3119" t="inlineStr">
        <is>
          <t>CARTEIRA</t>
        </is>
      </c>
      <c r="K3119" t="inlineStr">
        <is>
          <t>CONTRATO</t>
        </is>
      </c>
      <c r="L3119" t="n">
        <v>2162.03</v>
      </c>
      <c r="M3119" t="inlineStr">
        <is>
          <t>IBIRAPITANGA FASE 3</t>
        </is>
      </c>
      <c r="N3119" s="142">
        <f>DATE(YEAR(G3119),MONTH(G3119),1)</f>
        <v/>
      </c>
      <c r="O3119" s="132">
        <f>IF(G3119&gt;$K$3,"Futuro","Atraso")</f>
        <v/>
      </c>
      <c r="P3119">
        <f>12*(YEAR(G3119)-YEAR($K$3))+(MONTH(G3119)-MONTH($K$3))</f>
        <v/>
      </c>
      <c r="Q3119" s="366">
        <f>IF(M3119="IBIRAPITANGA FASE 3",IF(O3119="Atraso",L3119,L3119/(1+$I$2)^P3119),IF(O3119="Atraso",L3119,L3119/(1+$I$1)^P3119))</f>
        <v/>
      </c>
      <c r="R3119">
        <f>IF(O3119="Atraso",$K$3-G3119,0)</f>
        <v/>
      </c>
      <c r="S3119">
        <f>IF(R3119&lt;=15,"Até 15",IF(R3119&lt;=30,"Entre 15 e 30",IF(R3119&lt;=60,"Entre 30 e 60",IF(R3119&lt;=90,"Entre 60 e 90",IF(R3119&lt;=120,"Entre 90 e 120",IF(R3119&lt;=150,"Entre 120 e 150",IF(R3119&lt;=180,"Entre 150 e 180","Superior a 180")))))))</f>
        <v/>
      </c>
    </row>
    <row r="3120">
      <c r="A3120" t="inlineStr">
        <is>
          <t>Q017L05</t>
        </is>
      </c>
      <c r="B3120" t="inlineStr">
        <is>
          <t>ANTONIO LUCIANO VIEIRA</t>
        </is>
      </c>
      <c r="C3120" t="n">
        <v>1</v>
      </c>
      <c r="D3120" t="inlineStr">
        <is>
          <t>IPCA</t>
        </is>
      </c>
      <c r="E3120" t="n">
        <v>0</v>
      </c>
      <c r="F3120" t="inlineStr">
        <is>
          <t>MENSAL</t>
        </is>
      </c>
      <c r="G3120" t="n">
        <v>46223</v>
      </c>
      <c r="H3120" t="n">
        <v>46223</v>
      </c>
      <c r="I3120" t="n">
        <v>40</v>
      </c>
      <c r="J3120" t="inlineStr">
        <is>
          <t>CARTEIRA</t>
        </is>
      </c>
      <c r="K3120" t="inlineStr">
        <is>
          <t>CONTRATO</t>
        </is>
      </c>
      <c r="L3120" t="n">
        <v>2162.03</v>
      </c>
      <c r="M3120" t="inlineStr">
        <is>
          <t>IBIRAPITANGA FASE 3</t>
        </is>
      </c>
      <c r="N3120" s="142">
        <f>DATE(YEAR(G3120),MONTH(G3120),1)</f>
        <v/>
      </c>
      <c r="O3120" s="132">
        <f>IF(G3120&gt;$K$3,"Futuro","Atraso")</f>
        <v/>
      </c>
      <c r="P3120">
        <f>12*(YEAR(G3120)-YEAR($K$3))+(MONTH(G3120)-MONTH($K$3))</f>
        <v/>
      </c>
      <c r="Q3120" s="366">
        <f>IF(M3120="IBIRAPITANGA FASE 3",IF(O3120="Atraso",L3120,L3120/(1+$I$2)^P3120),IF(O3120="Atraso",L3120,L3120/(1+$I$1)^P3120))</f>
        <v/>
      </c>
      <c r="R3120">
        <f>IF(O3120="Atraso",$K$3-G3120,0)</f>
        <v/>
      </c>
      <c r="S3120">
        <f>IF(R3120&lt;=15,"Até 15",IF(R3120&lt;=30,"Entre 15 e 30",IF(R3120&lt;=60,"Entre 30 e 60",IF(R3120&lt;=90,"Entre 60 e 90",IF(R3120&lt;=120,"Entre 90 e 120",IF(R3120&lt;=150,"Entre 120 e 150",IF(R3120&lt;=180,"Entre 150 e 180","Superior a 180")))))))</f>
        <v/>
      </c>
    </row>
    <row r="3121">
      <c r="A3121" t="inlineStr">
        <is>
          <t>Q017L05</t>
        </is>
      </c>
      <c r="B3121" t="inlineStr">
        <is>
          <t>ANTONIO LUCIANO VIEIRA</t>
        </is>
      </c>
      <c r="C3121" t="n">
        <v>1</v>
      </c>
      <c r="D3121" t="inlineStr">
        <is>
          <t>IPCA</t>
        </is>
      </c>
      <c r="E3121" t="n">
        <v>0</v>
      </c>
      <c r="F3121" t="inlineStr">
        <is>
          <t>MENSAL</t>
        </is>
      </c>
      <c r="G3121" t="n">
        <v>46254</v>
      </c>
      <c r="H3121" t="n">
        <v>46254</v>
      </c>
      <c r="I3121" t="n">
        <v>41</v>
      </c>
      <c r="J3121" t="inlineStr">
        <is>
          <t>CARTEIRA</t>
        </is>
      </c>
      <c r="K3121" t="inlineStr">
        <is>
          <t>CONTRATO</t>
        </is>
      </c>
      <c r="L3121" t="n">
        <v>2162.03</v>
      </c>
      <c r="M3121" t="inlineStr">
        <is>
          <t>IBIRAPITANGA FASE 3</t>
        </is>
      </c>
      <c r="N3121" s="142">
        <f>DATE(YEAR(G3121),MONTH(G3121),1)</f>
        <v/>
      </c>
      <c r="O3121" s="132">
        <f>IF(G3121&gt;$K$3,"Futuro","Atraso")</f>
        <v/>
      </c>
      <c r="P3121">
        <f>12*(YEAR(G3121)-YEAR($K$3))+(MONTH(G3121)-MONTH($K$3))</f>
        <v/>
      </c>
      <c r="Q3121" s="366">
        <f>IF(M3121="IBIRAPITANGA FASE 3",IF(O3121="Atraso",L3121,L3121/(1+$I$2)^P3121),IF(O3121="Atraso",L3121,L3121/(1+$I$1)^P3121))</f>
        <v/>
      </c>
      <c r="R3121">
        <f>IF(O3121="Atraso",$K$3-G3121,0)</f>
        <v/>
      </c>
      <c r="S3121">
        <f>IF(R3121&lt;=15,"Até 15",IF(R3121&lt;=30,"Entre 15 e 30",IF(R3121&lt;=60,"Entre 30 e 60",IF(R3121&lt;=90,"Entre 60 e 90",IF(R3121&lt;=120,"Entre 90 e 120",IF(R3121&lt;=150,"Entre 120 e 150",IF(R3121&lt;=180,"Entre 150 e 180","Superior a 180")))))))</f>
        <v/>
      </c>
    </row>
    <row r="3122">
      <c r="A3122" t="inlineStr">
        <is>
          <t>Q017L05</t>
        </is>
      </c>
      <c r="B3122" t="inlineStr">
        <is>
          <t>ANTONIO LUCIANO VIEIRA</t>
        </is>
      </c>
      <c r="C3122" t="n">
        <v>1</v>
      </c>
      <c r="D3122" t="inlineStr">
        <is>
          <t>IPCA</t>
        </is>
      </c>
      <c r="E3122" t="n">
        <v>0</v>
      </c>
      <c r="F3122" t="inlineStr">
        <is>
          <t>MENSAL</t>
        </is>
      </c>
      <c r="G3122" t="n">
        <v>46285</v>
      </c>
      <c r="H3122" t="n">
        <v>46285</v>
      </c>
      <c r="I3122" t="n">
        <v>42</v>
      </c>
      <c r="J3122" t="inlineStr">
        <is>
          <t>CARTEIRA</t>
        </is>
      </c>
      <c r="K3122" t="inlineStr">
        <is>
          <t>CONTRATO</t>
        </is>
      </c>
      <c r="L3122" t="n">
        <v>2162.03</v>
      </c>
      <c r="M3122" t="inlineStr">
        <is>
          <t>IBIRAPITANGA FASE 3</t>
        </is>
      </c>
      <c r="N3122" s="142">
        <f>DATE(YEAR(G3122),MONTH(G3122),1)</f>
        <v/>
      </c>
      <c r="O3122" s="132">
        <f>IF(G3122&gt;$K$3,"Futuro","Atraso")</f>
        <v/>
      </c>
      <c r="P3122">
        <f>12*(YEAR(G3122)-YEAR($K$3))+(MONTH(G3122)-MONTH($K$3))</f>
        <v/>
      </c>
      <c r="Q3122" s="366">
        <f>IF(M3122="IBIRAPITANGA FASE 3",IF(O3122="Atraso",L3122,L3122/(1+$I$2)^P3122),IF(O3122="Atraso",L3122,L3122/(1+$I$1)^P3122))</f>
        <v/>
      </c>
      <c r="R3122">
        <f>IF(O3122="Atraso",$K$3-G3122,0)</f>
        <v/>
      </c>
      <c r="S3122">
        <f>IF(R3122&lt;=15,"Até 15",IF(R3122&lt;=30,"Entre 15 e 30",IF(R3122&lt;=60,"Entre 30 e 60",IF(R3122&lt;=90,"Entre 60 e 90",IF(R3122&lt;=120,"Entre 90 e 120",IF(R3122&lt;=150,"Entre 120 e 150",IF(R3122&lt;=180,"Entre 150 e 180","Superior a 180")))))))</f>
        <v/>
      </c>
    </row>
    <row r="3123">
      <c r="A3123" t="inlineStr">
        <is>
          <t>Q017L05</t>
        </is>
      </c>
      <c r="B3123" t="inlineStr">
        <is>
          <t>ANTONIO LUCIANO VIEIRA</t>
        </is>
      </c>
      <c r="C3123" t="n">
        <v>1</v>
      </c>
      <c r="D3123" t="inlineStr">
        <is>
          <t>IPCA</t>
        </is>
      </c>
      <c r="E3123" t="n">
        <v>0</v>
      </c>
      <c r="F3123" t="inlineStr">
        <is>
          <t>MENSAL</t>
        </is>
      </c>
      <c r="G3123" t="n">
        <v>46315</v>
      </c>
      <c r="H3123" t="n">
        <v>46315</v>
      </c>
      <c r="I3123" t="n">
        <v>43</v>
      </c>
      <c r="J3123" t="inlineStr">
        <is>
          <t>CARTEIRA</t>
        </is>
      </c>
      <c r="K3123" t="inlineStr">
        <is>
          <t>CONTRATO</t>
        </is>
      </c>
      <c r="L3123" t="n">
        <v>2162.03</v>
      </c>
      <c r="M3123" t="inlineStr">
        <is>
          <t>IBIRAPITANGA FASE 3</t>
        </is>
      </c>
      <c r="N3123" s="142">
        <f>DATE(YEAR(G3123),MONTH(G3123),1)</f>
        <v/>
      </c>
      <c r="O3123" s="132">
        <f>IF(G3123&gt;$K$3,"Futuro","Atraso")</f>
        <v/>
      </c>
      <c r="P3123">
        <f>12*(YEAR(G3123)-YEAR($K$3))+(MONTH(G3123)-MONTH($K$3))</f>
        <v/>
      </c>
      <c r="Q3123" s="366">
        <f>IF(M3123="IBIRAPITANGA FASE 3",IF(O3123="Atraso",L3123,L3123/(1+$I$2)^P3123),IF(O3123="Atraso",L3123,L3123/(1+$I$1)^P3123))</f>
        <v/>
      </c>
      <c r="R3123">
        <f>IF(O3123="Atraso",$K$3-G3123,0)</f>
        <v/>
      </c>
      <c r="S3123">
        <f>IF(R3123&lt;=15,"Até 15",IF(R3123&lt;=30,"Entre 15 e 30",IF(R3123&lt;=60,"Entre 30 e 60",IF(R3123&lt;=90,"Entre 60 e 90",IF(R3123&lt;=120,"Entre 90 e 120",IF(R3123&lt;=150,"Entre 120 e 150",IF(R3123&lt;=180,"Entre 150 e 180","Superior a 180")))))))</f>
        <v/>
      </c>
    </row>
    <row r="3124">
      <c r="A3124" t="inlineStr">
        <is>
          <t>Q017L05</t>
        </is>
      </c>
      <c r="B3124" t="inlineStr">
        <is>
          <t>ANTONIO LUCIANO VIEIRA</t>
        </is>
      </c>
      <c r="C3124" t="n">
        <v>1</v>
      </c>
      <c r="D3124" t="inlineStr">
        <is>
          <t>IPCA</t>
        </is>
      </c>
      <c r="E3124" t="n">
        <v>0</v>
      </c>
      <c r="F3124" t="inlineStr">
        <is>
          <t>MENSAL</t>
        </is>
      </c>
      <c r="G3124" t="n">
        <v>46346</v>
      </c>
      <c r="H3124" t="n">
        <v>46346</v>
      </c>
      <c r="I3124" t="n">
        <v>44</v>
      </c>
      <c r="J3124" t="inlineStr">
        <is>
          <t>CARTEIRA</t>
        </is>
      </c>
      <c r="K3124" t="inlineStr">
        <is>
          <t>CONTRATO</t>
        </is>
      </c>
      <c r="L3124" t="n">
        <v>2162.03</v>
      </c>
      <c r="M3124" t="inlineStr">
        <is>
          <t>IBIRAPITANGA FASE 3</t>
        </is>
      </c>
      <c r="N3124" s="142">
        <f>DATE(YEAR(G3124),MONTH(G3124),1)</f>
        <v/>
      </c>
      <c r="O3124" s="132">
        <f>IF(G3124&gt;$K$3,"Futuro","Atraso")</f>
        <v/>
      </c>
      <c r="P3124">
        <f>12*(YEAR(G3124)-YEAR($K$3))+(MONTH(G3124)-MONTH($K$3))</f>
        <v/>
      </c>
      <c r="Q3124" s="366">
        <f>IF(M3124="IBIRAPITANGA FASE 3",IF(O3124="Atraso",L3124,L3124/(1+$I$2)^P3124),IF(O3124="Atraso",L3124,L3124/(1+$I$1)^P3124))</f>
        <v/>
      </c>
      <c r="R3124">
        <f>IF(O3124="Atraso",$K$3-G3124,0)</f>
        <v/>
      </c>
      <c r="S3124">
        <f>IF(R3124&lt;=15,"Até 15",IF(R3124&lt;=30,"Entre 15 e 30",IF(R3124&lt;=60,"Entre 30 e 60",IF(R3124&lt;=90,"Entre 60 e 90",IF(R3124&lt;=120,"Entre 90 e 120",IF(R3124&lt;=150,"Entre 120 e 150",IF(R3124&lt;=180,"Entre 150 e 180","Superior a 180")))))))</f>
        <v/>
      </c>
    </row>
    <row r="3125">
      <c r="A3125" t="inlineStr">
        <is>
          <t>Q017L05</t>
        </is>
      </c>
      <c r="B3125" t="inlineStr">
        <is>
          <t>ANTONIO LUCIANO VIEIRA</t>
        </is>
      </c>
      <c r="C3125" t="n">
        <v>1</v>
      </c>
      <c r="D3125" t="inlineStr">
        <is>
          <t>IPCA</t>
        </is>
      </c>
      <c r="E3125" t="n">
        <v>0</v>
      </c>
      <c r="F3125" t="inlineStr">
        <is>
          <t>MENSAL</t>
        </is>
      </c>
      <c r="G3125" t="n">
        <v>46376</v>
      </c>
      <c r="H3125" t="n">
        <v>46376</v>
      </c>
      <c r="I3125" t="n">
        <v>45</v>
      </c>
      <c r="J3125" t="inlineStr">
        <is>
          <t>CARTEIRA</t>
        </is>
      </c>
      <c r="K3125" t="inlineStr">
        <is>
          <t>CONTRATO</t>
        </is>
      </c>
      <c r="L3125" t="n">
        <v>2162.03</v>
      </c>
      <c r="M3125" t="inlineStr">
        <is>
          <t>IBIRAPITANGA FASE 3</t>
        </is>
      </c>
      <c r="N3125" s="142">
        <f>DATE(YEAR(G3125),MONTH(G3125),1)</f>
        <v/>
      </c>
      <c r="O3125" s="132">
        <f>IF(G3125&gt;$K$3,"Futuro","Atraso")</f>
        <v/>
      </c>
      <c r="P3125">
        <f>12*(YEAR(G3125)-YEAR($K$3))+(MONTH(G3125)-MONTH($K$3))</f>
        <v/>
      </c>
      <c r="Q3125" s="366">
        <f>IF(M3125="IBIRAPITANGA FASE 3",IF(O3125="Atraso",L3125,L3125/(1+$I$2)^P3125),IF(O3125="Atraso",L3125,L3125/(1+$I$1)^P3125))</f>
        <v/>
      </c>
      <c r="R3125">
        <f>IF(O3125="Atraso",$K$3-G3125,0)</f>
        <v/>
      </c>
      <c r="S3125">
        <f>IF(R3125&lt;=15,"Até 15",IF(R3125&lt;=30,"Entre 15 e 30",IF(R3125&lt;=60,"Entre 30 e 60",IF(R3125&lt;=90,"Entre 60 e 90",IF(R3125&lt;=120,"Entre 90 e 120",IF(R3125&lt;=150,"Entre 120 e 150",IF(R3125&lt;=180,"Entre 150 e 180","Superior a 180")))))))</f>
        <v/>
      </c>
    </row>
    <row r="3126">
      <c r="A3126" t="inlineStr">
        <is>
          <t>Q017L05</t>
        </is>
      </c>
      <c r="B3126" t="inlineStr">
        <is>
          <t>ANTONIO LUCIANO VIEIRA</t>
        </is>
      </c>
      <c r="C3126" t="n">
        <v>1</v>
      </c>
      <c r="D3126" t="inlineStr">
        <is>
          <t>IPCA</t>
        </is>
      </c>
      <c r="E3126" t="n">
        <v>0</v>
      </c>
      <c r="F3126" t="inlineStr">
        <is>
          <t>MENSAL</t>
        </is>
      </c>
      <c r="G3126" t="n">
        <v>46407</v>
      </c>
      <c r="H3126" t="n">
        <v>46407</v>
      </c>
      <c r="I3126" t="n">
        <v>46</v>
      </c>
      <c r="J3126" t="inlineStr">
        <is>
          <t>CARTEIRA</t>
        </is>
      </c>
      <c r="K3126" t="inlineStr">
        <is>
          <t>CONTRATO</t>
        </is>
      </c>
      <c r="L3126" t="n">
        <v>2162.03</v>
      </c>
      <c r="M3126" t="inlineStr">
        <is>
          <t>IBIRAPITANGA FASE 3</t>
        </is>
      </c>
      <c r="N3126" s="142">
        <f>DATE(YEAR(G3126),MONTH(G3126),1)</f>
        <v/>
      </c>
      <c r="O3126" s="132">
        <f>IF(G3126&gt;$K$3,"Futuro","Atraso")</f>
        <v/>
      </c>
      <c r="P3126">
        <f>12*(YEAR(G3126)-YEAR($K$3))+(MONTH(G3126)-MONTH($K$3))</f>
        <v/>
      </c>
      <c r="Q3126" s="366">
        <f>IF(M3126="IBIRAPITANGA FASE 3",IF(O3126="Atraso",L3126,L3126/(1+$I$2)^P3126),IF(O3126="Atraso",L3126,L3126/(1+$I$1)^P3126))</f>
        <v/>
      </c>
      <c r="R3126">
        <f>IF(O3126="Atraso",$K$3-G3126,0)</f>
        <v/>
      </c>
      <c r="S3126">
        <f>IF(R3126&lt;=15,"Até 15",IF(R3126&lt;=30,"Entre 15 e 30",IF(R3126&lt;=60,"Entre 30 e 60",IF(R3126&lt;=90,"Entre 60 e 90",IF(R3126&lt;=120,"Entre 90 e 120",IF(R3126&lt;=150,"Entre 120 e 150",IF(R3126&lt;=180,"Entre 150 e 180","Superior a 180")))))))</f>
        <v/>
      </c>
    </row>
    <row r="3127">
      <c r="A3127" t="inlineStr">
        <is>
          <t>Q017L05</t>
        </is>
      </c>
      <c r="B3127" t="inlineStr">
        <is>
          <t>ANTONIO LUCIANO VIEIRA</t>
        </is>
      </c>
      <c r="C3127" t="n">
        <v>1</v>
      </c>
      <c r="D3127" t="inlineStr">
        <is>
          <t>IPCA</t>
        </is>
      </c>
      <c r="E3127" t="n">
        <v>0</v>
      </c>
      <c r="F3127" t="inlineStr">
        <is>
          <t>MENSAL</t>
        </is>
      </c>
      <c r="G3127" t="n">
        <v>46438</v>
      </c>
      <c r="H3127" t="n">
        <v>46438</v>
      </c>
      <c r="I3127" t="n">
        <v>47</v>
      </c>
      <c r="J3127" t="inlineStr">
        <is>
          <t>CARTEIRA</t>
        </is>
      </c>
      <c r="K3127" t="inlineStr">
        <is>
          <t>CONTRATO</t>
        </is>
      </c>
      <c r="L3127" t="n">
        <v>2162.03</v>
      </c>
      <c r="M3127" t="inlineStr">
        <is>
          <t>IBIRAPITANGA FASE 3</t>
        </is>
      </c>
      <c r="N3127" s="142">
        <f>DATE(YEAR(G3127),MONTH(G3127),1)</f>
        <v/>
      </c>
      <c r="O3127" s="132">
        <f>IF(G3127&gt;$K$3,"Futuro","Atraso")</f>
        <v/>
      </c>
      <c r="P3127">
        <f>12*(YEAR(G3127)-YEAR($K$3))+(MONTH(G3127)-MONTH($K$3))</f>
        <v/>
      </c>
      <c r="Q3127" s="366">
        <f>IF(M3127="IBIRAPITANGA FASE 3",IF(O3127="Atraso",L3127,L3127/(1+$I$2)^P3127),IF(O3127="Atraso",L3127,L3127/(1+$I$1)^P3127))</f>
        <v/>
      </c>
      <c r="R3127">
        <f>IF(O3127="Atraso",$K$3-G3127,0)</f>
        <v/>
      </c>
      <c r="S3127">
        <f>IF(R3127&lt;=15,"Até 15",IF(R3127&lt;=30,"Entre 15 e 30",IF(R3127&lt;=60,"Entre 30 e 60",IF(R3127&lt;=90,"Entre 60 e 90",IF(R3127&lt;=120,"Entre 90 e 120",IF(R3127&lt;=150,"Entre 120 e 150",IF(R3127&lt;=180,"Entre 150 e 180","Superior a 180")))))))</f>
        <v/>
      </c>
    </row>
    <row r="3128">
      <c r="A3128" t="inlineStr">
        <is>
          <t>Q017L05</t>
        </is>
      </c>
      <c r="B3128" t="inlineStr">
        <is>
          <t>ANTONIO LUCIANO VIEIRA</t>
        </is>
      </c>
      <c r="C3128" t="n">
        <v>1</v>
      </c>
      <c r="D3128" t="inlineStr">
        <is>
          <t>IPCA</t>
        </is>
      </c>
      <c r="E3128" t="n">
        <v>0</v>
      </c>
      <c r="F3128" t="inlineStr">
        <is>
          <t>MENSAL</t>
        </is>
      </c>
      <c r="G3128" t="n">
        <v>46466</v>
      </c>
      <c r="H3128" t="n">
        <v>46466</v>
      </c>
      <c r="I3128" t="n">
        <v>48</v>
      </c>
      <c r="J3128" t="inlineStr">
        <is>
          <t>CARTEIRA</t>
        </is>
      </c>
      <c r="K3128" t="inlineStr">
        <is>
          <t>CONTRATO</t>
        </is>
      </c>
      <c r="L3128" t="n">
        <v>2162.03</v>
      </c>
      <c r="M3128" t="inlineStr">
        <is>
          <t>IBIRAPITANGA FASE 3</t>
        </is>
      </c>
      <c r="N3128" s="142">
        <f>DATE(YEAR(G3128),MONTH(G3128),1)</f>
        <v/>
      </c>
      <c r="O3128" s="132">
        <f>IF(G3128&gt;$K$3,"Futuro","Atraso")</f>
        <v/>
      </c>
      <c r="P3128">
        <f>12*(YEAR(G3128)-YEAR($K$3))+(MONTH(G3128)-MONTH($K$3))</f>
        <v/>
      </c>
      <c r="Q3128" s="366">
        <f>IF(M3128="IBIRAPITANGA FASE 3",IF(O3128="Atraso",L3128,L3128/(1+$I$2)^P3128),IF(O3128="Atraso",L3128,L3128/(1+$I$1)^P3128))</f>
        <v/>
      </c>
      <c r="R3128">
        <f>IF(O3128="Atraso",$K$3-G3128,0)</f>
        <v/>
      </c>
      <c r="S3128">
        <f>IF(R3128&lt;=15,"Até 15",IF(R3128&lt;=30,"Entre 15 e 30",IF(R3128&lt;=60,"Entre 30 e 60",IF(R3128&lt;=90,"Entre 60 e 90",IF(R3128&lt;=120,"Entre 90 e 120",IF(R3128&lt;=150,"Entre 120 e 150",IF(R3128&lt;=180,"Entre 150 e 180","Superior a 180")))))))</f>
        <v/>
      </c>
    </row>
    <row r="3129">
      <c r="A3129" t="inlineStr">
        <is>
          <t>Q017L05</t>
        </is>
      </c>
      <c r="B3129" t="inlineStr">
        <is>
          <t>ANTONIO LUCIANO VIEIRA</t>
        </is>
      </c>
      <c r="C3129" t="n">
        <v>1</v>
      </c>
      <c r="D3129" t="inlineStr">
        <is>
          <t>IPCA</t>
        </is>
      </c>
      <c r="E3129" t="n">
        <v>0</v>
      </c>
      <c r="F3129" t="inlineStr">
        <is>
          <t>MENSAL</t>
        </is>
      </c>
      <c r="G3129" t="n">
        <v>46467</v>
      </c>
      <c r="H3129" t="n">
        <v>46467</v>
      </c>
      <c r="I3129" t="n">
        <v>4</v>
      </c>
      <c r="J3129" t="inlineStr">
        <is>
          <t>CARTEIRA</t>
        </is>
      </c>
      <c r="K3129" t="inlineStr">
        <is>
          <t>CONTRATO</t>
        </is>
      </c>
      <c r="L3129" t="n">
        <v>29650.74</v>
      </c>
      <c r="M3129" t="inlineStr">
        <is>
          <t>IBIRAPITANGA FASE 3</t>
        </is>
      </c>
      <c r="N3129" s="142">
        <f>DATE(YEAR(G3129),MONTH(G3129),1)</f>
        <v/>
      </c>
      <c r="O3129" s="132">
        <f>IF(G3129&gt;$K$3,"Futuro","Atraso")</f>
        <v/>
      </c>
      <c r="P3129">
        <f>12*(YEAR(G3129)-YEAR($K$3))+(MONTH(G3129)-MONTH($K$3))</f>
        <v/>
      </c>
      <c r="Q3129" s="366">
        <f>IF(M3129="IBIRAPITANGA FASE 3",IF(O3129="Atraso",L3129,L3129/(1+$I$2)^P3129),IF(O3129="Atraso",L3129,L3129/(1+$I$1)^P3129))</f>
        <v/>
      </c>
      <c r="R3129">
        <f>IF(O3129="Atraso",$K$3-G3129,0)</f>
        <v/>
      </c>
      <c r="S3129">
        <f>IF(R3129&lt;=15,"Até 15",IF(R3129&lt;=30,"Entre 15 e 30",IF(R3129&lt;=60,"Entre 30 e 60",IF(R3129&lt;=90,"Entre 60 e 90",IF(R3129&lt;=120,"Entre 90 e 120",IF(R3129&lt;=150,"Entre 120 e 150",IF(R3129&lt;=180,"Entre 150 e 180","Superior a 180")))))))</f>
        <v/>
      </c>
    </row>
    <row r="3130">
      <c r="A3130" t="inlineStr">
        <is>
          <t>Q018L02</t>
        </is>
      </c>
      <c r="B3130" t="inlineStr">
        <is>
          <t>IVONICE SOUZA OLIVEIRA RIBEIRO</t>
        </is>
      </c>
      <c r="C3130" t="n">
        <v>1</v>
      </c>
      <c r="D3130" t="inlineStr">
        <is>
          <t>IPCA</t>
        </is>
      </c>
      <c r="E3130" t="n">
        <v>0.009488792934583046</v>
      </c>
      <c r="F3130" t="inlineStr">
        <is>
          <t>MENSAL</t>
        </is>
      </c>
      <c r="G3130" t="n">
        <v>45224</v>
      </c>
      <c r="H3130" t="n">
        <v>45224</v>
      </c>
      <c r="I3130" t="n">
        <v>32</v>
      </c>
      <c r="J3130" t="inlineStr">
        <is>
          <t>CARTEIRA</t>
        </is>
      </c>
      <c r="K3130" t="inlineStr">
        <is>
          <t>CONTRATO</t>
        </is>
      </c>
      <c r="L3130" t="n">
        <v>4942.96</v>
      </c>
      <c r="M3130" t="inlineStr">
        <is>
          <t>IBIRAPITANGA FASE 3</t>
        </is>
      </c>
      <c r="N3130" s="142">
        <f>DATE(YEAR(G3130),MONTH(G3130),1)</f>
        <v/>
      </c>
      <c r="O3130" s="132">
        <f>IF(G3130&gt;$K$3,"Futuro","Atraso")</f>
        <v/>
      </c>
      <c r="P3130">
        <f>12*(YEAR(G3130)-YEAR($K$3))+(MONTH(G3130)-MONTH($K$3))</f>
        <v/>
      </c>
      <c r="Q3130" s="366">
        <f>IF(M3130="IBIRAPITANGA FASE 3",IF(O3130="Atraso",L3130,L3130/(1+$I$2)^P3130),IF(O3130="Atraso",L3130,L3130/(1+$I$1)^P3130))</f>
        <v/>
      </c>
      <c r="R3130">
        <f>IF(O3130="Atraso",$K$3-G3130,0)</f>
        <v/>
      </c>
      <c r="S3130">
        <f>IF(R3130&lt;=15,"Até 15",IF(R3130&lt;=30,"Entre 15 e 30",IF(R3130&lt;=60,"Entre 30 e 60",IF(R3130&lt;=90,"Entre 60 e 90",IF(R3130&lt;=120,"Entre 90 e 120",IF(R3130&lt;=150,"Entre 120 e 150",IF(R3130&lt;=180,"Entre 150 e 180","Superior a 180")))))))</f>
        <v/>
      </c>
    </row>
    <row r="3131">
      <c r="A3131" t="inlineStr">
        <is>
          <t>Q018L02</t>
        </is>
      </c>
      <c r="B3131" t="inlineStr">
        <is>
          <t>IVONICE SOUZA OLIVEIRA RIBEIRO</t>
        </is>
      </c>
      <c r="C3131" t="n">
        <v>1</v>
      </c>
      <c r="D3131" t="inlineStr">
        <is>
          <t>IPCA</t>
        </is>
      </c>
      <c r="E3131" t="n">
        <v>0.009488792934583046</v>
      </c>
      <c r="F3131" t="inlineStr">
        <is>
          <t>MENSAL</t>
        </is>
      </c>
      <c r="G3131" t="n">
        <v>45255</v>
      </c>
      <c r="H3131" t="n">
        <v>45255</v>
      </c>
      <c r="I3131" t="n">
        <v>33</v>
      </c>
      <c r="J3131" t="inlineStr">
        <is>
          <t>CARTEIRA</t>
        </is>
      </c>
      <c r="K3131" t="inlineStr">
        <is>
          <t>CONTRATO</t>
        </is>
      </c>
      <c r="L3131" t="n">
        <v>4846.91</v>
      </c>
      <c r="M3131" t="inlineStr">
        <is>
          <t>IBIRAPITANGA FASE 3</t>
        </is>
      </c>
      <c r="N3131" s="142">
        <f>DATE(YEAR(G3131),MONTH(G3131),1)</f>
        <v/>
      </c>
      <c r="O3131" s="132">
        <f>IF(G3131&gt;$K$3,"Futuro","Atraso")</f>
        <v/>
      </c>
      <c r="P3131">
        <f>12*(YEAR(G3131)-YEAR($K$3))+(MONTH(G3131)-MONTH($K$3))</f>
        <v/>
      </c>
      <c r="Q3131" s="366">
        <f>IF(M3131="IBIRAPITANGA FASE 3",IF(O3131="Atraso",L3131,L3131/(1+$I$2)^P3131),IF(O3131="Atraso",L3131,L3131/(1+$I$1)^P3131))</f>
        <v/>
      </c>
      <c r="R3131">
        <f>IF(O3131="Atraso",$K$3-G3131,0)</f>
        <v/>
      </c>
      <c r="S3131">
        <f>IF(R3131&lt;=15,"Até 15",IF(R3131&lt;=30,"Entre 15 e 30",IF(R3131&lt;=60,"Entre 30 e 60",IF(R3131&lt;=90,"Entre 60 e 90",IF(R3131&lt;=120,"Entre 90 e 120",IF(R3131&lt;=150,"Entre 120 e 150",IF(R3131&lt;=180,"Entre 150 e 180","Superior a 180")))))))</f>
        <v/>
      </c>
    </row>
    <row r="3132">
      <c r="A3132" t="inlineStr">
        <is>
          <t>Q018L02</t>
        </is>
      </c>
      <c r="B3132" t="inlineStr">
        <is>
          <t>IVONICE SOUZA OLIVEIRA RIBEIRO</t>
        </is>
      </c>
      <c r="C3132" t="n">
        <v>1</v>
      </c>
      <c r="D3132" t="inlineStr">
        <is>
          <t>IPCA</t>
        </is>
      </c>
      <c r="E3132" t="n">
        <v>0.009488792934583046</v>
      </c>
      <c r="F3132" t="inlineStr">
        <is>
          <t>MENSAL</t>
        </is>
      </c>
      <c r="G3132" t="n">
        <v>45285</v>
      </c>
      <c r="H3132" t="n">
        <v>45285</v>
      </c>
      <c r="I3132" t="n">
        <v>34</v>
      </c>
      <c r="J3132" t="inlineStr">
        <is>
          <t>CARTEIRA</t>
        </is>
      </c>
      <c r="K3132" t="inlineStr">
        <is>
          <t>CONTRATO</t>
        </is>
      </c>
      <c r="L3132" t="n">
        <v>4846.91</v>
      </c>
      <c r="M3132" t="inlineStr">
        <is>
          <t>IBIRAPITANGA FASE 3</t>
        </is>
      </c>
      <c r="N3132" s="142">
        <f>DATE(YEAR(G3132),MONTH(G3132),1)</f>
        <v/>
      </c>
      <c r="O3132" s="132">
        <f>IF(G3132&gt;$K$3,"Futuro","Atraso")</f>
        <v/>
      </c>
      <c r="P3132">
        <f>12*(YEAR(G3132)-YEAR($K$3))+(MONTH(G3132)-MONTH($K$3))</f>
        <v/>
      </c>
      <c r="Q3132" s="366">
        <f>IF(M3132="IBIRAPITANGA FASE 3",IF(O3132="Atraso",L3132,L3132/(1+$I$2)^P3132),IF(O3132="Atraso",L3132,L3132/(1+$I$1)^P3132))</f>
        <v/>
      </c>
      <c r="R3132">
        <f>IF(O3132="Atraso",$K$3-G3132,0)</f>
        <v/>
      </c>
      <c r="S3132">
        <f>IF(R3132&lt;=15,"Até 15",IF(R3132&lt;=30,"Entre 15 e 30",IF(R3132&lt;=60,"Entre 30 e 60",IF(R3132&lt;=90,"Entre 60 e 90",IF(R3132&lt;=120,"Entre 90 e 120",IF(R3132&lt;=150,"Entre 120 e 150",IF(R3132&lt;=180,"Entre 150 e 180","Superior a 180")))))))</f>
        <v/>
      </c>
    </row>
    <row r="3133">
      <c r="A3133" t="inlineStr">
        <is>
          <t>Q018L02</t>
        </is>
      </c>
      <c r="B3133" t="inlineStr">
        <is>
          <t>IVONICE SOUZA OLIVEIRA RIBEIRO</t>
        </is>
      </c>
      <c r="C3133" t="n">
        <v>1</v>
      </c>
      <c r="D3133" t="inlineStr">
        <is>
          <t>IPCA</t>
        </is>
      </c>
      <c r="E3133" t="n">
        <v>0.009488792934583046</v>
      </c>
      <c r="F3133" t="inlineStr">
        <is>
          <t>MENSAL</t>
        </is>
      </c>
      <c r="G3133" t="n">
        <v>45316</v>
      </c>
      <c r="H3133" t="n">
        <v>45316</v>
      </c>
      <c r="I3133" t="n">
        <v>35</v>
      </c>
      <c r="J3133" t="inlineStr">
        <is>
          <t>CARTEIRA</t>
        </is>
      </c>
      <c r="K3133" t="inlineStr">
        <is>
          <t>CONTRATO</t>
        </is>
      </c>
      <c r="L3133" t="n">
        <v>4846.91</v>
      </c>
      <c r="M3133" t="inlineStr">
        <is>
          <t>IBIRAPITANGA FASE 3</t>
        </is>
      </c>
      <c r="N3133" s="142">
        <f>DATE(YEAR(G3133),MONTH(G3133),1)</f>
        <v/>
      </c>
      <c r="O3133" s="132">
        <f>IF(G3133&gt;$K$3,"Futuro","Atraso")</f>
        <v/>
      </c>
      <c r="P3133">
        <f>12*(YEAR(G3133)-YEAR($K$3))+(MONTH(G3133)-MONTH($K$3))</f>
        <v/>
      </c>
      <c r="Q3133" s="366">
        <f>IF(M3133="IBIRAPITANGA FASE 3",IF(O3133="Atraso",L3133,L3133/(1+$I$2)^P3133),IF(O3133="Atraso",L3133,L3133/(1+$I$1)^P3133))</f>
        <v/>
      </c>
      <c r="R3133">
        <f>IF(O3133="Atraso",$K$3-G3133,0)</f>
        <v/>
      </c>
      <c r="S3133">
        <f>IF(R3133&lt;=15,"Até 15",IF(R3133&lt;=30,"Entre 15 e 30",IF(R3133&lt;=60,"Entre 30 e 60",IF(R3133&lt;=90,"Entre 60 e 90",IF(R3133&lt;=120,"Entre 90 e 120",IF(R3133&lt;=150,"Entre 120 e 150",IF(R3133&lt;=180,"Entre 150 e 180","Superior a 180")))))))</f>
        <v/>
      </c>
    </row>
    <row r="3134">
      <c r="A3134" t="inlineStr">
        <is>
          <t>Q018L02</t>
        </is>
      </c>
      <c r="B3134" t="inlineStr">
        <is>
          <t>IVONICE SOUZA OLIVEIRA RIBEIRO</t>
        </is>
      </c>
      <c r="C3134" t="n">
        <v>1</v>
      </c>
      <c r="D3134" t="inlineStr">
        <is>
          <t>IPCA</t>
        </is>
      </c>
      <c r="E3134" t="n">
        <v>0.009488792934583046</v>
      </c>
      <c r="F3134" t="inlineStr">
        <is>
          <t>MENSAL</t>
        </is>
      </c>
      <c r="G3134" t="n">
        <v>45347</v>
      </c>
      <c r="H3134" t="n">
        <v>45347</v>
      </c>
      <c r="I3134" t="n">
        <v>36</v>
      </c>
      <c r="J3134" t="inlineStr">
        <is>
          <t>CARTEIRA</t>
        </is>
      </c>
      <c r="K3134" t="inlineStr">
        <is>
          <t>CONTRATO</t>
        </is>
      </c>
      <c r="L3134" t="n">
        <v>4846.91</v>
      </c>
      <c r="M3134" t="inlineStr">
        <is>
          <t>IBIRAPITANGA FASE 3</t>
        </is>
      </c>
      <c r="N3134" s="142">
        <f>DATE(YEAR(G3134),MONTH(G3134),1)</f>
        <v/>
      </c>
      <c r="O3134" s="132">
        <f>IF(G3134&gt;$K$3,"Futuro","Atraso")</f>
        <v/>
      </c>
      <c r="P3134">
        <f>12*(YEAR(G3134)-YEAR($K$3))+(MONTH(G3134)-MONTH($K$3))</f>
        <v/>
      </c>
      <c r="Q3134" s="366">
        <f>IF(M3134="IBIRAPITANGA FASE 3",IF(O3134="Atraso",L3134,L3134/(1+$I$2)^P3134),IF(O3134="Atraso",L3134,L3134/(1+$I$1)^P3134))</f>
        <v/>
      </c>
      <c r="R3134">
        <f>IF(O3134="Atraso",$K$3-G3134,0)</f>
        <v/>
      </c>
      <c r="S3134">
        <f>IF(R3134&lt;=15,"Até 15",IF(R3134&lt;=30,"Entre 15 e 30",IF(R3134&lt;=60,"Entre 30 e 60",IF(R3134&lt;=90,"Entre 60 e 90",IF(R3134&lt;=120,"Entre 90 e 120",IF(R3134&lt;=150,"Entre 120 e 150",IF(R3134&lt;=180,"Entre 150 e 180","Superior a 180")))))))</f>
        <v/>
      </c>
    </row>
    <row r="3135">
      <c r="A3135" t="inlineStr">
        <is>
          <t>Q018L02</t>
        </is>
      </c>
      <c r="B3135" t="inlineStr">
        <is>
          <t>IVONICE SOUZA OLIVEIRA RIBEIRO</t>
        </is>
      </c>
      <c r="C3135" t="n">
        <v>1</v>
      </c>
      <c r="D3135" t="inlineStr">
        <is>
          <t>IPCA</t>
        </is>
      </c>
      <c r="E3135" t="n">
        <v>0.009488792934583046</v>
      </c>
      <c r="F3135" t="inlineStr">
        <is>
          <t>MENSAL</t>
        </is>
      </c>
      <c r="G3135" t="n">
        <v>45376</v>
      </c>
      <c r="H3135" t="n">
        <v>45376</v>
      </c>
      <c r="I3135" t="n">
        <v>37</v>
      </c>
      <c r="J3135" t="inlineStr">
        <is>
          <t>CARTEIRA</t>
        </is>
      </c>
      <c r="K3135" t="inlineStr">
        <is>
          <t>CONTRATO</t>
        </is>
      </c>
      <c r="L3135" t="n">
        <v>4846.91</v>
      </c>
      <c r="M3135" t="inlineStr">
        <is>
          <t>IBIRAPITANGA FASE 3</t>
        </is>
      </c>
      <c r="N3135" s="142">
        <f>DATE(YEAR(G3135),MONTH(G3135),1)</f>
        <v/>
      </c>
      <c r="O3135" s="132">
        <f>IF(G3135&gt;$K$3,"Futuro","Atraso")</f>
        <v/>
      </c>
      <c r="P3135">
        <f>12*(YEAR(G3135)-YEAR($K$3))+(MONTH(G3135)-MONTH($K$3))</f>
        <v/>
      </c>
      <c r="Q3135" s="366">
        <f>IF(M3135="IBIRAPITANGA FASE 3",IF(O3135="Atraso",L3135,L3135/(1+$I$2)^P3135),IF(O3135="Atraso",L3135,L3135/(1+$I$1)^P3135))</f>
        <v/>
      </c>
      <c r="R3135">
        <f>IF(O3135="Atraso",$K$3-G3135,0)</f>
        <v/>
      </c>
      <c r="S3135">
        <f>IF(R3135&lt;=15,"Até 15",IF(R3135&lt;=30,"Entre 15 e 30",IF(R3135&lt;=60,"Entre 30 e 60",IF(R3135&lt;=90,"Entre 60 e 90",IF(R3135&lt;=120,"Entre 90 e 120",IF(R3135&lt;=150,"Entre 120 e 150",IF(R3135&lt;=180,"Entre 150 e 180","Superior a 180")))))))</f>
        <v/>
      </c>
    </row>
    <row r="3136">
      <c r="A3136" t="inlineStr">
        <is>
          <t>Q018L02</t>
        </is>
      </c>
      <c r="B3136" t="inlineStr">
        <is>
          <t>IVONICE SOUZA OLIVEIRA RIBEIRO</t>
        </is>
      </c>
      <c r="C3136" t="n">
        <v>1</v>
      </c>
      <c r="D3136" t="inlineStr">
        <is>
          <t>IPCA</t>
        </is>
      </c>
      <c r="E3136" t="n">
        <v>0.009488792934583046</v>
      </c>
      <c r="F3136" t="inlineStr">
        <is>
          <t>MENSAL</t>
        </is>
      </c>
      <c r="G3136" t="n">
        <v>45407</v>
      </c>
      <c r="H3136" t="n">
        <v>45407</v>
      </c>
      <c r="I3136" t="n">
        <v>38</v>
      </c>
      <c r="J3136" t="inlineStr">
        <is>
          <t>CARTEIRA</t>
        </is>
      </c>
      <c r="K3136" t="inlineStr">
        <is>
          <t>CONTRATO</t>
        </is>
      </c>
      <c r="L3136" t="n">
        <v>4846.91</v>
      </c>
      <c r="M3136" t="inlineStr">
        <is>
          <t>IBIRAPITANGA FASE 3</t>
        </is>
      </c>
      <c r="N3136" s="142">
        <f>DATE(YEAR(G3136),MONTH(G3136),1)</f>
        <v/>
      </c>
      <c r="O3136" s="132">
        <f>IF(G3136&gt;$K$3,"Futuro","Atraso")</f>
        <v/>
      </c>
      <c r="P3136">
        <f>12*(YEAR(G3136)-YEAR($K$3))+(MONTH(G3136)-MONTH($K$3))</f>
        <v/>
      </c>
      <c r="Q3136" s="366">
        <f>IF(M3136="IBIRAPITANGA FASE 3",IF(O3136="Atraso",L3136,L3136/(1+$I$2)^P3136),IF(O3136="Atraso",L3136,L3136/(1+$I$1)^P3136))</f>
        <v/>
      </c>
      <c r="R3136">
        <f>IF(O3136="Atraso",$K$3-G3136,0)</f>
        <v/>
      </c>
      <c r="S3136">
        <f>IF(R3136&lt;=15,"Até 15",IF(R3136&lt;=30,"Entre 15 e 30",IF(R3136&lt;=60,"Entre 30 e 60",IF(R3136&lt;=90,"Entre 60 e 90",IF(R3136&lt;=120,"Entre 90 e 120",IF(R3136&lt;=150,"Entre 120 e 150",IF(R3136&lt;=180,"Entre 150 e 180","Superior a 180")))))))</f>
        <v/>
      </c>
    </row>
    <row r="3137">
      <c r="A3137" t="inlineStr">
        <is>
          <t>Q018L02</t>
        </is>
      </c>
      <c r="B3137" t="inlineStr">
        <is>
          <t>IVONICE SOUZA OLIVEIRA RIBEIRO</t>
        </is>
      </c>
      <c r="C3137" t="n">
        <v>1</v>
      </c>
      <c r="D3137" t="inlineStr">
        <is>
          <t>IPCA</t>
        </is>
      </c>
      <c r="E3137" t="n">
        <v>0.009488792934583046</v>
      </c>
      <c r="F3137" t="inlineStr">
        <is>
          <t>MENSAL</t>
        </is>
      </c>
      <c r="G3137" t="n">
        <v>45437</v>
      </c>
      <c r="H3137" t="n">
        <v>45437</v>
      </c>
      <c r="I3137" t="n">
        <v>39</v>
      </c>
      <c r="J3137" t="inlineStr">
        <is>
          <t>CARTEIRA</t>
        </is>
      </c>
      <c r="K3137" t="inlineStr">
        <is>
          <t>CONTRATO</t>
        </is>
      </c>
      <c r="L3137" t="n">
        <v>4846.91</v>
      </c>
      <c r="M3137" t="inlineStr">
        <is>
          <t>IBIRAPITANGA FASE 3</t>
        </is>
      </c>
      <c r="N3137" s="142">
        <f>DATE(YEAR(G3137),MONTH(G3137),1)</f>
        <v/>
      </c>
      <c r="O3137" s="132">
        <f>IF(G3137&gt;$K$3,"Futuro","Atraso")</f>
        <v/>
      </c>
      <c r="P3137">
        <f>12*(YEAR(G3137)-YEAR($K$3))+(MONTH(G3137)-MONTH($K$3))</f>
        <v/>
      </c>
      <c r="Q3137" s="366">
        <f>IF(M3137="IBIRAPITANGA FASE 3",IF(O3137="Atraso",L3137,L3137/(1+$I$2)^P3137),IF(O3137="Atraso",L3137,L3137/(1+$I$1)^P3137))</f>
        <v/>
      </c>
      <c r="R3137">
        <f>IF(O3137="Atraso",$K$3-G3137,0)</f>
        <v/>
      </c>
      <c r="S3137">
        <f>IF(R3137&lt;=15,"Até 15",IF(R3137&lt;=30,"Entre 15 e 30",IF(R3137&lt;=60,"Entre 30 e 60",IF(R3137&lt;=90,"Entre 60 e 90",IF(R3137&lt;=120,"Entre 90 e 120",IF(R3137&lt;=150,"Entre 120 e 150",IF(R3137&lt;=180,"Entre 150 e 180","Superior a 180")))))))</f>
        <v/>
      </c>
    </row>
    <row r="3138">
      <c r="A3138" t="inlineStr">
        <is>
          <t>Q018L02</t>
        </is>
      </c>
      <c r="B3138" t="inlineStr">
        <is>
          <t>IVONICE SOUZA OLIVEIRA RIBEIRO</t>
        </is>
      </c>
      <c r="C3138" t="n">
        <v>1</v>
      </c>
      <c r="D3138" t="inlineStr">
        <is>
          <t>IPCA</t>
        </is>
      </c>
      <c r="E3138" t="n">
        <v>0.009488792934583046</v>
      </c>
      <c r="F3138" t="inlineStr">
        <is>
          <t>MENSAL</t>
        </is>
      </c>
      <c r="G3138" t="n">
        <v>45468</v>
      </c>
      <c r="H3138" t="n">
        <v>45468</v>
      </c>
      <c r="I3138" t="n">
        <v>40</v>
      </c>
      <c r="J3138" t="inlineStr">
        <is>
          <t>CARTEIRA</t>
        </is>
      </c>
      <c r="K3138" t="inlineStr">
        <is>
          <t>CONTRATO</t>
        </is>
      </c>
      <c r="L3138" t="n">
        <v>4846.91</v>
      </c>
      <c r="M3138" t="inlineStr">
        <is>
          <t>IBIRAPITANGA FASE 3</t>
        </is>
      </c>
      <c r="N3138" s="142">
        <f>DATE(YEAR(G3138),MONTH(G3138),1)</f>
        <v/>
      </c>
      <c r="O3138" s="132">
        <f>IF(G3138&gt;$K$3,"Futuro","Atraso")</f>
        <v/>
      </c>
      <c r="P3138">
        <f>12*(YEAR(G3138)-YEAR($K$3))+(MONTH(G3138)-MONTH($K$3))</f>
        <v/>
      </c>
      <c r="Q3138" s="366">
        <f>IF(M3138="IBIRAPITANGA FASE 3",IF(O3138="Atraso",L3138,L3138/(1+$I$2)^P3138),IF(O3138="Atraso",L3138,L3138/(1+$I$1)^P3138))</f>
        <v/>
      </c>
      <c r="R3138">
        <f>IF(O3138="Atraso",$K$3-G3138,0)</f>
        <v/>
      </c>
      <c r="S3138">
        <f>IF(R3138&lt;=15,"Até 15",IF(R3138&lt;=30,"Entre 15 e 30",IF(R3138&lt;=60,"Entre 30 e 60",IF(R3138&lt;=90,"Entre 60 e 90",IF(R3138&lt;=120,"Entre 90 e 120",IF(R3138&lt;=150,"Entre 120 e 150",IF(R3138&lt;=180,"Entre 150 e 180","Superior a 180")))))))</f>
        <v/>
      </c>
    </row>
    <row r="3139">
      <c r="A3139" t="inlineStr">
        <is>
          <t>Q018L02</t>
        </is>
      </c>
      <c r="B3139" t="inlineStr">
        <is>
          <t>IVONICE SOUZA OLIVEIRA RIBEIRO</t>
        </is>
      </c>
      <c r="C3139" t="n">
        <v>1</v>
      </c>
      <c r="D3139" t="inlineStr">
        <is>
          <t>IPCA</t>
        </is>
      </c>
      <c r="E3139" t="n">
        <v>0.009488792934583046</v>
      </c>
      <c r="F3139" t="inlineStr">
        <is>
          <t>MENSAL</t>
        </is>
      </c>
      <c r="G3139" t="n">
        <v>45498</v>
      </c>
      <c r="H3139" t="n">
        <v>45498</v>
      </c>
      <c r="I3139" t="n">
        <v>41</v>
      </c>
      <c r="J3139" t="inlineStr">
        <is>
          <t>CARTEIRA</t>
        </is>
      </c>
      <c r="K3139" t="inlineStr">
        <is>
          <t>CONTRATO</t>
        </is>
      </c>
      <c r="L3139" t="n">
        <v>4846.91</v>
      </c>
      <c r="M3139" t="inlineStr">
        <is>
          <t>IBIRAPITANGA FASE 3</t>
        </is>
      </c>
      <c r="N3139" s="142">
        <f>DATE(YEAR(G3139),MONTH(G3139),1)</f>
        <v/>
      </c>
      <c r="O3139" s="132">
        <f>IF(G3139&gt;$K$3,"Futuro","Atraso")</f>
        <v/>
      </c>
      <c r="P3139">
        <f>12*(YEAR(G3139)-YEAR($K$3))+(MONTH(G3139)-MONTH($K$3))</f>
        <v/>
      </c>
      <c r="Q3139" s="366">
        <f>IF(M3139="IBIRAPITANGA FASE 3",IF(O3139="Atraso",L3139,L3139/(1+$I$2)^P3139),IF(O3139="Atraso",L3139,L3139/(1+$I$1)^P3139))</f>
        <v/>
      </c>
      <c r="R3139">
        <f>IF(O3139="Atraso",$K$3-G3139,0)</f>
        <v/>
      </c>
      <c r="S3139">
        <f>IF(R3139&lt;=15,"Até 15",IF(R3139&lt;=30,"Entre 15 e 30",IF(R3139&lt;=60,"Entre 30 e 60",IF(R3139&lt;=90,"Entre 60 e 90",IF(R3139&lt;=120,"Entre 90 e 120",IF(R3139&lt;=150,"Entre 120 e 150",IF(R3139&lt;=180,"Entre 150 e 180","Superior a 180")))))))</f>
        <v/>
      </c>
    </row>
    <row r="3140">
      <c r="A3140" t="inlineStr">
        <is>
          <t>Q018L02</t>
        </is>
      </c>
      <c r="B3140" t="inlineStr">
        <is>
          <t>IVONICE SOUZA OLIVEIRA RIBEIRO</t>
        </is>
      </c>
      <c r="C3140" t="n">
        <v>1</v>
      </c>
      <c r="D3140" t="inlineStr">
        <is>
          <t>IPCA</t>
        </is>
      </c>
      <c r="E3140" t="n">
        <v>0.009488792934583046</v>
      </c>
      <c r="F3140" t="inlineStr">
        <is>
          <t>MENSAL</t>
        </is>
      </c>
      <c r="G3140" t="n">
        <v>45529</v>
      </c>
      <c r="H3140" t="n">
        <v>45529</v>
      </c>
      <c r="I3140" t="n">
        <v>42</v>
      </c>
      <c r="J3140" t="inlineStr">
        <is>
          <t>CARTEIRA</t>
        </is>
      </c>
      <c r="K3140" t="inlineStr">
        <is>
          <t>CONTRATO</t>
        </is>
      </c>
      <c r="L3140" t="n">
        <v>4846.91</v>
      </c>
      <c r="M3140" t="inlineStr">
        <is>
          <t>IBIRAPITANGA FASE 3</t>
        </is>
      </c>
      <c r="N3140" s="142">
        <f>DATE(YEAR(G3140),MONTH(G3140),1)</f>
        <v/>
      </c>
      <c r="O3140" s="132">
        <f>IF(G3140&gt;$K$3,"Futuro","Atraso")</f>
        <v/>
      </c>
      <c r="P3140">
        <f>12*(YEAR(G3140)-YEAR($K$3))+(MONTH(G3140)-MONTH($K$3))</f>
        <v/>
      </c>
      <c r="Q3140" s="366">
        <f>IF(M3140="IBIRAPITANGA FASE 3",IF(O3140="Atraso",L3140,L3140/(1+$I$2)^P3140),IF(O3140="Atraso",L3140,L3140/(1+$I$1)^P3140))</f>
        <v/>
      </c>
      <c r="R3140">
        <f>IF(O3140="Atraso",$K$3-G3140,0)</f>
        <v/>
      </c>
      <c r="S3140">
        <f>IF(R3140&lt;=15,"Até 15",IF(R3140&lt;=30,"Entre 15 e 30",IF(R3140&lt;=60,"Entre 30 e 60",IF(R3140&lt;=90,"Entre 60 e 90",IF(R3140&lt;=120,"Entre 90 e 120",IF(R3140&lt;=150,"Entre 120 e 150",IF(R3140&lt;=180,"Entre 150 e 180","Superior a 180")))))))</f>
        <v/>
      </c>
    </row>
    <row r="3141">
      <c r="A3141" t="inlineStr">
        <is>
          <t>Q018L02</t>
        </is>
      </c>
      <c r="B3141" t="inlineStr">
        <is>
          <t>IVONICE SOUZA OLIVEIRA RIBEIRO</t>
        </is>
      </c>
      <c r="C3141" t="n">
        <v>1</v>
      </c>
      <c r="D3141" t="inlineStr">
        <is>
          <t>IPCA</t>
        </is>
      </c>
      <c r="E3141" t="n">
        <v>0.009488792934583046</v>
      </c>
      <c r="F3141" t="inlineStr">
        <is>
          <t>MENSAL</t>
        </is>
      </c>
      <c r="G3141" t="n">
        <v>45560</v>
      </c>
      <c r="H3141" t="n">
        <v>45560</v>
      </c>
      <c r="I3141" t="n">
        <v>43</v>
      </c>
      <c r="J3141" t="inlineStr">
        <is>
          <t>CARTEIRA</t>
        </is>
      </c>
      <c r="K3141" t="inlineStr">
        <is>
          <t>CONTRATO</t>
        </is>
      </c>
      <c r="L3141" t="n">
        <v>4846.91</v>
      </c>
      <c r="M3141" t="inlineStr">
        <is>
          <t>IBIRAPITANGA FASE 3</t>
        </is>
      </c>
      <c r="N3141" s="142">
        <f>DATE(YEAR(G3141),MONTH(G3141),1)</f>
        <v/>
      </c>
      <c r="O3141" s="132">
        <f>IF(G3141&gt;$K$3,"Futuro","Atraso")</f>
        <v/>
      </c>
      <c r="P3141">
        <f>12*(YEAR(G3141)-YEAR($K$3))+(MONTH(G3141)-MONTH($K$3))</f>
        <v/>
      </c>
      <c r="Q3141" s="366">
        <f>IF(M3141="IBIRAPITANGA FASE 3",IF(O3141="Atraso",L3141,L3141/(1+$I$2)^P3141),IF(O3141="Atraso",L3141,L3141/(1+$I$1)^P3141))</f>
        <v/>
      </c>
      <c r="R3141">
        <f>IF(O3141="Atraso",$K$3-G3141,0)</f>
        <v/>
      </c>
      <c r="S3141">
        <f>IF(R3141&lt;=15,"Até 15",IF(R3141&lt;=30,"Entre 15 e 30",IF(R3141&lt;=60,"Entre 30 e 60",IF(R3141&lt;=90,"Entre 60 e 90",IF(R3141&lt;=120,"Entre 90 e 120",IF(R3141&lt;=150,"Entre 120 e 150",IF(R3141&lt;=180,"Entre 150 e 180","Superior a 180")))))))</f>
        <v/>
      </c>
    </row>
    <row r="3142">
      <c r="A3142" t="inlineStr">
        <is>
          <t>Q018L02</t>
        </is>
      </c>
      <c r="B3142" t="inlineStr">
        <is>
          <t>IVONICE SOUZA OLIVEIRA RIBEIRO</t>
        </is>
      </c>
      <c r="C3142" t="n">
        <v>1</v>
      </c>
      <c r="D3142" t="inlineStr">
        <is>
          <t>IPCA</t>
        </is>
      </c>
      <c r="E3142" t="n">
        <v>0.009488792934583046</v>
      </c>
      <c r="F3142" t="inlineStr">
        <is>
          <t>MENSAL</t>
        </is>
      </c>
      <c r="G3142" t="n">
        <v>45590</v>
      </c>
      <c r="H3142" t="n">
        <v>45590</v>
      </c>
      <c r="I3142" t="n">
        <v>44</v>
      </c>
      <c r="J3142" t="inlineStr">
        <is>
          <t>CARTEIRA</t>
        </is>
      </c>
      <c r="K3142" t="inlineStr">
        <is>
          <t>CONTRATO</t>
        </is>
      </c>
      <c r="L3142" t="n">
        <v>4846.91</v>
      </c>
      <c r="M3142" t="inlineStr">
        <is>
          <t>IBIRAPITANGA FASE 3</t>
        </is>
      </c>
      <c r="N3142" s="142">
        <f>DATE(YEAR(G3142),MONTH(G3142),1)</f>
        <v/>
      </c>
      <c r="O3142" s="132">
        <f>IF(G3142&gt;$K$3,"Futuro","Atraso")</f>
        <v/>
      </c>
      <c r="P3142">
        <f>12*(YEAR(G3142)-YEAR($K$3))+(MONTH(G3142)-MONTH($K$3))</f>
        <v/>
      </c>
      <c r="Q3142" s="366">
        <f>IF(M3142="IBIRAPITANGA FASE 3",IF(O3142="Atraso",L3142,L3142/(1+$I$2)^P3142),IF(O3142="Atraso",L3142,L3142/(1+$I$1)^P3142))</f>
        <v/>
      </c>
      <c r="R3142">
        <f>IF(O3142="Atraso",$K$3-G3142,0)</f>
        <v/>
      </c>
      <c r="S3142">
        <f>IF(R3142&lt;=15,"Até 15",IF(R3142&lt;=30,"Entre 15 e 30",IF(R3142&lt;=60,"Entre 30 e 60",IF(R3142&lt;=90,"Entre 60 e 90",IF(R3142&lt;=120,"Entre 90 e 120",IF(R3142&lt;=150,"Entre 120 e 150",IF(R3142&lt;=180,"Entre 150 e 180","Superior a 180")))))))</f>
        <v/>
      </c>
    </row>
    <row r="3143">
      <c r="A3143" t="inlineStr">
        <is>
          <t>Q018L02</t>
        </is>
      </c>
      <c r="B3143" t="inlineStr">
        <is>
          <t>IVONICE SOUZA OLIVEIRA RIBEIRO</t>
        </is>
      </c>
      <c r="C3143" t="n">
        <v>1</v>
      </c>
      <c r="D3143" t="inlineStr">
        <is>
          <t>IPCA</t>
        </is>
      </c>
      <c r="E3143" t="n">
        <v>0.009488792934583046</v>
      </c>
      <c r="F3143" t="inlineStr">
        <is>
          <t>MENSAL</t>
        </is>
      </c>
      <c r="G3143" t="n">
        <v>45621</v>
      </c>
      <c r="H3143" t="n">
        <v>45621</v>
      </c>
      <c r="I3143" t="n">
        <v>45</v>
      </c>
      <c r="J3143" t="inlineStr">
        <is>
          <t>CARTEIRA</t>
        </is>
      </c>
      <c r="K3143" t="inlineStr">
        <is>
          <t>CONTRATO</t>
        </is>
      </c>
      <c r="L3143" t="n">
        <v>4846.91</v>
      </c>
      <c r="M3143" t="inlineStr">
        <is>
          <t>IBIRAPITANGA FASE 3</t>
        </is>
      </c>
      <c r="N3143" s="142">
        <f>DATE(YEAR(G3143),MONTH(G3143),1)</f>
        <v/>
      </c>
      <c r="O3143" s="132">
        <f>IF(G3143&gt;$K$3,"Futuro","Atraso")</f>
        <v/>
      </c>
      <c r="P3143">
        <f>12*(YEAR(G3143)-YEAR($K$3))+(MONTH(G3143)-MONTH($K$3))</f>
        <v/>
      </c>
      <c r="Q3143" s="366">
        <f>IF(M3143="IBIRAPITANGA FASE 3",IF(O3143="Atraso",L3143,L3143/(1+$I$2)^P3143),IF(O3143="Atraso",L3143,L3143/(1+$I$1)^P3143))</f>
        <v/>
      </c>
      <c r="R3143">
        <f>IF(O3143="Atraso",$K$3-G3143,0)</f>
        <v/>
      </c>
      <c r="S3143">
        <f>IF(R3143&lt;=15,"Até 15",IF(R3143&lt;=30,"Entre 15 e 30",IF(R3143&lt;=60,"Entre 30 e 60",IF(R3143&lt;=90,"Entre 60 e 90",IF(R3143&lt;=120,"Entre 90 e 120",IF(R3143&lt;=150,"Entre 120 e 150",IF(R3143&lt;=180,"Entre 150 e 180","Superior a 180")))))))</f>
        <v/>
      </c>
    </row>
    <row r="3144">
      <c r="A3144" t="inlineStr">
        <is>
          <t>Q018L02</t>
        </is>
      </c>
      <c r="B3144" t="inlineStr">
        <is>
          <t>IVONICE SOUZA OLIVEIRA RIBEIRO</t>
        </is>
      </c>
      <c r="C3144" t="n">
        <v>1</v>
      </c>
      <c r="D3144" t="inlineStr">
        <is>
          <t>IPCA</t>
        </is>
      </c>
      <c r="E3144" t="n">
        <v>0.009488792934583046</v>
      </c>
      <c r="F3144" t="inlineStr">
        <is>
          <t>MENSAL</t>
        </is>
      </c>
      <c r="G3144" t="n">
        <v>45651</v>
      </c>
      <c r="H3144" t="n">
        <v>45651</v>
      </c>
      <c r="I3144" t="n">
        <v>46</v>
      </c>
      <c r="J3144" t="inlineStr">
        <is>
          <t>CARTEIRA</t>
        </is>
      </c>
      <c r="K3144" t="inlineStr">
        <is>
          <t>CONTRATO</t>
        </is>
      </c>
      <c r="L3144" t="n">
        <v>4846.91</v>
      </c>
      <c r="M3144" t="inlineStr">
        <is>
          <t>IBIRAPITANGA FASE 3</t>
        </is>
      </c>
      <c r="N3144" s="142">
        <f>DATE(YEAR(G3144),MONTH(G3144),1)</f>
        <v/>
      </c>
      <c r="O3144" s="132">
        <f>IF(G3144&gt;$K$3,"Futuro","Atraso")</f>
        <v/>
      </c>
      <c r="P3144">
        <f>12*(YEAR(G3144)-YEAR($K$3))+(MONTH(G3144)-MONTH($K$3))</f>
        <v/>
      </c>
      <c r="Q3144" s="366">
        <f>IF(M3144="IBIRAPITANGA FASE 3",IF(O3144="Atraso",L3144,L3144/(1+$I$2)^P3144),IF(O3144="Atraso",L3144,L3144/(1+$I$1)^P3144))</f>
        <v/>
      </c>
      <c r="R3144">
        <f>IF(O3144="Atraso",$K$3-G3144,0)</f>
        <v/>
      </c>
      <c r="S3144">
        <f>IF(R3144&lt;=15,"Até 15",IF(R3144&lt;=30,"Entre 15 e 30",IF(R3144&lt;=60,"Entre 30 e 60",IF(R3144&lt;=90,"Entre 60 e 90",IF(R3144&lt;=120,"Entre 90 e 120",IF(R3144&lt;=150,"Entre 120 e 150",IF(R3144&lt;=180,"Entre 150 e 180","Superior a 180")))))))</f>
        <v/>
      </c>
    </row>
    <row r="3145">
      <c r="A3145" t="inlineStr">
        <is>
          <t>Q018L02</t>
        </is>
      </c>
      <c r="B3145" t="inlineStr">
        <is>
          <t>IVONICE SOUZA OLIVEIRA RIBEIRO</t>
        </is>
      </c>
      <c r="C3145" t="n">
        <v>1</v>
      </c>
      <c r="D3145" t="inlineStr">
        <is>
          <t>IPCA</t>
        </is>
      </c>
      <c r="E3145" t="n">
        <v>0.009488792934583046</v>
      </c>
      <c r="F3145" t="inlineStr">
        <is>
          <t>MENSAL</t>
        </is>
      </c>
      <c r="G3145" t="n">
        <v>45682</v>
      </c>
      <c r="H3145" t="n">
        <v>45682</v>
      </c>
      <c r="I3145" t="n">
        <v>47</v>
      </c>
      <c r="J3145" t="inlineStr">
        <is>
          <t>CARTEIRA</t>
        </is>
      </c>
      <c r="K3145" t="inlineStr">
        <is>
          <t>CONTRATO</t>
        </is>
      </c>
      <c r="L3145" t="n">
        <v>4846.91</v>
      </c>
      <c r="M3145" t="inlineStr">
        <is>
          <t>IBIRAPITANGA FASE 3</t>
        </is>
      </c>
      <c r="N3145" s="142">
        <f>DATE(YEAR(G3145),MONTH(G3145),1)</f>
        <v/>
      </c>
      <c r="O3145" s="132">
        <f>IF(G3145&gt;$K$3,"Futuro","Atraso")</f>
        <v/>
      </c>
      <c r="P3145">
        <f>12*(YEAR(G3145)-YEAR($K$3))+(MONTH(G3145)-MONTH($K$3))</f>
        <v/>
      </c>
      <c r="Q3145" s="366">
        <f>IF(M3145="IBIRAPITANGA FASE 3",IF(O3145="Atraso",L3145,L3145/(1+$I$2)^P3145),IF(O3145="Atraso",L3145,L3145/(1+$I$1)^P3145))</f>
        <v/>
      </c>
      <c r="R3145">
        <f>IF(O3145="Atraso",$K$3-G3145,0)</f>
        <v/>
      </c>
      <c r="S3145">
        <f>IF(R3145&lt;=15,"Até 15",IF(R3145&lt;=30,"Entre 15 e 30",IF(R3145&lt;=60,"Entre 30 e 60",IF(R3145&lt;=90,"Entre 60 e 90",IF(R3145&lt;=120,"Entre 90 e 120",IF(R3145&lt;=150,"Entre 120 e 150",IF(R3145&lt;=180,"Entre 150 e 180","Superior a 180")))))))</f>
        <v/>
      </c>
    </row>
    <row r="3146">
      <c r="A3146" t="inlineStr">
        <is>
          <t>Q018L02</t>
        </is>
      </c>
      <c r="B3146" t="inlineStr">
        <is>
          <t>IVONICE SOUZA OLIVEIRA RIBEIRO</t>
        </is>
      </c>
      <c r="C3146" t="n">
        <v>1</v>
      </c>
      <c r="D3146" t="inlineStr">
        <is>
          <t>IPCA</t>
        </is>
      </c>
      <c r="E3146" t="n">
        <v>0.009488792934583046</v>
      </c>
      <c r="F3146" t="inlineStr">
        <is>
          <t>MENSAL</t>
        </is>
      </c>
      <c r="G3146" t="n">
        <v>45713</v>
      </c>
      <c r="H3146" t="n">
        <v>45713</v>
      </c>
      <c r="I3146" t="n">
        <v>48</v>
      </c>
      <c r="J3146" t="inlineStr">
        <is>
          <t>CARTEIRA</t>
        </is>
      </c>
      <c r="K3146" t="inlineStr">
        <is>
          <t>CONTRATO</t>
        </is>
      </c>
      <c r="L3146" t="n">
        <v>4846.91</v>
      </c>
      <c r="M3146" t="inlineStr">
        <is>
          <t>IBIRAPITANGA FASE 3</t>
        </is>
      </c>
      <c r="N3146" s="142">
        <f>DATE(YEAR(G3146),MONTH(G3146),1)</f>
        <v/>
      </c>
      <c r="O3146" s="132">
        <f>IF(G3146&gt;$K$3,"Futuro","Atraso")</f>
        <v/>
      </c>
      <c r="P3146">
        <f>12*(YEAR(G3146)-YEAR($K$3))+(MONTH(G3146)-MONTH($K$3))</f>
        <v/>
      </c>
      <c r="Q3146" s="366">
        <f>IF(M3146="IBIRAPITANGA FASE 3",IF(O3146="Atraso",L3146,L3146/(1+$I$2)^P3146),IF(O3146="Atraso",L3146,L3146/(1+$I$1)^P3146))</f>
        <v/>
      </c>
      <c r="R3146">
        <f>IF(O3146="Atraso",$K$3-G3146,0)</f>
        <v/>
      </c>
      <c r="S3146">
        <f>IF(R3146&lt;=15,"Até 15",IF(R3146&lt;=30,"Entre 15 e 30",IF(R3146&lt;=60,"Entre 30 e 60",IF(R3146&lt;=90,"Entre 60 e 90",IF(R3146&lt;=120,"Entre 90 e 120",IF(R3146&lt;=150,"Entre 120 e 150",IF(R3146&lt;=180,"Entre 150 e 180","Superior a 180")))))))</f>
        <v/>
      </c>
    </row>
    <row r="3147">
      <c r="A3147" t="inlineStr">
        <is>
          <t>Q018L02</t>
        </is>
      </c>
      <c r="B3147" t="inlineStr">
        <is>
          <t>IVONICE SOUZA OLIVEIRA RIBEIRO</t>
        </is>
      </c>
      <c r="C3147" t="n">
        <v>1</v>
      </c>
      <c r="D3147" t="inlineStr">
        <is>
          <t>IPCA</t>
        </is>
      </c>
      <c r="E3147" t="n">
        <v>0.009488792934583046</v>
      </c>
      <c r="F3147" t="inlineStr">
        <is>
          <t>MENSAL</t>
        </is>
      </c>
      <c r="G3147" t="n">
        <v>45741</v>
      </c>
      <c r="H3147" t="n">
        <v>45741</v>
      </c>
      <c r="I3147" t="n">
        <v>49</v>
      </c>
      <c r="J3147" t="inlineStr">
        <is>
          <t>CARTEIRA</t>
        </is>
      </c>
      <c r="K3147" t="inlineStr">
        <is>
          <t>CONTRATO</t>
        </is>
      </c>
      <c r="L3147" t="n">
        <v>4846.91</v>
      </c>
      <c r="M3147" t="inlineStr">
        <is>
          <t>IBIRAPITANGA FASE 3</t>
        </is>
      </c>
      <c r="N3147" s="142">
        <f>DATE(YEAR(G3147),MONTH(G3147),1)</f>
        <v/>
      </c>
      <c r="O3147" s="132">
        <f>IF(G3147&gt;$K$3,"Futuro","Atraso")</f>
        <v/>
      </c>
      <c r="P3147">
        <f>12*(YEAR(G3147)-YEAR($K$3))+(MONTH(G3147)-MONTH($K$3))</f>
        <v/>
      </c>
      <c r="Q3147" s="366">
        <f>IF(M3147="IBIRAPITANGA FASE 3",IF(O3147="Atraso",L3147,L3147/(1+$I$2)^P3147),IF(O3147="Atraso",L3147,L3147/(1+$I$1)^P3147))</f>
        <v/>
      </c>
      <c r="R3147">
        <f>IF(O3147="Atraso",$K$3-G3147,0)</f>
        <v/>
      </c>
      <c r="S3147">
        <f>IF(R3147&lt;=15,"Até 15",IF(R3147&lt;=30,"Entre 15 e 30",IF(R3147&lt;=60,"Entre 30 e 60",IF(R3147&lt;=90,"Entre 60 e 90",IF(R3147&lt;=120,"Entre 90 e 120",IF(R3147&lt;=150,"Entre 120 e 150",IF(R3147&lt;=180,"Entre 150 e 180","Superior a 180")))))))</f>
        <v/>
      </c>
    </row>
    <row r="3148">
      <c r="A3148" t="inlineStr">
        <is>
          <t>Q018L02</t>
        </is>
      </c>
      <c r="B3148" t="inlineStr">
        <is>
          <t>IVONICE SOUZA OLIVEIRA RIBEIRO</t>
        </is>
      </c>
      <c r="C3148" t="n">
        <v>1</v>
      </c>
      <c r="D3148" t="inlineStr">
        <is>
          <t>IPCA</t>
        </is>
      </c>
      <c r="E3148" t="n">
        <v>0.009488792934583046</v>
      </c>
      <c r="F3148" t="inlineStr">
        <is>
          <t>MENSAL</t>
        </is>
      </c>
      <c r="G3148" t="n">
        <v>45772</v>
      </c>
      <c r="H3148" t="n">
        <v>45772</v>
      </c>
      <c r="I3148" t="n">
        <v>50</v>
      </c>
      <c r="J3148" t="inlineStr">
        <is>
          <t>CARTEIRA</t>
        </is>
      </c>
      <c r="K3148" t="inlineStr">
        <is>
          <t>CONTRATO</t>
        </is>
      </c>
      <c r="L3148" t="n">
        <v>4846.91</v>
      </c>
      <c r="M3148" t="inlineStr">
        <is>
          <t>IBIRAPITANGA FASE 3</t>
        </is>
      </c>
      <c r="N3148" s="142">
        <f>DATE(YEAR(G3148),MONTH(G3148),1)</f>
        <v/>
      </c>
      <c r="O3148" s="132">
        <f>IF(G3148&gt;$K$3,"Futuro","Atraso")</f>
        <v/>
      </c>
      <c r="P3148">
        <f>12*(YEAR(G3148)-YEAR($K$3))+(MONTH(G3148)-MONTH($K$3))</f>
        <v/>
      </c>
      <c r="Q3148" s="366">
        <f>IF(M3148="IBIRAPITANGA FASE 3",IF(O3148="Atraso",L3148,L3148/(1+$I$2)^P3148),IF(O3148="Atraso",L3148,L3148/(1+$I$1)^P3148))</f>
        <v/>
      </c>
      <c r="R3148">
        <f>IF(O3148="Atraso",$K$3-G3148,0)</f>
        <v/>
      </c>
      <c r="S3148">
        <f>IF(R3148&lt;=15,"Até 15",IF(R3148&lt;=30,"Entre 15 e 30",IF(R3148&lt;=60,"Entre 30 e 60",IF(R3148&lt;=90,"Entre 60 e 90",IF(R3148&lt;=120,"Entre 90 e 120",IF(R3148&lt;=150,"Entre 120 e 150",IF(R3148&lt;=180,"Entre 150 e 180","Superior a 180")))))))</f>
        <v/>
      </c>
    </row>
    <row r="3149">
      <c r="A3149" t="inlineStr">
        <is>
          <t>Q018L02</t>
        </is>
      </c>
      <c r="B3149" t="inlineStr">
        <is>
          <t>IVONICE SOUZA OLIVEIRA RIBEIRO</t>
        </is>
      </c>
      <c r="C3149" t="n">
        <v>1</v>
      </c>
      <c r="D3149" t="inlineStr">
        <is>
          <t>IPCA</t>
        </is>
      </c>
      <c r="E3149" t="n">
        <v>0.009488792934583046</v>
      </c>
      <c r="F3149" t="inlineStr">
        <is>
          <t>MENSAL</t>
        </is>
      </c>
      <c r="G3149" t="n">
        <v>45802</v>
      </c>
      <c r="H3149" t="n">
        <v>45802</v>
      </c>
      <c r="I3149" t="n">
        <v>51</v>
      </c>
      <c r="J3149" t="inlineStr">
        <is>
          <t>CARTEIRA</t>
        </is>
      </c>
      <c r="K3149" t="inlineStr">
        <is>
          <t>CONTRATO</t>
        </is>
      </c>
      <c r="L3149" t="n">
        <v>4846.91</v>
      </c>
      <c r="M3149" t="inlineStr">
        <is>
          <t>IBIRAPITANGA FASE 3</t>
        </is>
      </c>
      <c r="N3149" s="142">
        <f>DATE(YEAR(G3149),MONTH(G3149),1)</f>
        <v/>
      </c>
      <c r="O3149" s="132">
        <f>IF(G3149&gt;$K$3,"Futuro","Atraso")</f>
        <v/>
      </c>
      <c r="P3149">
        <f>12*(YEAR(G3149)-YEAR($K$3))+(MONTH(G3149)-MONTH($K$3))</f>
        <v/>
      </c>
      <c r="Q3149" s="366">
        <f>IF(M3149="IBIRAPITANGA FASE 3",IF(O3149="Atraso",L3149,L3149/(1+$I$2)^P3149),IF(O3149="Atraso",L3149,L3149/(1+$I$1)^P3149))</f>
        <v/>
      </c>
      <c r="R3149">
        <f>IF(O3149="Atraso",$K$3-G3149,0)</f>
        <v/>
      </c>
      <c r="S3149">
        <f>IF(R3149&lt;=15,"Até 15",IF(R3149&lt;=30,"Entre 15 e 30",IF(R3149&lt;=60,"Entre 30 e 60",IF(R3149&lt;=90,"Entre 60 e 90",IF(R3149&lt;=120,"Entre 90 e 120",IF(R3149&lt;=150,"Entre 120 e 150",IF(R3149&lt;=180,"Entre 150 e 180","Superior a 180")))))))</f>
        <v/>
      </c>
    </row>
    <row r="3150">
      <c r="A3150" t="inlineStr">
        <is>
          <t>Q018L02</t>
        </is>
      </c>
      <c r="B3150" t="inlineStr">
        <is>
          <t>IVONICE SOUZA OLIVEIRA RIBEIRO</t>
        </is>
      </c>
      <c r="C3150" t="n">
        <v>1</v>
      </c>
      <c r="D3150" t="inlineStr">
        <is>
          <t>IPCA</t>
        </is>
      </c>
      <c r="E3150" t="n">
        <v>0.009488792934583046</v>
      </c>
      <c r="F3150" t="inlineStr">
        <is>
          <t>MENSAL</t>
        </is>
      </c>
      <c r="G3150" t="n">
        <v>45833</v>
      </c>
      <c r="H3150" t="n">
        <v>45833</v>
      </c>
      <c r="I3150" t="n">
        <v>52</v>
      </c>
      <c r="J3150" t="inlineStr">
        <is>
          <t>CARTEIRA</t>
        </is>
      </c>
      <c r="K3150" t="inlineStr">
        <is>
          <t>CONTRATO</t>
        </is>
      </c>
      <c r="L3150" t="n">
        <v>4846.91</v>
      </c>
      <c r="M3150" t="inlineStr">
        <is>
          <t>IBIRAPITANGA FASE 3</t>
        </is>
      </c>
      <c r="N3150" s="142">
        <f>DATE(YEAR(G3150),MONTH(G3150),1)</f>
        <v/>
      </c>
      <c r="O3150" s="132">
        <f>IF(G3150&gt;$K$3,"Futuro","Atraso")</f>
        <v/>
      </c>
      <c r="P3150">
        <f>12*(YEAR(G3150)-YEAR($K$3))+(MONTH(G3150)-MONTH($K$3))</f>
        <v/>
      </c>
      <c r="Q3150" s="366">
        <f>IF(M3150="IBIRAPITANGA FASE 3",IF(O3150="Atraso",L3150,L3150/(1+$I$2)^P3150),IF(O3150="Atraso",L3150,L3150/(1+$I$1)^P3150))</f>
        <v/>
      </c>
      <c r="R3150">
        <f>IF(O3150="Atraso",$K$3-G3150,0)</f>
        <v/>
      </c>
      <c r="S3150">
        <f>IF(R3150&lt;=15,"Até 15",IF(R3150&lt;=30,"Entre 15 e 30",IF(R3150&lt;=60,"Entre 30 e 60",IF(R3150&lt;=90,"Entre 60 e 90",IF(R3150&lt;=120,"Entre 90 e 120",IF(R3150&lt;=150,"Entre 120 e 150",IF(R3150&lt;=180,"Entre 150 e 180","Superior a 180")))))))</f>
        <v/>
      </c>
    </row>
    <row r="3151">
      <c r="A3151" t="inlineStr">
        <is>
          <t>Q018L02</t>
        </is>
      </c>
      <c r="B3151" t="inlineStr">
        <is>
          <t>IVONICE SOUZA OLIVEIRA RIBEIRO</t>
        </is>
      </c>
      <c r="C3151" t="n">
        <v>1</v>
      </c>
      <c r="D3151" t="inlineStr">
        <is>
          <t>IPCA</t>
        </is>
      </c>
      <c r="E3151" t="n">
        <v>0.009488792934583046</v>
      </c>
      <c r="F3151" t="inlineStr">
        <is>
          <t>MENSAL</t>
        </is>
      </c>
      <c r="G3151" t="n">
        <v>45863</v>
      </c>
      <c r="H3151" t="n">
        <v>45863</v>
      </c>
      <c r="I3151" t="n">
        <v>53</v>
      </c>
      <c r="J3151" t="inlineStr">
        <is>
          <t>CARTEIRA</t>
        </is>
      </c>
      <c r="K3151" t="inlineStr">
        <is>
          <t>CONTRATO</t>
        </is>
      </c>
      <c r="L3151" t="n">
        <v>4846.91</v>
      </c>
      <c r="M3151" t="inlineStr">
        <is>
          <t>IBIRAPITANGA FASE 3</t>
        </is>
      </c>
      <c r="N3151" s="142">
        <f>DATE(YEAR(G3151),MONTH(G3151),1)</f>
        <v/>
      </c>
      <c r="O3151" s="132">
        <f>IF(G3151&gt;$K$3,"Futuro","Atraso")</f>
        <v/>
      </c>
      <c r="P3151">
        <f>12*(YEAR(G3151)-YEAR($K$3))+(MONTH(G3151)-MONTH($K$3))</f>
        <v/>
      </c>
      <c r="Q3151" s="366">
        <f>IF(M3151="IBIRAPITANGA FASE 3",IF(O3151="Atraso",L3151,L3151/(1+$I$2)^P3151),IF(O3151="Atraso",L3151,L3151/(1+$I$1)^P3151))</f>
        <v/>
      </c>
      <c r="R3151">
        <f>IF(O3151="Atraso",$K$3-G3151,0)</f>
        <v/>
      </c>
      <c r="S3151">
        <f>IF(R3151&lt;=15,"Até 15",IF(R3151&lt;=30,"Entre 15 e 30",IF(R3151&lt;=60,"Entre 30 e 60",IF(R3151&lt;=90,"Entre 60 e 90",IF(R3151&lt;=120,"Entre 90 e 120",IF(R3151&lt;=150,"Entre 120 e 150",IF(R3151&lt;=180,"Entre 150 e 180","Superior a 180")))))))</f>
        <v/>
      </c>
    </row>
    <row r="3152">
      <c r="A3152" t="inlineStr">
        <is>
          <t>Q018L02</t>
        </is>
      </c>
      <c r="B3152" t="inlineStr">
        <is>
          <t>IVONICE SOUZA OLIVEIRA RIBEIRO</t>
        </is>
      </c>
      <c r="C3152" t="n">
        <v>1</v>
      </c>
      <c r="D3152" t="inlineStr">
        <is>
          <t>IPCA</t>
        </is>
      </c>
      <c r="E3152" t="n">
        <v>0.009488792934583046</v>
      </c>
      <c r="F3152" t="inlineStr">
        <is>
          <t>MENSAL</t>
        </is>
      </c>
      <c r="G3152" t="n">
        <v>45894</v>
      </c>
      <c r="H3152" t="n">
        <v>45894</v>
      </c>
      <c r="I3152" t="n">
        <v>54</v>
      </c>
      <c r="J3152" t="inlineStr">
        <is>
          <t>CARTEIRA</t>
        </is>
      </c>
      <c r="K3152" t="inlineStr">
        <is>
          <t>CONTRATO</t>
        </is>
      </c>
      <c r="L3152" t="n">
        <v>4846.91</v>
      </c>
      <c r="M3152" t="inlineStr">
        <is>
          <t>IBIRAPITANGA FASE 3</t>
        </is>
      </c>
      <c r="N3152" s="142">
        <f>DATE(YEAR(G3152),MONTH(G3152),1)</f>
        <v/>
      </c>
      <c r="O3152" s="132">
        <f>IF(G3152&gt;$K$3,"Futuro","Atraso")</f>
        <v/>
      </c>
      <c r="P3152">
        <f>12*(YEAR(G3152)-YEAR($K$3))+(MONTH(G3152)-MONTH($K$3))</f>
        <v/>
      </c>
      <c r="Q3152" s="366">
        <f>IF(M3152="IBIRAPITANGA FASE 3",IF(O3152="Atraso",L3152,L3152/(1+$I$2)^P3152),IF(O3152="Atraso",L3152,L3152/(1+$I$1)^P3152))</f>
        <v/>
      </c>
      <c r="R3152">
        <f>IF(O3152="Atraso",$K$3-G3152,0)</f>
        <v/>
      </c>
      <c r="S3152">
        <f>IF(R3152&lt;=15,"Até 15",IF(R3152&lt;=30,"Entre 15 e 30",IF(R3152&lt;=60,"Entre 30 e 60",IF(R3152&lt;=90,"Entre 60 e 90",IF(R3152&lt;=120,"Entre 90 e 120",IF(R3152&lt;=150,"Entre 120 e 150",IF(R3152&lt;=180,"Entre 150 e 180","Superior a 180")))))))</f>
        <v/>
      </c>
    </row>
    <row r="3153">
      <c r="A3153" t="inlineStr">
        <is>
          <t>Q018L02</t>
        </is>
      </c>
      <c r="B3153" t="inlineStr">
        <is>
          <t>IVONICE SOUZA OLIVEIRA RIBEIRO</t>
        </is>
      </c>
      <c r="C3153" t="n">
        <v>1</v>
      </c>
      <c r="D3153" t="inlineStr">
        <is>
          <t>IPCA</t>
        </is>
      </c>
      <c r="E3153" t="n">
        <v>0.009488792934583046</v>
      </c>
      <c r="F3153" t="inlineStr">
        <is>
          <t>MENSAL</t>
        </is>
      </c>
      <c r="G3153" t="n">
        <v>45925</v>
      </c>
      <c r="H3153" t="n">
        <v>45925</v>
      </c>
      <c r="I3153" t="n">
        <v>55</v>
      </c>
      <c r="J3153" t="inlineStr">
        <is>
          <t>CARTEIRA</t>
        </is>
      </c>
      <c r="K3153" t="inlineStr">
        <is>
          <t>CONTRATO</t>
        </is>
      </c>
      <c r="L3153" t="n">
        <v>4846.91</v>
      </c>
      <c r="M3153" t="inlineStr">
        <is>
          <t>IBIRAPITANGA FASE 3</t>
        </is>
      </c>
      <c r="N3153" s="142">
        <f>DATE(YEAR(G3153),MONTH(G3153),1)</f>
        <v/>
      </c>
      <c r="O3153" s="132">
        <f>IF(G3153&gt;$K$3,"Futuro","Atraso")</f>
        <v/>
      </c>
      <c r="P3153">
        <f>12*(YEAR(G3153)-YEAR($K$3))+(MONTH(G3153)-MONTH($K$3))</f>
        <v/>
      </c>
      <c r="Q3153" s="366">
        <f>IF(M3153="IBIRAPITANGA FASE 3",IF(O3153="Atraso",L3153,L3153/(1+$I$2)^P3153),IF(O3153="Atraso",L3153,L3153/(1+$I$1)^P3153))</f>
        <v/>
      </c>
      <c r="R3153">
        <f>IF(O3153="Atraso",$K$3-G3153,0)</f>
        <v/>
      </c>
      <c r="S3153">
        <f>IF(R3153&lt;=15,"Até 15",IF(R3153&lt;=30,"Entre 15 e 30",IF(R3153&lt;=60,"Entre 30 e 60",IF(R3153&lt;=90,"Entre 60 e 90",IF(R3153&lt;=120,"Entre 90 e 120",IF(R3153&lt;=150,"Entre 120 e 150",IF(R3153&lt;=180,"Entre 150 e 180","Superior a 180")))))))</f>
        <v/>
      </c>
    </row>
    <row r="3154">
      <c r="A3154" t="inlineStr">
        <is>
          <t>Q018L02</t>
        </is>
      </c>
      <c r="B3154" t="inlineStr">
        <is>
          <t>IVONICE SOUZA OLIVEIRA RIBEIRO</t>
        </is>
      </c>
      <c r="C3154" t="n">
        <v>1</v>
      </c>
      <c r="D3154" t="inlineStr">
        <is>
          <t>IPCA</t>
        </is>
      </c>
      <c r="E3154" t="n">
        <v>0.009488792934583046</v>
      </c>
      <c r="F3154" t="inlineStr">
        <is>
          <t>MENSAL</t>
        </is>
      </c>
      <c r="G3154" t="n">
        <v>45955</v>
      </c>
      <c r="H3154" t="n">
        <v>45955</v>
      </c>
      <c r="I3154" t="n">
        <v>56</v>
      </c>
      <c r="J3154" t="inlineStr">
        <is>
          <t>CARTEIRA</t>
        </is>
      </c>
      <c r="K3154" t="inlineStr">
        <is>
          <t>CONTRATO</t>
        </is>
      </c>
      <c r="L3154" t="n">
        <v>4846.91</v>
      </c>
      <c r="M3154" t="inlineStr">
        <is>
          <t>IBIRAPITANGA FASE 3</t>
        </is>
      </c>
      <c r="N3154" s="142">
        <f>DATE(YEAR(G3154),MONTH(G3154),1)</f>
        <v/>
      </c>
      <c r="O3154" s="132">
        <f>IF(G3154&gt;$K$3,"Futuro","Atraso")</f>
        <v/>
      </c>
      <c r="P3154">
        <f>12*(YEAR(G3154)-YEAR($K$3))+(MONTH(G3154)-MONTH($K$3))</f>
        <v/>
      </c>
      <c r="Q3154" s="366">
        <f>IF(M3154="IBIRAPITANGA FASE 3",IF(O3154="Atraso",L3154,L3154/(1+$I$2)^P3154),IF(O3154="Atraso",L3154,L3154/(1+$I$1)^P3154))</f>
        <v/>
      </c>
      <c r="R3154">
        <f>IF(O3154="Atraso",$K$3-G3154,0)</f>
        <v/>
      </c>
      <c r="S3154">
        <f>IF(R3154&lt;=15,"Até 15",IF(R3154&lt;=30,"Entre 15 e 30",IF(R3154&lt;=60,"Entre 30 e 60",IF(R3154&lt;=90,"Entre 60 e 90",IF(R3154&lt;=120,"Entre 90 e 120",IF(R3154&lt;=150,"Entre 120 e 150",IF(R3154&lt;=180,"Entre 150 e 180","Superior a 180")))))))</f>
        <v/>
      </c>
    </row>
    <row r="3155">
      <c r="A3155" t="inlineStr">
        <is>
          <t>Q018L02</t>
        </is>
      </c>
      <c r="B3155" t="inlineStr">
        <is>
          <t>IVONICE SOUZA OLIVEIRA RIBEIRO</t>
        </is>
      </c>
      <c r="C3155" t="n">
        <v>1</v>
      </c>
      <c r="D3155" t="inlineStr">
        <is>
          <t>IPCA</t>
        </is>
      </c>
      <c r="E3155" t="n">
        <v>0.009488792934583046</v>
      </c>
      <c r="F3155" t="inlineStr">
        <is>
          <t>MENSAL</t>
        </is>
      </c>
      <c r="G3155" t="n">
        <v>45986</v>
      </c>
      <c r="H3155" t="n">
        <v>45986</v>
      </c>
      <c r="I3155" t="n">
        <v>57</v>
      </c>
      <c r="J3155" t="inlineStr">
        <is>
          <t>CARTEIRA</t>
        </is>
      </c>
      <c r="K3155" t="inlineStr">
        <is>
          <t>CONTRATO</t>
        </is>
      </c>
      <c r="L3155" t="n">
        <v>4846.91</v>
      </c>
      <c r="M3155" t="inlineStr">
        <is>
          <t>IBIRAPITANGA FASE 3</t>
        </is>
      </c>
      <c r="N3155" s="142">
        <f>DATE(YEAR(G3155),MONTH(G3155),1)</f>
        <v/>
      </c>
      <c r="O3155" s="132">
        <f>IF(G3155&gt;$K$3,"Futuro","Atraso")</f>
        <v/>
      </c>
      <c r="P3155">
        <f>12*(YEAR(G3155)-YEAR($K$3))+(MONTH(G3155)-MONTH($K$3))</f>
        <v/>
      </c>
      <c r="Q3155" s="366">
        <f>IF(M3155="IBIRAPITANGA FASE 3",IF(O3155="Atraso",L3155,L3155/(1+$I$2)^P3155),IF(O3155="Atraso",L3155,L3155/(1+$I$1)^P3155))</f>
        <v/>
      </c>
      <c r="R3155">
        <f>IF(O3155="Atraso",$K$3-G3155,0)</f>
        <v/>
      </c>
      <c r="S3155">
        <f>IF(R3155&lt;=15,"Até 15",IF(R3155&lt;=30,"Entre 15 e 30",IF(R3155&lt;=60,"Entre 30 e 60",IF(R3155&lt;=90,"Entre 60 e 90",IF(R3155&lt;=120,"Entre 90 e 120",IF(R3155&lt;=150,"Entre 120 e 150",IF(R3155&lt;=180,"Entre 150 e 180","Superior a 180")))))))</f>
        <v/>
      </c>
    </row>
    <row r="3156">
      <c r="A3156" t="inlineStr">
        <is>
          <t>Q018L02</t>
        </is>
      </c>
      <c r="B3156" t="inlineStr">
        <is>
          <t>IVONICE SOUZA OLIVEIRA RIBEIRO</t>
        </is>
      </c>
      <c r="C3156" t="n">
        <v>1</v>
      </c>
      <c r="D3156" t="inlineStr">
        <is>
          <t>IPCA</t>
        </is>
      </c>
      <c r="E3156" t="n">
        <v>0.009488792934583046</v>
      </c>
      <c r="F3156" t="inlineStr">
        <is>
          <t>MENSAL</t>
        </is>
      </c>
      <c r="G3156" t="n">
        <v>46016</v>
      </c>
      <c r="H3156" t="n">
        <v>46016</v>
      </c>
      <c r="I3156" t="n">
        <v>58</v>
      </c>
      <c r="J3156" t="inlineStr">
        <is>
          <t>CARTEIRA</t>
        </is>
      </c>
      <c r="K3156" t="inlineStr">
        <is>
          <t>CONTRATO</t>
        </is>
      </c>
      <c r="L3156" t="n">
        <v>4846.91</v>
      </c>
      <c r="M3156" t="inlineStr">
        <is>
          <t>IBIRAPITANGA FASE 3</t>
        </is>
      </c>
      <c r="N3156" s="142">
        <f>DATE(YEAR(G3156),MONTH(G3156),1)</f>
        <v/>
      </c>
      <c r="O3156" s="132">
        <f>IF(G3156&gt;$K$3,"Futuro","Atraso")</f>
        <v/>
      </c>
      <c r="P3156">
        <f>12*(YEAR(G3156)-YEAR($K$3))+(MONTH(G3156)-MONTH($K$3))</f>
        <v/>
      </c>
      <c r="Q3156" s="366">
        <f>IF(M3156="IBIRAPITANGA FASE 3",IF(O3156="Atraso",L3156,L3156/(1+$I$2)^P3156),IF(O3156="Atraso",L3156,L3156/(1+$I$1)^P3156))</f>
        <v/>
      </c>
      <c r="R3156">
        <f>IF(O3156="Atraso",$K$3-G3156,0)</f>
        <v/>
      </c>
      <c r="S3156">
        <f>IF(R3156&lt;=15,"Até 15",IF(R3156&lt;=30,"Entre 15 e 30",IF(R3156&lt;=60,"Entre 30 e 60",IF(R3156&lt;=90,"Entre 60 e 90",IF(R3156&lt;=120,"Entre 90 e 120",IF(R3156&lt;=150,"Entre 120 e 150",IF(R3156&lt;=180,"Entre 150 e 180","Superior a 180")))))))</f>
        <v/>
      </c>
    </row>
    <row r="3157">
      <c r="A3157" t="inlineStr">
        <is>
          <t>Q018L02</t>
        </is>
      </c>
      <c r="B3157" t="inlineStr">
        <is>
          <t>IVONICE SOUZA OLIVEIRA RIBEIRO</t>
        </is>
      </c>
      <c r="C3157" t="n">
        <v>1</v>
      </c>
      <c r="D3157" t="inlineStr">
        <is>
          <t>IPCA</t>
        </is>
      </c>
      <c r="E3157" t="n">
        <v>0.009488792934583046</v>
      </c>
      <c r="F3157" t="inlineStr">
        <is>
          <t>MENSAL</t>
        </is>
      </c>
      <c r="G3157" t="n">
        <v>46047</v>
      </c>
      <c r="H3157" t="n">
        <v>46047</v>
      </c>
      <c r="I3157" t="n">
        <v>59</v>
      </c>
      <c r="J3157" t="inlineStr">
        <is>
          <t>CARTEIRA</t>
        </is>
      </c>
      <c r="K3157" t="inlineStr">
        <is>
          <t>CONTRATO</t>
        </is>
      </c>
      <c r="L3157" t="n">
        <v>4846.91</v>
      </c>
      <c r="M3157" t="inlineStr">
        <is>
          <t>IBIRAPITANGA FASE 3</t>
        </is>
      </c>
      <c r="N3157" s="142">
        <f>DATE(YEAR(G3157),MONTH(G3157),1)</f>
        <v/>
      </c>
      <c r="O3157" s="132">
        <f>IF(G3157&gt;$K$3,"Futuro","Atraso")</f>
        <v/>
      </c>
      <c r="P3157">
        <f>12*(YEAR(G3157)-YEAR($K$3))+(MONTH(G3157)-MONTH($K$3))</f>
        <v/>
      </c>
      <c r="Q3157" s="366">
        <f>IF(M3157="IBIRAPITANGA FASE 3",IF(O3157="Atraso",L3157,L3157/(1+$I$2)^P3157),IF(O3157="Atraso",L3157,L3157/(1+$I$1)^P3157))</f>
        <v/>
      </c>
      <c r="R3157">
        <f>IF(O3157="Atraso",$K$3-G3157,0)</f>
        <v/>
      </c>
      <c r="S3157">
        <f>IF(R3157&lt;=15,"Até 15",IF(R3157&lt;=30,"Entre 15 e 30",IF(R3157&lt;=60,"Entre 30 e 60",IF(R3157&lt;=90,"Entre 60 e 90",IF(R3157&lt;=120,"Entre 90 e 120",IF(R3157&lt;=150,"Entre 120 e 150",IF(R3157&lt;=180,"Entre 150 e 180","Superior a 180")))))))</f>
        <v/>
      </c>
    </row>
    <row r="3158">
      <c r="A3158" t="inlineStr">
        <is>
          <t>Q018L02</t>
        </is>
      </c>
      <c r="B3158" t="inlineStr">
        <is>
          <t>IVONICE SOUZA OLIVEIRA RIBEIRO</t>
        </is>
      </c>
      <c r="C3158" t="n">
        <v>1</v>
      </c>
      <c r="D3158" t="inlineStr">
        <is>
          <t>IPCA</t>
        </is>
      </c>
      <c r="E3158" t="n">
        <v>0.009488792934583046</v>
      </c>
      <c r="F3158" t="inlineStr">
        <is>
          <t>MENSAL</t>
        </is>
      </c>
      <c r="G3158" t="n">
        <v>46078</v>
      </c>
      <c r="H3158" t="n">
        <v>46078</v>
      </c>
      <c r="I3158" t="n">
        <v>60</v>
      </c>
      <c r="J3158" t="inlineStr">
        <is>
          <t>CARTEIRA</t>
        </is>
      </c>
      <c r="K3158" t="inlineStr">
        <is>
          <t>CONTRATO</t>
        </is>
      </c>
      <c r="L3158" t="n">
        <v>4846.91</v>
      </c>
      <c r="M3158" t="inlineStr">
        <is>
          <t>IBIRAPITANGA FASE 3</t>
        </is>
      </c>
      <c r="N3158" s="142">
        <f>DATE(YEAR(G3158),MONTH(G3158),1)</f>
        <v/>
      </c>
      <c r="O3158" s="132">
        <f>IF(G3158&gt;$K$3,"Futuro","Atraso")</f>
        <v/>
      </c>
      <c r="P3158">
        <f>12*(YEAR(G3158)-YEAR($K$3))+(MONTH(G3158)-MONTH($K$3))</f>
        <v/>
      </c>
      <c r="Q3158" s="366">
        <f>IF(M3158="IBIRAPITANGA FASE 3",IF(O3158="Atraso",L3158,L3158/(1+$I$2)^P3158),IF(O3158="Atraso",L3158,L3158/(1+$I$1)^P3158))</f>
        <v/>
      </c>
      <c r="R3158">
        <f>IF(O3158="Atraso",$K$3-G3158,0)</f>
        <v/>
      </c>
      <c r="S3158">
        <f>IF(R3158&lt;=15,"Até 15",IF(R3158&lt;=30,"Entre 15 e 30",IF(R3158&lt;=60,"Entre 30 e 60",IF(R3158&lt;=90,"Entre 60 e 90",IF(R3158&lt;=120,"Entre 90 e 120",IF(R3158&lt;=150,"Entre 120 e 150",IF(R3158&lt;=180,"Entre 150 e 180","Superior a 180")))))))</f>
        <v/>
      </c>
    </row>
    <row r="3159">
      <c r="A3159" t="inlineStr">
        <is>
          <t>Q018L02</t>
        </is>
      </c>
      <c r="B3159" t="inlineStr">
        <is>
          <t>IVONICE SOUZA OLIVEIRA RIBEIRO</t>
        </is>
      </c>
      <c r="C3159" t="n">
        <v>1</v>
      </c>
      <c r="D3159" t="inlineStr">
        <is>
          <t>IPCA</t>
        </is>
      </c>
      <c r="E3159" t="n">
        <v>0.009488792934583046</v>
      </c>
      <c r="F3159" t="inlineStr">
        <is>
          <t>MENSAL</t>
        </is>
      </c>
      <c r="G3159" t="n">
        <v>46106</v>
      </c>
      <c r="H3159" t="n">
        <v>46106</v>
      </c>
      <c r="I3159" t="n">
        <v>61</v>
      </c>
      <c r="J3159" t="inlineStr">
        <is>
          <t>CARTEIRA</t>
        </is>
      </c>
      <c r="K3159" t="inlineStr">
        <is>
          <t>CONTRATO</t>
        </is>
      </c>
      <c r="L3159" t="n">
        <v>4846.91</v>
      </c>
      <c r="M3159" t="inlineStr">
        <is>
          <t>IBIRAPITANGA FASE 3</t>
        </is>
      </c>
      <c r="N3159" s="142">
        <f>DATE(YEAR(G3159),MONTH(G3159),1)</f>
        <v/>
      </c>
      <c r="O3159" s="132">
        <f>IF(G3159&gt;$K$3,"Futuro","Atraso")</f>
        <v/>
      </c>
      <c r="P3159">
        <f>12*(YEAR(G3159)-YEAR($K$3))+(MONTH(G3159)-MONTH($K$3))</f>
        <v/>
      </c>
      <c r="Q3159" s="366">
        <f>IF(M3159="IBIRAPITANGA FASE 3",IF(O3159="Atraso",L3159,L3159/(1+$I$2)^P3159),IF(O3159="Atraso",L3159,L3159/(1+$I$1)^P3159))</f>
        <v/>
      </c>
      <c r="R3159">
        <f>IF(O3159="Atraso",$K$3-G3159,0)</f>
        <v/>
      </c>
      <c r="S3159">
        <f>IF(R3159&lt;=15,"Até 15",IF(R3159&lt;=30,"Entre 15 e 30",IF(R3159&lt;=60,"Entre 30 e 60",IF(R3159&lt;=90,"Entre 60 e 90",IF(R3159&lt;=120,"Entre 90 e 120",IF(R3159&lt;=150,"Entre 120 e 150",IF(R3159&lt;=180,"Entre 150 e 180","Superior a 180")))))))</f>
        <v/>
      </c>
    </row>
    <row r="3160">
      <c r="A3160" t="inlineStr">
        <is>
          <t>Q018L02</t>
        </is>
      </c>
      <c r="B3160" t="inlineStr">
        <is>
          <t>IVONICE SOUZA OLIVEIRA RIBEIRO</t>
        </is>
      </c>
      <c r="C3160" t="n">
        <v>1</v>
      </c>
      <c r="D3160" t="inlineStr">
        <is>
          <t>IPCA</t>
        </is>
      </c>
      <c r="E3160" t="n">
        <v>0.009488792934583046</v>
      </c>
      <c r="F3160" t="inlineStr">
        <is>
          <t>MENSAL</t>
        </is>
      </c>
      <c r="G3160" t="n">
        <v>46137</v>
      </c>
      <c r="H3160" t="n">
        <v>46137</v>
      </c>
      <c r="I3160" t="n">
        <v>62</v>
      </c>
      <c r="J3160" t="inlineStr">
        <is>
          <t>CARTEIRA</t>
        </is>
      </c>
      <c r="K3160" t="inlineStr">
        <is>
          <t>CONTRATO</t>
        </is>
      </c>
      <c r="L3160" t="n">
        <v>4846.91</v>
      </c>
      <c r="M3160" t="inlineStr">
        <is>
          <t>IBIRAPITANGA FASE 3</t>
        </is>
      </c>
      <c r="N3160" s="142">
        <f>DATE(YEAR(G3160),MONTH(G3160),1)</f>
        <v/>
      </c>
      <c r="O3160" s="132">
        <f>IF(G3160&gt;$K$3,"Futuro","Atraso")</f>
        <v/>
      </c>
      <c r="P3160">
        <f>12*(YEAR(G3160)-YEAR($K$3))+(MONTH(G3160)-MONTH($K$3))</f>
        <v/>
      </c>
      <c r="Q3160" s="366">
        <f>IF(M3160="IBIRAPITANGA FASE 3",IF(O3160="Atraso",L3160,L3160/(1+$I$2)^P3160),IF(O3160="Atraso",L3160,L3160/(1+$I$1)^P3160))</f>
        <v/>
      </c>
      <c r="R3160">
        <f>IF(O3160="Atraso",$K$3-G3160,0)</f>
        <v/>
      </c>
      <c r="S3160">
        <f>IF(R3160&lt;=15,"Até 15",IF(R3160&lt;=30,"Entre 15 e 30",IF(R3160&lt;=60,"Entre 30 e 60",IF(R3160&lt;=90,"Entre 60 e 90",IF(R3160&lt;=120,"Entre 90 e 120",IF(R3160&lt;=150,"Entre 120 e 150",IF(R3160&lt;=180,"Entre 150 e 180","Superior a 180")))))))</f>
        <v/>
      </c>
    </row>
    <row r="3161">
      <c r="A3161" t="inlineStr">
        <is>
          <t>Q018L02</t>
        </is>
      </c>
      <c r="B3161" t="inlineStr">
        <is>
          <t>IVONICE SOUZA OLIVEIRA RIBEIRO</t>
        </is>
      </c>
      <c r="C3161" t="n">
        <v>1</v>
      </c>
      <c r="D3161" t="inlineStr">
        <is>
          <t>IPCA</t>
        </is>
      </c>
      <c r="E3161" t="n">
        <v>0.009488792934583046</v>
      </c>
      <c r="F3161" t="inlineStr">
        <is>
          <t>MENSAL</t>
        </is>
      </c>
      <c r="G3161" t="n">
        <v>46167</v>
      </c>
      <c r="H3161" t="n">
        <v>46167</v>
      </c>
      <c r="I3161" t="n">
        <v>63</v>
      </c>
      <c r="J3161" t="inlineStr">
        <is>
          <t>CARTEIRA</t>
        </is>
      </c>
      <c r="K3161" t="inlineStr">
        <is>
          <t>CONTRATO</t>
        </is>
      </c>
      <c r="L3161" t="n">
        <v>4846.91</v>
      </c>
      <c r="M3161" t="inlineStr">
        <is>
          <t>IBIRAPITANGA FASE 3</t>
        </is>
      </c>
      <c r="N3161" s="142">
        <f>DATE(YEAR(G3161),MONTH(G3161),1)</f>
        <v/>
      </c>
      <c r="O3161" s="132">
        <f>IF(G3161&gt;$K$3,"Futuro","Atraso")</f>
        <v/>
      </c>
      <c r="P3161">
        <f>12*(YEAR(G3161)-YEAR($K$3))+(MONTH(G3161)-MONTH($K$3))</f>
        <v/>
      </c>
      <c r="Q3161" s="366">
        <f>IF(M3161="IBIRAPITANGA FASE 3",IF(O3161="Atraso",L3161,L3161/(1+$I$2)^P3161),IF(O3161="Atraso",L3161,L3161/(1+$I$1)^P3161))</f>
        <v/>
      </c>
      <c r="R3161">
        <f>IF(O3161="Atraso",$K$3-G3161,0)</f>
        <v/>
      </c>
      <c r="S3161">
        <f>IF(R3161&lt;=15,"Até 15",IF(R3161&lt;=30,"Entre 15 e 30",IF(R3161&lt;=60,"Entre 30 e 60",IF(R3161&lt;=90,"Entre 60 e 90",IF(R3161&lt;=120,"Entre 90 e 120",IF(R3161&lt;=150,"Entre 120 e 150",IF(R3161&lt;=180,"Entre 150 e 180","Superior a 180")))))))</f>
        <v/>
      </c>
    </row>
    <row r="3162">
      <c r="A3162" t="inlineStr">
        <is>
          <t>Q018L02</t>
        </is>
      </c>
      <c r="B3162" t="inlineStr">
        <is>
          <t>IVONICE SOUZA OLIVEIRA RIBEIRO</t>
        </is>
      </c>
      <c r="C3162" t="n">
        <v>1</v>
      </c>
      <c r="D3162" t="inlineStr">
        <is>
          <t>IPCA</t>
        </is>
      </c>
      <c r="E3162" t="n">
        <v>0.009488792934583046</v>
      </c>
      <c r="F3162" t="inlineStr">
        <is>
          <t>MENSAL</t>
        </is>
      </c>
      <c r="G3162" t="n">
        <v>46198</v>
      </c>
      <c r="H3162" t="n">
        <v>46198</v>
      </c>
      <c r="I3162" t="n">
        <v>64</v>
      </c>
      <c r="J3162" t="inlineStr">
        <is>
          <t>CARTEIRA</t>
        </is>
      </c>
      <c r="K3162" t="inlineStr">
        <is>
          <t>CONTRATO</t>
        </is>
      </c>
      <c r="L3162" t="n">
        <v>4846.91</v>
      </c>
      <c r="M3162" t="inlineStr">
        <is>
          <t>IBIRAPITANGA FASE 3</t>
        </is>
      </c>
      <c r="N3162" s="142">
        <f>DATE(YEAR(G3162),MONTH(G3162),1)</f>
        <v/>
      </c>
      <c r="O3162" s="132">
        <f>IF(G3162&gt;$K$3,"Futuro","Atraso")</f>
        <v/>
      </c>
      <c r="P3162">
        <f>12*(YEAR(G3162)-YEAR($K$3))+(MONTH(G3162)-MONTH($K$3))</f>
        <v/>
      </c>
      <c r="Q3162" s="366">
        <f>IF(M3162="IBIRAPITANGA FASE 3",IF(O3162="Atraso",L3162,L3162/(1+$I$2)^P3162),IF(O3162="Atraso",L3162,L3162/(1+$I$1)^P3162))</f>
        <v/>
      </c>
      <c r="R3162">
        <f>IF(O3162="Atraso",$K$3-G3162,0)</f>
        <v/>
      </c>
      <c r="S3162">
        <f>IF(R3162&lt;=15,"Até 15",IF(R3162&lt;=30,"Entre 15 e 30",IF(R3162&lt;=60,"Entre 30 e 60",IF(R3162&lt;=90,"Entre 60 e 90",IF(R3162&lt;=120,"Entre 90 e 120",IF(R3162&lt;=150,"Entre 120 e 150",IF(R3162&lt;=180,"Entre 150 e 180","Superior a 180")))))))</f>
        <v/>
      </c>
    </row>
    <row r="3163">
      <c r="A3163" t="inlineStr">
        <is>
          <t>Q018L02</t>
        </is>
      </c>
      <c r="B3163" t="inlineStr">
        <is>
          <t>IVONICE SOUZA OLIVEIRA RIBEIRO</t>
        </is>
      </c>
      <c r="C3163" t="n">
        <v>1</v>
      </c>
      <c r="D3163" t="inlineStr">
        <is>
          <t>IPCA</t>
        </is>
      </c>
      <c r="E3163" t="n">
        <v>0.009488792934583046</v>
      </c>
      <c r="F3163" t="inlineStr">
        <is>
          <t>MENSAL</t>
        </is>
      </c>
      <c r="G3163" t="n">
        <v>46228</v>
      </c>
      <c r="H3163" t="n">
        <v>46228</v>
      </c>
      <c r="I3163" t="n">
        <v>65</v>
      </c>
      <c r="J3163" t="inlineStr">
        <is>
          <t>CARTEIRA</t>
        </is>
      </c>
      <c r="K3163" t="inlineStr">
        <is>
          <t>CONTRATO</t>
        </is>
      </c>
      <c r="L3163" t="n">
        <v>4846.91</v>
      </c>
      <c r="M3163" t="inlineStr">
        <is>
          <t>IBIRAPITANGA FASE 3</t>
        </is>
      </c>
      <c r="N3163" s="142">
        <f>DATE(YEAR(G3163),MONTH(G3163),1)</f>
        <v/>
      </c>
      <c r="O3163" s="132">
        <f>IF(G3163&gt;$K$3,"Futuro","Atraso")</f>
        <v/>
      </c>
      <c r="P3163">
        <f>12*(YEAR(G3163)-YEAR($K$3))+(MONTH(G3163)-MONTH($K$3))</f>
        <v/>
      </c>
      <c r="Q3163" s="366">
        <f>IF(M3163="IBIRAPITANGA FASE 3",IF(O3163="Atraso",L3163,L3163/(1+$I$2)^P3163),IF(O3163="Atraso",L3163,L3163/(1+$I$1)^P3163))</f>
        <v/>
      </c>
      <c r="R3163">
        <f>IF(O3163="Atraso",$K$3-G3163,0)</f>
        <v/>
      </c>
      <c r="S3163">
        <f>IF(R3163&lt;=15,"Até 15",IF(R3163&lt;=30,"Entre 15 e 30",IF(R3163&lt;=60,"Entre 30 e 60",IF(R3163&lt;=90,"Entre 60 e 90",IF(R3163&lt;=120,"Entre 90 e 120",IF(R3163&lt;=150,"Entre 120 e 150",IF(R3163&lt;=180,"Entre 150 e 180","Superior a 180")))))))</f>
        <v/>
      </c>
    </row>
    <row r="3164">
      <c r="A3164" t="inlineStr">
        <is>
          <t>Q018L02</t>
        </is>
      </c>
      <c r="B3164" t="inlineStr">
        <is>
          <t>IVONICE SOUZA OLIVEIRA RIBEIRO</t>
        </is>
      </c>
      <c r="C3164" t="n">
        <v>1</v>
      </c>
      <c r="D3164" t="inlineStr">
        <is>
          <t>IPCA</t>
        </is>
      </c>
      <c r="E3164" t="n">
        <v>0.009488792934583046</v>
      </c>
      <c r="F3164" t="inlineStr">
        <is>
          <t>MENSAL</t>
        </is>
      </c>
      <c r="G3164" t="n">
        <v>46259</v>
      </c>
      <c r="H3164" t="n">
        <v>46259</v>
      </c>
      <c r="I3164" t="n">
        <v>66</v>
      </c>
      <c r="J3164" t="inlineStr">
        <is>
          <t>CARTEIRA</t>
        </is>
      </c>
      <c r="K3164" t="inlineStr">
        <is>
          <t>CONTRATO</t>
        </is>
      </c>
      <c r="L3164" t="n">
        <v>4846.91</v>
      </c>
      <c r="M3164" t="inlineStr">
        <is>
          <t>IBIRAPITANGA FASE 3</t>
        </is>
      </c>
      <c r="N3164" s="142">
        <f>DATE(YEAR(G3164),MONTH(G3164),1)</f>
        <v/>
      </c>
      <c r="O3164" s="132">
        <f>IF(G3164&gt;$K$3,"Futuro","Atraso")</f>
        <v/>
      </c>
      <c r="P3164">
        <f>12*(YEAR(G3164)-YEAR($K$3))+(MONTH(G3164)-MONTH($K$3))</f>
        <v/>
      </c>
      <c r="Q3164" s="366">
        <f>IF(M3164="IBIRAPITANGA FASE 3",IF(O3164="Atraso",L3164,L3164/(1+$I$2)^P3164),IF(O3164="Atraso",L3164,L3164/(1+$I$1)^P3164))</f>
        <v/>
      </c>
      <c r="R3164">
        <f>IF(O3164="Atraso",$K$3-G3164,0)</f>
        <v/>
      </c>
      <c r="S3164">
        <f>IF(R3164&lt;=15,"Até 15",IF(R3164&lt;=30,"Entre 15 e 30",IF(R3164&lt;=60,"Entre 30 e 60",IF(R3164&lt;=90,"Entre 60 e 90",IF(R3164&lt;=120,"Entre 90 e 120",IF(R3164&lt;=150,"Entre 120 e 150",IF(R3164&lt;=180,"Entre 150 e 180","Superior a 180")))))))</f>
        <v/>
      </c>
    </row>
    <row r="3165">
      <c r="A3165" t="inlineStr">
        <is>
          <t>Q018L02</t>
        </is>
      </c>
      <c r="B3165" t="inlineStr">
        <is>
          <t>IVONICE SOUZA OLIVEIRA RIBEIRO</t>
        </is>
      </c>
      <c r="C3165" t="n">
        <v>1</v>
      </c>
      <c r="D3165" t="inlineStr">
        <is>
          <t>IPCA</t>
        </is>
      </c>
      <c r="E3165" t="n">
        <v>0.009488792934583046</v>
      </c>
      <c r="F3165" t="inlineStr">
        <is>
          <t>MENSAL</t>
        </is>
      </c>
      <c r="G3165" t="n">
        <v>46290</v>
      </c>
      <c r="H3165" t="n">
        <v>46290</v>
      </c>
      <c r="I3165" t="n">
        <v>67</v>
      </c>
      <c r="J3165" t="inlineStr">
        <is>
          <t>CARTEIRA</t>
        </is>
      </c>
      <c r="K3165" t="inlineStr">
        <is>
          <t>CONTRATO</t>
        </is>
      </c>
      <c r="L3165" t="n">
        <v>4846.91</v>
      </c>
      <c r="M3165" t="inlineStr">
        <is>
          <t>IBIRAPITANGA FASE 3</t>
        </is>
      </c>
      <c r="N3165" s="142">
        <f>DATE(YEAR(G3165),MONTH(G3165),1)</f>
        <v/>
      </c>
      <c r="O3165" s="132">
        <f>IF(G3165&gt;$K$3,"Futuro","Atraso")</f>
        <v/>
      </c>
      <c r="P3165">
        <f>12*(YEAR(G3165)-YEAR($K$3))+(MONTH(G3165)-MONTH($K$3))</f>
        <v/>
      </c>
      <c r="Q3165" s="366">
        <f>IF(M3165="IBIRAPITANGA FASE 3",IF(O3165="Atraso",L3165,L3165/(1+$I$2)^P3165),IF(O3165="Atraso",L3165,L3165/(1+$I$1)^P3165))</f>
        <v/>
      </c>
      <c r="R3165">
        <f>IF(O3165="Atraso",$K$3-G3165,0)</f>
        <v/>
      </c>
      <c r="S3165">
        <f>IF(R3165&lt;=15,"Até 15",IF(R3165&lt;=30,"Entre 15 e 30",IF(R3165&lt;=60,"Entre 30 e 60",IF(R3165&lt;=90,"Entre 60 e 90",IF(R3165&lt;=120,"Entre 90 e 120",IF(R3165&lt;=150,"Entre 120 e 150",IF(R3165&lt;=180,"Entre 150 e 180","Superior a 180")))))))</f>
        <v/>
      </c>
    </row>
    <row r="3166">
      <c r="A3166" t="inlineStr">
        <is>
          <t>Q018L02</t>
        </is>
      </c>
      <c r="B3166" t="inlineStr">
        <is>
          <t>IVONICE SOUZA OLIVEIRA RIBEIRO</t>
        </is>
      </c>
      <c r="C3166" t="n">
        <v>1</v>
      </c>
      <c r="D3166" t="inlineStr">
        <is>
          <t>IPCA</t>
        </is>
      </c>
      <c r="E3166" t="n">
        <v>0.009488792934583046</v>
      </c>
      <c r="F3166" t="inlineStr">
        <is>
          <t>MENSAL</t>
        </is>
      </c>
      <c r="G3166" t="n">
        <v>46320</v>
      </c>
      <c r="H3166" t="n">
        <v>46320</v>
      </c>
      <c r="I3166" t="n">
        <v>68</v>
      </c>
      <c r="J3166" t="inlineStr">
        <is>
          <t>CARTEIRA</t>
        </is>
      </c>
      <c r="K3166" t="inlineStr">
        <is>
          <t>CONTRATO</t>
        </is>
      </c>
      <c r="L3166" t="n">
        <v>4846.91</v>
      </c>
      <c r="M3166" t="inlineStr">
        <is>
          <t>IBIRAPITANGA FASE 3</t>
        </is>
      </c>
      <c r="N3166" s="142">
        <f>DATE(YEAR(G3166),MONTH(G3166),1)</f>
        <v/>
      </c>
      <c r="O3166" s="132">
        <f>IF(G3166&gt;$K$3,"Futuro","Atraso")</f>
        <v/>
      </c>
      <c r="P3166">
        <f>12*(YEAR(G3166)-YEAR($K$3))+(MONTH(G3166)-MONTH($K$3))</f>
        <v/>
      </c>
      <c r="Q3166" s="366">
        <f>IF(M3166="IBIRAPITANGA FASE 3",IF(O3166="Atraso",L3166,L3166/(1+$I$2)^P3166),IF(O3166="Atraso",L3166,L3166/(1+$I$1)^P3166))</f>
        <v/>
      </c>
      <c r="R3166">
        <f>IF(O3166="Atraso",$K$3-G3166,0)</f>
        <v/>
      </c>
      <c r="S3166">
        <f>IF(R3166&lt;=15,"Até 15",IF(R3166&lt;=30,"Entre 15 e 30",IF(R3166&lt;=60,"Entre 30 e 60",IF(R3166&lt;=90,"Entre 60 e 90",IF(R3166&lt;=120,"Entre 90 e 120",IF(R3166&lt;=150,"Entre 120 e 150",IF(R3166&lt;=180,"Entre 150 e 180","Superior a 180")))))))</f>
        <v/>
      </c>
    </row>
    <row r="3167">
      <c r="A3167" t="inlineStr">
        <is>
          <t>Q018L02</t>
        </is>
      </c>
      <c r="B3167" t="inlineStr">
        <is>
          <t>IVONICE SOUZA OLIVEIRA RIBEIRO</t>
        </is>
      </c>
      <c r="C3167" t="n">
        <v>1</v>
      </c>
      <c r="D3167" t="inlineStr">
        <is>
          <t>IPCA</t>
        </is>
      </c>
      <c r="E3167" t="n">
        <v>0.009488792934583046</v>
      </c>
      <c r="F3167" t="inlineStr">
        <is>
          <t>MENSAL</t>
        </is>
      </c>
      <c r="G3167" t="n">
        <v>46351</v>
      </c>
      <c r="H3167" t="n">
        <v>46351</v>
      </c>
      <c r="I3167" t="n">
        <v>69</v>
      </c>
      <c r="J3167" t="inlineStr">
        <is>
          <t>CARTEIRA</t>
        </is>
      </c>
      <c r="K3167" t="inlineStr">
        <is>
          <t>CONTRATO</t>
        </is>
      </c>
      <c r="L3167" t="n">
        <v>4846.91</v>
      </c>
      <c r="M3167" t="inlineStr">
        <is>
          <t>IBIRAPITANGA FASE 3</t>
        </is>
      </c>
      <c r="N3167" s="142">
        <f>DATE(YEAR(G3167),MONTH(G3167),1)</f>
        <v/>
      </c>
      <c r="O3167" s="132">
        <f>IF(G3167&gt;$K$3,"Futuro","Atraso")</f>
        <v/>
      </c>
      <c r="P3167">
        <f>12*(YEAR(G3167)-YEAR($K$3))+(MONTH(G3167)-MONTH($K$3))</f>
        <v/>
      </c>
      <c r="Q3167" s="366">
        <f>IF(M3167="IBIRAPITANGA FASE 3",IF(O3167="Atraso",L3167,L3167/(1+$I$2)^P3167),IF(O3167="Atraso",L3167,L3167/(1+$I$1)^P3167))</f>
        <v/>
      </c>
      <c r="R3167">
        <f>IF(O3167="Atraso",$K$3-G3167,0)</f>
        <v/>
      </c>
      <c r="S3167">
        <f>IF(R3167&lt;=15,"Até 15",IF(R3167&lt;=30,"Entre 15 e 30",IF(R3167&lt;=60,"Entre 30 e 60",IF(R3167&lt;=90,"Entre 60 e 90",IF(R3167&lt;=120,"Entre 90 e 120",IF(R3167&lt;=150,"Entre 120 e 150",IF(R3167&lt;=180,"Entre 150 e 180","Superior a 180")))))))</f>
        <v/>
      </c>
    </row>
    <row r="3168">
      <c r="A3168" t="inlineStr">
        <is>
          <t>Q018L02</t>
        </is>
      </c>
      <c r="B3168" t="inlineStr">
        <is>
          <t>IVONICE SOUZA OLIVEIRA RIBEIRO</t>
        </is>
      </c>
      <c r="C3168" t="n">
        <v>1</v>
      </c>
      <c r="D3168" t="inlineStr">
        <is>
          <t>IPCA</t>
        </is>
      </c>
      <c r="E3168" t="n">
        <v>0.009488792934583046</v>
      </c>
      <c r="F3168" t="inlineStr">
        <is>
          <t>MENSAL</t>
        </is>
      </c>
      <c r="G3168" t="n">
        <v>46381</v>
      </c>
      <c r="H3168" t="n">
        <v>46381</v>
      </c>
      <c r="I3168" t="n">
        <v>70</v>
      </c>
      <c r="J3168" t="inlineStr">
        <is>
          <t>CARTEIRA</t>
        </is>
      </c>
      <c r="K3168" t="inlineStr">
        <is>
          <t>CONTRATO</t>
        </is>
      </c>
      <c r="L3168" t="n">
        <v>4846.91</v>
      </c>
      <c r="M3168" t="inlineStr">
        <is>
          <t>IBIRAPITANGA FASE 3</t>
        </is>
      </c>
      <c r="N3168" s="142">
        <f>DATE(YEAR(G3168),MONTH(G3168),1)</f>
        <v/>
      </c>
      <c r="O3168" s="132">
        <f>IF(G3168&gt;$K$3,"Futuro","Atraso")</f>
        <v/>
      </c>
      <c r="P3168">
        <f>12*(YEAR(G3168)-YEAR($K$3))+(MONTH(G3168)-MONTH($K$3))</f>
        <v/>
      </c>
      <c r="Q3168" s="366">
        <f>IF(M3168="IBIRAPITANGA FASE 3",IF(O3168="Atraso",L3168,L3168/(1+$I$2)^P3168),IF(O3168="Atraso",L3168,L3168/(1+$I$1)^P3168))</f>
        <v/>
      </c>
      <c r="R3168">
        <f>IF(O3168="Atraso",$K$3-G3168,0)</f>
        <v/>
      </c>
      <c r="S3168">
        <f>IF(R3168&lt;=15,"Até 15",IF(R3168&lt;=30,"Entre 15 e 30",IF(R3168&lt;=60,"Entre 30 e 60",IF(R3168&lt;=90,"Entre 60 e 90",IF(R3168&lt;=120,"Entre 90 e 120",IF(R3168&lt;=150,"Entre 120 e 150",IF(R3168&lt;=180,"Entre 150 e 180","Superior a 180")))))))</f>
        <v/>
      </c>
    </row>
    <row r="3169">
      <c r="A3169" t="inlineStr">
        <is>
          <t>Q018L02</t>
        </is>
      </c>
      <c r="B3169" t="inlineStr">
        <is>
          <t>IVONICE SOUZA OLIVEIRA RIBEIRO</t>
        </is>
      </c>
      <c r="C3169" t="n">
        <v>1</v>
      </c>
      <c r="D3169" t="inlineStr">
        <is>
          <t>IPCA</t>
        </is>
      </c>
      <c r="E3169" t="n">
        <v>0.009488792934583046</v>
      </c>
      <c r="F3169" t="inlineStr">
        <is>
          <t>MENSAL</t>
        </is>
      </c>
      <c r="G3169" t="n">
        <v>46412</v>
      </c>
      <c r="H3169" t="n">
        <v>46412</v>
      </c>
      <c r="I3169" t="n">
        <v>71</v>
      </c>
      <c r="J3169" t="inlineStr">
        <is>
          <t>CARTEIRA</t>
        </is>
      </c>
      <c r="K3169" t="inlineStr">
        <is>
          <t>CONTRATO</t>
        </is>
      </c>
      <c r="L3169" t="n">
        <v>4846.91</v>
      </c>
      <c r="M3169" t="inlineStr">
        <is>
          <t>IBIRAPITANGA FASE 3</t>
        </is>
      </c>
      <c r="N3169" s="142">
        <f>DATE(YEAR(G3169),MONTH(G3169),1)</f>
        <v/>
      </c>
      <c r="O3169" s="132">
        <f>IF(G3169&gt;$K$3,"Futuro","Atraso")</f>
        <v/>
      </c>
      <c r="P3169">
        <f>12*(YEAR(G3169)-YEAR($K$3))+(MONTH(G3169)-MONTH($K$3))</f>
        <v/>
      </c>
      <c r="Q3169" s="366">
        <f>IF(M3169="IBIRAPITANGA FASE 3",IF(O3169="Atraso",L3169,L3169/(1+$I$2)^P3169),IF(O3169="Atraso",L3169,L3169/(1+$I$1)^P3169))</f>
        <v/>
      </c>
      <c r="R3169">
        <f>IF(O3169="Atraso",$K$3-G3169,0)</f>
        <v/>
      </c>
      <c r="S3169">
        <f>IF(R3169&lt;=15,"Até 15",IF(R3169&lt;=30,"Entre 15 e 30",IF(R3169&lt;=60,"Entre 30 e 60",IF(R3169&lt;=90,"Entre 60 e 90",IF(R3169&lt;=120,"Entre 90 e 120",IF(R3169&lt;=150,"Entre 120 e 150",IF(R3169&lt;=180,"Entre 150 e 180","Superior a 180")))))))</f>
        <v/>
      </c>
    </row>
    <row r="3170">
      <c r="A3170" t="inlineStr">
        <is>
          <t>Q018L02</t>
        </is>
      </c>
      <c r="B3170" t="inlineStr">
        <is>
          <t>IVONICE SOUZA OLIVEIRA RIBEIRO</t>
        </is>
      </c>
      <c r="C3170" t="n">
        <v>1</v>
      </c>
      <c r="D3170" t="inlineStr">
        <is>
          <t>IPCA</t>
        </is>
      </c>
      <c r="E3170" t="n">
        <v>0.009488792934583046</v>
      </c>
      <c r="F3170" t="inlineStr">
        <is>
          <t>MENSAL</t>
        </is>
      </c>
      <c r="G3170" t="n">
        <v>46443</v>
      </c>
      <c r="H3170" t="n">
        <v>46443</v>
      </c>
      <c r="I3170" t="n">
        <v>72</v>
      </c>
      <c r="J3170" t="inlineStr">
        <is>
          <t>CARTEIRA</t>
        </is>
      </c>
      <c r="K3170" t="inlineStr">
        <is>
          <t>CONTRATO</t>
        </is>
      </c>
      <c r="L3170" t="n">
        <v>4846.91</v>
      </c>
      <c r="M3170" t="inlineStr">
        <is>
          <t>IBIRAPITANGA FASE 3</t>
        </is>
      </c>
      <c r="N3170" s="142">
        <f>DATE(YEAR(G3170),MONTH(G3170),1)</f>
        <v/>
      </c>
      <c r="O3170" s="132">
        <f>IF(G3170&gt;$K$3,"Futuro","Atraso")</f>
        <v/>
      </c>
      <c r="P3170">
        <f>12*(YEAR(G3170)-YEAR($K$3))+(MONTH(G3170)-MONTH($K$3))</f>
        <v/>
      </c>
      <c r="Q3170" s="366">
        <f>IF(M3170="IBIRAPITANGA FASE 3",IF(O3170="Atraso",L3170,L3170/(1+$I$2)^P3170),IF(O3170="Atraso",L3170,L3170/(1+$I$1)^P3170))</f>
        <v/>
      </c>
      <c r="R3170">
        <f>IF(O3170="Atraso",$K$3-G3170,0)</f>
        <v/>
      </c>
      <c r="S3170">
        <f>IF(R3170&lt;=15,"Até 15",IF(R3170&lt;=30,"Entre 15 e 30",IF(R3170&lt;=60,"Entre 30 e 60",IF(R3170&lt;=90,"Entre 60 e 90",IF(R3170&lt;=120,"Entre 90 e 120",IF(R3170&lt;=150,"Entre 120 e 150",IF(R3170&lt;=180,"Entre 150 e 180","Superior a 180")))))))</f>
        <v/>
      </c>
    </row>
    <row r="3171">
      <c r="A3171" t="inlineStr">
        <is>
          <t>Q018L02</t>
        </is>
      </c>
      <c r="B3171" t="inlineStr">
        <is>
          <t>IVONICE SOUZA OLIVEIRA RIBEIRO</t>
        </is>
      </c>
      <c r="C3171" t="n">
        <v>1</v>
      </c>
      <c r="D3171" t="inlineStr">
        <is>
          <t>IPCA</t>
        </is>
      </c>
      <c r="E3171" t="n">
        <v>0.009488792934583046</v>
      </c>
      <c r="F3171" t="inlineStr">
        <is>
          <t>MENSAL</t>
        </is>
      </c>
      <c r="G3171" t="n">
        <v>46471</v>
      </c>
      <c r="H3171" t="n">
        <v>46471</v>
      </c>
      <c r="I3171" t="n">
        <v>73</v>
      </c>
      <c r="J3171" t="inlineStr">
        <is>
          <t>CARTEIRA</t>
        </is>
      </c>
      <c r="K3171" t="inlineStr">
        <is>
          <t>CONTRATO</t>
        </is>
      </c>
      <c r="L3171" t="n">
        <v>4846.91</v>
      </c>
      <c r="M3171" t="inlineStr">
        <is>
          <t>IBIRAPITANGA FASE 3</t>
        </is>
      </c>
      <c r="N3171" s="142">
        <f>DATE(YEAR(G3171),MONTH(G3171),1)</f>
        <v/>
      </c>
      <c r="O3171" s="132">
        <f>IF(G3171&gt;$K$3,"Futuro","Atraso")</f>
        <v/>
      </c>
      <c r="P3171">
        <f>12*(YEAR(G3171)-YEAR($K$3))+(MONTH(G3171)-MONTH($K$3))</f>
        <v/>
      </c>
      <c r="Q3171" s="366">
        <f>IF(M3171="IBIRAPITANGA FASE 3",IF(O3171="Atraso",L3171,L3171/(1+$I$2)^P3171),IF(O3171="Atraso",L3171,L3171/(1+$I$1)^P3171))</f>
        <v/>
      </c>
      <c r="R3171">
        <f>IF(O3171="Atraso",$K$3-G3171,0)</f>
        <v/>
      </c>
      <c r="S3171">
        <f>IF(R3171&lt;=15,"Até 15",IF(R3171&lt;=30,"Entre 15 e 30",IF(R3171&lt;=60,"Entre 30 e 60",IF(R3171&lt;=90,"Entre 60 e 90",IF(R3171&lt;=120,"Entre 90 e 120",IF(R3171&lt;=150,"Entre 120 e 150",IF(R3171&lt;=180,"Entre 150 e 180","Superior a 180")))))))</f>
        <v/>
      </c>
    </row>
    <row r="3172">
      <c r="A3172" t="inlineStr">
        <is>
          <t>Q018L02</t>
        </is>
      </c>
      <c r="B3172" t="inlineStr">
        <is>
          <t>IVONICE SOUZA OLIVEIRA RIBEIRO</t>
        </is>
      </c>
      <c r="C3172" t="n">
        <v>1</v>
      </c>
      <c r="D3172" t="inlineStr">
        <is>
          <t>IPCA</t>
        </is>
      </c>
      <c r="E3172" t="n">
        <v>0.009488792934583046</v>
      </c>
      <c r="F3172" t="inlineStr">
        <is>
          <t>MENSAL</t>
        </is>
      </c>
      <c r="G3172" t="n">
        <v>46502</v>
      </c>
      <c r="H3172" t="n">
        <v>46502</v>
      </c>
      <c r="I3172" t="n">
        <v>74</v>
      </c>
      <c r="J3172" t="inlineStr">
        <is>
          <t>CARTEIRA</t>
        </is>
      </c>
      <c r="K3172" t="inlineStr">
        <is>
          <t>CONTRATO</t>
        </is>
      </c>
      <c r="L3172" t="n">
        <v>4846.91</v>
      </c>
      <c r="M3172" t="inlineStr">
        <is>
          <t>IBIRAPITANGA FASE 3</t>
        </is>
      </c>
      <c r="N3172" s="142">
        <f>DATE(YEAR(G3172),MONTH(G3172),1)</f>
        <v/>
      </c>
      <c r="O3172" s="132">
        <f>IF(G3172&gt;$K$3,"Futuro","Atraso")</f>
        <v/>
      </c>
      <c r="P3172">
        <f>12*(YEAR(G3172)-YEAR($K$3))+(MONTH(G3172)-MONTH($K$3))</f>
        <v/>
      </c>
      <c r="Q3172" s="366">
        <f>IF(M3172="IBIRAPITANGA FASE 3",IF(O3172="Atraso",L3172,L3172/(1+$I$2)^P3172),IF(O3172="Atraso",L3172,L3172/(1+$I$1)^P3172))</f>
        <v/>
      </c>
      <c r="R3172">
        <f>IF(O3172="Atraso",$K$3-G3172,0)</f>
        <v/>
      </c>
      <c r="S3172">
        <f>IF(R3172&lt;=15,"Até 15",IF(R3172&lt;=30,"Entre 15 e 30",IF(R3172&lt;=60,"Entre 30 e 60",IF(R3172&lt;=90,"Entre 60 e 90",IF(R3172&lt;=120,"Entre 90 e 120",IF(R3172&lt;=150,"Entre 120 e 150",IF(R3172&lt;=180,"Entre 150 e 180","Superior a 180")))))))</f>
        <v/>
      </c>
    </row>
    <row r="3173">
      <c r="A3173" t="inlineStr">
        <is>
          <t>Q018L02</t>
        </is>
      </c>
      <c r="B3173" t="inlineStr">
        <is>
          <t>IVONICE SOUZA OLIVEIRA RIBEIRO</t>
        </is>
      </c>
      <c r="C3173" t="n">
        <v>1</v>
      </c>
      <c r="D3173" t="inlineStr">
        <is>
          <t>IPCA</t>
        </is>
      </c>
      <c r="E3173" t="n">
        <v>0.009488792934583046</v>
      </c>
      <c r="F3173" t="inlineStr">
        <is>
          <t>MENSAL</t>
        </is>
      </c>
      <c r="G3173" t="n">
        <v>46532</v>
      </c>
      <c r="H3173" t="n">
        <v>46532</v>
      </c>
      <c r="I3173" t="n">
        <v>75</v>
      </c>
      <c r="J3173" t="inlineStr">
        <is>
          <t>CARTEIRA</t>
        </is>
      </c>
      <c r="K3173" t="inlineStr">
        <is>
          <t>CONTRATO</t>
        </is>
      </c>
      <c r="L3173" t="n">
        <v>4846.91</v>
      </c>
      <c r="M3173" t="inlineStr">
        <is>
          <t>IBIRAPITANGA FASE 3</t>
        </is>
      </c>
      <c r="N3173" s="142">
        <f>DATE(YEAR(G3173),MONTH(G3173),1)</f>
        <v/>
      </c>
      <c r="O3173" s="132">
        <f>IF(G3173&gt;$K$3,"Futuro","Atraso")</f>
        <v/>
      </c>
      <c r="P3173">
        <f>12*(YEAR(G3173)-YEAR($K$3))+(MONTH(G3173)-MONTH($K$3))</f>
        <v/>
      </c>
      <c r="Q3173" s="366">
        <f>IF(M3173="IBIRAPITANGA FASE 3",IF(O3173="Atraso",L3173,L3173/(1+$I$2)^P3173),IF(O3173="Atraso",L3173,L3173/(1+$I$1)^P3173))</f>
        <v/>
      </c>
      <c r="R3173">
        <f>IF(O3173="Atraso",$K$3-G3173,0)</f>
        <v/>
      </c>
      <c r="S3173">
        <f>IF(R3173&lt;=15,"Até 15",IF(R3173&lt;=30,"Entre 15 e 30",IF(R3173&lt;=60,"Entre 30 e 60",IF(R3173&lt;=90,"Entre 60 e 90",IF(R3173&lt;=120,"Entre 90 e 120",IF(R3173&lt;=150,"Entre 120 e 150",IF(R3173&lt;=180,"Entre 150 e 180","Superior a 180")))))))</f>
        <v/>
      </c>
    </row>
    <row r="3174">
      <c r="A3174" t="inlineStr">
        <is>
          <t>Q018L02</t>
        </is>
      </c>
      <c r="B3174" t="inlineStr">
        <is>
          <t>IVONICE SOUZA OLIVEIRA RIBEIRO</t>
        </is>
      </c>
      <c r="C3174" t="n">
        <v>1</v>
      </c>
      <c r="D3174" t="inlineStr">
        <is>
          <t>IPCA</t>
        </is>
      </c>
      <c r="E3174" t="n">
        <v>0.009488792934583046</v>
      </c>
      <c r="F3174" t="inlineStr">
        <is>
          <t>MENSAL</t>
        </is>
      </c>
      <c r="G3174" t="n">
        <v>46563</v>
      </c>
      <c r="H3174" t="n">
        <v>46563</v>
      </c>
      <c r="I3174" t="n">
        <v>76</v>
      </c>
      <c r="J3174" t="inlineStr">
        <is>
          <t>CARTEIRA</t>
        </is>
      </c>
      <c r="K3174" t="inlineStr">
        <is>
          <t>CONTRATO</t>
        </is>
      </c>
      <c r="L3174" t="n">
        <v>4846.91</v>
      </c>
      <c r="M3174" t="inlineStr">
        <is>
          <t>IBIRAPITANGA FASE 3</t>
        </is>
      </c>
      <c r="N3174" s="142">
        <f>DATE(YEAR(G3174),MONTH(G3174),1)</f>
        <v/>
      </c>
      <c r="O3174" s="132">
        <f>IF(G3174&gt;$K$3,"Futuro","Atraso")</f>
        <v/>
      </c>
      <c r="P3174">
        <f>12*(YEAR(G3174)-YEAR($K$3))+(MONTH(G3174)-MONTH($K$3))</f>
        <v/>
      </c>
      <c r="Q3174" s="366">
        <f>IF(M3174="IBIRAPITANGA FASE 3",IF(O3174="Atraso",L3174,L3174/(1+$I$2)^P3174),IF(O3174="Atraso",L3174,L3174/(1+$I$1)^P3174))</f>
        <v/>
      </c>
      <c r="R3174">
        <f>IF(O3174="Atraso",$K$3-G3174,0)</f>
        <v/>
      </c>
      <c r="S3174">
        <f>IF(R3174&lt;=15,"Até 15",IF(R3174&lt;=30,"Entre 15 e 30",IF(R3174&lt;=60,"Entre 30 e 60",IF(R3174&lt;=90,"Entre 60 e 90",IF(R3174&lt;=120,"Entre 90 e 120",IF(R3174&lt;=150,"Entre 120 e 150",IF(R3174&lt;=180,"Entre 150 e 180","Superior a 180")))))))</f>
        <v/>
      </c>
    </row>
    <row r="3175">
      <c r="A3175" t="inlineStr">
        <is>
          <t>Q018L02</t>
        </is>
      </c>
      <c r="B3175" t="inlineStr">
        <is>
          <t>IVONICE SOUZA OLIVEIRA RIBEIRO</t>
        </is>
      </c>
      <c r="C3175" t="n">
        <v>1</v>
      </c>
      <c r="D3175" t="inlineStr">
        <is>
          <t>IPCA</t>
        </is>
      </c>
      <c r="E3175" t="n">
        <v>0.009488792934583046</v>
      </c>
      <c r="F3175" t="inlineStr">
        <is>
          <t>MENSAL</t>
        </is>
      </c>
      <c r="G3175" t="n">
        <v>46593</v>
      </c>
      <c r="H3175" t="n">
        <v>46593</v>
      </c>
      <c r="I3175" t="n">
        <v>77</v>
      </c>
      <c r="J3175" t="inlineStr">
        <is>
          <t>CARTEIRA</t>
        </is>
      </c>
      <c r="K3175" t="inlineStr">
        <is>
          <t>CONTRATO</t>
        </is>
      </c>
      <c r="L3175" t="n">
        <v>4846.91</v>
      </c>
      <c r="M3175" t="inlineStr">
        <is>
          <t>IBIRAPITANGA FASE 3</t>
        </is>
      </c>
      <c r="N3175" s="142">
        <f>DATE(YEAR(G3175),MONTH(G3175),1)</f>
        <v/>
      </c>
      <c r="O3175" s="132">
        <f>IF(G3175&gt;$K$3,"Futuro","Atraso")</f>
        <v/>
      </c>
      <c r="P3175">
        <f>12*(YEAR(G3175)-YEAR($K$3))+(MONTH(G3175)-MONTH($K$3))</f>
        <v/>
      </c>
      <c r="Q3175" s="366">
        <f>IF(M3175="IBIRAPITANGA FASE 3",IF(O3175="Atraso",L3175,L3175/(1+$I$2)^P3175),IF(O3175="Atraso",L3175,L3175/(1+$I$1)^P3175))</f>
        <v/>
      </c>
      <c r="R3175">
        <f>IF(O3175="Atraso",$K$3-G3175,0)</f>
        <v/>
      </c>
      <c r="S3175">
        <f>IF(R3175&lt;=15,"Até 15",IF(R3175&lt;=30,"Entre 15 e 30",IF(R3175&lt;=60,"Entre 30 e 60",IF(R3175&lt;=90,"Entre 60 e 90",IF(R3175&lt;=120,"Entre 90 e 120",IF(R3175&lt;=150,"Entre 120 e 150",IF(R3175&lt;=180,"Entre 150 e 180","Superior a 180")))))))</f>
        <v/>
      </c>
    </row>
    <row r="3176">
      <c r="A3176" t="inlineStr">
        <is>
          <t>Q018L02</t>
        </is>
      </c>
      <c r="B3176" t="inlineStr">
        <is>
          <t>IVONICE SOUZA OLIVEIRA RIBEIRO</t>
        </is>
      </c>
      <c r="C3176" t="n">
        <v>1</v>
      </c>
      <c r="D3176" t="inlineStr">
        <is>
          <t>IPCA</t>
        </is>
      </c>
      <c r="E3176" t="n">
        <v>0.009488792934583046</v>
      </c>
      <c r="F3176" t="inlineStr">
        <is>
          <t>MENSAL</t>
        </is>
      </c>
      <c r="G3176" t="n">
        <v>46624</v>
      </c>
      <c r="H3176" t="n">
        <v>46624</v>
      </c>
      <c r="I3176" t="n">
        <v>78</v>
      </c>
      <c r="J3176" t="inlineStr">
        <is>
          <t>CARTEIRA</t>
        </is>
      </c>
      <c r="K3176" t="inlineStr">
        <is>
          <t>CONTRATO</t>
        </is>
      </c>
      <c r="L3176" t="n">
        <v>4846.91</v>
      </c>
      <c r="M3176" t="inlineStr">
        <is>
          <t>IBIRAPITANGA FASE 3</t>
        </is>
      </c>
      <c r="N3176" s="142">
        <f>DATE(YEAR(G3176),MONTH(G3176),1)</f>
        <v/>
      </c>
      <c r="O3176" s="132">
        <f>IF(G3176&gt;$K$3,"Futuro","Atraso")</f>
        <v/>
      </c>
      <c r="P3176">
        <f>12*(YEAR(G3176)-YEAR($K$3))+(MONTH(G3176)-MONTH($K$3))</f>
        <v/>
      </c>
      <c r="Q3176" s="366">
        <f>IF(M3176="IBIRAPITANGA FASE 3",IF(O3176="Atraso",L3176,L3176/(1+$I$2)^P3176),IF(O3176="Atraso",L3176,L3176/(1+$I$1)^P3176))</f>
        <v/>
      </c>
      <c r="R3176">
        <f>IF(O3176="Atraso",$K$3-G3176,0)</f>
        <v/>
      </c>
      <c r="S3176">
        <f>IF(R3176&lt;=15,"Até 15",IF(R3176&lt;=30,"Entre 15 e 30",IF(R3176&lt;=60,"Entre 30 e 60",IF(R3176&lt;=90,"Entre 60 e 90",IF(R3176&lt;=120,"Entre 90 e 120",IF(R3176&lt;=150,"Entre 120 e 150",IF(R3176&lt;=180,"Entre 150 e 180","Superior a 180")))))))</f>
        <v/>
      </c>
    </row>
    <row r="3177">
      <c r="A3177" t="inlineStr">
        <is>
          <t>Q018L02</t>
        </is>
      </c>
      <c r="B3177" t="inlineStr">
        <is>
          <t>IVONICE SOUZA OLIVEIRA RIBEIRO</t>
        </is>
      </c>
      <c r="C3177" t="n">
        <v>1</v>
      </c>
      <c r="D3177" t="inlineStr">
        <is>
          <t>IPCA</t>
        </is>
      </c>
      <c r="E3177" t="n">
        <v>0.009488792934583046</v>
      </c>
      <c r="F3177" t="inlineStr">
        <is>
          <t>MENSAL</t>
        </is>
      </c>
      <c r="G3177" t="n">
        <v>46655</v>
      </c>
      <c r="H3177" t="n">
        <v>46655</v>
      </c>
      <c r="I3177" t="n">
        <v>79</v>
      </c>
      <c r="J3177" t="inlineStr">
        <is>
          <t>CARTEIRA</t>
        </is>
      </c>
      <c r="K3177" t="inlineStr">
        <is>
          <t>CONTRATO</t>
        </is>
      </c>
      <c r="L3177" t="n">
        <v>4846.91</v>
      </c>
      <c r="M3177" t="inlineStr">
        <is>
          <t>IBIRAPITANGA FASE 3</t>
        </is>
      </c>
      <c r="N3177" s="142">
        <f>DATE(YEAR(G3177),MONTH(G3177),1)</f>
        <v/>
      </c>
      <c r="O3177" s="132">
        <f>IF(G3177&gt;$K$3,"Futuro","Atraso")</f>
        <v/>
      </c>
      <c r="P3177">
        <f>12*(YEAR(G3177)-YEAR($K$3))+(MONTH(G3177)-MONTH($K$3))</f>
        <v/>
      </c>
      <c r="Q3177" s="366">
        <f>IF(M3177="IBIRAPITANGA FASE 3",IF(O3177="Atraso",L3177,L3177/(1+$I$2)^P3177),IF(O3177="Atraso",L3177,L3177/(1+$I$1)^P3177))</f>
        <v/>
      </c>
      <c r="R3177">
        <f>IF(O3177="Atraso",$K$3-G3177,0)</f>
        <v/>
      </c>
      <c r="S3177">
        <f>IF(R3177&lt;=15,"Até 15",IF(R3177&lt;=30,"Entre 15 e 30",IF(R3177&lt;=60,"Entre 30 e 60",IF(R3177&lt;=90,"Entre 60 e 90",IF(R3177&lt;=120,"Entre 90 e 120",IF(R3177&lt;=150,"Entre 120 e 150",IF(R3177&lt;=180,"Entre 150 e 180","Superior a 180")))))))</f>
        <v/>
      </c>
    </row>
    <row r="3178">
      <c r="A3178" t="inlineStr">
        <is>
          <t>Q018L02</t>
        </is>
      </c>
      <c r="B3178" t="inlineStr">
        <is>
          <t>IVONICE SOUZA OLIVEIRA RIBEIRO</t>
        </is>
      </c>
      <c r="C3178" t="n">
        <v>1</v>
      </c>
      <c r="D3178" t="inlineStr">
        <is>
          <t>IPCA</t>
        </is>
      </c>
      <c r="E3178" t="n">
        <v>0.009488792934583046</v>
      </c>
      <c r="F3178" t="inlineStr">
        <is>
          <t>MENSAL</t>
        </is>
      </c>
      <c r="G3178" t="n">
        <v>46685</v>
      </c>
      <c r="H3178" t="n">
        <v>46685</v>
      </c>
      <c r="I3178" t="n">
        <v>80</v>
      </c>
      <c r="J3178" t="inlineStr">
        <is>
          <t>CARTEIRA</t>
        </is>
      </c>
      <c r="K3178" t="inlineStr">
        <is>
          <t>CONTRATO</t>
        </is>
      </c>
      <c r="L3178" t="n">
        <v>4846.91</v>
      </c>
      <c r="M3178" t="inlineStr">
        <is>
          <t>IBIRAPITANGA FASE 3</t>
        </is>
      </c>
      <c r="N3178" s="142">
        <f>DATE(YEAR(G3178),MONTH(G3178),1)</f>
        <v/>
      </c>
      <c r="O3178" s="132">
        <f>IF(G3178&gt;$K$3,"Futuro","Atraso")</f>
        <v/>
      </c>
      <c r="P3178">
        <f>12*(YEAR(G3178)-YEAR($K$3))+(MONTH(G3178)-MONTH($K$3))</f>
        <v/>
      </c>
      <c r="Q3178" s="366">
        <f>IF(M3178="IBIRAPITANGA FASE 3",IF(O3178="Atraso",L3178,L3178/(1+$I$2)^P3178),IF(O3178="Atraso",L3178,L3178/(1+$I$1)^P3178))</f>
        <v/>
      </c>
      <c r="R3178">
        <f>IF(O3178="Atraso",$K$3-G3178,0)</f>
        <v/>
      </c>
      <c r="S3178">
        <f>IF(R3178&lt;=15,"Até 15",IF(R3178&lt;=30,"Entre 15 e 30",IF(R3178&lt;=60,"Entre 30 e 60",IF(R3178&lt;=90,"Entre 60 e 90",IF(R3178&lt;=120,"Entre 90 e 120",IF(R3178&lt;=150,"Entre 120 e 150",IF(R3178&lt;=180,"Entre 150 e 180","Superior a 180")))))))</f>
        <v/>
      </c>
    </row>
    <row r="3179">
      <c r="A3179" t="inlineStr">
        <is>
          <t>Q018L02</t>
        </is>
      </c>
      <c r="B3179" t="inlineStr">
        <is>
          <t>IVONICE SOUZA OLIVEIRA RIBEIRO</t>
        </is>
      </c>
      <c r="C3179" t="n">
        <v>1</v>
      </c>
      <c r="D3179" t="inlineStr">
        <is>
          <t>IPCA</t>
        </is>
      </c>
      <c r="E3179" t="n">
        <v>0.009488792934583046</v>
      </c>
      <c r="F3179" t="inlineStr">
        <is>
          <t>MENSAL</t>
        </is>
      </c>
      <c r="G3179" t="n">
        <v>46716</v>
      </c>
      <c r="H3179" t="n">
        <v>46716</v>
      </c>
      <c r="I3179" t="n">
        <v>81</v>
      </c>
      <c r="J3179" t="inlineStr">
        <is>
          <t>CARTEIRA</t>
        </is>
      </c>
      <c r="K3179" t="inlineStr">
        <is>
          <t>CONTRATO</t>
        </is>
      </c>
      <c r="L3179" t="n">
        <v>4846.91</v>
      </c>
      <c r="M3179" t="inlineStr">
        <is>
          <t>IBIRAPITANGA FASE 3</t>
        </is>
      </c>
      <c r="N3179" s="142">
        <f>DATE(YEAR(G3179),MONTH(G3179),1)</f>
        <v/>
      </c>
      <c r="O3179" s="132">
        <f>IF(G3179&gt;$K$3,"Futuro","Atraso")</f>
        <v/>
      </c>
      <c r="P3179">
        <f>12*(YEAR(G3179)-YEAR($K$3))+(MONTH(G3179)-MONTH($K$3))</f>
        <v/>
      </c>
      <c r="Q3179" s="366">
        <f>IF(M3179="IBIRAPITANGA FASE 3",IF(O3179="Atraso",L3179,L3179/(1+$I$2)^P3179),IF(O3179="Atraso",L3179,L3179/(1+$I$1)^P3179))</f>
        <v/>
      </c>
      <c r="R3179">
        <f>IF(O3179="Atraso",$K$3-G3179,0)</f>
        <v/>
      </c>
      <c r="S3179">
        <f>IF(R3179&lt;=15,"Até 15",IF(R3179&lt;=30,"Entre 15 e 30",IF(R3179&lt;=60,"Entre 30 e 60",IF(R3179&lt;=90,"Entre 60 e 90",IF(R3179&lt;=120,"Entre 90 e 120",IF(R3179&lt;=150,"Entre 120 e 150",IF(R3179&lt;=180,"Entre 150 e 180","Superior a 180")))))))</f>
        <v/>
      </c>
    </row>
    <row r="3180">
      <c r="A3180" t="inlineStr">
        <is>
          <t>Q018L02</t>
        </is>
      </c>
      <c r="B3180" t="inlineStr">
        <is>
          <t>IVONICE SOUZA OLIVEIRA RIBEIRO</t>
        </is>
      </c>
      <c r="C3180" t="n">
        <v>1</v>
      </c>
      <c r="D3180" t="inlineStr">
        <is>
          <t>IPCA</t>
        </is>
      </c>
      <c r="E3180" t="n">
        <v>0.009488792934583046</v>
      </c>
      <c r="F3180" t="inlineStr">
        <is>
          <t>MENSAL</t>
        </is>
      </c>
      <c r="G3180" t="n">
        <v>46746</v>
      </c>
      <c r="H3180" t="n">
        <v>46746</v>
      </c>
      <c r="I3180" t="n">
        <v>82</v>
      </c>
      <c r="J3180" t="inlineStr">
        <is>
          <t>CARTEIRA</t>
        </is>
      </c>
      <c r="K3180" t="inlineStr">
        <is>
          <t>CONTRATO</t>
        </is>
      </c>
      <c r="L3180" t="n">
        <v>4846.91</v>
      </c>
      <c r="M3180" t="inlineStr">
        <is>
          <t>IBIRAPITANGA FASE 3</t>
        </is>
      </c>
      <c r="N3180" s="142">
        <f>DATE(YEAR(G3180),MONTH(G3180),1)</f>
        <v/>
      </c>
      <c r="O3180" s="132">
        <f>IF(G3180&gt;$K$3,"Futuro","Atraso")</f>
        <v/>
      </c>
      <c r="P3180">
        <f>12*(YEAR(G3180)-YEAR($K$3))+(MONTH(G3180)-MONTH($K$3))</f>
        <v/>
      </c>
      <c r="Q3180" s="366">
        <f>IF(M3180="IBIRAPITANGA FASE 3",IF(O3180="Atraso",L3180,L3180/(1+$I$2)^P3180),IF(O3180="Atraso",L3180,L3180/(1+$I$1)^P3180))</f>
        <v/>
      </c>
      <c r="R3180">
        <f>IF(O3180="Atraso",$K$3-G3180,0)</f>
        <v/>
      </c>
      <c r="S3180">
        <f>IF(R3180&lt;=15,"Até 15",IF(R3180&lt;=30,"Entre 15 e 30",IF(R3180&lt;=60,"Entre 30 e 60",IF(R3180&lt;=90,"Entre 60 e 90",IF(R3180&lt;=120,"Entre 90 e 120",IF(R3180&lt;=150,"Entre 120 e 150",IF(R3180&lt;=180,"Entre 150 e 180","Superior a 180")))))))</f>
        <v/>
      </c>
    </row>
    <row r="3181">
      <c r="A3181" t="inlineStr">
        <is>
          <t>Q018L02</t>
        </is>
      </c>
      <c r="B3181" t="inlineStr">
        <is>
          <t>IVONICE SOUZA OLIVEIRA RIBEIRO</t>
        </is>
      </c>
      <c r="C3181" t="n">
        <v>1</v>
      </c>
      <c r="D3181" t="inlineStr">
        <is>
          <t>IPCA</t>
        </is>
      </c>
      <c r="E3181" t="n">
        <v>0.009488792934583046</v>
      </c>
      <c r="F3181" t="inlineStr">
        <is>
          <t>MENSAL</t>
        </is>
      </c>
      <c r="G3181" t="n">
        <v>46777</v>
      </c>
      <c r="H3181" t="n">
        <v>46777</v>
      </c>
      <c r="I3181" t="n">
        <v>83</v>
      </c>
      <c r="J3181" t="inlineStr">
        <is>
          <t>CARTEIRA</t>
        </is>
      </c>
      <c r="K3181" t="inlineStr">
        <is>
          <t>CONTRATO</t>
        </is>
      </c>
      <c r="L3181" t="n">
        <v>4846.91</v>
      </c>
      <c r="M3181" t="inlineStr">
        <is>
          <t>IBIRAPITANGA FASE 3</t>
        </is>
      </c>
      <c r="N3181" s="142">
        <f>DATE(YEAR(G3181),MONTH(G3181),1)</f>
        <v/>
      </c>
      <c r="O3181" s="132">
        <f>IF(G3181&gt;$K$3,"Futuro","Atraso")</f>
        <v/>
      </c>
      <c r="P3181">
        <f>12*(YEAR(G3181)-YEAR($K$3))+(MONTH(G3181)-MONTH($K$3))</f>
        <v/>
      </c>
      <c r="Q3181" s="366">
        <f>IF(M3181="IBIRAPITANGA FASE 3",IF(O3181="Atraso",L3181,L3181/(1+$I$2)^P3181),IF(O3181="Atraso",L3181,L3181/(1+$I$1)^P3181))</f>
        <v/>
      </c>
      <c r="R3181">
        <f>IF(O3181="Atraso",$K$3-G3181,0)</f>
        <v/>
      </c>
      <c r="S3181">
        <f>IF(R3181&lt;=15,"Até 15",IF(R3181&lt;=30,"Entre 15 e 30",IF(R3181&lt;=60,"Entre 30 e 60",IF(R3181&lt;=90,"Entre 60 e 90",IF(R3181&lt;=120,"Entre 90 e 120",IF(R3181&lt;=150,"Entre 120 e 150",IF(R3181&lt;=180,"Entre 150 e 180","Superior a 180")))))))</f>
        <v/>
      </c>
    </row>
    <row r="3182">
      <c r="A3182" t="inlineStr">
        <is>
          <t>Q018L02</t>
        </is>
      </c>
      <c r="B3182" t="inlineStr">
        <is>
          <t>IVONICE SOUZA OLIVEIRA RIBEIRO</t>
        </is>
      </c>
      <c r="C3182" t="n">
        <v>1</v>
      </c>
      <c r="D3182" t="inlineStr">
        <is>
          <t>IPCA</t>
        </is>
      </c>
      <c r="E3182" t="n">
        <v>0.009488792934583046</v>
      </c>
      <c r="F3182" t="inlineStr">
        <is>
          <t>MENSAL</t>
        </is>
      </c>
      <c r="G3182" t="n">
        <v>46808</v>
      </c>
      <c r="H3182" t="n">
        <v>46808</v>
      </c>
      <c r="I3182" t="n">
        <v>84</v>
      </c>
      <c r="J3182" t="inlineStr">
        <is>
          <t>CARTEIRA</t>
        </is>
      </c>
      <c r="K3182" t="inlineStr">
        <is>
          <t>CONTRATO</t>
        </is>
      </c>
      <c r="L3182" t="n">
        <v>4846.91</v>
      </c>
      <c r="M3182" t="inlineStr">
        <is>
          <t>IBIRAPITANGA FASE 3</t>
        </is>
      </c>
      <c r="N3182" s="142">
        <f>DATE(YEAR(G3182),MONTH(G3182),1)</f>
        <v/>
      </c>
      <c r="O3182" s="132">
        <f>IF(G3182&gt;$K$3,"Futuro","Atraso")</f>
        <v/>
      </c>
      <c r="P3182">
        <f>12*(YEAR(G3182)-YEAR($K$3))+(MONTH(G3182)-MONTH($K$3))</f>
        <v/>
      </c>
      <c r="Q3182" s="366">
        <f>IF(M3182="IBIRAPITANGA FASE 3",IF(O3182="Atraso",L3182,L3182/(1+$I$2)^P3182),IF(O3182="Atraso",L3182,L3182/(1+$I$1)^P3182))</f>
        <v/>
      </c>
      <c r="R3182">
        <f>IF(O3182="Atraso",$K$3-G3182,0)</f>
        <v/>
      </c>
      <c r="S3182">
        <f>IF(R3182&lt;=15,"Até 15",IF(R3182&lt;=30,"Entre 15 e 30",IF(R3182&lt;=60,"Entre 30 e 60",IF(R3182&lt;=90,"Entre 60 e 90",IF(R3182&lt;=120,"Entre 90 e 120",IF(R3182&lt;=150,"Entre 120 e 150",IF(R3182&lt;=180,"Entre 150 e 180","Superior a 180")))))))</f>
        <v/>
      </c>
    </row>
    <row r="3183">
      <c r="A3183" t="inlineStr">
        <is>
          <t>Q018L02</t>
        </is>
      </c>
      <c r="B3183" t="inlineStr">
        <is>
          <t>IVONICE SOUZA OLIVEIRA RIBEIRO</t>
        </is>
      </c>
      <c r="C3183" t="n">
        <v>1</v>
      </c>
      <c r="D3183" t="inlineStr">
        <is>
          <t>IPCA</t>
        </is>
      </c>
      <c r="E3183" t="n">
        <v>0.009488792934583046</v>
      </c>
      <c r="F3183" t="inlineStr">
        <is>
          <t>MENSAL</t>
        </is>
      </c>
      <c r="G3183" t="n">
        <v>46837</v>
      </c>
      <c r="H3183" t="n">
        <v>46837</v>
      </c>
      <c r="I3183" t="n">
        <v>85</v>
      </c>
      <c r="J3183" t="inlineStr">
        <is>
          <t>CARTEIRA</t>
        </is>
      </c>
      <c r="K3183" t="inlineStr">
        <is>
          <t>CONTRATO</t>
        </is>
      </c>
      <c r="L3183" t="n">
        <v>4846.91</v>
      </c>
      <c r="M3183" t="inlineStr">
        <is>
          <t>IBIRAPITANGA FASE 3</t>
        </is>
      </c>
      <c r="N3183" s="142">
        <f>DATE(YEAR(G3183),MONTH(G3183),1)</f>
        <v/>
      </c>
      <c r="O3183" s="132">
        <f>IF(G3183&gt;$K$3,"Futuro","Atraso")</f>
        <v/>
      </c>
      <c r="P3183">
        <f>12*(YEAR(G3183)-YEAR($K$3))+(MONTH(G3183)-MONTH($K$3))</f>
        <v/>
      </c>
      <c r="Q3183" s="366">
        <f>IF(M3183="IBIRAPITANGA FASE 3",IF(O3183="Atraso",L3183,L3183/(1+$I$2)^P3183),IF(O3183="Atraso",L3183,L3183/(1+$I$1)^P3183))</f>
        <v/>
      </c>
      <c r="R3183">
        <f>IF(O3183="Atraso",$K$3-G3183,0)</f>
        <v/>
      </c>
      <c r="S3183">
        <f>IF(R3183&lt;=15,"Até 15",IF(R3183&lt;=30,"Entre 15 e 30",IF(R3183&lt;=60,"Entre 30 e 60",IF(R3183&lt;=90,"Entre 60 e 90",IF(R3183&lt;=120,"Entre 90 e 120",IF(R3183&lt;=150,"Entre 120 e 150",IF(R3183&lt;=180,"Entre 150 e 180","Superior a 180")))))))</f>
        <v/>
      </c>
    </row>
    <row r="3184">
      <c r="A3184" t="inlineStr">
        <is>
          <t>Q018L02</t>
        </is>
      </c>
      <c r="B3184" t="inlineStr">
        <is>
          <t>IVONICE SOUZA OLIVEIRA RIBEIRO</t>
        </is>
      </c>
      <c r="C3184" t="n">
        <v>1</v>
      </c>
      <c r="D3184" t="inlineStr">
        <is>
          <t>IPCA</t>
        </is>
      </c>
      <c r="E3184" t="n">
        <v>0.009488792934583046</v>
      </c>
      <c r="F3184" t="inlineStr">
        <is>
          <t>MENSAL</t>
        </is>
      </c>
      <c r="G3184" t="n">
        <v>46868</v>
      </c>
      <c r="H3184" t="n">
        <v>46868</v>
      </c>
      <c r="I3184" t="n">
        <v>86</v>
      </c>
      <c r="J3184" t="inlineStr">
        <is>
          <t>CARTEIRA</t>
        </is>
      </c>
      <c r="K3184" t="inlineStr">
        <is>
          <t>CONTRATO</t>
        </is>
      </c>
      <c r="L3184" t="n">
        <v>4846.91</v>
      </c>
      <c r="M3184" t="inlineStr">
        <is>
          <t>IBIRAPITANGA FASE 3</t>
        </is>
      </c>
      <c r="N3184" s="142">
        <f>DATE(YEAR(G3184),MONTH(G3184),1)</f>
        <v/>
      </c>
      <c r="O3184" s="132">
        <f>IF(G3184&gt;$K$3,"Futuro","Atraso")</f>
        <v/>
      </c>
      <c r="P3184">
        <f>12*(YEAR(G3184)-YEAR($K$3))+(MONTH(G3184)-MONTH($K$3))</f>
        <v/>
      </c>
      <c r="Q3184" s="366">
        <f>IF(M3184="IBIRAPITANGA FASE 3",IF(O3184="Atraso",L3184,L3184/(1+$I$2)^P3184),IF(O3184="Atraso",L3184,L3184/(1+$I$1)^P3184))</f>
        <v/>
      </c>
      <c r="R3184">
        <f>IF(O3184="Atraso",$K$3-G3184,0)</f>
        <v/>
      </c>
      <c r="S3184">
        <f>IF(R3184&lt;=15,"Até 15",IF(R3184&lt;=30,"Entre 15 e 30",IF(R3184&lt;=60,"Entre 30 e 60",IF(R3184&lt;=90,"Entre 60 e 90",IF(R3184&lt;=120,"Entre 90 e 120",IF(R3184&lt;=150,"Entre 120 e 150",IF(R3184&lt;=180,"Entre 150 e 180","Superior a 180")))))))</f>
        <v/>
      </c>
    </row>
    <row r="3185">
      <c r="A3185" t="inlineStr">
        <is>
          <t>Q018L02</t>
        </is>
      </c>
      <c r="B3185" t="inlineStr">
        <is>
          <t>IVONICE SOUZA OLIVEIRA RIBEIRO</t>
        </is>
      </c>
      <c r="C3185" t="n">
        <v>1</v>
      </c>
      <c r="D3185" t="inlineStr">
        <is>
          <t>IPCA</t>
        </is>
      </c>
      <c r="E3185" t="n">
        <v>0.009488792934583046</v>
      </c>
      <c r="F3185" t="inlineStr">
        <is>
          <t>MENSAL</t>
        </is>
      </c>
      <c r="G3185" t="n">
        <v>46898</v>
      </c>
      <c r="H3185" t="n">
        <v>46898</v>
      </c>
      <c r="I3185" t="n">
        <v>87</v>
      </c>
      <c r="J3185" t="inlineStr">
        <is>
          <t>CARTEIRA</t>
        </is>
      </c>
      <c r="K3185" t="inlineStr">
        <is>
          <t>CONTRATO</t>
        </is>
      </c>
      <c r="L3185" t="n">
        <v>4846.91</v>
      </c>
      <c r="M3185" t="inlineStr">
        <is>
          <t>IBIRAPITANGA FASE 3</t>
        </is>
      </c>
      <c r="N3185" s="142">
        <f>DATE(YEAR(G3185),MONTH(G3185),1)</f>
        <v/>
      </c>
      <c r="O3185" s="132">
        <f>IF(G3185&gt;$K$3,"Futuro","Atraso")</f>
        <v/>
      </c>
      <c r="P3185">
        <f>12*(YEAR(G3185)-YEAR($K$3))+(MONTH(G3185)-MONTH($K$3))</f>
        <v/>
      </c>
      <c r="Q3185" s="366">
        <f>IF(M3185="IBIRAPITANGA FASE 3",IF(O3185="Atraso",L3185,L3185/(1+$I$2)^P3185),IF(O3185="Atraso",L3185,L3185/(1+$I$1)^P3185))</f>
        <v/>
      </c>
      <c r="R3185">
        <f>IF(O3185="Atraso",$K$3-G3185,0)</f>
        <v/>
      </c>
      <c r="S3185">
        <f>IF(R3185&lt;=15,"Até 15",IF(R3185&lt;=30,"Entre 15 e 30",IF(R3185&lt;=60,"Entre 30 e 60",IF(R3185&lt;=90,"Entre 60 e 90",IF(R3185&lt;=120,"Entre 90 e 120",IF(R3185&lt;=150,"Entre 120 e 150",IF(R3185&lt;=180,"Entre 150 e 180","Superior a 180")))))))</f>
        <v/>
      </c>
    </row>
    <row r="3186">
      <c r="A3186" t="inlineStr">
        <is>
          <t>Q018L02</t>
        </is>
      </c>
      <c r="B3186" t="inlineStr">
        <is>
          <t>IVONICE SOUZA OLIVEIRA RIBEIRO</t>
        </is>
      </c>
      <c r="C3186" t="n">
        <v>1</v>
      </c>
      <c r="D3186" t="inlineStr">
        <is>
          <t>IPCA</t>
        </is>
      </c>
      <c r="E3186" t="n">
        <v>0.009488792934583046</v>
      </c>
      <c r="F3186" t="inlineStr">
        <is>
          <t>MENSAL</t>
        </is>
      </c>
      <c r="G3186" t="n">
        <v>46929</v>
      </c>
      <c r="H3186" t="n">
        <v>46929</v>
      </c>
      <c r="I3186" t="n">
        <v>88</v>
      </c>
      <c r="J3186" t="inlineStr">
        <is>
          <t>CARTEIRA</t>
        </is>
      </c>
      <c r="K3186" t="inlineStr">
        <is>
          <t>CONTRATO</t>
        </is>
      </c>
      <c r="L3186" t="n">
        <v>4846.91</v>
      </c>
      <c r="M3186" t="inlineStr">
        <is>
          <t>IBIRAPITANGA FASE 3</t>
        </is>
      </c>
      <c r="N3186" s="142">
        <f>DATE(YEAR(G3186),MONTH(G3186),1)</f>
        <v/>
      </c>
      <c r="O3186" s="132">
        <f>IF(G3186&gt;$K$3,"Futuro","Atraso")</f>
        <v/>
      </c>
      <c r="P3186">
        <f>12*(YEAR(G3186)-YEAR($K$3))+(MONTH(G3186)-MONTH($K$3))</f>
        <v/>
      </c>
      <c r="Q3186" s="366">
        <f>IF(M3186="IBIRAPITANGA FASE 3",IF(O3186="Atraso",L3186,L3186/(1+$I$2)^P3186),IF(O3186="Atraso",L3186,L3186/(1+$I$1)^P3186))</f>
        <v/>
      </c>
      <c r="R3186">
        <f>IF(O3186="Atraso",$K$3-G3186,0)</f>
        <v/>
      </c>
      <c r="S3186">
        <f>IF(R3186&lt;=15,"Até 15",IF(R3186&lt;=30,"Entre 15 e 30",IF(R3186&lt;=60,"Entre 30 e 60",IF(R3186&lt;=90,"Entre 60 e 90",IF(R3186&lt;=120,"Entre 90 e 120",IF(R3186&lt;=150,"Entre 120 e 150",IF(R3186&lt;=180,"Entre 150 e 180","Superior a 180")))))))</f>
        <v/>
      </c>
    </row>
    <row r="3187">
      <c r="A3187" t="inlineStr">
        <is>
          <t>Q018L02</t>
        </is>
      </c>
      <c r="B3187" t="inlineStr">
        <is>
          <t>IVONICE SOUZA OLIVEIRA RIBEIRO</t>
        </is>
      </c>
      <c r="C3187" t="n">
        <v>1</v>
      </c>
      <c r="D3187" t="inlineStr">
        <is>
          <t>IPCA</t>
        </is>
      </c>
      <c r="E3187" t="n">
        <v>0.009488792934583046</v>
      </c>
      <c r="F3187" t="inlineStr">
        <is>
          <t>MENSAL</t>
        </is>
      </c>
      <c r="G3187" t="n">
        <v>46959</v>
      </c>
      <c r="H3187" t="n">
        <v>46959</v>
      </c>
      <c r="I3187" t="n">
        <v>89</v>
      </c>
      <c r="J3187" t="inlineStr">
        <is>
          <t>CARTEIRA</t>
        </is>
      </c>
      <c r="K3187" t="inlineStr">
        <is>
          <t>CONTRATO</t>
        </is>
      </c>
      <c r="L3187" t="n">
        <v>4846.91</v>
      </c>
      <c r="M3187" t="inlineStr">
        <is>
          <t>IBIRAPITANGA FASE 3</t>
        </is>
      </c>
      <c r="N3187" s="142">
        <f>DATE(YEAR(G3187),MONTH(G3187),1)</f>
        <v/>
      </c>
      <c r="O3187" s="132">
        <f>IF(G3187&gt;$K$3,"Futuro","Atraso")</f>
        <v/>
      </c>
      <c r="P3187">
        <f>12*(YEAR(G3187)-YEAR($K$3))+(MONTH(G3187)-MONTH($K$3))</f>
        <v/>
      </c>
      <c r="Q3187" s="366">
        <f>IF(M3187="IBIRAPITANGA FASE 3",IF(O3187="Atraso",L3187,L3187/(1+$I$2)^P3187),IF(O3187="Atraso",L3187,L3187/(1+$I$1)^P3187))</f>
        <v/>
      </c>
      <c r="R3187">
        <f>IF(O3187="Atraso",$K$3-G3187,0)</f>
        <v/>
      </c>
      <c r="S3187">
        <f>IF(R3187&lt;=15,"Até 15",IF(R3187&lt;=30,"Entre 15 e 30",IF(R3187&lt;=60,"Entre 30 e 60",IF(R3187&lt;=90,"Entre 60 e 90",IF(R3187&lt;=120,"Entre 90 e 120",IF(R3187&lt;=150,"Entre 120 e 150",IF(R3187&lt;=180,"Entre 150 e 180","Superior a 180")))))))</f>
        <v/>
      </c>
    </row>
    <row r="3188">
      <c r="A3188" t="inlineStr">
        <is>
          <t>Q018L02</t>
        </is>
      </c>
      <c r="B3188" t="inlineStr">
        <is>
          <t>IVONICE SOUZA OLIVEIRA RIBEIRO</t>
        </is>
      </c>
      <c r="C3188" t="n">
        <v>1</v>
      </c>
      <c r="D3188" t="inlineStr">
        <is>
          <t>IPCA</t>
        </is>
      </c>
      <c r="E3188" t="n">
        <v>0.009488792934583046</v>
      </c>
      <c r="F3188" t="inlineStr">
        <is>
          <t>MENSAL</t>
        </is>
      </c>
      <c r="G3188" t="n">
        <v>46990</v>
      </c>
      <c r="H3188" t="n">
        <v>46990</v>
      </c>
      <c r="I3188" t="n">
        <v>90</v>
      </c>
      <c r="J3188" t="inlineStr">
        <is>
          <t>CARTEIRA</t>
        </is>
      </c>
      <c r="K3188" t="inlineStr">
        <is>
          <t>CONTRATO</t>
        </is>
      </c>
      <c r="L3188" t="n">
        <v>4846.91</v>
      </c>
      <c r="M3188" t="inlineStr">
        <is>
          <t>IBIRAPITANGA FASE 3</t>
        </is>
      </c>
      <c r="N3188" s="142">
        <f>DATE(YEAR(G3188),MONTH(G3188),1)</f>
        <v/>
      </c>
      <c r="O3188" s="132">
        <f>IF(G3188&gt;$K$3,"Futuro","Atraso")</f>
        <v/>
      </c>
      <c r="P3188">
        <f>12*(YEAR(G3188)-YEAR($K$3))+(MONTH(G3188)-MONTH($K$3))</f>
        <v/>
      </c>
      <c r="Q3188" s="366">
        <f>IF(M3188="IBIRAPITANGA FASE 3",IF(O3188="Atraso",L3188,L3188/(1+$I$2)^P3188),IF(O3188="Atraso",L3188,L3188/(1+$I$1)^P3188))</f>
        <v/>
      </c>
      <c r="R3188">
        <f>IF(O3188="Atraso",$K$3-G3188,0)</f>
        <v/>
      </c>
      <c r="S3188">
        <f>IF(R3188&lt;=15,"Até 15",IF(R3188&lt;=30,"Entre 15 e 30",IF(R3188&lt;=60,"Entre 30 e 60",IF(R3188&lt;=90,"Entre 60 e 90",IF(R3188&lt;=120,"Entre 90 e 120",IF(R3188&lt;=150,"Entre 120 e 150",IF(R3188&lt;=180,"Entre 150 e 180","Superior a 180")))))))</f>
        <v/>
      </c>
    </row>
    <row r="3189">
      <c r="A3189" t="inlineStr">
        <is>
          <t>Q018L02</t>
        </is>
      </c>
      <c r="B3189" t="inlineStr">
        <is>
          <t>IVONICE SOUZA OLIVEIRA RIBEIRO</t>
        </is>
      </c>
      <c r="C3189" t="n">
        <v>1</v>
      </c>
      <c r="D3189" t="inlineStr">
        <is>
          <t>IPCA</t>
        </is>
      </c>
      <c r="E3189" t="n">
        <v>0.009488792934583046</v>
      </c>
      <c r="F3189" t="inlineStr">
        <is>
          <t>MENSAL</t>
        </is>
      </c>
      <c r="G3189" t="n">
        <v>47021</v>
      </c>
      <c r="H3189" t="n">
        <v>47021</v>
      </c>
      <c r="I3189" t="n">
        <v>91</v>
      </c>
      <c r="J3189" t="inlineStr">
        <is>
          <t>CARTEIRA</t>
        </is>
      </c>
      <c r="K3189" t="inlineStr">
        <is>
          <t>CONTRATO</t>
        </is>
      </c>
      <c r="L3189" t="n">
        <v>4846.91</v>
      </c>
      <c r="M3189" t="inlineStr">
        <is>
          <t>IBIRAPITANGA FASE 3</t>
        </is>
      </c>
      <c r="N3189" s="142">
        <f>DATE(YEAR(G3189),MONTH(G3189),1)</f>
        <v/>
      </c>
      <c r="O3189" s="132">
        <f>IF(G3189&gt;$K$3,"Futuro","Atraso")</f>
        <v/>
      </c>
      <c r="P3189">
        <f>12*(YEAR(G3189)-YEAR($K$3))+(MONTH(G3189)-MONTH($K$3))</f>
        <v/>
      </c>
      <c r="Q3189" s="366">
        <f>IF(M3189="IBIRAPITANGA FASE 3",IF(O3189="Atraso",L3189,L3189/(1+$I$2)^P3189),IF(O3189="Atraso",L3189,L3189/(1+$I$1)^P3189))</f>
        <v/>
      </c>
      <c r="R3189">
        <f>IF(O3189="Atraso",$K$3-G3189,0)</f>
        <v/>
      </c>
      <c r="S3189">
        <f>IF(R3189&lt;=15,"Até 15",IF(R3189&lt;=30,"Entre 15 e 30",IF(R3189&lt;=60,"Entre 30 e 60",IF(R3189&lt;=90,"Entre 60 e 90",IF(R3189&lt;=120,"Entre 90 e 120",IF(R3189&lt;=150,"Entre 120 e 150",IF(R3189&lt;=180,"Entre 150 e 180","Superior a 180")))))))</f>
        <v/>
      </c>
    </row>
    <row r="3190">
      <c r="A3190" t="inlineStr">
        <is>
          <t>Q018L02</t>
        </is>
      </c>
      <c r="B3190" t="inlineStr">
        <is>
          <t>IVONICE SOUZA OLIVEIRA RIBEIRO</t>
        </is>
      </c>
      <c r="C3190" t="n">
        <v>1</v>
      </c>
      <c r="D3190" t="inlineStr">
        <is>
          <t>IPCA</t>
        </is>
      </c>
      <c r="E3190" t="n">
        <v>0.009488792934583046</v>
      </c>
      <c r="F3190" t="inlineStr">
        <is>
          <t>MENSAL</t>
        </is>
      </c>
      <c r="G3190" t="n">
        <v>47051</v>
      </c>
      <c r="H3190" t="n">
        <v>47051</v>
      </c>
      <c r="I3190" t="n">
        <v>92</v>
      </c>
      <c r="J3190" t="inlineStr">
        <is>
          <t>CARTEIRA</t>
        </is>
      </c>
      <c r="K3190" t="inlineStr">
        <is>
          <t>CONTRATO</t>
        </is>
      </c>
      <c r="L3190" t="n">
        <v>4846.91</v>
      </c>
      <c r="M3190" t="inlineStr">
        <is>
          <t>IBIRAPITANGA FASE 3</t>
        </is>
      </c>
      <c r="N3190" s="142">
        <f>DATE(YEAR(G3190),MONTH(G3190),1)</f>
        <v/>
      </c>
      <c r="O3190" s="132">
        <f>IF(G3190&gt;$K$3,"Futuro","Atraso")</f>
        <v/>
      </c>
      <c r="P3190">
        <f>12*(YEAR(G3190)-YEAR($K$3))+(MONTH(G3190)-MONTH($K$3))</f>
        <v/>
      </c>
      <c r="Q3190" s="366">
        <f>IF(M3190="IBIRAPITANGA FASE 3",IF(O3190="Atraso",L3190,L3190/(1+$I$2)^P3190),IF(O3190="Atraso",L3190,L3190/(1+$I$1)^P3190))</f>
        <v/>
      </c>
      <c r="R3190">
        <f>IF(O3190="Atraso",$K$3-G3190,0)</f>
        <v/>
      </c>
      <c r="S3190">
        <f>IF(R3190&lt;=15,"Até 15",IF(R3190&lt;=30,"Entre 15 e 30",IF(R3190&lt;=60,"Entre 30 e 60",IF(R3190&lt;=90,"Entre 60 e 90",IF(R3190&lt;=120,"Entre 90 e 120",IF(R3190&lt;=150,"Entre 120 e 150",IF(R3190&lt;=180,"Entre 150 e 180","Superior a 180")))))))</f>
        <v/>
      </c>
    </row>
    <row r="3191">
      <c r="A3191" t="inlineStr">
        <is>
          <t>Q018L02</t>
        </is>
      </c>
      <c r="B3191" t="inlineStr">
        <is>
          <t>IVONICE SOUZA OLIVEIRA RIBEIRO</t>
        </is>
      </c>
      <c r="C3191" t="n">
        <v>1</v>
      </c>
      <c r="D3191" t="inlineStr">
        <is>
          <t>IPCA</t>
        </is>
      </c>
      <c r="E3191" t="n">
        <v>0.009488792934583046</v>
      </c>
      <c r="F3191" t="inlineStr">
        <is>
          <t>MENSAL</t>
        </is>
      </c>
      <c r="G3191" t="n">
        <v>47082</v>
      </c>
      <c r="H3191" t="n">
        <v>47082</v>
      </c>
      <c r="I3191" t="n">
        <v>93</v>
      </c>
      <c r="J3191" t="inlineStr">
        <is>
          <t>CARTEIRA</t>
        </is>
      </c>
      <c r="K3191" t="inlineStr">
        <is>
          <t>CONTRATO</t>
        </is>
      </c>
      <c r="L3191" t="n">
        <v>4846.91</v>
      </c>
      <c r="M3191" t="inlineStr">
        <is>
          <t>IBIRAPITANGA FASE 3</t>
        </is>
      </c>
      <c r="N3191" s="142">
        <f>DATE(YEAR(G3191),MONTH(G3191),1)</f>
        <v/>
      </c>
      <c r="O3191" s="132">
        <f>IF(G3191&gt;$K$3,"Futuro","Atraso")</f>
        <v/>
      </c>
      <c r="P3191">
        <f>12*(YEAR(G3191)-YEAR($K$3))+(MONTH(G3191)-MONTH($K$3))</f>
        <v/>
      </c>
      <c r="Q3191" s="366">
        <f>IF(M3191="IBIRAPITANGA FASE 3",IF(O3191="Atraso",L3191,L3191/(1+$I$2)^P3191),IF(O3191="Atraso",L3191,L3191/(1+$I$1)^P3191))</f>
        <v/>
      </c>
      <c r="R3191">
        <f>IF(O3191="Atraso",$K$3-G3191,0)</f>
        <v/>
      </c>
      <c r="S3191">
        <f>IF(R3191&lt;=15,"Até 15",IF(R3191&lt;=30,"Entre 15 e 30",IF(R3191&lt;=60,"Entre 30 e 60",IF(R3191&lt;=90,"Entre 60 e 90",IF(R3191&lt;=120,"Entre 90 e 120",IF(R3191&lt;=150,"Entre 120 e 150",IF(R3191&lt;=180,"Entre 150 e 180","Superior a 180")))))))</f>
        <v/>
      </c>
    </row>
    <row r="3192">
      <c r="A3192" t="inlineStr">
        <is>
          <t>Q018L02</t>
        </is>
      </c>
      <c r="B3192" t="inlineStr">
        <is>
          <t>IVONICE SOUZA OLIVEIRA RIBEIRO</t>
        </is>
      </c>
      <c r="C3192" t="n">
        <v>1</v>
      </c>
      <c r="D3192" t="inlineStr">
        <is>
          <t>IPCA</t>
        </is>
      </c>
      <c r="E3192" t="n">
        <v>0.009488792934583046</v>
      </c>
      <c r="F3192" t="inlineStr">
        <is>
          <t>MENSAL</t>
        </is>
      </c>
      <c r="G3192" t="n">
        <v>47112</v>
      </c>
      <c r="H3192" t="n">
        <v>47112</v>
      </c>
      <c r="I3192" t="n">
        <v>94</v>
      </c>
      <c r="J3192" t="inlineStr">
        <is>
          <t>CARTEIRA</t>
        </is>
      </c>
      <c r="K3192" t="inlineStr">
        <is>
          <t>CONTRATO</t>
        </is>
      </c>
      <c r="L3192" t="n">
        <v>4846.91</v>
      </c>
      <c r="M3192" t="inlineStr">
        <is>
          <t>IBIRAPITANGA FASE 3</t>
        </is>
      </c>
      <c r="N3192" s="142">
        <f>DATE(YEAR(G3192),MONTH(G3192),1)</f>
        <v/>
      </c>
      <c r="O3192" s="132">
        <f>IF(G3192&gt;$K$3,"Futuro","Atraso")</f>
        <v/>
      </c>
      <c r="P3192">
        <f>12*(YEAR(G3192)-YEAR($K$3))+(MONTH(G3192)-MONTH($K$3))</f>
        <v/>
      </c>
      <c r="Q3192" s="366">
        <f>IF(M3192="IBIRAPITANGA FASE 3",IF(O3192="Atraso",L3192,L3192/(1+$I$2)^P3192),IF(O3192="Atraso",L3192,L3192/(1+$I$1)^P3192))</f>
        <v/>
      </c>
      <c r="R3192">
        <f>IF(O3192="Atraso",$K$3-G3192,0)</f>
        <v/>
      </c>
      <c r="S3192">
        <f>IF(R3192&lt;=15,"Até 15",IF(R3192&lt;=30,"Entre 15 e 30",IF(R3192&lt;=60,"Entre 30 e 60",IF(R3192&lt;=90,"Entre 60 e 90",IF(R3192&lt;=120,"Entre 90 e 120",IF(R3192&lt;=150,"Entre 120 e 150",IF(R3192&lt;=180,"Entre 150 e 180","Superior a 180")))))))</f>
        <v/>
      </c>
    </row>
    <row r="3193">
      <c r="A3193" t="inlineStr">
        <is>
          <t>Q018L02</t>
        </is>
      </c>
      <c r="B3193" t="inlineStr">
        <is>
          <t>IVONICE SOUZA OLIVEIRA RIBEIRO</t>
        </is>
      </c>
      <c r="C3193" t="n">
        <v>1</v>
      </c>
      <c r="D3193" t="inlineStr">
        <is>
          <t>IPCA</t>
        </is>
      </c>
      <c r="E3193" t="n">
        <v>0.009488792934583046</v>
      </c>
      <c r="F3193" t="inlineStr">
        <is>
          <t>MENSAL</t>
        </is>
      </c>
      <c r="G3193" t="n">
        <v>47143</v>
      </c>
      <c r="H3193" t="n">
        <v>47143</v>
      </c>
      <c r="I3193" t="n">
        <v>95</v>
      </c>
      <c r="J3193" t="inlineStr">
        <is>
          <t>CARTEIRA</t>
        </is>
      </c>
      <c r="K3193" t="inlineStr">
        <is>
          <t>CONTRATO</t>
        </is>
      </c>
      <c r="L3193" t="n">
        <v>4846.91</v>
      </c>
      <c r="M3193" t="inlineStr">
        <is>
          <t>IBIRAPITANGA FASE 3</t>
        </is>
      </c>
      <c r="N3193" s="142">
        <f>DATE(YEAR(G3193),MONTH(G3193),1)</f>
        <v/>
      </c>
      <c r="O3193" s="132">
        <f>IF(G3193&gt;$K$3,"Futuro","Atraso")</f>
        <v/>
      </c>
      <c r="P3193">
        <f>12*(YEAR(G3193)-YEAR($K$3))+(MONTH(G3193)-MONTH($K$3))</f>
        <v/>
      </c>
      <c r="Q3193" s="366">
        <f>IF(M3193="IBIRAPITANGA FASE 3",IF(O3193="Atraso",L3193,L3193/(1+$I$2)^P3193),IF(O3193="Atraso",L3193,L3193/(1+$I$1)^P3193))</f>
        <v/>
      </c>
      <c r="R3193">
        <f>IF(O3193="Atraso",$K$3-G3193,0)</f>
        <v/>
      </c>
      <c r="S3193">
        <f>IF(R3193&lt;=15,"Até 15",IF(R3193&lt;=30,"Entre 15 e 30",IF(R3193&lt;=60,"Entre 30 e 60",IF(R3193&lt;=90,"Entre 60 e 90",IF(R3193&lt;=120,"Entre 90 e 120",IF(R3193&lt;=150,"Entre 120 e 150",IF(R3193&lt;=180,"Entre 150 e 180","Superior a 180")))))))</f>
        <v/>
      </c>
    </row>
    <row r="3194">
      <c r="A3194" t="inlineStr">
        <is>
          <t>Q018L02</t>
        </is>
      </c>
      <c r="B3194" t="inlineStr">
        <is>
          <t>IVONICE SOUZA OLIVEIRA RIBEIRO</t>
        </is>
      </c>
      <c r="C3194" t="n">
        <v>1</v>
      </c>
      <c r="D3194" t="inlineStr">
        <is>
          <t>IPCA</t>
        </is>
      </c>
      <c r="E3194" t="n">
        <v>0.009488792934583046</v>
      </c>
      <c r="F3194" t="inlineStr">
        <is>
          <t>MENSAL</t>
        </is>
      </c>
      <c r="G3194" t="n">
        <v>47174</v>
      </c>
      <c r="H3194" t="n">
        <v>47174</v>
      </c>
      <c r="I3194" t="n">
        <v>96</v>
      </c>
      <c r="J3194" t="inlineStr">
        <is>
          <t>CARTEIRA</t>
        </is>
      </c>
      <c r="K3194" t="inlineStr">
        <is>
          <t>CONTRATO</t>
        </is>
      </c>
      <c r="L3194" t="n">
        <v>4846.91</v>
      </c>
      <c r="M3194" t="inlineStr">
        <is>
          <t>IBIRAPITANGA FASE 3</t>
        </is>
      </c>
      <c r="N3194" s="142">
        <f>DATE(YEAR(G3194),MONTH(G3194),1)</f>
        <v/>
      </c>
      <c r="O3194" s="132">
        <f>IF(G3194&gt;$K$3,"Futuro","Atraso")</f>
        <v/>
      </c>
      <c r="P3194">
        <f>12*(YEAR(G3194)-YEAR($K$3))+(MONTH(G3194)-MONTH($K$3))</f>
        <v/>
      </c>
      <c r="Q3194" s="366">
        <f>IF(M3194="IBIRAPITANGA FASE 3",IF(O3194="Atraso",L3194,L3194/(1+$I$2)^P3194),IF(O3194="Atraso",L3194,L3194/(1+$I$1)^P3194))</f>
        <v/>
      </c>
      <c r="R3194">
        <f>IF(O3194="Atraso",$K$3-G3194,0)</f>
        <v/>
      </c>
      <c r="S3194">
        <f>IF(R3194&lt;=15,"Até 15",IF(R3194&lt;=30,"Entre 15 e 30",IF(R3194&lt;=60,"Entre 30 e 60",IF(R3194&lt;=90,"Entre 60 e 90",IF(R3194&lt;=120,"Entre 90 e 120",IF(R3194&lt;=150,"Entre 120 e 150",IF(R3194&lt;=180,"Entre 150 e 180","Superior a 180")))))))</f>
        <v/>
      </c>
    </row>
    <row r="3195">
      <c r="A3195" t="inlineStr">
        <is>
          <t>Q018L02</t>
        </is>
      </c>
      <c r="B3195" t="inlineStr">
        <is>
          <t>IVONICE SOUZA OLIVEIRA RIBEIRO</t>
        </is>
      </c>
      <c r="C3195" t="n">
        <v>1</v>
      </c>
      <c r="D3195" t="inlineStr">
        <is>
          <t>IPCA</t>
        </is>
      </c>
      <c r="E3195" t="n">
        <v>0.009488792934583046</v>
      </c>
      <c r="F3195" t="inlineStr">
        <is>
          <t>MENSAL</t>
        </is>
      </c>
      <c r="G3195" t="n">
        <v>47202</v>
      </c>
      <c r="H3195" t="n">
        <v>47202</v>
      </c>
      <c r="I3195" t="n">
        <v>97</v>
      </c>
      <c r="J3195" t="inlineStr">
        <is>
          <t>CARTEIRA</t>
        </is>
      </c>
      <c r="K3195" t="inlineStr">
        <is>
          <t>CONTRATO</t>
        </is>
      </c>
      <c r="L3195" t="n">
        <v>4846.91</v>
      </c>
      <c r="M3195" t="inlineStr">
        <is>
          <t>IBIRAPITANGA FASE 3</t>
        </is>
      </c>
      <c r="N3195" s="142">
        <f>DATE(YEAR(G3195),MONTH(G3195),1)</f>
        <v/>
      </c>
      <c r="O3195" s="132">
        <f>IF(G3195&gt;$K$3,"Futuro","Atraso")</f>
        <v/>
      </c>
      <c r="P3195">
        <f>12*(YEAR(G3195)-YEAR($K$3))+(MONTH(G3195)-MONTH($K$3))</f>
        <v/>
      </c>
      <c r="Q3195" s="366">
        <f>IF(M3195="IBIRAPITANGA FASE 3",IF(O3195="Atraso",L3195,L3195/(1+$I$2)^P3195),IF(O3195="Atraso",L3195,L3195/(1+$I$1)^P3195))</f>
        <v/>
      </c>
      <c r="R3195">
        <f>IF(O3195="Atraso",$K$3-G3195,0)</f>
        <v/>
      </c>
      <c r="S3195">
        <f>IF(R3195&lt;=15,"Até 15",IF(R3195&lt;=30,"Entre 15 e 30",IF(R3195&lt;=60,"Entre 30 e 60",IF(R3195&lt;=90,"Entre 60 e 90",IF(R3195&lt;=120,"Entre 90 e 120",IF(R3195&lt;=150,"Entre 120 e 150",IF(R3195&lt;=180,"Entre 150 e 180","Superior a 180")))))))</f>
        <v/>
      </c>
    </row>
    <row r="3196">
      <c r="A3196" t="inlineStr">
        <is>
          <t>Q018L02</t>
        </is>
      </c>
      <c r="B3196" t="inlineStr">
        <is>
          <t>IVONICE SOUZA OLIVEIRA RIBEIRO</t>
        </is>
      </c>
      <c r="C3196" t="n">
        <v>1</v>
      </c>
      <c r="D3196" t="inlineStr">
        <is>
          <t>IPCA</t>
        </is>
      </c>
      <c r="E3196" t="n">
        <v>0.009488792934583046</v>
      </c>
      <c r="F3196" t="inlineStr">
        <is>
          <t>MENSAL</t>
        </is>
      </c>
      <c r="G3196" t="n">
        <v>47233</v>
      </c>
      <c r="H3196" t="n">
        <v>47233</v>
      </c>
      <c r="I3196" t="n">
        <v>98</v>
      </c>
      <c r="J3196" t="inlineStr">
        <is>
          <t>CARTEIRA</t>
        </is>
      </c>
      <c r="K3196" t="inlineStr">
        <is>
          <t>CONTRATO</t>
        </is>
      </c>
      <c r="L3196" t="n">
        <v>4846.91</v>
      </c>
      <c r="M3196" t="inlineStr">
        <is>
          <t>IBIRAPITANGA FASE 3</t>
        </is>
      </c>
      <c r="N3196" s="142">
        <f>DATE(YEAR(G3196),MONTH(G3196),1)</f>
        <v/>
      </c>
      <c r="O3196" s="132">
        <f>IF(G3196&gt;$K$3,"Futuro","Atraso")</f>
        <v/>
      </c>
      <c r="P3196">
        <f>12*(YEAR(G3196)-YEAR($K$3))+(MONTH(G3196)-MONTH($K$3))</f>
        <v/>
      </c>
      <c r="Q3196" s="366">
        <f>IF(M3196="IBIRAPITANGA FASE 3",IF(O3196="Atraso",L3196,L3196/(1+$I$2)^P3196),IF(O3196="Atraso",L3196,L3196/(1+$I$1)^P3196))</f>
        <v/>
      </c>
      <c r="R3196">
        <f>IF(O3196="Atraso",$K$3-G3196,0)</f>
        <v/>
      </c>
      <c r="S3196">
        <f>IF(R3196&lt;=15,"Até 15",IF(R3196&lt;=30,"Entre 15 e 30",IF(R3196&lt;=60,"Entre 30 e 60",IF(R3196&lt;=90,"Entre 60 e 90",IF(R3196&lt;=120,"Entre 90 e 120",IF(R3196&lt;=150,"Entre 120 e 150",IF(R3196&lt;=180,"Entre 150 e 180","Superior a 180")))))))</f>
        <v/>
      </c>
    </row>
    <row r="3197">
      <c r="A3197" t="inlineStr">
        <is>
          <t>Q018L02</t>
        </is>
      </c>
      <c r="B3197" t="inlineStr">
        <is>
          <t>IVONICE SOUZA OLIVEIRA RIBEIRO</t>
        </is>
      </c>
      <c r="C3197" t="n">
        <v>1</v>
      </c>
      <c r="D3197" t="inlineStr">
        <is>
          <t>IPCA</t>
        </is>
      </c>
      <c r="E3197" t="n">
        <v>0.009488792934583046</v>
      </c>
      <c r="F3197" t="inlineStr">
        <is>
          <t>MENSAL</t>
        </is>
      </c>
      <c r="G3197" t="n">
        <v>47263</v>
      </c>
      <c r="H3197" t="n">
        <v>47263</v>
      </c>
      <c r="I3197" t="n">
        <v>99</v>
      </c>
      <c r="J3197" t="inlineStr">
        <is>
          <t>CARTEIRA</t>
        </is>
      </c>
      <c r="K3197" t="inlineStr">
        <is>
          <t>CONTRATO</t>
        </is>
      </c>
      <c r="L3197" t="n">
        <v>4846.91</v>
      </c>
      <c r="M3197" t="inlineStr">
        <is>
          <t>IBIRAPITANGA FASE 3</t>
        </is>
      </c>
      <c r="N3197" s="142">
        <f>DATE(YEAR(G3197),MONTH(G3197),1)</f>
        <v/>
      </c>
      <c r="O3197" s="132">
        <f>IF(G3197&gt;$K$3,"Futuro","Atraso")</f>
        <v/>
      </c>
      <c r="P3197">
        <f>12*(YEAR(G3197)-YEAR($K$3))+(MONTH(G3197)-MONTH($K$3))</f>
        <v/>
      </c>
      <c r="Q3197" s="366">
        <f>IF(M3197="IBIRAPITANGA FASE 3",IF(O3197="Atraso",L3197,L3197/(1+$I$2)^P3197),IF(O3197="Atraso",L3197,L3197/(1+$I$1)^P3197))</f>
        <v/>
      </c>
      <c r="R3197">
        <f>IF(O3197="Atraso",$K$3-G3197,0)</f>
        <v/>
      </c>
      <c r="S3197">
        <f>IF(R3197&lt;=15,"Até 15",IF(R3197&lt;=30,"Entre 15 e 30",IF(R3197&lt;=60,"Entre 30 e 60",IF(R3197&lt;=90,"Entre 60 e 90",IF(R3197&lt;=120,"Entre 90 e 120",IF(R3197&lt;=150,"Entre 120 e 150",IF(R3197&lt;=180,"Entre 150 e 180","Superior a 180")))))))</f>
        <v/>
      </c>
    </row>
    <row r="3198">
      <c r="A3198" t="inlineStr">
        <is>
          <t>Q018L02</t>
        </is>
      </c>
      <c r="B3198" t="inlineStr">
        <is>
          <t>IVONICE SOUZA OLIVEIRA RIBEIRO</t>
        </is>
      </c>
      <c r="C3198" t="n">
        <v>1</v>
      </c>
      <c r="D3198" t="inlineStr">
        <is>
          <t>IPCA</t>
        </is>
      </c>
      <c r="E3198" t="n">
        <v>0.009488792934583046</v>
      </c>
      <c r="F3198" t="inlineStr">
        <is>
          <t>MENSAL</t>
        </is>
      </c>
      <c r="G3198" t="n">
        <v>47294</v>
      </c>
      <c r="H3198" t="n">
        <v>47294</v>
      </c>
      <c r="I3198" t="n">
        <v>100</v>
      </c>
      <c r="J3198" t="inlineStr">
        <is>
          <t>CARTEIRA</t>
        </is>
      </c>
      <c r="K3198" t="inlineStr">
        <is>
          <t>CONTRATO</t>
        </is>
      </c>
      <c r="L3198" t="n">
        <v>4846.91</v>
      </c>
      <c r="M3198" t="inlineStr">
        <is>
          <t>IBIRAPITANGA FASE 3</t>
        </is>
      </c>
      <c r="N3198" s="142">
        <f>DATE(YEAR(G3198),MONTH(G3198),1)</f>
        <v/>
      </c>
      <c r="O3198" s="132">
        <f>IF(G3198&gt;$K$3,"Futuro","Atraso")</f>
        <v/>
      </c>
      <c r="P3198">
        <f>12*(YEAR(G3198)-YEAR($K$3))+(MONTH(G3198)-MONTH($K$3))</f>
        <v/>
      </c>
      <c r="Q3198" s="366">
        <f>IF(M3198="IBIRAPITANGA FASE 3",IF(O3198="Atraso",L3198,L3198/(1+$I$2)^P3198),IF(O3198="Atraso",L3198,L3198/(1+$I$1)^P3198))</f>
        <v/>
      </c>
      <c r="R3198">
        <f>IF(O3198="Atraso",$K$3-G3198,0)</f>
        <v/>
      </c>
      <c r="S3198">
        <f>IF(R3198&lt;=15,"Até 15",IF(R3198&lt;=30,"Entre 15 e 30",IF(R3198&lt;=60,"Entre 30 e 60",IF(R3198&lt;=90,"Entre 60 e 90",IF(R3198&lt;=120,"Entre 90 e 120",IF(R3198&lt;=150,"Entre 120 e 150",IF(R3198&lt;=180,"Entre 150 e 180","Superior a 180")))))))</f>
        <v/>
      </c>
    </row>
    <row r="3199">
      <c r="A3199" t="inlineStr">
        <is>
          <t>Q018L02</t>
        </is>
      </c>
      <c r="B3199" t="inlineStr">
        <is>
          <t>IVONICE SOUZA OLIVEIRA RIBEIRO</t>
        </is>
      </c>
      <c r="C3199" t="n">
        <v>1</v>
      </c>
      <c r="D3199" t="inlineStr">
        <is>
          <t>IPCA</t>
        </is>
      </c>
      <c r="E3199" t="n">
        <v>0.009488792934583046</v>
      </c>
      <c r="F3199" t="inlineStr">
        <is>
          <t>MENSAL</t>
        </is>
      </c>
      <c r="G3199" t="n">
        <v>47324</v>
      </c>
      <c r="H3199" t="n">
        <v>47324</v>
      </c>
      <c r="I3199" t="n">
        <v>101</v>
      </c>
      <c r="J3199" t="inlineStr">
        <is>
          <t>CARTEIRA</t>
        </is>
      </c>
      <c r="K3199" t="inlineStr">
        <is>
          <t>CONTRATO</t>
        </is>
      </c>
      <c r="L3199" t="n">
        <v>4846.91</v>
      </c>
      <c r="M3199" t="inlineStr">
        <is>
          <t>IBIRAPITANGA FASE 3</t>
        </is>
      </c>
      <c r="N3199" s="142">
        <f>DATE(YEAR(G3199),MONTH(G3199),1)</f>
        <v/>
      </c>
      <c r="O3199" s="132">
        <f>IF(G3199&gt;$K$3,"Futuro","Atraso")</f>
        <v/>
      </c>
      <c r="P3199">
        <f>12*(YEAR(G3199)-YEAR($K$3))+(MONTH(G3199)-MONTH($K$3))</f>
        <v/>
      </c>
      <c r="Q3199" s="366">
        <f>IF(M3199="IBIRAPITANGA FASE 3",IF(O3199="Atraso",L3199,L3199/(1+$I$2)^P3199),IF(O3199="Atraso",L3199,L3199/(1+$I$1)^P3199))</f>
        <v/>
      </c>
      <c r="R3199">
        <f>IF(O3199="Atraso",$K$3-G3199,0)</f>
        <v/>
      </c>
      <c r="S3199">
        <f>IF(R3199&lt;=15,"Até 15",IF(R3199&lt;=30,"Entre 15 e 30",IF(R3199&lt;=60,"Entre 30 e 60",IF(R3199&lt;=90,"Entre 60 e 90",IF(R3199&lt;=120,"Entre 90 e 120",IF(R3199&lt;=150,"Entre 120 e 150",IF(R3199&lt;=180,"Entre 150 e 180","Superior a 180")))))))</f>
        <v/>
      </c>
    </row>
    <row r="3200">
      <c r="A3200" t="inlineStr">
        <is>
          <t>Q018L02</t>
        </is>
      </c>
      <c r="B3200" t="inlineStr">
        <is>
          <t>IVONICE SOUZA OLIVEIRA RIBEIRO</t>
        </is>
      </c>
      <c r="C3200" t="n">
        <v>1</v>
      </c>
      <c r="D3200" t="inlineStr">
        <is>
          <t>IPCA</t>
        </is>
      </c>
      <c r="E3200" t="n">
        <v>0.009488792934583046</v>
      </c>
      <c r="F3200" t="inlineStr">
        <is>
          <t>MENSAL</t>
        </is>
      </c>
      <c r="G3200" t="n">
        <v>47355</v>
      </c>
      <c r="H3200" t="n">
        <v>47355</v>
      </c>
      <c r="I3200" t="n">
        <v>102</v>
      </c>
      <c r="J3200" t="inlineStr">
        <is>
          <t>CARTEIRA</t>
        </is>
      </c>
      <c r="K3200" t="inlineStr">
        <is>
          <t>CONTRATO</t>
        </is>
      </c>
      <c r="L3200" t="n">
        <v>4846.91</v>
      </c>
      <c r="M3200" t="inlineStr">
        <is>
          <t>IBIRAPITANGA FASE 3</t>
        </is>
      </c>
      <c r="N3200" s="142">
        <f>DATE(YEAR(G3200),MONTH(G3200),1)</f>
        <v/>
      </c>
      <c r="O3200" s="132">
        <f>IF(G3200&gt;$K$3,"Futuro","Atraso")</f>
        <v/>
      </c>
      <c r="P3200">
        <f>12*(YEAR(G3200)-YEAR($K$3))+(MONTH(G3200)-MONTH($K$3))</f>
        <v/>
      </c>
      <c r="Q3200" s="366">
        <f>IF(M3200="IBIRAPITANGA FASE 3",IF(O3200="Atraso",L3200,L3200/(1+$I$2)^P3200),IF(O3200="Atraso",L3200,L3200/(1+$I$1)^P3200))</f>
        <v/>
      </c>
      <c r="R3200">
        <f>IF(O3200="Atraso",$K$3-G3200,0)</f>
        <v/>
      </c>
      <c r="S3200">
        <f>IF(R3200&lt;=15,"Até 15",IF(R3200&lt;=30,"Entre 15 e 30",IF(R3200&lt;=60,"Entre 30 e 60",IF(R3200&lt;=90,"Entre 60 e 90",IF(R3200&lt;=120,"Entre 90 e 120",IF(R3200&lt;=150,"Entre 120 e 150",IF(R3200&lt;=180,"Entre 150 e 180","Superior a 180")))))))</f>
        <v/>
      </c>
    </row>
    <row r="3201">
      <c r="A3201" t="inlineStr">
        <is>
          <t>Q018L02</t>
        </is>
      </c>
      <c r="B3201" t="inlineStr">
        <is>
          <t>IVONICE SOUZA OLIVEIRA RIBEIRO</t>
        </is>
      </c>
      <c r="C3201" t="n">
        <v>1</v>
      </c>
      <c r="D3201" t="inlineStr">
        <is>
          <t>IPCA</t>
        </is>
      </c>
      <c r="E3201" t="n">
        <v>0.009488792934583046</v>
      </c>
      <c r="F3201" t="inlineStr">
        <is>
          <t>MENSAL</t>
        </is>
      </c>
      <c r="G3201" t="n">
        <v>47386</v>
      </c>
      <c r="H3201" t="n">
        <v>47386</v>
      </c>
      <c r="I3201" t="n">
        <v>103</v>
      </c>
      <c r="J3201" t="inlineStr">
        <is>
          <t>CARTEIRA</t>
        </is>
      </c>
      <c r="K3201" t="inlineStr">
        <is>
          <t>CONTRATO</t>
        </is>
      </c>
      <c r="L3201" t="n">
        <v>4846.91</v>
      </c>
      <c r="M3201" t="inlineStr">
        <is>
          <t>IBIRAPITANGA FASE 3</t>
        </is>
      </c>
      <c r="N3201" s="142">
        <f>DATE(YEAR(G3201),MONTH(G3201),1)</f>
        <v/>
      </c>
      <c r="O3201" s="132">
        <f>IF(G3201&gt;$K$3,"Futuro","Atraso")</f>
        <v/>
      </c>
      <c r="P3201">
        <f>12*(YEAR(G3201)-YEAR($K$3))+(MONTH(G3201)-MONTH($K$3))</f>
        <v/>
      </c>
      <c r="Q3201" s="366">
        <f>IF(M3201="IBIRAPITANGA FASE 3",IF(O3201="Atraso",L3201,L3201/(1+$I$2)^P3201),IF(O3201="Atraso",L3201,L3201/(1+$I$1)^P3201))</f>
        <v/>
      </c>
      <c r="R3201">
        <f>IF(O3201="Atraso",$K$3-G3201,0)</f>
        <v/>
      </c>
      <c r="S3201">
        <f>IF(R3201&lt;=15,"Até 15",IF(R3201&lt;=30,"Entre 15 e 30",IF(R3201&lt;=60,"Entre 30 e 60",IF(R3201&lt;=90,"Entre 60 e 90",IF(R3201&lt;=120,"Entre 90 e 120",IF(R3201&lt;=150,"Entre 120 e 150",IF(R3201&lt;=180,"Entre 150 e 180","Superior a 180")))))))</f>
        <v/>
      </c>
    </row>
    <row r="3202">
      <c r="A3202" t="inlineStr">
        <is>
          <t>Q018L02</t>
        </is>
      </c>
      <c r="B3202" t="inlineStr">
        <is>
          <t>IVONICE SOUZA OLIVEIRA RIBEIRO</t>
        </is>
      </c>
      <c r="C3202" t="n">
        <v>1</v>
      </c>
      <c r="D3202" t="inlineStr">
        <is>
          <t>IPCA</t>
        </is>
      </c>
      <c r="E3202" t="n">
        <v>0.009488792934583046</v>
      </c>
      <c r="F3202" t="inlineStr">
        <is>
          <t>MENSAL</t>
        </is>
      </c>
      <c r="G3202" t="n">
        <v>47416</v>
      </c>
      <c r="H3202" t="n">
        <v>47416</v>
      </c>
      <c r="I3202" t="n">
        <v>104</v>
      </c>
      <c r="J3202" t="inlineStr">
        <is>
          <t>CARTEIRA</t>
        </is>
      </c>
      <c r="K3202" t="inlineStr">
        <is>
          <t>CONTRATO</t>
        </is>
      </c>
      <c r="L3202" t="n">
        <v>4846.91</v>
      </c>
      <c r="M3202" t="inlineStr">
        <is>
          <t>IBIRAPITANGA FASE 3</t>
        </is>
      </c>
      <c r="N3202" s="142">
        <f>DATE(YEAR(G3202),MONTH(G3202),1)</f>
        <v/>
      </c>
      <c r="O3202" s="132">
        <f>IF(G3202&gt;$K$3,"Futuro","Atraso")</f>
        <v/>
      </c>
      <c r="P3202">
        <f>12*(YEAR(G3202)-YEAR($K$3))+(MONTH(G3202)-MONTH($K$3))</f>
        <v/>
      </c>
      <c r="Q3202" s="366">
        <f>IF(M3202="IBIRAPITANGA FASE 3",IF(O3202="Atraso",L3202,L3202/(1+$I$2)^P3202),IF(O3202="Atraso",L3202,L3202/(1+$I$1)^P3202))</f>
        <v/>
      </c>
      <c r="R3202">
        <f>IF(O3202="Atraso",$K$3-G3202,0)</f>
        <v/>
      </c>
      <c r="S3202">
        <f>IF(R3202&lt;=15,"Até 15",IF(R3202&lt;=30,"Entre 15 e 30",IF(R3202&lt;=60,"Entre 30 e 60",IF(R3202&lt;=90,"Entre 60 e 90",IF(R3202&lt;=120,"Entre 90 e 120",IF(R3202&lt;=150,"Entre 120 e 150",IF(R3202&lt;=180,"Entre 150 e 180","Superior a 180")))))))</f>
        <v/>
      </c>
    </row>
    <row r="3203">
      <c r="A3203" t="inlineStr">
        <is>
          <t>Q018L02</t>
        </is>
      </c>
      <c r="B3203" t="inlineStr">
        <is>
          <t>IVONICE SOUZA OLIVEIRA RIBEIRO</t>
        </is>
      </c>
      <c r="C3203" t="n">
        <v>1</v>
      </c>
      <c r="D3203" t="inlineStr">
        <is>
          <t>IPCA</t>
        </is>
      </c>
      <c r="E3203" t="n">
        <v>0.009488792934583046</v>
      </c>
      <c r="F3203" t="inlineStr">
        <is>
          <t>MENSAL</t>
        </is>
      </c>
      <c r="G3203" t="n">
        <v>47447</v>
      </c>
      <c r="H3203" t="n">
        <v>47447</v>
      </c>
      <c r="I3203" t="n">
        <v>105</v>
      </c>
      <c r="J3203" t="inlineStr">
        <is>
          <t>CARTEIRA</t>
        </is>
      </c>
      <c r="K3203" t="inlineStr">
        <is>
          <t>CONTRATO</t>
        </is>
      </c>
      <c r="L3203" t="n">
        <v>4846.91</v>
      </c>
      <c r="M3203" t="inlineStr">
        <is>
          <t>IBIRAPITANGA FASE 3</t>
        </is>
      </c>
      <c r="N3203" s="142">
        <f>DATE(YEAR(G3203),MONTH(G3203),1)</f>
        <v/>
      </c>
      <c r="O3203" s="132">
        <f>IF(G3203&gt;$K$3,"Futuro","Atraso")</f>
        <v/>
      </c>
      <c r="P3203">
        <f>12*(YEAR(G3203)-YEAR($K$3))+(MONTH(G3203)-MONTH($K$3))</f>
        <v/>
      </c>
      <c r="Q3203" s="366">
        <f>IF(M3203="IBIRAPITANGA FASE 3",IF(O3203="Atraso",L3203,L3203/(1+$I$2)^P3203),IF(O3203="Atraso",L3203,L3203/(1+$I$1)^P3203))</f>
        <v/>
      </c>
      <c r="R3203">
        <f>IF(O3203="Atraso",$K$3-G3203,0)</f>
        <v/>
      </c>
      <c r="S3203">
        <f>IF(R3203&lt;=15,"Até 15",IF(R3203&lt;=30,"Entre 15 e 30",IF(R3203&lt;=60,"Entre 30 e 60",IF(R3203&lt;=90,"Entre 60 e 90",IF(R3203&lt;=120,"Entre 90 e 120",IF(R3203&lt;=150,"Entre 120 e 150",IF(R3203&lt;=180,"Entre 150 e 180","Superior a 180")))))))</f>
        <v/>
      </c>
    </row>
    <row r="3204">
      <c r="A3204" t="inlineStr">
        <is>
          <t>Q018L02</t>
        </is>
      </c>
      <c r="B3204" t="inlineStr">
        <is>
          <t>IVONICE SOUZA OLIVEIRA RIBEIRO</t>
        </is>
      </c>
      <c r="C3204" t="n">
        <v>1</v>
      </c>
      <c r="D3204" t="inlineStr">
        <is>
          <t>IPCA</t>
        </is>
      </c>
      <c r="E3204" t="n">
        <v>0.009488792934583046</v>
      </c>
      <c r="F3204" t="inlineStr">
        <is>
          <t>MENSAL</t>
        </is>
      </c>
      <c r="G3204" t="n">
        <v>47477</v>
      </c>
      <c r="H3204" t="n">
        <v>47477</v>
      </c>
      <c r="I3204" t="n">
        <v>106</v>
      </c>
      <c r="J3204" t="inlineStr">
        <is>
          <t>CARTEIRA</t>
        </is>
      </c>
      <c r="K3204" t="inlineStr">
        <is>
          <t>CONTRATO</t>
        </is>
      </c>
      <c r="L3204" t="n">
        <v>4846.91</v>
      </c>
      <c r="M3204" t="inlineStr">
        <is>
          <t>IBIRAPITANGA FASE 3</t>
        </is>
      </c>
      <c r="N3204" s="142">
        <f>DATE(YEAR(G3204),MONTH(G3204),1)</f>
        <v/>
      </c>
      <c r="O3204" s="132">
        <f>IF(G3204&gt;$K$3,"Futuro","Atraso")</f>
        <v/>
      </c>
      <c r="P3204">
        <f>12*(YEAR(G3204)-YEAR($K$3))+(MONTH(G3204)-MONTH($K$3))</f>
        <v/>
      </c>
      <c r="Q3204" s="366">
        <f>IF(M3204="IBIRAPITANGA FASE 3",IF(O3204="Atraso",L3204,L3204/(1+$I$2)^P3204),IF(O3204="Atraso",L3204,L3204/(1+$I$1)^P3204))</f>
        <v/>
      </c>
      <c r="R3204">
        <f>IF(O3204="Atraso",$K$3-G3204,0)</f>
        <v/>
      </c>
      <c r="S3204">
        <f>IF(R3204&lt;=15,"Até 15",IF(R3204&lt;=30,"Entre 15 e 30",IF(R3204&lt;=60,"Entre 30 e 60",IF(R3204&lt;=90,"Entre 60 e 90",IF(R3204&lt;=120,"Entre 90 e 120",IF(R3204&lt;=150,"Entre 120 e 150",IF(R3204&lt;=180,"Entre 150 e 180","Superior a 180")))))))</f>
        <v/>
      </c>
    </row>
    <row r="3205">
      <c r="A3205" t="inlineStr">
        <is>
          <t>Q018L02</t>
        </is>
      </c>
      <c r="B3205" t="inlineStr">
        <is>
          <t>IVONICE SOUZA OLIVEIRA RIBEIRO</t>
        </is>
      </c>
      <c r="C3205" t="n">
        <v>1</v>
      </c>
      <c r="D3205" t="inlineStr">
        <is>
          <t>IPCA</t>
        </is>
      </c>
      <c r="E3205" t="n">
        <v>0.009488792934583046</v>
      </c>
      <c r="F3205" t="inlineStr">
        <is>
          <t>MENSAL</t>
        </is>
      </c>
      <c r="G3205" t="n">
        <v>47508</v>
      </c>
      <c r="H3205" t="n">
        <v>47508</v>
      </c>
      <c r="I3205" t="n">
        <v>107</v>
      </c>
      <c r="J3205" t="inlineStr">
        <is>
          <t>CARTEIRA</t>
        </is>
      </c>
      <c r="K3205" t="inlineStr">
        <is>
          <t>CONTRATO</t>
        </is>
      </c>
      <c r="L3205" t="n">
        <v>4846.91</v>
      </c>
      <c r="M3205" t="inlineStr">
        <is>
          <t>IBIRAPITANGA FASE 3</t>
        </is>
      </c>
      <c r="N3205" s="142">
        <f>DATE(YEAR(G3205),MONTH(G3205),1)</f>
        <v/>
      </c>
      <c r="O3205" s="132">
        <f>IF(G3205&gt;$K$3,"Futuro","Atraso")</f>
        <v/>
      </c>
      <c r="P3205">
        <f>12*(YEAR(G3205)-YEAR($K$3))+(MONTH(G3205)-MONTH($K$3))</f>
        <v/>
      </c>
      <c r="Q3205" s="366">
        <f>IF(M3205="IBIRAPITANGA FASE 3",IF(O3205="Atraso",L3205,L3205/(1+$I$2)^P3205),IF(O3205="Atraso",L3205,L3205/(1+$I$1)^P3205))</f>
        <v/>
      </c>
      <c r="R3205">
        <f>IF(O3205="Atraso",$K$3-G3205,0)</f>
        <v/>
      </c>
      <c r="S3205">
        <f>IF(R3205&lt;=15,"Até 15",IF(R3205&lt;=30,"Entre 15 e 30",IF(R3205&lt;=60,"Entre 30 e 60",IF(R3205&lt;=90,"Entre 60 e 90",IF(R3205&lt;=120,"Entre 90 e 120",IF(R3205&lt;=150,"Entre 120 e 150",IF(R3205&lt;=180,"Entre 150 e 180","Superior a 180")))))))</f>
        <v/>
      </c>
    </row>
    <row r="3206">
      <c r="A3206" t="inlineStr">
        <is>
          <t>Q018L02</t>
        </is>
      </c>
      <c r="B3206" t="inlineStr">
        <is>
          <t>IVONICE SOUZA OLIVEIRA RIBEIRO</t>
        </is>
      </c>
      <c r="C3206" t="n">
        <v>1</v>
      </c>
      <c r="D3206" t="inlineStr">
        <is>
          <t>IPCA</t>
        </is>
      </c>
      <c r="E3206" t="n">
        <v>0.009488792934583046</v>
      </c>
      <c r="F3206" t="inlineStr">
        <is>
          <t>MENSAL</t>
        </is>
      </c>
      <c r="G3206" t="n">
        <v>47539</v>
      </c>
      <c r="H3206" t="n">
        <v>47539</v>
      </c>
      <c r="I3206" t="n">
        <v>108</v>
      </c>
      <c r="J3206" t="inlineStr">
        <is>
          <t>CARTEIRA</t>
        </is>
      </c>
      <c r="K3206" t="inlineStr">
        <is>
          <t>CONTRATO</t>
        </is>
      </c>
      <c r="L3206" t="n">
        <v>4846.91</v>
      </c>
      <c r="M3206" t="inlineStr">
        <is>
          <t>IBIRAPITANGA FASE 3</t>
        </is>
      </c>
      <c r="N3206" s="142">
        <f>DATE(YEAR(G3206),MONTH(G3206),1)</f>
        <v/>
      </c>
      <c r="O3206" s="132">
        <f>IF(G3206&gt;$K$3,"Futuro","Atraso")</f>
        <v/>
      </c>
      <c r="P3206">
        <f>12*(YEAR(G3206)-YEAR($K$3))+(MONTH(G3206)-MONTH($K$3))</f>
        <v/>
      </c>
      <c r="Q3206" s="366">
        <f>IF(M3206="IBIRAPITANGA FASE 3",IF(O3206="Atraso",L3206,L3206/(1+$I$2)^P3206),IF(O3206="Atraso",L3206,L3206/(1+$I$1)^P3206))</f>
        <v/>
      </c>
      <c r="R3206">
        <f>IF(O3206="Atraso",$K$3-G3206,0)</f>
        <v/>
      </c>
      <c r="S3206">
        <f>IF(R3206&lt;=15,"Até 15",IF(R3206&lt;=30,"Entre 15 e 30",IF(R3206&lt;=60,"Entre 30 e 60",IF(R3206&lt;=90,"Entre 60 e 90",IF(R3206&lt;=120,"Entre 90 e 120",IF(R3206&lt;=150,"Entre 120 e 150",IF(R3206&lt;=180,"Entre 150 e 180","Superior a 180")))))))</f>
        <v/>
      </c>
    </row>
    <row r="3207">
      <c r="A3207" t="inlineStr">
        <is>
          <t>Q018L02</t>
        </is>
      </c>
      <c r="B3207" t="inlineStr">
        <is>
          <t>IVONICE SOUZA OLIVEIRA RIBEIRO</t>
        </is>
      </c>
      <c r="C3207" t="n">
        <v>1</v>
      </c>
      <c r="D3207" t="inlineStr">
        <is>
          <t>IPCA</t>
        </is>
      </c>
      <c r="E3207" t="n">
        <v>0.009488792934583046</v>
      </c>
      <c r="F3207" t="inlineStr">
        <is>
          <t>MENSAL</t>
        </is>
      </c>
      <c r="G3207" t="n">
        <v>47567</v>
      </c>
      <c r="H3207" t="n">
        <v>47567</v>
      </c>
      <c r="I3207" t="n">
        <v>109</v>
      </c>
      <c r="J3207" t="inlineStr">
        <is>
          <t>CARTEIRA</t>
        </is>
      </c>
      <c r="K3207" t="inlineStr">
        <is>
          <t>CONTRATO</t>
        </is>
      </c>
      <c r="L3207" t="n">
        <v>4846.91</v>
      </c>
      <c r="M3207" t="inlineStr">
        <is>
          <t>IBIRAPITANGA FASE 3</t>
        </is>
      </c>
      <c r="N3207" s="142">
        <f>DATE(YEAR(G3207),MONTH(G3207),1)</f>
        <v/>
      </c>
      <c r="O3207" s="132">
        <f>IF(G3207&gt;$K$3,"Futuro","Atraso")</f>
        <v/>
      </c>
      <c r="P3207">
        <f>12*(YEAR(G3207)-YEAR($K$3))+(MONTH(G3207)-MONTH($K$3))</f>
        <v/>
      </c>
      <c r="Q3207" s="366">
        <f>IF(M3207="IBIRAPITANGA FASE 3",IF(O3207="Atraso",L3207,L3207/(1+$I$2)^P3207),IF(O3207="Atraso",L3207,L3207/(1+$I$1)^P3207))</f>
        <v/>
      </c>
      <c r="R3207">
        <f>IF(O3207="Atraso",$K$3-G3207,0)</f>
        <v/>
      </c>
      <c r="S3207">
        <f>IF(R3207&lt;=15,"Até 15",IF(R3207&lt;=30,"Entre 15 e 30",IF(R3207&lt;=60,"Entre 30 e 60",IF(R3207&lt;=90,"Entre 60 e 90",IF(R3207&lt;=120,"Entre 90 e 120",IF(R3207&lt;=150,"Entre 120 e 150",IF(R3207&lt;=180,"Entre 150 e 180","Superior a 180")))))))</f>
        <v/>
      </c>
    </row>
    <row r="3208">
      <c r="A3208" t="inlineStr">
        <is>
          <t>Q018L02</t>
        </is>
      </c>
      <c r="B3208" t="inlineStr">
        <is>
          <t>IVONICE SOUZA OLIVEIRA RIBEIRO</t>
        </is>
      </c>
      <c r="C3208" t="n">
        <v>1</v>
      </c>
      <c r="D3208" t="inlineStr">
        <is>
          <t>IPCA</t>
        </is>
      </c>
      <c r="E3208" t="n">
        <v>0.009488792934583046</v>
      </c>
      <c r="F3208" t="inlineStr">
        <is>
          <t>MENSAL</t>
        </is>
      </c>
      <c r="G3208" t="n">
        <v>47598</v>
      </c>
      <c r="H3208" t="n">
        <v>47598</v>
      </c>
      <c r="I3208" t="n">
        <v>110</v>
      </c>
      <c r="J3208" t="inlineStr">
        <is>
          <t>CARTEIRA</t>
        </is>
      </c>
      <c r="K3208" t="inlineStr">
        <is>
          <t>CONTRATO</t>
        </is>
      </c>
      <c r="L3208" t="n">
        <v>4846.91</v>
      </c>
      <c r="M3208" t="inlineStr">
        <is>
          <t>IBIRAPITANGA FASE 3</t>
        </is>
      </c>
      <c r="N3208" s="142">
        <f>DATE(YEAR(G3208),MONTH(G3208),1)</f>
        <v/>
      </c>
      <c r="O3208" s="132">
        <f>IF(G3208&gt;$K$3,"Futuro","Atraso")</f>
        <v/>
      </c>
      <c r="P3208">
        <f>12*(YEAR(G3208)-YEAR($K$3))+(MONTH(G3208)-MONTH($K$3))</f>
        <v/>
      </c>
      <c r="Q3208" s="366">
        <f>IF(M3208="IBIRAPITANGA FASE 3",IF(O3208="Atraso",L3208,L3208/(1+$I$2)^P3208),IF(O3208="Atraso",L3208,L3208/(1+$I$1)^P3208))</f>
        <v/>
      </c>
      <c r="R3208">
        <f>IF(O3208="Atraso",$K$3-G3208,0)</f>
        <v/>
      </c>
      <c r="S3208">
        <f>IF(R3208&lt;=15,"Até 15",IF(R3208&lt;=30,"Entre 15 e 30",IF(R3208&lt;=60,"Entre 30 e 60",IF(R3208&lt;=90,"Entre 60 e 90",IF(R3208&lt;=120,"Entre 90 e 120",IF(R3208&lt;=150,"Entre 120 e 150",IF(R3208&lt;=180,"Entre 150 e 180","Superior a 180")))))))</f>
        <v/>
      </c>
    </row>
    <row r="3209">
      <c r="A3209" t="inlineStr">
        <is>
          <t>Q018L02</t>
        </is>
      </c>
      <c r="B3209" t="inlineStr">
        <is>
          <t>IVONICE SOUZA OLIVEIRA RIBEIRO</t>
        </is>
      </c>
      <c r="C3209" t="n">
        <v>1</v>
      </c>
      <c r="D3209" t="inlineStr">
        <is>
          <t>IPCA</t>
        </is>
      </c>
      <c r="E3209" t="n">
        <v>0.009488792934583046</v>
      </c>
      <c r="F3209" t="inlineStr">
        <is>
          <t>MENSAL</t>
        </is>
      </c>
      <c r="G3209" t="n">
        <v>47628</v>
      </c>
      <c r="H3209" t="n">
        <v>47628</v>
      </c>
      <c r="I3209" t="n">
        <v>111</v>
      </c>
      <c r="J3209" t="inlineStr">
        <is>
          <t>CARTEIRA</t>
        </is>
      </c>
      <c r="K3209" t="inlineStr">
        <is>
          <t>CONTRATO</t>
        </is>
      </c>
      <c r="L3209" t="n">
        <v>4846.91</v>
      </c>
      <c r="M3209" t="inlineStr">
        <is>
          <t>IBIRAPITANGA FASE 3</t>
        </is>
      </c>
      <c r="N3209" s="142">
        <f>DATE(YEAR(G3209),MONTH(G3209),1)</f>
        <v/>
      </c>
      <c r="O3209" s="132">
        <f>IF(G3209&gt;$K$3,"Futuro","Atraso")</f>
        <v/>
      </c>
      <c r="P3209">
        <f>12*(YEAR(G3209)-YEAR($K$3))+(MONTH(G3209)-MONTH($K$3))</f>
        <v/>
      </c>
      <c r="Q3209" s="366">
        <f>IF(M3209="IBIRAPITANGA FASE 3",IF(O3209="Atraso",L3209,L3209/(1+$I$2)^P3209),IF(O3209="Atraso",L3209,L3209/(1+$I$1)^P3209))</f>
        <v/>
      </c>
      <c r="R3209">
        <f>IF(O3209="Atraso",$K$3-G3209,0)</f>
        <v/>
      </c>
      <c r="S3209">
        <f>IF(R3209&lt;=15,"Até 15",IF(R3209&lt;=30,"Entre 15 e 30",IF(R3209&lt;=60,"Entre 30 e 60",IF(R3209&lt;=90,"Entre 60 e 90",IF(R3209&lt;=120,"Entre 90 e 120",IF(R3209&lt;=150,"Entre 120 e 150",IF(R3209&lt;=180,"Entre 150 e 180","Superior a 180")))))))</f>
        <v/>
      </c>
    </row>
    <row r="3210">
      <c r="A3210" t="inlineStr">
        <is>
          <t>Q018L02</t>
        </is>
      </c>
      <c r="B3210" t="inlineStr">
        <is>
          <t>IVONICE SOUZA OLIVEIRA RIBEIRO</t>
        </is>
      </c>
      <c r="C3210" t="n">
        <v>1</v>
      </c>
      <c r="D3210" t="inlineStr">
        <is>
          <t>IPCA</t>
        </is>
      </c>
      <c r="E3210" t="n">
        <v>0.009488792934583046</v>
      </c>
      <c r="F3210" t="inlineStr">
        <is>
          <t>MENSAL</t>
        </is>
      </c>
      <c r="G3210" t="n">
        <v>47659</v>
      </c>
      <c r="H3210" t="n">
        <v>47659</v>
      </c>
      <c r="I3210" t="n">
        <v>112</v>
      </c>
      <c r="J3210" t="inlineStr">
        <is>
          <t>CARTEIRA</t>
        </is>
      </c>
      <c r="K3210" t="inlineStr">
        <is>
          <t>CONTRATO</t>
        </is>
      </c>
      <c r="L3210" t="n">
        <v>4846.91</v>
      </c>
      <c r="M3210" t="inlineStr">
        <is>
          <t>IBIRAPITANGA FASE 3</t>
        </is>
      </c>
      <c r="N3210" s="142">
        <f>DATE(YEAR(G3210),MONTH(G3210),1)</f>
        <v/>
      </c>
      <c r="O3210" s="132">
        <f>IF(G3210&gt;$K$3,"Futuro","Atraso")</f>
        <v/>
      </c>
      <c r="P3210">
        <f>12*(YEAR(G3210)-YEAR($K$3))+(MONTH(G3210)-MONTH($K$3))</f>
        <v/>
      </c>
      <c r="Q3210" s="366">
        <f>IF(M3210="IBIRAPITANGA FASE 3",IF(O3210="Atraso",L3210,L3210/(1+$I$2)^P3210),IF(O3210="Atraso",L3210,L3210/(1+$I$1)^P3210))</f>
        <v/>
      </c>
      <c r="R3210">
        <f>IF(O3210="Atraso",$K$3-G3210,0)</f>
        <v/>
      </c>
      <c r="S3210">
        <f>IF(R3210&lt;=15,"Até 15",IF(R3210&lt;=30,"Entre 15 e 30",IF(R3210&lt;=60,"Entre 30 e 60",IF(R3210&lt;=90,"Entre 60 e 90",IF(R3210&lt;=120,"Entre 90 e 120",IF(R3210&lt;=150,"Entre 120 e 150",IF(R3210&lt;=180,"Entre 150 e 180","Superior a 180")))))))</f>
        <v/>
      </c>
    </row>
    <row r="3211">
      <c r="A3211" t="inlineStr">
        <is>
          <t>Q018L02</t>
        </is>
      </c>
      <c r="B3211" t="inlineStr">
        <is>
          <t>IVONICE SOUZA OLIVEIRA RIBEIRO</t>
        </is>
      </c>
      <c r="C3211" t="n">
        <v>1</v>
      </c>
      <c r="D3211" t="inlineStr">
        <is>
          <t>IPCA</t>
        </is>
      </c>
      <c r="E3211" t="n">
        <v>0.009488792934583046</v>
      </c>
      <c r="F3211" t="inlineStr">
        <is>
          <t>MENSAL</t>
        </is>
      </c>
      <c r="G3211" t="n">
        <v>47689</v>
      </c>
      <c r="H3211" t="n">
        <v>47689</v>
      </c>
      <c r="I3211" t="n">
        <v>113</v>
      </c>
      <c r="J3211" t="inlineStr">
        <is>
          <t>CARTEIRA</t>
        </is>
      </c>
      <c r="K3211" t="inlineStr">
        <is>
          <t>CONTRATO</t>
        </is>
      </c>
      <c r="L3211" t="n">
        <v>4846.91</v>
      </c>
      <c r="M3211" t="inlineStr">
        <is>
          <t>IBIRAPITANGA FASE 3</t>
        </is>
      </c>
      <c r="N3211" s="142">
        <f>DATE(YEAR(G3211),MONTH(G3211),1)</f>
        <v/>
      </c>
      <c r="O3211" s="132">
        <f>IF(G3211&gt;$K$3,"Futuro","Atraso")</f>
        <v/>
      </c>
      <c r="P3211">
        <f>12*(YEAR(G3211)-YEAR($K$3))+(MONTH(G3211)-MONTH($K$3))</f>
        <v/>
      </c>
      <c r="Q3211" s="366">
        <f>IF(M3211="IBIRAPITANGA FASE 3",IF(O3211="Atraso",L3211,L3211/(1+$I$2)^P3211),IF(O3211="Atraso",L3211,L3211/(1+$I$1)^P3211))</f>
        <v/>
      </c>
      <c r="R3211">
        <f>IF(O3211="Atraso",$K$3-G3211,0)</f>
        <v/>
      </c>
      <c r="S3211">
        <f>IF(R3211&lt;=15,"Até 15",IF(R3211&lt;=30,"Entre 15 e 30",IF(R3211&lt;=60,"Entre 30 e 60",IF(R3211&lt;=90,"Entre 60 e 90",IF(R3211&lt;=120,"Entre 90 e 120",IF(R3211&lt;=150,"Entre 120 e 150",IF(R3211&lt;=180,"Entre 150 e 180","Superior a 180")))))))</f>
        <v/>
      </c>
    </row>
    <row r="3212">
      <c r="A3212" t="inlineStr">
        <is>
          <t>Q018L02</t>
        </is>
      </c>
      <c r="B3212" t="inlineStr">
        <is>
          <t>IVONICE SOUZA OLIVEIRA RIBEIRO</t>
        </is>
      </c>
      <c r="C3212" t="n">
        <v>1</v>
      </c>
      <c r="D3212" t="inlineStr">
        <is>
          <t>IPCA</t>
        </is>
      </c>
      <c r="E3212" t="n">
        <v>0.009488792934583046</v>
      </c>
      <c r="F3212" t="inlineStr">
        <is>
          <t>MENSAL</t>
        </is>
      </c>
      <c r="G3212" t="n">
        <v>47720</v>
      </c>
      <c r="H3212" t="n">
        <v>47720</v>
      </c>
      <c r="I3212" t="n">
        <v>114</v>
      </c>
      <c r="J3212" t="inlineStr">
        <is>
          <t>CARTEIRA</t>
        </is>
      </c>
      <c r="K3212" t="inlineStr">
        <is>
          <t>CONTRATO</t>
        </is>
      </c>
      <c r="L3212" t="n">
        <v>4846.91</v>
      </c>
      <c r="M3212" t="inlineStr">
        <is>
          <t>IBIRAPITANGA FASE 3</t>
        </is>
      </c>
      <c r="N3212" s="142">
        <f>DATE(YEAR(G3212),MONTH(G3212),1)</f>
        <v/>
      </c>
      <c r="O3212" s="132">
        <f>IF(G3212&gt;$K$3,"Futuro","Atraso")</f>
        <v/>
      </c>
      <c r="P3212">
        <f>12*(YEAR(G3212)-YEAR($K$3))+(MONTH(G3212)-MONTH($K$3))</f>
        <v/>
      </c>
      <c r="Q3212" s="366">
        <f>IF(M3212="IBIRAPITANGA FASE 3",IF(O3212="Atraso",L3212,L3212/(1+$I$2)^P3212),IF(O3212="Atraso",L3212,L3212/(1+$I$1)^P3212))</f>
        <v/>
      </c>
      <c r="R3212">
        <f>IF(O3212="Atraso",$K$3-G3212,0)</f>
        <v/>
      </c>
      <c r="S3212">
        <f>IF(R3212&lt;=15,"Até 15",IF(R3212&lt;=30,"Entre 15 e 30",IF(R3212&lt;=60,"Entre 30 e 60",IF(R3212&lt;=90,"Entre 60 e 90",IF(R3212&lt;=120,"Entre 90 e 120",IF(R3212&lt;=150,"Entre 120 e 150",IF(R3212&lt;=180,"Entre 150 e 180","Superior a 180")))))))</f>
        <v/>
      </c>
    </row>
    <row r="3213">
      <c r="A3213" t="inlineStr">
        <is>
          <t>Q018L02</t>
        </is>
      </c>
      <c r="B3213" t="inlineStr">
        <is>
          <t>IVONICE SOUZA OLIVEIRA RIBEIRO</t>
        </is>
      </c>
      <c r="C3213" t="n">
        <v>1</v>
      </c>
      <c r="D3213" t="inlineStr">
        <is>
          <t>IPCA</t>
        </is>
      </c>
      <c r="E3213" t="n">
        <v>0.009488792934583046</v>
      </c>
      <c r="F3213" t="inlineStr">
        <is>
          <t>MENSAL</t>
        </is>
      </c>
      <c r="G3213" t="n">
        <v>47751</v>
      </c>
      <c r="H3213" t="n">
        <v>47751</v>
      </c>
      <c r="I3213" t="n">
        <v>115</v>
      </c>
      <c r="J3213" t="inlineStr">
        <is>
          <t>CARTEIRA</t>
        </is>
      </c>
      <c r="K3213" t="inlineStr">
        <is>
          <t>CONTRATO</t>
        </is>
      </c>
      <c r="L3213" t="n">
        <v>4846.91</v>
      </c>
      <c r="M3213" t="inlineStr">
        <is>
          <t>IBIRAPITANGA FASE 3</t>
        </is>
      </c>
      <c r="N3213" s="142">
        <f>DATE(YEAR(G3213),MONTH(G3213),1)</f>
        <v/>
      </c>
      <c r="O3213" s="132">
        <f>IF(G3213&gt;$K$3,"Futuro","Atraso")</f>
        <v/>
      </c>
      <c r="P3213">
        <f>12*(YEAR(G3213)-YEAR($K$3))+(MONTH(G3213)-MONTH($K$3))</f>
        <v/>
      </c>
      <c r="Q3213" s="366">
        <f>IF(M3213="IBIRAPITANGA FASE 3",IF(O3213="Atraso",L3213,L3213/(1+$I$2)^P3213),IF(O3213="Atraso",L3213,L3213/(1+$I$1)^P3213))</f>
        <v/>
      </c>
      <c r="R3213">
        <f>IF(O3213="Atraso",$K$3-G3213,0)</f>
        <v/>
      </c>
      <c r="S3213">
        <f>IF(R3213&lt;=15,"Até 15",IF(R3213&lt;=30,"Entre 15 e 30",IF(R3213&lt;=60,"Entre 30 e 60",IF(R3213&lt;=90,"Entre 60 e 90",IF(R3213&lt;=120,"Entre 90 e 120",IF(R3213&lt;=150,"Entre 120 e 150",IF(R3213&lt;=180,"Entre 150 e 180","Superior a 180")))))))</f>
        <v/>
      </c>
    </row>
    <row r="3214">
      <c r="A3214" t="inlineStr">
        <is>
          <t>Q018L02</t>
        </is>
      </c>
      <c r="B3214" t="inlineStr">
        <is>
          <t>IVONICE SOUZA OLIVEIRA RIBEIRO</t>
        </is>
      </c>
      <c r="C3214" t="n">
        <v>1</v>
      </c>
      <c r="D3214" t="inlineStr">
        <is>
          <t>IPCA</t>
        </is>
      </c>
      <c r="E3214" t="n">
        <v>0.009488792934583046</v>
      </c>
      <c r="F3214" t="inlineStr">
        <is>
          <t>MENSAL</t>
        </is>
      </c>
      <c r="G3214" t="n">
        <v>47781</v>
      </c>
      <c r="H3214" t="n">
        <v>47781</v>
      </c>
      <c r="I3214" t="n">
        <v>116</v>
      </c>
      <c r="J3214" t="inlineStr">
        <is>
          <t>CARTEIRA</t>
        </is>
      </c>
      <c r="K3214" t="inlineStr">
        <is>
          <t>CONTRATO</t>
        </is>
      </c>
      <c r="L3214" t="n">
        <v>4846.91</v>
      </c>
      <c r="M3214" t="inlineStr">
        <is>
          <t>IBIRAPITANGA FASE 3</t>
        </is>
      </c>
      <c r="N3214" s="142">
        <f>DATE(YEAR(G3214),MONTH(G3214),1)</f>
        <v/>
      </c>
      <c r="O3214" s="132">
        <f>IF(G3214&gt;$K$3,"Futuro","Atraso")</f>
        <v/>
      </c>
      <c r="P3214">
        <f>12*(YEAR(G3214)-YEAR($K$3))+(MONTH(G3214)-MONTH($K$3))</f>
        <v/>
      </c>
      <c r="Q3214" s="366">
        <f>IF(M3214="IBIRAPITANGA FASE 3",IF(O3214="Atraso",L3214,L3214/(1+$I$2)^P3214),IF(O3214="Atraso",L3214,L3214/(1+$I$1)^P3214))</f>
        <v/>
      </c>
      <c r="R3214">
        <f>IF(O3214="Atraso",$K$3-G3214,0)</f>
        <v/>
      </c>
      <c r="S3214">
        <f>IF(R3214&lt;=15,"Até 15",IF(R3214&lt;=30,"Entre 15 e 30",IF(R3214&lt;=60,"Entre 30 e 60",IF(R3214&lt;=90,"Entre 60 e 90",IF(R3214&lt;=120,"Entre 90 e 120",IF(R3214&lt;=150,"Entre 120 e 150",IF(R3214&lt;=180,"Entre 150 e 180","Superior a 180")))))))</f>
        <v/>
      </c>
    </row>
    <row r="3215">
      <c r="A3215" t="inlineStr">
        <is>
          <t>Q018L02</t>
        </is>
      </c>
      <c r="B3215" t="inlineStr">
        <is>
          <t>IVONICE SOUZA OLIVEIRA RIBEIRO</t>
        </is>
      </c>
      <c r="C3215" t="n">
        <v>1</v>
      </c>
      <c r="D3215" t="inlineStr">
        <is>
          <t>IPCA</t>
        </is>
      </c>
      <c r="E3215" t="n">
        <v>0.009488792934583046</v>
      </c>
      <c r="F3215" t="inlineStr">
        <is>
          <t>MENSAL</t>
        </is>
      </c>
      <c r="G3215" t="n">
        <v>47812</v>
      </c>
      <c r="H3215" t="n">
        <v>47812</v>
      </c>
      <c r="I3215" t="n">
        <v>117</v>
      </c>
      <c r="J3215" t="inlineStr">
        <is>
          <t>CARTEIRA</t>
        </is>
      </c>
      <c r="K3215" t="inlineStr">
        <is>
          <t>CONTRATO</t>
        </is>
      </c>
      <c r="L3215" t="n">
        <v>4846.91</v>
      </c>
      <c r="M3215" t="inlineStr">
        <is>
          <t>IBIRAPITANGA FASE 3</t>
        </is>
      </c>
      <c r="N3215" s="142">
        <f>DATE(YEAR(G3215),MONTH(G3215),1)</f>
        <v/>
      </c>
      <c r="O3215" s="132">
        <f>IF(G3215&gt;$K$3,"Futuro","Atraso")</f>
        <v/>
      </c>
      <c r="P3215">
        <f>12*(YEAR(G3215)-YEAR($K$3))+(MONTH(G3215)-MONTH($K$3))</f>
        <v/>
      </c>
      <c r="Q3215" s="366">
        <f>IF(M3215="IBIRAPITANGA FASE 3",IF(O3215="Atraso",L3215,L3215/(1+$I$2)^P3215),IF(O3215="Atraso",L3215,L3215/(1+$I$1)^P3215))</f>
        <v/>
      </c>
      <c r="R3215">
        <f>IF(O3215="Atraso",$K$3-G3215,0)</f>
        <v/>
      </c>
      <c r="S3215">
        <f>IF(R3215&lt;=15,"Até 15",IF(R3215&lt;=30,"Entre 15 e 30",IF(R3215&lt;=60,"Entre 30 e 60",IF(R3215&lt;=90,"Entre 60 e 90",IF(R3215&lt;=120,"Entre 90 e 120",IF(R3215&lt;=150,"Entre 120 e 150",IF(R3215&lt;=180,"Entre 150 e 180","Superior a 180")))))))</f>
        <v/>
      </c>
    </row>
    <row r="3216">
      <c r="A3216" t="inlineStr">
        <is>
          <t>Q018L02</t>
        </is>
      </c>
      <c r="B3216" t="inlineStr">
        <is>
          <t>IVONICE SOUZA OLIVEIRA RIBEIRO</t>
        </is>
      </c>
      <c r="C3216" t="n">
        <v>1</v>
      </c>
      <c r="D3216" t="inlineStr">
        <is>
          <t>IPCA</t>
        </is>
      </c>
      <c r="E3216" t="n">
        <v>0.009488792934583046</v>
      </c>
      <c r="F3216" t="inlineStr">
        <is>
          <t>MENSAL</t>
        </is>
      </c>
      <c r="G3216" t="n">
        <v>47842</v>
      </c>
      <c r="H3216" t="n">
        <v>47842</v>
      </c>
      <c r="I3216" t="n">
        <v>118</v>
      </c>
      <c r="J3216" t="inlineStr">
        <is>
          <t>CARTEIRA</t>
        </is>
      </c>
      <c r="K3216" t="inlineStr">
        <is>
          <t>CONTRATO</t>
        </is>
      </c>
      <c r="L3216" t="n">
        <v>4846.91</v>
      </c>
      <c r="M3216" t="inlineStr">
        <is>
          <t>IBIRAPITANGA FASE 3</t>
        </is>
      </c>
      <c r="N3216" s="142">
        <f>DATE(YEAR(G3216),MONTH(G3216),1)</f>
        <v/>
      </c>
      <c r="O3216" s="132">
        <f>IF(G3216&gt;$K$3,"Futuro","Atraso")</f>
        <v/>
      </c>
      <c r="P3216">
        <f>12*(YEAR(G3216)-YEAR($K$3))+(MONTH(G3216)-MONTH($K$3))</f>
        <v/>
      </c>
      <c r="Q3216" s="366">
        <f>IF(M3216="IBIRAPITANGA FASE 3",IF(O3216="Atraso",L3216,L3216/(1+$I$2)^P3216),IF(O3216="Atraso",L3216,L3216/(1+$I$1)^P3216))</f>
        <v/>
      </c>
      <c r="R3216">
        <f>IF(O3216="Atraso",$K$3-G3216,0)</f>
        <v/>
      </c>
      <c r="S3216">
        <f>IF(R3216&lt;=15,"Até 15",IF(R3216&lt;=30,"Entre 15 e 30",IF(R3216&lt;=60,"Entre 30 e 60",IF(R3216&lt;=90,"Entre 60 e 90",IF(R3216&lt;=120,"Entre 90 e 120",IF(R3216&lt;=150,"Entre 120 e 150",IF(R3216&lt;=180,"Entre 150 e 180","Superior a 180")))))))</f>
        <v/>
      </c>
    </row>
    <row r="3217">
      <c r="A3217" t="inlineStr">
        <is>
          <t>Q018L02</t>
        </is>
      </c>
      <c r="B3217" t="inlineStr">
        <is>
          <t>IVONICE SOUZA OLIVEIRA RIBEIRO</t>
        </is>
      </c>
      <c r="C3217" t="n">
        <v>1</v>
      </c>
      <c r="D3217" t="inlineStr">
        <is>
          <t>IPCA</t>
        </is>
      </c>
      <c r="E3217" t="n">
        <v>0.009488792934583046</v>
      </c>
      <c r="F3217" t="inlineStr">
        <is>
          <t>MENSAL</t>
        </is>
      </c>
      <c r="G3217" t="n">
        <v>47873</v>
      </c>
      <c r="H3217" t="n">
        <v>47873</v>
      </c>
      <c r="I3217" t="n">
        <v>119</v>
      </c>
      <c r="J3217" t="inlineStr">
        <is>
          <t>CARTEIRA</t>
        </is>
      </c>
      <c r="K3217" t="inlineStr">
        <is>
          <t>CONTRATO</t>
        </is>
      </c>
      <c r="L3217" t="n">
        <v>4846.91</v>
      </c>
      <c r="M3217" t="inlineStr">
        <is>
          <t>IBIRAPITANGA FASE 3</t>
        </is>
      </c>
      <c r="N3217" s="142">
        <f>DATE(YEAR(G3217),MONTH(G3217),1)</f>
        <v/>
      </c>
      <c r="O3217" s="132">
        <f>IF(G3217&gt;$K$3,"Futuro","Atraso")</f>
        <v/>
      </c>
      <c r="P3217">
        <f>12*(YEAR(G3217)-YEAR($K$3))+(MONTH(G3217)-MONTH($K$3))</f>
        <v/>
      </c>
      <c r="Q3217" s="366">
        <f>IF(M3217="IBIRAPITANGA FASE 3",IF(O3217="Atraso",L3217,L3217/(1+$I$2)^P3217),IF(O3217="Atraso",L3217,L3217/(1+$I$1)^P3217))</f>
        <v/>
      </c>
      <c r="R3217">
        <f>IF(O3217="Atraso",$K$3-G3217,0)</f>
        <v/>
      </c>
      <c r="S3217">
        <f>IF(R3217&lt;=15,"Até 15",IF(R3217&lt;=30,"Entre 15 e 30",IF(R3217&lt;=60,"Entre 30 e 60",IF(R3217&lt;=90,"Entre 60 e 90",IF(R3217&lt;=120,"Entre 90 e 120",IF(R3217&lt;=150,"Entre 120 e 150",IF(R3217&lt;=180,"Entre 150 e 180","Superior a 180")))))))</f>
        <v/>
      </c>
    </row>
    <row r="3218">
      <c r="A3218" t="inlineStr">
        <is>
          <t>Q018L02</t>
        </is>
      </c>
      <c r="B3218" t="inlineStr">
        <is>
          <t>IVONICE SOUZA OLIVEIRA RIBEIRO</t>
        </is>
      </c>
      <c r="C3218" t="n">
        <v>1</v>
      </c>
      <c r="D3218" t="inlineStr">
        <is>
          <t>IPCA</t>
        </is>
      </c>
      <c r="E3218" t="n">
        <v>0.009488792934583046</v>
      </c>
      <c r="F3218" t="inlineStr">
        <is>
          <t>MENSAL</t>
        </is>
      </c>
      <c r="G3218" t="n">
        <v>47904</v>
      </c>
      <c r="H3218" t="n">
        <v>47904</v>
      </c>
      <c r="I3218" t="n">
        <v>120</v>
      </c>
      <c r="J3218" t="inlineStr">
        <is>
          <t>CARTEIRA</t>
        </is>
      </c>
      <c r="K3218" t="inlineStr">
        <is>
          <t>CONTRATO</t>
        </is>
      </c>
      <c r="L3218" t="n">
        <v>4846.91</v>
      </c>
      <c r="M3218" t="inlineStr">
        <is>
          <t>IBIRAPITANGA FASE 3</t>
        </is>
      </c>
      <c r="N3218" s="142">
        <f>DATE(YEAR(G3218),MONTH(G3218),1)</f>
        <v/>
      </c>
      <c r="O3218" s="132">
        <f>IF(G3218&gt;$K$3,"Futuro","Atraso")</f>
        <v/>
      </c>
      <c r="P3218">
        <f>12*(YEAR(G3218)-YEAR($K$3))+(MONTH(G3218)-MONTH($K$3))</f>
        <v/>
      </c>
      <c r="Q3218" s="366">
        <f>IF(M3218="IBIRAPITANGA FASE 3",IF(O3218="Atraso",L3218,L3218/(1+$I$2)^P3218),IF(O3218="Atraso",L3218,L3218/(1+$I$1)^P3218))</f>
        <v/>
      </c>
      <c r="R3218">
        <f>IF(O3218="Atraso",$K$3-G3218,0)</f>
        <v/>
      </c>
      <c r="S3218">
        <f>IF(R3218&lt;=15,"Até 15",IF(R3218&lt;=30,"Entre 15 e 30",IF(R3218&lt;=60,"Entre 30 e 60",IF(R3218&lt;=90,"Entre 60 e 90",IF(R3218&lt;=120,"Entre 90 e 120",IF(R3218&lt;=150,"Entre 120 e 150",IF(R3218&lt;=180,"Entre 150 e 180","Superior a 180")))))))</f>
        <v/>
      </c>
    </row>
    <row r="3219">
      <c r="A3219" t="inlineStr">
        <is>
          <t>Q018L03</t>
        </is>
      </c>
      <c r="B3219" t="inlineStr">
        <is>
          <t>IVETE SIQUEIRA FERNANDES</t>
        </is>
      </c>
      <c r="C3219" t="n">
        <v>1</v>
      </c>
      <c r="D3219" t="inlineStr">
        <is>
          <t>IPCA</t>
        </is>
      </c>
      <c r="E3219" t="n">
        <v>0.009488792934583046</v>
      </c>
      <c r="F3219" t="inlineStr">
        <is>
          <t>MENSAL</t>
        </is>
      </c>
      <c r="G3219" t="n">
        <v>45245</v>
      </c>
      <c r="H3219" t="n">
        <v>45245</v>
      </c>
      <c r="I3219" t="n">
        <v>55</v>
      </c>
      <c r="J3219" t="inlineStr">
        <is>
          <t>CARTEIRA</t>
        </is>
      </c>
      <c r="K3219" t="inlineStr">
        <is>
          <t>CONTRATO</t>
        </is>
      </c>
      <c r="L3219" t="n">
        <v>3298.82</v>
      </c>
      <c r="M3219" t="inlineStr">
        <is>
          <t>IBIRAPITANGA FASE 3</t>
        </is>
      </c>
      <c r="N3219" s="142">
        <f>DATE(YEAR(G3219),MONTH(G3219),1)</f>
        <v/>
      </c>
      <c r="O3219" s="132">
        <f>IF(G3219&gt;$K$3,"Futuro","Atraso")</f>
        <v/>
      </c>
      <c r="P3219">
        <f>12*(YEAR(G3219)-YEAR($K$3))+(MONTH(G3219)-MONTH($K$3))</f>
        <v/>
      </c>
      <c r="Q3219" s="366">
        <f>IF(M3219="IBIRAPITANGA FASE 3",IF(O3219="Atraso",L3219,L3219/(1+$I$2)^P3219),IF(O3219="Atraso",L3219,L3219/(1+$I$1)^P3219))</f>
        <v/>
      </c>
      <c r="R3219">
        <f>IF(O3219="Atraso",$K$3-G3219,0)</f>
        <v/>
      </c>
      <c r="S3219">
        <f>IF(R3219&lt;=15,"Até 15",IF(R3219&lt;=30,"Entre 15 e 30",IF(R3219&lt;=60,"Entre 30 e 60",IF(R3219&lt;=90,"Entre 60 e 90",IF(R3219&lt;=120,"Entre 90 e 120",IF(R3219&lt;=150,"Entre 120 e 150",IF(R3219&lt;=180,"Entre 150 e 180","Superior a 180")))))))</f>
        <v/>
      </c>
    </row>
    <row r="3220">
      <c r="A3220" t="inlineStr">
        <is>
          <t>Q018L03</t>
        </is>
      </c>
      <c r="B3220" t="inlineStr">
        <is>
          <t>IVETE SIQUEIRA FERNANDES</t>
        </is>
      </c>
      <c r="C3220" t="n">
        <v>1</v>
      </c>
      <c r="D3220" t="inlineStr">
        <is>
          <t>IPCA</t>
        </is>
      </c>
      <c r="E3220" t="n">
        <v>0.009488792934583046</v>
      </c>
      <c r="F3220" t="inlineStr">
        <is>
          <t>MENSAL</t>
        </is>
      </c>
      <c r="G3220" t="n">
        <v>45275</v>
      </c>
      <c r="H3220" t="n">
        <v>45275</v>
      </c>
      <c r="I3220" t="n">
        <v>56</v>
      </c>
      <c r="J3220" t="inlineStr">
        <is>
          <t>CARTEIRA</t>
        </is>
      </c>
      <c r="K3220" t="inlineStr">
        <is>
          <t>CONTRATO</t>
        </is>
      </c>
      <c r="L3220" t="n">
        <v>3298.82</v>
      </c>
      <c r="M3220" t="inlineStr">
        <is>
          <t>IBIRAPITANGA FASE 3</t>
        </is>
      </c>
      <c r="N3220" s="142">
        <f>DATE(YEAR(G3220),MONTH(G3220),1)</f>
        <v/>
      </c>
      <c r="O3220" s="132">
        <f>IF(G3220&gt;$K$3,"Futuro","Atraso")</f>
        <v/>
      </c>
      <c r="P3220">
        <f>12*(YEAR(G3220)-YEAR($K$3))+(MONTH(G3220)-MONTH($K$3))</f>
        <v/>
      </c>
      <c r="Q3220" s="366">
        <f>IF(M3220="IBIRAPITANGA FASE 3",IF(O3220="Atraso",L3220,L3220/(1+$I$2)^P3220),IF(O3220="Atraso",L3220,L3220/(1+$I$1)^P3220))</f>
        <v/>
      </c>
      <c r="R3220">
        <f>IF(O3220="Atraso",$K$3-G3220,0)</f>
        <v/>
      </c>
      <c r="S3220">
        <f>IF(R3220&lt;=15,"Até 15",IF(R3220&lt;=30,"Entre 15 e 30",IF(R3220&lt;=60,"Entre 30 e 60",IF(R3220&lt;=90,"Entre 60 e 90",IF(R3220&lt;=120,"Entre 90 e 120",IF(R3220&lt;=150,"Entre 120 e 150",IF(R3220&lt;=180,"Entre 150 e 180","Superior a 180")))))))</f>
        <v/>
      </c>
    </row>
    <row r="3221">
      <c r="A3221" t="inlineStr">
        <is>
          <t>Q018L03</t>
        </is>
      </c>
      <c r="B3221" t="inlineStr">
        <is>
          <t>IVETE SIQUEIRA FERNANDES</t>
        </is>
      </c>
      <c r="C3221" t="n">
        <v>1</v>
      </c>
      <c r="D3221" t="inlineStr">
        <is>
          <t>IPCA</t>
        </is>
      </c>
      <c r="E3221" t="n">
        <v>0.009488792934583046</v>
      </c>
      <c r="F3221" t="inlineStr">
        <is>
          <t>MENSAL</t>
        </is>
      </c>
      <c r="G3221" t="n">
        <v>45306</v>
      </c>
      <c r="H3221" t="n">
        <v>45306</v>
      </c>
      <c r="I3221" t="n">
        <v>57</v>
      </c>
      <c r="J3221" t="inlineStr">
        <is>
          <t>CARTEIRA</t>
        </is>
      </c>
      <c r="K3221" t="inlineStr">
        <is>
          <t>CONTRATO</t>
        </is>
      </c>
      <c r="L3221" t="n">
        <v>3298.82</v>
      </c>
      <c r="M3221" t="inlineStr">
        <is>
          <t>IBIRAPITANGA FASE 3</t>
        </is>
      </c>
      <c r="N3221" s="142">
        <f>DATE(YEAR(G3221),MONTH(G3221),1)</f>
        <v/>
      </c>
      <c r="O3221" s="132">
        <f>IF(G3221&gt;$K$3,"Futuro","Atraso")</f>
        <v/>
      </c>
      <c r="P3221">
        <f>12*(YEAR(G3221)-YEAR($K$3))+(MONTH(G3221)-MONTH($K$3))</f>
        <v/>
      </c>
      <c r="Q3221" s="366">
        <f>IF(M3221="IBIRAPITANGA FASE 3",IF(O3221="Atraso",L3221,L3221/(1+$I$2)^P3221),IF(O3221="Atraso",L3221,L3221/(1+$I$1)^P3221))</f>
        <v/>
      </c>
      <c r="R3221">
        <f>IF(O3221="Atraso",$K$3-G3221,0)</f>
        <v/>
      </c>
      <c r="S3221">
        <f>IF(R3221&lt;=15,"Até 15",IF(R3221&lt;=30,"Entre 15 e 30",IF(R3221&lt;=60,"Entre 30 e 60",IF(R3221&lt;=90,"Entre 60 e 90",IF(R3221&lt;=120,"Entre 90 e 120",IF(R3221&lt;=150,"Entre 120 e 150",IF(R3221&lt;=180,"Entre 150 e 180","Superior a 180")))))))</f>
        <v/>
      </c>
    </row>
    <row r="3222">
      <c r="A3222" t="inlineStr">
        <is>
          <t>Q018L03</t>
        </is>
      </c>
      <c r="B3222" t="inlineStr">
        <is>
          <t>IVETE SIQUEIRA FERNANDES</t>
        </is>
      </c>
      <c r="C3222" t="n">
        <v>1</v>
      </c>
      <c r="D3222" t="inlineStr">
        <is>
          <t>IPCA</t>
        </is>
      </c>
      <c r="E3222" t="n">
        <v>0.009488792934583046</v>
      </c>
      <c r="F3222" t="inlineStr">
        <is>
          <t>MENSAL</t>
        </is>
      </c>
      <c r="G3222" t="n">
        <v>45337</v>
      </c>
      <c r="H3222" t="n">
        <v>45337</v>
      </c>
      <c r="I3222" t="n">
        <v>58</v>
      </c>
      <c r="J3222" t="inlineStr">
        <is>
          <t>CARTEIRA</t>
        </is>
      </c>
      <c r="K3222" t="inlineStr">
        <is>
          <t>CONTRATO</t>
        </is>
      </c>
      <c r="L3222" t="n">
        <v>3298.82</v>
      </c>
      <c r="M3222" t="inlineStr">
        <is>
          <t>IBIRAPITANGA FASE 3</t>
        </is>
      </c>
      <c r="N3222" s="142">
        <f>DATE(YEAR(G3222),MONTH(G3222),1)</f>
        <v/>
      </c>
      <c r="O3222" s="132">
        <f>IF(G3222&gt;$K$3,"Futuro","Atraso")</f>
        <v/>
      </c>
      <c r="P3222">
        <f>12*(YEAR(G3222)-YEAR($K$3))+(MONTH(G3222)-MONTH($K$3))</f>
        <v/>
      </c>
      <c r="Q3222" s="366">
        <f>IF(M3222="IBIRAPITANGA FASE 3",IF(O3222="Atraso",L3222,L3222/(1+$I$2)^P3222),IF(O3222="Atraso",L3222,L3222/(1+$I$1)^P3222))</f>
        <v/>
      </c>
      <c r="R3222">
        <f>IF(O3222="Atraso",$K$3-G3222,0)</f>
        <v/>
      </c>
      <c r="S3222">
        <f>IF(R3222&lt;=15,"Até 15",IF(R3222&lt;=30,"Entre 15 e 30",IF(R3222&lt;=60,"Entre 30 e 60",IF(R3222&lt;=90,"Entre 60 e 90",IF(R3222&lt;=120,"Entre 90 e 120",IF(R3222&lt;=150,"Entre 120 e 150",IF(R3222&lt;=180,"Entre 150 e 180","Superior a 180")))))))</f>
        <v/>
      </c>
    </row>
    <row r="3223">
      <c r="A3223" t="inlineStr">
        <is>
          <t>Q018L03</t>
        </is>
      </c>
      <c r="B3223" t="inlineStr">
        <is>
          <t>IVETE SIQUEIRA FERNANDES</t>
        </is>
      </c>
      <c r="C3223" t="n">
        <v>1</v>
      </c>
      <c r="D3223" t="inlineStr">
        <is>
          <t>IPCA</t>
        </is>
      </c>
      <c r="E3223" t="n">
        <v>0.009488792934583046</v>
      </c>
      <c r="F3223" t="inlineStr">
        <is>
          <t>MENSAL</t>
        </is>
      </c>
      <c r="G3223" t="n">
        <v>45366</v>
      </c>
      <c r="H3223" t="n">
        <v>45366</v>
      </c>
      <c r="I3223" t="n">
        <v>59</v>
      </c>
      <c r="J3223" t="inlineStr">
        <is>
          <t>CARTEIRA</t>
        </is>
      </c>
      <c r="K3223" t="inlineStr">
        <is>
          <t>CONTRATO</t>
        </is>
      </c>
      <c r="L3223" t="n">
        <v>3298.82</v>
      </c>
      <c r="M3223" t="inlineStr">
        <is>
          <t>IBIRAPITANGA FASE 3</t>
        </is>
      </c>
      <c r="N3223" s="142">
        <f>DATE(YEAR(G3223),MONTH(G3223),1)</f>
        <v/>
      </c>
      <c r="O3223" s="132">
        <f>IF(G3223&gt;$K$3,"Futuro","Atraso")</f>
        <v/>
      </c>
      <c r="P3223">
        <f>12*(YEAR(G3223)-YEAR($K$3))+(MONTH(G3223)-MONTH($K$3))</f>
        <v/>
      </c>
      <c r="Q3223" s="366">
        <f>IF(M3223="IBIRAPITANGA FASE 3",IF(O3223="Atraso",L3223,L3223/(1+$I$2)^P3223),IF(O3223="Atraso",L3223,L3223/(1+$I$1)^P3223))</f>
        <v/>
      </c>
      <c r="R3223">
        <f>IF(O3223="Atraso",$K$3-G3223,0)</f>
        <v/>
      </c>
      <c r="S3223">
        <f>IF(R3223&lt;=15,"Até 15",IF(R3223&lt;=30,"Entre 15 e 30",IF(R3223&lt;=60,"Entre 30 e 60",IF(R3223&lt;=90,"Entre 60 e 90",IF(R3223&lt;=120,"Entre 90 e 120",IF(R3223&lt;=150,"Entre 120 e 150",IF(R3223&lt;=180,"Entre 150 e 180","Superior a 180")))))))</f>
        <v/>
      </c>
    </row>
    <row r="3224">
      <c r="A3224" t="inlineStr">
        <is>
          <t>Q018L03</t>
        </is>
      </c>
      <c r="B3224" t="inlineStr">
        <is>
          <t>IVETE SIQUEIRA FERNANDES</t>
        </is>
      </c>
      <c r="C3224" t="n">
        <v>1</v>
      </c>
      <c r="D3224" t="inlineStr">
        <is>
          <t>IPCA</t>
        </is>
      </c>
      <c r="E3224" t="n">
        <v>0.009488792934583046</v>
      </c>
      <c r="F3224" t="inlineStr">
        <is>
          <t>MENSAL</t>
        </is>
      </c>
      <c r="G3224" t="n">
        <v>45397</v>
      </c>
      <c r="H3224" t="n">
        <v>45397</v>
      </c>
      <c r="I3224" t="n">
        <v>60</v>
      </c>
      <c r="J3224" t="inlineStr">
        <is>
          <t>CARTEIRA</t>
        </is>
      </c>
      <c r="K3224" t="inlineStr">
        <is>
          <t>CONTRATO</t>
        </is>
      </c>
      <c r="L3224" t="n">
        <v>3298.82</v>
      </c>
      <c r="M3224" t="inlineStr">
        <is>
          <t>IBIRAPITANGA FASE 3</t>
        </is>
      </c>
      <c r="N3224" s="142">
        <f>DATE(YEAR(G3224),MONTH(G3224),1)</f>
        <v/>
      </c>
      <c r="O3224" s="132">
        <f>IF(G3224&gt;$K$3,"Futuro","Atraso")</f>
        <v/>
      </c>
      <c r="P3224">
        <f>12*(YEAR(G3224)-YEAR($K$3))+(MONTH(G3224)-MONTH($K$3))</f>
        <v/>
      </c>
      <c r="Q3224" s="366">
        <f>IF(M3224="IBIRAPITANGA FASE 3",IF(O3224="Atraso",L3224,L3224/(1+$I$2)^P3224),IF(O3224="Atraso",L3224,L3224/(1+$I$1)^P3224))</f>
        <v/>
      </c>
      <c r="R3224">
        <f>IF(O3224="Atraso",$K$3-G3224,0)</f>
        <v/>
      </c>
      <c r="S3224">
        <f>IF(R3224&lt;=15,"Até 15",IF(R3224&lt;=30,"Entre 15 e 30",IF(R3224&lt;=60,"Entre 30 e 60",IF(R3224&lt;=90,"Entre 60 e 90",IF(R3224&lt;=120,"Entre 90 e 120",IF(R3224&lt;=150,"Entre 120 e 150",IF(R3224&lt;=180,"Entre 150 e 180","Superior a 180")))))))</f>
        <v/>
      </c>
    </row>
    <row r="3225">
      <c r="A3225" t="inlineStr">
        <is>
          <t>Q018L03</t>
        </is>
      </c>
      <c r="B3225" t="inlineStr">
        <is>
          <t>IVETE SIQUEIRA FERNANDES</t>
        </is>
      </c>
      <c r="C3225" t="n">
        <v>1</v>
      </c>
      <c r="D3225" t="inlineStr">
        <is>
          <t>IPCA</t>
        </is>
      </c>
      <c r="E3225" t="n">
        <v>0.009488792934583046</v>
      </c>
      <c r="F3225" t="inlineStr">
        <is>
          <t>MENSAL</t>
        </is>
      </c>
      <c r="G3225" t="n">
        <v>45427</v>
      </c>
      <c r="H3225" t="n">
        <v>45427</v>
      </c>
      <c r="I3225" t="n">
        <v>61</v>
      </c>
      <c r="J3225" t="inlineStr">
        <is>
          <t>CARTEIRA</t>
        </is>
      </c>
      <c r="K3225" t="inlineStr">
        <is>
          <t>CONTRATO</t>
        </is>
      </c>
      <c r="L3225" t="n">
        <v>3298.82</v>
      </c>
      <c r="M3225" t="inlineStr">
        <is>
          <t>IBIRAPITANGA FASE 3</t>
        </is>
      </c>
      <c r="N3225" s="142">
        <f>DATE(YEAR(G3225),MONTH(G3225),1)</f>
        <v/>
      </c>
      <c r="O3225" s="132">
        <f>IF(G3225&gt;$K$3,"Futuro","Atraso")</f>
        <v/>
      </c>
      <c r="P3225">
        <f>12*(YEAR(G3225)-YEAR($K$3))+(MONTH(G3225)-MONTH($K$3))</f>
        <v/>
      </c>
      <c r="Q3225" s="366">
        <f>IF(M3225="IBIRAPITANGA FASE 3",IF(O3225="Atraso",L3225,L3225/(1+$I$2)^P3225),IF(O3225="Atraso",L3225,L3225/(1+$I$1)^P3225))</f>
        <v/>
      </c>
      <c r="R3225">
        <f>IF(O3225="Atraso",$K$3-G3225,0)</f>
        <v/>
      </c>
      <c r="S3225">
        <f>IF(R3225&lt;=15,"Até 15",IF(R3225&lt;=30,"Entre 15 e 30",IF(R3225&lt;=60,"Entre 30 e 60",IF(R3225&lt;=90,"Entre 60 e 90",IF(R3225&lt;=120,"Entre 90 e 120",IF(R3225&lt;=150,"Entre 120 e 150",IF(R3225&lt;=180,"Entre 150 e 180","Superior a 180")))))))</f>
        <v/>
      </c>
    </row>
    <row r="3226">
      <c r="A3226" t="inlineStr">
        <is>
          <t>Q018L03</t>
        </is>
      </c>
      <c r="B3226" t="inlineStr">
        <is>
          <t>IVETE SIQUEIRA FERNANDES</t>
        </is>
      </c>
      <c r="C3226" t="n">
        <v>1</v>
      </c>
      <c r="D3226" t="inlineStr">
        <is>
          <t>IPCA</t>
        </is>
      </c>
      <c r="E3226" t="n">
        <v>0.009488792934583046</v>
      </c>
      <c r="F3226" t="inlineStr">
        <is>
          <t>MENSAL</t>
        </is>
      </c>
      <c r="G3226" t="n">
        <v>45458</v>
      </c>
      <c r="H3226" t="n">
        <v>45458</v>
      </c>
      <c r="I3226" t="n">
        <v>62</v>
      </c>
      <c r="J3226" t="inlineStr">
        <is>
          <t>CARTEIRA</t>
        </is>
      </c>
      <c r="K3226" t="inlineStr">
        <is>
          <t>CONTRATO</t>
        </is>
      </c>
      <c r="L3226" t="n">
        <v>3298.82</v>
      </c>
      <c r="M3226" t="inlineStr">
        <is>
          <t>IBIRAPITANGA FASE 3</t>
        </is>
      </c>
      <c r="N3226" s="142">
        <f>DATE(YEAR(G3226),MONTH(G3226),1)</f>
        <v/>
      </c>
      <c r="O3226" s="132">
        <f>IF(G3226&gt;$K$3,"Futuro","Atraso")</f>
        <v/>
      </c>
      <c r="P3226">
        <f>12*(YEAR(G3226)-YEAR($K$3))+(MONTH(G3226)-MONTH($K$3))</f>
        <v/>
      </c>
      <c r="Q3226" s="366">
        <f>IF(M3226="IBIRAPITANGA FASE 3",IF(O3226="Atraso",L3226,L3226/(1+$I$2)^P3226),IF(O3226="Atraso",L3226,L3226/(1+$I$1)^P3226))</f>
        <v/>
      </c>
      <c r="R3226">
        <f>IF(O3226="Atraso",$K$3-G3226,0)</f>
        <v/>
      </c>
      <c r="S3226">
        <f>IF(R3226&lt;=15,"Até 15",IF(R3226&lt;=30,"Entre 15 e 30",IF(R3226&lt;=60,"Entre 30 e 60",IF(R3226&lt;=90,"Entre 60 e 90",IF(R3226&lt;=120,"Entre 90 e 120",IF(R3226&lt;=150,"Entre 120 e 150",IF(R3226&lt;=180,"Entre 150 e 180","Superior a 180")))))))</f>
        <v/>
      </c>
    </row>
    <row r="3227">
      <c r="A3227" t="inlineStr">
        <is>
          <t>Q018L03</t>
        </is>
      </c>
      <c r="B3227" t="inlineStr">
        <is>
          <t>IVETE SIQUEIRA FERNANDES</t>
        </is>
      </c>
      <c r="C3227" t="n">
        <v>1</v>
      </c>
      <c r="D3227" t="inlineStr">
        <is>
          <t>IPCA</t>
        </is>
      </c>
      <c r="E3227" t="n">
        <v>0.009488792934583046</v>
      </c>
      <c r="F3227" t="inlineStr">
        <is>
          <t>MENSAL</t>
        </is>
      </c>
      <c r="G3227" t="n">
        <v>45488</v>
      </c>
      <c r="H3227" t="n">
        <v>45488</v>
      </c>
      <c r="I3227" t="n">
        <v>63</v>
      </c>
      <c r="J3227" t="inlineStr">
        <is>
          <t>CARTEIRA</t>
        </is>
      </c>
      <c r="K3227" t="inlineStr">
        <is>
          <t>CONTRATO</t>
        </is>
      </c>
      <c r="L3227" t="n">
        <v>3298.82</v>
      </c>
      <c r="M3227" t="inlineStr">
        <is>
          <t>IBIRAPITANGA FASE 3</t>
        </is>
      </c>
      <c r="N3227" s="142">
        <f>DATE(YEAR(G3227),MONTH(G3227),1)</f>
        <v/>
      </c>
      <c r="O3227" s="132">
        <f>IF(G3227&gt;$K$3,"Futuro","Atraso")</f>
        <v/>
      </c>
      <c r="P3227">
        <f>12*(YEAR(G3227)-YEAR($K$3))+(MONTH(G3227)-MONTH($K$3))</f>
        <v/>
      </c>
      <c r="Q3227" s="366">
        <f>IF(M3227="IBIRAPITANGA FASE 3",IF(O3227="Atraso",L3227,L3227/(1+$I$2)^P3227),IF(O3227="Atraso",L3227,L3227/(1+$I$1)^P3227))</f>
        <v/>
      </c>
      <c r="R3227">
        <f>IF(O3227="Atraso",$K$3-G3227,0)</f>
        <v/>
      </c>
      <c r="S3227">
        <f>IF(R3227&lt;=15,"Até 15",IF(R3227&lt;=30,"Entre 15 e 30",IF(R3227&lt;=60,"Entre 30 e 60",IF(R3227&lt;=90,"Entre 60 e 90",IF(R3227&lt;=120,"Entre 90 e 120",IF(R3227&lt;=150,"Entre 120 e 150",IF(R3227&lt;=180,"Entre 150 e 180","Superior a 180")))))))</f>
        <v/>
      </c>
    </row>
    <row r="3228">
      <c r="A3228" t="inlineStr">
        <is>
          <t>Q018L03</t>
        </is>
      </c>
      <c r="B3228" t="inlineStr">
        <is>
          <t>IVETE SIQUEIRA FERNANDES</t>
        </is>
      </c>
      <c r="C3228" t="n">
        <v>1</v>
      </c>
      <c r="D3228" t="inlineStr">
        <is>
          <t>IPCA</t>
        </is>
      </c>
      <c r="E3228" t="n">
        <v>0.009488792934583046</v>
      </c>
      <c r="F3228" t="inlineStr">
        <is>
          <t>MENSAL</t>
        </is>
      </c>
      <c r="G3228" t="n">
        <v>45519</v>
      </c>
      <c r="H3228" t="n">
        <v>45519</v>
      </c>
      <c r="I3228" t="n">
        <v>64</v>
      </c>
      <c r="J3228" t="inlineStr">
        <is>
          <t>CARTEIRA</t>
        </is>
      </c>
      <c r="K3228" t="inlineStr">
        <is>
          <t>CONTRATO</t>
        </is>
      </c>
      <c r="L3228" t="n">
        <v>3298.82</v>
      </c>
      <c r="M3228" t="inlineStr">
        <is>
          <t>IBIRAPITANGA FASE 3</t>
        </is>
      </c>
      <c r="N3228" s="142">
        <f>DATE(YEAR(G3228),MONTH(G3228),1)</f>
        <v/>
      </c>
      <c r="O3228" s="132">
        <f>IF(G3228&gt;$K$3,"Futuro","Atraso")</f>
        <v/>
      </c>
      <c r="P3228">
        <f>12*(YEAR(G3228)-YEAR($K$3))+(MONTH(G3228)-MONTH($K$3))</f>
        <v/>
      </c>
      <c r="Q3228" s="366">
        <f>IF(M3228="IBIRAPITANGA FASE 3",IF(O3228="Atraso",L3228,L3228/(1+$I$2)^P3228),IF(O3228="Atraso",L3228,L3228/(1+$I$1)^P3228))</f>
        <v/>
      </c>
      <c r="R3228">
        <f>IF(O3228="Atraso",$K$3-G3228,0)</f>
        <v/>
      </c>
      <c r="S3228">
        <f>IF(R3228&lt;=15,"Até 15",IF(R3228&lt;=30,"Entre 15 e 30",IF(R3228&lt;=60,"Entre 30 e 60",IF(R3228&lt;=90,"Entre 60 e 90",IF(R3228&lt;=120,"Entre 90 e 120",IF(R3228&lt;=150,"Entre 120 e 150",IF(R3228&lt;=180,"Entre 150 e 180","Superior a 180")))))))</f>
        <v/>
      </c>
    </row>
    <row r="3229">
      <c r="A3229" t="inlineStr">
        <is>
          <t>Q018L03</t>
        </is>
      </c>
      <c r="B3229" t="inlineStr">
        <is>
          <t>IVETE SIQUEIRA FERNANDES</t>
        </is>
      </c>
      <c r="C3229" t="n">
        <v>1</v>
      </c>
      <c r="D3229" t="inlineStr">
        <is>
          <t>IPCA</t>
        </is>
      </c>
      <c r="E3229" t="n">
        <v>0.009488792934583046</v>
      </c>
      <c r="F3229" t="inlineStr">
        <is>
          <t>MENSAL</t>
        </is>
      </c>
      <c r="G3229" t="n">
        <v>45550</v>
      </c>
      <c r="H3229" t="n">
        <v>45550</v>
      </c>
      <c r="I3229" t="n">
        <v>65</v>
      </c>
      <c r="J3229" t="inlineStr">
        <is>
          <t>CARTEIRA</t>
        </is>
      </c>
      <c r="K3229" t="inlineStr">
        <is>
          <t>CONTRATO</t>
        </is>
      </c>
      <c r="L3229" t="n">
        <v>3298.82</v>
      </c>
      <c r="M3229" t="inlineStr">
        <is>
          <t>IBIRAPITANGA FASE 3</t>
        </is>
      </c>
      <c r="N3229" s="142">
        <f>DATE(YEAR(G3229),MONTH(G3229),1)</f>
        <v/>
      </c>
      <c r="O3229" s="132">
        <f>IF(G3229&gt;$K$3,"Futuro","Atraso")</f>
        <v/>
      </c>
      <c r="P3229">
        <f>12*(YEAR(G3229)-YEAR($K$3))+(MONTH(G3229)-MONTH($K$3))</f>
        <v/>
      </c>
      <c r="Q3229" s="366">
        <f>IF(M3229="IBIRAPITANGA FASE 3",IF(O3229="Atraso",L3229,L3229/(1+$I$2)^P3229),IF(O3229="Atraso",L3229,L3229/(1+$I$1)^P3229))</f>
        <v/>
      </c>
      <c r="R3229">
        <f>IF(O3229="Atraso",$K$3-G3229,0)</f>
        <v/>
      </c>
      <c r="S3229">
        <f>IF(R3229&lt;=15,"Até 15",IF(R3229&lt;=30,"Entre 15 e 30",IF(R3229&lt;=60,"Entre 30 e 60",IF(R3229&lt;=90,"Entre 60 e 90",IF(R3229&lt;=120,"Entre 90 e 120",IF(R3229&lt;=150,"Entre 120 e 150",IF(R3229&lt;=180,"Entre 150 e 180","Superior a 180")))))))</f>
        <v/>
      </c>
    </row>
    <row r="3230">
      <c r="A3230" t="inlineStr">
        <is>
          <t>Q018L03</t>
        </is>
      </c>
      <c r="B3230" t="inlineStr">
        <is>
          <t>IVETE SIQUEIRA FERNANDES</t>
        </is>
      </c>
      <c r="C3230" t="n">
        <v>1</v>
      </c>
      <c r="D3230" t="inlineStr">
        <is>
          <t>IPCA</t>
        </is>
      </c>
      <c r="E3230" t="n">
        <v>0.009488792934583046</v>
      </c>
      <c r="F3230" t="inlineStr">
        <is>
          <t>MENSAL</t>
        </is>
      </c>
      <c r="G3230" t="n">
        <v>45580</v>
      </c>
      <c r="H3230" t="n">
        <v>45580</v>
      </c>
      <c r="I3230" t="n">
        <v>66</v>
      </c>
      <c r="J3230" t="inlineStr">
        <is>
          <t>CARTEIRA</t>
        </is>
      </c>
      <c r="K3230" t="inlineStr">
        <is>
          <t>CONTRATO</t>
        </is>
      </c>
      <c r="L3230" t="n">
        <v>3298.82</v>
      </c>
      <c r="M3230" t="inlineStr">
        <is>
          <t>IBIRAPITANGA FASE 3</t>
        </is>
      </c>
      <c r="N3230" s="142">
        <f>DATE(YEAR(G3230),MONTH(G3230),1)</f>
        <v/>
      </c>
      <c r="O3230" s="132">
        <f>IF(G3230&gt;$K$3,"Futuro","Atraso")</f>
        <v/>
      </c>
      <c r="P3230">
        <f>12*(YEAR(G3230)-YEAR($K$3))+(MONTH(G3230)-MONTH($K$3))</f>
        <v/>
      </c>
      <c r="Q3230" s="366">
        <f>IF(M3230="IBIRAPITANGA FASE 3",IF(O3230="Atraso",L3230,L3230/(1+$I$2)^P3230),IF(O3230="Atraso",L3230,L3230/(1+$I$1)^P3230))</f>
        <v/>
      </c>
      <c r="R3230">
        <f>IF(O3230="Atraso",$K$3-G3230,0)</f>
        <v/>
      </c>
      <c r="S3230">
        <f>IF(R3230&lt;=15,"Até 15",IF(R3230&lt;=30,"Entre 15 e 30",IF(R3230&lt;=60,"Entre 30 e 60",IF(R3230&lt;=90,"Entre 60 e 90",IF(R3230&lt;=120,"Entre 90 e 120",IF(R3230&lt;=150,"Entre 120 e 150",IF(R3230&lt;=180,"Entre 150 e 180","Superior a 180")))))))</f>
        <v/>
      </c>
    </row>
    <row r="3231">
      <c r="A3231" t="inlineStr">
        <is>
          <t>Q018L03</t>
        </is>
      </c>
      <c r="B3231" t="inlineStr">
        <is>
          <t>IVETE SIQUEIRA FERNANDES</t>
        </is>
      </c>
      <c r="C3231" t="n">
        <v>1</v>
      </c>
      <c r="D3231" t="inlineStr">
        <is>
          <t>IPCA</t>
        </is>
      </c>
      <c r="E3231" t="n">
        <v>0.009488792934583046</v>
      </c>
      <c r="F3231" t="inlineStr">
        <is>
          <t>MENSAL</t>
        </is>
      </c>
      <c r="G3231" t="n">
        <v>45611</v>
      </c>
      <c r="H3231" t="n">
        <v>45611</v>
      </c>
      <c r="I3231" t="n">
        <v>67</v>
      </c>
      <c r="J3231" t="inlineStr">
        <is>
          <t>CARTEIRA</t>
        </is>
      </c>
      <c r="K3231" t="inlineStr">
        <is>
          <t>CONTRATO</t>
        </is>
      </c>
      <c r="L3231" t="n">
        <v>3298.82</v>
      </c>
      <c r="M3231" t="inlineStr">
        <is>
          <t>IBIRAPITANGA FASE 3</t>
        </is>
      </c>
      <c r="N3231" s="142">
        <f>DATE(YEAR(G3231),MONTH(G3231),1)</f>
        <v/>
      </c>
      <c r="O3231" s="132">
        <f>IF(G3231&gt;$K$3,"Futuro","Atraso")</f>
        <v/>
      </c>
      <c r="P3231">
        <f>12*(YEAR(G3231)-YEAR($K$3))+(MONTH(G3231)-MONTH($K$3))</f>
        <v/>
      </c>
      <c r="Q3231" s="366">
        <f>IF(M3231="IBIRAPITANGA FASE 3",IF(O3231="Atraso",L3231,L3231/(1+$I$2)^P3231),IF(O3231="Atraso",L3231,L3231/(1+$I$1)^P3231))</f>
        <v/>
      </c>
      <c r="R3231">
        <f>IF(O3231="Atraso",$K$3-G3231,0)</f>
        <v/>
      </c>
      <c r="S3231">
        <f>IF(R3231&lt;=15,"Até 15",IF(R3231&lt;=30,"Entre 15 e 30",IF(R3231&lt;=60,"Entre 30 e 60",IF(R3231&lt;=90,"Entre 60 e 90",IF(R3231&lt;=120,"Entre 90 e 120",IF(R3231&lt;=150,"Entre 120 e 150",IF(R3231&lt;=180,"Entre 150 e 180","Superior a 180")))))))</f>
        <v/>
      </c>
    </row>
    <row r="3232">
      <c r="A3232" t="inlineStr">
        <is>
          <t>Q018L03</t>
        </is>
      </c>
      <c r="B3232" t="inlineStr">
        <is>
          <t>IVETE SIQUEIRA FERNANDES</t>
        </is>
      </c>
      <c r="C3232" t="n">
        <v>1</v>
      </c>
      <c r="D3232" t="inlineStr">
        <is>
          <t>IPCA</t>
        </is>
      </c>
      <c r="E3232" t="n">
        <v>0.009488792934583046</v>
      </c>
      <c r="F3232" t="inlineStr">
        <is>
          <t>MENSAL</t>
        </is>
      </c>
      <c r="G3232" t="n">
        <v>45641</v>
      </c>
      <c r="H3232" t="n">
        <v>45641</v>
      </c>
      <c r="I3232" t="n">
        <v>68</v>
      </c>
      <c r="J3232" t="inlineStr">
        <is>
          <t>CARTEIRA</t>
        </is>
      </c>
      <c r="K3232" t="inlineStr">
        <is>
          <t>CONTRATO</t>
        </is>
      </c>
      <c r="L3232" t="n">
        <v>3298.82</v>
      </c>
      <c r="M3232" t="inlineStr">
        <is>
          <t>IBIRAPITANGA FASE 3</t>
        </is>
      </c>
      <c r="N3232" s="142">
        <f>DATE(YEAR(G3232),MONTH(G3232),1)</f>
        <v/>
      </c>
      <c r="O3232" s="132">
        <f>IF(G3232&gt;$K$3,"Futuro","Atraso")</f>
        <v/>
      </c>
      <c r="P3232">
        <f>12*(YEAR(G3232)-YEAR($K$3))+(MONTH(G3232)-MONTH($K$3))</f>
        <v/>
      </c>
      <c r="Q3232" s="366">
        <f>IF(M3232="IBIRAPITANGA FASE 3",IF(O3232="Atraso",L3232,L3232/(1+$I$2)^P3232),IF(O3232="Atraso",L3232,L3232/(1+$I$1)^P3232))</f>
        <v/>
      </c>
      <c r="R3232">
        <f>IF(O3232="Atraso",$K$3-G3232,0)</f>
        <v/>
      </c>
      <c r="S3232">
        <f>IF(R3232&lt;=15,"Até 15",IF(R3232&lt;=30,"Entre 15 e 30",IF(R3232&lt;=60,"Entre 30 e 60",IF(R3232&lt;=90,"Entre 60 e 90",IF(R3232&lt;=120,"Entre 90 e 120",IF(R3232&lt;=150,"Entre 120 e 150",IF(R3232&lt;=180,"Entre 150 e 180","Superior a 180")))))))</f>
        <v/>
      </c>
    </row>
    <row r="3233">
      <c r="A3233" t="inlineStr">
        <is>
          <t>Q018L03</t>
        </is>
      </c>
      <c r="B3233" t="inlineStr">
        <is>
          <t>IVETE SIQUEIRA FERNANDES</t>
        </is>
      </c>
      <c r="C3233" t="n">
        <v>1</v>
      </c>
      <c r="D3233" t="inlineStr">
        <is>
          <t>IPCA</t>
        </is>
      </c>
      <c r="E3233" t="n">
        <v>0.009488792934583046</v>
      </c>
      <c r="F3233" t="inlineStr">
        <is>
          <t>MENSAL</t>
        </is>
      </c>
      <c r="G3233" t="n">
        <v>45672</v>
      </c>
      <c r="H3233" t="n">
        <v>45672</v>
      </c>
      <c r="I3233" t="n">
        <v>69</v>
      </c>
      <c r="J3233" t="inlineStr">
        <is>
          <t>CARTEIRA</t>
        </is>
      </c>
      <c r="K3233" t="inlineStr">
        <is>
          <t>CONTRATO</t>
        </is>
      </c>
      <c r="L3233" t="n">
        <v>3298.82</v>
      </c>
      <c r="M3233" t="inlineStr">
        <is>
          <t>IBIRAPITANGA FASE 3</t>
        </is>
      </c>
      <c r="N3233" s="142">
        <f>DATE(YEAR(G3233),MONTH(G3233),1)</f>
        <v/>
      </c>
      <c r="O3233" s="132">
        <f>IF(G3233&gt;$K$3,"Futuro","Atraso")</f>
        <v/>
      </c>
      <c r="P3233">
        <f>12*(YEAR(G3233)-YEAR($K$3))+(MONTH(G3233)-MONTH($K$3))</f>
        <v/>
      </c>
      <c r="Q3233" s="366">
        <f>IF(M3233="IBIRAPITANGA FASE 3",IF(O3233="Atraso",L3233,L3233/(1+$I$2)^P3233),IF(O3233="Atraso",L3233,L3233/(1+$I$1)^P3233))</f>
        <v/>
      </c>
      <c r="R3233">
        <f>IF(O3233="Atraso",$K$3-G3233,0)</f>
        <v/>
      </c>
      <c r="S3233">
        <f>IF(R3233&lt;=15,"Até 15",IF(R3233&lt;=30,"Entre 15 e 30",IF(R3233&lt;=60,"Entre 30 e 60",IF(R3233&lt;=90,"Entre 60 e 90",IF(R3233&lt;=120,"Entre 90 e 120",IF(R3233&lt;=150,"Entre 120 e 150",IF(R3233&lt;=180,"Entre 150 e 180","Superior a 180")))))))</f>
        <v/>
      </c>
    </row>
    <row r="3234">
      <c r="A3234" t="inlineStr">
        <is>
          <t>Q018L03</t>
        </is>
      </c>
      <c r="B3234" t="inlineStr">
        <is>
          <t>IVETE SIQUEIRA FERNANDES</t>
        </is>
      </c>
      <c r="C3234" t="n">
        <v>1</v>
      </c>
      <c r="D3234" t="inlineStr">
        <is>
          <t>IPCA</t>
        </is>
      </c>
      <c r="E3234" t="n">
        <v>0.009488792934583046</v>
      </c>
      <c r="F3234" t="inlineStr">
        <is>
          <t>MENSAL</t>
        </is>
      </c>
      <c r="G3234" t="n">
        <v>45703</v>
      </c>
      <c r="H3234" t="n">
        <v>45703</v>
      </c>
      <c r="I3234" t="n">
        <v>70</v>
      </c>
      <c r="J3234" t="inlineStr">
        <is>
          <t>CARTEIRA</t>
        </is>
      </c>
      <c r="K3234" t="inlineStr">
        <is>
          <t>CONTRATO</t>
        </is>
      </c>
      <c r="L3234" t="n">
        <v>3298.82</v>
      </c>
      <c r="M3234" t="inlineStr">
        <is>
          <t>IBIRAPITANGA FASE 3</t>
        </is>
      </c>
      <c r="N3234" s="142">
        <f>DATE(YEAR(G3234),MONTH(G3234),1)</f>
        <v/>
      </c>
      <c r="O3234" s="132">
        <f>IF(G3234&gt;$K$3,"Futuro","Atraso")</f>
        <v/>
      </c>
      <c r="P3234">
        <f>12*(YEAR(G3234)-YEAR($K$3))+(MONTH(G3234)-MONTH($K$3))</f>
        <v/>
      </c>
      <c r="Q3234" s="366">
        <f>IF(M3234="IBIRAPITANGA FASE 3",IF(O3234="Atraso",L3234,L3234/(1+$I$2)^P3234),IF(O3234="Atraso",L3234,L3234/(1+$I$1)^P3234))</f>
        <v/>
      </c>
      <c r="R3234">
        <f>IF(O3234="Atraso",$K$3-G3234,0)</f>
        <v/>
      </c>
      <c r="S3234">
        <f>IF(R3234&lt;=15,"Até 15",IF(R3234&lt;=30,"Entre 15 e 30",IF(R3234&lt;=60,"Entre 30 e 60",IF(R3234&lt;=90,"Entre 60 e 90",IF(R3234&lt;=120,"Entre 90 e 120",IF(R3234&lt;=150,"Entre 120 e 150",IF(R3234&lt;=180,"Entre 150 e 180","Superior a 180")))))))</f>
        <v/>
      </c>
    </row>
    <row r="3235">
      <c r="A3235" t="inlineStr">
        <is>
          <t>Q018L03</t>
        </is>
      </c>
      <c r="B3235" t="inlineStr">
        <is>
          <t>IVETE SIQUEIRA FERNANDES</t>
        </is>
      </c>
      <c r="C3235" t="n">
        <v>1</v>
      </c>
      <c r="D3235" t="inlineStr">
        <is>
          <t>IPCA</t>
        </is>
      </c>
      <c r="E3235" t="n">
        <v>0.009488792934583046</v>
      </c>
      <c r="F3235" t="inlineStr">
        <is>
          <t>MENSAL</t>
        </is>
      </c>
      <c r="G3235" t="n">
        <v>45731</v>
      </c>
      <c r="H3235" t="n">
        <v>45731</v>
      </c>
      <c r="I3235" t="n">
        <v>71</v>
      </c>
      <c r="J3235" t="inlineStr">
        <is>
          <t>CARTEIRA</t>
        </is>
      </c>
      <c r="K3235" t="inlineStr">
        <is>
          <t>CONTRATO</t>
        </is>
      </c>
      <c r="L3235" t="n">
        <v>3298.82</v>
      </c>
      <c r="M3235" t="inlineStr">
        <is>
          <t>IBIRAPITANGA FASE 3</t>
        </is>
      </c>
      <c r="N3235" s="142">
        <f>DATE(YEAR(G3235),MONTH(G3235),1)</f>
        <v/>
      </c>
      <c r="O3235" s="132">
        <f>IF(G3235&gt;$K$3,"Futuro","Atraso")</f>
        <v/>
      </c>
      <c r="P3235">
        <f>12*(YEAR(G3235)-YEAR($K$3))+(MONTH(G3235)-MONTH($K$3))</f>
        <v/>
      </c>
      <c r="Q3235" s="366">
        <f>IF(M3235="IBIRAPITANGA FASE 3",IF(O3235="Atraso",L3235,L3235/(1+$I$2)^P3235),IF(O3235="Atraso",L3235,L3235/(1+$I$1)^P3235))</f>
        <v/>
      </c>
      <c r="R3235">
        <f>IF(O3235="Atraso",$K$3-G3235,0)</f>
        <v/>
      </c>
      <c r="S3235">
        <f>IF(R3235&lt;=15,"Até 15",IF(R3235&lt;=30,"Entre 15 e 30",IF(R3235&lt;=60,"Entre 30 e 60",IF(R3235&lt;=90,"Entre 60 e 90",IF(R3235&lt;=120,"Entre 90 e 120",IF(R3235&lt;=150,"Entre 120 e 150",IF(R3235&lt;=180,"Entre 150 e 180","Superior a 180")))))))</f>
        <v/>
      </c>
    </row>
    <row r="3236">
      <c r="A3236" t="inlineStr">
        <is>
          <t>Q018L03</t>
        </is>
      </c>
      <c r="B3236" t="inlineStr">
        <is>
          <t>IVETE SIQUEIRA FERNANDES</t>
        </is>
      </c>
      <c r="C3236" t="n">
        <v>1</v>
      </c>
      <c r="D3236" t="inlineStr">
        <is>
          <t>IPCA</t>
        </is>
      </c>
      <c r="E3236" t="n">
        <v>0.009488792934583046</v>
      </c>
      <c r="F3236" t="inlineStr">
        <is>
          <t>MENSAL</t>
        </is>
      </c>
      <c r="G3236" t="n">
        <v>45762</v>
      </c>
      <c r="H3236" t="n">
        <v>45762</v>
      </c>
      <c r="I3236" t="n">
        <v>72</v>
      </c>
      <c r="J3236" t="inlineStr">
        <is>
          <t>CARTEIRA</t>
        </is>
      </c>
      <c r="K3236" t="inlineStr">
        <is>
          <t>CONTRATO</t>
        </is>
      </c>
      <c r="L3236" t="n">
        <v>3298.82</v>
      </c>
      <c r="M3236" t="inlineStr">
        <is>
          <t>IBIRAPITANGA FASE 3</t>
        </is>
      </c>
      <c r="N3236" s="142">
        <f>DATE(YEAR(G3236),MONTH(G3236),1)</f>
        <v/>
      </c>
      <c r="O3236" s="132">
        <f>IF(G3236&gt;$K$3,"Futuro","Atraso")</f>
        <v/>
      </c>
      <c r="P3236">
        <f>12*(YEAR(G3236)-YEAR($K$3))+(MONTH(G3236)-MONTH($K$3))</f>
        <v/>
      </c>
      <c r="Q3236" s="366">
        <f>IF(M3236="IBIRAPITANGA FASE 3",IF(O3236="Atraso",L3236,L3236/(1+$I$2)^P3236),IF(O3236="Atraso",L3236,L3236/(1+$I$1)^P3236))</f>
        <v/>
      </c>
      <c r="R3236">
        <f>IF(O3236="Atraso",$K$3-G3236,0)</f>
        <v/>
      </c>
      <c r="S3236">
        <f>IF(R3236&lt;=15,"Até 15",IF(R3236&lt;=30,"Entre 15 e 30",IF(R3236&lt;=60,"Entre 30 e 60",IF(R3236&lt;=90,"Entre 60 e 90",IF(R3236&lt;=120,"Entre 90 e 120",IF(R3236&lt;=150,"Entre 120 e 150",IF(R3236&lt;=180,"Entre 150 e 180","Superior a 180")))))))</f>
        <v/>
      </c>
    </row>
    <row r="3237">
      <c r="A3237" t="inlineStr">
        <is>
          <t>Q018L03</t>
        </is>
      </c>
      <c r="B3237" t="inlineStr">
        <is>
          <t>IVETE SIQUEIRA FERNANDES</t>
        </is>
      </c>
      <c r="C3237" t="n">
        <v>1</v>
      </c>
      <c r="D3237" t="inlineStr">
        <is>
          <t>IPCA</t>
        </is>
      </c>
      <c r="E3237" t="n">
        <v>0.009488792934583046</v>
      </c>
      <c r="F3237" t="inlineStr">
        <is>
          <t>MENSAL</t>
        </is>
      </c>
      <c r="G3237" t="n">
        <v>45792</v>
      </c>
      <c r="H3237" t="n">
        <v>45792</v>
      </c>
      <c r="I3237" t="n">
        <v>73</v>
      </c>
      <c r="J3237" t="inlineStr">
        <is>
          <t>CARTEIRA</t>
        </is>
      </c>
      <c r="K3237" t="inlineStr">
        <is>
          <t>CONTRATO</t>
        </is>
      </c>
      <c r="L3237" t="n">
        <v>3298.82</v>
      </c>
      <c r="M3237" t="inlineStr">
        <is>
          <t>IBIRAPITANGA FASE 3</t>
        </is>
      </c>
      <c r="N3237" s="142">
        <f>DATE(YEAR(G3237),MONTH(G3237),1)</f>
        <v/>
      </c>
      <c r="O3237" s="132">
        <f>IF(G3237&gt;$K$3,"Futuro","Atraso")</f>
        <v/>
      </c>
      <c r="P3237">
        <f>12*(YEAR(G3237)-YEAR($K$3))+(MONTH(G3237)-MONTH($K$3))</f>
        <v/>
      </c>
      <c r="Q3237" s="366">
        <f>IF(M3237="IBIRAPITANGA FASE 3",IF(O3237="Atraso",L3237,L3237/(1+$I$2)^P3237),IF(O3237="Atraso",L3237,L3237/(1+$I$1)^P3237))</f>
        <v/>
      </c>
      <c r="R3237">
        <f>IF(O3237="Atraso",$K$3-G3237,0)</f>
        <v/>
      </c>
      <c r="S3237">
        <f>IF(R3237&lt;=15,"Até 15",IF(R3237&lt;=30,"Entre 15 e 30",IF(R3237&lt;=60,"Entre 30 e 60",IF(R3237&lt;=90,"Entre 60 e 90",IF(R3237&lt;=120,"Entre 90 e 120",IF(R3237&lt;=150,"Entre 120 e 150",IF(R3237&lt;=180,"Entre 150 e 180","Superior a 180")))))))</f>
        <v/>
      </c>
    </row>
    <row r="3238">
      <c r="A3238" t="inlineStr">
        <is>
          <t>Q018L03</t>
        </is>
      </c>
      <c r="B3238" t="inlineStr">
        <is>
          <t>IVETE SIQUEIRA FERNANDES</t>
        </is>
      </c>
      <c r="C3238" t="n">
        <v>1</v>
      </c>
      <c r="D3238" t="inlineStr">
        <is>
          <t>IPCA</t>
        </is>
      </c>
      <c r="E3238" t="n">
        <v>0.009488792934583046</v>
      </c>
      <c r="F3238" t="inlineStr">
        <is>
          <t>MENSAL</t>
        </is>
      </c>
      <c r="G3238" t="n">
        <v>45823</v>
      </c>
      <c r="H3238" t="n">
        <v>45823</v>
      </c>
      <c r="I3238" t="n">
        <v>74</v>
      </c>
      <c r="J3238" t="inlineStr">
        <is>
          <t>CARTEIRA</t>
        </is>
      </c>
      <c r="K3238" t="inlineStr">
        <is>
          <t>CONTRATO</t>
        </is>
      </c>
      <c r="L3238" t="n">
        <v>3298.82</v>
      </c>
      <c r="M3238" t="inlineStr">
        <is>
          <t>IBIRAPITANGA FASE 3</t>
        </is>
      </c>
      <c r="N3238" s="142">
        <f>DATE(YEAR(G3238),MONTH(G3238),1)</f>
        <v/>
      </c>
      <c r="O3238" s="132">
        <f>IF(G3238&gt;$K$3,"Futuro","Atraso")</f>
        <v/>
      </c>
      <c r="P3238">
        <f>12*(YEAR(G3238)-YEAR($K$3))+(MONTH(G3238)-MONTH($K$3))</f>
        <v/>
      </c>
      <c r="Q3238" s="366">
        <f>IF(M3238="IBIRAPITANGA FASE 3",IF(O3238="Atraso",L3238,L3238/(1+$I$2)^P3238),IF(O3238="Atraso",L3238,L3238/(1+$I$1)^P3238))</f>
        <v/>
      </c>
      <c r="R3238">
        <f>IF(O3238="Atraso",$K$3-G3238,0)</f>
        <v/>
      </c>
      <c r="S3238">
        <f>IF(R3238&lt;=15,"Até 15",IF(R3238&lt;=30,"Entre 15 e 30",IF(R3238&lt;=60,"Entre 30 e 60",IF(R3238&lt;=90,"Entre 60 e 90",IF(R3238&lt;=120,"Entre 90 e 120",IF(R3238&lt;=150,"Entre 120 e 150",IF(R3238&lt;=180,"Entre 150 e 180","Superior a 180")))))))</f>
        <v/>
      </c>
    </row>
    <row r="3239">
      <c r="A3239" t="inlineStr">
        <is>
          <t>Q018L03</t>
        </is>
      </c>
      <c r="B3239" t="inlineStr">
        <is>
          <t>IVETE SIQUEIRA FERNANDES</t>
        </is>
      </c>
      <c r="C3239" t="n">
        <v>1</v>
      </c>
      <c r="D3239" t="inlineStr">
        <is>
          <t>IPCA</t>
        </is>
      </c>
      <c r="E3239" t="n">
        <v>0.009488792934583046</v>
      </c>
      <c r="F3239" t="inlineStr">
        <is>
          <t>MENSAL</t>
        </is>
      </c>
      <c r="G3239" t="n">
        <v>45853</v>
      </c>
      <c r="H3239" t="n">
        <v>45853</v>
      </c>
      <c r="I3239" t="n">
        <v>75</v>
      </c>
      <c r="J3239" t="inlineStr">
        <is>
          <t>CARTEIRA</t>
        </is>
      </c>
      <c r="K3239" t="inlineStr">
        <is>
          <t>CONTRATO</t>
        </is>
      </c>
      <c r="L3239" t="n">
        <v>3298.82</v>
      </c>
      <c r="M3239" t="inlineStr">
        <is>
          <t>IBIRAPITANGA FASE 3</t>
        </is>
      </c>
      <c r="N3239" s="142">
        <f>DATE(YEAR(G3239),MONTH(G3239),1)</f>
        <v/>
      </c>
      <c r="O3239" s="132">
        <f>IF(G3239&gt;$K$3,"Futuro","Atraso")</f>
        <v/>
      </c>
      <c r="P3239">
        <f>12*(YEAR(G3239)-YEAR($K$3))+(MONTH(G3239)-MONTH($K$3))</f>
        <v/>
      </c>
      <c r="Q3239" s="366">
        <f>IF(M3239="IBIRAPITANGA FASE 3",IF(O3239="Atraso",L3239,L3239/(1+$I$2)^P3239),IF(O3239="Atraso",L3239,L3239/(1+$I$1)^P3239))</f>
        <v/>
      </c>
      <c r="R3239">
        <f>IF(O3239="Atraso",$K$3-G3239,0)</f>
        <v/>
      </c>
      <c r="S3239">
        <f>IF(R3239&lt;=15,"Até 15",IF(R3239&lt;=30,"Entre 15 e 30",IF(R3239&lt;=60,"Entre 30 e 60",IF(R3239&lt;=90,"Entre 60 e 90",IF(R3239&lt;=120,"Entre 90 e 120",IF(R3239&lt;=150,"Entre 120 e 150",IF(R3239&lt;=180,"Entre 150 e 180","Superior a 180")))))))</f>
        <v/>
      </c>
    </row>
    <row r="3240">
      <c r="A3240" t="inlineStr">
        <is>
          <t>Q018L03</t>
        </is>
      </c>
      <c r="B3240" t="inlineStr">
        <is>
          <t>IVETE SIQUEIRA FERNANDES</t>
        </is>
      </c>
      <c r="C3240" t="n">
        <v>1</v>
      </c>
      <c r="D3240" t="inlineStr">
        <is>
          <t>IPCA</t>
        </is>
      </c>
      <c r="E3240" t="n">
        <v>0.009488792934583046</v>
      </c>
      <c r="F3240" t="inlineStr">
        <is>
          <t>MENSAL</t>
        </is>
      </c>
      <c r="G3240" t="n">
        <v>45884</v>
      </c>
      <c r="H3240" t="n">
        <v>45884</v>
      </c>
      <c r="I3240" t="n">
        <v>76</v>
      </c>
      <c r="J3240" t="inlineStr">
        <is>
          <t>CARTEIRA</t>
        </is>
      </c>
      <c r="K3240" t="inlineStr">
        <is>
          <t>CONTRATO</t>
        </is>
      </c>
      <c r="L3240" t="n">
        <v>3298.82</v>
      </c>
      <c r="M3240" t="inlineStr">
        <is>
          <t>IBIRAPITANGA FASE 3</t>
        </is>
      </c>
      <c r="N3240" s="142">
        <f>DATE(YEAR(G3240),MONTH(G3240),1)</f>
        <v/>
      </c>
      <c r="O3240" s="132">
        <f>IF(G3240&gt;$K$3,"Futuro","Atraso")</f>
        <v/>
      </c>
      <c r="P3240">
        <f>12*(YEAR(G3240)-YEAR($K$3))+(MONTH(G3240)-MONTH($K$3))</f>
        <v/>
      </c>
      <c r="Q3240" s="366">
        <f>IF(M3240="IBIRAPITANGA FASE 3",IF(O3240="Atraso",L3240,L3240/(1+$I$2)^P3240),IF(O3240="Atraso",L3240,L3240/(1+$I$1)^P3240))</f>
        <v/>
      </c>
      <c r="R3240">
        <f>IF(O3240="Atraso",$K$3-G3240,0)</f>
        <v/>
      </c>
      <c r="S3240">
        <f>IF(R3240&lt;=15,"Até 15",IF(R3240&lt;=30,"Entre 15 e 30",IF(R3240&lt;=60,"Entre 30 e 60",IF(R3240&lt;=90,"Entre 60 e 90",IF(R3240&lt;=120,"Entre 90 e 120",IF(R3240&lt;=150,"Entre 120 e 150",IF(R3240&lt;=180,"Entre 150 e 180","Superior a 180")))))))</f>
        <v/>
      </c>
    </row>
    <row r="3241">
      <c r="A3241" t="inlineStr">
        <is>
          <t>Q018L03</t>
        </is>
      </c>
      <c r="B3241" t="inlineStr">
        <is>
          <t>IVETE SIQUEIRA FERNANDES</t>
        </is>
      </c>
      <c r="C3241" t="n">
        <v>1</v>
      </c>
      <c r="D3241" t="inlineStr">
        <is>
          <t>IPCA</t>
        </is>
      </c>
      <c r="E3241" t="n">
        <v>0.009488792934583046</v>
      </c>
      <c r="F3241" t="inlineStr">
        <is>
          <t>MENSAL</t>
        </is>
      </c>
      <c r="G3241" t="n">
        <v>45915</v>
      </c>
      <c r="H3241" t="n">
        <v>45915</v>
      </c>
      <c r="I3241" t="n">
        <v>77</v>
      </c>
      <c r="J3241" t="inlineStr">
        <is>
          <t>CARTEIRA</t>
        </is>
      </c>
      <c r="K3241" t="inlineStr">
        <is>
          <t>CONTRATO</t>
        </is>
      </c>
      <c r="L3241" t="n">
        <v>3298.82</v>
      </c>
      <c r="M3241" t="inlineStr">
        <is>
          <t>IBIRAPITANGA FASE 3</t>
        </is>
      </c>
      <c r="N3241" s="142">
        <f>DATE(YEAR(G3241),MONTH(G3241),1)</f>
        <v/>
      </c>
      <c r="O3241" s="132">
        <f>IF(G3241&gt;$K$3,"Futuro","Atraso")</f>
        <v/>
      </c>
      <c r="P3241">
        <f>12*(YEAR(G3241)-YEAR($K$3))+(MONTH(G3241)-MONTH($K$3))</f>
        <v/>
      </c>
      <c r="Q3241" s="366">
        <f>IF(M3241="IBIRAPITANGA FASE 3",IF(O3241="Atraso",L3241,L3241/(1+$I$2)^P3241),IF(O3241="Atraso",L3241,L3241/(1+$I$1)^P3241))</f>
        <v/>
      </c>
      <c r="R3241">
        <f>IF(O3241="Atraso",$K$3-G3241,0)</f>
        <v/>
      </c>
      <c r="S3241">
        <f>IF(R3241&lt;=15,"Até 15",IF(R3241&lt;=30,"Entre 15 e 30",IF(R3241&lt;=60,"Entre 30 e 60",IF(R3241&lt;=90,"Entre 60 e 90",IF(R3241&lt;=120,"Entre 90 e 120",IF(R3241&lt;=150,"Entre 120 e 150",IF(R3241&lt;=180,"Entre 150 e 180","Superior a 180")))))))</f>
        <v/>
      </c>
    </row>
    <row r="3242">
      <c r="A3242" t="inlineStr">
        <is>
          <t>Q018L03</t>
        </is>
      </c>
      <c r="B3242" t="inlineStr">
        <is>
          <t>IVETE SIQUEIRA FERNANDES</t>
        </is>
      </c>
      <c r="C3242" t="n">
        <v>1</v>
      </c>
      <c r="D3242" t="inlineStr">
        <is>
          <t>IPCA</t>
        </is>
      </c>
      <c r="E3242" t="n">
        <v>0.009488792934583046</v>
      </c>
      <c r="F3242" t="inlineStr">
        <is>
          <t>MENSAL</t>
        </is>
      </c>
      <c r="G3242" t="n">
        <v>45945</v>
      </c>
      <c r="H3242" t="n">
        <v>45945</v>
      </c>
      <c r="I3242" t="n">
        <v>78</v>
      </c>
      <c r="J3242" t="inlineStr">
        <is>
          <t>CARTEIRA</t>
        </is>
      </c>
      <c r="K3242" t="inlineStr">
        <is>
          <t>CONTRATO</t>
        </is>
      </c>
      <c r="L3242" t="n">
        <v>3298.82</v>
      </c>
      <c r="M3242" t="inlineStr">
        <is>
          <t>IBIRAPITANGA FASE 3</t>
        </is>
      </c>
      <c r="N3242" s="142">
        <f>DATE(YEAR(G3242),MONTH(G3242),1)</f>
        <v/>
      </c>
      <c r="O3242" s="132">
        <f>IF(G3242&gt;$K$3,"Futuro","Atraso")</f>
        <v/>
      </c>
      <c r="P3242">
        <f>12*(YEAR(G3242)-YEAR($K$3))+(MONTH(G3242)-MONTH($K$3))</f>
        <v/>
      </c>
      <c r="Q3242" s="366">
        <f>IF(M3242="IBIRAPITANGA FASE 3",IF(O3242="Atraso",L3242,L3242/(1+$I$2)^P3242),IF(O3242="Atraso",L3242,L3242/(1+$I$1)^P3242))</f>
        <v/>
      </c>
      <c r="R3242">
        <f>IF(O3242="Atraso",$K$3-G3242,0)</f>
        <v/>
      </c>
      <c r="S3242">
        <f>IF(R3242&lt;=15,"Até 15",IF(R3242&lt;=30,"Entre 15 e 30",IF(R3242&lt;=60,"Entre 30 e 60",IF(R3242&lt;=90,"Entre 60 e 90",IF(R3242&lt;=120,"Entre 90 e 120",IF(R3242&lt;=150,"Entre 120 e 150",IF(R3242&lt;=180,"Entre 150 e 180","Superior a 180")))))))</f>
        <v/>
      </c>
    </row>
    <row r="3243">
      <c r="A3243" t="inlineStr">
        <is>
          <t>Q018L03</t>
        </is>
      </c>
      <c r="B3243" t="inlineStr">
        <is>
          <t>IVETE SIQUEIRA FERNANDES</t>
        </is>
      </c>
      <c r="C3243" t="n">
        <v>1</v>
      </c>
      <c r="D3243" t="inlineStr">
        <is>
          <t>IPCA</t>
        </is>
      </c>
      <c r="E3243" t="n">
        <v>0.009488792934583046</v>
      </c>
      <c r="F3243" t="inlineStr">
        <is>
          <t>MENSAL</t>
        </is>
      </c>
      <c r="G3243" t="n">
        <v>45976</v>
      </c>
      <c r="H3243" t="n">
        <v>45976</v>
      </c>
      <c r="I3243" t="n">
        <v>79</v>
      </c>
      <c r="J3243" t="inlineStr">
        <is>
          <t>CARTEIRA</t>
        </is>
      </c>
      <c r="K3243" t="inlineStr">
        <is>
          <t>CONTRATO</t>
        </is>
      </c>
      <c r="L3243" t="n">
        <v>3298.82</v>
      </c>
      <c r="M3243" t="inlineStr">
        <is>
          <t>IBIRAPITANGA FASE 3</t>
        </is>
      </c>
      <c r="N3243" s="142">
        <f>DATE(YEAR(G3243),MONTH(G3243),1)</f>
        <v/>
      </c>
      <c r="O3243" s="132">
        <f>IF(G3243&gt;$K$3,"Futuro","Atraso")</f>
        <v/>
      </c>
      <c r="P3243">
        <f>12*(YEAR(G3243)-YEAR($K$3))+(MONTH(G3243)-MONTH($K$3))</f>
        <v/>
      </c>
      <c r="Q3243" s="366">
        <f>IF(M3243="IBIRAPITANGA FASE 3",IF(O3243="Atraso",L3243,L3243/(1+$I$2)^P3243),IF(O3243="Atraso",L3243,L3243/(1+$I$1)^P3243))</f>
        <v/>
      </c>
      <c r="R3243">
        <f>IF(O3243="Atraso",$K$3-G3243,0)</f>
        <v/>
      </c>
      <c r="S3243">
        <f>IF(R3243&lt;=15,"Até 15",IF(R3243&lt;=30,"Entre 15 e 30",IF(R3243&lt;=60,"Entre 30 e 60",IF(R3243&lt;=90,"Entre 60 e 90",IF(R3243&lt;=120,"Entre 90 e 120",IF(R3243&lt;=150,"Entre 120 e 150",IF(R3243&lt;=180,"Entre 150 e 180","Superior a 180")))))))</f>
        <v/>
      </c>
    </row>
    <row r="3244">
      <c r="A3244" t="inlineStr">
        <is>
          <t>Q018L03</t>
        </is>
      </c>
      <c r="B3244" t="inlineStr">
        <is>
          <t>IVETE SIQUEIRA FERNANDES</t>
        </is>
      </c>
      <c r="C3244" t="n">
        <v>1</v>
      </c>
      <c r="D3244" t="inlineStr">
        <is>
          <t>IPCA</t>
        </is>
      </c>
      <c r="E3244" t="n">
        <v>0.009488792934583046</v>
      </c>
      <c r="F3244" t="inlineStr">
        <is>
          <t>MENSAL</t>
        </is>
      </c>
      <c r="G3244" t="n">
        <v>46006</v>
      </c>
      <c r="H3244" t="n">
        <v>46006</v>
      </c>
      <c r="I3244" t="n">
        <v>80</v>
      </c>
      <c r="J3244" t="inlineStr">
        <is>
          <t>CARTEIRA</t>
        </is>
      </c>
      <c r="K3244" t="inlineStr">
        <is>
          <t>CONTRATO</t>
        </is>
      </c>
      <c r="L3244" t="n">
        <v>3298.82</v>
      </c>
      <c r="M3244" t="inlineStr">
        <is>
          <t>IBIRAPITANGA FASE 3</t>
        </is>
      </c>
      <c r="N3244" s="142">
        <f>DATE(YEAR(G3244),MONTH(G3244),1)</f>
        <v/>
      </c>
      <c r="O3244" s="132">
        <f>IF(G3244&gt;$K$3,"Futuro","Atraso")</f>
        <v/>
      </c>
      <c r="P3244">
        <f>12*(YEAR(G3244)-YEAR($K$3))+(MONTH(G3244)-MONTH($K$3))</f>
        <v/>
      </c>
      <c r="Q3244" s="366">
        <f>IF(M3244="IBIRAPITANGA FASE 3",IF(O3244="Atraso",L3244,L3244/(1+$I$2)^P3244),IF(O3244="Atraso",L3244,L3244/(1+$I$1)^P3244))</f>
        <v/>
      </c>
      <c r="R3244">
        <f>IF(O3244="Atraso",$K$3-G3244,0)</f>
        <v/>
      </c>
      <c r="S3244">
        <f>IF(R3244&lt;=15,"Até 15",IF(R3244&lt;=30,"Entre 15 e 30",IF(R3244&lt;=60,"Entre 30 e 60",IF(R3244&lt;=90,"Entre 60 e 90",IF(R3244&lt;=120,"Entre 90 e 120",IF(R3244&lt;=150,"Entre 120 e 150",IF(R3244&lt;=180,"Entre 150 e 180","Superior a 180")))))))</f>
        <v/>
      </c>
    </row>
    <row r="3245">
      <c r="A3245" t="inlineStr">
        <is>
          <t>Q018L03</t>
        </is>
      </c>
      <c r="B3245" t="inlineStr">
        <is>
          <t>IVETE SIQUEIRA FERNANDES</t>
        </is>
      </c>
      <c r="C3245" t="n">
        <v>1</v>
      </c>
      <c r="D3245" t="inlineStr">
        <is>
          <t>IPCA</t>
        </is>
      </c>
      <c r="E3245" t="n">
        <v>0.009488792934583046</v>
      </c>
      <c r="F3245" t="inlineStr">
        <is>
          <t>MENSAL</t>
        </is>
      </c>
      <c r="G3245" t="n">
        <v>46037</v>
      </c>
      <c r="H3245" t="n">
        <v>46037</v>
      </c>
      <c r="I3245" t="n">
        <v>81</v>
      </c>
      <c r="J3245" t="inlineStr">
        <is>
          <t>CARTEIRA</t>
        </is>
      </c>
      <c r="K3245" t="inlineStr">
        <is>
          <t>CONTRATO</t>
        </is>
      </c>
      <c r="L3245" t="n">
        <v>3298.82</v>
      </c>
      <c r="M3245" t="inlineStr">
        <is>
          <t>IBIRAPITANGA FASE 3</t>
        </is>
      </c>
      <c r="N3245" s="142">
        <f>DATE(YEAR(G3245),MONTH(G3245),1)</f>
        <v/>
      </c>
      <c r="O3245" s="132">
        <f>IF(G3245&gt;$K$3,"Futuro","Atraso")</f>
        <v/>
      </c>
      <c r="P3245">
        <f>12*(YEAR(G3245)-YEAR($K$3))+(MONTH(G3245)-MONTH($K$3))</f>
        <v/>
      </c>
      <c r="Q3245" s="366">
        <f>IF(M3245="IBIRAPITANGA FASE 3",IF(O3245="Atraso",L3245,L3245/(1+$I$2)^P3245),IF(O3245="Atraso",L3245,L3245/(1+$I$1)^P3245))</f>
        <v/>
      </c>
      <c r="R3245">
        <f>IF(O3245="Atraso",$K$3-G3245,0)</f>
        <v/>
      </c>
      <c r="S3245">
        <f>IF(R3245&lt;=15,"Até 15",IF(R3245&lt;=30,"Entre 15 e 30",IF(R3245&lt;=60,"Entre 30 e 60",IF(R3245&lt;=90,"Entre 60 e 90",IF(R3245&lt;=120,"Entre 90 e 120",IF(R3245&lt;=150,"Entre 120 e 150",IF(R3245&lt;=180,"Entre 150 e 180","Superior a 180")))))))</f>
        <v/>
      </c>
    </row>
    <row r="3246">
      <c r="A3246" t="inlineStr">
        <is>
          <t>Q018L03</t>
        </is>
      </c>
      <c r="B3246" t="inlineStr">
        <is>
          <t>IVETE SIQUEIRA FERNANDES</t>
        </is>
      </c>
      <c r="C3246" t="n">
        <v>1</v>
      </c>
      <c r="D3246" t="inlineStr">
        <is>
          <t>IPCA</t>
        </is>
      </c>
      <c r="E3246" t="n">
        <v>0.009488792934583046</v>
      </c>
      <c r="F3246" t="inlineStr">
        <is>
          <t>MENSAL</t>
        </is>
      </c>
      <c r="G3246" t="n">
        <v>46068</v>
      </c>
      <c r="H3246" t="n">
        <v>46068</v>
      </c>
      <c r="I3246" t="n">
        <v>82</v>
      </c>
      <c r="J3246" t="inlineStr">
        <is>
          <t>CARTEIRA</t>
        </is>
      </c>
      <c r="K3246" t="inlineStr">
        <is>
          <t>CONTRATO</t>
        </is>
      </c>
      <c r="L3246" t="n">
        <v>3298.82</v>
      </c>
      <c r="M3246" t="inlineStr">
        <is>
          <t>IBIRAPITANGA FASE 3</t>
        </is>
      </c>
      <c r="N3246" s="142">
        <f>DATE(YEAR(G3246),MONTH(G3246),1)</f>
        <v/>
      </c>
      <c r="O3246" s="132">
        <f>IF(G3246&gt;$K$3,"Futuro","Atraso")</f>
        <v/>
      </c>
      <c r="P3246">
        <f>12*(YEAR(G3246)-YEAR($K$3))+(MONTH(G3246)-MONTH($K$3))</f>
        <v/>
      </c>
      <c r="Q3246" s="366">
        <f>IF(M3246="IBIRAPITANGA FASE 3",IF(O3246="Atraso",L3246,L3246/(1+$I$2)^P3246),IF(O3246="Atraso",L3246,L3246/(1+$I$1)^P3246))</f>
        <v/>
      </c>
      <c r="R3246">
        <f>IF(O3246="Atraso",$K$3-G3246,0)</f>
        <v/>
      </c>
      <c r="S3246">
        <f>IF(R3246&lt;=15,"Até 15",IF(R3246&lt;=30,"Entre 15 e 30",IF(R3246&lt;=60,"Entre 30 e 60",IF(R3246&lt;=90,"Entre 60 e 90",IF(R3246&lt;=120,"Entre 90 e 120",IF(R3246&lt;=150,"Entre 120 e 150",IF(R3246&lt;=180,"Entre 150 e 180","Superior a 180")))))))</f>
        <v/>
      </c>
    </row>
    <row r="3247">
      <c r="A3247" t="inlineStr">
        <is>
          <t>Q018L03</t>
        </is>
      </c>
      <c r="B3247" t="inlineStr">
        <is>
          <t>IVETE SIQUEIRA FERNANDES</t>
        </is>
      </c>
      <c r="C3247" t="n">
        <v>1</v>
      </c>
      <c r="D3247" t="inlineStr">
        <is>
          <t>IPCA</t>
        </is>
      </c>
      <c r="E3247" t="n">
        <v>0.009488792934583046</v>
      </c>
      <c r="F3247" t="inlineStr">
        <is>
          <t>MENSAL</t>
        </is>
      </c>
      <c r="G3247" t="n">
        <v>46096</v>
      </c>
      <c r="H3247" t="n">
        <v>46096</v>
      </c>
      <c r="I3247" t="n">
        <v>83</v>
      </c>
      <c r="J3247" t="inlineStr">
        <is>
          <t>CARTEIRA</t>
        </is>
      </c>
      <c r="K3247" t="inlineStr">
        <is>
          <t>CONTRATO</t>
        </is>
      </c>
      <c r="L3247" t="n">
        <v>3298.82</v>
      </c>
      <c r="M3247" t="inlineStr">
        <is>
          <t>IBIRAPITANGA FASE 3</t>
        </is>
      </c>
      <c r="N3247" s="142">
        <f>DATE(YEAR(G3247),MONTH(G3247),1)</f>
        <v/>
      </c>
      <c r="O3247" s="132">
        <f>IF(G3247&gt;$K$3,"Futuro","Atraso")</f>
        <v/>
      </c>
      <c r="P3247">
        <f>12*(YEAR(G3247)-YEAR($K$3))+(MONTH(G3247)-MONTH($K$3))</f>
        <v/>
      </c>
      <c r="Q3247" s="366">
        <f>IF(M3247="IBIRAPITANGA FASE 3",IF(O3247="Atraso",L3247,L3247/(1+$I$2)^P3247),IF(O3247="Atraso",L3247,L3247/(1+$I$1)^P3247))</f>
        <v/>
      </c>
      <c r="R3247">
        <f>IF(O3247="Atraso",$K$3-G3247,0)</f>
        <v/>
      </c>
      <c r="S3247">
        <f>IF(R3247&lt;=15,"Até 15",IF(R3247&lt;=30,"Entre 15 e 30",IF(R3247&lt;=60,"Entre 30 e 60",IF(R3247&lt;=90,"Entre 60 e 90",IF(R3247&lt;=120,"Entre 90 e 120",IF(R3247&lt;=150,"Entre 120 e 150",IF(R3247&lt;=180,"Entre 150 e 180","Superior a 180")))))))</f>
        <v/>
      </c>
    </row>
    <row r="3248">
      <c r="A3248" t="inlineStr">
        <is>
          <t>Q018L03</t>
        </is>
      </c>
      <c r="B3248" t="inlineStr">
        <is>
          <t>IVETE SIQUEIRA FERNANDES</t>
        </is>
      </c>
      <c r="C3248" t="n">
        <v>1</v>
      </c>
      <c r="D3248" t="inlineStr">
        <is>
          <t>IPCA</t>
        </is>
      </c>
      <c r="E3248" t="n">
        <v>0.009488792934583046</v>
      </c>
      <c r="F3248" t="inlineStr">
        <is>
          <t>MENSAL</t>
        </is>
      </c>
      <c r="G3248" t="n">
        <v>46127</v>
      </c>
      <c r="H3248" t="n">
        <v>46127</v>
      </c>
      <c r="I3248" t="n">
        <v>84</v>
      </c>
      <c r="J3248" t="inlineStr">
        <is>
          <t>CARTEIRA</t>
        </is>
      </c>
      <c r="K3248" t="inlineStr">
        <is>
          <t>CONTRATO</t>
        </is>
      </c>
      <c r="L3248" t="n">
        <v>3298.82</v>
      </c>
      <c r="M3248" t="inlineStr">
        <is>
          <t>IBIRAPITANGA FASE 3</t>
        </is>
      </c>
      <c r="N3248" s="142">
        <f>DATE(YEAR(G3248),MONTH(G3248),1)</f>
        <v/>
      </c>
      <c r="O3248" s="132">
        <f>IF(G3248&gt;$K$3,"Futuro","Atraso")</f>
        <v/>
      </c>
      <c r="P3248">
        <f>12*(YEAR(G3248)-YEAR($K$3))+(MONTH(G3248)-MONTH($K$3))</f>
        <v/>
      </c>
      <c r="Q3248" s="366">
        <f>IF(M3248="IBIRAPITANGA FASE 3",IF(O3248="Atraso",L3248,L3248/(1+$I$2)^P3248),IF(O3248="Atraso",L3248,L3248/(1+$I$1)^P3248))</f>
        <v/>
      </c>
      <c r="R3248">
        <f>IF(O3248="Atraso",$K$3-G3248,0)</f>
        <v/>
      </c>
      <c r="S3248">
        <f>IF(R3248&lt;=15,"Até 15",IF(R3248&lt;=30,"Entre 15 e 30",IF(R3248&lt;=60,"Entre 30 e 60",IF(R3248&lt;=90,"Entre 60 e 90",IF(R3248&lt;=120,"Entre 90 e 120",IF(R3248&lt;=150,"Entre 120 e 150",IF(R3248&lt;=180,"Entre 150 e 180","Superior a 180")))))))</f>
        <v/>
      </c>
    </row>
    <row r="3249">
      <c r="A3249" t="inlineStr">
        <is>
          <t>Q018L03</t>
        </is>
      </c>
      <c r="B3249" t="inlineStr">
        <is>
          <t>IVETE SIQUEIRA FERNANDES</t>
        </is>
      </c>
      <c r="C3249" t="n">
        <v>1</v>
      </c>
      <c r="D3249" t="inlineStr">
        <is>
          <t>IPCA</t>
        </is>
      </c>
      <c r="E3249" t="n">
        <v>0.009488792934583046</v>
      </c>
      <c r="F3249" t="inlineStr">
        <is>
          <t>MENSAL</t>
        </is>
      </c>
      <c r="G3249" t="n">
        <v>46157</v>
      </c>
      <c r="H3249" t="n">
        <v>46157</v>
      </c>
      <c r="I3249" t="n">
        <v>85</v>
      </c>
      <c r="J3249" t="inlineStr">
        <is>
          <t>CARTEIRA</t>
        </is>
      </c>
      <c r="K3249" t="inlineStr">
        <is>
          <t>CONTRATO</t>
        </is>
      </c>
      <c r="L3249" t="n">
        <v>3298.82</v>
      </c>
      <c r="M3249" t="inlineStr">
        <is>
          <t>IBIRAPITANGA FASE 3</t>
        </is>
      </c>
      <c r="N3249" s="142">
        <f>DATE(YEAR(G3249),MONTH(G3249),1)</f>
        <v/>
      </c>
      <c r="O3249" s="132">
        <f>IF(G3249&gt;$K$3,"Futuro","Atraso")</f>
        <v/>
      </c>
      <c r="P3249">
        <f>12*(YEAR(G3249)-YEAR($K$3))+(MONTH(G3249)-MONTH($K$3))</f>
        <v/>
      </c>
      <c r="Q3249" s="366">
        <f>IF(M3249="IBIRAPITANGA FASE 3",IF(O3249="Atraso",L3249,L3249/(1+$I$2)^P3249),IF(O3249="Atraso",L3249,L3249/(1+$I$1)^P3249))</f>
        <v/>
      </c>
      <c r="R3249">
        <f>IF(O3249="Atraso",$K$3-G3249,0)</f>
        <v/>
      </c>
      <c r="S3249">
        <f>IF(R3249&lt;=15,"Até 15",IF(R3249&lt;=30,"Entre 15 e 30",IF(R3249&lt;=60,"Entre 30 e 60",IF(R3249&lt;=90,"Entre 60 e 90",IF(R3249&lt;=120,"Entre 90 e 120",IF(R3249&lt;=150,"Entre 120 e 150",IF(R3249&lt;=180,"Entre 150 e 180","Superior a 180")))))))</f>
        <v/>
      </c>
    </row>
    <row r="3250">
      <c r="A3250" t="inlineStr">
        <is>
          <t>Q018L03</t>
        </is>
      </c>
      <c r="B3250" t="inlineStr">
        <is>
          <t>IVETE SIQUEIRA FERNANDES</t>
        </is>
      </c>
      <c r="C3250" t="n">
        <v>1</v>
      </c>
      <c r="D3250" t="inlineStr">
        <is>
          <t>IPCA</t>
        </is>
      </c>
      <c r="E3250" t="n">
        <v>0.009488792934583046</v>
      </c>
      <c r="F3250" t="inlineStr">
        <is>
          <t>MENSAL</t>
        </is>
      </c>
      <c r="G3250" t="n">
        <v>46188</v>
      </c>
      <c r="H3250" t="n">
        <v>46188</v>
      </c>
      <c r="I3250" t="n">
        <v>86</v>
      </c>
      <c r="J3250" t="inlineStr">
        <is>
          <t>CARTEIRA</t>
        </is>
      </c>
      <c r="K3250" t="inlineStr">
        <is>
          <t>CONTRATO</t>
        </is>
      </c>
      <c r="L3250" t="n">
        <v>3298.82</v>
      </c>
      <c r="M3250" t="inlineStr">
        <is>
          <t>IBIRAPITANGA FASE 3</t>
        </is>
      </c>
      <c r="N3250" s="142">
        <f>DATE(YEAR(G3250),MONTH(G3250),1)</f>
        <v/>
      </c>
      <c r="O3250" s="132">
        <f>IF(G3250&gt;$K$3,"Futuro","Atraso")</f>
        <v/>
      </c>
      <c r="P3250">
        <f>12*(YEAR(G3250)-YEAR($K$3))+(MONTH(G3250)-MONTH($K$3))</f>
        <v/>
      </c>
      <c r="Q3250" s="366">
        <f>IF(M3250="IBIRAPITANGA FASE 3",IF(O3250="Atraso",L3250,L3250/(1+$I$2)^P3250),IF(O3250="Atraso",L3250,L3250/(1+$I$1)^P3250))</f>
        <v/>
      </c>
      <c r="R3250">
        <f>IF(O3250="Atraso",$K$3-G3250,0)</f>
        <v/>
      </c>
      <c r="S3250">
        <f>IF(R3250&lt;=15,"Até 15",IF(R3250&lt;=30,"Entre 15 e 30",IF(R3250&lt;=60,"Entre 30 e 60",IF(R3250&lt;=90,"Entre 60 e 90",IF(R3250&lt;=120,"Entre 90 e 120",IF(R3250&lt;=150,"Entre 120 e 150",IF(R3250&lt;=180,"Entre 150 e 180","Superior a 180")))))))</f>
        <v/>
      </c>
    </row>
    <row r="3251">
      <c r="A3251" t="inlineStr">
        <is>
          <t>Q018L03</t>
        </is>
      </c>
      <c r="B3251" t="inlineStr">
        <is>
          <t>IVETE SIQUEIRA FERNANDES</t>
        </is>
      </c>
      <c r="C3251" t="n">
        <v>1</v>
      </c>
      <c r="D3251" t="inlineStr">
        <is>
          <t>IPCA</t>
        </is>
      </c>
      <c r="E3251" t="n">
        <v>0.009488792934583046</v>
      </c>
      <c r="F3251" t="inlineStr">
        <is>
          <t>MENSAL</t>
        </is>
      </c>
      <c r="G3251" t="n">
        <v>46218</v>
      </c>
      <c r="H3251" t="n">
        <v>46218</v>
      </c>
      <c r="I3251" t="n">
        <v>87</v>
      </c>
      <c r="J3251" t="inlineStr">
        <is>
          <t>CARTEIRA</t>
        </is>
      </c>
      <c r="K3251" t="inlineStr">
        <is>
          <t>CONTRATO</t>
        </is>
      </c>
      <c r="L3251" t="n">
        <v>3298.82</v>
      </c>
      <c r="M3251" t="inlineStr">
        <is>
          <t>IBIRAPITANGA FASE 3</t>
        </is>
      </c>
      <c r="N3251" s="142">
        <f>DATE(YEAR(G3251),MONTH(G3251),1)</f>
        <v/>
      </c>
      <c r="O3251" s="132">
        <f>IF(G3251&gt;$K$3,"Futuro","Atraso")</f>
        <v/>
      </c>
      <c r="P3251">
        <f>12*(YEAR(G3251)-YEAR($K$3))+(MONTH(G3251)-MONTH($K$3))</f>
        <v/>
      </c>
      <c r="Q3251" s="366">
        <f>IF(M3251="IBIRAPITANGA FASE 3",IF(O3251="Atraso",L3251,L3251/(1+$I$2)^P3251),IF(O3251="Atraso",L3251,L3251/(1+$I$1)^P3251))</f>
        <v/>
      </c>
      <c r="R3251">
        <f>IF(O3251="Atraso",$K$3-G3251,0)</f>
        <v/>
      </c>
      <c r="S3251">
        <f>IF(R3251&lt;=15,"Até 15",IF(R3251&lt;=30,"Entre 15 e 30",IF(R3251&lt;=60,"Entre 30 e 60",IF(R3251&lt;=90,"Entre 60 e 90",IF(R3251&lt;=120,"Entre 90 e 120",IF(R3251&lt;=150,"Entre 120 e 150",IF(R3251&lt;=180,"Entre 150 e 180","Superior a 180")))))))</f>
        <v/>
      </c>
    </row>
    <row r="3252">
      <c r="A3252" t="inlineStr">
        <is>
          <t>Q018L03</t>
        </is>
      </c>
      <c r="B3252" t="inlineStr">
        <is>
          <t>IVETE SIQUEIRA FERNANDES</t>
        </is>
      </c>
      <c r="C3252" t="n">
        <v>1</v>
      </c>
      <c r="D3252" t="inlineStr">
        <is>
          <t>IPCA</t>
        </is>
      </c>
      <c r="E3252" t="n">
        <v>0.009488792934583046</v>
      </c>
      <c r="F3252" t="inlineStr">
        <is>
          <t>MENSAL</t>
        </is>
      </c>
      <c r="G3252" t="n">
        <v>46249</v>
      </c>
      <c r="H3252" t="n">
        <v>46249</v>
      </c>
      <c r="I3252" t="n">
        <v>88</v>
      </c>
      <c r="J3252" t="inlineStr">
        <is>
          <t>CARTEIRA</t>
        </is>
      </c>
      <c r="K3252" t="inlineStr">
        <is>
          <t>CONTRATO</t>
        </is>
      </c>
      <c r="L3252" t="n">
        <v>3298.82</v>
      </c>
      <c r="M3252" t="inlineStr">
        <is>
          <t>IBIRAPITANGA FASE 3</t>
        </is>
      </c>
      <c r="N3252" s="142">
        <f>DATE(YEAR(G3252),MONTH(G3252),1)</f>
        <v/>
      </c>
      <c r="O3252" s="132">
        <f>IF(G3252&gt;$K$3,"Futuro","Atraso")</f>
        <v/>
      </c>
      <c r="P3252">
        <f>12*(YEAR(G3252)-YEAR($K$3))+(MONTH(G3252)-MONTH($K$3))</f>
        <v/>
      </c>
      <c r="Q3252" s="366">
        <f>IF(M3252="IBIRAPITANGA FASE 3",IF(O3252="Atraso",L3252,L3252/(1+$I$2)^P3252),IF(O3252="Atraso",L3252,L3252/(1+$I$1)^P3252))</f>
        <v/>
      </c>
      <c r="R3252">
        <f>IF(O3252="Atraso",$K$3-G3252,0)</f>
        <v/>
      </c>
      <c r="S3252">
        <f>IF(R3252&lt;=15,"Até 15",IF(R3252&lt;=30,"Entre 15 e 30",IF(R3252&lt;=60,"Entre 30 e 60",IF(R3252&lt;=90,"Entre 60 e 90",IF(R3252&lt;=120,"Entre 90 e 120",IF(R3252&lt;=150,"Entre 120 e 150",IF(R3252&lt;=180,"Entre 150 e 180","Superior a 180")))))))</f>
        <v/>
      </c>
    </row>
    <row r="3253">
      <c r="A3253" t="inlineStr">
        <is>
          <t>Q018L03</t>
        </is>
      </c>
      <c r="B3253" t="inlineStr">
        <is>
          <t>IVETE SIQUEIRA FERNANDES</t>
        </is>
      </c>
      <c r="C3253" t="n">
        <v>1</v>
      </c>
      <c r="D3253" t="inlineStr">
        <is>
          <t>IPCA</t>
        </is>
      </c>
      <c r="E3253" t="n">
        <v>0.009488792934583046</v>
      </c>
      <c r="F3253" t="inlineStr">
        <is>
          <t>MENSAL</t>
        </is>
      </c>
      <c r="G3253" t="n">
        <v>46280</v>
      </c>
      <c r="H3253" t="n">
        <v>46280</v>
      </c>
      <c r="I3253" t="n">
        <v>89</v>
      </c>
      <c r="J3253" t="inlineStr">
        <is>
          <t>CARTEIRA</t>
        </is>
      </c>
      <c r="K3253" t="inlineStr">
        <is>
          <t>CONTRATO</t>
        </is>
      </c>
      <c r="L3253" t="n">
        <v>3298.82</v>
      </c>
      <c r="M3253" t="inlineStr">
        <is>
          <t>IBIRAPITANGA FASE 3</t>
        </is>
      </c>
      <c r="N3253" s="142">
        <f>DATE(YEAR(G3253),MONTH(G3253),1)</f>
        <v/>
      </c>
      <c r="O3253" s="132">
        <f>IF(G3253&gt;$K$3,"Futuro","Atraso")</f>
        <v/>
      </c>
      <c r="P3253">
        <f>12*(YEAR(G3253)-YEAR($K$3))+(MONTH(G3253)-MONTH($K$3))</f>
        <v/>
      </c>
      <c r="Q3253" s="366">
        <f>IF(M3253="IBIRAPITANGA FASE 3",IF(O3253="Atraso",L3253,L3253/(1+$I$2)^P3253),IF(O3253="Atraso",L3253,L3253/(1+$I$1)^P3253))</f>
        <v/>
      </c>
      <c r="R3253">
        <f>IF(O3253="Atraso",$K$3-G3253,0)</f>
        <v/>
      </c>
      <c r="S3253">
        <f>IF(R3253&lt;=15,"Até 15",IF(R3253&lt;=30,"Entre 15 e 30",IF(R3253&lt;=60,"Entre 30 e 60",IF(R3253&lt;=90,"Entre 60 e 90",IF(R3253&lt;=120,"Entre 90 e 120",IF(R3253&lt;=150,"Entre 120 e 150",IF(R3253&lt;=180,"Entre 150 e 180","Superior a 180")))))))</f>
        <v/>
      </c>
    </row>
    <row r="3254">
      <c r="A3254" t="inlineStr">
        <is>
          <t>Q018L03</t>
        </is>
      </c>
      <c r="B3254" t="inlineStr">
        <is>
          <t>IVETE SIQUEIRA FERNANDES</t>
        </is>
      </c>
      <c r="C3254" t="n">
        <v>1</v>
      </c>
      <c r="D3254" t="inlineStr">
        <is>
          <t>IPCA</t>
        </is>
      </c>
      <c r="E3254" t="n">
        <v>0.009488792934583046</v>
      </c>
      <c r="F3254" t="inlineStr">
        <is>
          <t>MENSAL</t>
        </is>
      </c>
      <c r="G3254" t="n">
        <v>46310</v>
      </c>
      <c r="H3254" t="n">
        <v>46310</v>
      </c>
      <c r="I3254" t="n">
        <v>90</v>
      </c>
      <c r="J3254" t="inlineStr">
        <is>
          <t>CARTEIRA</t>
        </is>
      </c>
      <c r="K3254" t="inlineStr">
        <is>
          <t>CONTRATO</t>
        </is>
      </c>
      <c r="L3254" t="n">
        <v>3298.82</v>
      </c>
      <c r="M3254" t="inlineStr">
        <is>
          <t>IBIRAPITANGA FASE 3</t>
        </is>
      </c>
      <c r="N3254" s="142">
        <f>DATE(YEAR(G3254),MONTH(G3254),1)</f>
        <v/>
      </c>
      <c r="O3254" s="132">
        <f>IF(G3254&gt;$K$3,"Futuro","Atraso")</f>
        <v/>
      </c>
      <c r="P3254">
        <f>12*(YEAR(G3254)-YEAR($K$3))+(MONTH(G3254)-MONTH($K$3))</f>
        <v/>
      </c>
      <c r="Q3254" s="366">
        <f>IF(M3254="IBIRAPITANGA FASE 3",IF(O3254="Atraso",L3254,L3254/(1+$I$2)^P3254),IF(O3254="Atraso",L3254,L3254/(1+$I$1)^P3254))</f>
        <v/>
      </c>
      <c r="R3254">
        <f>IF(O3254="Atraso",$K$3-G3254,0)</f>
        <v/>
      </c>
      <c r="S3254">
        <f>IF(R3254&lt;=15,"Até 15",IF(R3254&lt;=30,"Entre 15 e 30",IF(R3254&lt;=60,"Entre 30 e 60",IF(R3254&lt;=90,"Entre 60 e 90",IF(R3254&lt;=120,"Entre 90 e 120",IF(R3254&lt;=150,"Entre 120 e 150",IF(R3254&lt;=180,"Entre 150 e 180","Superior a 180")))))))</f>
        <v/>
      </c>
    </row>
    <row r="3255">
      <c r="A3255" t="inlineStr">
        <is>
          <t>Q018L03</t>
        </is>
      </c>
      <c r="B3255" t="inlineStr">
        <is>
          <t>IVETE SIQUEIRA FERNANDES</t>
        </is>
      </c>
      <c r="C3255" t="n">
        <v>1</v>
      </c>
      <c r="D3255" t="inlineStr">
        <is>
          <t>IPCA</t>
        </is>
      </c>
      <c r="E3255" t="n">
        <v>0.009488792934583046</v>
      </c>
      <c r="F3255" t="inlineStr">
        <is>
          <t>MENSAL</t>
        </is>
      </c>
      <c r="G3255" t="n">
        <v>46341</v>
      </c>
      <c r="H3255" t="n">
        <v>46341</v>
      </c>
      <c r="I3255" t="n">
        <v>91</v>
      </c>
      <c r="J3255" t="inlineStr">
        <is>
          <t>CARTEIRA</t>
        </is>
      </c>
      <c r="K3255" t="inlineStr">
        <is>
          <t>CONTRATO</t>
        </is>
      </c>
      <c r="L3255" t="n">
        <v>3298.82</v>
      </c>
      <c r="M3255" t="inlineStr">
        <is>
          <t>IBIRAPITANGA FASE 3</t>
        </is>
      </c>
      <c r="N3255" s="142">
        <f>DATE(YEAR(G3255),MONTH(G3255),1)</f>
        <v/>
      </c>
      <c r="O3255" s="132">
        <f>IF(G3255&gt;$K$3,"Futuro","Atraso")</f>
        <v/>
      </c>
      <c r="P3255">
        <f>12*(YEAR(G3255)-YEAR($K$3))+(MONTH(G3255)-MONTH($K$3))</f>
        <v/>
      </c>
      <c r="Q3255" s="366">
        <f>IF(M3255="IBIRAPITANGA FASE 3",IF(O3255="Atraso",L3255,L3255/(1+$I$2)^P3255),IF(O3255="Atraso",L3255,L3255/(1+$I$1)^P3255))</f>
        <v/>
      </c>
      <c r="R3255">
        <f>IF(O3255="Atraso",$K$3-G3255,0)</f>
        <v/>
      </c>
      <c r="S3255">
        <f>IF(R3255&lt;=15,"Até 15",IF(R3255&lt;=30,"Entre 15 e 30",IF(R3255&lt;=60,"Entre 30 e 60",IF(R3255&lt;=90,"Entre 60 e 90",IF(R3255&lt;=120,"Entre 90 e 120",IF(R3255&lt;=150,"Entre 120 e 150",IF(R3255&lt;=180,"Entre 150 e 180","Superior a 180")))))))</f>
        <v/>
      </c>
    </row>
    <row r="3256">
      <c r="A3256" t="inlineStr">
        <is>
          <t>Q018L03</t>
        </is>
      </c>
      <c r="B3256" t="inlineStr">
        <is>
          <t>IVETE SIQUEIRA FERNANDES</t>
        </is>
      </c>
      <c r="C3256" t="n">
        <v>1</v>
      </c>
      <c r="D3256" t="inlineStr">
        <is>
          <t>IPCA</t>
        </is>
      </c>
      <c r="E3256" t="n">
        <v>0.009488792934583046</v>
      </c>
      <c r="F3256" t="inlineStr">
        <is>
          <t>MENSAL</t>
        </is>
      </c>
      <c r="G3256" t="n">
        <v>46371</v>
      </c>
      <c r="H3256" t="n">
        <v>46371</v>
      </c>
      <c r="I3256" t="n">
        <v>92</v>
      </c>
      <c r="J3256" t="inlineStr">
        <is>
          <t>CARTEIRA</t>
        </is>
      </c>
      <c r="K3256" t="inlineStr">
        <is>
          <t>CONTRATO</t>
        </is>
      </c>
      <c r="L3256" t="n">
        <v>3298.82</v>
      </c>
      <c r="M3256" t="inlineStr">
        <is>
          <t>IBIRAPITANGA FASE 3</t>
        </is>
      </c>
      <c r="N3256" s="142">
        <f>DATE(YEAR(G3256),MONTH(G3256),1)</f>
        <v/>
      </c>
      <c r="O3256" s="132">
        <f>IF(G3256&gt;$K$3,"Futuro","Atraso")</f>
        <v/>
      </c>
      <c r="P3256">
        <f>12*(YEAR(G3256)-YEAR($K$3))+(MONTH(G3256)-MONTH($K$3))</f>
        <v/>
      </c>
      <c r="Q3256" s="366">
        <f>IF(M3256="IBIRAPITANGA FASE 3",IF(O3256="Atraso",L3256,L3256/(1+$I$2)^P3256),IF(O3256="Atraso",L3256,L3256/(1+$I$1)^P3256))</f>
        <v/>
      </c>
      <c r="R3256">
        <f>IF(O3256="Atraso",$K$3-G3256,0)</f>
        <v/>
      </c>
      <c r="S3256">
        <f>IF(R3256&lt;=15,"Até 15",IF(R3256&lt;=30,"Entre 15 e 30",IF(R3256&lt;=60,"Entre 30 e 60",IF(R3256&lt;=90,"Entre 60 e 90",IF(R3256&lt;=120,"Entre 90 e 120",IF(R3256&lt;=150,"Entre 120 e 150",IF(R3256&lt;=180,"Entre 150 e 180","Superior a 180")))))))</f>
        <v/>
      </c>
    </row>
    <row r="3257">
      <c r="A3257" t="inlineStr">
        <is>
          <t>Q018L03</t>
        </is>
      </c>
      <c r="B3257" t="inlineStr">
        <is>
          <t>IVETE SIQUEIRA FERNANDES</t>
        </is>
      </c>
      <c r="C3257" t="n">
        <v>1</v>
      </c>
      <c r="D3257" t="inlineStr">
        <is>
          <t>IPCA</t>
        </is>
      </c>
      <c r="E3257" t="n">
        <v>0.009488792934583046</v>
      </c>
      <c r="F3257" t="inlineStr">
        <is>
          <t>MENSAL</t>
        </is>
      </c>
      <c r="G3257" t="n">
        <v>46402</v>
      </c>
      <c r="H3257" t="n">
        <v>46402</v>
      </c>
      <c r="I3257" t="n">
        <v>93</v>
      </c>
      <c r="J3257" t="inlineStr">
        <is>
          <t>CARTEIRA</t>
        </is>
      </c>
      <c r="K3257" t="inlineStr">
        <is>
          <t>CONTRATO</t>
        </is>
      </c>
      <c r="L3257" t="n">
        <v>3298.82</v>
      </c>
      <c r="M3257" t="inlineStr">
        <is>
          <t>IBIRAPITANGA FASE 3</t>
        </is>
      </c>
      <c r="N3257" s="142">
        <f>DATE(YEAR(G3257),MONTH(G3257),1)</f>
        <v/>
      </c>
      <c r="O3257" s="132">
        <f>IF(G3257&gt;$K$3,"Futuro","Atraso")</f>
        <v/>
      </c>
      <c r="P3257">
        <f>12*(YEAR(G3257)-YEAR($K$3))+(MONTH(G3257)-MONTH($K$3))</f>
        <v/>
      </c>
      <c r="Q3257" s="366">
        <f>IF(M3257="IBIRAPITANGA FASE 3",IF(O3257="Atraso",L3257,L3257/(1+$I$2)^P3257),IF(O3257="Atraso",L3257,L3257/(1+$I$1)^P3257))</f>
        <v/>
      </c>
      <c r="R3257">
        <f>IF(O3257="Atraso",$K$3-G3257,0)</f>
        <v/>
      </c>
      <c r="S3257">
        <f>IF(R3257&lt;=15,"Até 15",IF(R3257&lt;=30,"Entre 15 e 30",IF(R3257&lt;=60,"Entre 30 e 60",IF(R3257&lt;=90,"Entre 60 e 90",IF(R3257&lt;=120,"Entre 90 e 120",IF(R3257&lt;=150,"Entre 120 e 150",IF(R3257&lt;=180,"Entre 150 e 180","Superior a 180")))))))</f>
        <v/>
      </c>
    </row>
    <row r="3258">
      <c r="A3258" t="inlineStr">
        <is>
          <t>Q018L03</t>
        </is>
      </c>
      <c r="B3258" t="inlineStr">
        <is>
          <t>IVETE SIQUEIRA FERNANDES</t>
        </is>
      </c>
      <c r="C3258" t="n">
        <v>1</v>
      </c>
      <c r="D3258" t="inlineStr">
        <is>
          <t>IPCA</t>
        </is>
      </c>
      <c r="E3258" t="n">
        <v>0.009488792934583046</v>
      </c>
      <c r="F3258" t="inlineStr">
        <is>
          <t>MENSAL</t>
        </is>
      </c>
      <c r="G3258" t="n">
        <v>46433</v>
      </c>
      <c r="H3258" t="n">
        <v>46433</v>
      </c>
      <c r="I3258" t="n">
        <v>94</v>
      </c>
      <c r="J3258" t="inlineStr">
        <is>
          <t>CARTEIRA</t>
        </is>
      </c>
      <c r="K3258" t="inlineStr">
        <is>
          <t>CONTRATO</t>
        </is>
      </c>
      <c r="L3258" t="n">
        <v>3298.82</v>
      </c>
      <c r="M3258" t="inlineStr">
        <is>
          <t>IBIRAPITANGA FASE 3</t>
        </is>
      </c>
      <c r="N3258" s="142">
        <f>DATE(YEAR(G3258),MONTH(G3258),1)</f>
        <v/>
      </c>
      <c r="O3258" s="132">
        <f>IF(G3258&gt;$K$3,"Futuro","Atraso")</f>
        <v/>
      </c>
      <c r="P3258">
        <f>12*(YEAR(G3258)-YEAR($K$3))+(MONTH(G3258)-MONTH($K$3))</f>
        <v/>
      </c>
      <c r="Q3258" s="366">
        <f>IF(M3258="IBIRAPITANGA FASE 3",IF(O3258="Atraso",L3258,L3258/(1+$I$2)^P3258),IF(O3258="Atraso",L3258,L3258/(1+$I$1)^P3258))</f>
        <v/>
      </c>
      <c r="R3258">
        <f>IF(O3258="Atraso",$K$3-G3258,0)</f>
        <v/>
      </c>
      <c r="S3258">
        <f>IF(R3258&lt;=15,"Até 15",IF(R3258&lt;=30,"Entre 15 e 30",IF(R3258&lt;=60,"Entre 30 e 60",IF(R3258&lt;=90,"Entre 60 e 90",IF(R3258&lt;=120,"Entre 90 e 120",IF(R3258&lt;=150,"Entre 120 e 150",IF(R3258&lt;=180,"Entre 150 e 180","Superior a 180")))))))</f>
        <v/>
      </c>
    </row>
    <row r="3259">
      <c r="A3259" t="inlineStr">
        <is>
          <t>Q018L03</t>
        </is>
      </c>
      <c r="B3259" t="inlineStr">
        <is>
          <t>IVETE SIQUEIRA FERNANDES</t>
        </is>
      </c>
      <c r="C3259" t="n">
        <v>1</v>
      </c>
      <c r="D3259" t="inlineStr">
        <is>
          <t>IPCA</t>
        </is>
      </c>
      <c r="E3259" t="n">
        <v>0.009488792934583046</v>
      </c>
      <c r="F3259" t="inlineStr">
        <is>
          <t>MENSAL</t>
        </is>
      </c>
      <c r="G3259" t="n">
        <v>46461</v>
      </c>
      <c r="H3259" t="n">
        <v>46461</v>
      </c>
      <c r="I3259" t="n">
        <v>95</v>
      </c>
      <c r="J3259" t="inlineStr">
        <is>
          <t>CARTEIRA</t>
        </is>
      </c>
      <c r="K3259" t="inlineStr">
        <is>
          <t>CONTRATO</t>
        </is>
      </c>
      <c r="L3259" t="n">
        <v>3298.82</v>
      </c>
      <c r="M3259" t="inlineStr">
        <is>
          <t>IBIRAPITANGA FASE 3</t>
        </is>
      </c>
      <c r="N3259" s="142">
        <f>DATE(YEAR(G3259),MONTH(G3259),1)</f>
        <v/>
      </c>
      <c r="O3259" s="132">
        <f>IF(G3259&gt;$K$3,"Futuro","Atraso")</f>
        <v/>
      </c>
      <c r="P3259">
        <f>12*(YEAR(G3259)-YEAR($K$3))+(MONTH(G3259)-MONTH($K$3))</f>
        <v/>
      </c>
      <c r="Q3259" s="366">
        <f>IF(M3259="IBIRAPITANGA FASE 3",IF(O3259="Atraso",L3259,L3259/(1+$I$2)^P3259),IF(O3259="Atraso",L3259,L3259/(1+$I$1)^P3259))</f>
        <v/>
      </c>
      <c r="R3259">
        <f>IF(O3259="Atraso",$K$3-G3259,0)</f>
        <v/>
      </c>
      <c r="S3259">
        <f>IF(R3259&lt;=15,"Até 15",IF(R3259&lt;=30,"Entre 15 e 30",IF(R3259&lt;=60,"Entre 30 e 60",IF(R3259&lt;=90,"Entre 60 e 90",IF(R3259&lt;=120,"Entre 90 e 120",IF(R3259&lt;=150,"Entre 120 e 150",IF(R3259&lt;=180,"Entre 150 e 180","Superior a 180")))))))</f>
        <v/>
      </c>
    </row>
    <row r="3260">
      <c r="A3260" t="inlineStr">
        <is>
          <t>Q018L03</t>
        </is>
      </c>
      <c r="B3260" t="inlineStr">
        <is>
          <t>IVETE SIQUEIRA FERNANDES</t>
        </is>
      </c>
      <c r="C3260" t="n">
        <v>1</v>
      </c>
      <c r="D3260" t="inlineStr">
        <is>
          <t>IPCA</t>
        </is>
      </c>
      <c r="E3260" t="n">
        <v>0.009488792934583046</v>
      </c>
      <c r="F3260" t="inlineStr">
        <is>
          <t>MENSAL</t>
        </is>
      </c>
      <c r="G3260" t="n">
        <v>46492</v>
      </c>
      <c r="H3260" t="n">
        <v>46492</v>
      </c>
      <c r="I3260" t="n">
        <v>96</v>
      </c>
      <c r="J3260" t="inlineStr">
        <is>
          <t>CARTEIRA</t>
        </is>
      </c>
      <c r="K3260" t="inlineStr">
        <is>
          <t>CONTRATO</t>
        </is>
      </c>
      <c r="L3260" t="n">
        <v>3298.82</v>
      </c>
      <c r="M3260" t="inlineStr">
        <is>
          <t>IBIRAPITANGA FASE 3</t>
        </is>
      </c>
      <c r="N3260" s="142">
        <f>DATE(YEAR(G3260),MONTH(G3260),1)</f>
        <v/>
      </c>
      <c r="O3260" s="132">
        <f>IF(G3260&gt;$K$3,"Futuro","Atraso")</f>
        <v/>
      </c>
      <c r="P3260">
        <f>12*(YEAR(G3260)-YEAR($K$3))+(MONTH(G3260)-MONTH($K$3))</f>
        <v/>
      </c>
      <c r="Q3260" s="366">
        <f>IF(M3260="IBIRAPITANGA FASE 3",IF(O3260="Atraso",L3260,L3260/(1+$I$2)^P3260),IF(O3260="Atraso",L3260,L3260/(1+$I$1)^P3260))</f>
        <v/>
      </c>
      <c r="R3260">
        <f>IF(O3260="Atraso",$K$3-G3260,0)</f>
        <v/>
      </c>
      <c r="S3260">
        <f>IF(R3260&lt;=15,"Até 15",IF(R3260&lt;=30,"Entre 15 e 30",IF(R3260&lt;=60,"Entre 30 e 60",IF(R3260&lt;=90,"Entre 60 e 90",IF(R3260&lt;=120,"Entre 90 e 120",IF(R3260&lt;=150,"Entre 120 e 150",IF(R3260&lt;=180,"Entre 150 e 180","Superior a 180")))))))</f>
        <v/>
      </c>
    </row>
    <row r="3261">
      <c r="A3261" t="inlineStr">
        <is>
          <t>Q018L04</t>
        </is>
      </c>
      <c r="B3261" t="inlineStr">
        <is>
          <t>ELIZABETH CRISTINA WAKAI ZOMPERO</t>
        </is>
      </c>
      <c r="C3261" t="n">
        <v>1</v>
      </c>
      <c r="D3261" t="inlineStr">
        <is>
          <t>IPCA</t>
        </is>
      </c>
      <c r="E3261" t="n">
        <v>0.009488792934583046</v>
      </c>
      <c r="F3261" t="inlineStr">
        <is>
          <t>MENSAL</t>
        </is>
      </c>
      <c r="G3261" t="n">
        <v>45260</v>
      </c>
      <c r="H3261" t="n">
        <v>45260</v>
      </c>
      <c r="I3261" t="n">
        <v>56</v>
      </c>
      <c r="J3261" t="inlineStr">
        <is>
          <t>CARTEIRA</t>
        </is>
      </c>
      <c r="K3261" t="inlineStr">
        <is>
          <t>CONTRATO</t>
        </is>
      </c>
      <c r="L3261" t="n">
        <v>2564.92</v>
      </c>
      <c r="M3261" t="inlineStr">
        <is>
          <t>IBIRAPITANGA FASE 3</t>
        </is>
      </c>
      <c r="N3261" s="142">
        <f>DATE(YEAR(G3261),MONTH(G3261),1)</f>
        <v/>
      </c>
      <c r="O3261" s="132">
        <f>IF(G3261&gt;$K$3,"Futuro","Atraso")</f>
        <v/>
      </c>
      <c r="P3261">
        <f>12*(YEAR(G3261)-YEAR($K$3))+(MONTH(G3261)-MONTH($K$3))</f>
        <v/>
      </c>
      <c r="Q3261" s="366">
        <f>IF(M3261="IBIRAPITANGA FASE 3",IF(O3261="Atraso",L3261,L3261/(1+$I$2)^P3261),IF(O3261="Atraso",L3261,L3261/(1+$I$1)^P3261))</f>
        <v/>
      </c>
      <c r="R3261">
        <f>IF(O3261="Atraso",$K$3-G3261,0)</f>
        <v/>
      </c>
      <c r="S3261">
        <f>IF(R3261&lt;=15,"Até 15",IF(R3261&lt;=30,"Entre 15 e 30",IF(R3261&lt;=60,"Entre 30 e 60",IF(R3261&lt;=90,"Entre 60 e 90",IF(R3261&lt;=120,"Entre 90 e 120",IF(R3261&lt;=150,"Entre 120 e 150",IF(R3261&lt;=180,"Entre 150 e 180","Superior a 180")))))))</f>
        <v/>
      </c>
    </row>
    <row r="3262">
      <c r="A3262" t="inlineStr">
        <is>
          <t>Q018L04</t>
        </is>
      </c>
      <c r="B3262" t="inlineStr">
        <is>
          <t>ELIZABETH CRISTINA WAKAI ZOMPERO</t>
        </is>
      </c>
      <c r="C3262" t="n">
        <v>1</v>
      </c>
      <c r="D3262" t="inlineStr">
        <is>
          <t>IPCA</t>
        </is>
      </c>
      <c r="E3262" t="n">
        <v>0.009488792934583046</v>
      </c>
      <c r="F3262" t="inlineStr">
        <is>
          <t>MENSAL</t>
        </is>
      </c>
      <c r="G3262" t="n">
        <v>45290</v>
      </c>
      <c r="H3262" t="n">
        <v>45290</v>
      </c>
      <c r="I3262" t="n">
        <v>57</v>
      </c>
      <c r="J3262" t="inlineStr">
        <is>
          <t>CARTEIRA</t>
        </is>
      </c>
      <c r="K3262" t="inlineStr">
        <is>
          <t>CONTRATO</t>
        </is>
      </c>
      <c r="L3262" t="n">
        <v>2564.92</v>
      </c>
      <c r="M3262" t="inlineStr">
        <is>
          <t>IBIRAPITANGA FASE 3</t>
        </is>
      </c>
      <c r="N3262" s="142">
        <f>DATE(YEAR(G3262),MONTH(G3262),1)</f>
        <v/>
      </c>
      <c r="O3262" s="132">
        <f>IF(G3262&gt;$K$3,"Futuro","Atraso")</f>
        <v/>
      </c>
      <c r="P3262">
        <f>12*(YEAR(G3262)-YEAR($K$3))+(MONTH(G3262)-MONTH($K$3))</f>
        <v/>
      </c>
      <c r="Q3262" s="366">
        <f>IF(M3262="IBIRAPITANGA FASE 3",IF(O3262="Atraso",L3262,L3262/(1+$I$2)^P3262),IF(O3262="Atraso",L3262,L3262/(1+$I$1)^P3262))</f>
        <v/>
      </c>
      <c r="R3262">
        <f>IF(O3262="Atraso",$K$3-G3262,0)</f>
        <v/>
      </c>
      <c r="S3262">
        <f>IF(R3262&lt;=15,"Até 15",IF(R3262&lt;=30,"Entre 15 e 30",IF(R3262&lt;=60,"Entre 30 e 60",IF(R3262&lt;=90,"Entre 60 e 90",IF(R3262&lt;=120,"Entre 90 e 120",IF(R3262&lt;=150,"Entre 120 e 150",IF(R3262&lt;=180,"Entre 150 e 180","Superior a 180")))))))</f>
        <v/>
      </c>
    </row>
    <row r="3263">
      <c r="A3263" t="inlineStr">
        <is>
          <t>Q018L04</t>
        </is>
      </c>
      <c r="B3263" t="inlineStr">
        <is>
          <t>ELIZABETH CRISTINA WAKAI ZOMPERO</t>
        </is>
      </c>
      <c r="C3263" t="n">
        <v>1</v>
      </c>
      <c r="D3263" t="inlineStr">
        <is>
          <t>IPCA</t>
        </is>
      </c>
      <c r="E3263" t="n">
        <v>0.009488792934583046</v>
      </c>
      <c r="F3263" t="inlineStr">
        <is>
          <t>MENSAL</t>
        </is>
      </c>
      <c r="G3263" t="n">
        <v>45321</v>
      </c>
      <c r="H3263" t="n">
        <v>45321</v>
      </c>
      <c r="I3263" t="n">
        <v>58</v>
      </c>
      <c r="J3263" t="inlineStr">
        <is>
          <t>CARTEIRA</t>
        </is>
      </c>
      <c r="K3263" t="inlineStr">
        <is>
          <t>CONTRATO</t>
        </is>
      </c>
      <c r="L3263" t="n">
        <v>2564.92</v>
      </c>
      <c r="M3263" t="inlineStr">
        <is>
          <t>IBIRAPITANGA FASE 3</t>
        </is>
      </c>
      <c r="N3263" s="142">
        <f>DATE(YEAR(G3263),MONTH(G3263),1)</f>
        <v/>
      </c>
      <c r="O3263" s="132">
        <f>IF(G3263&gt;$K$3,"Futuro","Atraso")</f>
        <v/>
      </c>
      <c r="P3263">
        <f>12*(YEAR(G3263)-YEAR($K$3))+(MONTH(G3263)-MONTH($K$3))</f>
        <v/>
      </c>
      <c r="Q3263" s="366">
        <f>IF(M3263="IBIRAPITANGA FASE 3",IF(O3263="Atraso",L3263,L3263/(1+$I$2)^P3263),IF(O3263="Atraso",L3263,L3263/(1+$I$1)^P3263))</f>
        <v/>
      </c>
      <c r="R3263">
        <f>IF(O3263="Atraso",$K$3-G3263,0)</f>
        <v/>
      </c>
      <c r="S3263">
        <f>IF(R3263&lt;=15,"Até 15",IF(R3263&lt;=30,"Entre 15 e 30",IF(R3263&lt;=60,"Entre 30 e 60",IF(R3263&lt;=90,"Entre 60 e 90",IF(R3263&lt;=120,"Entre 90 e 120",IF(R3263&lt;=150,"Entre 120 e 150",IF(R3263&lt;=180,"Entre 150 e 180","Superior a 180")))))))</f>
        <v/>
      </c>
    </row>
    <row r="3264">
      <c r="A3264" t="inlineStr">
        <is>
          <t>Q018L04</t>
        </is>
      </c>
      <c r="B3264" t="inlineStr">
        <is>
          <t>ELIZABETH CRISTINA WAKAI ZOMPERO</t>
        </is>
      </c>
      <c r="C3264" t="n">
        <v>1</v>
      </c>
      <c r="D3264" t="inlineStr">
        <is>
          <t>IPCA</t>
        </is>
      </c>
      <c r="E3264" t="n">
        <v>0.009488792934583046</v>
      </c>
      <c r="F3264" t="inlineStr">
        <is>
          <t>MENSAL</t>
        </is>
      </c>
      <c r="G3264" t="n">
        <v>45351</v>
      </c>
      <c r="H3264" t="n">
        <v>45351</v>
      </c>
      <c r="I3264" t="n">
        <v>59</v>
      </c>
      <c r="J3264" t="inlineStr">
        <is>
          <t>CARTEIRA</t>
        </is>
      </c>
      <c r="K3264" t="inlineStr">
        <is>
          <t>CONTRATO</t>
        </is>
      </c>
      <c r="L3264" t="n">
        <v>2564.92</v>
      </c>
      <c r="M3264" t="inlineStr">
        <is>
          <t>IBIRAPITANGA FASE 3</t>
        </is>
      </c>
      <c r="N3264" s="142">
        <f>DATE(YEAR(G3264),MONTH(G3264),1)</f>
        <v/>
      </c>
      <c r="O3264" s="132">
        <f>IF(G3264&gt;$K$3,"Futuro","Atraso")</f>
        <v/>
      </c>
      <c r="P3264">
        <f>12*(YEAR(G3264)-YEAR($K$3))+(MONTH(G3264)-MONTH($K$3))</f>
        <v/>
      </c>
      <c r="Q3264" s="366">
        <f>IF(M3264="IBIRAPITANGA FASE 3",IF(O3264="Atraso",L3264,L3264/(1+$I$2)^P3264),IF(O3264="Atraso",L3264,L3264/(1+$I$1)^P3264))</f>
        <v/>
      </c>
      <c r="R3264">
        <f>IF(O3264="Atraso",$K$3-G3264,0)</f>
        <v/>
      </c>
      <c r="S3264">
        <f>IF(R3264&lt;=15,"Até 15",IF(R3264&lt;=30,"Entre 15 e 30",IF(R3264&lt;=60,"Entre 30 e 60",IF(R3264&lt;=90,"Entre 60 e 90",IF(R3264&lt;=120,"Entre 90 e 120",IF(R3264&lt;=150,"Entre 120 e 150",IF(R3264&lt;=180,"Entre 150 e 180","Superior a 180")))))))</f>
        <v/>
      </c>
    </row>
    <row r="3265">
      <c r="A3265" t="inlineStr">
        <is>
          <t>Q018L04</t>
        </is>
      </c>
      <c r="B3265" t="inlineStr">
        <is>
          <t>ELIZABETH CRISTINA WAKAI ZOMPERO</t>
        </is>
      </c>
      <c r="C3265" t="n">
        <v>1</v>
      </c>
      <c r="D3265" t="inlineStr">
        <is>
          <t>IPCA</t>
        </is>
      </c>
      <c r="E3265" t="n">
        <v>0.009488792934583046</v>
      </c>
      <c r="F3265" t="inlineStr">
        <is>
          <t>MENSAL</t>
        </is>
      </c>
      <c r="G3265" t="n">
        <v>45381</v>
      </c>
      <c r="H3265" t="n">
        <v>45381</v>
      </c>
      <c r="I3265" t="n">
        <v>60</v>
      </c>
      <c r="J3265" t="inlineStr">
        <is>
          <t>CARTEIRA</t>
        </is>
      </c>
      <c r="K3265" t="inlineStr">
        <is>
          <t>CONTRATO</t>
        </is>
      </c>
      <c r="L3265" t="n">
        <v>2564.92</v>
      </c>
      <c r="M3265" t="inlineStr">
        <is>
          <t>IBIRAPITANGA FASE 3</t>
        </is>
      </c>
      <c r="N3265" s="142">
        <f>DATE(YEAR(G3265),MONTH(G3265),1)</f>
        <v/>
      </c>
      <c r="O3265" s="132">
        <f>IF(G3265&gt;$K$3,"Futuro","Atraso")</f>
        <v/>
      </c>
      <c r="P3265">
        <f>12*(YEAR(G3265)-YEAR($K$3))+(MONTH(G3265)-MONTH($K$3))</f>
        <v/>
      </c>
      <c r="Q3265" s="366">
        <f>IF(M3265="IBIRAPITANGA FASE 3",IF(O3265="Atraso",L3265,L3265/(1+$I$2)^P3265),IF(O3265="Atraso",L3265,L3265/(1+$I$1)^P3265))</f>
        <v/>
      </c>
      <c r="R3265">
        <f>IF(O3265="Atraso",$K$3-G3265,0)</f>
        <v/>
      </c>
      <c r="S3265">
        <f>IF(R3265&lt;=15,"Até 15",IF(R3265&lt;=30,"Entre 15 e 30",IF(R3265&lt;=60,"Entre 30 e 60",IF(R3265&lt;=90,"Entre 60 e 90",IF(R3265&lt;=120,"Entre 90 e 120",IF(R3265&lt;=150,"Entre 120 e 150",IF(R3265&lt;=180,"Entre 150 e 180","Superior a 180")))))))</f>
        <v/>
      </c>
    </row>
    <row r="3266">
      <c r="A3266" t="inlineStr">
        <is>
          <t>Q018L04</t>
        </is>
      </c>
      <c r="B3266" t="inlineStr">
        <is>
          <t>ELIZABETH CRISTINA WAKAI ZOMPERO</t>
        </is>
      </c>
      <c r="C3266" t="n">
        <v>1</v>
      </c>
      <c r="D3266" t="inlineStr">
        <is>
          <t>IPCA</t>
        </is>
      </c>
      <c r="E3266" t="n">
        <v>0.009488792934583046</v>
      </c>
      <c r="F3266" t="inlineStr">
        <is>
          <t>MENSAL</t>
        </is>
      </c>
      <c r="G3266" t="n">
        <v>45412</v>
      </c>
      <c r="H3266" t="n">
        <v>45412</v>
      </c>
      <c r="I3266" t="n">
        <v>61</v>
      </c>
      <c r="J3266" t="inlineStr">
        <is>
          <t>CARTEIRA</t>
        </is>
      </c>
      <c r="K3266" t="inlineStr">
        <is>
          <t>CONTRATO</t>
        </is>
      </c>
      <c r="L3266" t="n">
        <v>2564.92</v>
      </c>
      <c r="M3266" t="inlineStr">
        <is>
          <t>IBIRAPITANGA FASE 3</t>
        </is>
      </c>
      <c r="N3266" s="142">
        <f>DATE(YEAR(G3266),MONTH(G3266),1)</f>
        <v/>
      </c>
      <c r="O3266" s="132">
        <f>IF(G3266&gt;$K$3,"Futuro","Atraso")</f>
        <v/>
      </c>
      <c r="P3266">
        <f>12*(YEAR(G3266)-YEAR($K$3))+(MONTH(G3266)-MONTH($K$3))</f>
        <v/>
      </c>
      <c r="Q3266" s="366">
        <f>IF(M3266="IBIRAPITANGA FASE 3",IF(O3266="Atraso",L3266,L3266/(1+$I$2)^P3266),IF(O3266="Atraso",L3266,L3266/(1+$I$1)^P3266))</f>
        <v/>
      </c>
      <c r="R3266">
        <f>IF(O3266="Atraso",$K$3-G3266,0)</f>
        <v/>
      </c>
      <c r="S3266">
        <f>IF(R3266&lt;=15,"Até 15",IF(R3266&lt;=30,"Entre 15 e 30",IF(R3266&lt;=60,"Entre 30 e 60",IF(R3266&lt;=90,"Entre 60 e 90",IF(R3266&lt;=120,"Entre 90 e 120",IF(R3266&lt;=150,"Entre 120 e 150",IF(R3266&lt;=180,"Entre 150 e 180","Superior a 180")))))))</f>
        <v/>
      </c>
    </row>
    <row r="3267">
      <c r="A3267" t="inlineStr">
        <is>
          <t>Q018L04</t>
        </is>
      </c>
      <c r="B3267" t="inlineStr">
        <is>
          <t>ELIZABETH CRISTINA WAKAI ZOMPERO</t>
        </is>
      </c>
      <c r="C3267" t="n">
        <v>1</v>
      </c>
      <c r="D3267" t="inlineStr">
        <is>
          <t>IPCA</t>
        </is>
      </c>
      <c r="E3267" t="n">
        <v>0.009488792934583046</v>
      </c>
      <c r="F3267" t="inlineStr">
        <is>
          <t>MENSAL</t>
        </is>
      </c>
      <c r="G3267" t="n">
        <v>45442</v>
      </c>
      <c r="H3267" t="n">
        <v>45442</v>
      </c>
      <c r="I3267" t="n">
        <v>62</v>
      </c>
      <c r="J3267" t="inlineStr">
        <is>
          <t>CARTEIRA</t>
        </is>
      </c>
      <c r="K3267" t="inlineStr">
        <is>
          <t>CONTRATO</t>
        </is>
      </c>
      <c r="L3267" t="n">
        <v>2564.92</v>
      </c>
      <c r="M3267" t="inlineStr">
        <is>
          <t>IBIRAPITANGA FASE 3</t>
        </is>
      </c>
      <c r="N3267" s="142">
        <f>DATE(YEAR(G3267),MONTH(G3267),1)</f>
        <v/>
      </c>
      <c r="O3267" s="132">
        <f>IF(G3267&gt;$K$3,"Futuro","Atraso")</f>
        <v/>
      </c>
      <c r="P3267">
        <f>12*(YEAR(G3267)-YEAR($K$3))+(MONTH(G3267)-MONTH($K$3))</f>
        <v/>
      </c>
      <c r="Q3267" s="366">
        <f>IF(M3267="IBIRAPITANGA FASE 3",IF(O3267="Atraso",L3267,L3267/(1+$I$2)^P3267),IF(O3267="Atraso",L3267,L3267/(1+$I$1)^P3267))</f>
        <v/>
      </c>
      <c r="R3267">
        <f>IF(O3267="Atraso",$K$3-G3267,0)</f>
        <v/>
      </c>
      <c r="S3267">
        <f>IF(R3267&lt;=15,"Até 15",IF(R3267&lt;=30,"Entre 15 e 30",IF(R3267&lt;=60,"Entre 30 e 60",IF(R3267&lt;=90,"Entre 60 e 90",IF(R3267&lt;=120,"Entre 90 e 120",IF(R3267&lt;=150,"Entre 120 e 150",IF(R3267&lt;=180,"Entre 150 e 180","Superior a 180")))))))</f>
        <v/>
      </c>
    </row>
    <row r="3268">
      <c r="A3268" t="inlineStr">
        <is>
          <t>Q018L04</t>
        </is>
      </c>
      <c r="B3268" t="inlineStr">
        <is>
          <t>ELIZABETH CRISTINA WAKAI ZOMPERO</t>
        </is>
      </c>
      <c r="C3268" t="n">
        <v>1</v>
      </c>
      <c r="D3268" t="inlineStr">
        <is>
          <t>IPCA</t>
        </is>
      </c>
      <c r="E3268" t="n">
        <v>0.009488792934583046</v>
      </c>
      <c r="F3268" t="inlineStr">
        <is>
          <t>MENSAL</t>
        </is>
      </c>
      <c r="G3268" t="n">
        <v>45473</v>
      </c>
      <c r="H3268" t="n">
        <v>45473</v>
      </c>
      <c r="I3268" t="n">
        <v>63</v>
      </c>
      <c r="J3268" t="inlineStr">
        <is>
          <t>CARTEIRA</t>
        </is>
      </c>
      <c r="K3268" t="inlineStr">
        <is>
          <t>CONTRATO</t>
        </is>
      </c>
      <c r="L3268" t="n">
        <v>2564.92</v>
      </c>
      <c r="M3268" t="inlineStr">
        <is>
          <t>IBIRAPITANGA FASE 3</t>
        </is>
      </c>
      <c r="N3268" s="142">
        <f>DATE(YEAR(G3268),MONTH(G3268),1)</f>
        <v/>
      </c>
      <c r="O3268" s="132">
        <f>IF(G3268&gt;$K$3,"Futuro","Atraso")</f>
        <v/>
      </c>
      <c r="P3268">
        <f>12*(YEAR(G3268)-YEAR($K$3))+(MONTH(G3268)-MONTH($K$3))</f>
        <v/>
      </c>
      <c r="Q3268" s="366">
        <f>IF(M3268="IBIRAPITANGA FASE 3",IF(O3268="Atraso",L3268,L3268/(1+$I$2)^P3268),IF(O3268="Atraso",L3268,L3268/(1+$I$1)^P3268))</f>
        <v/>
      </c>
      <c r="R3268">
        <f>IF(O3268="Atraso",$K$3-G3268,0)</f>
        <v/>
      </c>
      <c r="S3268">
        <f>IF(R3268&lt;=15,"Até 15",IF(R3268&lt;=30,"Entre 15 e 30",IF(R3268&lt;=60,"Entre 30 e 60",IF(R3268&lt;=90,"Entre 60 e 90",IF(R3268&lt;=120,"Entre 90 e 120",IF(R3268&lt;=150,"Entre 120 e 150",IF(R3268&lt;=180,"Entre 150 e 180","Superior a 180")))))))</f>
        <v/>
      </c>
    </row>
    <row r="3269">
      <c r="A3269" t="inlineStr">
        <is>
          <t>Q018L04</t>
        </is>
      </c>
      <c r="B3269" t="inlineStr">
        <is>
          <t>ELIZABETH CRISTINA WAKAI ZOMPERO</t>
        </is>
      </c>
      <c r="C3269" t="n">
        <v>1</v>
      </c>
      <c r="D3269" t="inlineStr">
        <is>
          <t>IPCA</t>
        </is>
      </c>
      <c r="E3269" t="n">
        <v>0.009488792934583046</v>
      </c>
      <c r="F3269" t="inlineStr">
        <is>
          <t>MENSAL</t>
        </is>
      </c>
      <c r="G3269" t="n">
        <v>45503</v>
      </c>
      <c r="H3269" t="n">
        <v>45503</v>
      </c>
      <c r="I3269" t="n">
        <v>64</v>
      </c>
      <c r="J3269" t="inlineStr">
        <is>
          <t>CARTEIRA</t>
        </is>
      </c>
      <c r="K3269" t="inlineStr">
        <is>
          <t>CONTRATO</t>
        </is>
      </c>
      <c r="L3269" t="n">
        <v>2564.92</v>
      </c>
      <c r="M3269" t="inlineStr">
        <is>
          <t>IBIRAPITANGA FASE 3</t>
        </is>
      </c>
      <c r="N3269" s="142">
        <f>DATE(YEAR(G3269),MONTH(G3269),1)</f>
        <v/>
      </c>
      <c r="O3269" s="132">
        <f>IF(G3269&gt;$K$3,"Futuro","Atraso")</f>
        <v/>
      </c>
      <c r="P3269">
        <f>12*(YEAR(G3269)-YEAR($K$3))+(MONTH(G3269)-MONTH($K$3))</f>
        <v/>
      </c>
      <c r="Q3269" s="366">
        <f>IF(M3269="IBIRAPITANGA FASE 3",IF(O3269="Atraso",L3269,L3269/(1+$I$2)^P3269),IF(O3269="Atraso",L3269,L3269/(1+$I$1)^P3269))</f>
        <v/>
      </c>
      <c r="R3269">
        <f>IF(O3269="Atraso",$K$3-G3269,0)</f>
        <v/>
      </c>
      <c r="S3269">
        <f>IF(R3269&lt;=15,"Até 15",IF(R3269&lt;=30,"Entre 15 e 30",IF(R3269&lt;=60,"Entre 30 e 60",IF(R3269&lt;=90,"Entre 60 e 90",IF(R3269&lt;=120,"Entre 90 e 120",IF(R3269&lt;=150,"Entre 120 e 150",IF(R3269&lt;=180,"Entre 150 e 180","Superior a 180")))))))</f>
        <v/>
      </c>
    </row>
    <row r="3270">
      <c r="A3270" t="inlineStr">
        <is>
          <t>Q018L04</t>
        </is>
      </c>
      <c r="B3270" t="inlineStr">
        <is>
          <t>ELIZABETH CRISTINA WAKAI ZOMPERO</t>
        </is>
      </c>
      <c r="C3270" t="n">
        <v>1</v>
      </c>
      <c r="D3270" t="inlineStr">
        <is>
          <t>IPCA</t>
        </is>
      </c>
      <c r="E3270" t="n">
        <v>0.009488792934583046</v>
      </c>
      <c r="F3270" t="inlineStr">
        <is>
          <t>MENSAL</t>
        </is>
      </c>
      <c r="G3270" t="n">
        <v>45534</v>
      </c>
      <c r="H3270" t="n">
        <v>45534</v>
      </c>
      <c r="I3270" t="n">
        <v>65</v>
      </c>
      <c r="J3270" t="inlineStr">
        <is>
          <t>CARTEIRA</t>
        </is>
      </c>
      <c r="K3270" t="inlineStr">
        <is>
          <t>CONTRATO</t>
        </is>
      </c>
      <c r="L3270" t="n">
        <v>2564.92</v>
      </c>
      <c r="M3270" t="inlineStr">
        <is>
          <t>IBIRAPITANGA FASE 3</t>
        </is>
      </c>
      <c r="N3270" s="142">
        <f>DATE(YEAR(G3270),MONTH(G3270),1)</f>
        <v/>
      </c>
      <c r="O3270" s="132">
        <f>IF(G3270&gt;$K$3,"Futuro","Atraso")</f>
        <v/>
      </c>
      <c r="P3270">
        <f>12*(YEAR(G3270)-YEAR($K$3))+(MONTH(G3270)-MONTH($K$3))</f>
        <v/>
      </c>
      <c r="Q3270" s="366">
        <f>IF(M3270="IBIRAPITANGA FASE 3",IF(O3270="Atraso",L3270,L3270/(1+$I$2)^P3270),IF(O3270="Atraso",L3270,L3270/(1+$I$1)^P3270))</f>
        <v/>
      </c>
      <c r="R3270">
        <f>IF(O3270="Atraso",$K$3-G3270,0)</f>
        <v/>
      </c>
      <c r="S3270">
        <f>IF(R3270&lt;=15,"Até 15",IF(R3270&lt;=30,"Entre 15 e 30",IF(R3270&lt;=60,"Entre 30 e 60",IF(R3270&lt;=90,"Entre 60 e 90",IF(R3270&lt;=120,"Entre 90 e 120",IF(R3270&lt;=150,"Entre 120 e 150",IF(R3270&lt;=180,"Entre 150 e 180","Superior a 180")))))))</f>
        <v/>
      </c>
    </row>
    <row r="3271">
      <c r="A3271" t="inlineStr">
        <is>
          <t>Q018L04</t>
        </is>
      </c>
      <c r="B3271" t="inlineStr">
        <is>
          <t>ELIZABETH CRISTINA WAKAI ZOMPERO</t>
        </is>
      </c>
      <c r="C3271" t="n">
        <v>1</v>
      </c>
      <c r="D3271" t="inlineStr">
        <is>
          <t>IPCA</t>
        </is>
      </c>
      <c r="E3271" t="n">
        <v>0.009488792934583046</v>
      </c>
      <c r="F3271" t="inlineStr">
        <is>
          <t>MENSAL</t>
        </is>
      </c>
      <c r="G3271" t="n">
        <v>45565</v>
      </c>
      <c r="H3271" t="n">
        <v>45565</v>
      </c>
      <c r="I3271" t="n">
        <v>66</v>
      </c>
      <c r="J3271" t="inlineStr">
        <is>
          <t>CARTEIRA</t>
        </is>
      </c>
      <c r="K3271" t="inlineStr">
        <is>
          <t>CONTRATO</t>
        </is>
      </c>
      <c r="L3271" t="n">
        <v>2564.92</v>
      </c>
      <c r="M3271" t="inlineStr">
        <is>
          <t>IBIRAPITANGA FASE 3</t>
        </is>
      </c>
      <c r="N3271" s="142">
        <f>DATE(YEAR(G3271),MONTH(G3271),1)</f>
        <v/>
      </c>
      <c r="O3271" s="132">
        <f>IF(G3271&gt;$K$3,"Futuro","Atraso")</f>
        <v/>
      </c>
      <c r="P3271">
        <f>12*(YEAR(G3271)-YEAR($K$3))+(MONTH(G3271)-MONTH($K$3))</f>
        <v/>
      </c>
      <c r="Q3271" s="366">
        <f>IF(M3271="IBIRAPITANGA FASE 3",IF(O3271="Atraso",L3271,L3271/(1+$I$2)^P3271),IF(O3271="Atraso",L3271,L3271/(1+$I$1)^P3271))</f>
        <v/>
      </c>
      <c r="R3271">
        <f>IF(O3271="Atraso",$K$3-G3271,0)</f>
        <v/>
      </c>
      <c r="S3271">
        <f>IF(R3271&lt;=15,"Até 15",IF(R3271&lt;=30,"Entre 15 e 30",IF(R3271&lt;=60,"Entre 30 e 60",IF(R3271&lt;=90,"Entre 60 e 90",IF(R3271&lt;=120,"Entre 90 e 120",IF(R3271&lt;=150,"Entre 120 e 150",IF(R3271&lt;=180,"Entre 150 e 180","Superior a 180")))))))</f>
        <v/>
      </c>
    </row>
    <row r="3272">
      <c r="A3272" t="inlineStr">
        <is>
          <t>Q018L04</t>
        </is>
      </c>
      <c r="B3272" t="inlineStr">
        <is>
          <t>ELIZABETH CRISTINA WAKAI ZOMPERO</t>
        </is>
      </c>
      <c r="C3272" t="n">
        <v>1</v>
      </c>
      <c r="D3272" t="inlineStr">
        <is>
          <t>IPCA</t>
        </is>
      </c>
      <c r="E3272" t="n">
        <v>0.009488792934583046</v>
      </c>
      <c r="F3272" t="inlineStr">
        <is>
          <t>MENSAL</t>
        </is>
      </c>
      <c r="G3272" t="n">
        <v>45595</v>
      </c>
      <c r="H3272" t="n">
        <v>45595</v>
      </c>
      <c r="I3272" t="n">
        <v>67</v>
      </c>
      <c r="J3272" t="inlineStr">
        <is>
          <t>CARTEIRA</t>
        </is>
      </c>
      <c r="K3272" t="inlineStr">
        <is>
          <t>CONTRATO</t>
        </is>
      </c>
      <c r="L3272" t="n">
        <v>2564.92</v>
      </c>
      <c r="M3272" t="inlineStr">
        <is>
          <t>IBIRAPITANGA FASE 3</t>
        </is>
      </c>
      <c r="N3272" s="142">
        <f>DATE(YEAR(G3272),MONTH(G3272),1)</f>
        <v/>
      </c>
      <c r="O3272" s="132">
        <f>IF(G3272&gt;$K$3,"Futuro","Atraso")</f>
        <v/>
      </c>
      <c r="P3272">
        <f>12*(YEAR(G3272)-YEAR($K$3))+(MONTH(G3272)-MONTH($K$3))</f>
        <v/>
      </c>
      <c r="Q3272" s="366">
        <f>IF(M3272="IBIRAPITANGA FASE 3",IF(O3272="Atraso",L3272,L3272/(1+$I$2)^P3272),IF(O3272="Atraso",L3272,L3272/(1+$I$1)^P3272))</f>
        <v/>
      </c>
      <c r="R3272">
        <f>IF(O3272="Atraso",$K$3-G3272,0)</f>
        <v/>
      </c>
      <c r="S3272">
        <f>IF(R3272&lt;=15,"Até 15",IF(R3272&lt;=30,"Entre 15 e 30",IF(R3272&lt;=60,"Entre 30 e 60",IF(R3272&lt;=90,"Entre 60 e 90",IF(R3272&lt;=120,"Entre 90 e 120",IF(R3272&lt;=150,"Entre 120 e 150",IF(R3272&lt;=180,"Entre 150 e 180","Superior a 180")))))))</f>
        <v/>
      </c>
    </row>
    <row r="3273">
      <c r="A3273" t="inlineStr">
        <is>
          <t>Q018L04</t>
        </is>
      </c>
      <c r="B3273" t="inlineStr">
        <is>
          <t>ELIZABETH CRISTINA WAKAI ZOMPERO</t>
        </is>
      </c>
      <c r="C3273" t="n">
        <v>1</v>
      </c>
      <c r="D3273" t="inlineStr">
        <is>
          <t>IPCA</t>
        </is>
      </c>
      <c r="E3273" t="n">
        <v>0.009488792934583046</v>
      </c>
      <c r="F3273" t="inlineStr">
        <is>
          <t>MENSAL</t>
        </is>
      </c>
      <c r="G3273" t="n">
        <v>45626</v>
      </c>
      <c r="H3273" t="n">
        <v>45626</v>
      </c>
      <c r="I3273" t="n">
        <v>68</v>
      </c>
      <c r="J3273" t="inlineStr">
        <is>
          <t>CARTEIRA</t>
        </is>
      </c>
      <c r="K3273" t="inlineStr">
        <is>
          <t>CONTRATO</t>
        </is>
      </c>
      <c r="L3273" t="n">
        <v>2564.92</v>
      </c>
      <c r="M3273" t="inlineStr">
        <is>
          <t>IBIRAPITANGA FASE 3</t>
        </is>
      </c>
      <c r="N3273" s="142">
        <f>DATE(YEAR(G3273),MONTH(G3273),1)</f>
        <v/>
      </c>
      <c r="O3273" s="132">
        <f>IF(G3273&gt;$K$3,"Futuro","Atraso")</f>
        <v/>
      </c>
      <c r="P3273">
        <f>12*(YEAR(G3273)-YEAR($K$3))+(MONTH(G3273)-MONTH($K$3))</f>
        <v/>
      </c>
      <c r="Q3273" s="366">
        <f>IF(M3273="IBIRAPITANGA FASE 3",IF(O3273="Atraso",L3273,L3273/(1+$I$2)^P3273),IF(O3273="Atraso",L3273,L3273/(1+$I$1)^P3273))</f>
        <v/>
      </c>
      <c r="R3273">
        <f>IF(O3273="Atraso",$K$3-G3273,0)</f>
        <v/>
      </c>
      <c r="S3273">
        <f>IF(R3273&lt;=15,"Até 15",IF(R3273&lt;=30,"Entre 15 e 30",IF(R3273&lt;=60,"Entre 30 e 60",IF(R3273&lt;=90,"Entre 60 e 90",IF(R3273&lt;=120,"Entre 90 e 120",IF(R3273&lt;=150,"Entre 120 e 150",IF(R3273&lt;=180,"Entre 150 e 180","Superior a 180")))))))</f>
        <v/>
      </c>
    </row>
    <row r="3274">
      <c r="A3274" t="inlineStr">
        <is>
          <t>Q018L04</t>
        </is>
      </c>
      <c r="B3274" t="inlineStr">
        <is>
          <t>ELIZABETH CRISTINA WAKAI ZOMPERO</t>
        </is>
      </c>
      <c r="C3274" t="n">
        <v>1</v>
      </c>
      <c r="D3274" t="inlineStr">
        <is>
          <t>IPCA</t>
        </is>
      </c>
      <c r="E3274" t="n">
        <v>0.009488792934583046</v>
      </c>
      <c r="F3274" t="inlineStr">
        <is>
          <t>MENSAL</t>
        </is>
      </c>
      <c r="G3274" t="n">
        <v>45656</v>
      </c>
      <c r="H3274" t="n">
        <v>45656</v>
      </c>
      <c r="I3274" t="n">
        <v>69</v>
      </c>
      <c r="J3274" t="inlineStr">
        <is>
          <t>CARTEIRA</t>
        </is>
      </c>
      <c r="K3274" t="inlineStr">
        <is>
          <t>CONTRATO</t>
        </is>
      </c>
      <c r="L3274" t="n">
        <v>2564.92</v>
      </c>
      <c r="M3274" t="inlineStr">
        <is>
          <t>IBIRAPITANGA FASE 3</t>
        </is>
      </c>
      <c r="N3274" s="142">
        <f>DATE(YEAR(G3274),MONTH(G3274),1)</f>
        <v/>
      </c>
      <c r="O3274" s="132">
        <f>IF(G3274&gt;$K$3,"Futuro","Atraso")</f>
        <v/>
      </c>
      <c r="P3274">
        <f>12*(YEAR(G3274)-YEAR($K$3))+(MONTH(G3274)-MONTH($K$3))</f>
        <v/>
      </c>
      <c r="Q3274" s="366">
        <f>IF(M3274="IBIRAPITANGA FASE 3",IF(O3274="Atraso",L3274,L3274/(1+$I$2)^P3274),IF(O3274="Atraso",L3274,L3274/(1+$I$1)^P3274))</f>
        <v/>
      </c>
      <c r="R3274">
        <f>IF(O3274="Atraso",$K$3-G3274,0)</f>
        <v/>
      </c>
      <c r="S3274">
        <f>IF(R3274&lt;=15,"Até 15",IF(R3274&lt;=30,"Entre 15 e 30",IF(R3274&lt;=60,"Entre 30 e 60",IF(R3274&lt;=90,"Entre 60 e 90",IF(R3274&lt;=120,"Entre 90 e 120",IF(R3274&lt;=150,"Entre 120 e 150",IF(R3274&lt;=180,"Entre 150 e 180","Superior a 180")))))))</f>
        <v/>
      </c>
    </row>
    <row r="3275">
      <c r="A3275" t="inlineStr">
        <is>
          <t>Q018L04</t>
        </is>
      </c>
      <c r="B3275" t="inlineStr">
        <is>
          <t>ELIZABETH CRISTINA WAKAI ZOMPERO</t>
        </is>
      </c>
      <c r="C3275" t="n">
        <v>1</v>
      </c>
      <c r="D3275" t="inlineStr">
        <is>
          <t>IPCA</t>
        </is>
      </c>
      <c r="E3275" t="n">
        <v>0.009488792934583046</v>
      </c>
      <c r="F3275" t="inlineStr">
        <is>
          <t>MENSAL</t>
        </is>
      </c>
      <c r="G3275" t="n">
        <v>45687</v>
      </c>
      <c r="H3275" t="n">
        <v>45687</v>
      </c>
      <c r="I3275" t="n">
        <v>70</v>
      </c>
      <c r="J3275" t="inlineStr">
        <is>
          <t>CARTEIRA</t>
        </is>
      </c>
      <c r="K3275" t="inlineStr">
        <is>
          <t>CONTRATO</t>
        </is>
      </c>
      <c r="L3275" t="n">
        <v>2564.92</v>
      </c>
      <c r="M3275" t="inlineStr">
        <is>
          <t>IBIRAPITANGA FASE 3</t>
        </is>
      </c>
      <c r="N3275" s="142">
        <f>DATE(YEAR(G3275),MONTH(G3275),1)</f>
        <v/>
      </c>
      <c r="O3275" s="132">
        <f>IF(G3275&gt;$K$3,"Futuro","Atraso")</f>
        <v/>
      </c>
      <c r="P3275">
        <f>12*(YEAR(G3275)-YEAR($K$3))+(MONTH(G3275)-MONTH($K$3))</f>
        <v/>
      </c>
      <c r="Q3275" s="366">
        <f>IF(M3275="IBIRAPITANGA FASE 3",IF(O3275="Atraso",L3275,L3275/(1+$I$2)^P3275),IF(O3275="Atraso",L3275,L3275/(1+$I$1)^P3275))</f>
        <v/>
      </c>
      <c r="R3275">
        <f>IF(O3275="Atraso",$K$3-G3275,0)</f>
        <v/>
      </c>
      <c r="S3275">
        <f>IF(R3275&lt;=15,"Até 15",IF(R3275&lt;=30,"Entre 15 e 30",IF(R3275&lt;=60,"Entre 30 e 60",IF(R3275&lt;=90,"Entre 60 e 90",IF(R3275&lt;=120,"Entre 90 e 120",IF(R3275&lt;=150,"Entre 120 e 150",IF(R3275&lt;=180,"Entre 150 e 180","Superior a 180")))))))</f>
        <v/>
      </c>
    </row>
    <row r="3276">
      <c r="A3276" t="inlineStr">
        <is>
          <t>Q018L04</t>
        </is>
      </c>
      <c r="B3276" t="inlineStr">
        <is>
          <t>ELIZABETH CRISTINA WAKAI ZOMPERO</t>
        </is>
      </c>
      <c r="C3276" t="n">
        <v>1</v>
      </c>
      <c r="D3276" t="inlineStr">
        <is>
          <t>IPCA</t>
        </is>
      </c>
      <c r="E3276" t="n">
        <v>0.009488792934583046</v>
      </c>
      <c r="F3276" t="inlineStr">
        <is>
          <t>MENSAL</t>
        </is>
      </c>
      <c r="G3276" t="n">
        <v>45716</v>
      </c>
      <c r="H3276" t="n">
        <v>45716</v>
      </c>
      <c r="I3276" t="n">
        <v>71</v>
      </c>
      <c r="J3276" t="inlineStr">
        <is>
          <t>CARTEIRA</t>
        </is>
      </c>
      <c r="K3276" t="inlineStr">
        <is>
          <t>CONTRATO</t>
        </is>
      </c>
      <c r="L3276" t="n">
        <v>2564.92</v>
      </c>
      <c r="M3276" t="inlineStr">
        <is>
          <t>IBIRAPITANGA FASE 3</t>
        </is>
      </c>
      <c r="N3276" s="142">
        <f>DATE(YEAR(G3276),MONTH(G3276),1)</f>
        <v/>
      </c>
      <c r="O3276" s="132">
        <f>IF(G3276&gt;$K$3,"Futuro","Atraso")</f>
        <v/>
      </c>
      <c r="P3276">
        <f>12*(YEAR(G3276)-YEAR($K$3))+(MONTH(G3276)-MONTH($K$3))</f>
        <v/>
      </c>
      <c r="Q3276" s="366">
        <f>IF(M3276="IBIRAPITANGA FASE 3",IF(O3276="Atraso",L3276,L3276/(1+$I$2)^P3276),IF(O3276="Atraso",L3276,L3276/(1+$I$1)^P3276))</f>
        <v/>
      </c>
      <c r="R3276">
        <f>IF(O3276="Atraso",$K$3-G3276,0)</f>
        <v/>
      </c>
      <c r="S3276">
        <f>IF(R3276&lt;=15,"Até 15",IF(R3276&lt;=30,"Entre 15 e 30",IF(R3276&lt;=60,"Entre 30 e 60",IF(R3276&lt;=90,"Entre 60 e 90",IF(R3276&lt;=120,"Entre 90 e 120",IF(R3276&lt;=150,"Entre 120 e 150",IF(R3276&lt;=180,"Entre 150 e 180","Superior a 180")))))))</f>
        <v/>
      </c>
    </row>
    <row r="3277">
      <c r="A3277" t="inlineStr">
        <is>
          <t>Q018L04</t>
        </is>
      </c>
      <c r="B3277" t="inlineStr">
        <is>
          <t>ELIZABETH CRISTINA WAKAI ZOMPERO</t>
        </is>
      </c>
      <c r="C3277" t="n">
        <v>1</v>
      </c>
      <c r="D3277" t="inlineStr">
        <is>
          <t>IPCA</t>
        </is>
      </c>
      <c r="E3277" t="n">
        <v>0.009488792934583046</v>
      </c>
      <c r="F3277" t="inlineStr">
        <is>
          <t>MENSAL</t>
        </is>
      </c>
      <c r="G3277" t="n">
        <v>45746</v>
      </c>
      <c r="H3277" t="n">
        <v>45746</v>
      </c>
      <c r="I3277" t="n">
        <v>72</v>
      </c>
      <c r="J3277" t="inlineStr">
        <is>
          <t>CARTEIRA</t>
        </is>
      </c>
      <c r="K3277" t="inlineStr">
        <is>
          <t>CONTRATO</t>
        </is>
      </c>
      <c r="L3277" t="n">
        <v>2564.92</v>
      </c>
      <c r="M3277" t="inlineStr">
        <is>
          <t>IBIRAPITANGA FASE 3</t>
        </is>
      </c>
      <c r="N3277" s="142">
        <f>DATE(YEAR(G3277),MONTH(G3277),1)</f>
        <v/>
      </c>
      <c r="O3277" s="132">
        <f>IF(G3277&gt;$K$3,"Futuro","Atraso")</f>
        <v/>
      </c>
      <c r="P3277">
        <f>12*(YEAR(G3277)-YEAR($K$3))+(MONTH(G3277)-MONTH($K$3))</f>
        <v/>
      </c>
      <c r="Q3277" s="366">
        <f>IF(M3277="IBIRAPITANGA FASE 3",IF(O3277="Atraso",L3277,L3277/(1+$I$2)^P3277),IF(O3277="Atraso",L3277,L3277/(1+$I$1)^P3277))</f>
        <v/>
      </c>
      <c r="R3277">
        <f>IF(O3277="Atraso",$K$3-G3277,0)</f>
        <v/>
      </c>
      <c r="S3277">
        <f>IF(R3277&lt;=15,"Até 15",IF(R3277&lt;=30,"Entre 15 e 30",IF(R3277&lt;=60,"Entre 30 e 60",IF(R3277&lt;=90,"Entre 60 e 90",IF(R3277&lt;=120,"Entre 90 e 120",IF(R3277&lt;=150,"Entre 120 e 150",IF(R3277&lt;=180,"Entre 150 e 180","Superior a 180")))))))</f>
        <v/>
      </c>
    </row>
    <row r="3278">
      <c r="A3278" t="inlineStr">
        <is>
          <t>Q018L04</t>
        </is>
      </c>
      <c r="B3278" t="inlineStr">
        <is>
          <t>ELIZABETH CRISTINA WAKAI ZOMPERO</t>
        </is>
      </c>
      <c r="C3278" t="n">
        <v>1</v>
      </c>
      <c r="D3278" t="inlineStr">
        <is>
          <t>IPCA</t>
        </is>
      </c>
      <c r="E3278" t="n">
        <v>0.009488792934583046</v>
      </c>
      <c r="F3278" t="inlineStr">
        <is>
          <t>MENSAL</t>
        </is>
      </c>
      <c r="G3278" t="n">
        <v>45777</v>
      </c>
      <c r="H3278" t="n">
        <v>45777</v>
      </c>
      <c r="I3278" t="n">
        <v>73</v>
      </c>
      <c r="J3278" t="inlineStr">
        <is>
          <t>CARTEIRA</t>
        </is>
      </c>
      <c r="K3278" t="inlineStr">
        <is>
          <t>CONTRATO</t>
        </is>
      </c>
      <c r="L3278" t="n">
        <v>2564.92</v>
      </c>
      <c r="M3278" t="inlineStr">
        <is>
          <t>IBIRAPITANGA FASE 3</t>
        </is>
      </c>
      <c r="N3278" s="142">
        <f>DATE(YEAR(G3278),MONTH(G3278),1)</f>
        <v/>
      </c>
      <c r="O3278" s="132">
        <f>IF(G3278&gt;$K$3,"Futuro","Atraso")</f>
        <v/>
      </c>
      <c r="P3278">
        <f>12*(YEAR(G3278)-YEAR($K$3))+(MONTH(G3278)-MONTH($K$3))</f>
        <v/>
      </c>
      <c r="Q3278" s="366">
        <f>IF(M3278="IBIRAPITANGA FASE 3",IF(O3278="Atraso",L3278,L3278/(1+$I$2)^P3278),IF(O3278="Atraso",L3278,L3278/(1+$I$1)^P3278))</f>
        <v/>
      </c>
      <c r="R3278">
        <f>IF(O3278="Atraso",$K$3-G3278,0)</f>
        <v/>
      </c>
      <c r="S3278">
        <f>IF(R3278&lt;=15,"Até 15",IF(R3278&lt;=30,"Entre 15 e 30",IF(R3278&lt;=60,"Entre 30 e 60",IF(R3278&lt;=90,"Entre 60 e 90",IF(R3278&lt;=120,"Entre 90 e 120",IF(R3278&lt;=150,"Entre 120 e 150",IF(R3278&lt;=180,"Entre 150 e 180","Superior a 180")))))))</f>
        <v/>
      </c>
    </row>
    <row r="3279">
      <c r="A3279" t="inlineStr">
        <is>
          <t>Q018L04</t>
        </is>
      </c>
      <c r="B3279" t="inlineStr">
        <is>
          <t>ELIZABETH CRISTINA WAKAI ZOMPERO</t>
        </is>
      </c>
      <c r="C3279" t="n">
        <v>1</v>
      </c>
      <c r="D3279" t="inlineStr">
        <is>
          <t>IPCA</t>
        </is>
      </c>
      <c r="E3279" t="n">
        <v>0.009488792934583046</v>
      </c>
      <c r="F3279" t="inlineStr">
        <is>
          <t>MENSAL</t>
        </is>
      </c>
      <c r="G3279" t="n">
        <v>45807</v>
      </c>
      <c r="H3279" t="n">
        <v>45807</v>
      </c>
      <c r="I3279" t="n">
        <v>74</v>
      </c>
      <c r="J3279" t="inlineStr">
        <is>
          <t>CARTEIRA</t>
        </is>
      </c>
      <c r="K3279" t="inlineStr">
        <is>
          <t>CONTRATO</t>
        </is>
      </c>
      <c r="L3279" t="n">
        <v>2564.92</v>
      </c>
      <c r="M3279" t="inlineStr">
        <is>
          <t>IBIRAPITANGA FASE 3</t>
        </is>
      </c>
      <c r="N3279" s="142">
        <f>DATE(YEAR(G3279),MONTH(G3279),1)</f>
        <v/>
      </c>
      <c r="O3279" s="132">
        <f>IF(G3279&gt;$K$3,"Futuro","Atraso")</f>
        <v/>
      </c>
      <c r="P3279">
        <f>12*(YEAR(G3279)-YEAR($K$3))+(MONTH(G3279)-MONTH($K$3))</f>
        <v/>
      </c>
      <c r="Q3279" s="366">
        <f>IF(M3279="IBIRAPITANGA FASE 3",IF(O3279="Atraso",L3279,L3279/(1+$I$2)^P3279),IF(O3279="Atraso",L3279,L3279/(1+$I$1)^P3279))</f>
        <v/>
      </c>
      <c r="R3279">
        <f>IF(O3279="Atraso",$K$3-G3279,0)</f>
        <v/>
      </c>
      <c r="S3279">
        <f>IF(R3279&lt;=15,"Até 15",IF(R3279&lt;=30,"Entre 15 e 30",IF(R3279&lt;=60,"Entre 30 e 60",IF(R3279&lt;=90,"Entre 60 e 90",IF(R3279&lt;=120,"Entre 90 e 120",IF(R3279&lt;=150,"Entre 120 e 150",IF(R3279&lt;=180,"Entre 150 e 180","Superior a 180")))))))</f>
        <v/>
      </c>
    </row>
    <row r="3280">
      <c r="A3280" t="inlineStr">
        <is>
          <t>Q018L04</t>
        </is>
      </c>
      <c r="B3280" t="inlineStr">
        <is>
          <t>ELIZABETH CRISTINA WAKAI ZOMPERO</t>
        </is>
      </c>
      <c r="C3280" t="n">
        <v>1</v>
      </c>
      <c r="D3280" t="inlineStr">
        <is>
          <t>IPCA</t>
        </is>
      </c>
      <c r="E3280" t="n">
        <v>0.009488792934583046</v>
      </c>
      <c r="F3280" t="inlineStr">
        <is>
          <t>MENSAL</t>
        </is>
      </c>
      <c r="G3280" t="n">
        <v>45838</v>
      </c>
      <c r="H3280" t="n">
        <v>45838</v>
      </c>
      <c r="I3280" t="n">
        <v>75</v>
      </c>
      <c r="J3280" t="inlineStr">
        <is>
          <t>CARTEIRA</t>
        </is>
      </c>
      <c r="K3280" t="inlineStr">
        <is>
          <t>CONTRATO</t>
        </is>
      </c>
      <c r="L3280" t="n">
        <v>2564.92</v>
      </c>
      <c r="M3280" t="inlineStr">
        <is>
          <t>IBIRAPITANGA FASE 3</t>
        </is>
      </c>
      <c r="N3280" s="142">
        <f>DATE(YEAR(G3280),MONTH(G3280),1)</f>
        <v/>
      </c>
      <c r="O3280" s="132">
        <f>IF(G3280&gt;$K$3,"Futuro","Atraso")</f>
        <v/>
      </c>
      <c r="P3280">
        <f>12*(YEAR(G3280)-YEAR($K$3))+(MONTH(G3280)-MONTH($K$3))</f>
        <v/>
      </c>
      <c r="Q3280" s="366">
        <f>IF(M3280="IBIRAPITANGA FASE 3",IF(O3280="Atraso",L3280,L3280/(1+$I$2)^P3280),IF(O3280="Atraso",L3280,L3280/(1+$I$1)^P3280))</f>
        <v/>
      </c>
      <c r="R3280">
        <f>IF(O3280="Atraso",$K$3-G3280,0)</f>
        <v/>
      </c>
      <c r="S3280">
        <f>IF(R3280&lt;=15,"Até 15",IF(R3280&lt;=30,"Entre 15 e 30",IF(R3280&lt;=60,"Entre 30 e 60",IF(R3280&lt;=90,"Entre 60 e 90",IF(R3280&lt;=120,"Entre 90 e 120",IF(R3280&lt;=150,"Entre 120 e 150",IF(R3280&lt;=180,"Entre 150 e 180","Superior a 180")))))))</f>
        <v/>
      </c>
    </row>
    <row r="3281">
      <c r="A3281" t="inlineStr">
        <is>
          <t>Q018L04</t>
        </is>
      </c>
      <c r="B3281" t="inlineStr">
        <is>
          <t>ELIZABETH CRISTINA WAKAI ZOMPERO</t>
        </is>
      </c>
      <c r="C3281" t="n">
        <v>1</v>
      </c>
      <c r="D3281" t="inlineStr">
        <is>
          <t>IPCA</t>
        </is>
      </c>
      <c r="E3281" t="n">
        <v>0.009488792934583046</v>
      </c>
      <c r="F3281" t="inlineStr">
        <is>
          <t>MENSAL</t>
        </is>
      </c>
      <c r="G3281" t="n">
        <v>45868</v>
      </c>
      <c r="H3281" t="n">
        <v>45868</v>
      </c>
      <c r="I3281" t="n">
        <v>76</v>
      </c>
      <c r="J3281" t="inlineStr">
        <is>
          <t>CARTEIRA</t>
        </is>
      </c>
      <c r="K3281" t="inlineStr">
        <is>
          <t>CONTRATO</t>
        </is>
      </c>
      <c r="L3281" t="n">
        <v>2564.92</v>
      </c>
      <c r="M3281" t="inlineStr">
        <is>
          <t>IBIRAPITANGA FASE 3</t>
        </is>
      </c>
      <c r="N3281" s="142">
        <f>DATE(YEAR(G3281),MONTH(G3281),1)</f>
        <v/>
      </c>
      <c r="O3281" s="132">
        <f>IF(G3281&gt;$K$3,"Futuro","Atraso")</f>
        <v/>
      </c>
      <c r="P3281">
        <f>12*(YEAR(G3281)-YEAR($K$3))+(MONTH(G3281)-MONTH($K$3))</f>
        <v/>
      </c>
      <c r="Q3281" s="366">
        <f>IF(M3281="IBIRAPITANGA FASE 3",IF(O3281="Atraso",L3281,L3281/(1+$I$2)^P3281),IF(O3281="Atraso",L3281,L3281/(1+$I$1)^P3281))</f>
        <v/>
      </c>
      <c r="R3281">
        <f>IF(O3281="Atraso",$K$3-G3281,0)</f>
        <v/>
      </c>
      <c r="S3281">
        <f>IF(R3281&lt;=15,"Até 15",IF(R3281&lt;=30,"Entre 15 e 30",IF(R3281&lt;=60,"Entre 30 e 60",IF(R3281&lt;=90,"Entre 60 e 90",IF(R3281&lt;=120,"Entre 90 e 120",IF(R3281&lt;=150,"Entre 120 e 150",IF(R3281&lt;=180,"Entre 150 e 180","Superior a 180")))))))</f>
        <v/>
      </c>
    </row>
    <row r="3282">
      <c r="A3282" t="inlineStr">
        <is>
          <t>Q018L04</t>
        </is>
      </c>
      <c r="B3282" t="inlineStr">
        <is>
          <t>ELIZABETH CRISTINA WAKAI ZOMPERO</t>
        </is>
      </c>
      <c r="C3282" t="n">
        <v>1</v>
      </c>
      <c r="D3282" t="inlineStr">
        <is>
          <t>IPCA</t>
        </is>
      </c>
      <c r="E3282" t="n">
        <v>0.009488792934583046</v>
      </c>
      <c r="F3282" t="inlineStr">
        <is>
          <t>MENSAL</t>
        </is>
      </c>
      <c r="G3282" t="n">
        <v>45899</v>
      </c>
      <c r="H3282" t="n">
        <v>45899</v>
      </c>
      <c r="I3282" t="n">
        <v>77</v>
      </c>
      <c r="J3282" t="inlineStr">
        <is>
          <t>CARTEIRA</t>
        </is>
      </c>
      <c r="K3282" t="inlineStr">
        <is>
          <t>CONTRATO</t>
        </is>
      </c>
      <c r="L3282" t="n">
        <v>2564.92</v>
      </c>
      <c r="M3282" t="inlineStr">
        <is>
          <t>IBIRAPITANGA FASE 3</t>
        </is>
      </c>
      <c r="N3282" s="142">
        <f>DATE(YEAR(G3282),MONTH(G3282),1)</f>
        <v/>
      </c>
      <c r="O3282" s="132">
        <f>IF(G3282&gt;$K$3,"Futuro","Atraso")</f>
        <v/>
      </c>
      <c r="P3282">
        <f>12*(YEAR(G3282)-YEAR($K$3))+(MONTH(G3282)-MONTH($K$3))</f>
        <v/>
      </c>
      <c r="Q3282" s="366">
        <f>IF(M3282="IBIRAPITANGA FASE 3",IF(O3282="Atraso",L3282,L3282/(1+$I$2)^P3282),IF(O3282="Atraso",L3282,L3282/(1+$I$1)^P3282))</f>
        <v/>
      </c>
      <c r="R3282">
        <f>IF(O3282="Atraso",$K$3-G3282,0)</f>
        <v/>
      </c>
      <c r="S3282">
        <f>IF(R3282&lt;=15,"Até 15",IF(R3282&lt;=30,"Entre 15 e 30",IF(R3282&lt;=60,"Entre 30 e 60",IF(R3282&lt;=90,"Entre 60 e 90",IF(R3282&lt;=120,"Entre 90 e 120",IF(R3282&lt;=150,"Entre 120 e 150",IF(R3282&lt;=180,"Entre 150 e 180","Superior a 180")))))))</f>
        <v/>
      </c>
    </row>
    <row r="3283">
      <c r="A3283" t="inlineStr">
        <is>
          <t>Q018L04</t>
        </is>
      </c>
      <c r="B3283" t="inlineStr">
        <is>
          <t>ELIZABETH CRISTINA WAKAI ZOMPERO</t>
        </is>
      </c>
      <c r="C3283" t="n">
        <v>1</v>
      </c>
      <c r="D3283" t="inlineStr">
        <is>
          <t>IPCA</t>
        </is>
      </c>
      <c r="E3283" t="n">
        <v>0.009488792934583046</v>
      </c>
      <c r="F3283" t="inlineStr">
        <is>
          <t>MENSAL</t>
        </is>
      </c>
      <c r="G3283" t="n">
        <v>45930</v>
      </c>
      <c r="H3283" t="n">
        <v>45930</v>
      </c>
      <c r="I3283" t="n">
        <v>78</v>
      </c>
      <c r="J3283" t="inlineStr">
        <is>
          <t>CARTEIRA</t>
        </is>
      </c>
      <c r="K3283" t="inlineStr">
        <is>
          <t>CONTRATO</t>
        </is>
      </c>
      <c r="L3283" t="n">
        <v>2564.92</v>
      </c>
      <c r="M3283" t="inlineStr">
        <is>
          <t>IBIRAPITANGA FASE 3</t>
        </is>
      </c>
      <c r="N3283" s="142">
        <f>DATE(YEAR(G3283),MONTH(G3283),1)</f>
        <v/>
      </c>
      <c r="O3283" s="132">
        <f>IF(G3283&gt;$K$3,"Futuro","Atraso")</f>
        <v/>
      </c>
      <c r="P3283">
        <f>12*(YEAR(G3283)-YEAR($K$3))+(MONTH(G3283)-MONTH($K$3))</f>
        <v/>
      </c>
      <c r="Q3283" s="366">
        <f>IF(M3283="IBIRAPITANGA FASE 3",IF(O3283="Atraso",L3283,L3283/(1+$I$2)^P3283),IF(O3283="Atraso",L3283,L3283/(1+$I$1)^P3283))</f>
        <v/>
      </c>
      <c r="R3283">
        <f>IF(O3283="Atraso",$K$3-G3283,0)</f>
        <v/>
      </c>
      <c r="S3283">
        <f>IF(R3283&lt;=15,"Até 15",IF(R3283&lt;=30,"Entre 15 e 30",IF(R3283&lt;=60,"Entre 30 e 60",IF(R3283&lt;=90,"Entre 60 e 90",IF(R3283&lt;=120,"Entre 90 e 120",IF(R3283&lt;=150,"Entre 120 e 150",IF(R3283&lt;=180,"Entre 150 e 180","Superior a 180")))))))</f>
        <v/>
      </c>
    </row>
    <row r="3284">
      <c r="A3284" t="inlineStr">
        <is>
          <t>Q018L04</t>
        </is>
      </c>
      <c r="B3284" t="inlineStr">
        <is>
          <t>ELIZABETH CRISTINA WAKAI ZOMPERO</t>
        </is>
      </c>
      <c r="C3284" t="n">
        <v>1</v>
      </c>
      <c r="D3284" t="inlineStr">
        <is>
          <t>IPCA</t>
        </is>
      </c>
      <c r="E3284" t="n">
        <v>0.009488792934583046</v>
      </c>
      <c r="F3284" t="inlineStr">
        <is>
          <t>MENSAL</t>
        </is>
      </c>
      <c r="G3284" t="n">
        <v>45960</v>
      </c>
      <c r="H3284" t="n">
        <v>45960</v>
      </c>
      <c r="I3284" t="n">
        <v>79</v>
      </c>
      <c r="J3284" t="inlineStr">
        <is>
          <t>CARTEIRA</t>
        </is>
      </c>
      <c r="K3284" t="inlineStr">
        <is>
          <t>CONTRATO</t>
        </is>
      </c>
      <c r="L3284" t="n">
        <v>2564.92</v>
      </c>
      <c r="M3284" t="inlineStr">
        <is>
          <t>IBIRAPITANGA FASE 3</t>
        </is>
      </c>
      <c r="N3284" s="142">
        <f>DATE(YEAR(G3284),MONTH(G3284),1)</f>
        <v/>
      </c>
      <c r="O3284" s="132">
        <f>IF(G3284&gt;$K$3,"Futuro","Atraso")</f>
        <v/>
      </c>
      <c r="P3284">
        <f>12*(YEAR(G3284)-YEAR($K$3))+(MONTH(G3284)-MONTH($K$3))</f>
        <v/>
      </c>
      <c r="Q3284" s="366">
        <f>IF(M3284="IBIRAPITANGA FASE 3",IF(O3284="Atraso",L3284,L3284/(1+$I$2)^P3284),IF(O3284="Atraso",L3284,L3284/(1+$I$1)^P3284))</f>
        <v/>
      </c>
      <c r="R3284">
        <f>IF(O3284="Atraso",$K$3-G3284,0)</f>
        <v/>
      </c>
      <c r="S3284">
        <f>IF(R3284&lt;=15,"Até 15",IF(R3284&lt;=30,"Entre 15 e 30",IF(R3284&lt;=60,"Entre 30 e 60",IF(R3284&lt;=90,"Entre 60 e 90",IF(R3284&lt;=120,"Entre 90 e 120",IF(R3284&lt;=150,"Entre 120 e 150",IF(R3284&lt;=180,"Entre 150 e 180","Superior a 180")))))))</f>
        <v/>
      </c>
    </row>
    <row r="3285">
      <c r="A3285" t="inlineStr">
        <is>
          <t>Q018L04</t>
        </is>
      </c>
      <c r="B3285" t="inlineStr">
        <is>
          <t>ELIZABETH CRISTINA WAKAI ZOMPERO</t>
        </is>
      </c>
      <c r="C3285" t="n">
        <v>1</v>
      </c>
      <c r="D3285" t="inlineStr">
        <is>
          <t>IPCA</t>
        </is>
      </c>
      <c r="E3285" t="n">
        <v>0.009488792934583046</v>
      </c>
      <c r="F3285" t="inlineStr">
        <is>
          <t>MENSAL</t>
        </is>
      </c>
      <c r="G3285" t="n">
        <v>45991</v>
      </c>
      <c r="H3285" t="n">
        <v>45991</v>
      </c>
      <c r="I3285" t="n">
        <v>80</v>
      </c>
      <c r="J3285" t="inlineStr">
        <is>
          <t>CARTEIRA</t>
        </is>
      </c>
      <c r="K3285" t="inlineStr">
        <is>
          <t>CONTRATO</t>
        </is>
      </c>
      <c r="L3285" t="n">
        <v>2564.92</v>
      </c>
      <c r="M3285" t="inlineStr">
        <is>
          <t>IBIRAPITANGA FASE 3</t>
        </is>
      </c>
      <c r="N3285" s="142">
        <f>DATE(YEAR(G3285),MONTH(G3285),1)</f>
        <v/>
      </c>
      <c r="O3285" s="132">
        <f>IF(G3285&gt;$K$3,"Futuro","Atraso")</f>
        <v/>
      </c>
      <c r="P3285">
        <f>12*(YEAR(G3285)-YEAR($K$3))+(MONTH(G3285)-MONTH($K$3))</f>
        <v/>
      </c>
      <c r="Q3285" s="366">
        <f>IF(M3285="IBIRAPITANGA FASE 3",IF(O3285="Atraso",L3285,L3285/(1+$I$2)^P3285),IF(O3285="Atraso",L3285,L3285/(1+$I$1)^P3285))</f>
        <v/>
      </c>
      <c r="R3285">
        <f>IF(O3285="Atraso",$K$3-G3285,0)</f>
        <v/>
      </c>
      <c r="S3285">
        <f>IF(R3285&lt;=15,"Até 15",IF(R3285&lt;=30,"Entre 15 e 30",IF(R3285&lt;=60,"Entre 30 e 60",IF(R3285&lt;=90,"Entre 60 e 90",IF(R3285&lt;=120,"Entre 90 e 120",IF(R3285&lt;=150,"Entre 120 e 150",IF(R3285&lt;=180,"Entre 150 e 180","Superior a 180")))))))</f>
        <v/>
      </c>
    </row>
    <row r="3286">
      <c r="A3286" t="inlineStr">
        <is>
          <t>Q018L04</t>
        </is>
      </c>
      <c r="B3286" t="inlineStr">
        <is>
          <t>ELIZABETH CRISTINA WAKAI ZOMPERO</t>
        </is>
      </c>
      <c r="C3286" t="n">
        <v>1</v>
      </c>
      <c r="D3286" t="inlineStr">
        <is>
          <t>IPCA</t>
        </is>
      </c>
      <c r="E3286" t="n">
        <v>0.009488792934583046</v>
      </c>
      <c r="F3286" t="inlineStr">
        <is>
          <t>MENSAL</t>
        </is>
      </c>
      <c r="G3286" t="n">
        <v>46021</v>
      </c>
      <c r="H3286" t="n">
        <v>46021</v>
      </c>
      <c r="I3286" t="n">
        <v>81</v>
      </c>
      <c r="J3286" t="inlineStr">
        <is>
          <t>CARTEIRA</t>
        </is>
      </c>
      <c r="K3286" t="inlineStr">
        <is>
          <t>CONTRATO</t>
        </is>
      </c>
      <c r="L3286" t="n">
        <v>2564.92</v>
      </c>
      <c r="M3286" t="inlineStr">
        <is>
          <t>IBIRAPITANGA FASE 3</t>
        </is>
      </c>
      <c r="N3286" s="142">
        <f>DATE(YEAR(G3286),MONTH(G3286),1)</f>
        <v/>
      </c>
      <c r="O3286" s="132">
        <f>IF(G3286&gt;$K$3,"Futuro","Atraso")</f>
        <v/>
      </c>
      <c r="P3286">
        <f>12*(YEAR(G3286)-YEAR($K$3))+(MONTH(G3286)-MONTH($K$3))</f>
        <v/>
      </c>
      <c r="Q3286" s="366">
        <f>IF(M3286="IBIRAPITANGA FASE 3",IF(O3286="Atraso",L3286,L3286/(1+$I$2)^P3286),IF(O3286="Atraso",L3286,L3286/(1+$I$1)^P3286))</f>
        <v/>
      </c>
      <c r="R3286">
        <f>IF(O3286="Atraso",$K$3-G3286,0)</f>
        <v/>
      </c>
      <c r="S3286">
        <f>IF(R3286&lt;=15,"Até 15",IF(R3286&lt;=30,"Entre 15 e 30",IF(R3286&lt;=60,"Entre 30 e 60",IF(R3286&lt;=90,"Entre 60 e 90",IF(R3286&lt;=120,"Entre 90 e 120",IF(R3286&lt;=150,"Entre 120 e 150",IF(R3286&lt;=180,"Entre 150 e 180","Superior a 180")))))))</f>
        <v/>
      </c>
    </row>
    <row r="3287">
      <c r="A3287" t="inlineStr">
        <is>
          <t>Q018L04</t>
        </is>
      </c>
      <c r="B3287" t="inlineStr">
        <is>
          <t>ELIZABETH CRISTINA WAKAI ZOMPERO</t>
        </is>
      </c>
      <c r="C3287" t="n">
        <v>1</v>
      </c>
      <c r="D3287" t="inlineStr">
        <is>
          <t>IPCA</t>
        </is>
      </c>
      <c r="E3287" t="n">
        <v>0.009488792934583046</v>
      </c>
      <c r="F3287" t="inlineStr">
        <is>
          <t>MENSAL</t>
        </is>
      </c>
      <c r="G3287" t="n">
        <v>46052</v>
      </c>
      <c r="H3287" t="n">
        <v>46052</v>
      </c>
      <c r="I3287" t="n">
        <v>82</v>
      </c>
      <c r="J3287" t="inlineStr">
        <is>
          <t>CARTEIRA</t>
        </is>
      </c>
      <c r="K3287" t="inlineStr">
        <is>
          <t>CONTRATO</t>
        </is>
      </c>
      <c r="L3287" t="n">
        <v>2564.92</v>
      </c>
      <c r="M3287" t="inlineStr">
        <is>
          <t>IBIRAPITANGA FASE 3</t>
        </is>
      </c>
      <c r="N3287" s="142">
        <f>DATE(YEAR(G3287),MONTH(G3287),1)</f>
        <v/>
      </c>
      <c r="O3287" s="132">
        <f>IF(G3287&gt;$K$3,"Futuro","Atraso")</f>
        <v/>
      </c>
      <c r="P3287">
        <f>12*(YEAR(G3287)-YEAR($K$3))+(MONTH(G3287)-MONTH($K$3))</f>
        <v/>
      </c>
      <c r="Q3287" s="366">
        <f>IF(M3287="IBIRAPITANGA FASE 3",IF(O3287="Atraso",L3287,L3287/(1+$I$2)^P3287),IF(O3287="Atraso",L3287,L3287/(1+$I$1)^P3287))</f>
        <v/>
      </c>
      <c r="R3287">
        <f>IF(O3287="Atraso",$K$3-G3287,0)</f>
        <v/>
      </c>
      <c r="S3287">
        <f>IF(R3287&lt;=15,"Até 15",IF(R3287&lt;=30,"Entre 15 e 30",IF(R3287&lt;=60,"Entre 30 e 60",IF(R3287&lt;=90,"Entre 60 e 90",IF(R3287&lt;=120,"Entre 90 e 120",IF(R3287&lt;=150,"Entre 120 e 150",IF(R3287&lt;=180,"Entre 150 e 180","Superior a 180")))))))</f>
        <v/>
      </c>
    </row>
    <row r="3288">
      <c r="A3288" t="inlineStr">
        <is>
          <t>Q018L04</t>
        </is>
      </c>
      <c r="B3288" t="inlineStr">
        <is>
          <t>ELIZABETH CRISTINA WAKAI ZOMPERO</t>
        </is>
      </c>
      <c r="C3288" t="n">
        <v>1</v>
      </c>
      <c r="D3288" t="inlineStr">
        <is>
          <t>IPCA</t>
        </is>
      </c>
      <c r="E3288" t="n">
        <v>0.009488792934583046</v>
      </c>
      <c r="F3288" t="inlineStr">
        <is>
          <t>MENSAL</t>
        </is>
      </c>
      <c r="G3288" t="n">
        <v>46081</v>
      </c>
      <c r="H3288" t="n">
        <v>46081</v>
      </c>
      <c r="I3288" t="n">
        <v>83</v>
      </c>
      <c r="J3288" t="inlineStr">
        <is>
          <t>CARTEIRA</t>
        </is>
      </c>
      <c r="K3288" t="inlineStr">
        <is>
          <t>CONTRATO</t>
        </is>
      </c>
      <c r="L3288" t="n">
        <v>2564.92</v>
      </c>
      <c r="M3288" t="inlineStr">
        <is>
          <t>IBIRAPITANGA FASE 3</t>
        </is>
      </c>
      <c r="N3288" s="142">
        <f>DATE(YEAR(G3288),MONTH(G3288),1)</f>
        <v/>
      </c>
      <c r="O3288" s="132">
        <f>IF(G3288&gt;$K$3,"Futuro","Atraso")</f>
        <v/>
      </c>
      <c r="P3288">
        <f>12*(YEAR(G3288)-YEAR($K$3))+(MONTH(G3288)-MONTH($K$3))</f>
        <v/>
      </c>
      <c r="Q3288" s="366">
        <f>IF(M3288="IBIRAPITANGA FASE 3",IF(O3288="Atraso",L3288,L3288/(1+$I$2)^P3288),IF(O3288="Atraso",L3288,L3288/(1+$I$1)^P3288))</f>
        <v/>
      </c>
      <c r="R3288">
        <f>IF(O3288="Atraso",$K$3-G3288,0)</f>
        <v/>
      </c>
      <c r="S3288">
        <f>IF(R3288&lt;=15,"Até 15",IF(R3288&lt;=30,"Entre 15 e 30",IF(R3288&lt;=60,"Entre 30 e 60",IF(R3288&lt;=90,"Entre 60 e 90",IF(R3288&lt;=120,"Entre 90 e 120",IF(R3288&lt;=150,"Entre 120 e 150",IF(R3288&lt;=180,"Entre 150 e 180","Superior a 180")))))))</f>
        <v/>
      </c>
    </row>
    <row r="3289">
      <c r="A3289" t="inlineStr">
        <is>
          <t>Q018L04</t>
        </is>
      </c>
      <c r="B3289" t="inlineStr">
        <is>
          <t>ELIZABETH CRISTINA WAKAI ZOMPERO</t>
        </is>
      </c>
      <c r="C3289" t="n">
        <v>1</v>
      </c>
      <c r="D3289" t="inlineStr">
        <is>
          <t>IPCA</t>
        </is>
      </c>
      <c r="E3289" t="n">
        <v>0.009488792934583046</v>
      </c>
      <c r="F3289" t="inlineStr">
        <is>
          <t>MENSAL</t>
        </is>
      </c>
      <c r="G3289" t="n">
        <v>46111</v>
      </c>
      <c r="H3289" t="n">
        <v>46111</v>
      </c>
      <c r="I3289" t="n">
        <v>84</v>
      </c>
      <c r="J3289" t="inlineStr">
        <is>
          <t>CARTEIRA</t>
        </is>
      </c>
      <c r="K3289" t="inlineStr">
        <is>
          <t>CONTRATO</t>
        </is>
      </c>
      <c r="L3289" t="n">
        <v>2564.92</v>
      </c>
      <c r="M3289" t="inlineStr">
        <is>
          <t>IBIRAPITANGA FASE 3</t>
        </is>
      </c>
      <c r="N3289" s="142">
        <f>DATE(YEAR(G3289),MONTH(G3289),1)</f>
        <v/>
      </c>
      <c r="O3289" s="132">
        <f>IF(G3289&gt;$K$3,"Futuro","Atraso")</f>
        <v/>
      </c>
      <c r="P3289">
        <f>12*(YEAR(G3289)-YEAR($K$3))+(MONTH(G3289)-MONTH($K$3))</f>
        <v/>
      </c>
      <c r="Q3289" s="366">
        <f>IF(M3289="IBIRAPITANGA FASE 3",IF(O3289="Atraso",L3289,L3289/(1+$I$2)^P3289),IF(O3289="Atraso",L3289,L3289/(1+$I$1)^P3289))</f>
        <v/>
      </c>
      <c r="R3289">
        <f>IF(O3289="Atraso",$K$3-G3289,0)</f>
        <v/>
      </c>
      <c r="S3289">
        <f>IF(R3289&lt;=15,"Até 15",IF(R3289&lt;=30,"Entre 15 e 30",IF(R3289&lt;=60,"Entre 30 e 60",IF(R3289&lt;=90,"Entre 60 e 90",IF(R3289&lt;=120,"Entre 90 e 120",IF(R3289&lt;=150,"Entre 120 e 150",IF(R3289&lt;=180,"Entre 150 e 180","Superior a 180")))))))</f>
        <v/>
      </c>
    </row>
    <row r="3290">
      <c r="A3290" t="inlineStr">
        <is>
          <t>Q018L04</t>
        </is>
      </c>
      <c r="B3290" t="inlineStr">
        <is>
          <t>ELIZABETH CRISTINA WAKAI ZOMPERO</t>
        </is>
      </c>
      <c r="C3290" t="n">
        <v>1</v>
      </c>
      <c r="D3290" t="inlineStr">
        <is>
          <t>IPCA</t>
        </is>
      </c>
      <c r="E3290" t="n">
        <v>0.009488792934583046</v>
      </c>
      <c r="F3290" t="inlineStr">
        <is>
          <t>MENSAL</t>
        </is>
      </c>
      <c r="G3290" t="n">
        <v>46142</v>
      </c>
      <c r="H3290" t="n">
        <v>46142</v>
      </c>
      <c r="I3290" t="n">
        <v>85</v>
      </c>
      <c r="J3290" t="inlineStr">
        <is>
          <t>CARTEIRA</t>
        </is>
      </c>
      <c r="K3290" t="inlineStr">
        <is>
          <t>CONTRATO</t>
        </is>
      </c>
      <c r="L3290" t="n">
        <v>2564.92</v>
      </c>
      <c r="M3290" t="inlineStr">
        <is>
          <t>IBIRAPITANGA FASE 3</t>
        </is>
      </c>
      <c r="N3290" s="142">
        <f>DATE(YEAR(G3290),MONTH(G3290),1)</f>
        <v/>
      </c>
      <c r="O3290" s="132">
        <f>IF(G3290&gt;$K$3,"Futuro","Atraso")</f>
        <v/>
      </c>
      <c r="P3290">
        <f>12*(YEAR(G3290)-YEAR($K$3))+(MONTH(G3290)-MONTH($K$3))</f>
        <v/>
      </c>
      <c r="Q3290" s="366">
        <f>IF(M3290="IBIRAPITANGA FASE 3",IF(O3290="Atraso",L3290,L3290/(1+$I$2)^P3290),IF(O3290="Atraso",L3290,L3290/(1+$I$1)^P3290))</f>
        <v/>
      </c>
      <c r="R3290">
        <f>IF(O3290="Atraso",$K$3-G3290,0)</f>
        <v/>
      </c>
      <c r="S3290">
        <f>IF(R3290&lt;=15,"Até 15",IF(R3290&lt;=30,"Entre 15 e 30",IF(R3290&lt;=60,"Entre 30 e 60",IF(R3290&lt;=90,"Entre 60 e 90",IF(R3290&lt;=120,"Entre 90 e 120",IF(R3290&lt;=150,"Entre 120 e 150",IF(R3290&lt;=180,"Entre 150 e 180","Superior a 180")))))))</f>
        <v/>
      </c>
    </row>
    <row r="3291">
      <c r="A3291" t="inlineStr">
        <is>
          <t>Q018L04</t>
        </is>
      </c>
      <c r="B3291" t="inlineStr">
        <is>
          <t>ELIZABETH CRISTINA WAKAI ZOMPERO</t>
        </is>
      </c>
      <c r="C3291" t="n">
        <v>1</v>
      </c>
      <c r="D3291" t="inlineStr">
        <is>
          <t>IPCA</t>
        </is>
      </c>
      <c r="E3291" t="n">
        <v>0.009488792934583046</v>
      </c>
      <c r="F3291" t="inlineStr">
        <is>
          <t>MENSAL</t>
        </is>
      </c>
      <c r="G3291" t="n">
        <v>46172</v>
      </c>
      <c r="H3291" t="n">
        <v>46172</v>
      </c>
      <c r="I3291" t="n">
        <v>86</v>
      </c>
      <c r="J3291" t="inlineStr">
        <is>
          <t>CARTEIRA</t>
        </is>
      </c>
      <c r="K3291" t="inlineStr">
        <is>
          <t>CONTRATO</t>
        </is>
      </c>
      <c r="L3291" t="n">
        <v>2564.92</v>
      </c>
      <c r="M3291" t="inlineStr">
        <is>
          <t>IBIRAPITANGA FASE 3</t>
        </is>
      </c>
      <c r="N3291" s="142">
        <f>DATE(YEAR(G3291),MONTH(G3291),1)</f>
        <v/>
      </c>
      <c r="O3291" s="132">
        <f>IF(G3291&gt;$K$3,"Futuro","Atraso")</f>
        <v/>
      </c>
      <c r="P3291">
        <f>12*(YEAR(G3291)-YEAR($K$3))+(MONTH(G3291)-MONTH($K$3))</f>
        <v/>
      </c>
      <c r="Q3291" s="366">
        <f>IF(M3291="IBIRAPITANGA FASE 3",IF(O3291="Atraso",L3291,L3291/(1+$I$2)^P3291),IF(O3291="Atraso",L3291,L3291/(1+$I$1)^P3291))</f>
        <v/>
      </c>
      <c r="R3291">
        <f>IF(O3291="Atraso",$K$3-G3291,0)</f>
        <v/>
      </c>
      <c r="S3291">
        <f>IF(R3291&lt;=15,"Até 15",IF(R3291&lt;=30,"Entre 15 e 30",IF(R3291&lt;=60,"Entre 30 e 60",IF(R3291&lt;=90,"Entre 60 e 90",IF(R3291&lt;=120,"Entre 90 e 120",IF(R3291&lt;=150,"Entre 120 e 150",IF(R3291&lt;=180,"Entre 150 e 180","Superior a 180")))))))</f>
        <v/>
      </c>
    </row>
    <row r="3292">
      <c r="A3292" t="inlineStr">
        <is>
          <t>Q018L04</t>
        </is>
      </c>
      <c r="B3292" t="inlineStr">
        <is>
          <t>ELIZABETH CRISTINA WAKAI ZOMPERO</t>
        </is>
      </c>
      <c r="C3292" t="n">
        <v>1</v>
      </c>
      <c r="D3292" t="inlineStr">
        <is>
          <t>IPCA</t>
        </is>
      </c>
      <c r="E3292" t="n">
        <v>0.009488792934583046</v>
      </c>
      <c r="F3292" t="inlineStr">
        <is>
          <t>MENSAL</t>
        </is>
      </c>
      <c r="G3292" t="n">
        <v>46203</v>
      </c>
      <c r="H3292" t="n">
        <v>46203</v>
      </c>
      <c r="I3292" t="n">
        <v>87</v>
      </c>
      <c r="J3292" t="inlineStr">
        <is>
          <t>CARTEIRA</t>
        </is>
      </c>
      <c r="K3292" t="inlineStr">
        <is>
          <t>CONTRATO</t>
        </is>
      </c>
      <c r="L3292" t="n">
        <v>2564.92</v>
      </c>
      <c r="M3292" t="inlineStr">
        <is>
          <t>IBIRAPITANGA FASE 3</t>
        </is>
      </c>
      <c r="N3292" s="142">
        <f>DATE(YEAR(G3292),MONTH(G3292),1)</f>
        <v/>
      </c>
      <c r="O3292" s="132">
        <f>IF(G3292&gt;$K$3,"Futuro","Atraso")</f>
        <v/>
      </c>
      <c r="P3292">
        <f>12*(YEAR(G3292)-YEAR($K$3))+(MONTH(G3292)-MONTH($K$3))</f>
        <v/>
      </c>
      <c r="Q3292" s="366">
        <f>IF(M3292="IBIRAPITANGA FASE 3",IF(O3292="Atraso",L3292,L3292/(1+$I$2)^P3292),IF(O3292="Atraso",L3292,L3292/(1+$I$1)^P3292))</f>
        <v/>
      </c>
      <c r="R3292">
        <f>IF(O3292="Atraso",$K$3-G3292,0)</f>
        <v/>
      </c>
      <c r="S3292">
        <f>IF(R3292&lt;=15,"Até 15",IF(R3292&lt;=30,"Entre 15 e 30",IF(R3292&lt;=60,"Entre 30 e 60",IF(R3292&lt;=90,"Entre 60 e 90",IF(R3292&lt;=120,"Entre 90 e 120",IF(R3292&lt;=150,"Entre 120 e 150",IF(R3292&lt;=180,"Entre 150 e 180","Superior a 180")))))))</f>
        <v/>
      </c>
    </row>
    <row r="3293">
      <c r="A3293" t="inlineStr">
        <is>
          <t>Q018L04</t>
        </is>
      </c>
      <c r="B3293" t="inlineStr">
        <is>
          <t>ELIZABETH CRISTINA WAKAI ZOMPERO</t>
        </is>
      </c>
      <c r="C3293" t="n">
        <v>1</v>
      </c>
      <c r="D3293" t="inlineStr">
        <is>
          <t>IPCA</t>
        </is>
      </c>
      <c r="E3293" t="n">
        <v>0.009488792934583046</v>
      </c>
      <c r="F3293" t="inlineStr">
        <is>
          <t>MENSAL</t>
        </is>
      </c>
      <c r="G3293" t="n">
        <v>46233</v>
      </c>
      <c r="H3293" t="n">
        <v>46233</v>
      </c>
      <c r="I3293" t="n">
        <v>88</v>
      </c>
      <c r="J3293" t="inlineStr">
        <is>
          <t>CARTEIRA</t>
        </is>
      </c>
      <c r="K3293" t="inlineStr">
        <is>
          <t>CONTRATO</t>
        </is>
      </c>
      <c r="L3293" t="n">
        <v>2564.92</v>
      </c>
      <c r="M3293" t="inlineStr">
        <is>
          <t>IBIRAPITANGA FASE 3</t>
        </is>
      </c>
      <c r="N3293" s="142">
        <f>DATE(YEAR(G3293),MONTH(G3293),1)</f>
        <v/>
      </c>
      <c r="O3293" s="132">
        <f>IF(G3293&gt;$K$3,"Futuro","Atraso")</f>
        <v/>
      </c>
      <c r="P3293">
        <f>12*(YEAR(G3293)-YEAR($K$3))+(MONTH(G3293)-MONTH($K$3))</f>
        <v/>
      </c>
      <c r="Q3293" s="366">
        <f>IF(M3293="IBIRAPITANGA FASE 3",IF(O3293="Atraso",L3293,L3293/(1+$I$2)^P3293),IF(O3293="Atraso",L3293,L3293/(1+$I$1)^P3293))</f>
        <v/>
      </c>
      <c r="R3293">
        <f>IF(O3293="Atraso",$K$3-G3293,0)</f>
        <v/>
      </c>
      <c r="S3293">
        <f>IF(R3293&lt;=15,"Até 15",IF(R3293&lt;=30,"Entre 15 e 30",IF(R3293&lt;=60,"Entre 30 e 60",IF(R3293&lt;=90,"Entre 60 e 90",IF(R3293&lt;=120,"Entre 90 e 120",IF(R3293&lt;=150,"Entre 120 e 150",IF(R3293&lt;=180,"Entre 150 e 180","Superior a 180")))))))</f>
        <v/>
      </c>
    </row>
    <row r="3294">
      <c r="A3294" t="inlineStr">
        <is>
          <t>Q018L04</t>
        </is>
      </c>
      <c r="B3294" t="inlineStr">
        <is>
          <t>ELIZABETH CRISTINA WAKAI ZOMPERO</t>
        </is>
      </c>
      <c r="C3294" t="n">
        <v>1</v>
      </c>
      <c r="D3294" t="inlineStr">
        <is>
          <t>IPCA</t>
        </is>
      </c>
      <c r="E3294" t="n">
        <v>0.009488792934583046</v>
      </c>
      <c r="F3294" t="inlineStr">
        <is>
          <t>MENSAL</t>
        </is>
      </c>
      <c r="G3294" t="n">
        <v>46264</v>
      </c>
      <c r="H3294" t="n">
        <v>46264</v>
      </c>
      <c r="I3294" t="n">
        <v>89</v>
      </c>
      <c r="J3294" t="inlineStr">
        <is>
          <t>CARTEIRA</t>
        </is>
      </c>
      <c r="K3294" t="inlineStr">
        <is>
          <t>CONTRATO</t>
        </is>
      </c>
      <c r="L3294" t="n">
        <v>2564.92</v>
      </c>
      <c r="M3294" t="inlineStr">
        <is>
          <t>IBIRAPITANGA FASE 3</t>
        </is>
      </c>
      <c r="N3294" s="142">
        <f>DATE(YEAR(G3294),MONTH(G3294),1)</f>
        <v/>
      </c>
      <c r="O3294" s="132">
        <f>IF(G3294&gt;$K$3,"Futuro","Atraso")</f>
        <v/>
      </c>
      <c r="P3294">
        <f>12*(YEAR(G3294)-YEAR($K$3))+(MONTH(G3294)-MONTH($K$3))</f>
        <v/>
      </c>
      <c r="Q3294" s="366">
        <f>IF(M3294="IBIRAPITANGA FASE 3",IF(O3294="Atraso",L3294,L3294/(1+$I$2)^P3294),IF(O3294="Atraso",L3294,L3294/(1+$I$1)^P3294))</f>
        <v/>
      </c>
      <c r="R3294">
        <f>IF(O3294="Atraso",$K$3-G3294,0)</f>
        <v/>
      </c>
      <c r="S3294">
        <f>IF(R3294&lt;=15,"Até 15",IF(R3294&lt;=30,"Entre 15 e 30",IF(R3294&lt;=60,"Entre 30 e 60",IF(R3294&lt;=90,"Entre 60 e 90",IF(R3294&lt;=120,"Entre 90 e 120",IF(R3294&lt;=150,"Entre 120 e 150",IF(R3294&lt;=180,"Entre 150 e 180","Superior a 180")))))))</f>
        <v/>
      </c>
    </row>
    <row r="3295">
      <c r="A3295" t="inlineStr">
        <is>
          <t>Q018L04</t>
        </is>
      </c>
      <c r="B3295" t="inlineStr">
        <is>
          <t>ELIZABETH CRISTINA WAKAI ZOMPERO</t>
        </is>
      </c>
      <c r="C3295" t="n">
        <v>1</v>
      </c>
      <c r="D3295" t="inlineStr">
        <is>
          <t>IPCA</t>
        </is>
      </c>
      <c r="E3295" t="n">
        <v>0.009488792934583046</v>
      </c>
      <c r="F3295" t="inlineStr">
        <is>
          <t>MENSAL</t>
        </is>
      </c>
      <c r="G3295" t="n">
        <v>46295</v>
      </c>
      <c r="H3295" t="n">
        <v>46295</v>
      </c>
      <c r="I3295" t="n">
        <v>90</v>
      </c>
      <c r="J3295" t="inlineStr">
        <is>
          <t>CARTEIRA</t>
        </is>
      </c>
      <c r="K3295" t="inlineStr">
        <is>
          <t>CONTRATO</t>
        </is>
      </c>
      <c r="L3295" t="n">
        <v>2564.92</v>
      </c>
      <c r="M3295" t="inlineStr">
        <is>
          <t>IBIRAPITANGA FASE 3</t>
        </is>
      </c>
      <c r="N3295" s="142">
        <f>DATE(YEAR(G3295),MONTH(G3295),1)</f>
        <v/>
      </c>
      <c r="O3295" s="132">
        <f>IF(G3295&gt;$K$3,"Futuro","Atraso")</f>
        <v/>
      </c>
      <c r="P3295">
        <f>12*(YEAR(G3295)-YEAR($K$3))+(MONTH(G3295)-MONTH($K$3))</f>
        <v/>
      </c>
      <c r="Q3295" s="366">
        <f>IF(M3295="IBIRAPITANGA FASE 3",IF(O3295="Atraso",L3295,L3295/(1+$I$2)^P3295),IF(O3295="Atraso",L3295,L3295/(1+$I$1)^P3295))</f>
        <v/>
      </c>
      <c r="R3295">
        <f>IF(O3295="Atraso",$K$3-G3295,0)</f>
        <v/>
      </c>
      <c r="S3295">
        <f>IF(R3295&lt;=15,"Até 15",IF(R3295&lt;=30,"Entre 15 e 30",IF(R3295&lt;=60,"Entre 30 e 60",IF(R3295&lt;=90,"Entre 60 e 90",IF(R3295&lt;=120,"Entre 90 e 120",IF(R3295&lt;=150,"Entre 120 e 150",IF(R3295&lt;=180,"Entre 150 e 180","Superior a 180")))))))</f>
        <v/>
      </c>
    </row>
    <row r="3296">
      <c r="A3296" t="inlineStr">
        <is>
          <t>Q018L04</t>
        </is>
      </c>
      <c r="B3296" t="inlineStr">
        <is>
          <t>ELIZABETH CRISTINA WAKAI ZOMPERO</t>
        </is>
      </c>
      <c r="C3296" t="n">
        <v>1</v>
      </c>
      <c r="D3296" t="inlineStr">
        <is>
          <t>IPCA</t>
        </is>
      </c>
      <c r="E3296" t="n">
        <v>0.009488792934583046</v>
      </c>
      <c r="F3296" t="inlineStr">
        <is>
          <t>MENSAL</t>
        </is>
      </c>
      <c r="G3296" t="n">
        <v>46325</v>
      </c>
      <c r="H3296" t="n">
        <v>46325</v>
      </c>
      <c r="I3296" t="n">
        <v>91</v>
      </c>
      <c r="J3296" t="inlineStr">
        <is>
          <t>CARTEIRA</t>
        </is>
      </c>
      <c r="K3296" t="inlineStr">
        <is>
          <t>CONTRATO</t>
        </is>
      </c>
      <c r="L3296" t="n">
        <v>2564.92</v>
      </c>
      <c r="M3296" t="inlineStr">
        <is>
          <t>IBIRAPITANGA FASE 3</t>
        </is>
      </c>
      <c r="N3296" s="142">
        <f>DATE(YEAR(G3296),MONTH(G3296),1)</f>
        <v/>
      </c>
      <c r="O3296" s="132">
        <f>IF(G3296&gt;$K$3,"Futuro","Atraso")</f>
        <v/>
      </c>
      <c r="P3296">
        <f>12*(YEAR(G3296)-YEAR($K$3))+(MONTH(G3296)-MONTH($K$3))</f>
        <v/>
      </c>
      <c r="Q3296" s="366">
        <f>IF(M3296="IBIRAPITANGA FASE 3",IF(O3296="Atraso",L3296,L3296/(1+$I$2)^P3296),IF(O3296="Atraso",L3296,L3296/(1+$I$1)^P3296))</f>
        <v/>
      </c>
      <c r="R3296">
        <f>IF(O3296="Atraso",$K$3-G3296,0)</f>
        <v/>
      </c>
      <c r="S3296">
        <f>IF(R3296&lt;=15,"Até 15",IF(R3296&lt;=30,"Entre 15 e 30",IF(R3296&lt;=60,"Entre 30 e 60",IF(R3296&lt;=90,"Entre 60 e 90",IF(R3296&lt;=120,"Entre 90 e 120",IF(R3296&lt;=150,"Entre 120 e 150",IF(R3296&lt;=180,"Entre 150 e 180","Superior a 180")))))))</f>
        <v/>
      </c>
    </row>
    <row r="3297">
      <c r="A3297" t="inlineStr">
        <is>
          <t>Q018L04</t>
        </is>
      </c>
      <c r="B3297" t="inlineStr">
        <is>
          <t>ELIZABETH CRISTINA WAKAI ZOMPERO</t>
        </is>
      </c>
      <c r="C3297" t="n">
        <v>1</v>
      </c>
      <c r="D3297" t="inlineStr">
        <is>
          <t>IPCA</t>
        </is>
      </c>
      <c r="E3297" t="n">
        <v>0.009488792934583046</v>
      </c>
      <c r="F3297" t="inlineStr">
        <is>
          <t>MENSAL</t>
        </is>
      </c>
      <c r="G3297" t="n">
        <v>46356</v>
      </c>
      <c r="H3297" t="n">
        <v>46356</v>
      </c>
      <c r="I3297" t="n">
        <v>92</v>
      </c>
      <c r="J3297" t="inlineStr">
        <is>
          <t>CARTEIRA</t>
        </is>
      </c>
      <c r="K3297" t="inlineStr">
        <is>
          <t>CONTRATO</t>
        </is>
      </c>
      <c r="L3297" t="n">
        <v>2564.92</v>
      </c>
      <c r="M3297" t="inlineStr">
        <is>
          <t>IBIRAPITANGA FASE 3</t>
        </is>
      </c>
      <c r="N3297" s="142">
        <f>DATE(YEAR(G3297),MONTH(G3297),1)</f>
        <v/>
      </c>
      <c r="O3297" s="132">
        <f>IF(G3297&gt;$K$3,"Futuro","Atraso")</f>
        <v/>
      </c>
      <c r="P3297">
        <f>12*(YEAR(G3297)-YEAR($K$3))+(MONTH(G3297)-MONTH($K$3))</f>
        <v/>
      </c>
      <c r="Q3297" s="366">
        <f>IF(M3297="IBIRAPITANGA FASE 3",IF(O3297="Atraso",L3297,L3297/(1+$I$2)^P3297),IF(O3297="Atraso",L3297,L3297/(1+$I$1)^P3297))</f>
        <v/>
      </c>
      <c r="R3297">
        <f>IF(O3297="Atraso",$K$3-G3297,0)</f>
        <v/>
      </c>
      <c r="S3297">
        <f>IF(R3297&lt;=15,"Até 15",IF(R3297&lt;=30,"Entre 15 e 30",IF(R3297&lt;=60,"Entre 30 e 60",IF(R3297&lt;=90,"Entre 60 e 90",IF(R3297&lt;=120,"Entre 90 e 120",IF(R3297&lt;=150,"Entre 120 e 150",IF(R3297&lt;=180,"Entre 150 e 180","Superior a 180")))))))</f>
        <v/>
      </c>
    </row>
    <row r="3298">
      <c r="A3298" t="inlineStr">
        <is>
          <t>Q018L04</t>
        </is>
      </c>
      <c r="B3298" t="inlineStr">
        <is>
          <t>ELIZABETH CRISTINA WAKAI ZOMPERO</t>
        </is>
      </c>
      <c r="C3298" t="n">
        <v>1</v>
      </c>
      <c r="D3298" t="inlineStr">
        <is>
          <t>IPCA</t>
        </is>
      </c>
      <c r="E3298" t="n">
        <v>0.009488792934583046</v>
      </c>
      <c r="F3298" t="inlineStr">
        <is>
          <t>MENSAL</t>
        </is>
      </c>
      <c r="G3298" t="n">
        <v>46386</v>
      </c>
      <c r="H3298" t="n">
        <v>46386</v>
      </c>
      <c r="I3298" t="n">
        <v>93</v>
      </c>
      <c r="J3298" t="inlineStr">
        <is>
          <t>CARTEIRA</t>
        </is>
      </c>
      <c r="K3298" t="inlineStr">
        <is>
          <t>CONTRATO</t>
        </is>
      </c>
      <c r="L3298" t="n">
        <v>2564.92</v>
      </c>
      <c r="M3298" t="inlineStr">
        <is>
          <t>IBIRAPITANGA FASE 3</t>
        </is>
      </c>
      <c r="N3298" s="142">
        <f>DATE(YEAR(G3298),MONTH(G3298),1)</f>
        <v/>
      </c>
      <c r="O3298" s="132">
        <f>IF(G3298&gt;$K$3,"Futuro","Atraso")</f>
        <v/>
      </c>
      <c r="P3298">
        <f>12*(YEAR(G3298)-YEAR($K$3))+(MONTH(G3298)-MONTH($K$3))</f>
        <v/>
      </c>
      <c r="Q3298" s="366">
        <f>IF(M3298="IBIRAPITANGA FASE 3",IF(O3298="Atraso",L3298,L3298/(1+$I$2)^P3298),IF(O3298="Atraso",L3298,L3298/(1+$I$1)^P3298))</f>
        <v/>
      </c>
      <c r="R3298">
        <f>IF(O3298="Atraso",$K$3-G3298,0)</f>
        <v/>
      </c>
      <c r="S3298">
        <f>IF(R3298&lt;=15,"Até 15",IF(R3298&lt;=30,"Entre 15 e 30",IF(R3298&lt;=60,"Entre 30 e 60",IF(R3298&lt;=90,"Entre 60 e 90",IF(R3298&lt;=120,"Entre 90 e 120",IF(R3298&lt;=150,"Entre 120 e 150",IF(R3298&lt;=180,"Entre 150 e 180","Superior a 180")))))))</f>
        <v/>
      </c>
    </row>
    <row r="3299">
      <c r="A3299" t="inlineStr">
        <is>
          <t>Q018L04</t>
        </is>
      </c>
      <c r="B3299" t="inlineStr">
        <is>
          <t>ELIZABETH CRISTINA WAKAI ZOMPERO</t>
        </is>
      </c>
      <c r="C3299" t="n">
        <v>1</v>
      </c>
      <c r="D3299" t="inlineStr">
        <is>
          <t>IPCA</t>
        </is>
      </c>
      <c r="E3299" t="n">
        <v>0.009488792934583046</v>
      </c>
      <c r="F3299" t="inlineStr">
        <is>
          <t>MENSAL</t>
        </is>
      </c>
      <c r="G3299" t="n">
        <v>46417</v>
      </c>
      <c r="H3299" t="n">
        <v>46417</v>
      </c>
      <c r="I3299" t="n">
        <v>94</v>
      </c>
      <c r="J3299" t="inlineStr">
        <is>
          <t>CARTEIRA</t>
        </is>
      </c>
      <c r="K3299" t="inlineStr">
        <is>
          <t>CONTRATO</t>
        </is>
      </c>
      <c r="L3299" t="n">
        <v>2564.92</v>
      </c>
      <c r="M3299" t="inlineStr">
        <is>
          <t>IBIRAPITANGA FASE 3</t>
        </is>
      </c>
      <c r="N3299" s="142">
        <f>DATE(YEAR(G3299),MONTH(G3299),1)</f>
        <v/>
      </c>
      <c r="O3299" s="132">
        <f>IF(G3299&gt;$K$3,"Futuro","Atraso")</f>
        <v/>
      </c>
      <c r="P3299">
        <f>12*(YEAR(G3299)-YEAR($K$3))+(MONTH(G3299)-MONTH($K$3))</f>
        <v/>
      </c>
      <c r="Q3299" s="366">
        <f>IF(M3299="IBIRAPITANGA FASE 3",IF(O3299="Atraso",L3299,L3299/(1+$I$2)^P3299),IF(O3299="Atraso",L3299,L3299/(1+$I$1)^P3299))</f>
        <v/>
      </c>
      <c r="R3299">
        <f>IF(O3299="Atraso",$K$3-G3299,0)</f>
        <v/>
      </c>
      <c r="S3299">
        <f>IF(R3299&lt;=15,"Até 15",IF(R3299&lt;=30,"Entre 15 e 30",IF(R3299&lt;=60,"Entre 30 e 60",IF(R3299&lt;=90,"Entre 60 e 90",IF(R3299&lt;=120,"Entre 90 e 120",IF(R3299&lt;=150,"Entre 120 e 150",IF(R3299&lt;=180,"Entre 150 e 180","Superior a 180")))))))</f>
        <v/>
      </c>
    </row>
    <row r="3300">
      <c r="A3300" t="inlineStr">
        <is>
          <t>Q018L04</t>
        </is>
      </c>
      <c r="B3300" t="inlineStr">
        <is>
          <t>ELIZABETH CRISTINA WAKAI ZOMPERO</t>
        </is>
      </c>
      <c r="C3300" t="n">
        <v>1</v>
      </c>
      <c r="D3300" t="inlineStr">
        <is>
          <t>IPCA</t>
        </is>
      </c>
      <c r="E3300" t="n">
        <v>0.009488792934583046</v>
      </c>
      <c r="F3300" t="inlineStr">
        <is>
          <t>MENSAL</t>
        </is>
      </c>
      <c r="G3300" t="n">
        <v>46446</v>
      </c>
      <c r="H3300" t="n">
        <v>46446</v>
      </c>
      <c r="I3300" t="n">
        <v>95</v>
      </c>
      <c r="J3300" t="inlineStr">
        <is>
          <t>CARTEIRA</t>
        </is>
      </c>
      <c r="K3300" t="inlineStr">
        <is>
          <t>CONTRATO</t>
        </is>
      </c>
      <c r="L3300" t="n">
        <v>2564.92</v>
      </c>
      <c r="M3300" t="inlineStr">
        <is>
          <t>IBIRAPITANGA FASE 3</t>
        </is>
      </c>
      <c r="N3300" s="142">
        <f>DATE(YEAR(G3300),MONTH(G3300),1)</f>
        <v/>
      </c>
      <c r="O3300" s="132">
        <f>IF(G3300&gt;$K$3,"Futuro","Atraso")</f>
        <v/>
      </c>
      <c r="P3300">
        <f>12*(YEAR(G3300)-YEAR($K$3))+(MONTH(G3300)-MONTH($K$3))</f>
        <v/>
      </c>
      <c r="Q3300" s="366">
        <f>IF(M3300="IBIRAPITANGA FASE 3",IF(O3300="Atraso",L3300,L3300/(1+$I$2)^P3300),IF(O3300="Atraso",L3300,L3300/(1+$I$1)^P3300))</f>
        <v/>
      </c>
      <c r="R3300">
        <f>IF(O3300="Atraso",$K$3-G3300,0)</f>
        <v/>
      </c>
      <c r="S3300">
        <f>IF(R3300&lt;=15,"Até 15",IF(R3300&lt;=30,"Entre 15 e 30",IF(R3300&lt;=60,"Entre 30 e 60",IF(R3300&lt;=90,"Entre 60 e 90",IF(R3300&lt;=120,"Entre 90 e 120",IF(R3300&lt;=150,"Entre 120 e 150",IF(R3300&lt;=180,"Entre 150 e 180","Superior a 180")))))))</f>
        <v/>
      </c>
    </row>
    <row r="3301">
      <c r="A3301" t="inlineStr">
        <is>
          <t>Q018L04</t>
        </is>
      </c>
      <c r="B3301" t="inlineStr">
        <is>
          <t>ELIZABETH CRISTINA WAKAI ZOMPERO</t>
        </is>
      </c>
      <c r="C3301" t="n">
        <v>1</v>
      </c>
      <c r="D3301" t="inlineStr">
        <is>
          <t>IPCA</t>
        </is>
      </c>
      <c r="E3301" t="n">
        <v>0.009488792934583046</v>
      </c>
      <c r="F3301" t="inlineStr">
        <is>
          <t>MENSAL</t>
        </is>
      </c>
      <c r="G3301" t="n">
        <v>46476</v>
      </c>
      <c r="H3301" t="n">
        <v>46476</v>
      </c>
      <c r="I3301" t="n">
        <v>96</v>
      </c>
      <c r="J3301" t="inlineStr">
        <is>
          <t>CARTEIRA</t>
        </is>
      </c>
      <c r="K3301" t="inlineStr">
        <is>
          <t>CONTRATO</t>
        </is>
      </c>
      <c r="L3301" t="n">
        <v>2564.92</v>
      </c>
      <c r="M3301" t="inlineStr">
        <is>
          <t>IBIRAPITANGA FASE 3</t>
        </is>
      </c>
      <c r="N3301" s="142">
        <f>DATE(YEAR(G3301),MONTH(G3301),1)</f>
        <v/>
      </c>
      <c r="O3301" s="132">
        <f>IF(G3301&gt;$K$3,"Futuro","Atraso")</f>
        <v/>
      </c>
      <c r="P3301">
        <f>12*(YEAR(G3301)-YEAR($K$3))+(MONTH(G3301)-MONTH($K$3))</f>
        <v/>
      </c>
      <c r="Q3301" s="366">
        <f>IF(M3301="IBIRAPITANGA FASE 3",IF(O3301="Atraso",L3301,L3301/(1+$I$2)^P3301),IF(O3301="Atraso",L3301,L3301/(1+$I$1)^P3301))</f>
        <v/>
      </c>
      <c r="R3301">
        <f>IF(O3301="Atraso",$K$3-G3301,0)</f>
        <v/>
      </c>
      <c r="S3301">
        <f>IF(R3301&lt;=15,"Até 15",IF(R3301&lt;=30,"Entre 15 e 30",IF(R3301&lt;=60,"Entre 30 e 60",IF(R3301&lt;=90,"Entre 60 e 90",IF(R3301&lt;=120,"Entre 90 e 120",IF(R3301&lt;=150,"Entre 120 e 150",IF(R3301&lt;=180,"Entre 150 e 180","Superior a 180")))))))</f>
        <v/>
      </c>
    </row>
    <row r="3302">
      <c r="A3302" t="inlineStr">
        <is>
          <t>Q018L05</t>
        </is>
      </c>
      <c r="B3302" t="inlineStr">
        <is>
          <t>GUSTAVO SOUSA DE MELLO</t>
        </is>
      </c>
      <c r="C3302" t="n">
        <v>1</v>
      </c>
      <c r="D3302" t="inlineStr">
        <is>
          <t>IPCA</t>
        </is>
      </c>
      <c r="E3302" t="n">
        <v>0.009488792934583046</v>
      </c>
      <c r="F3302" t="inlineStr">
        <is>
          <t>MENSAL</t>
        </is>
      </c>
      <c r="G3302" t="n">
        <v>45229</v>
      </c>
      <c r="H3302" t="n">
        <v>45229</v>
      </c>
      <c r="I3302" t="n">
        <v>55</v>
      </c>
      <c r="J3302" t="inlineStr">
        <is>
          <t>CARTEIRA</t>
        </is>
      </c>
      <c r="K3302" t="inlineStr">
        <is>
          <t>CONTRATO</t>
        </is>
      </c>
      <c r="L3302" t="n">
        <v>2692.04</v>
      </c>
      <c r="M3302" t="inlineStr">
        <is>
          <t>IBIRAPITANGA FASE 3</t>
        </is>
      </c>
      <c r="N3302" s="142">
        <f>DATE(YEAR(G3302),MONTH(G3302),1)</f>
        <v/>
      </c>
      <c r="O3302" s="132">
        <f>IF(G3302&gt;$K$3,"Futuro","Atraso")</f>
        <v/>
      </c>
      <c r="P3302">
        <f>12*(YEAR(G3302)-YEAR($K$3))+(MONTH(G3302)-MONTH($K$3))</f>
        <v/>
      </c>
      <c r="Q3302" s="366">
        <f>IF(M3302="IBIRAPITANGA FASE 3",IF(O3302="Atraso",L3302,L3302/(1+$I$2)^P3302),IF(O3302="Atraso",L3302,L3302/(1+$I$1)^P3302))</f>
        <v/>
      </c>
      <c r="R3302">
        <f>IF(O3302="Atraso",$K$3-G3302,0)</f>
        <v/>
      </c>
      <c r="S3302">
        <f>IF(R3302&lt;=15,"Até 15",IF(R3302&lt;=30,"Entre 15 e 30",IF(R3302&lt;=60,"Entre 30 e 60",IF(R3302&lt;=90,"Entre 60 e 90",IF(R3302&lt;=120,"Entre 90 e 120",IF(R3302&lt;=150,"Entre 120 e 150",IF(R3302&lt;=180,"Entre 150 e 180","Superior a 180")))))))</f>
        <v/>
      </c>
    </row>
    <row r="3303">
      <c r="A3303" t="inlineStr">
        <is>
          <t>Q018L05</t>
        </is>
      </c>
      <c r="B3303" t="inlineStr">
        <is>
          <t>GUSTAVO SOUSA DE MELLO</t>
        </is>
      </c>
      <c r="C3303" t="n">
        <v>1</v>
      </c>
      <c r="D3303" t="inlineStr">
        <is>
          <t>IPCA</t>
        </is>
      </c>
      <c r="E3303" t="n">
        <v>0.009488792934583046</v>
      </c>
      <c r="F3303" t="inlineStr">
        <is>
          <t>MENSAL</t>
        </is>
      </c>
      <c r="G3303" t="n">
        <v>45260</v>
      </c>
      <c r="H3303" t="n">
        <v>45260</v>
      </c>
      <c r="I3303" t="n">
        <v>56</v>
      </c>
      <c r="J3303" t="inlineStr">
        <is>
          <t>CARTEIRA</t>
        </is>
      </c>
      <c r="K3303" t="inlineStr">
        <is>
          <t>CONTRATO</t>
        </is>
      </c>
      <c r="L3303" t="n">
        <v>2564.92</v>
      </c>
      <c r="M3303" t="inlineStr">
        <is>
          <t>IBIRAPITANGA FASE 3</t>
        </is>
      </c>
      <c r="N3303" s="142">
        <f>DATE(YEAR(G3303),MONTH(G3303),1)</f>
        <v/>
      </c>
      <c r="O3303" s="132">
        <f>IF(G3303&gt;$K$3,"Futuro","Atraso")</f>
        <v/>
      </c>
      <c r="P3303">
        <f>12*(YEAR(G3303)-YEAR($K$3))+(MONTH(G3303)-MONTH($K$3))</f>
        <v/>
      </c>
      <c r="Q3303" s="366">
        <f>IF(M3303="IBIRAPITANGA FASE 3",IF(O3303="Atraso",L3303,L3303/(1+$I$2)^P3303),IF(O3303="Atraso",L3303,L3303/(1+$I$1)^P3303))</f>
        <v/>
      </c>
      <c r="R3303">
        <f>IF(O3303="Atraso",$K$3-G3303,0)</f>
        <v/>
      </c>
      <c r="S3303">
        <f>IF(R3303&lt;=15,"Até 15",IF(R3303&lt;=30,"Entre 15 e 30",IF(R3303&lt;=60,"Entre 30 e 60",IF(R3303&lt;=90,"Entre 60 e 90",IF(R3303&lt;=120,"Entre 90 e 120",IF(R3303&lt;=150,"Entre 120 e 150",IF(R3303&lt;=180,"Entre 150 e 180","Superior a 180")))))))</f>
        <v/>
      </c>
    </row>
    <row r="3304">
      <c r="A3304" t="inlineStr">
        <is>
          <t>Q018L05</t>
        </is>
      </c>
      <c r="B3304" t="inlineStr">
        <is>
          <t>GUSTAVO SOUSA DE MELLO</t>
        </is>
      </c>
      <c r="C3304" t="n">
        <v>1</v>
      </c>
      <c r="D3304" t="inlineStr">
        <is>
          <t>IPCA</t>
        </is>
      </c>
      <c r="E3304" t="n">
        <v>0.009488792934583046</v>
      </c>
      <c r="F3304" t="inlineStr">
        <is>
          <t>MENSAL</t>
        </is>
      </c>
      <c r="G3304" t="n">
        <v>45290</v>
      </c>
      <c r="H3304" t="n">
        <v>45290</v>
      </c>
      <c r="I3304" t="n">
        <v>57</v>
      </c>
      <c r="J3304" t="inlineStr">
        <is>
          <t>CARTEIRA</t>
        </is>
      </c>
      <c r="K3304" t="inlineStr">
        <is>
          <t>CONTRATO</t>
        </is>
      </c>
      <c r="L3304" t="n">
        <v>2564.92</v>
      </c>
      <c r="M3304" t="inlineStr">
        <is>
          <t>IBIRAPITANGA FASE 3</t>
        </is>
      </c>
      <c r="N3304" s="142">
        <f>DATE(YEAR(G3304),MONTH(G3304),1)</f>
        <v/>
      </c>
      <c r="O3304" s="132">
        <f>IF(G3304&gt;$K$3,"Futuro","Atraso")</f>
        <v/>
      </c>
      <c r="P3304">
        <f>12*(YEAR(G3304)-YEAR($K$3))+(MONTH(G3304)-MONTH($K$3))</f>
        <v/>
      </c>
      <c r="Q3304" s="366">
        <f>IF(M3304="IBIRAPITANGA FASE 3",IF(O3304="Atraso",L3304,L3304/(1+$I$2)^P3304),IF(O3304="Atraso",L3304,L3304/(1+$I$1)^P3304))</f>
        <v/>
      </c>
      <c r="R3304">
        <f>IF(O3304="Atraso",$K$3-G3304,0)</f>
        <v/>
      </c>
      <c r="S3304">
        <f>IF(R3304&lt;=15,"Até 15",IF(R3304&lt;=30,"Entre 15 e 30",IF(R3304&lt;=60,"Entre 30 e 60",IF(R3304&lt;=90,"Entre 60 e 90",IF(R3304&lt;=120,"Entre 90 e 120",IF(R3304&lt;=150,"Entre 120 e 150",IF(R3304&lt;=180,"Entre 150 e 180","Superior a 180")))))))</f>
        <v/>
      </c>
    </row>
    <row r="3305">
      <c r="A3305" t="inlineStr">
        <is>
          <t>Q018L05</t>
        </is>
      </c>
      <c r="B3305" t="inlineStr">
        <is>
          <t>GUSTAVO SOUSA DE MELLO</t>
        </is>
      </c>
      <c r="C3305" t="n">
        <v>1</v>
      </c>
      <c r="D3305" t="inlineStr">
        <is>
          <t>IPCA</t>
        </is>
      </c>
      <c r="E3305" t="n">
        <v>0.009488792934583046</v>
      </c>
      <c r="F3305" t="inlineStr">
        <is>
          <t>MENSAL</t>
        </is>
      </c>
      <c r="G3305" t="n">
        <v>45321</v>
      </c>
      <c r="H3305" t="n">
        <v>45321</v>
      </c>
      <c r="I3305" t="n">
        <v>58</v>
      </c>
      <c r="J3305" t="inlineStr">
        <is>
          <t>CARTEIRA</t>
        </is>
      </c>
      <c r="K3305" t="inlineStr">
        <is>
          <t>CONTRATO</t>
        </is>
      </c>
      <c r="L3305" t="n">
        <v>2564.92</v>
      </c>
      <c r="M3305" t="inlineStr">
        <is>
          <t>IBIRAPITANGA FASE 3</t>
        </is>
      </c>
      <c r="N3305" s="142">
        <f>DATE(YEAR(G3305),MONTH(G3305),1)</f>
        <v/>
      </c>
      <c r="O3305" s="132">
        <f>IF(G3305&gt;$K$3,"Futuro","Atraso")</f>
        <v/>
      </c>
      <c r="P3305">
        <f>12*(YEAR(G3305)-YEAR($K$3))+(MONTH(G3305)-MONTH($K$3))</f>
        <v/>
      </c>
      <c r="Q3305" s="366">
        <f>IF(M3305="IBIRAPITANGA FASE 3",IF(O3305="Atraso",L3305,L3305/(1+$I$2)^P3305),IF(O3305="Atraso",L3305,L3305/(1+$I$1)^P3305))</f>
        <v/>
      </c>
      <c r="R3305">
        <f>IF(O3305="Atraso",$K$3-G3305,0)</f>
        <v/>
      </c>
      <c r="S3305">
        <f>IF(R3305&lt;=15,"Até 15",IF(R3305&lt;=30,"Entre 15 e 30",IF(R3305&lt;=60,"Entre 30 e 60",IF(R3305&lt;=90,"Entre 60 e 90",IF(R3305&lt;=120,"Entre 90 e 120",IF(R3305&lt;=150,"Entre 120 e 150",IF(R3305&lt;=180,"Entre 150 e 180","Superior a 180")))))))</f>
        <v/>
      </c>
    </row>
    <row r="3306">
      <c r="A3306" t="inlineStr">
        <is>
          <t>Q018L05</t>
        </is>
      </c>
      <c r="B3306" t="inlineStr">
        <is>
          <t>GUSTAVO SOUSA DE MELLO</t>
        </is>
      </c>
      <c r="C3306" t="n">
        <v>1</v>
      </c>
      <c r="D3306" t="inlineStr">
        <is>
          <t>IPCA</t>
        </is>
      </c>
      <c r="E3306" t="n">
        <v>0.009488792934583046</v>
      </c>
      <c r="F3306" t="inlineStr">
        <is>
          <t>MENSAL</t>
        </is>
      </c>
      <c r="G3306" t="n">
        <v>45351</v>
      </c>
      <c r="H3306" t="n">
        <v>45351</v>
      </c>
      <c r="I3306" t="n">
        <v>59</v>
      </c>
      <c r="J3306" t="inlineStr">
        <is>
          <t>CARTEIRA</t>
        </is>
      </c>
      <c r="K3306" t="inlineStr">
        <is>
          <t>CONTRATO</t>
        </is>
      </c>
      <c r="L3306" t="n">
        <v>2564.92</v>
      </c>
      <c r="M3306" t="inlineStr">
        <is>
          <t>IBIRAPITANGA FASE 3</t>
        </is>
      </c>
      <c r="N3306" s="142">
        <f>DATE(YEAR(G3306),MONTH(G3306),1)</f>
        <v/>
      </c>
      <c r="O3306" s="132">
        <f>IF(G3306&gt;$K$3,"Futuro","Atraso")</f>
        <v/>
      </c>
      <c r="P3306">
        <f>12*(YEAR(G3306)-YEAR($K$3))+(MONTH(G3306)-MONTH($K$3))</f>
        <v/>
      </c>
      <c r="Q3306" s="366">
        <f>IF(M3306="IBIRAPITANGA FASE 3",IF(O3306="Atraso",L3306,L3306/(1+$I$2)^P3306),IF(O3306="Atraso",L3306,L3306/(1+$I$1)^P3306))</f>
        <v/>
      </c>
      <c r="R3306">
        <f>IF(O3306="Atraso",$K$3-G3306,0)</f>
        <v/>
      </c>
      <c r="S3306">
        <f>IF(R3306&lt;=15,"Até 15",IF(R3306&lt;=30,"Entre 15 e 30",IF(R3306&lt;=60,"Entre 30 e 60",IF(R3306&lt;=90,"Entre 60 e 90",IF(R3306&lt;=120,"Entre 90 e 120",IF(R3306&lt;=150,"Entre 120 e 150",IF(R3306&lt;=180,"Entre 150 e 180","Superior a 180")))))))</f>
        <v/>
      </c>
    </row>
    <row r="3307">
      <c r="A3307" t="inlineStr">
        <is>
          <t>Q018L05</t>
        </is>
      </c>
      <c r="B3307" t="inlineStr">
        <is>
          <t>GUSTAVO SOUSA DE MELLO</t>
        </is>
      </c>
      <c r="C3307" t="n">
        <v>1</v>
      </c>
      <c r="D3307" t="inlineStr">
        <is>
          <t>IPCA</t>
        </is>
      </c>
      <c r="E3307" t="n">
        <v>0.009488792934583046</v>
      </c>
      <c r="F3307" t="inlineStr">
        <is>
          <t>MENSAL</t>
        </is>
      </c>
      <c r="G3307" t="n">
        <v>45381</v>
      </c>
      <c r="H3307" t="n">
        <v>45381</v>
      </c>
      <c r="I3307" t="n">
        <v>60</v>
      </c>
      <c r="J3307" t="inlineStr">
        <is>
          <t>CARTEIRA</t>
        </is>
      </c>
      <c r="K3307" t="inlineStr">
        <is>
          <t>CONTRATO</t>
        </is>
      </c>
      <c r="L3307" t="n">
        <v>2564.92</v>
      </c>
      <c r="M3307" t="inlineStr">
        <is>
          <t>IBIRAPITANGA FASE 3</t>
        </is>
      </c>
      <c r="N3307" s="142">
        <f>DATE(YEAR(G3307),MONTH(G3307),1)</f>
        <v/>
      </c>
      <c r="O3307" s="132">
        <f>IF(G3307&gt;$K$3,"Futuro","Atraso")</f>
        <v/>
      </c>
      <c r="P3307">
        <f>12*(YEAR(G3307)-YEAR($K$3))+(MONTH(G3307)-MONTH($K$3))</f>
        <v/>
      </c>
      <c r="Q3307" s="366">
        <f>IF(M3307="IBIRAPITANGA FASE 3",IF(O3307="Atraso",L3307,L3307/(1+$I$2)^P3307),IF(O3307="Atraso",L3307,L3307/(1+$I$1)^P3307))</f>
        <v/>
      </c>
      <c r="R3307">
        <f>IF(O3307="Atraso",$K$3-G3307,0)</f>
        <v/>
      </c>
      <c r="S3307">
        <f>IF(R3307&lt;=15,"Até 15",IF(R3307&lt;=30,"Entre 15 e 30",IF(R3307&lt;=60,"Entre 30 e 60",IF(R3307&lt;=90,"Entre 60 e 90",IF(R3307&lt;=120,"Entre 90 e 120",IF(R3307&lt;=150,"Entre 120 e 150",IF(R3307&lt;=180,"Entre 150 e 180","Superior a 180")))))))</f>
        <v/>
      </c>
    </row>
    <row r="3308">
      <c r="A3308" t="inlineStr">
        <is>
          <t>Q018L05</t>
        </is>
      </c>
      <c r="B3308" t="inlineStr">
        <is>
          <t>GUSTAVO SOUSA DE MELLO</t>
        </is>
      </c>
      <c r="C3308" t="n">
        <v>1</v>
      </c>
      <c r="D3308" t="inlineStr">
        <is>
          <t>IPCA</t>
        </is>
      </c>
      <c r="E3308" t="n">
        <v>0.009488792934583046</v>
      </c>
      <c r="F3308" t="inlineStr">
        <is>
          <t>MENSAL</t>
        </is>
      </c>
      <c r="G3308" t="n">
        <v>45412</v>
      </c>
      <c r="H3308" t="n">
        <v>45412</v>
      </c>
      <c r="I3308" t="n">
        <v>61</v>
      </c>
      <c r="J3308" t="inlineStr">
        <is>
          <t>CARTEIRA</t>
        </is>
      </c>
      <c r="K3308" t="inlineStr">
        <is>
          <t>CONTRATO</t>
        </is>
      </c>
      <c r="L3308" t="n">
        <v>2564.92</v>
      </c>
      <c r="M3308" t="inlineStr">
        <is>
          <t>IBIRAPITANGA FASE 3</t>
        </is>
      </c>
      <c r="N3308" s="142">
        <f>DATE(YEAR(G3308),MONTH(G3308),1)</f>
        <v/>
      </c>
      <c r="O3308" s="132">
        <f>IF(G3308&gt;$K$3,"Futuro","Atraso")</f>
        <v/>
      </c>
      <c r="P3308">
        <f>12*(YEAR(G3308)-YEAR($K$3))+(MONTH(G3308)-MONTH($K$3))</f>
        <v/>
      </c>
      <c r="Q3308" s="366">
        <f>IF(M3308="IBIRAPITANGA FASE 3",IF(O3308="Atraso",L3308,L3308/(1+$I$2)^P3308),IF(O3308="Atraso",L3308,L3308/(1+$I$1)^P3308))</f>
        <v/>
      </c>
      <c r="R3308">
        <f>IF(O3308="Atraso",$K$3-G3308,0)</f>
        <v/>
      </c>
      <c r="S3308">
        <f>IF(R3308&lt;=15,"Até 15",IF(R3308&lt;=30,"Entre 15 e 30",IF(R3308&lt;=60,"Entre 30 e 60",IF(R3308&lt;=90,"Entre 60 e 90",IF(R3308&lt;=120,"Entre 90 e 120",IF(R3308&lt;=150,"Entre 120 e 150",IF(R3308&lt;=180,"Entre 150 e 180","Superior a 180")))))))</f>
        <v/>
      </c>
    </row>
    <row r="3309">
      <c r="A3309" t="inlineStr">
        <is>
          <t>Q018L05</t>
        </is>
      </c>
      <c r="B3309" t="inlineStr">
        <is>
          <t>GUSTAVO SOUSA DE MELLO</t>
        </is>
      </c>
      <c r="C3309" t="n">
        <v>1</v>
      </c>
      <c r="D3309" t="inlineStr">
        <is>
          <t>IPCA</t>
        </is>
      </c>
      <c r="E3309" t="n">
        <v>0.009488792934583046</v>
      </c>
      <c r="F3309" t="inlineStr">
        <is>
          <t>MENSAL</t>
        </is>
      </c>
      <c r="G3309" t="n">
        <v>45442</v>
      </c>
      <c r="H3309" t="n">
        <v>45442</v>
      </c>
      <c r="I3309" t="n">
        <v>62</v>
      </c>
      <c r="J3309" t="inlineStr">
        <is>
          <t>CARTEIRA</t>
        </is>
      </c>
      <c r="K3309" t="inlineStr">
        <is>
          <t>CONTRATO</t>
        </is>
      </c>
      <c r="L3309" t="n">
        <v>2564.92</v>
      </c>
      <c r="M3309" t="inlineStr">
        <is>
          <t>IBIRAPITANGA FASE 3</t>
        </is>
      </c>
      <c r="N3309" s="142">
        <f>DATE(YEAR(G3309),MONTH(G3309),1)</f>
        <v/>
      </c>
      <c r="O3309" s="132">
        <f>IF(G3309&gt;$K$3,"Futuro","Atraso")</f>
        <v/>
      </c>
      <c r="P3309">
        <f>12*(YEAR(G3309)-YEAR($K$3))+(MONTH(G3309)-MONTH($K$3))</f>
        <v/>
      </c>
      <c r="Q3309" s="366">
        <f>IF(M3309="IBIRAPITANGA FASE 3",IF(O3309="Atraso",L3309,L3309/(1+$I$2)^P3309),IF(O3309="Atraso",L3309,L3309/(1+$I$1)^P3309))</f>
        <v/>
      </c>
      <c r="R3309">
        <f>IF(O3309="Atraso",$K$3-G3309,0)</f>
        <v/>
      </c>
      <c r="S3309">
        <f>IF(R3309&lt;=15,"Até 15",IF(R3309&lt;=30,"Entre 15 e 30",IF(R3309&lt;=60,"Entre 30 e 60",IF(R3309&lt;=90,"Entre 60 e 90",IF(R3309&lt;=120,"Entre 90 e 120",IF(R3309&lt;=150,"Entre 120 e 150",IF(R3309&lt;=180,"Entre 150 e 180","Superior a 180")))))))</f>
        <v/>
      </c>
    </row>
    <row r="3310">
      <c r="A3310" t="inlineStr">
        <is>
          <t>Q018L05</t>
        </is>
      </c>
      <c r="B3310" t="inlineStr">
        <is>
          <t>GUSTAVO SOUSA DE MELLO</t>
        </is>
      </c>
      <c r="C3310" t="n">
        <v>1</v>
      </c>
      <c r="D3310" t="inlineStr">
        <is>
          <t>IPCA</t>
        </is>
      </c>
      <c r="E3310" t="n">
        <v>0.009488792934583046</v>
      </c>
      <c r="F3310" t="inlineStr">
        <is>
          <t>MENSAL</t>
        </is>
      </c>
      <c r="G3310" t="n">
        <v>45473</v>
      </c>
      <c r="H3310" t="n">
        <v>45473</v>
      </c>
      <c r="I3310" t="n">
        <v>63</v>
      </c>
      <c r="J3310" t="inlineStr">
        <is>
          <t>CARTEIRA</t>
        </is>
      </c>
      <c r="K3310" t="inlineStr">
        <is>
          <t>CONTRATO</t>
        </is>
      </c>
      <c r="L3310" t="n">
        <v>2564.92</v>
      </c>
      <c r="M3310" t="inlineStr">
        <is>
          <t>IBIRAPITANGA FASE 3</t>
        </is>
      </c>
      <c r="N3310" s="142">
        <f>DATE(YEAR(G3310),MONTH(G3310),1)</f>
        <v/>
      </c>
      <c r="O3310" s="132">
        <f>IF(G3310&gt;$K$3,"Futuro","Atraso")</f>
        <v/>
      </c>
      <c r="P3310">
        <f>12*(YEAR(G3310)-YEAR($K$3))+(MONTH(G3310)-MONTH($K$3))</f>
        <v/>
      </c>
      <c r="Q3310" s="366">
        <f>IF(M3310="IBIRAPITANGA FASE 3",IF(O3310="Atraso",L3310,L3310/(1+$I$2)^P3310),IF(O3310="Atraso",L3310,L3310/(1+$I$1)^P3310))</f>
        <v/>
      </c>
      <c r="R3310">
        <f>IF(O3310="Atraso",$K$3-G3310,0)</f>
        <v/>
      </c>
      <c r="S3310">
        <f>IF(R3310&lt;=15,"Até 15",IF(R3310&lt;=30,"Entre 15 e 30",IF(R3310&lt;=60,"Entre 30 e 60",IF(R3310&lt;=90,"Entre 60 e 90",IF(R3310&lt;=120,"Entre 90 e 120",IF(R3310&lt;=150,"Entre 120 e 150",IF(R3310&lt;=180,"Entre 150 e 180","Superior a 180")))))))</f>
        <v/>
      </c>
    </row>
    <row r="3311">
      <c r="A3311" t="inlineStr">
        <is>
          <t>Q018L05</t>
        </is>
      </c>
      <c r="B3311" t="inlineStr">
        <is>
          <t>GUSTAVO SOUSA DE MELLO</t>
        </is>
      </c>
      <c r="C3311" t="n">
        <v>1</v>
      </c>
      <c r="D3311" t="inlineStr">
        <is>
          <t>IPCA</t>
        </is>
      </c>
      <c r="E3311" t="n">
        <v>0.009488792934583046</v>
      </c>
      <c r="F3311" t="inlineStr">
        <is>
          <t>MENSAL</t>
        </is>
      </c>
      <c r="G3311" t="n">
        <v>45503</v>
      </c>
      <c r="H3311" t="n">
        <v>45503</v>
      </c>
      <c r="I3311" t="n">
        <v>64</v>
      </c>
      <c r="J3311" t="inlineStr">
        <is>
          <t>CARTEIRA</t>
        </is>
      </c>
      <c r="K3311" t="inlineStr">
        <is>
          <t>CONTRATO</t>
        </is>
      </c>
      <c r="L3311" t="n">
        <v>2564.92</v>
      </c>
      <c r="M3311" t="inlineStr">
        <is>
          <t>IBIRAPITANGA FASE 3</t>
        </is>
      </c>
      <c r="N3311" s="142">
        <f>DATE(YEAR(G3311),MONTH(G3311),1)</f>
        <v/>
      </c>
      <c r="O3311" s="132">
        <f>IF(G3311&gt;$K$3,"Futuro","Atraso")</f>
        <v/>
      </c>
      <c r="P3311">
        <f>12*(YEAR(G3311)-YEAR($K$3))+(MONTH(G3311)-MONTH($K$3))</f>
        <v/>
      </c>
      <c r="Q3311" s="366">
        <f>IF(M3311="IBIRAPITANGA FASE 3",IF(O3311="Atraso",L3311,L3311/(1+$I$2)^P3311),IF(O3311="Atraso",L3311,L3311/(1+$I$1)^P3311))</f>
        <v/>
      </c>
      <c r="R3311">
        <f>IF(O3311="Atraso",$K$3-G3311,0)</f>
        <v/>
      </c>
      <c r="S3311">
        <f>IF(R3311&lt;=15,"Até 15",IF(R3311&lt;=30,"Entre 15 e 30",IF(R3311&lt;=60,"Entre 30 e 60",IF(R3311&lt;=90,"Entre 60 e 90",IF(R3311&lt;=120,"Entre 90 e 120",IF(R3311&lt;=150,"Entre 120 e 150",IF(R3311&lt;=180,"Entre 150 e 180","Superior a 180")))))))</f>
        <v/>
      </c>
    </row>
    <row r="3312">
      <c r="A3312" t="inlineStr">
        <is>
          <t>Q018L05</t>
        </is>
      </c>
      <c r="B3312" t="inlineStr">
        <is>
          <t>GUSTAVO SOUSA DE MELLO</t>
        </is>
      </c>
      <c r="C3312" t="n">
        <v>1</v>
      </c>
      <c r="D3312" t="inlineStr">
        <is>
          <t>IPCA</t>
        </is>
      </c>
      <c r="E3312" t="n">
        <v>0.009488792934583046</v>
      </c>
      <c r="F3312" t="inlineStr">
        <is>
          <t>MENSAL</t>
        </is>
      </c>
      <c r="G3312" t="n">
        <v>45534</v>
      </c>
      <c r="H3312" t="n">
        <v>45534</v>
      </c>
      <c r="I3312" t="n">
        <v>65</v>
      </c>
      <c r="J3312" t="inlineStr">
        <is>
          <t>CARTEIRA</t>
        </is>
      </c>
      <c r="K3312" t="inlineStr">
        <is>
          <t>CONTRATO</t>
        </is>
      </c>
      <c r="L3312" t="n">
        <v>2564.92</v>
      </c>
      <c r="M3312" t="inlineStr">
        <is>
          <t>IBIRAPITANGA FASE 3</t>
        </is>
      </c>
      <c r="N3312" s="142">
        <f>DATE(YEAR(G3312),MONTH(G3312),1)</f>
        <v/>
      </c>
      <c r="O3312" s="132">
        <f>IF(G3312&gt;$K$3,"Futuro","Atraso")</f>
        <v/>
      </c>
      <c r="P3312">
        <f>12*(YEAR(G3312)-YEAR($K$3))+(MONTH(G3312)-MONTH($K$3))</f>
        <v/>
      </c>
      <c r="Q3312" s="366">
        <f>IF(M3312="IBIRAPITANGA FASE 3",IF(O3312="Atraso",L3312,L3312/(1+$I$2)^P3312),IF(O3312="Atraso",L3312,L3312/(1+$I$1)^P3312))</f>
        <v/>
      </c>
      <c r="R3312">
        <f>IF(O3312="Atraso",$K$3-G3312,0)</f>
        <v/>
      </c>
      <c r="S3312">
        <f>IF(R3312&lt;=15,"Até 15",IF(R3312&lt;=30,"Entre 15 e 30",IF(R3312&lt;=60,"Entre 30 e 60",IF(R3312&lt;=90,"Entre 60 e 90",IF(R3312&lt;=120,"Entre 90 e 120",IF(R3312&lt;=150,"Entre 120 e 150",IF(R3312&lt;=180,"Entre 150 e 180","Superior a 180")))))))</f>
        <v/>
      </c>
    </row>
    <row r="3313">
      <c r="A3313" t="inlineStr">
        <is>
          <t>Q018L05</t>
        </is>
      </c>
      <c r="B3313" t="inlineStr">
        <is>
          <t>GUSTAVO SOUSA DE MELLO</t>
        </is>
      </c>
      <c r="C3313" t="n">
        <v>1</v>
      </c>
      <c r="D3313" t="inlineStr">
        <is>
          <t>IPCA</t>
        </is>
      </c>
      <c r="E3313" t="n">
        <v>0.009488792934583046</v>
      </c>
      <c r="F3313" t="inlineStr">
        <is>
          <t>MENSAL</t>
        </is>
      </c>
      <c r="G3313" t="n">
        <v>45565</v>
      </c>
      <c r="H3313" t="n">
        <v>45565</v>
      </c>
      <c r="I3313" t="n">
        <v>66</v>
      </c>
      <c r="J3313" t="inlineStr">
        <is>
          <t>CARTEIRA</t>
        </is>
      </c>
      <c r="K3313" t="inlineStr">
        <is>
          <t>CONTRATO</t>
        </is>
      </c>
      <c r="L3313" t="n">
        <v>2564.92</v>
      </c>
      <c r="M3313" t="inlineStr">
        <is>
          <t>IBIRAPITANGA FASE 3</t>
        </is>
      </c>
      <c r="N3313" s="142">
        <f>DATE(YEAR(G3313),MONTH(G3313),1)</f>
        <v/>
      </c>
      <c r="O3313" s="132">
        <f>IF(G3313&gt;$K$3,"Futuro","Atraso")</f>
        <v/>
      </c>
      <c r="P3313">
        <f>12*(YEAR(G3313)-YEAR($K$3))+(MONTH(G3313)-MONTH($K$3))</f>
        <v/>
      </c>
      <c r="Q3313" s="366">
        <f>IF(M3313="IBIRAPITANGA FASE 3",IF(O3313="Atraso",L3313,L3313/(1+$I$2)^P3313),IF(O3313="Atraso",L3313,L3313/(1+$I$1)^P3313))</f>
        <v/>
      </c>
      <c r="R3313">
        <f>IF(O3313="Atraso",$K$3-G3313,0)</f>
        <v/>
      </c>
      <c r="S3313">
        <f>IF(R3313&lt;=15,"Até 15",IF(R3313&lt;=30,"Entre 15 e 30",IF(R3313&lt;=60,"Entre 30 e 60",IF(R3313&lt;=90,"Entre 60 e 90",IF(R3313&lt;=120,"Entre 90 e 120",IF(R3313&lt;=150,"Entre 120 e 150",IF(R3313&lt;=180,"Entre 150 e 180","Superior a 180")))))))</f>
        <v/>
      </c>
    </row>
    <row r="3314">
      <c r="A3314" t="inlineStr">
        <is>
          <t>Q018L05</t>
        </is>
      </c>
      <c r="B3314" t="inlineStr">
        <is>
          <t>GUSTAVO SOUSA DE MELLO</t>
        </is>
      </c>
      <c r="C3314" t="n">
        <v>1</v>
      </c>
      <c r="D3314" t="inlineStr">
        <is>
          <t>IPCA</t>
        </is>
      </c>
      <c r="E3314" t="n">
        <v>0.009488792934583046</v>
      </c>
      <c r="F3314" t="inlineStr">
        <is>
          <t>MENSAL</t>
        </is>
      </c>
      <c r="G3314" t="n">
        <v>45595</v>
      </c>
      <c r="H3314" t="n">
        <v>45595</v>
      </c>
      <c r="I3314" t="n">
        <v>67</v>
      </c>
      <c r="J3314" t="inlineStr">
        <is>
          <t>CARTEIRA</t>
        </is>
      </c>
      <c r="K3314" t="inlineStr">
        <is>
          <t>CONTRATO</t>
        </is>
      </c>
      <c r="L3314" t="n">
        <v>2564.92</v>
      </c>
      <c r="M3314" t="inlineStr">
        <is>
          <t>IBIRAPITANGA FASE 3</t>
        </is>
      </c>
      <c r="N3314" s="142">
        <f>DATE(YEAR(G3314),MONTH(G3314),1)</f>
        <v/>
      </c>
      <c r="O3314" s="132">
        <f>IF(G3314&gt;$K$3,"Futuro","Atraso")</f>
        <v/>
      </c>
      <c r="P3314">
        <f>12*(YEAR(G3314)-YEAR($K$3))+(MONTH(G3314)-MONTH($K$3))</f>
        <v/>
      </c>
      <c r="Q3314" s="366">
        <f>IF(M3314="IBIRAPITANGA FASE 3",IF(O3314="Atraso",L3314,L3314/(1+$I$2)^P3314),IF(O3314="Atraso",L3314,L3314/(1+$I$1)^P3314))</f>
        <v/>
      </c>
      <c r="R3314">
        <f>IF(O3314="Atraso",$K$3-G3314,0)</f>
        <v/>
      </c>
      <c r="S3314">
        <f>IF(R3314&lt;=15,"Até 15",IF(R3314&lt;=30,"Entre 15 e 30",IF(R3314&lt;=60,"Entre 30 e 60",IF(R3314&lt;=90,"Entre 60 e 90",IF(R3314&lt;=120,"Entre 90 e 120",IF(R3314&lt;=150,"Entre 120 e 150",IF(R3314&lt;=180,"Entre 150 e 180","Superior a 180")))))))</f>
        <v/>
      </c>
    </row>
    <row r="3315">
      <c r="A3315" t="inlineStr">
        <is>
          <t>Q018L05</t>
        </is>
      </c>
      <c r="B3315" t="inlineStr">
        <is>
          <t>GUSTAVO SOUSA DE MELLO</t>
        </is>
      </c>
      <c r="C3315" t="n">
        <v>1</v>
      </c>
      <c r="D3315" t="inlineStr">
        <is>
          <t>IPCA</t>
        </is>
      </c>
      <c r="E3315" t="n">
        <v>0.009488792934583046</v>
      </c>
      <c r="F3315" t="inlineStr">
        <is>
          <t>MENSAL</t>
        </is>
      </c>
      <c r="G3315" t="n">
        <v>45626</v>
      </c>
      <c r="H3315" t="n">
        <v>45626</v>
      </c>
      <c r="I3315" t="n">
        <v>68</v>
      </c>
      <c r="J3315" t="inlineStr">
        <is>
          <t>CARTEIRA</t>
        </is>
      </c>
      <c r="K3315" t="inlineStr">
        <is>
          <t>CONTRATO</t>
        </is>
      </c>
      <c r="L3315" t="n">
        <v>2564.92</v>
      </c>
      <c r="M3315" t="inlineStr">
        <is>
          <t>IBIRAPITANGA FASE 3</t>
        </is>
      </c>
      <c r="N3315" s="142">
        <f>DATE(YEAR(G3315),MONTH(G3315),1)</f>
        <v/>
      </c>
      <c r="O3315" s="132">
        <f>IF(G3315&gt;$K$3,"Futuro","Atraso")</f>
        <v/>
      </c>
      <c r="P3315">
        <f>12*(YEAR(G3315)-YEAR($K$3))+(MONTH(G3315)-MONTH($K$3))</f>
        <v/>
      </c>
      <c r="Q3315" s="366">
        <f>IF(M3315="IBIRAPITANGA FASE 3",IF(O3315="Atraso",L3315,L3315/(1+$I$2)^P3315),IF(O3315="Atraso",L3315,L3315/(1+$I$1)^P3315))</f>
        <v/>
      </c>
      <c r="R3315">
        <f>IF(O3315="Atraso",$K$3-G3315,0)</f>
        <v/>
      </c>
      <c r="S3315">
        <f>IF(R3315&lt;=15,"Até 15",IF(R3315&lt;=30,"Entre 15 e 30",IF(R3315&lt;=60,"Entre 30 e 60",IF(R3315&lt;=90,"Entre 60 e 90",IF(R3315&lt;=120,"Entre 90 e 120",IF(R3315&lt;=150,"Entre 120 e 150",IF(R3315&lt;=180,"Entre 150 e 180","Superior a 180")))))))</f>
        <v/>
      </c>
    </row>
    <row r="3316">
      <c r="A3316" t="inlineStr">
        <is>
          <t>Q018L05</t>
        </is>
      </c>
      <c r="B3316" t="inlineStr">
        <is>
          <t>GUSTAVO SOUSA DE MELLO</t>
        </is>
      </c>
      <c r="C3316" t="n">
        <v>1</v>
      </c>
      <c r="D3316" t="inlineStr">
        <is>
          <t>IPCA</t>
        </is>
      </c>
      <c r="E3316" t="n">
        <v>0.009488792934583046</v>
      </c>
      <c r="F3316" t="inlineStr">
        <is>
          <t>MENSAL</t>
        </is>
      </c>
      <c r="G3316" t="n">
        <v>45656</v>
      </c>
      <c r="H3316" t="n">
        <v>45656</v>
      </c>
      <c r="I3316" t="n">
        <v>69</v>
      </c>
      <c r="J3316" t="inlineStr">
        <is>
          <t>CARTEIRA</t>
        </is>
      </c>
      <c r="K3316" t="inlineStr">
        <is>
          <t>CONTRATO</t>
        </is>
      </c>
      <c r="L3316" t="n">
        <v>2564.92</v>
      </c>
      <c r="M3316" t="inlineStr">
        <is>
          <t>IBIRAPITANGA FASE 3</t>
        </is>
      </c>
      <c r="N3316" s="142">
        <f>DATE(YEAR(G3316),MONTH(G3316),1)</f>
        <v/>
      </c>
      <c r="O3316" s="132">
        <f>IF(G3316&gt;$K$3,"Futuro","Atraso")</f>
        <v/>
      </c>
      <c r="P3316">
        <f>12*(YEAR(G3316)-YEAR($K$3))+(MONTH(G3316)-MONTH($K$3))</f>
        <v/>
      </c>
      <c r="Q3316" s="366">
        <f>IF(M3316="IBIRAPITANGA FASE 3",IF(O3316="Atraso",L3316,L3316/(1+$I$2)^P3316),IF(O3316="Atraso",L3316,L3316/(1+$I$1)^P3316))</f>
        <v/>
      </c>
      <c r="R3316">
        <f>IF(O3316="Atraso",$K$3-G3316,0)</f>
        <v/>
      </c>
      <c r="S3316">
        <f>IF(R3316&lt;=15,"Até 15",IF(R3316&lt;=30,"Entre 15 e 30",IF(R3316&lt;=60,"Entre 30 e 60",IF(R3316&lt;=90,"Entre 60 e 90",IF(R3316&lt;=120,"Entre 90 e 120",IF(R3316&lt;=150,"Entre 120 e 150",IF(R3316&lt;=180,"Entre 150 e 180","Superior a 180")))))))</f>
        <v/>
      </c>
    </row>
    <row r="3317">
      <c r="A3317" t="inlineStr">
        <is>
          <t>Q018L05</t>
        </is>
      </c>
      <c r="B3317" t="inlineStr">
        <is>
          <t>GUSTAVO SOUSA DE MELLO</t>
        </is>
      </c>
      <c r="C3317" t="n">
        <v>1</v>
      </c>
      <c r="D3317" t="inlineStr">
        <is>
          <t>IPCA</t>
        </is>
      </c>
      <c r="E3317" t="n">
        <v>0.009488792934583046</v>
      </c>
      <c r="F3317" t="inlineStr">
        <is>
          <t>MENSAL</t>
        </is>
      </c>
      <c r="G3317" t="n">
        <v>45687</v>
      </c>
      <c r="H3317" t="n">
        <v>45687</v>
      </c>
      <c r="I3317" t="n">
        <v>70</v>
      </c>
      <c r="J3317" t="inlineStr">
        <is>
          <t>CARTEIRA</t>
        </is>
      </c>
      <c r="K3317" t="inlineStr">
        <is>
          <t>CONTRATO</t>
        </is>
      </c>
      <c r="L3317" t="n">
        <v>2564.92</v>
      </c>
      <c r="M3317" t="inlineStr">
        <is>
          <t>IBIRAPITANGA FASE 3</t>
        </is>
      </c>
      <c r="N3317" s="142">
        <f>DATE(YEAR(G3317),MONTH(G3317),1)</f>
        <v/>
      </c>
      <c r="O3317" s="132">
        <f>IF(G3317&gt;$K$3,"Futuro","Atraso")</f>
        <v/>
      </c>
      <c r="P3317">
        <f>12*(YEAR(G3317)-YEAR($K$3))+(MONTH(G3317)-MONTH($K$3))</f>
        <v/>
      </c>
      <c r="Q3317" s="366">
        <f>IF(M3317="IBIRAPITANGA FASE 3",IF(O3317="Atraso",L3317,L3317/(1+$I$2)^P3317),IF(O3317="Atraso",L3317,L3317/(1+$I$1)^P3317))</f>
        <v/>
      </c>
      <c r="R3317">
        <f>IF(O3317="Atraso",$K$3-G3317,0)</f>
        <v/>
      </c>
      <c r="S3317">
        <f>IF(R3317&lt;=15,"Até 15",IF(R3317&lt;=30,"Entre 15 e 30",IF(R3317&lt;=60,"Entre 30 e 60",IF(R3317&lt;=90,"Entre 60 e 90",IF(R3317&lt;=120,"Entre 90 e 120",IF(R3317&lt;=150,"Entre 120 e 150",IF(R3317&lt;=180,"Entre 150 e 180","Superior a 180")))))))</f>
        <v/>
      </c>
    </row>
    <row r="3318">
      <c r="A3318" t="inlineStr">
        <is>
          <t>Q018L05</t>
        </is>
      </c>
      <c r="B3318" t="inlineStr">
        <is>
          <t>GUSTAVO SOUSA DE MELLO</t>
        </is>
      </c>
      <c r="C3318" t="n">
        <v>1</v>
      </c>
      <c r="D3318" t="inlineStr">
        <is>
          <t>IPCA</t>
        </is>
      </c>
      <c r="E3318" t="n">
        <v>0.009488792934583046</v>
      </c>
      <c r="F3318" t="inlineStr">
        <is>
          <t>MENSAL</t>
        </is>
      </c>
      <c r="G3318" t="n">
        <v>45716</v>
      </c>
      <c r="H3318" t="n">
        <v>45716</v>
      </c>
      <c r="I3318" t="n">
        <v>71</v>
      </c>
      <c r="J3318" t="inlineStr">
        <is>
          <t>CARTEIRA</t>
        </is>
      </c>
      <c r="K3318" t="inlineStr">
        <is>
          <t>CONTRATO</t>
        </is>
      </c>
      <c r="L3318" t="n">
        <v>2564.92</v>
      </c>
      <c r="M3318" t="inlineStr">
        <is>
          <t>IBIRAPITANGA FASE 3</t>
        </is>
      </c>
      <c r="N3318" s="142">
        <f>DATE(YEAR(G3318),MONTH(G3318),1)</f>
        <v/>
      </c>
      <c r="O3318" s="132">
        <f>IF(G3318&gt;$K$3,"Futuro","Atraso")</f>
        <v/>
      </c>
      <c r="P3318">
        <f>12*(YEAR(G3318)-YEAR($K$3))+(MONTH(G3318)-MONTH($K$3))</f>
        <v/>
      </c>
      <c r="Q3318" s="366">
        <f>IF(M3318="IBIRAPITANGA FASE 3",IF(O3318="Atraso",L3318,L3318/(1+$I$2)^P3318),IF(O3318="Atraso",L3318,L3318/(1+$I$1)^P3318))</f>
        <v/>
      </c>
      <c r="R3318">
        <f>IF(O3318="Atraso",$K$3-G3318,0)</f>
        <v/>
      </c>
      <c r="S3318">
        <f>IF(R3318&lt;=15,"Até 15",IF(R3318&lt;=30,"Entre 15 e 30",IF(R3318&lt;=60,"Entre 30 e 60",IF(R3318&lt;=90,"Entre 60 e 90",IF(R3318&lt;=120,"Entre 90 e 120",IF(R3318&lt;=150,"Entre 120 e 150",IF(R3318&lt;=180,"Entre 150 e 180","Superior a 180")))))))</f>
        <v/>
      </c>
    </row>
    <row r="3319">
      <c r="A3319" t="inlineStr">
        <is>
          <t>Q018L05</t>
        </is>
      </c>
      <c r="B3319" t="inlineStr">
        <is>
          <t>GUSTAVO SOUSA DE MELLO</t>
        </is>
      </c>
      <c r="C3319" t="n">
        <v>1</v>
      </c>
      <c r="D3319" t="inlineStr">
        <is>
          <t>IPCA</t>
        </is>
      </c>
      <c r="E3319" t="n">
        <v>0.009488792934583046</v>
      </c>
      <c r="F3319" t="inlineStr">
        <is>
          <t>MENSAL</t>
        </is>
      </c>
      <c r="G3319" t="n">
        <v>45746</v>
      </c>
      <c r="H3319" t="n">
        <v>45746</v>
      </c>
      <c r="I3319" t="n">
        <v>72</v>
      </c>
      <c r="J3319" t="inlineStr">
        <is>
          <t>CARTEIRA</t>
        </is>
      </c>
      <c r="K3319" t="inlineStr">
        <is>
          <t>CONTRATO</t>
        </is>
      </c>
      <c r="L3319" t="n">
        <v>2564.92</v>
      </c>
      <c r="M3319" t="inlineStr">
        <is>
          <t>IBIRAPITANGA FASE 3</t>
        </is>
      </c>
      <c r="N3319" s="142">
        <f>DATE(YEAR(G3319),MONTH(G3319),1)</f>
        <v/>
      </c>
      <c r="O3319" s="132">
        <f>IF(G3319&gt;$K$3,"Futuro","Atraso")</f>
        <v/>
      </c>
      <c r="P3319">
        <f>12*(YEAR(G3319)-YEAR($K$3))+(MONTH(G3319)-MONTH($K$3))</f>
        <v/>
      </c>
      <c r="Q3319" s="366">
        <f>IF(M3319="IBIRAPITANGA FASE 3",IF(O3319="Atraso",L3319,L3319/(1+$I$2)^P3319),IF(O3319="Atraso",L3319,L3319/(1+$I$1)^P3319))</f>
        <v/>
      </c>
      <c r="R3319">
        <f>IF(O3319="Atraso",$K$3-G3319,0)</f>
        <v/>
      </c>
      <c r="S3319">
        <f>IF(R3319&lt;=15,"Até 15",IF(R3319&lt;=30,"Entre 15 e 30",IF(R3319&lt;=60,"Entre 30 e 60",IF(R3319&lt;=90,"Entre 60 e 90",IF(R3319&lt;=120,"Entre 90 e 120",IF(R3319&lt;=150,"Entre 120 e 150",IF(R3319&lt;=180,"Entre 150 e 180","Superior a 180")))))))</f>
        <v/>
      </c>
    </row>
    <row r="3320">
      <c r="A3320" t="inlineStr">
        <is>
          <t>Q018L05</t>
        </is>
      </c>
      <c r="B3320" t="inlineStr">
        <is>
          <t>GUSTAVO SOUSA DE MELLO</t>
        </is>
      </c>
      <c r="C3320" t="n">
        <v>1</v>
      </c>
      <c r="D3320" t="inlineStr">
        <is>
          <t>IPCA</t>
        </is>
      </c>
      <c r="E3320" t="n">
        <v>0.009488792934583046</v>
      </c>
      <c r="F3320" t="inlineStr">
        <is>
          <t>MENSAL</t>
        </is>
      </c>
      <c r="G3320" t="n">
        <v>45777</v>
      </c>
      <c r="H3320" t="n">
        <v>45777</v>
      </c>
      <c r="I3320" t="n">
        <v>73</v>
      </c>
      <c r="J3320" t="inlineStr">
        <is>
          <t>CARTEIRA</t>
        </is>
      </c>
      <c r="K3320" t="inlineStr">
        <is>
          <t>CONTRATO</t>
        </is>
      </c>
      <c r="L3320" t="n">
        <v>2564.92</v>
      </c>
      <c r="M3320" t="inlineStr">
        <is>
          <t>IBIRAPITANGA FASE 3</t>
        </is>
      </c>
      <c r="N3320" s="142">
        <f>DATE(YEAR(G3320),MONTH(G3320),1)</f>
        <v/>
      </c>
      <c r="O3320" s="132">
        <f>IF(G3320&gt;$K$3,"Futuro","Atraso")</f>
        <v/>
      </c>
      <c r="P3320">
        <f>12*(YEAR(G3320)-YEAR($K$3))+(MONTH(G3320)-MONTH($K$3))</f>
        <v/>
      </c>
      <c r="Q3320" s="366">
        <f>IF(M3320="IBIRAPITANGA FASE 3",IF(O3320="Atraso",L3320,L3320/(1+$I$2)^P3320),IF(O3320="Atraso",L3320,L3320/(1+$I$1)^P3320))</f>
        <v/>
      </c>
      <c r="R3320">
        <f>IF(O3320="Atraso",$K$3-G3320,0)</f>
        <v/>
      </c>
      <c r="S3320">
        <f>IF(R3320&lt;=15,"Até 15",IF(R3320&lt;=30,"Entre 15 e 30",IF(R3320&lt;=60,"Entre 30 e 60",IF(R3320&lt;=90,"Entre 60 e 90",IF(R3320&lt;=120,"Entre 90 e 120",IF(R3320&lt;=150,"Entre 120 e 150",IF(R3320&lt;=180,"Entre 150 e 180","Superior a 180")))))))</f>
        <v/>
      </c>
    </row>
    <row r="3321">
      <c r="A3321" t="inlineStr">
        <is>
          <t>Q018L05</t>
        </is>
      </c>
      <c r="B3321" t="inlineStr">
        <is>
          <t>GUSTAVO SOUSA DE MELLO</t>
        </is>
      </c>
      <c r="C3321" t="n">
        <v>1</v>
      </c>
      <c r="D3321" t="inlineStr">
        <is>
          <t>IPCA</t>
        </is>
      </c>
      <c r="E3321" t="n">
        <v>0.009488792934583046</v>
      </c>
      <c r="F3321" t="inlineStr">
        <is>
          <t>MENSAL</t>
        </is>
      </c>
      <c r="G3321" t="n">
        <v>45807</v>
      </c>
      <c r="H3321" t="n">
        <v>45807</v>
      </c>
      <c r="I3321" t="n">
        <v>74</v>
      </c>
      <c r="J3321" t="inlineStr">
        <is>
          <t>CARTEIRA</t>
        </is>
      </c>
      <c r="K3321" t="inlineStr">
        <is>
          <t>CONTRATO</t>
        </is>
      </c>
      <c r="L3321" t="n">
        <v>2564.92</v>
      </c>
      <c r="M3321" t="inlineStr">
        <is>
          <t>IBIRAPITANGA FASE 3</t>
        </is>
      </c>
      <c r="N3321" s="142">
        <f>DATE(YEAR(G3321),MONTH(G3321),1)</f>
        <v/>
      </c>
      <c r="O3321" s="132">
        <f>IF(G3321&gt;$K$3,"Futuro","Atraso")</f>
        <v/>
      </c>
      <c r="P3321">
        <f>12*(YEAR(G3321)-YEAR($K$3))+(MONTH(G3321)-MONTH($K$3))</f>
        <v/>
      </c>
      <c r="Q3321" s="366">
        <f>IF(M3321="IBIRAPITANGA FASE 3",IF(O3321="Atraso",L3321,L3321/(1+$I$2)^P3321),IF(O3321="Atraso",L3321,L3321/(1+$I$1)^P3321))</f>
        <v/>
      </c>
      <c r="R3321">
        <f>IF(O3321="Atraso",$K$3-G3321,0)</f>
        <v/>
      </c>
      <c r="S3321">
        <f>IF(R3321&lt;=15,"Até 15",IF(R3321&lt;=30,"Entre 15 e 30",IF(R3321&lt;=60,"Entre 30 e 60",IF(R3321&lt;=90,"Entre 60 e 90",IF(R3321&lt;=120,"Entre 90 e 120",IF(R3321&lt;=150,"Entre 120 e 150",IF(R3321&lt;=180,"Entre 150 e 180","Superior a 180")))))))</f>
        <v/>
      </c>
    </row>
    <row r="3322">
      <c r="A3322" t="inlineStr">
        <is>
          <t>Q018L05</t>
        </is>
      </c>
      <c r="B3322" t="inlineStr">
        <is>
          <t>GUSTAVO SOUSA DE MELLO</t>
        </is>
      </c>
      <c r="C3322" t="n">
        <v>1</v>
      </c>
      <c r="D3322" t="inlineStr">
        <is>
          <t>IPCA</t>
        </is>
      </c>
      <c r="E3322" t="n">
        <v>0.009488792934583046</v>
      </c>
      <c r="F3322" t="inlineStr">
        <is>
          <t>MENSAL</t>
        </is>
      </c>
      <c r="G3322" t="n">
        <v>45838</v>
      </c>
      <c r="H3322" t="n">
        <v>45838</v>
      </c>
      <c r="I3322" t="n">
        <v>75</v>
      </c>
      <c r="J3322" t="inlineStr">
        <is>
          <t>CARTEIRA</t>
        </is>
      </c>
      <c r="K3322" t="inlineStr">
        <is>
          <t>CONTRATO</t>
        </is>
      </c>
      <c r="L3322" t="n">
        <v>2564.92</v>
      </c>
      <c r="M3322" t="inlineStr">
        <is>
          <t>IBIRAPITANGA FASE 3</t>
        </is>
      </c>
      <c r="N3322" s="142">
        <f>DATE(YEAR(G3322),MONTH(G3322),1)</f>
        <v/>
      </c>
      <c r="O3322" s="132">
        <f>IF(G3322&gt;$K$3,"Futuro","Atraso")</f>
        <v/>
      </c>
      <c r="P3322">
        <f>12*(YEAR(G3322)-YEAR($K$3))+(MONTH(G3322)-MONTH($K$3))</f>
        <v/>
      </c>
      <c r="Q3322" s="366">
        <f>IF(M3322="IBIRAPITANGA FASE 3",IF(O3322="Atraso",L3322,L3322/(1+$I$2)^P3322),IF(O3322="Atraso",L3322,L3322/(1+$I$1)^P3322))</f>
        <v/>
      </c>
      <c r="R3322">
        <f>IF(O3322="Atraso",$K$3-G3322,0)</f>
        <v/>
      </c>
      <c r="S3322">
        <f>IF(R3322&lt;=15,"Até 15",IF(R3322&lt;=30,"Entre 15 e 30",IF(R3322&lt;=60,"Entre 30 e 60",IF(R3322&lt;=90,"Entre 60 e 90",IF(R3322&lt;=120,"Entre 90 e 120",IF(R3322&lt;=150,"Entre 120 e 150",IF(R3322&lt;=180,"Entre 150 e 180","Superior a 180")))))))</f>
        <v/>
      </c>
    </row>
    <row r="3323">
      <c r="A3323" t="inlineStr">
        <is>
          <t>Q018L05</t>
        </is>
      </c>
      <c r="B3323" t="inlineStr">
        <is>
          <t>GUSTAVO SOUSA DE MELLO</t>
        </is>
      </c>
      <c r="C3323" t="n">
        <v>1</v>
      </c>
      <c r="D3323" t="inlineStr">
        <is>
          <t>IPCA</t>
        </is>
      </c>
      <c r="E3323" t="n">
        <v>0.009488792934583046</v>
      </c>
      <c r="F3323" t="inlineStr">
        <is>
          <t>MENSAL</t>
        </is>
      </c>
      <c r="G3323" t="n">
        <v>45868</v>
      </c>
      <c r="H3323" t="n">
        <v>45868</v>
      </c>
      <c r="I3323" t="n">
        <v>76</v>
      </c>
      <c r="J3323" t="inlineStr">
        <is>
          <t>CARTEIRA</t>
        </is>
      </c>
      <c r="K3323" t="inlineStr">
        <is>
          <t>CONTRATO</t>
        </is>
      </c>
      <c r="L3323" t="n">
        <v>2564.92</v>
      </c>
      <c r="M3323" t="inlineStr">
        <is>
          <t>IBIRAPITANGA FASE 3</t>
        </is>
      </c>
      <c r="N3323" s="142">
        <f>DATE(YEAR(G3323),MONTH(G3323),1)</f>
        <v/>
      </c>
      <c r="O3323" s="132">
        <f>IF(G3323&gt;$K$3,"Futuro","Atraso")</f>
        <v/>
      </c>
      <c r="P3323">
        <f>12*(YEAR(G3323)-YEAR($K$3))+(MONTH(G3323)-MONTH($K$3))</f>
        <v/>
      </c>
      <c r="Q3323" s="366">
        <f>IF(M3323="IBIRAPITANGA FASE 3",IF(O3323="Atraso",L3323,L3323/(1+$I$2)^P3323),IF(O3323="Atraso",L3323,L3323/(1+$I$1)^P3323))</f>
        <v/>
      </c>
      <c r="R3323">
        <f>IF(O3323="Atraso",$K$3-G3323,0)</f>
        <v/>
      </c>
      <c r="S3323">
        <f>IF(R3323&lt;=15,"Até 15",IF(R3323&lt;=30,"Entre 15 e 30",IF(R3323&lt;=60,"Entre 30 e 60",IF(R3323&lt;=90,"Entre 60 e 90",IF(R3323&lt;=120,"Entre 90 e 120",IF(R3323&lt;=150,"Entre 120 e 150",IF(R3323&lt;=180,"Entre 150 e 180","Superior a 180")))))))</f>
        <v/>
      </c>
    </row>
    <row r="3324">
      <c r="A3324" t="inlineStr">
        <is>
          <t>Q018L05</t>
        </is>
      </c>
      <c r="B3324" t="inlineStr">
        <is>
          <t>GUSTAVO SOUSA DE MELLO</t>
        </is>
      </c>
      <c r="C3324" t="n">
        <v>1</v>
      </c>
      <c r="D3324" t="inlineStr">
        <is>
          <t>IPCA</t>
        </is>
      </c>
      <c r="E3324" t="n">
        <v>0.009488792934583046</v>
      </c>
      <c r="F3324" t="inlineStr">
        <is>
          <t>MENSAL</t>
        </is>
      </c>
      <c r="G3324" t="n">
        <v>45899</v>
      </c>
      <c r="H3324" t="n">
        <v>45899</v>
      </c>
      <c r="I3324" t="n">
        <v>77</v>
      </c>
      <c r="J3324" t="inlineStr">
        <is>
          <t>CARTEIRA</t>
        </is>
      </c>
      <c r="K3324" t="inlineStr">
        <is>
          <t>CONTRATO</t>
        </is>
      </c>
      <c r="L3324" t="n">
        <v>2564.92</v>
      </c>
      <c r="M3324" t="inlineStr">
        <is>
          <t>IBIRAPITANGA FASE 3</t>
        </is>
      </c>
      <c r="N3324" s="142">
        <f>DATE(YEAR(G3324),MONTH(G3324),1)</f>
        <v/>
      </c>
      <c r="O3324" s="132">
        <f>IF(G3324&gt;$K$3,"Futuro","Atraso")</f>
        <v/>
      </c>
      <c r="P3324">
        <f>12*(YEAR(G3324)-YEAR($K$3))+(MONTH(G3324)-MONTH($K$3))</f>
        <v/>
      </c>
      <c r="Q3324" s="366">
        <f>IF(M3324="IBIRAPITANGA FASE 3",IF(O3324="Atraso",L3324,L3324/(1+$I$2)^P3324),IF(O3324="Atraso",L3324,L3324/(1+$I$1)^P3324))</f>
        <v/>
      </c>
      <c r="R3324">
        <f>IF(O3324="Atraso",$K$3-G3324,0)</f>
        <v/>
      </c>
      <c r="S3324">
        <f>IF(R3324&lt;=15,"Até 15",IF(R3324&lt;=30,"Entre 15 e 30",IF(R3324&lt;=60,"Entre 30 e 60",IF(R3324&lt;=90,"Entre 60 e 90",IF(R3324&lt;=120,"Entre 90 e 120",IF(R3324&lt;=150,"Entre 120 e 150",IF(R3324&lt;=180,"Entre 150 e 180","Superior a 180")))))))</f>
        <v/>
      </c>
    </row>
    <row r="3325">
      <c r="A3325" t="inlineStr">
        <is>
          <t>Q018L05</t>
        </is>
      </c>
      <c r="B3325" t="inlineStr">
        <is>
          <t>GUSTAVO SOUSA DE MELLO</t>
        </is>
      </c>
      <c r="C3325" t="n">
        <v>1</v>
      </c>
      <c r="D3325" t="inlineStr">
        <is>
          <t>IPCA</t>
        </is>
      </c>
      <c r="E3325" t="n">
        <v>0.009488792934583046</v>
      </c>
      <c r="F3325" t="inlineStr">
        <is>
          <t>MENSAL</t>
        </is>
      </c>
      <c r="G3325" t="n">
        <v>45930</v>
      </c>
      <c r="H3325" t="n">
        <v>45930</v>
      </c>
      <c r="I3325" t="n">
        <v>78</v>
      </c>
      <c r="J3325" t="inlineStr">
        <is>
          <t>CARTEIRA</t>
        </is>
      </c>
      <c r="K3325" t="inlineStr">
        <is>
          <t>CONTRATO</t>
        </is>
      </c>
      <c r="L3325" t="n">
        <v>2564.92</v>
      </c>
      <c r="M3325" t="inlineStr">
        <is>
          <t>IBIRAPITANGA FASE 3</t>
        </is>
      </c>
      <c r="N3325" s="142">
        <f>DATE(YEAR(G3325),MONTH(G3325),1)</f>
        <v/>
      </c>
      <c r="O3325" s="132">
        <f>IF(G3325&gt;$K$3,"Futuro","Atraso")</f>
        <v/>
      </c>
      <c r="P3325">
        <f>12*(YEAR(G3325)-YEAR($K$3))+(MONTH(G3325)-MONTH($K$3))</f>
        <v/>
      </c>
      <c r="Q3325" s="366">
        <f>IF(M3325="IBIRAPITANGA FASE 3",IF(O3325="Atraso",L3325,L3325/(1+$I$2)^P3325),IF(O3325="Atraso",L3325,L3325/(1+$I$1)^P3325))</f>
        <v/>
      </c>
      <c r="R3325">
        <f>IF(O3325="Atraso",$K$3-G3325,0)</f>
        <v/>
      </c>
      <c r="S3325">
        <f>IF(R3325&lt;=15,"Até 15",IF(R3325&lt;=30,"Entre 15 e 30",IF(R3325&lt;=60,"Entre 30 e 60",IF(R3325&lt;=90,"Entre 60 e 90",IF(R3325&lt;=120,"Entre 90 e 120",IF(R3325&lt;=150,"Entre 120 e 150",IF(R3325&lt;=180,"Entre 150 e 180","Superior a 180")))))))</f>
        <v/>
      </c>
    </row>
    <row r="3326">
      <c r="A3326" t="inlineStr">
        <is>
          <t>Q018L05</t>
        </is>
      </c>
      <c r="B3326" t="inlineStr">
        <is>
          <t>GUSTAVO SOUSA DE MELLO</t>
        </is>
      </c>
      <c r="C3326" t="n">
        <v>1</v>
      </c>
      <c r="D3326" t="inlineStr">
        <is>
          <t>IPCA</t>
        </is>
      </c>
      <c r="E3326" t="n">
        <v>0.009488792934583046</v>
      </c>
      <c r="F3326" t="inlineStr">
        <is>
          <t>MENSAL</t>
        </is>
      </c>
      <c r="G3326" t="n">
        <v>45960</v>
      </c>
      <c r="H3326" t="n">
        <v>45960</v>
      </c>
      <c r="I3326" t="n">
        <v>79</v>
      </c>
      <c r="J3326" t="inlineStr">
        <is>
          <t>CARTEIRA</t>
        </is>
      </c>
      <c r="K3326" t="inlineStr">
        <is>
          <t>CONTRATO</t>
        </is>
      </c>
      <c r="L3326" t="n">
        <v>2564.92</v>
      </c>
      <c r="M3326" t="inlineStr">
        <is>
          <t>IBIRAPITANGA FASE 3</t>
        </is>
      </c>
      <c r="N3326" s="142">
        <f>DATE(YEAR(G3326),MONTH(G3326),1)</f>
        <v/>
      </c>
      <c r="O3326" s="132">
        <f>IF(G3326&gt;$K$3,"Futuro","Atraso")</f>
        <v/>
      </c>
      <c r="P3326">
        <f>12*(YEAR(G3326)-YEAR($K$3))+(MONTH(G3326)-MONTH($K$3))</f>
        <v/>
      </c>
      <c r="Q3326" s="366">
        <f>IF(M3326="IBIRAPITANGA FASE 3",IF(O3326="Atraso",L3326,L3326/(1+$I$2)^P3326),IF(O3326="Atraso",L3326,L3326/(1+$I$1)^P3326))</f>
        <v/>
      </c>
      <c r="R3326">
        <f>IF(O3326="Atraso",$K$3-G3326,0)</f>
        <v/>
      </c>
      <c r="S3326">
        <f>IF(R3326&lt;=15,"Até 15",IF(R3326&lt;=30,"Entre 15 e 30",IF(R3326&lt;=60,"Entre 30 e 60",IF(R3326&lt;=90,"Entre 60 e 90",IF(R3326&lt;=120,"Entre 90 e 120",IF(R3326&lt;=150,"Entre 120 e 150",IF(R3326&lt;=180,"Entre 150 e 180","Superior a 180")))))))</f>
        <v/>
      </c>
    </row>
    <row r="3327">
      <c r="A3327" t="inlineStr">
        <is>
          <t>Q018L05</t>
        </is>
      </c>
      <c r="B3327" t="inlineStr">
        <is>
          <t>GUSTAVO SOUSA DE MELLO</t>
        </is>
      </c>
      <c r="C3327" t="n">
        <v>1</v>
      </c>
      <c r="D3327" t="inlineStr">
        <is>
          <t>IPCA</t>
        </is>
      </c>
      <c r="E3327" t="n">
        <v>0.009488792934583046</v>
      </c>
      <c r="F3327" t="inlineStr">
        <is>
          <t>MENSAL</t>
        </is>
      </c>
      <c r="G3327" t="n">
        <v>45991</v>
      </c>
      <c r="H3327" t="n">
        <v>45991</v>
      </c>
      <c r="I3327" t="n">
        <v>80</v>
      </c>
      <c r="J3327" t="inlineStr">
        <is>
          <t>CARTEIRA</t>
        </is>
      </c>
      <c r="K3327" t="inlineStr">
        <is>
          <t>CONTRATO</t>
        </is>
      </c>
      <c r="L3327" t="n">
        <v>2564.92</v>
      </c>
      <c r="M3327" t="inlineStr">
        <is>
          <t>IBIRAPITANGA FASE 3</t>
        </is>
      </c>
      <c r="N3327" s="142">
        <f>DATE(YEAR(G3327),MONTH(G3327),1)</f>
        <v/>
      </c>
      <c r="O3327" s="132">
        <f>IF(G3327&gt;$K$3,"Futuro","Atraso")</f>
        <v/>
      </c>
      <c r="P3327">
        <f>12*(YEAR(G3327)-YEAR($K$3))+(MONTH(G3327)-MONTH($K$3))</f>
        <v/>
      </c>
      <c r="Q3327" s="366">
        <f>IF(M3327="IBIRAPITANGA FASE 3",IF(O3327="Atraso",L3327,L3327/(1+$I$2)^P3327),IF(O3327="Atraso",L3327,L3327/(1+$I$1)^P3327))</f>
        <v/>
      </c>
      <c r="R3327">
        <f>IF(O3327="Atraso",$K$3-G3327,0)</f>
        <v/>
      </c>
      <c r="S3327">
        <f>IF(R3327&lt;=15,"Até 15",IF(R3327&lt;=30,"Entre 15 e 30",IF(R3327&lt;=60,"Entre 30 e 60",IF(R3327&lt;=90,"Entre 60 e 90",IF(R3327&lt;=120,"Entre 90 e 120",IF(R3327&lt;=150,"Entre 120 e 150",IF(R3327&lt;=180,"Entre 150 e 180","Superior a 180")))))))</f>
        <v/>
      </c>
    </row>
    <row r="3328">
      <c r="A3328" t="inlineStr">
        <is>
          <t>Q018L05</t>
        </is>
      </c>
      <c r="B3328" t="inlineStr">
        <is>
          <t>GUSTAVO SOUSA DE MELLO</t>
        </is>
      </c>
      <c r="C3328" t="n">
        <v>1</v>
      </c>
      <c r="D3328" t="inlineStr">
        <is>
          <t>IPCA</t>
        </is>
      </c>
      <c r="E3328" t="n">
        <v>0.009488792934583046</v>
      </c>
      <c r="F3328" t="inlineStr">
        <is>
          <t>MENSAL</t>
        </is>
      </c>
      <c r="G3328" t="n">
        <v>46021</v>
      </c>
      <c r="H3328" t="n">
        <v>46021</v>
      </c>
      <c r="I3328" t="n">
        <v>81</v>
      </c>
      <c r="J3328" t="inlineStr">
        <is>
          <t>CARTEIRA</t>
        </is>
      </c>
      <c r="K3328" t="inlineStr">
        <is>
          <t>CONTRATO</t>
        </is>
      </c>
      <c r="L3328" t="n">
        <v>2564.92</v>
      </c>
      <c r="M3328" t="inlineStr">
        <is>
          <t>IBIRAPITANGA FASE 3</t>
        </is>
      </c>
      <c r="N3328" s="142">
        <f>DATE(YEAR(G3328),MONTH(G3328),1)</f>
        <v/>
      </c>
      <c r="O3328" s="132">
        <f>IF(G3328&gt;$K$3,"Futuro","Atraso")</f>
        <v/>
      </c>
      <c r="P3328">
        <f>12*(YEAR(G3328)-YEAR($K$3))+(MONTH(G3328)-MONTH($K$3))</f>
        <v/>
      </c>
      <c r="Q3328" s="366">
        <f>IF(M3328="IBIRAPITANGA FASE 3",IF(O3328="Atraso",L3328,L3328/(1+$I$2)^P3328),IF(O3328="Atraso",L3328,L3328/(1+$I$1)^P3328))</f>
        <v/>
      </c>
      <c r="R3328">
        <f>IF(O3328="Atraso",$K$3-G3328,0)</f>
        <v/>
      </c>
      <c r="S3328">
        <f>IF(R3328&lt;=15,"Até 15",IF(R3328&lt;=30,"Entre 15 e 30",IF(R3328&lt;=60,"Entre 30 e 60",IF(R3328&lt;=90,"Entre 60 e 90",IF(R3328&lt;=120,"Entre 90 e 120",IF(R3328&lt;=150,"Entre 120 e 150",IF(R3328&lt;=180,"Entre 150 e 180","Superior a 180")))))))</f>
        <v/>
      </c>
    </row>
    <row r="3329">
      <c r="A3329" t="inlineStr">
        <is>
          <t>Q018L05</t>
        </is>
      </c>
      <c r="B3329" t="inlineStr">
        <is>
          <t>GUSTAVO SOUSA DE MELLO</t>
        </is>
      </c>
      <c r="C3329" t="n">
        <v>1</v>
      </c>
      <c r="D3329" t="inlineStr">
        <is>
          <t>IPCA</t>
        </is>
      </c>
      <c r="E3329" t="n">
        <v>0.009488792934583046</v>
      </c>
      <c r="F3329" t="inlineStr">
        <is>
          <t>MENSAL</t>
        </is>
      </c>
      <c r="G3329" t="n">
        <v>46052</v>
      </c>
      <c r="H3329" t="n">
        <v>46052</v>
      </c>
      <c r="I3329" t="n">
        <v>82</v>
      </c>
      <c r="J3329" t="inlineStr">
        <is>
          <t>CARTEIRA</t>
        </is>
      </c>
      <c r="K3329" t="inlineStr">
        <is>
          <t>CONTRATO</t>
        </is>
      </c>
      <c r="L3329" t="n">
        <v>2564.92</v>
      </c>
      <c r="M3329" t="inlineStr">
        <is>
          <t>IBIRAPITANGA FASE 3</t>
        </is>
      </c>
      <c r="N3329" s="142">
        <f>DATE(YEAR(G3329),MONTH(G3329),1)</f>
        <v/>
      </c>
      <c r="O3329" s="132">
        <f>IF(G3329&gt;$K$3,"Futuro","Atraso")</f>
        <v/>
      </c>
      <c r="P3329">
        <f>12*(YEAR(G3329)-YEAR($K$3))+(MONTH(G3329)-MONTH($K$3))</f>
        <v/>
      </c>
      <c r="Q3329" s="366">
        <f>IF(M3329="IBIRAPITANGA FASE 3",IF(O3329="Atraso",L3329,L3329/(1+$I$2)^P3329),IF(O3329="Atraso",L3329,L3329/(1+$I$1)^P3329))</f>
        <v/>
      </c>
      <c r="R3329">
        <f>IF(O3329="Atraso",$K$3-G3329,0)</f>
        <v/>
      </c>
      <c r="S3329">
        <f>IF(R3329&lt;=15,"Até 15",IF(R3329&lt;=30,"Entre 15 e 30",IF(R3329&lt;=60,"Entre 30 e 60",IF(R3329&lt;=90,"Entre 60 e 90",IF(R3329&lt;=120,"Entre 90 e 120",IF(R3329&lt;=150,"Entre 120 e 150",IF(R3329&lt;=180,"Entre 150 e 180","Superior a 180")))))))</f>
        <v/>
      </c>
    </row>
    <row r="3330">
      <c r="A3330" t="inlineStr">
        <is>
          <t>Q018L05</t>
        </is>
      </c>
      <c r="B3330" t="inlineStr">
        <is>
          <t>GUSTAVO SOUSA DE MELLO</t>
        </is>
      </c>
      <c r="C3330" t="n">
        <v>1</v>
      </c>
      <c r="D3330" t="inlineStr">
        <is>
          <t>IPCA</t>
        </is>
      </c>
      <c r="E3330" t="n">
        <v>0.009488792934583046</v>
      </c>
      <c r="F3330" t="inlineStr">
        <is>
          <t>MENSAL</t>
        </is>
      </c>
      <c r="G3330" t="n">
        <v>46081</v>
      </c>
      <c r="H3330" t="n">
        <v>46081</v>
      </c>
      <c r="I3330" t="n">
        <v>83</v>
      </c>
      <c r="J3330" t="inlineStr">
        <is>
          <t>CARTEIRA</t>
        </is>
      </c>
      <c r="K3330" t="inlineStr">
        <is>
          <t>CONTRATO</t>
        </is>
      </c>
      <c r="L3330" t="n">
        <v>2564.92</v>
      </c>
      <c r="M3330" t="inlineStr">
        <is>
          <t>IBIRAPITANGA FASE 3</t>
        </is>
      </c>
      <c r="N3330" s="142">
        <f>DATE(YEAR(G3330),MONTH(G3330),1)</f>
        <v/>
      </c>
      <c r="O3330" s="132">
        <f>IF(G3330&gt;$K$3,"Futuro","Atraso")</f>
        <v/>
      </c>
      <c r="P3330">
        <f>12*(YEAR(G3330)-YEAR($K$3))+(MONTH(G3330)-MONTH($K$3))</f>
        <v/>
      </c>
      <c r="Q3330" s="366">
        <f>IF(M3330="IBIRAPITANGA FASE 3",IF(O3330="Atraso",L3330,L3330/(1+$I$2)^P3330),IF(O3330="Atraso",L3330,L3330/(1+$I$1)^P3330))</f>
        <v/>
      </c>
      <c r="R3330">
        <f>IF(O3330="Atraso",$K$3-G3330,0)</f>
        <v/>
      </c>
      <c r="S3330">
        <f>IF(R3330&lt;=15,"Até 15",IF(R3330&lt;=30,"Entre 15 e 30",IF(R3330&lt;=60,"Entre 30 e 60",IF(R3330&lt;=90,"Entre 60 e 90",IF(R3330&lt;=120,"Entre 90 e 120",IF(R3330&lt;=150,"Entre 120 e 150",IF(R3330&lt;=180,"Entre 150 e 180","Superior a 180")))))))</f>
        <v/>
      </c>
    </row>
    <row r="3331">
      <c r="A3331" t="inlineStr">
        <is>
          <t>Q018L05</t>
        </is>
      </c>
      <c r="B3331" t="inlineStr">
        <is>
          <t>GUSTAVO SOUSA DE MELLO</t>
        </is>
      </c>
      <c r="C3331" t="n">
        <v>1</v>
      </c>
      <c r="D3331" t="inlineStr">
        <is>
          <t>IPCA</t>
        </is>
      </c>
      <c r="E3331" t="n">
        <v>0.009488792934583046</v>
      </c>
      <c r="F3331" t="inlineStr">
        <is>
          <t>MENSAL</t>
        </is>
      </c>
      <c r="G3331" t="n">
        <v>46111</v>
      </c>
      <c r="H3331" t="n">
        <v>46111</v>
      </c>
      <c r="I3331" t="n">
        <v>84</v>
      </c>
      <c r="J3331" t="inlineStr">
        <is>
          <t>CARTEIRA</t>
        </is>
      </c>
      <c r="K3331" t="inlineStr">
        <is>
          <t>CONTRATO</t>
        </is>
      </c>
      <c r="L3331" t="n">
        <v>2564.92</v>
      </c>
      <c r="M3331" t="inlineStr">
        <is>
          <t>IBIRAPITANGA FASE 3</t>
        </is>
      </c>
      <c r="N3331" s="142">
        <f>DATE(YEAR(G3331),MONTH(G3331),1)</f>
        <v/>
      </c>
      <c r="O3331" s="132">
        <f>IF(G3331&gt;$K$3,"Futuro","Atraso")</f>
        <v/>
      </c>
      <c r="P3331">
        <f>12*(YEAR(G3331)-YEAR($K$3))+(MONTH(G3331)-MONTH($K$3))</f>
        <v/>
      </c>
      <c r="Q3331" s="366">
        <f>IF(M3331="IBIRAPITANGA FASE 3",IF(O3331="Atraso",L3331,L3331/(1+$I$2)^P3331),IF(O3331="Atraso",L3331,L3331/(1+$I$1)^P3331))</f>
        <v/>
      </c>
      <c r="R3331">
        <f>IF(O3331="Atraso",$K$3-G3331,0)</f>
        <v/>
      </c>
      <c r="S3331">
        <f>IF(R3331&lt;=15,"Até 15",IF(R3331&lt;=30,"Entre 15 e 30",IF(R3331&lt;=60,"Entre 30 e 60",IF(R3331&lt;=90,"Entre 60 e 90",IF(R3331&lt;=120,"Entre 90 e 120",IF(R3331&lt;=150,"Entre 120 e 150",IF(R3331&lt;=180,"Entre 150 e 180","Superior a 180")))))))</f>
        <v/>
      </c>
    </row>
    <row r="3332">
      <c r="A3332" t="inlineStr">
        <is>
          <t>Q018L05</t>
        </is>
      </c>
      <c r="B3332" t="inlineStr">
        <is>
          <t>GUSTAVO SOUSA DE MELLO</t>
        </is>
      </c>
      <c r="C3332" t="n">
        <v>1</v>
      </c>
      <c r="D3332" t="inlineStr">
        <is>
          <t>IPCA</t>
        </is>
      </c>
      <c r="E3332" t="n">
        <v>0.009488792934583046</v>
      </c>
      <c r="F3332" t="inlineStr">
        <is>
          <t>MENSAL</t>
        </is>
      </c>
      <c r="G3332" t="n">
        <v>46142</v>
      </c>
      <c r="H3332" t="n">
        <v>46142</v>
      </c>
      <c r="I3332" t="n">
        <v>85</v>
      </c>
      <c r="J3332" t="inlineStr">
        <is>
          <t>CARTEIRA</t>
        </is>
      </c>
      <c r="K3332" t="inlineStr">
        <is>
          <t>CONTRATO</t>
        </is>
      </c>
      <c r="L3332" t="n">
        <v>2564.92</v>
      </c>
      <c r="M3332" t="inlineStr">
        <is>
          <t>IBIRAPITANGA FASE 3</t>
        </is>
      </c>
      <c r="N3332" s="142">
        <f>DATE(YEAR(G3332),MONTH(G3332),1)</f>
        <v/>
      </c>
      <c r="O3332" s="132">
        <f>IF(G3332&gt;$K$3,"Futuro","Atraso")</f>
        <v/>
      </c>
      <c r="P3332">
        <f>12*(YEAR(G3332)-YEAR($K$3))+(MONTH(G3332)-MONTH($K$3))</f>
        <v/>
      </c>
      <c r="Q3332" s="366">
        <f>IF(M3332="IBIRAPITANGA FASE 3",IF(O3332="Atraso",L3332,L3332/(1+$I$2)^P3332),IF(O3332="Atraso",L3332,L3332/(1+$I$1)^P3332))</f>
        <v/>
      </c>
      <c r="R3332">
        <f>IF(O3332="Atraso",$K$3-G3332,0)</f>
        <v/>
      </c>
      <c r="S3332">
        <f>IF(R3332&lt;=15,"Até 15",IF(R3332&lt;=30,"Entre 15 e 30",IF(R3332&lt;=60,"Entre 30 e 60",IF(R3332&lt;=90,"Entre 60 e 90",IF(R3332&lt;=120,"Entre 90 e 120",IF(R3332&lt;=150,"Entre 120 e 150",IF(R3332&lt;=180,"Entre 150 e 180","Superior a 180")))))))</f>
        <v/>
      </c>
    </row>
    <row r="3333">
      <c r="A3333" t="inlineStr">
        <is>
          <t>Q018L05</t>
        </is>
      </c>
      <c r="B3333" t="inlineStr">
        <is>
          <t>GUSTAVO SOUSA DE MELLO</t>
        </is>
      </c>
      <c r="C3333" t="n">
        <v>1</v>
      </c>
      <c r="D3333" t="inlineStr">
        <is>
          <t>IPCA</t>
        </is>
      </c>
      <c r="E3333" t="n">
        <v>0.009488792934583046</v>
      </c>
      <c r="F3333" t="inlineStr">
        <is>
          <t>MENSAL</t>
        </is>
      </c>
      <c r="G3333" t="n">
        <v>46172</v>
      </c>
      <c r="H3333" t="n">
        <v>46172</v>
      </c>
      <c r="I3333" t="n">
        <v>86</v>
      </c>
      <c r="J3333" t="inlineStr">
        <is>
          <t>CARTEIRA</t>
        </is>
      </c>
      <c r="K3333" t="inlineStr">
        <is>
          <t>CONTRATO</t>
        </is>
      </c>
      <c r="L3333" t="n">
        <v>2564.92</v>
      </c>
      <c r="M3333" t="inlineStr">
        <is>
          <t>IBIRAPITANGA FASE 3</t>
        </is>
      </c>
      <c r="N3333" s="142">
        <f>DATE(YEAR(G3333),MONTH(G3333),1)</f>
        <v/>
      </c>
      <c r="O3333" s="132">
        <f>IF(G3333&gt;$K$3,"Futuro","Atraso")</f>
        <v/>
      </c>
      <c r="P3333">
        <f>12*(YEAR(G3333)-YEAR($K$3))+(MONTH(G3333)-MONTH($K$3))</f>
        <v/>
      </c>
      <c r="Q3333" s="366">
        <f>IF(M3333="IBIRAPITANGA FASE 3",IF(O3333="Atraso",L3333,L3333/(1+$I$2)^P3333),IF(O3333="Atraso",L3333,L3333/(1+$I$1)^P3333))</f>
        <v/>
      </c>
      <c r="R3333">
        <f>IF(O3333="Atraso",$K$3-G3333,0)</f>
        <v/>
      </c>
      <c r="S3333">
        <f>IF(R3333&lt;=15,"Até 15",IF(R3333&lt;=30,"Entre 15 e 30",IF(R3333&lt;=60,"Entre 30 e 60",IF(R3333&lt;=90,"Entre 60 e 90",IF(R3333&lt;=120,"Entre 90 e 120",IF(R3333&lt;=150,"Entre 120 e 150",IF(R3333&lt;=180,"Entre 150 e 180","Superior a 180")))))))</f>
        <v/>
      </c>
    </row>
    <row r="3334">
      <c r="A3334" t="inlineStr">
        <is>
          <t>Q018L05</t>
        </is>
      </c>
      <c r="B3334" t="inlineStr">
        <is>
          <t>GUSTAVO SOUSA DE MELLO</t>
        </is>
      </c>
      <c r="C3334" t="n">
        <v>1</v>
      </c>
      <c r="D3334" t="inlineStr">
        <is>
          <t>IPCA</t>
        </is>
      </c>
      <c r="E3334" t="n">
        <v>0.009488792934583046</v>
      </c>
      <c r="F3334" t="inlineStr">
        <is>
          <t>MENSAL</t>
        </is>
      </c>
      <c r="G3334" t="n">
        <v>46203</v>
      </c>
      <c r="H3334" t="n">
        <v>46203</v>
      </c>
      <c r="I3334" t="n">
        <v>87</v>
      </c>
      <c r="J3334" t="inlineStr">
        <is>
          <t>CARTEIRA</t>
        </is>
      </c>
      <c r="K3334" t="inlineStr">
        <is>
          <t>CONTRATO</t>
        </is>
      </c>
      <c r="L3334" t="n">
        <v>2564.92</v>
      </c>
      <c r="M3334" t="inlineStr">
        <is>
          <t>IBIRAPITANGA FASE 3</t>
        </is>
      </c>
      <c r="N3334" s="142">
        <f>DATE(YEAR(G3334),MONTH(G3334),1)</f>
        <v/>
      </c>
      <c r="O3334" s="132">
        <f>IF(G3334&gt;$K$3,"Futuro","Atraso")</f>
        <v/>
      </c>
      <c r="P3334">
        <f>12*(YEAR(G3334)-YEAR($K$3))+(MONTH(G3334)-MONTH($K$3))</f>
        <v/>
      </c>
      <c r="Q3334" s="366">
        <f>IF(M3334="IBIRAPITANGA FASE 3",IF(O3334="Atraso",L3334,L3334/(1+$I$2)^P3334),IF(O3334="Atraso",L3334,L3334/(1+$I$1)^P3334))</f>
        <v/>
      </c>
      <c r="R3334">
        <f>IF(O3334="Atraso",$K$3-G3334,0)</f>
        <v/>
      </c>
      <c r="S3334">
        <f>IF(R3334&lt;=15,"Até 15",IF(R3334&lt;=30,"Entre 15 e 30",IF(R3334&lt;=60,"Entre 30 e 60",IF(R3334&lt;=90,"Entre 60 e 90",IF(R3334&lt;=120,"Entre 90 e 120",IF(R3334&lt;=150,"Entre 120 e 150",IF(R3334&lt;=180,"Entre 150 e 180","Superior a 180")))))))</f>
        <v/>
      </c>
    </row>
    <row r="3335">
      <c r="A3335" t="inlineStr">
        <is>
          <t>Q018L05</t>
        </is>
      </c>
      <c r="B3335" t="inlineStr">
        <is>
          <t>GUSTAVO SOUSA DE MELLO</t>
        </is>
      </c>
      <c r="C3335" t="n">
        <v>1</v>
      </c>
      <c r="D3335" t="inlineStr">
        <is>
          <t>IPCA</t>
        </is>
      </c>
      <c r="E3335" t="n">
        <v>0.009488792934583046</v>
      </c>
      <c r="F3335" t="inlineStr">
        <is>
          <t>MENSAL</t>
        </is>
      </c>
      <c r="G3335" t="n">
        <v>46233</v>
      </c>
      <c r="H3335" t="n">
        <v>46233</v>
      </c>
      <c r="I3335" t="n">
        <v>88</v>
      </c>
      <c r="J3335" t="inlineStr">
        <is>
          <t>CARTEIRA</t>
        </is>
      </c>
      <c r="K3335" t="inlineStr">
        <is>
          <t>CONTRATO</t>
        </is>
      </c>
      <c r="L3335" t="n">
        <v>2564.92</v>
      </c>
      <c r="M3335" t="inlineStr">
        <is>
          <t>IBIRAPITANGA FASE 3</t>
        </is>
      </c>
      <c r="N3335" s="142">
        <f>DATE(YEAR(G3335),MONTH(G3335),1)</f>
        <v/>
      </c>
      <c r="O3335" s="132">
        <f>IF(G3335&gt;$K$3,"Futuro","Atraso")</f>
        <v/>
      </c>
      <c r="P3335">
        <f>12*(YEAR(G3335)-YEAR($K$3))+(MONTH(G3335)-MONTH($K$3))</f>
        <v/>
      </c>
      <c r="Q3335" s="366">
        <f>IF(M3335="IBIRAPITANGA FASE 3",IF(O3335="Atraso",L3335,L3335/(1+$I$2)^P3335),IF(O3335="Atraso",L3335,L3335/(1+$I$1)^P3335))</f>
        <v/>
      </c>
      <c r="R3335">
        <f>IF(O3335="Atraso",$K$3-G3335,0)</f>
        <v/>
      </c>
      <c r="S3335">
        <f>IF(R3335&lt;=15,"Até 15",IF(R3335&lt;=30,"Entre 15 e 30",IF(R3335&lt;=60,"Entre 30 e 60",IF(R3335&lt;=90,"Entre 60 e 90",IF(R3335&lt;=120,"Entre 90 e 120",IF(R3335&lt;=150,"Entre 120 e 150",IF(R3335&lt;=180,"Entre 150 e 180","Superior a 180")))))))</f>
        <v/>
      </c>
    </row>
    <row r="3336">
      <c r="A3336" t="inlineStr">
        <is>
          <t>Q018L05</t>
        </is>
      </c>
      <c r="B3336" t="inlineStr">
        <is>
          <t>GUSTAVO SOUSA DE MELLO</t>
        </is>
      </c>
      <c r="C3336" t="n">
        <v>1</v>
      </c>
      <c r="D3336" t="inlineStr">
        <is>
          <t>IPCA</t>
        </is>
      </c>
      <c r="E3336" t="n">
        <v>0.009488792934583046</v>
      </c>
      <c r="F3336" t="inlineStr">
        <is>
          <t>MENSAL</t>
        </is>
      </c>
      <c r="G3336" t="n">
        <v>46264</v>
      </c>
      <c r="H3336" t="n">
        <v>46264</v>
      </c>
      <c r="I3336" t="n">
        <v>89</v>
      </c>
      <c r="J3336" t="inlineStr">
        <is>
          <t>CARTEIRA</t>
        </is>
      </c>
      <c r="K3336" t="inlineStr">
        <is>
          <t>CONTRATO</t>
        </is>
      </c>
      <c r="L3336" t="n">
        <v>2564.92</v>
      </c>
      <c r="M3336" t="inlineStr">
        <is>
          <t>IBIRAPITANGA FASE 3</t>
        </is>
      </c>
      <c r="N3336" s="142">
        <f>DATE(YEAR(G3336),MONTH(G3336),1)</f>
        <v/>
      </c>
      <c r="O3336" s="132">
        <f>IF(G3336&gt;$K$3,"Futuro","Atraso")</f>
        <v/>
      </c>
      <c r="P3336">
        <f>12*(YEAR(G3336)-YEAR($K$3))+(MONTH(G3336)-MONTH($K$3))</f>
        <v/>
      </c>
      <c r="Q3336" s="366">
        <f>IF(M3336="IBIRAPITANGA FASE 3",IF(O3336="Atraso",L3336,L3336/(1+$I$2)^P3336),IF(O3336="Atraso",L3336,L3336/(1+$I$1)^P3336))</f>
        <v/>
      </c>
      <c r="R3336">
        <f>IF(O3336="Atraso",$K$3-G3336,0)</f>
        <v/>
      </c>
      <c r="S3336">
        <f>IF(R3336&lt;=15,"Até 15",IF(R3336&lt;=30,"Entre 15 e 30",IF(R3336&lt;=60,"Entre 30 e 60",IF(R3336&lt;=90,"Entre 60 e 90",IF(R3336&lt;=120,"Entre 90 e 120",IF(R3336&lt;=150,"Entre 120 e 150",IF(R3336&lt;=180,"Entre 150 e 180","Superior a 180")))))))</f>
        <v/>
      </c>
    </row>
    <row r="3337">
      <c r="A3337" t="inlineStr">
        <is>
          <t>Q018L05</t>
        </is>
      </c>
      <c r="B3337" t="inlineStr">
        <is>
          <t>GUSTAVO SOUSA DE MELLO</t>
        </is>
      </c>
      <c r="C3337" t="n">
        <v>1</v>
      </c>
      <c r="D3337" t="inlineStr">
        <is>
          <t>IPCA</t>
        </is>
      </c>
      <c r="E3337" t="n">
        <v>0.009488792934583046</v>
      </c>
      <c r="F3337" t="inlineStr">
        <is>
          <t>MENSAL</t>
        </is>
      </c>
      <c r="G3337" t="n">
        <v>46295</v>
      </c>
      <c r="H3337" t="n">
        <v>46295</v>
      </c>
      <c r="I3337" t="n">
        <v>90</v>
      </c>
      <c r="J3337" t="inlineStr">
        <is>
          <t>CARTEIRA</t>
        </is>
      </c>
      <c r="K3337" t="inlineStr">
        <is>
          <t>CONTRATO</t>
        </is>
      </c>
      <c r="L3337" t="n">
        <v>2564.92</v>
      </c>
      <c r="M3337" t="inlineStr">
        <is>
          <t>IBIRAPITANGA FASE 3</t>
        </is>
      </c>
      <c r="N3337" s="142">
        <f>DATE(YEAR(G3337),MONTH(G3337),1)</f>
        <v/>
      </c>
      <c r="O3337" s="132">
        <f>IF(G3337&gt;$K$3,"Futuro","Atraso")</f>
        <v/>
      </c>
      <c r="P3337">
        <f>12*(YEAR(G3337)-YEAR($K$3))+(MONTH(G3337)-MONTH($K$3))</f>
        <v/>
      </c>
      <c r="Q3337" s="366">
        <f>IF(M3337="IBIRAPITANGA FASE 3",IF(O3337="Atraso",L3337,L3337/(1+$I$2)^P3337),IF(O3337="Atraso",L3337,L3337/(1+$I$1)^P3337))</f>
        <v/>
      </c>
      <c r="R3337">
        <f>IF(O3337="Atraso",$K$3-G3337,0)</f>
        <v/>
      </c>
      <c r="S3337">
        <f>IF(R3337&lt;=15,"Até 15",IF(R3337&lt;=30,"Entre 15 e 30",IF(R3337&lt;=60,"Entre 30 e 60",IF(R3337&lt;=90,"Entre 60 e 90",IF(R3337&lt;=120,"Entre 90 e 120",IF(R3337&lt;=150,"Entre 120 e 150",IF(R3337&lt;=180,"Entre 150 e 180","Superior a 180")))))))</f>
        <v/>
      </c>
    </row>
    <row r="3338">
      <c r="A3338" t="inlineStr">
        <is>
          <t>Q018L05</t>
        </is>
      </c>
      <c r="B3338" t="inlineStr">
        <is>
          <t>GUSTAVO SOUSA DE MELLO</t>
        </is>
      </c>
      <c r="C3338" t="n">
        <v>1</v>
      </c>
      <c r="D3338" t="inlineStr">
        <is>
          <t>IPCA</t>
        </is>
      </c>
      <c r="E3338" t="n">
        <v>0.009488792934583046</v>
      </c>
      <c r="F3338" t="inlineStr">
        <is>
          <t>MENSAL</t>
        </is>
      </c>
      <c r="G3338" t="n">
        <v>46325</v>
      </c>
      <c r="H3338" t="n">
        <v>46325</v>
      </c>
      <c r="I3338" t="n">
        <v>91</v>
      </c>
      <c r="J3338" t="inlineStr">
        <is>
          <t>CARTEIRA</t>
        </is>
      </c>
      <c r="K3338" t="inlineStr">
        <is>
          <t>CONTRATO</t>
        </is>
      </c>
      <c r="L3338" t="n">
        <v>2564.92</v>
      </c>
      <c r="M3338" t="inlineStr">
        <is>
          <t>IBIRAPITANGA FASE 3</t>
        </is>
      </c>
      <c r="N3338" s="142">
        <f>DATE(YEAR(G3338),MONTH(G3338),1)</f>
        <v/>
      </c>
      <c r="O3338" s="132">
        <f>IF(G3338&gt;$K$3,"Futuro","Atraso")</f>
        <v/>
      </c>
      <c r="P3338">
        <f>12*(YEAR(G3338)-YEAR($K$3))+(MONTH(G3338)-MONTH($K$3))</f>
        <v/>
      </c>
      <c r="Q3338" s="366">
        <f>IF(M3338="IBIRAPITANGA FASE 3",IF(O3338="Atraso",L3338,L3338/(1+$I$2)^P3338),IF(O3338="Atraso",L3338,L3338/(1+$I$1)^P3338))</f>
        <v/>
      </c>
      <c r="R3338">
        <f>IF(O3338="Atraso",$K$3-G3338,0)</f>
        <v/>
      </c>
      <c r="S3338">
        <f>IF(R3338&lt;=15,"Até 15",IF(R3338&lt;=30,"Entre 15 e 30",IF(R3338&lt;=60,"Entre 30 e 60",IF(R3338&lt;=90,"Entre 60 e 90",IF(R3338&lt;=120,"Entre 90 e 120",IF(R3338&lt;=150,"Entre 120 e 150",IF(R3338&lt;=180,"Entre 150 e 180","Superior a 180")))))))</f>
        <v/>
      </c>
    </row>
    <row r="3339">
      <c r="A3339" t="inlineStr">
        <is>
          <t>Q018L05</t>
        </is>
      </c>
      <c r="B3339" t="inlineStr">
        <is>
          <t>GUSTAVO SOUSA DE MELLO</t>
        </is>
      </c>
      <c r="C3339" t="n">
        <v>1</v>
      </c>
      <c r="D3339" t="inlineStr">
        <is>
          <t>IPCA</t>
        </is>
      </c>
      <c r="E3339" t="n">
        <v>0.009488792934583046</v>
      </c>
      <c r="F3339" t="inlineStr">
        <is>
          <t>MENSAL</t>
        </is>
      </c>
      <c r="G3339" t="n">
        <v>46356</v>
      </c>
      <c r="H3339" t="n">
        <v>46356</v>
      </c>
      <c r="I3339" t="n">
        <v>92</v>
      </c>
      <c r="J3339" t="inlineStr">
        <is>
          <t>CARTEIRA</t>
        </is>
      </c>
      <c r="K3339" t="inlineStr">
        <is>
          <t>CONTRATO</t>
        </is>
      </c>
      <c r="L3339" t="n">
        <v>2564.92</v>
      </c>
      <c r="M3339" t="inlineStr">
        <is>
          <t>IBIRAPITANGA FASE 3</t>
        </is>
      </c>
      <c r="N3339" s="142">
        <f>DATE(YEAR(G3339),MONTH(G3339),1)</f>
        <v/>
      </c>
      <c r="O3339" s="132">
        <f>IF(G3339&gt;$K$3,"Futuro","Atraso")</f>
        <v/>
      </c>
      <c r="P3339">
        <f>12*(YEAR(G3339)-YEAR($K$3))+(MONTH(G3339)-MONTH($K$3))</f>
        <v/>
      </c>
      <c r="Q3339" s="366">
        <f>IF(M3339="IBIRAPITANGA FASE 3",IF(O3339="Atraso",L3339,L3339/(1+$I$2)^P3339),IF(O3339="Atraso",L3339,L3339/(1+$I$1)^P3339))</f>
        <v/>
      </c>
      <c r="R3339">
        <f>IF(O3339="Atraso",$K$3-G3339,0)</f>
        <v/>
      </c>
      <c r="S3339">
        <f>IF(R3339&lt;=15,"Até 15",IF(R3339&lt;=30,"Entre 15 e 30",IF(R3339&lt;=60,"Entre 30 e 60",IF(R3339&lt;=90,"Entre 60 e 90",IF(R3339&lt;=120,"Entre 90 e 120",IF(R3339&lt;=150,"Entre 120 e 150",IF(R3339&lt;=180,"Entre 150 e 180","Superior a 180")))))))</f>
        <v/>
      </c>
    </row>
    <row r="3340">
      <c r="A3340" t="inlineStr">
        <is>
          <t>Q018L05</t>
        </is>
      </c>
      <c r="B3340" t="inlineStr">
        <is>
          <t>GUSTAVO SOUSA DE MELLO</t>
        </is>
      </c>
      <c r="C3340" t="n">
        <v>1</v>
      </c>
      <c r="D3340" t="inlineStr">
        <is>
          <t>IPCA</t>
        </is>
      </c>
      <c r="E3340" t="n">
        <v>0.009488792934583046</v>
      </c>
      <c r="F3340" t="inlineStr">
        <is>
          <t>MENSAL</t>
        </is>
      </c>
      <c r="G3340" t="n">
        <v>46386</v>
      </c>
      <c r="H3340" t="n">
        <v>46386</v>
      </c>
      <c r="I3340" t="n">
        <v>93</v>
      </c>
      <c r="J3340" t="inlineStr">
        <is>
          <t>CARTEIRA</t>
        </is>
      </c>
      <c r="K3340" t="inlineStr">
        <is>
          <t>CONTRATO</t>
        </is>
      </c>
      <c r="L3340" t="n">
        <v>2564.92</v>
      </c>
      <c r="M3340" t="inlineStr">
        <is>
          <t>IBIRAPITANGA FASE 3</t>
        </is>
      </c>
      <c r="N3340" s="142">
        <f>DATE(YEAR(G3340),MONTH(G3340),1)</f>
        <v/>
      </c>
      <c r="O3340" s="132">
        <f>IF(G3340&gt;$K$3,"Futuro","Atraso")</f>
        <v/>
      </c>
      <c r="P3340">
        <f>12*(YEAR(G3340)-YEAR($K$3))+(MONTH(G3340)-MONTH($K$3))</f>
        <v/>
      </c>
      <c r="Q3340" s="366">
        <f>IF(M3340="IBIRAPITANGA FASE 3",IF(O3340="Atraso",L3340,L3340/(1+$I$2)^P3340),IF(O3340="Atraso",L3340,L3340/(1+$I$1)^P3340))</f>
        <v/>
      </c>
      <c r="R3340">
        <f>IF(O3340="Atraso",$K$3-G3340,0)</f>
        <v/>
      </c>
      <c r="S3340">
        <f>IF(R3340&lt;=15,"Até 15",IF(R3340&lt;=30,"Entre 15 e 30",IF(R3340&lt;=60,"Entre 30 e 60",IF(R3340&lt;=90,"Entre 60 e 90",IF(R3340&lt;=120,"Entre 90 e 120",IF(R3340&lt;=150,"Entre 120 e 150",IF(R3340&lt;=180,"Entre 150 e 180","Superior a 180")))))))</f>
        <v/>
      </c>
    </row>
    <row r="3341">
      <c r="A3341" t="inlineStr">
        <is>
          <t>Q018L05</t>
        </is>
      </c>
      <c r="B3341" t="inlineStr">
        <is>
          <t>GUSTAVO SOUSA DE MELLO</t>
        </is>
      </c>
      <c r="C3341" t="n">
        <v>1</v>
      </c>
      <c r="D3341" t="inlineStr">
        <is>
          <t>IPCA</t>
        </is>
      </c>
      <c r="E3341" t="n">
        <v>0.009488792934583046</v>
      </c>
      <c r="F3341" t="inlineStr">
        <is>
          <t>MENSAL</t>
        </is>
      </c>
      <c r="G3341" t="n">
        <v>46417</v>
      </c>
      <c r="H3341" t="n">
        <v>46417</v>
      </c>
      <c r="I3341" t="n">
        <v>94</v>
      </c>
      <c r="J3341" t="inlineStr">
        <is>
          <t>CARTEIRA</t>
        </is>
      </c>
      <c r="K3341" t="inlineStr">
        <is>
          <t>CONTRATO</t>
        </is>
      </c>
      <c r="L3341" t="n">
        <v>2564.92</v>
      </c>
      <c r="M3341" t="inlineStr">
        <is>
          <t>IBIRAPITANGA FASE 3</t>
        </is>
      </c>
      <c r="N3341" s="142">
        <f>DATE(YEAR(G3341),MONTH(G3341),1)</f>
        <v/>
      </c>
      <c r="O3341" s="132">
        <f>IF(G3341&gt;$K$3,"Futuro","Atraso")</f>
        <v/>
      </c>
      <c r="P3341">
        <f>12*(YEAR(G3341)-YEAR($K$3))+(MONTH(G3341)-MONTH($K$3))</f>
        <v/>
      </c>
      <c r="Q3341" s="366">
        <f>IF(M3341="IBIRAPITANGA FASE 3",IF(O3341="Atraso",L3341,L3341/(1+$I$2)^P3341),IF(O3341="Atraso",L3341,L3341/(1+$I$1)^P3341))</f>
        <v/>
      </c>
      <c r="R3341">
        <f>IF(O3341="Atraso",$K$3-G3341,0)</f>
        <v/>
      </c>
      <c r="S3341">
        <f>IF(R3341&lt;=15,"Até 15",IF(R3341&lt;=30,"Entre 15 e 30",IF(R3341&lt;=60,"Entre 30 e 60",IF(R3341&lt;=90,"Entre 60 e 90",IF(R3341&lt;=120,"Entre 90 e 120",IF(R3341&lt;=150,"Entre 120 e 150",IF(R3341&lt;=180,"Entre 150 e 180","Superior a 180")))))))</f>
        <v/>
      </c>
    </row>
    <row r="3342">
      <c r="A3342" t="inlineStr">
        <is>
          <t>Q018L05</t>
        </is>
      </c>
      <c r="B3342" t="inlineStr">
        <is>
          <t>GUSTAVO SOUSA DE MELLO</t>
        </is>
      </c>
      <c r="C3342" t="n">
        <v>1</v>
      </c>
      <c r="D3342" t="inlineStr">
        <is>
          <t>IPCA</t>
        </is>
      </c>
      <c r="E3342" t="n">
        <v>0.009488792934583046</v>
      </c>
      <c r="F3342" t="inlineStr">
        <is>
          <t>MENSAL</t>
        </is>
      </c>
      <c r="G3342" t="n">
        <v>46446</v>
      </c>
      <c r="H3342" t="n">
        <v>46446</v>
      </c>
      <c r="I3342" t="n">
        <v>95</v>
      </c>
      <c r="J3342" t="inlineStr">
        <is>
          <t>CARTEIRA</t>
        </is>
      </c>
      <c r="K3342" t="inlineStr">
        <is>
          <t>CONTRATO</t>
        </is>
      </c>
      <c r="L3342" t="n">
        <v>2564.92</v>
      </c>
      <c r="M3342" t="inlineStr">
        <is>
          <t>IBIRAPITANGA FASE 3</t>
        </is>
      </c>
      <c r="N3342" s="142">
        <f>DATE(YEAR(G3342),MONTH(G3342),1)</f>
        <v/>
      </c>
      <c r="O3342" s="132">
        <f>IF(G3342&gt;$K$3,"Futuro","Atraso")</f>
        <v/>
      </c>
      <c r="P3342">
        <f>12*(YEAR(G3342)-YEAR($K$3))+(MONTH(G3342)-MONTH($K$3))</f>
        <v/>
      </c>
      <c r="Q3342" s="366">
        <f>IF(M3342="IBIRAPITANGA FASE 3",IF(O3342="Atraso",L3342,L3342/(1+$I$2)^P3342),IF(O3342="Atraso",L3342,L3342/(1+$I$1)^P3342))</f>
        <v/>
      </c>
      <c r="R3342">
        <f>IF(O3342="Atraso",$K$3-G3342,0)</f>
        <v/>
      </c>
      <c r="S3342">
        <f>IF(R3342&lt;=15,"Até 15",IF(R3342&lt;=30,"Entre 15 e 30",IF(R3342&lt;=60,"Entre 30 e 60",IF(R3342&lt;=90,"Entre 60 e 90",IF(R3342&lt;=120,"Entre 90 e 120",IF(R3342&lt;=150,"Entre 120 e 150",IF(R3342&lt;=180,"Entre 150 e 180","Superior a 180")))))))</f>
        <v/>
      </c>
    </row>
    <row r="3343">
      <c r="A3343" t="inlineStr">
        <is>
          <t>Q018L05</t>
        </is>
      </c>
      <c r="B3343" t="inlineStr">
        <is>
          <t>GUSTAVO SOUSA DE MELLO</t>
        </is>
      </c>
      <c r="C3343" t="n">
        <v>1</v>
      </c>
      <c r="D3343" t="inlineStr">
        <is>
          <t>IPCA</t>
        </is>
      </c>
      <c r="E3343" t="n">
        <v>0.009488792934583046</v>
      </c>
      <c r="F3343" t="inlineStr">
        <is>
          <t>MENSAL</t>
        </is>
      </c>
      <c r="G3343" t="n">
        <v>46476</v>
      </c>
      <c r="H3343" t="n">
        <v>46476</v>
      </c>
      <c r="I3343" t="n">
        <v>96</v>
      </c>
      <c r="J3343" t="inlineStr">
        <is>
          <t>CARTEIRA</t>
        </is>
      </c>
      <c r="K3343" t="inlineStr">
        <is>
          <t>CONTRATO</t>
        </is>
      </c>
      <c r="L3343" t="n">
        <v>2564.92</v>
      </c>
      <c r="M3343" t="inlineStr">
        <is>
          <t>IBIRAPITANGA FASE 3</t>
        </is>
      </c>
      <c r="N3343" s="142">
        <f>DATE(YEAR(G3343),MONTH(G3343),1)</f>
        <v/>
      </c>
      <c r="O3343" s="132">
        <f>IF(G3343&gt;$K$3,"Futuro","Atraso")</f>
        <v/>
      </c>
      <c r="P3343">
        <f>12*(YEAR(G3343)-YEAR($K$3))+(MONTH(G3343)-MONTH($K$3))</f>
        <v/>
      </c>
      <c r="Q3343" s="366">
        <f>IF(M3343="IBIRAPITANGA FASE 3",IF(O3343="Atraso",L3343,L3343/(1+$I$2)^P3343),IF(O3343="Atraso",L3343,L3343/(1+$I$1)^P3343))</f>
        <v/>
      </c>
      <c r="R3343">
        <f>IF(O3343="Atraso",$K$3-G3343,0)</f>
        <v/>
      </c>
      <c r="S3343">
        <f>IF(R3343&lt;=15,"Até 15",IF(R3343&lt;=30,"Entre 15 e 30",IF(R3343&lt;=60,"Entre 30 e 60",IF(R3343&lt;=90,"Entre 60 e 90",IF(R3343&lt;=120,"Entre 90 e 120",IF(R3343&lt;=150,"Entre 120 e 150",IF(R3343&lt;=180,"Entre 150 e 180","Superior a 180")))))))</f>
        <v/>
      </c>
    </row>
    <row r="3344">
      <c r="A3344" t="inlineStr">
        <is>
          <t>Q019L05</t>
        </is>
      </c>
      <c r="B3344" t="inlineStr">
        <is>
          <t>ARLEN FERREIRA DO NASCIMENTO</t>
        </is>
      </c>
      <c r="C3344" t="n">
        <v>1</v>
      </c>
      <c r="D3344" t="inlineStr">
        <is>
          <t>IPCA</t>
        </is>
      </c>
      <c r="E3344" t="n">
        <v>0</v>
      </c>
      <c r="F3344" t="inlineStr">
        <is>
          <t>MENSAL</t>
        </is>
      </c>
      <c r="G3344" t="n">
        <v>45240</v>
      </c>
      <c r="H3344" t="n">
        <v>45240</v>
      </c>
      <c r="I3344" t="n">
        <v>45</v>
      </c>
      <c r="J3344" t="inlineStr">
        <is>
          <t>CARTEIRA</t>
        </is>
      </c>
      <c r="K3344" t="inlineStr">
        <is>
          <t>CONTRATO</t>
        </is>
      </c>
      <c r="L3344" t="n">
        <v>2257.01</v>
      </c>
      <c r="M3344" t="inlineStr">
        <is>
          <t>IBIRAPITANGA FASE 3</t>
        </is>
      </c>
      <c r="N3344" s="142">
        <f>DATE(YEAR(G3344),MONTH(G3344),1)</f>
        <v/>
      </c>
      <c r="O3344" s="132">
        <f>IF(G3344&gt;$K$3,"Futuro","Atraso")</f>
        <v/>
      </c>
      <c r="P3344">
        <f>12*(YEAR(G3344)-YEAR($K$3))+(MONTH(G3344)-MONTH($K$3))</f>
        <v/>
      </c>
      <c r="Q3344" s="366">
        <f>IF(M3344="IBIRAPITANGA FASE 3",IF(O3344="Atraso",L3344,L3344/(1+$I$2)^P3344),IF(O3344="Atraso",L3344,L3344/(1+$I$1)^P3344))</f>
        <v/>
      </c>
      <c r="R3344">
        <f>IF(O3344="Atraso",$K$3-G3344,0)</f>
        <v/>
      </c>
      <c r="S3344">
        <f>IF(R3344&lt;=15,"Até 15",IF(R3344&lt;=30,"Entre 15 e 30",IF(R3344&lt;=60,"Entre 30 e 60",IF(R3344&lt;=90,"Entre 60 e 90",IF(R3344&lt;=120,"Entre 90 e 120",IF(R3344&lt;=150,"Entre 120 e 150",IF(R3344&lt;=180,"Entre 150 e 180","Superior a 180")))))))</f>
        <v/>
      </c>
    </row>
    <row r="3345">
      <c r="A3345" t="inlineStr">
        <is>
          <t>Q019L05</t>
        </is>
      </c>
      <c r="B3345" t="inlineStr">
        <is>
          <t>ARLEN FERREIRA DO NASCIMENTO</t>
        </is>
      </c>
      <c r="C3345" t="n">
        <v>1</v>
      </c>
      <c r="D3345" t="inlineStr">
        <is>
          <t>IPCA</t>
        </is>
      </c>
      <c r="E3345" t="n">
        <v>0</v>
      </c>
      <c r="F3345" t="inlineStr">
        <is>
          <t>MENSAL</t>
        </is>
      </c>
      <c r="G3345" t="n">
        <v>45270</v>
      </c>
      <c r="H3345" t="n">
        <v>45270</v>
      </c>
      <c r="I3345" t="n">
        <v>46</v>
      </c>
      <c r="J3345" t="inlineStr">
        <is>
          <t>CARTEIRA</t>
        </is>
      </c>
      <c r="K3345" t="inlineStr">
        <is>
          <t>CONTRATO</t>
        </is>
      </c>
      <c r="L3345" t="n">
        <v>2255.94</v>
      </c>
      <c r="M3345" t="inlineStr">
        <is>
          <t>IBIRAPITANGA FASE 3</t>
        </is>
      </c>
      <c r="N3345" s="142">
        <f>DATE(YEAR(G3345),MONTH(G3345),1)</f>
        <v/>
      </c>
      <c r="O3345" s="132">
        <f>IF(G3345&gt;$K$3,"Futuro","Atraso")</f>
        <v/>
      </c>
      <c r="P3345">
        <f>12*(YEAR(G3345)-YEAR($K$3))+(MONTH(G3345)-MONTH($K$3))</f>
        <v/>
      </c>
      <c r="Q3345" s="366">
        <f>IF(M3345="IBIRAPITANGA FASE 3",IF(O3345="Atraso",L3345,L3345/(1+$I$2)^P3345),IF(O3345="Atraso",L3345,L3345/(1+$I$1)^P3345))</f>
        <v/>
      </c>
      <c r="R3345">
        <f>IF(O3345="Atraso",$K$3-G3345,0)</f>
        <v/>
      </c>
      <c r="S3345">
        <f>IF(R3345&lt;=15,"Até 15",IF(R3345&lt;=30,"Entre 15 e 30",IF(R3345&lt;=60,"Entre 30 e 60",IF(R3345&lt;=90,"Entre 60 e 90",IF(R3345&lt;=120,"Entre 90 e 120",IF(R3345&lt;=150,"Entre 120 e 150",IF(R3345&lt;=180,"Entre 150 e 180","Superior a 180")))))))</f>
        <v/>
      </c>
    </row>
    <row r="3346">
      <c r="A3346" t="inlineStr">
        <is>
          <t>Q019L05</t>
        </is>
      </c>
      <c r="B3346" t="inlineStr">
        <is>
          <t>ARLEN FERREIRA DO NASCIMENTO</t>
        </is>
      </c>
      <c r="C3346" t="n">
        <v>1</v>
      </c>
      <c r="D3346" t="inlineStr">
        <is>
          <t>IPCA</t>
        </is>
      </c>
      <c r="E3346" t="n">
        <v>0</v>
      </c>
      <c r="F3346" t="inlineStr">
        <is>
          <t>MENSAL</t>
        </is>
      </c>
      <c r="G3346" t="n">
        <v>45301</v>
      </c>
      <c r="H3346" t="n">
        <v>45301</v>
      </c>
      <c r="I3346" t="n">
        <v>47</v>
      </c>
      <c r="J3346" t="inlineStr">
        <is>
          <t>CARTEIRA</t>
        </is>
      </c>
      <c r="K3346" t="inlineStr">
        <is>
          <t>CONTRATO</t>
        </is>
      </c>
      <c r="L3346" t="n">
        <v>2255.94</v>
      </c>
      <c r="M3346" t="inlineStr">
        <is>
          <t>IBIRAPITANGA FASE 3</t>
        </is>
      </c>
      <c r="N3346" s="142">
        <f>DATE(YEAR(G3346),MONTH(G3346),1)</f>
        <v/>
      </c>
      <c r="O3346" s="132">
        <f>IF(G3346&gt;$K$3,"Futuro","Atraso")</f>
        <v/>
      </c>
      <c r="P3346">
        <f>12*(YEAR(G3346)-YEAR($K$3))+(MONTH(G3346)-MONTH($K$3))</f>
        <v/>
      </c>
      <c r="Q3346" s="366">
        <f>IF(M3346="IBIRAPITANGA FASE 3",IF(O3346="Atraso",L3346,L3346/(1+$I$2)^P3346),IF(O3346="Atraso",L3346,L3346/(1+$I$1)^P3346))</f>
        <v/>
      </c>
      <c r="R3346">
        <f>IF(O3346="Atraso",$K$3-G3346,0)</f>
        <v/>
      </c>
      <c r="S3346">
        <f>IF(R3346&lt;=15,"Até 15",IF(R3346&lt;=30,"Entre 15 e 30",IF(R3346&lt;=60,"Entre 30 e 60",IF(R3346&lt;=90,"Entre 60 e 90",IF(R3346&lt;=120,"Entre 90 e 120",IF(R3346&lt;=150,"Entre 120 e 150",IF(R3346&lt;=180,"Entre 150 e 180","Superior a 180")))))))</f>
        <v/>
      </c>
    </row>
    <row r="3347">
      <c r="A3347" t="inlineStr">
        <is>
          <t>Q019L05</t>
        </is>
      </c>
      <c r="B3347" t="inlineStr">
        <is>
          <t>ARLEN FERREIRA DO NASCIMENTO</t>
        </is>
      </c>
      <c r="C3347" t="n">
        <v>1</v>
      </c>
      <c r="D3347" t="inlineStr">
        <is>
          <t>IPCA</t>
        </is>
      </c>
      <c r="E3347" t="n">
        <v>0</v>
      </c>
      <c r="F3347" t="inlineStr">
        <is>
          <t>MENSAL</t>
        </is>
      </c>
      <c r="G3347" t="n">
        <v>45332</v>
      </c>
      <c r="H3347" t="n">
        <v>45332</v>
      </c>
      <c r="I3347" t="n">
        <v>48</v>
      </c>
      <c r="J3347" t="inlineStr">
        <is>
          <t>CARTEIRA</t>
        </is>
      </c>
      <c r="K3347" t="inlineStr">
        <is>
          <t>CONTRATO</t>
        </is>
      </c>
      <c r="L3347" t="n">
        <v>2255.94</v>
      </c>
      <c r="M3347" t="inlineStr">
        <is>
          <t>IBIRAPITANGA FASE 3</t>
        </is>
      </c>
      <c r="N3347" s="142">
        <f>DATE(YEAR(G3347),MONTH(G3347),1)</f>
        <v/>
      </c>
      <c r="O3347" s="132">
        <f>IF(G3347&gt;$K$3,"Futuro","Atraso")</f>
        <v/>
      </c>
      <c r="P3347">
        <f>12*(YEAR(G3347)-YEAR($K$3))+(MONTH(G3347)-MONTH($K$3))</f>
        <v/>
      </c>
      <c r="Q3347" s="366">
        <f>IF(M3347="IBIRAPITANGA FASE 3",IF(O3347="Atraso",L3347,L3347/(1+$I$2)^P3347),IF(O3347="Atraso",L3347,L3347/(1+$I$1)^P3347))</f>
        <v/>
      </c>
      <c r="R3347">
        <f>IF(O3347="Atraso",$K$3-G3347,0)</f>
        <v/>
      </c>
      <c r="S3347">
        <f>IF(R3347&lt;=15,"Até 15",IF(R3347&lt;=30,"Entre 15 e 30",IF(R3347&lt;=60,"Entre 30 e 60",IF(R3347&lt;=90,"Entre 60 e 90",IF(R3347&lt;=120,"Entre 90 e 120",IF(R3347&lt;=150,"Entre 120 e 150",IF(R3347&lt;=180,"Entre 150 e 180","Superior a 180")))))))</f>
        <v/>
      </c>
    </row>
    <row r="3348">
      <c r="A3348" t="inlineStr">
        <is>
          <t>Q019L06</t>
        </is>
      </c>
      <c r="B3348" t="inlineStr">
        <is>
          <t>LUCIANO MOURAO</t>
        </is>
      </c>
      <c r="C3348" t="n">
        <v>1</v>
      </c>
      <c r="D3348" t="inlineStr">
        <is>
          <t>IPCA</t>
        </is>
      </c>
      <c r="E3348" t="n">
        <v>0.009488792934583046</v>
      </c>
      <c r="F3348" t="inlineStr">
        <is>
          <t>MENSAL</t>
        </is>
      </c>
      <c r="G3348" t="n">
        <v>45240</v>
      </c>
      <c r="H3348" t="n">
        <v>45240</v>
      </c>
      <c r="I3348" t="n">
        <v>45</v>
      </c>
      <c r="J3348" t="inlineStr">
        <is>
          <t>CARTEIRA</t>
        </is>
      </c>
      <c r="K3348" t="inlineStr">
        <is>
          <t>CONTRATO</t>
        </is>
      </c>
      <c r="L3348" t="n">
        <v>1797.09</v>
      </c>
      <c r="M3348" t="inlineStr">
        <is>
          <t>IBIRAPITANGA FASE 3</t>
        </is>
      </c>
      <c r="N3348" s="142">
        <f>DATE(YEAR(G3348),MONTH(G3348),1)</f>
        <v/>
      </c>
      <c r="O3348" s="132">
        <f>IF(G3348&gt;$K$3,"Futuro","Atraso")</f>
        <v/>
      </c>
      <c r="P3348">
        <f>12*(YEAR(G3348)-YEAR($K$3))+(MONTH(G3348)-MONTH($K$3))</f>
        <v/>
      </c>
      <c r="Q3348" s="366">
        <f>IF(M3348="IBIRAPITANGA FASE 3",IF(O3348="Atraso",L3348,L3348/(1+$I$2)^P3348),IF(O3348="Atraso",L3348,L3348/(1+$I$1)^P3348))</f>
        <v/>
      </c>
      <c r="R3348">
        <f>IF(O3348="Atraso",$K$3-G3348,0)</f>
        <v/>
      </c>
      <c r="S3348">
        <f>IF(R3348&lt;=15,"Até 15",IF(R3348&lt;=30,"Entre 15 e 30",IF(R3348&lt;=60,"Entre 30 e 60",IF(R3348&lt;=90,"Entre 60 e 90",IF(R3348&lt;=120,"Entre 90 e 120",IF(R3348&lt;=150,"Entre 120 e 150",IF(R3348&lt;=180,"Entre 150 e 180","Superior a 180")))))))</f>
        <v/>
      </c>
    </row>
    <row r="3349">
      <c r="A3349" t="inlineStr">
        <is>
          <t>Q019L06</t>
        </is>
      </c>
      <c r="B3349" t="inlineStr">
        <is>
          <t>LUCIANO MOURAO</t>
        </is>
      </c>
      <c r="C3349" t="n">
        <v>1</v>
      </c>
      <c r="D3349" t="inlineStr">
        <is>
          <t>IPCA</t>
        </is>
      </c>
      <c r="E3349" t="n">
        <v>0.009488792934583046</v>
      </c>
      <c r="F3349" t="inlineStr">
        <is>
          <t>MENSAL</t>
        </is>
      </c>
      <c r="G3349" t="n">
        <v>45270</v>
      </c>
      <c r="H3349" t="n">
        <v>45270</v>
      </c>
      <c r="I3349" t="n">
        <v>46</v>
      </c>
      <c r="J3349" t="inlineStr">
        <is>
          <t>CARTEIRA</t>
        </is>
      </c>
      <c r="K3349" t="inlineStr">
        <is>
          <t>CONTRATO</t>
        </is>
      </c>
      <c r="L3349" t="n">
        <v>1797.09</v>
      </c>
      <c r="M3349" t="inlineStr">
        <is>
          <t>IBIRAPITANGA FASE 3</t>
        </is>
      </c>
      <c r="N3349" s="142">
        <f>DATE(YEAR(G3349),MONTH(G3349),1)</f>
        <v/>
      </c>
      <c r="O3349" s="132">
        <f>IF(G3349&gt;$K$3,"Futuro","Atraso")</f>
        <v/>
      </c>
      <c r="P3349">
        <f>12*(YEAR(G3349)-YEAR($K$3))+(MONTH(G3349)-MONTH($K$3))</f>
        <v/>
      </c>
      <c r="Q3349" s="366">
        <f>IF(M3349="IBIRAPITANGA FASE 3",IF(O3349="Atraso",L3349,L3349/(1+$I$2)^P3349),IF(O3349="Atraso",L3349,L3349/(1+$I$1)^P3349))</f>
        <v/>
      </c>
      <c r="R3349">
        <f>IF(O3349="Atraso",$K$3-G3349,0)</f>
        <v/>
      </c>
      <c r="S3349">
        <f>IF(R3349&lt;=15,"Até 15",IF(R3349&lt;=30,"Entre 15 e 30",IF(R3349&lt;=60,"Entre 30 e 60",IF(R3349&lt;=90,"Entre 60 e 90",IF(R3349&lt;=120,"Entre 90 e 120",IF(R3349&lt;=150,"Entre 120 e 150",IF(R3349&lt;=180,"Entre 150 e 180","Superior a 180")))))))</f>
        <v/>
      </c>
    </row>
    <row r="3350">
      <c r="A3350" t="inlineStr">
        <is>
          <t>Q019L06</t>
        </is>
      </c>
      <c r="B3350" t="inlineStr">
        <is>
          <t>LUCIANO MOURAO</t>
        </is>
      </c>
      <c r="C3350" t="n">
        <v>1</v>
      </c>
      <c r="D3350" t="inlineStr">
        <is>
          <t>IPCA</t>
        </is>
      </c>
      <c r="E3350" t="n">
        <v>0.009488792934583046</v>
      </c>
      <c r="F3350" t="inlineStr">
        <is>
          <t>MENSAL</t>
        </is>
      </c>
      <c r="G3350" t="n">
        <v>45301</v>
      </c>
      <c r="H3350" t="n">
        <v>45301</v>
      </c>
      <c r="I3350" t="n">
        <v>47</v>
      </c>
      <c r="J3350" t="inlineStr">
        <is>
          <t>CARTEIRA</t>
        </is>
      </c>
      <c r="K3350" t="inlineStr">
        <is>
          <t>CONTRATO</t>
        </is>
      </c>
      <c r="L3350" t="n">
        <v>1797.09</v>
      </c>
      <c r="M3350" t="inlineStr">
        <is>
          <t>IBIRAPITANGA FASE 3</t>
        </is>
      </c>
      <c r="N3350" s="142">
        <f>DATE(YEAR(G3350),MONTH(G3350),1)</f>
        <v/>
      </c>
      <c r="O3350" s="132">
        <f>IF(G3350&gt;$K$3,"Futuro","Atraso")</f>
        <v/>
      </c>
      <c r="P3350">
        <f>12*(YEAR(G3350)-YEAR($K$3))+(MONTH(G3350)-MONTH($K$3))</f>
        <v/>
      </c>
      <c r="Q3350" s="366">
        <f>IF(M3350="IBIRAPITANGA FASE 3",IF(O3350="Atraso",L3350,L3350/(1+$I$2)^P3350),IF(O3350="Atraso",L3350,L3350/(1+$I$1)^P3350))</f>
        <v/>
      </c>
      <c r="R3350">
        <f>IF(O3350="Atraso",$K$3-G3350,0)</f>
        <v/>
      </c>
      <c r="S3350">
        <f>IF(R3350&lt;=15,"Até 15",IF(R3350&lt;=30,"Entre 15 e 30",IF(R3350&lt;=60,"Entre 30 e 60",IF(R3350&lt;=90,"Entre 60 e 90",IF(R3350&lt;=120,"Entre 90 e 120",IF(R3350&lt;=150,"Entre 120 e 150",IF(R3350&lt;=180,"Entre 150 e 180","Superior a 180")))))))</f>
        <v/>
      </c>
    </row>
    <row r="3351">
      <c r="A3351" t="inlineStr">
        <is>
          <t>Q019L06</t>
        </is>
      </c>
      <c r="B3351" t="inlineStr">
        <is>
          <t>LUCIANO MOURAO</t>
        </is>
      </c>
      <c r="C3351" t="n">
        <v>1</v>
      </c>
      <c r="D3351" t="inlineStr">
        <is>
          <t>IPCA</t>
        </is>
      </c>
      <c r="E3351" t="n">
        <v>0.009488792934583046</v>
      </c>
      <c r="F3351" t="inlineStr">
        <is>
          <t>MENSAL</t>
        </is>
      </c>
      <c r="G3351" t="n">
        <v>45332</v>
      </c>
      <c r="H3351" t="n">
        <v>45332</v>
      </c>
      <c r="I3351" t="n">
        <v>48</v>
      </c>
      <c r="J3351" t="inlineStr">
        <is>
          <t>CARTEIRA</t>
        </is>
      </c>
      <c r="K3351" t="inlineStr">
        <is>
          <t>CONTRATO</t>
        </is>
      </c>
      <c r="L3351" t="n">
        <v>1797.09</v>
      </c>
      <c r="M3351" t="inlineStr">
        <is>
          <t>IBIRAPITANGA FASE 3</t>
        </is>
      </c>
      <c r="N3351" s="142">
        <f>DATE(YEAR(G3351),MONTH(G3351),1)</f>
        <v/>
      </c>
      <c r="O3351" s="132">
        <f>IF(G3351&gt;$K$3,"Futuro","Atraso")</f>
        <v/>
      </c>
      <c r="P3351">
        <f>12*(YEAR(G3351)-YEAR($K$3))+(MONTH(G3351)-MONTH($K$3))</f>
        <v/>
      </c>
      <c r="Q3351" s="366">
        <f>IF(M3351="IBIRAPITANGA FASE 3",IF(O3351="Atraso",L3351,L3351/(1+$I$2)^P3351),IF(O3351="Atraso",L3351,L3351/(1+$I$1)^P3351))</f>
        <v/>
      </c>
      <c r="R3351">
        <f>IF(O3351="Atraso",$K$3-G3351,0)</f>
        <v/>
      </c>
      <c r="S3351">
        <f>IF(R3351&lt;=15,"Até 15",IF(R3351&lt;=30,"Entre 15 e 30",IF(R3351&lt;=60,"Entre 30 e 60",IF(R3351&lt;=90,"Entre 60 e 90",IF(R3351&lt;=120,"Entre 90 e 120",IF(R3351&lt;=150,"Entre 120 e 150",IF(R3351&lt;=180,"Entre 150 e 180","Superior a 180")))))))</f>
        <v/>
      </c>
    </row>
    <row r="3352">
      <c r="A3352" t="inlineStr">
        <is>
          <t>Q019L06</t>
        </is>
      </c>
      <c r="B3352" t="inlineStr">
        <is>
          <t>LUCIANO MOURAO</t>
        </is>
      </c>
      <c r="C3352" t="n">
        <v>1</v>
      </c>
      <c r="D3352" t="inlineStr">
        <is>
          <t>IPCA</t>
        </is>
      </c>
      <c r="E3352" t="n">
        <v>0.009488792934583046</v>
      </c>
      <c r="F3352" t="inlineStr">
        <is>
          <t>MENSAL</t>
        </is>
      </c>
      <c r="G3352" t="n">
        <v>45361</v>
      </c>
      <c r="H3352" t="n">
        <v>45361</v>
      </c>
      <c r="I3352" t="n">
        <v>49</v>
      </c>
      <c r="J3352" t="inlineStr">
        <is>
          <t>CARTEIRA</t>
        </is>
      </c>
      <c r="K3352" t="inlineStr">
        <is>
          <t>CONTRATO</t>
        </is>
      </c>
      <c r="L3352" t="n">
        <v>1797.09</v>
      </c>
      <c r="M3352" t="inlineStr">
        <is>
          <t>IBIRAPITANGA FASE 3</t>
        </is>
      </c>
      <c r="N3352" s="142">
        <f>DATE(YEAR(G3352),MONTH(G3352),1)</f>
        <v/>
      </c>
      <c r="O3352" s="132">
        <f>IF(G3352&gt;$K$3,"Futuro","Atraso")</f>
        <v/>
      </c>
      <c r="P3352">
        <f>12*(YEAR(G3352)-YEAR($K$3))+(MONTH(G3352)-MONTH($K$3))</f>
        <v/>
      </c>
      <c r="Q3352" s="366">
        <f>IF(M3352="IBIRAPITANGA FASE 3",IF(O3352="Atraso",L3352,L3352/(1+$I$2)^P3352),IF(O3352="Atraso",L3352,L3352/(1+$I$1)^P3352))</f>
        <v/>
      </c>
      <c r="R3352">
        <f>IF(O3352="Atraso",$K$3-G3352,0)</f>
        <v/>
      </c>
      <c r="S3352">
        <f>IF(R3352&lt;=15,"Até 15",IF(R3352&lt;=30,"Entre 15 e 30",IF(R3352&lt;=60,"Entre 30 e 60",IF(R3352&lt;=90,"Entre 60 e 90",IF(R3352&lt;=120,"Entre 90 e 120",IF(R3352&lt;=150,"Entre 120 e 150",IF(R3352&lt;=180,"Entre 150 e 180","Superior a 180")))))))</f>
        <v/>
      </c>
    </row>
    <row r="3353">
      <c r="A3353" t="inlineStr">
        <is>
          <t>Q019L06</t>
        </is>
      </c>
      <c r="B3353" t="inlineStr">
        <is>
          <t>LUCIANO MOURAO</t>
        </is>
      </c>
      <c r="C3353" t="n">
        <v>1</v>
      </c>
      <c r="D3353" t="inlineStr">
        <is>
          <t>IPCA</t>
        </is>
      </c>
      <c r="E3353" t="n">
        <v>0.009488792934583046</v>
      </c>
      <c r="F3353" t="inlineStr">
        <is>
          <t>MENSAL</t>
        </is>
      </c>
      <c r="G3353" t="n">
        <v>45361</v>
      </c>
      <c r="H3353" t="n">
        <v>45361</v>
      </c>
      <c r="I3353" t="n">
        <v>4</v>
      </c>
      <c r="J3353" t="inlineStr">
        <is>
          <t>CARTEIRA</t>
        </is>
      </c>
      <c r="K3353" t="inlineStr">
        <is>
          <t>CONTRATO</t>
        </is>
      </c>
      <c r="L3353" t="n">
        <v>9740.43</v>
      </c>
      <c r="M3353" t="inlineStr">
        <is>
          <t>IBIRAPITANGA FASE 3</t>
        </is>
      </c>
      <c r="N3353" s="142">
        <f>DATE(YEAR(G3353),MONTH(G3353),1)</f>
        <v/>
      </c>
      <c r="O3353" s="132">
        <f>IF(G3353&gt;$K$3,"Futuro","Atraso")</f>
        <v/>
      </c>
      <c r="P3353">
        <f>12*(YEAR(G3353)-YEAR($K$3))+(MONTH(G3353)-MONTH($K$3))</f>
        <v/>
      </c>
      <c r="Q3353" s="366">
        <f>IF(M3353="IBIRAPITANGA FASE 3",IF(O3353="Atraso",L3353,L3353/(1+$I$2)^P3353),IF(O3353="Atraso",L3353,L3353/(1+$I$1)^P3353))</f>
        <v/>
      </c>
      <c r="R3353">
        <f>IF(O3353="Atraso",$K$3-G3353,0)</f>
        <v/>
      </c>
      <c r="S3353">
        <f>IF(R3353&lt;=15,"Até 15",IF(R3353&lt;=30,"Entre 15 e 30",IF(R3353&lt;=60,"Entre 30 e 60",IF(R3353&lt;=90,"Entre 60 e 90",IF(R3353&lt;=120,"Entre 90 e 120",IF(R3353&lt;=150,"Entre 120 e 150",IF(R3353&lt;=180,"Entre 150 e 180","Superior a 180")))))))</f>
        <v/>
      </c>
    </row>
    <row r="3354">
      <c r="A3354" t="inlineStr">
        <is>
          <t>Q019L06</t>
        </is>
      </c>
      <c r="B3354" t="inlineStr">
        <is>
          <t>LUCIANO MOURAO</t>
        </is>
      </c>
      <c r="C3354" t="n">
        <v>1</v>
      </c>
      <c r="D3354" t="inlineStr">
        <is>
          <t>IPCA</t>
        </is>
      </c>
      <c r="E3354" t="n">
        <v>0.009488792934583046</v>
      </c>
      <c r="F3354" t="inlineStr">
        <is>
          <t>MENSAL</t>
        </is>
      </c>
      <c r="G3354" t="n">
        <v>45392</v>
      </c>
      <c r="H3354" t="n">
        <v>45392</v>
      </c>
      <c r="I3354" t="n">
        <v>50</v>
      </c>
      <c r="J3354" t="inlineStr">
        <is>
          <t>CARTEIRA</t>
        </is>
      </c>
      <c r="K3354" t="inlineStr">
        <is>
          <t>CONTRATO</t>
        </is>
      </c>
      <c r="L3354" t="n">
        <v>1797.09</v>
      </c>
      <c r="M3354" t="inlineStr">
        <is>
          <t>IBIRAPITANGA FASE 3</t>
        </is>
      </c>
      <c r="N3354" s="142">
        <f>DATE(YEAR(G3354),MONTH(G3354),1)</f>
        <v/>
      </c>
      <c r="O3354" s="132">
        <f>IF(G3354&gt;$K$3,"Futuro","Atraso")</f>
        <v/>
      </c>
      <c r="P3354">
        <f>12*(YEAR(G3354)-YEAR($K$3))+(MONTH(G3354)-MONTH($K$3))</f>
        <v/>
      </c>
      <c r="Q3354" s="366">
        <f>IF(M3354="IBIRAPITANGA FASE 3",IF(O3354="Atraso",L3354,L3354/(1+$I$2)^P3354),IF(O3354="Atraso",L3354,L3354/(1+$I$1)^P3354))</f>
        <v/>
      </c>
      <c r="R3354">
        <f>IF(O3354="Atraso",$K$3-G3354,0)</f>
        <v/>
      </c>
      <c r="S3354">
        <f>IF(R3354&lt;=15,"Até 15",IF(R3354&lt;=30,"Entre 15 e 30",IF(R3354&lt;=60,"Entre 30 e 60",IF(R3354&lt;=90,"Entre 60 e 90",IF(R3354&lt;=120,"Entre 90 e 120",IF(R3354&lt;=150,"Entre 120 e 150",IF(R3354&lt;=180,"Entre 150 e 180","Superior a 180")))))))</f>
        <v/>
      </c>
    </row>
    <row r="3355">
      <c r="A3355" t="inlineStr">
        <is>
          <t>Q019L06</t>
        </is>
      </c>
      <c r="B3355" t="inlineStr">
        <is>
          <t>LUCIANO MOURAO</t>
        </is>
      </c>
      <c r="C3355" t="n">
        <v>1</v>
      </c>
      <c r="D3355" t="inlineStr">
        <is>
          <t>IPCA</t>
        </is>
      </c>
      <c r="E3355" t="n">
        <v>0.009488792934583046</v>
      </c>
      <c r="F3355" t="inlineStr">
        <is>
          <t>MENSAL</t>
        </is>
      </c>
      <c r="G3355" t="n">
        <v>45422</v>
      </c>
      <c r="H3355" t="n">
        <v>45422</v>
      </c>
      <c r="I3355" t="n">
        <v>51</v>
      </c>
      <c r="J3355" t="inlineStr">
        <is>
          <t>CARTEIRA</t>
        </is>
      </c>
      <c r="K3355" t="inlineStr">
        <is>
          <t>CONTRATO</t>
        </is>
      </c>
      <c r="L3355" t="n">
        <v>1797.09</v>
      </c>
      <c r="M3355" t="inlineStr">
        <is>
          <t>IBIRAPITANGA FASE 3</t>
        </is>
      </c>
      <c r="N3355" s="142">
        <f>DATE(YEAR(G3355),MONTH(G3355),1)</f>
        <v/>
      </c>
      <c r="O3355" s="132">
        <f>IF(G3355&gt;$K$3,"Futuro","Atraso")</f>
        <v/>
      </c>
      <c r="P3355">
        <f>12*(YEAR(G3355)-YEAR($K$3))+(MONTH(G3355)-MONTH($K$3))</f>
        <v/>
      </c>
      <c r="Q3355" s="366">
        <f>IF(M3355="IBIRAPITANGA FASE 3",IF(O3355="Atraso",L3355,L3355/(1+$I$2)^P3355),IF(O3355="Atraso",L3355,L3355/(1+$I$1)^P3355))</f>
        <v/>
      </c>
      <c r="R3355">
        <f>IF(O3355="Atraso",$K$3-G3355,0)</f>
        <v/>
      </c>
      <c r="S3355">
        <f>IF(R3355&lt;=15,"Até 15",IF(R3355&lt;=30,"Entre 15 e 30",IF(R3355&lt;=60,"Entre 30 e 60",IF(R3355&lt;=90,"Entre 60 e 90",IF(R3355&lt;=120,"Entre 90 e 120",IF(R3355&lt;=150,"Entre 120 e 150",IF(R3355&lt;=180,"Entre 150 e 180","Superior a 180")))))))</f>
        <v/>
      </c>
    </row>
    <row r="3356">
      <c r="A3356" t="inlineStr">
        <is>
          <t>Q019L06</t>
        </is>
      </c>
      <c r="B3356" t="inlineStr">
        <is>
          <t>LUCIANO MOURAO</t>
        </is>
      </c>
      <c r="C3356" t="n">
        <v>1</v>
      </c>
      <c r="D3356" t="inlineStr">
        <is>
          <t>IPCA</t>
        </is>
      </c>
      <c r="E3356" t="n">
        <v>0.009488792934583046</v>
      </c>
      <c r="F3356" t="inlineStr">
        <is>
          <t>MENSAL</t>
        </is>
      </c>
      <c r="G3356" t="n">
        <v>45453</v>
      </c>
      <c r="H3356" t="n">
        <v>45453</v>
      </c>
      <c r="I3356" t="n">
        <v>52</v>
      </c>
      <c r="J3356" t="inlineStr">
        <is>
          <t>CARTEIRA</t>
        </is>
      </c>
      <c r="K3356" t="inlineStr">
        <is>
          <t>CONTRATO</t>
        </is>
      </c>
      <c r="L3356" t="n">
        <v>1797.09</v>
      </c>
      <c r="M3356" t="inlineStr">
        <is>
          <t>IBIRAPITANGA FASE 3</t>
        </is>
      </c>
      <c r="N3356" s="142">
        <f>DATE(YEAR(G3356),MONTH(G3356),1)</f>
        <v/>
      </c>
      <c r="O3356" s="132">
        <f>IF(G3356&gt;$K$3,"Futuro","Atraso")</f>
        <v/>
      </c>
      <c r="P3356">
        <f>12*(YEAR(G3356)-YEAR($K$3))+(MONTH(G3356)-MONTH($K$3))</f>
        <v/>
      </c>
      <c r="Q3356" s="366">
        <f>IF(M3356="IBIRAPITANGA FASE 3",IF(O3356="Atraso",L3356,L3356/(1+$I$2)^P3356),IF(O3356="Atraso",L3356,L3356/(1+$I$1)^P3356))</f>
        <v/>
      </c>
      <c r="R3356">
        <f>IF(O3356="Atraso",$K$3-G3356,0)</f>
        <v/>
      </c>
      <c r="S3356">
        <f>IF(R3356&lt;=15,"Até 15",IF(R3356&lt;=30,"Entre 15 e 30",IF(R3356&lt;=60,"Entre 30 e 60",IF(R3356&lt;=90,"Entre 60 e 90",IF(R3356&lt;=120,"Entre 90 e 120",IF(R3356&lt;=150,"Entre 120 e 150",IF(R3356&lt;=180,"Entre 150 e 180","Superior a 180")))))))</f>
        <v/>
      </c>
    </row>
    <row r="3357">
      <c r="A3357" t="inlineStr">
        <is>
          <t>Q019L06</t>
        </is>
      </c>
      <c r="B3357" t="inlineStr">
        <is>
          <t>LUCIANO MOURAO</t>
        </is>
      </c>
      <c r="C3357" t="n">
        <v>1</v>
      </c>
      <c r="D3357" t="inlineStr">
        <is>
          <t>IPCA</t>
        </is>
      </c>
      <c r="E3357" t="n">
        <v>0.009488792934583046</v>
      </c>
      <c r="F3357" t="inlineStr">
        <is>
          <t>MENSAL</t>
        </is>
      </c>
      <c r="G3357" t="n">
        <v>45483</v>
      </c>
      <c r="H3357" t="n">
        <v>45483</v>
      </c>
      <c r="I3357" t="n">
        <v>53</v>
      </c>
      <c r="J3357" t="inlineStr">
        <is>
          <t>CARTEIRA</t>
        </is>
      </c>
      <c r="K3357" t="inlineStr">
        <is>
          <t>CONTRATO</t>
        </is>
      </c>
      <c r="L3357" t="n">
        <v>1797.09</v>
      </c>
      <c r="M3357" t="inlineStr">
        <is>
          <t>IBIRAPITANGA FASE 3</t>
        </is>
      </c>
      <c r="N3357" s="142">
        <f>DATE(YEAR(G3357),MONTH(G3357),1)</f>
        <v/>
      </c>
      <c r="O3357" s="132">
        <f>IF(G3357&gt;$K$3,"Futuro","Atraso")</f>
        <v/>
      </c>
      <c r="P3357">
        <f>12*(YEAR(G3357)-YEAR($K$3))+(MONTH(G3357)-MONTH($K$3))</f>
        <v/>
      </c>
      <c r="Q3357" s="366">
        <f>IF(M3357="IBIRAPITANGA FASE 3",IF(O3357="Atraso",L3357,L3357/(1+$I$2)^P3357),IF(O3357="Atraso",L3357,L3357/(1+$I$1)^P3357))</f>
        <v/>
      </c>
      <c r="R3357">
        <f>IF(O3357="Atraso",$K$3-G3357,0)</f>
        <v/>
      </c>
      <c r="S3357">
        <f>IF(R3357&lt;=15,"Até 15",IF(R3357&lt;=30,"Entre 15 e 30",IF(R3357&lt;=60,"Entre 30 e 60",IF(R3357&lt;=90,"Entre 60 e 90",IF(R3357&lt;=120,"Entre 90 e 120",IF(R3357&lt;=150,"Entre 120 e 150",IF(R3357&lt;=180,"Entre 150 e 180","Superior a 180")))))))</f>
        <v/>
      </c>
    </row>
    <row r="3358">
      <c r="A3358" t="inlineStr">
        <is>
          <t>Q019L06</t>
        </is>
      </c>
      <c r="B3358" t="inlineStr">
        <is>
          <t>LUCIANO MOURAO</t>
        </is>
      </c>
      <c r="C3358" t="n">
        <v>1</v>
      </c>
      <c r="D3358" t="inlineStr">
        <is>
          <t>IPCA</t>
        </is>
      </c>
      <c r="E3358" t="n">
        <v>0.009488792934583046</v>
      </c>
      <c r="F3358" t="inlineStr">
        <is>
          <t>MENSAL</t>
        </is>
      </c>
      <c r="G3358" t="n">
        <v>45514</v>
      </c>
      <c r="H3358" t="n">
        <v>45514</v>
      </c>
      <c r="I3358" t="n">
        <v>54</v>
      </c>
      <c r="J3358" t="inlineStr">
        <is>
          <t>CARTEIRA</t>
        </is>
      </c>
      <c r="K3358" t="inlineStr">
        <is>
          <t>CONTRATO</t>
        </is>
      </c>
      <c r="L3358" t="n">
        <v>1797.09</v>
      </c>
      <c r="M3358" t="inlineStr">
        <is>
          <t>IBIRAPITANGA FASE 3</t>
        </is>
      </c>
      <c r="N3358" s="142">
        <f>DATE(YEAR(G3358),MONTH(G3358),1)</f>
        <v/>
      </c>
      <c r="O3358" s="132">
        <f>IF(G3358&gt;$K$3,"Futuro","Atraso")</f>
        <v/>
      </c>
      <c r="P3358">
        <f>12*(YEAR(G3358)-YEAR($K$3))+(MONTH(G3358)-MONTH($K$3))</f>
        <v/>
      </c>
      <c r="Q3358" s="366">
        <f>IF(M3358="IBIRAPITANGA FASE 3",IF(O3358="Atraso",L3358,L3358/(1+$I$2)^P3358),IF(O3358="Atraso",L3358,L3358/(1+$I$1)^P3358))</f>
        <v/>
      </c>
      <c r="R3358">
        <f>IF(O3358="Atraso",$K$3-G3358,0)</f>
        <v/>
      </c>
      <c r="S3358">
        <f>IF(R3358&lt;=15,"Até 15",IF(R3358&lt;=30,"Entre 15 e 30",IF(R3358&lt;=60,"Entre 30 e 60",IF(R3358&lt;=90,"Entre 60 e 90",IF(R3358&lt;=120,"Entre 90 e 120",IF(R3358&lt;=150,"Entre 120 e 150",IF(R3358&lt;=180,"Entre 150 e 180","Superior a 180")))))))</f>
        <v/>
      </c>
    </row>
    <row r="3359">
      <c r="A3359" t="inlineStr">
        <is>
          <t>Q019L06</t>
        </is>
      </c>
      <c r="B3359" t="inlineStr">
        <is>
          <t>LUCIANO MOURAO</t>
        </is>
      </c>
      <c r="C3359" t="n">
        <v>1</v>
      </c>
      <c r="D3359" t="inlineStr">
        <is>
          <t>IPCA</t>
        </is>
      </c>
      <c r="E3359" t="n">
        <v>0.009488792934583046</v>
      </c>
      <c r="F3359" t="inlineStr">
        <is>
          <t>MENSAL</t>
        </is>
      </c>
      <c r="G3359" t="n">
        <v>45545</v>
      </c>
      <c r="H3359" t="n">
        <v>45545</v>
      </c>
      <c r="I3359" t="n">
        <v>55</v>
      </c>
      <c r="J3359" t="inlineStr">
        <is>
          <t>CARTEIRA</t>
        </is>
      </c>
      <c r="K3359" t="inlineStr">
        <is>
          <t>CONTRATO</t>
        </is>
      </c>
      <c r="L3359" t="n">
        <v>1797.09</v>
      </c>
      <c r="M3359" t="inlineStr">
        <is>
          <t>IBIRAPITANGA FASE 3</t>
        </is>
      </c>
      <c r="N3359" s="142">
        <f>DATE(YEAR(G3359),MONTH(G3359),1)</f>
        <v/>
      </c>
      <c r="O3359" s="132">
        <f>IF(G3359&gt;$K$3,"Futuro","Atraso")</f>
        <v/>
      </c>
      <c r="P3359">
        <f>12*(YEAR(G3359)-YEAR($K$3))+(MONTH(G3359)-MONTH($K$3))</f>
        <v/>
      </c>
      <c r="Q3359" s="366">
        <f>IF(M3359="IBIRAPITANGA FASE 3",IF(O3359="Atraso",L3359,L3359/(1+$I$2)^P3359),IF(O3359="Atraso",L3359,L3359/(1+$I$1)^P3359))</f>
        <v/>
      </c>
      <c r="R3359">
        <f>IF(O3359="Atraso",$K$3-G3359,0)</f>
        <v/>
      </c>
      <c r="S3359">
        <f>IF(R3359&lt;=15,"Até 15",IF(R3359&lt;=30,"Entre 15 e 30",IF(R3359&lt;=60,"Entre 30 e 60",IF(R3359&lt;=90,"Entre 60 e 90",IF(R3359&lt;=120,"Entre 90 e 120",IF(R3359&lt;=150,"Entre 120 e 150",IF(R3359&lt;=180,"Entre 150 e 180","Superior a 180")))))))</f>
        <v/>
      </c>
    </row>
    <row r="3360">
      <c r="A3360" t="inlineStr">
        <is>
          <t>Q019L06</t>
        </is>
      </c>
      <c r="B3360" t="inlineStr">
        <is>
          <t>LUCIANO MOURAO</t>
        </is>
      </c>
      <c r="C3360" t="n">
        <v>1</v>
      </c>
      <c r="D3360" t="inlineStr">
        <is>
          <t>IPCA</t>
        </is>
      </c>
      <c r="E3360" t="n">
        <v>0.009488792934583046</v>
      </c>
      <c r="F3360" t="inlineStr">
        <is>
          <t>MENSAL</t>
        </is>
      </c>
      <c r="G3360" t="n">
        <v>45575</v>
      </c>
      <c r="H3360" t="n">
        <v>45575</v>
      </c>
      <c r="I3360" t="n">
        <v>56</v>
      </c>
      <c r="J3360" t="inlineStr">
        <is>
          <t>CARTEIRA</t>
        </is>
      </c>
      <c r="K3360" t="inlineStr">
        <is>
          <t>CONTRATO</t>
        </is>
      </c>
      <c r="L3360" t="n">
        <v>1797.09</v>
      </c>
      <c r="M3360" t="inlineStr">
        <is>
          <t>IBIRAPITANGA FASE 3</t>
        </is>
      </c>
      <c r="N3360" s="142">
        <f>DATE(YEAR(G3360),MONTH(G3360),1)</f>
        <v/>
      </c>
      <c r="O3360" s="132">
        <f>IF(G3360&gt;$K$3,"Futuro","Atraso")</f>
        <v/>
      </c>
      <c r="P3360">
        <f>12*(YEAR(G3360)-YEAR($K$3))+(MONTH(G3360)-MONTH($K$3))</f>
        <v/>
      </c>
      <c r="Q3360" s="366">
        <f>IF(M3360="IBIRAPITANGA FASE 3",IF(O3360="Atraso",L3360,L3360/(1+$I$2)^P3360),IF(O3360="Atraso",L3360,L3360/(1+$I$1)^P3360))</f>
        <v/>
      </c>
      <c r="R3360">
        <f>IF(O3360="Atraso",$K$3-G3360,0)</f>
        <v/>
      </c>
      <c r="S3360">
        <f>IF(R3360&lt;=15,"Até 15",IF(R3360&lt;=30,"Entre 15 e 30",IF(R3360&lt;=60,"Entre 30 e 60",IF(R3360&lt;=90,"Entre 60 e 90",IF(R3360&lt;=120,"Entre 90 e 120",IF(R3360&lt;=150,"Entre 120 e 150",IF(R3360&lt;=180,"Entre 150 e 180","Superior a 180")))))))</f>
        <v/>
      </c>
    </row>
    <row r="3361">
      <c r="A3361" t="inlineStr">
        <is>
          <t>Q019L06</t>
        </is>
      </c>
      <c r="B3361" t="inlineStr">
        <is>
          <t>LUCIANO MOURAO</t>
        </is>
      </c>
      <c r="C3361" t="n">
        <v>1</v>
      </c>
      <c r="D3361" t="inlineStr">
        <is>
          <t>IPCA</t>
        </is>
      </c>
      <c r="E3361" t="n">
        <v>0.009488792934583046</v>
      </c>
      <c r="F3361" t="inlineStr">
        <is>
          <t>MENSAL</t>
        </is>
      </c>
      <c r="G3361" t="n">
        <v>45606</v>
      </c>
      <c r="H3361" t="n">
        <v>45606</v>
      </c>
      <c r="I3361" t="n">
        <v>57</v>
      </c>
      <c r="J3361" t="inlineStr">
        <is>
          <t>CARTEIRA</t>
        </is>
      </c>
      <c r="K3361" t="inlineStr">
        <is>
          <t>CONTRATO</t>
        </is>
      </c>
      <c r="L3361" t="n">
        <v>1797.09</v>
      </c>
      <c r="M3361" t="inlineStr">
        <is>
          <t>IBIRAPITANGA FASE 3</t>
        </is>
      </c>
      <c r="N3361" s="142">
        <f>DATE(YEAR(G3361),MONTH(G3361),1)</f>
        <v/>
      </c>
      <c r="O3361" s="132">
        <f>IF(G3361&gt;$K$3,"Futuro","Atraso")</f>
        <v/>
      </c>
      <c r="P3361">
        <f>12*(YEAR(G3361)-YEAR($K$3))+(MONTH(G3361)-MONTH($K$3))</f>
        <v/>
      </c>
      <c r="Q3361" s="366">
        <f>IF(M3361="IBIRAPITANGA FASE 3",IF(O3361="Atraso",L3361,L3361/(1+$I$2)^P3361),IF(O3361="Atraso",L3361,L3361/(1+$I$1)^P3361))</f>
        <v/>
      </c>
      <c r="R3361">
        <f>IF(O3361="Atraso",$K$3-G3361,0)</f>
        <v/>
      </c>
      <c r="S3361">
        <f>IF(R3361&lt;=15,"Até 15",IF(R3361&lt;=30,"Entre 15 e 30",IF(R3361&lt;=60,"Entre 30 e 60",IF(R3361&lt;=90,"Entre 60 e 90",IF(R3361&lt;=120,"Entre 90 e 120",IF(R3361&lt;=150,"Entre 120 e 150",IF(R3361&lt;=180,"Entre 150 e 180","Superior a 180")))))))</f>
        <v/>
      </c>
    </row>
    <row r="3362">
      <c r="A3362" t="inlineStr">
        <is>
          <t>Q019L06</t>
        </is>
      </c>
      <c r="B3362" t="inlineStr">
        <is>
          <t>LUCIANO MOURAO</t>
        </is>
      </c>
      <c r="C3362" t="n">
        <v>1</v>
      </c>
      <c r="D3362" t="inlineStr">
        <is>
          <t>IPCA</t>
        </is>
      </c>
      <c r="E3362" t="n">
        <v>0.009488792934583046</v>
      </c>
      <c r="F3362" t="inlineStr">
        <is>
          <t>MENSAL</t>
        </is>
      </c>
      <c r="G3362" t="n">
        <v>45636</v>
      </c>
      <c r="H3362" t="n">
        <v>45636</v>
      </c>
      <c r="I3362" t="n">
        <v>58</v>
      </c>
      <c r="J3362" t="inlineStr">
        <is>
          <t>CARTEIRA</t>
        </is>
      </c>
      <c r="K3362" t="inlineStr">
        <is>
          <t>CONTRATO</t>
        </is>
      </c>
      <c r="L3362" t="n">
        <v>1797.09</v>
      </c>
      <c r="M3362" t="inlineStr">
        <is>
          <t>IBIRAPITANGA FASE 3</t>
        </is>
      </c>
      <c r="N3362" s="142">
        <f>DATE(YEAR(G3362),MONTH(G3362),1)</f>
        <v/>
      </c>
      <c r="O3362" s="132">
        <f>IF(G3362&gt;$K$3,"Futuro","Atraso")</f>
        <v/>
      </c>
      <c r="P3362">
        <f>12*(YEAR(G3362)-YEAR($K$3))+(MONTH(G3362)-MONTH($K$3))</f>
        <v/>
      </c>
      <c r="Q3362" s="366">
        <f>IF(M3362="IBIRAPITANGA FASE 3",IF(O3362="Atraso",L3362,L3362/(1+$I$2)^P3362),IF(O3362="Atraso",L3362,L3362/(1+$I$1)^P3362))</f>
        <v/>
      </c>
      <c r="R3362">
        <f>IF(O3362="Atraso",$K$3-G3362,0)</f>
        <v/>
      </c>
      <c r="S3362">
        <f>IF(R3362&lt;=15,"Até 15",IF(R3362&lt;=30,"Entre 15 e 30",IF(R3362&lt;=60,"Entre 30 e 60",IF(R3362&lt;=90,"Entre 60 e 90",IF(R3362&lt;=120,"Entre 90 e 120",IF(R3362&lt;=150,"Entre 120 e 150",IF(R3362&lt;=180,"Entre 150 e 180","Superior a 180")))))))</f>
        <v/>
      </c>
    </row>
    <row r="3363">
      <c r="A3363" t="inlineStr">
        <is>
          <t>Q019L06</t>
        </is>
      </c>
      <c r="B3363" t="inlineStr">
        <is>
          <t>LUCIANO MOURAO</t>
        </is>
      </c>
      <c r="C3363" t="n">
        <v>1</v>
      </c>
      <c r="D3363" t="inlineStr">
        <is>
          <t>IPCA</t>
        </is>
      </c>
      <c r="E3363" t="n">
        <v>0.009488792934583046</v>
      </c>
      <c r="F3363" t="inlineStr">
        <is>
          <t>MENSAL</t>
        </is>
      </c>
      <c r="G3363" t="n">
        <v>45667</v>
      </c>
      <c r="H3363" t="n">
        <v>45667</v>
      </c>
      <c r="I3363" t="n">
        <v>59</v>
      </c>
      <c r="J3363" t="inlineStr">
        <is>
          <t>CARTEIRA</t>
        </is>
      </c>
      <c r="K3363" t="inlineStr">
        <is>
          <t>CONTRATO</t>
        </is>
      </c>
      <c r="L3363" t="n">
        <v>1797.09</v>
      </c>
      <c r="M3363" t="inlineStr">
        <is>
          <t>IBIRAPITANGA FASE 3</t>
        </is>
      </c>
      <c r="N3363" s="142">
        <f>DATE(YEAR(G3363),MONTH(G3363),1)</f>
        <v/>
      </c>
      <c r="O3363" s="132">
        <f>IF(G3363&gt;$K$3,"Futuro","Atraso")</f>
        <v/>
      </c>
      <c r="P3363">
        <f>12*(YEAR(G3363)-YEAR($K$3))+(MONTH(G3363)-MONTH($K$3))</f>
        <v/>
      </c>
      <c r="Q3363" s="366">
        <f>IF(M3363="IBIRAPITANGA FASE 3",IF(O3363="Atraso",L3363,L3363/(1+$I$2)^P3363),IF(O3363="Atraso",L3363,L3363/(1+$I$1)^P3363))</f>
        <v/>
      </c>
      <c r="R3363">
        <f>IF(O3363="Atraso",$K$3-G3363,0)</f>
        <v/>
      </c>
      <c r="S3363">
        <f>IF(R3363&lt;=15,"Até 15",IF(R3363&lt;=30,"Entre 15 e 30",IF(R3363&lt;=60,"Entre 30 e 60",IF(R3363&lt;=90,"Entre 60 e 90",IF(R3363&lt;=120,"Entre 90 e 120",IF(R3363&lt;=150,"Entre 120 e 150",IF(R3363&lt;=180,"Entre 150 e 180","Superior a 180")))))))</f>
        <v/>
      </c>
    </row>
    <row r="3364">
      <c r="A3364" t="inlineStr">
        <is>
          <t>Q019L06</t>
        </is>
      </c>
      <c r="B3364" t="inlineStr">
        <is>
          <t>LUCIANO MOURAO</t>
        </is>
      </c>
      <c r="C3364" t="n">
        <v>1</v>
      </c>
      <c r="D3364" t="inlineStr">
        <is>
          <t>IPCA</t>
        </is>
      </c>
      <c r="E3364" t="n">
        <v>0.009488792934583046</v>
      </c>
      <c r="F3364" t="inlineStr">
        <is>
          <t>MENSAL</t>
        </is>
      </c>
      <c r="G3364" t="n">
        <v>45698</v>
      </c>
      <c r="H3364" t="n">
        <v>45698</v>
      </c>
      <c r="I3364" t="n">
        <v>60</v>
      </c>
      <c r="J3364" t="inlineStr">
        <is>
          <t>CARTEIRA</t>
        </is>
      </c>
      <c r="K3364" t="inlineStr">
        <is>
          <t>CONTRATO</t>
        </is>
      </c>
      <c r="L3364" t="n">
        <v>1797.09</v>
      </c>
      <c r="M3364" t="inlineStr">
        <is>
          <t>IBIRAPITANGA FASE 3</t>
        </is>
      </c>
      <c r="N3364" s="142">
        <f>DATE(YEAR(G3364),MONTH(G3364),1)</f>
        <v/>
      </c>
      <c r="O3364" s="132">
        <f>IF(G3364&gt;$K$3,"Futuro","Atraso")</f>
        <v/>
      </c>
      <c r="P3364">
        <f>12*(YEAR(G3364)-YEAR($K$3))+(MONTH(G3364)-MONTH($K$3))</f>
        <v/>
      </c>
      <c r="Q3364" s="366">
        <f>IF(M3364="IBIRAPITANGA FASE 3",IF(O3364="Atraso",L3364,L3364/(1+$I$2)^P3364),IF(O3364="Atraso",L3364,L3364/(1+$I$1)^P3364))</f>
        <v/>
      </c>
      <c r="R3364">
        <f>IF(O3364="Atraso",$K$3-G3364,0)</f>
        <v/>
      </c>
      <c r="S3364">
        <f>IF(R3364&lt;=15,"Até 15",IF(R3364&lt;=30,"Entre 15 e 30",IF(R3364&lt;=60,"Entre 30 e 60",IF(R3364&lt;=90,"Entre 60 e 90",IF(R3364&lt;=120,"Entre 90 e 120",IF(R3364&lt;=150,"Entre 120 e 150",IF(R3364&lt;=180,"Entre 150 e 180","Superior a 180")))))))</f>
        <v/>
      </c>
    </row>
    <row r="3365">
      <c r="A3365" t="inlineStr">
        <is>
          <t>Q019L06</t>
        </is>
      </c>
      <c r="B3365" t="inlineStr">
        <is>
          <t>LUCIANO MOURAO</t>
        </is>
      </c>
      <c r="C3365" t="n">
        <v>1</v>
      </c>
      <c r="D3365" t="inlineStr">
        <is>
          <t>IPCA</t>
        </is>
      </c>
      <c r="E3365" t="n">
        <v>0.009488792934583046</v>
      </c>
      <c r="F3365" t="inlineStr">
        <is>
          <t>MENSAL</t>
        </is>
      </c>
      <c r="G3365" t="n">
        <v>45726</v>
      </c>
      <c r="H3365" t="n">
        <v>45726</v>
      </c>
      <c r="I3365" t="n">
        <v>61</v>
      </c>
      <c r="J3365" t="inlineStr">
        <is>
          <t>CARTEIRA</t>
        </is>
      </c>
      <c r="K3365" t="inlineStr">
        <is>
          <t>CONTRATO</t>
        </is>
      </c>
      <c r="L3365" t="n">
        <v>1797.09</v>
      </c>
      <c r="M3365" t="inlineStr">
        <is>
          <t>IBIRAPITANGA FASE 3</t>
        </is>
      </c>
      <c r="N3365" s="142">
        <f>DATE(YEAR(G3365),MONTH(G3365),1)</f>
        <v/>
      </c>
      <c r="O3365" s="132">
        <f>IF(G3365&gt;$K$3,"Futuro","Atraso")</f>
        <v/>
      </c>
      <c r="P3365">
        <f>12*(YEAR(G3365)-YEAR($K$3))+(MONTH(G3365)-MONTH($K$3))</f>
        <v/>
      </c>
      <c r="Q3365" s="366">
        <f>IF(M3365="IBIRAPITANGA FASE 3",IF(O3365="Atraso",L3365,L3365/(1+$I$2)^P3365),IF(O3365="Atraso",L3365,L3365/(1+$I$1)^P3365))</f>
        <v/>
      </c>
      <c r="R3365">
        <f>IF(O3365="Atraso",$K$3-G3365,0)</f>
        <v/>
      </c>
      <c r="S3365">
        <f>IF(R3365&lt;=15,"Até 15",IF(R3365&lt;=30,"Entre 15 e 30",IF(R3365&lt;=60,"Entre 30 e 60",IF(R3365&lt;=90,"Entre 60 e 90",IF(R3365&lt;=120,"Entre 90 e 120",IF(R3365&lt;=150,"Entre 120 e 150",IF(R3365&lt;=180,"Entre 150 e 180","Superior a 180")))))))</f>
        <v/>
      </c>
    </row>
    <row r="3366">
      <c r="A3366" t="inlineStr">
        <is>
          <t>Q019L06</t>
        </is>
      </c>
      <c r="B3366" t="inlineStr">
        <is>
          <t>LUCIANO MOURAO</t>
        </is>
      </c>
      <c r="C3366" t="n">
        <v>1</v>
      </c>
      <c r="D3366" t="inlineStr">
        <is>
          <t>IPCA</t>
        </is>
      </c>
      <c r="E3366" t="n">
        <v>0.009488792934583046</v>
      </c>
      <c r="F3366" t="inlineStr">
        <is>
          <t>MENSAL</t>
        </is>
      </c>
      <c r="G3366" t="n">
        <v>45726</v>
      </c>
      <c r="H3366" t="n">
        <v>45726</v>
      </c>
      <c r="I3366" t="n">
        <v>5</v>
      </c>
      <c r="J3366" t="inlineStr">
        <is>
          <t>CARTEIRA</t>
        </is>
      </c>
      <c r="K3366" t="inlineStr">
        <is>
          <t>CONTRATO</t>
        </is>
      </c>
      <c r="L3366" t="n">
        <v>9740.43</v>
      </c>
      <c r="M3366" t="inlineStr">
        <is>
          <t>IBIRAPITANGA FASE 3</t>
        </is>
      </c>
      <c r="N3366" s="142">
        <f>DATE(YEAR(G3366),MONTH(G3366),1)</f>
        <v/>
      </c>
      <c r="O3366" s="132">
        <f>IF(G3366&gt;$K$3,"Futuro","Atraso")</f>
        <v/>
      </c>
      <c r="P3366">
        <f>12*(YEAR(G3366)-YEAR($K$3))+(MONTH(G3366)-MONTH($K$3))</f>
        <v/>
      </c>
      <c r="Q3366" s="366">
        <f>IF(M3366="IBIRAPITANGA FASE 3",IF(O3366="Atraso",L3366,L3366/(1+$I$2)^P3366),IF(O3366="Atraso",L3366,L3366/(1+$I$1)^P3366))</f>
        <v/>
      </c>
      <c r="R3366">
        <f>IF(O3366="Atraso",$K$3-G3366,0)</f>
        <v/>
      </c>
      <c r="S3366">
        <f>IF(R3366&lt;=15,"Até 15",IF(R3366&lt;=30,"Entre 15 e 30",IF(R3366&lt;=60,"Entre 30 e 60",IF(R3366&lt;=90,"Entre 60 e 90",IF(R3366&lt;=120,"Entre 90 e 120",IF(R3366&lt;=150,"Entre 120 e 150",IF(R3366&lt;=180,"Entre 150 e 180","Superior a 180")))))))</f>
        <v/>
      </c>
    </row>
    <row r="3367">
      <c r="A3367" t="inlineStr">
        <is>
          <t>Q019L06</t>
        </is>
      </c>
      <c r="B3367" t="inlineStr">
        <is>
          <t>LUCIANO MOURAO</t>
        </is>
      </c>
      <c r="C3367" t="n">
        <v>1</v>
      </c>
      <c r="D3367" t="inlineStr">
        <is>
          <t>IPCA</t>
        </is>
      </c>
      <c r="E3367" t="n">
        <v>0.009488792934583046</v>
      </c>
      <c r="F3367" t="inlineStr">
        <is>
          <t>MENSAL</t>
        </is>
      </c>
      <c r="G3367" t="n">
        <v>45757</v>
      </c>
      <c r="H3367" t="n">
        <v>45757</v>
      </c>
      <c r="I3367" t="n">
        <v>62</v>
      </c>
      <c r="J3367" t="inlineStr">
        <is>
          <t>CARTEIRA</t>
        </is>
      </c>
      <c r="K3367" t="inlineStr">
        <is>
          <t>CONTRATO</t>
        </is>
      </c>
      <c r="L3367" t="n">
        <v>1797.09</v>
      </c>
      <c r="M3367" t="inlineStr">
        <is>
          <t>IBIRAPITANGA FASE 3</t>
        </is>
      </c>
      <c r="N3367" s="142">
        <f>DATE(YEAR(G3367),MONTH(G3367),1)</f>
        <v/>
      </c>
      <c r="O3367" s="132">
        <f>IF(G3367&gt;$K$3,"Futuro","Atraso")</f>
        <v/>
      </c>
      <c r="P3367">
        <f>12*(YEAR(G3367)-YEAR($K$3))+(MONTH(G3367)-MONTH($K$3))</f>
        <v/>
      </c>
      <c r="Q3367" s="366">
        <f>IF(M3367="IBIRAPITANGA FASE 3",IF(O3367="Atraso",L3367,L3367/(1+$I$2)^P3367),IF(O3367="Atraso",L3367,L3367/(1+$I$1)^P3367))</f>
        <v/>
      </c>
      <c r="R3367">
        <f>IF(O3367="Atraso",$K$3-G3367,0)</f>
        <v/>
      </c>
      <c r="S3367">
        <f>IF(R3367&lt;=15,"Até 15",IF(R3367&lt;=30,"Entre 15 e 30",IF(R3367&lt;=60,"Entre 30 e 60",IF(R3367&lt;=90,"Entre 60 e 90",IF(R3367&lt;=120,"Entre 90 e 120",IF(R3367&lt;=150,"Entre 120 e 150",IF(R3367&lt;=180,"Entre 150 e 180","Superior a 180")))))))</f>
        <v/>
      </c>
    </row>
    <row r="3368">
      <c r="A3368" t="inlineStr">
        <is>
          <t>Q019L06</t>
        </is>
      </c>
      <c r="B3368" t="inlineStr">
        <is>
          <t>LUCIANO MOURAO</t>
        </is>
      </c>
      <c r="C3368" t="n">
        <v>1</v>
      </c>
      <c r="D3368" t="inlineStr">
        <is>
          <t>IPCA</t>
        </is>
      </c>
      <c r="E3368" t="n">
        <v>0.009488792934583046</v>
      </c>
      <c r="F3368" t="inlineStr">
        <is>
          <t>MENSAL</t>
        </is>
      </c>
      <c r="G3368" t="n">
        <v>45787</v>
      </c>
      <c r="H3368" t="n">
        <v>45787</v>
      </c>
      <c r="I3368" t="n">
        <v>63</v>
      </c>
      <c r="J3368" t="inlineStr">
        <is>
          <t>CARTEIRA</t>
        </is>
      </c>
      <c r="K3368" t="inlineStr">
        <is>
          <t>CONTRATO</t>
        </is>
      </c>
      <c r="L3368" t="n">
        <v>1797.09</v>
      </c>
      <c r="M3368" t="inlineStr">
        <is>
          <t>IBIRAPITANGA FASE 3</t>
        </is>
      </c>
      <c r="N3368" s="142">
        <f>DATE(YEAR(G3368),MONTH(G3368),1)</f>
        <v/>
      </c>
      <c r="O3368" s="132">
        <f>IF(G3368&gt;$K$3,"Futuro","Atraso")</f>
        <v/>
      </c>
      <c r="P3368">
        <f>12*(YEAR(G3368)-YEAR($K$3))+(MONTH(G3368)-MONTH($K$3))</f>
        <v/>
      </c>
      <c r="Q3368" s="366">
        <f>IF(M3368="IBIRAPITANGA FASE 3",IF(O3368="Atraso",L3368,L3368/(1+$I$2)^P3368),IF(O3368="Atraso",L3368,L3368/(1+$I$1)^P3368))</f>
        <v/>
      </c>
      <c r="R3368">
        <f>IF(O3368="Atraso",$K$3-G3368,0)</f>
        <v/>
      </c>
      <c r="S3368">
        <f>IF(R3368&lt;=15,"Até 15",IF(R3368&lt;=30,"Entre 15 e 30",IF(R3368&lt;=60,"Entre 30 e 60",IF(R3368&lt;=90,"Entre 60 e 90",IF(R3368&lt;=120,"Entre 90 e 120",IF(R3368&lt;=150,"Entre 120 e 150",IF(R3368&lt;=180,"Entre 150 e 180","Superior a 180")))))))</f>
        <v/>
      </c>
    </row>
    <row r="3369">
      <c r="A3369" t="inlineStr">
        <is>
          <t>Q019L06</t>
        </is>
      </c>
      <c r="B3369" t="inlineStr">
        <is>
          <t>LUCIANO MOURAO</t>
        </is>
      </c>
      <c r="C3369" t="n">
        <v>1</v>
      </c>
      <c r="D3369" t="inlineStr">
        <is>
          <t>IPCA</t>
        </is>
      </c>
      <c r="E3369" t="n">
        <v>0.009488792934583046</v>
      </c>
      <c r="F3369" t="inlineStr">
        <is>
          <t>MENSAL</t>
        </is>
      </c>
      <c r="G3369" t="n">
        <v>45818</v>
      </c>
      <c r="H3369" t="n">
        <v>45818</v>
      </c>
      <c r="I3369" t="n">
        <v>64</v>
      </c>
      <c r="J3369" t="inlineStr">
        <is>
          <t>CARTEIRA</t>
        </is>
      </c>
      <c r="K3369" t="inlineStr">
        <is>
          <t>CONTRATO</t>
        </is>
      </c>
      <c r="L3369" t="n">
        <v>1797.09</v>
      </c>
      <c r="M3369" t="inlineStr">
        <is>
          <t>IBIRAPITANGA FASE 3</t>
        </is>
      </c>
      <c r="N3369" s="142">
        <f>DATE(YEAR(G3369),MONTH(G3369),1)</f>
        <v/>
      </c>
      <c r="O3369" s="132">
        <f>IF(G3369&gt;$K$3,"Futuro","Atraso")</f>
        <v/>
      </c>
      <c r="P3369">
        <f>12*(YEAR(G3369)-YEAR($K$3))+(MONTH(G3369)-MONTH($K$3))</f>
        <v/>
      </c>
      <c r="Q3369" s="366">
        <f>IF(M3369="IBIRAPITANGA FASE 3",IF(O3369="Atraso",L3369,L3369/(1+$I$2)^P3369),IF(O3369="Atraso",L3369,L3369/(1+$I$1)^P3369))</f>
        <v/>
      </c>
      <c r="R3369">
        <f>IF(O3369="Atraso",$K$3-G3369,0)</f>
        <v/>
      </c>
      <c r="S3369">
        <f>IF(R3369&lt;=15,"Até 15",IF(R3369&lt;=30,"Entre 15 e 30",IF(R3369&lt;=60,"Entre 30 e 60",IF(R3369&lt;=90,"Entre 60 e 90",IF(R3369&lt;=120,"Entre 90 e 120",IF(R3369&lt;=150,"Entre 120 e 150",IF(R3369&lt;=180,"Entre 150 e 180","Superior a 180")))))))</f>
        <v/>
      </c>
    </row>
    <row r="3370">
      <c r="A3370" t="inlineStr">
        <is>
          <t>Q019L06</t>
        </is>
      </c>
      <c r="B3370" t="inlineStr">
        <is>
          <t>LUCIANO MOURAO</t>
        </is>
      </c>
      <c r="C3370" t="n">
        <v>1</v>
      </c>
      <c r="D3370" t="inlineStr">
        <is>
          <t>IPCA</t>
        </is>
      </c>
      <c r="E3370" t="n">
        <v>0.009488792934583046</v>
      </c>
      <c r="F3370" t="inlineStr">
        <is>
          <t>MENSAL</t>
        </is>
      </c>
      <c r="G3370" t="n">
        <v>45848</v>
      </c>
      <c r="H3370" t="n">
        <v>45848</v>
      </c>
      <c r="I3370" t="n">
        <v>65</v>
      </c>
      <c r="J3370" t="inlineStr">
        <is>
          <t>CARTEIRA</t>
        </is>
      </c>
      <c r="K3370" t="inlineStr">
        <is>
          <t>CONTRATO</t>
        </is>
      </c>
      <c r="L3370" t="n">
        <v>1797.09</v>
      </c>
      <c r="M3370" t="inlineStr">
        <is>
          <t>IBIRAPITANGA FASE 3</t>
        </is>
      </c>
      <c r="N3370" s="142">
        <f>DATE(YEAR(G3370),MONTH(G3370),1)</f>
        <v/>
      </c>
      <c r="O3370" s="132">
        <f>IF(G3370&gt;$K$3,"Futuro","Atraso")</f>
        <v/>
      </c>
      <c r="P3370">
        <f>12*(YEAR(G3370)-YEAR($K$3))+(MONTH(G3370)-MONTH($K$3))</f>
        <v/>
      </c>
      <c r="Q3370" s="366">
        <f>IF(M3370="IBIRAPITANGA FASE 3",IF(O3370="Atraso",L3370,L3370/(1+$I$2)^P3370),IF(O3370="Atraso",L3370,L3370/(1+$I$1)^P3370))</f>
        <v/>
      </c>
      <c r="R3370">
        <f>IF(O3370="Atraso",$K$3-G3370,0)</f>
        <v/>
      </c>
      <c r="S3370">
        <f>IF(R3370&lt;=15,"Até 15",IF(R3370&lt;=30,"Entre 15 e 30",IF(R3370&lt;=60,"Entre 30 e 60",IF(R3370&lt;=90,"Entre 60 e 90",IF(R3370&lt;=120,"Entre 90 e 120",IF(R3370&lt;=150,"Entre 120 e 150",IF(R3370&lt;=180,"Entre 150 e 180","Superior a 180")))))))</f>
        <v/>
      </c>
    </row>
    <row r="3371">
      <c r="A3371" t="inlineStr">
        <is>
          <t>Q019L06</t>
        </is>
      </c>
      <c r="B3371" t="inlineStr">
        <is>
          <t>LUCIANO MOURAO</t>
        </is>
      </c>
      <c r="C3371" t="n">
        <v>1</v>
      </c>
      <c r="D3371" t="inlineStr">
        <is>
          <t>IPCA</t>
        </is>
      </c>
      <c r="E3371" t="n">
        <v>0.009488792934583046</v>
      </c>
      <c r="F3371" t="inlineStr">
        <is>
          <t>MENSAL</t>
        </is>
      </c>
      <c r="G3371" t="n">
        <v>45879</v>
      </c>
      <c r="H3371" t="n">
        <v>45879</v>
      </c>
      <c r="I3371" t="n">
        <v>66</v>
      </c>
      <c r="J3371" t="inlineStr">
        <is>
          <t>CARTEIRA</t>
        </is>
      </c>
      <c r="K3371" t="inlineStr">
        <is>
          <t>CONTRATO</t>
        </is>
      </c>
      <c r="L3371" t="n">
        <v>1797.09</v>
      </c>
      <c r="M3371" t="inlineStr">
        <is>
          <t>IBIRAPITANGA FASE 3</t>
        </is>
      </c>
      <c r="N3371" s="142">
        <f>DATE(YEAR(G3371),MONTH(G3371),1)</f>
        <v/>
      </c>
      <c r="O3371" s="132">
        <f>IF(G3371&gt;$K$3,"Futuro","Atraso")</f>
        <v/>
      </c>
      <c r="P3371">
        <f>12*(YEAR(G3371)-YEAR($K$3))+(MONTH(G3371)-MONTH($K$3))</f>
        <v/>
      </c>
      <c r="Q3371" s="366">
        <f>IF(M3371="IBIRAPITANGA FASE 3",IF(O3371="Atraso",L3371,L3371/(1+$I$2)^P3371),IF(O3371="Atraso",L3371,L3371/(1+$I$1)^P3371))</f>
        <v/>
      </c>
      <c r="R3371">
        <f>IF(O3371="Atraso",$K$3-G3371,0)</f>
        <v/>
      </c>
      <c r="S3371">
        <f>IF(R3371&lt;=15,"Até 15",IF(R3371&lt;=30,"Entre 15 e 30",IF(R3371&lt;=60,"Entre 30 e 60",IF(R3371&lt;=90,"Entre 60 e 90",IF(R3371&lt;=120,"Entre 90 e 120",IF(R3371&lt;=150,"Entre 120 e 150",IF(R3371&lt;=180,"Entre 150 e 180","Superior a 180")))))))</f>
        <v/>
      </c>
    </row>
    <row r="3372">
      <c r="A3372" t="inlineStr">
        <is>
          <t>Q019L06</t>
        </is>
      </c>
      <c r="B3372" t="inlineStr">
        <is>
          <t>LUCIANO MOURAO</t>
        </is>
      </c>
      <c r="C3372" t="n">
        <v>1</v>
      </c>
      <c r="D3372" t="inlineStr">
        <is>
          <t>IPCA</t>
        </is>
      </c>
      <c r="E3372" t="n">
        <v>0.009488792934583046</v>
      </c>
      <c r="F3372" t="inlineStr">
        <is>
          <t>MENSAL</t>
        </is>
      </c>
      <c r="G3372" t="n">
        <v>45910</v>
      </c>
      <c r="H3372" t="n">
        <v>45910</v>
      </c>
      <c r="I3372" t="n">
        <v>67</v>
      </c>
      <c r="J3372" t="inlineStr">
        <is>
          <t>CARTEIRA</t>
        </is>
      </c>
      <c r="K3372" t="inlineStr">
        <is>
          <t>CONTRATO</t>
        </is>
      </c>
      <c r="L3372" t="n">
        <v>1797.09</v>
      </c>
      <c r="M3372" t="inlineStr">
        <is>
          <t>IBIRAPITANGA FASE 3</t>
        </is>
      </c>
      <c r="N3372" s="142">
        <f>DATE(YEAR(G3372),MONTH(G3372),1)</f>
        <v/>
      </c>
      <c r="O3372" s="132">
        <f>IF(G3372&gt;$K$3,"Futuro","Atraso")</f>
        <v/>
      </c>
      <c r="P3372">
        <f>12*(YEAR(G3372)-YEAR($K$3))+(MONTH(G3372)-MONTH($K$3))</f>
        <v/>
      </c>
      <c r="Q3372" s="366">
        <f>IF(M3372="IBIRAPITANGA FASE 3",IF(O3372="Atraso",L3372,L3372/(1+$I$2)^P3372),IF(O3372="Atraso",L3372,L3372/(1+$I$1)^P3372))</f>
        <v/>
      </c>
      <c r="R3372">
        <f>IF(O3372="Atraso",$K$3-G3372,0)</f>
        <v/>
      </c>
      <c r="S3372">
        <f>IF(R3372&lt;=15,"Até 15",IF(R3372&lt;=30,"Entre 15 e 30",IF(R3372&lt;=60,"Entre 30 e 60",IF(R3372&lt;=90,"Entre 60 e 90",IF(R3372&lt;=120,"Entre 90 e 120",IF(R3372&lt;=150,"Entre 120 e 150",IF(R3372&lt;=180,"Entre 150 e 180","Superior a 180")))))))</f>
        <v/>
      </c>
    </row>
    <row r="3373">
      <c r="A3373" t="inlineStr">
        <is>
          <t>Q019L06</t>
        </is>
      </c>
      <c r="B3373" t="inlineStr">
        <is>
          <t>LUCIANO MOURAO</t>
        </is>
      </c>
      <c r="C3373" t="n">
        <v>1</v>
      </c>
      <c r="D3373" t="inlineStr">
        <is>
          <t>IPCA</t>
        </is>
      </c>
      <c r="E3373" t="n">
        <v>0.009488792934583046</v>
      </c>
      <c r="F3373" t="inlineStr">
        <is>
          <t>MENSAL</t>
        </is>
      </c>
      <c r="G3373" t="n">
        <v>45940</v>
      </c>
      <c r="H3373" t="n">
        <v>45940</v>
      </c>
      <c r="I3373" t="n">
        <v>68</v>
      </c>
      <c r="J3373" t="inlineStr">
        <is>
          <t>CARTEIRA</t>
        </is>
      </c>
      <c r="K3373" t="inlineStr">
        <is>
          <t>CONTRATO</t>
        </is>
      </c>
      <c r="L3373" t="n">
        <v>1797.09</v>
      </c>
      <c r="M3373" t="inlineStr">
        <is>
          <t>IBIRAPITANGA FASE 3</t>
        </is>
      </c>
      <c r="N3373" s="142">
        <f>DATE(YEAR(G3373),MONTH(G3373),1)</f>
        <v/>
      </c>
      <c r="O3373" s="132">
        <f>IF(G3373&gt;$K$3,"Futuro","Atraso")</f>
        <v/>
      </c>
      <c r="P3373">
        <f>12*(YEAR(G3373)-YEAR($K$3))+(MONTH(G3373)-MONTH($K$3))</f>
        <v/>
      </c>
      <c r="Q3373" s="366">
        <f>IF(M3373="IBIRAPITANGA FASE 3",IF(O3373="Atraso",L3373,L3373/(1+$I$2)^P3373),IF(O3373="Atraso",L3373,L3373/(1+$I$1)^P3373))</f>
        <v/>
      </c>
      <c r="R3373">
        <f>IF(O3373="Atraso",$K$3-G3373,0)</f>
        <v/>
      </c>
      <c r="S3373">
        <f>IF(R3373&lt;=15,"Até 15",IF(R3373&lt;=30,"Entre 15 e 30",IF(R3373&lt;=60,"Entre 30 e 60",IF(R3373&lt;=90,"Entre 60 e 90",IF(R3373&lt;=120,"Entre 90 e 120",IF(R3373&lt;=150,"Entre 120 e 150",IF(R3373&lt;=180,"Entre 150 e 180","Superior a 180")))))))</f>
        <v/>
      </c>
    </row>
    <row r="3374">
      <c r="A3374" t="inlineStr">
        <is>
          <t>Q019L06</t>
        </is>
      </c>
      <c r="B3374" t="inlineStr">
        <is>
          <t>LUCIANO MOURAO</t>
        </is>
      </c>
      <c r="C3374" t="n">
        <v>1</v>
      </c>
      <c r="D3374" t="inlineStr">
        <is>
          <t>IPCA</t>
        </is>
      </c>
      <c r="E3374" t="n">
        <v>0.009488792934583046</v>
      </c>
      <c r="F3374" t="inlineStr">
        <is>
          <t>MENSAL</t>
        </is>
      </c>
      <c r="G3374" t="n">
        <v>45971</v>
      </c>
      <c r="H3374" t="n">
        <v>45971</v>
      </c>
      <c r="I3374" t="n">
        <v>69</v>
      </c>
      <c r="J3374" t="inlineStr">
        <is>
          <t>CARTEIRA</t>
        </is>
      </c>
      <c r="K3374" t="inlineStr">
        <is>
          <t>CONTRATO</t>
        </is>
      </c>
      <c r="L3374" t="n">
        <v>1797.09</v>
      </c>
      <c r="M3374" t="inlineStr">
        <is>
          <t>IBIRAPITANGA FASE 3</t>
        </is>
      </c>
      <c r="N3374" s="142">
        <f>DATE(YEAR(G3374),MONTH(G3374),1)</f>
        <v/>
      </c>
      <c r="O3374" s="132">
        <f>IF(G3374&gt;$K$3,"Futuro","Atraso")</f>
        <v/>
      </c>
      <c r="P3374">
        <f>12*(YEAR(G3374)-YEAR($K$3))+(MONTH(G3374)-MONTH($K$3))</f>
        <v/>
      </c>
      <c r="Q3374" s="366">
        <f>IF(M3374="IBIRAPITANGA FASE 3",IF(O3374="Atraso",L3374,L3374/(1+$I$2)^P3374),IF(O3374="Atraso",L3374,L3374/(1+$I$1)^P3374))</f>
        <v/>
      </c>
      <c r="R3374">
        <f>IF(O3374="Atraso",$K$3-G3374,0)</f>
        <v/>
      </c>
      <c r="S3374">
        <f>IF(R3374&lt;=15,"Até 15",IF(R3374&lt;=30,"Entre 15 e 30",IF(R3374&lt;=60,"Entre 30 e 60",IF(R3374&lt;=90,"Entre 60 e 90",IF(R3374&lt;=120,"Entre 90 e 120",IF(R3374&lt;=150,"Entre 120 e 150",IF(R3374&lt;=180,"Entre 150 e 180","Superior a 180")))))))</f>
        <v/>
      </c>
    </row>
    <row r="3375">
      <c r="A3375" t="inlineStr">
        <is>
          <t>Q019L06</t>
        </is>
      </c>
      <c r="B3375" t="inlineStr">
        <is>
          <t>LUCIANO MOURAO</t>
        </is>
      </c>
      <c r="C3375" t="n">
        <v>1</v>
      </c>
      <c r="D3375" t="inlineStr">
        <is>
          <t>IPCA</t>
        </is>
      </c>
      <c r="E3375" t="n">
        <v>0.009488792934583046</v>
      </c>
      <c r="F3375" t="inlineStr">
        <is>
          <t>MENSAL</t>
        </is>
      </c>
      <c r="G3375" t="n">
        <v>46001</v>
      </c>
      <c r="H3375" t="n">
        <v>46001</v>
      </c>
      <c r="I3375" t="n">
        <v>70</v>
      </c>
      <c r="J3375" t="inlineStr">
        <is>
          <t>CARTEIRA</t>
        </is>
      </c>
      <c r="K3375" t="inlineStr">
        <is>
          <t>CONTRATO</t>
        </is>
      </c>
      <c r="L3375" t="n">
        <v>1797.09</v>
      </c>
      <c r="M3375" t="inlineStr">
        <is>
          <t>IBIRAPITANGA FASE 3</t>
        </is>
      </c>
      <c r="N3375" s="142">
        <f>DATE(YEAR(G3375),MONTH(G3375),1)</f>
        <v/>
      </c>
      <c r="O3375" s="132">
        <f>IF(G3375&gt;$K$3,"Futuro","Atraso")</f>
        <v/>
      </c>
      <c r="P3375">
        <f>12*(YEAR(G3375)-YEAR($K$3))+(MONTH(G3375)-MONTH($K$3))</f>
        <v/>
      </c>
      <c r="Q3375" s="366">
        <f>IF(M3375="IBIRAPITANGA FASE 3",IF(O3375="Atraso",L3375,L3375/(1+$I$2)^P3375),IF(O3375="Atraso",L3375,L3375/(1+$I$1)^P3375))</f>
        <v/>
      </c>
      <c r="R3375">
        <f>IF(O3375="Atraso",$K$3-G3375,0)</f>
        <v/>
      </c>
      <c r="S3375">
        <f>IF(R3375&lt;=15,"Até 15",IF(R3375&lt;=30,"Entre 15 e 30",IF(R3375&lt;=60,"Entre 30 e 60",IF(R3375&lt;=90,"Entre 60 e 90",IF(R3375&lt;=120,"Entre 90 e 120",IF(R3375&lt;=150,"Entre 120 e 150",IF(R3375&lt;=180,"Entre 150 e 180","Superior a 180")))))))</f>
        <v/>
      </c>
    </row>
    <row r="3376">
      <c r="A3376" t="inlineStr">
        <is>
          <t>Q019L06</t>
        </is>
      </c>
      <c r="B3376" t="inlineStr">
        <is>
          <t>LUCIANO MOURAO</t>
        </is>
      </c>
      <c r="C3376" t="n">
        <v>1</v>
      </c>
      <c r="D3376" t="inlineStr">
        <is>
          <t>IPCA</t>
        </is>
      </c>
      <c r="E3376" t="n">
        <v>0.009488792934583046</v>
      </c>
      <c r="F3376" t="inlineStr">
        <is>
          <t>MENSAL</t>
        </is>
      </c>
      <c r="G3376" t="n">
        <v>46032</v>
      </c>
      <c r="H3376" t="n">
        <v>46032</v>
      </c>
      <c r="I3376" t="n">
        <v>71</v>
      </c>
      <c r="J3376" t="inlineStr">
        <is>
          <t>CARTEIRA</t>
        </is>
      </c>
      <c r="K3376" t="inlineStr">
        <is>
          <t>CONTRATO</t>
        </is>
      </c>
      <c r="L3376" t="n">
        <v>1797.09</v>
      </c>
      <c r="M3376" t="inlineStr">
        <is>
          <t>IBIRAPITANGA FASE 3</t>
        </is>
      </c>
      <c r="N3376" s="142">
        <f>DATE(YEAR(G3376),MONTH(G3376),1)</f>
        <v/>
      </c>
      <c r="O3376" s="132">
        <f>IF(G3376&gt;$K$3,"Futuro","Atraso")</f>
        <v/>
      </c>
      <c r="P3376">
        <f>12*(YEAR(G3376)-YEAR($K$3))+(MONTH(G3376)-MONTH($K$3))</f>
        <v/>
      </c>
      <c r="Q3376" s="366">
        <f>IF(M3376="IBIRAPITANGA FASE 3",IF(O3376="Atraso",L3376,L3376/(1+$I$2)^P3376),IF(O3376="Atraso",L3376,L3376/(1+$I$1)^P3376))</f>
        <v/>
      </c>
      <c r="R3376">
        <f>IF(O3376="Atraso",$K$3-G3376,0)</f>
        <v/>
      </c>
      <c r="S3376">
        <f>IF(R3376&lt;=15,"Até 15",IF(R3376&lt;=30,"Entre 15 e 30",IF(R3376&lt;=60,"Entre 30 e 60",IF(R3376&lt;=90,"Entre 60 e 90",IF(R3376&lt;=120,"Entre 90 e 120",IF(R3376&lt;=150,"Entre 120 e 150",IF(R3376&lt;=180,"Entre 150 e 180","Superior a 180")))))))</f>
        <v/>
      </c>
    </row>
    <row r="3377">
      <c r="A3377" t="inlineStr">
        <is>
          <t>Q019L06</t>
        </is>
      </c>
      <c r="B3377" t="inlineStr">
        <is>
          <t>LUCIANO MOURAO</t>
        </is>
      </c>
      <c r="C3377" t="n">
        <v>1</v>
      </c>
      <c r="D3377" t="inlineStr">
        <is>
          <t>IPCA</t>
        </is>
      </c>
      <c r="E3377" t="n">
        <v>0.009488792934583046</v>
      </c>
      <c r="F3377" t="inlineStr">
        <is>
          <t>MENSAL</t>
        </is>
      </c>
      <c r="G3377" t="n">
        <v>46063</v>
      </c>
      <c r="H3377" t="n">
        <v>46063</v>
      </c>
      <c r="I3377" t="n">
        <v>72</v>
      </c>
      <c r="J3377" t="inlineStr">
        <is>
          <t>CARTEIRA</t>
        </is>
      </c>
      <c r="K3377" t="inlineStr">
        <is>
          <t>CONTRATO</t>
        </is>
      </c>
      <c r="L3377" t="n">
        <v>1797.09</v>
      </c>
      <c r="M3377" t="inlineStr">
        <is>
          <t>IBIRAPITANGA FASE 3</t>
        </is>
      </c>
      <c r="N3377" s="142">
        <f>DATE(YEAR(G3377),MONTH(G3377),1)</f>
        <v/>
      </c>
      <c r="O3377" s="132">
        <f>IF(G3377&gt;$K$3,"Futuro","Atraso")</f>
        <v/>
      </c>
      <c r="P3377">
        <f>12*(YEAR(G3377)-YEAR($K$3))+(MONTH(G3377)-MONTH($K$3))</f>
        <v/>
      </c>
      <c r="Q3377" s="366">
        <f>IF(M3377="IBIRAPITANGA FASE 3",IF(O3377="Atraso",L3377,L3377/(1+$I$2)^P3377),IF(O3377="Atraso",L3377,L3377/(1+$I$1)^P3377))</f>
        <v/>
      </c>
      <c r="R3377">
        <f>IF(O3377="Atraso",$K$3-G3377,0)</f>
        <v/>
      </c>
      <c r="S3377">
        <f>IF(R3377&lt;=15,"Até 15",IF(R3377&lt;=30,"Entre 15 e 30",IF(R3377&lt;=60,"Entre 30 e 60",IF(R3377&lt;=90,"Entre 60 e 90",IF(R3377&lt;=120,"Entre 90 e 120",IF(R3377&lt;=150,"Entre 120 e 150",IF(R3377&lt;=180,"Entre 150 e 180","Superior a 180")))))))</f>
        <v/>
      </c>
    </row>
    <row r="3378">
      <c r="A3378" t="inlineStr">
        <is>
          <t>Q019L06</t>
        </is>
      </c>
      <c r="B3378" t="inlineStr">
        <is>
          <t>LUCIANO MOURAO</t>
        </is>
      </c>
      <c r="C3378" t="n">
        <v>1</v>
      </c>
      <c r="D3378" t="inlineStr">
        <is>
          <t>IPCA</t>
        </is>
      </c>
      <c r="E3378" t="n">
        <v>0.009488792934583046</v>
      </c>
      <c r="F3378" t="inlineStr">
        <is>
          <t>MENSAL</t>
        </is>
      </c>
      <c r="G3378" t="n">
        <v>46091</v>
      </c>
      <c r="H3378" t="n">
        <v>46091</v>
      </c>
      <c r="I3378" t="n">
        <v>73</v>
      </c>
      <c r="J3378" t="inlineStr">
        <is>
          <t>CARTEIRA</t>
        </is>
      </c>
      <c r="K3378" t="inlineStr">
        <is>
          <t>CONTRATO</t>
        </is>
      </c>
      <c r="L3378" t="n">
        <v>1797.09</v>
      </c>
      <c r="M3378" t="inlineStr">
        <is>
          <t>IBIRAPITANGA FASE 3</t>
        </is>
      </c>
      <c r="N3378" s="142">
        <f>DATE(YEAR(G3378),MONTH(G3378),1)</f>
        <v/>
      </c>
      <c r="O3378" s="132">
        <f>IF(G3378&gt;$K$3,"Futuro","Atraso")</f>
        <v/>
      </c>
      <c r="P3378">
        <f>12*(YEAR(G3378)-YEAR($K$3))+(MONTH(G3378)-MONTH($K$3))</f>
        <v/>
      </c>
      <c r="Q3378" s="366">
        <f>IF(M3378="IBIRAPITANGA FASE 3",IF(O3378="Atraso",L3378,L3378/(1+$I$2)^P3378),IF(O3378="Atraso",L3378,L3378/(1+$I$1)^P3378))</f>
        <v/>
      </c>
      <c r="R3378">
        <f>IF(O3378="Atraso",$K$3-G3378,0)</f>
        <v/>
      </c>
      <c r="S3378">
        <f>IF(R3378&lt;=15,"Até 15",IF(R3378&lt;=30,"Entre 15 e 30",IF(R3378&lt;=60,"Entre 30 e 60",IF(R3378&lt;=90,"Entre 60 e 90",IF(R3378&lt;=120,"Entre 90 e 120",IF(R3378&lt;=150,"Entre 120 e 150",IF(R3378&lt;=180,"Entre 150 e 180","Superior a 180")))))))</f>
        <v/>
      </c>
    </row>
    <row r="3379">
      <c r="A3379" t="inlineStr">
        <is>
          <t>Q019L06</t>
        </is>
      </c>
      <c r="B3379" t="inlineStr">
        <is>
          <t>LUCIANO MOURAO</t>
        </is>
      </c>
      <c r="C3379" t="n">
        <v>1</v>
      </c>
      <c r="D3379" t="inlineStr">
        <is>
          <t>IPCA</t>
        </is>
      </c>
      <c r="E3379" t="n">
        <v>0.009488792934583046</v>
      </c>
      <c r="F3379" t="inlineStr">
        <is>
          <t>MENSAL</t>
        </is>
      </c>
      <c r="G3379" t="n">
        <v>46091</v>
      </c>
      <c r="H3379" t="n">
        <v>46091</v>
      </c>
      <c r="I3379" t="n">
        <v>6</v>
      </c>
      <c r="J3379" t="inlineStr">
        <is>
          <t>CARTEIRA</t>
        </is>
      </c>
      <c r="K3379" t="inlineStr">
        <is>
          <t>CONTRATO</t>
        </is>
      </c>
      <c r="L3379" t="n">
        <v>9740.43</v>
      </c>
      <c r="M3379" t="inlineStr">
        <is>
          <t>IBIRAPITANGA FASE 3</t>
        </is>
      </c>
      <c r="N3379" s="142">
        <f>DATE(YEAR(G3379),MONTH(G3379),1)</f>
        <v/>
      </c>
      <c r="O3379" s="132">
        <f>IF(G3379&gt;$K$3,"Futuro","Atraso")</f>
        <v/>
      </c>
      <c r="P3379">
        <f>12*(YEAR(G3379)-YEAR($K$3))+(MONTH(G3379)-MONTH($K$3))</f>
        <v/>
      </c>
      <c r="Q3379" s="366">
        <f>IF(M3379="IBIRAPITANGA FASE 3",IF(O3379="Atraso",L3379,L3379/(1+$I$2)^P3379),IF(O3379="Atraso",L3379,L3379/(1+$I$1)^P3379))</f>
        <v/>
      </c>
      <c r="R3379">
        <f>IF(O3379="Atraso",$K$3-G3379,0)</f>
        <v/>
      </c>
      <c r="S3379">
        <f>IF(R3379&lt;=15,"Até 15",IF(R3379&lt;=30,"Entre 15 e 30",IF(R3379&lt;=60,"Entre 30 e 60",IF(R3379&lt;=90,"Entre 60 e 90",IF(R3379&lt;=120,"Entre 90 e 120",IF(R3379&lt;=150,"Entre 120 e 150",IF(R3379&lt;=180,"Entre 150 e 180","Superior a 180")))))))</f>
        <v/>
      </c>
    </row>
    <row r="3380">
      <c r="A3380" t="inlineStr">
        <is>
          <t>Q019L06</t>
        </is>
      </c>
      <c r="B3380" t="inlineStr">
        <is>
          <t>LUCIANO MOURAO</t>
        </is>
      </c>
      <c r="C3380" t="n">
        <v>1</v>
      </c>
      <c r="D3380" t="inlineStr">
        <is>
          <t>IPCA</t>
        </is>
      </c>
      <c r="E3380" t="n">
        <v>0.009488792934583046</v>
      </c>
      <c r="F3380" t="inlineStr">
        <is>
          <t>MENSAL</t>
        </is>
      </c>
      <c r="G3380" t="n">
        <v>46122</v>
      </c>
      <c r="H3380" t="n">
        <v>46122</v>
      </c>
      <c r="I3380" t="n">
        <v>74</v>
      </c>
      <c r="J3380" t="inlineStr">
        <is>
          <t>CARTEIRA</t>
        </is>
      </c>
      <c r="K3380" t="inlineStr">
        <is>
          <t>CONTRATO</t>
        </is>
      </c>
      <c r="L3380" t="n">
        <v>1797.09</v>
      </c>
      <c r="M3380" t="inlineStr">
        <is>
          <t>IBIRAPITANGA FASE 3</t>
        </is>
      </c>
      <c r="N3380" s="142">
        <f>DATE(YEAR(G3380),MONTH(G3380),1)</f>
        <v/>
      </c>
      <c r="O3380" s="132">
        <f>IF(G3380&gt;$K$3,"Futuro","Atraso")</f>
        <v/>
      </c>
      <c r="P3380">
        <f>12*(YEAR(G3380)-YEAR($K$3))+(MONTH(G3380)-MONTH($K$3))</f>
        <v/>
      </c>
      <c r="Q3380" s="366">
        <f>IF(M3380="IBIRAPITANGA FASE 3",IF(O3380="Atraso",L3380,L3380/(1+$I$2)^P3380),IF(O3380="Atraso",L3380,L3380/(1+$I$1)^P3380))</f>
        <v/>
      </c>
      <c r="R3380">
        <f>IF(O3380="Atraso",$K$3-G3380,0)</f>
        <v/>
      </c>
      <c r="S3380">
        <f>IF(R3380&lt;=15,"Até 15",IF(R3380&lt;=30,"Entre 15 e 30",IF(R3380&lt;=60,"Entre 30 e 60",IF(R3380&lt;=90,"Entre 60 e 90",IF(R3380&lt;=120,"Entre 90 e 120",IF(R3380&lt;=150,"Entre 120 e 150",IF(R3380&lt;=180,"Entre 150 e 180","Superior a 180")))))))</f>
        <v/>
      </c>
    </row>
    <row r="3381">
      <c r="A3381" t="inlineStr">
        <is>
          <t>Q019L06</t>
        </is>
      </c>
      <c r="B3381" t="inlineStr">
        <is>
          <t>LUCIANO MOURAO</t>
        </is>
      </c>
      <c r="C3381" t="n">
        <v>1</v>
      </c>
      <c r="D3381" t="inlineStr">
        <is>
          <t>IPCA</t>
        </is>
      </c>
      <c r="E3381" t="n">
        <v>0.009488792934583046</v>
      </c>
      <c r="F3381" t="inlineStr">
        <is>
          <t>MENSAL</t>
        </is>
      </c>
      <c r="G3381" t="n">
        <v>46152</v>
      </c>
      <c r="H3381" t="n">
        <v>46152</v>
      </c>
      <c r="I3381" t="n">
        <v>75</v>
      </c>
      <c r="J3381" t="inlineStr">
        <is>
          <t>CARTEIRA</t>
        </is>
      </c>
      <c r="K3381" t="inlineStr">
        <is>
          <t>CONTRATO</t>
        </is>
      </c>
      <c r="L3381" t="n">
        <v>1797.09</v>
      </c>
      <c r="M3381" t="inlineStr">
        <is>
          <t>IBIRAPITANGA FASE 3</t>
        </is>
      </c>
      <c r="N3381" s="142">
        <f>DATE(YEAR(G3381),MONTH(G3381),1)</f>
        <v/>
      </c>
      <c r="O3381" s="132">
        <f>IF(G3381&gt;$K$3,"Futuro","Atraso")</f>
        <v/>
      </c>
      <c r="P3381">
        <f>12*(YEAR(G3381)-YEAR($K$3))+(MONTH(G3381)-MONTH($K$3))</f>
        <v/>
      </c>
      <c r="Q3381" s="366">
        <f>IF(M3381="IBIRAPITANGA FASE 3",IF(O3381="Atraso",L3381,L3381/(1+$I$2)^P3381),IF(O3381="Atraso",L3381,L3381/(1+$I$1)^P3381))</f>
        <v/>
      </c>
      <c r="R3381">
        <f>IF(O3381="Atraso",$K$3-G3381,0)</f>
        <v/>
      </c>
      <c r="S3381">
        <f>IF(R3381&lt;=15,"Até 15",IF(R3381&lt;=30,"Entre 15 e 30",IF(R3381&lt;=60,"Entre 30 e 60",IF(R3381&lt;=90,"Entre 60 e 90",IF(R3381&lt;=120,"Entre 90 e 120",IF(R3381&lt;=150,"Entre 120 e 150",IF(R3381&lt;=180,"Entre 150 e 180","Superior a 180")))))))</f>
        <v/>
      </c>
    </row>
    <row r="3382">
      <c r="A3382" t="inlineStr">
        <is>
          <t>Q019L06</t>
        </is>
      </c>
      <c r="B3382" t="inlineStr">
        <is>
          <t>LUCIANO MOURAO</t>
        </is>
      </c>
      <c r="C3382" t="n">
        <v>1</v>
      </c>
      <c r="D3382" t="inlineStr">
        <is>
          <t>IPCA</t>
        </is>
      </c>
      <c r="E3382" t="n">
        <v>0.009488792934583046</v>
      </c>
      <c r="F3382" t="inlineStr">
        <is>
          <t>MENSAL</t>
        </is>
      </c>
      <c r="G3382" t="n">
        <v>46183</v>
      </c>
      <c r="H3382" t="n">
        <v>46183</v>
      </c>
      <c r="I3382" t="n">
        <v>76</v>
      </c>
      <c r="J3382" t="inlineStr">
        <is>
          <t>CARTEIRA</t>
        </is>
      </c>
      <c r="K3382" t="inlineStr">
        <is>
          <t>CONTRATO</t>
        </is>
      </c>
      <c r="L3382" t="n">
        <v>1797.09</v>
      </c>
      <c r="M3382" t="inlineStr">
        <is>
          <t>IBIRAPITANGA FASE 3</t>
        </is>
      </c>
      <c r="N3382" s="142">
        <f>DATE(YEAR(G3382),MONTH(G3382),1)</f>
        <v/>
      </c>
      <c r="O3382" s="132">
        <f>IF(G3382&gt;$K$3,"Futuro","Atraso")</f>
        <v/>
      </c>
      <c r="P3382">
        <f>12*(YEAR(G3382)-YEAR($K$3))+(MONTH(G3382)-MONTH($K$3))</f>
        <v/>
      </c>
      <c r="Q3382" s="366">
        <f>IF(M3382="IBIRAPITANGA FASE 3",IF(O3382="Atraso",L3382,L3382/(1+$I$2)^P3382),IF(O3382="Atraso",L3382,L3382/(1+$I$1)^P3382))</f>
        <v/>
      </c>
      <c r="R3382">
        <f>IF(O3382="Atraso",$K$3-G3382,0)</f>
        <v/>
      </c>
      <c r="S3382">
        <f>IF(R3382&lt;=15,"Até 15",IF(R3382&lt;=30,"Entre 15 e 30",IF(R3382&lt;=60,"Entre 30 e 60",IF(R3382&lt;=90,"Entre 60 e 90",IF(R3382&lt;=120,"Entre 90 e 120",IF(R3382&lt;=150,"Entre 120 e 150",IF(R3382&lt;=180,"Entre 150 e 180","Superior a 180")))))))</f>
        <v/>
      </c>
    </row>
    <row r="3383">
      <c r="A3383" t="inlineStr">
        <is>
          <t>Q019L06</t>
        </is>
      </c>
      <c r="B3383" t="inlineStr">
        <is>
          <t>LUCIANO MOURAO</t>
        </is>
      </c>
      <c r="C3383" t="n">
        <v>1</v>
      </c>
      <c r="D3383" t="inlineStr">
        <is>
          <t>IPCA</t>
        </is>
      </c>
      <c r="E3383" t="n">
        <v>0.009488792934583046</v>
      </c>
      <c r="F3383" t="inlineStr">
        <is>
          <t>MENSAL</t>
        </is>
      </c>
      <c r="G3383" t="n">
        <v>46213</v>
      </c>
      <c r="H3383" t="n">
        <v>46213</v>
      </c>
      <c r="I3383" t="n">
        <v>77</v>
      </c>
      <c r="J3383" t="inlineStr">
        <is>
          <t>CARTEIRA</t>
        </is>
      </c>
      <c r="K3383" t="inlineStr">
        <is>
          <t>CONTRATO</t>
        </is>
      </c>
      <c r="L3383" t="n">
        <v>1797.09</v>
      </c>
      <c r="M3383" t="inlineStr">
        <is>
          <t>IBIRAPITANGA FASE 3</t>
        </is>
      </c>
      <c r="N3383" s="142">
        <f>DATE(YEAR(G3383),MONTH(G3383),1)</f>
        <v/>
      </c>
      <c r="O3383" s="132">
        <f>IF(G3383&gt;$K$3,"Futuro","Atraso")</f>
        <v/>
      </c>
      <c r="P3383">
        <f>12*(YEAR(G3383)-YEAR($K$3))+(MONTH(G3383)-MONTH($K$3))</f>
        <v/>
      </c>
      <c r="Q3383" s="366">
        <f>IF(M3383="IBIRAPITANGA FASE 3",IF(O3383="Atraso",L3383,L3383/(1+$I$2)^P3383),IF(O3383="Atraso",L3383,L3383/(1+$I$1)^P3383))</f>
        <v/>
      </c>
      <c r="R3383">
        <f>IF(O3383="Atraso",$K$3-G3383,0)</f>
        <v/>
      </c>
      <c r="S3383">
        <f>IF(R3383&lt;=15,"Até 15",IF(R3383&lt;=30,"Entre 15 e 30",IF(R3383&lt;=60,"Entre 30 e 60",IF(R3383&lt;=90,"Entre 60 e 90",IF(R3383&lt;=120,"Entre 90 e 120",IF(R3383&lt;=150,"Entre 120 e 150",IF(R3383&lt;=180,"Entre 150 e 180","Superior a 180")))))))</f>
        <v/>
      </c>
    </row>
    <row r="3384">
      <c r="A3384" t="inlineStr">
        <is>
          <t>Q019L06</t>
        </is>
      </c>
      <c r="B3384" t="inlineStr">
        <is>
          <t>LUCIANO MOURAO</t>
        </is>
      </c>
      <c r="C3384" t="n">
        <v>1</v>
      </c>
      <c r="D3384" t="inlineStr">
        <is>
          <t>IPCA</t>
        </is>
      </c>
      <c r="E3384" t="n">
        <v>0.009488792934583046</v>
      </c>
      <c r="F3384" t="inlineStr">
        <is>
          <t>MENSAL</t>
        </is>
      </c>
      <c r="G3384" t="n">
        <v>46244</v>
      </c>
      <c r="H3384" t="n">
        <v>46244</v>
      </c>
      <c r="I3384" t="n">
        <v>78</v>
      </c>
      <c r="J3384" t="inlineStr">
        <is>
          <t>CARTEIRA</t>
        </is>
      </c>
      <c r="K3384" t="inlineStr">
        <is>
          <t>CONTRATO</t>
        </is>
      </c>
      <c r="L3384" t="n">
        <v>1797.09</v>
      </c>
      <c r="M3384" t="inlineStr">
        <is>
          <t>IBIRAPITANGA FASE 3</t>
        </is>
      </c>
      <c r="N3384" s="142">
        <f>DATE(YEAR(G3384),MONTH(G3384),1)</f>
        <v/>
      </c>
      <c r="O3384" s="132">
        <f>IF(G3384&gt;$K$3,"Futuro","Atraso")</f>
        <v/>
      </c>
      <c r="P3384">
        <f>12*(YEAR(G3384)-YEAR($K$3))+(MONTH(G3384)-MONTH($K$3))</f>
        <v/>
      </c>
      <c r="Q3384" s="366">
        <f>IF(M3384="IBIRAPITANGA FASE 3",IF(O3384="Atraso",L3384,L3384/(1+$I$2)^P3384),IF(O3384="Atraso",L3384,L3384/(1+$I$1)^P3384))</f>
        <v/>
      </c>
      <c r="R3384">
        <f>IF(O3384="Atraso",$K$3-G3384,0)</f>
        <v/>
      </c>
      <c r="S3384">
        <f>IF(R3384&lt;=15,"Até 15",IF(R3384&lt;=30,"Entre 15 e 30",IF(R3384&lt;=60,"Entre 30 e 60",IF(R3384&lt;=90,"Entre 60 e 90",IF(R3384&lt;=120,"Entre 90 e 120",IF(R3384&lt;=150,"Entre 120 e 150",IF(R3384&lt;=180,"Entre 150 e 180","Superior a 180")))))))</f>
        <v/>
      </c>
    </row>
    <row r="3385">
      <c r="A3385" t="inlineStr">
        <is>
          <t>Q019L06</t>
        </is>
      </c>
      <c r="B3385" t="inlineStr">
        <is>
          <t>LUCIANO MOURAO</t>
        </is>
      </c>
      <c r="C3385" t="n">
        <v>1</v>
      </c>
      <c r="D3385" t="inlineStr">
        <is>
          <t>IPCA</t>
        </is>
      </c>
      <c r="E3385" t="n">
        <v>0.009488792934583046</v>
      </c>
      <c r="F3385" t="inlineStr">
        <is>
          <t>MENSAL</t>
        </is>
      </c>
      <c r="G3385" t="n">
        <v>46275</v>
      </c>
      <c r="H3385" t="n">
        <v>46275</v>
      </c>
      <c r="I3385" t="n">
        <v>79</v>
      </c>
      <c r="J3385" t="inlineStr">
        <is>
          <t>CARTEIRA</t>
        </is>
      </c>
      <c r="K3385" t="inlineStr">
        <is>
          <t>CONTRATO</t>
        </is>
      </c>
      <c r="L3385" t="n">
        <v>1797.09</v>
      </c>
      <c r="M3385" t="inlineStr">
        <is>
          <t>IBIRAPITANGA FASE 3</t>
        </is>
      </c>
      <c r="N3385" s="142">
        <f>DATE(YEAR(G3385),MONTH(G3385),1)</f>
        <v/>
      </c>
      <c r="O3385" s="132">
        <f>IF(G3385&gt;$K$3,"Futuro","Atraso")</f>
        <v/>
      </c>
      <c r="P3385">
        <f>12*(YEAR(G3385)-YEAR($K$3))+(MONTH(G3385)-MONTH($K$3))</f>
        <v/>
      </c>
      <c r="Q3385" s="366">
        <f>IF(M3385="IBIRAPITANGA FASE 3",IF(O3385="Atraso",L3385,L3385/(1+$I$2)^P3385),IF(O3385="Atraso",L3385,L3385/(1+$I$1)^P3385))</f>
        <v/>
      </c>
      <c r="R3385">
        <f>IF(O3385="Atraso",$K$3-G3385,0)</f>
        <v/>
      </c>
      <c r="S3385">
        <f>IF(R3385&lt;=15,"Até 15",IF(R3385&lt;=30,"Entre 15 e 30",IF(R3385&lt;=60,"Entre 30 e 60",IF(R3385&lt;=90,"Entre 60 e 90",IF(R3385&lt;=120,"Entre 90 e 120",IF(R3385&lt;=150,"Entre 120 e 150",IF(R3385&lt;=180,"Entre 150 e 180","Superior a 180")))))))</f>
        <v/>
      </c>
    </row>
    <row r="3386">
      <c r="A3386" t="inlineStr">
        <is>
          <t>Q019L06</t>
        </is>
      </c>
      <c r="B3386" t="inlineStr">
        <is>
          <t>LUCIANO MOURAO</t>
        </is>
      </c>
      <c r="C3386" t="n">
        <v>1</v>
      </c>
      <c r="D3386" t="inlineStr">
        <is>
          <t>IPCA</t>
        </is>
      </c>
      <c r="E3386" t="n">
        <v>0.009488792934583046</v>
      </c>
      <c r="F3386" t="inlineStr">
        <is>
          <t>MENSAL</t>
        </is>
      </c>
      <c r="G3386" t="n">
        <v>46305</v>
      </c>
      <c r="H3386" t="n">
        <v>46305</v>
      </c>
      <c r="I3386" t="n">
        <v>80</v>
      </c>
      <c r="J3386" t="inlineStr">
        <is>
          <t>CARTEIRA</t>
        </is>
      </c>
      <c r="K3386" t="inlineStr">
        <is>
          <t>CONTRATO</t>
        </is>
      </c>
      <c r="L3386" t="n">
        <v>1797.09</v>
      </c>
      <c r="M3386" t="inlineStr">
        <is>
          <t>IBIRAPITANGA FASE 3</t>
        </is>
      </c>
      <c r="N3386" s="142">
        <f>DATE(YEAR(G3386),MONTH(G3386),1)</f>
        <v/>
      </c>
      <c r="O3386" s="132">
        <f>IF(G3386&gt;$K$3,"Futuro","Atraso")</f>
        <v/>
      </c>
      <c r="P3386">
        <f>12*(YEAR(G3386)-YEAR($K$3))+(MONTH(G3386)-MONTH($K$3))</f>
        <v/>
      </c>
      <c r="Q3386" s="366">
        <f>IF(M3386="IBIRAPITANGA FASE 3",IF(O3386="Atraso",L3386,L3386/(1+$I$2)^P3386),IF(O3386="Atraso",L3386,L3386/(1+$I$1)^P3386))</f>
        <v/>
      </c>
      <c r="R3386">
        <f>IF(O3386="Atraso",$K$3-G3386,0)</f>
        <v/>
      </c>
      <c r="S3386">
        <f>IF(R3386&lt;=15,"Até 15",IF(R3386&lt;=30,"Entre 15 e 30",IF(R3386&lt;=60,"Entre 30 e 60",IF(R3386&lt;=90,"Entre 60 e 90",IF(R3386&lt;=120,"Entre 90 e 120",IF(R3386&lt;=150,"Entre 120 e 150",IF(R3386&lt;=180,"Entre 150 e 180","Superior a 180")))))))</f>
        <v/>
      </c>
    </row>
    <row r="3387">
      <c r="A3387" t="inlineStr">
        <is>
          <t>Q019L08</t>
        </is>
      </c>
      <c r="B3387" t="inlineStr">
        <is>
          <t>STHEFANY DIAS RODRIGUES</t>
        </is>
      </c>
      <c r="C3387" t="n">
        <v>1</v>
      </c>
      <c r="D3387" t="inlineStr">
        <is>
          <t>IPCA</t>
        </is>
      </c>
      <c r="E3387" t="n">
        <v>0</v>
      </c>
      <c r="F3387" t="inlineStr">
        <is>
          <t>MENSAL</t>
        </is>
      </c>
      <c r="G3387" t="n">
        <v>45245</v>
      </c>
      <c r="H3387" t="n">
        <v>45245</v>
      </c>
      <c r="I3387" t="n">
        <v>39</v>
      </c>
      <c r="J3387" t="inlineStr">
        <is>
          <t>CARTEIRA</t>
        </is>
      </c>
      <c r="K3387" t="inlineStr">
        <is>
          <t>CONTRATO</t>
        </is>
      </c>
      <c r="L3387" t="n">
        <v>7077.53</v>
      </c>
      <c r="M3387" t="inlineStr">
        <is>
          <t>IBIRAPITANGA FASE 3</t>
        </is>
      </c>
      <c r="N3387" s="142">
        <f>DATE(YEAR(G3387),MONTH(G3387),1)</f>
        <v/>
      </c>
      <c r="O3387" s="132">
        <f>IF(G3387&gt;$K$3,"Futuro","Atraso")</f>
        <v/>
      </c>
      <c r="P3387">
        <f>12*(YEAR(G3387)-YEAR($K$3))+(MONTH(G3387)-MONTH($K$3))</f>
        <v/>
      </c>
      <c r="Q3387" s="366">
        <f>IF(M3387="IBIRAPITANGA FASE 3",IF(O3387="Atraso",L3387,L3387/(1+$I$2)^P3387),IF(O3387="Atraso",L3387,L3387/(1+$I$1)^P3387))</f>
        <v/>
      </c>
      <c r="R3387">
        <f>IF(O3387="Atraso",$K$3-G3387,0)</f>
        <v/>
      </c>
      <c r="S3387">
        <f>IF(R3387&lt;=15,"Até 15",IF(R3387&lt;=30,"Entre 15 e 30",IF(R3387&lt;=60,"Entre 30 e 60",IF(R3387&lt;=90,"Entre 60 e 90",IF(R3387&lt;=120,"Entre 90 e 120",IF(R3387&lt;=150,"Entre 120 e 150",IF(R3387&lt;=180,"Entre 150 e 180","Superior a 180")))))))</f>
        <v/>
      </c>
    </row>
    <row r="3388">
      <c r="A3388" t="inlineStr">
        <is>
          <t>Q019L08</t>
        </is>
      </c>
      <c r="B3388" t="inlineStr">
        <is>
          <t>STHEFANY DIAS RODRIGUES</t>
        </is>
      </c>
      <c r="C3388" t="n">
        <v>1</v>
      </c>
      <c r="D3388" t="inlineStr">
        <is>
          <t>IPCA</t>
        </is>
      </c>
      <c r="E3388" t="n">
        <v>0</v>
      </c>
      <c r="F3388" t="inlineStr">
        <is>
          <t>MENSAL</t>
        </is>
      </c>
      <c r="G3388" t="n">
        <v>45275</v>
      </c>
      <c r="H3388" t="n">
        <v>45275</v>
      </c>
      <c r="I3388" t="n">
        <v>40</v>
      </c>
      <c r="J3388" t="inlineStr">
        <is>
          <t>CARTEIRA</t>
        </is>
      </c>
      <c r="K3388" t="inlineStr">
        <is>
          <t>CONTRATO</t>
        </is>
      </c>
      <c r="L3388" t="n">
        <v>7077.53</v>
      </c>
      <c r="M3388" t="inlineStr">
        <is>
          <t>IBIRAPITANGA FASE 3</t>
        </is>
      </c>
      <c r="N3388" s="142">
        <f>DATE(YEAR(G3388),MONTH(G3388),1)</f>
        <v/>
      </c>
      <c r="O3388" s="132">
        <f>IF(G3388&gt;$K$3,"Futuro","Atraso")</f>
        <v/>
      </c>
      <c r="P3388">
        <f>12*(YEAR(G3388)-YEAR($K$3))+(MONTH(G3388)-MONTH($K$3))</f>
        <v/>
      </c>
      <c r="Q3388" s="366">
        <f>IF(M3388="IBIRAPITANGA FASE 3",IF(O3388="Atraso",L3388,L3388/(1+$I$2)^P3388),IF(O3388="Atraso",L3388,L3388/(1+$I$1)^P3388))</f>
        <v/>
      </c>
      <c r="R3388">
        <f>IF(O3388="Atraso",$K$3-G3388,0)</f>
        <v/>
      </c>
      <c r="S3388">
        <f>IF(R3388&lt;=15,"Até 15",IF(R3388&lt;=30,"Entre 15 e 30",IF(R3388&lt;=60,"Entre 30 e 60",IF(R3388&lt;=90,"Entre 60 e 90",IF(R3388&lt;=120,"Entre 90 e 120",IF(R3388&lt;=150,"Entre 120 e 150",IF(R3388&lt;=180,"Entre 150 e 180","Superior a 180")))))))</f>
        <v/>
      </c>
    </row>
    <row r="3389">
      <c r="A3389" t="inlineStr">
        <is>
          <t>Q019L08</t>
        </is>
      </c>
      <c r="B3389" t="inlineStr">
        <is>
          <t>STHEFANY DIAS RODRIGUES</t>
        </is>
      </c>
      <c r="C3389" t="n">
        <v>1</v>
      </c>
      <c r="D3389" t="inlineStr">
        <is>
          <t>IPCA</t>
        </is>
      </c>
      <c r="E3389" t="n">
        <v>0</v>
      </c>
      <c r="F3389" t="inlineStr">
        <is>
          <t>MENSAL</t>
        </is>
      </c>
      <c r="G3389" t="n">
        <v>45306</v>
      </c>
      <c r="H3389" t="n">
        <v>45306</v>
      </c>
      <c r="I3389" t="n">
        <v>41</v>
      </c>
      <c r="J3389" t="inlineStr">
        <is>
          <t>CARTEIRA</t>
        </is>
      </c>
      <c r="K3389" t="inlineStr">
        <is>
          <t>CONTRATO</t>
        </is>
      </c>
      <c r="L3389" t="n">
        <v>7077.53</v>
      </c>
      <c r="M3389" t="inlineStr">
        <is>
          <t>IBIRAPITANGA FASE 3</t>
        </is>
      </c>
      <c r="N3389" s="142">
        <f>DATE(YEAR(G3389),MONTH(G3389),1)</f>
        <v/>
      </c>
      <c r="O3389" s="132">
        <f>IF(G3389&gt;$K$3,"Futuro","Atraso")</f>
        <v/>
      </c>
      <c r="P3389">
        <f>12*(YEAR(G3389)-YEAR($K$3))+(MONTH(G3389)-MONTH($K$3))</f>
        <v/>
      </c>
      <c r="Q3389" s="366">
        <f>IF(M3389="IBIRAPITANGA FASE 3",IF(O3389="Atraso",L3389,L3389/(1+$I$2)^P3389),IF(O3389="Atraso",L3389,L3389/(1+$I$1)^P3389))</f>
        <v/>
      </c>
      <c r="R3389">
        <f>IF(O3389="Atraso",$K$3-G3389,0)</f>
        <v/>
      </c>
      <c r="S3389">
        <f>IF(R3389&lt;=15,"Até 15",IF(R3389&lt;=30,"Entre 15 e 30",IF(R3389&lt;=60,"Entre 30 e 60",IF(R3389&lt;=90,"Entre 60 e 90",IF(R3389&lt;=120,"Entre 90 e 120",IF(R3389&lt;=150,"Entre 120 e 150",IF(R3389&lt;=180,"Entre 150 e 180","Superior a 180")))))))</f>
        <v/>
      </c>
    </row>
    <row r="3390">
      <c r="A3390" t="inlineStr">
        <is>
          <t>Q019L08</t>
        </is>
      </c>
      <c r="B3390" t="inlineStr">
        <is>
          <t>STHEFANY DIAS RODRIGUES</t>
        </is>
      </c>
      <c r="C3390" t="n">
        <v>1</v>
      </c>
      <c r="D3390" t="inlineStr">
        <is>
          <t>IPCA</t>
        </is>
      </c>
      <c r="E3390" t="n">
        <v>0</v>
      </c>
      <c r="F3390" t="inlineStr">
        <is>
          <t>MENSAL</t>
        </is>
      </c>
      <c r="G3390" t="n">
        <v>45337</v>
      </c>
      <c r="H3390" t="n">
        <v>45337</v>
      </c>
      <c r="I3390" t="n">
        <v>42</v>
      </c>
      <c r="J3390" t="inlineStr">
        <is>
          <t>CARTEIRA</t>
        </is>
      </c>
      <c r="K3390" t="inlineStr">
        <is>
          <t>CONTRATO</t>
        </is>
      </c>
      <c r="L3390" t="n">
        <v>7077.53</v>
      </c>
      <c r="M3390" t="inlineStr">
        <is>
          <t>IBIRAPITANGA FASE 3</t>
        </is>
      </c>
      <c r="N3390" s="142">
        <f>DATE(YEAR(G3390),MONTH(G3390),1)</f>
        <v/>
      </c>
      <c r="O3390" s="132">
        <f>IF(G3390&gt;$K$3,"Futuro","Atraso")</f>
        <v/>
      </c>
      <c r="P3390">
        <f>12*(YEAR(G3390)-YEAR($K$3))+(MONTH(G3390)-MONTH($K$3))</f>
        <v/>
      </c>
      <c r="Q3390" s="366">
        <f>IF(M3390="IBIRAPITANGA FASE 3",IF(O3390="Atraso",L3390,L3390/(1+$I$2)^P3390),IF(O3390="Atraso",L3390,L3390/(1+$I$1)^P3390))</f>
        <v/>
      </c>
      <c r="R3390">
        <f>IF(O3390="Atraso",$K$3-G3390,0)</f>
        <v/>
      </c>
      <c r="S3390">
        <f>IF(R3390&lt;=15,"Até 15",IF(R3390&lt;=30,"Entre 15 e 30",IF(R3390&lt;=60,"Entre 30 e 60",IF(R3390&lt;=90,"Entre 60 e 90",IF(R3390&lt;=120,"Entre 90 e 120",IF(R3390&lt;=150,"Entre 120 e 150",IF(R3390&lt;=180,"Entre 150 e 180","Superior a 180")))))))</f>
        <v/>
      </c>
    </row>
    <row r="3391">
      <c r="A3391" t="inlineStr">
        <is>
          <t>Q019L08</t>
        </is>
      </c>
      <c r="B3391" t="inlineStr">
        <is>
          <t>STHEFANY DIAS RODRIGUES</t>
        </is>
      </c>
      <c r="C3391" t="n">
        <v>1</v>
      </c>
      <c r="D3391" t="inlineStr">
        <is>
          <t>IPCA</t>
        </is>
      </c>
      <c r="E3391" t="n">
        <v>0</v>
      </c>
      <c r="F3391" t="inlineStr">
        <is>
          <t>MENSAL</t>
        </is>
      </c>
      <c r="G3391" t="n">
        <v>45366</v>
      </c>
      <c r="H3391" t="n">
        <v>45366</v>
      </c>
      <c r="I3391" t="n">
        <v>43</v>
      </c>
      <c r="J3391" t="inlineStr">
        <is>
          <t>CARTEIRA</t>
        </is>
      </c>
      <c r="K3391" t="inlineStr">
        <is>
          <t>CONTRATO</t>
        </is>
      </c>
      <c r="L3391" t="n">
        <v>7077.53</v>
      </c>
      <c r="M3391" t="inlineStr">
        <is>
          <t>IBIRAPITANGA FASE 3</t>
        </is>
      </c>
      <c r="N3391" s="142">
        <f>DATE(YEAR(G3391),MONTH(G3391),1)</f>
        <v/>
      </c>
      <c r="O3391" s="132">
        <f>IF(G3391&gt;$K$3,"Futuro","Atraso")</f>
        <v/>
      </c>
      <c r="P3391">
        <f>12*(YEAR(G3391)-YEAR($K$3))+(MONTH(G3391)-MONTH($K$3))</f>
        <v/>
      </c>
      <c r="Q3391" s="366">
        <f>IF(M3391="IBIRAPITANGA FASE 3",IF(O3391="Atraso",L3391,L3391/(1+$I$2)^P3391),IF(O3391="Atraso",L3391,L3391/(1+$I$1)^P3391))</f>
        <v/>
      </c>
      <c r="R3391">
        <f>IF(O3391="Atraso",$K$3-G3391,0)</f>
        <v/>
      </c>
      <c r="S3391">
        <f>IF(R3391&lt;=15,"Até 15",IF(R3391&lt;=30,"Entre 15 e 30",IF(R3391&lt;=60,"Entre 30 e 60",IF(R3391&lt;=90,"Entre 60 e 90",IF(R3391&lt;=120,"Entre 90 e 120",IF(R3391&lt;=150,"Entre 120 e 150",IF(R3391&lt;=180,"Entre 150 e 180","Superior a 180")))))))</f>
        <v/>
      </c>
    </row>
    <row r="3392">
      <c r="A3392" t="inlineStr">
        <is>
          <t>Q019L08</t>
        </is>
      </c>
      <c r="B3392" t="inlineStr">
        <is>
          <t>STHEFANY DIAS RODRIGUES</t>
        </is>
      </c>
      <c r="C3392" t="n">
        <v>1</v>
      </c>
      <c r="D3392" t="inlineStr">
        <is>
          <t>IPCA</t>
        </is>
      </c>
      <c r="E3392" t="n">
        <v>0</v>
      </c>
      <c r="F3392" t="inlineStr">
        <is>
          <t>MENSAL</t>
        </is>
      </c>
      <c r="G3392" t="n">
        <v>45397</v>
      </c>
      <c r="H3392" t="n">
        <v>45397</v>
      </c>
      <c r="I3392" t="n">
        <v>44</v>
      </c>
      <c r="J3392" t="inlineStr">
        <is>
          <t>CARTEIRA</t>
        </is>
      </c>
      <c r="K3392" t="inlineStr">
        <is>
          <t>CONTRATO</t>
        </is>
      </c>
      <c r="L3392" t="n">
        <v>7077.53</v>
      </c>
      <c r="M3392" t="inlineStr">
        <is>
          <t>IBIRAPITANGA FASE 3</t>
        </is>
      </c>
      <c r="N3392" s="142">
        <f>DATE(YEAR(G3392),MONTH(G3392),1)</f>
        <v/>
      </c>
      <c r="O3392" s="132">
        <f>IF(G3392&gt;$K$3,"Futuro","Atraso")</f>
        <v/>
      </c>
      <c r="P3392">
        <f>12*(YEAR(G3392)-YEAR($K$3))+(MONTH(G3392)-MONTH($K$3))</f>
        <v/>
      </c>
      <c r="Q3392" s="366">
        <f>IF(M3392="IBIRAPITANGA FASE 3",IF(O3392="Atraso",L3392,L3392/(1+$I$2)^P3392),IF(O3392="Atraso",L3392,L3392/(1+$I$1)^P3392))</f>
        <v/>
      </c>
      <c r="R3392">
        <f>IF(O3392="Atraso",$K$3-G3392,0)</f>
        <v/>
      </c>
      <c r="S3392">
        <f>IF(R3392&lt;=15,"Até 15",IF(R3392&lt;=30,"Entre 15 e 30",IF(R3392&lt;=60,"Entre 30 e 60",IF(R3392&lt;=90,"Entre 60 e 90",IF(R3392&lt;=120,"Entre 90 e 120",IF(R3392&lt;=150,"Entre 120 e 150",IF(R3392&lt;=180,"Entre 150 e 180","Superior a 180")))))))</f>
        <v/>
      </c>
    </row>
    <row r="3393">
      <c r="A3393" t="inlineStr">
        <is>
          <t>Q019L08</t>
        </is>
      </c>
      <c r="B3393" t="inlineStr">
        <is>
          <t>STHEFANY DIAS RODRIGUES</t>
        </is>
      </c>
      <c r="C3393" t="n">
        <v>1</v>
      </c>
      <c r="D3393" t="inlineStr">
        <is>
          <t>IPCA</t>
        </is>
      </c>
      <c r="E3393" t="n">
        <v>0</v>
      </c>
      <c r="F3393" t="inlineStr">
        <is>
          <t>MENSAL</t>
        </is>
      </c>
      <c r="G3393" t="n">
        <v>45427</v>
      </c>
      <c r="H3393" t="n">
        <v>45427</v>
      </c>
      <c r="I3393" t="n">
        <v>45</v>
      </c>
      <c r="J3393" t="inlineStr">
        <is>
          <t>CARTEIRA</t>
        </is>
      </c>
      <c r="K3393" t="inlineStr">
        <is>
          <t>CONTRATO</t>
        </is>
      </c>
      <c r="L3393" t="n">
        <v>7077.53</v>
      </c>
      <c r="M3393" t="inlineStr">
        <is>
          <t>IBIRAPITANGA FASE 3</t>
        </is>
      </c>
      <c r="N3393" s="142">
        <f>DATE(YEAR(G3393),MONTH(G3393),1)</f>
        <v/>
      </c>
      <c r="O3393" s="132">
        <f>IF(G3393&gt;$K$3,"Futuro","Atraso")</f>
        <v/>
      </c>
      <c r="P3393">
        <f>12*(YEAR(G3393)-YEAR($K$3))+(MONTH(G3393)-MONTH($K$3))</f>
        <v/>
      </c>
      <c r="Q3393" s="366">
        <f>IF(M3393="IBIRAPITANGA FASE 3",IF(O3393="Atraso",L3393,L3393/(1+$I$2)^P3393),IF(O3393="Atraso",L3393,L3393/(1+$I$1)^P3393))</f>
        <v/>
      </c>
      <c r="R3393">
        <f>IF(O3393="Atraso",$K$3-G3393,0)</f>
        <v/>
      </c>
      <c r="S3393">
        <f>IF(R3393&lt;=15,"Até 15",IF(R3393&lt;=30,"Entre 15 e 30",IF(R3393&lt;=60,"Entre 30 e 60",IF(R3393&lt;=90,"Entre 60 e 90",IF(R3393&lt;=120,"Entre 90 e 120",IF(R3393&lt;=150,"Entre 120 e 150",IF(R3393&lt;=180,"Entre 150 e 180","Superior a 180")))))))</f>
        <v/>
      </c>
    </row>
    <row r="3394">
      <c r="A3394" t="inlineStr">
        <is>
          <t>Q019L08</t>
        </is>
      </c>
      <c r="B3394" t="inlineStr">
        <is>
          <t>STHEFANY DIAS RODRIGUES</t>
        </is>
      </c>
      <c r="C3394" t="n">
        <v>1</v>
      </c>
      <c r="D3394" t="inlineStr">
        <is>
          <t>IPCA</t>
        </is>
      </c>
      <c r="E3394" t="n">
        <v>0</v>
      </c>
      <c r="F3394" t="inlineStr">
        <is>
          <t>MENSAL</t>
        </is>
      </c>
      <c r="G3394" t="n">
        <v>45458</v>
      </c>
      <c r="H3394" t="n">
        <v>45458</v>
      </c>
      <c r="I3394" t="n">
        <v>46</v>
      </c>
      <c r="J3394" t="inlineStr">
        <is>
          <t>CARTEIRA</t>
        </is>
      </c>
      <c r="K3394" t="inlineStr">
        <is>
          <t>CONTRATO</t>
        </is>
      </c>
      <c r="L3394" t="n">
        <v>7077.53</v>
      </c>
      <c r="M3394" t="inlineStr">
        <is>
          <t>IBIRAPITANGA FASE 3</t>
        </is>
      </c>
      <c r="N3394" s="142">
        <f>DATE(YEAR(G3394),MONTH(G3394),1)</f>
        <v/>
      </c>
      <c r="O3394" s="132">
        <f>IF(G3394&gt;$K$3,"Futuro","Atraso")</f>
        <v/>
      </c>
      <c r="P3394">
        <f>12*(YEAR(G3394)-YEAR($K$3))+(MONTH(G3394)-MONTH($K$3))</f>
        <v/>
      </c>
      <c r="Q3394" s="366">
        <f>IF(M3394="IBIRAPITANGA FASE 3",IF(O3394="Atraso",L3394,L3394/(1+$I$2)^P3394),IF(O3394="Atraso",L3394,L3394/(1+$I$1)^P3394))</f>
        <v/>
      </c>
      <c r="R3394">
        <f>IF(O3394="Atraso",$K$3-G3394,0)</f>
        <v/>
      </c>
      <c r="S3394">
        <f>IF(R3394&lt;=15,"Até 15",IF(R3394&lt;=30,"Entre 15 e 30",IF(R3394&lt;=60,"Entre 30 e 60",IF(R3394&lt;=90,"Entre 60 e 90",IF(R3394&lt;=120,"Entre 90 e 120",IF(R3394&lt;=150,"Entre 120 e 150",IF(R3394&lt;=180,"Entre 150 e 180","Superior a 180")))))))</f>
        <v/>
      </c>
    </row>
    <row r="3395">
      <c r="A3395" t="inlineStr">
        <is>
          <t>Q019L08</t>
        </is>
      </c>
      <c r="B3395" t="inlineStr">
        <is>
          <t>STHEFANY DIAS RODRIGUES</t>
        </is>
      </c>
      <c r="C3395" t="n">
        <v>1</v>
      </c>
      <c r="D3395" t="inlineStr">
        <is>
          <t>IPCA</t>
        </is>
      </c>
      <c r="E3395" t="n">
        <v>0</v>
      </c>
      <c r="F3395" t="inlineStr">
        <is>
          <t>MENSAL</t>
        </is>
      </c>
      <c r="G3395" t="n">
        <v>45488</v>
      </c>
      <c r="H3395" t="n">
        <v>45488</v>
      </c>
      <c r="I3395" t="n">
        <v>47</v>
      </c>
      <c r="J3395" t="inlineStr">
        <is>
          <t>CARTEIRA</t>
        </is>
      </c>
      <c r="K3395" t="inlineStr">
        <is>
          <t>CONTRATO</t>
        </is>
      </c>
      <c r="L3395" t="n">
        <v>7077.53</v>
      </c>
      <c r="M3395" t="inlineStr">
        <is>
          <t>IBIRAPITANGA FASE 3</t>
        </is>
      </c>
      <c r="N3395" s="142">
        <f>DATE(YEAR(G3395),MONTH(G3395),1)</f>
        <v/>
      </c>
      <c r="O3395" s="132">
        <f>IF(G3395&gt;$K$3,"Futuro","Atraso")</f>
        <v/>
      </c>
      <c r="P3395">
        <f>12*(YEAR(G3395)-YEAR($K$3))+(MONTH(G3395)-MONTH($K$3))</f>
        <v/>
      </c>
      <c r="Q3395" s="366">
        <f>IF(M3395="IBIRAPITANGA FASE 3",IF(O3395="Atraso",L3395,L3395/(1+$I$2)^P3395),IF(O3395="Atraso",L3395,L3395/(1+$I$1)^P3395))</f>
        <v/>
      </c>
      <c r="R3395">
        <f>IF(O3395="Atraso",$K$3-G3395,0)</f>
        <v/>
      </c>
      <c r="S3395">
        <f>IF(R3395&lt;=15,"Até 15",IF(R3395&lt;=30,"Entre 15 e 30",IF(R3395&lt;=60,"Entre 30 e 60",IF(R3395&lt;=90,"Entre 60 e 90",IF(R3395&lt;=120,"Entre 90 e 120",IF(R3395&lt;=150,"Entre 120 e 150",IF(R3395&lt;=180,"Entre 150 e 180","Superior a 180")))))))</f>
        <v/>
      </c>
    </row>
    <row r="3396">
      <c r="A3396" t="inlineStr">
        <is>
          <t>Q019L08</t>
        </is>
      </c>
      <c r="B3396" t="inlineStr">
        <is>
          <t>STHEFANY DIAS RODRIGUES</t>
        </is>
      </c>
      <c r="C3396" t="n">
        <v>1</v>
      </c>
      <c r="D3396" t="inlineStr">
        <is>
          <t>IPCA</t>
        </is>
      </c>
      <c r="E3396" t="n">
        <v>0</v>
      </c>
      <c r="F3396" t="inlineStr">
        <is>
          <t>MENSAL</t>
        </is>
      </c>
      <c r="G3396" t="n">
        <v>45519</v>
      </c>
      <c r="H3396" t="n">
        <v>45519</v>
      </c>
      <c r="I3396" t="n">
        <v>48</v>
      </c>
      <c r="J3396" t="inlineStr">
        <is>
          <t>CARTEIRA</t>
        </is>
      </c>
      <c r="K3396" t="inlineStr">
        <is>
          <t>CONTRATO</t>
        </is>
      </c>
      <c r="L3396" t="n">
        <v>7077.53</v>
      </c>
      <c r="M3396" t="inlineStr">
        <is>
          <t>IBIRAPITANGA FASE 3</t>
        </is>
      </c>
      <c r="N3396" s="142">
        <f>DATE(YEAR(G3396),MONTH(G3396),1)</f>
        <v/>
      </c>
      <c r="O3396" s="132">
        <f>IF(G3396&gt;$K$3,"Futuro","Atraso")</f>
        <v/>
      </c>
      <c r="P3396">
        <f>12*(YEAR(G3396)-YEAR($K$3))+(MONTH(G3396)-MONTH($K$3))</f>
        <v/>
      </c>
      <c r="Q3396" s="366">
        <f>IF(M3396="IBIRAPITANGA FASE 3",IF(O3396="Atraso",L3396,L3396/(1+$I$2)^P3396),IF(O3396="Atraso",L3396,L3396/(1+$I$1)^P3396))</f>
        <v/>
      </c>
      <c r="R3396">
        <f>IF(O3396="Atraso",$K$3-G3396,0)</f>
        <v/>
      </c>
      <c r="S3396">
        <f>IF(R3396&lt;=15,"Até 15",IF(R3396&lt;=30,"Entre 15 e 30",IF(R3396&lt;=60,"Entre 30 e 60",IF(R3396&lt;=90,"Entre 60 e 90",IF(R3396&lt;=120,"Entre 90 e 120",IF(R3396&lt;=150,"Entre 120 e 150",IF(R3396&lt;=180,"Entre 150 e 180","Superior a 180")))))))</f>
        <v/>
      </c>
    </row>
    <row r="3397">
      <c r="A3397" t="inlineStr">
        <is>
          <t>Q020L01</t>
        </is>
      </c>
      <c r="B3397" t="inlineStr">
        <is>
          <t>GABRIEL  DE OLIVEIRA ALENCAR</t>
        </is>
      </c>
      <c r="C3397" t="n">
        <v>1</v>
      </c>
      <c r="D3397" t="inlineStr">
        <is>
          <t>IPCA</t>
        </is>
      </c>
      <c r="E3397" t="n">
        <v>0</v>
      </c>
      <c r="F3397" t="inlineStr">
        <is>
          <t>MENSAL</t>
        </is>
      </c>
      <c r="G3397" t="n">
        <v>45245</v>
      </c>
      <c r="H3397" t="n">
        <v>45245</v>
      </c>
      <c r="I3397" t="n">
        <v>15</v>
      </c>
      <c r="J3397" t="inlineStr">
        <is>
          <t>CARTEIRA</t>
        </is>
      </c>
      <c r="K3397" t="inlineStr">
        <is>
          <t>CONTRATO</t>
        </is>
      </c>
      <c r="L3397" t="n">
        <v>5945.77</v>
      </c>
      <c r="M3397" t="inlineStr">
        <is>
          <t>IBIRAPITANGA FASE 3</t>
        </is>
      </c>
      <c r="N3397" s="142">
        <f>DATE(YEAR(G3397),MONTH(G3397),1)</f>
        <v/>
      </c>
      <c r="O3397" s="132">
        <f>IF(G3397&gt;$K$3,"Futuro","Atraso")</f>
        <v/>
      </c>
      <c r="P3397">
        <f>12*(YEAR(G3397)-YEAR($K$3))+(MONTH(G3397)-MONTH($K$3))</f>
        <v/>
      </c>
      <c r="Q3397" s="366">
        <f>IF(M3397="IBIRAPITANGA FASE 3",IF(O3397="Atraso",L3397,L3397/(1+$I$2)^P3397),IF(O3397="Atraso",L3397,L3397/(1+$I$1)^P3397))</f>
        <v/>
      </c>
      <c r="R3397">
        <f>IF(O3397="Atraso",$K$3-G3397,0)</f>
        <v/>
      </c>
      <c r="S3397">
        <f>IF(R3397&lt;=15,"Até 15",IF(R3397&lt;=30,"Entre 15 e 30",IF(R3397&lt;=60,"Entre 30 e 60",IF(R3397&lt;=90,"Entre 60 e 90",IF(R3397&lt;=120,"Entre 90 e 120",IF(R3397&lt;=150,"Entre 120 e 150",IF(R3397&lt;=180,"Entre 150 e 180","Superior a 180")))))))</f>
        <v/>
      </c>
    </row>
    <row r="3398">
      <c r="A3398" t="inlineStr">
        <is>
          <t>Q020L01</t>
        </is>
      </c>
      <c r="B3398" t="inlineStr">
        <is>
          <t>GABRIEL  DE OLIVEIRA ALENCAR</t>
        </is>
      </c>
      <c r="C3398" t="n">
        <v>1</v>
      </c>
      <c r="D3398" t="inlineStr">
        <is>
          <t>IPCA</t>
        </is>
      </c>
      <c r="E3398" t="n">
        <v>0</v>
      </c>
      <c r="F3398" t="inlineStr">
        <is>
          <t>MENSAL</t>
        </is>
      </c>
      <c r="G3398" t="n">
        <v>45275</v>
      </c>
      <c r="H3398" t="n">
        <v>45275</v>
      </c>
      <c r="I3398" t="n">
        <v>16</v>
      </c>
      <c r="J3398" t="inlineStr">
        <is>
          <t>CARTEIRA</t>
        </is>
      </c>
      <c r="K3398" t="inlineStr">
        <is>
          <t>CONTRATO</t>
        </is>
      </c>
      <c r="L3398" t="n">
        <v>5945.77</v>
      </c>
      <c r="M3398" t="inlineStr">
        <is>
          <t>IBIRAPITANGA FASE 3</t>
        </is>
      </c>
      <c r="N3398" s="142">
        <f>DATE(YEAR(G3398),MONTH(G3398),1)</f>
        <v/>
      </c>
      <c r="O3398" s="132">
        <f>IF(G3398&gt;$K$3,"Futuro","Atraso")</f>
        <v/>
      </c>
      <c r="P3398">
        <f>12*(YEAR(G3398)-YEAR($K$3))+(MONTH(G3398)-MONTH($K$3))</f>
        <v/>
      </c>
      <c r="Q3398" s="366">
        <f>IF(M3398="IBIRAPITANGA FASE 3",IF(O3398="Atraso",L3398,L3398/(1+$I$2)^P3398),IF(O3398="Atraso",L3398,L3398/(1+$I$1)^P3398))</f>
        <v/>
      </c>
      <c r="R3398">
        <f>IF(O3398="Atraso",$K$3-G3398,0)</f>
        <v/>
      </c>
      <c r="S3398">
        <f>IF(R3398&lt;=15,"Até 15",IF(R3398&lt;=30,"Entre 15 e 30",IF(R3398&lt;=60,"Entre 30 e 60",IF(R3398&lt;=90,"Entre 60 e 90",IF(R3398&lt;=120,"Entre 90 e 120",IF(R3398&lt;=150,"Entre 120 e 150",IF(R3398&lt;=180,"Entre 150 e 180","Superior a 180")))))))</f>
        <v/>
      </c>
    </row>
    <row r="3399">
      <c r="A3399" t="inlineStr">
        <is>
          <t>Q020L01</t>
        </is>
      </c>
      <c r="B3399" t="inlineStr">
        <is>
          <t>GABRIEL  DE OLIVEIRA ALENCAR</t>
        </is>
      </c>
      <c r="C3399" t="n">
        <v>1</v>
      </c>
      <c r="D3399" t="inlineStr">
        <is>
          <t>IPCA</t>
        </is>
      </c>
      <c r="E3399" t="n">
        <v>0</v>
      </c>
      <c r="F3399" t="inlineStr">
        <is>
          <t>MENSAL</t>
        </is>
      </c>
      <c r="G3399" t="n">
        <v>45306</v>
      </c>
      <c r="H3399" t="n">
        <v>45306</v>
      </c>
      <c r="I3399" t="n">
        <v>17</v>
      </c>
      <c r="J3399" t="inlineStr">
        <is>
          <t>CARTEIRA</t>
        </is>
      </c>
      <c r="K3399" t="inlineStr">
        <is>
          <t>CONTRATO</t>
        </is>
      </c>
      <c r="L3399" t="n">
        <v>5945.77</v>
      </c>
      <c r="M3399" t="inlineStr">
        <is>
          <t>IBIRAPITANGA FASE 3</t>
        </is>
      </c>
      <c r="N3399" s="142">
        <f>DATE(YEAR(G3399),MONTH(G3399),1)</f>
        <v/>
      </c>
      <c r="O3399" s="132">
        <f>IF(G3399&gt;$K$3,"Futuro","Atraso")</f>
        <v/>
      </c>
      <c r="P3399">
        <f>12*(YEAR(G3399)-YEAR($K$3))+(MONTH(G3399)-MONTH($K$3))</f>
        <v/>
      </c>
      <c r="Q3399" s="366">
        <f>IF(M3399="IBIRAPITANGA FASE 3",IF(O3399="Atraso",L3399,L3399/(1+$I$2)^P3399),IF(O3399="Atraso",L3399,L3399/(1+$I$1)^P3399))</f>
        <v/>
      </c>
      <c r="R3399">
        <f>IF(O3399="Atraso",$K$3-G3399,0)</f>
        <v/>
      </c>
      <c r="S3399">
        <f>IF(R3399&lt;=15,"Até 15",IF(R3399&lt;=30,"Entre 15 e 30",IF(R3399&lt;=60,"Entre 30 e 60",IF(R3399&lt;=90,"Entre 60 e 90",IF(R3399&lt;=120,"Entre 90 e 120",IF(R3399&lt;=150,"Entre 120 e 150",IF(R3399&lt;=180,"Entre 150 e 180","Superior a 180")))))))</f>
        <v/>
      </c>
    </row>
    <row r="3400">
      <c r="A3400" t="inlineStr">
        <is>
          <t>Q020L01</t>
        </is>
      </c>
      <c r="B3400" t="inlineStr">
        <is>
          <t>GABRIEL  DE OLIVEIRA ALENCAR</t>
        </is>
      </c>
      <c r="C3400" t="n">
        <v>1</v>
      </c>
      <c r="D3400" t="inlineStr">
        <is>
          <t>IPCA</t>
        </is>
      </c>
      <c r="E3400" t="n">
        <v>0</v>
      </c>
      <c r="F3400" t="inlineStr">
        <is>
          <t>MENSAL</t>
        </is>
      </c>
      <c r="G3400" t="n">
        <v>45337</v>
      </c>
      <c r="H3400" t="n">
        <v>45337</v>
      </c>
      <c r="I3400" t="n">
        <v>18</v>
      </c>
      <c r="J3400" t="inlineStr">
        <is>
          <t>CARTEIRA</t>
        </is>
      </c>
      <c r="K3400" t="inlineStr">
        <is>
          <t>CONTRATO</t>
        </is>
      </c>
      <c r="L3400" t="n">
        <v>5945.77</v>
      </c>
      <c r="M3400" t="inlineStr">
        <is>
          <t>IBIRAPITANGA FASE 3</t>
        </is>
      </c>
      <c r="N3400" s="142">
        <f>DATE(YEAR(G3400),MONTH(G3400),1)</f>
        <v/>
      </c>
      <c r="O3400" s="132">
        <f>IF(G3400&gt;$K$3,"Futuro","Atraso")</f>
        <v/>
      </c>
      <c r="P3400">
        <f>12*(YEAR(G3400)-YEAR($K$3))+(MONTH(G3400)-MONTH($K$3))</f>
        <v/>
      </c>
      <c r="Q3400" s="366">
        <f>IF(M3400="IBIRAPITANGA FASE 3",IF(O3400="Atraso",L3400,L3400/(1+$I$2)^P3400),IF(O3400="Atraso",L3400,L3400/(1+$I$1)^P3400))</f>
        <v/>
      </c>
      <c r="R3400">
        <f>IF(O3400="Atraso",$K$3-G3400,0)</f>
        <v/>
      </c>
      <c r="S3400">
        <f>IF(R3400&lt;=15,"Até 15",IF(R3400&lt;=30,"Entre 15 e 30",IF(R3400&lt;=60,"Entre 30 e 60",IF(R3400&lt;=90,"Entre 60 e 90",IF(R3400&lt;=120,"Entre 90 e 120",IF(R3400&lt;=150,"Entre 120 e 150",IF(R3400&lt;=180,"Entre 150 e 180","Superior a 180")))))))</f>
        <v/>
      </c>
    </row>
    <row r="3401">
      <c r="A3401" t="inlineStr">
        <is>
          <t>Q020L01</t>
        </is>
      </c>
      <c r="B3401" t="inlineStr">
        <is>
          <t>GABRIEL  DE OLIVEIRA ALENCAR</t>
        </is>
      </c>
      <c r="C3401" t="n">
        <v>1</v>
      </c>
      <c r="D3401" t="inlineStr">
        <is>
          <t>IPCA</t>
        </is>
      </c>
      <c r="E3401" t="n">
        <v>0</v>
      </c>
      <c r="F3401" t="inlineStr">
        <is>
          <t>MENSAL</t>
        </is>
      </c>
      <c r="G3401" t="n">
        <v>45366</v>
      </c>
      <c r="H3401" t="n">
        <v>45366</v>
      </c>
      <c r="I3401" t="n">
        <v>19</v>
      </c>
      <c r="J3401" t="inlineStr">
        <is>
          <t>CARTEIRA</t>
        </is>
      </c>
      <c r="K3401" t="inlineStr">
        <is>
          <t>CONTRATO</t>
        </is>
      </c>
      <c r="L3401" t="n">
        <v>5945.77</v>
      </c>
      <c r="M3401" t="inlineStr">
        <is>
          <t>IBIRAPITANGA FASE 3</t>
        </is>
      </c>
      <c r="N3401" s="142">
        <f>DATE(YEAR(G3401),MONTH(G3401),1)</f>
        <v/>
      </c>
      <c r="O3401" s="132">
        <f>IF(G3401&gt;$K$3,"Futuro","Atraso")</f>
        <v/>
      </c>
      <c r="P3401">
        <f>12*(YEAR(G3401)-YEAR($K$3))+(MONTH(G3401)-MONTH($K$3))</f>
        <v/>
      </c>
      <c r="Q3401" s="366">
        <f>IF(M3401="IBIRAPITANGA FASE 3",IF(O3401="Atraso",L3401,L3401/(1+$I$2)^P3401),IF(O3401="Atraso",L3401,L3401/(1+$I$1)^P3401))</f>
        <v/>
      </c>
      <c r="R3401">
        <f>IF(O3401="Atraso",$K$3-G3401,0)</f>
        <v/>
      </c>
      <c r="S3401">
        <f>IF(R3401&lt;=15,"Até 15",IF(R3401&lt;=30,"Entre 15 e 30",IF(R3401&lt;=60,"Entre 30 e 60",IF(R3401&lt;=90,"Entre 60 e 90",IF(R3401&lt;=120,"Entre 90 e 120",IF(R3401&lt;=150,"Entre 120 e 150",IF(R3401&lt;=180,"Entre 150 e 180","Superior a 180")))))))</f>
        <v/>
      </c>
    </row>
    <row r="3402">
      <c r="A3402" t="inlineStr">
        <is>
          <t>Q020L01</t>
        </is>
      </c>
      <c r="B3402" t="inlineStr">
        <is>
          <t>GABRIEL  DE OLIVEIRA ALENCAR</t>
        </is>
      </c>
      <c r="C3402" t="n">
        <v>1</v>
      </c>
      <c r="D3402" t="inlineStr">
        <is>
          <t>IPCA</t>
        </is>
      </c>
      <c r="E3402" t="n">
        <v>0</v>
      </c>
      <c r="F3402" t="inlineStr">
        <is>
          <t>MENSAL</t>
        </is>
      </c>
      <c r="G3402" t="n">
        <v>45397</v>
      </c>
      <c r="H3402" t="n">
        <v>45397</v>
      </c>
      <c r="I3402" t="n">
        <v>20</v>
      </c>
      <c r="J3402" t="inlineStr">
        <is>
          <t>CARTEIRA</t>
        </is>
      </c>
      <c r="K3402" t="inlineStr">
        <is>
          <t>CONTRATO</t>
        </is>
      </c>
      <c r="L3402" t="n">
        <v>5945.77</v>
      </c>
      <c r="M3402" t="inlineStr">
        <is>
          <t>IBIRAPITANGA FASE 3</t>
        </is>
      </c>
      <c r="N3402" s="142">
        <f>DATE(YEAR(G3402),MONTH(G3402),1)</f>
        <v/>
      </c>
      <c r="O3402" s="132">
        <f>IF(G3402&gt;$K$3,"Futuro","Atraso")</f>
        <v/>
      </c>
      <c r="P3402">
        <f>12*(YEAR(G3402)-YEAR($K$3))+(MONTH(G3402)-MONTH($K$3))</f>
        <v/>
      </c>
      <c r="Q3402" s="366">
        <f>IF(M3402="IBIRAPITANGA FASE 3",IF(O3402="Atraso",L3402,L3402/(1+$I$2)^P3402),IF(O3402="Atraso",L3402,L3402/(1+$I$1)^P3402))</f>
        <v/>
      </c>
      <c r="R3402">
        <f>IF(O3402="Atraso",$K$3-G3402,0)</f>
        <v/>
      </c>
      <c r="S3402">
        <f>IF(R3402&lt;=15,"Até 15",IF(R3402&lt;=30,"Entre 15 e 30",IF(R3402&lt;=60,"Entre 30 e 60",IF(R3402&lt;=90,"Entre 60 e 90",IF(R3402&lt;=120,"Entre 90 e 120",IF(R3402&lt;=150,"Entre 120 e 150",IF(R3402&lt;=180,"Entre 150 e 180","Superior a 180")))))))</f>
        <v/>
      </c>
    </row>
    <row r="3403">
      <c r="A3403" t="inlineStr">
        <is>
          <t>Q020L01</t>
        </is>
      </c>
      <c r="B3403" t="inlineStr">
        <is>
          <t>GABRIEL  DE OLIVEIRA ALENCAR</t>
        </is>
      </c>
      <c r="C3403" t="n">
        <v>1</v>
      </c>
      <c r="D3403" t="inlineStr">
        <is>
          <t>IPCA</t>
        </is>
      </c>
      <c r="E3403" t="n">
        <v>0</v>
      </c>
      <c r="F3403" t="inlineStr">
        <is>
          <t>MENSAL</t>
        </is>
      </c>
      <c r="G3403" t="n">
        <v>45427</v>
      </c>
      <c r="H3403" t="n">
        <v>45427</v>
      </c>
      <c r="I3403" t="n">
        <v>21</v>
      </c>
      <c r="J3403" t="inlineStr">
        <is>
          <t>CARTEIRA</t>
        </is>
      </c>
      <c r="K3403" t="inlineStr">
        <is>
          <t>CONTRATO</t>
        </is>
      </c>
      <c r="L3403" t="n">
        <v>5945.77</v>
      </c>
      <c r="M3403" t="inlineStr">
        <is>
          <t>IBIRAPITANGA FASE 3</t>
        </is>
      </c>
      <c r="N3403" s="142">
        <f>DATE(YEAR(G3403),MONTH(G3403),1)</f>
        <v/>
      </c>
      <c r="O3403" s="132">
        <f>IF(G3403&gt;$K$3,"Futuro","Atraso")</f>
        <v/>
      </c>
      <c r="P3403">
        <f>12*(YEAR(G3403)-YEAR($K$3))+(MONTH(G3403)-MONTH($K$3))</f>
        <v/>
      </c>
      <c r="Q3403" s="366">
        <f>IF(M3403="IBIRAPITANGA FASE 3",IF(O3403="Atraso",L3403,L3403/(1+$I$2)^P3403),IF(O3403="Atraso",L3403,L3403/(1+$I$1)^P3403))</f>
        <v/>
      </c>
      <c r="R3403">
        <f>IF(O3403="Atraso",$K$3-G3403,0)</f>
        <v/>
      </c>
      <c r="S3403">
        <f>IF(R3403&lt;=15,"Até 15",IF(R3403&lt;=30,"Entre 15 e 30",IF(R3403&lt;=60,"Entre 30 e 60",IF(R3403&lt;=90,"Entre 60 e 90",IF(R3403&lt;=120,"Entre 90 e 120",IF(R3403&lt;=150,"Entre 120 e 150",IF(R3403&lt;=180,"Entre 150 e 180","Superior a 180")))))))</f>
        <v/>
      </c>
    </row>
    <row r="3404">
      <c r="A3404" t="inlineStr">
        <is>
          <t>Q020L01</t>
        </is>
      </c>
      <c r="B3404" t="inlineStr">
        <is>
          <t>GABRIEL  DE OLIVEIRA ALENCAR</t>
        </is>
      </c>
      <c r="C3404" t="n">
        <v>1</v>
      </c>
      <c r="D3404" t="inlineStr">
        <is>
          <t>IPCA</t>
        </is>
      </c>
      <c r="E3404" t="n">
        <v>0</v>
      </c>
      <c r="F3404" t="inlineStr">
        <is>
          <t>MENSAL</t>
        </is>
      </c>
      <c r="G3404" t="n">
        <v>45458</v>
      </c>
      <c r="H3404" t="n">
        <v>45458</v>
      </c>
      <c r="I3404" t="n">
        <v>22</v>
      </c>
      <c r="J3404" t="inlineStr">
        <is>
          <t>CARTEIRA</t>
        </is>
      </c>
      <c r="K3404" t="inlineStr">
        <is>
          <t>CONTRATO</t>
        </is>
      </c>
      <c r="L3404" t="n">
        <v>5945.77</v>
      </c>
      <c r="M3404" t="inlineStr">
        <is>
          <t>IBIRAPITANGA FASE 3</t>
        </is>
      </c>
      <c r="N3404" s="142">
        <f>DATE(YEAR(G3404),MONTH(G3404),1)</f>
        <v/>
      </c>
      <c r="O3404" s="132">
        <f>IF(G3404&gt;$K$3,"Futuro","Atraso")</f>
        <v/>
      </c>
      <c r="P3404">
        <f>12*(YEAR(G3404)-YEAR($K$3))+(MONTH(G3404)-MONTH($K$3))</f>
        <v/>
      </c>
      <c r="Q3404" s="366">
        <f>IF(M3404="IBIRAPITANGA FASE 3",IF(O3404="Atraso",L3404,L3404/(1+$I$2)^P3404),IF(O3404="Atraso",L3404,L3404/(1+$I$1)^P3404))</f>
        <v/>
      </c>
      <c r="R3404">
        <f>IF(O3404="Atraso",$K$3-G3404,0)</f>
        <v/>
      </c>
      <c r="S3404">
        <f>IF(R3404&lt;=15,"Até 15",IF(R3404&lt;=30,"Entre 15 e 30",IF(R3404&lt;=60,"Entre 30 e 60",IF(R3404&lt;=90,"Entre 60 e 90",IF(R3404&lt;=120,"Entre 90 e 120",IF(R3404&lt;=150,"Entre 120 e 150",IF(R3404&lt;=180,"Entre 150 e 180","Superior a 180")))))))</f>
        <v/>
      </c>
    </row>
    <row r="3405">
      <c r="A3405" t="inlineStr">
        <is>
          <t>Q020L01</t>
        </is>
      </c>
      <c r="B3405" t="inlineStr">
        <is>
          <t>GABRIEL  DE OLIVEIRA ALENCAR</t>
        </is>
      </c>
      <c r="C3405" t="n">
        <v>1</v>
      </c>
      <c r="D3405" t="inlineStr">
        <is>
          <t>IPCA</t>
        </is>
      </c>
      <c r="E3405" t="n">
        <v>0</v>
      </c>
      <c r="F3405" t="inlineStr">
        <is>
          <t>MENSAL</t>
        </is>
      </c>
      <c r="G3405" t="n">
        <v>45488</v>
      </c>
      <c r="H3405" t="n">
        <v>45488</v>
      </c>
      <c r="I3405" t="n">
        <v>23</v>
      </c>
      <c r="J3405" t="inlineStr">
        <is>
          <t>CARTEIRA</t>
        </is>
      </c>
      <c r="K3405" t="inlineStr">
        <is>
          <t>CONTRATO</t>
        </is>
      </c>
      <c r="L3405" t="n">
        <v>5945.77</v>
      </c>
      <c r="M3405" t="inlineStr">
        <is>
          <t>IBIRAPITANGA FASE 3</t>
        </is>
      </c>
      <c r="N3405" s="142">
        <f>DATE(YEAR(G3405),MONTH(G3405),1)</f>
        <v/>
      </c>
      <c r="O3405" s="132">
        <f>IF(G3405&gt;$K$3,"Futuro","Atraso")</f>
        <v/>
      </c>
      <c r="P3405">
        <f>12*(YEAR(G3405)-YEAR($K$3))+(MONTH(G3405)-MONTH($K$3))</f>
        <v/>
      </c>
      <c r="Q3405" s="366">
        <f>IF(M3405="IBIRAPITANGA FASE 3",IF(O3405="Atraso",L3405,L3405/(1+$I$2)^P3405),IF(O3405="Atraso",L3405,L3405/(1+$I$1)^P3405))</f>
        <v/>
      </c>
      <c r="R3405">
        <f>IF(O3405="Atraso",$K$3-G3405,0)</f>
        <v/>
      </c>
      <c r="S3405">
        <f>IF(R3405&lt;=15,"Até 15",IF(R3405&lt;=30,"Entre 15 e 30",IF(R3405&lt;=60,"Entre 30 e 60",IF(R3405&lt;=90,"Entre 60 e 90",IF(R3405&lt;=120,"Entre 90 e 120",IF(R3405&lt;=150,"Entre 120 e 150",IF(R3405&lt;=180,"Entre 150 e 180","Superior a 180")))))))</f>
        <v/>
      </c>
    </row>
    <row r="3406">
      <c r="A3406" t="inlineStr">
        <is>
          <t>Q020L01</t>
        </is>
      </c>
      <c r="B3406" t="inlineStr">
        <is>
          <t>GABRIEL  DE OLIVEIRA ALENCAR</t>
        </is>
      </c>
      <c r="C3406" t="n">
        <v>1</v>
      </c>
      <c r="D3406" t="inlineStr">
        <is>
          <t>IPCA</t>
        </is>
      </c>
      <c r="E3406" t="n">
        <v>0</v>
      </c>
      <c r="F3406" t="inlineStr">
        <is>
          <t>MENSAL</t>
        </is>
      </c>
      <c r="G3406" t="n">
        <v>45519</v>
      </c>
      <c r="H3406" t="n">
        <v>45519</v>
      </c>
      <c r="I3406" t="n">
        <v>24</v>
      </c>
      <c r="J3406" t="inlineStr">
        <is>
          <t>CARTEIRA</t>
        </is>
      </c>
      <c r="K3406" t="inlineStr">
        <is>
          <t>CONTRATO</t>
        </is>
      </c>
      <c r="L3406" t="n">
        <v>5945.77</v>
      </c>
      <c r="M3406" t="inlineStr">
        <is>
          <t>IBIRAPITANGA FASE 3</t>
        </is>
      </c>
      <c r="N3406" s="142">
        <f>DATE(YEAR(G3406),MONTH(G3406),1)</f>
        <v/>
      </c>
      <c r="O3406" s="132">
        <f>IF(G3406&gt;$K$3,"Futuro","Atraso")</f>
        <v/>
      </c>
      <c r="P3406">
        <f>12*(YEAR(G3406)-YEAR($K$3))+(MONTH(G3406)-MONTH($K$3))</f>
        <v/>
      </c>
      <c r="Q3406" s="366">
        <f>IF(M3406="IBIRAPITANGA FASE 3",IF(O3406="Atraso",L3406,L3406/(1+$I$2)^P3406),IF(O3406="Atraso",L3406,L3406/(1+$I$1)^P3406))</f>
        <v/>
      </c>
      <c r="R3406">
        <f>IF(O3406="Atraso",$K$3-G3406,0)</f>
        <v/>
      </c>
      <c r="S3406">
        <f>IF(R3406&lt;=15,"Até 15",IF(R3406&lt;=30,"Entre 15 e 30",IF(R3406&lt;=60,"Entre 30 e 60",IF(R3406&lt;=90,"Entre 60 e 90",IF(R3406&lt;=120,"Entre 90 e 120",IF(R3406&lt;=150,"Entre 120 e 150",IF(R3406&lt;=180,"Entre 150 e 180","Superior a 180")))))))</f>
        <v/>
      </c>
    </row>
    <row r="3407">
      <c r="A3407" t="inlineStr">
        <is>
          <t>Q020L01</t>
        </is>
      </c>
      <c r="B3407" t="inlineStr">
        <is>
          <t>GABRIEL  DE OLIVEIRA ALENCAR</t>
        </is>
      </c>
      <c r="C3407" t="n">
        <v>1</v>
      </c>
      <c r="D3407" t="inlineStr">
        <is>
          <t>IPCA</t>
        </is>
      </c>
      <c r="E3407" t="n">
        <v>0</v>
      </c>
      <c r="F3407" t="inlineStr">
        <is>
          <t>MENSAL</t>
        </is>
      </c>
      <c r="G3407" t="n">
        <v>45550</v>
      </c>
      <c r="H3407" t="n">
        <v>45550</v>
      </c>
      <c r="I3407" t="n">
        <v>25</v>
      </c>
      <c r="J3407" t="inlineStr">
        <is>
          <t>CARTEIRA</t>
        </is>
      </c>
      <c r="K3407" t="inlineStr">
        <is>
          <t>CONTRATO</t>
        </is>
      </c>
      <c r="L3407" t="n">
        <v>5945.77</v>
      </c>
      <c r="M3407" t="inlineStr">
        <is>
          <t>IBIRAPITANGA FASE 3</t>
        </is>
      </c>
      <c r="N3407" s="142">
        <f>DATE(YEAR(G3407),MONTH(G3407),1)</f>
        <v/>
      </c>
      <c r="O3407" s="132">
        <f>IF(G3407&gt;$K$3,"Futuro","Atraso")</f>
        <v/>
      </c>
      <c r="P3407">
        <f>12*(YEAR(G3407)-YEAR($K$3))+(MONTH(G3407)-MONTH($K$3))</f>
        <v/>
      </c>
      <c r="Q3407" s="366">
        <f>IF(M3407="IBIRAPITANGA FASE 3",IF(O3407="Atraso",L3407,L3407/(1+$I$2)^P3407),IF(O3407="Atraso",L3407,L3407/(1+$I$1)^P3407))</f>
        <v/>
      </c>
      <c r="R3407">
        <f>IF(O3407="Atraso",$K$3-G3407,0)</f>
        <v/>
      </c>
      <c r="S3407">
        <f>IF(R3407&lt;=15,"Até 15",IF(R3407&lt;=30,"Entre 15 e 30",IF(R3407&lt;=60,"Entre 30 e 60",IF(R3407&lt;=90,"Entre 60 e 90",IF(R3407&lt;=120,"Entre 90 e 120",IF(R3407&lt;=150,"Entre 120 e 150",IF(R3407&lt;=180,"Entre 150 e 180","Superior a 180")))))))</f>
        <v/>
      </c>
    </row>
    <row r="3408">
      <c r="A3408" t="inlineStr">
        <is>
          <t>Q020L01</t>
        </is>
      </c>
      <c r="B3408" t="inlineStr">
        <is>
          <t>GABRIEL  DE OLIVEIRA ALENCAR</t>
        </is>
      </c>
      <c r="C3408" t="n">
        <v>1</v>
      </c>
      <c r="D3408" t="inlineStr">
        <is>
          <t>IPCA</t>
        </is>
      </c>
      <c r="E3408" t="n">
        <v>0</v>
      </c>
      <c r="F3408" t="inlineStr">
        <is>
          <t>MENSAL</t>
        </is>
      </c>
      <c r="G3408" t="n">
        <v>45580</v>
      </c>
      <c r="H3408" t="n">
        <v>45580</v>
      </c>
      <c r="I3408" t="n">
        <v>26</v>
      </c>
      <c r="J3408" t="inlineStr">
        <is>
          <t>CARTEIRA</t>
        </is>
      </c>
      <c r="K3408" t="inlineStr">
        <is>
          <t>CONTRATO</t>
        </is>
      </c>
      <c r="L3408" t="n">
        <v>5945.77</v>
      </c>
      <c r="M3408" t="inlineStr">
        <is>
          <t>IBIRAPITANGA FASE 3</t>
        </is>
      </c>
      <c r="N3408" s="142">
        <f>DATE(YEAR(G3408),MONTH(G3408),1)</f>
        <v/>
      </c>
      <c r="O3408" s="132">
        <f>IF(G3408&gt;$K$3,"Futuro","Atraso")</f>
        <v/>
      </c>
      <c r="P3408">
        <f>12*(YEAR(G3408)-YEAR($K$3))+(MONTH(G3408)-MONTH($K$3))</f>
        <v/>
      </c>
      <c r="Q3408" s="366">
        <f>IF(M3408="IBIRAPITANGA FASE 3",IF(O3408="Atraso",L3408,L3408/(1+$I$2)^P3408),IF(O3408="Atraso",L3408,L3408/(1+$I$1)^P3408))</f>
        <v/>
      </c>
      <c r="R3408">
        <f>IF(O3408="Atraso",$K$3-G3408,0)</f>
        <v/>
      </c>
      <c r="S3408">
        <f>IF(R3408&lt;=15,"Até 15",IF(R3408&lt;=30,"Entre 15 e 30",IF(R3408&lt;=60,"Entre 30 e 60",IF(R3408&lt;=90,"Entre 60 e 90",IF(R3408&lt;=120,"Entre 90 e 120",IF(R3408&lt;=150,"Entre 120 e 150",IF(R3408&lt;=180,"Entre 150 e 180","Superior a 180")))))))</f>
        <v/>
      </c>
    </row>
    <row r="3409">
      <c r="A3409" t="inlineStr">
        <is>
          <t>Q020L01</t>
        </is>
      </c>
      <c r="B3409" t="inlineStr">
        <is>
          <t>GABRIEL  DE OLIVEIRA ALENCAR</t>
        </is>
      </c>
      <c r="C3409" t="n">
        <v>1</v>
      </c>
      <c r="D3409" t="inlineStr">
        <is>
          <t>IPCA</t>
        </is>
      </c>
      <c r="E3409" t="n">
        <v>0</v>
      </c>
      <c r="F3409" t="inlineStr">
        <is>
          <t>MENSAL</t>
        </is>
      </c>
      <c r="G3409" t="n">
        <v>45611</v>
      </c>
      <c r="H3409" t="n">
        <v>45611</v>
      </c>
      <c r="I3409" t="n">
        <v>27</v>
      </c>
      <c r="J3409" t="inlineStr">
        <is>
          <t>CARTEIRA</t>
        </is>
      </c>
      <c r="K3409" t="inlineStr">
        <is>
          <t>CONTRATO</t>
        </is>
      </c>
      <c r="L3409" t="n">
        <v>5945.77</v>
      </c>
      <c r="M3409" t="inlineStr">
        <is>
          <t>IBIRAPITANGA FASE 3</t>
        </is>
      </c>
      <c r="N3409" s="142">
        <f>DATE(YEAR(G3409),MONTH(G3409),1)</f>
        <v/>
      </c>
      <c r="O3409" s="132">
        <f>IF(G3409&gt;$K$3,"Futuro","Atraso")</f>
        <v/>
      </c>
      <c r="P3409">
        <f>12*(YEAR(G3409)-YEAR($K$3))+(MONTH(G3409)-MONTH($K$3))</f>
        <v/>
      </c>
      <c r="Q3409" s="366">
        <f>IF(M3409="IBIRAPITANGA FASE 3",IF(O3409="Atraso",L3409,L3409/(1+$I$2)^P3409),IF(O3409="Atraso",L3409,L3409/(1+$I$1)^P3409))</f>
        <v/>
      </c>
      <c r="R3409">
        <f>IF(O3409="Atraso",$K$3-G3409,0)</f>
        <v/>
      </c>
      <c r="S3409">
        <f>IF(R3409&lt;=15,"Até 15",IF(R3409&lt;=30,"Entre 15 e 30",IF(R3409&lt;=60,"Entre 30 e 60",IF(R3409&lt;=90,"Entre 60 e 90",IF(R3409&lt;=120,"Entre 90 e 120",IF(R3409&lt;=150,"Entre 120 e 150",IF(R3409&lt;=180,"Entre 150 e 180","Superior a 180")))))))</f>
        <v/>
      </c>
    </row>
    <row r="3410">
      <c r="A3410" t="inlineStr">
        <is>
          <t>Q020L01</t>
        </is>
      </c>
      <c r="B3410" t="inlineStr">
        <is>
          <t>GABRIEL  DE OLIVEIRA ALENCAR</t>
        </is>
      </c>
      <c r="C3410" t="n">
        <v>1</v>
      </c>
      <c r="D3410" t="inlineStr">
        <is>
          <t>IPCA</t>
        </is>
      </c>
      <c r="E3410" t="n">
        <v>0</v>
      </c>
      <c r="F3410" t="inlineStr">
        <is>
          <t>MENSAL</t>
        </is>
      </c>
      <c r="G3410" t="n">
        <v>45641</v>
      </c>
      <c r="H3410" t="n">
        <v>45641</v>
      </c>
      <c r="I3410" t="n">
        <v>28</v>
      </c>
      <c r="J3410" t="inlineStr">
        <is>
          <t>CARTEIRA</t>
        </is>
      </c>
      <c r="K3410" t="inlineStr">
        <is>
          <t>CONTRATO</t>
        </is>
      </c>
      <c r="L3410" t="n">
        <v>5945.77</v>
      </c>
      <c r="M3410" t="inlineStr">
        <is>
          <t>IBIRAPITANGA FASE 3</t>
        </is>
      </c>
      <c r="N3410" s="142">
        <f>DATE(YEAR(G3410),MONTH(G3410),1)</f>
        <v/>
      </c>
      <c r="O3410" s="132">
        <f>IF(G3410&gt;$K$3,"Futuro","Atraso")</f>
        <v/>
      </c>
      <c r="P3410">
        <f>12*(YEAR(G3410)-YEAR($K$3))+(MONTH(G3410)-MONTH($K$3))</f>
        <v/>
      </c>
      <c r="Q3410" s="366">
        <f>IF(M3410="IBIRAPITANGA FASE 3",IF(O3410="Atraso",L3410,L3410/(1+$I$2)^P3410),IF(O3410="Atraso",L3410,L3410/(1+$I$1)^P3410))</f>
        <v/>
      </c>
      <c r="R3410">
        <f>IF(O3410="Atraso",$K$3-G3410,0)</f>
        <v/>
      </c>
      <c r="S3410">
        <f>IF(R3410&lt;=15,"Até 15",IF(R3410&lt;=30,"Entre 15 e 30",IF(R3410&lt;=60,"Entre 30 e 60",IF(R3410&lt;=90,"Entre 60 e 90",IF(R3410&lt;=120,"Entre 90 e 120",IF(R3410&lt;=150,"Entre 120 e 150",IF(R3410&lt;=180,"Entre 150 e 180","Superior a 180")))))))</f>
        <v/>
      </c>
    </row>
    <row r="3411">
      <c r="A3411" t="inlineStr">
        <is>
          <t>Q020L01</t>
        </is>
      </c>
      <c r="B3411" t="inlineStr">
        <is>
          <t>GABRIEL  DE OLIVEIRA ALENCAR</t>
        </is>
      </c>
      <c r="C3411" t="n">
        <v>1</v>
      </c>
      <c r="D3411" t="inlineStr">
        <is>
          <t>IPCA</t>
        </is>
      </c>
      <c r="E3411" t="n">
        <v>0</v>
      </c>
      <c r="F3411" t="inlineStr">
        <is>
          <t>MENSAL</t>
        </is>
      </c>
      <c r="G3411" t="n">
        <v>45672</v>
      </c>
      <c r="H3411" t="n">
        <v>45672</v>
      </c>
      <c r="I3411" t="n">
        <v>29</v>
      </c>
      <c r="J3411" t="inlineStr">
        <is>
          <t>CARTEIRA</t>
        </is>
      </c>
      <c r="K3411" t="inlineStr">
        <is>
          <t>CONTRATO</t>
        </is>
      </c>
      <c r="L3411" t="n">
        <v>5945.77</v>
      </c>
      <c r="M3411" t="inlineStr">
        <is>
          <t>IBIRAPITANGA FASE 3</t>
        </is>
      </c>
      <c r="N3411" s="142">
        <f>DATE(YEAR(G3411),MONTH(G3411),1)</f>
        <v/>
      </c>
      <c r="O3411" s="132">
        <f>IF(G3411&gt;$K$3,"Futuro","Atraso")</f>
        <v/>
      </c>
      <c r="P3411">
        <f>12*(YEAR(G3411)-YEAR($K$3))+(MONTH(G3411)-MONTH($K$3))</f>
        <v/>
      </c>
      <c r="Q3411" s="366">
        <f>IF(M3411="IBIRAPITANGA FASE 3",IF(O3411="Atraso",L3411,L3411/(1+$I$2)^P3411),IF(O3411="Atraso",L3411,L3411/(1+$I$1)^P3411))</f>
        <v/>
      </c>
      <c r="R3411">
        <f>IF(O3411="Atraso",$K$3-G3411,0)</f>
        <v/>
      </c>
      <c r="S3411">
        <f>IF(R3411&lt;=15,"Até 15",IF(R3411&lt;=30,"Entre 15 e 30",IF(R3411&lt;=60,"Entre 30 e 60",IF(R3411&lt;=90,"Entre 60 e 90",IF(R3411&lt;=120,"Entre 90 e 120",IF(R3411&lt;=150,"Entre 120 e 150",IF(R3411&lt;=180,"Entre 150 e 180","Superior a 180")))))))</f>
        <v/>
      </c>
    </row>
    <row r="3412">
      <c r="A3412" t="inlineStr">
        <is>
          <t>Q020L01</t>
        </is>
      </c>
      <c r="B3412" t="inlineStr">
        <is>
          <t>GABRIEL  DE OLIVEIRA ALENCAR</t>
        </is>
      </c>
      <c r="C3412" t="n">
        <v>1</v>
      </c>
      <c r="D3412" t="inlineStr">
        <is>
          <t>IPCA</t>
        </is>
      </c>
      <c r="E3412" t="n">
        <v>0</v>
      </c>
      <c r="F3412" t="inlineStr">
        <is>
          <t>MENSAL</t>
        </is>
      </c>
      <c r="G3412" t="n">
        <v>45703</v>
      </c>
      <c r="H3412" t="n">
        <v>45703</v>
      </c>
      <c r="I3412" t="n">
        <v>30</v>
      </c>
      <c r="J3412" t="inlineStr">
        <is>
          <t>CARTEIRA</t>
        </is>
      </c>
      <c r="K3412" t="inlineStr">
        <is>
          <t>CONTRATO</t>
        </is>
      </c>
      <c r="L3412" t="n">
        <v>5945.77</v>
      </c>
      <c r="M3412" t="inlineStr">
        <is>
          <t>IBIRAPITANGA FASE 3</t>
        </is>
      </c>
      <c r="N3412" s="142">
        <f>DATE(YEAR(G3412),MONTH(G3412),1)</f>
        <v/>
      </c>
      <c r="O3412" s="132">
        <f>IF(G3412&gt;$K$3,"Futuro","Atraso")</f>
        <v/>
      </c>
      <c r="P3412">
        <f>12*(YEAR(G3412)-YEAR($K$3))+(MONTH(G3412)-MONTH($K$3))</f>
        <v/>
      </c>
      <c r="Q3412" s="366">
        <f>IF(M3412="IBIRAPITANGA FASE 3",IF(O3412="Atraso",L3412,L3412/(1+$I$2)^P3412),IF(O3412="Atraso",L3412,L3412/(1+$I$1)^P3412))</f>
        <v/>
      </c>
      <c r="R3412">
        <f>IF(O3412="Atraso",$K$3-G3412,0)</f>
        <v/>
      </c>
      <c r="S3412">
        <f>IF(R3412&lt;=15,"Até 15",IF(R3412&lt;=30,"Entre 15 e 30",IF(R3412&lt;=60,"Entre 30 e 60",IF(R3412&lt;=90,"Entre 60 e 90",IF(R3412&lt;=120,"Entre 90 e 120",IF(R3412&lt;=150,"Entre 120 e 150",IF(R3412&lt;=180,"Entre 150 e 180","Superior a 180")))))))</f>
        <v/>
      </c>
    </row>
    <row r="3413">
      <c r="A3413" t="inlineStr">
        <is>
          <t>Q020L01</t>
        </is>
      </c>
      <c r="B3413" t="inlineStr">
        <is>
          <t>GABRIEL  DE OLIVEIRA ALENCAR</t>
        </is>
      </c>
      <c r="C3413" t="n">
        <v>1</v>
      </c>
      <c r="D3413" t="inlineStr">
        <is>
          <t>IPCA</t>
        </is>
      </c>
      <c r="E3413" t="n">
        <v>0</v>
      </c>
      <c r="F3413" t="inlineStr">
        <is>
          <t>MENSAL</t>
        </is>
      </c>
      <c r="G3413" t="n">
        <v>45731</v>
      </c>
      <c r="H3413" t="n">
        <v>45731</v>
      </c>
      <c r="I3413" t="n">
        <v>31</v>
      </c>
      <c r="J3413" t="inlineStr">
        <is>
          <t>CARTEIRA</t>
        </is>
      </c>
      <c r="K3413" t="inlineStr">
        <is>
          <t>CONTRATO</t>
        </is>
      </c>
      <c r="L3413" t="n">
        <v>5945.77</v>
      </c>
      <c r="M3413" t="inlineStr">
        <is>
          <t>IBIRAPITANGA FASE 3</t>
        </is>
      </c>
      <c r="N3413" s="142">
        <f>DATE(YEAR(G3413),MONTH(G3413),1)</f>
        <v/>
      </c>
      <c r="O3413" s="132">
        <f>IF(G3413&gt;$K$3,"Futuro","Atraso")</f>
        <v/>
      </c>
      <c r="P3413">
        <f>12*(YEAR(G3413)-YEAR($K$3))+(MONTH(G3413)-MONTH($K$3))</f>
        <v/>
      </c>
      <c r="Q3413" s="366">
        <f>IF(M3413="IBIRAPITANGA FASE 3",IF(O3413="Atraso",L3413,L3413/(1+$I$2)^P3413),IF(O3413="Atraso",L3413,L3413/(1+$I$1)^P3413))</f>
        <v/>
      </c>
      <c r="R3413">
        <f>IF(O3413="Atraso",$K$3-G3413,0)</f>
        <v/>
      </c>
      <c r="S3413">
        <f>IF(R3413&lt;=15,"Até 15",IF(R3413&lt;=30,"Entre 15 e 30",IF(R3413&lt;=60,"Entre 30 e 60",IF(R3413&lt;=90,"Entre 60 e 90",IF(R3413&lt;=120,"Entre 90 e 120",IF(R3413&lt;=150,"Entre 120 e 150",IF(R3413&lt;=180,"Entre 150 e 180","Superior a 180")))))))</f>
        <v/>
      </c>
    </row>
    <row r="3414">
      <c r="A3414" t="inlineStr">
        <is>
          <t>Q020L01</t>
        </is>
      </c>
      <c r="B3414" t="inlineStr">
        <is>
          <t>GABRIEL  DE OLIVEIRA ALENCAR</t>
        </is>
      </c>
      <c r="C3414" t="n">
        <v>1</v>
      </c>
      <c r="D3414" t="inlineStr">
        <is>
          <t>IPCA</t>
        </is>
      </c>
      <c r="E3414" t="n">
        <v>0</v>
      </c>
      <c r="F3414" t="inlineStr">
        <is>
          <t>MENSAL</t>
        </is>
      </c>
      <c r="G3414" t="n">
        <v>45762</v>
      </c>
      <c r="H3414" t="n">
        <v>45762</v>
      </c>
      <c r="I3414" t="n">
        <v>32</v>
      </c>
      <c r="J3414" t="inlineStr">
        <is>
          <t>CARTEIRA</t>
        </is>
      </c>
      <c r="K3414" t="inlineStr">
        <is>
          <t>CONTRATO</t>
        </is>
      </c>
      <c r="L3414" t="n">
        <v>5945.77</v>
      </c>
      <c r="M3414" t="inlineStr">
        <is>
          <t>IBIRAPITANGA FASE 3</t>
        </is>
      </c>
      <c r="N3414" s="142">
        <f>DATE(YEAR(G3414),MONTH(G3414),1)</f>
        <v/>
      </c>
      <c r="O3414" s="132">
        <f>IF(G3414&gt;$K$3,"Futuro","Atraso")</f>
        <v/>
      </c>
      <c r="P3414">
        <f>12*(YEAR(G3414)-YEAR($K$3))+(MONTH(G3414)-MONTH($K$3))</f>
        <v/>
      </c>
      <c r="Q3414" s="366">
        <f>IF(M3414="IBIRAPITANGA FASE 3",IF(O3414="Atraso",L3414,L3414/(1+$I$2)^P3414),IF(O3414="Atraso",L3414,L3414/(1+$I$1)^P3414))</f>
        <v/>
      </c>
      <c r="R3414">
        <f>IF(O3414="Atraso",$K$3-G3414,0)</f>
        <v/>
      </c>
      <c r="S3414">
        <f>IF(R3414&lt;=15,"Até 15",IF(R3414&lt;=30,"Entre 15 e 30",IF(R3414&lt;=60,"Entre 30 e 60",IF(R3414&lt;=90,"Entre 60 e 90",IF(R3414&lt;=120,"Entre 90 e 120",IF(R3414&lt;=150,"Entre 120 e 150",IF(R3414&lt;=180,"Entre 150 e 180","Superior a 180")))))))</f>
        <v/>
      </c>
    </row>
    <row r="3415">
      <c r="A3415" t="inlineStr">
        <is>
          <t>Q020L01</t>
        </is>
      </c>
      <c r="B3415" t="inlineStr">
        <is>
          <t>GABRIEL  DE OLIVEIRA ALENCAR</t>
        </is>
      </c>
      <c r="C3415" t="n">
        <v>1</v>
      </c>
      <c r="D3415" t="inlineStr">
        <is>
          <t>IPCA</t>
        </is>
      </c>
      <c r="E3415" t="n">
        <v>0</v>
      </c>
      <c r="F3415" t="inlineStr">
        <is>
          <t>MENSAL</t>
        </is>
      </c>
      <c r="G3415" t="n">
        <v>45792</v>
      </c>
      <c r="H3415" t="n">
        <v>45792</v>
      </c>
      <c r="I3415" t="n">
        <v>33</v>
      </c>
      <c r="J3415" t="inlineStr">
        <is>
          <t>CARTEIRA</t>
        </is>
      </c>
      <c r="K3415" t="inlineStr">
        <is>
          <t>CONTRATO</t>
        </is>
      </c>
      <c r="L3415" t="n">
        <v>5945.77</v>
      </c>
      <c r="M3415" t="inlineStr">
        <is>
          <t>IBIRAPITANGA FASE 3</t>
        </is>
      </c>
      <c r="N3415" s="142">
        <f>DATE(YEAR(G3415),MONTH(G3415),1)</f>
        <v/>
      </c>
      <c r="O3415" s="132">
        <f>IF(G3415&gt;$K$3,"Futuro","Atraso")</f>
        <v/>
      </c>
      <c r="P3415">
        <f>12*(YEAR(G3415)-YEAR($K$3))+(MONTH(G3415)-MONTH($K$3))</f>
        <v/>
      </c>
      <c r="Q3415" s="366">
        <f>IF(M3415="IBIRAPITANGA FASE 3",IF(O3415="Atraso",L3415,L3415/(1+$I$2)^P3415),IF(O3415="Atraso",L3415,L3415/(1+$I$1)^P3415))</f>
        <v/>
      </c>
      <c r="R3415">
        <f>IF(O3415="Atraso",$K$3-G3415,0)</f>
        <v/>
      </c>
      <c r="S3415">
        <f>IF(R3415&lt;=15,"Até 15",IF(R3415&lt;=30,"Entre 15 e 30",IF(R3415&lt;=60,"Entre 30 e 60",IF(R3415&lt;=90,"Entre 60 e 90",IF(R3415&lt;=120,"Entre 90 e 120",IF(R3415&lt;=150,"Entre 120 e 150",IF(R3415&lt;=180,"Entre 150 e 180","Superior a 180")))))))</f>
        <v/>
      </c>
    </row>
    <row r="3416">
      <c r="A3416" t="inlineStr">
        <is>
          <t>Q020L01</t>
        </is>
      </c>
      <c r="B3416" t="inlineStr">
        <is>
          <t>GABRIEL  DE OLIVEIRA ALENCAR</t>
        </is>
      </c>
      <c r="C3416" t="n">
        <v>1</v>
      </c>
      <c r="D3416" t="inlineStr">
        <is>
          <t>IPCA</t>
        </is>
      </c>
      <c r="E3416" t="n">
        <v>0</v>
      </c>
      <c r="F3416" t="inlineStr">
        <is>
          <t>MENSAL</t>
        </is>
      </c>
      <c r="G3416" t="n">
        <v>45823</v>
      </c>
      <c r="H3416" t="n">
        <v>45823</v>
      </c>
      <c r="I3416" t="n">
        <v>34</v>
      </c>
      <c r="J3416" t="inlineStr">
        <is>
          <t>CARTEIRA</t>
        </is>
      </c>
      <c r="K3416" t="inlineStr">
        <is>
          <t>CONTRATO</t>
        </is>
      </c>
      <c r="L3416" t="n">
        <v>5945.77</v>
      </c>
      <c r="M3416" t="inlineStr">
        <is>
          <t>IBIRAPITANGA FASE 3</t>
        </is>
      </c>
      <c r="N3416" s="142">
        <f>DATE(YEAR(G3416),MONTH(G3416),1)</f>
        <v/>
      </c>
      <c r="O3416" s="132">
        <f>IF(G3416&gt;$K$3,"Futuro","Atraso")</f>
        <v/>
      </c>
      <c r="P3416">
        <f>12*(YEAR(G3416)-YEAR($K$3))+(MONTH(G3416)-MONTH($K$3))</f>
        <v/>
      </c>
      <c r="Q3416" s="366">
        <f>IF(M3416="IBIRAPITANGA FASE 3",IF(O3416="Atraso",L3416,L3416/(1+$I$2)^P3416),IF(O3416="Atraso",L3416,L3416/(1+$I$1)^P3416))</f>
        <v/>
      </c>
      <c r="R3416">
        <f>IF(O3416="Atraso",$K$3-G3416,0)</f>
        <v/>
      </c>
      <c r="S3416">
        <f>IF(R3416&lt;=15,"Até 15",IF(R3416&lt;=30,"Entre 15 e 30",IF(R3416&lt;=60,"Entre 30 e 60",IF(R3416&lt;=90,"Entre 60 e 90",IF(R3416&lt;=120,"Entre 90 e 120",IF(R3416&lt;=150,"Entre 120 e 150",IF(R3416&lt;=180,"Entre 150 e 180","Superior a 180")))))))</f>
        <v/>
      </c>
    </row>
    <row r="3417">
      <c r="A3417" t="inlineStr">
        <is>
          <t>Q020L01</t>
        </is>
      </c>
      <c r="B3417" t="inlineStr">
        <is>
          <t>GABRIEL  DE OLIVEIRA ALENCAR</t>
        </is>
      </c>
      <c r="C3417" t="n">
        <v>1</v>
      </c>
      <c r="D3417" t="inlineStr">
        <is>
          <t>IPCA</t>
        </is>
      </c>
      <c r="E3417" t="n">
        <v>0</v>
      </c>
      <c r="F3417" t="inlineStr">
        <is>
          <t>MENSAL</t>
        </is>
      </c>
      <c r="G3417" t="n">
        <v>45853</v>
      </c>
      <c r="H3417" t="n">
        <v>45853</v>
      </c>
      <c r="I3417" t="n">
        <v>35</v>
      </c>
      <c r="J3417" t="inlineStr">
        <is>
          <t>CARTEIRA</t>
        </is>
      </c>
      <c r="K3417" t="inlineStr">
        <is>
          <t>CONTRATO</t>
        </is>
      </c>
      <c r="L3417" t="n">
        <v>5945.77</v>
      </c>
      <c r="M3417" t="inlineStr">
        <is>
          <t>IBIRAPITANGA FASE 3</t>
        </is>
      </c>
      <c r="N3417" s="142">
        <f>DATE(YEAR(G3417),MONTH(G3417),1)</f>
        <v/>
      </c>
      <c r="O3417" s="132">
        <f>IF(G3417&gt;$K$3,"Futuro","Atraso")</f>
        <v/>
      </c>
      <c r="P3417">
        <f>12*(YEAR(G3417)-YEAR($K$3))+(MONTH(G3417)-MONTH($K$3))</f>
        <v/>
      </c>
      <c r="Q3417" s="366">
        <f>IF(M3417="IBIRAPITANGA FASE 3",IF(O3417="Atraso",L3417,L3417/(1+$I$2)^P3417),IF(O3417="Atraso",L3417,L3417/(1+$I$1)^P3417))</f>
        <v/>
      </c>
      <c r="R3417">
        <f>IF(O3417="Atraso",$K$3-G3417,0)</f>
        <v/>
      </c>
      <c r="S3417">
        <f>IF(R3417&lt;=15,"Até 15",IF(R3417&lt;=30,"Entre 15 e 30",IF(R3417&lt;=60,"Entre 30 e 60",IF(R3417&lt;=90,"Entre 60 e 90",IF(R3417&lt;=120,"Entre 90 e 120",IF(R3417&lt;=150,"Entre 120 e 150",IF(R3417&lt;=180,"Entre 150 e 180","Superior a 180")))))))</f>
        <v/>
      </c>
    </row>
    <row r="3418">
      <c r="A3418" t="inlineStr">
        <is>
          <t>Q020L01</t>
        </is>
      </c>
      <c r="B3418" t="inlineStr">
        <is>
          <t>GABRIEL  DE OLIVEIRA ALENCAR</t>
        </is>
      </c>
      <c r="C3418" t="n">
        <v>1</v>
      </c>
      <c r="D3418" t="inlineStr">
        <is>
          <t>IPCA</t>
        </is>
      </c>
      <c r="E3418" t="n">
        <v>0</v>
      </c>
      <c r="F3418" t="inlineStr">
        <is>
          <t>MENSAL</t>
        </is>
      </c>
      <c r="G3418" t="n">
        <v>45884</v>
      </c>
      <c r="H3418" t="n">
        <v>45884</v>
      </c>
      <c r="I3418" t="n">
        <v>36</v>
      </c>
      <c r="J3418" t="inlineStr">
        <is>
          <t>CARTEIRA</t>
        </is>
      </c>
      <c r="K3418" t="inlineStr">
        <is>
          <t>CONTRATO</t>
        </is>
      </c>
      <c r="L3418" t="n">
        <v>5945.77</v>
      </c>
      <c r="M3418" t="inlineStr">
        <is>
          <t>IBIRAPITANGA FASE 3</t>
        </is>
      </c>
      <c r="N3418" s="142">
        <f>DATE(YEAR(G3418),MONTH(G3418),1)</f>
        <v/>
      </c>
      <c r="O3418" s="132">
        <f>IF(G3418&gt;$K$3,"Futuro","Atraso")</f>
        <v/>
      </c>
      <c r="P3418">
        <f>12*(YEAR(G3418)-YEAR($K$3))+(MONTH(G3418)-MONTH($K$3))</f>
        <v/>
      </c>
      <c r="Q3418" s="366">
        <f>IF(M3418="IBIRAPITANGA FASE 3",IF(O3418="Atraso",L3418,L3418/(1+$I$2)^P3418),IF(O3418="Atraso",L3418,L3418/(1+$I$1)^P3418))</f>
        <v/>
      </c>
      <c r="R3418">
        <f>IF(O3418="Atraso",$K$3-G3418,0)</f>
        <v/>
      </c>
      <c r="S3418">
        <f>IF(R3418&lt;=15,"Até 15",IF(R3418&lt;=30,"Entre 15 e 30",IF(R3418&lt;=60,"Entre 30 e 60",IF(R3418&lt;=90,"Entre 60 e 90",IF(R3418&lt;=120,"Entre 90 e 120",IF(R3418&lt;=150,"Entre 120 e 150",IF(R3418&lt;=180,"Entre 150 e 180","Superior a 180")))))))</f>
        <v/>
      </c>
    </row>
    <row r="3419">
      <c r="A3419" t="inlineStr">
        <is>
          <t>Q020L01</t>
        </is>
      </c>
      <c r="B3419" t="inlineStr">
        <is>
          <t>GABRIEL  DE OLIVEIRA ALENCAR</t>
        </is>
      </c>
      <c r="C3419" t="n">
        <v>1</v>
      </c>
      <c r="D3419" t="inlineStr">
        <is>
          <t>IPCA</t>
        </is>
      </c>
      <c r="E3419" t="n">
        <v>0</v>
      </c>
      <c r="F3419" t="inlineStr">
        <is>
          <t>MENSAL</t>
        </is>
      </c>
      <c r="G3419" t="n">
        <v>45915</v>
      </c>
      <c r="H3419" t="n">
        <v>45915</v>
      </c>
      <c r="I3419" t="n">
        <v>37</v>
      </c>
      <c r="J3419" t="inlineStr">
        <is>
          <t>CARTEIRA</t>
        </is>
      </c>
      <c r="K3419" t="inlineStr">
        <is>
          <t>CONTRATO</t>
        </is>
      </c>
      <c r="L3419" t="n">
        <v>5945.77</v>
      </c>
      <c r="M3419" t="inlineStr">
        <is>
          <t>IBIRAPITANGA FASE 3</t>
        </is>
      </c>
      <c r="N3419" s="142">
        <f>DATE(YEAR(G3419),MONTH(G3419),1)</f>
        <v/>
      </c>
      <c r="O3419" s="132">
        <f>IF(G3419&gt;$K$3,"Futuro","Atraso")</f>
        <v/>
      </c>
      <c r="P3419">
        <f>12*(YEAR(G3419)-YEAR($K$3))+(MONTH(G3419)-MONTH($K$3))</f>
        <v/>
      </c>
      <c r="Q3419" s="366">
        <f>IF(M3419="IBIRAPITANGA FASE 3",IF(O3419="Atraso",L3419,L3419/(1+$I$2)^P3419),IF(O3419="Atraso",L3419,L3419/(1+$I$1)^P3419))</f>
        <v/>
      </c>
      <c r="R3419">
        <f>IF(O3419="Atraso",$K$3-G3419,0)</f>
        <v/>
      </c>
      <c r="S3419">
        <f>IF(R3419&lt;=15,"Até 15",IF(R3419&lt;=30,"Entre 15 e 30",IF(R3419&lt;=60,"Entre 30 e 60",IF(R3419&lt;=90,"Entre 60 e 90",IF(R3419&lt;=120,"Entre 90 e 120",IF(R3419&lt;=150,"Entre 120 e 150",IF(R3419&lt;=180,"Entre 150 e 180","Superior a 180")))))))</f>
        <v/>
      </c>
    </row>
    <row r="3420">
      <c r="A3420" t="inlineStr">
        <is>
          <t>Q020L01</t>
        </is>
      </c>
      <c r="B3420" t="inlineStr">
        <is>
          <t>GABRIEL  DE OLIVEIRA ALENCAR</t>
        </is>
      </c>
      <c r="C3420" t="n">
        <v>1</v>
      </c>
      <c r="D3420" t="inlineStr">
        <is>
          <t>IPCA</t>
        </is>
      </c>
      <c r="E3420" t="n">
        <v>0</v>
      </c>
      <c r="F3420" t="inlineStr">
        <is>
          <t>MENSAL</t>
        </is>
      </c>
      <c r="G3420" t="n">
        <v>45945</v>
      </c>
      <c r="H3420" t="n">
        <v>45945</v>
      </c>
      <c r="I3420" t="n">
        <v>38</v>
      </c>
      <c r="J3420" t="inlineStr">
        <is>
          <t>CARTEIRA</t>
        </is>
      </c>
      <c r="K3420" t="inlineStr">
        <is>
          <t>CONTRATO</t>
        </is>
      </c>
      <c r="L3420" t="n">
        <v>5945.77</v>
      </c>
      <c r="M3420" t="inlineStr">
        <is>
          <t>IBIRAPITANGA FASE 3</t>
        </is>
      </c>
      <c r="N3420" s="142">
        <f>DATE(YEAR(G3420),MONTH(G3420),1)</f>
        <v/>
      </c>
      <c r="O3420" s="132">
        <f>IF(G3420&gt;$K$3,"Futuro","Atraso")</f>
        <v/>
      </c>
      <c r="P3420">
        <f>12*(YEAR(G3420)-YEAR($K$3))+(MONTH(G3420)-MONTH($K$3))</f>
        <v/>
      </c>
      <c r="Q3420" s="366">
        <f>IF(M3420="IBIRAPITANGA FASE 3",IF(O3420="Atraso",L3420,L3420/(1+$I$2)^P3420),IF(O3420="Atraso",L3420,L3420/(1+$I$1)^P3420))</f>
        <v/>
      </c>
      <c r="R3420">
        <f>IF(O3420="Atraso",$K$3-G3420,0)</f>
        <v/>
      </c>
      <c r="S3420">
        <f>IF(R3420&lt;=15,"Até 15",IF(R3420&lt;=30,"Entre 15 e 30",IF(R3420&lt;=60,"Entre 30 e 60",IF(R3420&lt;=90,"Entre 60 e 90",IF(R3420&lt;=120,"Entre 90 e 120",IF(R3420&lt;=150,"Entre 120 e 150",IF(R3420&lt;=180,"Entre 150 e 180","Superior a 180")))))))</f>
        <v/>
      </c>
    </row>
    <row r="3421">
      <c r="A3421" t="inlineStr">
        <is>
          <t>Q020L01</t>
        </is>
      </c>
      <c r="B3421" t="inlineStr">
        <is>
          <t>GABRIEL  DE OLIVEIRA ALENCAR</t>
        </is>
      </c>
      <c r="C3421" t="n">
        <v>1</v>
      </c>
      <c r="D3421" t="inlineStr">
        <is>
          <t>IPCA</t>
        </is>
      </c>
      <c r="E3421" t="n">
        <v>0</v>
      </c>
      <c r="F3421" t="inlineStr">
        <is>
          <t>MENSAL</t>
        </is>
      </c>
      <c r="G3421" t="n">
        <v>45976</v>
      </c>
      <c r="H3421" t="n">
        <v>45976</v>
      </c>
      <c r="I3421" t="n">
        <v>39</v>
      </c>
      <c r="J3421" t="inlineStr">
        <is>
          <t>CARTEIRA</t>
        </is>
      </c>
      <c r="K3421" t="inlineStr">
        <is>
          <t>CONTRATO</t>
        </is>
      </c>
      <c r="L3421" t="n">
        <v>5945.77</v>
      </c>
      <c r="M3421" t="inlineStr">
        <is>
          <t>IBIRAPITANGA FASE 3</t>
        </is>
      </c>
      <c r="N3421" s="142">
        <f>DATE(YEAR(G3421),MONTH(G3421),1)</f>
        <v/>
      </c>
      <c r="O3421" s="132">
        <f>IF(G3421&gt;$K$3,"Futuro","Atraso")</f>
        <v/>
      </c>
      <c r="P3421">
        <f>12*(YEAR(G3421)-YEAR($K$3))+(MONTH(G3421)-MONTH($K$3))</f>
        <v/>
      </c>
      <c r="Q3421" s="366">
        <f>IF(M3421="IBIRAPITANGA FASE 3",IF(O3421="Atraso",L3421,L3421/(1+$I$2)^P3421),IF(O3421="Atraso",L3421,L3421/(1+$I$1)^P3421))</f>
        <v/>
      </c>
      <c r="R3421">
        <f>IF(O3421="Atraso",$K$3-G3421,0)</f>
        <v/>
      </c>
      <c r="S3421">
        <f>IF(R3421&lt;=15,"Até 15",IF(R3421&lt;=30,"Entre 15 e 30",IF(R3421&lt;=60,"Entre 30 e 60",IF(R3421&lt;=90,"Entre 60 e 90",IF(R3421&lt;=120,"Entre 90 e 120",IF(R3421&lt;=150,"Entre 120 e 150",IF(R3421&lt;=180,"Entre 150 e 180","Superior a 180")))))))</f>
        <v/>
      </c>
    </row>
    <row r="3422">
      <c r="A3422" t="inlineStr">
        <is>
          <t>Q020L01</t>
        </is>
      </c>
      <c r="B3422" t="inlineStr">
        <is>
          <t>GABRIEL  DE OLIVEIRA ALENCAR</t>
        </is>
      </c>
      <c r="C3422" t="n">
        <v>1</v>
      </c>
      <c r="D3422" t="inlineStr">
        <is>
          <t>IPCA</t>
        </is>
      </c>
      <c r="E3422" t="n">
        <v>0</v>
      </c>
      <c r="F3422" t="inlineStr">
        <is>
          <t>MENSAL</t>
        </is>
      </c>
      <c r="G3422" t="n">
        <v>46006</v>
      </c>
      <c r="H3422" t="n">
        <v>46006</v>
      </c>
      <c r="I3422" t="n">
        <v>40</v>
      </c>
      <c r="J3422" t="inlineStr">
        <is>
          <t>CARTEIRA</t>
        </is>
      </c>
      <c r="K3422" t="inlineStr">
        <is>
          <t>CONTRATO</t>
        </is>
      </c>
      <c r="L3422" t="n">
        <v>5945.77</v>
      </c>
      <c r="M3422" t="inlineStr">
        <is>
          <t>IBIRAPITANGA FASE 3</t>
        </is>
      </c>
      <c r="N3422" s="142">
        <f>DATE(YEAR(G3422),MONTH(G3422),1)</f>
        <v/>
      </c>
      <c r="O3422" s="132">
        <f>IF(G3422&gt;$K$3,"Futuro","Atraso")</f>
        <v/>
      </c>
      <c r="P3422">
        <f>12*(YEAR(G3422)-YEAR($K$3))+(MONTH(G3422)-MONTH($K$3))</f>
        <v/>
      </c>
      <c r="Q3422" s="366">
        <f>IF(M3422="IBIRAPITANGA FASE 3",IF(O3422="Atraso",L3422,L3422/(1+$I$2)^P3422),IF(O3422="Atraso",L3422,L3422/(1+$I$1)^P3422))</f>
        <v/>
      </c>
      <c r="R3422">
        <f>IF(O3422="Atraso",$K$3-G3422,0)</f>
        <v/>
      </c>
      <c r="S3422">
        <f>IF(R3422&lt;=15,"Até 15",IF(R3422&lt;=30,"Entre 15 e 30",IF(R3422&lt;=60,"Entre 30 e 60",IF(R3422&lt;=90,"Entre 60 e 90",IF(R3422&lt;=120,"Entre 90 e 120",IF(R3422&lt;=150,"Entre 120 e 150",IF(R3422&lt;=180,"Entre 150 e 180","Superior a 180")))))))</f>
        <v/>
      </c>
    </row>
    <row r="3423">
      <c r="A3423" t="inlineStr">
        <is>
          <t>Q020L01</t>
        </is>
      </c>
      <c r="B3423" t="inlineStr">
        <is>
          <t>GABRIEL  DE OLIVEIRA ALENCAR</t>
        </is>
      </c>
      <c r="C3423" t="n">
        <v>1</v>
      </c>
      <c r="D3423" t="inlineStr">
        <is>
          <t>IPCA</t>
        </is>
      </c>
      <c r="E3423" t="n">
        <v>0</v>
      </c>
      <c r="F3423" t="inlineStr">
        <is>
          <t>MENSAL</t>
        </is>
      </c>
      <c r="G3423" t="n">
        <v>46037</v>
      </c>
      <c r="H3423" t="n">
        <v>46037</v>
      </c>
      <c r="I3423" t="n">
        <v>41</v>
      </c>
      <c r="J3423" t="inlineStr">
        <is>
          <t>CARTEIRA</t>
        </is>
      </c>
      <c r="K3423" t="inlineStr">
        <is>
          <t>CONTRATO</t>
        </is>
      </c>
      <c r="L3423" t="n">
        <v>5945.77</v>
      </c>
      <c r="M3423" t="inlineStr">
        <is>
          <t>IBIRAPITANGA FASE 3</t>
        </is>
      </c>
      <c r="N3423" s="142">
        <f>DATE(YEAR(G3423),MONTH(G3423),1)</f>
        <v/>
      </c>
      <c r="O3423" s="132">
        <f>IF(G3423&gt;$K$3,"Futuro","Atraso")</f>
        <v/>
      </c>
      <c r="P3423">
        <f>12*(YEAR(G3423)-YEAR($K$3))+(MONTH(G3423)-MONTH($K$3))</f>
        <v/>
      </c>
      <c r="Q3423" s="366">
        <f>IF(M3423="IBIRAPITANGA FASE 3",IF(O3423="Atraso",L3423,L3423/(1+$I$2)^P3423),IF(O3423="Atraso",L3423,L3423/(1+$I$1)^P3423))</f>
        <v/>
      </c>
      <c r="R3423">
        <f>IF(O3423="Atraso",$K$3-G3423,0)</f>
        <v/>
      </c>
      <c r="S3423">
        <f>IF(R3423&lt;=15,"Até 15",IF(R3423&lt;=30,"Entre 15 e 30",IF(R3423&lt;=60,"Entre 30 e 60",IF(R3423&lt;=90,"Entre 60 e 90",IF(R3423&lt;=120,"Entre 90 e 120",IF(R3423&lt;=150,"Entre 120 e 150",IF(R3423&lt;=180,"Entre 150 e 180","Superior a 180")))))))</f>
        <v/>
      </c>
    </row>
    <row r="3424">
      <c r="A3424" t="inlineStr">
        <is>
          <t>Q020L01</t>
        </is>
      </c>
      <c r="B3424" t="inlineStr">
        <is>
          <t>GABRIEL  DE OLIVEIRA ALENCAR</t>
        </is>
      </c>
      <c r="C3424" t="n">
        <v>1</v>
      </c>
      <c r="D3424" t="inlineStr">
        <is>
          <t>IPCA</t>
        </is>
      </c>
      <c r="E3424" t="n">
        <v>0</v>
      </c>
      <c r="F3424" t="inlineStr">
        <is>
          <t>MENSAL</t>
        </is>
      </c>
      <c r="G3424" t="n">
        <v>46068</v>
      </c>
      <c r="H3424" t="n">
        <v>46068</v>
      </c>
      <c r="I3424" t="n">
        <v>42</v>
      </c>
      <c r="J3424" t="inlineStr">
        <is>
          <t>CARTEIRA</t>
        </is>
      </c>
      <c r="K3424" t="inlineStr">
        <is>
          <t>CONTRATO</t>
        </is>
      </c>
      <c r="L3424" t="n">
        <v>5945.77</v>
      </c>
      <c r="M3424" t="inlineStr">
        <is>
          <t>IBIRAPITANGA FASE 3</t>
        </is>
      </c>
      <c r="N3424" s="142">
        <f>DATE(YEAR(G3424),MONTH(G3424),1)</f>
        <v/>
      </c>
      <c r="O3424" s="132">
        <f>IF(G3424&gt;$K$3,"Futuro","Atraso")</f>
        <v/>
      </c>
      <c r="P3424">
        <f>12*(YEAR(G3424)-YEAR($K$3))+(MONTH(G3424)-MONTH($K$3))</f>
        <v/>
      </c>
      <c r="Q3424" s="366">
        <f>IF(M3424="IBIRAPITANGA FASE 3",IF(O3424="Atraso",L3424,L3424/(1+$I$2)^P3424),IF(O3424="Atraso",L3424,L3424/(1+$I$1)^P3424))</f>
        <v/>
      </c>
      <c r="R3424">
        <f>IF(O3424="Atraso",$K$3-G3424,0)</f>
        <v/>
      </c>
      <c r="S3424">
        <f>IF(R3424&lt;=15,"Até 15",IF(R3424&lt;=30,"Entre 15 e 30",IF(R3424&lt;=60,"Entre 30 e 60",IF(R3424&lt;=90,"Entre 60 e 90",IF(R3424&lt;=120,"Entre 90 e 120",IF(R3424&lt;=150,"Entre 120 e 150",IF(R3424&lt;=180,"Entre 150 e 180","Superior a 180")))))))</f>
        <v/>
      </c>
    </row>
    <row r="3425">
      <c r="A3425" t="inlineStr">
        <is>
          <t>Q020L01</t>
        </is>
      </c>
      <c r="B3425" t="inlineStr">
        <is>
          <t>GABRIEL  DE OLIVEIRA ALENCAR</t>
        </is>
      </c>
      <c r="C3425" t="n">
        <v>1</v>
      </c>
      <c r="D3425" t="inlineStr">
        <is>
          <t>IPCA</t>
        </is>
      </c>
      <c r="E3425" t="n">
        <v>0</v>
      </c>
      <c r="F3425" t="inlineStr">
        <is>
          <t>MENSAL</t>
        </is>
      </c>
      <c r="G3425" t="n">
        <v>46096</v>
      </c>
      <c r="H3425" t="n">
        <v>46096</v>
      </c>
      <c r="I3425" t="n">
        <v>43</v>
      </c>
      <c r="J3425" t="inlineStr">
        <is>
          <t>CARTEIRA</t>
        </is>
      </c>
      <c r="K3425" t="inlineStr">
        <is>
          <t>CONTRATO</t>
        </is>
      </c>
      <c r="L3425" t="n">
        <v>5945.77</v>
      </c>
      <c r="M3425" t="inlineStr">
        <is>
          <t>IBIRAPITANGA FASE 3</t>
        </is>
      </c>
      <c r="N3425" s="142">
        <f>DATE(YEAR(G3425),MONTH(G3425),1)</f>
        <v/>
      </c>
      <c r="O3425" s="132">
        <f>IF(G3425&gt;$K$3,"Futuro","Atraso")</f>
        <v/>
      </c>
      <c r="P3425">
        <f>12*(YEAR(G3425)-YEAR($K$3))+(MONTH(G3425)-MONTH($K$3))</f>
        <v/>
      </c>
      <c r="Q3425" s="366">
        <f>IF(M3425="IBIRAPITANGA FASE 3",IF(O3425="Atraso",L3425,L3425/(1+$I$2)^P3425),IF(O3425="Atraso",L3425,L3425/(1+$I$1)^P3425))</f>
        <v/>
      </c>
      <c r="R3425">
        <f>IF(O3425="Atraso",$K$3-G3425,0)</f>
        <v/>
      </c>
      <c r="S3425">
        <f>IF(R3425&lt;=15,"Até 15",IF(R3425&lt;=30,"Entre 15 e 30",IF(R3425&lt;=60,"Entre 30 e 60",IF(R3425&lt;=90,"Entre 60 e 90",IF(R3425&lt;=120,"Entre 90 e 120",IF(R3425&lt;=150,"Entre 120 e 150",IF(R3425&lt;=180,"Entre 150 e 180","Superior a 180")))))))</f>
        <v/>
      </c>
    </row>
    <row r="3426">
      <c r="A3426" t="inlineStr">
        <is>
          <t>Q020L01</t>
        </is>
      </c>
      <c r="B3426" t="inlineStr">
        <is>
          <t>GABRIEL  DE OLIVEIRA ALENCAR</t>
        </is>
      </c>
      <c r="C3426" t="n">
        <v>1</v>
      </c>
      <c r="D3426" t="inlineStr">
        <is>
          <t>IPCA</t>
        </is>
      </c>
      <c r="E3426" t="n">
        <v>0</v>
      </c>
      <c r="F3426" t="inlineStr">
        <is>
          <t>MENSAL</t>
        </is>
      </c>
      <c r="G3426" t="n">
        <v>46127</v>
      </c>
      <c r="H3426" t="n">
        <v>46127</v>
      </c>
      <c r="I3426" t="n">
        <v>44</v>
      </c>
      <c r="J3426" t="inlineStr">
        <is>
          <t>CARTEIRA</t>
        </is>
      </c>
      <c r="K3426" t="inlineStr">
        <is>
          <t>CONTRATO</t>
        </is>
      </c>
      <c r="L3426" t="n">
        <v>5945.77</v>
      </c>
      <c r="M3426" t="inlineStr">
        <is>
          <t>IBIRAPITANGA FASE 3</t>
        </is>
      </c>
      <c r="N3426" s="142">
        <f>DATE(YEAR(G3426),MONTH(G3426),1)</f>
        <v/>
      </c>
      <c r="O3426" s="132">
        <f>IF(G3426&gt;$K$3,"Futuro","Atraso")</f>
        <v/>
      </c>
      <c r="P3426">
        <f>12*(YEAR(G3426)-YEAR($K$3))+(MONTH(G3426)-MONTH($K$3))</f>
        <v/>
      </c>
      <c r="Q3426" s="366">
        <f>IF(M3426="IBIRAPITANGA FASE 3",IF(O3426="Atraso",L3426,L3426/(1+$I$2)^P3426),IF(O3426="Atraso",L3426,L3426/(1+$I$1)^P3426))</f>
        <v/>
      </c>
      <c r="R3426">
        <f>IF(O3426="Atraso",$K$3-G3426,0)</f>
        <v/>
      </c>
      <c r="S3426">
        <f>IF(R3426&lt;=15,"Até 15",IF(R3426&lt;=30,"Entre 15 e 30",IF(R3426&lt;=60,"Entre 30 e 60",IF(R3426&lt;=90,"Entre 60 e 90",IF(R3426&lt;=120,"Entre 90 e 120",IF(R3426&lt;=150,"Entre 120 e 150",IF(R3426&lt;=180,"Entre 150 e 180","Superior a 180")))))))</f>
        <v/>
      </c>
    </row>
    <row r="3427">
      <c r="A3427" t="inlineStr">
        <is>
          <t>Q020L01</t>
        </is>
      </c>
      <c r="B3427" t="inlineStr">
        <is>
          <t>GABRIEL  DE OLIVEIRA ALENCAR</t>
        </is>
      </c>
      <c r="C3427" t="n">
        <v>1</v>
      </c>
      <c r="D3427" t="inlineStr">
        <is>
          <t>IPCA</t>
        </is>
      </c>
      <c r="E3427" t="n">
        <v>0</v>
      </c>
      <c r="F3427" t="inlineStr">
        <is>
          <t>MENSAL</t>
        </is>
      </c>
      <c r="G3427" t="n">
        <v>46157</v>
      </c>
      <c r="H3427" t="n">
        <v>46157</v>
      </c>
      <c r="I3427" t="n">
        <v>45</v>
      </c>
      <c r="J3427" t="inlineStr">
        <is>
          <t>CARTEIRA</t>
        </is>
      </c>
      <c r="K3427" t="inlineStr">
        <is>
          <t>CONTRATO</t>
        </is>
      </c>
      <c r="L3427" t="n">
        <v>5945.77</v>
      </c>
      <c r="M3427" t="inlineStr">
        <is>
          <t>IBIRAPITANGA FASE 3</t>
        </is>
      </c>
      <c r="N3427" s="142">
        <f>DATE(YEAR(G3427),MONTH(G3427),1)</f>
        <v/>
      </c>
      <c r="O3427" s="132">
        <f>IF(G3427&gt;$K$3,"Futuro","Atraso")</f>
        <v/>
      </c>
      <c r="P3427">
        <f>12*(YEAR(G3427)-YEAR($K$3))+(MONTH(G3427)-MONTH($K$3))</f>
        <v/>
      </c>
      <c r="Q3427" s="366">
        <f>IF(M3427="IBIRAPITANGA FASE 3",IF(O3427="Atraso",L3427,L3427/(1+$I$2)^P3427),IF(O3427="Atraso",L3427,L3427/(1+$I$1)^P3427))</f>
        <v/>
      </c>
      <c r="R3427">
        <f>IF(O3427="Atraso",$K$3-G3427,0)</f>
        <v/>
      </c>
      <c r="S3427">
        <f>IF(R3427&lt;=15,"Até 15",IF(R3427&lt;=30,"Entre 15 e 30",IF(R3427&lt;=60,"Entre 30 e 60",IF(R3427&lt;=90,"Entre 60 e 90",IF(R3427&lt;=120,"Entre 90 e 120",IF(R3427&lt;=150,"Entre 120 e 150",IF(R3427&lt;=180,"Entre 150 e 180","Superior a 180")))))))</f>
        <v/>
      </c>
    </row>
    <row r="3428">
      <c r="A3428" t="inlineStr">
        <is>
          <t>Q020L01</t>
        </is>
      </c>
      <c r="B3428" t="inlineStr">
        <is>
          <t>GABRIEL  DE OLIVEIRA ALENCAR</t>
        </is>
      </c>
      <c r="C3428" t="n">
        <v>1</v>
      </c>
      <c r="D3428" t="inlineStr">
        <is>
          <t>IPCA</t>
        </is>
      </c>
      <c r="E3428" t="n">
        <v>0</v>
      </c>
      <c r="F3428" t="inlineStr">
        <is>
          <t>MENSAL</t>
        </is>
      </c>
      <c r="G3428" t="n">
        <v>46188</v>
      </c>
      <c r="H3428" t="n">
        <v>46188</v>
      </c>
      <c r="I3428" t="n">
        <v>46</v>
      </c>
      <c r="J3428" t="inlineStr">
        <is>
          <t>CARTEIRA</t>
        </is>
      </c>
      <c r="K3428" t="inlineStr">
        <is>
          <t>CONTRATO</t>
        </is>
      </c>
      <c r="L3428" t="n">
        <v>5945.77</v>
      </c>
      <c r="M3428" t="inlineStr">
        <is>
          <t>IBIRAPITANGA FASE 3</t>
        </is>
      </c>
      <c r="N3428" s="142">
        <f>DATE(YEAR(G3428),MONTH(G3428),1)</f>
        <v/>
      </c>
      <c r="O3428" s="132">
        <f>IF(G3428&gt;$K$3,"Futuro","Atraso")</f>
        <v/>
      </c>
      <c r="P3428">
        <f>12*(YEAR(G3428)-YEAR($K$3))+(MONTH(G3428)-MONTH($K$3))</f>
        <v/>
      </c>
      <c r="Q3428" s="366">
        <f>IF(M3428="IBIRAPITANGA FASE 3",IF(O3428="Atraso",L3428,L3428/(1+$I$2)^P3428),IF(O3428="Atraso",L3428,L3428/(1+$I$1)^P3428))</f>
        <v/>
      </c>
      <c r="R3428">
        <f>IF(O3428="Atraso",$K$3-G3428,0)</f>
        <v/>
      </c>
      <c r="S3428">
        <f>IF(R3428&lt;=15,"Até 15",IF(R3428&lt;=30,"Entre 15 e 30",IF(R3428&lt;=60,"Entre 30 e 60",IF(R3428&lt;=90,"Entre 60 e 90",IF(R3428&lt;=120,"Entre 90 e 120",IF(R3428&lt;=150,"Entre 120 e 150",IF(R3428&lt;=180,"Entre 150 e 180","Superior a 180")))))))</f>
        <v/>
      </c>
    </row>
    <row r="3429">
      <c r="A3429" t="inlineStr">
        <is>
          <t>Q020L01</t>
        </is>
      </c>
      <c r="B3429" t="inlineStr">
        <is>
          <t>GABRIEL  DE OLIVEIRA ALENCAR</t>
        </is>
      </c>
      <c r="C3429" t="n">
        <v>1</v>
      </c>
      <c r="D3429" t="inlineStr">
        <is>
          <t>IPCA</t>
        </is>
      </c>
      <c r="E3429" t="n">
        <v>0</v>
      </c>
      <c r="F3429" t="inlineStr">
        <is>
          <t>MENSAL</t>
        </is>
      </c>
      <c r="G3429" t="n">
        <v>46218</v>
      </c>
      <c r="H3429" t="n">
        <v>46218</v>
      </c>
      <c r="I3429" t="n">
        <v>47</v>
      </c>
      <c r="J3429" t="inlineStr">
        <is>
          <t>CARTEIRA</t>
        </is>
      </c>
      <c r="K3429" t="inlineStr">
        <is>
          <t>CONTRATO</t>
        </is>
      </c>
      <c r="L3429" t="n">
        <v>5945.77</v>
      </c>
      <c r="M3429" t="inlineStr">
        <is>
          <t>IBIRAPITANGA FASE 3</t>
        </is>
      </c>
      <c r="N3429" s="142">
        <f>DATE(YEAR(G3429),MONTH(G3429),1)</f>
        <v/>
      </c>
      <c r="O3429" s="132">
        <f>IF(G3429&gt;$K$3,"Futuro","Atraso")</f>
        <v/>
      </c>
      <c r="P3429">
        <f>12*(YEAR(G3429)-YEAR($K$3))+(MONTH(G3429)-MONTH($K$3))</f>
        <v/>
      </c>
      <c r="Q3429" s="366">
        <f>IF(M3429="IBIRAPITANGA FASE 3",IF(O3429="Atraso",L3429,L3429/(1+$I$2)^P3429),IF(O3429="Atraso",L3429,L3429/(1+$I$1)^P3429))</f>
        <v/>
      </c>
      <c r="R3429">
        <f>IF(O3429="Atraso",$K$3-G3429,0)</f>
        <v/>
      </c>
      <c r="S3429">
        <f>IF(R3429&lt;=15,"Até 15",IF(R3429&lt;=30,"Entre 15 e 30",IF(R3429&lt;=60,"Entre 30 e 60",IF(R3429&lt;=90,"Entre 60 e 90",IF(R3429&lt;=120,"Entre 90 e 120",IF(R3429&lt;=150,"Entre 120 e 150",IF(R3429&lt;=180,"Entre 150 e 180","Superior a 180")))))))</f>
        <v/>
      </c>
    </row>
    <row r="3430">
      <c r="A3430" t="inlineStr">
        <is>
          <t>Q020L01</t>
        </is>
      </c>
      <c r="B3430" t="inlineStr">
        <is>
          <t>GABRIEL  DE OLIVEIRA ALENCAR</t>
        </is>
      </c>
      <c r="C3430" t="n">
        <v>1</v>
      </c>
      <c r="D3430" t="inlineStr">
        <is>
          <t>IPCA</t>
        </is>
      </c>
      <c r="E3430" t="n">
        <v>0</v>
      </c>
      <c r="F3430" t="inlineStr">
        <is>
          <t>MENSAL</t>
        </is>
      </c>
      <c r="G3430" t="n">
        <v>46249</v>
      </c>
      <c r="H3430" t="n">
        <v>46249</v>
      </c>
      <c r="I3430" t="n">
        <v>48</v>
      </c>
      <c r="J3430" t="inlineStr">
        <is>
          <t>CARTEIRA</t>
        </is>
      </c>
      <c r="K3430" t="inlineStr">
        <is>
          <t>CONTRATO</t>
        </is>
      </c>
      <c r="L3430" t="n">
        <v>5945.77</v>
      </c>
      <c r="M3430" t="inlineStr">
        <is>
          <t>IBIRAPITANGA FASE 3</t>
        </is>
      </c>
      <c r="N3430" s="142">
        <f>DATE(YEAR(G3430),MONTH(G3430),1)</f>
        <v/>
      </c>
      <c r="O3430" s="132">
        <f>IF(G3430&gt;$K$3,"Futuro","Atraso")</f>
        <v/>
      </c>
      <c r="P3430">
        <f>12*(YEAR(G3430)-YEAR($K$3))+(MONTH(G3430)-MONTH($K$3))</f>
        <v/>
      </c>
      <c r="Q3430" s="366">
        <f>IF(M3430="IBIRAPITANGA FASE 3",IF(O3430="Atraso",L3430,L3430/(1+$I$2)^P3430),IF(O3430="Atraso",L3430,L3430/(1+$I$1)^P3430))</f>
        <v/>
      </c>
      <c r="R3430">
        <f>IF(O3430="Atraso",$K$3-G3430,0)</f>
        <v/>
      </c>
      <c r="S3430">
        <f>IF(R3430&lt;=15,"Até 15",IF(R3430&lt;=30,"Entre 15 e 30",IF(R3430&lt;=60,"Entre 30 e 60",IF(R3430&lt;=90,"Entre 60 e 90",IF(R3430&lt;=120,"Entre 90 e 120",IF(R3430&lt;=150,"Entre 120 e 150",IF(R3430&lt;=180,"Entre 150 e 180","Superior a 180")))))))</f>
        <v/>
      </c>
    </row>
    <row r="3431">
      <c r="A3431" t="inlineStr">
        <is>
          <t>Q020L02</t>
        </is>
      </c>
      <c r="B3431" t="inlineStr">
        <is>
          <t>ANDERSON FERNANDO DE CAMPOS</t>
        </is>
      </c>
      <c r="C3431" t="n">
        <v>1</v>
      </c>
      <c r="D3431" t="inlineStr">
        <is>
          <t>IPCA</t>
        </is>
      </c>
      <c r="E3431" t="n">
        <v>0</v>
      </c>
      <c r="F3431" t="inlineStr">
        <is>
          <t>MENSAL</t>
        </is>
      </c>
      <c r="G3431" t="n">
        <v>45240</v>
      </c>
      <c r="H3431" t="n">
        <v>45240</v>
      </c>
      <c r="I3431" t="n">
        <v>41</v>
      </c>
      <c r="J3431" t="inlineStr">
        <is>
          <t>CARTEIRA</t>
        </is>
      </c>
      <c r="K3431" t="inlineStr">
        <is>
          <t>CONTRATO</t>
        </is>
      </c>
      <c r="L3431" t="n">
        <v>3841.83</v>
      </c>
      <c r="M3431" t="inlineStr">
        <is>
          <t>IBIRAPITANGA FASE 3</t>
        </is>
      </c>
      <c r="N3431" s="142">
        <f>DATE(YEAR(G3431),MONTH(G3431),1)</f>
        <v/>
      </c>
      <c r="O3431" s="132">
        <f>IF(G3431&gt;$K$3,"Futuro","Atraso")</f>
        <v/>
      </c>
      <c r="P3431">
        <f>12*(YEAR(G3431)-YEAR($K$3))+(MONTH(G3431)-MONTH($K$3))</f>
        <v/>
      </c>
      <c r="Q3431" s="366">
        <f>IF(M3431="IBIRAPITANGA FASE 3",IF(O3431="Atraso",L3431,L3431/(1+$I$2)^P3431),IF(O3431="Atraso",L3431,L3431/(1+$I$1)^P3431))</f>
        <v/>
      </c>
      <c r="R3431">
        <f>IF(O3431="Atraso",$K$3-G3431,0)</f>
        <v/>
      </c>
      <c r="S3431">
        <f>IF(R3431&lt;=15,"Até 15",IF(R3431&lt;=30,"Entre 15 e 30",IF(R3431&lt;=60,"Entre 30 e 60",IF(R3431&lt;=90,"Entre 60 e 90",IF(R3431&lt;=120,"Entre 90 e 120",IF(R3431&lt;=150,"Entre 120 e 150",IF(R3431&lt;=180,"Entre 150 e 180","Superior a 180")))))))</f>
        <v/>
      </c>
    </row>
    <row r="3432">
      <c r="A3432" t="inlineStr">
        <is>
          <t>Q020L02</t>
        </is>
      </c>
      <c r="B3432" t="inlineStr">
        <is>
          <t>ANDERSON FERNANDO DE CAMPOS</t>
        </is>
      </c>
      <c r="C3432" t="n">
        <v>1</v>
      </c>
      <c r="D3432" t="inlineStr">
        <is>
          <t>IPCA</t>
        </is>
      </c>
      <c r="E3432" t="n">
        <v>0</v>
      </c>
      <c r="F3432" t="inlineStr">
        <is>
          <t>MENSAL</t>
        </is>
      </c>
      <c r="G3432" t="n">
        <v>45270</v>
      </c>
      <c r="H3432" t="n">
        <v>45270</v>
      </c>
      <c r="I3432" t="n">
        <v>42</v>
      </c>
      <c r="J3432" t="inlineStr">
        <is>
          <t>CARTEIRA</t>
        </is>
      </c>
      <c r="K3432" t="inlineStr">
        <is>
          <t>CONTRATO</t>
        </is>
      </c>
      <c r="L3432" t="n">
        <v>3841.83</v>
      </c>
      <c r="M3432" t="inlineStr">
        <is>
          <t>IBIRAPITANGA FASE 3</t>
        </is>
      </c>
      <c r="N3432" s="142">
        <f>DATE(YEAR(G3432),MONTH(G3432),1)</f>
        <v/>
      </c>
      <c r="O3432" s="132">
        <f>IF(G3432&gt;$K$3,"Futuro","Atraso")</f>
        <v/>
      </c>
      <c r="P3432">
        <f>12*(YEAR(G3432)-YEAR($K$3))+(MONTH(G3432)-MONTH($K$3))</f>
        <v/>
      </c>
      <c r="Q3432" s="366">
        <f>IF(M3432="IBIRAPITANGA FASE 3",IF(O3432="Atraso",L3432,L3432/(1+$I$2)^P3432),IF(O3432="Atraso",L3432,L3432/(1+$I$1)^P3432))</f>
        <v/>
      </c>
      <c r="R3432">
        <f>IF(O3432="Atraso",$K$3-G3432,0)</f>
        <v/>
      </c>
      <c r="S3432">
        <f>IF(R3432&lt;=15,"Até 15",IF(R3432&lt;=30,"Entre 15 e 30",IF(R3432&lt;=60,"Entre 30 e 60",IF(R3432&lt;=90,"Entre 60 e 90",IF(R3432&lt;=120,"Entre 90 e 120",IF(R3432&lt;=150,"Entre 120 e 150",IF(R3432&lt;=180,"Entre 150 e 180","Superior a 180")))))))</f>
        <v/>
      </c>
    </row>
    <row r="3433">
      <c r="A3433" t="inlineStr">
        <is>
          <t>Q020L02</t>
        </is>
      </c>
      <c r="B3433" t="inlineStr">
        <is>
          <t>ANDERSON FERNANDO DE CAMPOS</t>
        </is>
      </c>
      <c r="C3433" t="n">
        <v>1</v>
      </c>
      <c r="D3433" t="inlineStr">
        <is>
          <t>IPCA</t>
        </is>
      </c>
      <c r="E3433" t="n">
        <v>0</v>
      </c>
      <c r="F3433" t="inlineStr">
        <is>
          <t>MENSAL</t>
        </is>
      </c>
      <c r="G3433" t="n">
        <v>45301</v>
      </c>
      <c r="H3433" t="n">
        <v>45301</v>
      </c>
      <c r="I3433" t="n">
        <v>43</v>
      </c>
      <c r="J3433" t="inlineStr">
        <is>
          <t>CARTEIRA</t>
        </is>
      </c>
      <c r="K3433" t="inlineStr">
        <is>
          <t>CONTRATO</t>
        </is>
      </c>
      <c r="L3433" t="n">
        <v>3841.83</v>
      </c>
      <c r="M3433" t="inlineStr">
        <is>
          <t>IBIRAPITANGA FASE 3</t>
        </is>
      </c>
      <c r="N3433" s="142">
        <f>DATE(YEAR(G3433),MONTH(G3433),1)</f>
        <v/>
      </c>
      <c r="O3433" s="132">
        <f>IF(G3433&gt;$K$3,"Futuro","Atraso")</f>
        <v/>
      </c>
      <c r="P3433">
        <f>12*(YEAR(G3433)-YEAR($K$3))+(MONTH(G3433)-MONTH($K$3))</f>
        <v/>
      </c>
      <c r="Q3433" s="366">
        <f>IF(M3433="IBIRAPITANGA FASE 3",IF(O3433="Atraso",L3433,L3433/(1+$I$2)^P3433),IF(O3433="Atraso",L3433,L3433/(1+$I$1)^P3433))</f>
        <v/>
      </c>
      <c r="R3433">
        <f>IF(O3433="Atraso",$K$3-G3433,0)</f>
        <v/>
      </c>
      <c r="S3433">
        <f>IF(R3433&lt;=15,"Até 15",IF(R3433&lt;=30,"Entre 15 e 30",IF(R3433&lt;=60,"Entre 30 e 60",IF(R3433&lt;=90,"Entre 60 e 90",IF(R3433&lt;=120,"Entre 90 e 120",IF(R3433&lt;=150,"Entre 120 e 150",IF(R3433&lt;=180,"Entre 150 e 180","Superior a 180")))))))</f>
        <v/>
      </c>
    </row>
    <row r="3434">
      <c r="A3434" t="inlineStr">
        <is>
          <t>Q020L02</t>
        </is>
      </c>
      <c r="B3434" t="inlineStr">
        <is>
          <t>ANDERSON FERNANDO DE CAMPOS</t>
        </is>
      </c>
      <c r="C3434" t="n">
        <v>1</v>
      </c>
      <c r="D3434" t="inlineStr">
        <is>
          <t>IPCA</t>
        </is>
      </c>
      <c r="E3434" t="n">
        <v>0</v>
      </c>
      <c r="F3434" t="inlineStr">
        <is>
          <t>MENSAL</t>
        </is>
      </c>
      <c r="G3434" t="n">
        <v>45332</v>
      </c>
      <c r="H3434" t="n">
        <v>45332</v>
      </c>
      <c r="I3434" t="n">
        <v>44</v>
      </c>
      <c r="J3434" t="inlineStr">
        <is>
          <t>CARTEIRA</t>
        </is>
      </c>
      <c r="K3434" t="inlineStr">
        <is>
          <t>CONTRATO</t>
        </is>
      </c>
      <c r="L3434" t="n">
        <v>3841.83</v>
      </c>
      <c r="M3434" t="inlineStr">
        <is>
          <t>IBIRAPITANGA FASE 3</t>
        </is>
      </c>
      <c r="N3434" s="142">
        <f>DATE(YEAR(G3434),MONTH(G3434),1)</f>
        <v/>
      </c>
      <c r="O3434" s="132">
        <f>IF(G3434&gt;$K$3,"Futuro","Atraso")</f>
        <v/>
      </c>
      <c r="P3434">
        <f>12*(YEAR(G3434)-YEAR($K$3))+(MONTH(G3434)-MONTH($K$3))</f>
        <v/>
      </c>
      <c r="Q3434" s="366">
        <f>IF(M3434="IBIRAPITANGA FASE 3",IF(O3434="Atraso",L3434,L3434/(1+$I$2)^P3434),IF(O3434="Atraso",L3434,L3434/(1+$I$1)^P3434))</f>
        <v/>
      </c>
      <c r="R3434">
        <f>IF(O3434="Atraso",$K$3-G3434,0)</f>
        <v/>
      </c>
      <c r="S3434">
        <f>IF(R3434&lt;=15,"Até 15",IF(R3434&lt;=30,"Entre 15 e 30",IF(R3434&lt;=60,"Entre 30 e 60",IF(R3434&lt;=90,"Entre 60 e 90",IF(R3434&lt;=120,"Entre 90 e 120",IF(R3434&lt;=150,"Entre 120 e 150",IF(R3434&lt;=180,"Entre 150 e 180","Superior a 180")))))))</f>
        <v/>
      </c>
    </row>
    <row r="3435">
      <c r="A3435" t="inlineStr">
        <is>
          <t>Q020L02</t>
        </is>
      </c>
      <c r="B3435" t="inlineStr">
        <is>
          <t>ANDERSON FERNANDO DE CAMPOS</t>
        </is>
      </c>
      <c r="C3435" t="n">
        <v>1</v>
      </c>
      <c r="D3435" t="inlineStr">
        <is>
          <t>IPCA</t>
        </is>
      </c>
      <c r="E3435" t="n">
        <v>0</v>
      </c>
      <c r="F3435" t="inlineStr">
        <is>
          <t>MENSAL</t>
        </is>
      </c>
      <c r="G3435" t="n">
        <v>45361</v>
      </c>
      <c r="H3435" t="n">
        <v>45361</v>
      </c>
      <c r="I3435" t="n">
        <v>45</v>
      </c>
      <c r="J3435" t="inlineStr">
        <is>
          <t>CARTEIRA</t>
        </is>
      </c>
      <c r="K3435" t="inlineStr">
        <is>
          <t>CONTRATO</t>
        </is>
      </c>
      <c r="L3435" t="n">
        <v>3841.83</v>
      </c>
      <c r="M3435" t="inlineStr">
        <is>
          <t>IBIRAPITANGA FASE 3</t>
        </is>
      </c>
      <c r="N3435" s="142">
        <f>DATE(YEAR(G3435),MONTH(G3435),1)</f>
        <v/>
      </c>
      <c r="O3435" s="132">
        <f>IF(G3435&gt;$K$3,"Futuro","Atraso")</f>
        <v/>
      </c>
      <c r="P3435">
        <f>12*(YEAR(G3435)-YEAR($K$3))+(MONTH(G3435)-MONTH($K$3))</f>
        <v/>
      </c>
      <c r="Q3435" s="366">
        <f>IF(M3435="IBIRAPITANGA FASE 3",IF(O3435="Atraso",L3435,L3435/(1+$I$2)^P3435),IF(O3435="Atraso",L3435,L3435/(1+$I$1)^P3435))</f>
        <v/>
      </c>
      <c r="R3435">
        <f>IF(O3435="Atraso",$K$3-G3435,0)</f>
        <v/>
      </c>
      <c r="S3435">
        <f>IF(R3435&lt;=15,"Até 15",IF(R3435&lt;=30,"Entre 15 e 30",IF(R3435&lt;=60,"Entre 30 e 60",IF(R3435&lt;=90,"Entre 60 e 90",IF(R3435&lt;=120,"Entre 90 e 120",IF(R3435&lt;=150,"Entre 120 e 150",IF(R3435&lt;=180,"Entre 150 e 180","Superior a 180")))))))</f>
        <v/>
      </c>
    </row>
    <row r="3436">
      <c r="A3436" t="inlineStr">
        <is>
          <t>Q020L02</t>
        </is>
      </c>
      <c r="B3436" t="inlineStr">
        <is>
          <t>ANDERSON FERNANDO DE CAMPOS</t>
        </is>
      </c>
      <c r="C3436" t="n">
        <v>1</v>
      </c>
      <c r="D3436" t="inlineStr">
        <is>
          <t>IPCA</t>
        </is>
      </c>
      <c r="E3436" t="n">
        <v>0</v>
      </c>
      <c r="F3436" t="inlineStr">
        <is>
          <t>MENSAL</t>
        </is>
      </c>
      <c r="G3436" t="n">
        <v>45392</v>
      </c>
      <c r="H3436" t="n">
        <v>45392</v>
      </c>
      <c r="I3436" t="n">
        <v>46</v>
      </c>
      <c r="J3436" t="inlineStr">
        <is>
          <t>CARTEIRA</t>
        </is>
      </c>
      <c r="K3436" t="inlineStr">
        <is>
          <t>CONTRATO</t>
        </is>
      </c>
      <c r="L3436" t="n">
        <v>3841.83</v>
      </c>
      <c r="M3436" t="inlineStr">
        <is>
          <t>IBIRAPITANGA FASE 3</t>
        </is>
      </c>
      <c r="N3436" s="142">
        <f>DATE(YEAR(G3436),MONTH(G3436),1)</f>
        <v/>
      </c>
      <c r="O3436" s="132">
        <f>IF(G3436&gt;$K$3,"Futuro","Atraso")</f>
        <v/>
      </c>
      <c r="P3436">
        <f>12*(YEAR(G3436)-YEAR($K$3))+(MONTH(G3436)-MONTH($K$3))</f>
        <v/>
      </c>
      <c r="Q3436" s="366">
        <f>IF(M3436="IBIRAPITANGA FASE 3",IF(O3436="Atraso",L3436,L3436/(1+$I$2)^P3436),IF(O3436="Atraso",L3436,L3436/(1+$I$1)^P3436))</f>
        <v/>
      </c>
      <c r="R3436">
        <f>IF(O3436="Atraso",$K$3-G3436,0)</f>
        <v/>
      </c>
      <c r="S3436">
        <f>IF(R3436&lt;=15,"Até 15",IF(R3436&lt;=30,"Entre 15 e 30",IF(R3436&lt;=60,"Entre 30 e 60",IF(R3436&lt;=90,"Entre 60 e 90",IF(R3436&lt;=120,"Entre 90 e 120",IF(R3436&lt;=150,"Entre 120 e 150",IF(R3436&lt;=180,"Entre 150 e 180","Superior a 180")))))))</f>
        <v/>
      </c>
    </row>
    <row r="3437">
      <c r="A3437" t="inlineStr">
        <is>
          <t>Q020L02</t>
        </is>
      </c>
      <c r="B3437" t="inlineStr">
        <is>
          <t>ANDERSON FERNANDO DE CAMPOS</t>
        </is>
      </c>
      <c r="C3437" t="n">
        <v>1</v>
      </c>
      <c r="D3437" t="inlineStr">
        <is>
          <t>IPCA</t>
        </is>
      </c>
      <c r="E3437" t="n">
        <v>0</v>
      </c>
      <c r="F3437" t="inlineStr">
        <is>
          <t>MENSAL</t>
        </is>
      </c>
      <c r="G3437" t="n">
        <v>45422</v>
      </c>
      <c r="H3437" t="n">
        <v>45422</v>
      </c>
      <c r="I3437" t="n">
        <v>47</v>
      </c>
      <c r="J3437" t="inlineStr">
        <is>
          <t>CARTEIRA</t>
        </is>
      </c>
      <c r="K3437" t="inlineStr">
        <is>
          <t>CONTRATO</t>
        </is>
      </c>
      <c r="L3437" t="n">
        <v>3841.83</v>
      </c>
      <c r="M3437" t="inlineStr">
        <is>
          <t>IBIRAPITANGA FASE 3</t>
        </is>
      </c>
      <c r="N3437" s="142">
        <f>DATE(YEAR(G3437),MONTH(G3437),1)</f>
        <v/>
      </c>
      <c r="O3437" s="132">
        <f>IF(G3437&gt;$K$3,"Futuro","Atraso")</f>
        <v/>
      </c>
      <c r="P3437">
        <f>12*(YEAR(G3437)-YEAR($K$3))+(MONTH(G3437)-MONTH($K$3))</f>
        <v/>
      </c>
      <c r="Q3437" s="366">
        <f>IF(M3437="IBIRAPITANGA FASE 3",IF(O3437="Atraso",L3437,L3437/(1+$I$2)^P3437),IF(O3437="Atraso",L3437,L3437/(1+$I$1)^P3437))</f>
        <v/>
      </c>
      <c r="R3437">
        <f>IF(O3437="Atraso",$K$3-G3437,0)</f>
        <v/>
      </c>
      <c r="S3437">
        <f>IF(R3437&lt;=15,"Até 15",IF(R3437&lt;=30,"Entre 15 e 30",IF(R3437&lt;=60,"Entre 30 e 60",IF(R3437&lt;=90,"Entre 60 e 90",IF(R3437&lt;=120,"Entre 90 e 120",IF(R3437&lt;=150,"Entre 120 e 150",IF(R3437&lt;=180,"Entre 150 e 180","Superior a 180")))))))</f>
        <v/>
      </c>
    </row>
    <row r="3438">
      <c r="A3438" t="inlineStr">
        <is>
          <t>Q020L02</t>
        </is>
      </c>
      <c r="B3438" t="inlineStr">
        <is>
          <t>ANDERSON FERNANDO DE CAMPOS</t>
        </is>
      </c>
      <c r="C3438" t="n">
        <v>1</v>
      </c>
      <c r="D3438" t="inlineStr">
        <is>
          <t>IPCA</t>
        </is>
      </c>
      <c r="E3438" t="n">
        <v>0</v>
      </c>
      <c r="F3438" t="inlineStr">
        <is>
          <t>MENSAL</t>
        </is>
      </c>
      <c r="G3438" t="n">
        <v>45453</v>
      </c>
      <c r="H3438" t="n">
        <v>45453</v>
      </c>
      <c r="I3438" t="n">
        <v>48</v>
      </c>
      <c r="J3438" t="inlineStr">
        <is>
          <t>CARTEIRA</t>
        </is>
      </c>
      <c r="K3438" t="inlineStr">
        <is>
          <t>CONTRATO</t>
        </is>
      </c>
      <c r="L3438" t="n">
        <v>3841.83</v>
      </c>
      <c r="M3438" t="inlineStr">
        <is>
          <t>IBIRAPITANGA FASE 3</t>
        </is>
      </c>
      <c r="N3438" s="142">
        <f>DATE(YEAR(G3438),MONTH(G3438),1)</f>
        <v/>
      </c>
      <c r="O3438" s="132">
        <f>IF(G3438&gt;$K$3,"Futuro","Atraso")</f>
        <v/>
      </c>
      <c r="P3438">
        <f>12*(YEAR(G3438)-YEAR($K$3))+(MONTH(G3438)-MONTH($K$3))</f>
        <v/>
      </c>
      <c r="Q3438" s="366">
        <f>IF(M3438="IBIRAPITANGA FASE 3",IF(O3438="Atraso",L3438,L3438/(1+$I$2)^P3438),IF(O3438="Atraso",L3438,L3438/(1+$I$1)^P3438))</f>
        <v/>
      </c>
      <c r="R3438">
        <f>IF(O3438="Atraso",$K$3-G3438,0)</f>
        <v/>
      </c>
      <c r="S3438">
        <f>IF(R3438&lt;=15,"Até 15",IF(R3438&lt;=30,"Entre 15 e 30",IF(R3438&lt;=60,"Entre 30 e 60",IF(R3438&lt;=90,"Entre 60 e 90",IF(R3438&lt;=120,"Entre 90 e 120",IF(R3438&lt;=150,"Entre 120 e 150",IF(R3438&lt;=180,"Entre 150 e 180","Superior a 180")))))))</f>
        <v/>
      </c>
    </row>
    <row r="3439">
      <c r="A3439" t="inlineStr">
        <is>
          <t>Q020L03</t>
        </is>
      </c>
      <c r="B3439" t="inlineStr">
        <is>
          <t>LUCAS SOUZA MARQUES</t>
        </is>
      </c>
      <c r="C3439" t="n">
        <v>1</v>
      </c>
      <c r="D3439" t="inlineStr">
        <is>
          <t>IPCA</t>
        </is>
      </c>
      <c r="E3439" t="n">
        <v>0.009488792934583046</v>
      </c>
      <c r="F3439" t="inlineStr">
        <is>
          <t>MENSAL</t>
        </is>
      </c>
      <c r="G3439" t="n">
        <v>45250</v>
      </c>
      <c r="H3439" t="n">
        <v>45250</v>
      </c>
      <c r="I3439" t="n">
        <v>35</v>
      </c>
      <c r="J3439" t="inlineStr">
        <is>
          <t>CARTEIRA</t>
        </is>
      </c>
      <c r="K3439" t="inlineStr">
        <is>
          <t>CONTRATO</t>
        </is>
      </c>
      <c r="L3439" t="n">
        <v>2524.97</v>
      </c>
      <c r="M3439" t="inlineStr">
        <is>
          <t>IBIRAPITANGA FASE 3</t>
        </is>
      </c>
      <c r="N3439" s="142">
        <f>DATE(YEAR(G3439),MONTH(G3439),1)</f>
        <v/>
      </c>
      <c r="O3439" s="132">
        <f>IF(G3439&gt;$K$3,"Futuro","Atraso")</f>
        <v/>
      </c>
      <c r="P3439">
        <f>12*(YEAR(G3439)-YEAR($K$3))+(MONTH(G3439)-MONTH($K$3))</f>
        <v/>
      </c>
      <c r="Q3439" s="366">
        <f>IF(M3439="IBIRAPITANGA FASE 3",IF(O3439="Atraso",L3439,L3439/(1+$I$2)^P3439),IF(O3439="Atraso",L3439,L3439/(1+$I$1)^P3439))</f>
        <v/>
      </c>
      <c r="R3439">
        <f>IF(O3439="Atraso",$K$3-G3439,0)</f>
        <v/>
      </c>
      <c r="S3439">
        <f>IF(R3439&lt;=15,"Até 15",IF(R3439&lt;=30,"Entre 15 e 30",IF(R3439&lt;=60,"Entre 30 e 60",IF(R3439&lt;=90,"Entre 60 e 90",IF(R3439&lt;=120,"Entre 90 e 120",IF(R3439&lt;=150,"Entre 120 e 150",IF(R3439&lt;=180,"Entre 150 e 180","Superior a 180")))))))</f>
        <v/>
      </c>
    </row>
    <row r="3440">
      <c r="A3440" t="inlineStr">
        <is>
          <t>Q020L03</t>
        </is>
      </c>
      <c r="B3440" t="inlineStr">
        <is>
          <t>LUCAS SOUZA MARQUES</t>
        </is>
      </c>
      <c r="C3440" t="n">
        <v>1</v>
      </c>
      <c r="D3440" t="inlineStr">
        <is>
          <t>IPCA</t>
        </is>
      </c>
      <c r="E3440" t="n">
        <v>0.009488792934583046</v>
      </c>
      <c r="F3440" t="inlineStr">
        <is>
          <t>MENSAL</t>
        </is>
      </c>
      <c r="G3440" t="n">
        <v>45280</v>
      </c>
      <c r="H3440" t="n">
        <v>45280</v>
      </c>
      <c r="I3440" t="n">
        <v>36</v>
      </c>
      <c r="J3440" t="inlineStr">
        <is>
          <t>CARTEIRA</t>
        </is>
      </c>
      <c r="K3440" t="inlineStr">
        <is>
          <t>CONTRATO</t>
        </is>
      </c>
      <c r="L3440" t="n">
        <v>2524.97</v>
      </c>
      <c r="M3440" t="inlineStr">
        <is>
          <t>IBIRAPITANGA FASE 3</t>
        </is>
      </c>
      <c r="N3440" s="142">
        <f>DATE(YEAR(G3440),MONTH(G3440),1)</f>
        <v/>
      </c>
      <c r="O3440" s="132">
        <f>IF(G3440&gt;$K$3,"Futuro","Atraso")</f>
        <v/>
      </c>
      <c r="P3440">
        <f>12*(YEAR(G3440)-YEAR($K$3))+(MONTH(G3440)-MONTH($K$3))</f>
        <v/>
      </c>
      <c r="Q3440" s="366">
        <f>IF(M3440="IBIRAPITANGA FASE 3",IF(O3440="Atraso",L3440,L3440/(1+$I$2)^P3440),IF(O3440="Atraso",L3440,L3440/(1+$I$1)^P3440))</f>
        <v/>
      </c>
      <c r="R3440">
        <f>IF(O3440="Atraso",$K$3-G3440,0)</f>
        <v/>
      </c>
      <c r="S3440">
        <f>IF(R3440&lt;=15,"Até 15",IF(R3440&lt;=30,"Entre 15 e 30",IF(R3440&lt;=60,"Entre 30 e 60",IF(R3440&lt;=90,"Entre 60 e 90",IF(R3440&lt;=120,"Entre 90 e 120",IF(R3440&lt;=150,"Entre 120 e 150",IF(R3440&lt;=180,"Entre 150 e 180","Superior a 180")))))))</f>
        <v/>
      </c>
    </row>
    <row r="3441">
      <c r="A3441" t="inlineStr">
        <is>
          <t>Q020L03</t>
        </is>
      </c>
      <c r="B3441" t="inlineStr">
        <is>
          <t>LUCAS SOUZA MARQUES</t>
        </is>
      </c>
      <c r="C3441" t="n">
        <v>1</v>
      </c>
      <c r="D3441" t="inlineStr">
        <is>
          <t>IPCA</t>
        </is>
      </c>
      <c r="E3441" t="n">
        <v>0.009488792934583046</v>
      </c>
      <c r="F3441" t="inlineStr">
        <is>
          <t>MENSAL</t>
        </is>
      </c>
      <c r="G3441" t="n">
        <v>45311</v>
      </c>
      <c r="H3441" t="n">
        <v>45311</v>
      </c>
      <c r="I3441" t="n">
        <v>37</v>
      </c>
      <c r="J3441" t="inlineStr">
        <is>
          <t>CARTEIRA</t>
        </is>
      </c>
      <c r="K3441" t="inlineStr">
        <is>
          <t>CONTRATO</t>
        </is>
      </c>
      <c r="L3441" t="n">
        <v>2524.97</v>
      </c>
      <c r="M3441" t="inlineStr">
        <is>
          <t>IBIRAPITANGA FASE 3</t>
        </is>
      </c>
      <c r="N3441" s="142">
        <f>DATE(YEAR(G3441),MONTH(G3441),1)</f>
        <v/>
      </c>
      <c r="O3441" s="132">
        <f>IF(G3441&gt;$K$3,"Futuro","Atraso")</f>
        <v/>
      </c>
      <c r="P3441">
        <f>12*(YEAR(G3441)-YEAR($K$3))+(MONTH(G3441)-MONTH($K$3))</f>
        <v/>
      </c>
      <c r="Q3441" s="366">
        <f>IF(M3441="IBIRAPITANGA FASE 3",IF(O3441="Atraso",L3441,L3441/(1+$I$2)^P3441),IF(O3441="Atraso",L3441,L3441/(1+$I$1)^P3441))</f>
        <v/>
      </c>
      <c r="R3441">
        <f>IF(O3441="Atraso",$K$3-G3441,0)</f>
        <v/>
      </c>
      <c r="S3441">
        <f>IF(R3441&lt;=15,"Até 15",IF(R3441&lt;=30,"Entre 15 e 30",IF(R3441&lt;=60,"Entre 30 e 60",IF(R3441&lt;=90,"Entre 60 e 90",IF(R3441&lt;=120,"Entre 90 e 120",IF(R3441&lt;=150,"Entre 120 e 150",IF(R3441&lt;=180,"Entre 150 e 180","Superior a 180")))))))</f>
        <v/>
      </c>
    </row>
    <row r="3442">
      <c r="A3442" t="inlineStr">
        <is>
          <t>Q020L03</t>
        </is>
      </c>
      <c r="B3442" t="inlineStr">
        <is>
          <t>LUCAS SOUZA MARQUES</t>
        </is>
      </c>
      <c r="C3442" t="n">
        <v>1</v>
      </c>
      <c r="D3442" t="inlineStr">
        <is>
          <t>IPCA</t>
        </is>
      </c>
      <c r="E3442" t="n">
        <v>0.009488792934583046</v>
      </c>
      <c r="F3442" t="inlineStr">
        <is>
          <t>MENSAL</t>
        </is>
      </c>
      <c r="G3442" t="n">
        <v>45342</v>
      </c>
      <c r="H3442" t="n">
        <v>45342</v>
      </c>
      <c r="I3442" t="n">
        <v>38</v>
      </c>
      <c r="J3442" t="inlineStr">
        <is>
          <t>CARTEIRA</t>
        </is>
      </c>
      <c r="K3442" t="inlineStr">
        <is>
          <t>CONTRATO</t>
        </is>
      </c>
      <c r="L3442" t="n">
        <v>2524.97</v>
      </c>
      <c r="M3442" t="inlineStr">
        <is>
          <t>IBIRAPITANGA FASE 3</t>
        </is>
      </c>
      <c r="N3442" s="142">
        <f>DATE(YEAR(G3442),MONTH(G3442),1)</f>
        <v/>
      </c>
      <c r="O3442" s="132">
        <f>IF(G3442&gt;$K$3,"Futuro","Atraso")</f>
        <v/>
      </c>
      <c r="P3442">
        <f>12*(YEAR(G3442)-YEAR($K$3))+(MONTH(G3442)-MONTH($K$3))</f>
        <v/>
      </c>
      <c r="Q3442" s="366">
        <f>IF(M3442="IBIRAPITANGA FASE 3",IF(O3442="Atraso",L3442,L3442/(1+$I$2)^P3442),IF(O3442="Atraso",L3442,L3442/(1+$I$1)^P3442))</f>
        <v/>
      </c>
      <c r="R3442">
        <f>IF(O3442="Atraso",$K$3-G3442,0)</f>
        <v/>
      </c>
      <c r="S3442">
        <f>IF(R3442&lt;=15,"Até 15",IF(R3442&lt;=30,"Entre 15 e 30",IF(R3442&lt;=60,"Entre 30 e 60",IF(R3442&lt;=90,"Entre 60 e 90",IF(R3442&lt;=120,"Entre 90 e 120",IF(R3442&lt;=150,"Entre 120 e 150",IF(R3442&lt;=180,"Entre 150 e 180","Superior a 180")))))))</f>
        <v/>
      </c>
    </row>
    <row r="3443">
      <c r="A3443" t="inlineStr">
        <is>
          <t>Q020L03</t>
        </is>
      </c>
      <c r="B3443" t="inlineStr">
        <is>
          <t>LUCAS SOUZA MARQUES</t>
        </is>
      </c>
      <c r="C3443" t="n">
        <v>1</v>
      </c>
      <c r="D3443" t="inlineStr">
        <is>
          <t>IPCA</t>
        </is>
      </c>
      <c r="E3443" t="n">
        <v>0.009488792934583046</v>
      </c>
      <c r="F3443" t="inlineStr">
        <is>
          <t>MENSAL</t>
        </is>
      </c>
      <c r="G3443" t="n">
        <v>45371</v>
      </c>
      <c r="H3443" t="n">
        <v>45371</v>
      </c>
      <c r="I3443" t="n">
        <v>39</v>
      </c>
      <c r="J3443" t="inlineStr">
        <is>
          <t>CARTEIRA</t>
        </is>
      </c>
      <c r="K3443" t="inlineStr">
        <is>
          <t>CONTRATO</t>
        </is>
      </c>
      <c r="L3443" t="n">
        <v>2524.97</v>
      </c>
      <c r="M3443" t="inlineStr">
        <is>
          <t>IBIRAPITANGA FASE 3</t>
        </is>
      </c>
      <c r="N3443" s="142">
        <f>DATE(YEAR(G3443),MONTH(G3443),1)</f>
        <v/>
      </c>
      <c r="O3443" s="132">
        <f>IF(G3443&gt;$K$3,"Futuro","Atraso")</f>
        <v/>
      </c>
      <c r="P3443">
        <f>12*(YEAR(G3443)-YEAR($K$3))+(MONTH(G3443)-MONTH($K$3))</f>
        <v/>
      </c>
      <c r="Q3443" s="366">
        <f>IF(M3443="IBIRAPITANGA FASE 3",IF(O3443="Atraso",L3443,L3443/(1+$I$2)^P3443),IF(O3443="Atraso",L3443,L3443/(1+$I$1)^P3443))</f>
        <v/>
      </c>
      <c r="R3443">
        <f>IF(O3443="Atraso",$K$3-G3443,0)</f>
        <v/>
      </c>
      <c r="S3443">
        <f>IF(R3443&lt;=15,"Até 15",IF(R3443&lt;=30,"Entre 15 e 30",IF(R3443&lt;=60,"Entre 30 e 60",IF(R3443&lt;=90,"Entre 60 e 90",IF(R3443&lt;=120,"Entre 90 e 120",IF(R3443&lt;=150,"Entre 120 e 150",IF(R3443&lt;=180,"Entre 150 e 180","Superior a 180")))))))</f>
        <v/>
      </c>
    </row>
    <row r="3444">
      <c r="A3444" t="inlineStr">
        <is>
          <t>Q020L03</t>
        </is>
      </c>
      <c r="B3444" t="inlineStr">
        <is>
          <t>LUCAS SOUZA MARQUES</t>
        </is>
      </c>
      <c r="C3444" t="n">
        <v>1</v>
      </c>
      <c r="D3444" t="inlineStr">
        <is>
          <t>IPCA</t>
        </is>
      </c>
      <c r="E3444" t="n">
        <v>0.009488792934583046</v>
      </c>
      <c r="F3444" t="inlineStr">
        <is>
          <t>MENSAL</t>
        </is>
      </c>
      <c r="G3444" t="n">
        <v>45402</v>
      </c>
      <c r="H3444" t="n">
        <v>45402</v>
      </c>
      <c r="I3444" t="n">
        <v>40</v>
      </c>
      <c r="J3444" t="inlineStr">
        <is>
          <t>CARTEIRA</t>
        </is>
      </c>
      <c r="K3444" t="inlineStr">
        <is>
          <t>CONTRATO</t>
        </is>
      </c>
      <c r="L3444" t="n">
        <v>2524.97</v>
      </c>
      <c r="M3444" t="inlineStr">
        <is>
          <t>IBIRAPITANGA FASE 3</t>
        </is>
      </c>
      <c r="N3444" s="142">
        <f>DATE(YEAR(G3444),MONTH(G3444),1)</f>
        <v/>
      </c>
      <c r="O3444" s="132">
        <f>IF(G3444&gt;$K$3,"Futuro","Atraso")</f>
        <v/>
      </c>
      <c r="P3444">
        <f>12*(YEAR(G3444)-YEAR($K$3))+(MONTH(G3444)-MONTH($K$3))</f>
        <v/>
      </c>
      <c r="Q3444" s="366">
        <f>IF(M3444="IBIRAPITANGA FASE 3",IF(O3444="Atraso",L3444,L3444/(1+$I$2)^P3444),IF(O3444="Atraso",L3444,L3444/(1+$I$1)^P3444))</f>
        <v/>
      </c>
      <c r="R3444">
        <f>IF(O3444="Atraso",$K$3-G3444,0)</f>
        <v/>
      </c>
      <c r="S3444">
        <f>IF(R3444&lt;=15,"Até 15",IF(R3444&lt;=30,"Entre 15 e 30",IF(R3444&lt;=60,"Entre 30 e 60",IF(R3444&lt;=90,"Entre 60 e 90",IF(R3444&lt;=120,"Entre 90 e 120",IF(R3444&lt;=150,"Entre 120 e 150",IF(R3444&lt;=180,"Entre 150 e 180","Superior a 180")))))))</f>
        <v/>
      </c>
    </row>
    <row r="3445">
      <c r="A3445" t="inlineStr">
        <is>
          <t>Q020L03</t>
        </is>
      </c>
      <c r="B3445" t="inlineStr">
        <is>
          <t>LUCAS SOUZA MARQUES</t>
        </is>
      </c>
      <c r="C3445" t="n">
        <v>1</v>
      </c>
      <c r="D3445" t="inlineStr">
        <is>
          <t>IPCA</t>
        </is>
      </c>
      <c r="E3445" t="n">
        <v>0.009488792934583046</v>
      </c>
      <c r="F3445" t="inlineStr">
        <is>
          <t>MENSAL</t>
        </is>
      </c>
      <c r="G3445" t="n">
        <v>45432</v>
      </c>
      <c r="H3445" t="n">
        <v>45432</v>
      </c>
      <c r="I3445" t="n">
        <v>41</v>
      </c>
      <c r="J3445" t="inlineStr">
        <is>
          <t>CARTEIRA</t>
        </is>
      </c>
      <c r="K3445" t="inlineStr">
        <is>
          <t>CONTRATO</t>
        </is>
      </c>
      <c r="L3445" t="n">
        <v>2524.97</v>
      </c>
      <c r="M3445" t="inlineStr">
        <is>
          <t>IBIRAPITANGA FASE 3</t>
        </is>
      </c>
      <c r="N3445" s="142">
        <f>DATE(YEAR(G3445),MONTH(G3445),1)</f>
        <v/>
      </c>
      <c r="O3445" s="132">
        <f>IF(G3445&gt;$K$3,"Futuro","Atraso")</f>
        <v/>
      </c>
      <c r="P3445">
        <f>12*(YEAR(G3445)-YEAR($K$3))+(MONTH(G3445)-MONTH($K$3))</f>
        <v/>
      </c>
      <c r="Q3445" s="366">
        <f>IF(M3445="IBIRAPITANGA FASE 3",IF(O3445="Atraso",L3445,L3445/(1+$I$2)^P3445),IF(O3445="Atraso",L3445,L3445/(1+$I$1)^P3445))</f>
        <v/>
      </c>
      <c r="R3445">
        <f>IF(O3445="Atraso",$K$3-G3445,0)</f>
        <v/>
      </c>
      <c r="S3445">
        <f>IF(R3445&lt;=15,"Até 15",IF(R3445&lt;=30,"Entre 15 e 30",IF(R3445&lt;=60,"Entre 30 e 60",IF(R3445&lt;=90,"Entre 60 e 90",IF(R3445&lt;=120,"Entre 90 e 120",IF(R3445&lt;=150,"Entre 120 e 150",IF(R3445&lt;=180,"Entre 150 e 180","Superior a 180")))))))</f>
        <v/>
      </c>
    </row>
    <row r="3446">
      <c r="A3446" t="inlineStr">
        <is>
          <t>Q020L03</t>
        </is>
      </c>
      <c r="B3446" t="inlineStr">
        <is>
          <t>LUCAS SOUZA MARQUES</t>
        </is>
      </c>
      <c r="C3446" t="n">
        <v>1</v>
      </c>
      <c r="D3446" t="inlineStr">
        <is>
          <t>IPCA</t>
        </is>
      </c>
      <c r="E3446" t="n">
        <v>0.009488792934583046</v>
      </c>
      <c r="F3446" t="inlineStr">
        <is>
          <t>MENSAL</t>
        </is>
      </c>
      <c r="G3446" t="n">
        <v>45463</v>
      </c>
      <c r="H3446" t="n">
        <v>45463</v>
      </c>
      <c r="I3446" t="n">
        <v>42</v>
      </c>
      <c r="J3446" t="inlineStr">
        <is>
          <t>CARTEIRA</t>
        </is>
      </c>
      <c r="K3446" t="inlineStr">
        <is>
          <t>CONTRATO</t>
        </is>
      </c>
      <c r="L3446" t="n">
        <v>2524.97</v>
      </c>
      <c r="M3446" t="inlineStr">
        <is>
          <t>IBIRAPITANGA FASE 3</t>
        </is>
      </c>
      <c r="N3446" s="142">
        <f>DATE(YEAR(G3446),MONTH(G3446),1)</f>
        <v/>
      </c>
      <c r="O3446" s="132">
        <f>IF(G3446&gt;$K$3,"Futuro","Atraso")</f>
        <v/>
      </c>
      <c r="P3446">
        <f>12*(YEAR(G3446)-YEAR($K$3))+(MONTH(G3446)-MONTH($K$3))</f>
        <v/>
      </c>
      <c r="Q3446" s="366">
        <f>IF(M3446="IBIRAPITANGA FASE 3",IF(O3446="Atraso",L3446,L3446/(1+$I$2)^P3446),IF(O3446="Atraso",L3446,L3446/(1+$I$1)^P3446))</f>
        <v/>
      </c>
      <c r="R3446">
        <f>IF(O3446="Atraso",$K$3-G3446,0)</f>
        <v/>
      </c>
      <c r="S3446">
        <f>IF(R3446&lt;=15,"Até 15",IF(R3446&lt;=30,"Entre 15 e 30",IF(R3446&lt;=60,"Entre 30 e 60",IF(R3446&lt;=90,"Entre 60 e 90",IF(R3446&lt;=120,"Entre 90 e 120",IF(R3446&lt;=150,"Entre 120 e 150",IF(R3446&lt;=180,"Entre 150 e 180","Superior a 180")))))))</f>
        <v/>
      </c>
    </row>
    <row r="3447">
      <c r="A3447" t="inlineStr">
        <is>
          <t>Q020L03</t>
        </is>
      </c>
      <c r="B3447" t="inlineStr">
        <is>
          <t>LUCAS SOUZA MARQUES</t>
        </is>
      </c>
      <c r="C3447" t="n">
        <v>1</v>
      </c>
      <c r="D3447" t="inlineStr">
        <is>
          <t>IPCA</t>
        </is>
      </c>
      <c r="E3447" t="n">
        <v>0.009488792934583046</v>
      </c>
      <c r="F3447" t="inlineStr">
        <is>
          <t>MENSAL</t>
        </is>
      </c>
      <c r="G3447" t="n">
        <v>45493</v>
      </c>
      <c r="H3447" t="n">
        <v>45493</v>
      </c>
      <c r="I3447" t="n">
        <v>43</v>
      </c>
      <c r="J3447" t="inlineStr">
        <is>
          <t>CARTEIRA</t>
        </is>
      </c>
      <c r="K3447" t="inlineStr">
        <is>
          <t>CONTRATO</t>
        </is>
      </c>
      <c r="L3447" t="n">
        <v>2524.97</v>
      </c>
      <c r="M3447" t="inlineStr">
        <is>
          <t>IBIRAPITANGA FASE 3</t>
        </is>
      </c>
      <c r="N3447" s="142">
        <f>DATE(YEAR(G3447),MONTH(G3447),1)</f>
        <v/>
      </c>
      <c r="O3447" s="132">
        <f>IF(G3447&gt;$K$3,"Futuro","Atraso")</f>
        <v/>
      </c>
      <c r="P3447">
        <f>12*(YEAR(G3447)-YEAR($K$3))+(MONTH(G3447)-MONTH($K$3))</f>
        <v/>
      </c>
      <c r="Q3447" s="366">
        <f>IF(M3447="IBIRAPITANGA FASE 3",IF(O3447="Atraso",L3447,L3447/(1+$I$2)^P3447),IF(O3447="Atraso",L3447,L3447/(1+$I$1)^P3447))</f>
        <v/>
      </c>
      <c r="R3447">
        <f>IF(O3447="Atraso",$K$3-G3447,0)</f>
        <v/>
      </c>
      <c r="S3447">
        <f>IF(R3447&lt;=15,"Até 15",IF(R3447&lt;=30,"Entre 15 e 30",IF(R3447&lt;=60,"Entre 30 e 60",IF(R3447&lt;=90,"Entre 60 e 90",IF(R3447&lt;=120,"Entre 90 e 120",IF(R3447&lt;=150,"Entre 120 e 150",IF(R3447&lt;=180,"Entre 150 e 180","Superior a 180")))))))</f>
        <v/>
      </c>
    </row>
    <row r="3448">
      <c r="A3448" t="inlineStr">
        <is>
          <t>Q020L03</t>
        </is>
      </c>
      <c r="B3448" t="inlineStr">
        <is>
          <t>LUCAS SOUZA MARQUES</t>
        </is>
      </c>
      <c r="C3448" t="n">
        <v>1</v>
      </c>
      <c r="D3448" t="inlineStr">
        <is>
          <t>IPCA</t>
        </is>
      </c>
      <c r="E3448" t="n">
        <v>0.009488792934583046</v>
      </c>
      <c r="F3448" t="inlineStr">
        <is>
          <t>MENSAL</t>
        </is>
      </c>
      <c r="G3448" t="n">
        <v>45524</v>
      </c>
      <c r="H3448" t="n">
        <v>45524</v>
      </c>
      <c r="I3448" t="n">
        <v>44</v>
      </c>
      <c r="J3448" t="inlineStr">
        <is>
          <t>CARTEIRA</t>
        </is>
      </c>
      <c r="K3448" t="inlineStr">
        <is>
          <t>CONTRATO</t>
        </is>
      </c>
      <c r="L3448" t="n">
        <v>2524.97</v>
      </c>
      <c r="M3448" t="inlineStr">
        <is>
          <t>IBIRAPITANGA FASE 3</t>
        </is>
      </c>
      <c r="N3448" s="142">
        <f>DATE(YEAR(G3448),MONTH(G3448),1)</f>
        <v/>
      </c>
      <c r="O3448" s="132">
        <f>IF(G3448&gt;$K$3,"Futuro","Atraso")</f>
        <v/>
      </c>
      <c r="P3448">
        <f>12*(YEAR(G3448)-YEAR($K$3))+(MONTH(G3448)-MONTH($K$3))</f>
        <v/>
      </c>
      <c r="Q3448" s="366">
        <f>IF(M3448="IBIRAPITANGA FASE 3",IF(O3448="Atraso",L3448,L3448/(1+$I$2)^P3448),IF(O3448="Atraso",L3448,L3448/(1+$I$1)^P3448))</f>
        <v/>
      </c>
      <c r="R3448">
        <f>IF(O3448="Atraso",$K$3-G3448,0)</f>
        <v/>
      </c>
      <c r="S3448">
        <f>IF(R3448&lt;=15,"Até 15",IF(R3448&lt;=30,"Entre 15 e 30",IF(R3448&lt;=60,"Entre 30 e 60",IF(R3448&lt;=90,"Entre 60 e 90",IF(R3448&lt;=120,"Entre 90 e 120",IF(R3448&lt;=150,"Entre 120 e 150",IF(R3448&lt;=180,"Entre 150 e 180","Superior a 180")))))))</f>
        <v/>
      </c>
    </row>
    <row r="3449">
      <c r="A3449" t="inlineStr">
        <is>
          <t>Q020L03</t>
        </is>
      </c>
      <c r="B3449" t="inlineStr">
        <is>
          <t>LUCAS SOUZA MARQUES</t>
        </is>
      </c>
      <c r="C3449" t="n">
        <v>1</v>
      </c>
      <c r="D3449" t="inlineStr">
        <is>
          <t>IPCA</t>
        </is>
      </c>
      <c r="E3449" t="n">
        <v>0.009488792934583046</v>
      </c>
      <c r="F3449" t="inlineStr">
        <is>
          <t>MENSAL</t>
        </is>
      </c>
      <c r="G3449" t="n">
        <v>45555</v>
      </c>
      <c r="H3449" t="n">
        <v>45555</v>
      </c>
      <c r="I3449" t="n">
        <v>45</v>
      </c>
      <c r="J3449" t="inlineStr">
        <is>
          <t>CARTEIRA</t>
        </is>
      </c>
      <c r="K3449" t="inlineStr">
        <is>
          <t>CONTRATO</t>
        </is>
      </c>
      <c r="L3449" t="n">
        <v>2524.97</v>
      </c>
      <c r="M3449" t="inlineStr">
        <is>
          <t>IBIRAPITANGA FASE 3</t>
        </is>
      </c>
      <c r="N3449" s="142">
        <f>DATE(YEAR(G3449),MONTH(G3449),1)</f>
        <v/>
      </c>
      <c r="O3449" s="132">
        <f>IF(G3449&gt;$K$3,"Futuro","Atraso")</f>
        <v/>
      </c>
      <c r="P3449">
        <f>12*(YEAR(G3449)-YEAR($K$3))+(MONTH(G3449)-MONTH($K$3))</f>
        <v/>
      </c>
      <c r="Q3449" s="366">
        <f>IF(M3449="IBIRAPITANGA FASE 3",IF(O3449="Atraso",L3449,L3449/(1+$I$2)^P3449),IF(O3449="Atraso",L3449,L3449/(1+$I$1)^P3449))</f>
        <v/>
      </c>
      <c r="R3449">
        <f>IF(O3449="Atraso",$K$3-G3449,0)</f>
        <v/>
      </c>
      <c r="S3449">
        <f>IF(R3449&lt;=15,"Até 15",IF(R3449&lt;=30,"Entre 15 e 30",IF(R3449&lt;=60,"Entre 30 e 60",IF(R3449&lt;=90,"Entre 60 e 90",IF(R3449&lt;=120,"Entre 90 e 120",IF(R3449&lt;=150,"Entre 120 e 150",IF(R3449&lt;=180,"Entre 150 e 180","Superior a 180")))))))</f>
        <v/>
      </c>
    </row>
    <row r="3450">
      <c r="A3450" t="inlineStr">
        <is>
          <t>Q020L03</t>
        </is>
      </c>
      <c r="B3450" t="inlineStr">
        <is>
          <t>LUCAS SOUZA MARQUES</t>
        </is>
      </c>
      <c r="C3450" t="n">
        <v>1</v>
      </c>
      <c r="D3450" t="inlineStr">
        <is>
          <t>IPCA</t>
        </is>
      </c>
      <c r="E3450" t="n">
        <v>0.009488792934583046</v>
      </c>
      <c r="F3450" t="inlineStr">
        <is>
          <t>MENSAL</t>
        </is>
      </c>
      <c r="G3450" t="n">
        <v>45585</v>
      </c>
      <c r="H3450" t="n">
        <v>45585</v>
      </c>
      <c r="I3450" t="n">
        <v>46</v>
      </c>
      <c r="J3450" t="inlineStr">
        <is>
          <t>CARTEIRA</t>
        </is>
      </c>
      <c r="K3450" t="inlineStr">
        <is>
          <t>CONTRATO</t>
        </is>
      </c>
      <c r="L3450" t="n">
        <v>2524.97</v>
      </c>
      <c r="M3450" t="inlineStr">
        <is>
          <t>IBIRAPITANGA FASE 3</t>
        </is>
      </c>
      <c r="N3450" s="142">
        <f>DATE(YEAR(G3450),MONTH(G3450),1)</f>
        <v/>
      </c>
      <c r="O3450" s="132">
        <f>IF(G3450&gt;$K$3,"Futuro","Atraso")</f>
        <v/>
      </c>
      <c r="P3450">
        <f>12*(YEAR(G3450)-YEAR($K$3))+(MONTH(G3450)-MONTH($K$3))</f>
        <v/>
      </c>
      <c r="Q3450" s="366">
        <f>IF(M3450="IBIRAPITANGA FASE 3",IF(O3450="Atraso",L3450,L3450/(1+$I$2)^P3450),IF(O3450="Atraso",L3450,L3450/(1+$I$1)^P3450))</f>
        <v/>
      </c>
      <c r="R3450">
        <f>IF(O3450="Atraso",$K$3-G3450,0)</f>
        <v/>
      </c>
      <c r="S3450">
        <f>IF(R3450&lt;=15,"Até 15",IF(R3450&lt;=30,"Entre 15 e 30",IF(R3450&lt;=60,"Entre 30 e 60",IF(R3450&lt;=90,"Entre 60 e 90",IF(R3450&lt;=120,"Entre 90 e 120",IF(R3450&lt;=150,"Entre 120 e 150",IF(R3450&lt;=180,"Entre 150 e 180","Superior a 180")))))))</f>
        <v/>
      </c>
    </row>
    <row r="3451">
      <c r="A3451" t="inlineStr">
        <is>
          <t>Q020L03</t>
        </is>
      </c>
      <c r="B3451" t="inlineStr">
        <is>
          <t>LUCAS SOUZA MARQUES</t>
        </is>
      </c>
      <c r="C3451" t="n">
        <v>1</v>
      </c>
      <c r="D3451" t="inlineStr">
        <is>
          <t>IPCA</t>
        </is>
      </c>
      <c r="E3451" t="n">
        <v>0.009488792934583046</v>
      </c>
      <c r="F3451" t="inlineStr">
        <is>
          <t>MENSAL</t>
        </is>
      </c>
      <c r="G3451" t="n">
        <v>45616</v>
      </c>
      <c r="H3451" t="n">
        <v>45616</v>
      </c>
      <c r="I3451" t="n">
        <v>47</v>
      </c>
      <c r="J3451" t="inlineStr">
        <is>
          <t>CARTEIRA</t>
        </is>
      </c>
      <c r="K3451" t="inlineStr">
        <is>
          <t>CONTRATO</t>
        </is>
      </c>
      <c r="L3451" t="n">
        <v>2524.97</v>
      </c>
      <c r="M3451" t="inlineStr">
        <is>
          <t>IBIRAPITANGA FASE 3</t>
        </is>
      </c>
      <c r="N3451" s="142">
        <f>DATE(YEAR(G3451),MONTH(G3451),1)</f>
        <v/>
      </c>
      <c r="O3451" s="132">
        <f>IF(G3451&gt;$K$3,"Futuro","Atraso")</f>
        <v/>
      </c>
      <c r="P3451">
        <f>12*(YEAR(G3451)-YEAR($K$3))+(MONTH(G3451)-MONTH($K$3))</f>
        <v/>
      </c>
      <c r="Q3451" s="366">
        <f>IF(M3451="IBIRAPITANGA FASE 3",IF(O3451="Atraso",L3451,L3451/(1+$I$2)^P3451),IF(O3451="Atraso",L3451,L3451/(1+$I$1)^P3451))</f>
        <v/>
      </c>
      <c r="R3451">
        <f>IF(O3451="Atraso",$K$3-G3451,0)</f>
        <v/>
      </c>
      <c r="S3451">
        <f>IF(R3451&lt;=15,"Até 15",IF(R3451&lt;=30,"Entre 15 e 30",IF(R3451&lt;=60,"Entre 30 e 60",IF(R3451&lt;=90,"Entre 60 e 90",IF(R3451&lt;=120,"Entre 90 e 120",IF(R3451&lt;=150,"Entre 120 e 150",IF(R3451&lt;=180,"Entre 150 e 180","Superior a 180")))))))</f>
        <v/>
      </c>
    </row>
    <row r="3452">
      <c r="A3452" t="inlineStr">
        <is>
          <t>Q020L03</t>
        </is>
      </c>
      <c r="B3452" t="inlineStr">
        <is>
          <t>LUCAS SOUZA MARQUES</t>
        </is>
      </c>
      <c r="C3452" t="n">
        <v>1</v>
      </c>
      <c r="D3452" t="inlineStr">
        <is>
          <t>IPCA</t>
        </is>
      </c>
      <c r="E3452" t="n">
        <v>0.009488792934583046</v>
      </c>
      <c r="F3452" t="inlineStr">
        <is>
          <t>MENSAL</t>
        </is>
      </c>
      <c r="G3452" t="n">
        <v>45616</v>
      </c>
      <c r="H3452" t="n">
        <v>45616</v>
      </c>
      <c r="I3452" t="n">
        <v>4</v>
      </c>
      <c r="J3452" t="inlineStr">
        <is>
          <t>CARTEIRA</t>
        </is>
      </c>
      <c r="K3452" t="inlineStr">
        <is>
          <t>CONTRATO</t>
        </is>
      </c>
      <c r="L3452" t="n">
        <v>13685.19</v>
      </c>
      <c r="M3452" t="inlineStr">
        <is>
          <t>IBIRAPITANGA FASE 3</t>
        </is>
      </c>
      <c r="N3452" s="142">
        <f>DATE(YEAR(G3452),MONTH(G3452),1)</f>
        <v/>
      </c>
      <c r="O3452" s="132">
        <f>IF(G3452&gt;$K$3,"Futuro","Atraso")</f>
        <v/>
      </c>
      <c r="P3452">
        <f>12*(YEAR(G3452)-YEAR($K$3))+(MONTH(G3452)-MONTH($K$3))</f>
        <v/>
      </c>
      <c r="Q3452" s="366">
        <f>IF(M3452="IBIRAPITANGA FASE 3",IF(O3452="Atraso",L3452,L3452/(1+$I$2)^P3452),IF(O3452="Atraso",L3452,L3452/(1+$I$1)^P3452))</f>
        <v/>
      </c>
      <c r="R3452">
        <f>IF(O3452="Atraso",$K$3-G3452,0)</f>
        <v/>
      </c>
      <c r="S3452">
        <f>IF(R3452&lt;=15,"Até 15",IF(R3452&lt;=30,"Entre 15 e 30",IF(R3452&lt;=60,"Entre 30 e 60",IF(R3452&lt;=90,"Entre 60 e 90",IF(R3452&lt;=120,"Entre 90 e 120",IF(R3452&lt;=150,"Entre 120 e 150",IF(R3452&lt;=180,"Entre 150 e 180","Superior a 180")))))))</f>
        <v/>
      </c>
    </row>
    <row r="3453">
      <c r="A3453" t="inlineStr">
        <is>
          <t>Q020L03</t>
        </is>
      </c>
      <c r="B3453" t="inlineStr">
        <is>
          <t>LUCAS SOUZA MARQUES</t>
        </is>
      </c>
      <c r="C3453" t="n">
        <v>1</v>
      </c>
      <c r="D3453" t="inlineStr">
        <is>
          <t>IPCA</t>
        </is>
      </c>
      <c r="E3453" t="n">
        <v>0.009488792934583046</v>
      </c>
      <c r="F3453" t="inlineStr">
        <is>
          <t>MENSAL</t>
        </is>
      </c>
      <c r="G3453" t="n">
        <v>45646</v>
      </c>
      <c r="H3453" t="n">
        <v>45646</v>
      </c>
      <c r="I3453" t="n">
        <v>48</v>
      </c>
      <c r="J3453" t="inlineStr">
        <is>
          <t>CARTEIRA</t>
        </is>
      </c>
      <c r="K3453" t="inlineStr">
        <is>
          <t>CONTRATO</t>
        </is>
      </c>
      <c r="L3453" t="n">
        <v>2524.97</v>
      </c>
      <c r="M3453" t="inlineStr">
        <is>
          <t>IBIRAPITANGA FASE 3</t>
        </is>
      </c>
      <c r="N3453" s="142">
        <f>DATE(YEAR(G3453),MONTH(G3453),1)</f>
        <v/>
      </c>
      <c r="O3453" s="132">
        <f>IF(G3453&gt;$K$3,"Futuro","Atraso")</f>
        <v/>
      </c>
      <c r="P3453">
        <f>12*(YEAR(G3453)-YEAR($K$3))+(MONTH(G3453)-MONTH($K$3))</f>
        <v/>
      </c>
      <c r="Q3453" s="366">
        <f>IF(M3453="IBIRAPITANGA FASE 3",IF(O3453="Atraso",L3453,L3453/(1+$I$2)^P3453),IF(O3453="Atraso",L3453,L3453/(1+$I$1)^P3453))</f>
        <v/>
      </c>
      <c r="R3453">
        <f>IF(O3453="Atraso",$K$3-G3453,0)</f>
        <v/>
      </c>
      <c r="S3453">
        <f>IF(R3453&lt;=15,"Até 15",IF(R3453&lt;=30,"Entre 15 e 30",IF(R3453&lt;=60,"Entre 30 e 60",IF(R3453&lt;=90,"Entre 60 e 90",IF(R3453&lt;=120,"Entre 90 e 120",IF(R3453&lt;=150,"Entre 120 e 150",IF(R3453&lt;=180,"Entre 150 e 180","Superior a 180")))))))</f>
        <v/>
      </c>
    </row>
    <row r="3454">
      <c r="A3454" t="inlineStr">
        <is>
          <t>Q020L03</t>
        </is>
      </c>
      <c r="B3454" t="inlineStr">
        <is>
          <t>LUCAS SOUZA MARQUES</t>
        </is>
      </c>
      <c r="C3454" t="n">
        <v>1</v>
      </c>
      <c r="D3454" t="inlineStr">
        <is>
          <t>IPCA</t>
        </is>
      </c>
      <c r="E3454" t="n">
        <v>0.009488792934583046</v>
      </c>
      <c r="F3454" t="inlineStr">
        <is>
          <t>MENSAL</t>
        </is>
      </c>
      <c r="G3454" t="n">
        <v>45677</v>
      </c>
      <c r="H3454" t="n">
        <v>45677</v>
      </c>
      <c r="I3454" t="n">
        <v>49</v>
      </c>
      <c r="J3454" t="inlineStr">
        <is>
          <t>CARTEIRA</t>
        </is>
      </c>
      <c r="K3454" t="inlineStr">
        <is>
          <t>CONTRATO</t>
        </is>
      </c>
      <c r="L3454" t="n">
        <v>2524.97</v>
      </c>
      <c r="M3454" t="inlineStr">
        <is>
          <t>IBIRAPITANGA FASE 3</t>
        </is>
      </c>
      <c r="N3454" s="142">
        <f>DATE(YEAR(G3454),MONTH(G3454),1)</f>
        <v/>
      </c>
      <c r="O3454" s="132">
        <f>IF(G3454&gt;$K$3,"Futuro","Atraso")</f>
        <v/>
      </c>
      <c r="P3454">
        <f>12*(YEAR(G3454)-YEAR($K$3))+(MONTH(G3454)-MONTH($K$3))</f>
        <v/>
      </c>
      <c r="Q3454" s="366">
        <f>IF(M3454="IBIRAPITANGA FASE 3",IF(O3454="Atraso",L3454,L3454/(1+$I$2)^P3454),IF(O3454="Atraso",L3454,L3454/(1+$I$1)^P3454))</f>
        <v/>
      </c>
      <c r="R3454">
        <f>IF(O3454="Atraso",$K$3-G3454,0)</f>
        <v/>
      </c>
      <c r="S3454">
        <f>IF(R3454&lt;=15,"Até 15",IF(R3454&lt;=30,"Entre 15 e 30",IF(R3454&lt;=60,"Entre 30 e 60",IF(R3454&lt;=90,"Entre 60 e 90",IF(R3454&lt;=120,"Entre 90 e 120",IF(R3454&lt;=150,"Entre 120 e 150",IF(R3454&lt;=180,"Entre 150 e 180","Superior a 180")))))))</f>
        <v/>
      </c>
    </row>
    <row r="3455">
      <c r="A3455" t="inlineStr">
        <is>
          <t>Q020L03</t>
        </is>
      </c>
      <c r="B3455" t="inlineStr">
        <is>
          <t>LUCAS SOUZA MARQUES</t>
        </is>
      </c>
      <c r="C3455" t="n">
        <v>1</v>
      </c>
      <c r="D3455" t="inlineStr">
        <is>
          <t>IPCA</t>
        </is>
      </c>
      <c r="E3455" t="n">
        <v>0.009488792934583046</v>
      </c>
      <c r="F3455" t="inlineStr">
        <is>
          <t>MENSAL</t>
        </is>
      </c>
      <c r="G3455" t="n">
        <v>45708</v>
      </c>
      <c r="H3455" t="n">
        <v>45708</v>
      </c>
      <c r="I3455" t="n">
        <v>50</v>
      </c>
      <c r="J3455" t="inlineStr">
        <is>
          <t>CARTEIRA</t>
        </is>
      </c>
      <c r="K3455" t="inlineStr">
        <is>
          <t>CONTRATO</t>
        </is>
      </c>
      <c r="L3455" t="n">
        <v>2524.97</v>
      </c>
      <c r="M3455" t="inlineStr">
        <is>
          <t>IBIRAPITANGA FASE 3</t>
        </is>
      </c>
      <c r="N3455" s="142">
        <f>DATE(YEAR(G3455),MONTH(G3455),1)</f>
        <v/>
      </c>
      <c r="O3455" s="132">
        <f>IF(G3455&gt;$K$3,"Futuro","Atraso")</f>
        <v/>
      </c>
      <c r="P3455">
        <f>12*(YEAR(G3455)-YEAR($K$3))+(MONTH(G3455)-MONTH($K$3))</f>
        <v/>
      </c>
      <c r="Q3455" s="366">
        <f>IF(M3455="IBIRAPITANGA FASE 3",IF(O3455="Atraso",L3455,L3455/(1+$I$2)^P3455),IF(O3455="Atraso",L3455,L3455/(1+$I$1)^P3455))</f>
        <v/>
      </c>
      <c r="R3455">
        <f>IF(O3455="Atraso",$K$3-G3455,0)</f>
        <v/>
      </c>
      <c r="S3455">
        <f>IF(R3455&lt;=15,"Até 15",IF(R3455&lt;=30,"Entre 15 e 30",IF(R3455&lt;=60,"Entre 30 e 60",IF(R3455&lt;=90,"Entre 60 e 90",IF(R3455&lt;=120,"Entre 90 e 120",IF(R3455&lt;=150,"Entre 120 e 150",IF(R3455&lt;=180,"Entre 150 e 180","Superior a 180")))))))</f>
        <v/>
      </c>
    </row>
    <row r="3456">
      <c r="A3456" t="inlineStr">
        <is>
          <t>Q020L03</t>
        </is>
      </c>
      <c r="B3456" t="inlineStr">
        <is>
          <t>LUCAS SOUZA MARQUES</t>
        </is>
      </c>
      <c r="C3456" t="n">
        <v>1</v>
      </c>
      <c r="D3456" t="inlineStr">
        <is>
          <t>IPCA</t>
        </is>
      </c>
      <c r="E3456" t="n">
        <v>0.009488792934583046</v>
      </c>
      <c r="F3456" t="inlineStr">
        <is>
          <t>MENSAL</t>
        </is>
      </c>
      <c r="G3456" t="n">
        <v>45736</v>
      </c>
      <c r="H3456" t="n">
        <v>45736</v>
      </c>
      <c r="I3456" t="n">
        <v>51</v>
      </c>
      <c r="J3456" t="inlineStr">
        <is>
          <t>CARTEIRA</t>
        </is>
      </c>
      <c r="K3456" t="inlineStr">
        <is>
          <t>CONTRATO</t>
        </is>
      </c>
      <c r="L3456" t="n">
        <v>2524.97</v>
      </c>
      <c r="M3456" t="inlineStr">
        <is>
          <t>IBIRAPITANGA FASE 3</t>
        </is>
      </c>
      <c r="N3456" s="142">
        <f>DATE(YEAR(G3456),MONTH(G3456),1)</f>
        <v/>
      </c>
      <c r="O3456" s="132">
        <f>IF(G3456&gt;$K$3,"Futuro","Atraso")</f>
        <v/>
      </c>
      <c r="P3456">
        <f>12*(YEAR(G3456)-YEAR($K$3))+(MONTH(G3456)-MONTH($K$3))</f>
        <v/>
      </c>
      <c r="Q3456" s="366">
        <f>IF(M3456="IBIRAPITANGA FASE 3",IF(O3456="Atraso",L3456,L3456/(1+$I$2)^P3456),IF(O3456="Atraso",L3456,L3456/(1+$I$1)^P3456))</f>
        <v/>
      </c>
      <c r="R3456">
        <f>IF(O3456="Atraso",$K$3-G3456,0)</f>
        <v/>
      </c>
      <c r="S3456">
        <f>IF(R3456&lt;=15,"Até 15",IF(R3456&lt;=30,"Entre 15 e 30",IF(R3456&lt;=60,"Entre 30 e 60",IF(R3456&lt;=90,"Entre 60 e 90",IF(R3456&lt;=120,"Entre 90 e 120",IF(R3456&lt;=150,"Entre 120 e 150",IF(R3456&lt;=180,"Entre 150 e 180","Superior a 180")))))))</f>
        <v/>
      </c>
    </row>
    <row r="3457">
      <c r="A3457" t="inlineStr">
        <is>
          <t>Q020L03</t>
        </is>
      </c>
      <c r="B3457" t="inlineStr">
        <is>
          <t>LUCAS SOUZA MARQUES</t>
        </is>
      </c>
      <c r="C3457" t="n">
        <v>1</v>
      </c>
      <c r="D3457" t="inlineStr">
        <is>
          <t>IPCA</t>
        </is>
      </c>
      <c r="E3457" t="n">
        <v>0.009488792934583046</v>
      </c>
      <c r="F3457" t="inlineStr">
        <is>
          <t>MENSAL</t>
        </is>
      </c>
      <c r="G3457" t="n">
        <v>45767</v>
      </c>
      <c r="H3457" t="n">
        <v>45767</v>
      </c>
      <c r="I3457" t="n">
        <v>52</v>
      </c>
      <c r="J3457" t="inlineStr">
        <is>
          <t>CARTEIRA</t>
        </is>
      </c>
      <c r="K3457" t="inlineStr">
        <is>
          <t>CONTRATO</t>
        </is>
      </c>
      <c r="L3457" t="n">
        <v>2524.97</v>
      </c>
      <c r="M3457" t="inlineStr">
        <is>
          <t>IBIRAPITANGA FASE 3</t>
        </is>
      </c>
      <c r="N3457" s="142">
        <f>DATE(YEAR(G3457),MONTH(G3457),1)</f>
        <v/>
      </c>
      <c r="O3457" s="132">
        <f>IF(G3457&gt;$K$3,"Futuro","Atraso")</f>
        <v/>
      </c>
      <c r="P3457">
        <f>12*(YEAR(G3457)-YEAR($K$3))+(MONTH(G3457)-MONTH($K$3))</f>
        <v/>
      </c>
      <c r="Q3457" s="366">
        <f>IF(M3457="IBIRAPITANGA FASE 3",IF(O3457="Atraso",L3457,L3457/(1+$I$2)^P3457),IF(O3457="Atraso",L3457,L3457/(1+$I$1)^P3457))</f>
        <v/>
      </c>
      <c r="R3457">
        <f>IF(O3457="Atraso",$K$3-G3457,0)</f>
        <v/>
      </c>
      <c r="S3457">
        <f>IF(R3457&lt;=15,"Até 15",IF(R3457&lt;=30,"Entre 15 e 30",IF(R3457&lt;=60,"Entre 30 e 60",IF(R3457&lt;=90,"Entre 60 e 90",IF(R3457&lt;=120,"Entre 90 e 120",IF(R3457&lt;=150,"Entre 120 e 150",IF(R3457&lt;=180,"Entre 150 e 180","Superior a 180")))))))</f>
        <v/>
      </c>
    </row>
    <row r="3458">
      <c r="A3458" t="inlineStr">
        <is>
          <t>Q020L03</t>
        </is>
      </c>
      <c r="B3458" t="inlineStr">
        <is>
          <t>LUCAS SOUZA MARQUES</t>
        </is>
      </c>
      <c r="C3458" t="n">
        <v>1</v>
      </c>
      <c r="D3458" t="inlineStr">
        <is>
          <t>IPCA</t>
        </is>
      </c>
      <c r="E3458" t="n">
        <v>0.009488792934583046</v>
      </c>
      <c r="F3458" t="inlineStr">
        <is>
          <t>MENSAL</t>
        </is>
      </c>
      <c r="G3458" t="n">
        <v>45797</v>
      </c>
      <c r="H3458" t="n">
        <v>45797</v>
      </c>
      <c r="I3458" t="n">
        <v>53</v>
      </c>
      <c r="J3458" t="inlineStr">
        <is>
          <t>CARTEIRA</t>
        </is>
      </c>
      <c r="K3458" t="inlineStr">
        <is>
          <t>CONTRATO</t>
        </is>
      </c>
      <c r="L3458" t="n">
        <v>2524.97</v>
      </c>
      <c r="M3458" t="inlineStr">
        <is>
          <t>IBIRAPITANGA FASE 3</t>
        </is>
      </c>
      <c r="N3458" s="142">
        <f>DATE(YEAR(G3458),MONTH(G3458),1)</f>
        <v/>
      </c>
      <c r="O3458" s="132">
        <f>IF(G3458&gt;$K$3,"Futuro","Atraso")</f>
        <v/>
      </c>
      <c r="P3458">
        <f>12*(YEAR(G3458)-YEAR($K$3))+(MONTH(G3458)-MONTH($K$3))</f>
        <v/>
      </c>
      <c r="Q3458" s="366">
        <f>IF(M3458="IBIRAPITANGA FASE 3",IF(O3458="Atraso",L3458,L3458/(1+$I$2)^P3458),IF(O3458="Atraso",L3458,L3458/(1+$I$1)^P3458))</f>
        <v/>
      </c>
      <c r="R3458">
        <f>IF(O3458="Atraso",$K$3-G3458,0)</f>
        <v/>
      </c>
      <c r="S3458">
        <f>IF(R3458&lt;=15,"Até 15",IF(R3458&lt;=30,"Entre 15 e 30",IF(R3458&lt;=60,"Entre 30 e 60",IF(R3458&lt;=90,"Entre 60 e 90",IF(R3458&lt;=120,"Entre 90 e 120",IF(R3458&lt;=150,"Entre 120 e 150",IF(R3458&lt;=180,"Entre 150 e 180","Superior a 180")))))))</f>
        <v/>
      </c>
    </row>
    <row r="3459">
      <c r="A3459" t="inlineStr">
        <is>
          <t>Q020L03</t>
        </is>
      </c>
      <c r="B3459" t="inlineStr">
        <is>
          <t>LUCAS SOUZA MARQUES</t>
        </is>
      </c>
      <c r="C3459" t="n">
        <v>1</v>
      </c>
      <c r="D3459" t="inlineStr">
        <is>
          <t>IPCA</t>
        </is>
      </c>
      <c r="E3459" t="n">
        <v>0.009488792934583046</v>
      </c>
      <c r="F3459" t="inlineStr">
        <is>
          <t>MENSAL</t>
        </is>
      </c>
      <c r="G3459" t="n">
        <v>45828</v>
      </c>
      <c r="H3459" t="n">
        <v>45828</v>
      </c>
      <c r="I3459" t="n">
        <v>54</v>
      </c>
      <c r="J3459" t="inlineStr">
        <is>
          <t>CARTEIRA</t>
        </is>
      </c>
      <c r="K3459" t="inlineStr">
        <is>
          <t>CONTRATO</t>
        </is>
      </c>
      <c r="L3459" t="n">
        <v>2524.97</v>
      </c>
      <c r="M3459" t="inlineStr">
        <is>
          <t>IBIRAPITANGA FASE 3</t>
        </is>
      </c>
      <c r="N3459" s="142">
        <f>DATE(YEAR(G3459),MONTH(G3459),1)</f>
        <v/>
      </c>
      <c r="O3459" s="132">
        <f>IF(G3459&gt;$K$3,"Futuro","Atraso")</f>
        <v/>
      </c>
      <c r="P3459">
        <f>12*(YEAR(G3459)-YEAR($K$3))+(MONTH(G3459)-MONTH($K$3))</f>
        <v/>
      </c>
      <c r="Q3459" s="366">
        <f>IF(M3459="IBIRAPITANGA FASE 3",IF(O3459="Atraso",L3459,L3459/(1+$I$2)^P3459),IF(O3459="Atraso",L3459,L3459/(1+$I$1)^P3459))</f>
        <v/>
      </c>
      <c r="R3459">
        <f>IF(O3459="Atraso",$K$3-G3459,0)</f>
        <v/>
      </c>
      <c r="S3459">
        <f>IF(R3459&lt;=15,"Até 15",IF(R3459&lt;=30,"Entre 15 e 30",IF(R3459&lt;=60,"Entre 30 e 60",IF(R3459&lt;=90,"Entre 60 e 90",IF(R3459&lt;=120,"Entre 90 e 120",IF(R3459&lt;=150,"Entre 120 e 150",IF(R3459&lt;=180,"Entre 150 e 180","Superior a 180")))))))</f>
        <v/>
      </c>
    </row>
    <row r="3460">
      <c r="A3460" t="inlineStr">
        <is>
          <t>Q020L03</t>
        </is>
      </c>
      <c r="B3460" t="inlineStr">
        <is>
          <t>LUCAS SOUZA MARQUES</t>
        </is>
      </c>
      <c r="C3460" t="n">
        <v>1</v>
      </c>
      <c r="D3460" t="inlineStr">
        <is>
          <t>IPCA</t>
        </is>
      </c>
      <c r="E3460" t="n">
        <v>0.009488792934583046</v>
      </c>
      <c r="F3460" t="inlineStr">
        <is>
          <t>MENSAL</t>
        </is>
      </c>
      <c r="G3460" t="n">
        <v>45858</v>
      </c>
      <c r="H3460" t="n">
        <v>45858</v>
      </c>
      <c r="I3460" t="n">
        <v>55</v>
      </c>
      <c r="J3460" t="inlineStr">
        <is>
          <t>CARTEIRA</t>
        </is>
      </c>
      <c r="K3460" t="inlineStr">
        <is>
          <t>CONTRATO</t>
        </is>
      </c>
      <c r="L3460" t="n">
        <v>2524.97</v>
      </c>
      <c r="M3460" t="inlineStr">
        <is>
          <t>IBIRAPITANGA FASE 3</t>
        </is>
      </c>
      <c r="N3460" s="142">
        <f>DATE(YEAR(G3460),MONTH(G3460),1)</f>
        <v/>
      </c>
      <c r="O3460" s="132">
        <f>IF(G3460&gt;$K$3,"Futuro","Atraso")</f>
        <v/>
      </c>
      <c r="P3460">
        <f>12*(YEAR(G3460)-YEAR($K$3))+(MONTH(G3460)-MONTH($K$3))</f>
        <v/>
      </c>
      <c r="Q3460" s="366">
        <f>IF(M3460="IBIRAPITANGA FASE 3",IF(O3460="Atraso",L3460,L3460/(1+$I$2)^P3460),IF(O3460="Atraso",L3460,L3460/(1+$I$1)^P3460))</f>
        <v/>
      </c>
      <c r="R3460">
        <f>IF(O3460="Atraso",$K$3-G3460,0)</f>
        <v/>
      </c>
      <c r="S3460">
        <f>IF(R3460&lt;=15,"Até 15",IF(R3460&lt;=30,"Entre 15 e 30",IF(R3460&lt;=60,"Entre 30 e 60",IF(R3460&lt;=90,"Entre 60 e 90",IF(R3460&lt;=120,"Entre 90 e 120",IF(R3460&lt;=150,"Entre 120 e 150",IF(R3460&lt;=180,"Entre 150 e 180","Superior a 180")))))))</f>
        <v/>
      </c>
    </row>
    <row r="3461">
      <c r="A3461" t="inlineStr">
        <is>
          <t>Q020L03</t>
        </is>
      </c>
      <c r="B3461" t="inlineStr">
        <is>
          <t>LUCAS SOUZA MARQUES</t>
        </is>
      </c>
      <c r="C3461" t="n">
        <v>1</v>
      </c>
      <c r="D3461" t="inlineStr">
        <is>
          <t>IPCA</t>
        </is>
      </c>
      <c r="E3461" t="n">
        <v>0.009488792934583046</v>
      </c>
      <c r="F3461" t="inlineStr">
        <is>
          <t>MENSAL</t>
        </is>
      </c>
      <c r="G3461" t="n">
        <v>45889</v>
      </c>
      <c r="H3461" t="n">
        <v>45889</v>
      </c>
      <c r="I3461" t="n">
        <v>56</v>
      </c>
      <c r="J3461" t="inlineStr">
        <is>
          <t>CARTEIRA</t>
        </is>
      </c>
      <c r="K3461" t="inlineStr">
        <is>
          <t>CONTRATO</t>
        </is>
      </c>
      <c r="L3461" t="n">
        <v>2524.97</v>
      </c>
      <c r="M3461" t="inlineStr">
        <is>
          <t>IBIRAPITANGA FASE 3</t>
        </is>
      </c>
      <c r="N3461" s="142">
        <f>DATE(YEAR(G3461),MONTH(G3461),1)</f>
        <v/>
      </c>
      <c r="O3461" s="132">
        <f>IF(G3461&gt;$K$3,"Futuro","Atraso")</f>
        <v/>
      </c>
      <c r="P3461">
        <f>12*(YEAR(G3461)-YEAR($K$3))+(MONTH(G3461)-MONTH($K$3))</f>
        <v/>
      </c>
      <c r="Q3461" s="366">
        <f>IF(M3461="IBIRAPITANGA FASE 3",IF(O3461="Atraso",L3461,L3461/(1+$I$2)^P3461),IF(O3461="Atraso",L3461,L3461/(1+$I$1)^P3461))</f>
        <v/>
      </c>
      <c r="R3461">
        <f>IF(O3461="Atraso",$K$3-G3461,0)</f>
        <v/>
      </c>
      <c r="S3461">
        <f>IF(R3461&lt;=15,"Até 15",IF(R3461&lt;=30,"Entre 15 e 30",IF(R3461&lt;=60,"Entre 30 e 60",IF(R3461&lt;=90,"Entre 60 e 90",IF(R3461&lt;=120,"Entre 90 e 120",IF(R3461&lt;=150,"Entre 120 e 150",IF(R3461&lt;=180,"Entre 150 e 180","Superior a 180")))))))</f>
        <v/>
      </c>
    </row>
    <row r="3462">
      <c r="A3462" t="inlineStr">
        <is>
          <t>Q020L03</t>
        </is>
      </c>
      <c r="B3462" t="inlineStr">
        <is>
          <t>LUCAS SOUZA MARQUES</t>
        </is>
      </c>
      <c r="C3462" t="n">
        <v>1</v>
      </c>
      <c r="D3462" t="inlineStr">
        <is>
          <t>IPCA</t>
        </is>
      </c>
      <c r="E3462" t="n">
        <v>0.009488792934583046</v>
      </c>
      <c r="F3462" t="inlineStr">
        <is>
          <t>MENSAL</t>
        </is>
      </c>
      <c r="G3462" t="n">
        <v>45920</v>
      </c>
      <c r="H3462" t="n">
        <v>45920</v>
      </c>
      <c r="I3462" t="n">
        <v>57</v>
      </c>
      <c r="J3462" t="inlineStr">
        <is>
          <t>CARTEIRA</t>
        </is>
      </c>
      <c r="K3462" t="inlineStr">
        <is>
          <t>CONTRATO</t>
        </is>
      </c>
      <c r="L3462" t="n">
        <v>2524.97</v>
      </c>
      <c r="M3462" t="inlineStr">
        <is>
          <t>IBIRAPITANGA FASE 3</t>
        </is>
      </c>
      <c r="N3462" s="142">
        <f>DATE(YEAR(G3462),MONTH(G3462),1)</f>
        <v/>
      </c>
      <c r="O3462" s="132">
        <f>IF(G3462&gt;$K$3,"Futuro","Atraso")</f>
        <v/>
      </c>
      <c r="P3462">
        <f>12*(YEAR(G3462)-YEAR($K$3))+(MONTH(G3462)-MONTH($K$3))</f>
        <v/>
      </c>
      <c r="Q3462" s="366">
        <f>IF(M3462="IBIRAPITANGA FASE 3",IF(O3462="Atraso",L3462,L3462/(1+$I$2)^P3462),IF(O3462="Atraso",L3462,L3462/(1+$I$1)^P3462))</f>
        <v/>
      </c>
      <c r="R3462">
        <f>IF(O3462="Atraso",$K$3-G3462,0)</f>
        <v/>
      </c>
      <c r="S3462">
        <f>IF(R3462&lt;=15,"Até 15",IF(R3462&lt;=30,"Entre 15 e 30",IF(R3462&lt;=60,"Entre 30 e 60",IF(R3462&lt;=90,"Entre 60 e 90",IF(R3462&lt;=120,"Entre 90 e 120",IF(R3462&lt;=150,"Entre 120 e 150",IF(R3462&lt;=180,"Entre 150 e 180","Superior a 180")))))))</f>
        <v/>
      </c>
    </row>
    <row r="3463">
      <c r="A3463" t="inlineStr">
        <is>
          <t>Q020L03</t>
        </is>
      </c>
      <c r="B3463" t="inlineStr">
        <is>
          <t>LUCAS SOUZA MARQUES</t>
        </is>
      </c>
      <c r="C3463" t="n">
        <v>1</v>
      </c>
      <c r="D3463" t="inlineStr">
        <is>
          <t>IPCA</t>
        </is>
      </c>
      <c r="E3463" t="n">
        <v>0.009488792934583046</v>
      </c>
      <c r="F3463" t="inlineStr">
        <is>
          <t>MENSAL</t>
        </is>
      </c>
      <c r="G3463" t="n">
        <v>45950</v>
      </c>
      <c r="H3463" t="n">
        <v>45950</v>
      </c>
      <c r="I3463" t="n">
        <v>58</v>
      </c>
      <c r="J3463" t="inlineStr">
        <is>
          <t>CARTEIRA</t>
        </is>
      </c>
      <c r="K3463" t="inlineStr">
        <is>
          <t>CONTRATO</t>
        </is>
      </c>
      <c r="L3463" t="n">
        <v>2524.97</v>
      </c>
      <c r="M3463" t="inlineStr">
        <is>
          <t>IBIRAPITANGA FASE 3</t>
        </is>
      </c>
      <c r="N3463" s="142">
        <f>DATE(YEAR(G3463),MONTH(G3463),1)</f>
        <v/>
      </c>
      <c r="O3463" s="132">
        <f>IF(G3463&gt;$K$3,"Futuro","Atraso")</f>
        <v/>
      </c>
      <c r="P3463">
        <f>12*(YEAR(G3463)-YEAR($K$3))+(MONTH(G3463)-MONTH($K$3))</f>
        <v/>
      </c>
      <c r="Q3463" s="366">
        <f>IF(M3463="IBIRAPITANGA FASE 3",IF(O3463="Atraso",L3463,L3463/(1+$I$2)^P3463),IF(O3463="Atraso",L3463,L3463/(1+$I$1)^P3463))</f>
        <v/>
      </c>
      <c r="R3463">
        <f>IF(O3463="Atraso",$K$3-G3463,0)</f>
        <v/>
      </c>
      <c r="S3463">
        <f>IF(R3463&lt;=15,"Até 15",IF(R3463&lt;=30,"Entre 15 e 30",IF(R3463&lt;=60,"Entre 30 e 60",IF(R3463&lt;=90,"Entre 60 e 90",IF(R3463&lt;=120,"Entre 90 e 120",IF(R3463&lt;=150,"Entre 120 e 150",IF(R3463&lt;=180,"Entre 150 e 180","Superior a 180")))))))</f>
        <v/>
      </c>
    </row>
    <row r="3464">
      <c r="A3464" t="inlineStr">
        <is>
          <t>Q020L03</t>
        </is>
      </c>
      <c r="B3464" t="inlineStr">
        <is>
          <t>LUCAS SOUZA MARQUES</t>
        </is>
      </c>
      <c r="C3464" t="n">
        <v>1</v>
      </c>
      <c r="D3464" t="inlineStr">
        <is>
          <t>IPCA</t>
        </is>
      </c>
      <c r="E3464" t="n">
        <v>0.009488792934583046</v>
      </c>
      <c r="F3464" t="inlineStr">
        <is>
          <t>MENSAL</t>
        </is>
      </c>
      <c r="G3464" t="n">
        <v>45981</v>
      </c>
      <c r="H3464" t="n">
        <v>45981</v>
      </c>
      <c r="I3464" t="n">
        <v>59</v>
      </c>
      <c r="J3464" t="inlineStr">
        <is>
          <t>CARTEIRA</t>
        </is>
      </c>
      <c r="K3464" t="inlineStr">
        <is>
          <t>CONTRATO</t>
        </is>
      </c>
      <c r="L3464" t="n">
        <v>2524.97</v>
      </c>
      <c r="M3464" t="inlineStr">
        <is>
          <t>IBIRAPITANGA FASE 3</t>
        </is>
      </c>
      <c r="N3464" s="142">
        <f>DATE(YEAR(G3464),MONTH(G3464),1)</f>
        <v/>
      </c>
      <c r="O3464" s="132">
        <f>IF(G3464&gt;$K$3,"Futuro","Atraso")</f>
        <v/>
      </c>
      <c r="P3464">
        <f>12*(YEAR(G3464)-YEAR($K$3))+(MONTH(G3464)-MONTH($K$3))</f>
        <v/>
      </c>
      <c r="Q3464" s="366">
        <f>IF(M3464="IBIRAPITANGA FASE 3",IF(O3464="Atraso",L3464,L3464/(1+$I$2)^P3464),IF(O3464="Atraso",L3464,L3464/(1+$I$1)^P3464))</f>
        <v/>
      </c>
      <c r="R3464">
        <f>IF(O3464="Atraso",$K$3-G3464,0)</f>
        <v/>
      </c>
      <c r="S3464">
        <f>IF(R3464&lt;=15,"Até 15",IF(R3464&lt;=30,"Entre 15 e 30",IF(R3464&lt;=60,"Entre 30 e 60",IF(R3464&lt;=90,"Entre 60 e 90",IF(R3464&lt;=120,"Entre 90 e 120",IF(R3464&lt;=150,"Entre 120 e 150",IF(R3464&lt;=180,"Entre 150 e 180","Superior a 180")))))))</f>
        <v/>
      </c>
    </row>
    <row r="3465">
      <c r="A3465" t="inlineStr">
        <is>
          <t>Q020L03</t>
        </is>
      </c>
      <c r="B3465" t="inlineStr">
        <is>
          <t>LUCAS SOUZA MARQUES</t>
        </is>
      </c>
      <c r="C3465" t="n">
        <v>1</v>
      </c>
      <c r="D3465" t="inlineStr">
        <is>
          <t>IPCA</t>
        </is>
      </c>
      <c r="E3465" t="n">
        <v>0.009488792934583046</v>
      </c>
      <c r="F3465" t="inlineStr">
        <is>
          <t>MENSAL</t>
        </is>
      </c>
      <c r="G3465" t="n">
        <v>45981</v>
      </c>
      <c r="H3465" t="n">
        <v>45981</v>
      </c>
      <c r="I3465" t="n">
        <v>5</v>
      </c>
      <c r="J3465" t="inlineStr">
        <is>
          <t>CARTEIRA</t>
        </is>
      </c>
      <c r="K3465" t="inlineStr">
        <is>
          <t>CONTRATO</t>
        </is>
      </c>
      <c r="L3465" t="n">
        <v>13685.19</v>
      </c>
      <c r="M3465" t="inlineStr">
        <is>
          <t>IBIRAPITANGA FASE 3</t>
        </is>
      </c>
      <c r="N3465" s="142">
        <f>DATE(YEAR(G3465),MONTH(G3465),1)</f>
        <v/>
      </c>
      <c r="O3465" s="132">
        <f>IF(G3465&gt;$K$3,"Futuro","Atraso")</f>
        <v/>
      </c>
      <c r="P3465">
        <f>12*(YEAR(G3465)-YEAR($K$3))+(MONTH(G3465)-MONTH($K$3))</f>
        <v/>
      </c>
      <c r="Q3465" s="366">
        <f>IF(M3465="IBIRAPITANGA FASE 3",IF(O3465="Atraso",L3465,L3465/(1+$I$2)^P3465),IF(O3465="Atraso",L3465,L3465/(1+$I$1)^P3465))</f>
        <v/>
      </c>
      <c r="R3465">
        <f>IF(O3465="Atraso",$K$3-G3465,0)</f>
        <v/>
      </c>
      <c r="S3465">
        <f>IF(R3465&lt;=15,"Até 15",IF(R3465&lt;=30,"Entre 15 e 30",IF(R3465&lt;=60,"Entre 30 e 60",IF(R3465&lt;=90,"Entre 60 e 90",IF(R3465&lt;=120,"Entre 90 e 120",IF(R3465&lt;=150,"Entre 120 e 150",IF(R3465&lt;=180,"Entre 150 e 180","Superior a 180")))))))</f>
        <v/>
      </c>
    </row>
    <row r="3466">
      <c r="A3466" t="inlineStr">
        <is>
          <t>Q020L03</t>
        </is>
      </c>
      <c r="B3466" t="inlineStr">
        <is>
          <t>LUCAS SOUZA MARQUES</t>
        </is>
      </c>
      <c r="C3466" t="n">
        <v>1</v>
      </c>
      <c r="D3466" t="inlineStr">
        <is>
          <t>IPCA</t>
        </is>
      </c>
      <c r="E3466" t="n">
        <v>0.009488792934583046</v>
      </c>
      <c r="F3466" t="inlineStr">
        <is>
          <t>MENSAL</t>
        </is>
      </c>
      <c r="G3466" t="n">
        <v>46011</v>
      </c>
      <c r="H3466" t="n">
        <v>46011</v>
      </c>
      <c r="I3466" t="n">
        <v>60</v>
      </c>
      <c r="J3466" t="inlineStr">
        <is>
          <t>CARTEIRA</t>
        </is>
      </c>
      <c r="K3466" t="inlineStr">
        <is>
          <t>CONTRATO</t>
        </is>
      </c>
      <c r="L3466" t="n">
        <v>2524.97</v>
      </c>
      <c r="M3466" t="inlineStr">
        <is>
          <t>IBIRAPITANGA FASE 3</t>
        </is>
      </c>
      <c r="N3466" s="142">
        <f>DATE(YEAR(G3466),MONTH(G3466),1)</f>
        <v/>
      </c>
      <c r="O3466" s="132">
        <f>IF(G3466&gt;$K$3,"Futuro","Atraso")</f>
        <v/>
      </c>
      <c r="P3466">
        <f>12*(YEAR(G3466)-YEAR($K$3))+(MONTH(G3466)-MONTH($K$3))</f>
        <v/>
      </c>
      <c r="Q3466" s="366">
        <f>IF(M3466="IBIRAPITANGA FASE 3",IF(O3466="Atraso",L3466,L3466/(1+$I$2)^P3466),IF(O3466="Atraso",L3466,L3466/(1+$I$1)^P3466))</f>
        <v/>
      </c>
      <c r="R3466">
        <f>IF(O3466="Atraso",$K$3-G3466,0)</f>
        <v/>
      </c>
      <c r="S3466">
        <f>IF(R3466&lt;=15,"Até 15",IF(R3466&lt;=30,"Entre 15 e 30",IF(R3466&lt;=60,"Entre 30 e 60",IF(R3466&lt;=90,"Entre 60 e 90",IF(R3466&lt;=120,"Entre 90 e 120",IF(R3466&lt;=150,"Entre 120 e 150",IF(R3466&lt;=180,"Entre 150 e 180","Superior a 180")))))))</f>
        <v/>
      </c>
    </row>
    <row r="3467">
      <c r="A3467" t="inlineStr">
        <is>
          <t>Q020L03</t>
        </is>
      </c>
      <c r="B3467" t="inlineStr">
        <is>
          <t>LUCAS SOUZA MARQUES</t>
        </is>
      </c>
      <c r="C3467" t="n">
        <v>1</v>
      </c>
      <c r="D3467" t="inlineStr">
        <is>
          <t>IPCA</t>
        </is>
      </c>
      <c r="E3467" t="n">
        <v>0.009488792934583046</v>
      </c>
      <c r="F3467" t="inlineStr">
        <is>
          <t>MENSAL</t>
        </is>
      </c>
      <c r="G3467" t="n">
        <v>46042</v>
      </c>
      <c r="H3467" t="n">
        <v>46042</v>
      </c>
      <c r="I3467" t="n">
        <v>61</v>
      </c>
      <c r="J3467" t="inlineStr">
        <is>
          <t>CARTEIRA</t>
        </is>
      </c>
      <c r="K3467" t="inlineStr">
        <is>
          <t>CONTRATO</t>
        </is>
      </c>
      <c r="L3467" t="n">
        <v>2524.97</v>
      </c>
      <c r="M3467" t="inlineStr">
        <is>
          <t>IBIRAPITANGA FASE 3</t>
        </is>
      </c>
      <c r="N3467" s="142">
        <f>DATE(YEAR(G3467),MONTH(G3467),1)</f>
        <v/>
      </c>
      <c r="O3467" s="132">
        <f>IF(G3467&gt;$K$3,"Futuro","Atraso")</f>
        <v/>
      </c>
      <c r="P3467">
        <f>12*(YEAR(G3467)-YEAR($K$3))+(MONTH(G3467)-MONTH($K$3))</f>
        <v/>
      </c>
      <c r="Q3467" s="366">
        <f>IF(M3467="IBIRAPITANGA FASE 3",IF(O3467="Atraso",L3467,L3467/(1+$I$2)^P3467),IF(O3467="Atraso",L3467,L3467/(1+$I$1)^P3467))</f>
        <v/>
      </c>
      <c r="R3467">
        <f>IF(O3467="Atraso",$K$3-G3467,0)</f>
        <v/>
      </c>
      <c r="S3467">
        <f>IF(R3467&lt;=15,"Até 15",IF(R3467&lt;=30,"Entre 15 e 30",IF(R3467&lt;=60,"Entre 30 e 60",IF(R3467&lt;=90,"Entre 60 e 90",IF(R3467&lt;=120,"Entre 90 e 120",IF(R3467&lt;=150,"Entre 120 e 150",IF(R3467&lt;=180,"Entre 150 e 180","Superior a 180")))))))</f>
        <v/>
      </c>
    </row>
    <row r="3468">
      <c r="A3468" t="inlineStr">
        <is>
          <t>Q020L03</t>
        </is>
      </c>
      <c r="B3468" t="inlineStr">
        <is>
          <t>LUCAS SOUZA MARQUES</t>
        </is>
      </c>
      <c r="C3468" t="n">
        <v>1</v>
      </c>
      <c r="D3468" t="inlineStr">
        <is>
          <t>IPCA</t>
        </is>
      </c>
      <c r="E3468" t="n">
        <v>0.009488792934583046</v>
      </c>
      <c r="F3468" t="inlineStr">
        <is>
          <t>MENSAL</t>
        </is>
      </c>
      <c r="G3468" t="n">
        <v>46073</v>
      </c>
      <c r="H3468" t="n">
        <v>46073</v>
      </c>
      <c r="I3468" t="n">
        <v>62</v>
      </c>
      <c r="J3468" t="inlineStr">
        <is>
          <t>CARTEIRA</t>
        </is>
      </c>
      <c r="K3468" t="inlineStr">
        <is>
          <t>CONTRATO</t>
        </is>
      </c>
      <c r="L3468" t="n">
        <v>2524.97</v>
      </c>
      <c r="M3468" t="inlineStr">
        <is>
          <t>IBIRAPITANGA FASE 3</t>
        </is>
      </c>
      <c r="N3468" s="142">
        <f>DATE(YEAR(G3468),MONTH(G3468),1)</f>
        <v/>
      </c>
      <c r="O3468" s="132">
        <f>IF(G3468&gt;$K$3,"Futuro","Atraso")</f>
        <v/>
      </c>
      <c r="P3468">
        <f>12*(YEAR(G3468)-YEAR($K$3))+(MONTH(G3468)-MONTH($K$3))</f>
        <v/>
      </c>
      <c r="Q3468" s="366">
        <f>IF(M3468="IBIRAPITANGA FASE 3",IF(O3468="Atraso",L3468,L3468/(1+$I$2)^P3468),IF(O3468="Atraso",L3468,L3468/(1+$I$1)^P3468))</f>
        <v/>
      </c>
      <c r="R3468">
        <f>IF(O3468="Atraso",$K$3-G3468,0)</f>
        <v/>
      </c>
      <c r="S3468">
        <f>IF(R3468&lt;=15,"Até 15",IF(R3468&lt;=30,"Entre 15 e 30",IF(R3468&lt;=60,"Entre 30 e 60",IF(R3468&lt;=90,"Entre 60 e 90",IF(R3468&lt;=120,"Entre 90 e 120",IF(R3468&lt;=150,"Entre 120 e 150",IF(R3468&lt;=180,"Entre 150 e 180","Superior a 180")))))))</f>
        <v/>
      </c>
    </row>
    <row r="3469">
      <c r="A3469" t="inlineStr">
        <is>
          <t>Q020L03</t>
        </is>
      </c>
      <c r="B3469" t="inlineStr">
        <is>
          <t>LUCAS SOUZA MARQUES</t>
        </is>
      </c>
      <c r="C3469" t="n">
        <v>1</v>
      </c>
      <c r="D3469" t="inlineStr">
        <is>
          <t>IPCA</t>
        </is>
      </c>
      <c r="E3469" t="n">
        <v>0.009488792934583046</v>
      </c>
      <c r="F3469" t="inlineStr">
        <is>
          <t>MENSAL</t>
        </is>
      </c>
      <c r="G3469" t="n">
        <v>46101</v>
      </c>
      <c r="H3469" t="n">
        <v>46101</v>
      </c>
      <c r="I3469" t="n">
        <v>63</v>
      </c>
      <c r="J3469" t="inlineStr">
        <is>
          <t>CARTEIRA</t>
        </is>
      </c>
      <c r="K3469" t="inlineStr">
        <is>
          <t>CONTRATO</t>
        </is>
      </c>
      <c r="L3469" t="n">
        <v>2524.97</v>
      </c>
      <c r="M3469" t="inlineStr">
        <is>
          <t>IBIRAPITANGA FASE 3</t>
        </is>
      </c>
      <c r="N3469" s="142">
        <f>DATE(YEAR(G3469),MONTH(G3469),1)</f>
        <v/>
      </c>
      <c r="O3469" s="132">
        <f>IF(G3469&gt;$K$3,"Futuro","Atraso")</f>
        <v/>
      </c>
      <c r="P3469">
        <f>12*(YEAR(G3469)-YEAR($K$3))+(MONTH(G3469)-MONTH($K$3))</f>
        <v/>
      </c>
      <c r="Q3469" s="366">
        <f>IF(M3469="IBIRAPITANGA FASE 3",IF(O3469="Atraso",L3469,L3469/(1+$I$2)^P3469),IF(O3469="Atraso",L3469,L3469/(1+$I$1)^P3469))</f>
        <v/>
      </c>
      <c r="R3469">
        <f>IF(O3469="Atraso",$K$3-G3469,0)</f>
        <v/>
      </c>
      <c r="S3469">
        <f>IF(R3469&lt;=15,"Até 15",IF(R3469&lt;=30,"Entre 15 e 30",IF(R3469&lt;=60,"Entre 30 e 60",IF(R3469&lt;=90,"Entre 60 e 90",IF(R3469&lt;=120,"Entre 90 e 120",IF(R3469&lt;=150,"Entre 120 e 150",IF(R3469&lt;=180,"Entre 150 e 180","Superior a 180")))))))</f>
        <v/>
      </c>
    </row>
    <row r="3470">
      <c r="A3470" t="inlineStr">
        <is>
          <t>Q020L03</t>
        </is>
      </c>
      <c r="B3470" t="inlineStr">
        <is>
          <t>LUCAS SOUZA MARQUES</t>
        </is>
      </c>
      <c r="C3470" t="n">
        <v>1</v>
      </c>
      <c r="D3470" t="inlineStr">
        <is>
          <t>IPCA</t>
        </is>
      </c>
      <c r="E3470" t="n">
        <v>0.009488792934583046</v>
      </c>
      <c r="F3470" t="inlineStr">
        <is>
          <t>MENSAL</t>
        </is>
      </c>
      <c r="G3470" t="n">
        <v>46132</v>
      </c>
      <c r="H3470" t="n">
        <v>46132</v>
      </c>
      <c r="I3470" t="n">
        <v>64</v>
      </c>
      <c r="J3470" t="inlineStr">
        <is>
          <t>CARTEIRA</t>
        </is>
      </c>
      <c r="K3470" t="inlineStr">
        <is>
          <t>CONTRATO</t>
        </is>
      </c>
      <c r="L3470" t="n">
        <v>2524.97</v>
      </c>
      <c r="M3470" t="inlineStr">
        <is>
          <t>IBIRAPITANGA FASE 3</t>
        </is>
      </c>
      <c r="N3470" s="142">
        <f>DATE(YEAR(G3470),MONTH(G3470),1)</f>
        <v/>
      </c>
      <c r="O3470" s="132">
        <f>IF(G3470&gt;$K$3,"Futuro","Atraso")</f>
        <v/>
      </c>
      <c r="P3470">
        <f>12*(YEAR(G3470)-YEAR($K$3))+(MONTH(G3470)-MONTH($K$3))</f>
        <v/>
      </c>
      <c r="Q3470" s="366">
        <f>IF(M3470="IBIRAPITANGA FASE 3",IF(O3470="Atraso",L3470,L3470/(1+$I$2)^P3470),IF(O3470="Atraso",L3470,L3470/(1+$I$1)^P3470))</f>
        <v/>
      </c>
      <c r="R3470">
        <f>IF(O3470="Atraso",$K$3-G3470,0)</f>
        <v/>
      </c>
      <c r="S3470">
        <f>IF(R3470&lt;=15,"Até 15",IF(R3470&lt;=30,"Entre 15 e 30",IF(R3470&lt;=60,"Entre 30 e 60",IF(R3470&lt;=90,"Entre 60 e 90",IF(R3470&lt;=120,"Entre 90 e 120",IF(R3470&lt;=150,"Entre 120 e 150",IF(R3470&lt;=180,"Entre 150 e 180","Superior a 180")))))))</f>
        <v/>
      </c>
    </row>
    <row r="3471">
      <c r="A3471" t="inlineStr">
        <is>
          <t>Q020L03</t>
        </is>
      </c>
      <c r="B3471" t="inlineStr">
        <is>
          <t>LUCAS SOUZA MARQUES</t>
        </is>
      </c>
      <c r="C3471" t="n">
        <v>1</v>
      </c>
      <c r="D3471" t="inlineStr">
        <is>
          <t>IPCA</t>
        </is>
      </c>
      <c r="E3471" t="n">
        <v>0.009488792934583046</v>
      </c>
      <c r="F3471" t="inlineStr">
        <is>
          <t>MENSAL</t>
        </is>
      </c>
      <c r="G3471" t="n">
        <v>46162</v>
      </c>
      <c r="H3471" t="n">
        <v>46162</v>
      </c>
      <c r="I3471" t="n">
        <v>65</v>
      </c>
      <c r="J3471" t="inlineStr">
        <is>
          <t>CARTEIRA</t>
        </is>
      </c>
      <c r="K3471" t="inlineStr">
        <is>
          <t>CONTRATO</t>
        </is>
      </c>
      <c r="L3471" t="n">
        <v>2524.97</v>
      </c>
      <c r="M3471" t="inlineStr">
        <is>
          <t>IBIRAPITANGA FASE 3</t>
        </is>
      </c>
      <c r="N3471" s="142">
        <f>DATE(YEAR(G3471),MONTH(G3471),1)</f>
        <v/>
      </c>
      <c r="O3471" s="132">
        <f>IF(G3471&gt;$K$3,"Futuro","Atraso")</f>
        <v/>
      </c>
      <c r="P3471">
        <f>12*(YEAR(G3471)-YEAR($K$3))+(MONTH(G3471)-MONTH($K$3))</f>
        <v/>
      </c>
      <c r="Q3471" s="366">
        <f>IF(M3471="IBIRAPITANGA FASE 3",IF(O3471="Atraso",L3471,L3471/(1+$I$2)^P3471),IF(O3471="Atraso",L3471,L3471/(1+$I$1)^P3471))</f>
        <v/>
      </c>
      <c r="R3471">
        <f>IF(O3471="Atraso",$K$3-G3471,0)</f>
        <v/>
      </c>
      <c r="S3471">
        <f>IF(R3471&lt;=15,"Até 15",IF(R3471&lt;=30,"Entre 15 e 30",IF(R3471&lt;=60,"Entre 30 e 60",IF(R3471&lt;=90,"Entre 60 e 90",IF(R3471&lt;=120,"Entre 90 e 120",IF(R3471&lt;=150,"Entre 120 e 150",IF(R3471&lt;=180,"Entre 150 e 180","Superior a 180")))))))</f>
        <v/>
      </c>
    </row>
    <row r="3472">
      <c r="A3472" t="inlineStr">
        <is>
          <t>Q020L03</t>
        </is>
      </c>
      <c r="B3472" t="inlineStr">
        <is>
          <t>LUCAS SOUZA MARQUES</t>
        </is>
      </c>
      <c r="C3472" t="n">
        <v>1</v>
      </c>
      <c r="D3472" t="inlineStr">
        <is>
          <t>IPCA</t>
        </is>
      </c>
      <c r="E3472" t="n">
        <v>0.009488792934583046</v>
      </c>
      <c r="F3472" t="inlineStr">
        <is>
          <t>MENSAL</t>
        </is>
      </c>
      <c r="G3472" t="n">
        <v>46193</v>
      </c>
      <c r="H3472" t="n">
        <v>46193</v>
      </c>
      <c r="I3472" t="n">
        <v>66</v>
      </c>
      <c r="J3472" t="inlineStr">
        <is>
          <t>CARTEIRA</t>
        </is>
      </c>
      <c r="K3472" t="inlineStr">
        <is>
          <t>CONTRATO</t>
        </is>
      </c>
      <c r="L3472" t="n">
        <v>2524.97</v>
      </c>
      <c r="M3472" t="inlineStr">
        <is>
          <t>IBIRAPITANGA FASE 3</t>
        </is>
      </c>
      <c r="N3472" s="142">
        <f>DATE(YEAR(G3472),MONTH(G3472),1)</f>
        <v/>
      </c>
      <c r="O3472" s="132">
        <f>IF(G3472&gt;$K$3,"Futuro","Atraso")</f>
        <v/>
      </c>
      <c r="P3472">
        <f>12*(YEAR(G3472)-YEAR($K$3))+(MONTH(G3472)-MONTH($K$3))</f>
        <v/>
      </c>
      <c r="Q3472" s="366">
        <f>IF(M3472="IBIRAPITANGA FASE 3",IF(O3472="Atraso",L3472,L3472/(1+$I$2)^P3472),IF(O3472="Atraso",L3472,L3472/(1+$I$1)^P3472))</f>
        <v/>
      </c>
      <c r="R3472">
        <f>IF(O3472="Atraso",$K$3-G3472,0)</f>
        <v/>
      </c>
      <c r="S3472">
        <f>IF(R3472&lt;=15,"Até 15",IF(R3472&lt;=30,"Entre 15 e 30",IF(R3472&lt;=60,"Entre 30 e 60",IF(R3472&lt;=90,"Entre 60 e 90",IF(R3472&lt;=120,"Entre 90 e 120",IF(R3472&lt;=150,"Entre 120 e 150",IF(R3472&lt;=180,"Entre 150 e 180","Superior a 180")))))))</f>
        <v/>
      </c>
    </row>
    <row r="3473">
      <c r="A3473" t="inlineStr">
        <is>
          <t>Q020L03</t>
        </is>
      </c>
      <c r="B3473" t="inlineStr">
        <is>
          <t>LUCAS SOUZA MARQUES</t>
        </is>
      </c>
      <c r="C3473" t="n">
        <v>1</v>
      </c>
      <c r="D3473" t="inlineStr">
        <is>
          <t>IPCA</t>
        </is>
      </c>
      <c r="E3473" t="n">
        <v>0.009488792934583046</v>
      </c>
      <c r="F3473" t="inlineStr">
        <is>
          <t>MENSAL</t>
        </is>
      </c>
      <c r="G3473" t="n">
        <v>46223</v>
      </c>
      <c r="H3473" t="n">
        <v>46223</v>
      </c>
      <c r="I3473" t="n">
        <v>67</v>
      </c>
      <c r="J3473" t="inlineStr">
        <is>
          <t>CARTEIRA</t>
        </is>
      </c>
      <c r="K3473" t="inlineStr">
        <is>
          <t>CONTRATO</t>
        </is>
      </c>
      <c r="L3473" t="n">
        <v>2524.97</v>
      </c>
      <c r="M3473" t="inlineStr">
        <is>
          <t>IBIRAPITANGA FASE 3</t>
        </is>
      </c>
      <c r="N3473" s="142">
        <f>DATE(YEAR(G3473),MONTH(G3473),1)</f>
        <v/>
      </c>
      <c r="O3473" s="132">
        <f>IF(G3473&gt;$K$3,"Futuro","Atraso")</f>
        <v/>
      </c>
      <c r="P3473">
        <f>12*(YEAR(G3473)-YEAR($K$3))+(MONTH(G3473)-MONTH($K$3))</f>
        <v/>
      </c>
      <c r="Q3473" s="366">
        <f>IF(M3473="IBIRAPITANGA FASE 3",IF(O3473="Atraso",L3473,L3473/(1+$I$2)^P3473),IF(O3473="Atraso",L3473,L3473/(1+$I$1)^P3473))</f>
        <v/>
      </c>
      <c r="R3473">
        <f>IF(O3473="Atraso",$K$3-G3473,0)</f>
        <v/>
      </c>
      <c r="S3473">
        <f>IF(R3473&lt;=15,"Até 15",IF(R3473&lt;=30,"Entre 15 e 30",IF(R3473&lt;=60,"Entre 30 e 60",IF(R3473&lt;=90,"Entre 60 e 90",IF(R3473&lt;=120,"Entre 90 e 120",IF(R3473&lt;=150,"Entre 120 e 150",IF(R3473&lt;=180,"Entre 150 e 180","Superior a 180")))))))</f>
        <v/>
      </c>
    </row>
    <row r="3474">
      <c r="A3474" t="inlineStr">
        <is>
          <t>Q020L03</t>
        </is>
      </c>
      <c r="B3474" t="inlineStr">
        <is>
          <t>LUCAS SOUZA MARQUES</t>
        </is>
      </c>
      <c r="C3474" t="n">
        <v>1</v>
      </c>
      <c r="D3474" t="inlineStr">
        <is>
          <t>IPCA</t>
        </is>
      </c>
      <c r="E3474" t="n">
        <v>0.009488792934583046</v>
      </c>
      <c r="F3474" t="inlineStr">
        <is>
          <t>MENSAL</t>
        </is>
      </c>
      <c r="G3474" t="n">
        <v>46254</v>
      </c>
      <c r="H3474" t="n">
        <v>46254</v>
      </c>
      <c r="I3474" t="n">
        <v>68</v>
      </c>
      <c r="J3474" t="inlineStr">
        <is>
          <t>CARTEIRA</t>
        </is>
      </c>
      <c r="K3474" t="inlineStr">
        <is>
          <t>CONTRATO</t>
        </is>
      </c>
      <c r="L3474" t="n">
        <v>2524.97</v>
      </c>
      <c r="M3474" t="inlineStr">
        <is>
          <t>IBIRAPITANGA FASE 3</t>
        </is>
      </c>
      <c r="N3474" s="142">
        <f>DATE(YEAR(G3474),MONTH(G3474),1)</f>
        <v/>
      </c>
      <c r="O3474" s="132">
        <f>IF(G3474&gt;$K$3,"Futuro","Atraso")</f>
        <v/>
      </c>
      <c r="P3474">
        <f>12*(YEAR(G3474)-YEAR($K$3))+(MONTH(G3474)-MONTH($K$3))</f>
        <v/>
      </c>
      <c r="Q3474" s="366">
        <f>IF(M3474="IBIRAPITANGA FASE 3",IF(O3474="Atraso",L3474,L3474/(1+$I$2)^P3474),IF(O3474="Atraso",L3474,L3474/(1+$I$1)^P3474))</f>
        <v/>
      </c>
      <c r="R3474">
        <f>IF(O3474="Atraso",$K$3-G3474,0)</f>
        <v/>
      </c>
      <c r="S3474">
        <f>IF(R3474&lt;=15,"Até 15",IF(R3474&lt;=30,"Entre 15 e 30",IF(R3474&lt;=60,"Entre 30 e 60",IF(R3474&lt;=90,"Entre 60 e 90",IF(R3474&lt;=120,"Entre 90 e 120",IF(R3474&lt;=150,"Entre 120 e 150",IF(R3474&lt;=180,"Entre 150 e 180","Superior a 180")))))))</f>
        <v/>
      </c>
    </row>
    <row r="3475">
      <c r="A3475" t="inlineStr">
        <is>
          <t>Q020L03</t>
        </is>
      </c>
      <c r="B3475" t="inlineStr">
        <is>
          <t>LUCAS SOUZA MARQUES</t>
        </is>
      </c>
      <c r="C3475" t="n">
        <v>1</v>
      </c>
      <c r="D3475" t="inlineStr">
        <is>
          <t>IPCA</t>
        </is>
      </c>
      <c r="E3475" t="n">
        <v>0.009488792934583046</v>
      </c>
      <c r="F3475" t="inlineStr">
        <is>
          <t>MENSAL</t>
        </is>
      </c>
      <c r="G3475" t="n">
        <v>46285</v>
      </c>
      <c r="H3475" t="n">
        <v>46285</v>
      </c>
      <c r="I3475" t="n">
        <v>69</v>
      </c>
      <c r="J3475" t="inlineStr">
        <is>
          <t>CARTEIRA</t>
        </is>
      </c>
      <c r="K3475" t="inlineStr">
        <is>
          <t>CONTRATO</t>
        </is>
      </c>
      <c r="L3475" t="n">
        <v>2524.97</v>
      </c>
      <c r="M3475" t="inlineStr">
        <is>
          <t>IBIRAPITANGA FASE 3</t>
        </is>
      </c>
      <c r="N3475" s="142">
        <f>DATE(YEAR(G3475),MONTH(G3475),1)</f>
        <v/>
      </c>
      <c r="O3475" s="132">
        <f>IF(G3475&gt;$K$3,"Futuro","Atraso")</f>
        <v/>
      </c>
      <c r="P3475">
        <f>12*(YEAR(G3475)-YEAR($K$3))+(MONTH(G3475)-MONTH($K$3))</f>
        <v/>
      </c>
      <c r="Q3475" s="366">
        <f>IF(M3475="IBIRAPITANGA FASE 3",IF(O3475="Atraso",L3475,L3475/(1+$I$2)^P3475),IF(O3475="Atraso",L3475,L3475/(1+$I$1)^P3475))</f>
        <v/>
      </c>
      <c r="R3475">
        <f>IF(O3475="Atraso",$K$3-G3475,0)</f>
        <v/>
      </c>
      <c r="S3475">
        <f>IF(R3475&lt;=15,"Até 15",IF(R3475&lt;=30,"Entre 15 e 30",IF(R3475&lt;=60,"Entre 30 e 60",IF(R3475&lt;=90,"Entre 60 e 90",IF(R3475&lt;=120,"Entre 90 e 120",IF(R3475&lt;=150,"Entre 120 e 150",IF(R3475&lt;=180,"Entre 150 e 180","Superior a 180")))))))</f>
        <v/>
      </c>
    </row>
    <row r="3476">
      <c r="A3476" t="inlineStr">
        <is>
          <t>Q020L03</t>
        </is>
      </c>
      <c r="B3476" t="inlineStr">
        <is>
          <t>LUCAS SOUZA MARQUES</t>
        </is>
      </c>
      <c r="C3476" t="n">
        <v>1</v>
      </c>
      <c r="D3476" t="inlineStr">
        <is>
          <t>IPCA</t>
        </is>
      </c>
      <c r="E3476" t="n">
        <v>0.009488792934583046</v>
      </c>
      <c r="F3476" t="inlineStr">
        <is>
          <t>MENSAL</t>
        </is>
      </c>
      <c r="G3476" t="n">
        <v>46315</v>
      </c>
      <c r="H3476" t="n">
        <v>46315</v>
      </c>
      <c r="I3476" t="n">
        <v>70</v>
      </c>
      <c r="J3476" t="inlineStr">
        <is>
          <t>CARTEIRA</t>
        </is>
      </c>
      <c r="K3476" t="inlineStr">
        <is>
          <t>CONTRATO</t>
        </is>
      </c>
      <c r="L3476" t="n">
        <v>2524.97</v>
      </c>
      <c r="M3476" t="inlineStr">
        <is>
          <t>IBIRAPITANGA FASE 3</t>
        </is>
      </c>
      <c r="N3476" s="142">
        <f>DATE(YEAR(G3476),MONTH(G3476),1)</f>
        <v/>
      </c>
      <c r="O3476" s="132">
        <f>IF(G3476&gt;$K$3,"Futuro","Atraso")</f>
        <v/>
      </c>
      <c r="P3476">
        <f>12*(YEAR(G3476)-YEAR($K$3))+(MONTH(G3476)-MONTH($K$3))</f>
        <v/>
      </c>
      <c r="Q3476" s="366">
        <f>IF(M3476="IBIRAPITANGA FASE 3",IF(O3476="Atraso",L3476,L3476/(1+$I$2)^P3476),IF(O3476="Atraso",L3476,L3476/(1+$I$1)^P3476))</f>
        <v/>
      </c>
      <c r="R3476">
        <f>IF(O3476="Atraso",$K$3-G3476,0)</f>
        <v/>
      </c>
      <c r="S3476">
        <f>IF(R3476&lt;=15,"Até 15",IF(R3476&lt;=30,"Entre 15 e 30",IF(R3476&lt;=60,"Entre 30 e 60",IF(R3476&lt;=90,"Entre 60 e 90",IF(R3476&lt;=120,"Entre 90 e 120",IF(R3476&lt;=150,"Entre 120 e 150",IF(R3476&lt;=180,"Entre 150 e 180","Superior a 180")))))))</f>
        <v/>
      </c>
    </row>
    <row r="3477">
      <c r="A3477" t="inlineStr">
        <is>
          <t>Q020L03</t>
        </is>
      </c>
      <c r="B3477" t="inlineStr">
        <is>
          <t>LUCAS SOUZA MARQUES</t>
        </is>
      </c>
      <c r="C3477" t="n">
        <v>1</v>
      </c>
      <c r="D3477" t="inlineStr">
        <is>
          <t>IPCA</t>
        </is>
      </c>
      <c r="E3477" t="n">
        <v>0.009488792934583046</v>
      </c>
      <c r="F3477" t="inlineStr">
        <is>
          <t>MENSAL</t>
        </is>
      </c>
      <c r="G3477" t="n">
        <v>46346</v>
      </c>
      <c r="H3477" t="n">
        <v>46346</v>
      </c>
      <c r="I3477" t="n">
        <v>71</v>
      </c>
      <c r="J3477" t="inlineStr">
        <is>
          <t>CARTEIRA</t>
        </is>
      </c>
      <c r="K3477" t="inlineStr">
        <is>
          <t>CONTRATO</t>
        </is>
      </c>
      <c r="L3477" t="n">
        <v>2524.97</v>
      </c>
      <c r="M3477" t="inlineStr">
        <is>
          <t>IBIRAPITANGA FASE 3</t>
        </is>
      </c>
      <c r="N3477" s="142">
        <f>DATE(YEAR(G3477),MONTH(G3477),1)</f>
        <v/>
      </c>
      <c r="O3477" s="132">
        <f>IF(G3477&gt;$K$3,"Futuro","Atraso")</f>
        <v/>
      </c>
      <c r="P3477">
        <f>12*(YEAR(G3477)-YEAR($K$3))+(MONTH(G3477)-MONTH($K$3))</f>
        <v/>
      </c>
      <c r="Q3477" s="366">
        <f>IF(M3477="IBIRAPITANGA FASE 3",IF(O3477="Atraso",L3477,L3477/(1+$I$2)^P3477),IF(O3477="Atraso",L3477,L3477/(1+$I$1)^P3477))</f>
        <v/>
      </c>
      <c r="R3477">
        <f>IF(O3477="Atraso",$K$3-G3477,0)</f>
        <v/>
      </c>
      <c r="S3477">
        <f>IF(R3477&lt;=15,"Até 15",IF(R3477&lt;=30,"Entre 15 e 30",IF(R3477&lt;=60,"Entre 30 e 60",IF(R3477&lt;=90,"Entre 60 e 90",IF(R3477&lt;=120,"Entre 90 e 120",IF(R3477&lt;=150,"Entre 120 e 150",IF(R3477&lt;=180,"Entre 150 e 180","Superior a 180")))))))</f>
        <v/>
      </c>
    </row>
    <row r="3478">
      <c r="A3478" t="inlineStr">
        <is>
          <t>Q020L03</t>
        </is>
      </c>
      <c r="B3478" t="inlineStr">
        <is>
          <t>LUCAS SOUZA MARQUES</t>
        </is>
      </c>
      <c r="C3478" t="n">
        <v>1</v>
      </c>
      <c r="D3478" t="inlineStr">
        <is>
          <t>IPCA</t>
        </is>
      </c>
      <c r="E3478" t="n">
        <v>0.009488792934583046</v>
      </c>
      <c r="F3478" t="inlineStr">
        <is>
          <t>MENSAL</t>
        </is>
      </c>
      <c r="G3478" t="n">
        <v>46376</v>
      </c>
      <c r="H3478" t="n">
        <v>46376</v>
      </c>
      <c r="I3478" t="n">
        <v>72</v>
      </c>
      <c r="J3478" t="inlineStr">
        <is>
          <t>CARTEIRA</t>
        </is>
      </c>
      <c r="K3478" t="inlineStr">
        <is>
          <t>CONTRATO</t>
        </is>
      </c>
      <c r="L3478" t="n">
        <v>2524.97</v>
      </c>
      <c r="M3478" t="inlineStr">
        <is>
          <t>IBIRAPITANGA FASE 3</t>
        </is>
      </c>
      <c r="N3478" s="142">
        <f>DATE(YEAR(G3478),MONTH(G3478),1)</f>
        <v/>
      </c>
      <c r="O3478" s="132">
        <f>IF(G3478&gt;$K$3,"Futuro","Atraso")</f>
        <v/>
      </c>
      <c r="P3478">
        <f>12*(YEAR(G3478)-YEAR($K$3))+(MONTH(G3478)-MONTH($K$3))</f>
        <v/>
      </c>
      <c r="Q3478" s="366">
        <f>IF(M3478="IBIRAPITANGA FASE 3",IF(O3478="Atraso",L3478,L3478/(1+$I$2)^P3478),IF(O3478="Atraso",L3478,L3478/(1+$I$1)^P3478))</f>
        <v/>
      </c>
      <c r="R3478">
        <f>IF(O3478="Atraso",$K$3-G3478,0)</f>
        <v/>
      </c>
      <c r="S3478">
        <f>IF(R3478&lt;=15,"Até 15",IF(R3478&lt;=30,"Entre 15 e 30",IF(R3478&lt;=60,"Entre 30 e 60",IF(R3478&lt;=90,"Entre 60 e 90",IF(R3478&lt;=120,"Entre 90 e 120",IF(R3478&lt;=150,"Entre 120 e 150",IF(R3478&lt;=180,"Entre 150 e 180","Superior a 180")))))))</f>
        <v/>
      </c>
    </row>
    <row r="3479">
      <c r="A3479" t="inlineStr">
        <is>
          <t>Q020L03</t>
        </is>
      </c>
      <c r="B3479" t="inlineStr">
        <is>
          <t>LUCAS SOUZA MARQUES</t>
        </is>
      </c>
      <c r="C3479" t="n">
        <v>1</v>
      </c>
      <c r="D3479" t="inlineStr">
        <is>
          <t>IPCA</t>
        </is>
      </c>
      <c r="E3479" t="n">
        <v>0.009488792934583046</v>
      </c>
      <c r="F3479" t="inlineStr">
        <is>
          <t>MENSAL</t>
        </is>
      </c>
      <c r="G3479" t="n">
        <v>46407</v>
      </c>
      <c r="H3479" t="n">
        <v>46407</v>
      </c>
      <c r="I3479" t="n">
        <v>73</v>
      </c>
      <c r="J3479" t="inlineStr">
        <is>
          <t>CARTEIRA</t>
        </is>
      </c>
      <c r="K3479" t="inlineStr">
        <is>
          <t>CONTRATO</t>
        </is>
      </c>
      <c r="L3479" t="n">
        <v>2524.97</v>
      </c>
      <c r="M3479" t="inlineStr">
        <is>
          <t>IBIRAPITANGA FASE 3</t>
        </is>
      </c>
      <c r="N3479" s="142">
        <f>DATE(YEAR(G3479),MONTH(G3479),1)</f>
        <v/>
      </c>
      <c r="O3479" s="132">
        <f>IF(G3479&gt;$K$3,"Futuro","Atraso")</f>
        <v/>
      </c>
      <c r="P3479">
        <f>12*(YEAR(G3479)-YEAR($K$3))+(MONTH(G3479)-MONTH($K$3))</f>
        <v/>
      </c>
      <c r="Q3479" s="366">
        <f>IF(M3479="IBIRAPITANGA FASE 3",IF(O3479="Atraso",L3479,L3479/(1+$I$2)^P3479),IF(O3479="Atraso",L3479,L3479/(1+$I$1)^P3479))</f>
        <v/>
      </c>
      <c r="R3479">
        <f>IF(O3479="Atraso",$K$3-G3479,0)</f>
        <v/>
      </c>
      <c r="S3479">
        <f>IF(R3479&lt;=15,"Até 15",IF(R3479&lt;=30,"Entre 15 e 30",IF(R3479&lt;=60,"Entre 30 e 60",IF(R3479&lt;=90,"Entre 60 e 90",IF(R3479&lt;=120,"Entre 90 e 120",IF(R3479&lt;=150,"Entre 120 e 150",IF(R3479&lt;=180,"Entre 150 e 180","Superior a 180")))))))</f>
        <v/>
      </c>
    </row>
    <row r="3480">
      <c r="A3480" t="inlineStr">
        <is>
          <t>Q020L04</t>
        </is>
      </c>
      <c r="B3480" t="inlineStr">
        <is>
          <t>LINO DE BARROS</t>
        </is>
      </c>
      <c r="C3480" t="n">
        <v>1</v>
      </c>
      <c r="D3480" t="inlineStr">
        <is>
          <t>IPCA</t>
        </is>
      </c>
      <c r="E3480" t="n">
        <v>0.009488792934583046</v>
      </c>
      <c r="F3480" t="inlineStr">
        <is>
          <t>MENSAL</t>
        </is>
      </c>
      <c r="G3480" t="n">
        <v>45046</v>
      </c>
      <c r="H3480" t="n">
        <v>45046</v>
      </c>
      <c r="I3480" t="n">
        <v>19</v>
      </c>
      <c r="J3480" t="inlineStr">
        <is>
          <t>CARTEIRA</t>
        </is>
      </c>
      <c r="K3480" t="inlineStr">
        <is>
          <t>CONTRATO</t>
        </is>
      </c>
      <c r="L3480" t="n">
        <v>2447.3</v>
      </c>
      <c r="M3480" t="inlineStr">
        <is>
          <t>IBIRAPITANGA FASE 3</t>
        </is>
      </c>
      <c r="N3480" s="142">
        <f>DATE(YEAR(G3480),MONTH(G3480),1)</f>
        <v/>
      </c>
      <c r="O3480" s="132">
        <f>IF(G3480&gt;$K$3,"Futuro","Atraso")</f>
        <v/>
      </c>
      <c r="P3480">
        <f>12*(YEAR(G3480)-YEAR($K$3))+(MONTH(G3480)-MONTH($K$3))</f>
        <v/>
      </c>
      <c r="Q3480" s="366">
        <f>IF(M3480="IBIRAPITANGA FASE 3",IF(O3480="Atraso",L3480,L3480/(1+$I$2)^P3480),IF(O3480="Atraso",L3480,L3480/(1+$I$1)^P3480))</f>
        <v/>
      </c>
      <c r="R3480">
        <f>IF(O3480="Atraso",$K$3-G3480,0)</f>
        <v/>
      </c>
      <c r="S3480">
        <f>IF(R3480&lt;=15,"Até 15",IF(R3480&lt;=30,"Entre 15 e 30",IF(R3480&lt;=60,"Entre 30 e 60",IF(R3480&lt;=90,"Entre 60 e 90",IF(R3480&lt;=120,"Entre 90 e 120",IF(R3480&lt;=150,"Entre 120 e 150",IF(R3480&lt;=180,"Entre 150 e 180","Superior a 180")))))))</f>
        <v/>
      </c>
    </row>
    <row r="3481">
      <c r="A3481" t="inlineStr">
        <is>
          <t>Q020L04</t>
        </is>
      </c>
      <c r="B3481" t="inlineStr">
        <is>
          <t>LINO DE BARROS</t>
        </is>
      </c>
      <c r="C3481" t="n">
        <v>1</v>
      </c>
      <c r="D3481" t="inlineStr">
        <is>
          <t>IPCA</t>
        </is>
      </c>
      <c r="E3481" t="n">
        <v>0.009488792934583046</v>
      </c>
      <c r="F3481" t="inlineStr">
        <is>
          <t>MENSAL</t>
        </is>
      </c>
      <c r="G3481" t="n">
        <v>45046</v>
      </c>
      <c r="H3481" t="n">
        <v>45046</v>
      </c>
      <c r="I3481" t="n">
        <v>2</v>
      </c>
      <c r="J3481" t="inlineStr">
        <is>
          <t>CARTEIRA</t>
        </is>
      </c>
      <c r="K3481" t="inlineStr">
        <is>
          <t>CONTRATO</t>
        </is>
      </c>
      <c r="L3481" t="n">
        <v>9974.52</v>
      </c>
      <c r="M3481" t="inlineStr">
        <is>
          <t>IBIRAPITANGA FASE 3</t>
        </is>
      </c>
      <c r="N3481" s="142">
        <f>DATE(YEAR(G3481),MONTH(G3481),1)</f>
        <v/>
      </c>
      <c r="O3481" s="132">
        <f>IF(G3481&gt;$K$3,"Futuro","Atraso")</f>
        <v/>
      </c>
      <c r="P3481">
        <f>12*(YEAR(G3481)-YEAR($K$3))+(MONTH(G3481)-MONTH($K$3))</f>
        <v/>
      </c>
      <c r="Q3481" s="366">
        <f>IF(M3481="IBIRAPITANGA FASE 3",IF(O3481="Atraso",L3481,L3481/(1+$I$2)^P3481),IF(O3481="Atraso",L3481,L3481/(1+$I$1)^P3481))</f>
        <v/>
      </c>
      <c r="R3481">
        <f>IF(O3481="Atraso",$K$3-G3481,0)</f>
        <v/>
      </c>
      <c r="S3481">
        <f>IF(R3481&lt;=15,"Até 15",IF(R3481&lt;=30,"Entre 15 e 30",IF(R3481&lt;=60,"Entre 30 e 60",IF(R3481&lt;=90,"Entre 60 e 90",IF(R3481&lt;=120,"Entre 90 e 120",IF(R3481&lt;=150,"Entre 120 e 150",IF(R3481&lt;=180,"Entre 150 e 180","Superior a 180")))))))</f>
        <v/>
      </c>
    </row>
    <row r="3482">
      <c r="A3482" t="inlineStr">
        <is>
          <t>Q020L04</t>
        </is>
      </c>
      <c r="B3482" t="inlineStr">
        <is>
          <t>LINO DE BARROS</t>
        </is>
      </c>
      <c r="C3482" t="n">
        <v>1</v>
      </c>
      <c r="D3482" t="inlineStr">
        <is>
          <t>IPCA</t>
        </is>
      </c>
      <c r="E3482" t="n">
        <v>0.009488792934583046</v>
      </c>
      <c r="F3482" t="inlineStr">
        <is>
          <t>MENSAL</t>
        </is>
      </c>
      <c r="G3482" t="n">
        <v>45076</v>
      </c>
      <c r="H3482" t="n">
        <v>45076</v>
      </c>
      <c r="I3482" t="n">
        <v>20</v>
      </c>
      <c r="J3482" t="inlineStr">
        <is>
          <t>CARTEIRA</t>
        </is>
      </c>
      <c r="K3482" t="inlineStr">
        <is>
          <t>CONTRATO</t>
        </is>
      </c>
      <c r="L3482" t="n">
        <v>2322.23</v>
      </c>
      <c r="M3482" t="inlineStr">
        <is>
          <t>IBIRAPITANGA FASE 3</t>
        </is>
      </c>
      <c r="N3482" s="142">
        <f>DATE(YEAR(G3482),MONTH(G3482),1)</f>
        <v/>
      </c>
      <c r="O3482" s="132">
        <f>IF(G3482&gt;$K$3,"Futuro","Atraso")</f>
        <v/>
      </c>
      <c r="P3482">
        <f>12*(YEAR(G3482)-YEAR($K$3))+(MONTH(G3482)-MONTH($K$3))</f>
        <v/>
      </c>
      <c r="Q3482" s="366">
        <f>IF(M3482="IBIRAPITANGA FASE 3",IF(O3482="Atraso",L3482,L3482/(1+$I$2)^P3482),IF(O3482="Atraso",L3482,L3482/(1+$I$1)^P3482))</f>
        <v/>
      </c>
      <c r="R3482">
        <f>IF(O3482="Atraso",$K$3-G3482,0)</f>
        <v/>
      </c>
      <c r="S3482">
        <f>IF(R3482&lt;=15,"Até 15",IF(R3482&lt;=30,"Entre 15 e 30",IF(R3482&lt;=60,"Entre 30 e 60",IF(R3482&lt;=90,"Entre 60 e 90",IF(R3482&lt;=120,"Entre 90 e 120",IF(R3482&lt;=150,"Entre 120 e 150",IF(R3482&lt;=180,"Entre 150 e 180","Superior a 180")))))))</f>
        <v/>
      </c>
    </row>
    <row r="3483">
      <c r="A3483" t="inlineStr">
        <is>
          <t>Q020L04</t>
        </is>
      </c>
      <c r="B3483" t="inlineStr">
        <is>
          <t>LINO DE BARROS</t>
        </is>
      </c>
      <c r="C3483" t="n">
        <v>1</v>
      </c>
      <c r="D3483" t="inlineStr">
        <is>
          <t>IPCA</t>
        </is>
      </c>
      <c r="E3483" t="n">
        <v>0.009488792934583046</v>
      </c>
      <c r="F3483" t="inlineStr">
        <is>
          <t>MENSAL</t>
        </is>
      </c>
      <c r="G3483" t="n">
        <v>45107</v>
      </c>
      <c r="H3483" t="n">
        <v>45107</v>
      </c>
      <c r="I3483" t="n">
        <v>21</v>
      </c>
      <c r="J3483" t="inlineStr">
        <is>
          <t>CARTEIRA</t>
        </is>
      </c>
      <c r="K3483" t="inlineStr">
        <is>
          <t>CONTRATO</t>
        </is>
      </c>
      <c r="L3483" t="n">
        <v>2278.21</v>
      </c>
      <c r="M3483" t="inlineStr">
        <is>
          <t>IBIRAPITANGA FASE 3</t>
        </is>
      </c>
      <c r="N3483" s="142">
        <f>DATE(YEAR(G3483),MONTH(G3483),1)</f>
        <v/>
      </c>
      <c r="O3483" s="132">
        <f>IF(G3483&gt;$K$3,"Futuro","Atraso")</f>
        <v/>
      </c>
      <c r="P3483">
        <f>12*(YEAR(G3483)-YEAR($K$3))+(MONTH(G3483)-MONTH($K$3))</f>
        <v/>
      </c>
      <c r="Q3483" s="366">
        <f>IF(M3483="IBIRAPITANGA FASE 3",IF(O3483="Atraso",L3483,L3483/(1+$I$2)^P3483),IF(O3483="Atraso",L3483,L3483/(1+$I$1)^P3483))</f>
        <v/>
      </c>
      <c r="R3483">
        <f>IF(O3483="Atraso",$K$3-G3483,0)</f>
        <v/>
      </c>
      <c r="S3483">
        <f>IF(R3483&lt;=15,"Até 15",IF(R3483&lt;=30,"Entre 15 e 30",IF(R3483&lt;=60,"Entre 30 e 60",IF(R3483&lt;=90,"Entre 60 e 90",IF(R3483&lt;=120,"Entre 90 e 120",IF(R3483&lt;=150,"Entre 120 e 150",IF(R3483&lt;=180,"Entre 150 e 180","Superior a 180")))))))</f>
        <v/>
      </c>
    </row>
    <row r="3484">
      <c r="A3484" t="inlineStr">
        <is>
          <t>Q020L04</t>
        </is>
      </c>
      <c r="B3484" t="inlineStr">
        <is>
          <t>LINO DE BARROS</t>
        </is>
      </c>
      <c r="C3484" t="n">
        <v>1</v>
      </c>
      <c r="D3484" t="inlineStr">
        <is>
          <t>IPCA</t>
        </is>
      </c>
      <c r="E3484" t="n">
        <v>0.009488792934583046</v>
      </c>
      <c r="F3484" t="inlineStr">
        <is>
          <t>MENSAL</t>
        </is>
      </c>
      <c r="G3484" t="n">
        <v>45137</v>
      </c>
      <c r="H3484" t="n">
        <v>45137</v>
      </c>
      <c r="I3484" t="n">
        <v>22</v>
      </c>
      <c r="J3484" t="inlineStr">
        <is>
          <t>CARTEIRA</t>
        </is>
      </c>
      <c r="K3484" t="inlineStr">
        <is>
          <t>CONTRATO</t>
        </is>
      </c>
      <c r="L3484" t="n">
        <v>2235.53</v>
      </c>
      <c r="M3484" t="inlineStr">
        <is>
          <t>IBIRAPITANGA FASE 3</t>
        </is>
      </c>
      <c r="N3484" s="142">
        <f>DATE(YEAR(G3484),MONTH(G3484),1)</f>
        <v/>
      </c>
      <c r="O3484" s="132">
        <f>IF(G3484&gt;$K$3,"Futuro","Atraso")</f>
        <v/>
      </c>
      <c r="P3484">
        <f>12*(YEAR(G3484)-YEAR($K$3))+(MONTH(G3484)-MONTH($K$3))</f>
        <v/>
      </c>
      <c r="Q3484" s="366">
        <f>IF(M3484="IBIRAPITANGA FASE 3",IF(O3484="Atraso",L3484,L3484/(1+$I$2)^P3484),IF(O3484="Atraso",L3484,L3484/(1+$I$1)^P3484))</f>
        <v/>
      </c>
      <c r="R3484">
        <f>IF(O3484="Atraso",$K$3-G3484,0)</f>
        <v/>
      </c>
      <c r="S3484">
        <f>IF(R3484&lt;=15,"Até 15",IF(R3484&lt;=30,"Entre 15 e 30",IF(R3484&lt;=60,"Entre 30 e 60",IF(R3484&lt;=90,"Entre 60 e 90",IF(R3484&lt;=120,"Entre 90 e 120",IF(R3484&lt;=150,"Entre 120 e 150",IF(R3484&lt;=180,"Entre 150 e 180","Superior a 180")))))))</f>
        <v/>
      </c>
    </row>
    <row r="3485">
      <c r="A3485" t="inlineStr">
        <is>
          <t>Q020L04</t>
        </is>
      </c>
      <c r="B3485" t="inlineStr">
        <is>
          <t>LINO DE BARROS</t>
        </is>
      </c>
      <c r="C3485" t="n">
        <v>1</v>
      </c>
      <c r="D3485" t="inlineStr">
        <is>
          <t>IPCA</t>
        </is>
      </c>
      <c r="E3485" t="n">
        <v>0.009488792934583046</v>
      </c>
      <c r="F3485" t="inlineStr">
        <is>
          <t>MENSAL</t>
        </is>
      </c>
      <c r="G3485" t="n">
        <v>45168</v>
      </c>
      <c r="H3485" t="n">
        <v>45168</v>
      </c>
      <c r="I3485" t="n">
        <v>23</v>
      </c>
      <c r="J3485" t="inlineStr">
        <is>
          <t>CARTEIRA</t>
        </is>
      </c>
      <c r="K3485" t="inlineStr">
        <is>
          <t>CONTRATO</t>
        </is>
      </c>
      <c r="L3485" t="n">
        <v>2192.74</v>
      </c>
      <c r="M3485" t="inlineStr">
        <is>
          <t>IBIRAPITANGA FASE 3</t>
        </is>
      </c>
      <c r="N3485" s="142">
        <f>DATE(YEAR(G3485),MONTH(G3485),1)</f>
        <v/>
      </c>
      <c r="O3485" s="132">
        <f>IF(G3485&gt;$K$3,"Futuro","Atraso")</f>
        <v/>
      </c>
      <c r="P3485">
        <f>12*(YEAR(G3485)-YEAR($K$3))+(MONTH(G3485)-MONTH($K$3))</f>
        <v/>
      </c>
      <c r="Q3485" s="366">
        <f>IF(M3485="IBIRAPITANGA FASE 3",IF(O3485="Atraso",L3485,L3485/(1+$I$2)^P3485),IF(O3485="Atraso",L3485,L3485/(1+$I$1)^P3485))</f>
        <v/>
      </c>
      <c r="R3485">
        <f>IF(O3485="Atraso",$K$3-G3485,0)</f>
        <v/>
      </c>
      <c r="S3485">
        <f>IF(R3485&lt;=15,"Até 15",IF(R3485&lt;=30,"Entre 15 e 30",IF(R3485&lt;=60,"Entre 30 e 60",IF(R3485&lt;=90,"Entre 60 e 90",IF(R3485&lt;=120,"Entre 90 e 120",IF(R3485&lt;=150,"Entre 120 e 150",IF(R3485&lt;=180,"Entre 150 e 180","Superior a 180")))))))</f>
        <v/>
      </c>
    </row>
    <row r="3486">
      <c r="A3486" t="inlineStr">
        <is>
          <t>Q020L04</t>
        </is>
      </c>
      <c r="B3486" t="inlineStr">
        <is>
          <t>LINO DE BARROS</t>
        </is>
      </c>
      <c r="C3486" t="n">
        <v>1</v>
      </c>
      <c r="D3486" t="inlineStr">
        <is>
          <t>IPCA</t>
        </is>
      </c>
      <c r="E3486" t="n">
        <v>0.009488792934583046</v>
      </c>
      <c r="F3486" t="inlineStr">
        <is>
          <t>MENSAL</t>
        </is>
      </c>
      <c r="G3486" t="n">
        <v>45199</v>
      </c>
      <c r="H3486" t="n">
        <v>45199</v>
      </c>
      <c r="I3486" t="n">
        <v>24</v>
      </c>
      <c r="J3486" t="inlineStr">
        <is>
          <t>CARTEIRA</t>
        </is>
      </c>
      <c r="K3486" t="inlineStr">
        <is>
          <t>CONTRATO</t>
        </is>
      </c>
      <c r="L3486" t="n">
        <v>2150.56</v>
      </c>
      <c r="M3486" t="inlineStr">
        <is>
          <t>IBIRAPITANGA FASE 3</t>
        </is>
      </c>
      <c r="N3486" s="142">
        <f>DATE(YEAR(G3486),MONTH(G3486),1)</f>
        <v/>
      </c>
      <c r="O3486" s="132">
        <f>IF(G3486&gt;$K$3,"Futuro","Atraso")</f>
        <v/>
      </c>
      <c r="P3486">
        <f>12*(YEAR(G3486)-YEAR($K$3))+(MONTH(G3486)-MONTH($K$3))</f>
        <v/>
      </c>
      <c r="Q3486" s="366">
        <f>IF(M3486="IBIRAPITANGA FASE 3",IF(O3486="Atraso",L3486,L3486/(1+$I$2)^P3486),IF(O3486="Atraso",L3486,L3486/(1+$I$1)^P3486))</f>
        <v/>
      </c>
      <c r="R3486">
        <f>IF(O3486="Atraso",$K$3-G3486,0)</f>
        <v/>
      </c>
      <c r="S3486">
        <f>IF(R3486&lt;=15,"Até 15",IF(R3486&lt;=30,"Entre 15 e 30",IF(R3486&lt;=60,"Entre 30 e 60",IF(R3486&lt;=90,"Entre 60 e 90",IF(R3486&lt;=120,"Entre 90 e 120",IF(R3486&lt;=150,"Entre 120 e 150",IF(R3486&lt;=180,"Entre 150 e 180","Superior a 180")))))))</f>
        <v/>
      </c>
    </row>
    <row r="3487">
      <c r="A3487" t="inlineStr">
        <is>
          <t>Q020L04</t>
        </is>
      </c>
      <c r="B3487" t="inlineStr">
        <is>
          <t>LINO DE BARROS</t>
        </is>
      </c>
      <c r="C3487" t="n">
        <v>1</v>
      </c>
      <c r="D3487" t="inlineStr">
        <is>
          <t>IPCA</t>
        </is>
      </c>
      <c r="E3487" t="n">
        <v>0.009488792934583046</v>
      </c>
      <c r="F3487" t="inlineStr">
        <is>
          <t>MENSAL</t>
        </is>
      </c>
      <c r="G3487" t="n">
        <v>45229</v>
      </c>
      <c r="H3487" t="n">
        <v>45229</v>
      </c>
      <c r="I3487" t="n">
        <v>25</v>
      </c>
      <c r="J3487" t="inlineStr">
        <is>
          <t>CARTEIRA</t>
        </is>
      </c>
      <c r="K3487" t="inlineStr">
        <is>
          <t>CONTRATO</t>
        </is>
      </c>
      <c r="L3487" t="n">
        <v>2109.67</v>
      </c>
      <c r="M3487" t="inlineStr">
        <is>
          <t>IBIRAPITANGA FASE 3</t>
        </is>
      </c>
      <c r="N3487" s="142">
        <f>DATE(YEAR(G3487),MONTH(G3487),1)</f>
        <v/>
      </c>
      <c r="O3487" s="132">
        <f>IF(G3487&gt;$K$3,"Futuro","Atraso")</f>
        <v/>
      </c>
      <c r="P3487">
        <f>12*(YEAR(G3487)-YEAR($K$3))+(MONTH(G3487)-MONTH($K$3))</f>
        <v/>
      </c>
      <c r="Q3487" s="366">
        <f>IF(M3487="IBIRAPITANGA FASE 3",IF(O3487="Atraso",L3487,L3487/(1+$I$2)^P3487),IF(O3487="Atraso",L3487,L3487/(1+$I$1)^P3487))</f>
        <v/>
      </c>
      <c r="R3487">
        <f>IF(O3487="Atraso",$K$3-G3487,0)</f>
        <v/>
      </c>
      <c r="S3487">
        <f>IF(R3487&lt;=15,"Até 15",IF(R3487&lt;=30,"Entre 15 e 30",IF(R3487&lt;=60,"Entre 30 e 60",IF(R3487&lt;=90,"Entre 60 e 90",IF(R3487&lt;=120,"Entre 90 e 120",IF(R3487&lt;=150,"Entre 120 e 150",IF(R3487&lt;=180,"Entre 150 e 180","Superior a 180")))))))</f>
        <v/>
      </c>
    </row>
    <row r="3488">
      <c r="A3488" t="inlineStr">
        <is>
          <t>Q020L04</t>
        </is>
      </c>
      <c r="B3488" t="inlineStr">
        <is>
          <t>LINO DE BARROS</t>
        </is>
      </c>
      <c r="C3488" t="n">
        <v>1</v>
      </c>
      <c r="D3488" t="inlineStr">
        <is>
          <t>IPCA</t>
        </is>
      </c>
      <c r="E3488" t="n">
        <v>0.009488792934583046</v>
      </c>
      <c r="F3488" t="inlineStr">
        <is>
          <t>MENSAL</t>
        </is>
      </c>
      <c r="G3488" t="n">
        <v>45260</v>
      </c>
      <c r="H3488" t="n">
        <v>45260</v>
      </c>
      <c r="I3488" t="n">
        <v>26</v>
      </c>
      <c r="J3488" t="inlineStr">
        <is>
          <t>CARTEIRA</t>
        </is>
      </c>
      <c r="K3488" t="inlineStr">
        <is>
          <t>CONTRATO</t>
        </is>
      </c>
      <c r="L3488" t="n">
        <v>2072.85</v>
      </c>
      <c r="M3488" t="inlineStr">
        <is>
          <t>IBIRAPITANGA FASE 3</t>
        </is>
      </c>
      <c r="N3488" s="142">
        <f>DATE(YEAR(G3488),MONTH(G3488),1)</f>
        <v/>
      </c>
      <c r="O3488" s="132">
        <f>IF(G3488&gt;$K$3,"Futuro","Atraso")</f>
        <v/>
      </c>
      <c r="P3488">
        <f>12*(YEAR(G3488)-YEAR($K$3))+(MONTH(G3488)-MONTH($K$3))</f>
        <v/>
      </c>
      <c r="Q3488" s="366">
        <f>IF(M3488="IBIRAPITANGA FASE 3",IF(O3488="Atraso",L3488,L3488/(1+$I$2)^P3488),IF(O3488="Atraso",L3488,L3488/(1+$I$1)^P3488))</f>
        <v/>
      </c>
      <c r="R3488">
        <f>IF(O3488="Atraso",$K$3-G3488,0)</f>
        <v/>
      </c>
      <c r="S3488">
        <f>IF(R3488&lt;=15,"Até 15",IF(R3488&lt;=30,"Entre 15 e 30",IF(R3488&lt;=60,"Entre 30 e 60",IF(R3488&lt;=90,"Entre 60 e 90",IF(R3488&lt;=120,"Entre 90 e 120",IF(R3488&lt;=150,"Entre 120 e 150",IF(R3488&lt;=180,"Entre 150 e 180","Superior a 180")))))))</f>
        <v/>
      </c>
    </row>
    <row r="3489">
      <c r="A3489" t="inlineStr">
        <is>
          <t>Q020L04</t>
        </is>
      </c>
      <c r="B3489" t="inlineStr">
        <is>
          <t>LINO DE BARROS</t>
        </is>
      </c>
      <c r="C3489" t="n">
        <v>1</v>
      </c>
      <c r="D3489" t="inlineStr">
        <is>
          <t>IPCA</t>
        </is>
      </c>
      <c r="E3489" t="n">
        <v>0.009488792934583046</v>
      </c>
      <c r="F3489" t="inlineStr">
        <is>
          <t>MENSAL</t>
        </is>
      </c>
      <c r="G3489" t="n">
        <v>45290</v>
      </c>
      <c r="H3489" t="n">
        <v>45290</v>
      </c>
      <c r="I3489" t="n">
        <v>27</v>
      </c>
      <c r="J3489" t="inlineStr">
        <is>
          <t>CARTEIRA</t>
        </is>
      </c>
      <c r="K3489" t="inlineStr">
        <is>
          <t>CONTRATO</t>
        </is>
      </c>
      <c r="L3489" t="n">
        <v>2072.85</v>
      </c>
      <c r="M3489" t="inlineStr">
        <is>
          <t>IBIRAPITANGA FASE 3</t>
        </is>
      </c>
      <c r="N3489" s="142">
        <f>DATE(YEAR(G3489),MONTH(G3489),1)</f>
        <v/>
      </c>
      <c r="O3489" s="132">
        <f>IF(G3489&gt;$K$3,"Futuro","Atraso")</f>
        <v/>
      </c>
      <c r="P3489">
        <f>12*(YEAR(G3489)-YEAR($K$3))+(MONTH(G3489)-MONTH($K$3))</f>
        <v/>
      </c>
      <c r="Q3489" s="366">
        <f>IF(M3489="IBIRAPITANGA FASE 3",IF(O3489="Atraso",L3489,L3489/(1+$I$2)^P3489),IF(O3489="Atraso",L3489,L3489/(1+$I$1)^P3489))</f>
        <v/>
      </c>
      <c r="R3489">
        <f>IF(O3489="Atraso",$K$3-G3489,0)</f>
        <v/>
      </c>
      <c r="S3489">
        <f>IF(R3489&lt;=15,"Até 15",IF(R3489&lt;=30,"Entre 15 e 30",IF(R3489&lt;=60,"Entre 30 e 60",IF(R3489&lt;=90,"Entre 60 e 90",IF(R3489&lt;=120,"Entre 90 e 120",IF(R3489&lt;=150,"Entre 120 e 150",IF(R3489&lt;=180,"Entre 150 e 180","Superior a 180")))))))</f>
        <v/>
      </c>
    </row>
    <row r="3490">
      <c r="A3490" t="inlineStr">
        <is>
          <t>Q020L04</t>
        </is>
      </c>
      <c r="B3490" t="inlineStr">
        <is>
          <t>LINO DE BARROS</t>
        </is>
      </c>
      <c r="C3490" t="n">
        <v>1</v>
      </c>
      <c r="D3490" t="inlineStr">
        <is>
          <t>IPCA</t>
        </is>
      </c>
      <c r="E3490" t="n">
        <v>0.009488792934583046</v>
      </c>
      <c r="F3490" t="inlineStr">
        <is>
          <t>MENSAL</t>
        </is>
      </c>
      <c r="G3490" t="n">
        <v>45321</v>
      </c>
      <c r="H3490" t="n">
        <v>45321</v>
      </c>
      <c r="I3490" t="n">
        <v>28</v>
      </c>
      <c r="J3490" t="inlineStr">
        <is>
          <t>CARTEIRA</t>
        </is>
      </c>
      <c r="K3490" t="inlineStr">
        <is>
          <t>CONTRATO</t>
        </is>
      </c>
      <c r="L3490" t="n">
        <v>2072.85</v>
      </c>
      <c r="M3490" t="inlineStr">
        <is>
          <t>IBIRAPITANGA FASE 3</t>
        </is>
      </c>
      <c r="N3490" s="142">
        <f>DATE(YEAR(G3490),MONTH(G3490),1)</f>
        <v/>
      </c>
      <c r="O3490" s="132">
        <f>IF(G3490&gt;$K$3,"Futuro","Atraso")</f>
        <v/>
      </c>
      <c r="P3490">
        <f>12*(YEAR(G3490)-YEAR($K$3))+(MONTH(G3490)-MONTH($K$3))</f>
        <v/>
      </c>
      <c r="Q3490" s="366">
        <f>IF(M3490="IBIRAPITANGA FASE 3",IF(O3490="Atraso",L3490,L3490/(1+$I$2)^P3490),IF(O3490="Atraso",L3490,L3490/(1+$I$1)^P3490))</f>
        <v/>
      </c>
      <c r="R3490">
        <f>IF(O3490="Atraso",$K$3-G3490,0)</f>
        <v/>
      </c>
      <c r="S3490">
        <f>IF(R3490&lt;=15,"Até 15",IF(R3490&lt;=30,"Entre 15 e 30",IF(R3490&lt;=60,"Entre 30 e 60",IF(R3490&lt;=90,"Entre 60 e 90",IF(R3490&lt;=120,"Entre 90 e 120",IF(R3490&lt;=150,"Entre 120 e 150",IF(R3490&lt;=180,"Entre 150 e 180","Superior a 180")))))))</f>
        <v/>
      </c>
    </row>
    <row r="3491">
      <c r="A3491" t="inlineStr">
        <is>
          <t>Q020L04</t>
        </is>
      </c>
      <c r="B3491" t="inlineStr">
        <is>
          <t>LINO DE BARROS</t>
        </is>
      </c>
      <c r="C3491" t="n">
        <v>1</v>
      </c>
      <c r="D3491" t="inlineStr">
        <is>
          <t>IPCA</t>
        </is>
      </c>
      <c r="E3491" t="n">
        <v>0.009488792934583046</v>
      </c>
      <c r="F3491" t="inlineStr">
        <is>
          <t>MENSAL</t>
        </is>
      </c>
      <c r="G3491" t="n">
        <v>45351</v>
      </c>
      <c r="H3491" t="n">
        <v>45351</v>
      </c>
      <c r="I3491" t="n">
        <v>29</v>
      </c>
      <c r="J3491" t="inlineStr">
        <is>
          <t>CARTEIRA</t>
        </is>
      </c>
      <c r="K3491" t="inlineStr">
        <is>
          <t>CONTRATO</t>
        </is>
      </c>
      <c r="L3491" t="n">
        <v>2072.85</v>
      </c>
      <c r="M3491" t="inlineStr">
        <is>
          <t>IBIRAPITANGA FASE 3</t>
        </is>
      </c>
      <c r="N3491" s="142">
        <f>DATE(YEAR(G3491),MONTH(G3491),1)</f>
        <v/>
      </c>
      <c r="O3491" s="132">
        <f>IF(G3491&gt;$K$3,"Futuro","Atraso")</f>
        <v/>
      </c>
      <c r="P3491">
        <f>12*(YEAR(G3491)-YEAR($K$3))+(MONTH(G3491)-MONTH($K$3))</f>
        <v/>
      </c>
      <c r="Q3491" s="366">
        <f>IF(M3491="IBIRAPITANGA FASE 3",IF(O3491="Atraso",L3491,L3491/(1+$I$2)^P3491),IF(O3491="Atraso",L3491,L3491/(1+$I$1)^P3491))</f>
        <v/>
      </c>
      <c r="R3491">
        <f>IF(O3491="Atraso",$K$3-G3491,0)</f>
        <v/>
      </c>
      <c r="S3491">
        <f>IF(R3491&lt;=15,"Até 15",IF(R3491&lt;=30,"Entre 15 e 30",IF(R3491&lt;=60,"Entre 30 e 60",IF(R3491&lt;=90,"Entre 60 e 90",IF(R3491&lt;=120,"Entre 90 e 120",IF(R3491&lt;=150,"Entre 120 e 150",IF(R3491&lt;=180,"Entre 150 e 180","Superior a 180")))))))</f>
        <v/>
      </c>
    </row>
    <row r="3492">
      <c r="A3492" t="inlineStr">
        <is>
          <t>Q020L04</t>
        </is>
      </c>
      <c r="B3492" t="inlineStr">
        <is>
          <t>LINO DE BARROS</t>
        </is>
      </c>
      <c r="C3492" t="n">
        <v>1</v>
      </c>
      <c r="D3492" t="inlineStr">
        <is>
          <t>IPCA</t>
        </is>
      </c>
      <c r="E3492" t="n">
        <v>0.009488792934583046</v>
      </c>
      <c r="F3492" t="inlineStr">
        <is>
          <t>MENSAL</t>
        </is>
      </c>
      <c r="G3492" t="n">
        <v>45381</v>
      </c>
      <c r="H3492" t="n">
        <v>45381</v>
      </c>
      <c r="I3492" t="n">
        <v>30</v>
      </c>
      <c r="J3492" t="inlineStr">
        <is>
          <t>CARTEIRA</t>
        </is>
      </c>
      <c r="K3492" t="inlineStr">
        <is>
          <t>CONTRATO</t>
        </is>
      </c>
      <c r="L3492" t="n">
        <v>2072.85</v>
      </c>
      <c r="M3492" t="inlineStr">
        <is>
          <t>IBIRAPITANGA FASE 3</t>
        </is>
      </c>
      <c r="N3492" s="142">
        <f>DATE(YEAR(G3492),MONTH(G3492),1)</f>
        <v/>
      </c>
      <c r="O3492" s="132">
        <f>IF(G3492&gt;$K$3,"Futuro","Atraso")</f>
        <v/>
      </c>
      <c r="P3492">
        <f>12*(YEAR(G3492)-YEAR($K$3))+(MONTH(G3492)-MONTH($K$3))</f>
        <v/>
      </c>
      <c r="Q3492" s="366">
        <f>IF(M3492="IBIRAPITANGA FASE 3",IF(O3492="Atraso",L3492,L3492/(1+$I$2)^P3492),IF(O3492="Atraso",L3492,L3492/(1+$I$1)^P3492))</f>
        <v/>
      </c>
      <c r="R3492">
        <f>IF(O3492="Atraso",$K$3-G3492,0)</f>
        <v/>
      </c>
      <c r="S3492">
        <f>IF(R3492&lt;=15,"Até 15",IF(R3492&lt;=30,"Entre 15 e 30",IF(R3492&lt;=60,"Entre 30 e 60",IF(R3492&lt;=90,"Entre 60 e 90",IF(R3492&lt;=120,"Entre 90 e 120",IF(R3492&lt;=150,"Entre 120 e 150",IF(R3492&lt;=180,"Entre 150 e 180","Superior a 180")))))))</f>
        <v/>
      </c>
    </row>
    <row r="3493">
      <c r="A3493" t="inlineStr">
        <is>
          <t>Q020L04</t>
        </is>
      </c>
      <c r="B3493" t="inlineStr">
        <is>
          <t>LINO DE BARROS</t>
        </is>
      </c>
      <c r="C3493" t="n">
        <v>1</v>
      </c>
      <c r="D3493" t="inlineStr">
        <is>
          <t>IPCA</t>
        </is>
      </c>
      <c r="E3493" t="n">
        <v>0.009488792934583046</v>
      </c>
      <c r="F3493" t="inlineStr">
        <is>
          <t>MENSAL</t>
        </is>
      </c>
      <c r="G3493" t="n">
        <v>45412</v>
      </c>
      <c r="H3493" t="n">
        <v>45412</v>
      </c>
      <c r="I3493" t="n">
        <v>31</v>
      </c>
      <c r="J3493" t="inlineStr">
        <is>
          <t>CARTEIRA</t>
        </is>
      </c>
      <c r="K3493" t="inlineStr">
        <is>
          <t>CONTRATO</t>
        </is>
      </c>
      <c r="L3493" t="n">
        <v>2072.85</v>
      </c>
      <c r="M3493" t="inlineStr">
        <is>
          <t>IBIRAPITANGA FASE 3</t>
        </is>
      </c>
      <c r="N3493" s="142">
        <f>DATE(YEAR(G3493),MONTH(G3493),1)</f>
        <v/>
      </c>
      <c r="O3493" s="132">
        <f>IF(G3493&gt;$K$3,"Futuro","Atraso")</f>
        <v/>
      </c>
      <c r="P3493">
        <f>12*(YEAR(G3493)-YEAR($K$3))+(MONTH(G3493)-MONTH($K$3))</f>
        <v/>
      </c>
      <c r="Q3493" s="366">
        <f>IF(M3493="IBIRAPITANGA FASE 3",IF(O3493="Atraso",L3493,L3493/(1+$I$2)^P3493),IF(O3493="Atraso",L3493,L3493/(1+$I$1)^P3493))</f>
        <v/>
      </c>
      <c r="R3493">
        <f>IF(O3493="Atraso",$K$3-G3493,0)</f>
        <v/>
      </c>
      <c r="S3493">
        <f>IF(R3493&lt;=15,"Até 15",IF(R3493&lt;=30,"Entre 15 e 30",IF(R3493&lt;=60,"Entre 30 e 60",IF(R3493&lt;=90,"Entre 60 e 90",IF(R3493&lt;=120,"Entre 90 e 120",IF(R3493&lt;=150,"Entre 120 e 150",IF(R3493&lt;=180,"Entre 150 e 180","Superior a 180")))))))</f>
        <v/>
      </c>
    </row>
    <row r="3494">
      <c r="A3494" t="inlineStr">
        <is>
          <t>Q020L04</t>
        </is>
      </c>
      <c r="B3494" t="inlineStr">
        <is>
          <t>LINO DE BARROS</t>
        </is>
      </c>
      <c r="C3494" t="n">
        <v>1</v>
      </c>
      <c r="D3494" t="inlineStr">
        <is>
          <t>IPCA</t>
        </is>
      </c>
      <c r="E3494" t="n">
        <v>0.009488792934583046</v>
      </c>
      <c r="F3494" t="inlineStr">
        <is>
          <t>MENSAL</t>
        </is>
      </c>
      <c r="G3494" t="n">
        <v>45412</v>
      </c>
      <c r="H3494" t="n">
        <v>45412</v>
      </c>
      <c r="I3494" t="n">
        <v>3</v>
      </c>
      <c r="J3494" t="inlineStr">
        <is>
          <t>CARTEIRA</t>
        </is>
      </c>
      <c r="K3494" t="inlineStr">
        <is>
          <t>CONTRATO</t>
        </is>
      </c>
      <c r="L3494" t="n">
        <v>8738.110000000001</v>
      </c>
      <c r="M3494" t="inlineStr">
        <is>
          <t>IBIRAPITANGA FASE 3</t>
        </is>
      </c>
      <c r="N3494" s="142">
        <f>DATE(YEAR(G3494),MONTH(G3494),1)</f>
        <v/>
      </c>
      <c r="O3494" s="132">
        <f>IF(G3494&gt;$K$3,"Futuro","Atraso")</f>
        <v/>
      </c>
      <c r="P3494">
        <f>12*(YEAR(G3494)-YEAR($K$3))+(MONTH(G3494)-MONTH($K$3))</f>
        <v/>
      </c>
      <c r="Q3494" s="366">
        <f>IF(M3494="IBIRAPITANGA FASE 3",IF(O3494="Atraso",L3494,L3494/(1+$I$2)^P3494),IF(O3494="Atraso",L3494,L3494/(1+$I$1)^P3494))</f>
        <v/>
      </c>
      <c r="R3494">
        <f>IF(O3494="Atraso",$K$3-G3494,0)</f>
        <v/>
      </c>
      <c r="S3494">
        <f>IF(R3494&lt;=15,"Até 15",IF(R3494&lt;=30,"Entre 15 e 30",IF(R3494&lt;=60,"Entre 30 e 60",IF(R3494&lt;=90,"Entre 60 e 90",IF(R3494&lt;=120,"Entre 90 e 120",IF(R3494&lt;=150,"Entre 120 e 150",IF(R3494&lt;=180,"Entre 150 e 180","Superior a 180")))))))</f>
        <v/>
      </c>
    </row>
    <row r="3495">
      <c r="A3495" t="inlineStr">
        <is>
          <t>Q020L04</t>
        </is>
      </c>
      <c r="B3495" t="inlineStr">
        <is>
          <t>LINO DE BARROS</t>
        </is>
      </c>
      <c r="C3495" t="n">
        <v>1</v>
      </c>
      <c r="D3495" t="inlineStr">
        <is>
          <t>IPCA</t>
        </is>
      </c>
      <c r="E3495" t="n">
        <v>0.009488792934583046</v>
      </c>
      <c r="F3495" t="inlineStr">
        <is>
          <t>MENSAL</t>
        </is>
      </c>
      <c r="G3495" t="n">
        <v>45442</v>
      </c>
      <c r="H3495" t="n">
        <v>45442</v>
      </c>
      <c r="I3495" t="n">
        <v>32</v>
      </c>
      <c r="J3495" t="inlineStr">
        <is>
          <t>CARTEIRA</t>
        </is>
      </c>
      <c r="K3495" t="inlineStr">
        <is>
          <t>CONTRATO</t>
        </is>
      </c>
      <c r="L3495" t="n">
        <v>2072.85</v>
      </c>
      <c r="M3495" t="inlineStr">
        <is>
          <t>IBIRAPITANGA FASE 3</t>
        </is>
      </c>
      <c r="N3495" s="142">
        <f>DATE(YEAR(G3495),MONTH(G3495),1)</f>
        <v/>
      </c>
      <c r="O3495" s="132">
        <f>IF(G3495&gt;$K$3,"Futuro","Atraso")</f>
        <v/>
      </c>
      <c r="P3495">
        <f>12*(YEAR(G3495)-YEAR($K$3))+(MONTH(G3495)-MONTH($K$3))</f>
        <v/>
      </c>
      <c r="Q3495" s="366">
        <f>IF(M3495="IBIRAPITANGA FASE 3",IF(O3495="Atraso",L3495,L3495/(1+$I$2)^P3495),IF(O3495="Atraso",L3495,L3495/(1+$I$1)^P3495))</f>
        <v/>
      </c>
      <c r="R3495">
        <f>IF(O3495="Atraso",$K$3-G3495,0)</f>
        <v/>
      </c>
      <c r="S3495">
        <f>IF(R3495&lt;=15,"Até 15",IF(R3495&lt;=30,"Entre 15 e 30",IF(R3495&lt;=60,"Entre 30 e 60",IF(R3495&lt;=90,"Entre 60 e 90",IF(R3495&lt;=120,"Entre 90 e 120",IF(R3495&lt;=150,"Entre 120 e 150",IF(R3495&lt;=180,"Entre 150 e 180","Superior a 180")))))))</f>
        <v/>
      </c>
    </row>
    <row r="3496">
      <c r="A3496" t="inlineStr">
        <is>
          <t>Q020L04</t>
        </is>
      </c>
      <c r="B3496" t="inlineStr">
        <is>
          <t>LINO DE BARROS</t>
        </is>
      </c>
      <c r="C3496" t="n">
        <v>1</v>
      </c>
      <c r="D3496" t="inlineStr">
        <is>
          <t>IPCA</t>
        </is>
      </c>
      <c r="E3496" t="n">
        <v>0.009488792934583046</v>
      </c>
      <c r="F3496" t="inlineStr">
        <is>
          <t>MENSAL</t>
        </is>
      </c>
      <c r="G3496" t="n">
        <v>45473</v>
      </c>
      <c r="H3496" t="n">
        <v>45473</v>
      </c>
      <c r="I3496" t="n">
        <v>33</v>
      </c>
      <c r="J3496" t="inlineStr">
        <is>
          <t>CARTEIRA</t>
        </is>
      </c>
      <c r="K3496" t="inlineStr">
        <is>
          <t>CONTRATO</t>
        </is>
      </c>
      <c r="L3496" t="n">
        <v>2072.85</v>
      </c>
      <c r="M3496" t="inlineStr">
        <is>
          <t>IBIRAPITANGA FASE 3</t>
        </is>
      </c>
      <c r="N3496" s="142">
        <f>DATE(YEAR(G3496),MONTH(G3496),1)</f>
        <v/>
      </c>
      <c r="O3496" s="132">
        <f>IF(G3496&gt;$K$3,"Futuro","Atraso")</f>
        <v/>
      </c>
      <c r="P3496">
        <f>12*(YEAR(G3496)-YEAR($K$3))+(MONTH(G3496)-MONTH($K$3))</f>
        <v/>
      </c>
      <c r="Q3496" s="366">
        <f>IF(M3496="IBIRAPITANGA FASE 3",IF(O3496="Atraso",L3496,L3496/(1+$I$2)^P3496),IF(O3496="Atraso",L3496,L3496/(1+$I$1)^P3496))</f>
        <v/>
      </c>
      <c r="R3496">
        <f>IF(O3496="Atraso",$K$3-G3496,0)</f>
        <v/>
      </c>
      <c r="S3496">
        <f>IF(R3496&lt;=15,"Até 15",IF(R3496&lt;=30,"Entre 15 e 30",IF(R3496&lt;=60,"Entre 30 e 60",IF(R3496&lt;=90,"Entre 60 e 90",IF(R3496&lt;=120,"Entre 90 e 120",IF(R3496&lt;=150,"Entre 120 e 150",IF(R3496&lt;=180,"Entre 150 e 180","Superior a 180")))))))</f>
        <v/>
      </c>
    </row>
    <row r="3497">
      <c r="A3497" t="inlineStr">
        <is>
          <t>Q020L04</t>
        </is>
      </c>
      <c r="B3497" t="inlineStr">
        <is>
          <t>LINO DE BARROS</t>
        </is>
      </c>
      <c r="C3497" t="n">
        <v>1</v>
      </c>
      <c r="D3497" t="inlineStr">
        <is>
          <t>IPCA</t>
        </is>
      </c>
      <c r="E3497" t="n">
        <v>0.009488792934583046</v>
      </c>
      <c r="F3497" t="inlineStr">
        <is>
          <t>MENSAL</t>
        </is>
      </c>
      <c r="G3497" t="n">
        <v>45503</v>
      </c>
      <c r="H3497" t="n">
        <v>45503</v>
      </c>
      <c r="I3497" t="n">
        <v>34</v>
      </c>
      <c r="J3497" t="inlineStr">
        <is>
          <t>CARTEIRA</t>
        </is>
      </c>
      <c r="K3497" t="inlineStr">
        <is>
          <t>CONTRATO</t>
        </is>
      </c>
      <c r="L3497" t="n">
        <v>2072.85</v>
      </c>
      <c r="M3497" t="inlineStr">
        <is>
          <t>IBIRAPITANGA FASE 3</t>
        </is>
      </c>
      <c r="N3497" s="142">
        <f>DATE(YEAR(G3497),MONTH(G3497),1)</f>
        <v/>
      </c>
      <c r="O3497" s="132">
        <f>IF(G3497&gt;$K$3,"Futuro","Atraso")</f>
        <v/>
      </c>
      <c r="P3497">
        <f>12*(YEAR(G3497)-YEAR($K$3))+(MONTH(G3497)-MONTH($K$3))</f>
        <v/>
      </c>
      <c r="Q3497" s="366">
        <f>IF(M3497="IBIRAPITANGA FASE 3",IF(O3497="Atraso",L3497,L3497/(1+$I$2)^P3497),IF(O3497="Atraso",L3497,L3497/(1+$I$1)^P3497))</f>
        <v/>
      </c>
      <c r="R3497">
        <f>IF(O3497="Atraso",$K$3-G3497,0)</f>
        <v/>
      </c>
      <c r="S3497">
        <f>IF(R3497&lt;=15,"Até 15",IF(R3497&lt;=30,"Entre 15 e 30",IF(R3497&lt;=60,"Entre 30 e 60",IF(R3497&lt;=90,"Entre 60 e 90",IF(R3497&lt;=120,"Entre 90 e 120",IF(R3497&lt;=150,"Entre 120 e 150",IF(R3497&lt;=180,"Entre 150 e 180","Superior a 180")))))))</f>
        <v/>
      </c>
    </row>
    <row r="3498">
      <c r="A3498" t="inlineStr">
        <is>
          <t>Q020L04</t>
        </is>
      </c>
      <c r="B3498" t="inlineStr">
        <is>
          <t>LINO DE BARROS</t>
        </is>
      </c>
      <c r="C3498" t="n">
        <v>1</v>
      </c>
      <c r="D3498" t="inlineStr">
        <is>
          <t>IPCA</t>
        </is>
      </c>
      <c r="E3498" t="n">
        <v>0.009488792934583046</v>
      </c>
      <c r="F3498" t="inlineStr">
        <is>
          <t>MENSAL</t>
        </is>
      </c>
      <c r="G3498" t="n">
        <v>45534</v>
      </c>
      <c r="H3498" t="n">
        <v>45534</v>
      </c>
      <c r="I3498" t="n">
        <v>35</v>
      </c>
      <c r="J3498" t="inlineStr">
        <is>
          <t>CARTEIRA</t>
        </is>
      </c>
      <c r="K3498" t="inlineStr">
        <is>
          <t>CONTRATO</t>
        </is>
      </c>
      <c r="L3498" t="n">
        <v>2072.85</v>
      </c>
      <c r="M3498" t="inlineStr">
        <is>
          <t>IBIRAPITANGA FASE 3</t>
        </is>
      </c>
      <c r="N3498" s="142">
        <f>DATE(YEAR(G3498),MONTH(G3498),1)</f>
        <v/>
      </c>
      <c r="O3498" s="132">
        <f>IF(G3498&gt;$K$3,"Futuro","Atraso")</f>
        <v/>
      </c>
      <c r="P3498">
        <f>12*(YEAR(G3498)-YEAR($K$3))+(MONTH(G3498)-MONTH($K$3))</f>
        <v/>
      </c>
      <c r="Q3498" s="366">
        <f>IF(M3498="IBIRAPITANGA FASE 3",IF(O3498="Atraso",L3498,L3498/(1+$I$2)^P3498),IF(O3498="Atraso",L3498,L3498/(1+$I$1)^P3498))</f>
        <v/>
      </c>
      <c r="R3498">
        <f>IF(O3498="Atraso",$K$3-G3498,0)</f>
        <v/>
      </c>
      <c r="S3498">
        <f>IF(R3498&lt;=15,"Até 15",IF(R3498&lt;=30,"Entre 15 e 30",IF(R3498&lt;=60,"Entre 30 e 60",IF(R3498&lt;=90,"Entre 60 e 90",IF(R3498&lt;=120,"Entre 90 e 120",IF(R3498&lt;=150,"Entre 120 e 150",IF(R3498&lt;=180,"Entre 150 e 180","Superior a 180")))))))</f>
        <v/>
      </c>
    </row>
    <row r="3499">
      <c r="A3499" t="inlineStr">
        <is>
          <t>Q020L04</t>
        </is>
      </c>
      <c r="B3499" t="inlineStr">
        <is>
          <t>LINO DE BARROS</t>
        </is>
      </c>
      <c r="C3499" t="n">
        <v>1</v>
      </c>
      <c r="D3499" t="inlineStr">
        <is>
          <t>IPCA</t>
        </is>
      </c>
      <c r="E3499" t="n">
        <v>0.009488792934583046</v>
      </c>
      <c r="F3499" t="inlineStr">
        <is>
          <t>MENSAL</t>
        </is>
      </c>
      <c r="G3499" t="n">
        <v>45565</v>
      </c>
      <c r="H3499" t="n">
        <v>45565</v>
      </c>
      <c r="I3499" t="n">
        <v>36</v>
      </c>
      <c r="J3499" t="inlineStr">
        <is>
          <t>CARTEIRA</t>
        </is>
      </c>
      <c r="K3499" t="inlineStr">
        <is>
          <t>CONTRATO</t>
        </is>
      </c>
      <c r="L3499" t="n">
        <v>2072.85</v>
      </c>
      <c r="M3499" t="inlineStr">
        <is>
          <t>IBIRAPITANGA FASE 3</t>
        </is>
      </c>
      <c r="N3499" s="142">
        <f>DATE(YEAR(G3499),MONTH(G3499),1)</f>
        <v/>
      </c>
      <c r="O3499" s="132">
        <f>IF(G3499&gt;$K$3,"Futuro","Atraso")</f>
        <v/>
      </c>
      <c r="P3499">
        <f>12*(YEAR(G3499)-YEAR($K$3))+(MONTH(G3499)-MONTH($K$3))</f>
        <v/>
      </c>
      <c r="Q3499" s="366">
        <f>IF(M3499="IBIRAPITANGA FASE 3",IF(O3499="Atraso",L3499,L3499/(1+$I$2)^P3499),IF(O3499="Atraso",L3499,L3499/(1+$I$1)^P3499))</f>
        <v/>
      </c>
      <c r="R3499">
        <f>IF(O3499="Atraso",$K$3-G3499,0)</f>
        <v/>
      </c>
      <c r="S3499">
        <f>IF(R3499&lt;=15,"Até 15",IF(R3499&lt;=30,"Entre 15 e 30",IF(R3499&lt;=60,"Entre 30 e 60",IF(R3499&lt;=90,"Entre 60 e 90",IF(R3499&lt;=120,"Entre 90 e 120",IF(R3499&lt;=150,"Entre 120 e 150",IF(R3499&lt;=180,"Entre 150 e 180","Superior a 180")))))))</f>
        <v/>
      </c>
    </row>
    <row r="3500">
      <c r="A3500" t="inlineStr">
        <is>
          <t>Q020L04</t>
        </is>
      </c>
      <c r="B3500" t="inlineStr">
        <is>
          <t>LINO DE BARROS</t>
        </is>
      </c>
      <c r="C3500" t="n">
        <v>1</v>
      </c>
      <c r="D3500" t="inlineStr">
        <is>
          <t>IPCA</t>
        </is>
      </c>
      <c r="E3500" t="n">
        <v>0.009488792934583046</v>
      </c>
      <c r="F3500" t="inlineStr">
        <is>
          <t>MENSAL</t>
        </is>
      </c>
      <c r="G3500" t="n">
        <v>45595</v>
      </c>
      <c r="H3500" t="n">
        <v>45595</v>
      </c>
      <c r="I3500" t="n">
        <v>37</v>
      </c>
      <c r="J3500" t="inlineStr">
        <is>
          <t>CARTEIRA</t>
        </is>
      </c>
      <c r="K3500" t="inlineStr">
        <is>
          <t>CONTRATO</t>
        </is>
      </c>
      <c r="L3500" t="n">
        <v>2072.85</v>
      </c>
      <c r="M3500" t="inlineStr">
        <is>
          <t>IBIRAPITANGA FASE 3</t>
        </is>
      </c>
      <c r="N3500" s="142">
        <f>DATE(YEAR(G3500),MONTH(G3500),1)</f>
        <v/>
      </c>
      <c r="O3500" s="132">
        <f>IF(G3500&gt;$K$3,"Futuro","Atraso")</f>
        <v/>
      </c>
      <c r="P3500">
        <f>12*(YEAR(G3500)-YEAR($K$3))+(MONTH(G3500)-MONTH($K$3))</f>
        <v/>
      </c>
      <c r="Q3500" s="366">
        <f>IF(M3500="IBIRAPITANGA FASE 3",IF(O3500="Atraso",L3500,L3500/(1+$I$2)^P3500),IF(O3500="Atraso",L3500,L3500/(1+$I$1)^P3500))</f>
        <v/>
      </c>
      <c r="R3500">
        <f>IF(O3500="Atraso",$K$3-G3500,0)</f>
        <v/>
      </c>
      <c r="S3500">
        <f>IF(R3500&lt;=15,"Até 15",IF(R3500&lt;=30,"Entre 15 e 30",IF(R3500&lt;=60,"Entre 30 e 60",IF(R3500&lt;=90,"Entre 60 e 90",IF(R3500&lt;=120,"Entre 90 e 120",IF(R3500&lt;=150,"Entre 120 e 150",IF(R3500&lt;=180,"Entre 150 e 180","Superior a 180")))))))</f>
        <v/>
      </c>
    </row>
    <row r="3501">
      <c r="A3501" t="inlineStr">
        <is>
          <t>Q020L04</t>
        </is>
      </c>
      <c r="B3501" t="inlineStr">
        <is>
          <t>LINO DE BARROS</t>
        </is>
      </c>
      <c r="C3501" t="n">
        <v>1</v>
      </c>
      <c r="D3501" t="inlineStr">
        <is>
          <t>IPCA</t>
        </is>
      </c>
      <c r="E3501" t="n">
        <v>0.009488792934583046</v>
      </c>
      <c r="F3501" t="inlineStr">
        <is>
          <t>MENSAL</t>
        </is>
      </c>
      <c r="G3501" t="n">
        <v>45626</v>
      </c>
      <c r="H3501" t="n">
        <v>45626</v>
      </c>
      <c r="I3501" t="n">
        <v>38</v>
      </c>
      <c r="J3501" t="inlineStr">
        <is>
          <t>CARTEIRA</t>
        </is>
      </c>
      <c r="K3501" t="inlineStr">
        <is>
          <t>CONTRATO</t>
        </is>
      </c>
      <c r="L3501" t="n">
        <v>2072.85</v>
      </c>
      <c r="M3501" t="inlineStr">
        <is>
          <t>IBIRAPITANGA FASE 3</t>
        </is>
      </c>
      <c r="N3501" s="142">
        <f>DATE(YEAR(G3501),MONTH(G3501),1)</f>
        <v/>
      </c>
      <c r="O3501" s="132">
        <f>IF(G3501&gt;$K$3,"Futuro","Atraso")</f>
        <v/>
      </c>
      <c r="P3501">
        <f>12*(YEAR(G3501)-YEAR($K$3))+(MONTH(G3501)-MONTH($K$3))</f>
        <v/>
      </c>
      <c r="Q3501" s="366">
        <f>IF(M3501="IBIRAPITANGA FASE 3",IF(O3501="Atraso",L3501,L3501/(1+$I$2)^P3501),IF(O3501="Atraso",L3501,L3501/(1+$I$1)^P3501))</f>
        <v/>
      </c>
      <c r="R3501">
        <f>IF(O3501="Atraso",$K$3-G3501,0)</f>
        <v/>
      </c>
      <c r="S3501">
        <f>IF(R3501&lt;=15,"Até 15",IF(R3501&lt;=30,"Entre 15 e 30",IF(R3501&lt;=60,"Entre 30 e 60",IF(R3501&lt;=90,"Entre 60 e 90",IF(R3501&lt;=120,"Entre 90 e 120",IF(R3501&lt;=150,"Entre 120 e 150",IF(R3501&lt;=180,"Entre 150 e 180","Superior a 180")))))))</f>
        <v/>
      </c>
    </row>
    <row r="3502">
      <c r="A3502" t="inlineStr">
        <is>
          <t>Q020L04</t>
        </is>
      </c>
      <c r="B3502" t="inlineStr">
        <is>
          <t>LINO DE BARROS</t>
        </is>
      </c>
      <c r="C3502" t="n">
        <v>1</v>
      </c>
      <c r="D3502" t="inlineStr">
        <is>
          <t>IPCA</t>
        </is>
      </c>
      <c r="E3502" t="n">
        <v>0.009488792934583046</v>
      </c>
      <c r="F3502" t="inlineStr">
        <is>
          <t>MENSAL</t>
        </is>
      </c>
      <c r="G3502" t="n">
        <v>45656</v>
      </c>
      <c r="H3502" t="n">
        <v>45656</v>
      </c>
      <c r="I3502" t="n">
        <v>39</v>
      </c>
      <c r="J3502" t="inlineStr">
        <is>
          <t>CARTEIRA</t>
        </is>
      </c>
      <c r="K3502" t="inlineStr">
        <is>
          <t>CONTRATO</t>
        </is>
      </c>
      <c r="L3502" t="n">
        <v>2072.85</v>
      </c>
      <c r="M3502" t="inlineStr">
        <is>
          <t>IBIRAPITANGA FASE 3</t>
        </is>
      </c>
      <c r="N3502" s="142">
        <f>DATE(YEAR(G3502),MONTH(G3502),1)</f>
        <v/>
      </c>
      <c r="O3502" s="132">
        <f>IF(G3502&gt;$K$3,"Futuro","Atraso")</f>
        <v/>
      </c>
      <c r="P3502">
        <f>12*(YEAR(G3502)-YEAR($K$3))+(MONTH(G3502)-MONTH($K$3))</f>
        <v/>
      </c>
      <c r="Q3502" s="366">
        <f>IF(M3502="IBIRAPITANGA FASE 3",IF(O3502="Atraso",L3502,L3502/(1+$I$2)^P3502),IF(O3502="Atraso",L3502,L3502/(1+$I$1)^P3502))</f>
        <v/>
      </c>
      <c r="R3502">
        <f>IF(O3502="Atraso",$K$3-G3502,0)</f>
        <v/>
      </c>
      <c r="S3502">
        <f>IF(R3502&lt;=15,"Até 15",IF(R3502&lt;=30,"Entre 15 e 30",IF(R3502&lt;=60,"Entre 30 e 60",IF(R3502&lt;=90,"Entre 60 e 90",IF(R3502&lt;=120,"Entre 90 e 120",IF(R3502&lt;=150,"Entre 120 e 150",IF(R3502&lt;=180,"Entre 150 e 180","Superior a 180")))))))</f>
        <v/>
      </c>
    </row>
    <row r="3503">
      <c r="A3503" t="inlineStr">
        <is>
          <t>Q020L04</t>
        </is>
      </c>
      <c r="B3503" t="inlineStr">
        <is>
          <t>LINO DE BARROS</t>
        </is>
      </c>
      <c r="C3503" t="n">
        <v>1</v>
      </c>
      <c r="D3503" t="inlineStr">
        <is>
          <t>IPCA</t>
        </is>
      </c>
      <c r="E3503" t="n">
        <v>0.009488792934583046</v>
      </c>
      <c r="F3503" t="inlineStr">
        <is>
          <t>MENSAL</t>
        </is>
      </c>
      <c r="G3503" t="n">
        <v>45687</v>
      </c>
      <c r="H3503" t="n">
        <v>45687</v>
      </c>
      <c r="I3503" t="n">
        <v>40</v>
      </c>
      <c r="J3503" t="inlineStr">
        <is>
          <t>CARTEIRA</t>
        </is>
      </c>
      <c r="K3503" t="inlineStr">
        <is>
          <t>CONTRATO</t>
        </is>
      </c>
      <c r="L3503" t="n">
        <v>2072.85</v>
      </c>
      <c r="M3503" t="inlineStr">
        <is>
          <t>IBIRAPITANGA FASE 3</t>
        </is>
      </c>
      <c r="N3503" s="142">
        <f>DATE(YEAR(G3503),MONTH(G3503),1)</f>
        <v/>
      </c>
      <c r="O3503" s="132">
        <f>IF(G3503&gt;$K$3,"Futuro","Atraso")</f>
        <v/>
      </c>
      <c r="P3503">
        <f>12*(YEAR(G3503)-YEAR($K$3))+(MONTH(G3503)-MONTH($K$3))</f>
        <v/>
      </c>
      <c r="Q3503" s="366">
        <f>IF(M3503="IBIRAPITANGA FASE 3",IF(O3503="Atraso",L3503,L3503/(1+$I$2)^P3503),IF(O3503="Atraso",L3503,L3503/(1+$I$1)^P3503))</f>
        <v/>
      </c>
      <c r="R3503">
        <f>IF(O3503="Atraso",$K$3-G3503,0)</f>
        <v/>
      </c>
      <c r="S3503">
        <f>IF(R3503&lt;=15,"Até 15",IF(R3503&lt;=30,"Entre 15 e 30",IF(R3503&lt;=60,"Entre 30 e 60",IF(R3503&lt;=90,"Entre 60 e 90",IF(R3503&lt;=120,"Entre 90 e 120",IF(R3503&lt;=150,"Entre 120 e 150",IF(R3503&lt;=180,"Entre 150 e 180","Superior a 180")))))))</f>
        <v/>
      </c>
    </row>
    <row r="3504">
      <c r="A3504" t="inlineStr">
        <is>
          <t>Q020L04</t>
        </is>
      </c>
      <c r="B3504" t="inlineStr">
        <is>
          <t>LINO DE BARROS</t>
        </is>
      </c>
      <c r="C3504" t="n">
        <v>1</v>
      </c>
      <c r="D3504" t="inlineStr">
        <is>
          <t>IPCA</t>
        </is>
      </c>
      <c r="E3504" t="n">
        <v>0.009488792934583046</v>
      </c>
      <c r="F3504" t="inlineStr">
        <is>
          <t>MENSAL</t>
        </is>
      </c>
      <c r="G3504" t="n">
        <v>45716</v>
      </c>
      <c r="H3504" t="n">
        <v>45716</v>
      </c>
      <c r="I3504" t="n">
        <v>41</v>
      </c>
      <c r="J3504" t="inlineStr">
        <is>
          <t>CARTEIRA</t>
        </is>
      </c>
      <c r="K3504" t="inlineStr">
        <is>
          <t>CONTRATO</t>
        </is>
      </c>
      <c r="L3504" t="n">
        <v>2072.85</v>
      </c>
      <c r="M3504" t="inlineStr">
        <is>
          <t>IBIRAPITANGA FASE 3</t>
        </is>
      </c>
      <c r="N3504" s="142">
        <f>DATE(YEAR(G3504),MONTH(G3504),1)</f>
        <v/>
      </c>
      <c r="O3504" s="132">
        <f>IF(G3504&gt;$K$3,"Futuro","Atraso")</f>
        <v/>
      </c>
      <c r="P3504">
        <f>12*(YEAR(G3504)-YEAR($K$3))+(MONTH(G3504)-MONTH($K$3))</f>
        <v/>
      </c>
      <c r="Q3504" s="366">
        <f>IF(M3504="IBIRAPITANGA FASE 3",IF(O3504="Atraso",L3504,L3504/(1+$I$2)^P3504),IF(O3504="Atraso",L3504,L3504/(1+$I$1)^P3504))</f>
        <v/>
      </c>
      <c r="R3504">
        <f>IF(O3504="Atraso",$K$3-G3504,0)</f>
        <v/>
      </c>
      <c r="S3504">
        <f>IF(R3504&lt;=15,"Até 15",IF(R3504&lt;=30,"Entre 15 e 30",IF(R3504&lt;=60,"Entre 30 e 60",IF(R3504&lt;=90,"Entre 60 e 90",IF(R3504&lt;=120,"Entre 90 e 120",IF(R3504&lt;=150,"Entre 120 e 150",IF(R3504&lt;=180,"Entre 150 e 180","Superior a 180")))))))</f>
        <v/>
      </c>
    </row>
    <row r="3505">
      <c r="A3505" t="inlineStr">
        <is>
          <t>Q020L04</t>
        </is>
      </c>
      <c r="B3505" t="inlineStr">
        <is>
          <t>LINO DE BARROS</t>
        </is>
      </c>
      <c r="C3505" t="n">
        <v>1</v>
      </c>
      <c r="D3505" t="inlineStr">
        <is>
          <t>IPCA</t>
        </is>
      </c>
      <c r="E3505" t="n">
        <v>0.009488792934583046</v>
      </c>
      <c r="F3505" t="inlineStr">
        <is>
          <t>MENSAL</t>
        </is>
      </c>
      <c r="G3505" t="n">
        <v>45746</v>
      </c>
      <c r="H3505" t="n">
        <v>45746</v>
      </c>
      <c r="I3505" t="n">
        <v>42</v>
      </c>
      <c r="J3505" t="inlineStr">
        <is>
          <t>CARTEIRA</t>
        </is>
      </c>
      <c r="K3505" t="inlineStr">
        <is>
          <t>CONTRATO</t>
        </is>
      </c>
      <c r="L3505" t="n">
        <v>2072.85</v>
      </c>
      <c r="M3505" t="inlineStr">
        <is>
          <t>IBIRAPITANGA FASE 3</t>
        </is>
      </c>
      <c r="N3505" s="142">
        <f>DATE(YEAR(G3505),MONTH(G3505),1)</f>
        <v/>
      </c>
      <c r="O3505" s="132">
        <f>IF(G3505&gt;$K$3,"Futuro","Atraso")</f>
        <v/>
      </c>
      <c r="P3505">
        <f>12*(YEAR(G3505)-YEAR($K$3))+(MONTH(G3505)-MONTH($K$3))</f>
        <v/>
      </c>
      <c r="Q3505" s="366">
        <f>IF(M3505="IBIRAPITANGA FASE 3",IF(O3505="Atraso",L3505,L3505/(1+$I$2)^P3505),IF(O3505="Atraso",L3505,L3505/(1+$I$1)^P3505))</f>
        <v/>
      </c>
      <c r="R3505">
        <f>IF(O3505="Atraso",$K$3-G3505,0)</f>
        <v/>
      </c>
      <c r="S3505">
        <f>IF(R3505&lt;=15,"Até 15",IF(R3505&lt;=30,"Entre 15 e 30",IF(R3505&lt;=60,"Entre 30 e 60",IF(R3505&lt;=90,"Entre 60 e 90",IF(R3505&lt;=120,"Entre 90 e 120",IF(R3505&lt;=150,"Entre 120 e 150",IF(R3505&lt;=180,"Entre 150 e 180","Superior a 180")))))))</f>
        <v/>
      </c>
    </row>
    <row r="3506">
      <c r="A3506" t="inlineStr">
        <is>
          <t>Q020L04</t>
        </is>
      </c>
      <c r="B3506" t="inlineStr">
        <is>
          <t>LINO DE BARROS</t>
        </is>
      </c>
      <c r="C3506" t="n">
        <v>1</v>
      </c>
      <c r="D3506" t="inlineStr">
        <is>
          <t>IPCA</t>
        </is>
      </c>
      <c r="E3506" t="n">
        <v>0.009488792934583046</v>
      </c>
      <c r="F3506" t="inlineStr">
        <is>
          <t>MENSAL</t>
        </is>
      </c>
      <c r="G3506" t="n">
        <v>45777</v>
      </c>
      <c r="H3506" t="n">
        <v>45777</v>
      </c>
      <c r="I3506" t="n">
        <v>43</v>
      </c>
      <c r="J3506" t="inlineStr">
        <is>
          <t>CARTEIRA</t>
        </is>
      </c>
      <c r="K3506" t="inlineStr">
        <is>
          <t>CONTRATO</t>
        </is>
      </c>
      <c r="L3506" t="n">
        <v>2072.85</v>
      </c>
      <c r="M3506" t="inlineStr">
        <is>
          <t>IBIRAPITANGA FASE 3</t>
        </is>
      </c>
      <c r="N3506" s="142">
        <f>DATE(YEAR(G3506),MONTH(G3506),1)</f>
        <v/>
      </c>
      <c r="O3506" s="132">
        <f>IF(G3506&gt;$K$3,"Futuro","Atraso")</f>
        <v/>
      </c>
      <c r="P3506">
        <f>12*(YEAR(G3506)-YEAR($K$3))+(MONTH(G3506)-MONTH($K$3))</f>
        <v/>
      </c>
      <c r="Q3506" s="366">
        <f>IF(M3506="IBIRAPITANGA FASE 3",IF(O3506="Atraso",L3506,L3506/(1+$I$2)^P3506),IF(O3506="Atraso",L3506,L3506/(1+$I$1)^P3506))</f>
        <v/>
      </c>
      <c r="R3506">
        <f>IF(O3506="Atraso",$K$3-G3506,0)</f>
        <v/>
      </c>
      <c r="S3506">
        <f>IF(R3506&lt;=15,"Até 15",IF(R3506&lt;=30,"Entre 15 e 30",IF(R3506&lt;=60,"Entre 30 e 60",IF(R3506&lt;=90,"Entre 60 e 90",IF(R3506&lt;=120,"Entre 90 e 120",IF(R3506&lt;=150,"Entre 120 e 150",IF(R3506&lt;=180,"Entre 150 e 180","Superior a 180")))))))</f>
        <v/>
      </c>
    </row>
    <row r="3507">
      <c r="A3507" t="inlineStr">
        <is>
          <t>Q020L04</t>
        </is>
      </c>
      <c r="B3507" t="inlineStr">
        <is>
          <t>LINO DE BARROS</t>
        </is>
      </c>
      <c r="C3507" t="n">
        <v>1</v>
      </c>
      <c r="D3507" t="inlineStr">
        <is>
          <t>IPCA</t>
        </is>
      </c>
      <c r="E3507" t="n">
        <v>0.009488792934583046</v>
      </c>
      <c r="F3507" t="inlineStr">
        <is>
          <t>MENSAL</t>
        </is>
      </c>
      <c r="G3507" t="n">
        <v>45777</v>
      </c>
      <c r="H3507" t="n">
        <v>45777</v>
      </c>
      <c r="I3507" t="n">
        <v>4</v>
      </c>
      <c r="J3507" t="inlineStr">
        <is>
          <t>CARTEIRA</t>
        </is>
      </c>
      <c r="K3507" t="inlineStr">
        <is>
          <t>CONTRATO</t>
        </is>
      </c>
      <c r="L3507" t="n">
        <v>8738.110000000001</v>
      </c>
      <c r="M3507" t="inlineStr">
        <is>
          <t>IBIRAPITANGA FASE 3</t>
        </is>
      </c>
      <c r="N3507" s="142">
        <f>DATE(YEAR(G3507),MONTH(G3507),1)</f>
        <v/>
      </c>
      <c r="O3507" s="132">
        <f>IF(G3507&gt;$K$3,"Futuro","Atraso")</f>
        <v/>
      </c>
      <c r="P3507">
        <f>12*(YEAR(G3507)-YEAR($K$3))+(MONTH(G3507)-MONTH($K$3))</f>
        <v/>
      </c>
      <c r="Q3507" s="366">
        <f>IF(M3507="IBIRAPITANGA FASE 3",IF(O3507="Atraso",L3507,L3507/(1+$I$2)^P3507),IF(O3507="Atraso",L3507,L3507/(1+$I$1)^P3507))</f>
        <v/>
      </c>
      <c r="R3507">
        <f>IF(O3507="Atraso",$K$3-G3507,0)</f>
        <v/>
      </c>
      <c r="S3507">
        <f>IF(R3507&lt;=15,"Até 15",IF(R3507&lt;=30,"Entre 15 e 30",IF(R3507&lt;=60,"Entre 30 e 60",IF(R3507&lt;=90,"Entre 60 e 90",IF(R3507&lt;=120,"Entre 90 e 120",IF(R3507&lt;=150,"Entre 120 e 150",IF(R3507&lt;=180,"Entre 150 e 180","Superior a 180")))))))</f>
        <v/>
      </c>
    </row>
    <row r="3508">
      <c r="A3508" t="inlineStr">
        <is>
          <t>Q020L04</t>
        </is>
      </c>
      <c r="B3508" t="inlineStr">
        <is>
          <t>LINO DE BARROS</t>
        </is>
      </c>
      <c r="C3508" t="n">
        <v>1</v>
      </c>
      <c r="D3508" t="inlineStr">
        <is>
          <t>IPCA</t>
        </is>
      </c>
      <c r="E3508" t="n">
        <v>0.009488792934583046</v>
      </c>
      <c r="F3508" t="inlineStr">
        <is>
          <t>MENSAL</t>
        </is>
      </c>
      <c r="G3508" t="n">
        <v>45807</v>
      </c>
      <c r="H3508" t="n">
        <v>45807</v>
      </c>
      <c r="I3508" t="n">
        <v>44</v>
      </c>
      <c r="J3508" t="inlineStr">
        <is>
          <t>CARTEIRA</t>
        </is>
      </c>
      <c r="K3508" t="inlineStr">
        <is>
          <t>CONTRATO</t>
        </is>
      </c>
      <c r="L3508" t="n">
        <v>2072.85</v>
      </c>
      <c r="M3508" t="inlineStr">
        <is>
          <t>IBIRAPITANGA FASE 3</t>
        </is>
      </c>
      <c r="N3508" s="142">
        <f>DATE(YEAR(G3508),MONTH(G3508),1)</f>
        <v/>
      </c>
      <c r="O3508" s="132">
        <f>IF(G3508&gt;$K$3,"Futuro","Atraso")</f>
        <v/>
      </c>
      <c r="P3508">
        <f>12*(YEAR(G3508)-YEAR($K$3))+(MONTH(G3508)-MONTH($K$3))</f>
        <v/>
      </c>
      <c r="Q3508" s="366">
        <f>IF(M3508="IBIRAPITANGA FASE 3",IF(O3508="Atraso",L3508,L3508/(1+$I$2)^P3508),IF(O3508="Atraso",L3508,L3508/(1+$I$1)^P3508))</f>
        <v/>
      </c>
      <c r="R3508">
        <f>IF(O3508="Atraso",$K$3-G3508,0)</f>
        <v/>
      </c>
      <c r="S3508">
        <f>IF(R3508&lt;=15,"Até 15",IF(R3508&lt;=30,"Entre 15 e 30",IF(R3508&lt;=60,"Entre 30 e 60",IF(R3508&lt;=90,"Entre 60 e 90",IF(R3508&lt;=120,"Entre 90 e 120",IF(R3508&lt;=150,"Entre 120 e 150",IF(R3508&lt;=180,"Entre 150 e 180","Superior a 180")))))))</f>
        <v/>
      </c>
    </row>
    <row r="3509">
      <c r="A3509" t="inlineStr">
        <is>
          <t>Q020L04</t>
        </is>
      </c>
      <c r="B3509" t="inlineStr">
        <is>
          <t>LINO DE BARROS</t>
        </is>
      </c>
      <c r="C3509" t="n">
        <v>1</v>
      </c>
      <c r="D3509" t="inlineStr">
        <is>
          <t>IPCA</t>
        </is>
      </c>
      <c r="E3509" t="n">
        <v>0.009488792934583046</v>
      </c>
      <c r="F3509" t="inlineStr">
        <is>
          <t>MENSAL</t>
        </is>
      </c>
      <c r="G3509" t="n">
        <v>45838</v>
      </c>
      <c r="H3509" t="n">
        <v>45838</v>
      </c>
      <c r="I3509" t="n">
        <v>45</v>
      </c>
      <c r="J3509" t="inlineStr">
        <is>
          <t>CARTEIRA</t>
        </is>
      </c>
      <c r="K3509" t="inlineStr">
        <is>
          <t>CONTRATO</t>
        </is>
      </c>
      <c r="L3509" t="n">
        <v>2072.85</v>
      </c>
      <c r="M3509" t="inlineStr">
        <is>
          <t>IBIRAPITANGA FASE 3</t>
        </is>
      </c>
      <c r="N3509" s="142">
        <f>DATE(YEAR(G3509),MONTH(G3509),1)</f>
        <v/>
      </c>
      <c r="O3509" s="132">
        <f>IF(G3509&gt;$K$3,"Futuro","Atraso")</f>
        <v/>
      </c>
      <c r="P3509">
        <f>12*(YEAR(G3509)-YEAR($K$3))+(MONTH(G3509)-MONTH($K$3))</f>
        <v/>
      </c>
      <c r="Q3509" s="366">
        <f>IF(M3509="IBIRAPITANGA FASE 3",IF(O3509="Atraso",L3509,L3509/(1+$I$2)^P3509),IF(O3509="Atraso",L3509,L3509/(1+$I$1)^P3509))</f>
        <v/>
      </c>
      <c r="R3509">
        <f>IF(O3509="Atraso",$K$3-G3509,0)</f>
        <v/>
      </c>
      <c r="S3509">
        <f>IF(R3509&lt;=15,"Até 15",IF(R3509&lt;=30,"Entre 15 e 30",IF(R3509&lt;=60,"Entre 30 e 60",IF(R3509&lt;=90,"Entre 60 e 90",IF(R3509&lt;=120,"Entre 90 e 120",IF(R3509&lt;=150,"Entre 120 e 150",IF(R3509&lt;=180,"Entre 150 e 180","Superior a 180")))))))</f>
        <v/>
      </c>
    </row>
    <row r="3510">
      <c r="A3510" t="inlineStr">
        <is>
          <t>Q020L04</t>
        </is>
      </c>
      <c r="B3510" t="inlineStr">
        <is>
          <t>LINO DE BARROS</t>
        </is>
      </c>
      <c r="C3510" t="n">
        <v>1</v>
      </c>
      <c r="D3510" t="inlineStr">
        <is>
          <t>IPCA</t>
        </is>
      </c>
      <c r="E3510" t="n">
        <v>0.009488792934583046</v>
      </c>
      <c r="F3510" t="inlineStr">
        <is>
          <t>MENSAL</t>
        </is>
      </c>
      <c r="G3510" t="n">
        <v>45868</v>
      </c>
      <c r="H3510" t="n">
        <v>45868</v>
      </c>
      <c r="I3510" t="n">
        <v>46</v>
      </c>
      <c r="J3510" t="inlineStr">
        <is>
          <t>CARTEIRA</t>
        </is>
      </c>
      <c r="K3510" t="inlineStr">
        <is>
          <t>CONTRATO</t>
        </is>
      </c>
      <c r="L3510" t="n">
        <v>2072.85</v>
      </c>
      <c r="M3510" t="inlineStr">
        <is>
          <t>IBIRAPITANGA FASE 3</t>
        </is>
      </c>
      <c r="N3510" s="142">
        <f>DATE(YEAR(G3510),MONTH(G3510),1)</f>
        <v/>
      </c>
      <c r="O3510" s="132">
        <f>IF(G3510&gt;$K$3,"Futuro","Atraso")</f>
        <v/>
      </c>
      <c r="P3510">
        <f>12*(YEAR(G3510)-YEAR($K$3))+(MONTH(G3510)-MONTH($K$3))</f>
        <v/>
      </c>
      <c r="Q3510" s="366">
        <f>IF(M3510="IBIRAPITANGA FASE 3",IF(O3510="Atraso",L3510,L3510/(1+$I$2)^P3510),IF(O3510="Atraso",L3510,L3510/(1+$I$1)^P3510))</f>
        <v/>
      </c>
      <c r="R3510">
        <f>IF(O3510="Atraso",$K$3-G3510,0)</f>
        <v/>
      </c>
      <c r="S3510">
        <f>IF(R3510&lt;=15,"Até 15",IF(R3510&lt;=30,"Entre 15 e 30",IF(R3510&lt;=60,"Entre 30 e 60",IF(R3510&lt;=90,"Entre 60 e 90",IF(R3510&lt;=120,"Entre 90 e 120",IF(R3510&lt;=150,"Entre 120 e 150",IF(R3510&lt;=180,"Entre 150 e 180","Superior a 180")))))))</f>
        <v/>
      </c>
    </row>
    <row r="3511">
      <c r="A3511" t="inlineStr">
        <is>
          <t>Q020L04</t>
        </is>
      </c>
      <c r="B3511" t="inlineStr">
        <is>
          <t>LINO DE BARROS</t>
        </is>
      </c>
      <c r="C3511" t="n">
        <v>1</v>
      </c>
      <c r="D3511" t="inlineStr">
        <is>
          <t>IPCA</t>
        </is>
      </c>
      <c r="E3511" t="n">
        <v>0.009488792934583046</v>
      </c>
      <c r="F3511" t="inlineStr">
        <is>
          <t>MENSAL</t>
        </is>
      </c>
      <c r="G3511" t="n">
        <v>45899</v>
      </c>
      <c r="H3511" t="n">
        <v>45899</v>
      </c>
      <c r="I3511" t="n">
        <v>47</v>
      </c>
      <c r="J3511" t="inlineStr">
        <is>
          <t>CARTEIRA</t>
        </is>
      </c>
      <c r="K3511" t="inlineStr">
        <is>
          <t>CONTRATO</t>
        </is>
      </c>
      <c r="L3511" t="n">
        <v>2072.85</v>
      </c>
      <c r="M3511" t="inlineStr">
        <is>
          <t>IBIRAPITANGA FASE 3</t>
        </is>
      </c>
      <c r="N3511" s="142">
        <f>DATE(YEAR(G3511),MONTH(G3511),1)</f>
        <v/>
      </c>
      <c r="O3511" s="132">
        <f>IF(G3511&gt;$K$3,"Futuro","Atraso")</f>
        <v/>
      </c>
      <c r="P3511">
        <f>12*(YEAR(G3511)-YEAR($K$3))+(MONTH(G3511)-MONTH($K$3))</f>
        <v/>
      </c>
      <c r="Q3511" s="366">
        <f>IF(M3511="IBIRAPITANGA FASE 3",IF(O3511="Atraso",L3511,L3511/(1+$I$2)^P3511),IF(O3511="Atraso",L3511,L3511/(1+$I$1)^P3511))</f>
        <v/>
      </c>
      <c r="R3511">
        <f>IF(O3511="Atraso",$K$3-G3511,0)</f>
        <v/>
      </c>
      <c r="S3511">
        <f>IF(R3511&lt;=15,"Até 15",IF(R3511&lt;=30,"Entre 15 e 30",IF(R3511&lt;=60,"Entre 30 e 60",IF(R3511&lt;=90,"Entre 60 e 90",IF(R3511&lt;=120,"Entre 90 e 120",IF(R3511&lt;=150,"Entre 120 e 150",IF(R3511&lt;=180,"Entre 150 e 180","Superior a 180")))))))</f>
        <v/>
      </c>
    </row>
    <row r="3512">
      <c r="A3512" t="inlineStr">
        <is>
          <t>Q020L04</t>
        </is>
      </c>
      <c r="B3512" t="inlineStr">
        <is>
          <t>LINO DE BARROS</t>
        </is>
      </c>
      <c r="C3512" t="n">
        <v>1</v>
      </c>
      <c r="D3512" t="inlineStr">
        <is>
          <t>IPCA</t>
        </is>
      </c>
      <c r="E3512" t="n">
        <v>0.009488792934583046</v>
      </c>
      <c r="F3512" t="inlineStr">
        <is>
          <t>MENSAL</t>
        </is>
      </c>
      <c r="G3512" t="n">
        <v>45930</v>
      </c>
      <c r="H3512" t="n">
        <v>45930</v>
      </c>
      <c r="I3512" t="n">
        <v>48</v>
      </c>
      <c r="J3512" t="inlineStr">
        <is>
          <t>CARTEIRA</t>
        </is>
      </c>
      <c r="K3512" t="inlineStr">
        <is>
          <t>CONTRATO</t>
        </is>
      </c>
      <c r="L3512" t="n">
        <v>2072.85</v>
      </c>
      <c r="M3512" t="inlineStr">
        <is>
          <t>IBIRAPITANGA FASE 3</t>
        </is>
      </c>
      <c r="N3512" s="142">
        <f>DATE(YEAR(G3512),MONTH(G3512),1)</f>
        <v/>
      </c>
      <c r="O3512" s="132">
        <f>IF(G3512&gt;$K$3,"Futuro","Atraso")</f>
        <v/>
      </c>
      <c r="P3512">
        <f>12*(YEAR(G3512)-YEAR($K$3))+(MONTH(G3512)-MONTH($K$3))</f>
        <v/>
      </c>
      <c r="Q3512" s="366">
        <f>IF(M3512="IBIRAPITANGA FASE 3",IF(O3512="Atraso",L3512,L3512/(1+$I$2)^P3512),IF(O3512="Atraso",L3512,L3512/(1+$I$1)^P3512))</f>
        <v/>
      </c>
      <c r="R3512">
        <f>IF(O3512="Atraso",$K$3-G3512,0)</f>
        <v/>
      </c>
      <c r="S3512">
        <f>IF(R3512&lt;=15,"Até 15",IF(R3512&lt;=30,"Entre 15 e 30",IF(R3512&lt;=60,"Entre 30 e 60",IF(R3512&lt;=90,"Entre 60 e 90",IF(R3512&lt;=120,"Entre 90 e 120",IF(R3512&lt;=150,"Entre 120 e 150",IF(R3512&lt;=180,"Entre 150 e 180","Superior a 180")))))))</f>
        <v/>
      </c>
    </row>
    <row r="3513">
      <c r="A3513" t="inlineStr">
        <is>
          <t>Q020L04</t>
        </is>
      </c>
      <c r="B3513" t="inlineStr">
        <is>
          <t>LINO DE BARROS</t>
        </is>
      </c>
      <c r="C3513" t="n">
        <v>1</v>
      </c>
      <c r="D3513" t="inlineStr">
        <is>
          <t>IPCA</t>
        </is>
      </c>
      <c r="E3513" t="n">
        <v>0.009488792934583046</v>
      </c>
      <c r="F3513" t="inlineStr">
        <is>
          <t>MENSAL</t>
        </is>
      </c>
      <c r="G3513" t="n">
        <v>45960</v>
      </c>
      <c r="H3513" t="n">
        <v>45960</v>
      </c>
      <c r="I3513" t="n">
        <v>49</v>
      </c>
      <c r="J3513" t="inlineStr">
        <is>
          <t>CARTEIRA</t>
        </is>
      </c>
      <c r="K3513" t="inlineStr">
        <is>
          <t>CONTRATO</t>
        </is>
      </c>
      <c r="L3513" t="n">
        <v>2072.85</v>
      </c>
      <c r="M3513" t="inlineStr">
        <is>
          <t>IBIRAPITANGA FASE 3</t>
        </is>
      </c>
      <c r="N3513" s="142">
        <f>DATE(YEAR(G3513),MONTH(G3513),1)</f>
        <v/>
      </c>
      <c r="O3513" s="132">
        <f>IF(G3513&gt;$K$3,"Futuro","Atraso")</f>
        <v/>
      </c>
      <c r="P3513">
        <f>12*(YEAR(G3513)-YEAR($K$3))+(MONTH(G3513)-MONTH($K$3))</f>
        <v/>
      </c>
      <c r="Q3513" s="366">
        <f>IF(M3513="IBIRAPITANGA FASE 3",IF(O3513="Atraso",L3513,L3513/(1+$I$2)^P3513),IF(O3513="Atraso",L3513,L3513/(1+$I$1)^P3513))</f>
        <v/>
      </c>
      <c r="R3513">
        <f>IF(O3513="Atraso",$K$3-G3513,0)</f>
        <v/>
      </c>
      <c r="S3513">
        <f>IF(R3513&lt;=15,"Até 15",IF(R3513&lt;=30,"Entre 15 e 30",IF(R3513&lt;=60,"Entre 30 e 60",IF(R3513&lt;=90,"Entre 60 e 90",IF(R3513&lt;=120,"Entre 90 e 120",IF(R3513&lt;=150,"Entre 120 e 150",IF(R3513&lt;=180,"Entre 150 e 180","Superior a 180")))))))</f>
        <v/>
      </c>
    </row>
    <row r="3514">
      <c r="A3514" t="inlineStr">
        <is>
          <t>Q020L04</t>
        </is>
      </c>
      <c r="B3514" t="inlineStr">
        <is>
          <t>LINO DE BARROS</t>
        </is>
      </c>
      <c r="C3514" t="n">
        <v>1</v>
      </c>
      <c r="D3514" t="inlineStr">
        <is>
          <t>IPCA</t>
        </is>
      </c>
      <c r="E3514" t="n">
        <v>0.009488792934583046</v>
      </c>
      <c r="F3514" t="inlineStr">
        <is>
          <t>MENSAL</t>
        </is>
      </c>
      <c r="G3514" t="n">
        <v>45991</v>
      </c>
      <c r="H3514" t="n">
        <v>45991</v>
      </c>
      <c r="I3514" t="n">
        <v>50</v>
      </c>
      <c r="J3514" t="inlineStr">
        <is>
          <t>CARTEIRA</t>
        </is>
      </c>
      <c r="K3514" t="inlineStr">
        <is>
          <t>CONTRATO</t>
        </is>
      </c>
      <c r="L3514" t="n">
        <v>2072.85</v>
      </c>
      <c r="M3514" t="inlineStr">
        <is>
          <t>IBIRAPITANGA FASE 3</t>
        </is>
      </c>
      <c r="N3514" s="142">
        <f>DATE(YEAR(G3514),MONTH(G3514),1)</f>
        <v/>
      </c>
      <c r="O3514" s="132">
        <f>IF(G3514&gt;$K$3,"Futuro","Atraso")</f>
        <v/>
      </c>
      <c r="P3514">
        <f>12*(YEAR(G3514)-YEAR($K$3))+(MONTH(G3514)-MONTH($K$3))</f>
        <v/>
      </c>
      <c r="Q3514" s="366">
        <f>IF(M3514="IBIRAPITANGA FASE 3",IF(O3514="Atraso",L3514,L3514/(1+$I$2)^P3514),IF(O3514="Atraso",L3514,L3514/(1+$I$1)^P3514))</f>
        <v/>
      </c>
      <c r="R3514">
        <f>IF(O3514="Atraso",$K$3-G3514,0)</f>
        <v/>
      </c>
      <c r="S3514">
        <f>IF(R3514&lt;=15,"Até 15",IF(R3514&lt;=30,"Entre 15 e 30",IF(R3514&lt;=60,"Entre 30 e 60",IF(R3514&lt;=90,"Entre 60 e 90",IF(R3514&lt;=120,"Entre 90 e 120",IF(R3514&lt;=150,"Entre 120 e 150",IF(R3514&lt;=180,"Entre 150 e 180","Superior a 180")))))))</f>
        <v/>
      </c>
    </row>
    <row r="3515">
      <c r="A3515" t="inlineStr">
        <is>
          <t>Q020L04</t>
        </is>
      </c>
      <c r="B3515" t="inlineStr">
        <is>
          <t>LINO DE BARROS</t>
        </is>
      </c>
      <c r="C3515" t="n">
        <v>1</v>
      </c>
      <c r="D3515" t="inlineStr">
        <is>
          <t>IPCA</t>
        </is>
      </c>
      <c r="E3515" t="n">
        <v>0.009488792934583046</v>
      </c>
      <c r="F3515" t="inlineStr">
        <is>
          <t>MENSAL</t>
        </is>
      </c>
      <c r="G3515" t="n">
        <v>46021</v>
      </c>
      <c r="H3515" t="n">
        <v>46021</v>
      </c>
      <c r="I3515" t="n">
        <v>51</v>
      </c>
      <c r="J3515" t="inlineStr">
        <is>
          <t>CARTEIRA</t>
        </is>
      </c>
      <c r="K3515" t="inlineStr">
        <is>
          <t>CONTRATO</t>
        </is>
      </c>
      <c r="L3515" t="n">
        <v>2072.85</v>
      </c>
      <c r="M3515" t="inlineStr">
        <is>
          <t>IBIRAPITANGA FASE 3</t>
        </is>
      </c>
      <c r="N3515" s="142">
        <f>DATE(YEAR(G3515),MONTH(G3515),1)</f>
        <v/>
      </c>
      <c r="O3515" s="132">
        <f>IF(G3515&gt;$K$3,"Futuro","Atraso")</f>
        <v/>
      </c>
      <c r="P3515">
        <f>12*(YEAR(G3515)-YEAR($K$3))+(MONTH(G3515)-MONTH($K$3))</f>
        <v/>
      </c>
      <c r="Q3515" s="366">
        <f>IF(M3515="IBIRAPITANGA FASE 3",IF(O3515="Atraso",L3515,L3515/(1+$I$2)^P3515),IF(O3515="Atraso",L3515,L3515/(1+$I$1)^P3515))</f>
        <v/>
      </c>
      <c r="R3515">
        <f>IF(O3515="Atraso",$K$3-G3515,0)</f>
        <v/>
      </c>
      <c r="S3515">
        <f>IF(R3515&lt;=15,"Até 15",IF(R3515&lt;=30,"Entre 15 e 30",IF(R3515&lt;=60,"Entre 30 e 60",IF(R3515&lt;=90,"Entre 60 e 90",IF(R3515&lt;=120,"Entre 90 e 120",IF(R3515&lt;=150,"Entre 120 e 150",IF(R3515&lt;=180,"Entre 150 e 180","Superior a 180")))))))</f>
        <v/>
      </c>
    </row>
    <row r="3516">
      <c r="A3516" t="inlineStr">
        <is>
          <t>Q020L04</t>
        </is>
      </c>
      <c r="B3516" t="inlineStr">
        <is>
          <t>LINO DE BARROS</t>
        </is>
      </c>
      <c r="C3516" t="n">
        <v>1</v>
      </c>
      <c r="D3516" t="inlineStr">
        <is>
          <t>IPCA</t>
        </is>
      </c>
      <c r="E3516" t="n">
        <v>0.009488792934583046</v>
      </c>
      <c r="F3516" t="inlineStr">
        <is>
          <t>MENSAL</t>
        </is>
      </c>
      <c r="G3516" t="n">
        <v>46052</v>
      </c>
      <c r="H3516" t="n">
        <v>46052</v>
      </c>
      <c r="I3516" t="n">
        <v>52</v>
      </c>
      <c r="J3516" t="inlineStr">
        <is>
          <t>CARTEIRA</t>
        </is>
      </c>
      <c r="K3516" t="inlineStr">
        <is>
          <t>CONTRATO</t>
        </is>
      </c>
      <c r="L3516" t="n">
        <v>2072.85</v>
      </c>
      <c r="M3516" t="inlineStr">
        <is>
          <t>IBIRAPITANGA FASE 3</t>
        </is>
      </c>
      <c r="N3516" s="142">
        <f>DATE(YEAR(G3516),MONTH(G3516),1)</f>
        <v/>
      </c>
      <c r="O3516" s="132">
        <f>IF(G3516&gt;$K$3,"Futuro","Atraso")</f>
        <v/>
      </c>
      <c r="P3516">
        <f>12*(YEAR(G3516)-YEAR($K$3))+(MONTH(G3516)-MONTH($K$3))</f>
        <v/>
      </c>
      <c r="Q3516" s="366">
        <f>IF(M3516="IBIRAPITANGA FASE 3",IF(O3516="Atraso",L3516,L3516/(1+$I$2)^P3516),IF(O3516="Atraso",L3516,L3516/(1+$I$1)^P3516))</f>
        <v/>
      </c>
      <c r="R3516">
        <f>IF(O3516="Atraso",$K$3-G3516,0)</f>
        <v/>
      </c>
      <c r="S3516">
        <f>IF(R3516&lt;=15,"Até 15",IF(R3516&lt;=30,"Entre 15 e 30",IF(R3516&lt;=60,"Entre 30 e 60",IF(R3516&lt;=90,"Entre 60 e 90",IF(R3516&lt;=120,"Entre 90 e 120",IF(R3516&lt;=150,"Entre 120 e 150",IF(R3516&lt;=180,"Entre 150 e 180","Superior a 180")))))))</f>
        <v/>
      </c>
    </row>
    <row r="3517">
      <c r="A3517" t="inlineStr">
        <is>
          <t>Q020L04</t>
        </is>
      </c>
      <c r="B3517" t="inlineStr">
        <is>
          <t>LINO DE BARROS</t>
        </is>
      </c>
      <c r="C3517" t="n">
        <v>1</v>
      </c>
      <c r="D3517" t="inlineStr">
        <is>
          <t>IPCA</t>
        </is>
      </c>
      <c r="E3517" t="n">
        <v>0.009488792934583046</v>
      </c>
      <c r="F3517" t="inlineStr">
        <is>
          <t>MENSAL</t>
        </is>
      </c>
      <c r="G3517" t="n">
        <v>46081</v>
      </c>
      <c r="H3517" t="n">
        <v>46081</v>
      </c>
      <c r="I3517" t="n">
        <v>53</v>
      </c>
      <c r="J3517" t="inlineStr">
        <is>
          <t>CARTEIRA</t>
        </is>
      </c>
      <c r="K3517" t="inlineStr">
        <is>
          <t>CONTRATO</t>
        </is>
      </c>
      <c r="L3517" t="n">
        <v>2072.85</v>
      </c>
      <c r="M3517" t="inlineStr">
        <is>
          <t>IBIRAPITANGA FASE 3</t>
        </is>
      </c>
      <c r="N3517" s="142">
        <f>DATE(YEAR(G3517),MONTH(G3517),1)</f>
        <v/>
      </c>
      <c r="O3517" s="132">
        <f>IF(G3517&gt;$K$3,"Futuro","Atraso")</f>
        <v/>
      </c>
      <c r="P3517">
        <f>12*(YEAR(G3517)-YEAR($K$3))+(MONTH(G3517)-MONTH($K$3))</f>
        <v/>
      </c>
      <c r="Q3517" s="366">
        <f>IF(M3517="IBIRAPITANGA FASE 3",IF(O3517="Atraso",L3517,L3517/(1+$I$2)^P3517),IF(O3517="Atraso",L3517,L3517/(1+$I$1)^P3517))</f>
        <v/>
      </c>
      <c r="R3517">
        <f>IF(O3517="Atraso",$K$3-G3517,0)</f>
        <v/>
      </c>
      <c r="S3517">
        <f>IF(R3517&lt;=15,"Até 15",IF(R3517&lt;=30,"Entre 15 e 30",IF(R3517&lt;=60,"Entre 30 e 60",IF(R3517&lt;=90,"Entre 60 e 90",IF(R3517&lt;=120,"Entre 90 e 120",IF(R3517&lt;=150,"Entre 120 e 150",IF(R3517&lt;=180,"Entre 150 e 180","Superior a 180")))))))</f>
        <v/>
      </c>
    </row>
    <row r="3518">
      <c r="A3518" t="inlineStr">
        <is>
          <t>Q020L04</t>
        </is>
      </c>
      <c r="B3518" t="inlineStr">
        <is>
          <t>LINO DE BARROS</t>
        </is>
      </c>
      <c r="C3518" t="n">
        <v>1</v>
      </c>
      <c r="D3518" t="inlineStr">
        <is>
          <t>IPCA</t>
        </is>
      </c>
      <c r="E3518" t="n">
        <v>0.009488792934583046</v>
      </c>
      <c r="F3518" t="inlineStr">
        <is>
          <t>MENSAL</t>
        </is>
      </c>
      <c r="G3518" t="n">
        <v>46111</v>
      </c>
      <c r="H3518" t="n">
        <v>46111</v>
      </c>
      <c r="I3518" t="n">
        <v>54</v>
      </c>
      <c r="J3518" t="inlineStr">
        <is>
          <t>CARTEIRA</t>
        </is>
      </c>
      <c r="K3518" t="inlineStr">
        <is>
          <t>CONTRATO</t>
        </is>
      </c>
      <c r="L3518" t="n">
        <v>2072.85</v>
      </c>
      <c r="M3518" t="inlineStr">
        <is>
          <t>IBIRAPITANGA FASE 3</t>
        </is>
      </c>
      <c r="N3518" s="142">
        <f>DATE(YEAR(G3518),MONTH(G3518),1)</f>
        <v/>
      </c>
      <c r="O3518" s="132">
        <f>IF(G3518&gt;$K$3,"Futuro","Atraso")</f>
        <v/>
      </c>
      <c r="P3518">
        <f>12*(YEAR(G3518)-YEAR($K$3))+(MONTH(G3518)-MONTH($K$3))</f>
        <v/>
      </c>
      <c r="Q3518" s="366">
        <f>IF(M3518="IBIRAPITANGA FASE 3",IF(O3518="Atraso",L3518,L3518/(1+$I$2)^P3518),IF(O3518="Atraso",L3518,L3518/(1+$I$1)^P3518))</f>
        <v/>
      </c>
      <c r="R3518">
        <f>IF(O3518="Atraso",$K$3-G3518,0)</f>
        <v/>
      </c>
      <c r="S3518">
        <f>IF(R3518&lt;=15,"Até 15",IF(R3518&lt;=30,"Entre 15 e 30",IF(R3518&lt;=60,"Entre 30 e 60",IF(R3518&lt;=90,"Entre 60 e 90",IF(R3518&lt;=120,"Entre 90 e 120",IF(R3518&lt;=150,"Entre 120 e 150",IF(R3518&lt;=180,"Entre 150 e 180","Superior a 180")))))))</f>
        <v/>
      </c>
    </row>
    <row r="3519">
      <c r="A3519" t="inlineStr">
        <is>
          <t>Q020L04</t>
        </is>
      </c>
      <c r="B3519" t="inlineStr">
        <is>
          <t>LINO DE BARROS</t>
        </is>
      </c>
      <c r="C3519" t="n">
        <v>1</v>
      </c>
      <c r="D3519" t="inlineStr">
        <is>
          <t>IPCA</t>
        </is>
      </c>
      <c r="E3519" t="n">
        <v>0.009488792934583046</v>
      </c>
      <c r="F3519" t="inlineStr">
        <is>
          <t>MENSAL</t>
        </is>
      </c>
      <c r="G3519" t="n">
        <v>46142</v>
      </c>
      <c r="H3519" t="n">
        <v>46142</v>
      </c>
      <c r="I3519" t="n">
        <v>55</v>
      </c>
      <c r="J3519" t="inlineStr">
        <is>
          <t>CARTEIRA</t>
        </is>
      </c>
      <c r="K3519" t="inlineStr">
        <is>
          <t>CONTRATO</t>
        </is>
      </c>
      <c r="L3519" t="n">
        <v>2072.85</v>
      </c>
      <c r="M3519" t="inlineStr">
        <is>
          <t>IBIRAPITANGA FASE 3</t>
        </is>
      </c>
      <c r="N3519" s="142">
        <f>DATE(YEAR(G3519),MONTH(G3519),1)</f>
        <v/>
      </c>
      <c r="O3519" s="132">
        <f>IF(G3519&gt;$K$3,"Futuro","Atraso")</f>
        <v/>
      </c>
      <c r="P3519">
        <f>12*(YEAR(G3519)-YEAR($K$3))+(MONTH(G3519)-MONTH($K$3))</f>
        <v/>
      </c>
      <c r="Q3519" s="366">
        <f>IF(M3519="IBIRAPITANGA FASE 3",IF(O3519="Atraso",L3519,L3519/(1+$I$2)^P3519),IF(O3519="Atraso",L3519,L3519/(1+$I$1)^P3519))</f>
        <v/>
      </c>
      <c r="R3519">
        <f>IF(O3519="Atraso",$K$3-G3519,0)</f>
        <v/>
      </c>
      <c r="S3519">
        <f>IF(R3519&lt;=15,"Até 15",IF(R3519&lt;=30,"Entre 15 e 30",IF(R3519&lt;=60,"Entre 30 e 60",IF(R3519&lt;=90,"Entre 60 e 90",IF(R3519&lt;=120,"Entre 90 e 120",IF(R3519&lt;=150,"Entre 120 e 150",IF(R3519&lt;=180,"Entre 150 e 180","Superior a 180")))))))</f>
        <v/>
      </c>
    </row>
    <row r="3520">
      <c r="A3520" t="inlineStr">
        <is>
          <t>Q020L04</t>
        </is>
      </c>
      <c r="B3520" t="inlineStr">
        <is>
          <t>LINO DE BARROS</t>
        </is>
      </c>
      <c r="C3520" t="n">
        <v>1</v>
      </c>
      <c r="D3520" t="inlineStr">
        <is>
          <t>IPCA</t>
        </is>
      </c>
      <c r="E3520" t="n">
        <v>0.009488792934583046</v>
      </c>
      <c r="F3520" t="inlineStr">
        <is>
          <t>MENSAL</t>
        </is>
      </c>
      <c r="G3520" t="n">
        <v>46142</v>
      </c>
      <c r="H3520" t="n">
        <v>46142</v>
      </c>
      <c r="I3520" t="n">
        <v>5</v>
      </c>
      <c r="J3520" t="inlineStr">
        <is>
          <t>CARTEIRA</t>
        </is>
      </c>
      <c r="K3520" t="inlineStr">
        <is>
          <t>CONTRATO</t>
        </is>
      </c>
      <c r="L3520" t="n">
        <v>8738.110000000001</v>
      </c>
      <c r="M3520" t="inlineStr">
        <is>
          <t>IBIRAPITANGA FASE 3</t>
        </is>
      </c>
      <c r="N3520" s="142">
        <f>DATE(YEAR(G3520),MONTH(G3520),1)</f>
        <v/>
      </c>
      <c r="O3520" s="132">
        <f>IF(G3520&gt;$K$3,"Futuro","Atraso")</f>
        <v/>
      </c>
      <c r="P3520">
        <f>12*(YEAR(G3520)-YEAR($K$3))+(MONTH(G3520)-MONTH($K$3))</f>
        <v/>
      </c>
      <c r="Q3520" s="366">
        <f>IF(M3520="IBIRAPITANGA FASE 3",IF(O3520="Atraso",L3520,L3520/(1+$I$2)^P3520),IF(O3520="Atraso",L3520,L3520/(1+$I$1)^P3520))</f>
        <v/>
      </c>
      <c r="R3520">
        <f>IF(O3520="Atraso",$K$3-G3520,0)</f>
        <v/>
      </c>
      <c r="S3520">
        <f>IF(R3520&lt;=15,"Até 15",IF(R3520&lt;=30,"Entre 15 e 30",IF(R3520&lt;=60,"Entre 30 e 60",IF(R3520&lt;=90,"Entre 60 e 90",IF(R3520&lt;=120,"Entre 90 e 120",IF(R3520&lt;=150,"Entre 120 e 150",IF(R3520&lt;=180,"Entre 150 e 180","Superior a 180")))))))</f>
        <v/>
      </c>
    </row>
    <row r="3521">
      <c r="A3521" t="inlineStr">
        <is>
          <t>Q020L04</t>
        </is>
      </c>
      <c r="B3521" t="inlineStr">
        <is>
          <t>LINO DE BARROS</t>
        </is>
      </c>
      <c r="C3521" t="n">
        <v>1</v>
      </c>
      <c r="D3521" t="inlineStr">
        <is>
          <t>IPCA</t>
        </is>
      </c>
      <c r="E3521" t="n">
        <v>0.009488792934583046</v>
      </c>
      <c r="F3521" t="inlineStr">
        <is>
          <t>MENSAL</t>
        </is>
      </c>
      <c r="G3521" t="n">
        <v>46172</v>
      </c>
      <c r="H3521" t="n">
        <v>46172</v>
      </c>
      <c r="I3521" t="n">
        <v>56</v>
      </c>
      <c r="J3521" t="inlineStr">
        <is>
          <t>CARTEIRA</t>
        </is>
      </c>
      <c r="K3521" t="inlineStr">
        <is>
          <t>CONTRATO</t>
        </is>
      </c>
      <c r="L3521" t="n">
        <v>2072.85</v>
      </c>
      <c r="M3521" t="inlineStr">
        <is>
          <t>IBIRAPITANGA FASE 3</t>
        </is>
      </c>
      <c r="N3521" s="142">
        <f>DATE(YEAR(G3521),MONTH(G3521),1)</f>
        <v/>
      </c>
      <c r="O3521" s="132">
        <f>IF(G3521&gt;$K$3,"Futuro","Atraso")</f>
        <v/>
      </c>
      <c r="P3521">
        <f>12*(YEAR(G3521)-YEAR($K$3))+(MONTH(G3521)-MONTH($K$3))</f>
        <v/>
      </c>
      <c r="Q3521" s="366">
        <f>IF(M3521="IBIRAPITANGA FASE 3",IF(O3521="Atraso",L3521,L3521/(1+$I$2)^P3521),IF(O3521="Atraso",L3521,L3521/(1+$I$1)^P3521))</f>
        <v/>
      </c>
      <c r="R3521">
        <f>IF(O3521="Atraso",$K$3-G3521,0)</f>
        <v/>
      </c>
      <c r="S3521">
        <f>IF(R3521&lt;=15,"Até 15",IF(R3521&lt;=30,"Entre 15 e 30",IF(R3521&lt;=60,"Entre 30 e 60",IF(R3521&lt;=90,"Entre 60 e 90",IF(R3521&lt;=120,"Entre 90 e 120",IF(R3521&lt;=150,"Entre 120 e 150",IF(R3521&lt;=180,"Entre 150 e 180","Superior a 180")))))))</f>
        <v/>
      </c>
    </row>
    <row r="3522">
      <c r="A3522" t="inlineStr">
        <is>
          <t>Q020L04</t>
        </is>
      </c>
      <c r="B3522" t="inlineStr">
        <is>
          <t>LINO DE BARROS</t>
        </is>
      </c>
      <c r="C3522" t="n">
        <v>1</v>
      </c>
      <c r="D3522" t="inlineStr">
        <is>
          <t>IPCA</t>
        </is>
      </c>
      <c r="E3522" t="n">
        <v>0.009488792934583046</v>
      </c>
      <c r="F3522" t="inlineStr">
        <is>
          <t>MENSAL</t>
        </is>
      </c>
      <c r="G3522" t="n">
        <v>46203</v>
      </c>
      <c r="H3522" t="n">
        <v>46203</v>
      </c>
      <c r="I3522" t="n">
        <v>57</v>
      </c>
      <c r="J3522" t="inlineStr">
        <is>
          <t>CARTEIRA</t>
        </is>
      </c>
      <c r="K3522" t="inlineStr">
        <is>
          <t>CONTRATO</t>
        </is>
      </c>
      <c r="L3522" t="n">
        <v>2072.85</v>
      </c>
      <c r="M3522" t="inlineStr">
        <is>
          <t>IBIRAPITANGA FASE 3</t>
        </is>
      </c>
      <c r="N3522" s="142">
        <f>DATE(YEAR(G3522),MONTH(G3522),1)</f>
        <v/>
      </c>
      <c r="O3522" s="132">
        <f>IF(G3522&gt;$K$3,"Futuro","Atraso")</f>
        <v/>
      </c>
      <c r="P3522">
        <f>12*(YEAR(G3522)-YEAR($K$3))+(MONTH(G3522)-MONTH($K$3))</f>
        <v/>
      </c>
      <c r="Q3522" s="366">
        <f>IF(M3522="IBIRAPITANGA FASE 3",IF(O3522="Atraso",L3522,L3522/(1+$I$2)^P3522),IF(O3522="Atraso",L3522,L3522/(1+$I$1)^P3522))</f>
        <v/>
      </c>
      <c r="R3522">
        <f>IF(O3522="Atraso",$K$3-G3522,0)</f>
        <v/>
      </c>
      <c r="S3522">
        <f>IF(R3522&lt;=15,"Até 15",IF(R3522&lt;=30,"Entre 15 e 30",IF(R3522&lt;=60,"Entre 30 e 60",IF(R3522&lt;=90,"Entre 60 e 90",IF(R3522&lt;=120,"Entre 90 e 120",IF(R3522&lt;=150,"Entre 120 e 150",IF(R3522&lt;=180,"Entre 150 e 180","Superior a 180")))))))</f>
        <v/>
      </c>
    </row>
    <row r="3523">
      <c r="A3523" t="inlineStr">
        <is>
          <t>Q020L04</t>
        </is>
      </c>
      <c r="B3523" t="inlineStr">
        <is>
          <t>LINO DE BARROS</t>
        </is>
      </c>
      <c r="C3523" t="n">
        <v>1</v>
      </c>
      <c r="D3523" t="inlineStr">
        <is>
          <t>IPCA</t>
        </is>
      </c>
      <c r="E3523" t="n">
        <v>0.009488792934583046</v>
      </c>
      <c r="F3523" t="inlineStr">
        <is>
          <t>MENSAL</t>
        </is>
      </c>
      <c r="G3523" t="n">
        <v>46233</v>
      </c>
      <c r="H3523" t="n">
        <v>46233</v>
      </c>
      <c r="I3523" t="n">
        <v>58</v>
      </c>
      <c r="J3523" t="inlineStr">
        <is>
          <t>CARTEIRA</t>
        </is>
      </c>
      <c r="K3523" t="inlineStr">
        <is>
          <t>CONTRATO</t>
        </is>
      </c>
      <c r="L3523" t="n">
        <v>2072.85</v>
      </c>
      <c r="M3523" t="inlineStr">
        <is>
          <t>IBIRAPITANGA FASE 3</t>
        </is>
      </c>
      <c r="N3523" s="142">
        <f>DATE(YEAR(G3523),MONTH(G3523),1)</f>
        <v/>
      </c>
      <c r="O3523" s="132">
        <f>IF(G3523&gt;$K$3,"Futuro","Atraso")</f>
        <v/>
      </c>
      <c r="P3523">
        <f>12*(YEAR(G3523)-YEAR($K$3))+(MONTH(G3523)-MONTH($K$3))</f>
        <v/>
      </c>
      <c r="Q3523" s="366">
        <f>IF(M3523="IBIRAPITANGA FASE 3",IF(O3523="Atraso",L3523,L3523/(1+$I$2)^P3523),IF(O3523="Atraso",L3523,L3523/(1+$I$1)^P3523))</f>
        <v/>
      </c>
      <c r="R3523">
        <f>IF(O3523="Atraso",$K$3-G3523,0)</f>
        <v/>
      </c>
      <c r="S3523">
        <f>IF(R3523&lt;=15,"Até 15",IF(R3523&lt;=30,"Entre 15 e 30",IF(R3523&lt;=60,"Entre 30 e 60",IF(R3523&lt;=90,"Entre 60 e 90",IF(R3523&lt;=120,"Entre 90 e 120",IF(R3523&lt;=150,"Entre 120 e 150",IF(R3523&lt;=180,"Entre 150 e 180","Superior a 180")))))))</f>
        <v/>
      </c>
    </row>
    <row r="3524">
      <c r="A3524" t="inlineStr">
        <is>
          <t>Q020L04</t>
        </is>
      </c>
      <c r="B3524" t="inlineStr">
        <is>
          <t>LINO DE BARROS</t>
        </is>
      </c>
      <c r="C3524" t="n">
        <v>1</v>
      </c>
      <c r="D3524" t="inlineStr">
        <is>
          <t>IPCA</t>
        </is>
      </c>
      <c r="E3524" t="n">
        <v>0.009488792934583046</v>
      </c>
      <c r="F3524" t="inlineStr">
        <is>
          <t>MENSAL</t>
        </is>
      </c>
      <c r="G3524" t="n">
        <v>46264</v>
      </c>
      <c r="H3524" t="n">
        <v>46264</v>
      </c>
      <c r="I3524" t="n">
        <v>59</v>
      </c>
      <c r="J3524" t="inlineStr">
        <is>
          <t>CARTEIRA</t>
        </is>
      </c>
      <c r="K3524" t="inlineStr">
        <is>
          <t>CONTRATO</t>
        </is>
      </c>
      <c r="L3524" t="n">
        <v>2072.85</v>
      </c>
      <c r="M3524" t="inlineStr">
        <is>
          <t>IBIRAPITANGA FASE 3</t>
        </is>
      </c>
      <c r="N3524" s="142">
        <f>DATE(YEAR(G3524),MONTH(G3524),1)</f>
        <v/>
      </c>
      <c r="O3524" s="132">
        <f>IF(G3524&gt;$K$3,"Futuro","Atraso")</f>
        <v/>
      </c>
      <c r="P3524">
        <f>12*(YEAR(G3524)-YEAR($K$3))+(MONTH(G3524)-MONTH($K$3))</f>
        <v/>
      </c>
      <c r="Q3524" s="366">
        <f>IF(M3524="IBIRAPITANGA FASE 3",IF(O3524="Atraso",L3524,L3524/(1+$I$2)^P3524),IF(O3524="Atraso",L3524,L3524/(1+$I$1)^P3524))</f>
        <v/>
      </c>
      <c r="R3524">
        <f>IF(O3524="Atraso",$K$3-G3524,0)</f>
        <v/>
      </c>
      <c r="S3524">
        <f>IF(R3524&lt;=15,"Até 15",IF(R3524&lt;=30,"Entre 15 e 30",IF(R3524&lt;=60,"Entre 30 e 60",IF(R3524&lt;=90,"Entre 60 e 90",IF(R3524&lt;=120,"Entre 90 e 120",IF(R3524&lt;=150,"Entre 120 e 150",IF(R3524&lt;=180,"Entre 150 e 180","Superior a 180")))))))</f>
        <v/>
      </c>
    </row>
    <row r="3525">
      <c r="A3525" t="inlineStr">
        <is>
          <t>Q020L04</t>
        </is>
      </c>
      <c r="B3525" t="inlineStr">
        <is>
          <t>LINO DE BARROS</t>
        </is>
      </c>
      <c r="C3525" t="n">
        <v>1</v>
      </c>
      <c r="D3525" t="inlineStr">
        <is>
          <t>IPCA</t>
        </is>
      </c>
      <c r="E3525" t="n">
        <v>0.009488792934583046</v>
      </c>
      <c r="F3525" t="inlineStr">
        <is>
          <t>MENSAL</t>
        </is>
      </c>
      <c r="G3525" t="n">
        <v>46295</v>
      </c>
      <c r="H3525" t="n">
        <v>46295</v>
      </c>
      <c r="I3525" t="n">
        <v>60</v>
      </c>
      <c r="J3525" t="inlineStr">
        <is>
          <t>CARTEIRA</t>
        </is>
      </c>
      <c r="K3525" t="inlineStr">
        <is>
          <t>CONTRATO</t>
        </is>
      </c>
      <c r="L3525" t="n">
        <v>2072.85</v>
      </c>
      <c r="M3525" t="inlineStr">
        <is>
          <t>IBIRAPITANGA FASE 3</t>
        </is>
      </c>
      <c r="N3525" s="142">
        <f>DATE(YEAR(G3525),MONTH(G3525),1)</f>
        <v/>
      </c>
      <c r="O3525" s="132">
        <f>IF(G3525&gt;$K$3,"Futuro","Atraso")</f>
        <v/>
      </c>
      <c r="P3525">
        <f>12*(YEAR(G3525)-YEAR($K$3))+(MONTH(G3525)-MONTH($K$3))</f>
        <v/>
      </c>
      <c r="Q3525" s="366">
        <f>IF(M3525="IBIRAPITANGA FASE 3",IF(O3525="Atraso",L3525,L3525/(1+$I$2)^P3525),IF(O3525="Atraso",L3525,L3525/(1+$I$1)^P3525))</f>
        <v/>
      </c>
      <c r="R3525">
        <f>IF(O3525="Atraso",$K$3-G3525,0)</f>
        <v/>
      </c>
      <c r="S3525">
        <f>IF(R3525&lt;=15,"Até 15",IF(R3525&lt;=30,"Entre 15 e 30",IF(R3525&lt;=60,"Entre 30 e 60",IF(R3525&lt;=90,"Entre 60 e 90",IF(R3525&lt;=120,"Entre 90 e 120",IF(R3525&lt;=150,"Entre 120 e 150",IF(R3525&lt;=180,"Entre 150 e 180","Superior a 180")))))))</f>
        <v/>
      </c>
    </row>
    <row r="3526">
      <c r="A3526" t="inlineStr">
        <is>
          <t>Q020L04</t>
        </is>
      </c>
      <c r="B3526" t="inlineStr">
        <is>
          <t>LINO DE BARROS</t>
        </is>
      </c>
      <c r="C3526" t="n">
        <v>1</v>
      </c>
      <c r="D3526" t="inlineStr">
        <is>
          <t>IPCA</t>
        </is>
      </c>
      <c r="E3526" t="n">
        <v>0.009488792934583046</v>
      </c>
      <c r="F3526" t="inlineStr">
        <is>
          <t>MENSAL</t>
        </is>
      </c>
      <c r="G3526" t="n">
        <v>46325</v>
      </c>
      <c r="H3526" t="n">
        <v>46325</v>
      </c>
      <c r="I3526" t="n">
        <v>61</v>
      </c>
      <c r="J3526" t="inlineStr">
        <is>
          <t>CARTEIRA</t>
        </is>
      </c>
      <c r="K3526" t="inlineStr">
        <is>
          <t>CONTRATO</t>
        </is>
      </c>
      <c r="L3526" t="n">
        <v>2072.85</v>
      </c>
      <c r="M3526" t="inlineStr">
        <is>
          <t>IBIRAPITANGA FASE 3</t>
        </is>
      </c>
      <c r="N3526" s="142">
        <f>DATE(YEAR(G3526),MONTH(G3526),1)</f>
        <v/>
      </c>
      <c r="O3526" s="132">
        <f>IF(G3526&gt;$K$3,"Futuro","Atraso")</f>
        <v/>
      </c>
      <c r="P3526">
        <f>12*(YEAR(G3526)-YEAR($K$3))+(MONTH(G3526)-MONTH($K$3))</f>
        <v/>
      </c>
      <c r="Q3526" s="366">
        <f>IF(M3526="IBIRAPITANGA FASE 3",IF(O3526="Atraso",L3526,L3526/(1+$I$2)^P3526),IF(O3526="Atraso",L3526,L3526/(1+$I$1)^P3526))</f>
        <v/>
      </c>
      <c r="R3526">
        <f>IF(O3526="Atraso",$K$3-G3526,0)</f>
        <v/>
      </c>
      <c r="S3526">
        <f>IF(R3526&lt;=15,"Até 15",IF(R3526&lt;=30,"Entre 15 e 30",IF(R3526&lt;=60,"Entre 30 e 60",IF(R3526&lt;=90,"Entre 60 e 90",IF(R3526&lt;=120,"Entre 90 e 120",IF(R3526&lt;=150,"Entre 120 e 150",IF(R3526&lt;=180,"Entre 150 e 180","Superior a 180")))))))</f>
        <v/>
      </c>
    </row>
    <row r="3527">
      <c r="A3527" t="inlineStr">
        <is>
          <t>Q020L04</t>
        </is>
      </c>
      <c r="B3527" t="inlineStr">
        <is>
          <t>LINO DE BARROS</t>
        </is>
      </c>
      <c r="C3527" t="n">
        <v>1</v>
      </c>
      <c r="D3527" t="inlineStr">
        <is>
          <t>IPCA</t>
        </is>
      </c>
      <c r="E3527" t="n">
        <v>0.009488792934583046</v>
      </c>
      <c r="F3527" t="inlineStr">
        <is>
          <t>MENSAL</t>
        </is>
      </c>
      <c r="G3527" t="n">
        <v>46356</v>
      </c>
      <c r="H3527" t="n">
        <v>46356</v>
      </c>
      <c r="I3527" t="n">
        <v>62</v>
      </c>
      <c r="J3527" t="inlineStr">
        <is>
          <t>CARTEIRA</t>
        </is>
      </c>
      <c r="K3527" t="inlineStr">
        <is>
          <t>CONTRATO</t>
        </is>
      </c>
      <c r="L3527" t="n">
        <v>2072.85</v>
      </c>
      <c r="M3527" t="inlineStr">
        <is>
          <t>IBIRAPITANGA FASE 3</t>
        </is>
      </c>
      <c r="N3527" s="142">
        <f>DATE(YEAR(G3527),MONTH(G3527),1)</f>
        <v/>
      </c>
      <c r="O3527" s="132">
        <f>IF(G3527&gt;$K$3,"Futuro","Atraso")</f>
        <v/>
      </c>
      <c r="P3527">
        <f>12*(YEAR(G3527)-YEAR($K$3))+(MONTH(G3527)-MONTH($K$3))</f>
        <v/>
      </c>
      <c r="Q3527" s="366">
        <f>IF(M3527="IBIRAPITANGA FASE 3",IF(O3527="Atraso",L3527,L3527/(1+$I$2)^P3527),IF(O3527="Atraso",L3527,L3527/(1+$I$1)^P3527))</f>
        <v/>
      </c>
      <c r="R3527">
        <f>IF(O3527="Atraso",$K$3-G3527,0)</f>
        <v/>
      </c>
      <c r="S3527">
        <f>IF(R3527&lt;=15,"Até 15",IF(R3527&lt;=30,"Entre 15 e 30",IF(R3527&lt;=60,"Entre 30 e 60",IF(R3527&lt;=90,"Entre 60 e 90",IF(R3527&lt;=120,"Entre 90 e 120",IF(R3527&lt;=150,"Entre 120 e 150",IF(R3527&lt;=180,"Entre 150 e 180","Superior a 180")))))))</f>
        <v/>
      </c>
    </row>
    <row r="3528">
      <c r="A3528" t="inlineStr">
        <is>
          <t>Q020L04</t>
        </is>
      </c>
      <c r="B3528" t="inlineStr">
        <is>
          <t>LINO DE BARROS</t>
        </is>
      </c>
      <c r="C3528" t="n">
        <v>1</v>
      </c>
      <c r="D3528" t="inlineStr">
        <is>
          <t>IPCA</t>
        </is>
      </c>
      <c r="E3528" t="n">
        <v>0.009488792934583046</v>
      </c>
      <c r="F3528" t="inlineStr">
        <is>
          <t>MENSAL</t>
        </is>
      </c>
      <c r="G3528" t="n">
        <v>46386</v>
      </c>
      <c r="H3528" t="n">
        <v>46386</v>
      </c>
      <c r="I3528" t="n">
        <v>63</v>
      </c>
      <c r="J3528" t="inlineStr">
        <is>
          <t>CARTEIRA</t>
        </is>
      </c>
      <c r="K3528" t="inlineStr">
        <is>
          <t>CONTRATO</t>
        </is>
      </c>
      <c r="L3528" t="n">
        <v>2072.85</v>
      </c>
      <c r="M3528" t="inlineStr">
        <is>
          <t>IBIRAPITANGA FASE 3</t>
        </is>
      </c>
      <c r="N3528" s="142">
        <f>DATE(YEAR(G3528),MONTH(G3528),1)</f>
        <v/>
      </c>
      <c r="O3528" s="132">
        <f>IF(G3528&gt;$K$3,"Futuro","Atraso")</f>
        <v/>
      </c>
      <c r="P3528">
        <f>12*(YEAR(G3528)-YEAR($K$3))+(MONTH(G3528)-MONTH($K$3))</f>
        <v/>
      </c>
      <c r="Q3528" s="366">
        <f>IF(M3528="IBIRAPITANGA FASE 3",IF(O3528="Atraso",L3528,L3528/(1+$I$2)^P3528),IF(O3528="Atraso",L3528,L3528/(1+$I$1)^P3528))</f>
        <v/>
      </c>
      <c r="R3528">
        <f>IF(O3528="Atraso",$K$3-G3528,0)</f>
        <v/>
      </c>
      <c r="S3528">
        <f>IF(R3528&lt;=15,"Até 15",IF(R3528&lt;=30,"Entre 15 e 30",IF(R3528&lt;=60,"Entre 30 e 60",IF(R3528&lt;=90,"Entre 60 e 90",IF(R3528&lt;=120,"Entre 90 e 120",IF(R3528&lt;=150,"Entre 120 e 150",IF(R3528&lt;=180,"Entre 150 e 180","Superior a 180")))))))</f>
        <v/>
      </c>
    </row>
    <row r="3529">
      <c r="A3529" t="inlineStr">
        <is>
          <t>Q020L04</t>
        </is>
      </c>
      <c r="B3529" t="inlineStr">
        <is>
          <t>LINO DE BARROS</t>
        </is>
      </c>
      <c r="C3529" t="n">
        <v>1</v>
      </c>
      <c r="D3529" t="inlineStr">
        <is>
          <t>IPCA</t>
        </is>
      </c>
      <c r="E3529" t="n">
        <v>0.009488792934583046</v>
      </c>
      <c r="F3529" t="inlineStr">
        <is>
          <t>MENSAL</t>
        </is>
      </c>
      <c r="G3529" t="n">
        <v>46417</v>
      </c>
      <c r="H3529" t="n">
        <v>46417</v>
      </c>
      <c r="I3529" t="n">
        <v>64</v>
      </c>
      <c r="J3529" t="inlineStr">
        <is>
          <t>CARTEIRA</t>
        </is>
      </c>
      <c r="K3529" t="inlineStr">
        <is>
          <t>CONTRATO</t>
        </is>
      </c>
      <c r="L3529" t="n">
        <v>2072.85</v>
      </c>
      <c r="M3529" t="inlineStr">
        <is>
          <t>IBIRAPITANGA FASE 3</t>
        </is>
      </c>
      <c r="N3529" s="142">
        <f>DATE(YEAR(G3529),MONTH(G3529),1)</f>
        <v/>
      </c>
      <c r="O3529" s="132">
        <f>IF(G3529&gt;$K$3,"Futuro","Atraso")</f>
        <v/>
      </c>
      <c r="P3529">
        <f>12*(YEAR(G3529)-YEAR($K$3))+(MONTH(G3529)-MONTH($K$3))</f>
        <v/>
      </c>
      <c r="Q3529" s="366">
        <f>IF(M3529="IBIRAPITANGA FASE 3",IF(O3529="Atraso",L3529,L3529/(1+$I$2)^P3529),IF(O3529="Atraso",L3529,L3529/(1+$I$1)^P3529))</f>
        <v/>
      </c>
      <c r="R3529">
        <f>IF(O3529="Atraso",$K$3-G3529,0)</f>
        <v/>
      </c>
      <c r="S3529">
        <f>IF(R3529&lt;=15,"Até 15",IF(R3529&lt;=30,"Entre 15 e 30",IF(R3529&lt;=60,"Entre 30 e 60",IF(R3529&lt;=90,"Entre 60 e 90",IF(R3529&lt;=120,"Entre 90 e 120",IF(R3529&lt;=150,"Entre 120 e 150",IF(R3529&lt;=180,"Entre 150 e 180","Superior a 180")))))))</f>
        <v/>
      </c>
    </row>
    <row r="3530">
      <c r="A3530" t="inlineStr">
        <is>
          <t>Q020L04</t>
        </is>
      </c>
      <c r="B3530" t="inlineStr">
        <is>
          <t>LINO DE BARROS</t>
        </is>
      </c>
      <c r="C3530" t="n">
        <v>1</v>
      </c>
      <c r="D3530" t="inlineStr">
        <is>
          <t>IPCA</t>
        </is>
      </c>
      <c r="E3530" t="n">
        <v>0.009488792934583046</v>
      </c>
      <c r="F3530" t="inlineStr">
        <is>
          <t>MENSAL</t>
        </is>
      </c>
      <c r="G3530" t="n">
        <v>46446</v>
      </c>
      <c r="H3530" t="n">
        <v>46446</v>
      </c>
      <c r="I3530" t="n">
        <v>65</v>
      </c>
      <c r="J3530" t="inlineStr">
        <is>
          <t>CARTEIRA</t>
        </is>
      </c>
      <c r="K3530" t="inlineStr">
        <is>
          <t>CONTRATO</t>
        </is>
      </c>
      <c r="L3530" t="n">
        <v>2072.85</v>
      </c>
      <c r="M3530" t="inlineStr">
        <is>
          <t>IBIRAPITANGA FASE 3</t>
        </is>
      </c>
      <c r="N3530" s="142">
        <f>DATE(YEAR(G3530),MONTH(G3530),1)</f>
        <v/>
      </c>
      <c r="O3530" s="132">
        <f>IF(G3530&gt;$K$3,"Futuro","Atraso")</f>
        <v/>
      </c>
      <c r="P3530">
        <f>12*(YEAR(G3530)-YEAR($K$3))+(MONTH(G3530)-MONTH($K$3))</f>
        <v/>
      </c>
      <c r="Q3530" s="366">
        <f>IF(M3530="IBIRAPITANGA FASE 3",IF(O3530="Atraso",L3530,L3530/(1+$I$2)^P3530),IF(O3530="Atraso",L3530,L3530/(1+$I$1)^P3530))</f>
        <v/>
      </c>
      <c r="R3530">
        <f>IF(O3530="Atraso",$K$3-G3530,0)</f>
        <v/>
      </c>
      <c r="S3530">
        <f>IF(R3530&lt;=15,"Até 15",IF(R3530&lt;=30,"Entre 15 e 30",IF(R3530&lt;=60,"Entre 30 e 60",IF(R3530&lt;=90,"Entre 60 e 90",IF(R3530&lt;=120,"Entre 90 e 120",IF(R3530&lt;=150,"Entre 120 e 150",IF(R3530&lt;=180,"Entre 150 e 180","Superior a 180")))))))</f>
        <v/>
      </c>
    </row>
    <row r="3531">
      <c r="A3531" t="inlineStr">
        <is>
          <t>Q020L04</t>
        </is>
      </c>
      <c r="B3531" t="inlineStr">
        <is>
          <t>LINO DE BARROS</t>
        </is>
      </c>
      <c r="C3531" t="n">
        <v>1</v>
      </c>
      <c r="D3531" t="inlineStr">
        <is>
          <t>IPCA</t>
        </is>
      </c>
      <c r="E3531" t="n">
        <v>0.009488792934583046</v>
      </c>
      <c r="F3531" t="inlineStr">
        <is>
          <t>MENSAL</t>
        </is>
      </c>
      <c r="G3531" t="n">
        <v>46476</v>
      </c>
      <c r="H3531" t="n">
        <v>46476</v>
      </c>
      <c r="I3531" t="n">
        <v>66</v>
      </c>
      <c r="J3531" t="inlineStr">
        <is>
          <t>CARTEIRA</t>
        </is>
      </c>
      <c r="K3531" t="inlineStr">
        <is>
          <t>CONTRATO</t>
        </is>
      </c>
      <c r="L3531" t="n">
        <v>2072.85</v>
      </c>
      <c r="M3531" t="inlineStr">
        <is>
          <t>IBIRAPITANGA FASE 3</t>
        </is>
      </c>
      <c r="N3531" s="142">
        <f>DATE(YEAR(G3531),MONTH(G3531),1)</f>
        <v/>
      </c>
      <c r="O3531" s="132">
        <f>IF(G3531&gt;$K$3,"Futuro","Atraso")</f>
        <v/>
      </c>
      <c r="P3531">
        <f>12*(YEAR(G3531)-YEAR($K$3))+(MONTH(G3531)-MONTH($K$3))</f>
        <v/>
      </c>
      <c r="Q3531" s="366">
        <f>IF(M3531="IBIRAPITANGA FASE 3",IF(O3531="Atraso",L3531,L3531/(1+$I$2)^P3531),IF(O3531="Atraso",L3531,L3531/(1+$I$1)^P3531))</f>
        <v/>
      </c>
      <c r="R3531">
        <f>IF(O3531="Atraso",$K$3-G3531,0)</f>
        <v/>
      </c>
      <c r="S3531">
        <f>IF(R3531&lt;=15,"Até 15",IF(R3531&lt;=30,"Entre 15 e 30",IF(R3531&lt;=60,"Entre 30 e 60",IF(R3531&lt;=90,"Entre 60 e 90",IF(R3531&lt;=120,"Entre 90 e 120",IF(R3531&lt;=150,"Entre 120 e 150",IF(R3531&lt;=180,"Entre 150 e 180","Superior a 180")))))))</f>
        <v/>
      </c>
    </row>
    <row r="3532">
      <c r="A3532" t="inlineStr">
        <is>
          <t>Q020L04</t>
        </is>
      </c>
      <c r="B3532" t="inlineStr">
        <is>
          <t>LINO DE BARROS</t>
        </is>
      </c>
      <c r="C3532" t="n">
        <v>1</v>
      </c>
      <c r="D3532" t="inlineStr">
        <is>
          <t>IPCA</t>
        </is>
      </c>
      <c r="E3532" t="n">
        <v>0.009488792934583046</v>
      </c>
      <c r="F3532" t="inlineStr">
        <is>
          <t>MENSAL</t>
        </is>
      </c>
      <c r="G3532" t="n">
        <v>46507</v>
      </c>
      <c r="H3532" t="n">
        <v>46507</v>
      </c>
      <c r="I3532" t="n">
        <v>67</v>
      </c>
      <c r="J3532" t="inlineStr">
        <is>
          <t>CARTEIRA</t>
        </is>
      </c>
      <c r="K3532" t="inlineStr">
        <is>
          <t>CONTRATO</t>
        </is>
      </c>
      <c r="L3532" t="n">
        <v>2072.85</v>
      </c>
      <c r="M3532" t="inlineStr">
        <is>
          <t>IBIRAPITANGA FASE 3</t>
        </is>
      </c>
      <c r="N3532" s="142">
        <f>DATE(YEAR(G3532),MONTH(G3532),1)</f>
        <v/>
      </c>
      <c r="O3532" s="132">
        <f>IF(G3532&gt;$K$3,"Futuro","Atraso")</f>
        <v/>
      </c>
      <c r="P3532">
        <f>12*(YEAR(G3532)-YEAR($K$3))+(MONTH(G3532)-MONTH($K$3))</f>
        <v/>
      </c>
      <c r="Q3532" s="366">
        <f>IF(M3532="IBIRAPITANGA FASE 3",IF(O3532="Atraso",L3532,L3532/(1+$I$2)^P3532),IF(O3532="Atraso",L3532,L3532/(1+$I$1)^P3532))</f>
        <v/>
      </c>
      <c r="R3532">
        <f>IF(O3532="Atraso",$K$3-G3532,0)</f>
        <v/>
      </c>
      <c r="S3532">
        <f>IF(R3532&lt;=15,"Até 15",IF(R3532&lt;=30,"Entre 15 e 30",IF(R3532&lt;=60,"Entre 30 e 60",IF(R3532&lt;=90,"Entre 60 e 90",IF(R3532&lt;=120,"Entre 90 e 120",IF(R3532&lt;=150,"Entre 120 e 150",IF(R3532&lt;=180,"Entre 150 e 180","Superior a 180")))))))</f>
        <v/>
      </c>
    </row>
    <row r="3533">
      <c r="A3533" t="inlineStr">
        <is>
          <t>Q020L04</t>
        </is>
      </c>
      <c r="B3533" t="inlineStr">
        <is>
          <t>LINO DE BARROS</t>
        </is>
      </c>
      <c r="C3533" t="n">
        <v>1</v>
      </c>
      <c r="D3533" t="inlineStr">
        <is>
          <t>IPCA</t>
        </is>
      </c>
      <c r="E3533" t="n">
        <v>0.009488792934583046</v>
      </c>
      <c r="F3533" t="inlineStr">
        <is>
          <t>MENSAL</t>
        </is>
      </c>
      <c r="G3533" t="n">
        <v>46507</v>
      </c>
      <c r="H3533" t="n">
        <v>46507</v>
      </c>
      <c r="I3533" t="n">
        <v>6</v>
      </c>
      <c r="J3533" t="inlineStr">
        <is>
          <t>CARTEIRA</t>
        </is>
      </c>
      <c r="K3533" t="inlineStr">
        <is>
          <t>CONTRATO</t>
        </is>
      </c>
      <c r="L3533" t="n">
        <v>8738.110000000001</v>
      </c>
      <c r="M3533" t="inlineStr">
        <is>
          <t>IBIRAPITANGA FASE 3</t>
        </is>
      </c>
      <c r="N3533" s="142">
        <f>DATE(YEAR(G3533),MONTH(G3533),1)</f>
        <v/>
      </c>
      <c r="O3533" s="132">
        <f>IF(G3533&gt;$K$3,"Futuro","Atraso")</f>
        <v/>
      </c>
      <c r="P3533">
        <f>12*(YEAR(G3533)-YEAR($K$3))+(MONTH(G3533)-MONTH($K$3))</f>
        <v/>
      </c>
      <c r="Q3533" s="366">
        <f>IF(M3533="IBIRAPITANGA FASE 3",IF(O3533="Atraso",L3533,L3533/(1+$I$2)^P3533),IF(O3533="Atraso",L3533,L3533/(1+$I$1)^P3533))</f>
        <v/>
      </c>
      <c r="R3533">
        <f>IF(O3533="Atraso",$K$3-G3533,0)</f>
        <v/>
      </c>
      <c r="S3533">
        <f>IF(R3533&lt;=15,"Até 15",IF(R3533&lt;=30,"Entre 15 e 30",IF(R3533&lt;=60,"Entre 30 e 60",IF(R3533&lt;=90,"Entre 60 e 90",IF(R3533&lt;=120,"Entre 90 e 120",IF(R3533&lt;=150,"Entre 120 e 150",IF(R3533&lt;=180,"Entre 150 e 180","Superior a 180")))))))</f>
        <v/>
      </c>
    </row>
    <row r="3534">
      <c r="A3534" t="inlineStr">
        <is>
          <t>Q020L04</t>
        </is>
      </c>
      <c r="B3534" t="inlineStr">
        <is>
          <t>LINO DE BARROS</t>
        </is>
      </c>
      <c r="C3534" t="n">
        <v>1</v>
      </c>
      <c r="D3534" t="inlineStr">
        <is>
          <t>IPCA</t>
        </is>
      </c>
      <c r="E3534" t="n">
        <v>0.009488792934583046</v>
      </c>
      <c r="F3534" t="inlineStr">
        <is>
          <t>MENSAL</t>
        </is>
      </c>
      <c r="G3534" t="n">
        <v>46537</v>
      </c>
      <c r="H3534" t="n">
        <v>46537</v>
      </c>
      <c r="I3534" t="n">
        <v>68</v>
      </c>
      <c r="J3534" t="inlineStr">
        <is>
          <t>CARTEIRA</t>
        </is>
      </c>
      <c r="K3534" t="inlineStr">
        <is>
          <t>CONTRATO</t>
        </is>
      </c>
      <c r="L3534" t="n">
        <v>2072.85</v>
      </c>
      <c r="M3534" t="inlineStr">
        <is>
          <t>IBIRAPITANGA FASE 3</t>
        </is>
      </c>
      <c r="N3534" s="142">
        <f>DATE(YEAR(G3534),MONTH(G3534),1)</f>
        <v/>
      </c>
      <c r="O3534" s="132">
        <f>IF(G3534&gt;$K$3,"Futuro","Atraso")</f>
        <v/>
      </c>
      <c r="P3534">
        <f>12*(YEAR(G3534)-YEAR($K$3))+(MONTH(G3534)-MONTH($K$3))</f>
        <v/>
      </c>
      <c r="Q3534" s="366">
        <f>IF(M3534="IBIRAPITANGA FASE 3",IF(O3534="Atraso",L3534,L3534/(1+$I$2)^P3534),IF(O3534="Atraso",L3534,L3534/(1+$I$1)^P3534))</f>
        <v/>
      </c>
      <c r="R3534">
        <f>IF(O3534="Atraso",$K$3-G3534,0)</f>
        <v/>
      </c>
      <c r="S3534">
        <f>IF(R3534&lt;=15,"Até 15",IF(R3534&lt;=30,"Entre 15 e 30",IF(R3534&lt;=60,"Entre 30 e 60",IF(R3534&lt;=90,"Entre 60 e 90",IF(R3534&lt;=120,"Entre 90 e 120",IF(R3534&lt;=150,"Entre 120 e 150",IF(R3534&lt;=180,"Entre 150 e 180","Superior a 180")))))))</f>
        <v/>
      </c>
    </row>
    <row r="3535">
      <c r="A3535" t="inlineStr">
        <is>
          <t>Q020L04</t>
        </is>
      </c>
      <c r="B3535" t="inlineStr">
        <is>
          <t>LINO DE BARROS</t>
        </is>
      </c>
      <c r="C3535" t="n">
        <v>1</v>
      </c>
      <c r="D3535" t="inlineStr">
        <is>
          <t>IPCA</t>
        </is>
      </c>
      <c r="E3535" t="n">
        <v>0.009488792934583046</v>
      </c>
      <c r="F3535" t="inlineStr">
        <is>
          <t>MENSAL</t>
        </is>
      </c>
      <c r="G3535" t="n">
        <v>46568</v>
      </c>
      <c r="H3535" t="n">
        <v>46568</v>
      </c>
      <c r="I3535" t="n">
        <v>69</v>
      </c>
      <c r="J3535" t="inlineStr">
        <is>
          <t>CARTEIRA</t>
        </is>
      </c>
      <c r="K3535" t="inlineStr">
        <is>
          <t>CONTRATO</t>
        </is>
      </c>
      <c r="L3535" t="n">
        <v>2072.85</v>
      </c>
      <c r="M3535" t="inlineStr">
        <is>
          <t>IBIRAPITANGA FASE 3</t>
        </is>
      </c>
      <c r="N3535" s="142">
        <f>DATE(YEAR(G3535),MONTH(G3535),1)</f>
        <v/>
      </c>
      <c r="O3535" s="132">
        <f>IF(G3535&gt;$K$3,"Futuro","Atraso")</f>
        <v/>
      </c>
      <c r="P3535">
        <f>12*(YEAR(G3535)-YEAR($K$3))+(MONTH(G3535)-MONTH($K$3))</f>
        <v/>
      </c>
      <c r="Q3535" s="366">
        <f>IF(M3535="IBIRAPITANGA FASE 3",IF(O3535="Atraso",L3535,L3535/(1+$I$2)^P3535),IF(O3535="Atraso",L3535,L3535/(1+$I$1)^P3535))</f>
        <v/>
      </c>
      <c r="R3535">
        <f>IF(O3535="Atraso",$K$3-G3535,0)</f>
        <v/>
      </c>
      <c r="S3535">
        <f>IF(R3535&lt;=15,"Até 15",IF(R3535&lt;=30,"Entre 15 e 30",IF(R3535&lt;=60,"Entre 30 e 60",IF(R3535&lt;=90,"Entre 60 e 90",IF(R3535&lt;=120,"Entre 90 e 120",IF(R3535&lt;=150,"Entre 120 e 150",IF(R3535&lt;=180,"Entre 150 e 180","Superior a 180")))))))</f>
        <v/>
      </c>
    </row>
    <row r="3536">
      <c r="A3536" t="inlineStr">
        <is>
          <t>Q020L04</t>
        </is>
      </c>
      <c r="B3536" t="inlineStr">
        <is>
          <t>LINO DE BARROS</t>
        </is>
      </c>
      <c r="C3536" t="n">
        <v>1</v>
      </c>
      <c r="D3536" t="inlineStr">
        <is>
          <t>IPCA</t>
        </is>
      </c>
      <c r="E3536" t="n">
        <v>0.009488792934583046</v>
      </c>
      <c r="F3536" t="inlineStr">
        <is>
          <t>MENSAL</t>
        </is>
      </c>
      <c r="G3536" t="n">
        <v>46598</v>
      </c>
      <c r="H3536" t="n">
        <v>46598</v>
      </c>
      <c r="I3536" t="n">
        <v>70</v>
      </c>
      <c r="J3536" t="inlineStr">
        <is>
          <t>CARTEIRA</t>
        </is>
      </c>
      <c r="K3536" t="inlineStr">
        <is>
          <t>CONTRATO</t>
        </is>
      </c>
      <c r="L3536" t="n">
        <v>2072.85</v>
      </c>
      <c r="M3536" t="inlineStr">
        <is>
          <t>IBIRAPITANGA FASE 3</t>
        </is>
      </c>
      <c r="N3536" s="142">
        <f>DATE(YEAR(G3536),MONTH(G3536),1)</f>
        <v/>
      </c>
      <c r="O3536" s="132">
        <f>IF(G3536&gt;$K$3,"Futuro","Atraso")</f>
        <v/>
      </c>
      <c r="P3536">
        <f>12*(YEAR(G3536)-YEAR($K$3))+(MONTH(G3536)-MONTH($K$3))</f>
        <v/>
      </c>
      <c r="Q3536" s="366">
        <f>IF(M3536="IBIRAPITANGA FASE 3",IF(O3536="Atraso",L3536,L3536/(1+$I$2)^P3536),IF(O3536="Atraso",L3536,L3536/(1+$I$1)^P3536))</f>
        <v/>
      </c>
      <c r="R3536">
        <f>IF(O3536="Atraso",$K$3-G3536,0)</f>
        <v/>
      </c>
      <c r="S3536">
        <f>IF(R3536&lt;=15,"Até 15",IF(R3536&lt;=30,"Entre 15 e 30",IF(R3536&lt;=60,"Entre 30 e 60",IF(R3536&lt;=90,"Entre 60 e 90",IF(R3536&lt;=120,"Entre 90 e 120",IF(R3536&lt;=150,"Entre 120 e 150",IF(R3536&lt;=180,"Entre 150 e 180","Superior a 180")))))))</f>
        <v/>
      </c>
    </row>
    <row r="3537">
      <c r="A3537" t="inlineStr">
        <is>
          <t>Q020L04</t>
        </is>
      </c>
      <c r="B3537" t="inlineStr">
        <is>
          <t>LINO DE BARROS</t>
        </is>
      </c>
      <c r="C3537" t="n">
        <v>1</v>
      </c>
      <c r="D3537" t="inlineStr">
        <is>
          <t>IPCA</t>
        </is>
      </c>
      <c r="E3537" t="n">
        <v>0.009488792934583046</v>
      </c>
      <c r="F3537" t="inlineStr">
        <is>
          <t>MENSAL</t>
        </is>
      </c>
      <c r="G3537" t="n">
        <v>46629</v>
      </c>
      <c r="H3537" t="n">
        <v>46629</v>
      </c>
      <c r="I3537" t="n">
        <v>71</v>
      </c>
      <c r="J3537" t="inlineStr">
        <is>
          <t>CARTEIRA</t>
        </is>
      </c>
      <c r="K3537" t="inlineStr">
        <is>
          <t>CONTRATO</t>
        </is>
      </c>
      <c r="L3537" t="n">
        <v>2072.85</v>
      </c>
      <c r="M3537" t="inlineStr">
        <is>
          <t>IBIRAPITANGA FASE 3</t>
        </is>
      </c>
      <c r="N3537" s="142">
        <f>DATE(YEAR(G3537),MONTH(G3537),1)</f>
        <v/>
      </c>
      <c r="O3537" s="132">
        <f>IF(G3537&gt;$K$3,"Futuro","Atraso")</f>
        <v/>
      </c>
      <c r="P3537">
        <f>12*(YEAR(G3537)-YEAR($K$3))+(MONTH(G3537)-MONTH($K$3))</f>
        <v/>
      </c>
      <c r="Q3537" s="366">
        <f>IF(M3537="IBIRAPITANGA FASE 3",IF(O3537="Atraso",L3537,L3537/(1+$I$2)^P3537),IF(O3537="Atraso",L3537,L3537/(1+$I$1)^P3537))</f>
        <v/>
      </c>
      <c r="R3537">
        <f>IF(O3537="Atraso",$K$3-G3537,0)</f>
        <v/>
      </c>
      <c r="S3537">
        <f>IF(R3537&lt;=15,"Até 15",IF(R3537&lt;=30,"Entre 15 e 30",IF(R3537&lt;=60,"Entre 30 e 60",IF(R3537&lt;=90,"Entre 60 e 90",IF(R3537&lt;=120,"Entre 90 e 120",IF(R3537&lt;=150,"Entre 120 e 150",IF(R3537&lt;=180,"Entre 150 e 180","Superior a 180")))))))</f>
        <v/>
      </c>
    </row>
    <row r="3538">
      <c r="A3538" t="inlineStr">
        <is>
          <t>Q020L04</t>
        </is>
      </c>
      <c r="B3538" t="inlineStr">
        <is>
          <t>LINO DE BARROS</t>
        </is>
      </c>
      <c r="C3538" t="n">
        <v>1</v>
      </c>
      <c r="D3538" t="inlineStr">
        <is>
          <t>IPCA</t>
        </is>
      </c>
      <c r="E3538" t="n">
        <v>0.009488792934583046</v>
      </c>
      <c r="F3538" t="inlineStr">
        <is>
          <t>MENSAL</t>
        </is>
      </c>
      <c r="G3538" t="n">
        <v>46660</v>
      </c>
      <c r="H3538" t="n">
        <v>46660</v>
      </c>
      <c r="I3538" t="n">
        <v>72</v>
      </c>
      <c r="J3538" t="inlineStr">
        <is>
          <t>CARTEIRA</t>
        </is>
      </c>
      <c r="K3538" t="inlineStr">
        <is>
          <t>CONTRATO</t>
        </is>
      </c>
      <c r="L3538" t="n">
        <v>2072.85</v>
      </c>
      <c r="M3538" t="inlineStr">
        <is>
          <t>IBIRAPITANGA FASE 3</t>
        </is>
      </c>
      <c r="N3538" s="142">
        <f>DATE(YEAR(G3538),MONTH(G3538),1)</f>
        <v/>
      </c>
      <c r="O3538" s="132">
        <f>IF(G3538&gt;$K$3,"Futuro","Atraso")</f>
        <v/>
      </c>
      <c r="P3538">
        <f>12*(YEAR(G3538)-YEAR($K$3))+(MONTH(G3538)-MONTH($K$3))</f>
        <v/>
      </c>
      <c r="Q3538" s="366">
        <f>IF(M3538="IBIRAPITANGA FASE 3",IF(O3538="Atraso",L3538,L3538/(1+$I$2)^P3538),IF(O3538="Atraso",L3538,L3538/(1+$I$1)^P3538))</f>
        <v/>
      </c>
      <c r="R3538">
        <f>IF(O3538="Atraso",$K$3-G3538,0)</f>
        <v/>
      </c>
      <c r="S3538">
        <f>IF(R3538&lt;=15,"Até 15",IF(R3538&lt;=30,"Entre 15 e 30",IF(R3538&lt;=60,"Entre 30 e 60",IF(R3538&lt;=90,"Entre 60 e 90",IF(R3538&lt;=120,"Entre 90 e 120",IF(R3538&lt;=150,"Entre 120 e 150",IF(R3538&lt;=180,"Entre 150 e 180","Superior a 180")))))))</f>
        <v/>
      </c>
    </row>
    <row r="3539">
      <c r="A3539" t="inlineStr">
        <is>
          <t>Q020L04</t>
        </is>
      </c>
      <c r="B3539" t="inlineStr">
        <is>
          <t>LINO DE BARROS</t>
        </is>
      </c>
      <c r="C3539" t="n">
        <v>1</v>
      </c>
      <c r="D3539" t="inlineStr">
        <is>
          <t>IPCA</t>
        </is>
      </c>
      <c r="E3539" t="n">
        <v>0.009488792934583046</v>
      </c>
      <c r="F3539" t="inlineStr">
        <is>
          <t>MENSAL</t>
        </is>
      </c>
      <c r="G3539" t="n">
        <v>46690</v>
      </c>
      <c r="H3539" t="n">
        <v>46690</v>
      </c>
      <c r="I3539" t="n">
        <v>73</v>
      </c>
      <c r="J3539" t="inlineStr">
        <is>
          <t>CARTEIRA</t>
        </is>
      </c>
      <c r="K3539" t="inlineStr">
        <is>
          <t>CONTRATO</t>
        </is>
      </c>
      <c r="L3539" t="n">
        <v>2072.85</v>
      </c>
      <c r="M3539" t="inlineStr">
        <is>
          <t>IBIRAPITANGA FASE 3</t>
        </is>
      </c>
      <c r="N3539" s="142">
        <f>DATE(YEAR(G3539),MONTH(G3539),1)</f>
        <v/>
      </c>
      <c r="O3539" s="132">
        <f>IF(G3539&gt;$K$3,"Futuro","Atraso")</f>
        <v/>
      </c>
      <c r="P3539">
        <f>12*(YEAR(G3539)-YEAR($K$3))+(MONTH(G3539)-MONTH($K$3))</f>
        <v/>
      </c>
      <c r="Q3539" s="366">
        <f>IF(M3539="IBIRAPITANGA FASE 3",IF(O3539="Atraso",L3539,L3539/(1+$I$2)^P3539),IF(O3539="Atraso",L3539,L3539/(1+$I$1)^P3539))</f>
        <v/>
      </c>
      <c r="R3539">
        <f>IF(O3539="Atraso",$K$3-G3539,0)</f>
        <v/>
      </c>
      <c r="S3539">
        <f>IF(R3539&lt;=15,"Até 15",IF(R3539&lt;=30,"Entre 15 e 30",IF(R3539&lt;=60,"Entre 30 e 60",IF(R3539&lt;=90,"Entre 60 e 90",IF(R3539&lt;=120,"Entre 90 e 120",IF(R3539&lt;=150,"Entre 120 e 150",IF(R3539&lt;=180,"Entre 150 e 180","Superior a 180")))))))</f>
        <v/>
      </c>
    </row>
    <row r="3540">
      <c r="A3540" t="inlineStr">
        <is>
          <t>Q020L04</t>
        </is>
      </c>
      <c r="B3540" t="inlineStr">
        <is>
          <t>LINO DE BARROS</t>
        </is>
      </c>
      <c r="C3540" t="n">
        <v>1</v>
      </c>
      <c r="D3540" t="inlineStr">
        <is>
          <t>IPCA</t>
        </is>
      </c>
      <c r="E3540" t="n">
        <v>0.009488792934583046</v>
      </c>
      <c r="F3540" t="inlineStr">
        <is>
          <t>MENSAL</t>
        </is>
      </c>
      <c r="G3540" t="n">
        <v>46721</v>
      </c>
      <c r="H3540" t="n">
        <v>46721</v>
      </c>
      <c r="I3540" t="n">
        <v>74</v>
      </c>
      <c r="J3540" t="inlineStr">
        <is>
          <t>CARTEIRA</t>
        </is>
      </c>
      <c r="K3540" t="inlineStr">
        <is>
          <t>CONTRATO</t>
        </is>
      </c>
      <c r="L3540" t="n">
        <v>2072.85</v>
      </c>
      <c r="M3540" t="inlineStr">
        <is>
          <t>IBIRAPITANGA FASE 3</t>
        </is>
      </c>
      <c r="N3540" s="142">
        <f>DATE(YEAR(G3540),MONTH(G3540),1)</f>
        <v/>
      </c>
      <c r="O3540" s="132">
        <f>IF(G3540&gt;$K$3,"Futuro","Atraso")</f>
        <v/>
      </c>
      <c r="P3540">
        <f>12*(YEAR(G3540)-YEAR($K$3))+(MONTH(G3540)-MONTH($K$3))</f>
        <v/>
      </c>
      <c r="Q3540" s="366">
        <f>IF(M3540="IBIRAPITANGA FASE 3",IF(O3540="Atraso",L3540,L3540/(1+$I$2)^P3540),IF(O3540="Atraso",L3540,L3540/(1+$I$1)^P3540))</f>
        <v/>
      </c>
      <c r="R3540">
        <f>IF(O3540="Atraso",$K$3-G3540,0)</f>
        <v/>
      </c>
      <c r="S3540">
        <f>IF(R3540&lt;=15,"Até 15",IF(R3540&lt;=30,"Entre 15 e 30",IF(R3540&lt;=60,"Entre 30 e 60",IF(R3540&lt;=90,"Entre 60 e 90",IF(R3540&lt;=120,"Entre 90 e 120",IF(R3540&lt;=150,"Entre 120 e 150",IF(R3540&lt;=180,"Entre 150 e 180","Superior a 180")))))))</f>
        <v/>
      </c>
    </row>
    <row r="3541">
      <c r="A3541" t="inlineStr">
        <is>
          <t>Q020L04</t>
        </is>
      </c>
      <c r="B3541" t="inlineStr">
        <is>
          <t>LINO DE BARROS</t>
        </is>
      </c>
      <c r="C3541" t="n">
        <v>1</v>
      </c>
      <c r="D3541" t="inlineStr">
        <is>
          <t>IPCA</t>
        </is>
      </c>
      <c r="E3541" t="n">
        <v>0.009488792934583046</v>
      </c>
      <c r="F3541" t="inlineStr">
        <is>
          <t>MENSAL</t>
        </is>
      </c>
      <c r="G3541" t="n">
        <v>46751</v>
      </c>
      <c r="H3541" t="n">
        <v>46751</v>
      </c>
      <c r="I3541" t="n">
        <v>75</v>
      </c>
      <c r="J3541" t="inlineStr">
        <is>
          <t>CARTEIRA</t>
        </is>
      </c>
      <c r="K3541" t="inlineStr">
        <is>
          <t>CONTRATO</t>
        </is>
      </c>
      <c r="L3541" t="n">
        <v>2072.85</v>
      </c>
      <c r="M3541" t="inlineStr">
        <is>
          <t>IBIRAPITANGA FASE 3</t>
        </is>
      </c>
      <c r="N3541" s="142">
        <f>DATE(YEAR(G3541),MONTH(G3541),1)</f>
        <v/>
      </c>
      <c r="O3541" s="132">
        <f>IF(G3541&gt;$K$3,"Futuro","Atraso")</f>
        <v/>
      </c>
      <c r="P3541">
        <f>12*(YEAR(G3541)-YEAR($K$3))+(MONTH(G3541)-MONTH($K$3))</f>
        <v/>
      </c>
      <c r="Q3541" s="366">
        <f>IF(M3541="IBIRAPITANGA FASE 3",IF(O3541="Atraso",L3541,L3541/(1+$I$2)^P3541),IF(O3541="Atraso",L3541,L3541/(1+$I$1)^P3541))</f>
        <v/>
      </c>
      <c r="R3541">
        <f>IF(O3541="Atraso",$K$3-G3541,0)</f>
        <v/>
      </c>
      <c r="S3541">
        <f>IF(R3541&lt;=15,"Até 15",IF(R3541&lt;=30,"Entre 15 e 30",IF(R3541&lt;=60,"Entre 30 e 60",IF(R3541&lt;=90,"Entre 60 e 90",IF(R3541&lt;=120,"Entre 90 e 120",IF(R3541&lt;=150,"Entre 120 e 150",IF(R3541&lt;=180,"Entre 150 e 180","Superior a 180")))))))</f>
        <v/>
      </c>
    </row>
    <row r="3542">
      <c r="A3542" t="inlineStr">
        <is>
          <t>Q020L04</t>
        </is>
      </c>
      <c r="B3542" t="inlineStr">
        <is>
          <t>LINO DE BARROS</t>
        </is>
      </c>
      <c r="C3542" t="n">
        <v>1</v>
      </c>
      <c r="D3542" t="inlineStr">
        <is>
          <t>IPCA</t>
        </is>
      </c>
      <c r="E3542" t="n">
        <v>0.009488792934583046</v>
      </c>
      <c r="F3542" t="inlineStr">
        <is>
          <t>MENSAL</t>
        </is>
      </c>
      <c r="G3542" t="n">
        <v>46782</v>
      </c>
      <c r="H3542" t="n">
        <v>46782</v>
      </c>
      <c r="I3542" t="n">
        <v>76</v>
      </c>
      <c r="J3542" t="inlineStr">
        <is>
          <t>CARTEIRA</t>
        </is>
      </c>
      <c r="K3542" t="inlineStr">
        <is>
          <t>CONTRATO</t>
        </is>
      </c>
      <c r="L3542" t="n">
        <v>2072.85</v>
      </c>
      <c r="M3542" t="inlineStr">
        <is>
          <t>IBIRAPITANGA FASE 3</t>
        </is>
      </c>
      <c r="N3542" s="142">
        <f>DATE(YEAR(G3542),MONTH(G3542),1)</f>
        <v/>
      </c>
      <c r="O3542" s="132">
        <f>IF(G3542&gt;$K$3,"Futuro","Atraso")</f>
        <v/>
      </c>
      <c r="P3542">
        <f>12*(YEAR(G3542)-YEAR($K$3))+(MONTH(G3542)-MONTH($K$3))</f>
        <v/>
      </c>
      <c r="Q3542" s="366">
        <f>IF(M3542="IBIRAPITANGA FASE 3",IF(O3542="Atraso",L3542,L3542/(1+$I$2)^P3542),IF(O3542="Atraso",L3542,L3542/(1+$I$1)^P3542))</f>
        <v/>
      </c>
      <c r="R3542">
        <f>IF(O3542="Atraso",$K$3-G3542,0)</f>
        <v/>
      </c>
      <c r="S3542">
        <f>IF(R3542&lt;=15,"Até 15",IF(R3542&lt;=30,"Entre 15 e 30",IF(R3542&lt;=60,"Entre 30 e 60",IF(R3542&lt;=90,"Entre 60 e 90",IF(R3542&lt;=120,"Entre 90 e 120",IF(R3542&lt;=150,"Entre 120 e 150",IF(R3542&lt;=180,"Entre 150 e 180","Superior a 180")))))))</f>
        <v/>
      </c>
    </row>
    <row r="3543">
      <c r="A3543" t="inlineStr">
        <is>
          <t>Q020L04</t>
        </is>
      </c>
      <c r="B3543" t="inlineStr">
        <is>
          <t>LINO DE BARROS</t>
        </is>
      </c>
      <c r="C3543" t="n">
        <v>1</v>
      </c>
      <c r="D3543" t="inlineStr">
        <is>
          <t>IPCA</t>
        </is>
      </c>
      <c r="E3543" t="n">
        <v>0.009488792934583046</v>
      </c>
      <c r="F3543" t="inlineStr">
        <is>
          <t>MENSAL</t>
        </is>
      </c>
      <c r="G3543" t="n">
        <v>46812</v>
      </c>
      <c r="H3543" t="n">
        <v>46812</v>
      </c>
      <c r="I3543" t="n">
        <v>77</v>
      </c>
      <c r="J3543" t="inlineStr">
        <is>
          <t>CARTEIRA</t>
        </is>
      </c>
      <c r="K3543" t="inlineStr">
        <is>
          <t>CONTRATO</t>
        </is>
      </c>
      <c r="L3543" t="n">
        <v>2072.85</v>
      </c>
      <c r="M3543" t="inlineStr">
        <is>
          <t>IBIRAPITANGA FASE 3</t>
        </is>
      </c>
      <c r="N3543" s="142">
        <f>DATE(YEAR(G3543),MONTH(G3543),1)</f>
        <v/>
      </c>
      <c r="O3543" s="132">
        <f>IF(G3543&gt;$K$3,"Futuro","Atraso")</f>
        <v/>
      </c>
      <c r="P3543">
        <f>12*(YEAR(G3543)-YEAR($K$3))+(MONTH(G3543)-MONTH($K$3))</f>
        <v/>
      </c>
      <c r="Q3543" s="366">
        <f>IF(M3543="IBIRAPITANGA FASE 3",IF(O3543="Atraso",L3543,L3543/(1+$I$2)^P3543),IF(O3543="Atraso",L3543,L3543/(1+$I$1)^P3543))</f>
        <v/>
      </c>
      <c r="R3543">
        <f>IF(O3543="Atraso",$K$3-G3543,0)</f>
        <v/>
      </c>
      <c r="S3543">
        <f>IF(R3543&lt;=15,"Até 15",IF(R3543&lt;=30,"Entre 15 e 30",IF(R3543&lt;=60,"Entre 30 e 60",IF(R3543&lt;=90,"Entre 60 e 90",IF(R3543&lt;=120,"Entre 90 e 120",IF(R3543&lt;=150,"Entre 120 e 150",IF(R3543&lt;=180,"Entre 150 e 180","Superior a 180")))))))</f>
        <v/>
      </c>
    </row>
    <row r="3544">
      <c r="A3544" t="inlineStr">
        <is>
          <t>Q020L04</t>
        </is>
      </c>
      <c r="B3544" t="inlineStr">
        <is>
          <t>LINO DE BARROS</t>
        </is>
      </c>
      <c r="C3544" t="n">
        <v>1</v>
      </c>
      <c r="D3544" t="inlineStr">
        <is>
          <t>IPCA</t>
        </is>
      </c>
      <c r="E3544" t="n">
        <v>0.009488792934583046</v>
      </c>
      <c r="F3544" t="inlineStr">
        <is>
          <t>MENSAL</t>
        </is>
      </c>
      <c r="G3544" t="n">
        <v>46842</v>
      </c>
      <c r="H3544" t="n">
        <v>46842</v>
      </c>
      <c r="I3544" t="n">
        <v>78</v>
      </c>
      <c r="J3544" t="inlineStr">
        <is>
          <t>CARTEIRA</t>
        </is>
      </c>
      <c r="K3544" t="inlineStr">
        <is>
          <t>CONTRATO</t>
        </is>
      </c>
      <c r="L3544" t="n">
        <v>2072.85</v>
      </c>
      <c r="M3544" t="inlineStr">
        <is>
          <t>IBIRAPITANGA FASE 3</t>
        </is>
      </c>
      <c r="N3544" s="142">
        <f>DATE(YEAR(G3544),MONTH(G3544),1)</f>
        <v/>
      </c>
      <c r="O3544" s="132">
        <f>IF(G3544&gt;$K$3,"Futuro","Atraso")</f>
        <v/>
      </c>
      <c r="P3544">
        <f>12*(YEAR(G3544)-YEAR($K$3))+(MONTH(G3544)-MONTH($K$3))</f>
        <v/>
      </c>
      <c r="Q3544" s="366">
        <f>IF(M3544="IBIRAPITANGA FASE 3",IF(O3544="Atraso",L3544,L3544/(1+$I$2)^P3544),IF(O3544="Atraso",L3544,L3544/(1+$I$1)^P3544))</f>
        <v/>
      </c>
      <c r="R3544">
        <f>IF(O3544="Atraso",$K$3-G3544,0)</f>
        <v/>
      </c>
      <c r="S3544">
        <f>IF(R3544&lt;=15,"Até 15",IF(R3544&lt;=30,"Entre 15 e 30",IF(R3544&lt;=60,"Entre 30 e 60",IF(R3544&lt;=90,"Entre 60 e 90",IF(R3544&lt;=120,"Entre 90 e 120",IF(R3544&lt;=150,"Entre 120 e 150",IF(R3544&lt;=180,"Entre 150 e 180","Superior a 180")))))))</f>
        <v/>
      </c>
    </row>
    <row r="3545">
      <c r="A3545" t="inlineStr">
        <is>
          <t>Q020L04</t>
        </is>
      </c>
      <c r="B3545" t="inlineStr">
        <is>
          <t>LINO DE BARROS</t>
        </is>
      </c>
      <c r="C3545" t="n">
        <v>1</v>
      </c>
      <c r="D3545" t="inlineStr">
        <is>
          <t>IPCA</t>
        </is>
      </c>
      <c r="E3545" t="n">
        <v>0.009488792934583046</v>
      </c>
      <c r="F3545" t="inlineStr">
        <is>
          <t>MENSAL</t>
        </is>
      </c>
      <c r="G3545" t="n">
        <v>46873</v>
      </c>
      <c r="H3545" t="n">
        <v>46873</v>
      </c>
      <c r="I3545" t="n">
        <v>79</v>
      </c>
      <c r="J3545" t="inlineStr">
        <is>
          <t>CARTEIRA</t>
        </is>
      </c>
      <c r="K3545" t="inlineStr">
        <is>
          <t>CONTRATO</t>
        </is>
      </c>
      <c r="L3545" t="n">
        <v>2072.85</v>
      </c>
      <c r="M3545" t="inlineStr">
        <is>
          <t>IBIRAPITANGA FASE 3</t>
        </is>
      </c>
      <c r="N3545" s="142">
        <f>DATE(YEAR(G3545),MONTH(G3545),1)</f>
        <v/>
      </c>
      <c r="O3545" s="132">
        <f>IF(G3545&gt;$K$3,"Futuro","Atraso")</f>
        <v/>
      </c>
      <c r="P3545">
        <f>12*(YEAR(G3545)-YEAR($K$3))+(MONTH(G3545)-MONTH($K$3))</f>
        <v/>
      </c>
      <c r="Q3545" s="366">
        <f>IF(M3545="IBIRAPITANGA FASE 3",IF(O3545="Atraso",L3545,L3545/(1+$I$2)^P3545),IF(O3545="Atraso",L3545,L3545/(1+$I$1)^P3545))</f>
        <v/>
      </c>
      <c r="R3545">
        <f>IF(O3545="Atraso",$K$3-G3545,0)</f>
        <v/>
      </c>
      <c r="S3545">
        <f>IF(R3545&lt;=15,"Até 15",IF(R3545&lt;=30,"Entre 15 e 30",IF(R3545&lt;=60,"Entre 30 e 60",IF(R3545&lt;=90,"Entre 60 e 90",IF(R3545&lt;=120,"Entre 90 e 120",IF(R3545&lt;=150,"Entre 120 e 150",IF(R3545&lt;=180,"Entre 150 e 180","Superior a 180")))))))</f>
        <v/>
      </c>
    </row>
    <row r="3546">
      <c r="A3546" t="inlineStr">
        <is>
          <t>Q020L04</t>
        </is>
      </c>
      <c r="B3546" t="inlineStr">
        <is>
          <t>LINO DE BARROS</t>
        </is>
      </c>
      <c r="C3546" t="n">
        <v>1</v>
      </c>
      <c r="D3546" t="inlineStr">
        <is>
          <t>IPCA</t>
        </is>
      </c>
      <c r="E3546" t="n">
        <v>0.009488792934583046</v>
      </c>
      <c r="F3546" t="inlineStr">
        <is>
          <t>MENSAL</t>
        </is>
      </c>
      <c r="G3546" t="n">
        <v>46873</v>
      </c>
      <c r="H3546" t="n">
        <v>46873</v>
      </c>
      <c r="I3546" t="n">
        <v>7</v>
      </c>
      <c r="J3546" t="inlineStr">
        <is>
          <t>CARTEIRA</t>
        </is>
      </c>
      <c r="K3546" t="inlineStr">
        <is>
          <t>CONTRATO</t>
        </is>
      </c>
      <c r="L3546" t="n">
        <v>8738.110000000001</v>
      </c>
      <c r="M3546" t="inlineStr">
        <is>
          <t>IBIRAPITANGA FASE 3</t>
        </is>
      </c>
      <c r="N3546" s="142">
        <f>DATE(YEAR(G3546),MONTH(G3546),1)</f>
        <v/>
      </c>
      <c r="O3546" s="132">
        <f>IF(G3546&gt;$K$3,"Futuro","Atraso")</f>
        <v/>
      </c>
      <c r="P3546">
        <f>12*(YEAR(G3546)-YEAR($K$3))+(MONTH(G3546)-MONTH($K$3))</f>
        <v/>
      </c>
      <c r="Q3546" s="366">
        <f>IF(M3546="IBIRAPITANGA FASE 3",IF(O3546="Atraso",L3546,L3546/(1+$I$2)^P3546),IF(O3546="Atraso",L3546,L3546/(1+$I$1)^P3546))</f>
        <v/>
      </c>
      <c r="R3546">
        <f>IF(O3546="Atraso",$K$3-G3546,0)</f>
        <v/>
      </c>
      <c r="S3546">
        <f>IF(R3546&lt;=15,"Até 15",IF(R3546&lt;=30,"Entre 15 e 30",IF(R3546&lt;=60,"Entre 30 e 60",IF(R3546&lt;=90,"Entre 60 e 90",IF(R3546&lt;=120,"Entre 90 e 120",IF(R3546&lt;=150,"Entre 120 e 150",IF(R3546&lt;=180,"Entre 150 e 180","Superior a 180")))))))</f>
        <v/>
      </c>
    </row>
    <row r="3547">
      <c r="A3547" t="inlineStr">
        <is>
          <t>Q020L04</t>
        </is>
      </c>
      <c r="B3547" t="inlineStr">
        <is>
          <t>LINO DE BARROS</t>
        </is>
      </c>
      <c r="C3547" t="n">
        <v>1</v>
      </c>
      <c r="D3547" t="inlineStr">
        <is>
          <t>IPCA</t>
        </is>
      </c>
      <c r="E3547" t="n">
        <v>0.009488792934583046</v>
      </c>
      <c r="F3547" t="inlineStr">
        <is>
          <t>MENSAL</t>
        </is>
      </c>
      <c r="G3547" t="n">
        <v>46903</v>
      </c>
      <c r="H3547" t="n">
        <v>46903</v>
      </c>
      <c r="I3547" t="n">
        <v>80</v>
      </c>
      <c r="J3547" t="inlineStr">
        <is>
          <t>CARTEIRA</t>
        </is>
      </c>
      <c r="K3547" t="inlineStr">
        <is>
          <t>CONTRATO</t>
        </is>
      </c>
      <c r="L3547" t="n">
        <v>2072.85</v>
      </c>
      <c r="M3547" t="inlineStr">
        <is>
          <t>IBIRAPITANGA FASE 3</t>
        </is>
      </c>
      <c r="N3547" s="142">
        <f>DATE(YEAR(G3547),MONTH(G3547),1)</f>
        <v/>
      </c>
      <c r="O3547" s="132">
        <f>IF(G3547&gt;$K$3,"Futuro","Atraso")</f>
        <v/>
      </c>
      <c r="P3547">
        <f>12*(YEAR(G3547)-YEAR($K$3))+(MONTH(G3547)-MONTH($K$3))</f>
        <v/>
      </c>
      <c r="Q3547" s="366">
        <f>IF(M3547="IBIRAPITANGA FASE 3",IF(O3547="Atraso",L3547,L3547/(1+$I$2)^P3547),IF(O3547="Atraso",L3547,L3547/(1+$I$1)^P3547))</f>
        <v/>
      </c>
      <c r="R3547">
        <f>IF(O3547="Atraso",$K$3-G3547,0)</f>
        <v/>
      </c>
      <c r="S3547">
        <f>IF(R3547&lt;=15,"Até 15",IF(R3547&lt;=30,"Entre 15 e 30",IF(R3547&lt;=60,"Entre 30 e 60",IF(R3547&lt;=90,"Entre 60 e 90",IF(R3547&lt;=120,"Entre 90 e 120",IF(R3547&lt;=150,"Entre 120 e 150",IF(R3547&lt;=180,"Entre 150 e 180","Superior a 180")))))))</f>
        <v/>
      </c>
    </row>
    <row r="3548">
      <c r="A3548" t="inlineStr">
        <is>
          <t>Q020L04</t>
        </is>
      </c>
      <c r="B3548" t="inlineStr">
        <is>
          <t>LINO DE BARROS</t>
        </is>
      </c>
      <c r="C3548" t="n">
        <v>1</v>
      </c>
      <c r="D3548" t="inlineStr">
        <is>
          <t>IPCA</t>
        </is>
      </c>
      <c r="E3548" t="n">
        <v>0.009488792934583046</v>
      </c>
      <c r="F3548" t="inlineStr">
        <is>
          <t>MENSAL</t>
        </is>
      </c>
      <c r="G3548" t="n">
        <v>46934</v>
      </c>
      <c r="H3548" t="n">
        <v>46934</v>
      </c>
      <c r="I3548" t="n">
        <v>81</v>
      </c>
      <c r="J3548" t="inlineStr">
        <is>
          <t>CARTEIRA</t>
        </is>
      </c>
      <c r="K3548" t="inlineStr">
        <is>
          <t>CONTRATO</t>
        </is>
      </c>
      <c r="L3548" t="n">
        <v>2072.85</v>
      </c>
      <c r="M3548" t="inlineStr">
        <is>
          <t>IBIRAPITANGA FASE 3</t>
        </is>
      </c>
      <c r="N3548" s="142">
        <f>DATE(YEAR(G3548),MONTH(G3548),1)</f>
        <v/>
      </c>
      <c r="O3548" s="132">
        <f>IF(G3548&gt;$K$3,"Futuro","Atraso")</f>
        <v/>
      </c>
      <c r="P3548">
        <f>12*(YEAR(G3548)-YEAR($K$3))+(MONTH(G3548)-MONTH($K$3))</f>
        <v/>
      </c>
      <c r="Q3548" s="366">
        <f>IF(M3548="IBIRAPITANGA FASE 3",IF(O3548="Atraso",L3548,L3548/(1+$I$2)^P3548),IF(O3548="Atraso",L3548,L3548/(1+$I$1)^P3548))</f>
        <v/>
      </c>
      <c r="R3548">
        <f>IF(O3548="Atraso",$K$3-G3548,0)</f>
        <v/>
      </c>
      <c r="S3548">
        <f>IF(R3548&lt;=15,"Até 15",IF(R3548&lt;=30,"Entre 15 e 30",IF(R3548&lt;=60,"Entre 30 e 60",IF(R3548&lt;=90,"Entre 60 e 90",IF(R3548&lt;=120,"Entre 90 e 120",IF(R3548&lt;=150,"Entre 120 e 150",IF(R3548&lt;=180,"Entre 150 e 180","Superior a 180")))))))</f>
        <v/>
      </c>
    </row>
    <row r="3549">
      <c r="A3549" t="inlineStr">
        <is>
          <t>Q020L04</t>
        </is>
      </c>
      <c r="B3549" t="inlineStr">
        <is>
          <t>LINO DE BARROS</t>
        </is>
      </c>
      <c r="C3549" t="n">
        <v>1</v>
      </c>
      <c r="D3549" t="inlineStr">
        <is>
          <t>IPCA</t>
        </is>
      </c>
      <c r="E3549" t="n">
        <v>0.009488792934583046</v>
      </c>
      <c r="F3549" t="inlineStr">
        <is>
          <t>MENSAL</t>
        </is>
      </c>
      <c r="G3549" t="n">
        <v>46964</v>
      </c>
      <c r="H3549" t="n">
        <v>46964</v>
      </c>
      <c r="I3549" t="n">
        <v>82</v>
      </c>
      <c r="J3549" t="inlineStr">
        <is>
          <t>CARTEIRA</t>
        </is>
      </c>
      <c r="K3549" t="inlineStr">
        <is>
          <t>CONTRATO</t>
        </is>
      </c>
      <c r="L3549" t="n">
        <v>2072.85</v>
      </c>
      <c r="M3549" t="inlineStr">
        <is>
          <t>IBIRAPITANGA FASE 3</t>
        </is>
      </c>
      <c r="N3549" s="142">
        <f>DATE(YEAR(G3549),MONTH(G3549),1)</f>
        <v/>
      </c>
      <c r="O3549" s="132">
        <f>IF(G3549&gt;$K$3,"Futuro","Atraso")</f>
        <v/>
      </c>
      <c r="P3549">
        <f>12*(YEAR(G3549)-YEAR($K$3))+(MONTH(G3549)-MONTH($K$3))</f>
        <v/>
      </c>
      <c r="Q3549" s="366">
        <f>IF(M3549="IBIRAPITANGA FASE 3",IF(O3549="Atraso",L3549,L3549/(1+$I$2)^P3549),IF(O3549="Atraso",L3549,L3549/(1+$I$1)^P3549))</f>
        <v/>
      </c>
      <c r="R3549">
        <f>IF(O3549="Atraso",$K$3-G3549,0)</f>
        <v/>
      </c>
      <c r="S3549">
        <f>IF(R3549&lt;=15,"Até 15",IF(R3549&lt;=30,"Entre 15 e 30",IF(R3549&lt;=60,"Entre 30 e 60",IF(R3549&lt;=90,"Entre 60 e 90",IF(R3549&lt;=120,"Entre 90 e 120",IF(R3549&lt;=150,"Entre 120 e 150",IF(R3549&lt;=180,"Entre 150 e 180","Superior a 180")))))))</f>
        <v/>
      </c>
    </row>
    <row r="3550">
      <c r="A3550" t="inlineStr">
        <is>
          <t>Q020L04</t>
        </is>
      </c>
      <c r="B3550" t="inlineStr">
        <is>
          <t>LINO DE BARROS</t>
        </is>
      </c>
      <c r="C3550" t="n">
        <v>1</v>
      </c>
      <c r="D3550" t="inlineStr">
        <is>
          <t>IPCA</t>
        </is>
      </c>
      <c r="E3550" t="n">
        <v>0.009488792934583046</v>
      </c>
      <c r="F3550" t="inlineStr">
        <is>
          <t>MENSAL</t>
        </is>
      </c>
      <c r="G3550" t="n">
        <v>46995</v>
      </c>
      <c r="H3550" t="n">
        <v>46995</v>
      </c>
      <c r="I3550" t="n">
        <v>83</v>
      </c>
      <c r="J3550" t="inlineStr">
        <is>
          <t>CARTEIRA</t>
        </is>
      </c>
      <c r="K3550" t="inlineStr">
        <is>
          <t>CONTRATO</t>
        </is>
      </c>
      <c r="L3550" t="n">
        <v>2072.85</v>
      </c>
      <c r="M3550" t="inlineStr">
        <is>
          <t>IBIRAPITANGA FASE 3</t>
        </is>
      </c>
      <c r="N3550" s="142">
        <f>DATE(YEAR(G3550),MONTH(G3550),1)</f>
        <v/>
      </c>
      <c r="O3550" s="132">
        <f>IF(G3550&gt;$K$3,"Futuro","Atraso")</f>
        <v/>
      </c>
      <c r="P3550">
        <f>12*(YEAR(G3550)-YEAR($K$3))+(MONTH(G3550)-MONTH($K$3))</f>
        <v/>
      </c>
      <c r="Q3550" s="366">
        <f>IF(M3550="IBIRAPITANGA FASE 3",IF(O3550="Atraso",L3550,L3550/(1+$I$2)^P3550),IF(O3550="Atraso",L3550,L3550/(1+$I$1)^P3550))</f>
        <v/>
      </c>
      <c r="R3550">
        <f>IF(O3550="Atraso",$K$3-G3550,0)</f>
        <v/>
      </c>
      <c r="S3550">
        <f>IF(R3550&lt;=15,"Até 15",IF(R3550&lt;=30,"Entre 15 e 30",IF(R3550&lt;=60,"Entre 30 e 60",IF(R3550&lt;=90,"Entre 60 e 90",IF(R3550&lt;=120,"Entre 90 e 120",IF(R3550&lt;=150,"Entre 120 e 150",IF(R3550&lt;=180,"Entre 150 e 180","Superior a 180")))))))</f>
        <v/>
      </c>
    </row>
    <row r="3551">
      <c r="A3551" t="inlineStr">
        <is>
          <t>Q020L04</t>
        </is>
      </c>
      <c r="B3551" t="inlineStr">
        <is>
          <t>LINO DE BARROS</t>
        </is>
      </c>
      <c r="C3551" t="n">
        <v>1</v>
      </c>
      <c r="D3551" t="inlineStr">
        <is>
          <t>IPCA</t>
        </is>
      </c>
      <c r="E3551" t="n">
        <v>0.009488792934583046</v>
      </c>
      <c r="F3551" t="inlineStr">
        <is>
          <t>MENSAL</t>
        </is>
      </c>
      <c r="G3551" t="n">
        <v>47026</v>
      </c>
      <c r="H3551" t="n">
        <v>47026</v>
      </c>
      <c r="I3551" t="n">
        <v>84</v>
      </c>
      <c r="J3551" t="inlineStr">
        <is>
          <t>CARTEIRA</t>
        </is>
      </c>
      <c r="K3551" t="inlineStr">
        <is>
          <t>CONTRATO</t>
        </is>
      </c>
      <c r="L3551" t="n">
        <v>2072.85</v>
      </c>
      <c r="M3551" t="inlineStr">
        <is>
          <t>IBIRAPITANGA FASE 3</t>
        </is>
      </c>
      <c r="N3551" s="142">
        <f>DATE(YEAR(G3551),MONTH(G3551),1)</f>
        <v/>
      </c>
      <c r="O3551" s="132">
        <f>IF(G3551&gt;$K$3,"Futuro","Atraso")</f>
        <v/>
      </c>
      <c r="P3551">
        <f>12*(YEAR(G3551)-YEAR($K$3))+(MONTH(G3551)-MONTH($K$3))</f>
        <v/>
      </c>
      <c r="Q3551" s="366">
        <f>IF(M3551="IBIRAPITANGA FASE 3",IF(O3551="Atraso",L3551,L3551/(1+$I$2)^P3551),IF(O3551="Atraso",L3551,L3551/(1+$I$1)^P3551))</f>
        <v/>
      </c>
      <c r="R3551">
        <f>IF(O3551="Atraso",$K$3-G3551,0)</f>
        <v/>
      </c>
      <c r="S3551">
        <f>IF(R3551&lt;=15,"Até 15",IF(R3551&lt;=30,"Entre 15 e 30",IF(R3551&lt;=60,"Entre 30 e 60",IF(R3551&lt;=90,"Entre 60 e 90",IF(R3551&lt;=120,"Entre 90 e 120",IF(R3551&lt;=150,"Entre 120 e 150",IF(R3551&lt;=180,"Entre 150 e 180","Superior a 180")))))))</f>
        <v/>
      </c>
    </row>
    <row r="3552">
      <c r="A3552" t="inlineStr">
        <is>
          <t>Q020L04</t>
        </is>
      </c>
      <c r="B3552" t="inlineStr">
        <is>
          <t>LINO DE BARROS</t>
        </is>
      </c>
      <c r="C3552" t="n">
        <v>1</v>
      </c>
      <c r="D3552" t="inlineStr">
        <is>
          <t>IPCA</t>
        </is>
      </c>
      <c r="E3552" t="n">
        <v>0.009488792934583046</v>
      </c>
      <c r="F3552" t="inlineStr">
        <is>
          <t>MENSAL</t>
        </is>
      </c>
      <c r="G3552" t="n">
        <v>47056</v>
      </c>
      <c r="H3552" t="n">
        <v>47056</v>
      </c>
      <c r="I3552" t="n">
        <v>85</v>
      </c>
      <c r="J3552" t="inlineStr">
        <is>
          <t>CARTEIRA</t>
        </is>
      </c>
      <c r="K3552" t="inlineStr">
        <is>
          <t>CONTRATO</t>
        </is>
      </c>
      <c r="L3552" t="n">
        <v>2072.85</v>
      </c>
      <c r="M3552" t="inlineStr">
        <is>
          <t>IBIRAPITANGA FASE 3</t>
        </is>
      </c>
      <c r="N3552" s="142">
        <f>DATE(YEAR(G3552),MONTH(G3552),1)</f>
        <v/>
      </c>
      <c r="O3552" s="132">
        <f>IF(G3552&gt;$K$3,"Futuro","Atraso")</f>
        <v/>
      </c>
      <c r="P3552">
        <f>12*(YEAR(G3552)-YEAR($K$3))+(MONTH(G3552)-MONTH($K$3))</f>
        <v/>
      </c>
      <c r="Q3552" s="366">
        <f>IF(M3552="IBIRAPITANGA FASE 3",IF(O3552="Atraso",L3552,L3552/(1+$I$2)^P3552),IF(O3552="Atraso",L3552,L3552/(1+$I$1)^P3552))</f>
        <v/>
      </c>
      <c r="R3552">
        <f>IF(O3552="Atraso",$K$3-G3552,0)</f>
        <v/>
      </c>
      <c r="S3552">
        <f>IF(R3552&lt;=15,"Até 15",IF(R3552&lt;=30,"Entre 15 e 30",IF(R3552&lt;=60,"Entre 30 e 60",IF(R3552&lt;=90,"Entre 60 e 90",IF(R3552&lt;=120,"Entre 90 e 120",IF(R3552&lt;=150,"Entre 120 e 150",IF(R3552&lt;=180,"Entre 150 e 180","Superior a 180")))))))</f>
        <v/>
      </c>
    </row>
    <row r="3553">
      <c r="A3553" t="inlineStr">
        <is>
          <t>Q020L04</t>
        </is>
      </c>
      <c r="B3553" t="inlineStr">
        <is>
          <t>LINO DE BARROS</t>
        </is>
      </c>
      <c r="C3553" t="n">
        <v>1</v>
      </c>
      <c r="D3553" t="inlineStr">
        <is>
          <t>IPCA</t>
        </is>
      </c>
      <c r="E3553" t="n">
        <v>0.009488792934583046</v>
      </c>
      <c r="F3553" t="inlineStr">
        <is>
          <t>MENSAL</t>
        </is>
      </c>
      <c r="G3553" t="n">
        <v>47087</v>
      </c>
      <c r="H3553" t="n">
        <v>47087</v>
      </c>
      <c r="I3553" t="n">
        <v>86</v>
      </c>
      <c r="J3553" t="inlineStr">
        <is>
          <t>CARTEIRA</t>
        </is>
      </c>
      <c r="K3553" t="inlineStr">
        <is>
          <t>CONTRATO</t>
        </is>
      </c>
      <c r="L3553" t="n">
        <v>2072.85</v>
      </c>
      <c r="M3553" t="inlineStr">
        <is>
          <t>IBIRAPITANGA FASE 3</t>
        </is>
      </c>
      <c r="N3553" s="142">
        <f>DATE(YEAR(G3553),MONTH(G3553),1)</f>
        <v/>
      </c>
      <c r="O3553" s="132">
        <f>IF(G3553&gt;$K$3,"Futuro","Atraso")</f>
        <v/>
      </c>
      <c r="P3553">
        <f>12*(YEAR(G3553)-YEAR($K$3))+(MONTH(G3553)-MONTH($K$3))</f>
        <v/>
      </c>
      <c r="Q3553" s="366">
        <f>IF(M3553="IBIRAPITANGA FASE 3",IF(O3553="Atraso",L3553,L3553/(1+$I$2)^P3553),IF(O3553="Atraso",L3553,L3553/(1+$I$1)^P3553))</f>
        <v/>
      </c>
      <c r="R3553">
        <f>IF(O3553="Atraso",$K$3-G3553,0)</f>
        <v/>
      </c>
      <c r="S3553">
        <f>IF(R3553&lt;=15,"Até 15",IF(R3553&lt;=30,"Entre 15 e 30",IF(R3553&lt;=60,"Entre 30 e 60",IF(R3553&lt;=90,"Entre 60 e 90",IF(R3553&lt;=120,"Entre 90 e 120",IF(R3553&lt;=150,"Entre 120 e 150",IF(R3553&lt;=180,"Entre 150 e 180","Superior a 180")))))))</f>
        <v/>
      </c>
    </row>
    <row r="3554">
      <c r="A3554" t="inlineStr">
        <is>
          <t>Q020L04</t>
        </is>
      </c>
      <c r="B3554" t="inlineStr">
        <is>
          <t>LINO DE BARROS</t>
        </is>
      </c>
      <c r="C3554" t="n">
        <v>1</v>
      </c>
      <c r="D3554" t="inlineStr">
        <is>
          <t>IPCA</t>
        </is>
      </c>
      <c r="E3554" t="n">
        <v>0.009488792934583046</v>
      </c>
      <c r="F3554" t="inlineStr">
        <is>
          <t>MENSAL</t>
        </is>
      </c>
      <c r="G3554" t="n">
        <v>47117</v>
      </c>
      <c r="H3554" t="n">
        <v>47117</v>
      </c>
      <c r="I3554" t="n">
        <v>87</v>
      </c>
      <c r="J3554" t="inlineStr">
        <is>
          <t>CARTEIRA</t>
        </is>
      </c>
      <c r="K3554" t="inlineStr">
        <is>
          <t>CONTRATO</t>
        </is>
      </c>
      <c r="L3554" t="n">
        <v>2072.85</v>
      </c>
      <c r="M3554" t="inlineStr">
        <is>
          <t>IBIRAPITANGA FASE 3</t>
        </is>
      </c>
      <c r="N3554" s="142">
        <f>DATE(YEAR(G3554),MONTH(G3554),1)</f>
        <v/>
      </c>
      <c r="O3554" s="132">
        <f>IF(G3554&gt;$K$3,"Futuro","Atraso")</f>
        <v/>
      </c>
      <c r="P3554">
        <f>12*(YEAR(G3554)-YEAR($K$3))+(MONTH(G3554)-MONTH($K$3))</f>
        <v/>
      </c>
      <c r="Q3554" s="366">
        <f>IF(M3554="IBIRAPITANGA FASE 3",IF(O3554="Atraso",L3554,L3554/(1+$I$2)^P3554),IF(O3554="Atraso",L3554,L3554/(1+$I$1)^P3554))</f>
        <v/>
      </c>
      <c r="R3554">
        <f>IF(O3554="Atraso",$K$3-G3554,0)</f>
        <v/>
      </c>
      <c r="S3554">
        <f>IF(R3554&lt;=15,"Até 15",IF(R3554&lt;=30,"Entre 15 e 30",IF(R3554&lt;=60,"Entre 30 e 60",IF(R3554&lt;=90,"Entre 60 e 90",IF(R3554&lt;=120,"Entre 90 e 120",IF(R3554&lt;=150,"Entre 120 e 150",IF(R3554&lt;=180,"Entre 150 e 180","Superior a 180")))))))</f>
        <v/>
      </c>
    </row>
    <row r="3555">
      <c r="A3555" t="inlineStr">
        <is>
          <t>Q020L04</t>
        </is>
      </c>
      <c r="B3555" t="inlineStr">
        <is>
          <t>LINO DE BARROS</t>
        </is>
      </c>
      <c r="C3555" t="n">
        <v>1</v>
      </c>
      <c r="D3555" t="inlineStr">
        <is>
          <t>IPCA</t>
        </is>
      </c>
      <c r="E3555" t="n">
        <v>0.009488792934583046</v>
      </c>
      <c r="F3555" t="inlineStr">
        <is>
          <t>MENSAL</t>
        </is>
      </c>
      <c r="G3555" t="n">
        <v>47148</v>
      </c>
      <c r="H3555" t="n">
        <v>47148</v>
      </c>
      <c r="I3555" t="n">
        <v>88</v>
      </c>
      <c r="J3555" t="inlineStr">
        <is>
          <t>CARTEIRA</t>
        </is>
      </c>
      <c r="K3555" t="inlineStr">
        <is>
          <t>CONTRATO</t>
        </is>
      </c>
      <c r="L3555" t="n">
        <v>2072.85</v>
      </c>
      <c r="M3555" t="inlineStr">
        <is>
          <t>IBIRAPITANGA FASE 3</t>
        </is>
      </c>
      <c r="N3555" s="142">
        <f>DATE(YEAR(G3555),MONTH(G3555),1)</f>
        <v/>
      </c>
      <c r="O3555" s="132">
        <f>IF(G3555&gt;$K$3,"Futuro","Atraso")</f>
        <v/>
      </c>
      <c r="P3555">
        <f>12*(YEAR(G3555)-YEAR($K$3))+(MONTH(G3555)-MONTH($K$3))</f>
        <v/>
      </c>
      <c r="Q3555" s="366">
        <f>IF(M3555="IBIRAPITANGA FASE 3",IF(O3555="Atraso",L3555,L3555/(1+$I$2)^P3555),IF(O3555="Atraso",L3555,L3555/(1+$I$1)^P3555))</f>
        <v/>
      </c>
      <c r="R3555">
        <f>IF(O3555="Atraso",$K$3-G3555,0)</f>
        <v/>
      </c>
      <c r="S3555">
        <f>IF(R3555&lt;=15,"Até 15",IF(R3555&lt;=30,"Entre 15 e 30",IF(R3555&lt;=60,"Entre 30 e 60",IF(R3555&lt;=90,"Entre 60 e 90",IF(R3555&lt;=120,"Entre 90 e 120",IF(R3555&lt;=150,"Entre 120 e 150",IF(R3555&lt;=180,"Entre 150 e 180","Superior a 180")))))))</f>
        <v/>
      </c>
    </row>
    <row r="3556">
      <c r="A3556" t="inlineStr">
        <is>
          <t>Q020L04</t>
        </is>
      </c>
      <c r="B3556" t="inlineStr">
        <is>
          <t>LINO DE BARROS</t>
        </is>
      </c>
      <c r="C3556" t="n">
        <v>1</v>
      </c>
      <c r="D3556" t="inlineStr">
        <is>
          <t>IPCA</t>
        </is>
      </c>
      <c r="E3556" t="n">
        <v>0.009488792934583046</v>
      </c>
      <c r="F3556" t="inlineStr">
        <is>
          <t>MENSAL</t>
        </is>
      </c>
      <c r="G3556" t="n">
        <v>47177</v>
      </c>
      <c r="H3556" t="n">
        <v>47177</v>
      </c>
      <c r="I3556" t="n">
        <v>89</v>
      </c>
      <c r="J3556" t="inlineStr">
        <is>
          <t>CARTEIRA</t>
        </is>
      </c>
      <c r="K3556" t="inlineStr">
        <is>
          <t>CONTRATO</t>
        </is>
      </c>
      <c r="L3556" t="n">
        <v>2072.85</v>
      </c>
      <c r="M3556" t="inlineStr">
        <is>
          <t>IBIRAPITANGA FASE 3</t>
        </is>
      </c>
      <c r="N3556" s="142">
        <f>DATE(YEAR(G3556),MONTH(G3556),1)</f>
        <v/>
      </c>
      <c r="O3556" s="132">
        <f>IF(G3556&gt;$K$3,"Futuro","Atraso")</f>
        <v/>
      </c>
      <c r="P3556">
        <f>12*(YEAR(G3556)-YEAR($K$3))+(MONTH(G3556)-MONTH($K$3))</f>
        <v/>
      </c>
      <c r="Q3556" s="366">
        <f>IF(M3556="IBIRAPITANGA FASE 3",IF(O3556="Atraso",L3556,L3556/(1+$I$2)^P3556),IF(O3556="Atraso",L3556,L3556/(1+$I$1)^P3556))</f>
        <v/>
      </c>
      <c r="R3556">
        <f>IF(O3556="Atraso",$K$3-G3556,0)</f>
        <v/>
      </c>
      <c r="S3556">
        <f>IF(R3556&lt;=15,"Até 15",IF(R3556&lt;=30,"Entre 15 e 30",IF(R3556&lt;=60,"Entre 30 e 60",IF(R3556&lt;=90,"Entre 60 e 90",IF(R3556&lt;=120,"Entre 90 e 120",IF(R3556&lt;=150,"Entre 120 e 150",IF(R3556&lt;=180,"Entre 150 e 180","Superior a 180")))))))</f>
        <v/>
      </c>
    </row>
    <row r="3557">
      <c r="A3557" t="inlineStr">
        <is>
          <t>Q020L04</t>
        </is>
      </c>
      <c r="B3557" t="inlineStr">
        <is>
          <t>LINO DE BARROS</t>
        </is>
      </c>
      <c r="C3557" t="n">
        <v>1</v>
      </c>
      <c r="D3557" t="inlineStr">
        <is>
          <t>IPCA</t>
        </is>
      </c>
      <c r="E3557" t="n">
        <v>0.009488792934583046</v>
      </c>
      <c r="F3557" t="inlineStr">
        <is>
          <t>MENSAL</t>
        </is>
      </c>
      <c r="G3557" t="n">
        <v>47207</v>
      </c>
      <c r="H3557" t="n">
        <v>47207</v>
      </c>
      <c r="I3557" t="n">
        <v>90</v>
      </c>
      <c r="J3557" t="inlineStr">
        <is>
          <t>CARTEIRA</t>
        </is>
      </c>
      <c r="K3557" t="inlineStr">
        <is>
          <t>CONTRATO</t>
        </is>
      </c>
      <c r="L3557" t="n">
        <v>2072.85</v>
      </c>
      <c r="M3557" t="inlineStr">
        <is>
          <t>IBIRAPITANGA FASE 3</t>
        </is>
      </c>
      <c r="N3557" s="142">
        <f>DATE(YEAR(G3557),MONTH(G3557),1)</f>
        <v/>
      </c>
      <c r="O3557" s="132">
        <f>IF(G3557&gt;$K$3,"Futuro","Atraso")</f>
        <v/>
      </c>
      <c r="P3557">
        <f>12*(YEAR(G3557)-YEAR($K$3))+(MONTH(G3557)-MONTH($K$3))</f>
        <v/>
      </c>
      <c r="Q3557" s="366">
        <f>IF(M3557="IBIRAPITANGA FASE 3",IF(O3557="Atraso",L3557,L3557/(1+$I$2)^P3557),IF(O3557="Atraso",L3557,L3557/(1+$I$1)^P3557))</f>
        <v/>
      </c>
      <c r="R3557">
        <f>IF(O3557="Atraso",$K$3-G3557,0)</f>
        <v/>
      </c>
      <c r="S3557">
        <f>IF(R3557&lt;=15,"Até 15",IF(R3557&lt;=30,"Entre 15 e 30",IF(R3557&lt;=60,"Entre 30 e 60",IF(R3557&lt;=90,"Entre 60 e 90",IF(R3557&lt;=120,"Entre 90 e 120",IF(R3557&lt;=150,"Entre 120 e 150",IF(R3557&lt;=180,"Entre 150 e 180","Superior a 180")))))))</f>
        <v/>
      </c>
    </row>
    <row r="3558">
      <c r="A3558" t="inlineStr">
        <is>
          <t>Q020L04</t>
        </is>
      </c>
      <c r="B3558" t="inlineStr">
        <is>
          <t>LINO DE BARROS</t>
        </is>
      </c>
      <c r="C3558" t="n">
        <v>1</v>
      </c>
      <c r="D3558" t="inlineStr">
        <is>
          <t>IPCA</t>
        </is>
      </c>
      <c r="E3558" t="n">
        <v>0.009488792934583046</v>
      </c>
      <c r="F3558" t="inlineStr">
        <is>
          <t>MENSAL</t>
        </is>
      </c>
      <c r="G3558" t="n">
        <v>47238</v>
      </c>
      <c r="H3558" t="n">
        <v>47238</v>
      </c>
      <c r="I3558" t="n">
        <v>91</v>
      </c>
      <c r="J3558" t="inlineStr">
        <is>
          <t>CARTEIRA</t>
        </is>
      </c>
      <c r="K3558" t="inlineStr">
        <is>
          <t>CONTRATO</t>
        </is>
      </c>
      <c r="L3558" t="n">
        <v>2072.85</v>
      </c>
      <c r="M3558" t="inlineStr">
        <is>
          <t>IBIRAPITANGA FASE 3</t>
        </is>
      </c>
      <c r="N3558" s="142">
        <f>DATE(YEAR(G3558),MONTH(G3558),1)</f>
        <v/>
      </c>
      <c r="O3558" s="132">
        <f>IF(G3558&gt;$K$3,"Futuro","Atraso")</f>
        <v/>
      </c>
      <c r="P3558">
        <f>12*(YEAR(G3558)-YEAR($K$3))+(MONTH(G3558)-MONTH($K$3))</f>
        <v/>
      </c>
      <c r="Q3558" s="366">
        <f>IF(M3558="IBIRAPITANGA FASE 3",IF(O3558="Atraso",L3558,L3558/(1+$I$2)^P3558),IF(O3558="Atraso",L3558,L3558/(1+$I$1)^P3558))</f>
        <v/>
      </c>
      <c r="R3558">
        <f>IF(O3558="Atraso",$K$3-G3558,0)</f>
        <v/>
      </c>
      <c r="S3558">
        <f>IF(R3558&lt;=15,"Até 15",IF(R3558&lt;=30,"Entre 15 e 30",IF(R3558&lt;=60,"Entre 30 e 60",IF(R3558&lt;=90,"Entre 60 e 90",IF(R3558&lt;=120,"Entre 90 e 120",IF(R3558&lt;=150,"Entre 120 e 150",IF(R3558&lt;=180,"Entre 150 e 180","Superior a 180")))))))</f>
        <v/>
      </c>
    </row>
    <row r="3559">
      <c r="A3559" t="inlineStr">
        <is>
          <t>Q020L04</t>
        </is>
      </c>
      <c r="B3559" t="inlineStr">
        <is>
          <t>LINO DE BARROS</t>
        </is>
      </c>
      <c r="C3559" t="n">
        <v>1</v>
      </c>
      <c r="D3559" t="inlineStr">
        <is>
          <t>IPCA</t>
        </is>
      </c>
      <c r="E3559" t="n">
        <v>0.009488792934583046</v>
      </c>
      <c r="F3559" t="inlineStr">
        <is>
          <t>MENSAL</t>
        </is>
      </c>
      <c r="G3559" t="n">
        <v>47238</v>
      </c>
      <c r="H3559" t="n">
        <v>47238</v>
      </c>
      <c r="I3559" t="n">
        <v>8</v>
      </c>
      <c r="J3559" t="inlineStr">
        <is>
          <t>CARTEIRA</t>
        </is>
      </c>
      <c r="K3559" t="inlineStr">
        <is>
          <t>CONTRATO</t>
        </is>
      </c>
      <c r="L3559" t="n">
        <v>8738.110000000001</v>
      </c>
      <c r="M3559" t="inlineStr">
        <is>
          <t>IBIRAPITANGA FASE 3</t>
        </is>
      </c>
      <c r="N3559" s="142">
        <f>DATE(YEAR(G3559),MONTH(G3559),1)</f>
        <v/>
      </c>
      <c r="O3559" s="132">
        <f>IF(G3559&gt;$K$3,"Futuro","Atraso")</f>
        <v/>
      </c>
      <c r="P3559">
        <f>12*(YEAR(G3559)-YEAR($K$3))+(MONTH(G3559)-MONTH($K$3))</f>
        <v/>
      </c>
      <c r="Q3559" s="366">
        <f>IF(M3559="IBIRAPITANGA FASE 3",IF(O3559="Atraso",L3559,L3559/(1+$I$2)^P3559),IF(O3559="Atraso",L3559,L3559/(1+$I$1)^P3559))</f>
        <v/>
      </c>
      <c r="R3559">
        <f>IF(O3559="Atraso",$K$3-G3559,0)</f>
        <v/>
      </c>
      <c r="S3559">
        <f>IF(R3559&lt;=15,"Até 15",IF(R3559&lt;=30,"Entre 15 e 30",IF(R3559&lt;=60,"Entre 30 e 60",IF(R3559&lt;=90,"Entre 60 e 90",IF(R3559&lt;=120,"Entre 90 e 120",IF(R3559&lt;=150,"Entre 120 e 150",IF(R3559&lt;=180,"Entre 150 e 180","Superior a 180")))))))</f>
        <v/>
      </c>
    </row>
    <row r="3560">
      <c r="A3560" t="inlineStr">
        <is>
          <t>Q020L04</t>
        </is>
      </c>
      <c r="B3560" t="inlineStr">
        <is>
          <t>LINO DE BARROS</t>
        </is>
      </c>
      <c r="C3560" t="n">
        <v>1</v>
      </c>
      <c r="D3560" t="inlineStr">
        <is>
          <t>IPCA</t>
        </is>
      </c>
      <c r="E3560" t="n">
        <v>0.009488792934583046</v>
      </c>
      <c r="F3560" t="inlineStr">
        <is>
          <t>MENSAL</t>
        </is>
      </c>
      <c r="G3560" t="n">
        <v>47268</v>
      </c>
      <c r="H3560" t="n">
        <v>47268</v>
      </c>
      <c r="I3560" t="n">
        <v>92</v>
      </c>
      <c r="J3560" t="inlineStr">
        <is>
          <t>CARTEIRA</t>
        </is>
      </c>
      <c r="K3560" t="inlineStr">
        <is>
          <t>CONTRATO</t>
        </is>
      </c>
      <c r="L3560" t="n">
        <v>2072.85</v>
      </c>
      <c r="M3560" t="inlineStr">
        <is>
          <t>IBIRAPITANGA FASE 3</t>
        </is>
      </c>
      <c r="N3560" s="142">
        <f>DATE(YEAR(G3560),MONTH(G3560),1)</f>
        <v/>
      </c>
      <c r="O3560" s="132">
        <f>IF(G3560&gt;$K$3,"Futuro","Atraso")</f>
        <v/>
      </c>
      <c r="P3560">
        <f>12*(YEAR(G3560)-YEAR($K$3))+(MONTH(G3560)-MONTH($K$3))</f>
        <v/>
      </c>
      <c r="Q3560" s="366">
        <f>IF(M3560="IBIRAPITANGA FASE 3",IF(O3560="Atraso",L3560,L3560/(1+$I$2)^P3560),IF(O3560="Atraso",L3560,L3560/(1+$I$1)^P3560))</f>
        <v/>
      </c>
      <c r="R3560">
        <f>IF(O3560="Atraso",$K$3-G3560,0)</f>
        <v/>
      </c>
      <c r="S3560">
        <f>IF(R3560&lt;=15,"Até 15",IF(R3560&lt;=30,"Entre 15 e 30",IF(R3560&lt;=60,"Entre 30 e 60",IF(R3560&lt;=90,"Entre 60 e 90",IF(R3560&lt;=120,"Entre 90 e 120",IF(R3560&lt;=150,"Entre 120 e 150",IF(R3560&lt;=180,"Entre 150 e 180","Superior a 180")))))))</f>
        <v/>
      </c>
    </row>
    <row r="3561">
      <c r="A3561" t="inlineStr">
        <is>
          <t>Q020L04</t>
        </is>
      </c>
      <c r="B3561" t="inlineStr">
        <is>
          <t>LINO DE BARROS</t>
        </is>
      </c>
      <c r="C3561" t="n">
        <v>1</v>
      </c>
      <c r="D3561" t="inlineStr">
        <is>
          <t>IPCA</t>
        </is>
      </c>
      <c r="E3561" t="n">
        <v>0.009488792934583046</v>
      </c>
      <c r="F3561" t="inlineStr">
        <is>
          <t>MENSAL</t>
        </is>
      </c>
      <c r="G3561" t="n">
        <v>47299</v>
      </c>
      <c r="H3561" t="n">
        <v>47299</v>
      </c>
      <c r="I3561" t="n">
        <v>93</v>
      </c>
      <c r="J3561" t="inlineStr">
        <is>
          <t>CARTEIRA</t>
        </is>
      </c>
      <c r="K3561" t="inlineStr">
        <is>
          <t>CONTRATO</t>
        </is>
      </c>
      <c r="L3561" t="n">
        <v>2072.85</v>
      </c>
      <c r="M3561" t="inlineStr">
        <is>
          <t>IBIRAPITANGA FASE 3</t>
        </is>
      </c>
      <c r="N3561" s="142">
        <f>DATE(YEAR(G3561),MONTH(G3561),1)</f>
        <v/>
      </c>
      <c r="O3561" s="132">
        <f>IF(G3561&gt;$K$3,"Futuro","Atraso")</f>
        <v/>
      </c>
      <c r="P3561">
        <f>12*(YEAR(G3561)-YEAR($K$3))+(MONTH(G3561)-MONTH($K$3))</f>
        <v/>
      </c>
      <c r="Q3561" s="366">
        <f>IF(M3561="IBIRAPITANGA FASE 3",IF(O3561="Atraso",L3561,L3561/(1+$I$2)^P3561),IF(O3561="Atraso",L3561,L3561/(1+$I$1)^P3561))</f>
        <v/>
      </c>
      <c r="R3561">
        <f>IF(O3561="Atraso",$K$3-G3561,0)</f>
        <v/>
      </c>
      <c r="S3561">
        <f>IF(R3561&lt;=15,"Até 15",IF(R3561&lt;=30,"Entre 15 e 30",IF(R3561&lt;=60,"Entre 30 e 60",IF(R3561&lt;=90,"Entre 60 e 90",IF(R3561&lt;=120,"Entre 90 e 120",IF(R3561&lt;=150,"Entre 120 e 150",IF(R3561&lt;=180,"Entre 150 e 180","Superior a 180")))))))</f>
        <v/>
      </c>
    </row>
    <row r="3562">
      <c r="A3562" t="inlineStr">
        <is>
          <t>Q020L04</t>
        </is>
      </c>
      <c r="B3562" t="inlineStr">
        <is>
          <t>LINO DE BARROS</t>
        </is>
      </c>
      <c r="C3562" t="n">
        <v>1</v>
      </c>
      <c r="D3562" t="inlineStr">
        <is>
          <t>IPCA</t>
        </is>
      </c>
      <c r="E3562" t="n">
        <v>0.009488792934583046</v>
      </c>
      <c r="F3562" t="inlineStr">
        <is>
          <t>MENSAL</t>
        </is>
      </c>
      <c r="G3562" t="n">
        <v>47329</v>
      </c>
      <c r="H3562" t="n">
        <v>47329</v>
      </c>
      <c r="I3562" t="n">
        <v>94</v>
      </c>
      <c r="J3562" t="inlineStr">
        <is>
          <t>CARTEIRA</t>
        </is>
      </c>
      <c r="K3562" t="inlineStr">
        <is>
          <t>CONTRATO</t>
        </is>
      </c>
      <c r="L3562" t="n">
        <v>2072.85</v>
      </c>
      <c r="M3562" t="inlineStr">
        <is>
          <t>IBIRAPITANGA FASE 3</t>
        </is>
      </c>
      <c r="N3562" s="142">
        <f>DATE(YEAR(G3562),MONTH(G3562),1)</f>
        <v/>
      </c>
      <c r="O3562" s="132">
        <f>IF(G3562&gt;$K$3,"Futuro","Atraso")</f>
        <v/>
      </c>
      <c r="P3562">
        <f>12*(YEAR(G3562)-YEAR($K$3))+(MONTH(G3562)-MONTH($K$3))</f>
        <v/>
      </c>
      <c r="Q3562" s="366">
        <f>IF(M3562="IBIRAPITANGA FASE 3",IF(O3562="Atraso",L3562,L3562/(1+$I$2)^P3562),IF(O3562="Atraso",L3562,L3562/(1+$I$1)^P3562))</f>
        <v/>
      </c>
      <c r="R3562">
        <f>IF(O3562="Atraso",$K$3-G3562,0)</f>
        <v/>
      </c>
      <c r="S3562">
        <f>IF(R3562&lt;=15,"Até 15",IF(R3562&lt;=30,"Entre 15 e 30",IF(R3562&lt;=60,"Entre 30 e 60",IF(R3562&lt;=90,"Entre 60 e 90",IF(R3562&lt;=120,"Entre 90 e 120",IF(R3562&lt;=150,"Entre 120 e 150",IF(R3562&lt;=180,"Entre 150 e 180","Superior a 180")))))))</f>
        <v/>
      </c>
    </row>
    <row r="3563">
      <c r="A3563" t="inlineStr">
        <is>
          <t>Q020L04</t>
        </is>
      </c>
      <c r="B3563" t="inlineStr">
        <is>
          <t>LINO DE BARROS</t>
        </is>
      </c>
      <c r="C3563" t="n">
        <v>1</v>
      </c>
      <c r="D3563" t="inlineStr">
        <is>
          <t>IPCA</t>
        </is>
      </c>
      <c r="E3563" t="n">
        <v>0.009488792934583046</v>
      </c>
      <c r="F3563" t="inlineStr">
        <is>
          <t>MENSAL</t>
        </is>
      </c>
      <c r="G3563" t="n">
        <v>47360</v>
      </c>
      <c r="H3563" t="n">
        <v>47360</v>
      </c>
      <c r="I3563" t="n">
        <v>95</v>
      </c>
      <c r="J3563" t="inlineStr">
        <is>
          <t>CARTEIRA</t>
        </is>
      </c>
      <c r="K3563" t="inlineStr">
        <is>
          <t>CONTRATO</t>
        </is>
      </c>
      <c r="L3563" t="n">
        <v>2072.85</v>
      </c>
      <c r="M3563" t="inlineStr">
        <is>
          <t>IBIRAPITANGA FASE 3</t>
        </is>
      </c>
      <c r="N3563" s="142">
        <f>DATE(YEAR(G3563),MONTH(G3563),1)</f>
        <v/>
      </c>
      <c r="O3563" s="132">
        <f>IF(G3563&gt;$K$3,"Futuro","Atraso")</f>
        <v/>
      </c>
      <c r="P3563">
        <f>12*(YEAR(G3563)-YEAR($K$3))+(MONTH(G3563)-MONTH($K$3))</f>
        <v/>
      </c>
      <c r="Q3563" s="366">
        <f>IF(M3563="IBIRAPITANGA FASE 3",IF(O3563="Atraso",L3563,L3563/(1+$I$2)^P3563),IF(O3563="Atraso",L3563,L3563/(1+$I$1)^P3563))</f>
        <v/>
      </c>
      <c r="R3563">
        <f>IF(O3563="Atraso",$K$3-G3563,0)</f>
        <v/>
      </c>
      <c r="S3563">
        <f>IF(R3563&lt;=15,"Até 15",IF(R3563&lt;=30,"Entre 15 e 30",IF(R3563&lt;=60,"Entre 30 e 60",IF(R3563&lt;=90,"Entre 60 e 90",IF(R3563&lt;=120,"Entre 90 e 120",IF(R3563&lt;=150,"Entre 120 e 150",IF(R3563&lt;=180,"Entre 150 e 180","Superior a 180")))))))</f>
        <v/>
      </c>
    </row>
    <row r="3564">
      <c r="A3564" t="inlineStr">
        <is>
          <t>Q020L04</t>
        </is>
      </c>
      <c r="B3564" t="inlineStr">
        <is>
          <t>LINO DE BARROS</t>
        </is>
      </c>
      <c r="C3564" t="n">
        <v>1</v>
      </c>
      <c r="D3564" t="inlineStr">
        <is>
          <t>IPCA</t>
        </is>
      </c>
      <c r="E3564" t="n">
        <v>0.009488792934583046</v>
      </c>
      <c r="F3564" t="inlineStr">
        <is>
          <t>MENSAL</t>
        </is>
      </c>
      <c r="G3564" t="n">
        <v>47391</v>
      </c>
      <c r="H3564" t="n">
        <v>47391</v>
      </c>
      <c r="I3564" t="n">
        <v>96</v>
      </c>
      <c r="J3564" t="inlineStr">
        <is>
          <t>CARTEIRA</t>
        </is>
      </c>
      <c r="K3564" t="inlineStr">
        <is>
          <t>CONTRATO</t>
        </is>
      </c>
      <c r="L3564" t="n">
        <v>2072.85</v>
      </c>
      <c r="M3564" t="inlineStr">
        <is>
          <t>IBIRAPITANGA FASE 3</t>
        </is>
      </c>
      <c r="N3564" s="142">
        <f>DATE(YEAR(G3564),MONTH(G3564),1)</f>
        <v/>
      </c>
      <c r="O3564" s="132">
        <f>IF(G3564&gt;$K$3,"Futuro","Atraso")</f>
        <v/>
      </c>
      <c r="P3564">
        <f>12*(YEAR(G3564)-YEAR($K$3))+(MONTH(G3564)-MONTH($K$3))</f>
        <v/>
      </c>
      <c r="Q3564" s="366">
        <f>IF(M3564="IBIRAPITANGA FASE 3",IF(O3564="Atraso",L3564,L3564/(1+$I$2)^P3564),IF(O3564="Atraso",L3564,L3564/(1+$I$1)^P3564))</f>
        <v/>
      </c>
      <c r="R3564">
        <f>IF(O3564="Atraso",$K$3-G3564,0)</f>
        <v/>
      </c>
      <c r="S3564">
        <f>IF(R3564&lt;=15,"Até 15",IF(R3564&lt;=30,"Entre 15 e 30",IF(R3564&lt;=60,"Entre 30 e 60",IF(R3564&lt;=90,"Entre 60 e 90",IF(R3564&lt;=120,"Entre 90 e 120",IF(R3564&lt;=150,"Entre 120 e 150",IF(R3564&lt;=180,"Entre 150 e 180","Superior a 180")))))))</f>
        <v/>
      </c>
    </row>
    <row r="3565">
      <c r="A3565" t="inlineStr">
        <is>
          <t>Q020L04</t>
        </is>
      </c>
      <c r="B3565" t="inlineStr">
        <is>
          <t>LINO DE BARROS</t>
        </is>
      </c>
      <c r="C3565" t="n">
        <v>1</v>
      </c>
      <c r="D3565" t="inlineStr">
        <is>
          <t>IPCA</t>
        </is>
      </c>
      <c r="E3565" t="n">
        <v>0.009488792934583046</v>
      </c>
      <c r="F3565" t="inlineStr">
        <is>
          <t>MENSAL</t>
        </is>
      </c>
      <c r="G3565" t="n">
        <v>47421</v>
      </c>
      <c r="H3565" t="n">
        <v>47421</v>
      </c>
      <c r="I3565" t="n">
        <v>97</v>
      </c>
      <c r="J3565" t="inlineStr">
        <is>
          <t>CARTEIRA</t>
        </is>
      </c>
      <c r="K3565" t="inlineStr">
        <is>
          <t>CONTRATO</t>
        </is>
      </c>
      <c r="L3565" t="n">
        <v>2072.85</v>
      </c>
      <c r="M3565" t="inlineStr">
        <is>
          <t>IBIRAPITANGA FASE 3</t>
        </is>
      </c>
      <c r="N3565" s="142">
        <f>DATE(YEAR(G3565),MONTH(G3565),1)</f>
        <v/>
      </c>
      <c r="O3565" s="132">
        <f>IF(G3565&gt;$K$3,"Futuro","Atraso")</f>
        <v/>
      </c>
      <c r="P3565">
        <f>12*(YEAR(G3565)-YEAR($K$3))+(MONTH(G3565)-MONTH($K$3))</f>
        <v/>
      </c>
      <c r="Q3565" s="366">
        <f>IF(M3565="IBIRAPITANGA FASE 3",IF(O3565="Atraso",L3565,L3565/(1+$I$2)^P3565),IF(O3565="Atraso",L3565,L3565/(1+$I$1)^P3565))</f>
        <v/>
      </c>
      <c r="R3565">
        <f>IF(O3565="Atraso",$K$3-G3565,0)</f>
        <v/>
      </c>
      <c r="S3565">
        <f>IF(R3565&lt;=15,"Até 15",IF(R3565&lt;=30,"Entre 15 e 30",IF(R3565&lt;=60,"Entre 30 e 60",IF(R3565&lt;=90,"Entre 60 e 90",IF(R3565&lt;=120,"Entre 90 e 120",IF(R3565&lt;=150,"Entre 120 e 150",IF(R3565&lt;=180,"Entre 150 e 180","Superior a 180")))))))</f>
        <v/>
      </c>
    </row>
    <row r="3566">
      <c r="A3566" t="inlineStr">
        <is>
          <t>Q020L04</t>
        </is>
      </c>
      <c r="B3566" t="inlineStr">
        <is>
          <t>LINO DE BARROS</t>
        </is>
      </c>
      <c r="C3566" t="n">
        <v>1</v>
      </c>
      <c r="D3566" t="inlineStr">
        <is>
          <t>IPCA</t>
        </is>
      </c>
      <c r="E3566" t="n">
        <v>0.009488792934583046</v>
      </c>
      <c r="F3566" t="inlineStr">
        <is>
          <t>MENSAL</t>
        </is>
      </c>
      <c r="G3566" t="n">
        <v>47452</v>
      </c>
      <c r="H3566" t="n">
        <v>47452</v>
      </c>
      <c r="I3566" t="n">
        <v>98</v>
      </c>
      <c r="J3566" t="inlineStr">
        <is>
          <t>CARTEIRA</t>
        </is>
      </c>
      <c r="K3566" t="inlineStr">
        <is>
          <t>CONTRATO</t>
        </is>
      </c>
      <c r="L3566" t="n">
        <v>2072.85</v>
      </c>
      <c r="M3566" t="inlineStr">
        <is>
          <t>IBIRAPITANGA FASE 3</t>
        </is>
      </c>
      <c r="N3566" s="142">
        <f>DATE(YEAR(G3566),MONTH(G3566),1)</f>
        <v/>
      </c>
      <c r="O3566" s="132">
        <f>IF(G3566&gt;$K$3,"Futuro","Atraso")</f>
        <v/>
      </c>
      <c r="P3566">
        <f>12*(YEAR(G3566)-YEAR($K$3))+(MONTH(G3566)-MONTH($K$3))</f>
        <v/>
      </c>
      <c r="Q3566" s="366">
        <f>IF(M3566="IBIRAPITANGA FASE 3",IF(O3566="Atraso",L3566,L3566/(1+$I$2)^P3566),IF(O3566="Atraso",L3566,L3566/(1+$I$1)^P3566))</f>
        <v/>
      </c>
      <c r="R3566">
        <f>IF(O3566="Atraso",$K$3-G3566,0)</f>
        <v/>
      </c>
      <c r="S3566">
        <f>IF(R3566&lt;=15,"Até 15",IF(R3566&lt;=30,"Entre 15 e 30",IF(R3566&lt;=60,"Entre 30 e 60",IF(R3566&lt;=90,"Entre 60 e 90",IF(R3566&lt;=120,"Entre 90 e 120",IF(R3566&lt;=150,"Entre 120 e 150",IF(R3566&lt;=180,"Entre 150 e 180","Superior a 180")))))))</f>
        <v/>
      </c>
    </row>
    <row r="3567">
      <c r="A3567" t="inlineStr">
        <is>
          <t>Q020L04</t>
        </is>
      </c>
      <c r="B3567" t="inlineStr">
        <is>
          <t>LINO DE BARROS</t>
        </is>
      </c>
      <c r="C3567" t="n">
        <v>1</v>
      </c>
      <c r="D3567" t="inlineStr">
        <is>
          <t>IPCA</t>
        </is>
      </c>
      <c r="E3567" t="n">
        <v>0.009488792934583046</v>
      </c>
      <c r="F3567" t="inlineStr">
        <is>
          <t>MENSAL</t>
        </is>
      </c>
      <c r="G3567" t="n">
        <v>47482</v>
      </c>
      <c r="H3567" t="n">
        <v>47482</v>
      </c>
      <c r="I3567" t="n">
        <v>99</v>
      </c>
      <c r="J3567" t="inlineStr">
        <is>
          <t>CARTEIRA</t>
        </is>
      </c>
      <c r="K3567" t="inlineStr">
        <is>
          <t>CONTRATO</t>
        </is>
      </c>
      <c r="L3567" t="n">
        <v>2072.85</v>
      </c>
      <c r="M3567" t="inlineStr">
        <is>
          <t>IBIRAPITANGA FASE 3</t>
        </is>
      </c>
      <c r="N3567" s="142">
        <f>DATE(YEAR(G3567),MONTH(G3567),1)</f>
        <v/>
      </c>
      <c r="O3567" s="132">
        <f>IF(G3567&gt;$K$3,"Futuro","Atraso")</f>
        <v/>
      </c>
      <c r="P3567">
        <f>12*(YEAR(G3567)-YEAR($K$3))+(MONTH(G3567)-MONTH($K$3))</f>
        <v/>
      </c>
      <c r="Q3567" s="366">
        <f>IF(M3567="IBIRAPITANGA FASE 3",IF(O3567="Atraso",L3567,L3567/(1+$I$2)^P3567),IF(O3567="Atraso",L3567,L3567/(1+$I$1)^P3567))</f>
        <v/>
      </c>
      <c r="R3567">
        <f>IF(O3567="Atraso",$K$3-G3567,0)</f>
        <v/>
      </c>
      <c r="S3567">
        <f>IF(R3567&lt;=15,"Até 15",IF(R3567&lt;=30,"Entre 15 e 30",IF(R3567&lt;=60,"Entre 30 e 60",IF(R3567&lt;=90,"Entre 60 e 90",IF(R3567&lt;=120,"Entre 90 e 120",IF(R3567&lt;=150,"Entre 120 e 150",IF(R3567&lt;=180,"Entre 150 e 180","Superior a 180")))))))</f>
        <v/>
      </c>
    </row>
    <row r="3568">
      <c r="A3568" t="inlineStr">
        <is>
          <t>Q020L04</t>
        </is>
      </c>
      <c r="B3568" t="inlineStr">
        <is>
          <t>LINO DE BARROS</t>
        </is>
      </c>
      <c r="C3568" t="n">
        <v>1</v>
      </c>
      <c r="D3568" t="inlineStr">
        <is>
          <t>IPCA</t>
        </is>
      </c>
      <c r="E3568" t="n">
        <v>0.009488792934583046</v>
      </c>
      <c r="F3568" t="inlineStr">
        <is>
          <t>MENSAL</t>
        </is>
      </c>
      <c r="G3568" t="n">
        <v>47513</v>
      </c>
      <c r="H3568" t="n">
        <v>47513</v>
      </c>
      <c r="I3568" t="n">
        <v>100</v>
      </c>
      <c r="J3568" t="inlineStr">
        <is>
          <t>CARTEIRA</t>
        </is>
      </c>
      <c r="K3568" t="inlineStr">
        <is>
          <t>CONTRATO</t>
        </is>
      </c>
      <c r="L3568" t="n">
        <v>2072.85</v>
      </c>
      <c r="M3568" t="inlineStr">
        <is>
          <t>IBIRAPITANGA FASE 3</t>
        </is>
      </c>
      <c r="N3568" s="142">
        <f>DATE(YEAR(G3568),MONTH(G3568),1)</f>
        <v/>
      </c>
      <c r="O3568" s="132">
        <f>IF(G3568&gt;$K$3,"Futuro","Atraso")</f>
        <v/>
      </c>
      <c r="P3568">
        <f>12*(YEAR(G3568)-YEAR($K$3))+(MONTH(G3568)-MONTH($K$3))</f>
        <v/>
      </c>
      <c r="Q3568" s="366">
        <f>IF(M3568="IBIRAPITANGA FASE 3",IF(O3568="Atraso",L3568,L3568/(1+$I$2)^P3568),IF(O3568="Atraso",L3568,L3568/(1+$I$1)^P3568))</f>
        <v/>
      </c>
      <c r="R3568">
        <f>IF(O3568="Atraso",$K$3-G3568,0)</f>
        <v/>
      </c>
      <c r="S3568">
        <f>IF(R3568&lt;=15,"Até 15",IF(R3568&lt;=30,"Entre 15 e 30",IF(R3568&lt;=60,"Entre 30 e 60",IF(R3568&lt;=90,"Entre 60 e 90",IF(R3568&lt;=120,"Entre 90 e 120",IF(R3568&lt;=150,"Entre 120 e 150",IF(R3568&lt;=180,"Entre 150 e 180","Superior a 180")))))))</f>
        <v/>
      </c>
    </row>
    <row r="3569">
      <c r="A3569" t="inlineStr">
        <is>
          <t>Q020L04</t>
        </is>
      </c>
      <c r="B3569" t="inlineStr">
        <is>
          <t>LINO DE BARROS</t>
        </is>
      </c>
      <c r="C3569" t="n">
        <v>1</v>
      </c>
      <c r="D3569" t="inlineStr">
        <is>
          <t>IPCA</t>
        </is>
      </c>
      <c r="E3569" t="n">
        <v>0.009488792934583046</v>
      </c>
      <c r="F3569" t="inlineStr">
        <is>
          <t>MENSAL</t>
        </is>
      </c>
      <c r="G3569" t="n">
        <v>47542</v>
      </c>
      <c r="H3569" t="n">
        <v>47542</v>
      </c>
      <c r="I3569" t="n">
        <v>101</v>
      </c>
      <c r="J3569" t="inlineStr">
        <is>
          <t>CARTEIRA</t>
        </is>
      </c>
      <c r="K3569" t="inlineStr">
        <is>
          <t>CONTRATO</t>
        </is>
      </c>
      <c r="L3569" t="n">
        <v>2072.85</v>
      </c>
      <c r="M3569" t="inlineStr">
        <is>
          <t>IBIRAPITANGA FASE 3</t>
        </is>
      </c>
      <c r="N3569" s="142">
        <f>DATE(YEAR(G3569),MONTH(G3569),1)</f>
        <v/>
      </c>
      <c r="O3569" s="132">
        <f>IF(G3569&gt;$K$3,"Futuro","Atraso")</f>
        <v/>
      </c>
      <c r="P3569">
        <f>12*(YEAR(G3569)-YEAR($K$3))+(MONTH(G3569)-MONTH($K$3))</f>
        <v/>
      </c>
      <c r="Q3569" s="366">
        <f>IF(M3569="IBIRAPITANGA FASE 3",IF(O3569="Atraso",L3569,L3569/(1+$I$2)^P3569),IF(O3569="Atraso",L3569,L3569/(1+$I$1)^P3569))</f>
        <v/>
      </c>
      <c r="R3569">
        <f>IF(O3569="Atraso",$K$3-G3569,0)</f>
        <v/>
      </c>
      <c r="S3569">
        <f>IF(R3569&lt;=15,"Até 15",IF(R3569&lt;=30,"Entre 15 e 30",IF(R3569&lt;=60,"Entre 30 e 60",IF(R3569&lt;=90,"Entre 60 e 90",IF(R3569&lt;=120,"Entre 90 e 120",IF(R3569&lt;=150,"Entre 120 e 150",IF(R3569&lt;=180,"Entre 150 e 180","Superior a 180")))))))</f>
        <v/>
      </c>
    </row>
    <row r="3570">
      <c r="A3570" t="inlineStr">
        <is>
          <t>Q020L04</t>
        </is>
      </c>
      <c r="B3570" t="inlineStr">
        <is>
          <t>LINO DE BARROS</t>
        </is>
      </c>
      <c r="C3570" t="n">
        <v>1</v>
      </c>
      <c r="D3570" t="inlineStr">
        <is>
          <t>IPCA</t>
        </is>
      </c>
      <c r="E3570" t="n">
        <v>0.009488792934583046</v>
      </c>
      <c r="F3570" t="inlineStr">
        <is>
          <t>MENSAL</t>
        </is>
      </c>
      <c r="G3570" t="n">
        <v>47572</v>
      </c>
      <c r="H3570" t="n">
        <v>47572</v>
      </c>
      <c r="I3570" t="n">
        <v>102</v>
      </c>
      <c r="J3570" t="inlineStr">
        <is>
          <t>CARTEIRA</t>
        </is>
      </c>
      <c r="K3570" t="inlineStr">
        <is>
          <t>CONTRATO</t>
        </is>
      </c>
      <c r="L3570" t="n">
        <v>2072.85</v>
      </c>
      <c r="M3570" t="inlineStr">
        <is>
          <t>IBIRAPITANGA FASE 3</t>
        </is>
      </c>
      <c r="N3570" s="142">
        <f>DATE(YEAR(G3570),MONTH(G3570),1)</f>
        <v/>
      </c>
      <c r="O3570" s="132">
        <f>IF(G3570&gt;$K$3,"Futuro","Atraso")</f>
        <v/>
      </c>
      <c r="P3570">
        <f>12*(YEAR(G3570)-YEAR($K$3))+(MONTH(G3570)-MONTH($K$3))</f>
        <v/>
      </c>
      <c r="Q3570" s="366">
        <f>IF(M3570="IBIRAPITANGA FASE 3",IF(O3570="Atraso",L3570,L3570/(1+$I$2)^P3570),IF(O3570="Atraso",L3570,L3570/(1+$I$1)^P3570))</f>
        <v/>
      </c>
      <c r="R3570">
        <f>IF(O3570="Atraso",$K$3-G3570,0)</f>
        <v/>
      </c>
      <c r="S3570">
        <f>IF(R3570&lt;=15,"Até 15",IF(R3570&lt;=30,"Entre 15 e 30",IF(R3570&lt;=60,"Entre 30 e 60",IF(R3570&lt;=90,"Entre 60 e 90",IF(R3570&lt;=120,"Entre 90 e 120",IF(R3570&lt;=150,"Entre 120 e 150",IF(R3570&lt;=180,"Entre 150 e 180","Superior a 180")))))))</f>
        <v/>
      </c>
    </row>
    <row r="3571">
      <c r="A3571" t="inlineStr">
        <is>
          <t>Q020L04</t>
        </is>
      </c>
      <c r="B3571" t="inlineStr">
        <is>
          <t>LINO DE BARROS</t>
        </is>
      </c>
      <c r="C3571" t="n">
        <v>1</v>
      </c>
      <c r="D3571" t="inlineStr">
        <is>
          <t>IPCA</t>
        </is>
      </c>
      <c r="E3571" t="n">
        <v>0.009488792934583046</v>
      </c>
      <c r="F3571" t="inlineStr">
        <is>
          <t>MENSAL</t>
        </is>
      </c>
      <c r="G3571" t="n">
        <v>47603</v>
      </c>
      <c r="H3571" t="n">
        <v>47603</v>
      </c>
      <c r="I3571" t="n">
        <v>103</v>
      </c>
      <c r="J3571" t="inlineStr">
        <is>
          <t>CARTEIRA</t>
        </is>
      </c>
      <c r="K3571" t="inlineStr">
        <is>
          <t>CONTRATO</t>
        </is>
      </c>
      <c r="L3571" t="n">
        <v>2072.85</v>
      </c>
      <c r="M3571" t="inlineStr">
        <is>
          <t>IBIRAPITANGA FASE 3</t>
        </is>
      </c>
      <c r="N3571" s="142">
        <f>DATE(YEAR(G3571),MONTH(G3571),1)</f>
        <v/>
      </c>
      <c r="O3571" s="132">
        <f>IF(G3571&gt;$K$3,"Futuro","Atraso")</f>
        <v/>
      </c>
      <c r="P3571">
        <f>12*(YEAR(G3571)-YEAR($K$3))+(MONTH(G3571)-MONTH($K$3))</f>
        <v/>
      </c>
      <c r="Q3571" s="366">
        <f>IF(M3571="IBIRAPITANGA FASE 3",IF(O3571="Atraso",L3571,L3571/(1+$I$2)^P3571),IF(O3571="Atraso",L3571,L3571/(1+$I$1)^P3571))</f>
        <v/>
      </c>
      <c r="R3571">
        <f>IF(O3571="Atraso",$K$3-G3571,0)</f>
        <v/>
      </c>
      <c r="S3571">
        <f>IF(R3571&lt;=15,"Até 15",IF(R3571&lt;=30,"Entre 15 e 30",IF(R3571&lt;=60,"Entre 30 e 60",IF(R3571&lt;=90,"Entre 60 e 90",IF(R3571&lt;=120,"Entre 90 e 120",IF(R3571&lt;=150,"Entre 120 e 150",IF(R3571&lt;=180,"Entre 150 e 180","Superior a 180")))))))</f>
        <v/>
      </c>
    </row>
    <row r="3572">
      <c r="A3572" t="inlineStr">
        <is>
          <t>Q020L04</t>
        </is>
      </c>
      <c r="B3572" t="inlineStr">
        <is>
          <t>LINO DE BARROS</t>
        </is>
      </c>
      <c r="C3572" t="n">
        <v>1</v>
      </c>
      <c r="D3572" t="inlineStr">
        <is>
          <t>IPCA</t>
        </is>
      </c>
      <c r="E3572" t="n">
        <v>0.009488792934583046</v>
      </c>
      <c r="F3572" t="inlineStr">
        <is>
          <t>MENSAL</t>
        </is>
      </c>
      <c r="G3572" t="n">
        <v>47603</v>
      </c>
      <c r="H3572" t="n">
        <v>47603</v>
      </c>
      <c r="I3572" t="n">
        <v>9</v>
      </c>
      <c r="J3572" t="inlineStr">
        <is>
          <t>CARTEIRA</t>
        </is>
      </c>
      <c r="K3572" t="inlineStr">
        <is>
          <t>CONTRATO</t>
        </is>
      </c>
      <c r="L3572" t="n">
        <v>8738.110000000001</v>
      </c>
      <c r="M3572" t="inlineStr">
        <is>
          <t>IBIRAPITANGA FASE 3</t>
        </is>
      </c>
      <c r="N3572" s="142">
        <f>DATE(YEAR(G3572),MONTH(G3572),1)</f>
        <v/>
      </c>
      <c r="O3572" s="132">
        <f>IF(G3572&gt;$K$3,"Futuro","Atraso")</f>
        <v/>
      </c>
      <c r="P3572">
        <f>12*(YEAR(G3572)-YEAR($K$3))+(MONTH(G3572)-MONTH($K$3))</f>
        <v/>
      </c>
      <c r="Q3572" s="366">
        <f>IF(M3572="IBIRAPITANGA FASE 3",IF(O3572="Atraso",L3572,L3572/(1+$I$2)^P3572),IF(O3572="Atraso",L3572,L3572/(1+$I$1)^P3572))</f>
        <v/>
      </c>
      <c r="R3572">
        <f>IF(O3572="Atraso",$K$3-G3572,0)</f>
        <v/>
      </c>
      <c r="S3572">
        <f>IF(R3572&lt;=15,"Até 15",IF(R3572&lt;=30,"Entre 15 e 30",IF(R3572&lt;=60,"Entre 30 e 60",IF(R3572&lt;=90,"Entre 60 e 90",IF(R3572&lt;=120,"Entre 90 e 120",IF(R3572&lt;=150,"Entre 120 e 150",IF(R3572&lt;=180,"Entre 150 e 180","Superior a 180")))))))</f>
        <v/>
      </c>
    </row>
    <row r="3573">
      <c r="A3573" t="inlineStr">
        <is>
          <t>Q020L04</t>
        </is>
      </c>
      <c r="B3573" t="inlineStr">
        <is>
          <t>LINO DE BARROS</t>
        </is>
      </c>
      <c r="C3573" t="n">
        <v>1</v>
      </c>
      <c r="D3573" t="inlineStr">
        <is>
          <t>IPCA</t>
        </is>
      </c>
      <c r="E3573" t="n">
        <v>0.009488792934583046</v>
      </c>
      <c r="F3573" t="inlineStr">
        <is>
          <t>MENSAL</t>
        </is>
      </c>
      <c r="G3573" t="n">
        <v>47633</v>
      </c>
      <c r="H3573" t="n">
        <v>47633</v>
      </c>
      <c r="I3573" t="n">
        <v>104</v>
      </c>
      <c r="J3573" t="inlineStr">
        <is>
          <t>CARTEIRA</t>
        </is>
      </c>
      <c r="K3573" t="inlineStr">
        <is>
          <t>CONTRATO</t>
        </is>
      </c>
      <c r="L3573" t="n">
        <v>2072.85</v>
      </c>
      <c r="M3573" t="inlineStr">
        <is>
          <t>IBIRAPITANGA FASE 3</t>
        </is>
      </c>
      <c r="N3573" s="142">
        <f>DATE(YEAR(G3573),MONTH(G3573),1)</f>
        <v/>
      </c>
      <c r="O3573" s="132">
        <f>IF(G3573&gt;$K$3,"Futuro","Atraso")</f>
        <v/>
      </c>
      <c r="P3573">
        <f>12*(YEAR(G3573)-YEAR($K$3))+(MONTH(G3573)-MONTH($K$3))</f>
        <v/>
      </c>
      <c r="Q3573" s="366">
        <f>IF(M3573="IBIRAPITANGA FASE 3",IF(O3573="Atraso",L3573,L3573/(1+$I$2)^P3573),IF(O3573="Atraso",L3573,L3573/(1+$I$1)^P3573))</f>
        <v/>
      </c>
      <c r="R3573">
        <f>IF(O3573="Atraso",$K$3-G3573,0)</f>
        <v/>
      </c>
      <c r="S3573">
        <f>IF(R3573&lt;=15,"Até 15",IF(R3573&lt;=30,"Entre 15 e 30",IF(R3573&lt;=60,"Entre 30 e 60",IF(R3573&lt;=90,"Entre 60 e 90",IF(R3573&lt;=120,"Entre 90 e 120",IF(R3573&lt;=150,"Entre 120 e 150",IF(R3573&lt;=180,"Entre 150 e 180","Superior a 180")))))))</f>
        <v/>
      </c>
    </row>
    <row r="3574">
      <c r="A3574" t="inlineStr">
        <is>
          <t>Q020L04</t>
        </is>
      </c>
      <c r="B3574" t="inlineStr">
        <is>
          <t>LINO DE BARROS</t>
        </is>
      </c>
      <c r="C3574" t="n">
        <v>1</v>
      </c>
      <c r="D3574" t="inlineStr">
        <is>
          <t>IPCA</t>
        </is>
      </c>
      <c r="E3574" t="n">
        <v>0.009488792934583046</v>
      </c>
      <c r="F3574" t="inlineStr">
        <is>
          <t>MENSAL</t>
        </is>
      </c>
      <c r="G3574" t="n">
        <v>47664</v>
      </c>
      <c r="H3574" t="n">
        <v>47664</v>
      </c>
      <c r="I3574" t="n">
        <v>105</v>
      </c>
      <c r="J3574" t="inlineStr">
        <is>
          <t>CARTEIRA</t>
        </is>
      </c>
      <c r="K3574" t="inlineStr">
        <is>
          <t>CONTRATO</t>
        </is>
      </c>
      <c r="L3574" t="n">
        <v>2072.85</v>
      </c>
      <c r="M3574" t="inlineStr">
        <is>
          <t>IBIRAPITANGA FASE 3</t>
        </is>
      </c>
      <c r="N3574" s="142">
        <f>DATE(YEAR(G3574),MONTH(G3574),1)</f>
        <v/>
      </c>
      <c r="O3574" s="132">
        <f>IF(G3574&gt;$K$3,"Futuro","Atraso")</f>
        <v/>
      </c>
      <c r="P3574">
        <f>12*(YEAR(G3574)-YEAR($K$3))+(MONTH(G3574)-MONTH($K$3))</f>
        <v/>
      </c>
      <c r="Q3574" s="366">
        <f>IF(M3574="IBIRAPITANGA FASE 3",IF(O3574="Atraso",L3574,L3574/(1+$I$2)^P3574),IF(O3574="Atraso",L3574,L3574/(1+$I$1)^P3574))</f>
        <v/>
      </c>
      <c r="R3574">
        <f>IF(O3574="Atraso",$K$3-G3574,0)</f>
        <v/>
      </c>
      <c r="S3574">
        <f>IF(R3574&lt;=15,"Até 15",IF(R3574&lt;=30,"Entre 15 e 30",IF(R3574&lt;=60,"Entre 30 e 60",IF(R3574&lt;=90,"Entre 60 e 90",IF(R3574&lt;=120,"Entre 90 e 120",IF(R3574&lt;=150,"Entre 120 e 150",IF(R3574&lt;=180,"Entre 150 e 180","Superior a 180")))))))</f>
        <v/>
      </c>
    </row>
    <row r="3575">
      <c r="A3575" t="inlineStr">
        <is>
          <t>Q020L04</t>
        </is>
      </c>
      <c r="B3575" t="inlineStr">
        <is>
          <t>LINO DE BARROS</t>
        </is>
      </c>
      <c r="C3575" t="n">
        <v>1</v>
      </c>
      <c r="D3575" t="inlineStr">
        <is>
          <t>IPCA</t>
        </is>
      </c>
      <c r="E3575" t="n">
        <v>0.009488792934583046</v>
      </c>
      <c r="F3575" t="inlineStr">
        <is>
          <t>MENSAL</t>
        </is>
      </c>
      <c r="G3575" t="n">
        <v>47694</v>
      </c>
      <c r="H3575" t="n">
        <v>47694</v>
      </c>
      <c r="I3575" t="n">
        <v>106</v>
      </c>
      <c r="J3575" t="inlineStr">
        <is>
          <t>CARTEIRA</t>
        </is>
      </c>
      <c r="K3575" t="inlineStr">
        <is>
          <t>CONTRATO</t>
        </is>
      </c>
      <c r="L3575" t="n">
        <v>2072.85</v>
      </c>
      <c r="M3575" t="inlineStr">
        <is>
          <t>IBIRAPITANGA FASE 3</t>
        </is>
      </c>
      <c r="N3575" s="142">
        <f>DATE(YEAR(G3575),MONTH(G3575),1)</f>
        <v/>
      </c>
      <c r="O3575" s="132">
        <f>IF(G3575&gt;$K$3,"Futuro","Atraso")</f>
        <v/>
      </c>
      <c r="P3575">
        <f>12*(YEAR(G3575)-YEAR($K$3))+(MONTH(G3575)-MONTH($K$3))</f>
        <v/>
      </c>
      <c r="Q3575" s="366">
        <f>IF(M3575="IBIRAPITANGA FASE 3",IF(O3575="Atraso",L3575,L3575/(1+$I$2)^P3575),IF(O3575="Atraso",L3575,L3575/(1+$I$1)^P3575))</f>
        <v/>
      </c>
      <c r="R3575">
        <f>IF(O3575="Atraso",$K$3-G3575,0)</f>
        <v/>
      </c>
      <c r="S3575">
        <f>IF(R3575&lt;=15,"Até 15",IF(R3575&lt;=30,"Entre 15 e 30",IF(R3575&lt;=60,"Entre 30 e 60",IF(R3575&lt;=90,"Entre 60 e 90",IF(R3575&lt;=120,"Entre 90 e 120",IF(R3575&lt;=150,"Entre 120 e 150",IF(R3575&lt;=180,"Entre 150 e 180","Superior a 180")))))))</f>
        <v/>
      </c>
    </row>
    <row r="3576">
      <c r="A3576" t="inlineStr">
        <is>
          <t>Q020L04</t>
        </is>
      </c>
      <c r="B3576" t="inlineStr">
        <is>
          <t>LINO DE BARROS</t>
        </is>
      </c>
      <c r="C3576" t="n">
        <v>1</v>
      </c>
      <c r="D3576" t="inlineStr">
        <is>
          <t>IPCA</t>
        </is>
      </c>
      <c r="E3576" t="n">
        <v>0.009488792934583046</v>
      </c>
      <c r="F3576" t="inlineStr">
        <is>
          <t>MENSAL</t>
        </is>
      </c>
      <c r="G3576" t="n">
        <v>47725</v>
      </c>
      <c r="H3576" t="n">
        <v>47725</v>
      </c>
      <c r="I3576" t="n">
        <v>107</v>
      </c>
      <c r="J3576" t="inlineStr">
        <is>
          <t>CARTEIRA</t>
        </is>
      </c>
      <c r="K3576" t="inlineStr">
        <is>
          <t>CONTRATO</t>
        </is>
      </c>
      <c r="L3576" t="n">
        <v>2072.85</v>
      </c>
      <c r="M3576" t="inlineStr">
        <is>
          <t>IBIRAPITANGA FASE 3</t>
        </is>
      </c>
      <c r="N3576" s="142">
        <f>DATE(YEAR(G3576),MONTH(G3576),1)</f>
        <v/>
      </c>
      <c r="O3576" s="132">
        <f>IF(G3576&gt;$K$3,"Futuro","Atraso")</f>
        <v/>
      </c>
      <c r="P3576">
        <f>12*(YEAR(G3576)-YEAR($K$3))+(MONTH(G3576)-MONTH($K$3))</f>
        <v/>
      </c>
      <c r="Q3576" s="366">
        <f>IF(M3576="IBIRAPITANGA FASE 3",IF(O3576="Atraso",L3576,L3576/(1+$I$2)^P3576),IF(O3576="Atraso",L3576,L3576/(1+$I$1)^P3576))</f>
        <v/>
      </c>
      <c r="R3576">
        <f>IF(O3576="Atraso",$K$3-G3576,0)</f>
        <v/>
      </c>
      <c r="S3576">
        <f>IF(R3576&lt;=15,"Até 15",IF(R3576&lt;=30,"Entre 15 e 30",IF(R3576&lt;=60,"Entre 30 e 60",IF(R3576&lt;=90,"Entre 60 e 90",IF(R3576&lt;=120,"Entre 90 e 120",IF(R3576&lt;=150,"Entre 120 e 150",IF(R3576&lt;=180,"Entre 150 e 180","Superior a 180")))))))</f>
        <v/>
      </c>
    </row>
    <row r="3577">
      <c r="A3577" t="inlineStr">
        <is>
          <t>Q020L04</t>
        </is>
      </c>
      <c r="B3577" t="inlineStr">
        <is>
          <t>LINO DE BARROS</t>
        </is>
      </c>
      <c r="C3577" t="n">
        <v>1</v>
      </c>
      <c r="D3577" t="inlineStr">
        <is>
          <t>IPCA</t>
        </is>
      </c>
      <c r="E3577" t="n">
        <v>0.009488792934583046</v>
      </c>
      <c r="F3577" t="inlineStr">
        <is>
          <t>MENSAL</t>
        </is>
      </c>
      <c r="G3577" t="n">
        <v>47756</v>
      </c>
      <c r="H3577" t="n">
        <v>47756</v>
      </c>
      <c r="I3577" t="n">
        <v>108</v>
      </c>
      <c r="J3577" t="inlineStr">
        <is>
          <t>CARTEIRA</t>
        </is>
      </c>
      <c r="K3577" t="inlineStr">
        <is>
          <t>CONTRATO</t>
        </is>
      </c>
      <c r="L3577" t="n">
        <v>2072.85</v>
      </c>
      <c r="M3577" t="inlineStr">
        <is>
          <t>IBIRAPITANGA FASE 3</t>
        </is>
      </c>
      <c r="N3577" s="142">
        <f>DATE(YEAR(G3577),MONTH(G3577),1)</f>
        <v/>
      </c>
      <c r="O3577" s="132">
        <f>IF(G3577&gt;$K$3,"Futuro","Atraso")</f>
        <v/>
      </c>
      <c r="P3577">
        <f>12*(YEAR(G3577)-YEAR($K$3))+(MONTH(G3577)-MONTH($K$3))</f>
        <v/>
      </c>
      <c r="Q3577" s="366">
        <f>IF(M3577="IBIRAPITANGA FASE 3",IF(O3577="Atraso",L3577,L3577/(1+$I$2)^P3577),IF(O3577="Atraso",L3577,L3577/(1+$I$1)^P3577))</f>
        <v/>
      </c>
      <c r="R3577">
        <f>IF(O3577="Atraso",$K$3-G3577,0)</f>
        <v/>
      </c>
      <c r="S3577">
        <f>IF(R3577&lt;=15,"Até 15",IF(R3577&lt;=30,"Entre 15 e 30",IF(R3577&lt;=60,"Entre 30 e 60",IF(R3577&lt;=90,"Entre 60 e 90",IF(R3577&lt;=120,"Entre 90 e 120",IF(R3577&lt;=150,"Entre 120 e 150",IF(R3577&lt;=180,"Entre 150 e 180","Superior a 180")))))))</f>
        <v/>
      </c>
    </row>
    <row r="3578">
      <c r="A3578" t="inlineStr">
        <is>
          <t>Q020L04</t>
        </is>
      </c>
      <c r="B3578" t="inlineStr">
        <is>
          <t>LINO DE BARROS</t>
        </is>
      </c>
      <c r="C3578" t="n">
        <v>1</v>
      </c>
      <c r="D3578" t="inlineStr">
        <is>
          <t>IPCA</t>
        </is>
      </c>
      <c r="E3578" t="n">
        <v>0.009488792934583046</v>
      </c>
      <c r="F3578" t="inlineStr">
        <is>
          <t>MENSAL</t>
        </is>
      </c>
      <c r="G3578" t="n">
        <v>47786</v>
      </c>
      <c r="H3578" t="n">
        <v>47786</v>
      </c>
      <c r="I3578" t="n">
        <v>109</v>
      </c>
      <c r="J3578" t="inlineStr">
        <is>
          <t>CARTEIRA</t>
        </is>
      </c>
      <c r="K3578" t="inlineStr">
        <is>
          <t>CONTRATO</t>
        </is>
      </c>
      <c r="L3578" t="n">
        <v>2072.85</v>
      </c>
      <c r="M3578" t="inlineStr">
        <is>
          <t>IBIRAPITANGA FASE 3</t>
        </is>
      </c>
      <c r="N3578" s="142">
        <f>DATE(YEAR(G3578),MONTH(G3578),1)</f>
        <v/>
      </c>
      <c r="O3578" s="132">
        <f>IF(G3578&gt;$K$3,"Futuro","Atraso")</f>
        <v/>
      </c>
      <c r="P3578">
        <f>12*(YEAR(G3578)-YEAR($K$3))+(MONTH(G3578)-MONTH($K$3))</f>
        <v/>
      </c>
      <c r="Q3578" s="366">
        <f>IF(M3578="IBIRAPITANGA FASE 3",IF(O3578="Atraso",L3578,L3578/(1+$I$2)^P3578),IF(O3578="Atraso",L3578,L3578/(1+$I$1)^P3578))</f>
        <v/>
      </c>
      <c r="R3578">
        <f>IF(O3578="Atraso",$K$3-G3578,0)</f>
        <v/>
      </c>
      <c r="S3578">
        <f>IF(R3578&lt;=15,"Até 15",IF(R3578&lt;=30,"Entre 15 e 30",IF(R3578&lt;=60,"Entre 30 e 60",IF(R3578&lt;=90,"Entre 60 e 90",IF(R3578&lt;=120,"Entre 90 e 120",IF(R3578&lt;=150,"Entre 120 e 150",IF(R3578&lt;=180,"Entre 150 e 180","Superior a 180")))))))</f>
        <v/>
      </c>
    </row>
    <row r="3579">
      <c r="A3579" t="inlineStr">
        <is>
          <t>Q020L04</t>
        </is>
      </c>
      <c r="B3579" t="inlineStr">
        <is>
          <t>LINO DE BARROS</t>
        </is>
      </c>
      <c r="C3579" t="n">
        <v>1</v>
      </c>
      <c r="D3579" t="inlineStr">
        <is>
          <t>IPCA</t>
        </is>
      </c>
      <c r="E3579" t="n">
        <v>0.009488792934583046</v>
      </c>
      <c r="F3579" t="inlineStr">
        <is>
          <t>MENSAL</t>
        </is>
      </c>
      <c r="G3579" t="n">
        <v>47817</v>
      </c>
      <c r="H3579" t="n">
        <v>47817</v>
      </c>
      <c r="I3579" t="n">
        <v>110</v>
      </c>
      <c r="J3579" t="inlineStr">
        <is>
          <t>CARTEIRA</t>
        </is>
      </c>
      <c r="K3579" t="inlineStr">
        <is>
          <t>CONTRATO</t>
        </is>
      </c>
      <c r="L3579" t="n">
        <v>2072.85</v>
      </c>
      <c r="M3579" t="inlineStr">
        <is>
          <t>IBIRAPITANGA FASE 3</t>
        </is>
      </c>
      <c r="N3579" s="142">
        <f>DATE(YEAR(G3579),MONTH(G3579),1)</f>
        <v/>
      </c>
      <c r="O3579" s="132">
        <f>IF(G3579&gt;$K$3,"Futuro","Atraso")</f>
        <v/>
      </c>
      <c r="P3579">
        <f>12*(YEAR(G3579)-YEAR($K$3))+(MONTH(G3579)-MONTH($K$3))</f>
        <v/>
      </c>
      <c r="Q3579" s="366">
        <f>IF(M3579="IBIRAPITANGA FASE 3",IF(O3579="Atraso",L3579,L3579/(1+$I$2)^P3579),IF(O3579="Atraso",L3579,L3579/(1+$I$1)^P3579))</f>
        <v/>
      </c>
      <c r="R3579">
        <f>IF(O3579="Atraso",$K$3-G3579,0)</f>
        <v/>
      </c>
      <c r="S3579">
        <f>IF(R3579&lt;=15,"Até 15",IF(R3579&lt;=30,"Entre 15 e 30",IF(R3579&lt;=60,"Entre 30 e 60",IF(R3579&lt;=90,"Entre 60 e 90",IF(R3579&lt;=120,"Entre 90 e 120",IF(R3579&lt;=150,"Entre 120 e 150",IF(R3579&lt;=180,"Entre 150 e 180","Superior a 180")))))))</f>
        <v/>
      </c>
    </row>
    <row r="3580">
      <c r="A3580" t="inlineStr">
        <is>
          <t>Q020L04</t>
        </is>
      </c>
      <c r="B3580" t="inlineStr">
        <is>
          <t>LINO DE BARROS</t>
        </is>
      </c>
      <c r="C3580" t="n">
        <v>1</v>
      </c>
      <c r="D3580" t="inlineStr">
        <is>
          <t>IPCA</t>
        </is>
      </c>
      <c r="E3580" t="n">
        <v>0.009488792934583046</v>
      </c>
      <c r="F3580" t="inlineStr">
        <is>
          <t>MENSAL</t>
        </is>
      </c>
      <c r="G3580" t="n">
        <v>47847</v>
      </c>
      <c r="H3580" t="n">
        <v>47847</v>
      </c>
      <c r="I3580" t="n">
        <v>111</v>
      </c>
      <c r="J3580" t="inlineStr">
        <is>
          <t>CARTEIRA</t>
        </is>
      </c>
      <c r="K3580" t="inlineStr">
        <is>
          <t>CONTRATO</t>
        </is>
      </c>
      <c r="L3580" t="n">
        <v>2072.85</v>
      </c>
      <c r="M3580" t="inlineStr">
        <is>
          <t>IBIRAPITANGA FASE 3</t>
        </is>
      </c>
      <c r="N3580" s="142">
        <f>DATE(YEAR(G3580),MONTH(G3580),1)</f>
        <v/>
      </c>
      <c r="O3580" s="132">
        <f>IF(G3580&gt;$K$3,"Futuro","Atraso")</f>
        <v/>
      </c>
      <c r="P3580">
        <f>12*(YEAR(G3580)-YEAR($K$3))+(MONTH(G3580)-MONTH($K$3))</f>
        <v/>
      </c>
      <c r="Q3580" s="366">
        <f>IF(M3580="IBIRAPITANGA FASE 3",IF(O3580="Atraso",L3580,L3580/(1+$I$2)^P3580),IF(O3580="Atraso",L3580,L3580/(1+$I$1)^P3580))</f>
        <v/>
      </c>
      <c r="R3580">
        <f>IF(O3580="Atraso",$K$3-G3580,0)</f>
        <v/>
      </c>
      <c r="S3580">
        <f>IF(R3580&lt;=15,"Até 15",IF(R3580&lt;=30,"Entre 15 e 30",IF(R3580&lt;=60,"Entre 30 e 60",IF(R3580&lt;=90,"Entre 60 e 90",IF(R3580&lt;=120,"Entre 90 e 120",IF(R3580&lt;=150,"Entre 120 e 150",IF(R3580&lt;=180,"Entre 150 e 180","Superior a 180")))))))</f>
        <v/>
      </c>
    </row>
    <row r="3581">
      <c r="A3581" t="inlineStr">
        <is>
          <t>Q020L04</t>
        </is>
      </c>
      <c r="B3581" t="inlineStr">
        <is>
          <t>LINO DE BARROS</t>
        </is>
      </c>
      <c r="C3581" t="n">
        <v>1</v>
      </c>
      <c r="D3581" t="inlineStr">
        <is>
          <t>IPCA</t>
        </is>
      </c>
      <c r="E3581" t="n">
        <v>0.009488792934583046</v>
      </c>
      <c r="F3581" t="inlineStr">
        <is>
          <t>MENSAL</t>
        </is>
      </c>
      <c r="G3581" t="n">
        <v>47878</v>
      </c>
      <c r="H3581" t="n">
        <v>47878</v>
      </c>
      <c r="I3581" t="n">
        <v>112</v>
      </c>
      <c r="J3581" t="inlineStr">
        <is>
          <t>CARTEIRA</t>
        </is>
      </c>
      <c r="K3581" t="inlineStr">
        <is>
          <t>CONTRATO</t>
        </is>
      </c>
      <c r="L3581" t="n">
        <v>2072.85</v>
      </c>
      <c r="M3581" t="inlineStr">
        <is>
          <t>IBIRAPITANGA FASE 3</t>
        </is>
      </c>
      <c r="N3581" s="142">
        <f>DATE(YEAR(G3581),MONTH(G3581),1)</f>
        <v/>
      </c>
      <c r="O3581" s="132">
        <f>IF(G3581&gt;$K$3,"Futuro","Atraso")</f>
        <v/>
      </c>
      <c r="P3581">
        <f>12*(YEAR(G3581)-YEAR($K$3))+(MONTH(G3581)-MONTH($K$3))</f>
        <v/>
      </c>
      <c r="Q3581" s="366">
        <f>IF(M3581="IBIRAPITANGA FASE 3",IF(O3581="Atraso",L3581,L3581/(1+$I$2)^P3581),IF(O3581="Atraso",L3581,L3581/(1+$I$1)^P3581))</f>
        <v/>
      </c>
      <c r="R3581">
        <f>IF(O3581="Atraso",$K$3-G3581,0)</f>
        <v/>
      </c>
      <c r="S3581">
        <f>IF(R3581&lt;=15,"Até 15",IF(R3581&lt;=30,"Entre 15 e 30",IF(R3581&lt;=60,"Entre 30 e 60",IF(R3581&lt;=90,"Entre 60 e 90",IF(R3581&lt;=120,"Entre 90 e 120",IF(R3581&lt;=150,"Entre 120 e 150",IF(R3581&lt;=180,"Entre 150 e 180","Superior a 180")))))))</f>
        <v/>
      </c>
    </row>
    <row r="3582">
      <c r="A3582" t="inlineStr">
        <is>
          <t>Q020L04</t>
        </is>
      </c>
      <c r="B3582" t="inlineStr">
        <is>
          <t>LINO DE BARROS</t>
        </is>
      </c>
      <c r="C3582" t="n">
        <v>1</v>
      </c>
      <c r="D3582" t="inlineStr">
        <is>
          <t>IPCA</t>
        </is>
      </c>
      <c r="E3582" t="n">
        <v>0.009488792934583046</v>
      </c>
      <c r="F3582" t="inlineStr">
        <is>
          <t>MENSAL</t>
        </is>
      </c>
      <c r="G3582" t="n">
        <v>47907</v>
      </c>
      <c r="H3582" t="n">
        <v>47907</v>
      </c>
      <c r="I3582" t="n">
        <v>113</v>
      </c>
      <c r="J3582" t="inlineStr">
        <is>
          <t>CARTEIRA</t>
        </is>
      </c>
      <c r="K3582" t="inlineStr">
        <is>
          <t>CONTRATO</t>
        </is>
      </c>
      <c r="L3582" t="n">
        <v>2072.85</v>
      </c>
      <c r="M3582" t="inlineStr">
        <is>
          <t>IBIRAPITANGA FASE 3</t>
        </is>
      </c>
      <c r="N3582" s="142">
        <f>DATE(YEAR(G3582),MONTH(G3582),1)</f>
        <v/>
      </c>
      <c r="O3582" s="132">
        <f>IF(G3582&gt;$K$3,"Futuro","Atraso")</f>
        <v/>
      </c>
      <c r="P3582">
        <f>12*(YEAR(G3582)-YEAR($K$3))+(MONTH(G3582)-MONTH($K$3))</f>
        <v/>
      </c>
      <c r="Q3582" s="366">
        <f>IF(M3582="IBIRAPITANGA FASE 3",IF(O3582="Atraso",L3582,L3582/(1+$I$2)^P3582),IF(O3582="Atraso",L3582,L3582/(1+$I$1)^P3582))</f>
        <v/>
      </c>
      <c r="R3582">
        <f>IF(O3582="Atraso",$K$3-G3582,0)</f>
        <v/>
      </c>
      <c r="S3582">
        <f>IF(R3582&lt;=15,"Até 15",IF(R3582&lt;=30,"Entre 15 e 30",IF(R3582&lt;=60,"Entre 30 e 60",IF(R3582&lt;=90,"Entre 60 e 90",IF(R3582&lt;=120,"Entre 90 e 120",IF(R3582&lt;=150,"Entre 120 e 150",IF(R3582&lt;=180,"Entre 150 e 180","Superior a 180")))))))</f>
        <v/>
      </c>
    </row>
    <row r="3583">
      <c r="A3583" t="inlineStr">
        <is>
          <t>Q020L04</t>
        </is>
      </c>
      <c r="B3583" t="inlineStr">
        <is>
          <t>LINO DE BARROS</t>
        </is>
      </c>
      <c r="C3583" t="n">
        <v>1</v>
      </c>
      <c r="D3583" t="inlineStr">
        <is>
          <t>IPCA</t>
        </is>
      </c>
      <c r="E3583" t="n">
        <v>0.009488792934583046</v>
      </c>
      <c r="F3583" t="inlineStr">
        <is>
          <t>MENSAL</t>
        </is>
      </c>
      <c r="G3583" t="n">
        <v>47937</v>
      </c>
      <c r="H3583" t="n">
        <v>47937</v>
      </c>
      <c r="I3583" t="n">
        <v>114</v>
      </c>
      <c r="J3583" t="inlineStr">
        <is>
          <t>CARTEIRA</t>
        </is>
      </c>
      <c r="K3583" t="inlineStr">
        <is>
          <t>CONTRATO</t>
        </is>
      </c>
      <c r="L3583" t="n">
        <v>2072.85</v>
      </c>
      <c r="M3583" t="inlineStr">
        <is>
          <t>IBIRAPITANGA FASE 3</t>
        </is>
      </c>
      <c r="N3583" s="142">
        <f>DATE(YEAR(G3583),MONTH(G3583),1)</f>
        <v/>
      </c>
      <c r="O3583" s="132">
        <f>IF(G3583&gt;$K$3,"Futuro","Atraso")</f>
        <v/>
      </c>
      <c r="P3583">
        <f>12*(YEAR(G3583)-YEAR($K$3))+(MONTH(G3583)-MONTH($K$3))</f>
        <v/>
      </c>
      <c r="Q3583" s="366">
        <f>IF(M3583="IBIRAPITANGA FASE 3",IF(O3583="Atraso",L3583,L3583/(1+$I$2)^P3583),IF(O3583="Atraso",L3583,L3583/(1+$I$1)^P3583))</f>
        <v/>
      </c>
      <c r="R3583">
        <f>IF(O3583="Atraso",$K$3-G3583,0)</f>
        <v/>
      </c>
      <c r="S3583">
        <f>IF(R3583&lt;=15,"Até 15",IF(R3583&lt;=30,"Entre 15 e 30",IF(R3583&lt;=60,"Entre 30 e 60",IF(R3583&lt;=90,"Entre 60 e 90",IF(R3583&lt;=120,"Entre 90 e 120",IF(R3583&lt;=150,"Entre 120 e 150",IF(R3583&lt;=180,"Entre 150 e 180","Superior a 180")))))))</f>
        <v/>
      </c>
    </row>
    <row r="3584">
      <c r="A3584" t="inlineStr">
        <is>
          <t>Q020L04</t>
        </is>
      </c>
      <c r="B3584" t="inlineStr">
        <is>
          <t>LINO DE BARROS</t>
        </is>
      </c>
      <c r="C3584" t="n">
        <v>1</v>
      </c>
      <c r="D3584" t="inlineStr">
        <is>
          <t>IPCA</t>
        </is>
      </c>
      <c r="E3584" t="n">
        <v>0.009488792934583046</v>
      </c>
      <c r="F3584" t="inlineStr">
        <is>
          <t>MENSAL</t>
        </is>
      </c>
      <c r="G3584" t="n">
        <v>47968</v>
      </c>
      <c r="H3584" t="n">
        <v>47968</v>
      </c>
      <c r="I3584" t="n">
        <v>115</v>
      </c>
      <c r="J3584" t="inlineStr">
        <is>
          <t>CARTEIRA</t>
        </is>
      </c>
      <c r="K3584" t="inlineStr">
        <is>
          <t>CONTRATO</t>
        </is>
      </c>
      <c r="L3584" t="n">
        <v>2072.85</v>
      </c>
      <c r="M3584" t="inlineStr">
        <is>
          <t>IBIRAPITANGA FASE 3</t>
        </is>
      </c>
      <c r="N3584" s="142">
        <f>DATE(YEAR(G3584),MONTH(G3584),1)</f>
        <v/>
      </c>
      <c r="O3584" s="132">
        <f>IF(G3584&gt;$K$3,"Futuro","Atraso")</f>
        <v/>
      </c>
      <c r="P3584">
        <f>12*(YEAR(G3584)-YEAR($K$3))+(MONTH(G3584)-MONTH($K$3))</f>
        <v/>
      </c>
      <c r="Q3584" s="366">
        <f>IF(M3584="IBIRAPITANGA FASE 3",IF(O3584="Atraso",L3584,L3584/(1+$I$2)^P3584),IF(O3584="Atraso",L3584,L3584/(1+$I$1)^P3584))</f>
        <v/>
      </c>
      <c r="R3584">
        <f>IF(O3584="Atraso",$K$3-G3584,0)</f>
        <v/>
      </c>
      <c r="S3584">
        <f>IF(R3584&lt;=15,"Até 15",IF(R3584&lt;=30,"Entre 15 e 30",IF(R3584&lt;=60,"Entre 30 e 60",IF(R3584&lt;=90,"Entre 60 e 90",IF(R3584&lt;=120,"Entre 90 e 120",IF(R3584&lt;=150,"Entre 120 e 150",IF(R3584&lt;=180,"Entre 150 e 180","Superior a 180")))))))</f>
        <v/>
      </c>
    </row>
    <row r="3585">
      <c r="A3585" t="inlineStr">
        <is>
          <t>Q020L04</t>
        </is>
      </c>
      <c r="B3585" t="inlineStr">
        <is>
          <t>LINO DE BARROS</t>
        </is>
      </c>
      <c r="C3585" t="n">
        <v>1</v>
      </c>
      <c r="D3585" t="inlineStr">
        <is>
          <t>IPCA</t>
        </is>
      </c>
      <c r="E3585" t="n">
        <v>0.009488792934583046</v>
      </c>
      <c r="F3585" t="inlineStr">
        <is>
          <t>MENSAL</t>
        </is>
      </c>
      <c r="G3585" t="n">
        <v>47968</v>
      </c>
      <c r="H3585" t="n">
        <v>47968</v>
      </c>
      <c r="I3585" t="n">
        <v>10</v>
      </c>
      <c r="J3585" t="inlineStr">
        <is>
          <t>CARTEIRA</t>
        </is>
      </c>
      <c r="K3585" t="inlineStr">
        <is>
          <t>CONTRATO</t>
        </is>
      </c>
      <c r="L3585" t="n">
        <v>8738.110000000001</v>
      </c>
      <c r="M3585" t="inlineStr">
        <is>
          <t>IBIRAPITANGA FASE 3</t>
        </is>
      </c>
      <c r="N3585" s="142">
        <f>DATE(YEAR(G3585),MONTH(G3585),1)</f>
        <v/>
      </c>
      <c r="O3585" s="132">
        <f>IF(G3585&gt;$K$3,"Futuro","Atraso")</f>
        <v/>
      </c>
      <c r="P3585">
        <f>12*(YEAR(G3585)-YEAR($K$3))+(MONTH(G3585)-MONTH($K$3))</f>
        <v/>
      </c>
      <c r="Q3585" s="366">
        <f>IF(M3585="IBIRAPITANGA FASE 3",IF(O3585="Atraso",L3585,L3585/(1+$I$2)^P3585),IF(O3585="Atraso",L3585,L3585/(1+$I$1)^P3585))</f>
        <v/>
      </c>
      <c r="R3585">
        <f>IF(O3585="Atraso",$K$3-G3585,0)</f>
        <v/>
      </c>
      <c r="S3585">
        <f>IF(R3585&lt;=15,"Até 15",IF(R3585&lt;=30,"Entre 15 e 30",IF(R3585&lt;=60,"Entre 30 e 60",IF(R3585&lt;=90,"Entre 60 e 90",IF(R3585&lt;=120,"Entre 90 e 120",IF(R3585&lt;=150,"Entre 120 e 150",IF(R3585&lt;=180,"Entre 150 e 180","Superior a 180")))))))</f>
        <v/>
      </c>
    </row>
    <row r="3586">
      <c r="A3586" t="inlineStr">
        <is>
          <t>Q020L04</t>
        </is>
      </c>
      <c r="B3586" t="inlineStr">
        <is>
          <t>LINO DE BARROS</t>
        </is>
      </c>
      <c r="C3586" t="n">
        <v>1</v>
      </c>
      <c r="D3586" t="inlineStr">
        <is>
          <t>IPCA</t>
        </is>
      </c>
      <c r="E3586" t="n">
        <v>0.009488792934583046</v>
      </c>
      <c r="F3586" t="inlineStr">
        <is>
          <t>MENSAL</t>
        </is>
      </c>
      <c r="G3586" t="n">
        <v>47998</v>
      </c>
      <c r="H3586" t="n">
        <v>47998</v>
      </c>
      <c r="I3586" t="n">
        <v>116</v>
      </c>
      <c r="J3586" t="inlineStr">
        <is>
          <t>CARTEIRA</t>
        </is>
      </c>
      <c r="K3586" t="inlineStr">
        <is>
          <t>CONTRATO</t>
        </is>
      </c>
      <c r="L3586" t="n">
        <v>2072.85</v>
      </c>
      <c r="M3586" t="inlineStr">
        <is>
          <t>IBIRAPITANGA FASE 3</t>
        </is>
      </c>
      <c r="N3586" s="142">
        <f>DATE(YEAR(G3586),MONTH(G3586),1)</f>
        <v/>
      </c>
      <c r="O3586" s="132">
        <f>IF(G3586&gt;$K$3,"Futuro","Atraso")</f>
        <v/>
      </c>
      <c r="P3586">
        <f>12*(YEAR(G3586)-YEAR($K$3))+(MONTH(G3586)-MONTH($K$3))</f>
        <v/>
      </c>
      <c r="Q3586" s="366">
        <f>IF(M3586="IBIRAPITANGA FASE 3",IF(O3586="Atraso",L3586,L3586/(1+$I$2)^P3586),IF(O3586="Atraso",L3586,L3586/(1+$I$1)^P3586))</f>
        <v/>
      </c>
      <c r="R3586">
        <f>IF(O3586="Atraso",$K$3-G3586,0)</f>
        <v/>
      </c>
      <c r="S3586">
        <f>IF(R3586&lt;=15,"Até 15",IF(R3586&lt;=30,"Entre 15 e 30",IF(R3586&lt;=60,"Entre 30 e 60",IF(R3586&lt;=90,"Entre 60 e 90",IF(R3586&lt;=120,"Entre 90 e 120",IF(R3586&lt;=150,"Entre 120 e 150",IF(R3586&lt;=180,"Entre 150 e 180","Superior a 180")))))))</f>
        <v/>
      </c>
    </row>
    <row r="3587">
      <c r="A3587" t="inlineStr">
        <is>
          <t>Q020L04</t>
        </is>
      </c>
      <c r="B3587" t="inlineStr">
        <is>
          <t>LINO DE BARROS</t>
        </is>
      </c>
      <c r="C3587" t="n">
        <v>1</v>
      </c>
      <c r="D3587" t="inlineStr">
        <is>
          <t>IPCA</t>
        </is>
      </c>
      <c r="E3587" t="n">
        <v>0.009488792934583046</v>
      </c>
      <c r="F3587" t="inlineStr">
        <is>
          <t>MENSAL</t>
        </is>
      </c>
      <c r="G3587" t="n">
        <v>48029</v>
      </c>
      <c r="H3587" t="n">
        <v>48029</v>
      </c>
      <c r="I3587" t="n">
        <v>117</v>
      </c>
      <c r="J3587" t="inlineStr">
        <is>
          <t>CARTEIRA</t>
        </is>
      </c>
      <c r="K3587" t="inlineStr">
        <is>
          <t>CONTRATO</t>
        </is>
      </c>
      <c r="L3587" t="n">
        <v>2072.85</v>
      </c>
      <c r="M3587" t="inlineStr">
        <is>
          <t>IBIRAPITANGA FASE 3</t>
        </is>
      </c>
      <c r="N3587" s="142">
        <f>DATE(YEAR(G3587),MONTH(G3587),1)</f>
        <v/>
      </c>
      <c r="O3587" s="132">
        <f>IF(G3587&gt;$K$3,"Futuro","Atraso")</f>
        <v/>
      </c>
      <c r="P3587">
        <f>12*(YEAR(G3587)-YEAR($K$3))+(MONTH(G3587)-MONTH($K$3))</f>
        <v/>
      </c>
      <c r="Q3587" s="366">
        <f>IF(M3587="IBIRAPITANGA FASE 3",IF(O3587="Atraso",L3587,L3587/(1+$I$2)^P3587),IF(O3587="Atraso",L3587,L3587/(1+$I$1)^P3587))</f>
        <v/>
      </c>
      <c r="R3587">
        <f>IF(O3587="Atraso",$K$3-G3587,0)</f>
        <v/>
      </c>
      <c r="S3587">
        <f>IF(R3587&lt;=15,"Até 15",IF(R3587&lt;=30,"Entre 15 e 30",IF(R3587&lt;=60,"Entre 30 e 60",IF(R3587&lt;=90,"Entre 60 e 90",IF(R3587&lt;=120,"Entre 90 e 120",IF(R3587&lt;=150,"Entre 120 e 150",IF(R3587&lt;=180,"Entre 150 e 180","Superior a 180")))))))</f>
        <v/>
      </c>
    </row>
    <row r="3588">
      <c r="A3588" t="inlineStr">
        <is>
          <t>Q020L04</t>
        </is>
      </c>
      <c r="B3588" t="inlineStr">
        <is>
          <t>LINO DE BARROS</t>
        </is>
      </c>
      <c r="C3588" t="n">
        <v>1</v>
      </c>
      <c r="D3588" t="inlineStr">
        <is>
          <t>IPCA</t>
        </is>
      </c>
      <c r="E3588" t="n">
        <v>0.009488792934583046</v>
      </c>
      <c r="F3588" t="inlineStr">
        <is>
          <t>MENSAL</t>
        </is>
      </c>
      <c r="G3588" t="n">
        <v>48059</v>
      </c>
      <c r="H3588" t="n">
        <v>48059</v>
      </c>
      <c r="I3588" t="n">
        <v>118</v>
      </c>
      <c r="J3588" t="inlineStr">
        <is>
          <t>CARTEIRA</t>
        </is>
      </c>
      <c r="K3588" t="inlineStr">
        <is>
          <t>CONTRATO</t>
        </is>
      </c>
      <c r="L3588" t="n">
        <v>2072.85</v>
      </c>
      <c r="M3588" t="inlineStr">
        <is>
          <t>IBIRAPITANGA FASE 3</t>
        </is>
      </c>
      <c r="N3588" s="142">
        <f>DATE(YEAR(G3588),MONTH(G3588),1)</f>
        <v/>
      </c>
      <c r="O3588" s="132">
        <f>IF(G3588&gt;$K$3,"Futuro","Atraso")</f>
        <v/>
      </c>
      <c r="P3588">
        <f>12*(YEAR(G3588)-YEAR($K$3))+(MONTH(G3588)-MONTH($K$3))</f>
        <v/>
      </c>
      <c r="Q3588" s="366">
        <f>IF(M3588="IBIRAPITANGA FASE 3",IF(O3588="Atraso",L3588,L3588/(1+$I$2)^P3588),IF(O3588="Atraso",L3588,L3588/(1+$I$1)^P3588))</f>
        <v/>
      </c>
      <c r="R3588">
        <f>IF(O3588="Atraso",$K$3-G3588,0)</f>
        <v/>
      </c>
      <c r="S3588">
        <f>IF(R3588&lt;=15,"Até 15",IF(R3588&lt;=30,"Entre 15 e 30",IF(R3588&lt;=60,"Entre 30 e 60",IF(R3588&lt;=90,"Entre 60 e 90",IF(R3588&lt;=120,"Entre 90 e 120",IF(R3588&lt;=150,"Entre 120 e 150",IF(R3588&lt;=180,"Entre 150 e 180","Superior a 180")))))))</f>
        <v/>
      </c>
    </row>
    <row r="3589">
      <c r="A3589" t="inlineStr">
        <is>
          <t>Q020L04</t>
        </is>
      </c>
      <c r="B3589" t="inlineStr">
        <is>
          <t>LINO DE BARROS</t>
        </is>
      </c>
      <c r="C3589" t="n">
        <v>1</v>
      </c>
      <c r="D3589" t="inlineStr">
        <is>
          <t>IPCA</t>
        </is>
      </c>
      <c r="E3589" t="n">
        <v>0.009488792934583046</v>
      </c>
      <c r="F3589" t="inlineStr">
        <is>
          <t>MENSAL</t>
        </is>
      </c>
      <c r="G3589" t="n">
        <v>48090</v>
      </c>
      <c r="H3589" t="n">
        <v>48090</v>
      </c>
      <c r="I3589" t="n">
        <v>119</v>
      </c>
      <c r="J3589" t="inlineStr">
        <is>
          <t>CARTEIRA</t>
        </is>
      </c>
      <c r="K3589" t="inlineStr">
        <is>
          <t>CONTRATO</t>
        </is>
      </c>
      <c r="L3589" t="n">
        <v>2072.85</v>
      </c>
      <c r="M3589" t="inlineStr">
        <is>
          <t>IBIRAPITANGA FASE 3</t>
        </is>
      </c>
      <c r="N3589" s="142">
        <f>DATE(YEAR(G3589),MONTH(G3589),1)</f>
        <v/>
      </c>
      <c r="O3589" s="132">
        <f>IF(G3589&gt;$K$3,"Futuro","Atraso")</f>
        <v/>
      </c>
      <c r="P3589">
        <f>12*(YEAR(G3589)-YEAR($K$3))+(MONTH(G3589)-MONTH($K$3))</f>
        <v/>
      </c>
      <c r="Q3589" s="366">
        <f>IF(M3589="IBIRAPITANGA FASE 3",IF(O3589="Atraso",L3589,L3589/(1+$I$2)^P3589),IF(O3589="Atraso",L3589,L3589/(1+$I$1)^P3589))</f>
        <v/>
      </c>
      <c r="R3589">
        <f>IF(O3589="Atraso",$K$3-G3589,0)</f>
        <v/>
      </c>
      <c r="S3589">
        <f>IF(R3589&lt;=15,"Até 15",IF(R3589&lt;=30,"Entre 15 e 30",IF(R3589&lt;=60,"Entre 30 e 60",IF(R3589&lt;=90,"Entre 60 e 90",IF(R3589&lt;=120,"Entre 90 e 120",IF(R3589&lt;=150,"Entre 120 e 150",IF(R3589&lt;=180,"Entre 150 e 180","Superior a 180")))))))</f>
        <v/>
      </c>
    </row>
    <row r="3590">
      <c r="A3590" t="inlineStr">
        <is>
          <t>Q020L04</t>
        </is>
      </c>
      <c r="B3590" t="inlineStr">
        <is>
          <t>LINO DE BARROS</t>
        </is>
      </c>
      <c r="C3590" t="n">
        <v>1</v>
      </c>
      <c r="D3590" t="inlineStr">
        <is>
          <t>IPCA</t>
        </is>
      </c>
      <c r="E3590" t="n">
        <v>0.009488792934583046</v>
      </c>
      <c r="F3590" t="inlineStr">
        <is>
          <t>MENSAL</t>
        </is>
      </c>
      <c r="G3590" t="n">
        <v>48121</v>
      </c>
      <c r="H3590" t="n">
        <v>48121</v>
      </c>
      <c r="I3590" t="n">
        <v>120</v>
      </c>
      <c r="J3590" t="inlineStr">
        <is>
          <t>CARTEIRA</t>
        </is>
      </c>
      <c r="K3590" t="inlineStr">
        <is>
          <t>CONTRATO</t>
        </is>
      </c>
      <c r="L3590" t="n">
        <v>2072.85</v>
      </c>
      <c r="M3590" t="inlineStr">
        <is>
          <t>IBIRAPITANGA FASE 3</t>
        </is>
      </c>
      <c r="N3590" s="142">
        <f>DATE(YEAR(G3590),MONTH(G3590),1)</f>
        <v/>
      </c>
      <c r="O3590" s="132">
        <f>IF(G3590&gt;$K$3,"Futuro","Atraso")</f>
        <v/>
      </c>
      <c r="P3590">
        <f>12*(YEAR(G3590)-YEAR($K$3))+(MONTH(G3590)-MONTH($K$3))</f>
        <v/>
      </c>
      <c r="Q3590" s="366">
        <f>IF(M3590="IBIRAPITANGA FASE 3",IF(O3590="Atraso",L3590,L3590/(1+$I$2)^P3590),IF(O3590="Atraso",L3590,L3590/(1+$I$1)^P3590))</f>
        <v/>
      </c>
      <c r="R3590">
        <f>IF(O3590="Atraso",$K$3-G3590,0)</f>
        <v/>
      </c>
      <c r="S3590">
        <f>IF(R3590&lt;=15,"Até 15",IF(R3590&lt;=30,"Entre 15 e 30",IF(R3590&lt;=60,"Entre 30 e 60",IF(R3590&lt;=90,"Entre 60 e 90",IF(R3590&lt;=120,"Entre 90 e 120",IF(R3590&lt;=150,"Entre 120 e 150",IF(R3590&lt;=180,"Entre 150 e 180","Superior a 180")))))))</f>
        <v/>
      </c>
    </row>
    <row r="3591">
      <c r="A3591" t="inlineStr">
        <is>
          <t>Q020L04</t>
        </is>
      </c>
      <c r="B3591" t="inlineStr">
        <is>
          <t>LINO DE BARROS</t>
        </is>
      </c>
      <c r="C3591" t="n">
        <v>1</v>
      </c>
      <c r="D3591" t="inlineStr">
        <is>
          <t>IPCA</t>
        </is>
      </c>
      <c r="E3591" t="n">
        <v>0.009488792934583046</v>
      </c>
      <c r="F3591" t="inlineStr">
        <is>
          <t>MENSAL</t>
        </is>
      </c>
      <c r="G3591" t="n">
        <v>48151</v>
      </c>
      <c r="H3591" t="n">
        <v>48151</v>
      </c>
      <c r="I3591" t="n">
        <v>121</v>
      </c>
      <c r="J3591" t="inlineStr">
        <is>
          <t>CARTEIRA</t>
        </is>
      </c>
      <c r="K3591" t="inlineStr">
        <is>
          <t>CONTRATO</t>
        </is>
      </c>
      <c r="L3591" t="n">
        <v>2072.85</v>
      </c>
      <c r="M3591" t="inlineStr">
        <is>
          <t>IBIRAPITANGA FASE 3</t>
        </is>
      </c>
      <c r="N3591" s="142">
        <f>DATE(YEAR(G3591),MONTH(G3591),1)</f>
        <v/>
      </c>
      <c r="O3591" s="132">
        <f>IF(G3591&gt;$K$3,"Futuro","Atraso")</f>
        <v/>
      </c>
      <c r="P3591">
        <f>12*(YEAR(G3591)-YEAR($K$3))+(MONTH(G3591)-MONTH($K$3))</f>
        <v/>
      </c>
      <c r="Q3591" s="366">
        <f>IF(M3591="IBIRAPITANGA FASE 3",IF(O3591="Atraso",L3591,L3591/(1+$I$2)^P3591),IF(O3591="Atraso",L3591,L3591/(1+$I$1)^P3591))</f>
        <v/>
      </c>
      <c r="R3591">
        <f>IF(O3591="Atraso",$K$3-G3591,0)</f>
        <v/>
      </c>
      <c r="S3591">
        <f>IF(R3591&lt;=15,"Até 15",IF(R3591&lt;=30,"Entre 15 e 30",IF(R3591&lt;=60,"Entre 30 e 60",IF(R3591&lt;=90,"Entre 60 e 90",IF(R3591&lt;=120,"Entre 90 e 120",IF(R3591&lt;=150,"Entre 120 e 150",IF(R3591&lt;=180,"Entre 150 e 180","Superior a 180")))))))</f>
        <v/>
      </c>
    </row>
    <row r="3592">
      <c r="A3592" t="inlineStr">
        <is>
          <t>Q020L04</t>
        </is>
      </c>
      <c r="B3592" t="inlineStr">
        <is>
          <t>LINO DE BARROS</t>
        </is>
      </c>
      <c r="C3592" t="n">
        <v>1</v>
      </c>
      <c r="D3592" t="inlineStr">
        <is>
          <t>IPCA</t>
        </is>
      </c>
      <c r="E3592" t="n">
        <v>0.009488792934583046</v>
      </c>
      <c r="F3592" t="inlineStr">
        <is>
          <t>MENSAL</t>
        </is>
      </c>
      <c r="G3592" t="n">
        <v>48182</v>
      </c>
      <c r="H3592" t="n">
        <v>48182</v>
      </c>
      <c r="I3592" t="n">
        <v>122</v>
      </c>
      <c r="J3592" t="inlineStr">
        <is>
          <t>CARTEIRA</t>
        </is>
      </c>
      <c r="K3592" t="inlineStr">
        <is>
          <t>CONTRATO</t>
        </is>
      </c>
      <c r="L3592" t="n">
        <v>2072.85</v>
      </c>
      <c r="M3592" t="inlineStr">
        <is>
          <t>IBIRAPITANGA FASE 3</t>
        </is>
      </c>
      <c r="N3592" s="142">
        <f>DATE(YEAR(G3592),MONTH(G3592),1)</f>
        <v/>
      </c>
      <c r="O3592" s="132">
        <f>IF(G3592&gt;$K$3,"Futuro","Atraso")</f>
        <v/>
      </c>
      <c r="P3592">
        <f>12*(YEAR(G3592)-YEAR($K$3))+(MONTH(G3592)-MONTH($K$3))</f>
        <v/>
      </c>
      <c r="Q3592" s="366">
        <f>IF(M3592="IBIRAPITANGA FASE 3",IF(O3592="Atraso",L3592,L3592/(1+$I$2)^P3592),IF(O3592="Atraso",L3592,L3592/(1+$I$1)^P3592))</f>
        <v/>
      </c>
      <c r="R3592">
        <f>IF(O3592="Atraso",$K$3-G3592,0)</f>
        <v/>
      </c>
      <c r="S3592">
        <f>IF(R3592&lt;=15,"Até 15",IF(R3592&lt;=30,"Entre 15 e 30",IF(R3592&lt;=60,"Entre 30 e 60",IF(R3592&lt;=90,"Entre 60 e 90",IF(R3592&lt;=120,"Entre 90 e 120",IF(R3592&lt;=150,"Entre 120 e 150",IF(R3592&lt;=180,"Entre 150 e 180","Superior a 180")))))))</f>
        <v/>
      </c>
    </row>
    <row r="3593">
      <c r="A3593" t="inlineStr">
        <is>
          <t>Q020L04</t>
        </is>
      </c>
      <c r="B3593" t="inlineStr">
        <is>
          <t>LINO DE BARROS</t>
        </is>
      </c>
      <c r="C3593" t="n">
        <v>1</v>
      </c>
      <c r="D3593" t="inlineStr">
        <is>
          <t>IPCA</t>
        </is>
      </c>
      <c r="E3593" t="n">
        <v>0.009488792934583046</v>
      </c>
      <c r="F3593" t="inlineStr">
        <is>
          <t>MENSAL</t>
        </is>
      </c>
      <c r="G3593" t="n">
        <v>48212</v>
      </c>
      <c r="H3593" t="n">
        <v>48212</v>
      </c>
      <c r="I3593" t="n">
        <v>123</v>
      </c>
      <c r="J3593" t="inlineStr">
        <is>
          <t>CARTEIRA</t>
        </is>
      </c>
      <c r="K3593" t="inlineStr">
        <is>
          <t>CONTRATO</t>
        </is>
      </c>
      <c r="L3593" t="n">
        <v>2072.85</v>
      </c>
      <c r="M3593" t="inlineStr">
        <is>
          <t>IBIRAPITANGA FASE 3</t>
        </is>
      </c>
      <c r="N3593" s="142">
        <f>DATE(YEAR(G3593),MONTH(G3593),1)</f>
        <v/>
      </c>
      <c r="O3593" s="132">
        <f>IF(G3593&gt;$K$3,"Futuro","Atraso")</f>
        <v/>
      </c>
      <c r="P3593">
        <f>12*(YEAR(G3593)-YEAR($K$3))+(MONTH(G3593)-MONTH($K$3))</f>
        <v/>
      </c>
      <c r="Q3593" s="366">
        <f>IF(M3593="IBIRAPITANGA FASE 3",IF(O3593="Atraso",L3593,L3593/(1+$I$2)^P3593),IF(O3593="Atraso",L3593,L3593/(1+$I$1)^P3593))</f>
        <v/>
      </c>
      <c r="R3593">
        <f>IF(O3593="Atraso",$K$3-G3593,0)</f>
        <v/>
      </c>
      <c r="S3593">
        <f>IF(R3593&lt;=15,"Até 15",IF(R3593&lt;=30,"Entre 15 e 30",IF(R3593&lt;=60,"Entre 30 e 60",IF(R3593&lt;=90,"Entre 60 e 90",IF(R3593&lt;=120,"Entre 90 e 120",IF(R3593&lt;=150,"Entre 120 e 150",IF(R3593&lt;=180,"Entre 150 e 180","Superior a 180")))))))</f>
        <v/>
      </c>
    </row>
    <row r="3594">
      <c r="A3594" t="inlineStr">
        <is>
          <t>Q020L04</t>
        </is>
      </c>
      <c r="B3594" t="inlineStr">
        <is>
          <t>LINO DE BARROS</t>
        </is>
      </c>
      <c r="C3594" t="n">
        <v>1</v>
      </c>
      <c r="D3594" t="inlineStr">
        <is>
          <t>IPCA</t>
        </is>
      </c>
      <c r="E3594" t="n">
        <v>0.009488792934583046</v>
      </c>
      <c r="F3594" t="inlineStr">
        <is>
          <t>MENSAL</t>
        </is>
      </c>
      <c r="G3594" t="n">
        <v>48243</v>
      </c>
      <c r="H3594" t="n">
        <v>48243</v>
      </c>
      <c r="I3594" t="n">
        <v>124</v>
      </c>
      <c r="J3594" t="inlineStr">
        <is>
          <t>CARTEIRA</t>
        </is>
      </c>
      <c r="K3594" t="inlineStr">
        <is>
          <t>CONTRATO</t>
        </is>
      </c>
      <c r="L3594" t="n">
        <v>2072.85</v>
      </c>
      <c r="M3594" t="inlineStr">
        <is>
          <t>IBIRAPITANGA FASE 3</t>
        </is>
      </c>
      <c r="N3594" s="142">
        <f>DATE(YEAR(G3594),MONTH(G3594),1)</f>
        <v/>
      </c>
      <c r="O3594" s="132">
        <f>IF(G3594&gt;$K$3,"Futuro","Atraso")</f>
        <v/>
      </c>
      <c r="P3594">
        <f>12*(YEAR(G3594)-YEAR($K$3))+(MONTH(G3594)-MONTH($K$3))</f>
        <v/>
      </c>
      <c r="Q3594" s="366">
        <f>IF(M3594="IBIRAPITANGA FASE 3",IF(O3594="Atraso",L3594,L3594/(1+$I$2)^P3594),IF(O3594="Atraso",L3594,L3594/(1+$I$1)^P3594))</f>
        <v/>
      </c>
      <c r="R3594">
        <f>IF(O3594="Atraso",$K$3-G3594,0)</f>
        <v/>
      </c>
      <c r="S3594">
        <f>IF(R3594&lt;=15,"Até 15",IF(R3594&lt;=30,"Entre 15 e 30",IF(R3594&lt;=60,"Entre 30 e 60",IF(R3594&lt;=90,"Entre 60 e 90",IF(R3594&lt;=120,"Entre 90 e 120",IF(R3594&lt;=150,"Entre 120 e 150",IF(R3594&lt;=180,"Entre 150 e 180","Superior a 180")))))))</f>
        <v/>
      </c>
    </row>
    <row r="3595">
      <c r="A3595" t="inlineStr">
        <is>
          <t>Q020L04</t>
        </is>
      </c>
      <c r="B3595" t="inlineStr">
        <is>
          <t>LINO DE BARROS</t>
        </is>
      </c>
      <c r="C3595" t="n">
        <v>1</v>
      </c>
      <c r="D3595" t="inlineStr">
        <is>
          <t>IPCA</t>
        </is>
      </c>
      <c r="E3595" t="n">
        <v>0.009488792934583046</v>
      </c>
      <c r="F3595" t="inlineStr">
        <is>
          <t>MENSAL</t>
        </is>
      </c>
      <c r="G3595" t="n">
        <v>48273</v>
      </c>
      <c r="H3595" t="n">
        <v>48273</v>
      </c>
      <c r="I3595" t="n">
        <v>125</v>
      </c>
      <c r="J3595" t="inlineStr">
        <is>
          <t>CARTEIRA</t>
        </is>
      </c>
      <c r="K3595" t="inlineStr">
        <is>
          <t>CONTRATO</t>
        </is>
      </c>
      <c r="L3595" t="n">
        <v>2072.85</v>
      </c>
      <c r="M3595" t="inlineStr">
        <is>
          <t>IBIRAPITANGA FASE 3</t>
        </is>
      </c>
      <c r="N3595" s="142">
        <f>DATE(YEAR(G3595),MONTH(G3595),1)</f>
        <v/>
      </c>
      <c r="O3595" s="132">
        <f>IF(G3595&gt;$K$3,"Futuro","Atraso")</f>
        <v/>
      </c>
      <c r="P3595">
        <f>12*(YEAR(G3595)-YEAR($K$3))+(MONTH(G3595)-MONTH($K$3))</f>
        <v/>
      </c>
      <c r="Q3595" s="366">
        <f>IF(M3595="IBIRAPITANGA FASE 3",IF(O3595="Atraso",L3595,L3595/(1+$I$2)^P3595),IF(O3595="Atraso",L3595,L3595/(1+$I$1)^P3595))</f>
        <v/>
      </c>
      <c r="R3595">
        <f>IF(O3595="Atraso",$K$3-G3595,0)</f>
        <v/>
      </c>
      <c r="S3595">
        <f>IF(R3595&lt;=15,"Até 15",IF(R3595&lt;=30,"Entre 15 e 30",IF(R3595&lt;=60,"Entre 30 e 60",IF(R3595&lt;=90,"Entre 60 e 90",IF(R3595&lt;=120,"Entre 90 e 120",IF(R3595&lt;=150,"Entre 120 e 150",IF(R3595&lt;=180,"Entre 150 e 180","Superior a 180")))))))</f>
        <v/>
      </c>
    </row>
    <row r="3596">
      <c r="A3596" t="inlineStr">
        <is>
          <t>Q020L04</t>
        </is>
      </c>
      <c r="B3596" t="inlineStr">
        <is>
          <t>LINO DE BARROS</t>
        </is>
      </c>
      <c r="C3596" t="n">
        <v>1</v>
      </c>
      <c r="D3596" t="inlineStr">
        <is>
          <t>IPCA</t>
        </is>
      </c>
      <c r="E3596" t="n">
        <v>0.009488792934583046</v>
      </c>
      <c r="F3596" t="inlineStr">
        <is>
          <t>MENSAL</t>
        </is>
      </c>
      <c r="G3596" t="n">
        <v>48303</v>
      </c>
      <c r="H3596" t="n">
        <v>48303</v>
      </c>
      <c r="I3596" t="n">
        <v>126</v>
      </c>
      <c r="J3596" t="inlineStr">
        <is>
          <t>CARTEIRA</t>
        </is>
      </c>
      <c r="K3596" t="inlineStr">
        <is>
          <t>CONTRATO</t>
        </is>
      </c>
      <c r="L3596" t="n">
        <v>2072.85</v>
      </c>
      <c r="M3596" t="inlineStr">
        <is>
          <t>IBIRAPITANGA FASE 3</t>
        </is>
      </c>
      <c r="N3596" s="142">
        <f>DATE(YEAR(G3596),MONTH(G3596),1)</f>
        <v/>
      </c>
      <c r="O3596" s="132">
        <f>IF(G3596&gt;$K$3,"Futuro","Atraso")</f>
        <v/>
      </c>
      <c r="P3596">
        <f>12*(YEAR(G3596)-YEAR($K$3))+(MONTH(G3596)-MONTH($K$3))</f>
        <v/>
      </c>
      <c r="Q3596" s="366">
        <f>IF(M3596="IBIRAPITANGA FASE 3",IF(O3596="Atraso",L3596,L3596/(1+$I$2)^P3596),IF(O3596="Atraso",L3596,L3596/(1+$I$1)^P3596))</f>
        <v/>
      </c>
      <c r="R3596">
        <f>IF(O3596="Atraso",$K$3-G3596,0)</f>
        <v/>
      </c>
      <c r="S3596">
        <f>IF(R3596&lt;=15,"Até 15",IF(R3596&lt;=30,"Entre 15 e 30",IF(R3596&lt;=60,"Entre 30 e 60",IF(R3596&lt;=90,"Entre 60 e 90",IF(R3596&lt;=120,"Entre 90 e 120",IF(R3596&lt;=150,"Entre 120 e 150",IF(R3596&lt;=180,"Entre 150 e 180","Superior a 180")))))))</f>
        <v/>
      </c>
    </row>
    <row r="3597">
      <c r="A3597" t="inlineStr">
        <is>
          <t>Q020L04</t>
        </is>
      </c>
      <c r="B3597" t="inlineStr">
        <is>
          <t>LINO DE BARROS</t>
        </is>
      </c>
      <c r="C3597" t="n">
        <v>1</v>
      </c>
      <c r="D3597" t="inlineStr">
        <is>
          <t>IPCA</t>
        </is>
      </c>
      <c r="E3597" t="n">
        <v>0.009488792934583046</v>
      </c>
      <c r="F3597" t="inlineStr">
        <is>
          <t>MENSAL</t>
        </is>
      </c>
      <c r="G3597" t="n">
        <v>48334</v>
      </c>
      <c r="H3597" t="n">
        <v>48334</v>
      </c>
      <c r="I3597" t="n">
        <v>127</v>
      </c>
      <c r="J3597" t="inlineStr">
        <is>
          <t>CARTEIRA</t>
        </is>
      </c>
      <c r="K3597" t="inlineStr">
        <is>
          <t>CONTRATO</t>
        </is>
      </c>
      <c r="L3597" t="n">
        <v>2072.85</v>
      </c>
      <c r="M3597" t="inlineStr">
        <is>
          <t>IBIRAPITANGA FASE 3</t>
        </is>
      </c>
      <c r="N3597" s="142">
        <f>DATE(YEAR(G3597),MONTH(G3597),1)</f>
        <v/>
      </c>
      <c r="O3597" s="132">
        <f>IF(G3597&gt;$K$3,"Futuro","Atraso")</f>
        <v/>
      </c>
      <c r="P3597">
        <f>12*(YEAR(G3597)-YEAR($K$3))+(MONTH(G3597)-MONTH($K$3))</f>
        <v/>
      </c>
      <c r="Q3597" s="366">
        <f>IF(M3597="IBIRAPITANGA FASE 3",IF(O3597="Atraso",L3597,L3597/(1+$I$2)^P3597),IF(O3597="Atraso",L3597,L3597/(1+$I$1)^P3597))</f>
        <v/>
      </c>
      <c r="R3597">
        <f>IF(O3597="Atraso",$K$3-G3597,0)</f>
        <v/>
      </c>
      <c r="S3597">
        <f>IF(R3597&lt;=15,"Até 15",IF(R3597&lt;=30,"Entre 15 e 30",IF(R3597&lt;=60,"Entre 30 e 60",IF(R3597&lt;=90,"Entre 60 e 90",IF(R3597&lt;=120,"Entre 90 e 120",IF(R3597&lt;=150,"Entre 120 e 150",IF(R3597&lt;=180,"Entre 150 e 180","Superior a 180")))))))</f>
        <v/>
      </c>
    </row>
    <row r="3598">
      <c r="A3598" t="inlineStr">
        <is>
          <t>Q020L04</t>
        </is>
      </c>
      <c r="B3598" t="inlineStr">
        <is>
          <t>LINO DE BARROS</t>
        </is>
      </c>
      <c r="C3598" t="n">
        <v>1</v>
      </c>
      <c r="D3598" t="inlineStr">
        <is>
          <t>IPCA</t>
        </is>
      </c>
      <c r="E3598" t="n">
        <v>0.009488792934583046</v>
      </c>
      <c r="F3598" t="inlineStr">
        <is>
          <t>MENSAL</t>
        </is>
      </c>
      <c r="G3598" t="n">
        <v>48334</v>
      </c>
      <c r="H3598" t="n">
        <v>48334</v>
      </c>
      <c r="I3598" t="n">
        <v>11</v>
      </c>
      <c r="J3598" t="inlineStr">
        <is>
          <t>CARTEIRA</t>
        </is>
      </c>
      <c r="K3598" t="inlineStr">
        <is>
          <t>CONTRATO</t>
        </is>
      </c>
      <c r="L3598" t="n">
        <v>8738.110000000001</v>
      </c>
      <c r="M3598" t="inlineStr">
        <is>
          <t>IBIRAPITANGA FASE 3</t>
        </is>
      </c>
      <c r="N3598" s="142">
        <f>DATE(YEAR(G3598),MONTH(G3598),1)</f>
        <v/>
      </c>
      <c r="O3598" s="132">
        <f>IF(G3598&gt;$K$3,"Futuro","Atraso")</f>
        <v/>
      </c>
      <c r="P3598">
        <f>12*(YEAR(G3598)-YEAR($K$3))+(MONTH(G3598)-MONTH($K$3))</f>
        <v/>
      </c>
      <c r="Q3598" s="366">
        <f>IF(M3598="IBIRAPITANGA FASE 3",IF(O3598="Atraso",L3598,L3598/(1+$I$2)^P3598),IF(O3598="Atraso",L3598,L3598/(1+$I$1)^P3598))</f>
        <v/>
      </c>
      <c r="R3598">
        <f>IF(O3598="Atraso",$K$3-G3598,0)</f>
        <v/>
      </c>
      <c r="S3598">
        <f>IF(R3598&lt;=15,"Até 15",IF(R3598&lt;=30,"Entre 15 e 30",IF(R3598&lt;=60,"Entre 30 e 60",IF(R3598&lt;=90,"Entre 60 e 90",IF(R3598&lt;=120,"Entre 90 e 120",IF(R3598&lt;=150,"Entre 120 e 150",IF(R3598&lt;=180,"Entre 150 e 180","Superior a 180")))))))</f>
        <v/>
      </c>
    </row>
    <row r="3599">
      <c r="A3599" t="inlineStr">
        <is>
          <t>Q020L04</t>
        </is>
      </c>
      <c r="B3599" t="inlineStr">
        <is>
          <t>LINO DE BARROS</t>
        </is>
      </c>
      <c r="C3599" t="n">
        <v>1</v>
      </c>
      <c r="D3599" t="inlineStr">
        <is>
          <t>IPCA</t>
        </is>
      </c>
      <c r="E3599" t="n">
        <v>0.009488792934583046</v>
      </c>
      <c r="F3599" t="inlineStr">
        <is>
          <t>MENSAL</t>
        </is>
      </c>
      <c r="G3599" t="n">
        <v>48364</v>
      </c>
      <c r="H3599" t="n">
        <v>48364</v>
      </c>
      <c r="I3599" t="n">
        <v>128</v>
      </c>
      <c r="J3599" t="inlineStr">
        <is>
          <t>CARTEIRA</t>
        </is>
      </c>
      <c r="K3599" t="inlineStr">
        <is>
          <t>CONTRATO</t>
        </is>
      </c>
      <c r="L3599" t="n">
        <v>2072.85</v>
      </c>
      <c r="M3599" t="inlineStr">
        <is>
          <t>IBIRAPITANGA FASE 3</t>
        </is>
      </c>
      <c r="N3599" s="142">
        <f>DATE(YEAR(G3599),MONTH(G3599),1)</f>
        <v/>
      </c>
      <c r="O3599" s="132">
        <f>IF(G3599&gt;$K$3,"Futuro","Atraso")</f>
        <v/>
      </c>
      <c r="P3599">
        <f>12*(YEAR(G3599)-YEAR($K$3))+(MONTH(G3599)-MONTH($K$3))</f>
        <v/>
      </c>
      <c r="Q3599" s="366">
        <f>IF(M3599="IBIRAPITANGA FASE 3",IF(O3599="Atraso",L3599,L3599/(1+$I$2)^P3599),IF(O3599="Atraso",L3599,L3599/(1+$I$1)^P3599))</f>
        <v/>
      </c>
      <c r="R3599">
        <f>IF(O3599="Atraso",$K$3-G3599,0)</f>
        <v/>
      </c>
      <c r="S3599">
        <f>IF(R3599&lt;=15,"Até 15",IF(R3599&lt;=30,"Entre 15 e 30",IF(R3599&lt;=60,"Entre 30 e 60",IF(R3599&lt;=90,"Entre 60 e 90",IF(R3599&lt;=120,"Entre 90 e 120",IF(R3599&lt;=150,"Entre 120 e 150",IF(R3599&lt;=180,"Entre 150 e 180","Superior a 180")))))))</f>
        <v/>
      </c>
    </row>
    <row r="3600">
      <c r="A3600" t="inlineStr">
        <is>
          <t>Q020L04</t>
        </is>
      </c>
      <c r="B3600" t="inlineStr">
        <is>
          <t>LINO DE BARROS</t>
        </is>
      </c>
      <c r="C3600" t="n">
        <v>1</v>
      </c>
      <c r="D3600" t="inlineStr">
        <is>
          <t>IPCA</t>
        </is>
      </c>
      <c r="E3600" t="n">
        <v>0.009488792934583046</v>
      </c>
      <c r="F3600" t="inlineStr">
        <is>
          <t>MENSAL</t>
        </is>
      </c>
      <c r="G3600" t="n">
        <v>48395</v>
      </c>
      <c r="H3600" t="n">
        <v>48395</v>
      </c>
      <c r="I3600" t="n">
        <v>129</v>
      </c>
      <c r="J3600" t="inlineStr">
        <is>
          <t>CARTEIRA</t>
        </is>
      </c>
      <c r="K3600" t="inlineStr">
        <is>
          <t>CONTRATO</t>
        </is>
      </c>
      <c r="L3600" t="n">
        <v>2072.85</v>
      </c>
      <c r="M3600" t="inlineStr">
        <is>
          <t>IBIRAPITANGA FASE 3</t>
        </is>
      </c>
      <c r="N3600" s="142">
        <f>DATE(YEAR(G3600),MONTH(G3600),1)</f>
        <v/>
      </c>
      <c r="O3600" s="132">
        <f>IF(G3600&gt;$K$3,"Futuro","Atraso")</f>
        <v/>
      </c>
      <c r="P3600">
        <f>12*(YEAR(G3600)-YEAR($K$3))+(MONTH(G3600)-MONTH($K$3))</f>
        <v/>
      </c>
      <c r="Q3600" s="366">
        <f>IF(M3600="IBIRAPITANGA FASE 3",IF(O3600="Atraso",L3600,L3600/(1+$I$2)^P3600),IF(O3600="Atraso",L3600,L3600/(1+$I$1)^P3600))</f>
        <v/>
      </c>
      <c r="R3600">
        <f>IF(O3600="Atraso",$K$3-G3600,0)</f>
        <v/>
      </c>
      <c r="S3600">
        <f>IF(R3600&lt;=15,"Até 15",IF(R3600&lt;=30,"Entre 15 e 30",IF(R3600&lt;=60,"Entre 30 e 60",IF(R3600&lt;=90,"Entre 60 e 90",IF(R3600&lt;=120,"Entre 90 e 120",IF(R3600&lt;=150,"Entre 120 e 150",IF(R3600&lt;=180,"Entre 150 e 180","Superior a 180")))))))</f>
        <v/>
      </c>
    </row>
    <row r="3601">
      <c r="A3601" t="inlineStr">
        <is>
          <t>Q020L04</t>
        </is>
      </c>
      <c r="B3601" t="inlineStr">
        <is>
          <t>LINO DE BARROS</t>
        </is>
      </c>
      <c r="C3601" t="n">
        <v>1</v>
      </c>
      <c r="D3601" t="inlineStr">
        <is>
          <t>IPCA</t>
        </is>
      </c>
      <c r="E3601" t="n">
        <v>0.009488792934583046</v>
      </c>
      <c r="F3601" t="inlineStr">
        <is>
          <t>MENSAL</t>
        </is>
      </c>
      <c r="G3601" t="n">
        <v>48425</v>
      </c>
      <c r="H3601" t="n">
        <v>48425</v>
      </c>
      <c r="I3601" t="n">
        <v>130</v>
      </c>
      <c r="J3601" t="inlineStr">
        <is>
          <t>CARTEIRA</t>
        </is>
      </c>
      <c r="K3601" t="inlineStr">
        <is>
          <t>CONTRATO</t>
        </is>
      </c>
      <c r="L3601" t="n">
        <v>2072.85</v>
      </c>
      <c r="M3601" t="inlineStr">
        <is>
          <t>IBIRAPITANGA FASE 3</t>
        </is>
      </c>
      <c r="N3601" s="142">
        <f>DATE(YEAR(G3601),MONTH(G3601),1)</f>
        <v/>
      </c>
      <c r="O3601" s="132">
        <f>IF(G3601&gt;$K$3,"Futuro","Atraso")</f>
        <v/>
      </c>
      <c r="P3601">
        <f>12*(YEAR(G3601)-YEAR($K$3))+(MONTH(G3601)-MONTH($K$3))</f>
        <v/>
      </c>
      <c r="Q3601" s="366">
        <f>IF(M3601="IBIRAPITANGA FASE 3",IF(O3601="Atraso",L3601,L3601/(1+$I$2)^P3601),IF(O3601="Atraso",L3601,L3601/(1+$I$1)^P3601))</f>
        <v/>
      </c>
      <c r="R3601">
        <f>IF(O3601="Atraso",$K$3-G3601,0)</f>
        <v/>
      </c>
      <c r="S3601">
        <f>IF(R3601&lt;=15,"Até 15",IF(R3601&lt;=30,"Entre 15 e 30",IF(R3601&lt;=60,"Entre 30 e 60",IF(R3601&lt;=90,"Entre 60 e 90",IF(R3601&lt;=120,"Entre 90 e 120",IF(R3601&lt;=150,"Entre 120 e 150",IF(R3601&lt;=180,"Entre 150 e 180","Superior a 180")))))))</f>
        <v/>
      </c>
    </row>
    <row r="3602">
      <c r="A3602" t="inlineStr">
        <is>
          <t>Q020L04</t>
        </is>
      </c>
      <c r="B3602" t="inlineStr">
        <is>
          <t>LINO DE BARROS</t>
        </is>
      </c>
      <c r="C3602" t="n">
        <v>1</v>
      </c>
      <c r="D3602" t="inlineStr">
        <is>
          <t>IPCA</t>
        </is>
      </c>
      <c r="E3602" t="n">
        <v>0.009488792934583046</v>
      </c>
      <c r="F3602" t="inlineStr">
        <is>
          <t>MENSAL</t>
        </is>
      </c>
      <c r="G3602" t="n">
        <v>48456</v>
      </c>
      <c r="H3602" t="n">
        <v>48456</v>
      </c>
      <c r="I3602" t="n">
        <v>131</v>
      </c>
      <c r="J3602" t="inlineStr">
        <is>
          <t>CARTEIRA</t>
        </is>
      </c>
      <c r="K3602" t="inlineStr">
        <is>
          <t>CONTRATO</t>
        </is>
      </c>
      <c r="L3602" t="n">
        <v>2072.85</v>
      </c>
      <c r="M3602" t="inlineStr">
        <is>
          <t>IBIRAPITANGA FASE 3</t>
        </is>
      </c>
      <c r="N3602" s="142">
        <f>DATE(YEAR(G3602),MONTH(G3602),1)</f>
        <v/>
      </c>
      <c r="O3602" s="132">
        <f>IF(G3602&gt;$K$3,"Futuro","Atraso")</f>
        <v/>
      </c>
      <c r="P3602">
        <f>12*(YEAR(G3602)-YEAR($K$3))+(MONTH(G3602)-MONTH($K$3))</f>
        <v/>
      </c>
      <c r="Q3602" s="366">
        <f>IF(M3602="IBIRAPITANGA FASE 3",IF(O3602="Atraso",L3602,L3602/(1+$I$2)^P3602),IF(O3602="Atraso",L3602,L3602/(1+$I$1)^P3602))</f>
        <v/>
      </c>
      <c r="R3602">
        <f>IF(O3602="Atraso",$K$3-G3602,0)</f>
        <v/>
      </c>
      <c r="S3602">
        <f>IF(R3602&lt;=15,"Até 15",IF(R3602&lt;=30,"Entre 15 e 30",IF(R3602&lt;=60,"Entre 30 e 60",IF(R3602&lt;=90,"Entre 60 e 90",IF(R3602&lt;=120,"Entre 90 e 120",IF(R3602&lt;=150,"Entre 120 e 150",IF(R3602&lt;=180,"Entre 150 e 180","Superior a 180")))))))</f>
        <v/>
      </c>
    </row>
    <row r="3603">
      <c r="A3603" t="inlineStr">
        <is>
          <t>Q020L04</t>
        </is>
      </c>
      <c r="B3603" t="inlineStr">
        <is>
          <t>LINO DE BARROS</t>
        </is>
      </c>
      <c r="C3603" t="n">
        <v>1</v>
      </c>
      <c r="D3603" t="inlineStr">
        <is>
          <t>IPCA</t>
        </is>
      </c>
      <c r="E3603" t="n">
        <v>0.009488792934583046</v>
      </c>
      <c r="F3603" t="inlineStr">
        <is>
          <t>MENSAL</t>
        </is>
      </c>
      <c r="G3603" t="n">
        <v>48487</v>
      </c>
      <c r="H3603" t="n">
        <v>48487</v>
      </c>
      <c r="I3603" t="n">
        <v>132</v>
      </c>
      <c r="J3603" t="inlineStr">
        <is>
          <t>CARTEIRA</t>
        </is>
      </c>
      <c r="K3603" t="inlineStr">
        <is>
          <t>CONTRATO</t>
        </is>
      </c>
      <c r="L3603" t="n">
        <v>2072.85</v>
      </c>
      <c r="M3603" t="inlineStr">
        <is>
          <t>IBIRAPITANGA FASE 3</t>
        </is>
      </c>
      <c r="N3603" s="142">
        <f>DATE(YEAR(G3603),MONTH(G3603),1)</f>
        <v/>
      </c>
      <c r="O3603" s="132">
        <f>IF(G3603&gt;$K$3,"Futuro","Atraso")</f>
        <v/>
      </c>
      <c r="P3603">
        <f>12*(YEAR(G3603)-YEAR($K$3))+(MONTH(G3603)-MONTH($K$3))</f>
        <v/>
      </c>
      <c r="Q3603" s="366">
        <f>IF(M3603="IBIRAPITANGA FASE 3",IF(O3603="Atraso",L3603,L3603/(1+$I$2)^P3603),IF(O3603="Atraso",L3603,L3603/(1+$I$1)^P3603))</f>
        <v/>
      </c>
      <c r="R3603">
        <f>IF(O3603="Atraso",$K$3-G3603,0)</f>
        <v/>
      </c>
      <c r="S3603">
        <f>IF(R3603&lt;=15,"Até 15",IF(R3603&lt;=30,"Entre 15 e 30",IF(R3603&lt;=60,"Entre 30 e 60",IF(R3603&lt;=90,"Entre 60 e 90",IF(R3603&lt;=120,"Entre 90 e 120",IF(R3603&lt;=150,"Entre 120 e 150",IF(R3603&lt;=180,"Entre 150 e 180","Superior a 180")))))))</f>
        <v/>
      </c>
    </row>
    <row r="3604">
      <c r="A3604" t="inlineStr">
        <is>
          <t>Q020L04</t>
        </is>
      </c>
      <c r="B3604" t="inlineStr">
        <is>
          <t>LINO DE BARROS</t>
        </is>
      </c>
      <c r="C3604" t="n">
        <v>1</v>
      </c>
      <c r="D3604" t="inlineStr">
        <is>
          <t>IPCA</t>
        </is>
      </c>
      <c r="E3604" t="n">
        <v>0.009488792934583046</v>
      </c>
      <c r="F3604" t="inlineStr">
        <is>
          <t>MENSAL</t>
        </is>
      </c>
      <c r="G3604" t="n">
        <v>48517</v>
      </c>
      <c r="H3604" t="n">
        <v>48517</v>
      </c>
      <c r="I3604" t="n">
        <v>133</v>
      </c>
      <c r="J3604" t="inlineStr">
        <is>
          <t>CARTEIRA</t>
        </is>
      </c>
      <c r="K3604" t="inlineStr">
        <is>
          <t>CONTRATO</t>
        </is>
      </c>
      <c r="L3604" t="n">
        <v>2072.85</v>
      </c>
      <c r="M3604" t="inlineStr">
        <is>
          <t>IBIRAPITANGA FASE 3</t>
        </is>
      </c>
      <c r="N3604" s="142">
        <f>DATE(YEAR(G3604),MONTH(G3604),1)</f>
        <v/>
      </c>
      <c r="O3604" s="132">
        <f>IF(G3604&gt;$K$3,"Futuro","Atraso")</f>
        <v/>
      </c>
      <c r="P3604">
        <f>12*(YEAR(G3604)-YEAR($K$3))+(MONTH(G3604)-MONTH($K$3))</f>
        <v/>
      </c>
      <c r="Q3604" s="366">
        <f>IF(M3604="IBIRAPITANGA FASE 3",IF(O3604="Atraso",L3604,L3604/(1+$I$2)^P3604),IF(O3604="Atraso",L3604,L3604/(1+$I$1)^P3604))</f>
        <v/>
      </c>
      <c r="R3604">
        <f>IF(O3604="Atraso",$K$3-G3604,0)</f>
        <v/>
      </c>
      <c r="S3604">
        <f>IF(R3604&lt;=15,"Até 15",IF(R3604&lt;=30,"Entre 15 e 30",IF(R3604&lt;=60,"Entre 30 e 60",IF(R3604&lt;=90,"Entre 60 e 90",IF(R3604&lt;=120,"Entre 90 e 120",IF(R3604&lt;=150,"Entre 120 e 150",IF(R3604&lt;=180,"Entre 150 e 180","Superior a 180")))))))</f>
        <v/>
      </c>
    </row>
    <row r="3605">
      <c r="A3605" t="inlineStr">
        <is>
          <t>Q020L04</t>
        </is>
      </c>
      <c r="B3605" t="inlineStr">
        <is>
          <t>LINO DE BARROS</t>
        </is>
      </c>
      <c r="C3605" t="n">
        <v>1</v>
      </c>
      <c r="D3605" t="inlineStr">
        <is>
          <t>IPCA</t>
        </is>
      </c>
      <c r="E3605" t="n">
        <v>0.009488792934583046</v>
      </c>
      <c r="F3605" t="inlineStr">
        <is>
          <t>MENSAL</t>
        </is>
      </c>
      <c r="G3605" t="n">
        <v>48548</v>
      </c>
      <c r="H3605" t="n">
        <v>48548</v>
      </c>
      <c r="I3605" t="n">
        <v>134</v>
      </c>
      <c r="J3605" t="inlineStr">
        <is>
          <t>CARTEIRA</t>
        </is>
      </c>
      <c r="K3605" t="inlineStr">
        <is>
          <t>CONTRATO</t>
        </is>
      </c>
      <c r="L3605" t="n">
        <v>2072.85</v>
      </c>
      <c r="M3605" t="inlineStr">
        <is>
          <t>IBIRAPITANGA FASE 3</t>
        </is>
      </c>
      <c r="N3605" s="142">
        <f>DATE(YEAR(G3605),MONTH(G3605),1)</f>
        <v/>
      </c>
      <c r="O3605" s="132">
        <f>IF(G3605&gt;$K$3,"Futuro","Atraso")</f>
        <v/>
      </c>
      <c r="P3605">
        <f>12*(YEAR(G3605)-YEAR($K$3))+(MONTH(G3605)-MONTH($K$3))</f>
        <v/>
      </c>
      <c r="Q3605" s="366">
        <f>IF(M3605="IBIRAPITANGA FASE 3",IF(O3605="Atraso",L3605,L3605/(1+$I$2)^P3605),IF(O3605="Atraso",L3605,L3605/(1+$I$1)^P3605))</f>
        <v/>
      </c>
      <c r="R3605">
        <f>IF(O3605="Atraso",$K$3-G3605,0)</f>
        <v/>
      </c>
      <c r="S3605">
        <f>IF(R3605&lt;=15,"Até 15",IF(R3605&lt;=30,"Entre 15 e 30",IF(R3605&lt;=60,"Entre 30 e 60",IF(R3605&lt;=90,"Entre 60 e 90",IF(R3605&lt;=120,"Entre 90 e 120",IF(R3605&lt;=150,"Entre 120 e 150",IF(R3605&lt;=180,"Entre 150 e 180","Superior a 180")))))))</f>
        <v/>
      </c>
    </row>
    <row r="3606">
      <c r="A3606" t="inlineStr">
        <is>
          <t>Q020L04</t>
        </is>
      </c>
      <c r="B3606" t="inlineStr">
        <is>
          <t>LINO DE BARROS</t>
        </is>
      </c>
      <c r="C3606" t="n">
        <v>1</v>
      </c>
      <c r="D3606" t="inlineStr">
        <is>
          <t>IPCA</t>
        </is>
      </c>
      <c r="E3606" t="n">
        <v>0.009488792934583046</v>
      </c>
      <c r="F3606" t="inlineStr">
        <is>
          <t>MENSAL</t>
        </is>
      </c>
      <c r="G3606" t="n">
        <v>48578</v>
      </c>
      <c r="H3606" t="n">
        <v>48578</v>
      </c>
      <c r="I3606" t="n">
        <v>135</v>
      </c>
      <c r="J3606" t="inlineStr">
        <is>
          <t>CARTEIRA</t>
        </is>
      </c>
      <c r="K3606" t="inlineStr">
        <is>
          <t>CONTRATO</t>
        </is>
      </c>
      <c r="L3606" t="n">
        <v>2072.85</v>
      </c>
      <c r="M3606" t="inlineStr">
        <is>
          <t>IBIRAPITANGA FASE 3</t>
        </is>
      </c>
      <c r="N3606" s="142">
        <f>DATE(YEAR(G3606),MONTH(G3606),1)</f>
        <v/>
      </c>
      <c r="O3606" s="132">
        <f>IF(G3606&gt;$K$3,"Futuro","Atraso")</f>
        <v/>
      </c>
      <c r="P3606">
        <f>12*(YEAR(G3606)-YEAR($K$3))+(MONTH(G3606)-MONTH($K$3))</f>
        <v/>
      </c>
      <c r="Q3606" s="366">
        <f>IF(M3606="IBIRAPITANGA FASE 3",IF(O3606="Atraso",L3606,L3606/(1+$I$2)^P3606),IF(O3606="Atraso",L3606,L3606/(1+$I$1)^P3606))</f>
        <v/>
      </c>
      <c r="R3606">
        <f>IF(O3606="Atraso",$K$3-G3606,0)</f>
        <v/>
      </c>
      <c r="S3606">
        <f>IF(R3606&lt;=15,"Até 15",IF(R3606&lt;=30,"Entre 15 e 30",IF(R3606&lt;=60,"Entre 30 e 60",IF(R3606&lt;=90,"Entre 60 e 90",IF(R3606&lt;=120,"Entre 90 e 120",IF(R3606&lt;=150,"Entre 120 e 150",IF(R3606&lt;=180,"Entre 150 e 180","Superior a 180")))))))</f>
        <v/>
      </c>
    </row>
    <row r="3607">
      <c r="A3607" t="inlineStr">
        <is>
          <t>Q020L04</t>
        </is>
      </c>
      <c r="B3607" t="inlineStr">
        <is>
          <t>LINO DE BARROS</t>
        </is>
      </c>
      <c r="C3607" t="n">
        <v>1</v>
      </c>
      <c r="D3607" t="inlineStr">
        <is>
          <t>IPCA</t>
        </is>
      </c>
      <c r="E3607" t="n">
        <v>0.009488792934583046</v>
      </c>
      <c r="F3607" t="inlineStr">
        <is>
          <t>MENSAL</t>
        </is>
      </c>
      <c r="G3607" t="n">
        <v>48609</v>
      </c>
      <c r="H3607" t="n">
        <v>48609</v>
      </c>
      <c r="I3607" t="n">
        <v>136</v>
      </c>
      <c r="J3607" t="inlineStr">
        <is>
          <t>CARTEIRA</t>
        </is>
      </c>
      <c r="K3607" t="inlineStr">
        <is>
          <t>CONTRATO</t>
        </is>
      </c>
      <c r="L3607" t="n">
        <v>2072.85</v>
      </c>
      <c r="M3607" t="inlineStr">
        <is>
          <t>IBIRAPITANGA FASE 3</t>
        </is>
      </c>
      <c r="N3607" s="142">
        <f>DATE(YEAR(G3607),MONTH(G3607),1)</f>
        <v/>
      </c>
      <c r="O3607" s="132">
        <f>IF(G3607&gt;$K$3,"Futuro","Atraso")</f>
        <v/>
      </c>
      <c r="P3607">
        <f>12*(YEAR(G3607)-YEAR($K$3))+(MONTH(G3607)-MONTH($K$3))</f>
        <v/>
      </c>
      <c r="Q3607" s="366">
        <f>IF(M3607="IBIRAPITANGA FASE 3",IF(O3607="Atraso",L3607,L3607/(1+$I$2)^P3607),IF(O3607="Atraso",L3607,L3607/(1+$I$1)^P3607))</f>
        <v/>
      </c>
      <c r="R3607">
        <f>IF(O3607="Atraso",$K$3-G3607,0)</f>
        <v/>
      </c>
      <c r="S3607">
        <f>IF(R3607&lt;=15,"Até 15",IF(R3607&lt;=30,"Entre 15 e 30",IF(R3607&lt;=60,"Entre 30 e 60",IF(R3607&lt;=90,"Entre 60 e 90",IF(R3607&lt;=120,"Entre 90 e 120",IF(R3607&lt;=150,"Entre 120 e 150",IF(R3607&lt;=180,"Entre 150 e 180","Superior a 180")))))))</f>
        <v/>
      </c>
    </row>
    <row r="3608">
      <c r="A3608" t="inlineStr">
        <is>
          <t>Q020L04</t>
        </is>
      </c>
      <c r="B3608" t="inlineStr">
        <is>
          <t>LINO DE BARROS</t>
        </is>
      </c>
      <c r="C3608" t="n">
        <v>1</v>
      </c>
      <c r="D3608" t="inlineStr">
        <is>
          <t>IPCA</t>
        </is>
      </c>
      <c r="E3608" t="n">
        <v>0.009488792934583046</v>
      </c>
      <c r="F3608" t="inlineStr">
        <is>
          <t>MENSAL</t>
        </is>
      </c>
      <c r="G3608" t="n">
        <v>48638</v>
      </c>
      <c r="H3608" t="n">
        <v>48638</v>
      </c>
      <c r="I3608" t="n">
        <v>137</v>
      </c>
      <c r="J3608" t="inlineStr">
        <is>
          <t>CARTEIRA</t>
        </is>
      </c>
      <c r="K3608" t="inlineStr">
        <is>
          <t>CONTRATO</t>
        </is>
      </c>
      <c r="L3608" t="n">
        <v>2072.85</v>
      </c>
      <c r="M3608" t="inlineStr">
        <is>
          <t>IBIRAPITANGA FASE 3</t>
        </is>
      </c>
      <c r="N3608" s="142">
        <f>DATE(YEAR(G3608),MONTH(G3608),1)</f>
        <v/>
      </c>
      <c r="O3608" s="132">
        <f>IF(G3608&gt;$K$3,"Futuro","Atraso")</f>
        <v/>
      </c>
      <c r="P3608">
        <f>12*(YEAR(G3608)-YEAR($K$3))+(MONTH(G3608)-MONTH($K$3))</f>
        <v/>
      </c>
      <c r="Q3608" s="366">
        <f>IF(M3608="IBIRAPITANGA FASE 3",IF(O3608="Atraso",L3608,L3608/(1+$I$2)^P3608),IF(O3608="Atraso",L3608,L3608/(1+$I$1)^P3608))</f>
        <v/>
      </c>
      <c r="R3608">
        <f>IF(O3608="Atraso",$K$3-G3608,0)</f>
        <v/>
      </c>
      <c r="S3608">
        <f>IF(R3608&lt;=15,"Até 15",IF(R3608&lt;=30,"Entre 15 e 30",IF(R3608&lt;=60,"Entre 30 e 60",IF(R3608&lt;=90,"Entre 60 e 90",IF(R3608&lt;=120,"Entre 90 e 120",IF(R3608&lt;=150,"Entre 120 e 150",IF(R3608&lt;=180,"Entre 150 e 180","Superior a 180")))))))</f>
        <v/>
      </c>
    </row>
    <row r="3609">
      <c r="A3609" t="inlineStr">
        <is>
          <t>Q020L04</t>
        </is>
      </c>
      <c r="B3609" t="inlineStr">
        <is>
          <t>LINO DE BARROS</t>
        </is>
      </c>
      <c r="C3609" t="n">
        <v>1</v>
      </c>
      <c r="D3609" t="inlineStr">
        <is>
          <t>IPCA</t>
        </is>
      </c>
      <c r="E3609" t="n">
        <v>0.009488792934583046</v>
      </c>
      <c r="F3609" t="inlineStr">
        <is>
          <t>MENSAL</t>
        </is>
      </c>
      <c r="G3609" t="n">
        <v>48668</v>
      </c>
      <c r="H3609" t="n">
        <v>48668</v>
      </c>
      <c r="I3609" t="n">
        <v>138</v>
      </c>
      <c r="J3609" t="inlineStr">
        <is>
          <t>CARTEIRA</t>
        </is>
      </c>
      <c r="K3609" t="inlineStr">
        <is>
          <t>CONTRATO</t>
        </is>
      </c>
      <c r="L3609" t="n">
        <v>2072.85</v>
      </c>
      <c r="M3609" t="inlineStr">
        <is>
          <t>IBIRAPITANGA FASE 3</t>
        </is>
      </c>
      <c r="N3609" s="142">
        <f>DATE(YEAR(G3609),MONTH(G3609),1)</f>
        <v/>
      </c>
      <c r="O3609" s="132">
        <f>IF(G3609&gt;$K$3,"Futuro","Atraso")</f>
        <v/>
      </c>
      <c r="P3609">
        <f>12*(YEAR(G3609)-YEAR($K$3))+(MONTH(G3609)-MONTH($K$3))</f>
        <v/>
      </c>
      <c r="Q3609" s="366">
        <f>IF(M3609="IBIRAPITANGA FASE 3",IF(O3609="Atraso",L3609,L3609/(1+$I$2)^P3609),IF(O3609="Atraso",L3609,L3609/(1+$I$1)^P3609))</f>
        <v/>
      </c>
      <c r="R3609">
        <f>IF(O3609="Atraso",$K$3-G3609,0)</f>
        <v/>
      </c>
      <c r="S3609">
        <f>IF(R3609&lt;=15,"Até 15",IF(R3609&lt;=30,"Entre 15 e 30",IF(R3609&lt;=60,"Entre 30 e 60",IF(R3609&lt;=90,"Entre 60 e 90",IF(R3609&lt;=120,"Entre 90 e 120",IF(R3609&lt;=150,"Entre 120 e 150",IF(R3609&lt;=180,"Entre 150 e 180","Superior a 180")))))))</f>
        <v/>
      </c>
    </row>
    <row r="3610">
      <c r="A3610" t="inlineStr">
        <is>
          <t>Q020L04</t>
        </is>
      </c>
      <c r="B3610" t="inlineStr">
        <is>
          <t>LINO DE BARROS</t>
        </is>
      </c>
      <c r="C3610" t="n">
        <v>1</v>
      </c>
      <c r="D3610" t="inlineStr">
        <is>
          <t>IPCA</t>
        </is>
      </c>
      <c r="E3610" t="n">
        <v>0.009488792934583046</v>
      </c>
      <c r="F3610" t="inlineStr">
        <is>
          <t>MENSAL</t>
        </is>
      </c>
      <c r="G3610" t="n">
        <v>48699</v>
      </c>
      <c r="H3610" t="n">
        <v>48699</v>
      </c>
      <c r="I3610" t="n">
        <v>139</v>
      </c>
      <c r="J3610" t="inlineStr">
        <is>
          <t>CARTEIRA</t>
        </is>
      </c>
      <c r="K3610" t="inlineStr">
        <is>
          <t>CONTRATO</t>
        </is>
      </c>
      <c r="L3610" t="n">
        <v>2072.85</v>
      </c>
      <c r="M3610" t="inlineStr">
        <is>
          <t>IBIRAPITANGA FASE 3</t>
        </is>
      </c>
      <c r="N3610" s="142">
        <f>DATE(YEAR(G3610),MONTH(G3610),1)</f>
        <v/>
      </c>
      <c r="O3610" s="132">
        <f>IF(G3610&gt;$K$3,"Futuro","Atraso")</f>
        <v/>
      </c>
      <c r="P3610">
        <f>12*(YEAR(G3610)-YEAR($K$3))+(MONTH(G3610)-MONTH($K$3))</f>
        <v/>
      </c>
      <c r="Q3610" s="366">
        <f>IF(M3610="IBIRAPITANGA FASE 3",IF(O3610="Atraso",L3610,L3610/(1+$I$2)^P3610),IF(O3610="Atraso",L3610,L3610/(1+$I$1)^P3610))</f>
        <v/>
      </c>
      <c r="R3610">
        <f>IF(O3610="Atraso",$K$3-G3610,0)</f>
        <v/>
      </c>
      <c r="S3610">
        <f>IF(R3610&lt;=15,"Até 15",IF(R3610&lt;=30,"Entre 15 e 30",IF(R3610&lt;=60,"Entre 30 e 60",IF(R3610&lt;=90,"Entre 60 e 90",IF(R3610&lt;=120,"Entre 90 e 120",IF(R3610&lt;=150,"Entre 120 e 150",IF(R3610&lt;=180,"Entre 150 e 180","Superior a 180")))))))</f>
        <v/>
      </c>
    </row>
    <row r="3611">
      <c r="A3611" t="inlineStr">
        <is>
          <t>Q020L04</t>
        </is>
      </c>
      <c r="B3611" t="inlineStr">
        <is>
          <t>LINO DE BARROS</t>
        </is>
      </c>
      <c r="C3611" t="n">
        <v>1</v>
      </c>
      <c r="D3611" t="inlineStr">
        <is>
          <t>IPCA</t>
        </is>
      </c>
      <c r="E3611" t="n">
        <v>0.009488792934583046</v>
      </c>
      <c r="F3611" t="inlineStr">
        <is>
          <t>MENSAL</t>
        </is>
      </c>
      <c r="G3611" t="n">
        <v>48699</v>
      </c>
      <c r="H3611" t="n">
        <v>48699</v>
      </c>
      <c r="I3611" t="n">
        <v>12</v>
      </c>
      <c r="J3611" t="inlineStr">
        <is>
          <t>CARTEIRA</t>
        </is>
      </c>
      <c r="K3611" t="inlineStr">
        <is>
          <t>CONTRATO</t>
        </is>
      </c>
      <c r="L3611" t="n">
        <v>8738.110000000001</v>
      </c>
      <c r="M3611" t="inlineStr">
        <is>
          <t>IBIRAPITANGA FASE 3</t>
        </is>
      </c>
      <c r="N3611" s="142">
        <f>DATE(YEAR(G3611),MONTH(G3611),1)</f>
        <v/>
      </c>
      <c r="O3611" s="132">
        <f>IF(G3611&gt;$K$3,"Futuro","Atraso")</f>
        <v/>
      </c>
      <c r="P3611">
        <f>12*(YEAR(G3611)-YEAR($K$3))+(MONTH(G3611)-MONTH($K$3))</f>
        <v/>
      </c>
      <c r="Q3611" s="366">
        <f>IF(M3611="IBIRAPITANGA FASE 3",IF(O3611="Atraso",L3611,L3611/(1+$I$2)^P3611),IF(O3611="Atraso",L3611,L3611/(1+$I$1)^P3611))</f>
        <v/>
      </c>
      <c r="R3611">
        <f>IF(O3611="Atraso",$K$3-G3611,0)</f>
        <v/>
      </c>
      <c r="S3611">
        <f>IF(R3611&lt;=15,"Até 15",IF(R3611&lt;=30,"Entre 15 e 30",IF(R3611&lt;=60,"Entre 30 e 60",IF(R3611&lt;=90,"Entre 60 e 90",IF(R3611&lt;=120,"Entre 90 e 120",IF(R3611&lt;=150,"Entre 120 e 150",IF(R3611&lt;=180,"Entre 150 e 180","Superior a 180")))))))</f>
        <v/>
      </c>
    </row>
    <row r="3612">
      <c r="A3612" t="inlineStr">
        <is>
          <t>Q020L04</t>
        </is>
      </c>
      <c r="B3612" t="inlineStr">
        <is>
          <t>LINO DE BARROS</t>
        </is>
      </c>
      <c r="C3612" t="n">
        <v>1</v>
      </c>
      <c r="D3612" t="inlineStr">
        <is>
          <t>IPCA</t>
        </is>
      </c>
      <c r="E3612" t="n">
        <v>0.009488792934583046</v>
      </c>
      <c r="F3612" t="inlineStr">
        <is>
          <t>MENSAL</t>
        </is>
      </c>
      <c r="G3612" t="n">
        <v>48729</v>
      </c>
      <c r="H3612" t="n">
        <v>48729</v>
      </c>
      <c r="I3612" t="n">
        <v>140</v>
      </c>
      <c r="J3612" t="inlineStr">
        <is>
          <t>CARTEIRA</t>
        </is>
      </c>
      <c r="K3612" t="inlineStr">
        <is>
          <t>CONTRATO</t>
        </is>
      </c>
      <c r="L3612" t="n">
        <v>2072.85</v>
      </c>
      <c r="M3612" t="inlineStr">
        <is>
          <t>IBIRAPITANGA FASE 3</t>
        </is>
      </c>
      <c r="N3612" s="142">
        <f>DATE(YEAR(G3612),MONTH(G3612),1)</f>
        <v/>
      </c>
      <c r="O3612" s="132">
        <f>IF(G3612&gt;$K$3,"Futuro","Atraso")</f>
        <v/>
      </c>
      <c r="P3612">
        <f>12*(YEAR(G3612)-YEAR($K$3))+(MONTH(G3612)-MONTH($K$3))</f>
        <v/>
      </c>
      <c r="Q3612" s="366">
        <f>IF(M3612="IBIRAPITANGA FASE 3",IF(O3612="Atraso",L3612,L3612/(1+$I$2)^P3612),IF(O3612="Atraso",L3612,L3612/(1+$I$1)^P3612))</f>
        <v/>
      </c>
      <c r="R3612">
        <f>IF(O3612="Atraso",$K$3-G3612,0)</f>
        <v/>
      </c>
      <c r="S3612">
        <f>IF(R3612&lt;=15,"Até 15",IF(R3612&lt;=30,"Entre 15 e 30",IF(R3612&lt;=60,"Entre 30 e 60",IF(R3612&lt;=90,"Entre 60 e 90",IF(R3612&lt;=120,"Entre 90 e 120",IF(R3612&lt;=150,"Entre 120 e 150",IF(R3612&lt;=180,"Entre 150 e 180","Superior a 180")))))))</f>
        <v/>
      </c>
    </row>
    <row r="3613">
      <c r="A3613" t="inlineStr">
        <is>
          <t>Q020L04</t>
        </is>
      </c>
      <c r="B3613" t="inlineStr">
        <is>
          <t>LINO DE BARROS</t>
        </is>
      </c>
      <c r="C3613" t="n">
        <v>1</v>
      </c>
      <c r="D3613" t="inlineStr">
        <is>
          <t>IPCA</t>
        </is>
      </c>
      <c r="E3613" t="n">
        <v>0.009488792934583046</v>
      </c>
      <c r="F3613" t="inlineStr">
        <is>
          <t>MENSAL</t>
        </is>
      </c>
      <c r="G3613" t="n">
        <v>48760</v>
      </c>
      <c r="H3613" t="n">
        <v>48760</v>
      </c>
      <c r="I3613" t="n">
        <v>141</v>
      </c>
      <c r="J3613" t="inlineStr">
        <is>
          <t>CARTEIRA</t>
        </is>
      </c>
      <c r="K3613" t="inlineStr">
        <is>
          <t>CONTRATO</t>
        </is>
      </c>
      <c r="L3613" t="n">
        <v>2072.85</v>
      </c>
      <c r="M3613" t="inlineStr">
        <is>
          <t>IBIRAPITANGA FASE 3</t>
        </is>
      </c>
      <c r="N3613" s="142">
        <f>DATE(YEAR(G3613),MONTH(G3613),1)</f>
        <v/>
      </c>
      <c r="O3613" s="132">
        <f>IF(G3613&gt;$K$3,"Futuro","Atraso")</f>
        <v/>
      </c>
      <c r="P3613">
        <f>12*(YEAR(G3613)-YEAR($K$3))+(MONTH(G3613)-MONTH($K$3))</f>
        <v/>
      </c>
      <c r="Q3613" s="366">
        <f>IF(M3613="IBIRAPITANGA FASE 3",IF(O3613="Atraso",L3613,L3613/(1+$I$2)^P3613),IF(O3613="Atraso",L3613,L3613/(1+$I$1)^P3613))</f>
        <v/>
      </c>
      <c r="R3613">
        <f>IF(O3613="Atraso",$K$3-G3613,0)</f>
        <v/>
      </c>
      <c r="S3613">
        <f>IF(R3613&lt;=15,"Até 15",IF(R3613&lt;=30,"Entre 15 e 30",IF(R3613&lt;=60,"Entre 30 e 60",IF(R3613&lt;=90,"Entre 60 e 90",IF(R3613&lt;=120,"Entre 90 e 120",IF(R3613&lt;=150,"Entre 120 e 150",IF(R3613&lt;=180,"Entre 150 e 180","Superior a 180")))))))</f>
        <v/>
      </c>
    </row>
    <row r="3614">
      <c r="A3614" t="inlineStr">
        <is>
          <t>Q020L04</t>
        </is>
      </c>
      <c r="B3614" t="inlineStr">
        <is>
          <t>LINO DE BARROS</t>
        </is>
      </c>
      <c r="C3614" t="n">
        <v>1</v>
      </c>
      <c r="D3614" t="inlineStr">
        <is>
          <t>IPCA</t>
        </is>
      </c>
      <c r="E3614" t="n">
        <v>0.009488792934583046</v>
      </c>
      <c r="F3614" t="inlineStr">
        <is>
          <t>MENSAL</t>
        </is>
      </c>
      <c r="G3614" t="n">
        <v>48790</v>
      </c>
      <c r="H3614" t="n">
        <v>48790</v>
      </c>
      <c r="I3614" t="n">
        <v>142</v>
      </c>
      <c r="J3614" t="inlineStr">
        <is>
          <t>CARTEIRA</t>
        </is>
      </c>
      <c r="K3614" t="inlineStr">
        <is>
          <t>CONTRATO</t>
        </is>
      </c>
      <c r="L3614" t="n">
        <v>2072.85</v>
      </c>
      <c r="M3614" t="inlineStr">
        <is>
          <t>IBIRAPITANGA FASE 3</t>
        </is>
      </c>
      <c r="N3614" s="142">
        <f>DATE(YEAR(G3614),MONTH(G3614),1)</f>
        <v/>
      </c>
      <c r="O3614" s="132">
        <f>IF(G3614&gt;$K$3,"Futuro","Atraso")</f>
        <v/>
      </c>
      <c r="P3614">
        <f>12*(YEAR(G3614)-YEAR($K$3))+(MONTH(G3614)-MONTH($K$3))</f>
        <v/>
      </c>
      <c r="Q3614" s="366">
        <f>IF(M3614="IBIRAPITANGA FASE 3",IF(O3614="Atraso",L3614,L3614/(1+$I$2)^P3614),IF(O3614="Atraso",L3614,L3614/(1+$I$1)^P3614))</f>
        <v/>
      </c>
      <c r="R3614">
        <f>IF(O3614="Atraso",$K$3-G3614,0)</f>
        <v/>
      </c>
      <c r="S3614">
        <f>IF(R3614&lt;=15,"Até 15",IF(R3614&lt;=30,"Entre 15 e 30",IF(R3614&lt;=60,"Entre 30 e 60",IF(R3614&lt;=90,"Entre 60 e 90",IF(R3614&lt;=120,"Entre 90 e 120",IF(R3614&lt;=150,"Entre 120 e 150",IF(R3614&lt;=180,"Entre 150 e 180","Superior a 180")))))))</f>
        <v/>
      </c>
    </row>
    <row r="3615">
      <c r="A3615" t="inlineStr">
        <is>
          <t>Q020L04</t>
        </is>
      </c>
      <c r="B3615" t="inlineStr">
        <is>
          <t>LINO DE BARROS</t>
        </is>
      </c>
      <c r="C3615" t="n">
        <v>1</v>
      </c>
      <c r="D3615" t="inlineStr">
        <is>
          <t>IPCA</t>
        </is>
      </c>
      <c r="E3615" t="n">
        <v>0.009488792934583046</v>
      </c>
      <c r="F3615" t="inlineStr">
        <is>
          <t>MENSAL</t>
        </is>
      </c>
      <c r="G3615" t="n">
        <v>48821</v>
      </c>
      <c r="H3615" t="n">
        <v>48821</v>
      </c>
      <c r="I3615" t="n">
        <v>143</v>
      </c>
      <c r="J3615" t="inlineStr">
        <is>
          <t>CARTEIRA</t>
        </is>
      </c>
      <c r="K3615" t="inlineStr">
        <is>
          <t>CONTRATO</t>
        </is>
      </c>
      <c r="L3615" t="n">
        <v>2072.85</v>
      </c>
      <c r="M3615" t="inlineStr">
        <is>
          <t>IBIRAPITANGA FASE 3</t>
        </is>
      </c>
      <c r="N3615" s="142">
        <f>DATE(YEAR(G3615),MONTH(G3615),1)</f>
        <v/>
      </c>
      <c r="O3615" s="132">
        <f>IF(G3615&gt;$K$3,"Futuro","Atraso")</f>
        <v/>
      </c>
      <c r="P3615">
        <f>12*(YEAR(G3615)-YEAR($K$3))+(MONTH(G3615)-MONTH($K$3))</f>
        <v/>
      </c>
      <c r="Q3615" s="366">
        <f>IF(M3615="IBIRAPITANGA FASE 3",IF(O3615="Atraso",L3615,L3615/(1+$I$2)^P3615),IF(O3615="Atraso",L3615,L3615/(1+$I$1)^P3615))</f>
        <v/>
      </c>
      <c r="R3615">
        <f>IF(O3615="Atraso",$K$3-G3615,0)</f>
        <v/>
      </c>
      <c r="S3615">
        <f>IF(R3615&lt;=15,"Até 15",IF(R3615&lt;=30,"Entre 15 e 30",IF(R3615&lt;=60,"Entre 30 e 60",IF(R3615&lt;=90,"Entre 60 e 90",IF(R3615&lt;=120,"Entre 90 e 120",IF(R3615&lt;=150,"Entre 120 e 150",IF(R3615&lt;=180,"Entre 150 e 180","Superior a 180")))))))</f>
        <v/>
      </c>
    </row>
    <row r="3616">
      <c r="A3616" t="inlineStr">
        <is>
          <t>Q020L04</t>
        </is>
      </c>
      <c r="B3616" t="inlineStr">
        <is>
          <t>LINO DE BARROS</t>
        </is>
      </c>
      <c r="C3616" t="n">
        <v>1</v>
      </c>
      <c r="D3616" t="inlineStr">
        <is>
          <t>IPCA</t>
        </is>
      </c>
      <c r="E3616" t="n">
        <v>0.009488792934583046</v>
      </c>
      <c r="F3616" t="inlineStr">
        <is>
          <t>MENSAL</t>
        </is>
      </c>
      <c r="G3616" t="n">
        <v>48852</v>
      </c>
      <c r="H3616" t="n">
        <v>48852</v>
      </c>
      <c r="I3616" t="n">
        <v>144</v>
      </c>
      <c r="J3616" t="inlineStr">
        <is>
          <t>CARTEIRA</t>
        </is>
      </c>
      <c r="K3616" t="inlineStr">
        <is>
          <t>CONTRATO</t>
        </is>
      </c>
      <c r="L3616" t="n">
        <v>2072.85</v>
      </c>
      <c r="M3616" t="inlineStr">
        <is>
          <t>IBIRAPITANGA FASE 3</t>
        </is>
      </c>
      <c r="N3616" s="142">
        <f>DATE(YEAR(G3616),MONTH(G3616),1)</f>
        <v/>
      </c>
      <c r="O3616" s="132">
        <f>IF(G3616&gt;$K$3,"Futuro","Atraso")</f>
        <v/>
      </c>
      <c r="P3616">
        <f>12*(YEAR(G3616)-YEAR($K$3))+(MONTH(G3616)-MONTH($K$3))</f>
        <v/>
      </c>
      <c r="Q3616" s="366">
        <f>IF(M3616="IBIRAPITANGA FASE 3",IF(O3616="Atraso",L3616,L3616/(1+$I$2)^P3616),IF(O3616="Atraso",L3616,L3616/(1+$I$1)^P3616))</f>
        <v/>
      </c>
      <c r="R3616">
        <f>IF(O3616="Atraso",$K$3-G3616,0)</f>
        <v/>
      </c>
      <c r="S3616">
        <f>IF(R3616&lt;=15,"Até 15",IF(R3616&lt;=30,"Entre 15 e 30",IF(R3616&lt;=60,"Entre 30 e 60",IF(R3616&lt;=90,"Entre 60 e 90",IF(R3616&lt;=120,"Entre 90 e 120",IF(R3616&lt;=150,"Entre 120 e 150",IF(R3616&lt;=180,"Entre 150 e 180","Superior a 180")))))))</f>
        <v/>
      </c>
    </row>
    <row r="3617">
      <c r="A3617" t="inlineStr">
        <is>
          <t>Q020L04</t>
        </is>
      </c>
      <c r="B3617" t="inlineStr">
        <is>
          <t>LINO DE BARROS</t>
        </is>
      </c>
      <c r="C3617" t="n">
        <v>1</v>
      </c>
      <c r="D3617" t="inlineStr">
        <is>
          <t>IPCA</t>
        </is>
      </c>
      <c r="E3617" t="n">
        <v>0.009488792934583046</v>
      </c>
      <c r="F3617" t="inlineStr">
        <is>
          <t>MENSAL</t>
        </is>
      </c>
      <c r="G3617" t="n">
        <v>48882</v>
      </c>
      <c r="H3617" t="n">
        <v>48882</v>
      </c>
      <c r="I3617" t="n">
        <v>145</v>
      </c>
      <c r="J3617" t="inlineStr">
        <is>
          <t>CARTEIRA</t>
        </is>
      </c>
      <c r="K3617" t="inlineStr">
        <is>
          <t>CONTRATO</t>
        </is>
      </c>
      <c r="L3617" t="n">
        <v>2072.85</v>
      </c>
      <c r="M3617" t="inlineStr">
        <is>
          <t>IBIRAPITANGA FASE 3</t>
        </is>
      </c>
      <c r="N3617" s="142">
        <f>DATE(YEAR(G3617),MONTH(G3617),1)</f>
        <v/>
      </c>
      <c r="O3617" s="132">
        <f>IF(G3617&gt;$K$3,"Futuro","Atraso")</f>
        <v/>
      </c>
      <c r="P3617">
        <f>12*(YEAR(G3617)-YEAR($K$3))+(MONTH(G3617)-MONTH($K$3))</f>
        <v/>
      </c>
      <c r="Q3617" s="366">
        <f>IF(M3617="IBIRAPITANGA FASE 3",IF(O3617="Atraso",L3617,L3617/(1+$I$2)^P3617),IF(O3617="Atraso",L3617,L3617/(1+$I$1)^P3617))</f>
        <v/>
      </c>
      <c r="R3617">
        <f>IF(O3617="Atraso",$K$3-G3617,0)</f>
        <v/>
      </c>
      <c r="S3617">
        <f>IF(R3617&lt;=15,"Até 15",IF(R3617&lt;=30,"Entre 15 e 30",IF(R3617&lt;=60,"Entre 30 e 60",IF(R3617&lt;=90,"Entre 60 e 90",IF(R3617&lt;=120,"Entre 90 e 120",IF(R3617&lt;=150,"Entre 120 e 150",IF(R3617&lt;=180,"Entre 150 e 180","Superior a 180")))))))</f>
        <v/>
      </c>
    </row>
    <row r="3618">
      <c r="A3618" t="inlineStr">
        <is>
          <t>Q020L04</t>
        </is>
      </c>
      <c r="B3618" t="inlineStr">
        <is>
          <t>LINO DE BARROS</t>
        </is>
      </c>
      <c r="C3618" t="n">
        <v>1</v>
      </c>
      <c r="D3618" t="inlineStr">
        <is>
          <t>IPCA</t>
        </is>
      </c>
      <c r="E3618" t="n">
        <v>0.009488792934583046</v>
      </c>
      <c r="F3618" t="inlineStr">
        <is>
          <t>MENSAL</t>
        </is>
      </c>
      <c r="G3618" t="n">
        <v>48913</v>
      </c>
      <c r="H3618" t="n">
        <v>48913</v>
      </c>
      <c r="I3618" t="n">
        <v>146</v>
      </c>
      <c r="J3618" t="inlineStr">
        <is>
          <t>CARTEIRA</t>
        </is>
      </c>
      <c r="K3618" t="inlineStr">
        <is>
          <t>CONTRATO</t>
        </is>
      </c>
      <c r="L3618" t="n">
        <v>2072.85</v>
      </c>
      <c r="M3618" t="inlineStr">
        <is>
          <t>IBIRAPITANGA FASE 3</t>
        </is>
      </c>
      <c r="N3618" s="142">
        <f>DATE(YEAR(G3618),MONTH(G3618),1)</f>
        <v/>
      </c>
      <c r="O3618" s="132">
        <f>IF(G3618&gt;$K$3,"Futuro","Atraso")</f>
        <v/>
      </c>
      <c r="P3618">
        <f>12*(YEAR(G3618)-YEAR($K$3))+(MONTH(G3618)-MONTH($K$3))</f>
        <v/>
      </c>
      <c r="Q3618" s="366">
        <f>IF(M3618="IBIRAPITANGA FASE 3",IF(O3618="Atraso",L3618,L3618/(1+$I$2)^P3618),IF(O3618="Atraso",L3618,L3618/(1+$I$1)^P3618))</f>
        <v/>
      </c>
      <c r="R3618">
        <f>IF(O3618="Atraso",$K$3-G3618,0)</f>
        <v/>
      </c>
      <c r="S3618">
        <f>IF(R3618&lt;=15,"Até 15",IF(R3618&lt;=30,"Entre 15 e 30",IF(R3618&lt;=60,"Entre 30 e 60",IF(R3618&lt;=90,"Entre 60 e 90",IF(R3618&lt;=120,"Entre 90 e 120",IF(R3618&lt;=150,"Entre 120 e 150",IF(R3618&lt;=180,"Entre 150 e 180","Superior a 180")))))))</f>
        <v/>
      </c>
    </row>
    <row r="3619">
      <c r="A3619" t="inlineStr">
        <is>
          <t>Q020L04</t>
        </is>
      </c>
      <c r="B3619" t="inlineStr">
        <is>
          <t>LINO DE BARROS</t>
        </is>
      </c>
      <c r="C3619" t="n">
        <v>1</v>
      </c>
      <c r="D3619" t="inlineStr">
        <is>
          <t>IPCA</t>
        </is>
      </c>
      <c r="E3619" t="n">
        <v>0.009488792934583046</v>
      </c>
      <c r="F3619" t="inlineStr">
        <is>
          <t>MENSAL</t>
        </is>
      </c>
      <c r="G3619" t="n">
        <v>48943</v>
      </c>
      <c r="H3619" t="n">
        <v>48943</v>
      </c>
      <c r="I3619" t="n">
        <v>147</v>
      </c>
      <c r="J3619" t="inlineStr">
        <is>
          <t>CARTEIRA</t>
        </is>
      </c>
      <c r="K3619" t="inlineStr">
        <is>
          <t>CONTRATO</t>
        </is>
      </c>
      <c r="L3619" t="n">
        <v>2072.85</v>
      </c>
      <c r="M3619" t="inlineStr">
        <is>
          <t>IBIRAPITANGA FASE 3</t>
        </is>
      </c>
      <c r="N3619" s="142">
        <f>DATE(YEAR(G3619),MONTH(G3619),1)</f>
        <v/>
      </c>
      <c r="O3619" s="132">
        <f>IF(G3619&gt;$K$3,"Futuro","Atraso")</f>
        <v/>
      </c>
      <c r="P3619">
        <f>12*(YEAR(G3619)-YEAR($K$3))+(MONTH(G3619)-MONTH($K$3))</f>
        <v/>
      </c>
      <c r="Q3619" s="366">
        <f>IF(M3619="IBIRAPITANGA FASE 3",IF(O3619="Atraso",L3619,L3619/(1+$I$2)^P3619),IF(O3619="Atraso",L3619,L3619/(1+$I$1)^P3619))</f>
        <v/>
      </c>
      <c r="R3619">
        <f>IF(O3619="Atraso",$K$3-G3619,0)</f>
        <v/>
      </c>
      <c r="S3619">
        <f>IF(R3619&lt;=15,"Até 15",IF(R3619&lt;=30,"Entre 15 e 30",IF(R3619&lt;=60,"Entre 30 e 60",IF(R3619&lt;=90,"Entre 60 e 90",IF(R3619&lt;=120,"Entre 90 e 120",IF(R3619&lt;=150,"Entre 120 e 150",IF(R3619&lt;=180,"Entre 150 e 180","Superior a 180")))))))</f>
        <v/>
      </c>
    </row>
    <row r="3620">
      <c r="A3620" t="inlineStr">
        <is>
          <t>Q020L04</t>
        </is>
      </c>
      <c r="B3620" t="inlineStr">
        <is>
          <t>LINO DE BARROS</t>
        </is>
      </c>
      <c r="C3620" t="n">
        <v>1</v>
      </c>
      <c r="D3620" t="inlineStr">
        <is>
          <t>IPCA</t>
        </is>
      </c>
      <c r="E3620" t="n">
        <v>0.009488792934583046</v>
      </c>
      <c r="F3620" t="inlineStr">
        <is>
          <t>MENSAL</t>
        </is>
      </c>
      <c r="G3620" t="n">
        <v>48974</v>
      </c>
      <c r="H3620" t="n">
        <v>48974</v>
      </c>
      <c r="I3620" t="n">
        <v>148</v>
      </c>
      <c r="J3620" t="inlineStr">
        <is>
          <t>CARTEIRA</t>
        </is>
      </c>
      <c r="K3620" t="inlineStr">
        <is>
          <t>CONTRATO</t>
        </is>
      </c>
      <c r="L3620" t="n">
        <v>2072.85</v>
      </c>
      <c r="M3620" t="inlineStr">
        <is>
          <t>IBIRAPITANGA FASE 3</t>
        </is>
      </c>
      <c r="N3620" s="142">
        <f>DATE(YEAR(G3620),MONTH(G3620),1)</f>
        <v/>
      </c>
      <c r="O3620" s="132">
        <f>IF(G3620&gt;$K$3,"Futuro","Atraso")</f>
        <v/>
      </c>
      <c r="P3620">
        <f>12*(YEAR(G3620)-YEAR($K$3))+(MONTH(G3620)-MONTH($K$3))</f>
        <v/>
      </c>
      <c r="Q3620" s="366">
        <f>IF(M3620="IBIRAPITANGA FASE 3",IF(O3620="Atraso",L3620,L3620/(1+$I$2)^P3620),IF(O3620="Atraso",L3620,L3620/(1+$I$1)^P3620))</f>
        <v/>
      </c>
      <c r="R3620">
        <f>IF(O3620="Atraso",$K$3-G3620,0)</f>
        <v/>
      </c>
      <c r="S3620">
        <f>IF(R3620&lt;=15,"Até 15",IF(R3620&lt;=30,"Entre 15 e 30",IF(R3620&lt;=60,"Entre 30 e 60",IF(R3620&lt;=90,"Entre 60 e 90",IF(R3620&lt;=120,"Entre 90 e 120",IF(R3620&lt;=150,"Entre 120 e 150",IF(R3620&lt;=180,"Entre 150 e 180","Superior a 180")))))))</f>
        <v/>
      </c>
    </row>
    <row r="3621">
      <c r="A3621" t="inlineStr">
        <is>
          <t>Q020L04</t>
        </is>
      </c>
      <c r="B3621" t="inlineStr">
        <is>
          <t>LINO DE BARROS</t>
        </is>
      </c>
      <c r="C3621" t="n">
        <v>1</v>
      </c>
      <c r="D3621" t="inlineStr">
        <is>
          <t>IPCA</t>
        </is>
      </c>
      <c r="E3621" t="n">
        <v>0.009488792934583046</v>
      </c>
      <c r="F3621" t="inlineStr">
        <is>
          <t>MENSAL</t>
        </is>
      </c>
      <c r="G3621" t="n">
        <v>49003</v>
      </c>
      <c r="H3621" t="n">
        <v>49003</v>
      </c>
      <c r="I3621" t="n">
        <v>149</v>
      </c>
      <c r="J3621" t="inlineStr">
        <is>
          <t>CARTEIRA</t>
        </is>
      </c>
      <c r="K3621" t="inlineStr">
        <is>
          <t>CONTRATO</t>
        </is>
      </c>
      <c r="L3621" t="n">
        <v>2072.85</v>
      </c>
      <c r="M3621" t="inlineStr">
        <is>
          <t>IBIRAPITANGA FASE 3</t>
        </is>
      </c>
      <c r="N3621" s="142">
        <f>DATE(YEAR(G3621),MONTH(G3621),1)</f>
        <v/>
      </c>
      <c r="O3621" s="132">
        <f>IF(G3621&gt;$K$3,"Futuro","Atraso")</f>
        <v/>
      </c>
      <c r="P3621">
        <f>12*(YEAR(G3621)-YEAR($K$3))+(MONTH(G3621)-MONTH($K$3))</f>
        <v/>
      </c>
      <c r="Q3621" s="366">
        <f>IF(M3621="IBIRAPITANGA FASE 3",IF(O3621="Atraso",L3621,L3621/(1+$I$2)^P3621),IF(O3621="Atraso",L3621,L3621/(1+$I$1)^P3621))</f>
        <v/>
      </c>
      <c r="R3621">
        <f>IF(O3621="Atraso",$K$3-G3621,0)</f>
        <v/>
      </c>
      <c r="S3621">
        <f>IF(R3621&lt;=15,"Até 15",IF(R3621&lt;=30,"Entre 15 e 30",IF(R3621&lt;=60,"Entre 30 e 60",IF(R3621&lt;=90,"Entre 60 e 90",IF(R3621&lt;=120,"Entre 90 e 120",IF(R3621&lt;=150,"Entre 120 e 150",IF(R3621&lt;=180,"Entre 150 e 180","Superior a 180")))))))</f>
        <v/>
      </c>
    </row>
    <row r="3622">
      <c r="A3622" t="inlineStr">
        <is>
          <t>Q020L04</t>
        </is>
      </c>
      <c r="B3622" t="inlineStr">
        <is>
          <t>LINO DE BARROS</t>
        </is>
      </c>
      <c r="C3622" t="n">
        <v>1</v>
      </c>
      <c r="D3622" t="inlineStr">
        <is>
          <t>IPCA</t>
        </is>
      </c>
      <c r="E3622" t="n">
        <v>0.009488792934583046</v>
      </c>
      <c r="F3622" t="inlineStr">
        <is>
          <t>MENSAL</t>
        </is>
      </c>
      <c r="G3622" t="n">
        <v>49033</v>
      </c>
      <c r="H3622" t="n">
        <v>49033</v>
      </c>
      <c r="I3622" t="n">
        <v>150</v>
      </c>
      <c r="J3622" t="inlineStr">
        <is>
          <t>CARTEIRA</t>
        </is>
      </c>
      <c r="K3622" t="inlineStr">
        <is>
          <t>CONTRATO</t>
        </is>
      </c>
      <c r="L3622" t="n">
        <v>2072.85</v>
      </c>
      <c r="M3622" t="inlineStr">
        <is>
          <t>IBIRAPITANGA FASE 3</t>
        </is>
      </c>
      <c r="N3622" s="142">
        <f>DATE(YEAR(G3622),MONTH(G3622),1)</f>
        <v/>
      </c>
      <c r="O3622" s="132">
        <f>IF(G3622&gt;$K$3,"Futuro","Atraso")</f>
        <v/>
      </c>
      <c r="P3622">
        <f>12*(YEAR(G3622)-YEAR($K$3))+(MONTH(G3622)-MONTH($K$3))</f>
        <v/>
      </c>
      <c r="Q3622" s="366">
        <f>IF(M3622="IBIRAPITANGA FASE 3",IF(O3622="Atraso",L3622,L3622/(1+$I$2)^P3622),IF(O3622="Atraso",L3622,L3622/(1+$I$1)^P3622))</f>
        <v/>
      </c>
      <c r="R3622">
        <f>IF(O3622="Atraso",$K$3-G3622,0)</f>
        <v/>
      </c>
      <c r="S3622">
        <f>IF(R3622&lt;=15,"Até 15",IF(R3622&lt;=30,"Entre 15 e 30",IF(R3622&lt;=60,"Entre 30 e 60",IF(R3622&lt;=90,"Entre 60 e 90",IF(R3622&lt;=120,"Entre 90 e 120",IF(R3622&lt;=150,"Entre 120 e 150",IF(R3622&lt;=180,"Entre 150 e 180","Superior a 180")))))))</f>
        <v/>
      </c>
    </row>
    <row r="3623">
      <c r="A3623" t="inlineStr">
        <is>
          <t>Q020L04</t>
        </is>
      </c>
      <c r="B3623" t="inlineStr">
        <is>
          <t>LINO DE BARROS</t>
        </is>
      </c>
      <c r="C3623" t="n">
        <v>1</v>
      </c>
      <c r="D3623" t="inlineStr">
        <is>
          <t>IPCA</t>
        </is>
      </c>
      <c r="E3623" t="n">
        <v>0.009488792934583046</v>
      </c>
      <c r="F3623" t="inlineStr">
        <is>
          <t>MENSAL</t>
        </is>
      </c>
      <c r="G3623" t="n">
        <v>49064</v>
      </c>
      <c r="H3623" t="n">
        <v>49064</v>
      </c>
      <c r="I3623" t="n">
        <v>151</v>
      </c>
      <c r="J3623" t="inlineStr">
        <is>
          <t>CARTEIRA</t>
        </is>
      </c>
      <c r="K3623" t="inlineStr">
        <is>
          <t>CONTRATO</t>
        </is>
      </c>
      <c r="L3623" t="n">
        <v>2072.85</v>
      </c>
      <c r="M3623" t="inlineStr">
        <is>
          <t>IBIRAPITANGA FASE 3</t>
        </is>
      </c>
      <c r="N3623" s="142">
        <f>DATE(YEAR(G3623),MONTH(G3623),1)</f>
        <v/>
      </c>
      <c r="O3623" s="132">
        <f>IF(G3623&gt;$K$3,"Futuro","Atraso")</f>
        <v/>
      </c>
      <c r="P3623">
        <f>12*(YEAR(G3623)-YEAR($K$3))+(MONTH(G3623)-MONTH($K$3))</f>
        <v/>
      </c>
      <c r="Q3623" s="366">
        <f>IF(M3623="IBIRAPITANGA FASE 3",IF(O3623="Atraso",L3623,L3623/(1+$I$2)^P3623),IF(O3623="Atraso",L3623,L3623/(1+$I$1)^P3623))</f>
        <v/>
      </c>
      <c r="R3623">
        <f>IF(O3623="Atraso",$K$3-G3623,0)</f>
        <v/>
      </c>
      <c r="S3623">
        <f>IF(R3623&lt;=15,"Até 15",IF(R3623&lt;=30,"Entre 15 e 30",IF(R3623&lt;=60,"Entre 30 e 60",IF(R3623&lt;=90,"Entre 60 e 90",IF(R3623&lt;=120,"Entre 90 e 120",IF(R3623&lt;=150,"Entre 120 e 150",IF(R3623&lt;=180,"Entre 150 e 180","Superior a 180")))))))</f>
        <v/>
      </c>
    </row>
    <row r="3624">
      <c r="A3624" t="inlineStr">
        <is>
          <t>Q020L04</t>
        </is>
      </c>
      <c r="B3624" t="inlineStr">
        <is>
          <t>LINO DE BARROS</t>
        </is>
      </c>
      <c r="C3624" t="n">
        <v>1</v>
      </c>
      <c r="D3624" t="inlineStr">
        <is>
          <t>IPCA</t>
        </is>
      </c>
      <c r="E3624" t="n">
        <v>0.009488792934583046</v>
      </c>
      <c r="F3624" t="inlineStr">
        <is>
          <t>MENSAL</t>
        </is>
      </c>
      <c r="G3624" t="n">
        <v>49064</v>
      </c>
      <c r="H3624" t="n">
        <v>49064</v>
      </c>
      <c r="I3624" t="n">
        <v>13</v>
      </c>
      <c r="J3624" t="inlineStr">
        <is>
          <t>CARTEIRA</t>
        </is>
      </c>
      <c r="K3624" t="inlineStr">
        <is>
          <t>CONTRATO</t>
        </is>
      </c>
      <c r="L3624" t="n">
        <v>8738.110000000001</v>
      </c>
      <c r="M3624" t="inlineStr">
        <is>
          <t>IBIRAPITANGA FASE 3</t>
        </is>
      </c>
      <c r="N3624" s="142">
        <f>DATE(YEAR(G3624),MONTH(G3624),1)</f>
        <v/>
      </c>
      <c r="O3624" s="132">
        <f>IF(G3624&gt;$K$3,"Futuro","Atraso")</f>
        <v/>
      </c>
      <c r="P3624">
        <f>12*(YEAR(G3624)-YEAR($K$3))+(MONTH(G3624)-MONTH($K$3))</f>
        <v/>
      </c>
      <c r="Q3624" s="366">
        <f>IF(M3624="IBIRAPITANGA FASE 3",IF(O3624="Atraso",L3624,L3624/(1+$I$2)^P3624),IF(O3624="Atraso",L3624,L3624/(1+$I$1)^P3624))</f>
        <v/>
      </c>
      <c r="R3624">
        <f>IF(O3624="Atraso",$K$3-G3624,0)</f>
        <v/>
      </c>
      <c r="S3624">
        <f>IF(R3624&lt;=15,"Até 15",IF(R3624&lt;=30,"Entre 15 e 30",IF(R3624&lt;=60,"Entre 30 e 60",IF(R3624&lt;=90,"Entre 60 e 90",IF(R3624&lt;=120,"Entre 90 e 120",IF(R3624&lt;=150,"Entre 120 e 150",IF(R3624&lt;=180,"Entre 150 e 180","Superior a 180")))))))</f>
        <v/>
      </c>
    </row>
    <row r="3625">
      <c r="A3625" t="inlineStr">
        <is>
          <t>Q020L04</t>
        </is>
      </c>
      <c r="B3625" t="inlineStr">
        <is>
          <t>LINO DE BARROS</t>
        </is>
      </c>
      <c r="C3625" t="n">
        <v>1</v>
      </c>
      <c r="D3625" t="inlineStr">
        <is>
          <t>IPCA</t>
        </is>
      </c>
      <c r="E3625" t="n">
        <v>0.009488792934583046</v>
      </c>
      <c r="F3625" t="inlineStr">
        <is>
          <t>MENSAL</t>
        </is>
      </c>
      <c r="G3625" t="n">
        <v>49094</v>
      </c>
      <c r="H3625" t="n">
        <v>49094</v>
      </c>
      <c r="I3625" t="n">
        <v>152</v>
      </c>
      <c r="J3625" t="inlineStr">
        <is>
          <t>CARTEIRA</t>
        </is>
      </c>
      <c r="K3625" t="inlineStr">
        <is>
          <t>CONTRATO</t>
        </is>
      </c>
      <c r="L3625" t="n">
        <v>2072.85</v>
      </c>
      <c r="M3625" t="inlineStr">
        <is>
          <t>IBIRAPITANGA FASE 3</t>
        </is>
      </c>
      <c r="N3625" s="142">
        <f>DATE(YEAR(G3625),MONTH(G3625),1)</f>
        <v/>
      </c>
      <c r="O3625" s="132">
        <f>IF(G3625&gt;$K$3,"Futuro","Atraso")</f>
        <v/>
      </c>
      <c r="P3625">
        <f>12*(YEAR(G3625)-YEAR($K$3))+(MONTH(G3625)-MONTH($K$3))</f>
        <v/>
      </c>
      <c r="Q3625" s="366">
        <f>IF(M3625="IBIRAPITANGA FASE 3",IF(O3625="Atraso",L3625,L3625/(1+$I$2)^P3625),IF(O3625="Atraso",L3625,L3625/(1+$I$1)^P3625))</f>
        <v/>
      </c>
      <c r="R3625">
        <f>IF(O3625="Atraso",$K$3-G3625,0)</f>
        <v/>
      </c>
      <c r="S3625">
        <f>IF(R3625&lt;=15,"Até 15",IF(R3625&lt;=30,"Entre 15 e 30",IF(R3625&lt;=60,"Entre 30 e 60",IF(R3625&lt;=90,"Entre 60 e 90",IF(R3625&lt;=120,"Entre 90 e 120",IF(R3625&lt;=150,"Entre 120 e 150",IF(R3625&lt;=180,"Entre 150 e 180","Superior a 180")))))))</f>
        <v/>
      </c>
    </row>
    <row r="3626">
      <c r="A3626" t="inlineStr">
        <is>
          <t>Q020L04</t>
        </is>
      </c>
      <c r="B3626" t="inlineStr">
        <is>
          <t>LINO DE BARROS</t>
        </is>
      </c>
      <c r="C3626" t="n">
        <v>1</v>
      </c>
      <c r="D3626" t="inlineStr">
        <is>
          <t>IPCA</t>
        </is>
      </c>
      <c r="E3626" t="n">
        <v>0.009488792934583046</v>
      </c>
      <c r="F3626" t="inlineStr">
        <is>
          <t>MENSAL</t>
        </is>
      </c>
      <c r="G3626" t="n">
        <v>49125</v>
      </c>
      <c r="H3626" t="n">
        <v>49125</v>
      </c>
      <c r="I3626" t="n">
        <v>153</v>
      </c>
      <c r="J3626" t="inlineStr">
        <is>
          <t>CARTEIRA</t>
        </is>
      </c>
      <c r="K3626" t="inlineStr">
        <is>
          <t>CONTRATO</t>
        </is>
      </c>
      <c r="L3626" t="n">
        <v>2072.85</v>
      </c>
      <c r="M3626" t="inlineStr">
        <is>
          <t>IBIRAPITANGA FASE 3</t>
        </is>
      </c>
      <c r="N3626" s="142">
        <f>DATE(YEAR(G3626),MONTH(G3626),1)</f>
        <v/>
      </c>
      <c r="O3626" s="132">
        <f>IF(G3626&gt;$K$3,"Futuro","Atraso")</f>
        <v/>
      </c>
      <c r="P3626">
        <f>12*(YEAR(G3626)-YEAR($K$3))+(MONTH(G3626)-MONTH($K$3))</f>
        <v/>
      </c>
      <c r="Q3626" s="366">
        <f>IF(M3626="IBIRAPITANGA FASE 3",IF(O3626="Atraso",L3626,L3626/(1+$I$2)^P3626),IF(O3626="Atraso",L3626,L3626/(1+$I$1)^P3626))</f>
        <v/>
      </c>
      <c r="R3626">
        <f>IF(O3626="Atraso",$K$3-G3626,0)</f>
        <v/>
      </c>
      <c r="S3626">
        <f>IF(R3626&lt;=15,"Até 15",IF(R3626&lt;=30,"Entre 15 e 30",IF(R3626&lt;=60,"Entre 30 e 60",IF(R3626&lt;=90,"Entre 60 e 90",IF(R3626&lt;=120,"Entre 90 e 120",IF(R3626&lt;=150,"Entre 120 e 150",IF(R3626&lt;=180,"Entre 150 e 180","Superior a 180")))))))</f>
        <v/>
      </c>
    </row>
    <row r="3627">
      <c r="A3627" t="inlineStr">
        <is>
          <t>Q020L04</t>
        </is>
      </c>
      <c r="B3627" t="inlineStr">
        <is>
          <t>LINO DE BARROS</t>
        </is>
      </c>
      <c r="C3627" t="n">
        <v>1</v>
      </c>
      <c r="D3627" t="inlineStr">
        <is>
          <t>IPCA</t>
        </is>
      </c>
      <c r="E3627" t="n">
        <v>0.009488792934583046</v>
      </c>
      <c r="F3627" t="inlineStr">
        <is>
          <t>MENSAL</t>
        </is>
      </c>
      <c r="G3627" t="n">
        <v>49155</v>
      </c>
      <c r="H3627" t="n">
        <v>49155</v>
      </c>
      <c r="I3627" t="n">
        <v>154</v>
      </c>
      <c r="J3627" t="inlineStr">
        <is>
          <t>CARTEIRA</t>
        </is>
      </c>
      <c r="K3627" t="inlineStr">
        <is>
          <t>CONTRATO</t>
        </is>
      </c>
      <c r="L3627" t="n">
        <v>2072.85</v>
      </c>
      <c r="M3627" t="inlineStr">
        <is>
          <t>IBIRAPITANGA FASE 3</t>
        </is>
      </c>
      <c r="N3627" s="142">
        <f>DATE(YEAR(G3627),MONTH(G3627),1)</f>
        <v/>
      </c>
      <c r="O3627" s="132">
        <f>IF(G3627&gt;$K$3,"Futuro","Atraso")</f>
        <v/>
      </c>
      <c r="P3627">
        <f>12*(YEAR(G3627)-YEAR($K$3))+(MONTH(G3627)-MONTH($K$3))</f>
        <v/>
      </c>
      <c r="Q3627" s="366">
        <f>IF(M3627="IBIRAPITANGA FASE 3",IF(O3627="Atraso",L3627,L3627/(1+$I$2)^P3627),IF(O3627="Atraso",L3627,L3627/(1+$I$1)^P3627))</f>
        <v/>
      </c>
      <c r="R3627">
        <f>IF(O3627="Atraso",$K$3-G3627,0)</f>
        <v/>
      </c>
      <c r="S3627">
        <f>IF(R3627&lt;=15,"Até 15",IF(R3627&lt;=30,"Entre 15 e 30",IF(R3627&lt;=60,"Entre 30 e 60",IF(R3627&lt;=90,"Entre 60 e 90",IF(R3627&lt;=120,"Entre 90 e 120",IF(R3627&lt;=150,"Entre 120 e 150",IF(R3627&lt;=180,"Entre 150 e 180","Superior a 180")))))))</f>
        <v/>
      </c>
    </row>
    <row r="3628">
      <c r="A3628" t="inlineStr">
        <is>
          <t>Q020L04</t>
        </is>
      </c>
      <c r="B3628" t="inlineStr">
        <is>
          <t>LINO DE BARROS</t>
        </is>
      </c>
      <c r="C3628" t="n">
        <v>1</v>
      </c>
      <c r="D3628" t="inlineStr">
        <is>
          <t>IPCA</t>
        </is>
      </c>
      <c r="E3628" t="n">
        <v>0.009488792934583046</v>
      </c>
      <c r="F3628" t="inlineStr">
        <is>
          <t>MENSAL</t>
        </is>
      </c>
      <c r="G3628" t="n">
        <v>49186</v>
      </c>
      <c r="H3628" t="n">
        <v>49186</v>
      </c>
      <c r="I3628" t="n">
        <v>155</v>
      </c>
      <c r="J3628" t="inlineStr">
        <is>
          <t>CARTEIRA</t>
        </is>
      </c>
      <c r="K3628" t="inlineStr">
        <is>
          <t>CONTRATO</t>
        </is>
      </c>
      <c r="L3628" t="n">
        <v>2072.85</v>
      </c>
      <c r="M3628" t="inlineStr">
        <is>
          <t>IBIRAPITANGA FASE 3</t>
        </is>
      </c>
      <c r="N3628" s="142">
        <f>DATE(YEAR(G3628),MONTH(G3628),1)</f>
        <v/>
      </c>
      <c r="O3628" s="132">
        <f>IF(G3628&gt;$K$3,"Futuro","Atraso")</f>
        <v/>
      </c>
      <c r="P3628">
        <f>12*(YEAR(G3628)-YEAR($K$3))+(MONTH(G3628)-MONTH($K$3))</f>
        <v/>
      </c>
      <c r="Q3628" s="366">
        <f>IF(M3628="IBIRAPITANGA FASE 3",IF(O3628="Atraso",L3628,L3628/(1+$I$2)^P3628),IF(O3628="Atraso",L3628,L3628/(1+$I$1)^P3628))</f>
        <v/>
      </c>
      <c r="R3628">
        <f>IF(O3628="Atraso",$K$3-G3628,0)</f>
        <v/>
      </c>
      <c r="S3628">
        <f>IF(R3628&lt;=15,"Até 15",IF(R3628&lt;=30,"Entre 15 e 30",IF(R3628&lt;=60,"Entre 30 e 60",IF(R3628&lt;=90,"Entre 60 e 90",IF(R3628&lt;=120,"Entre 90 e 120",IF(R3628&lt;=150,"Entre 120 e 150",IF(R3628&lt;=180,"Entre 150 e 180","Superior a 180")))))))</f>
        <v/>
      </c>
    </row>
    <row r="3629">
      <c r="A3629" t="inlineStr">
        <is>
          <t>Q020L04</t>
        </is>
      </c>
      <c r="B3629" t="inlineStr">
        <is>
          <t>LINO DE BARROS</t>
        </is>
      </c>
      <c r="C3629" t="n">
        <v>1</v>
      </c>
      <c r="D3629" t="inlineStr">
        <is>
          <t>IPCA</t>
        </is>
      </c>
      <c r="E3629" t="n">
        <v>0.009488792934583046</v>
      </c>
      <c r="F3629" t="inlineStr">
        <is>
          <t>MENSAL</t>
        </is>
      </c>
      <c r="G3629" t="n">
        <v>49217</v>
      </c>
      <c r="H3629" t="n">
        <v>49217</v>
      </c>
      <c r="I3629" t="n">
        <v>156</v>
      </c>
      <c r="J3629" t="inlineStr">
        <is>
          <t>CARTEIRA</t>
        </is>
      </c>
      <c r="K3629" t="inlineStr">
        <is>
          <t>CONTRATO</t>
        </is>
      </c>
      <c r="L3629" t="n">
        <v>2072.85</v>
      </c>
      <c r="M3629" t="inlineStr">
        <is>
          <t>IBIRAPITANGA FASE 3</t>
        </is>
      </c>
      <c r="N3629" s="142">
        <f>DATE(YEAR(G3629),MONTH(G3629),1)</f>
        <v/>
      </c>
      <c r="O3629" s="132">
        <f>IF(G3629&gt;$K$3,"Futuro","Atraso")</f>
        <v/>
      </c>
      <c r="P3629">
        <f>12*(YEAR(G3629)-YEAR($K$3))+(MONTH(G3629)-MONTH($K$3))</f>
        <v/>
      </c>
      <c r="Q3629" s="366">
        <f>IF(M3629="IBIRAPITANGA FASE 3",IF(O3629="Atraso",L3629,L3629/(1+$I$2)^P3629),IF(O3629="Atraso",L3629,L3629/(1+$I$1)^P3629))</f>
        <v/>
      </c>
      <c r="R3629">
        <f>IF(O3629="Atraso",$K$3-G3629,0)</f>
        <v/>
      </c>
      <c r="S3629">
        <f>IF(R3629&lt;=15,"Até 15",IF(R3629&lt;=30,"Entre 15 e 30",IF(R3629&lt;=60,"Entre 30 e 60",IF(R3629&lt;=90,"Entre 60 e 90",IF(R3629&lt;=120,"Entre 90 e 120",IF(R3629&lt;=150,"Entre 120 e 150",IF(R3629&lt;=180,"Entre 150 e 180","Superior a 180")))))))</f>
        <v/>
      </c>
    </row>
    <row r="3630">
      <c r="A3630" t="inlineStr">
        <is>
          <t>Q020L04</t>
        </is>
      </c>
      <c r="B3630" t="inlineStr">
        <is>
          <t>LINO DE BARROS</t>
        </is>
      </c>
      <c r="C3630" t="n">
        <v>1</v>
      </c>
      <c r="D3630" t="inlineStr">
        <is>
          <t>IPCA</t>
        </is>
      </c>
      <c r="E3630" t="n">
        <v>0.009488792934583046</v>
      </c>
      <c r="F3630" t="inlineStr">
        <is>
          <t>MENSAL</t>
        </is>
      </c>
      <c r="G3630" t="n">
        <v>49247</v>
      </c>
      <c r="H3630" t="n">
        <v>49247</v>
      </c>
      <c r="I3630" t="n">
        <v>157</v>
      </c>
      <c r="J3630" t="inlineStr">
        <is>
          <t>CARTEIRA</t>
        </is>
      </c>
      <c r="K3630" t="inlineStr">
        <is>
          <t>CONTRATO</t>
        </is>
      </c>
      <c r="L3630" t="n">
        <v>2072.85</v>
      </c>
      <c r="M3630" t="inlineStr">
        <is>
          <t>IBIRAPITANGA FASE 3</t>
        </is>
      </c>
      <c r="N3630" s="142">
        <f>DATE(YEAR(G3630),MONTH(G3630),1)</f>
        <v/>
      </c>
      <c r="O3630" s="132">
        <f>IF(G3630&gt;$K$3,"Futuro","Atraso")</f>
        <v/>
      </c>
      <c r="P3630">
        <f>12*(YEAR(G3630)-YEAR($K$3))+(MONTH(G3630)-MONTH($K$3))</f>
        <v/>
      </c>
      <c r="Q3630" s="366">
        <f>IF(M3630="IBIRAPITANGA FASE 3",IF(O3630="Atraso",L3630,L3630/(1+$I$2)^P3630),IF(O3630="Atraso",L3630,L3630/(1+$I$1)^P3630))</f>
        <v/>
      </c>
      <c r="R3630">
        <f>IF(O3630="Atraso",$K$3-G3630,0)</f>
        <v/>
      </c>
      <c r="S3630">
        <f>IF(R3630&lt;=15,"Até 15",IF(R3630&lt;=30,"Entre 15 e 30",IF(R3630&lt;=60,"Entre 30 e 60",IF(R3630&lt;=90,"Entre 60 e 90",IF(R3630&lt;=120,"Entre 90 e 120",IF(R3630&lt;=150,"Entre 120 e 150",IF(R3630&lt;=180,"Entre 150 e 180","Superior a 180")))))))</f>
        <v/>
      </c>
    </row>
    <row r="3631">
      <c r="A3631" t="inlineStr">
        <is>
          <t>Q020L04</t>
        </is>
      </c>
      <c r="B3631" t="inlineStr">
        <is>
          <t>LINO DE BARROS</t>
        </is>
      </c>
      <c r="C3631" t="n">
        <v>1</v>
      </c>
      <c r="D3631" t="inlineStr">
        <is>
          <t>IPCA</t>
        </is>
      </c>
      <c r="E3631" t="n">
        <v>0.009488792934583046</v>
      </c>
      <c r="F3631" t="inlineStr">
        <is>
          <t>MENSAL</t>
        </is>
      </c>
      <c r="G3631" t="n">
        <v>49278</v>
      </c>
      <c r="H3631" t="n">
        <v>49278</v>
      </c>
      <c r="I3631" t="n">
        <v>158</v>
      </c>
      <c r="J3631" t="inlineStr">
        <is>
          <t>CARTEIRA</t>
        </is>
      </c>
      <c r="K3631" t="inlineStr">
        <is>
          <t>CONTRATO</t>
        </is>
      </c>
      <c r="L3631" t="n">
        <v>2072.85</v>
      </c>
      <c r="M3631" t="inlineStr">
        <is>
          <t>IBIRAPITANGA FASE 3</t>
        </is>
      </c>
      <c r="N3631" s="142">
        <f>DATE(YEAR(G3631),MONTH(G3631),1)</f>
        <v/>
      </c>
      <c r="O3631" s="132">
        <f>IF(G3631&gt;$K$3,"Futuro","Atraso")</f>
        <v/>
      </c>
      <c r="P3631">
        <f>12*(YEAR(G3631)-YEAR($K$3))+(MONTH(G3631)-MONTH($K$3))</f>
        <v/>
      </c>
      <c r="Q3631" s="366">
        <f>IF(M3631="IBIRAPITANGA FASE 3",IF(O3631="Atraso",L3631,L3631/(1+$I$2)^P3631),IF(O3631="Atraso",L3631,L3631/(1+$I$1)^P3631))</f>
        <v/>
      </c>
      <c r="R3631">
        <f>IF(O3631="Atraso",$K$3-G3631,0)</f>
        <v/>
      </c>
      <c r="S3631">
        <f>IF(R3631&lt;=15,"Até 15",IF(R3631&lt;=30,"Entre 15 e 30",IF(R3631&lt;=60,"Entre 30 e 60",IF(R3631&lt;=90,"Entre 60 e 90",IF(R3631&lt;=120,"Entre 90 e 120",IF(R3631&lt;=150,"Entre 120 e 150",IF(R3631&lt;=180,"Entre 150 e 180","Superior a 180")))))))</f>
        <v/>
      </c>
    </row>
    <row r="3632">
      <c r="A3632" t="inlineStr">
        <is>
          <t>Q020L04</t>
        </is>
      </c>
      <c r="B3632" t="inlineStr">
        <is>
          <t>LINO DE BARROS</t>
        </is>
      </c>
      <c r="C3632" t="n">
        <v>1</v>
      </c>
      <c r="D3632" t="inlineStr">
        <is>
          <t>IPCA</t>
        </is>
      </c>
      <c r="E3632" t="n">
        <v>0.009488792934583046</v>
      </c>
      <c r="F3632" t="inlineStr">
        <is>
          <t>MENSAL</t>
        </is>
      </c>
      <c r="G3632" t="n">
        <v>49308</v>
      </c>
      <c r="H3632" t="n">
        <v>49308</v>
      </c>
      <c r="I3632" t="n">
        <v>159</v>
      </c>
      <c r="J3632" t="inlineStr">
        <is>
          <t>CARTEIRA</t>
        </is>
      </c>
      <c r="K3632" t="inlineStr">
        <is>
          <t>CONTRATO</t>
        </is>
      </c>
      <c r="L3632" t="n">
        <v>2072.85</v>
      </c>
      <c r="M3632" t="inlineStr">
        <is>
          <t>IBIRAPITANGA FASE 3</t>
        </is>
      </c>
      <c r="N3632" s="142">
        <f>DATE(YEAR(G3632),MONTH(G3632),1)</f>
        <v/>
      </c>
      <c r="O3632" s="132">
        <f>IF(G3632&gt;$K$3,"Futuro","Atraso")</f>
        <v/>
      </c>
      <c r="P3632">
        <f>12*(YEAR(G3632)-YEAR($K$3))+(MONTH(G3632)-MONTH($K$3))</f>
        <v/>
      </c>
      <c r="Q3632" s="366">
        <f>IF(M3632="IBIRAPITANGA FASE 3",IF(O3632="Atraso",L3632,L3632/(1+$I$2)^P3632),IF(O3632="Atraso",L3632,L3632/(1+$I$1)^P3632))</f>
        <v/>
      </c>
      <c r="R3632">
        <f>IF(O3632="Atraso",$K$3-G3632,0)</f>
        <v/>
      </c>
      <c r="S3632">
        <f>IF(R3632&lt;=15,"Até 15",IF(R3632&lt;=30,"Entre 15 e 30",IF(R3632&lt;=60,"Entre 30 e 60",IF(R3632&lt;=90,"Entre 60 e 90",IF(R3632&lt;=120,"Entre 90 e 120",IF(R3632&lt;=150,"Entre 120 e 150",IF(R3632&lt;=180,"Entre 150 e 180","Superior a 180")))))))</f>
        <v/>
      </c>
    </row>
    <row r="3633">
      <c r="A3633" t="inlineStr">
        <is>
          <t>Q020L04</t>
        </is>
      </c>
      <c r="B3633" t="inlineStr">
        <is>
          <t>LINO DE BARROS</t>
        </is>
      </c>
      <c r="C3633" t="n">
        <v>1</v>
      </c>
      <c r="D3633" t="inlineStr">
        <is>
          <t>IPCA</t>
        </is>
      </c>
      <c r="E3633" t="n">
        <v>0.009488792934583046</v>
      </c>
      <c r="F3633" t="inlineStr">
        <is>
          <t>MENSAL</t>
        </is>
      </c>
      <c r="G3633" t="n">
        <v>49339</v>
      </c>
      <c r="H3633" t="n">
        <v>49339</v>
      </c>
      <c r="I3633" t="n">
        <v>160</v>
      </c>
      <c r="J3633" t="inlineStr">
        <is>
          <t>CARTEIRA</t>
        </is>
      </c>
      <c r="K3633" t="inlineStr">
        <is>
          <t>CONTRATO</t>
        </is>
      </c>
      <c r="L3633" t="n">
        <v>2072.85</v>
      </c>
      <c r="M3633" t="inlineStr">
        <is>
          <t>IBIRAPITANGA FASE 3</t>
        </is>
      </c>
      <c r="N3633" s="142">
        <f>DATE(YEAR(G3633),MONTH(G3633),1)</f>
        <v/>
      </c>
      <c r="O3633" s="132">
        <f>IF(G3633&gt;$K$3,"Futuro","Atraso")</f>
        <v/>
      </c>
      <c r="P3633">
        <f>12*(YEAR(G3633)-YEAR($K$3))+(MONTH(G3633)-MONTH($K$3))</f>
        <v/>
      </c>
      <c r="Q3633" s="366">
        <f>IF(M3633="IBIRAPITANGA FASE 3",IF(O3633="Atraso",L3633,L3633/(1+$I$2)^P3633),IF(O3633="Atraso",L3633,L3633/(1+$I$1)^P3633))</f>
        <v/>
      </c>
      <c r="R3633">
        <f>IF(O3633="Atraso",$K$3-G3633,0)</f>
        <v/>
      </c>
      <c r="S3633">
        <f>IF(R3633&lt;=15,"Até 15",IF(R3633&lt;=30,"Entre 15 e 30",IF(R3633&lt;=60,"Entre 30 e 60",IF(R3633&lt;=90,"Entre 60 e 90",IF(R3633&lt;=120,"Entre 90 e 120",IF(R3633&lt;=150,"Entre 120 e 150",IF(R3633&lt;=180,"Entre 150 e 180","Superior a 180")))))))</f>
        <v/>
      </c>
    </row>
    <row r="3634">
      <c r="A3634" t="inlineStr">
        <is>
          <t>Q020L04</t>
        </is>
      </c>
      <c r="B3634" t="inlineStr">
        <is>
          <t>LINO DE BARROS</t>
        </is>
      </c>
      <c r="C3634" t="n">
        <v>1</v>
      </c>
      <c r="D3634" t="inlineStr">
        <is>
          <t>IPCA</t>
        </is>
      </c>
      <c r="E3634" t="n">
        <v>0.009488792934583046</v>
      </c>
      <c r="F3634" t="inlineStr">
        <is>
          <t>MENSAL</t>
        </is>
      </c>
      <c r="G3634" t="n">
        <v>49368</v>
      </c>
      <c r="H3634" t="n">
        <v>49368</v>
      </c>
      <c r="I3634" t="n">
        <v>161</v>
      </c>
      <c r="J3634" t="inlineStr">
        <is>
          <t>CARTEIRA</t>
        </is>
      </c>
      <c r="K3634" t="inlineStr">
        <is>
          <t>CONTRATO</t>
        </is>
      </c>
      <c r="L3634" t="n">
        <v>2072.85</v>
      </c>
      <c r="M3634" t="inlineStr">
        <is>
          <t>IBIRAPITANGA FASE 3</t>
        </is>
      </c>
      <c r="N3634" s="142">
        <f>DATE(YEAR(G3634),MONTH(G3634),1)</f>
        <v/>
      </c>
      <c r="O3634" s="132">
        <f>IF(G3634&gt;$K$3,"Futuro","Atraso")</f>
        <v/>
      </c>
      <c r="P3634">
        <f>12*(YEAR(G3634)-YEAR($K$3))+(MONTH(G3634)-MONTH($K$3))</f>
        <v/>
      </c>
      <c r="Q3634" s="366">
        <f>IF(M3634="IBIRAPITANGA FASE 3",IF(O3634="Atraso",L3634,L3634/(1+$I$2)^P3634),IF(O3634="Atraso",L3634,L3634/(1+$I$1)^P3634))</f>
        <v/>
      </c>
      <c r="R3634">
        <f>IF(O3634="Atraso",$K$3-G3634,0)</f>
        <v/>
      </c>
      <c r="S3634">
        <f>IF(R3634&lt;=15,"Até 15",IF(R3634&lt;=30,"Entre 15 e 30",IF(R3634&lt;=60,"Entre 30 e 60",IF(R3634&lt;=90,"Entre 60 e 90",IF(R3634&lt;=120,"Entre 90 e 120",IF(R3634&lt;=150,"Entre 120 e 150",IF(R3634&lt;=180,"Entre 150 e 180","Superior a 180")))))))</f>
        <v/>
      </c>
    </row>
    <row r="3635">
      <c r="A3635" t="inlineStr">
        <is>
          <t>Q020L04</t>
        </is>
      </c>
      <c r="B3635" t="inlineStr">
        <is>
          <t>LINO DE BARROS</t>
        </is>
      </c>
      <c r="C3635" t="n">
        <v>1</v>
      </c>
      <c r="D3635" t="inlineStr">
        <is>
          <t>IPCA</t>
        </is>
      </c>
      <c r="E3635" t="n">
        <v>0.009488792934583046</v>
      </c>
      <c r="F3635" t="inlineStr">
        <is>
          <t>MENSAL</t>
        </is>
      </c>
      <c r="G3635" t="n">
        <v>49398</v>
      </c>
      <c r="H3635" t="n">
        <v>49398</v>
      </c>
      <c r="I3635" t="n">
        <v>162</v>
      </c>
      <c r="J3635" t="inlineStr">
        <is>
          <t>CARTEIRA</t>
        </is>
      </c>
      <c r="K3635" t="inlineStr">
        <is>
          <t>CONTRATO</t>
        </is>
      </c>
      <c r="L3635" t="n">
        <v>2072.85</v>
      </c>
      <c r="M3635" t="inlineStr">
        <is>
          <t>IBIRAPITANGA FASE 3</t>
        </is>
      </c>
      <c r="N3635" s="142">
        <f>DATE(YEAR(G3635),MONTH(G3635),1)</f>
        <v/>
      </c>
      <c r="O3635" s="132">
        <f>IF(G3635&gt;$K$3,"Futuro","Atraso")</f>
        <v/>
      </c>
      <c r="P3635">
        <f>12*(YEAR(G3635)-YEAR($K$3))+(MONTH(G3635)-MONTH($K$3))</f>
        <v/>
      </c>
      <c r="Q3635" s="366">
        <f>IF(M3635="IBIRAPITANGA FASE 3",IF(O3635="Atraso",L3635,L3635/(1+$I$2)^P3635),IF(O3635="Atraso",L3635,L3635/(1+$I$1)^P3635))</f>
        <v/>
      </c>
      <c r="R3635">
        <f>IF(O3635="Atraso",$K$3-G3635,0)</f>
        <v/>
      </c>
      <c r="S3635">
        <f>IF(R3635&lt;=15,"Até 15",IF(R3635&lt;=30,"Entre 15 e 30",IF(R3635&lt;=60,"Entre 30 e 60",IF(R3635&lt;=90,"Entre 60 e 90",IF(R3635&lt;=120,"Entre 90 e 120",IF(R3635&lt;=150,"Entre 120 e 150",IF(R3635&lt;=180,"Entre 150 e 180","Superior a 180")))))))</f>
        <v/>
      </c>
    </row>
    <row r="3636">
      <c r="A3636" t="inlineStr">
        <is>
          <t>Q020L04</t>
        </is>
      </c>
      <c r="B3636" t="inlineStr">
        <is>
          <t>LINO DE BARROS</t>
        </is>
      </c>
      <c r="C3636" t="n">
        <v>1</v>
      </c>
      <c r="D3636" t="inlineStr">
        <is>
          <t>IPCA</t>
        </is>
      </c>
      <c r="E3636" t="n">
        <v>0.009488792934583046</v>
      </c>
      <c r="F3636" t="inlineStr">
        <is>
          <t>MENSAL</t>
        </is>
      </c>
      <c r="G3636" t="n">
        <v>49429</v>
      </c>
      <c r="H3636" t="n">
        <v>49429</v>
      </c>
      <c r="I3636" t="n">
        <v>163</v>
      </c>
      <c r="J3636" t="inlineStr">
        <is>
          <t>CARTEIRA</t>
        </is>
      </c>
      <c r="K3636" t="inlineStr">
        <is>
          <t>CONTRATO</t>
        </is>
      </c>
      <c r="L3636" t="n">
        <v>2072.85</v>
      </c>
      <c r="M3636" t="inlineStr">
        <is>
          <t>IBIRAPITANGA FASE 3</t>
        </is>
      </c>
      <c r="N3636" s="142">
        <f>DATE(YEAR(G3636),MONTH(G3636),1)</f>
        <v/>
      </c>
      <c r="O3636" s="132">
        <f>IF(G3636&gt;$K$3,"Futuro","Atraso")</f>
        <v/>
      </c>
      <c r="P3636">
        <f>12*(YEAR(G3636)-YEAR($K$3))+(MONTH(G3636)-MONTH($K$3))</f>
        <v/>
      </c>
      <c r="Q3636" s="366">
        <f>IF(M3636="IBIRAPITANGA FASE 3",IF(O3636="Atraso",L3636,L3636/(1+$I$2)^P3636),IF(O3636="Atraso",L3636,L3636/(1+$I$1)^P3636))</f>
        <v/>
      </c>
      <c r="R3636">
        <f>IF(O3636="Atraso",$K$3-G3636,0)</f>
        <v/>
      </c>
      <c r="S3636">
        <f>IF(R3636&lt;=15,"Até 15",IF(R3636&lt;=30,"Entre 15 e 30",IF(R3636&lt;=60,"Entre 30 e 60",IF(R3636&lt;=90,"Entre 60 e 90",IF(R3636&lt;=120,"Entre 90 e 120",IF(R3636&lt;=150,"Entre 120 e 150",IF(R3636&lt;=180,"Entre 150 e 180","Superior a 180")))))))</f>
        <v/>
      </c>
    </row>
    <row r="3637">
      <c r="A3637" t="inlineStr">
        <is>
          <t>Q020L04</t>
        </is>
      </c>
      <c r="B3637" t="inlineStr">
        <is>
          <t>LINO DE BARROS</t>
        </is>
      </c>
      <c r="C3637" t="n">
        <v>1</v>
      </c>
      <c r="D3637" t="inlineStr">
        <is>
          <t>IPCA</t>
        </is>
      </c>
      <c r="E3637" t="n">
        <v>0.009488792934583046</v>
      </c>
      <c r="F3637" t="inlineStr">
        <is>
          <t>MENSAL</t>
        </is>
      </c>
      <c r="G3637" t="n">
        <v>49429</v>
      </c>
      <c r="H3637" t="n">
        <v>49429</v>
      </c>
      <c r="I3637" t="n">
        <v>14</v>
      </c>
      <c r="J3637" t="inlineStr">
        <is>
          <t>CARTEIRA</t>
        </is>
      </c>
      <c r="K3637" t="inlineStr">
        <is>
          <t>CONTRATO</t>
        </is>
      </c>
      <c r="L3637" t="n">
        <v>8738.110000000001</v>
      </c>
      <c r="M3637" t="inlineStr">
        <is>
          <t>IBIRAPITANGA FASE 3</t>
        </is>
      </c>
      <c r="N3637" s="142">
        <f>DATE(YEAR(G3637),MONTH(G3637),1)</f>
        <v/>
      </c>
      <c r="O3637" s="132">
        <f>IF(G3637&gt;$K$3,"Futuro","Atraso")</f>
        <v/>
      </c>
      <c r="P3637">
        <f>12*(YEAR(G3637)-YEAR($K$3))+(MONTH(G3637)-MONTH($K$3))</f>
        <v/>
      </c>
      <c r="Q3637" s="366">
        <f>IF(M3637="IBIRAPITANGA FASE 3",IF(O3637="Atraso",L3637,L3637/(1+$I$2)^P3637),IF(O3637="Atraso",L3637,L3637/(1+$I$1)^P3637))</f>
        <v/>
      </c>
      <c r="R3637">
        <f>IF(O3637="Atraso",$K$3-G3637,0)</f>
        <v/>
      </c>
      <c r="S3637">
        <f>IF(R3637&lt;=15,"Até 15",IF(R3637&lt;=30,"Entre 15 e 30",IF(R3637&lt;=60,"Entre 30 e 60",IF(R3637&lt;=90,"Entre 60 e 90",IF(R3637&lt;=120,"Entre 90 e 120",IF(R3637&lt;=150,"Entre 120 e 150",IF(R3637&lt;=180,"Entre 150 e 180","Superior a 180")))))))</f>
        <v/>
      </c>
    </row>
    <row r="3638">
      <c r="A3638" t="inlineStr">
        <is>
          <t>Q020L04</t>
        </is>
      </c>
      <c r="B3638" t="inlineStr">
        <is>
          <t>LINO DE BARROS</t>
        </is>
      </c>
      <c r="C3638" t="n">
        <v>1</v>
      </c>
      <c r="D3638" t="inlineStr">
        <is>
          <t>IPCA</t>
        </is>
      </c>
      <c r="E3638" t="n">
        <v>0.009488792934583046</v>
      </c>
      <c r="F3638" t="inlineStr">
        <is>
          <t>MENSAL</t>
        </is>
      </c>
      <c r="G3638" t="n">
        <v>49459</v>
      </c>
      <c r="H3638" t="n">
        <v>49459</v>
      </c>
      <c r="I3638" t="n">
        <v>164</v>
      </c>
      <c r="J3638" t="inlineStr">
        <is>
          <t>CARTEIRA</t>
        </is>
      </c>
      <c r="K3638" t="inlineStr">
        <is>
          <t>CONTRATO</t>
        </is>
      </c>
      <c r="L3638" t="n">
        <v>2072.85</v>
      </c>
      <c r="M3638" t="inlineStr">
        <is>
          <t>IBIRAPITANGA FASE 3</t>
        </is>
      </c>
      <c r="N3638" s="142">
        <f>DATE(YEAR(G3638),MONTH(G3638),1)</f>
        <v/>
      </c>
      <c r="O3638" s="132">
        <f>IF(G3638&gt;$K$3,"Futuro","Atraso")</f>
        <v/>
      </c>
      <c r="P3638">
        <f>12*(YEAR(G3638)-YEAR($K$3))+(MONTH(G3638)-MONTH($K$3))</f>
        <v/>
      </c>
      <c r="Q3638" s="366">
        <f>IF(M3638="IBIRAPITANGA FASE 3",IF(O3638="Atraso",L3638,L3638/(1+$I$2)^P3638),IF(O3638="Atraso",L3638,L3638/(1+$I$1)^P3638))</f>
        <v/>
      </c>
      <c r="R3638">
        <f>IF(O3638="Atraso",$K$3-G3638,0)</f>
        <v/>
      </c>
      <c r="S3638">
        <f>IF(R3638&lt;=15,"Até 15",IF(R3638&lt;=30,"Entre 15 e 30",IF(R3638&lt;=60,"Entre 30 e 60",IF(R3638&lt;=90,"Entre 60 e 90",IF(R3638&lt;=120,"Entre 90 e 120",IF(R3638&lt;=150,"Entre 120 e 150",IF(R3638&lt;=180,"Entre 150 e 180","Superior a 180")))))))</f>
        <v/>
      </c>
    </row>
    <row r="3639">
      <c r="A3639" t="inlineStr">
        <is>
          <t>Q020L04</t>
        </is>
      </c>
      <c r="B3639" t="inlineStr">
        <is>
          <t>LINO DE BARROS</t>
        </is>
      </c>
      <c r="C3639" t="n">
        <v>1</v>
      </c>
      <c r="D3639" t="inlineStr">
        <is>
          <t>IPCA</t>
        </is>
      </c>
      <c r="E3639" t="n">
        <v>0.009488792934583046</v>
      </c>
      <c r="F3639" t="inlineStr">
        <is>
          <t>MENSAL</t>
        </is>
      </c>
      <c r="G3639" t="n">
        <v>49490</v>
      </c>
      <c r="H3639" t="n">
        <v>49490</v>
      </c>
      <c r="I3639" t="n">
        <v>165</v>
      </c>
      <c r="J3639" t="inlineStr">
        <is>
          <t>CARTEIRA</t>
        </is>
      </c>
      <c r="K3639" t="inlineStr">
        <is>
          <t>CONTRATO</t>
        </is>
      </c>
      <c r="L3639" t="n">
        <v>2072.85</v>
      </c>
      <c r="M3639" t="inlineStr">
        <is>
          <t>IBIRAPITANGA FASE 3</t>
        </is>
      </c>
      <c r="N3639" s="142">
        <f>DATE(YEAR(G3639),MONTH(G3639),1)</f>
        <v/>
      </c>
      <c r="O3639" s="132">
        <f>IF(G3639&gt;$K$3,"Futuro","Atraso")</f>
        <v/>
      </c>
      <c r="P3639">
        <f>12*(YEAR(G3639)-YEAR($K$3))+(MONTH(G3639)-MONTH($K$3))</f>
        <v/>
      </c>
      <c r="Q3639" s="366">
        <f>IF(M3639="IBIRAPITANGA FASE 3",IF(O3639="Atraso",L3639,L3639/(1+$I$2)^P3639),IF(O3639="Atraso",L3639,L3639/(1+$I$1)^P3639))</f>
        <v/>
      </c>
      <c r="R3639">
        <f>IF(O3639="Atraso",$K$3-G3639,0)</f>
        <v/>
      </c>
      <c r="S3639">
        <f>IF(R3639&lt;=15,"Até 15",IF(R3639&lt;=30,"Entre 15 e 30",IF(R3639&lt;=60,"Entre 30 e 60",IF(R3639&lt;=90,"Entre 60 e 90",IF(R3639&lt;=120,"Entre 90 e 120",IF(R3639&lt;=150,"Entre 120 e 150",IF(R3639&lt;=180,"Entre 150 e 180","Superior a 180")))))))</f>
        <v/>
      </c>
    </row>
    <row r="3640">
      <c r="A3640" t="inlineStr">
        <is>
          <t>Q020L04</t>
        </is>
      </c>
      <c r="B3640" t="inlineStr">
        <is>
          <t>LINO DE BARROS</t>
        </is>
      </c>
      <c r="C3640" t="n">
        <v>1</v>
      </c>
      <c r="D3640" t="inlineStr">
        <is>
          <t>IPCA</t>
        </is>
      </c>
      <c r="E3640" t="n">
        <v>0.009488792934583046</v>
      </c>
      <c r="F3640" t="inlineStr">
        <is>
          <t>MENSAL</t>
        </is>
      </c>
      <c r="G3640" t="n">
        <v>49520</v>
      </c>
      <c r="H3640" t="n">
        <v>49520</v>
      </c>
      <c r="I3640" t="n">
        <v>166</v>
      </c>
      <c r="J3640" t="inlineStr">
        <is>
          <t>CARTEIRA</t>
        </is>
      </c>
      <c r="K3640" t="inlineStr">
        <is>
          <t>CONTRATO</t>
        </is>
      </c>
      <c r="L3640" t="n">
        <v>2072.85</v>
      </c>
      <c r="M3640" t="inlineStr">
        <is>
          <t>IBIRAPITANGA FASE 3</t>
        </is>
      </c>
      <c r="N3640" s="142">
        <f>DATE(YEAR(G3640),MONTH(G3640),1)</f>
        <v/>
      </c>
      <c r="O3640" s="132">
        <f>IF(G3640&gt;$K$3,"Futuro","Atraso")</f>
        <v/>
      </c>
      <c r="P3640">
        <f>12*(YEAR(G3640)-YEAR($K$3))+(MONTH(G3640)-MONTH($K$3))</f>
        <v/>
      </c>
      <c r="Q3640" s="366">
        <f>IF(M3640="IBIRAPITANGA FASE 3",IF(O3640="Atraso",L3640,L3640/(1+$I$2)^P3640),IF(O3640="Atraso",L3640,L3640/(1+$I$1)^P3640))</f>
        <v/>
      </c>
      <c r="R3640">
        <f>IF(O3640="Atraso",$K$3-G3640,0)</f>
        <v/>
      </c>
      <c r="S3640">
        <f>IF(R3640&lt;=15,"Até 15",IF(R3640&lt;=30,"Entre 15 e 30",IF(R3640&lt;=60,"Entre 30 e 60",IF(R3640&lt;=90,"Entre 60 e 90",IF(R3640&lt;=120,"Entre 90 e 120",IF(R3640&lt;=150,"Entre 120 e 150",IF(R3640&lt;=180,"Entre 150 e 180","Superior a 180")))))))</f>
        <v/>
      </c>
    </row>
    <row r="3641">
      <c r="A3641" t="inlineStr">
        <is>
          <t>Q020L04</t>
        </is>
      </c>
      <c r="B3641" t="inlineStr">
        <is>
          <t>LINO DE BARROS</t>
        </is>
      </c>
      <c r="C3641" t="n">
        <v>1</v>
      </c>
      <c r="D3641" t="inlineStr">
        <is>
          <t>IPCA</t>
        </is>
      </c>
      <c r="E3641" t="n">
        <v>0.009488792934583046</v>
      </c>
      <c r="F3641" t="inlineStr">
        <is>
          <t>MENSAL</t>
        </is>
      </c>
      <c r="G3641" t="n">
        <v>49551</v>
      </c>
      <c r="H3641" t="n">
        <v>49551</v>
      </c>
      <c r="I3641" t="n">
        <v>167</v>
      </c>
      <c r="J3641" t="inlineStr">
        <is>
          <t>CARTEIRA</t>
        </is>
      </c>
      <c r="K3641" t="inlineStr">
        <is>
          <t>CONTRATO</t>
        </is>
      </c>
      <c r="L3641" t="n">
        <v>2072.85</v>
      </c>
      <c r="M3641" t="inlineStr">
        <is>
          <t>IBIRAPITANGA FASE 3</t>
        </is>
      </c>
      <c r="N3641" s="142">
        <f>DATE(YEAR(G3641),MONTH(G3641),1)</f>
        <v/>
      </c>
      <c r="O3641" s="132">
        <f>IF(G3641&gt;$K$3,"Futuro","Atraso")</f>
        <v/>
      </c>
      <c r="P3641">
        <f>12*(YEAR(G3641)-YEAR($K$3))+(MONTH(G3641)-MONTH($K$3))</f>
        <v/>
      </c>
      <c r="Q3641" s="366">
        <f>IF(M3641="IBIRAPITANGA FASE 3",IF(O3641="Atraso",L3641,L3641/(1+$I$2)^P3641),IF(O3641="Atraso",L3641,L3641/(1+$I$1)^P3641))</f>
        <v/>
      </c>
      <c r="R3641">
        <f>IF(O3641="Atraso",$K$3-G3641,0)</f>
        <v/>
      </c>
      <c r="S3641">
        <f>IF(R3641&lt;=15,"Até 15",IF(R3641&lt;=30,"Entre 15 e 30",IF(R3641&lt;=60,"Entre 30 e 60",IF(R3641&lt;=90,"Entre 60 e 90",IF(R3641&lt;=120,"Entre 90 e 120",IF(R3641&lt;=150,"Entre 120 e 150",IF(R3641&lt;=180,"Entre 150 e 180","Superior a 180")))))))</f>
        <v/>
      </c>
    </row>
    <row r="3642">
      <c r="A3642" t="inlineStr">
        <is>
          <t>Q020L04</t>
        </is>
      </c>
      <c r="B3642" t="inlineStr">
        <is>
          <t>LINO DE BARROS</t>
        </is>
      </c>
      <c r="C3642" t="n">
        <v>1</v>
      </c>
      <c r="D3642" t="inlineStr">
        <is>
          <t>IPCA</t>
        </is>
      </c>
      <c r="E3642" t="n">
        <v>0.009488792934583046</v>
      </c>
      <c r="F3642" t="inlineStr">
        <is>
          <t>MENSAL</t>
        </is>
      </c>
      <c r="G3642" t="n">
        <v>49582</v>
      </c>
      <c r="H3642" t="n">
        <v>49582</v>
      </c>
      <c r="I3642" t="n">
        <v>168</v>
      </c>
      <c r="J3642" t="inlineStr">
        <is>
          <t>CARTEIRA</t>
        </is>
      </c>
      <c r="K3642" t="inlineStr">
        <is>
          <t>CONTRATO</t>
        </is>
      </c>
      <c r="L3642" t="n">
        <v>2072.85</v>
      </c>
      <c r="M3642" t="inlineStr">
        <is>
          <t>IBIRAPITANGA FASE 3</t>
        </is>
      </c>
      <c r="N3642" s="142">
        <f>DATE(YEAR(G3642),MONTH(G3642),1)</f>
        <v/>
      </c>
      <c r="O3642" s="132">
        <f>IF(G3642&gt;$K$3,"Futuro","Atraso")</f>
        <v/>
      </c>
      <c r="P3642">
        <f>12*(YEAR(G3642)-YEAR($K$3))+(MONTH(G3642)-MONTH($K$3))</f>
        <v/>
      </c>
      <c r="Q3642" s="366">
        <f>IF(M3642="IBIRAPITANGA FASE 3",IF(O3642="Atraso",L3642,L3642/(1+$I$2)^P3642),IF(O3642="Atraso",L3642,L3642/(1+$I$1)^P3642))</f>
        <v/>
      </c>
      <c r="R3642">
        <f>IF(O3642="Atraso",$K$3-G3642,0)</f>
        <v/>
      </c>
      <c r="S3642">
        <f>IF(R3642&lt;=15,"Até 15",IF(R3642&lt;=30,"Entre 15 e 30",IF(R3642&lt;=60,"Entre 30 e 60",IF(R3642&lt;=90,"Entre 60 e 90",IF(R3642&lt;=120,"Entre 90 e 120",IF(R3642&lt;=150,"Entre 120 e 150",IF(R3642&lt;=180,"Entre 150 e 180","Superior a 180")))))))</f>
        <v/>
      </c>
    </row>
    <row r="3643">
      <c r="A3643" t="inlineStr">
        <is>
          <t>Q020L04</t>
        </is>
      </c>
      <c r="B3643" t="inlineStr">
        <is>
          <t>LINO DE BARROS</t>
        </is>
      </c>
      <c r="C3643" t="n">
        <v>1</v>
      </c>
      <c r="D3643" t="inlineStr">
        <is>
          <t>IPCA</t>
        </is>
      </c>
      <c r="E3643" t="n">
        <v>0.009488792934583046</v>
      </c>
      <c r="F3643" t="inlineStr">
        <is>
          <t>MENSAL</t>
        </is>
      </c>
      <c r="G3643" t="n">
        <v>49612</v>
      </c>
      <c r="H3643" t="n">
        <v>49612</v>
      </c>
      <c r="I3643" t="n">
        <v>169</v>
      </c>
      <c r="J3643" t="inlineStr">
        <is>
          <t>CARTEIRA</t>
        </is>
      </c>
      <c r="K3643" t="inlineStr">
        <is>
          <t>CONTRATO</t>
        </is>
      </c>
      <c r="L3643" t="n">
        <v>2072.85</v>
      </c>
      <c r="M3643" t="inlineStr">
        <is>
          <t>IBIRAPITANGA FASE 3</t>
        </is>
      </c>
      <c r="N3643" s="142">
        <f>DATE(YEAR(G3643),MONTH(G3643),1)</f>
        <v/>
      </c>
      <c r="O3643" s="132">
        <f>IF(G3643&gt;$K$3,"Futuro","Atraso")</f>
        <v/>
      </c>
      <c r="P3643">
        <f>12*(YEAR(G3643)-YEAR($K$3))+(MONTH(G3643)-MONTH($K$3))</f>
        <v/>
      </c>
      <c r="Q3643" s="366">
        <f>IF(M3643="IBIRAPITANGA FASE 3",IF(O3643="Atraso",L3643,L3643/(1+$I$2)^P3643),IF(O3643="Atraso",L3643,L3643/(1+$I$1)^P3643))</f>
        <v/>
      </c>
      <c r="R3643">
        <f>IF(O3643="Atraso",$K$3-G3643,0)</f>
        <v/>
      </c>
      <c r="S3643">
        <f>IF(R3643&lt;=15,"Até 15",IF(R3643&lt;=30,"Entre 15 e 30",IF(R3643&lt;=60,"Entre 30 e 60",IF(R3643&lt;=90,"Entre 60 e 90",IF(R3643&lt;=120,"Entre 90 e 120",IF(R3643&lt;=150,"Entre 120 e 150",IF(R3643&lt;=180,"Entre 150 e 180","Superior a 180")))))))</f>
        <v/>
      </c>
    </row>
    <row r="3644">
      <c r="A3644" t="inlineStr">
        <is>
          <t>Q020L04</t>
        </is>
      </c>
      <c r="B3644" t="inlineStr">
        <is>
          <t>LINO DE BARROS</t>
        </is>
      </c>
      <c r="C3644" t="n">
        <v>1</v>
      </c>
      <c r="D3644" t="inlineStr">
        <is>
          <t>IPCA</t>
        </is>
      </c>
      <c r="E3644" t="n">
        <v>0.009488792934583046</v>
      </c>
      <c r="F3644" t="inlineStr">
        <is>
          <t>MENSAL</t>
        </is>
      </c>
      <c r="G3644" t="n">
        <v>49643</v>
      </c>
      <c r="H3644" t="n">
        <v>49643</v>
      </c>
      <c r="I3644" t="n">
        <v>170</v>
      </c>
      <c r="J3644" t="inlineStr">
        <is>
          <t>CARTEIRA</t>
        </is>
      </c>
      <c r="K3644" t="inlineStr">
        <is>
          <t>CONTRATO</t>
        </is>
      </c>
      <c r="L3644" t="n">
        <v>2072.85</v>
      </c>
      <c r="M3644" t="inlineStr">
        <is>
          <t>IBIRAPITANGA FASE 3</t>
        </is>
      </c>
      <c r="N3644" s="142">
        <f>DATE(YEAR(G3644),MONTH(G3644),1)</f>
        <v/>
      </c>
      <c r="O3644" s="132">
        <f>IF(G3644&gt;$K$3,"Futuro","Atraso")</f>
        <v/>
      </c>
      <c r="P3644">
        <f>12*(YEAR(G3644)-YEAR($K$3))+(MONTH(G3644)-MONTH($K$3))</f>
        <v/>
      </c>
      <c r="Q3644" s="366">
        <f>IF(M3644="IBIRAPITANGA FASE 3",IF(O3644="Atraso",L3644,L3644/(1+$I$2)^P3644),IF(O3644="Atraso",L3644,L3644/(1+$I$1)^P3644))</f>
        <v/>
      </c>
      <c r="R3644">
        <f>IF(O3644="Atraso",$K$3-G3644,0)</f>
        <v/>
      </c>
      <c r="S3644">
        <f>IF(R3644&lt;=15,"Até 15",IF(R3644&lt;=30,"Entre 15 e 30",IF(R3644&lt;=60,"Entre 30 e 60",IF(R3644&lt;=90,"Entre 60 e 90",IF(R3644&lt;=120,"Entre 90 e 120",IF(R3644&lt;=150,"Entre 120 e 150",IF(R3644&lt;=180,"Entre 150 e 180","Superior a 180")))))))</f>
        <v/>
      </c>
    </row>
    <row r="3645">
      <c r="A3645" t="inlineStr">
        <is>
          <t>Q020L04</t>
        </is>
      </c>
      <c r="B3645" t="inlineStr">
        <is>
          <t>LINO DE BARROS</t>
        </is>
      </c>
      <c r="C3645" t="n">
        <v>1</v>
      </c>
      <c r="D3645" t="inlineStr">
        <is>
          <t>IPCA</t>
        </is>
      </c>
      <c r="E3645" t="n">
        <v>0.009488792934583046</v>
      </c>
      <c r="F3645" t="inlineStr">
        <is>
          <t>MENSAL</t>
        </is>
      </c>
      <c r="G3645" t="n">
        <v>49673</v>
      </c>
      <c r="H3645" t="n">
        <v>49673</v>
      </c>
      <c r="I3645" t="n">
        <v>171</v>
      </c>
      <c r="J3645" t="inlineStr">
        <is>
          <t>CARTEIRA</t>
        </is>
      </c>
      <c r="K3645" t="inlineStr">
        <is>
          <t>CONTRATO</t>
        </is>
      </c>
      <c r="L3645" t="n">
        <v>2072.85</v>
      </c>
      <c r="M3645" t="inlineStr">
        <is>
          <t>IBIRAPITANGA FASE 3</t>
        </is>
      </c>
      <c r="N3645" s="142">
        <f>DATE(YEAR(G3645),MONTH(G3645),1)</f>
        <v/>
      </c>
      <c r="O3645" s="132">
        <f>IF(G3645&gt;$K$3,"Futuro","Atraso")</f>
        <v/>
      </c>
      <c r="P3645">
        <f>12*(YEAR(G3645)-YEAR($K$3))+(MONTH(G3645)-MONTH($K$3))</f>
        <v/>
      </c>
      <c r="Q3645" s="366">
        <f>IF(M3645="IBIRAPITANGA FASE 3",IF(O3645="Atraso",L3645,L3645/(1+$I$2)^P3645),IF(O3645="Atraso",L3645,L3645/(1+$I$1)^P3645))</f>
        <v/>
      </c>
      <c r="R3645">
        <f>IF(O3645="Atraso",$K$3-G3645,0)</f>
        <v/>
      </c>
      <c r="S3645">
        <f>IF(R3645&lt;=15,"Até 15",IF(R3645&lt;=30,"Entre 15 e 30",IF(R3645&lt;=60,"Entre 30 e 60",IF(R3645&lt;=90,"Entre 60 e 90",IF(R3645&lt;=120,"Entre 90 e 120",IF(R3645&lt;=150,"Entre 120 e 150",IF(R3645&lt;=180,"Entre 150 e 180","Superior a 180")))))))</f>
        <v/>
      </c>
    </row>
    <row r="3646">
      <c r="A3646" t="inlineStr">
        <is>
          <t>Q020L04</t>
        </is>
      </c>
      <c r="B3646" t="inlineStr">
        <is>
          <t>LINO DE BARROS</t>
        </is>
      </c>
      <c r="C3646" t="n">
        <v>1</v>
      </c>
      <c r="D3646" t="inlineStr">
        <is>
          <t>IPCA</t>
        </is>
      </c>
      <c r="E3646" t="n">
        <v>0.009488792934583046</v>
      </c>
      <c r="F3646" t="inlineStr">
        <is>
          <t>MENSAL</t>
        </is>
      </c>
      <c r="G3646" t="n">
        <v>49704</v>
      </c>
      <c r="H3646" t="n">
        <v>49704</v>
      </c>
      <c r="I3646" t="n">
        <v>172</v>
      </c>
      <c r="J3646" t="inlineStr">
        <is>
          <t>CARTEIRA</t>
        </is>
      </c>
      <c r="K3646" t="inlineStr">
        <is>
          <t>CONTRATO</t>
        </is>
      </c>
      <c r="L3646" t="n">
        <v>2072.85</v>
      </c>
      <c r="M3646" t="inlineStr">
        <is>
          <t>IBIRAPITANGA FASE 3</t>
        </is>
      </c>
      <c r="N3646" s="142">
        <f>DATE(YEAR(G3646),MONTH(G3646),1)</f>
        <v/>
      </c>
      <c r="O3646" s="132">
        <f>IF(G3646&gt;$K$3,"Futuro","Atraso")</f>
        <v/>
      </c>
      <c r="P3646">
        <f>12*(YEAR(G3646)-YEAR($K$3))+(MONTH(G3646)-MONTH($K$3))</f>
        <v/>
      </c>
      <c r="Q3646" s="366">
        <f>IF(M3646="IBIRAPITANGA FASE 3",IF(O3646="Atraso",L3646,L3646/(1+$I$2)^P3646),IF(O3646="Atraso",L3646,L3646/(1+$I$1)^P3646))</f>
        <v/>
      </c>
      <c r="R3646">
        <f>IF(O3646="Atraso",$K$3-G3646,0)</f>
        <v/>
      </c>
      <c r="S3646">
        <f>IF(R3646&lt;=15,"Até 15",IF(R3646&lt;=30,"Entre 15 e 30",IF(R3646&lt;=60,"Entre 30 e 60",IF(R3646&lt;=90,"Entre 60 e 90",IF(R3646&lt;=120,"Entre 90 e 120",IF(R3646&lt;=150,"Entre 120 e 150",IF(R3646&lt;=180,"Entre 150 e 180","Superior a 180")))))))</f>
        <v/>
      </c>
    </row>
    <row r="3647">
      <c r="A3647" t="inlineStr">
        <is>
          <t>Q020L04</t>
        </is>
      </c>
      <c r="B3647" t="inlineStr">
        <is>
          <t>LINO DE BARROS</t>
        </is>
      </c>
      <c r="C3647" t="n">
        <v>1</v>
      </c>
      <c r="D3647" t="inlineStr">
        <is>
          <t>IPCA</t>
        </is>
      </c>
      <c r="E3647" t="n">
        <v>0.009488792934583046</v>
      </c>
      <c r="F3647" t="inlineStr">
        <is>
          <t>MENSAL</t>
        </is>
      </c>
      <c r="G3647" t="n">
        <v>49734</v>
      </c>
      <c r="H3647" t="n">
        <v>49734</v>
      </c>
      <c r="I3647" t="n">
        <v>173</v>
      </c>
      <c r="J3647" t="inlineStr">
        <is>
          <t>CARTEIRA</t>
        </is>
      </c>
      <c r="K3647" t="inlineStr">
        <is>
          <t>CONTRATO</t>
        </is>
      </c>
      <c r="L3647" t="n">
        <v>2072.85</v>
      </c>
      <c r="M3647" t="inlineStr">
        <is>
          <t>IBIRAPITANGA FASE 3</t>
        </is>
      </c>
      <c r="N3647" s="142">
        <f>DATE(YEAR(G3647),MONTH(G3647),1)</f>
        <v/>
      </c>
      <c r="O3647" s="132">
        <f>IF(G3647&gt;$K$3,"Futuro","Atraso")</f>
        <v/>
      </c>
      <c r="P3647">
        <f>12*(YEAR(G3647)-YEAR($K$3))+(MONTH(G3647)-MONTH($K$3))</f>
        <v/>
      </c>
      <c r="Q3647" s="366">
        <f>IF(M3647="IBIRAPITANGA FASE 3",IF(O3647="Atraso",L3647,L3647/(1+$I$2)^P3647),IF(O3647="Atraso",L3647,L3647/(1+$I$1)^P3647))</f>
        <v/>
      </c>
      <c r="R3647">
        <f>IF(O3647="Atraso",$K$3-G3647,0)</f>
        <v/>
      </c>
      <c r="S3647">
        <f>IF(R3647&lt;=15,"Até 15",IF(R3647&lt;=30,"Entre 15 e 30",IF(R3647&lt;=60,"Entre 30 e 60",IF(R3647&lt;=90,"Entre 60 e 90",IF(R3647&lt;=120,"Entre 90 e 120",IF(R3647&lt;=150,"Entre 120 e 150",IF(R3647&lt;=180,"Entre 150 e 180","Superior a 180")))))))</f>
        <v/>
      </c>
    </row>
    <row r="3648">
      <c r="A3648" t="inlineStr">
        <is>
          <t>Q020L04</t>
        </is>
      </c>
      <c r="B3648" t="inlineStr">
        <is>
          <t>LINO DE BARROS</t>
        </is>
      </c>
      <c r="C3648" t="n">
        <v>1</v>
      </c>
      <c r="D3648" t="inlineStr">
        <is>
          <t>IPCA</t>
        </is>
      </c>
      <c r="E3648" t="n">
        <v>0.009488792934583046</v>
      </c>
      <c r="F3648" t="inlineStr">
        <is>
          <t>MENSAL</t>
        </is>
      </c>
      <c r="G3648" t="n">
        <v>49764</v>
      </c>
      <c r="H3648" t="n">
        <v>49764</v>
      </c>
      <c r="I3648" t="n">
        <v>174</v>
      </c>
      <c r="J3648" t="inlineStr">
        <is>
          <t>CARTEIRA</t>
        </is>
      </c>
      <c r="K3648" t="inlineStr">
        <is>
          <t>CONTRATO</t>
        </is>
      </c>
      <c r="L3648" t="n">
        <v>2072.85</v>
      </c>
      <c r="M3648" t="inlineStr">
        <is>
          <t>IBIRAPITANGA FASE 3</t>
        </is>
      </c>
      <c r="N3648" s="142">
        <f>DATE(YEAR(G3648),MONTH(G3648),1)</f>
        <v/>
      </c>
      <c r="O3648" s="132">
        <f>IF(G3648&gt;$K$3,"Futuro","Atraso")</f>
        <v/>
      </c>
      <c r="P3648">
        <f>12*(YEAR(G3648)-YEAR($K$3))+(MONTH(G3648)-MONTH($K$3))</f>
        <v/>
      </c>
      <c r="Q3648" s="366">
        <f>IF(M3648="IBIRAPITANGA FASE 3",IF(O3648="Atraso",L3648,L3648/(1+$I$2)^P3648),IF(O3648="Atraso",L3648,L3648/(1+$I$1)^P3648))</f>
        <v/>
      </c>
      <c r="R3648">
        <f>IF(O3648="Atraso",$K$3-G3648,0)</f>
        <v/>
      </c>
      <c r="S3648">
        <f>IF(R3648&lt;=15,"Até 15",IF(R3648&lt;=30,"Entre 15 e 30",IF(R3648&lt;=60,"Entre 30 e 60",IF(R3648&lt;=90,"Entre 60 e 90",IF(R3648&lt;=120,"Entre 90 e 120",IF(R3648&lt;=150,"Entre 120 e 150",IF(R3648&lt;=180,"Entre 150 e 180","Superior a 180")))))))</f>
        <v/>
      </c>
    </row>
    <row r="3649">
      <c r="A3649" t="inlineStr">
        <is>
          <t>Q020L04</t>
        </is>
      </c>
      <c r="B3649" t="inlineStr">
        <is>
          <t>LINO DE BARROS</t>
        </is>
      </c>
      <c r="C3649" t="n">
        <v>1</v>
      </c>
      <c r="D3649" t="inlineStr">
        <is>
          <t>IPCA</t>
        </is>
      </c>
      <c r="E3649" t="n">
        <v>0.009488792934583046</v>
      </c>
      <c r="F3649" t="inlineStr">
        <is>
          <t>MENSAL</t>
        </is>
      </c>
      <c r="G3649" t="n">
        <v>49795</v>
      </c>
      <c r="H3649" t="n">
        <v>49795</v>
      </c>
      <c r="I3649" t="n">
        <v>175</v>
      </c>
      <c r="J3649" t="inlineStr">
        <is>
          <t>CARTEIRA</t>
        </is>
      </c>
      <c r="K3649" t="inlineStr">
        <is>
          <t>CONTRATO</t>
        </is>
      </c>
      <c r="L3649" t="n">
        <v>2072.85</v>
      </c>
      <c r="M3649" t="inlineStr">
        <is>
          <t>IBIRAPITANGA FASE 3</t>
        </is>
      </c>
      <c r="N3649" s="142">
        <f>DATE(YEAR(G3649),MONTH(G3649),1)</f>
        <v/>
      </c>
      <c r="O3649" s="132">
        <f>IF(G3649&gt;$K$3,"Futuro","Atraso")</f>
        <v/>
      </c>
      <c r="P3649">
        <f>12*(YEAR(G3649)-YEAR($K$3))+(MONTH(G3649)-MONTH($K$3))</f>
        <v/>
      </c>
      <c r="Q3649" s="366">
        <f>IF(M3649="IBIRAPITANGA FASE 3",IF(O3649="Atraso",L3649,L3649/(1+$I$2)^P3649),IF(O3649="Atraso",L3649,L3649/(1+$I$1)^P3649))</f>
        <v/>
      </c>
      <c r="R3649">
        <f>IF(O3649="Atraso",$K$3-G3649,0)</f>
        <v/>
      </c>
      <c r="S3649">
        <f>IF(R3649&lt;=15,"Até 15",IF(R3649&lt;=30,"Entre 15 e 30",IF(R3649&lt;=60,"Entre 30 e 60",IF(R3649&lt;=90,"Entre 60 e 90",IF(R3649&lt;=120,"Entre 90 e 120",IF(R3649&lt;=150,"Entre 120 e 150",IF(R3649&lt;=180,"Entre 150 e 180","Superior a 180")))))))</f>
        <v/>
      </c>
    </row>
    <row r="3650">
      <c r="A3650" t="inlineStr">
        <is>
          <t>Q020L04</t>
        </is>
      </c>
      <c r="B3650" t="inlineStr">
        <is>
          <t>LINO DE BARROS</t>
        </is>
      </c>
      <c r="C3650" t="n">
        <v>1</v>
      </c>
      <c r="D3650" t="inlineStr">
        <is>
          <t>IPCA</t>
        </is>
      </c>
      <c r="E3650" t="n">
        <v>0.009488792934583046</v>
      </c>
      <c r="F3650" t="inlineStr">
        <is>
          <t>MENSAL</t>
        </is>
      </c>
      <c r="G3650" t="n">
        <v>49795</v>
      </c>
      <c r="H3650" t="n">
        <v>49795</v>
      </c>
      <c r="I3650" t="n">
        <v>15</v>
      </c>
      <c r="J3650" t="inlineStr">
        <is>
          <t>CARTEIRA</t>
        </is>
      </c>
      <c r="K3650" t="inlineStr">
        <is>
          <t>CONTRATO</t>
        </is>
      </c>
      <c r="L3650" t="n">
        <v>8738.110000000001</v>
      </c>
      <c r="M3650" t="inlineStr">
        <is>
          <t>IBIRAPITANGA FASE 3</t>
        </is>
      </c>
      <c r="N3650" s="142">
        <f>DATE(YEAR(G3650),MONTH(G3650),1)</f>
        <v/>
      </c>
      <c r="O3650" s="132">
        <f>IF(G3650&gt;$K$3,"Futuro","Atraso")</f>
        <v/>
      </c>
      <c r="P3650">
        <f>12*(YEAR(G3650)-YEAR($K$3))+(MONTH(G3650)-MONTH($K$3))</f>
        <v/>
      </c>
      <c r="Q3650" s="366">
        <f>IF(M3650="IBIRAPITANGA FASE 3",IF(O3650="Atraso",L3650,L3650/(1+$I$2)^P3650),IF(O3650="Atraso",L3650,L3650/(1+$I$1)^P3650))</f>
        <v/>
      </c>
      <c r="R3650">
        <f>IF(O3650="Atraso",$K$3-G3650,0)</f>
        <v/>
      </c>
      <c r="S3650">
        <f>IF(R3650&lt;=15,"Até 15",IF(R3650&lt;=30,"Entre 15 e 30",IF(R3650&lt;=60,"Entre 30 e 60",IF(R3650&lt;=90,"Entre 60 e 90",IF(R3650&lt;=120,"Entre 90 e 120",IF(R3650&lt;=150,"Entre 120 e 150",IF(R3650&lt;=180,"Entre 150 e 180","Superior a 180")))))))</f>
        <v/>
      </c>
    </row>
    <row r="3651">
      <c r="A3651" t="inlineStr">
        <is>
          <t>Q020L04</t>
        </is>
      </c>
      <c r="B3651" t="inlineStr">
        <is>
          <t>LINO DE BARROS</t>
        </is>
      </c>
      <c r="C3651" t="n">
        <v>1</v>
      </c>
      <c r="D3651" t="inlineStr">
        <is>
          <t>IPCA</t>
        </is>
      </c>
      <c r="E3651" t="n">
        <v>0.009488792934583046</v>
      </c>
      <c r="F3651" t="inlineStr">
        <is>
          <t>MENSAL</t>
        </is>
      </c>
      <c r="G3651" t="n">
        <v>49825</v>
      </c>
      <c r="H3651" t="n">
        <v>49825</v>
      </c>
      <c r="I3651" t="n">
        <v>176</v>
      </c>
      <c r="J3651" t="inlineStr">
        <is>
          <t>CARTEIRA</t>
        </is>
      </c>
      <c r="K3651" t="inlineStr">
        <is>
          <t>CONTRATO</t>
        </is>
      </c>
      <c r="L3651" t="n">
        <v>2072.85</v>
      </c>
      <c r="M3651" t="inlineStr">
        <is>
          <t>IBIRAPITANGA FASE 3</t>
        </is>
      </c>
      <c r="N3651" s="142">
        <f>DATE(YEAR(G3651),MONTH(G3651),1)</f>
        <v/>
      </c>
      <c r="O3651" s="132">
        <f>IF(G3651&gt;$K$3,"Futuro","Atraso")</f>
        <v/>
      </c>
      <c r="P3651">
        <f>12*(YEAR(G3651)-YEAR($K$3))+(MONTH(G3651)-MONTH($K$3))</f>
        <v/>
      </c>
      <c r="Q3651" s="366">
        <f>IF(M3651="IBIRAPITANGA FASE 3",IF(O3651="Atraso",L3651,L3651/(1+$I$2)^P3651),IF(O3651="Atraso",L3651,L3651/(1+$I$1)^P3651))</f>
        <v/>
      </c>
      <c r="R3651">
        <f>IF(O3651="Atraso",$K$3-G3651,0)</f>
        <v/>
      </c>
      <c r="S3651">
        <f>IF(R3651&lt;=15,"Até 15",IF(R3651&lt;=30,"Entre 15 e 30",IF(R3651&lt;=60,"Entre 30 e 60",IF(R3651&lt;=90,"Entre 60 e 90",IF(R3651&lt;=120,"Entre 90 e 120",IF(R3651&lt;=150,"Entre 120 e 150",IF(R3651&lt;=180,"Entre 150 e 180","Superior a 180")))))))</f>
        <v/>
      </c>
    </row>
    <row r="3652">
      <c r="A3652" t="inlineStr">
        <is>
          <t>Q020L04</t>
        </is>
      </c>
      <c r="B3652" t="inlineStr">
        <is>
          <t>LINO DE BARROS</t>
        </is>
      </c>
      <c r="C3652" t="n">
        <v>1</v>
      </c>
      <c r="D3652" t="inlineStr">
        <is>
          <t>IPCA</t>
        </is>
      </c>
      <c r="E3652" t="n">
        <v>0.009488792934583046</v>
      </c>
      <c r="F3652" t="inlineStr">
        <is>
          <t>MENSAL</t>
        </is>
      </c>
      <c r="G3652" t="n">
        <v>49856</v>
      </c>
      <c r="H3652" t="n">
        <v>49856</v>
      </c>
      <c r="I3652" t="n">
        <v>177</v>
      </c>
      <c r="J3652" t="inlineStr">
        <is>
          <t>CARTEIRA</t>
        </is>
      </c>
      <c r="K3652" t="inlineStr">
        <is>
          <t>CONTRATO</t>
        </is>
      </c>
      <c r="L3652" t="n">
        <v>2072.85</v>
      </c>
      <c r="M3652" t="inlineStr">
        <is>
          <t>IBIRAPITANGA FASE 3</t>
        </is>
      </c>
      <c r="N3652" s="142">
        <f>DATE(YEAR(G3652),MONTH(G3652),1)</f>
        <v/>
      </c>
      <c r="O3652" s="132">
        <f>IF(G3652&gt;$K$3,"Futuro","Atraso")</f>
        <v/>
      </c>
      <c r="P3652">
        <f>12*(YEAR(G3652)-YEAR($K$3))+(MONTH(G3652)-MONTH($K$3))</f>
        <v/>
      </c>
      <c r="Q3652" s="366">
        <f>IF(M3652="IBIRAPITANGA FASE 3",IF(O3652="Atraso",L3652,L3652/(1+$I$2)^P3652),IF(O3652="Atraso",L3652,L3652/(1+$I$1)^P3652))</f>
        <v/>
      </c>
      <c r="R3652">
        <f>IF(O3652="Atraso",$K$3-G3652,0)</f>
        <v/>
      </c>
      <c r="S3652">
        <f>IF(R3652&lt;=15,"Até 15",IF(R3652&lt;=30,"Entre 15 e 30",IF(R3652&lt;=60,"Entre 30 e 60",IF(R3652&lt;=90,"Entre 60 e 90",IF(R3652&lt;=120,"Entre 90 e 120",IF(R3652&lt;=150,"Entre 120 e 150",IF(R3652&lt;=180,"Entre 150 e 180","Superior a 180")))))))</f>
        <v/>
      </c>
    </row>
    <row r="3653">
      <c r="A3653" t="inlineStr">
        <is>
          <t>Q020L04</t>
        </is>
      </c>
      <c r="B3653" t="inlineStr">
        <is>
          <t>LINO DE BARROS</t>
        </is>
      </c>
      <c r="C3653" t="n">
        <v>1</v>
      </c>
      <c r="D3653" t="inlineStr">
        <is>
          <t>IPCA</t>
        </is>
      </c>
      <c r="E3653" t="n">
        <v>0.009488792934583046</v>
      </c>
      <c r="F3653" t="inlineStr">
        <is>
          <t>MENSAL</t>
        </is>
      </c>
      <c r="G3653" t="n">
        <v>49886</v>
      </c>
      <c r="H3653" t="n">
        <v>49886</v>
      </c>
      <c r="I3653" t="n">
        <v>178</v>
      </c>
      <c r="J3653" t="inlineStr">
        <is>
          <t>CARTEIRA</t>
        </is>
      </c>
      <c r="K3653" t="inlineStr">
        <is>
          <t>CONTRATO</t>
        </is>
      </c>
      <c r="L3653" t="n">
        <v>2072.85</v>
      </c>
      <c r="M3653" t="inlineStr">
        <is>
          <t>IBIRAPITANGA FASE 3</t>
        </is>
      </c>
      <c r="N3653" s="142">
        <f>DATE(YEAR(G3653),MONTH(G3653),1)</f>
        <v/>
      </c>
      <c r="O3653" s="132">
        <f>IF(G3653&gt;$K$3,"Futuro","Atraso")</f>
        <v/>
      </c>
      <c r="P3653">
        <f>12*(YEAR(G3653)-YEAR($K$3))+(MONTH(G3653)-MONTH($K$3))</f>
        <v/>
      </c>
      <c r="Q3653" s="366">
        <f>IF(M3653="IBIRAPITANGA FASE 3",IF(O3653="Atraso",L3653,L3653/(1+$I$2)^P3653),IF(O3653="Atraso",L3653,L3653/(1+$I$1)^P3653))</f>
        <v/>
      </c>
      <c r="R3653">
        <f>IF(O3653="Atraso",$K$3-G3653,0)</f>
        <v/>
      </c>
      <c r="S3653">
        <f>IF(R3653&lt;=15,"Até 15",IF(R3653&lt;=30,"Entre 15 e 30",IF(R3653&lt;=60,"Entre 30 e 60",IF(R3653&lt;=90,"Entre 60 e 90",IF(R3653&lt;=120,"Entre 90 e 120",IF(R3653&lt;=150,"Entre 120 e 150",IF(R3653&lt;=180,"Entre 150 e 180","Superior a 180")))))))</f>
        <v/>
      </c>
    </row>
    <row r="3654">
      <c r="A3654" t="inlineStr">
        <is>
          <t>Q020L04</t>
        </is>
      </c>
      <c r="B3654" t="inlineStr">
        <is>
          <t>LINO DE BARROS</t>
        </is>
      </c>
      <c r="C3654" t="n">
        <v>1</v>
      </c>
      <c r="D3654" t="inlineStr">
        <is>
          <t>IPCA</t>
        </is>
      </c>
      <c r="E3654" t="n">
        <v>0.009488792934583046</v>
      </c>
      <c r="F3654" t="inlineStr">
        <is>
          <t>MENSAL</t>
        </is>
      </c>
      <c r="G3654" t="n">
        <v>49917</v>
      </c>
      <c r="H3654" t="n">
        <v>49917</v>
      </c>
      <c r="I3654" t="n">
        <v>179</v>
      </c>
      <c r="J3654" t="inlineStr">
        <is>
          <t>CARTEIRA</t>
        </is>
      </c>
      <c r="K3654" t="inlineStr">
        <is>
          <t>CONTRATO</t>
        </is>
      </c>
      <c r="L3654" t="n">
        <v>2072.85</v>
      </c>
      <c r="M3654" t="inlineStr">
        <is>
          <t>IBIRAPITANGA FASE 3</t>
        </is>
      </c>
      <c r="N3654" s="142">
        <f>DATE(YEAR(G3654),MONTH(G3654),1)</f>
        <v/>
      </c>
      <c r="O3654" s="132">
        <f>IF(G3654&gt;$K$3,"Futuro","Atraso")</f>
        <v/>
      </c>
      <c r="P3654">
        <f>12*(YEAR(G3654)-YEAR($K$3))+(MONTH(G3654)-MONTH($K$3))</f>
        <v/>
      </c>
      <c r="Q3654" s="366">
        <f>IF(M3654="IBIRAPITANGA FASE 3",IF(O3654="Atraso",L3654,L3654/(1+$I$2)^P3654),IF(O3654="Atraso",L3654,L3654/(1+$I$1)^P3654))</f>
        <v/>
      </c>
      <c r="R3654">
        <f>IF(O3654="Atraso",$K$3-G3654,0)</f>
        <v/>
      </c>
      <c r="S3654">
        <f>IF(R3654&lt;=15,"Até 15",IF(R3654&lt;=30,"Entre 15 e 30",IF(R3654&lt;=60,"Entre 30 e 60",IF(R3654&lt;=90,"Entre 60 e 90",IF(R3654&lt;=120,"Entre 90 e 120",IF(R3654&lt;=150,"Entre 120 e 150",IF(R3654&lt;=180,"Entre 150 e 180","Superior a 180")))))))</f>
        <v/>
      </c>
    </row>
    <row r="3655">
      <c r="A3655" t="inlineStr">
        <is>
          <t>Q020L04</t>
        </is>
      </c>
      <c r="B3655" t="inlineStr">
        <is>
          <t>LINO DE BARROS</t>
        </is>
      </c>
      <c r="C3655" t="n">
        <v>1</v>
      </c>
      <c r="D3655" t="inlineStr">
        <is>
          <t>IPCA</t>
        </is>
      </c>
      <c r="E3655" t="n">
        <v>0.009488792934583046</v>
      </c>
      <c r="F3655" t="inlineStr">
        <is>
          <t>MENSAL</t>
        </is>
      </c>
      <c r="G3655" t="n">
        <v>49948</v>
      </c>
      <c r="H3655" t="n">
        <v>49948</v>
      </c>
      <c r="I3655" t="n">
        <v>180</v>
      </c>
      <c r="J3655" t="inlineStr">
        <is>
          <t>CARTEIRA</t>
        </is>
      </c>
      <c r="K3655" t="inlineStr">
        <is>
          <t>CONTRATO</t>
        </is>
      </c>
      <c r="L3655" t="n">
        <v>2072.85</v>
      </c>
      <c r="M3655" t="inlineStr">
        <is>
          <t>IBIRAPITANGA FASE 3</t>
        </is>
      </c>
      <c r="N3655" s="142">
        <f>DATE(YEAR(G3655),MONTH(G3655),1)</f>
        <v/>
      </c>
      <c r="O3655" s="132">
        <f>IF(G3655&gt;$K$3,"Futuro","Atraso")</f>
        <v/>
      </c>
      <c r="P3655">
        <f>12*(YEAR(G3655)-YEAR($K$3))+(MONTH(G3655)-MONTH($K$3))</f>
        <v/>
      </c>
      <c r="Q3655" s="366">
        <f>IF(M3655="IBIRAPITANGA FASE 3",IF(O3655="Atraso",L3655,L3655/(1+$I$2)^P3655),IF(O3655="Atraso",L3655,L3655/(1+$I$1)^P3655))</f>
        <v/>
      </c>
      <c r="R3655">
        <f>IF(O3655="Atraso",$K$3-G3655,0)</f>
        <v/>
      </c>
      <c r="S3655">
        <f>IF(R3655&lt;=15,"Até 15",IF(R3655&lt;=30,"Entre 15 e 30",IF(R3655&lt;=60,"Entre 30 e 60",IF(R3655&lt;=90,"Entre 60 e 90",IF(R3655&lt;=120,"Entre 90 e 120",IF(R3655&lt;=150,"Entre 120 e 150",IF(R3655&lt;=180,"Entre 150 e 180","Superior a 180")))))))</f>
        <v/>
      </c>
    </row>
    <row r="3656">
      <c r="A3656" t="inlineStr">
        <is>
          <t>Q020L05</t>
        </is>
      </c>
      <c r="B3656" t="inlineStr">
        <is>
          <t>MARCELO SILVA  BRITO</t>
        </is>
      </c>
      <c r="C3656" t="n">
        <v>1</v>
      </c>
      <c r="D3656" t="inlineStr">
        <is>
          <t>IPCA</t>
        </is>
      </c>
      <c r="E3656" t="n">
        <v>0.009488792934583046</v>
      </c>
      <c r="F3656" t="inlineStr">
        <is>
          <t>MENSAL</t>
        </is>
      </c>
      <c r="G3656" t="n">
        <v>44995</v>
      </c>
      <c r="H3656" t="n">
        <v>44995</v>
      </c>
      <c r="I3656" t="n">
        <v>1</v>
      </c>
      <c r="J3656" t="inlineStr">
        <is>
          <t>CARTEIRA</t>
        </is>
      </c>
      <c r="K3656" t="inlineStr">
        <is>
          <t>CONTRATO</t>
        </is>
      </c>
      <c r="L3656" t="n">
        <v>3853.75</v>
      </c>
      <c r="M3656" t="inlineStr">
        <is>
          <t>IBIRAPITANGA FASE 3</t>
        </is>
      </c>
      <c r="N3656" s="142">
        <f>DATE(YEAR(G3656),MONTH(G3656),1)</f>
        <v/>
      </c>
      <c r="O3656" s="132">
        <f>IF(G3656&gt;$K$3,"Futuro","Atraso")</f>
        <v/>
      </c>
      <c r="P3656">
        <f>12*(YEAR(G3656)-YEAR($K$3))+(MONTH(G3656)-MONTH($K$3))</f>
        <v/>
      </c>
      <c r="Q3656" s="366">
        <f>IF(M3656="IBIRAPITANGA FASE 3",IF(O3656="Atraso",L3656,L3656/(1+$I$2)^P3656),IF(O3656="Atraso",L3656,L3656/(1+$I$1)^P3656))</f>
        <v/>
      </c>
      <c r="R3656">
        <f>IF(O3656="Atraso",$K$3-G3656,0)</f>
        <v/>
      </c>
      <c r="S3656">
        <f>IF(R3656&lt;=15,"Até 15",IF(R3656&lt;=30,"Entre 15 e 30",IF(R3656&lt;=60,"Entre 30 e 60",IF(R3656&lt;=90,"Entre 60 e 90",IF(R3656&lt;=120,"Entre 90 e 120",IF(R3656&lt;=150,"Entre 120 e 150",IF(R3656&lt;=180,"Entre 150 e 180","Superior a 180")))))))</f>
        <v/>
      </c>
    </row>
    <row r="3657">
      <c r="A3657" t="inlineStr">
        <is>
          <t>Q020L05</t>
        </is>
      </c>
      <c r="B3657" t="inlineStr">
        <is>
          <t>MARCELO SILVA  BRITO</t>
        </is>
      </c>
      <c r="C3657" t="n">
        <v>1</v>
      </c>
      <c r="D3657" t="inlineStr">
        <is>
          <t>IPCA</t>
        </is>
      </c>
      <c r="E3657" t="n">
        <v>0.009488792934583046</v>
      </c>
      <c r="F3657" t="inlineStr">
        <is>
          <t>MENSAL</t>
        </is>
      </c>
      <c r="G3657" t="n">
        <v>45026</v>
      </c>
      <c r="H3657" t="n">
        <v>45026</v>
      </c>
      <c r="I3657" t="n">
        <v>2</v>
      </c>
      <c r="J3657" t="inlineStr">
        <is>
          <t>CARTEIRA</t>
        </is>
      </c>
      <c r="K3657" t="inlineStr">
        <is>
          <t>CONTRATO</t>
        </is>
      </c>
      <c r="L3657" t="n">
        <v>3781.62</v>
      </c>
      <c r="M3657" t="inlineStr">
        <is>
          <t>IBIRAPITANGA FASE 3</t>
        </is>
      </c>
      <c r="N3657" s="142">
        <f>DATE(YEAR(G3657),MONTH(G3657),1)</f>
        <v/>
      </c>
      <c r="O3657" s="132">
        <f>IF(G3657&gt;$K$3,"Futuro","Atraso")</f>
        <v/>
      </c>
      <c r="P3657">
        <f>12*(YEAR(G3657)-YEAR($K$3))+(MONTH(G3657)-MONTH($K$3))</f>
        <v/>
      </c>
      <c r="Q3657" s="366">
        <f>IF(M3657="IBIRAPITANGA FASE 3",IF(O3657="Atraso",L3657,L3657/(1+$I$2)^P3657),IF(O3657="Atraso",L3657,L3657/(1+$I$1)^P3657))</f>
        <v/>
      </c>
      <c r="R3657">
        <f>IF(O3657="Atraso",$K$3-G3657,0)</f>
        <v/>
      </c>
      <c r="S3657">
        <f>IF(R3657&lt;=15,"Até 15",IF(R3657&lt;=30,"Entre 15 e 30",IF(R3657&lt;=60,"Entre 30 e 60",IF(R3657&lt;=90,"Entre 60 e 90",IF(R3657&lt;=120,"Entre 90 e 120",IF(R3657&lt;=150,"Entre 120 e 150",IF(R3657&lt;=180,"Entre 150 e 180","Superior a 180")))))))</f>
        <v/>
      </c>
    </row>
    <row r="3658">
      <c r="A3658" t="inlineStr">
        <is>
          <t>Q020L05</t>
        </is>
      </c>
      <c r="B3658" t="inlineStr">
        <is>
          <t>MARCELO SILVA  BRITO</t>
        </is>
      </c>
      <c r="C3658" t="n">
        <v>1</v>
      </c>
      <c r="D3658" t="inlineStr">
        <is>
          <t>IPCA</t>
        </is>
      </c>
      <c r="E3658" t="n">
        <v>0.009488792934583046</v>
      </c>
      <c r="F3658" t="inlineStr">
        <is>
          <t>MENSAL</t>
        </is>
      </c>
      <c r="G3658" t="n">
        <v>45056</v>
      </c>
      <c r="H3658" t="n">
        <v>45056</v>
      </c>
      <c r="I3658" t="n">
        <v>3</v>
      </c>
      <c r="J3658" t="inlineStr">
        <is>
          <t>CARTEIRA</t>
        </is>
      </c>
      <c r="K3658" t="inlineStr">
        <is>
          <t>CONTRATO</t>
        </is>
      </c>
      <c r="L3658" t="n">
        <v>3711.63</v>
      </c>
      <c r="M3658" t="inlineStr">
        <is>
          <t>IBIRAPITANGA FASE 3</t>
        </is>
      </c>
      <c r="N3658" s="142">
        <f>DATE(YEAR(G3658),MONTH(G3658),1)</f>
        <v/>
      </c>
      <c r="O3658" s="132">
        <f>IF(G3658&gt;$K$3,"Futuro","Atraso")</f>
        <v/>
      </c>
      <c r="P3658">
        <f>12*(YEAR(G3658)-YEAR($K$3))+(MONTH(G3658)-MONTH($K$3))</f>
        <v/>
      </c>
      <c r="Q3658" s="366">
        <f>IF(M3658="IBIRAPITANGA FASE 3",IF(O3658="Atraso",L3658,L3658/(1+$I$2)^P3658),IF(O3658="Atraso",L3658,L3658/(1+$I$1)^P3658))</f>
        <v/>
      </c>
      <c r="R3658">
        <f>IF(O3658="Atraso",$K$3-G3658,0)</f>
        <v/>
      </c>
      <c r="S3658">
        <f>IF(R3658&lt;=15,"Até 15",IF(R3658&lt;=30,"Entre 15 e 30",IF(R3658&lt;=60,"Entre 30 e 60",IF(R3658&lt;=90,"Entre 60 e 90",IF(R3658&lt;=120,"Entre 90 e 120",IF(R3658&lt;=150,"Entre 120 e 150",IF(R3658&lt;=180,"Entre 150 e 180","Superior a 180")))))))</f>
        <v/>
      </c>
    </row>
    <row r="3659">
      <c r="A3659" t="inlineStr">
        <is>
          <t>Q020L05</t>
        </is>
      </c>
      <c r="B3659" t="inlineStr">
        <is>
          <t>MARCELO SILVA  BRITO</t>
        </is>
      </c>
      <c r="C3659" t="n">
        <v>1</v>
      </c>
      <c r="D3659" t="inlineStr">
        <is>
          <t>IPCA</t>
        </is>
      </c>
      <c r="E3659" t="n">
        <v>0.009488792934583046</v>
      </c>
      <c r="F3659" t="inlineStr">
        <is>
          <t>MENSAL</t>
        </is>
      </c>
      <c r="G3659" t="n">
        <v>45087</v>
      </c>
      <c r="H3659" t="n">
        <v>45087</v>
      </c>
      <c r="I3659" t="n">
        <v>4</v>
      </c>
      <c r="J3659" t="inlineStr">
        <is>
          <t>CARTEIRA</t>
        </is>
      </c>
      <c r="K3659" t="inlineStr">
        <is>
          <t>CONTRATO</t>
        </is>
      </c>
      <c r="L3659" t="n">
        <v>3641.5</v>
      </c>
      <c r="M3659" t="inlineStr">
        <is>
          <t>IBIRAPITANGA FASE 3</t>
        </is>
      </c>
      <c r="N3659" s="142">
        <f>DATE(YEAR(G3659),MONTH(G3659),1)</f>
        <v/>
      </c>
      <c r="O3659" s="132">
        <f>IF(G3659&gt;$K$3,"Futuro","Atraso")</f>
        <v/>
      </c>
      <c r="P3659">
        <f>12*(YEAR(G3659)-YEAR($K$3))+(MONTH(G3659)-MONTH($K$3))</f>
        <v/>
      </c>
      <c r="Q3659" s="366">
        <f>IF(M3659="IBIRAPITANGA FASE 3",IF(O3659="Atraso",L3659,L3659/(1+$I$2)^P3659),IF(O3659="Atraso",L3659,L3659/(1+$I$1)^P3659))</f>
        <v/>
      </c>
      <c r="R3659">
        <f>IF(O3659="Atraso",$K$3-G3659,0)</f>
        <v/>
      </c>
      <c r="S3659">
        <f>IF(R3659&lt;=15,"Até 15",IF(R3659&lt;=30,"Entre 15 e 30",IF(R3659&lt;=60,"Entre 30 e 60",IF(R3659&lt;=90,"Entre 60 e 90",IF(R3659&lt;=120,"Entre 90 e 120",IF(R3659&lt;=150,"Entre 120 e 150",IF(R3659&lt;=180,"Entre 150 e 180","Superior a 180")))))))</f>
        <v/>
      </c>
    </row>
    <row r="3660">
      <c r="A3660" t="inlineStr">
        <is>
          <t>Q020L05</t>
        </is>
      </c>
      <c r="B3660" t="inlineStr">
        <is>
          <t>MARCELO SILVA  BRITO</t>
        </is>
      </c>
      <c r="C3660" t="n">
        <v>1</v>
      </c>
      <c r="D3660" t="inlineStr">
        <is>
          <t>IPCA</t>
        </is>
      </c>
      <c r="E3660" t="n">
        <v>0.009488792934583046</v>
      </c>
      <c r="F3660" t="inlineStr">
        <is>
          <t>MENSAL</t>
        </is>
      </c>
      <c r="G3660" t="n">
        <v>45117</v>
      </c>
      <c r="H3660" t="n">
        <v>45117</v>
      </c>
      <c r="I3660" t="n">
        <v>5</v>
      </c>
      <c r="J3660" t="inlineStr">
        <is>
          <t>CARTEIRA</t>
        </is>
      </c>
      <c r="K3660" t="inlineStr">
        <is>
          <t>CONTRATO</t>
        </is>
      </c>
      <c r="L3660" t="n">
        <v>3573.49</v>
      </c>
      <c r="M3660" t="inlineStr">
        <is>
          <t>IBIRAPITANGA FASE 3</t>
        </is>
      </c>
      <c r="N3660" s="142">
        <f>DATE(YEAR(G3660),MONTH(G3660),1)</f>
        <v/>
      </c>
      <c r="O3660" s="132">
        <f>IF(G3660&gt;$K$3,"Futuro","Atraso")</f>
        <v/>
      </c>
      <c r="P3660">
        <f>12*(YEAR(G3660)-YEAR($K$3))+(MONTH(G3660)-MONTH($K$3))</f>
        <v/>
      </c>
      <c r="Q3660" s="366">
        <f>IF(M3660="IBIRAPITANGA FASE 3",IF(O3660="Atraso",L3660,L3660/(1+$I$2)^P3660),IF(O3660="Atraso",L3660,L3660/(1+$I$1)^P3660))</f>
        <v/>
      </c>
      <c r="R3660">
        <f>IF(O3660="Atraso",$K$3-G3660,0)</f>
        <v/>
      </c>
      <c r="S3660">
        <f>IF(R3660&lt;=15,"Até 15",IF(R3660&lt;=30,"Entre 15 e 30",IF(R3660&lt;=60,"Entre 30 e 60",IF(R3660&lt;=90,"Entre 60 e 90",IF(R3660&lt;=120,"Entre 90 e 120",IF(R3660&lt;=150,"Entre 120 e 150",IF(R3660&lt;=180,"Entre 150 e 180","Superior a 180")))))))</f>
        <v/>
      </c>
    </row>
    <row r="3661">
      <c r="A3661" t="inlineStr">
        <is>
          <t>Q020L05</t>
        </is>
      </c>
      <c r="B3661" t="inlineStr">
        <is>
          <t>MARCELO SILVA  BRITO</t>
        </is>
      </c>
      <c r="C3661" t="n">
        <v>1</v>
      </c>
      <c r="D3661" t="inlineStr">
        <is>
          <t>IPCA</t>
        </is>
      </c>
      <c r="E3661" t="n">
        <v>0.009488792934583046</v>
      </c>
      <c r="F3661" t="inlineStr">
        <is>
          <t>MENSAL</t>
        </is>
      </c>
      <c r="G3661" t="n">
        <v>45148</v>
      </c>
      <c r="H3661" t="n">
        <v>45148</v>
      </c>
      <c r="I3661" t="n">
        <v>6</v>
      </c>
      <c r="J3661" t="inlineStr">
        <is>
          <t>CARTEIRA</t>
        </is>
      </c>
      <c r="K3661" t="inlineStr">
        <is>
          <t>CONTRATO</t>
        </is>
      </c>
      <c r="L3661" t="n">
        <v>3505.32</v>
      </c>
      <c r="M3661" t="inlineStr">
        <is>
          <t>IBIRAPITANGA FASE 3</t>
        </is>
      </c>
      <c r="N3661" s="142">
        <f>DATE(YEAR(G3661),MONTH(G3661),1)</f>
        <v/>
      </c>
      <c r="O3661" s="132">
        <f>IF(G3661&gt;$K$3,"Futuro","Atraso")</f>
        <v/>
      </c>
      <c r="P3661">
        <f>12*(YEAR(G3661)-YEAR($K$3))+(MONTH(G3661)-MONTH($K$3))</f>
        <v/>
      </c>
      <c r="Q3661" s="366">
        <f>IF(M3661="IBIRAPITANGA FASE 3",IF(O3661="Atraso",L3661,L3661/(1+$I$2)^P3661),IF(O3661="Atraso",L3661,L3661/(1+$I$1)^P3661))</f>
        <v/>
      </c>
      <c r="R3661">
        <f>IF(O3661="Atraso",$K$3-G3661,0)</f>
        <v/>
      </c>
      <c r="S3661">
        <f>IF(R3661&lt;=15,"Até 15",IF(R3661&lt;=30,"Entre 15 e 30",IF(R3661&lt;=60,"Entre 30 e 60",IF(R3661&lt;=90,"Entre 60 e 90",IF(R3661&lt;=120,"Entre 90 e 120",IF(R3661&lt;=150,"Entre 120 e 150",IF(R3661&lt;=180,"Entre 150 e 180","Superior a 180")))))))</f>
        <v/>
      </c>
    </row>
    <row r="3662">
      <c r="A3662" t="inlineStr">
        <is>
          <t>Q020L05</t>
        </is>
      </c>
      <c r="B3662" t="inlineStr">
        <is>
          <t>MARCELO SILVA  BRITO</t>
        </is>
      </c>
      <c r="C3662" t="n">
        <v>1</v>
      </c>
      <c r="D3662" t="inlineStr">
        <is>
          <t>IPCA</t>
        </is>
      </c>
      <c r="E3662" t="n">
        <v>0.009488792934583046</v>
      </c>
      <c r="F3662" t="inlineStr">
        <is>
          <t>MENSAL</t>
        </is>
      </c>
      <c r="G3662" t="n">
        <v>45179</v>
      </c>
      <c r="H3662" t="n">
        <v>45179</v>
      </c>
      <c r="I3662" t="n">
        <v>7</v>
      </c>
      <c r="J3662" t="inlineStr">
        <is>
          <t>CARTEIRA</t>
        </is>
      </c>
      <c r="K3662" t="inlineStr">
        <is>
          <t>CONTRATO</t>
        </is>
      </c>
      <c r="L3662" t="n">
        <v>3438.1</v>
      </c>
      <c r="M3662" t="inlineStr">
        <is>
          <t>IBIRAPITANGA FASE 3</t>
        </is>
      </c>
      <c r="N3662" s="142">
        <f>DATE(YEAR(G3662),MONTH(G3662),1)</f>
        <v/>
      </c>
      <c r="O3662" s="132">
        <f>IF(G3662&gt;$K$3,"Futuro","Atraso")</f>
        <v/>
      </c>
      <c r="P3662">
        <f>12*(YEAR(G3662)-YEAR($K$3))+(MONTH(G3662)-MONTH($K$3))</f>
        <v/>
      </c>
      <c r="Q3662" s="366">
        <f>IF(M3662="IBIRAPITANGA FASE 3",IF(O3662="Atraso",L3662,L3662/(1+$I$2)^P3662),IF(O3662="Atraso",L3662,L3662/(1+$I$1)^P3662))</f>
        <v/>
      </c>
      <c r="R3662">
        <f>IF(O3662="Atraso",$K$3-G3662,0)</f>
        <v/>
      </c>
      <c r="S3662">
        <f>IF(R3662&lt;=15,"Até 15",IF(R3662&lt;=30,"Entre 15 e 30",IF(R3662&lt;=60,"Entre 30 e 60",IF(R3662&lt;=90,"Entre 60 e 90",IF(R3662&lt;=120,"Entre 90 e 120",IF(R3662&lt;=150,"Entre 120 e 150",IF(R3662&lt;=180,"Entre 150 e 180","Superior a 180")))))))</f>
        <v/>
      </c>
    </row>
    <row r="3663">
      <c r="A3663" t="inlineStr">
        <is>
          <t>Q020L05</t>
        </is>
      </c>
      <c r="B3663" t="inlineStr">
        <is>
          <t>MARCELO SILVA  BRITO</t>
        </is>
      </c>
      <c r="C3663" t="n">
        <v>1</v>
      </c>
      <c r="D3663" t="inlineStr">
        <is>
          <t>IPCA</t>
        </is>
      </c>
      <c r="E3663" t="n">
        <v>0.009488792934583046</v>
      </c>
      <c r="F3663" t="inlineStr">
        <is>
          <t>MENSAL</t>
        </is>
      </c>
      <c r="G3663" t="n">
        <v>45209</v>
      </c>
      <c r="H3663" t="n">
        <v>45209</v>
      </c>
      <c r="I3663" t="n">
        <v>8</v>
      </c>
      <c r="J3663" t="inlineStr">
        <is>
          <t>CARTEIRA</t>
        </is>
      </c>
      <c r="K3663" t="inlineStr">
        <is>
          <t>CONTRATO</t>
        </is>
      </c>
      <c r="L3663" t="n">
        <v>3372.95</v>
      </c>
      <c r="M3663" t="inlineStr">
        <is>
          <t>IBIRAPITANGA FASE 3</t>
        </is>
      </c>
      <c r="N3663" s="142">
        <f>DATE(YEAR(G3663),MONTH(G3663),1)</f>
        <v/>
      </c>
      <c r="O3663" s="132">
        <f>IF(G3663&gt;$K$3,"Futuro","Atraso")</f>
        <v/>
      </c>
      <c r="P3663">
        <f>12*(YEAR(G3663)-YEAR($K$3))+(MONTH(G3663)-MONTH($K$3))</f>
        <v/>
      </c>
      <c r="Q3663" s="366">
        <f>IF(M3663="IBIRAPITANGA FASE 3",IF(O3663="Atraso",L3663,L3663/(1+$I$2)^P3663),IF(O3663="Atraso",L3663,L3663/(1+$I$1)^P3663))</f>
        <v/>
      </c>
      <c r="R3663">
        <f>IF(O3663="Atraso",$K$3-G3663,0)</f>
        <v/>
      </c>
      <c r="S3663">
        <f>IF(R3663&lt;=15,"Até 15",IF(R3663&lt;=30,"Entre 15 e 30",IF(R3663&lt;=60,"Entre 30 e 60",IF(R3663&lt;=90,"Entre 60 e 90",IF(R3663&lt;=120,"Entre 90 e 120",IF(R3663&lt;=150,"Entre 120 e 150",IF(R3663&lt;=180,"Entre 150 e 180","Superior a 180")))))))</f>
        <v/>
      </c>
    </row>
    <row r="3664">
      <c r="A3664" t="inlineStr">
        <is>
          <t>Q020L05</t>
        </is>
      </c>
      <c r="B3664" t="inlineStr">
        <is>
          <t>MARCELO SILVA  BRITO</t>
        </is>
      </c>
      <c r="C3664" t="n">
        <v>1</v>
      </c>
      <c r="D3664" t="inlineStr">
        <is>
          <t>IPCA</t>
        </is>
      </c>
      <c r="E3664" t="n">
        <v>0.009488792934583046</v>
      </c>
      <c r="F3664" t="inlineStr">
        <is>
          <t>MENSAL</t>
        </is>
      </c>
      <c r="G3664" t="n">
        <v>45240</v>
      </c>
      <c r="H3664" t="n">
        <v>45240</v>
      </c>
      <c r="I3664" t="n">
        <v>9</v>
      </c>
      <c r="J3664" t="inlineStr">
        <is>
          <t>CARTEIRA</t>
        </is>
      </c>
      <c r="K3664" t="inlineStr">
        <is>
          <t>CONTRATO</t>
        </is>
      </c>
      <c r="L3664" t="n">
        <v>3287.52</v>
      </c>
      <c r="M3664" t="inlineStr">
        <is>
          <t>IBIRAPITANGA FASE 3</t>
        </is>
      </c>
      <c r="N3664" s="142">
        <f>DATE(YEAR(G3664),MONTH(G3664),1)</f>
        <v/>
      </c>
      <c r="O3664" s="132">
        <f>IF(G3664&gt;$K$3,"Futuro","Atraso")</f>
        <v/>
      </c>
      <c r="P3664">
        <f>12*(YEAR(G3664)-YEAR($K$3))+(MONTH(G3664)-MONTH($K$3))</f>
        <v/>
      </c>
      <c r="Q3664" s="366">
        <f>IF(M3664="IBIRAPITANGA FASE 3",IF(O3664="Atraso",L3664,L3664/(1+$I$2)^P3664),IF(O3664="Atraso",L3664,L3664/(1+$I$1)^P3664))</f>
        <v/>
      </c>
      <c r="R3664">
        <f>IF(O3664="Atraso",$K$3-G3664,0)</f>
        <v/>
      </c>
      <c r="S3664">
        <f>IF(R3664&lt;=15,"Até 15",IF(R3664&lt;=30,"Entre 15 e 30",IF(R3664&lt;=60,"Entre 30 e 60",IF(R3664&lt;=90,"Entre 60 e 90",IF(R3664&lt;=120,"Entre 90 e 120",IF(R3664&lt;=150,"Entre 120 e 150",IF(R3664&lt;=180,"Entre 150 e 180","Superior a 180")))))))</f>
        <v/>
      </c>
    </row>
    <row r="3665">
      <c r="A3665" t="inlineStr">
        <is>
          <t>Q020L05</t>
        </is>
      </c>
      <c r="B3665" t="inlineStr">
        <is>
          <t>MARCELO SILVA  BRITO</t>
        </is>
      </c>
      <c r="C3665" t="n">
        <v>1</v>
      </c>
      <c r="D3665" t="inlineStr">
        <is>
          <t>IPCA</t>
        </is>
      </c>
      <c r="E3665" t="n">
        <v>0.009488792934583046</v>
      </c>
      <c r="F3665" t="inlineStr">
        <is>
          <t>MENSAL</t>
        </is>
      </c>
      <c r="G3665" t="n">
        <v>45270</v>
      </c>
      <c r="H3665" t="n">
        <v>45270</v>
      </c>
      <c r="I3665" t="n">
        <v>10</v>
      </c>
      <c r="J3665" t="inlineStr">
        <is>
          <t>CARTEIRA</t>
        </is>
      </c>
      <c r="K3665" t="inlineStr">
        <is>
          <t>CONTRATO</t>
        </is>
      </c>
      <c r="L3665" t="n">
        <v>3287.52</v>
      </c>
      <c r="M3665" t="inlineStr">
        <is>
          <t>IBIRAPITANGA FASE 3</t>
        </is>
      </c>
      <c r="N3665" s="142">
        <f>DATE(YEAR(G3665),MONTH(G3665),1)</f>
        <v/>
      </c>
      <c r="O3665" s="132">
        <f>IF(G3665&gt;$K$3,"Futuro","Atraso")</f>
        <v/>
      </c>
      <c r="P3665">
        <f>12*(YEAR(G3665)-YEAR($K$3))+(MONTH(G3665)-MONTH($K$3))</f>
        <v/>
      </c>
      <c r="Q3665" s="366">
        <f>IF(M3665="IBIRAPITANGA FASE 3",IF(O3665="Atraso",L3665,L3665/(1+$I$2)^P3665),IF(O3665="Atraso",L3665,L3665/(1+$I$1)^P3665))</f>
        <v/>
      </c>
      <c r="R3665">
        <f>IF(O3665="Atraso",$K$3-G3665,0)</f>
        <v/>
      </c>
      <c r="S3665">
        <f>IF(R3665&lt;=15,"Até 15",IF(R3665&lt;=30,"Entre 15 e 30",IF(R3665&lt;=60,"Entre 30 e 60",IF(R3665&lt;=90,"Entre 60 e 90",IF(R3665&lt;=120,"Entre 90 e 120",IF(R3665&lt;=150,"Entre 120 e 150",IF(R3665&lt;=180,"Entre 150 e 180","Superior a 180")))))))</f>
        <v/>
      </c>
    </row>
    <row r="3666">
      <c r="A3666" t="inlineStr">
        <is>
          <t>Q020L05</t>
        </is>
      </c>
      <c r="B3666" t="inlineStr">
        <is>
          <t>MARCELO SILVA  BRITO</t>
        </is>
      </c>
      <c r="C3666" t="n">
        <v>1</v>
      </c>
      <c r="D3666" t="inlineStr">
        <is>
          <t>IPCA</t>
        </is>
      </c>
      <c r="E3666" t="n">
        <v>0.009488792934583046</v>
      </c>
      <c r="F3666" t="inlineStr">
        <is>
          <t>MENSAL</t>
        </is>
      </c>
      <c r="G3666" t="n">
        <v>45301</v>
      </c>
      <c r="H3666" t="n">
        <v>45301</v>
      </c>
      <c r="I3666" t="n">
        <v>11</v>
      </c>
      <c r="J3666" t="inlineStr">
        <is>
          <t>CARTEIRA</t>
        </is>
      </c>
      <c r="K3666" t="inlineStr">
        <is>
          <t>CONTRATO</t>
        </is>
      </c>
      <c r="L3666" t="n">
        <v>3287.52</v>
      </c>
      <c r="M3666" t="inlineStr">
        <is>
          <t>IBIRAPITANGA FASE 3</t>
        </is>
      </c>
      <c r="N3666" s="142">
        <f>DATE(YEAR(G3666),MONTH(G3666),1)</f>
        <v/>
      </c>
      <c r="O3666" s="132">
        <f>IF(G3666&gt;$K$3,"Futuro","Atraso")</f>
        <v/>
      </c>
      <c r="P3666">
        <f>12*(YEAR(G3666)-YEAR($K$3))+(MONTH(G3666)-MONTH($K$3))</f>
        <v/>
      </c>
      <c r="Q3666" s="366">
        <f>IF(M3666="IBIRAPITANGA FASE 3",IF(O3666="Atraso",L3666,L3666/(1+$I$2)^P3666),IF(O3666="Atraso",L3666,L3666/(1+$I$1)^P3666))</f>
        <v/>
      </c>
      <c r="R3666">
        <f>IF(O3666="Atraso",$K$3-G3666,0)</f>
        <v/>
      </c>
      <c r="S3666">
        <f>IF(R3666&lt;=15,"Até 15",IF(R3666&lt;=30,"Entre 15 e 30",IF(R3666&lt;=60,"Entre 30 e 60",IF(R3666&lt;=90,"Entre 60 e 90",IF(R3666&lt;=120,"Entre 90 e 120",IF(R3666&lt;=150,"Entre 120 e 150",IF(R3666&lt;=180,"Entre 150 e 180","Superior a 180")))))))</f>
        <v/>
      </c>
    </row>
    <row r="3667">
      <c r="A3667" t="inlineStr">
        <is>
          <t>Q020L05</t>
        </is>
      </c>
      <c r="B3667" t="inlineStr">
        <is>
          <t>MARCELO SILVA  BRITO</t>
        </is>
      </c>
      <c r="C3667" t="n">
        <v>1</v>
      </c>
      <c r="D3667" t="inlineStr">
        <is>
          <t>IPCA</t>
        </is>
      </c>
      <c r="E3667" t="n">
        <v>0.009488792934583046</v>
      </c>
      <c r="F3667" t="inlineStr">
        <is>
          <t>MENSAL</t>
        </is>
      </c>
      <c r="G3667" t="n">
        <v>45332</v>
      </c>
      <c r="H3667" t="n">
        <v>45332</v>
      </c>
      <c r="I3667" t="n">
        <v>12</v>
      </c>
      <c r="J3667" t="inlineStr">
        <is>
          <t>CARTEIRA</t>
        </is>
      </c>
      <c r="K3667" t="inlineStr">
        <is>
          <t>CONTRATO</t>
        </is>
      </c>
      <c r="L3667" t="n">
        <v>3287.52</v>
      </c>
      <c r="M3667" t="inlineStr">
        <is>
          <t>IBIRAPITANGA FASE 3</t>
        </is>
      </c>
      <c r="N3667" s="142">
        <f>DATE(YEAR(G3667),MONTH(G3667),1)</f>
        <v/>
      </c>
      <c r="O3667" s="132">
        <f>IF(G3667&gt;$K$3,"Futuro","Atraso")</f>
        <v/>
      </c>
      <c r="P3667">
        <f>12*(YEAR(G3667)-YEAR($K$3))+(MONTH(G3667)-MONTH($K$3))</f>
        <v/>
      </c>
      <c r="Q3667" s="366">
        <f>IF(M3667="IBIRAPITANGA FASE 3",IF(O3667="Atraso",L3667,L3667/(1+$I$2)^P3667),IF(O3667="Atraso",L3667,L3667/(1+$I$1)^P3667))</f>
        <v/>
      </c>
      <c r="R3667">
        <f>IF(O3667="Atraso",$K$3-G3667,0)</f>
        <v/>
      </c>
      <c r="S3667">
        <f>IF(R3667&lt;=15,"Até 15",IF(R3667&lt;=30,"Entre 15 e 30",IF(R3667&lt;=60,"Entre 30 e 60",IF(R3667&lt;=90,"Entre 60 e 90",IF(R3667&lt;=120,"Entre 90 e 120",IF(R3667&lt;=150,"Entre 120 e 150",IF(R3667&lt;=180,"Entre 150 e 180","Superior a 180")))))))</f>
        <v/>
      </c>
    </row>
    <row r="3668">
      <c r="A3668" t="inlineStr">
        <is>
          <t>Q020L05</t>
        </is>
      </c>
      <c r="B3668" t="inlineStr">
        <is>
          <t>MARCELO SILVA  BRITO</t>
        </is>
      </c>
      <c r="C3668" t="n">
        <v>1</v>
      </c>
      <c r="D3668" t="inlineStr">
        <is>
          <t>IPCA</t>
        </is>
      </c>
      <c r="E3668" t="n">
        <v>0.009488792934583046</v>
      </c>
      <c r="F3668" t="inlineStr">
        <is>
          <t>MENSAL</t>
        </is>
      </c>
      <c r="G3668" t="n">
        <v>45361</v>
      </c>
      <c r="H3668" t="n">
        <v>45361</v>
      </c>
      <c r="I3668" t="n">
        <v>13</v>
      </c>
      <c r="J3668" t="inlineStr">
        <is>
          <t>CARTEIRA</t>
        </is>
      </c>
      <c r="K3668" t="inlineStr">
        <is>
          <t>CONTRATO</t>
        </is>
      </c>
      <c r="L3668" t="n">
        <v>3287.52</v>
      </c>
      <c r="M3668" t="inlineStr">
        <is>
          <t>IBIRAPITANGA FASE 3</t>
        </is>
      </c>
      <c r="N3668" s="142">
        <f>DATE(YEAR(G3668),MONTH(G3668),1)</f>
        <v/>
      </c>
      <c r="O3668" s="132">
        <f>IF(G3668&gt;$K$3,"Futuro","Atraso")</f>
        <v/>
      </c>
      <c r="P3668">
        <f>12*(YEAR(G3668)-YEAR($K$3))+(MONTH(G3668)-MONTH($K$3))</f>
        <v/>
      </c>
      <c r="Q3668" s="366">
        <f>IF(M3668="IBIRAPITANGA FASE 3",IF(O3668="Atraso",L3668,L3668/(1+$I$2)^P3668),IF(O3668="Atraso",L3668,L3668/(1+$I$1)^P3668))</f>
        <v/>
      </c>
      <c r="R3668">
        <f>IF(O3668="Atraso",$K$3-G3668,0)</f>
        <v/>
      </c>
      <c r="S3668">
        <f>IF(R3668&lt;=15,"Até 15",IF(R3668&lt;=30,"Entre 15 e 30",IF(R3668&lt;=60,"Entre 30 e 60",IF(R3668&lt;=90,"Entre 60 e 90",IF(R3668&lt;=120,"Entre 90 e 120",IF(R3668&lt;=150,"Entre 120 e 150",IF(R3668&lt;=180,"Entre 150 e 180","Superior a 180")))))))</f>
        <v/>
      </c>
    </row>
    <row r="3669">
      <c r="A3669" t="inlineStr">
        <is>
          <t>Q020L05</t>
        </is>
      </c>
      <c r="B3669" t="inlineStr">
        <is>
          <t>MARCELO SILVA  BRITO</t>
        </is>
      </c>
      <c r="C3669" t="n">
        <v>1</v>
      </c>
      <c r="D3669" t="inlineStr">
        <is>
          <t>IPCA</t>
        </is>
      </c>
      <c r="E3669" t="n">
        <v>0.009488792934583046</v>
      </c>
      <c r="F3669" t="inlineStr">
        <is>
          <t>MENSAL</t>
        </is>
      </c>
      <c r="G3669" t="n">
        <v>45392</v>
      </c>
      <c r="H3669" t="n">
        <v>45392</v>
      </c>
      <c r="I3669" t="n">
        <v>14</v>
      </c>
      <c r="J3669" t="inlineStr">
        <is>
          <t>CARTEIRA</t>
        </is>
      </c>
      <c r="K3669" t="inlineStr">
        <is>
          <t>CONTRATO</t>
        </is>
      </c>
      <c r="L3669" t="n">
        <v>3287.52</v>
      </c>
      <c r="M3669" t="inlineStr">
        <is>
          <t>IBIRAPITANGA FASE 3</t>
        </is>
      </c>
      <c r="N3669" s="142">
        <f>DATE(YEAR(G3669),MONTH(G3669),1)</f>
        <v/>
      </c>
      <c r="O3669" s="132">
        <f>IF(G3669&gt;$K$3,"Futuro","Atraso")</f>
        <v/>
      </c>
      <c r="P3669">
        <f>12*(YEAR(G3669)-YEAR($K$3))+(MONTH(G3669)-MONTH($K$3))</f>
        <v/>
      </c>
      <c r="Q3669" s="366">
        <f>IF(M3669="IBIRAPITANGA FASE 3",IF(O3669="Atraso",L3669,L3669/(1+$I$2)^P3669),IF(O3669="Atraso",L3669,L3669/(1+$I$1)^P3669))</f>
        <v/>
      </c>
      <c r="R3669">
        <f>IF(O3669="Atraso",$K$3-G3669,0)</f>
        <v/>
      </c>
      <c r="S3669">
        <f>IF(R3669&lt;=15,"Até 15",IF(R3669&lt;=30,"Entre 15 e 30",IF(R3669&lt;=60,"Entre 30 e 60",IF(R3669&lt;=90,"Entre 60 e 90",IF(R3669&lt;=120,"Entre 90 e 120",IF(R3669&lt;=150,"Entre 120 e 150",IF(R3669&lt;=180,"Entre 150 e 180","Superior a 180")))))))</f>
        <v/>
      </c>
    </row>
    <row r="3670">
      <c r="A3670" t="inlineStr">
        <is>
          <t>Q020L05</t>
        </is>
      </c>
      <c r="B3670" t="inlineStr">
        <is>
          <t>MARCELO SILVA  BRITO</t>
        </is>
      </c>
      <c r="C3670" t="n">
        <v>1</v>
      </c>
      <c r="D3670" t="inlineStr">
        <is>
          <t>IPCA</t>
        </is>
      </c>
      <c r="E3670" t="n">
        <v>0.009488792934583046</v>
      </c>
      <c r="F3670" t="inlineStr">
        <is>
          <t>MENSAL</t>
        </is>
      </c>
      <c r="G3670" t="n">
        <v>45422</v>
      </c>
      <c r="H3670" t="n">
        <v>45422</v>
      </c>
      <c r="I3670" t="n">
        <v>15</v>
      </c>
      <c r="J3670" t="inlineStr">
        <is>
          <t>CARTEIRA</t>
        </is>
      </c>
      <c r="K3670" t="inlineStr">
        <is>
          <t>CONTRATO</t>
        </is>
      </c>
      <c r="L3670" t="n">
        <v>3287.52</v>
      </c>
      <c r="M3670" t="inlineStr">
        <is>
          <t>IBIRAPITANGA FASE 3</t>
        </is>
      </c>
      <c r="N3670" s="142">
        <f>DATE(YEAR(G3670),MONTH(G3670),1)</f>
        <v/>
      </c>
      <c r="O3670" s="132">
        <f>IF(G3670&gt;$K$3,"Futuro","Atraso")</f>
        <v/>
      </c>
      <c r="P3670">
        <f>12*(YEAR(G3670)-YEAR($K$3))+(MONTH(G3670)-MONTH($K$3))</f>
        <v/>
      </c>
      <c r="Q3670" s="366">
        <f>IF(M3670="IBIRAPITANGA FASE 3",IF(O3670="Atraso",L3670,L3670/(1+$I$2)^P3670),IF(O3670="Atraso",L3670,L3670/(1+$I$1)^P3670))</f>
        <v/>
      </c>
      <c r="R3670">
        <f>IF(O3670="Atraso",$K$3-G3670,0)</f>
        <v/>
      </c>
      <c r="S3670">
        <f>IF(R3670&lt;=15,"Até 15",IF(R3670&lt;=30,"Entre 15 e 30",IF(R3670&lt;=60,"Entre 30 e 60",IF(R3670&lt;=90,"Entre 60 e 90",IF(R3670&lt;=120,"Entre 90 e 120",IF(R3670&lt;=150,"Entre 120 e 150",IF(R3670&lt;=180,"Entre 150 e 180","Superior a 180")))))))</f>
        <v/>
      </c>
    </row>
    <row r="3671">
      <c r="A3671" t="inlineStr">
        <is>
          <t>Q020L05</t>
        </is>
      </c>
      <c r="B3671" t="inlineStr">
        <is>
          <t>MARCELO SILVA  BRITO</t>
        </is>
      </c>
      <c r="C3671" t="n">
        <v>1</v>
      </c>
      <c r="D3671" t="inlineStr">
        <is>
          <t>IPCA</t>
        </is>
      </c>
      <c r="E3671" t="n">
        <v>0.009488792934583046</v>
      </c>
      <c r="F3671" t="inlineStr">
        <is>
          <t>MENSAL</t>
        </is>
      </c>
      <c r="G3671" t="n">
        <v>45453</v>
      </c>
      <c r="H3671" t="n">
        <v>45453</v>
      </c>
      <c r="I3671" t="n">
        <v>16</v>
      </c>
      <c r="J3671" t="inlineStr">
        <is>
          <t>CARTEIRA</t>
        </is>
      </c>
      <c r="K3671" t="inlineStr">
        <is>
          <t>CONTRATO</t>
        </is>
      </c>
      <c r="L3671" t="n">
        <v>3287.52</v>
      </c>
      <c r="M3671" t="inlineStr">
        <is>
          <t>IBIRAPITANGA FASE 3</t>
        </is>
      </c>
      <c r="N3671" s="142">
        <f>DATE(YEAR(G3671),MONTH(G3671),1)</f>
        <v/>
      </c>
      <c r="O3671" s="132">
        <f>IF(G3671&gt;$K$3,"Futuro","Atraso")</f>
        <v/>
      </c>
      <c r="P3671">
        <f>12*(YEAR(G3671)-YEAR($K$3))+(MONTH(G3671)-MONTH($K$3))</f>
        <v/>
      </c>
      <c r="Q3671" s="366">
        <f>IF(M3671="IBIRAPITANGA FASE 3",IF(O3671="Atraso",L3671,L3671/(1+$I$2)^P3671),IF(O3671="Atraso",L3671,L3671/(1+$I$1)^P3671))</f>
        <v/>
      </c>
      <c r="R3671">
        <f>IF(O3671="Atraso",$K$3-G3671,0)</f>
        <v/>
      </c>
      <c r="S3671">
        <f>IF(R3671&lt;=15,"Até 15",IF(R3671&lt;=30,"Entre 15 e 30",IF(R3671&lt;=60,"Entre 30 e 60",IF(R3671&lt;=90,"Entre 60 e 90",IF(R3671&lt;=120,"Entre 90 e 120",IF(R3671&lt;=150,"Entre 120 e 150",IF(R3671&lt;=180,"Entre 150 e 180","Superior a 180")))))))</f>
        <v/>
      </c>
    </row>
    <row r="3672">
      <c r="A3672" t="inlineStr">
        <is>
          <t>Q020L05</t>
        </is>
      </c>
      <c r="B3672" t="inlineStr">
        <is>
          <t>MARCELO SILVA  BRITO</t>
        </is>
      </c>
      <c r="C3672" t="n">
        <v>1</v>
      </c>
      <c r="D3672" t="inlineStr">
        <is>
          <t>IPCA</t>
        </is>
      </c>
      <c r="E3672" t="n">
        <v>0.009488792934583046</v>
      </c>
      <c r="F3672" t="inlineStr">
        <is>
          <t>MENSAL</t>
        </is>
      </c>
      <c r="G3672" t="n">
        <v>45483</v>
      </c>
      <c r="H3672" t="n">
        <v>45483</v>
      </c>
      <c r="I3672" t="n">
        <v>17</v>
      </c>
      <c r="J3672" t="inlineStr">
        <is>
          <t>CARTEIRA</t>
        </is>
      </c>
      <c r="K3672" t="inlineStr">
        <is>
          <t>CONTRATO</t>
        </is>
      </c>
      <c r="L3672" t="n">
        <v>3287.52</v>
      </c>
      <c r="M3672" t="inlineStr">
        <is>
          <t>IBIRAPITANGA FASE 3</t>
        </is>
      </c>
      <c r="N3672" s="142">
        <f>DATE(YEAR(G3672),MONTH(G3672),1)</f>
        <v/>
      </c>
      <c r="O3672" s="132">
        <f>IF(G3672&gt;$K$3,"Futuro","Atraso")</f>
        <v/>
      </c>
      <c r="P3672">
        <f>12*(YEAR(G3672)-YEAR($K$3))+(MONTH(G3672)-MONTH($K$3))</f>
        <v/>
      </c>
      <c r="Q3672" s="366">
        <f>IF(M3672="IBIRAPITANGA FASE 3",IF(O3672="Atraso",L3672,L3672/(1+$I$2)^P3672),IF(O3672="Atraso",L3672,L3672/(1+$I$1)^P3672))</f>
        <v/>
      </c>
      <c r="R3672">
        <f>IF(O3672="Atraso",$K$3-G3672,0)</f>
        <v/>
      </c>
      <c r="S3672">
        <f>IF(R3672&lt;=15,"Até 15",IF(R3672&lt;=30,"Entre 15 e 30",IF(R3672&lt;=60,"Entre 30 e 60",IF(R3672&lt;=90,"Entre 60 e 90",IF(R3672&lt;=120,"Entre 90 e 120",IF(R3672&lt;=150,"Entre 120 e 150",IF(R3672&lt;=180,"Entre 150 e 180","Superior a 180")))))))</f>
        <v/>
      </c>
    </row>
    <row r="3673">
      <c r="A3673" t="inlineStr">
        <is>
          <t>Q020L05</t>
        </is>
      </c>
      <c r="B3673" t="inlineStr">
        <is>
          <t>MARCELO SILVA  BRITO</t>
        </is>
      </c>
      <c r="C3673" t="n">
        <v>1</v>
      </c>
      <c r="D3673" t="inlineStr">
        <is>
          <t>IPCA</t>
        </is>
      </c>
      <c r="E3673" t="n">
        <v>0.009488792934583046</v>
      </c>
      <c r="F3673" t="inlineStr">
        <is>
          <t>MENSAL</t>
        </is>
      </c>
      <c r="G3673" t="n">
        <v>45514</v>
      </c>
      <c r="H3673" t="n">
        <v>45514</v>
      </c>
      <c r="I3673" t="n">
        <v>18</v>
      </c>
      <c r="J3673" t="inlineStr">
        <is>
          <t>CARTEIRA</t>
        </is>
      </c>
      <c r="K3673" t="inlineStr">
        <is>
          <t>CONTRATO</t>
        </is>
      </c>
      <c r="L3673" t="n">
        <v>3287.52</v>
      </c>
      <c r="M3673" t="inlineStr">
        <is>
          <t>IBIRAPITANGA FASE 3</t>
        </is>
      </c>
      <c r="N3673" s="142">
        <f>DATE(YEAR(G3673),MONTH(G3673),1)</f>
        <v/>
      </c>
      <c r="O3673" s="132">
        <f>IF(G3673&gt;$K$3,"Futuro","Atraso")</f>
        <v/>
      </c>
      <c r="P3673">
        <f>12*(YEAR(G3673)-YEAR($K$3))+(MONTH(G3673)-MONTH($K$3))</f>
        <v/>
      </c>
      <c r="Q3673" s="366">
        <f>IF(M3673="IBIRAPITANGA FASE 3",IF(O3673="Atraso",L3673,L3673/(1+$I$2)^P3673),IF(O3673="Atraso",L3673,L3673/(1+$I$1)^P3673))</f>
        <v/>
      </c>
      <c r="R3673">
        <f>IF(O3673="Atraso",$K$3-G3673,0)</f>
        <v/>
      </c>
      <c r="S3673">
        <f>IF(R3673&lt;=15,"Até 15",IF(R3673&lt;=30,"Entre 15 e 30",IF(R3673&lt;=60,"Entre 30 e 60",IF(R3673&lt;=90,"Entre 60 e 90",IF(R3673&lt;=120,"Entre 90 e 120",IF(R3673&lt;=150,"Entre 120 e 150",IF(R3673&lt;=180,"Entre 150 e 180","Superior a 180")))))))</f>
        <v/>
      </c>
    </row>
    <row r="3674">
      <c r="A3674" t="inlineStr">
        <is>
          <t>Q020L05</t>
        </is>
      </c>
      <c r="B3674" t="inlineStr">
        <is>
          <t>MARCELO SILVA  BRITO</t>
        </is>
      </c>
      <c r="C3674" t="n">
        <v>1</v>
      </c>
      <c r="D3674" t="inlineStr">
        <is>
          <t>IPCA</t>
        </is>
      </c>
      <c r="E3674" t="n">
        <v>0.009488792934583046</v>
      </c>
      <c r="F3674" t="inlineStr">
        <is>
          <t>MENSAL</t>
        </is>
      </c>
      <c r="G3674" t="n">
        <v>45545</v>
      </c>
      <c r="H3674" t="n">
        <v>45545</v>
      </c>
      <c r="I3674" t="n">
        <v>19</v>
      </c>
      <c r="J3674" t="inlineStr">
        <is>
          <t>CARTEIRA</t>
        </is>
      </c>
      <c r="K3674" t="inlineStr">
        <is>
          <t>CONTRATO</t>
        </is>
      </c>
      <c r="L3674" t="n">
        <v>3287.52</v>
      </c>
      <c r="M3674" t="inlineStr">
        <is>
          <t>IBIRAPITANGA FASE 3</t>
        </is>
      </c>
      <c r="N3674" s="142">
        <f>DATE(YEAR(G3674),MONTH(G3674),1)</f>
        <v/>
      </c>
      <c r="O3674" s="132">
        <f>IF(G3674&gt;$K$3,"Futuro","Atraso")</f>
        <v/>
      </c>
      <c r="P3674">
        <f>12*(YEAR(G3674)-YEAR($K$3))+(MONTH(G3674)-MONTH($K$3))</f>
        <v/>
      </c>
      <c r="Q3674" s="366">
        <f>IF(M3674="IBIRAPITANGA FASE 3",IF(O3674="Atraso",L3674,L3674/(1+$I$2)^P3674),IF(O3674="Atraso",L3674,L3674/(1+$I$1)^P3674))</f>
        <v/>
      </c>
      <c r="R3674">
        <f>IF(O3674="Atraso",$K$3-G3674,0)</f>
        <v/>
      </c>
      <c r="S3674">
        <f>IF(R3674&lt;=15,"Até 15",IF(R3674&lt;=30,"Entre 15 e 30",IF(R3674&lt;=60,"Entre 30 e 60",IF(R3674&lt;=90,"Entre 60 e 90",IF(R3674&lt;=120,"Entre 90 e 120",IF(R3674&lt;=150,"Entre 120 e 150",IF(R3674&lt;=180,"Entre 150 e 180","Superior a 180")))))))</f>
        <v/>
      </c>
    </row>
    <row r="3675">
      <c r="A3675" t="inlineStr">
        <is>
          <t>Q020L05</t>
        </is>
      </c>
      <c r="B3675" t="inlineStr">
        <is>
          <t>MARCELO SILVA  BRITO</t>
        </is>
      </c>
      <c r="C3675" t="n">
        <v>1</v>
      </c>
      <c r="D3675" t="inlineStr">
        <is>
          <t>IPCA</t>
        </is>
      </c>
      <c r="E3675" t="n">
        <v>0.009488792934583046</v>
      </c>
      <c r="F3675" t="inlineStr">
        <is>
          <t>MENSAL</t>
        </is>
      </c>
      <c r="G3675" t="n">
        <v>45575</v>
      </c>
      <c r="H3675" t="n">
        <v>45575</v>
      </c>
      <c r="I3675" t="n">
        <v>20</v>
      </c>
      <c r="J3675" t="inlineStr">
        <is>
          <t>CARTEIRA</t>
        </is>
      </c>
      <c r="K3675" t="inlineStr">
        <is>
          <t>CONTRATO</t>
        </is>
      </c>
      <c r="L3675" t="n">
        <v>3287.52</v>
      </c>
      <c r="M3675" t="inlineStr">
        <is>
          <t>IBIRAPITANGA FASE 3</t>
        </is>
      </c>
      <c r="N3675" s="142">
        <f>DATE(YEAR(G3675),MONTH(G3675),1)</f>
        <v/>
      </c>
      <c r="O3675" s="132">
        <f>IF(G3675&gt;$K$3,"Futuro","Atraso")</f>
        <v/>
      </c>
      <c r="P3675">
        <f>12*(YEAR(G3675)-YEAR($K$3))+(MONTH(G3675)-MONTH($K$3))</f>
        <v/>
      </c>
      <c r="Q3675" s="366">
        <f>IF(M3675="IBIRAPITANGA FASE 3",IF(O3675="Atraso",L3675,L3675/(1+$I$2)^P3675),IF(O3675="Atraso",L3675,L3675/(1+$I$1)^P3675))</f>
        <v/>
      </c>
      <c r="R3675">
        <f>IF(O3675="Atraso",$K$3-G3675,0)</f>
        <v/>
      </c>
      <c r="S3675">
        <f>IF(R3675&lt;=15,"Até 15",IF(R3675&lt;=30,"Entre 15 e 30",IF(R3675&lt;=60,"Entre 30 e 60",IF(R3675&lt;=90,"Entre 60 e 90",IF(R3675&lt;=120,"Entre 90 e 120",IF(R3675&lt;=150,"Entre 120 e 150",IF(R3675&lt;=180,"Entre 150 e 180","Superior a 180")))))))</f>
        <v/>
      </c>
    </row>
    <row r="3676">
      <c r="A3676" t="inlineStr">
        <is>
          <t>Q020L05</t>
        </is>
      </c>
      <c r="B3676" t="inlineStr">
        <is>
          <t>MARCELO SILVA  BRITO</t>
        </is>
      </c>
      <c r="C3676" t="n">
        <v>1</v>
      </c>
      <c r="D3676" t="inlineStr">
        <is>
          <t>IPCA</t>
        </is>
      </c>
      <c r="E3676" t="n">
        <v>0.009488792934583046</v>
      </c>
      <c r="F3676" t="inlineStr">
        <is>
          <t>MENSAL</t>
        </is>
      </c>
      <c r="G3676" t="n">
        <v>45606</v>
      </c>
      <c r="H3676" t="n">
        <v>45606</v>
      </c>
      <c r="I3676" t="n">
        <v>21</v>
      </c>
      <c r="J3676" t="inlineStr">
        <is>
          <t>CARTEIRA</t>
        </is>
      </c>
      <c r="K3676" t="inlineStr">
        <is>
          <t>CONTRATO</t>
        </is>
      </c>
      <c r="L3676" t="n">
        <v>3287.52</v>
      </c>
      <c r="M3676" t="inlineStr">
        <is>
          <t>IBIRAPITANGA FASE 3</t>
        </is>
      </c>
      <c r="N3676" s="142">
        <f>DATE(YEAR(G3676),MONTH(G3676),1)</f>
        <v/>
      </c>
      <c r="O3676" s="132">
        <f>IF(G3676&gt;$K$3,"Futuro","Atraso")</f>
        <v/>
      </c>
      <c r="P3676">
        <f>12*(YEAR(G3676)-YEAR($K$3))+(MONTH(G3676)-MONTH($K$3))</f>
        <v/>
      </c>
      <c r="Q3676" s="366">
        <f>IF(M3676="IBIRAPITANGA FASE 3",IF(O3676="Atraso",L3676,L3676/(1+$I$2)^P3676),IF(O3676="Atraso",L3676,L3676/(1+$I$1)^P3676))</f>
        <v/>
      </c>
      <c r="R3676">
        <f>IF(O3676="Atraso",$K$3-G3676,0)</f>
        <v/>
      </c>
      <c r="S3676">
        <f>IF(R3676&lt;=15,"Até 15",IF(R3676&lt;=30,"Entre 15 e 30",IF(R3676&lt;=60,"Entre 30 e 60",IF(R3676&lt;=90,"Entre 60 e 90",IF(R3676&lt;=120,"Entre 90 e 120",IF(R3676&lt;=150,"Entre 120 e 150",IF(R3676&lt;=180,"Entre 150 e 180","Superior a 180")))))))</f>
        <v/>
      </c>
    </row>
    <row r="3677">
      <c r="A3677" t="inlineStr">
        <is>
          <t>Q020L05</t>
        </is>
      </c>
      <c r="B3677" t="inlineStr">
        <is>
          <t>MARCELO SILVA  BRITO</t>
        </is>
      </c>
      <c r="C3677" t="n">
        <v>1</v>
      </c>
      <c r="D3677" t="inlineStr">
        <is>
          <t>IPCA</t>
        </is>
      </c>
      <c r="E3677" t="n">
        <v>0.009488792934583046</v>
      </c>
      <c r="F3677" t="inlineStr">
        <is>
          <t>MENSAL</t>
        </is>
      </c>
      <c r="G3677" t="n">
        <v>45636</v>
      </c>
      <c r="H3677" t="n">
        <v>45636</v>
      </c>
      <c r="I3677" t="n">
        <v>22</v>
      </c>
      <c r="J3677" t="inlineStr">
        <is>
          <t>CARTEIRA</t>
        </is>
      </c>
      <c r="K3677" t="inlineStr">
        <is>
          <t>CONTRATO</t>
        </is>
      </c>
      <c r="L3677" t="n">
        <v>3287.52</v>
      </c>
      <c r="M3677" t="inlineStr">
        <is>
          <t>IBIRAPITANGA FASE 3</t>
        </is>
      </c>
      <c r="N3677" s="142">
        <f>DATE(YEAR(G3677),MONTH(G3677),1)</f>
        <v/>
      </c>
      <c r="O3677" s="132">
        <f>IF(G3677&gt;$K$3,"Futuro","Atraso")</f>
        <v/>
      </c>
      <c r="P3677">
        <f>12*(YEAR(G3677)-YEAR($K$3))+(MONTH(G3677)-MONTH($K$3))</f>
        <v/>
      </c>
      <c r="Q3677" s="366">
        <f>IF(M3677="IBIRAPITANGA FASE 3",IF(O3677="Atraso",L3677,L3677/(1+$I$2)^P3677),IF(O3677="Atraso",L3677,L3677/(1+$I$1)^P3677))</f>
        <v/>
      </c>
      <c r="R3677">
        <f>IF(O3677="Atraso",$K$3-G3677,0)</f>
        <v/>
      </c>
      <c r="S3677">
        <f>IF(R3677&lt;=15,"Até 15",IF(R3677&lt;=30,"Entre 15 e 30",IF(R3677&lt;=60,"Entre 30 e 60",IF(R3677&lt;=90,"Entre 60 e 90",IF(R3677&lt;=120,"Entre 90 e 120",IF(R3677&lt;=150,"Entre 120 e 150",IF(R3677&lt;=180,"Entre 150 e 180","Superior a 180")))))))</f>
        <v/>
      </c>
    </row>
    <row r="3678">
      <c r="A3678" t="inlineStr">
        <is>
          <t>Q020L05</t>
        </is>
      </c>
      <c r="B3678" t="inlineStr">
        <is>
          <t>MARCELO SILVA  BRITO</t>
        </is>
      </c>
      <c r="C3678" t="n">
        <v>1</v>
      </c>
      <c r="D3678" t="inlineStr">
        <is>
          <t>IPCA</t>
        </is>
      </c>
      <c r="E3678" t="n">
        <v>0.009488792934583046</v>
      </c>
      <c r="F3678" t="inlineStr">
        <is>
          <t>MENSAL</t>
        </is>
      </c>
      <c r="G3678" t="n">
        <v>45667</v>
      </c>
      <c r="H3678" t="n">
        <v>45667</v>
      </c>
      <c r="I3678" t="n">
        <v>23</v>
      </c>
      <c r="J3678" t="inlineStr">
        <is>
          <t>CARTEIRA</t>
        </is>
      </c>
      <c r="K3678" t="inlineStr">
        <is>
          <t>CONTRATO</t>
        </is>
      </c>
      <c r="L3678" t="n">
        <v>3287.52</v>
      </c>
      <c r="M3678" t="inlineStr">
        <is>
          <t>IBIRAPITANGA FASE 3</t>
        </is>
      </c>
      <c r="N3678" s="142">
        <f>DATE(YEAR(G3678),MONTH(G3678),1)</f>
        <v/>
      </c>
      <c r="O3678" s="132">
        <f>IF(G3678&gt;$K$3,"Futuro","Atraso")</f>
        <v/>
      </c>
      <c r="P3678">
        <f>12*(YEAR(G3678)-YEAR($K$3))+(MONTH(G3678)-MONTH($K$3))</f>
        <v/>
      </c>
      <c r="Q3678" s="366">
        <f>IF(M3678="IBIRAPITANGA FASE 3",IF(O3678="Atraso",L3678,L3678/(1+$I$2)^P3678),IF(O3678="Atraso",L3678,L3678/(1+$I$1)^P3678))</f>
        <v/>
      </c>
      <c r="R3678">
        <f>IF(O3678="Atraso",$K$3-G3678,0)</f>
        <v/>
      </c>
      <c r="S3678">
        <f>IF(R3678&lt;=15,"Até 15",IF(R3678&lt;=30,"Entre 15 e 30",IF(R3678&lt;=60,"Entre 30 e 60",IF(R3678&lt;=90,"Entre 60 e 90",IF(R3678&lt;=120,"Entre 90 e 120",IF(R3678&lt;=150,"Entre 120 e 150",IF(R3678&lt;=180,"Entre 150 e 180","Superior a 180")))))))</f>
        <v/>
      </c>
    </row>
    <row r="3679">
      <c r="A3679" t="inlineStr">
        <is>
          <t>Q020L05</t>
        </is>
      </c>
      <c r="B3679" t="inlineStr">
        <is>
          <t>MARCELO SILVA  BRITO</t>
        </is>
      </c>
      <c r="C3679" t="n">
        <v>1</v>
      </c>
      <c r="D3679" t="inlineStr">
        <is>
          <t>IPCA</t>
        </is>
      </c>
      <c r="E3679" t="n">
        <v>0.009488792934583046</v>
      </c>
      <c r="F3679" t="inlineStr">
        <is>
          <t>MENSAL</t>
        </is>
      </c>
      <c r="G3679" t="n">
        <v>45698</v>
      </c>
      <c r="H3679" t="n">
        <v>45698</v>
      </c>
      <c r="I3679" t="n">
        <v>24</v>
      </c>
      <c r="J3679" t="inlineStr">
        <is>
          <t>CARTEIRA</t>
        </is>
      </c>
      <c r="K3679" t="inlineStr">
        <is>
          <t>CONTRATO</t>
        </is>
      </c>
      <c r="L3679" t="n">
        <v>3287.52</v>
      </c>
      <c r="M3679" t="inlineStr">
        <is>
          <t>IBIRAPITANGA FASE 3</t>
        </is>
      </c>
      <c r="N3679" s="142">
        <f>DATE(YEAR(G3679),MONTH(G3679),1)</f>
        <v/>
      </c>
      <c r="O3679" s="132">
        <f>IF(G3679&gt;$K$3,"Futuro","Atraso")</f>
        <v/>
      </c>
      <c r="P3679">
        <f>12*(YEAR(G3679)-YEAR($K$3))+(MONTH(G3679)-MONTH($K$3))</f>
        <v/>
      </c>
      <c r="Q3679" s="366">
        <f>IF(M3679="IBIRAPITANGA FASE 3",IF(O3679="Atraso",L3679,L3679/(1+$I$2)^P3679),IF(O3679="Atraso",L3679,L3679/(1+$I$1)^P3679))</f>
        <v/>
      </c>
      <c r="R3679">
        <f>IF(O3679="Atraso",$K$3-G3679,0)</f>
        <v/>
      </c>
      <c r="S3679">
        <f>IF(R3679&lt;=15,"Até 15",IF(R3679&lt;=30,"Entre 15 e 30",IF(R3679&lt;=60,"Entre 30 e 60",IF(R3679&lt;=90,"Entre 60 e 90",IF(R3679&lt;=120,"Entre 90 e 120",IF(R3679&lt;=150,"Entre 120 e 150",IF(R3679&lt;=180,"Entre 150 e 180","Superior a 180")))))))</f>
        <v/>
      </c>
    </row>
    <row r="3680">
      <c r="A3680" t="inlineStr">
        <is>
          <t>Q020L05</t>
        </is>
      </c>
      <c r="B3680" t="inlineStr">
        <is>
          <t>MARCELO SILVA  BRITO</t>
        </is>
      </c>
      <c r="C3680" t="n">
        <v>1</v>
      </c>
      <c r="D3680" t="inlineStr">
        <is>
          <t>IPCA</t>
        </is>
      </c>
      <c r="E3680" t="n">
        <v>0.009488792934583046</v>
      </c>
      <c r="F3680" t="inlineStr">
        <is>
          <t>MENSAL</t>
        </is>
      </c>
      <c r="G3680" t="n">
        <v>45726</v>
      </c>
      <c r="H3680" t="n">
        <v>45726</v>
      </c>
      <c r="I3680" t="n">
        <v>25</v>
      </c>
      <c r="J3680" t="inlineStr">
        <is>
          <t>CARTEIRA</t>
        </is>
      </c>
      <c r="K3680" t="inlineStr">
        <is>
          <t>CONTRATO</t>
        </is>
      </c>
      <c r="L3680" t="n">
        <v>3287.52</v>
      </c>
      <c r="M3680" t="inlineStr">
        <is>
          <t>IBIRAPITANGA FASE 3</t>
        </is>
      </c>
      <c r="N3680" s="142">
        <f>DATE(YEAR(G3680),MONTH(G3680),1)</f>
        <v/>
      </c>
      <c r="O3680" s="132">
        <f>IF(G3680&gt;$K$3,"Futuro","Atraso")</f>
        <v/>
      </c>
      <c r="P3680">
        <f>12*(YEAR(G3680)-YEAR($K$3))+(MONTH(G3680)-MONTH($K$3))</f>
        <v/>
      </c>
      <c r="Q3680" s="366">
        <f>IF(M3680="IBIRAPITANGA FASE 3",IF(O3680="Atraso",L3680,L3680/(1+$I$2)^P3680),IF(O3680="Atraso",L3680,L3680/(1+$I$1)^P3680))</f>
        <v/>
      </c>
      <c r="R3680">
        <f>IF(O3680="Atraso",$K$3-G3680,0)</f>
        <v/>
      </c>
      <c r="S3680">
        <f>IF(R3680&lt;=15,"Até 15",IF(R3680&lt;=30,"Entre 15 e 30",IF(R3680&lt;=60,"Entre 30 e 60",IF(R3680&lt;=90,"Entre 60 e 90",IF(R3680&lt;=120,"Entre 90 e 120",IF(R3680&lt;=150,"Entre 120 e 150",IF(R3680&lt;=180,"Entre 150 e 180","Superior a 180")))))))</f>
        <v/>
      </c>
    </row>
    <row r="3681">
      <c r="A3681" t="inlineStr">
        <is>
          <t>Q020L05</t>
        </is>
      </c>
      <c r="B3681" t="inlineStr">
        <is>
          <t>MARCELO SILVA  BRITO</t>
        </is>
      </c>
      <c r="C3681" t="n">
        <v>1</v>
      </c>
      <c r="D3681" t="inlineStr">
        <is>
          <t>IPCA</t>
        </is>
      </c>
      <c r="E3681" t="n">
        <v>0.009488792934583046</v>
      </c>
      <c r="F3681" t="inlineStr">
        <is>
          <t>MENSAL</t>
        </is>
      </c>
      <c r="G3681" t="n">
        <v>45757</v>
      </c>
      <c r="H3681" t="n">
        <v>45757</v>
      </c>
      <c r="I3681" t="n">
        <v>26</v>
      </c>
      <c r="J3681" t="inlineStr">
        <is>
          <t>CARTEIRA</t>
        </is>
      </c>
      <c r="K3681" t="inlineStr">
        <is>
          <t>CONTRATO</t>
        </is>
      </c>
      <c r="L3681" t="n">
        <v>3287.52</v>
      </c>
      <c r="M3681" t="inlineStr">
        <is>
          <t>IBIRAPITANGA FASE 3</t>
        </is>
      </c>
      <c r="N3681" s="142">
        <f>DATE(YEAR(G3681),MONTH(G3681),1)</f>
        <v/>
      </c>
      <c r="O3681" s="132">
        <f>IF(G3681&gt;$K$3,"Futuro","Atraso")</f>
        <v/>
      </c>
      <c r="P3681">
        <f>12*(YEAR(G3681)-YEAR($K$3))+(MONTH(G3681)-MONTH($K$3))</f>
        <v/>
      </c>
      <c r="Q3681" s="366">
        <f>IF(M3681="IBIRAPITANGA FASE 3",IF(O3681="Atraso",L3681,L3681/(1+$I$2)^P3681),IF(O3681="Atraso",L3681,L3681/(1+$I$1)^P3681))</f>
        <v/>
      </c>
      <c r="R3681">
        <f>IF(O3681="Atraso",$K$3-G3681,0)</f>
        <v/>
      </c>
      <c r="S3681">
        <f>IF(R3681&lt;=15,"Até 15",IF(R3681&lt;=30,"Entre 15 e 30",IF(R3681&lt;=60,"Entre 30 e 60",IF(R3681&lt;=90,"Entre 60 e 90",IF(R3681&lt;=120,"Entre 90 e 120",IF(R3681&lt;=150,"Entre 120 e 150",IF(R3681&lt;=180,"Entre 150 e 180","Superior a 180")))))))</f>
        <v/>
      </c>
    </row>
    <row r="3682">
      <c r="A3682" t="inlineStr">
        <is>
          <t>Q020L05</t>
        </is>
      </c>
      <c r="B3682" t="inlineStr">
        <is>
          <t>MARCELO SILVA  BRITO</t>
        </is>
      </c>
      <c r="C3682" t="n">
        <v>1</v>
      </c>
      <c r="D3682" t="inlineStr">
        <is>
          <t>IPCA</t>
        </is>
      </c>
      <c r="E3682" t="n">
        <v>0.009488792934583046</v>
      </c>
      <c r="F3682" t="inlineStr">
        <is>
          <t>MENSAL</t>
        </is>
      </c>
      <c r="G3682" t="n">
        <v>45787</v>
      </c>
      <c r="H3682" t="n">
        <v>45787</v>
      </c>
      <c r="I3682" t="n">
        <v>27</v>
      </c>
      <c r="J3682" t="inlineStr">
        <is>
          <t>CARTEIRA</t>
        </is>
      </c>
      <c r="K3682" t="inlineStr">
        <is>
          <t>CONTRATO</t>
        </is>
      </c>
      <c r="L3682" t="n">
        <v>3287.52</v>
      </c>
      <c r="M3682" t="inlineStr">
        <is>
          <t>IBIRAPITANGA FASE 3</t>
        </is>
      </c>
      <c r="N3682" s="142">
        <f>DATE(YEAR(G3682),MONTH(G3682),1)</f>
        <v/>
      </c>
      <c r="O3682" s="132">
        <f>IF(G3682&gt;$K$3,"Futuro","Atraso")</f>
        <v/>
      </c>
      <c r="P3682">
        <f>12*(YEAR(G3682)-YEAR($K$3))+(MONTH(G3682)-MONTH($K$3))</f>
        <v/>
      </c>
      <c r="Q3682" s="366">
        <f>IF(M3682="IBIRAPITANGA FASE 3",IF(O3682="Atraso",L3682,L3682/(1+$I$2)^P3682),IF(O3682="Atraso",L3682,L3682/(1+$I$1)^P3682))</f>
        <v/>
      </c>
      <c r="R3682">
        <f>IF(O3682="Atraso",$K$3-G3682,0)</f>
        <v/>
      </c>
      <c r="S3682">
        <f>IF(R3682&lt;=15,"Até 15",IF(R3682&lt;=30,"Entre 15 e 30",IF(R3682&lt;=60,"Entre 30 e 60",IF(R3682&lt;=90,"Entre 60 e 90",IF(R3682&lt;=120,"Entre 90 e 120",IF(R3682&lt;=150,"Entre 120 e 150",IF(R3682&lt;=180,"Entre 150 e 180","Superior a 180")))))))</f>
        <v/>
      </c>
    </row>
    <row r="3683">
      <c r="A3683" t="inlineStr">
        <is>
          <t>Q020L05</t>
        </is>
      </c>
      <c r="B3683" t="inlineStr">
        <is>
          <t>MARCELO SILVA  BRITO</t>
        </is>
      </c>
      <c r="C3683" t="n">
        <v>1</v>
      </c>
      <c r="D3683" t="inlineStr">
        <is>
          <t>IPCA</t>
        </is>
      </c>
      <c r="E3683" t="n">
        <v>0.009488792934583046</v>
      </c>
      <c r="F3683" t="inlineStr">
        <is>
          <t>MENSAL</t>
        </is>
      </c>
      <c r="G3683" t="n">
        <v>45818</v>
      </c>
      <c r="H3683" t="n">
        <v>45818</v>
      </c>
      <c r="I3683" t="n">
        <v>28</v>
      </c>
      <c r="J3683" t="inlineStr">
        <is>
          <t>CARTEIRA</t>
        </is>
      </c>
      <c r="K3683" t="inlineStr">
        <is>
          <t>CONTRATO</t>
        </is>
      </c>
      <c r="L3683" t="n">
        <v>3287.52</v>
      </c>
      <c r="M3683" t="inlineStr">
        <is>
          <t>IBIRAPITANGA FASE 3</t>
        </is>
      </c>
      <c r="N3683" s="142">
        <f>DATE(YEAR(G3683),MONTH(G3683),1)</f>
        <v/>
      </c>
      <c r="O3683" s="132">
        <f>IF(G3683&gt;$K$3,"Futuro","Atraso")</f>
        <v/>
      </c>
      <c r="P3683">
        <f>12*(YEAR(G3683)-YEAR($K$3))+(MONTH(G3683)-MONTH($K$3))</f>
        <v/>
      </c>
      <c r="Q3683" s="366">
        <f>IF(M3683="IBIRAPITANGA FASE 3",IF(O3683="Atraso",L3683,L3683/(1+$I$2)^P3683),IF(O3683="Atraso",L3683,L3683/(1+$I$1)^P3683))</f>
        <v/>
      </c>
      <c r="R3683">
        <f>IF(O3683="Atraso",$K$3-G3683,0)</f>
        <v/>
      </c>
      <c r="S3683">
        <f>IF(R3683&lt;=15,"Até 15",IF(R3683&lt;=30,"Entre 15 e 30",IF(R3683&lt;=60,"Entre 30 e 60",IF(R3683&lt;=90,"Entre 60 e 90",IF(R3683&lt;=120,"Entre 90 e 120",IF(R3683&lt;=150,"Entre 120 e 150",IF(R3683&lt;=180,"Entre 150 e 180","Superior a 180")))))))</f>
        <v/>
      </c>
    </row>
    <row r="3684">
      <c r="A3684" t="inlineStr">
        <is>
          <t>Q020L05</t>
        </is>
      </c>
      <c r="B3684" t="inlineStr">
        <is>
          <t>MARCELO SILVA  BRITO</t>
        </is>
      </c>
      <c r="C3684" t="n">
        <v>1</v>
      </c>
      <c r="D3684" t="inlineStr">
        <is>
          <t>IPCA</t>
        </is>
      </c>
      <c r="E3684" t="n">
        <v>0.009488792934583046</v>
      </c>
      <c r="F3684" t="inlineStr">
        <is>
          <t>MENSAL</t>
        </is>
      </c>
      <c r="G3684" t="n">
        <v>45848</v>
      </c>
      <c r="H3684" t="n">
        <v>45848</v>
      </c>
      <c r="I3684" t="n">
        <v>29</v>
      </c>
      <c r="J3684" t="inlineStr">
        <is>
          <t>CARTEIRA</t>
        </is>
      </c>
      <c r="K3684" t="inlineStr">
        <is>
          <t>CONTRATO</t>
        </is>
      </c>
      <c r="L3684" t="n">
        <v>3287.52</v>
      </c>
      <c r="M3684" t="inlineStr">
        <is>
          <t>IBIRAPITANGA FASE 3</t>
        </is>
      </c>
      <c r="N3684" s="142">
        <f>DATE(YEAR(G3684),MONTH(G3684),1)</f>
        <v/>
      </c>
      <c r="O3684" s="132">
        <f>IF(G3684&gt;$K$3,"Futuro","Atraso")</f>
        <v/>
      </c>
      <c r="P3684">
        <f>12*(YEAR(G3684)-YEAR($K$3))+(MONTH(G3684)-MONTH($K$3))</f>
        <v/>
      </c>
      <c r="Q3684" s="366">
        <f>IF(M3684="IBIRAPITANGA FASE 3",IF(O3684="Atraso",L3684,L3684/(1+$I$2)^P3684),IF(O3684="Atraso",L3684,L3684/(1+$I$1)^P3684))</f>
        <v/>
      </c>
      <c r="R3684">
        <f>IF(O3684="Atraso",$K$3-G3684,0)</f>
        <v/>
      </c>
      <c r="S3684">
        <f>IF(R3684&lt;=15,"Até 15",IF(R3684&lt;=30,"Entre 15 e 30",IF(R3684&lt;=60,"Entre 30 e 60",IF(R3684&lt;=90,"Entre 60 e 90",IF(R3684&lt;=120,"Entre 90 e 120",IF(R3684&lt;=150,"Entre 120 e 150",IF(R3684&lt;=180,"Entre 150 e 180","Superior a 180")))))))</f>
        <v/>
      </c>
    </row>
    <row r="3685">
      <c r="A3685" t="inlineStr">
        <is>
          <t>Q020L05</t>
        </is>
      </c>
      <c r="B3685" t="inlineStr">
        <is>
          <t>MARCELO SILVA  BRITO</t>
        </is>
      </c>
      <c r="C3685" t="n">
        <v>1</v>
      </c>
      <c r="D3685" t="inlineStr">
        <is>
          <t>IPCA</t>
        </is>
      </c>
      <c r="E3685" t="n">
        <v>0.009488792934583046</v>
      </c>
      <c r="F3685" t="inlineStr">
        <is>
          <t>MENSAL</t>
        </is>
      </c>
      <c r="G3685" t="n">
        <v>45879</v>
      </c>
      <c r="H3685" t="n">
        <v>45879</v>
      </c>
      <c r="I3685" t="n">
        <v>30</v>
      </c>
      <c r="J3685" t="inlineStr">
        <is>
          <t>CARTEIRA</t>
        </is>
      </c>
      <c r="K3685" t="inlineStr">
        <is>
          <t>CONTRATO</t>
        </is>
      </c>
      <c r="L3685" t="n">
        <v>3287.52</v>
      </c>
      <c r="M3685" t="inlineStr">
        <is>
          <t>IBIRAPITANGA FASE 3</t>
        </is>
      </c>
      <c r="N3685" s="142">
        <f>DATE(YEAR(G3685),MONTH(G3685),1)</f>
        <v/>
      </c>
      <c r="O3685" s="132">
        <f>IF(G3685&gt;$K$3,"Futuro","Atraso")</f>
        <v/>
      </c>
      <c r="P3685">
        <f>12*(YEAR(G3685)-YEAR($K$3))+(MONTH(G3685)-MONTH($K$3))</f>
        <v/>
      </c>
      <c r="Q3685" s="366">
        <f>IF(M3685="IBIRAPITANGA FASE 3",IF(O3685="Atraso",L3685,L3685/(1+$I$2)^P3685),IF(O3685="Atraso",L3685,L3685/(1+$I$1)^P3685))</f>
        <v/>
      </c>
      <c r="R3685">
        <f>IF(O3685="Atraso",$K$3-G3685,0)</f>
        <v/>
      </c>
      <c r="S3685">
        <f>IF(R3685&lt;=15,"Até 15",IF(R3685&lt;=30,"Entre 15 e 30",IF(R3685&lt;=60,"Entre 30 e 60",IF(R3685&lt;=90,"Entre 60 e 90",IF(R3685&lt;=120,"Entre 90 e 120",IF(R3685&lt;=150,"Entre 120 e 150",IF(R3685&lt;=180,"Entre 150 e 180","Superior a 180")))))))</f>
        <v/>
      </c>
    </row>
    <row r="3686">
      <c r="A3686" t="inlineStr">
        <is>
          <t>Q020L05</t>
        </is>
      </c>
      <c r="B3686" t="inlineStr">
        <is>
          <t>MARCELO SILVA  BRITO</t>
        </is>
      </c>
      <c r="C3686" t="n">
        <v>1</v>
      </c>
      <c r="D3686" t="inlineStr">
        <is>
          <t>IPCA</t>
        </is>
      </c>
      <c r="E3686" t="n">
        <v>0.009488792934583046</v>
      </c>
      <c r="F3686" t="inlineStr">
        <is>
          <t>MENSAL</t>
        </is>
      </c>
      <c r="G3686" t="n">
        <v>45910</v>
      </c>
      <c r="H3686" t="n">
        <v>45910</v>
      </c>
      <c r="I3686" t="n">
        <v>31</v>
      </c>
      <c r="J3686" t="inlineStr">
        <is>
          <t>CARTEIRA</t>
        </is>
      </c>
      <c r="K3686" t="inlineStr">
        <is>
          <t>CONTRATO</t>
        </is>
      </c>
      <c r="L3686" t="n">
        <v>3287.52</v>
      </c>
      <c r="M3686" t="inlineStr">
        <is>
          <t>IBIRAPITANGA FASE 3</t>
        </is>
      </c>
      <c r="N3686" s="142">
        <f>DATE(YEAR(G3686),MONTH(G3686),1)</f>
        <v/>
      </c>
      <c r="O3686" s="132">
        <f>IF(G3686&gt;$K$3,"Futuro","Atraso")</f>
        <v/>
      </c>
      <c r="P3686">
        <f>12*(YEAR(G3686)-YEAR($K$3))+(MONTH(G3686)-MONTH($K$3))</f>
        <v/>
      </c>
      <c r="Q3686" s="366">
        <f>IF(M3686="IBIRAPITANGA FASE 3",IF(O3686="Atraso",L3686,L3686/(1+$I$2)^P3686),IF(O3686="Atraso",L3686,L3686/(1+$I$1)^P3686))</f>
        <v/>
      </c>
      <c r="R3686">
        <f>IF(O3686="Atraso",$K$3-G3686,0)</f>
        <v/>
      </c>
      <c r="S3686">
        <f>IF(R3686&lt;=15,"Até 15",IF(R3686&lt;=30,"Entre 15 e 30",IF(R3686&lt;=60,"Entre 30 e 60",IF(R3686&lt;=90,"Entre 60 e 90",IF(R3686&lt;=120,"Entre 90 e 120",IF(R3686&lt;=150,"Entre 120 e 150",IF(R3686&lt;=180,"Entre 150 e 180","Superior a 180")))))))</f>
        <v/>
      </c>
    </row>
    <row r="3687">
      <c r="A3687" t="inlineStr">
        <is>
          <t>Q020L05</t>
        </is>
      </c>
      <c r="B3687" t="inlineStr">
        <is>
          <t>MARCELO SILVA  BRITO</t>
        </is>
      </c>
      <c r="C3687" t="n">
        <v>1</v>
      </c>
      <c r="D3687" t="inlineStr">
        <is>
          <t>IPCA</t>
        </is>
      </c>
      <c r="E3687" t="n">
        <v>0.009488792934583046</v>
      </c>
      <c r="F3687" t="inlineStr">
        <is>
          <t>MENSAL</t>
        </is>
      </c>
      <c r="G3687" t="n">
        <v>45940</v>
      </c>
      <c r="H3687" t="n">
        <v>45940</v>
      </c>
      <c r="I3687" t="n">
        <v>32</v>
      </c>
      <c r="J3687" t="inlineStr">
        <is>
          <t>CARTEIRA</t>
        </is>
      </c>
      <c r="K3687" t="inlineStr">
        <is>
          <t>CONTRATO</t>
        </is>
      </c>
      <c r="L3687" t="n">
        <v>3287.52</v>
      </c>
      <c r="M3687" t="inlineStr">
        <is>
          <t>IBIRAPITANGA FASE 3</t>
        </is>
      </c>
      <c r="N3687" s="142">
        <f>DATE(YEAR(G3687),MONTH(G3687),1)</f>
        <v/>
      </c>
      <c r="O3687" s="132">
        <f>IF(G3687&gt;$K$3,"Futuro","Atraso")</f>
        <v/>
      </c>
      <c r="P3687">
        <f>12*(YEAR(G3687)-YEAR($K$3))+(MONTH(G3687)-MONTH($K$3))</f>
        <v/>
      </c>
      <c r="Q3687" s="366">
        <f>IF(M3687="IBIRAPITANGA FASE 3",IF(O3687="Atraso",L3687,L3687/(1+$I$2)^P3687),IF(O3687="Atraso",L3687,L3687/(1+$I$1)^P3687))</f>
        <v/>
      </c>
      <c r="R3687">
        <f>IF(O3687="Atraso",$K$3-G3687,0)</f>
        <v/>
      </c>
      <c r="S3687">
        <f>IF(R3687&lt;=15,"Até 15",IF(R3687&lt;=30,"Entre 15 e 30",IF(R3687&lt;=60,"Entre 30 e 60",IF(R3687&lt;=90,"Entre 60 e 90",IF(R3687&lt;=120,"Entre 90 e 120",IF(R3687&lt;=150,"Entre 120 e 150",IF(R3687&lt;=180,"Entre 150 e 180","Superior a 180")))))))</f>
        <v/>
      </c>
    </row>
    <row r="3688">
      <c r="A3688" t="inlineStr">
        <is>
          <t>Q020L05</t>
        </is>
      </c>
      <c r="B3688" t="inlineStr">
        <is>
          <t>MARCELO SILVA  BRITO</t>
        </is>
      </c>
      <c r="C3688" t="n">
        <v>1</v>
      </c>
      <c r="D3688" t="inlineStr">
        <is>
          <t>IPCA</t>
        </is>
      </c>
      <c r="E3688" t="n">
        <v>0.009488792934583046</v>
      </c>
      <c r="F3688" t="inlineStr">
        <is>
          <t>MENSAL</t>
        </is>
      </c>
      <c r="G3688" t="n">
        <v>45971</v>
      </c>
      <c r="H3688" t="n">
        <v>45971</v>
      </c>
      <c r="I3688" t="n">
        <v>33</v>
      </c>
      <c r="J3688" t="inlineStr">
        <is>
          <t>CARTEIRA</t>
        </is>
      </c>
      <c r="K3688" t="inlineStr">
        <is>
          <t>CONTRATO</t>
        </is>
      </c>
      <c r="L3688" t="n">
        <v>3287.52</v>
      </c>
      <c r="M3688" t="inlineStr">
        <is>
          <t>IBIRAPITANGA FASE 3</t>
        </is>
      </c>
      <c r="N3688" s="142">
        <f>DATE(YEAR(G3688),MONTH(G3688),1)</f>
        <v/>
      </c>
      <c r="O3688" s="132">
        <f>IF(G3688&gt;$K$3,"Futuro","Atraso")</f>
        <v/>
      </c>
      <c r="P3688">
        <f>12*(YEAR(G3688)-YEAR($K$3))+(MONTH(G3688)-MONTH($K$3))</f>
        <v/>
      </c>
      <c r="Q3688" s="366">
        <f>IF(M3688="IBIRAPITANGA FASE 3",IF(O3688="Atraso",L3688,L3688/(1+$I$2)^P3688),IF(O3688="Atraso",L3688,L3688/(1+$I$1)^P3688))</f>
        <v/>
      </c>
      <c r="R3688">
        <f>IF(O3688="Atraso",$K$3-G3688,0)</f>
        <v/>
      </c>
      <c r="S3688">
        <f>IF(R3688&lt;=15,"Até 15",IF(R3688&lt;=30,"Entre 15 e 30",IF(R3688&lt;=60,"Entre 30 e 60",IF(R3688&lt;=90,"Entre 60 e 90",IF(R3688&lt;=120,"Entre 90 e 120",IF(R3688&lt;=150,"Entre 120 e 150",IF(R3688&lt;=180,"Entre 150 e 180","Superior a 180")))))))</f>
        <v/>
      </c>
    </row>
    <row r="3689">
      <c r="A3689" t="inlineStr">
        <is>
          <t>Q020L05</t>
        </is>
      </c>
      <c r="B3689" t="inlineStr">
        <is>
          <t>MARCELO SILVA  BRITO</t>
        </is>
      </c>
      <c r="C3689" t="n">
        <v>1</v>
      </c>
      <c r="D3689" t="inlineStr">
        <is>
          <t>IPCA</t>
        </is>
      </c>
      <c r="E3689" t="n">
        <v>0.009488792934583046</v>
      </c>
      <c r="F3689" t="inlineStr">
        <is>
          <t>MENSAL</t>
        </is>
      </c>
      <c r="G3689" t="n">
        <v>46001</v>
      </c>
      <c r="H3689" t="n">
        <v>46001</v>
      </c>
      <c r="I3689" t="n">
        <v>34</v>
      </c>
      <c r="J3689" t="inlineStr">
        <is>
          <t>CARTEIRA</t>
        </is>
      </c>
      <c r="K3689" t="inlineStr">
        <is>
          <t>CONTRATO</t>
        </is>
      </c>
      <c r="L3689" t="n">
        <v>3287.52</v>
      </c>
      <c r="M3689" t="inlineStr">
        <is>
          <t>IBIRAPITANGA FASE 3</t>
        </is>
      </c>
      <c r="N3689" s="142">
        <f>DATE(YEAR(G3689),MONTH(G3689),1)</f>
        <v/>
      </c>
      <c r="O3689" s="132">
        <f>IF(G3689&gt;$K$3,"Futuro","Atraso")</f>
        <v/>
      </c>
      <c r="P3689">
        <f>12*(YEAR(G3689)-YEAR($K$3))+(MONTH(G3689)-MONTH($K$3))</f>
        <v/>
      </c>
      <c r="Q3689" s="366">
        <f>IF(M3689="IBIRAPITANGA FASE 3",IF(O3689="Atraso",L3689,L3689/(1+$I$2)^P3689),IF(O3689="Atraso",L3689,L3689/(1+$I$1)^P3689))</f>
        <v/>
      </c>
      <c r="R3689">
        <f>IF(O3689="Atraso",$K$3-G3689,0)</f>
        <v/>
      </c>
      <c r="S3689">
        <f>IF(R3689&lt;=15,"Até 15",IF(R3689&lt;=30,"Entre 15 e 30",IF(R3689&lt;=60,"Entre 30 e 60",IF(R3689&lt;=90,"Entre 60 e 90",IF(R3689&lt;=120,"Entre 90 e 120",IF(R3689&lt;=150,"Entre 120 e 150",IF(R3689&lt;=180,"Entre 150 e 180","Superior a 180")))))))</f>
        <v/>
      </c>
    </row>
    <row r="3690">
      <c r="A3690" t="inlineStr">
        <is>
          <t>Q020L05</t>
        </is>
      </c>
      <c r="B3690" t="inlineStr">
        <is>
          <t>MARCELO SILVA  BRITO</t>
        </is>
      </c>
      <c r="C3690" t="n">
        <v>1</v>
      </c>
      <c r="D3690" t="inlineStr">
        <is>
          <t>IPCA</t>
        </is>
      </c>
      <c r="E3690" t="n">
        <v>0.009488792934583046</v>
      </c>
      <c r="F3690" t="inlineStr">
        <is>
          <t>MENSAL</t>
        </is>
      </c>
      <c r="G3690" t="n">
        <v>46032</v>
      </c>
      <c r="H3690" t="n">
        <v>46032</v>
      </c>
      <c r="I3690" t="n">
        <v>35</v>
      </c>
      <c r="J3690" t="inlineStr">
        <is>
          <t>CARTEIRA</t>
        </is>
      </c>
      <c r="K3690" t="inlineStr">
        <is>
          <t>CONTRATO</t>
        </is>
      </c>
      <c r="L3690" t="n">
        <v>3287.52</v>
      </c>
      <c r="M3690" t="inlineStr">
        <is>
          <t>IBIRAPITANGA FASE 3</t>
        </is>
      </c>
      <c r="N3690" s="142">
        <f>DATE(YEAR(G3690),MONTH(G3690),1)</f>
        <v/>
      </c>
      <c r="O3690" s="132">
        <f>IF(G3690&gt;$K$3,"Futuro","Atraso")</f>
        <v/>
      </c>
      <c r="P3690">
        <f>12*(YEAR(G3690)-YEAR($K$3))+(MONTH(G3690)-MONTH($K$3))</f>
        <v/>
      </c>
      <c r="Q3690" s="366">
        <f>IF(M3690="IBIRAPITANGA FASE 3",IF(O3690="Atraso",L3690,L3690/(1+$I$2)^P3690),IF(O3690="Atraso",L3690,L3690/(1+$I$1)^P3690))</f>
        <v/>
      </c>
      <c r="R3690">
        <f>IF(O3690="Atraso",$K$3-G3690,0)</f>
        <v/>
      </c>
      <c r="S3690">
        <f>IF(R3690&lt;=15,"Até 15",IF(R3690&lt;=30,"Entre 15 e 30",IF(R3690&lt;=60,"Entre 30 e 60",IF(R3690&lt;=90,"Entre 60 e 90",IF(R3690&lt;=120,"Entre 90 e 120",IF(R3690&lt;=150,"Entre 120 e 150",IF(R3690&lt;=180,"Entre 150 e 180","Superior a 180")))))))</f>
        <v/>
      </c>
    </row>
    <row r="3691">
      <c r="A3691" t="inlineStr">
        <is>
          <t>Q020L05</t>
        </is>
      </c>
      <c r="B3691" t="inlineStr">
        <is>
          <t>MARCELO SILVA  BRITO</t>
        </is>
      </c>
      <c r="C3691" t="n">
        <v>1</v>
      </c>
      <c r="D3691" t="inlineStr">
        <is>
          <t>IPCA</t>
        </is>
      </c>
      <c r="E3691" t="n">
        <v>0.009488792934583046</v>
      </c>
      <c r="F3691" t="inlineStr">
        <is>
          <t>MENSAL</t>
        </is>
      </c>
      <c r="G3691" t="n">
        <v>46063</v>
      </c>
      <c r="H3691" t="n">
        <v>46063</v>
      </c>
      <c r="I3691" t="n">
        <v>36</v>
      </c>
      <c r="J3691" t="inlineStr">
        <is>
          <t>CARTEIRA</t>
        </is>
      </c>
      <c r="K3691" t="inlineStr">
        <is>
          <t>CONTRATO</t>
        </is>
      </c>
      <c r="L3691" t="n">
        <v>3287.52</v>
      </c>
      <c r="M3691" t="inlineStr">
        <is>
          <t>IBIRAPITANGA FASE 3</t>
        </is>
      </c>
      <c r="N3691" s="142">
        <f>DATE(YEAR(G3691),MONTH(G3691),1)</f>
        <v/>
      </c>
      <c r="O3691" s="132">
        <f>IF(G3691&gt;$K$3,"Futuro","Atraso")</f>
        <v/>
      </c>
      <c r="P3691">
        <f>12*(YEAR(G3691)-YEAR($K$3))+(MONTH(G3691)-MONTH($K$3))</f>
        <v/>
      </c>
      <c r="Q3691" s="366">
        <f>IF(M3691="IBIRAPITANGA FASE 3",IF(O3691="Atraso",L3691,L3691/(1+$I$2)^P3691),IF(O3691="Atraso",L3691,L3691/(1+$I$1)^P3691))</f>
        <v/>
      </c>
      <c r="R3691">
        <f>IF(O3691="Atraso",$K$3-G3691,0)</f>
        <v/>
      </c>
      <c r="S3691">
        <f>IF(R3691&lt;=15,"Até 15",IF(R3691&lt;=30,"Entre 15 e 30",IF(R3691&lt;=60,"Entre 30 e 60",IF(R3691&lt;=90,"Entre 60 e 90",IF(R3691&lt;=120,"Entre 90 e 120",IF(R3691&lt;=150,"Entre 120 e 150",IF(R3691&lt;=180,"Entre 150 e 180","Superior a 180")))))))</f>
        <v/>
      </c>
    </row>
    <row r="3692">
      <c r="A3692" t="inlineStr">
        <is>
          <t>Q020L05</t>
        </is>
      </c>
      <c r="B3692" t="inlineStr">
        <is>
          <t>MARCELO SILVA  BRITO</t>
        </is>
      </c>
      <c r="C3692" t="n">
        <v>1</v>
      </c>
      <c r="D3692" t="inlineStr">
        <is>
          <t>IPCA</t>
        </is>
      </c>
      <c r="E3692" t="n">
        <v>0.009488792934583046</v>
      </c>
      <c r="F3692" t="inlineStr">
        <is>
          <t>MENSAL</t>
        </is>
      </c>
      <c r="G3692" t="n">
        <v>46091</v>
      </c>
      <c r="H3692" t="n">
        <v>46091</v>
      </c>
      <c r="I3692" t="n">
        <v>37</v>
      </c>
      <c r="J3692" t="inlineStr">
        <is>
          <t>CARTEIRA</t>
        </is>
      </c>
      <c r="K3692" t="inlineStr">
        <is>
          <t>CONTRATO</t>
        </is>
      </c>
      <c r="L3692" t="n">
        <v>3287.52</v>
      </c>
      <c r="M3692" t="inlineStr">
        <is>
          <t>IBIRAPITANGA FASE 3</t>
        </is>
      </c>
      <c r="N3692" s="142">
        <f>DATE(YEAR(G3692),MONTH(G3692),1)</f>
        <v/>
      </c>
      <c r="O3692" s="132">
        <f>IF(G3692&gt;$K$3,"Futuro","Atraso")</f>
        <v/>
      </c>
      <c r="P3692">
        <f>12*(YEAR(G3692)-YEAR($K$3))+(MONTH(G3692)-MONTH($K$3))</f>
        <v/>
      </c>
      <c r="Q3692" s="366">
        <f>IF(M3692="IBIRAPITANGA FASE 3",IF(O3692="Atraso",L3692,L3692/(1+$I$2)^P3692),IF(O3692="Atraso",L3692,L3692/(1+$I$1)^P3692))</f>
        <v/>
      </c>
      <c r="R3692">
        <f>IF(O3692="Atraso",$K$3-G3692,0)</f>
        <v/>
      </c>
      <c r="S3692">
        <f>IF(R3692&lt;=15,"Até 15",IF(R3692&lt;=30,"Entre 15 e 30",IF(R3692&lt;=60,"Entre 30 e 60",IF(R3692&lt;=90,"Entre 60 e 90",IF(R3692&lt;=120,"Entre 90 e 120",IF(R3692&lt;=150,"Entre 120 e 150",IF(R3692&lt;=180,"Entre 150 e 180","Superior a 180")))))))</f>
        <v/>
      </c>
    </row>
    <row r="3693">
      <c r="A3693" t="inlineStr">
        <is>
          <t>Q020L05</t>
        </is>
      </c>
      <c r="B3693" t="inlineStr">
        <is>
          <t>MARCELO SILVA  BRITO</t>
        </is>
      </c>
      <c r="C3693" t="n">
        <v>1</v>
      </c>
      <c r="D3693" t="inlineStr">
        <is>
          <t>IPCA</t>
        </is>
      </c>
      <c r="E3693" t="n">
        <v>0.009488792934583046</v>
      </c>
      <c r="F3693" t="inlineStr">
        <is>
          <t>MENSAL</t>
        </is>
      </c>
      <c r="G3693" t="n">
        <v>46122</v>
      </c>
      <c r="H3693" t="n">
        <v>46122</v>
      </c>
      <c r="I3693" t="n">
        <v>38</v>
      </c>
      <c r="J3693" t="inlineStr">
        <is>
          <t>CARTEIRA</t>
        </is>
      </c>
      <c r="K3693" t="inlineStr">
        <is>
          <t>CONTRATO</t>
        </is>
      </c>
      <c r="L3693" t="n">
        <v>3287.52</v>
      </c>
      <c r="M3693" t="inlineStr">
        <is>
          <t>IBIRAPITANGA FASE 3</t>
        </is>
      </c>
      <c r="N3693" s="142">
        <f>DATE(YEAR(G3693),MONTH(G3693),1)</f>
        <v/>
      </c>
      <c r="O3693" s="132">
        <f>IF(G3693&gt;$K$3,"Futuro","Atraso")</f>
        <v/>
      </c>
      <c r="P3693">
        <f>12*(YEAR(G3693)-YEAR($K$3))+(MONTH(G3693)-MONTH($K$3))</f>
        <v/>
      </c>
      <c r="Q3693" s="366">
        <f>IF(M3693="IBIRAPITANGA FASE 3",IF(O3693="Atraso",L3693,L3693/(1+$I$2)^P3693),IF(O3693="Atraso",L3693,L3693/(1+$I$1)^P3693))</f>
        <v/>
      </c>
      <c r="R3693">
        <f>IF(O3693="Atraso",$K$3-G3693,0)</f>
        <v/>
      </c>
      <c r="S3693">
        <f>IF(R3693&lt;=15,"Até 15",IF(R3693&lt;=30,"Entre 15 e 30",IF(R3693&lt;=60,"Entre 30 e 60",IF(R3693&lt;=90,"Entre 60 e 90",IF(R3693&lt;=120,"Entre 90 e 120",IF(R3693&lt;=150,"Entre 120 e 150",IF(R3693&lt;=180,"Entre 150 e 180","Superior a 180")))))))</f>
        <v/>
      </c>
    </row>
    <row r="3694">
      <c r="A3694" t="inlineStr">
        <is>
          <t>Q020L05</t>
        </is>
      </c>
      <c r="B3694" t="inlineStr">
        <is>
          <t>MARCELO SILVA  BRITO</t>
        </is>
      </c>
      <c r="C3694" t="n">
        <v>1</v>
      </c>
      <c r="D3694" t="inlineStr">
        <is>
          <t>IPCA</t>
        </is>
      </c>
      <c r="E3694" t="n">
        <v>0.009488792934583046</v>
      </c>
      <c r="F3694" t="inlineStr">
        <is>
          <t>MENSAL</t>
        </is>
      </c>
      <c r="G3694" t="n">
        <v>46152</v>
      </c>
      <c r="H3694" t="n">
        <v>46152</v>
      </c>
      <c r="I3694" t="n">
        <v>39</v>
      </c>
      <c r="J3694" t="inlineStr">
        <is>
          <t>CARTEIRA</t>
        </is>
      </c>
      <c r="K3694" t="inlineStr">
        <is>
          <t>CONTRATO</t>
        </is>
      </c>
      <c r="L3694" t="n">
        <v>3287.52</v>
      </c>
      <c r="M3694" t="inlineStr">
        <is>
          <t>IBIRAPITANGA FASE 3</t>
        </is>
      </c>
      <c r="N3694" s="142">
        <f>DATE(YEAR(G3694),MONTH(G3694),1)</f>
        <v/>
      </c>
      <c r="O3694" s="132">
        <f>IF(G3694&gt;$K$3,"Futuro","Atraso")</f>
        <v/>
      </c>
      <c r="P3694">
        <f>12*(YEAR(G3694)-YEAR($K$3))+(MONTH(G3694)-MONTH($K$3))</f>
        <v/>
      </c>
      <c r="Q3694" s="366">
        <f>IF(M3694="IBIRAPITANGA FASE 3",IF(O3694="Atraso",L3694,L3694/(1+$I$2)^P3694),IF(O3694="Atraso",L3694,L3694/(1+$I$1)^P3694))</f>
        <v/>
      </c>
      <c r="R3694">
        <f>IF(O3694="Atraso",$K$3-G3694,0)</f>
        <v/>
      </c>
      <c r="S3694">
        <f>IF(R3694&lt;=15,"Até 15",IF(R3694&lt;=30,"Entre 15 e 30",IF(R3694&lt;=60,"Entre 30 e 60",IF(R3694&lt;=90,"Entre 60 e 90",IF(R3694&lt;=120,"Entre 90 e 120",IF(R3694&lt;=150,"Entre 120 e 150",IF(R3694&lt;=180,"Entre 150 e 180","Superior a 180")))))))</f>
        <v/>
      </c>
    </row>
    <row r="3695">
      <c r="A3695" t="inlineStr">
        <is>
          <t>Q020L05</t>
        </is>
      </c>
      <c r="B3695" t="inlineStr">
        <is>
          <t>MARCELO SILVA  BRITO</t>
        </is>
      </c>
      <c r="C3695" t="n">
        <v>1</v>
      </c>
      <c r="D3695" t="inlineStr">
        <is>
          <t>IPCA</t>
        </is>
      </c>
      <c r="E3695" t="n">
        <v>0.009488792934583046</v>
      </c>
      <c r="F3695" t="inlineStr">
        <is>
          <t>MENSAL</t>
        </is>
      </c>
      <c r="G3695" t="n">
        <v>46183</v>
      </c>
      <c r="H3695" t="n">
        <v>46183</v>
      </c>
      <c r="I3695" t="n">
        <v>40</v>
      </c>
      <c r="J3695" t="inlineStr">
        <is>
          <t>CARTEIRA</t>
        </is>
      </c>
      <c r="K3695" t="inlineStr">
        <is>
          <t>CONTRATO</t>
        </is>
      </c>
      <c r="L3695" t="n">
        <v>3287.52</v>
      </c>
      <c r="M3695" t="inlineStr">
        <is>
          <t>IBIRAPITANGA FASE 3</t>
        </is>
      </c>
      <c r="N3695" s="142">
        <f>DATE(YEAR(G3695),MONTH(G3695),1)</f>
        <v/>
      </c>
      <c r="O3695" s="132">
        <f>IF(G3695&gt;$K$3,"Futuro","Atraso")</f>
        <v/>
      </c>
      <c r="P3695">
        <f>12*(YEAR(G3695)-YEAR($K$3))+(MONTH(G3695)-MONTH($K$3))</f>
        <v/>
      </c>
      <c r="Q3695" s="366">
        <f>IF(M3695="IBIRAPITANGA FASE 3",IF(O3695="Atraso",L3695,L3695/(1+$I$2)^P3695),IF(O3695="Atraso",L3695,L3695/(1+$I$1)^P3695))</f>
        <v/>
      </c>
      <c r="R3695">
        <f>IF(O3695="Atraso",$K$3-G3695,0)</f>
        <v/>
      </c>
      <c r="S3695">
        <f>IF(R3695&lt;=15,"Até 15",IF(R3695&lt;=30,"Entre 15 e 30",IF(R3695&lt;=60,"Entre 30 e 60",IF(R3695&lt;=90,"Entre 60 e 90",IF(R3695&lt;=120,"Entre 90 e 120",IF(R3695&lt;=150,"Entre 120 e 150",IF(R3695&lt;=180,"Entre 150 e 180","Superior a 180")))))))</f>
        <v/>
      </c>
    </row>
    <row r="3696">
      <c r="A3696" t="inlineStr">
        <is>
          <t>Q020L05</t>
        </is>
      </c>
      <c r="B3696" t="inlineStr">
        <is>
          <t>MARCELO SILVA  BRITO</t>
        </is>
      </c>
      <c r="C3696" t="n">
        <v>1</v>
      </c>
      <c r="D3696" t="inlineStr">
        <is>
          <t>IPCA</t>
        </is>
      </c>
      <c r="E3696" t="n">
        <v>0.009488792934583046</v>
      </c>
      <c r="F3696" t="inlineStr">
        <is>
          <t>MENSAL</t>
        </is>
      </c>
      <c r="G3696" t="n">
        <v>46213</v>
      </c>
      <c r="H3696" t="n">
        <v>46213</v>
      </c>
      <c r="I3696" t="n">
        <v>41</v>
      </c>
      <c r="J3696" t="inlineStr">
        <is>
          <t>CARTEIRA</t>
        </is>
      </c>
      <c r="K3696" t="inlineStr">
        <is>
          <t>CONTRATO</t>
        </is>
      </c>
      <c r="L3696" t="n">
        <v>3287.52</v>
      </c>
      <c r="M3696" t="inlineStr">
        <is>
          <t>IBIRAPITANGA FASE 3</t>
        </is>
      </c>
      <c r="N3696" s="142">
        <f>DATE(YEAR(G3696),MONTH(G3696),1)</f>
        <v/>
      </c>
      <c r="O3696" s="132">
        <f>IF(G3696&gt;$K$3,"Futuro","Atraso")</f>
        <v/>
      </c>
      <c r="P3696">
        <f>12*(YEAR(G3696)-YEAR($K$3))+(MONTH(G3696)-MONTH($K$3))</f>
        <v/>
      </c>
      <c r="Q3696" s="366">
        <f>IF(M3696="IBIRAPITANGA FASE 3",IF(O3696="Atraso",L3696,L3696/(1+$I$2)^P3696),IF(O3696="Atraso",L3696,L3696/(1+$I$1)^P3696))</f>
        <v/>
      </c>
      <c r="R3696">
        <f>IF(O3696="Atraso",$K$3-G3696,0)</f>
        <v/>
      </c>
      <c r="S3696">
        <f>IF(R3696&lt;=15,"Até 15",IF(R3696&lt;=30,"Entre 15 e 30",IF(R3696&lt;=60,"Entre 30 e 60",IF(R3696&lt;=90,"Entre 60 e 90",IF(R3696&lt;=120,"Entre 90 e 120",IF(R3696&lt;=150,"Entre 120 e 150",IF(R3696&lt;=180,"Entre 150 e 180","Superior a 180")))))))</f>
        <v/>
      </c>
    </row>
    <row r="3697">
      <c r="A3697" t="inlineStr">
        <is>
          <t>Q020L05</t>
        </is>
      </c>
      <c r="B3697" t="inlineStr">
        <is>
          <t>MARCELO SILVA  BRITO</t>
        </is>
      </c>
      <c r="C3697" t="n">
        <v>1</v>
      </c>
      <c r="D3697" t="inlineStr">
        <is>
          <t>IPCA</t>
        </is>
      </c>
      <c r="E3697" t="n">
        <v>0.009488792934583046</v>
      </c>
      <c r="F3697" t="inlineStr">
        <is>
          <t>MENSAL</t>
        </is>
      </c>
      <c r="G3697" t="n">
        <v>46244</v>
      </c>
      <c r="H3697" t="n">
        <v>46244</v>
      </c>
      <c r="I3697" t="n">
        <v>42</v>
      </c>
      <c r="J3697" t="inlineStr">
        <is>
          <t>CARTEIRA</t>
        </is>
      </c>
      <c r="K3697" t="inlineStr">
        <is>
          <t>CONTRATO</t>
        </is>
      </c>
      <c r="L3697" t="n">
        <v>3287.52</v>
      </c>
      <c r="M3697" t="inlineStr">
        <is>
          <t>IBIRAPITANGA FASE 3</t>
        </is>
      </c>
      <c r="N3697" s="142">
        <f>DATE(YEAR(G3697),MONTH(G3697),1)</f>
        <v/>
      </c>
      <c r="O3697" s="132">
        <f>IF(G3697&gt;$K$3,"Futuro","Atraso")</f>
        <v/>
      </c>
      <c r="P3697">
        <f>12*(YEAR(G3697)-YEAR($K$3))+(MONTH(G3697)-MONTH($K$3))</f>
        <v/>
      </c>
      <c r="Q3697" s="366">
        <f>IF(M3697="IBIRAPITANGA FASE 3",IF(O3697="Atraso",L3697,L3697/(1+$I$2)^P3697),IF(O3697="Atraso",L3697,L3697/(1+$I$1)^P3697))</f>
        <v/>
      </c>
      <c r="R3697">
        <f>IF(O3697="Atraso",$K$3-G3697,0)</f>
        <v/>
      </c>
      <c r="S3697">
        <f>IF(R3697&lt;=15,"Até 15",IF(R3697&lt;=30,"Entre 15 e 30",IF(R3697&lt;=60,"Entre 30 e 60",IF(R3697&lt;=90,"Entre 60 e 90",IF(R3697&lt;=120,"Entre 90 e 120",IF(R3697&lt;=150,"Entre 120 e 150",IF(R3697&lt;=180,"Entre 150 e 180","Superior a 180")))))))</f>
        <v/>
      </c>
    </row>
    <row r="3698">
      <c r="A3698" t="inlineStr">
        <is>
          <t>Q020L05</t>
        </is>
      </c>
      <c r="B3698" t="inlineStr">
        <is>
          <t>MARCELO SILVA  BRITO</t>
        </is>
      </c>
      <c r="C3698" t="n">
        <v>1</v>
      </c>
      <c r="D3698" t="inlineStr">
        <is>
          <t>IPCA</t>
        </is>
      </c>
      <c r="E3698" t="n">
        <v>0.009488792934583046</v>
      </c>
      <c r="F3698" t="inlineStr">
        <is>
          <t>MENSAL</t>
        </is>
      </c>
      <c r="G3698" t="n">
        <v>46275</v>
      </c>
      <c r="H3698" t="n">
        <v>46275</v>
      </c>
      <c r="I3698" t="n">
        <v>43</v>
      </c>
      <c r="J3698" t="inlineStr">
        <is>
          <t>CARTEIRA</t>
        </is>
      </c>
      <c r="K3698" t="inlineStr">
        <is>
          <t>CONTRATO</t>
        </is>
      </c>
      <c r="L3698" t="n">
        <v>3287.52</v>
      </c>
      <c r="M3698" t="inlineStr">
        <is>
          <t>IBIRAPITANGA FASE 3</t>
        </is>
      </c>
      <c r="N3698" s="142">
        <f>DATE(YEAR(G3698),MONTH(G3698),1)</f>
        <v/>
      </c>
      <c r="O3698" s="132">
        <f>IF(G3698&gt;$K$3,"Futuro","Atraso")</f>
        <v/>
      </c>
      <c r="P3698">
        <f>12*(YEAR(G3698)-YEAR($K$3))+(MONTH(G3698)-MONTH($K$3))</f>
        <v/>
      </c>
      <c r="Q3698" s="366">
        <f>IF(M3698="IBIRAPITANGA FASE 3",IF(O3698="Atraso",L3698,L3698/(1+$I$2)^P3698),IF(O3698="Atraso",L3698,L3698/(1+$I$1)^P3698))</f>
        <v/>
      </c>
      <c r="R3698">
        <f>IF(O3698="Atraso",$K$3-G3698,0)</f>
        <v/>
      </c>
      <c r="S3698">
        <f>IF(R3698&lt;=15,"Até 15",IF(R3698&lt;=30,"Entre 15 e 30",IF(R3698&lt;=60,"Entre 30 e 60",IF(R3698&lt;=90,"Entre 60 e 90",IF(R3698&lt;=120,"Entre 90 e 120",IF(R3698&lt;=150,"Entre 120 e 150",IF(R3698&lt;=180,"Entre 150 e 180","Superior a 180")))))))</f>
        <v/>
      </c>
    </row>
    <row r="3699">
      <c r="A3699" t="inlineStr">
        <is>
          <t>Q020L05</t>
        </is>
      </c>
      <c r="B3699" t="inlineStr">
        <is>
          <t>MARCELO SILVA  BRITO</t>
        </is>
      </c>
      <c r="C3699" t="n">
        <v>1</v>
      </c>
      <c r="D3699" t="inlineStr">
        <is>
          <t>IPCA</t>
        </is>
      </c>
      <c r="E3699" t="n">
        <v>0.009488792934583046</v>
      </c>
      <c r="F3699" t="inlineStr">
        <is>
          <t>MENSAL</t>
        </is>
      </c>
      <c r="G3699" t="n">
        <v>46305</v>
      </c>
      <c r="H3699" t="n">
        <v>46305</v>
      </c>
      <c r="I3699" t="n">
        <v>44</v>
      </c>
      <c r="J3699" t="inlineStr">
        <is>
          <t>CARTEIRA</t>
        </is>
      </c>
      <c r="K3699" t="inlineStr">
        <is>
          <t>CONTRATO</t>
        </is>
      </c>
      <c r="L3699" t="n">
        <v>3287.52</v>
      </c>
      <c r="M3699" t="inlineStr">
        <is>
          <t>IBIRAPITANGA FASE 3</t>
        </is>
      </c>
      <c r="N3699" s="142">
        <f>DATE(YEAR(G3699),MONTH(G3699),1)</f>
        <v/>
      </c>
      <c r="O3699" s="132">
        <f>IF(G3699&gt;$K$3,"Futuro","Atraso")</f>
        <v/>
      </c>
      <c r="P3699">
        <f>12*(YEAR(G3699)-YEAR($K$3))+(MONTH(G3699)-MONTH($K$3))</f>
        <v/>
      </c>
      <c r="Q3699" s="366">
        <f>IF(M3699="IBIRAPITANGA FASE 3",IF(O3699="Atraso",L3699,L3699/(1+$I$2)^P3699),IF(O3699="Atraso",L3699,L3699/(1+$I$1)^P3699))</f>
        <v/>
      </c>
      <c r="R3699">
        <f>IF(O3699="Atraso",$K$3-G3699,0)</f>
        <v/>
      </c>
      <c r="S3699">
        <f>IF(R3699&lt;=15,"Até 15",IF(R3699&lt;=30,"Entre 15 e 30",IF(R3699&lt;=60,"Entre 30 e 60",IF(R3699&lt;=90,"Entre 60 e 90",IF(R3699&lt;=120,"Entre 90 e 120",IF(R3699&lt;=150,"Entre 120 e 150",IF(R3699&lt;=180,"Entre 150 e 180","Superior a 180")))))))</f>
        <v/>
      </c>
    </row>
    <row r="3700">
      <c r="A3700" t="inlineStr">
        <is>
          <t>Q020L05</t>
        </is>
      </c>
      <c r="B3700" t="inlineStr">
        <is>
          <t>MARCELO SILVA  BRITO</t>
        </is>
      </c>
      <c r="C3700" t="n">
        <v>1</v>
      </c>
      <c r="D3700" t="inlineStr">
        <is>
          <t>IPCA</t>
        </is>
      </c>
      <c r="E3700" t="n">
        <v>0.009488792934583046</v>
      </c>
      <c r="F3700" t="inlineStr">
        <is>
          <t>MENSAL</t>
        </is>
      </c>
      <c r="G3700" t="n">
        <v>46336</v>
      </c>
      <c r="H3700" t="n">
        <v>46336</v>
      </c>
      <c r="I3700" t="n">
        <v>45</v>
      </c>
      <c r="J3700" t="inlineStr">
        <is>
          <t>CARTEIRA</t>
        </is>
      </c>
      <c r="K3700" t="inlineStr">
        <is>
          <t>CONTRATO</t>
        </is>
      </c>
      <c r="L3700" t="n">
        <v>3287.52</v>
      </c>
      <c r="M3700" t="inlineStr">
        <is>
          <t>IBIRAPITANGA FASE 3</t>
        </is>
      </c>
      <c r="N3700" s="142">
        <f>DATE(YEAR(G3700),MONTH(G3700),1)</f>
        <v/>
      </c>
      <c r="O3700" s="132">
        <f>IF(G3700&gt;$K$3,"Futuro","Atraso")</f>
        <v/>
      </c>
      <c r="P3700">
        <f>12*(YEAR(G3700)-YEAR($K$3))+(MONTH(G3700)-MONTH($K$3))</f>
        <v/>
      </c>
      <c r="Q3700" s="366">
        <f>IF(M3700="IBIRAPITANGA FASE 3",IF(O3700="Atraso",L3700,L3700/(1+$I$2)^P3700),IF(O3700="Atraso",L3700,L3700/(1+$I$1)^P3700))</f>
        <v/>
      </c>
      <c r="R3700">
        <f>IF(O3700="Atraso",$K$3-G3700,0)</f>
        <v/>
      </c>
      <c r="S3700">
        <f>IF(R3700&lt;=15,"Até 15",IF(R3700&lt;=30,"Entre 15 e 30",IF(R3700&lt;=60,"Entre 30 e 60",IF(R3700&lt;=90,"Entre 60 e 90",IF(R3700&lt;=120,"Entre 90 e 120",IF(R3700&lt;=150,"Entre 120 e 150",IF(R3700&lt;=180,"Entre 150 e 180","Superior a 180")))))))</f>
        <v/>
      </c>
    </row>
    <row r="3701">
      <c r="A3701" t="inlineStr">
        <is>
          <t>Q020L05</t>
        </is>
      </c>
      <c r="B3701" t="inlineStr">
        <is>
          <t>MARCELO SILVA  BRITO</t>
        </is>
      </c>
      <c r="C3701" t="n">
        <v>1</v>
      </c>
      <c r="D3701" t="inlineStr">
        <is>
          <t>IPCA</t>
        </is>
      </c>
      <c r="E3701" t="n">
        <v>0.009488792934583046</v>
      </c>
      <c r="F3701" t="inlineStr">
        <is>
          <t>MENSAL</t>
        </is>
      </c>
      <c r="G3701" t="n">
        <v>46366</v>
      </c>
      <c r="H3701" t="n">
        <v>46366</v>
      </c>
      <c r="I3701" t="n">
        <v>46</v>
      </c>
      <c r="J3701" t="inlineStr">
        <is>
          <t>CARTEIRA</t>
        </is>
      </c>
      <c r="K3701" t="inlineStr">
        <is>
          <t>CONTRATO</t>
        </is>
      </c>
      <c r="L3701" t="n">
        <v>3287.52</v>
      </c>
      <c r="M3701" t="inlineStr">
        <is>
          <t>IBIRAPITANGA FASE 3</t>
        </is>
      </c>
      <c r="N3701" s="142">
        <f>DATE(YEAR(G3701),MONTH(G3701),1)</f>
        <v/>
      </c>
      <c r="O3701" s="132">
        <f>IF(G3701&gt;$K$3,"Futuro","Atraso")</f>
        <v/>
      </c>
      <c r="P3701">
        <f>12*(YEAR(G3701)-YEAR($K$3))+(MONTH(G3701)-MONTH($K$3))</f>
        <v/>
      </c>
      <c r="Q3701" s="366">
        <f>IF(M3701="IBIRAPITANGA FASE 3",IF(O3701="Atraso",L3701,L3701/(1+$I$2)^P3701),IF(O3701="Atraso",L3701,L3701/(1+$I$1)^P3701))</f>
        <v/>
      </c>
      <c r="R3701">
        <f>IF(O3701="Atraso",$K$3-G3701,0)</f>
        <v/>
      </c>
      <c r="S3701">
        <f>IF(R3701&lt;=15,"Até 15",IF(R3701&lt;=30,"Entre 15 e 30",IF(R3701&lt;=60,"Entre 30 e 60",IF(R3701&lt;=90,"Entre 60 e 90",IF(R3701&lt;=120,"Entre 90 e 120",IF(R3701&lt;=150,"Entre 120 e 150",IF(R3701&lt;=180,"Entre 150 e 180","Superior a 180")))))))</f>
        <v/>
      </c>
    </row>
    <row r="3702">
      <c r="A3702" t="inlineStr">
        <is>
          <t>Q020L05</t>
        </is>
      </c>
      <c r="B3702" t="inlineStr">
        <is>
          <t>MARCELO SILVA  BRITO</t>
        </is>
      </c>
      <c r="C3702" t="n">
        <v>1</v>
      </c>
      <c r="D3702" t="inlineStr">
        <is>
          <t>IPCA</t>
        </is>
      </c>
      <c r="E3702" t="n">
        <v>0.009488792934583046</v>
      </c>
      <c r="F3702" t="inlineStr">
        <is>
          <t>MENSAL</t>
        </is>
      </c>
      <c r="G3702" t="n">
        <v>46397</v>
      </c>
      <c r="H3702" t="n">
        <v>46397</v>
      </c>
      <c r="I3702" t="n">
        <v>47</v>
      </c>
      <c r="J3702" t="inlineStr">
        <is>
          <t>CARTEIRA</t>
        </is>
      </c>
      <c r="K3702" t="inlineStr">
        <is>
          <t>CONTRATO</t>
        </is>
      </c>
      <c r="L3702" t="n">
        <v>3287.52</v>
      </c>
      <c r="M3702" t="inlineStr">
        <is>
          <t>IBIRAPITANGA FASE 3</t>
        </is>
      </c>
      <c r="N3702" s="142">
        <f>DATE(YEAR(G3702),MONTH(G3702),1)</f>
        <v/>
      </c>
      <c r="O3702" s="132">
        <f>IF(G3702&gt;$K$3,"Futuro","Atraso")</f>
        <v/>
      </c>
      <c r="P3702">
        <f>12*(YEAR(G3702)-YEAR($K$3))+(MONTH(G3702)-MONTH($K$3))</f>
        <v/>
      </c>
      <c r="Q3702" s="366">
        <f>IF(M3702="IBIRAPITANGA FASE 3",IF(O3702="Atraso",L3702,L3702/(1+$I$2)^P3702),IF(O3702="Atraso",L3702,L3702/(1+$I$1)^P3702))</f>
        <v/>
      </c>
      <c r="R3702">
        <f>IF(O3702="Atraso",$K$3-G3702,0)</f>
        <v/>
      </c>
      <c r="S3702">
        <f>IF(R3702&lt;=15,"Até 15",IF(R3702&lt;=30,"Entre 15 e 30",IF(R3702&lt;=60,"Entre 30 e 60",IF(R3702&lt;=90,"Entre 60 e 90",IF(R3702&lt;=120,"Entre 90 e 120",IF(R3702&lt;=150,"Entre 120 e 150",IF(R3702&lt;=180,"Entre 150 e 180","Superior a 180")))))))</f>
        <v/>
      </c>
    </row>
    <row r="3703">
      <c r="A3703" t="inlineStr">
        <is>
          <t>Q020L05</t>
        </is>
      </c>
      <c r="B3703" t="inlineStr">
        <is>
          <t>MARCELO SILVA  BRITO</t>
        </is>
      </c>
      <c r="C3703" t="n">
        <v>1</v>
      </c>
      <c r="D3703" t="inlineStr">
        <is>
          <t>IPCA</t>
        </is>
      </c>
      <c r="E3703" t="n">
        <v>0.009488792934583046</v>
      </c>
      <c r="F3703" t="inlineStr">
        <is>
          <t>MENSAL</t>
        </is>
      </c>
      <c r="G3703" t="n">
        <v>46428</v>
      </c>
      <c r="H3703" t="n">
        <v>46428</v>
      </c>
      <c r="I3703" t="n">
        <v>48</v>
      </c>
      <c r="J3703" t="inlineStr">
        <is>
          <t>CARTEIRA</t>
        </is>
      </c>
      <c r="K3703" t="inlineStr">
        <is>
          <t>CONTRATO</t>
        </is>
      </c>
      <c r="L3703" t="n">
        <v>3287.52</v>
      </c>
      <c r="M3703" t="inlineStr">
        <is>
          <t>IBIRAPITANGA FASE 3</t>
        </is>
      </c>
      <c r="N3703" s="142">
        <f>DATE(YEAR(G3703),MONTH(G3703),1)</f>
        <v/>
      </c>
      <c r="O3703" s="132">
        <f>IF(G3703&gt;$K$3,"Futuro","Atraso")</f>
        <v/>
      </c>
      <c r="P3703">
        <f>12*(YEAR(G3703)-YEAR($K$3))+(MONTH(G3703)-MONTH($K$3))</f>
        <v/>
      </c>
      <c r="Q3703" s="366">
        <f>IF(M3703="IBIRAPITANGA FASE 3",IF(O3703="Atraso",L3703,L3703/(1+$I$2)^P3703),IF(O3703="Atraso",L3703,L3703/(1+$I$1)^P3703))</f>
        <v/>
      </c>
      <c r="R3703">
        <f>IF(O3703="Atraso",$K$3-G3703,0)</f>
        <v/>
      </c>
      <c r="S3703">
        <f>IF(R3703&lt;=15,"Até 15",IF(R3703&lt;=30,"Entre 15 e 30",IF(R3703&lt;=60,"Entre 30 e 60",IF(R3703&lt;=90,"Entre 60 e 90",IF(R3703&lt;=120,"Entre 90 e 120",IF(R3703&lt;=150,"Entre 120 e 150",IF(R3703&lt;=180,"Entre 150 e 180","Superior a 180")))))))</f>
        <v/>
      </c>
    </row>
    <row r="3704">
      <c r="A3704" t="inlineStr">
        <is>
          <t>Q020L05</t>
        </is>
      </c>
      <c r="B3704" t="inlineStr">
        <is>
          <t>MARCELO SILVA  BRITO</t>
        </is>
      </c>
      <c r="C3704" t="n">
        <v>1</v>
      </c>
      <c r="D3704" t="inlineStr">
        <is>
          <t>IPCA</t>
        </is>
      </c>
      <c r="E3704" t="n">
        <v>0.009488792934583046</v>
      </c>
      <c r="F3704" t="inlineStr">
        <is>
          <t>MENSAL</t>
        </is>
      </c>
      <c r="G3704" t="n">
        <v>46456</v>
      </c>
      <c r="H3704" t="n">
        <v>46456</v>
      </c>
      <c r="I3704" t="n">
        <v>49</v>
      </c>
      <c r="J3704" t="inlineStr">
        <is>
          <t>CARTEIRA</t>
        </is>
      </c>
      <c r="K3704" t="inlineStr">
        <is>
          <t>CONTRATO</t>
        </is>
      </c>
      <c r="L3704" t="n">
        <v>3287.52</v>
      </c>
      <c r="M3704" t="inlineStr">
        <is>
          <t>IBIRAPITANGA FASE 3</t>
        </is>
      </c>
      <c r="N3704" s="142">
        <f>DATE(YEAR(G3704),MONTH(G3704),1)</f>
        <v/>
      </c>
      <c r="O3704" s="132">
        <f>IF(G3704&gt;$K$3,"Futuro","Atraso")</f>
        <v/>
      </c>
      <c r="P3704">
        <f>12*(YEAR(G3704)-YEAR($K$3))+(MONTH(G3704)-MONTH($K$3))</f>
        <v/>
      </c>
      <c r="Q3704" s="366">
        <f>IF(M3704="IBIRAPITANGA FASE 3",IF(O3704="Atraso",L3704,L3704/(1+$I$2)^P3704),IF(O3704="Atraso",L3704,L3704/(1+$I$1)^P3704))</f>
        <v/>
      </c>
      <c r="R3704">
        <f>IF(O3704="Atraso",$K$3-G3704,0)</f>
        <v/>
      </c>
      <c r="S3704">
        <f>IF(R3704&lt;=15,"Até 15",IF(R3704&lt;=30,"Entre 15 e 30",IF(R3704&lt;=60,"Entre 30 e 60",IF(R3704&lt;=90,"Entre 60 e 90",IF(R3704&lt;=120,"Entre 90 e 120",IF(R3704&lt;=150,"Entre 120 e 150",IF(R3704&lt;=180,"Entre 150 e 180","Superior a 180")))))))</f>
        <v/>
      </c>
    </row>
    <row r="3705">
      <c r="A3705" t="inlineStr">
        <is>
          <t>Q020L05</t>
        </is>
      </c>
      <c r="B3705" t="inlineStr">
        <is>
          <t>MARCELO SILVA  BRITO</t>
        </is>
      </c>
      <c r="C3705" t="n">
        <v>1</v>
      </c>
      <c r="D3705" t="inlineStr">
        <is>
          <t>IPCA</t>
        </is>
      </c>
      <c r="E3705" t="n">
        <v>0.009488792934583046</v>
      </c>
      <c r="F3705" t="inlineStr">
        <is>
          <t>MENSAL</t>
        </is>
      </c>
      <c r="G3705" t="n">
        <v>46487</v>
      </c>
      <c r="H3705" t="n">
        <v>46487</v>
      </c>
      <c r="I3705" t="n">
        <v>50</v>
      </c>
      <c r="J3705" t="inlineStr">
        <is>
          <t>CARTEIRA</t>
        </is>
      </c>
      <c r="K3705" t="inlineStr">
        <is>
          <t>CONTRATO</t>
        </is>
      </c>
      <c r="L3705" t="n">
        <v>3287.52</v>
      </c>
      <c r="M3705" t="inlineStr">
        <is>
          <t>IBIRAPITANGA FASE 3</t>
        </is>
      </c>
      <c r="N3705" s="142">
        <f>DATE(YEAR(G3705),MONTH(G3705),1)</f>
        <v/>
      </c>
      <c r="O3705" s="132">
        <f>IF(G3705&gt;$K$3,"Futuro","Atraso")</f>
        <v/>
      </c>
      <c r="P3705">
        <f>12*(YEAR(G3705)-YEAR($K$3))+(MONTH(G3705)-MONTH($K$3))</f>
        <v/>
      </c>
      <c r="Q3705" s="366">
        <f>IF(M3705="IBIRAPITANGA FASE 3",IF(O3705="Atraso",L3705,L3705/(1+$I$2)^P3705),IF(O3705="Atraso",L3705,L3705/(1+$I$1)^P3705))</f>
        <v/>
      </c>
      <c r="R3705">
        <f>IF(O3705="Atraso",$K$3-G3705,0)</f>
        <v/>
      </c>
      <c r="S3705">
        <f>IF(R3705&lt;=15,"Até 15",IF(R3705&lt;=30,"Entre 15 e 30",IF(R3705&lt;=60,"Entre 30 e 60",IF(R3705&lt;=90,"Entre 60 e 90",IF(R3705&lt;=120,"Entre 90 e 120",IF(R3705&lt;=150,"Entre 120 e 150",IF(R3705&lt;=180,"Entre 150 e 180","Superior a 180")))))))</f>
        <v/>
      </c>
    </row>
    <row r="3706">
      <c r="A3706" t="inlineStr">
        <is>
          <t>Q020L05</t>
        </is>
      </c>
      <c r="B3706" t="inlineStr">
        <is>
          <t>MARCELO SILVA  BRITO</t>
        </is>
      </c>
      <c r="C3706" t="n">
        <v>1</v>
      </c>
      <c r="D3706" t="inlineStr">
        <is>
          <t>IPCA</t>
        </is>
      </c>
      <c r="E3706" t="n">
        <v>0.009488792934583046</v>
      </c>
      <c r="F3706" t="inlineStr">
        <is>
          <t>MENSAL</t>
        </is>
      </c>
      <c r="G3706" t="n">
        <v>46517</v>
      </c>
      <c r="H3706" t="n">
        <v>46517</v>
      </c>
      <c r="I3706" t="n">
        <v>51</v>
      </c>
      <c r="J3706" t="inlineStr">
        <is>
          <t>CARTEIRA</t>
        </is>
      </c>
      <c r="K3706" t="inlineStr">
        <is>
          <t>CONTRATO</t>
        </is>
      </c>
      <c r="L3706" t="n">
        <v>3287.52</v>
      </c>
      <c r="M3706" t="inlineStr">
        <is>
          <t>IBIRAPITANGA FASE 3</t>
        </is>
      </c>
      <c r="N3706" s="142">
        <f>DATE(YEAR(G3706),MONTH(G3706),1)</f>
        <v/>
      </c>
      <c r="O3706" s="132">
        <f>IF(G3706&gt;$K$3,"Futuro","Atraso")</f>
        <v/>
      </c>
      <c r="P3706">
        <f>12*(YEAR(G3706)-YEAR($K$3))+(MONTH(G3706)-MONTH($K$3))</f>
        <v/>
      </c>
      <c r="Q3706" s="366">
        <f>IF(M3706="IBIRAPITANGA FASE 3",IF(O3706="Atraso",L3706,L3706/(1+$I$2)^P3706),IF(O3706="Atraso",L3706,L3706/(1+$I$1)^P3706))</f>
        <v/>
      </c>
      <c r="R3706">
        <f>IF(O3706="Atraso",$K$3-G3706,0)</f>
        <v/>
      </c>
      <c r="S3706">
        <f>IF(R3706&lt;=15,"Até 15",IF(R3706&lt;=30,"Entre 15 e 30",IF(R3706&lt;=60,"Entre 30 e 60",IF(R3706&lt;=90,"Entre 60 e 90",IF(R3706&lt;=120,"Entre 90 e 120",IF(R3706&lt;=150,"Entre 120 e 150",IF(R3706&lt;=180,"Entre 150 e 180","Superior a 180")))))))</f>
        <v/>
      </c>
    </row>
    <row r="3707">
      <c r="A3707" t="inlineStr">
        <is>
          <t>Q020L05</t>
        </is>
      </c>
      <c r="B3707" t="inlineStr">
        <is>
          <t>MARCELO SILVA  BRITO</t>
        </is>
      </c>
      <c r="C3707" t="n">
        <v>1</v>
      </c>
      <c r="D3707" t="inlineStr">
        <is>
          <t>IPCA</t>
        </is>
      </c>
      <c r="E3707" t="n">
        <v>0.009488792934583046</v>
      </c>
      <c r="F3707" t="inlineStr">
        <is>
          <t>MENSAL</t>
        </is>
      </c>
      <c r="G3707" t="n">
        <v>46548</v>
      </c>
      <c r="H3707" t="n">
        <v>46548</v>
      </c>
      <c r="I3707" t="n">
        <v>52</v>
      </c>
      <c r="J3707" t="inlineStr">
        <is>
          <t>CARTEIRA</t>
        </is>
      </c>
      <c r="K3707" t="inlineStr">
        <is>
          <t>CONTRATO</t>
        </is>
      </c>
      <c r="L3707" t="n">
        <v>3287.52</v>
      </c>
      <c r="M3707" t="inlineStr">
        <is>
          <t>IBIRAPITANGA FASE 3</t>
        </is>
      </c>
      <c r="N3707" s="142">
        <f>DATE(YEAR(G3707),MONTH(G3707),1)</f>
        <v/>
      </c>
      <c r="O3707" s="132">
        <f>IF(G3707&gt;$K$3,"Futuro","Atraso")</f>
        <v/>
      </c>
      <c r="P3707">
        <f>12*(YEAR(G3707)-YEAR($K$3))+(MONTH(G3707)-MONTH($K$3))</f>
        <v/>
      </c>
      <c r="Q3707" s="366">
        <f>IF(M3707="IBIRAPITANGA FASE 3",IF(O3707="Atraso",L3707,L3707/(1+$I$2)^P3707),IF(O3707="Atraso",L3707,L3707/(1+$I$1)^P3707))</f>
        <v/>
      </c>
      <c r="R3707">
        <f>IF(O3707="Atraso",$K$3-G3707,0)</f>
        <v/>
      </c>
      <c r="S3707">
        <f>IF(R3707&lt;=15,"Até 15",IF(R3707&lt;=30,"Entre 15 e 30",IF(R3707&lt;=60,"Entre 30 e 60",IF(R3707&lt;=90,"Entre 60 e 90",IF(R3707&lt;=120,"Entre 90 e 120",IF(R3707&lt;=150,"Entre 120 e 150",IF(R3707&lt;=180,"Entre 150 e 180","Superior a 180")))))))</f>
        <v/>
      </c>
    </row>
    <row r="3708">
      <c r="A3708" t="inlineStr">
        <is>
          <t>Q020L05</t>
        </is>
      </c>
      <c r="B3708" t="inlineStr">
        <is>
          <t>MARCELO SILVA  BRITO</t>
        </is>
      </c>
      <c r="C3708" t="n">
        <v>1</v>
      </c>
      <c r="D3708" t="inlineStr">
        <is>
          <t>IPCA</t>
        </is>
      </c>
      <c r="E3708" t="n">
        <v>0.009488792934583046</v>
      </c>
      <c r="F3708" t="inlineStr">
        <is>
          <t>MENSAL</t>
        </is>
      </c>
      <c r="G3708" t="n">
        <v>46578</v>
      </c>
      <c r="H3708" t="n">
        <v>46578</v>
      </c>
      <c r="I3708" t="n">
        <v>53</v>
      </c>
      <c r="J3708" t="inlineStr">
        <is>
          <t>CARTEIRA</t>
        </is>
      </c>
      <c r="K3708" t="inlineStr">
        <is>
          <t>CONTRATO</t>
        </is>
      </c>
      <c r="L3708" t="n">
        <v>3287.52</v>
      </c>
      <c r="M3708" t="inlineStr">
        <is>
          <t>IBIRAPITANGA FASE 3</t>
        </is>
      </c>
      <c r="N3708" s="142">
        <f>DATE(YEAR(G3708),MONTH(G3708),1)</f>
        <v/>
      </c>
      <c r="O3708" s="132">
        <f>IF(G3708&gt;$K$3,"Futuro","Atraso")</f>
        <v/>
      </c>
      <c r="P3708">
        <f>12*(YEAR(G3708)-YEAR($K$3))+(MONTH(G3708)-MONTH($K$3))</f>
        <v/>
      </c>
      <c r="Q3708" s="366">
        <f>IF(M3708="IBIRAPITANGA FASE 3",IF(O3708="Atraso",L3708,L3708/(1+$I$2)^P3708),IF(O3708="Atraso",L3708,L3708/(1+$I$1)^P3708))</f>
        <v/>
      </c>
      <c r="R3708">
        <f>IF(O3708="Atraso",$K$3-G3708,0)</f>
        <v/>
      </c>
      <c r="S3708">
        <f>IF(R3708&lt;=15,"Até 15",IF(R3708&lt;=30,"Entre 15 e 30",IF(R3708&lt;=60,"Entre 30 e 60",IF(R3708&lt;=90,"Entre 60 e 90",IF(R3708&lt;=120,"Entre 90 e 120",IF(R3708&lt;=150,"Entre 120 e 150",IF(R3708&lt;=180,"Entre 150 e 180","Superior a 180")))))))</f>
        <v/>
      </c>
    </row>
    <row r="3709">
      <c r="A3709" t="inlineStr">
        <is>
          <t>Q020L05</t>
        </is>
      </c>
      <c r="B3709" t="inlineStr">
        <is>
          <t>MARCELO SILVA  BRITO</t>
        </is>
      </c>
      <c r="C3709" t="n">
        <v>1</v>
      </c>
      <c r="D3709" t="inlineStr">
        <is>
          <t>IPCA</t>
        </is>
      </c>
      <c r="E3709" t="n">
        <v>0.009488792934583046</v>
      </c>
      <c r="F3709" t="inlineStr">
        <is>
          <t>MENSAL</t>
        </is>
      </c>
      <c r="G3709" t="n">
        <v>46609</v>
      </c>
      <c r="H3709" t="n">
        <v>46609</v>
      </c>
      <c r="I3709" t="n">
        <v>54</v>
      </c>
      <c r="J3709" t="inlineStr">
        <is>
          <t>CARTEIRA</t>
        </is>
      </c>
      <c r="K3709" t="inlineStr">
        <is>
          <t>CONTRATO</t>
        </is>
      </c>
      <c r="L3709" t="n">
        <v>3287.52</v>
      </c>
      <c r="M3709" t="inlineStr">
        <is>
          <t>IBIRAPITANGA FASE 3</t>
        </is>
      </c>
      <c r="N3709" s="142">
        <f>DATE(YEAR(G3709),MONTH(G3709),1)</f>
        <v/>
      </c>
      <c r="O3709" s="132">
        <f>IF(G3709&gt;$K$3,"Futuro","Atraso")</f>
        <v/>
      </c>
      <c r="P3709">
        <f>12*(YEAR(G3709)-YEAR($K$3))+(MONTH(G3709)-MONTH($K$3))</f>
        <v/>
      </c>
      <c r="Q3709" s="366">
        <f>IF(M3709="IBIRAPITANGA FASE 3",IF(O3709="Atraso",L3709,L3709/(1+$I$2)^P3709),IF(O3709="Atraso",L3709,L3709/(1+$I$1)^P3709))</f>
        <v/>
      </c>
      <c r="R3709">
        <f>IF(O3709="Atraso",$K$3-G3709,0)</f>
        <v/>
      </c>
      <c r="S3709">
        <f>IF(R3709&lt;=15,"Até 15",IF(R3709&lt;=30,"Entre 15 e 30",IF(R3709&lt;=60,"Entre 30 e 60",IF(R3709&lt;=90,"Entre 60 e 90",IF(R3709&lt;=120,"Entre 90 e 120",IF(R3709&lt;=150,"Entre 120 e 150",IF(R3709&lt;=180,"Entre 150 e 180","Superior a 180")))))))</f>
        <v/>
      </c>
    </row>
    <row r="3710">
      <c r="A3710" t="inlineStr">
        <is>
          <t>Q020L05</t>
        </is>
      </c>
      <c r="B3710" t="inlineStr">
        <is>
          <t>MARCELO SILVA  BRITO</t>
        </is>
      </c>
      <c r="C3710" t="n">
        <v>1</v>
      </c>
      <c r="D3710" t="inlineStr">
        <is>
          <t>IPCA</t>
        </is>
      </c>
      <c r="E3710" t="n">
        <v>0.009488792934583046</v>
      </c>
      <c r="F3710" t="inlineStr">
        <is>
          <t>MENSAL</t>
        </is>
      </c>
      <c r="G3710" t="n">
        <v>46640</v>
      </c>
      <c r="H3710" t="n">
        <v>46640</v>
      </c>
      <c r="I3710" t="n">
        <v>55</v>
      </c>
      <c r="J3710" t="inlineStr">
        <is>
          <t>CARTEIRA</t>
        </is>
      </c>
      <c r="K3710" t="inlineStr">
        <is>
          <t>CONTRATO</t>
        </is>
      </c>
      <c r="L3710" t="n">
        <v>3287.52</v>
      </c>
      <c r="M3710" t="inlineStr">
        <is>
          <t>IBIRAPITANGA FASE 3</t>
        </is>
      </c>
      <c r="N3710" s="142">
        <f>DATE(YEAR(G3710),MONTH(G3710),1)</f>
        <v/>
      </c>
      <c r="O3710" s="132">
        <f>IF(G3710&gt;$K$3,"Futuro","Atraso")</f>
        <v/>
      </c>
      <c r="P3710">
        <f>12*(YEAR(G3710)-YEAR($K$3))+(MONTH(G3710)-MONTH($K$3))</f>
        <v/>
      </c>
      <c r="Q3710" s="366">
        <f>IF(M3710="IBIRAPITANGA FASE 3",IF(O3710="Atraso",L3710,L3710/(1+$I$2)^P3710),IF(O3710="Atraso",L3710,L3710/(1+$I$1)^P3710))</f>
        <v/>
      </c>
      <c r="R3710">
        <f>IF(O3710="Atraso",$K$3-G3710,0)</f>
        <v/>
      </c>
      <c r="S3710">
        <f>IF(R3710&lt;=15,"Até 15",IF(R3710&lt;=30,"Entre 15 e 30",IF(R3710&lt;=60,"Entre 30 e 60",IF(R3710&lt;=90,"Entre 60 e 90",IF(R3710&lt;=120,"Entre 90 e 120",IF(R3710&lt;=150,"Entre 120 e 150",IF(R3710&lt;=180,"Entre 150 e 180","Superior a 180")))))))</f>
        <v/>
      </c>
    </row>
    <row r="3711">
      <c r="A3711" t="inlineStr">
        <is>
          <t>Q020L05</t>
        </is>
      </c>
      <c r="B3711" t="inlineStr">
        <is>
          <t>MARCELO SILVA  BRITO</t>
        </is>
      </c>
      <c r="C3711" t="n">
        <v>1</v>
      </c>
      <c r="D3711" t="inlineStr">
        <is>
          <t>IPCA</t>
        </is>
      </c>
      <c r="E3711" t="n">
        <v>0.009488792934583046</v>
      </c>
      <c r="F3711" t="inlineStr">
        <is>
          <t>MENSAL</t>
        </is>
      </c>
      <c r="G3711" t="n">
        <v>46670</v>
      </c>
      <c r="H3711" t="n">
        <v>46670</v>
      </c>
      <c r="I3711" t="n">
        <v>56</v>
      </c>
      <c r="J3711" t="inlineStr">
        <is>
          <t>CARTEIRA</t>
        </is>
      </c>
      <c r="K3711" t="inlineStr">
        <is>
          <t>CONTRATO</t>
        </is>
      </c>
      <c r="L3711" t="n">
        <v>3287.52</v>
      </c>
      <c r="M3711" t="inlineStr">
        <is>
          <t>IBIRAPITANGA FASE 3</t>
        </is>
      </c>
      <c r="N3711" s="142">
        <f>DATE(YEAR(G3711),MONTH(G3711),1)</f>
        <v/>
      </c>
      <c r="O3711" s="132">
        <f>IF(G3711&gt;$K$3,"Futuro","Atraso")</f>
        <v/>
      </c>
      <c r="P3711">
        <f>12*(YEAR(G3711)-YEAR($K$3))+(MONTH(G3711)-MONTH($K$3))</f>
        <v/>
      </c>
      <c r="Q3711" s="366">
        <f>IF(M3711="IBIRAPITANGA FASE 3",IF(O3711="Atraso",L3711,L3711/(1+$I$2)^P3711),IF(O3711="Atraso",L3711,L3711/(1+$I$1)^P3711))</f>
        <v/>
      </c>
      <c r="R3711">
        <f>IF(O3711="Atraso",$K$3-G3711,0)</f>
        <v/>
      </c>
      <c r="S3711">
        <f>IF(R3711&lt;=15,"Até 15",IF(R3711&lt;=30,"Entre 15 e 30",IF(R3711&lt;=60,"Entre 30 e 60",IF(R3711&lt;=90,"Entre 60 e 90",IF(R3711&lt;=120,"Entre 90 e 120",IF(R3711&lt;=150,"Entre 120 e 150",IF(R3711&lt;=180,"Entre 150 e 180","Superior a 180")))))))</f>
        <v/>
      </c>
    </row>
    <row r="3712">
      <c r="A3712" t="inlineStr">
        <is>
          <t>Q020L05</t>
        </is>
      </c>
      <c r="B3712" t="inlineStr">
        <is>
          <t>MARCELO SILVA  BRITO</t>
        </is>
      </c>
      <c r="C3712" t="n">
        <v>1</v>
      </c>
      <c r="D3712" t="inlineStr">
        <is>
          <t>IPCA</t>
        </is>
      </c>
      <c r="E3712" t="n">
        <v>0.009488792934583046</v>
      </c>
      <c r="F3712" t="inlineStr">
        <is>
          <t>MENSAL</t>
        </is>
      </c>
      <c r="G3712" t="n">
        <v>46701</v>
      </c>
      <c r="H3712" t="n">
        <v>46701</v>
      </c>
      <c r="I3712" t="n">
        <v>57</v>
      </c>
      <c r="J3712" t="inlineStr">
        <is>
          <t>CARTEIRA</t>
        </is>
      </c>
      <c r="K3712" t="inlineStr">
        <is>
          <t>CONTRATO</t>
        </is>
      </c>
      <c r="L3712" t="n">
        <v>3287.52</v>
      </c>
      <c r="M3712" t="inlineStr">
        <is>
          <t>IBIRAPITANGA FASE 3</t>
        </is>
      </c>
      <c r="N3712" s="142">
        <f>DATE(YEAR(G3712),MONTH(G3712),1)</f>
        <v/>
      </c>
      <c r="O3712" s="132">
        <f>IF(G3712&gt;$K$3,"Futuro","Atraso")</f>
        <v/>
      </c>
      <c r="P3712">
        <f>12*(YEAR(G3712)-YEAR($K$3))+(MONTH(G3712)-MONTH($K$3))</f>
        <v/>
      </c>
      <c r="Q3712" s="366">
        <f>IF(M3712="IBIRAPITANGA FASE 3",IF(O3712="Atraso",L3712,L3712/(1+$I$2)^P3712),IF(O3712="Atraso",L3712,L3712/(1+$I$1)^P3712))</f>
        <v/>
      </c>
      <c r="R3712">
        <f>IF(O3712="Atraso",$K$3-G3712,0)</f>
        <v/>
      </c>
      <c r="S3712">
        <f>IF(R3712&lt;=15,"Até 15",IF(R3712&lt;=30,"Entre 15 e 30",IF(R3712&lt;=60,"Entre 30 e 60",IF(R3712&lt;=90,"Entre 60 e 90",IF(R3712&lt;=120,"Entre 90 e 120",IF(R3712&lt;=150,"Entre 120 e 150",IF(R3712&lt;=180,"Entre 150 e 180","Superior a 180")))))))</f>
        <v/>
      </c>
    </row>
    <row r="3713">
      <c r="A3713" t="inlineStr">
        <is>
          <t>Q020L05</t>
        </is>
      </c>
      <c r="B3713" t="inlineStr">
        <is>
          <t>MARCELO SILVA  BRITO</t>
        </is>
      </c>
      <c r="C3713" t="n">
        <v>1</v>
      </c>
      <c r="D3713" t="inlineStr">
        <is>
          <t>IPCA</t>
        </is>
      </c>
      <c r="E3713" t="n">
        <v>0.009488792934583046</v>
      </c>
      <c r="F3713" t="inlineStr">
        <is>
          <t>MENSAL</t>
        </is>
      </c>
      <c r="G3713" t="n">
        <v>46731</v>
      </c>
      <c r="H3713" t="n">
        <v>46731</v>
      </c>
      <c r="I3713" t="n">
        <v>58</v>
      </c>
      <c r="J3713" t="inlineStr">
        <is>
          <t>CARTEIRA</t>
        </is>
      </c>
      <c r="K3713" t="inlineStr">
        <is>
          <t>CONTRATO</t>
        </is>
      </c>
      <c r="L3713" t="n">
        <v>3287.52</v>
      </c>
      <c r="M3713" t="inlineStr">
        <is>
          <t>IBIRAPITANGA FASE 3</t>
        </is>
      </c>
      <c r="N3713" s="142">
        <f>DATE(YEAR(G3713),MONTH(G3713),1)</f>
        <v/>
      </c>
      <c r="O3713" s="132">
        <f>IF(G3713&gt;$K$3,"Futuro","Atraso")</f>
        <v/>
      </c>
      <c r="P3713">
        <f>12*(YEAR(G3713)-YEAR($K$3))+(MONTH(G3713)-MONTH($K$3))</f>
        <v/>
      </c>
      <c r="Q3713" s="366">
        <f>IF(M3713="IBIRAPITANGA FASE 3",IF(O3713="Atraso",L3713,L3713/(1+$I$2)^P3713),IF(O3713="Atraso",L3713,L3713/(1+$I$1)^P3713))</f>
        <v/>
      </c>
      <c r="R3713">
        <f>IF(O3713="Atraso",$K$3-G3713,0)</f>
        <v/>
      </c>
      <c r="S3713">
        <f>IF(R3713&lt;=15,"Até 15",IF(R3713&lt;=30,"Entre 15 e 30",IF(R3713&lt;=60,"Entre 30 e 60",IF(R3713&lt;=90,"Entre 60 e 90",IF(R3713&lt;=120,"Entre 90 e 120",IF(R3713&lt;=150,"Entre 120 e 150",IF(R3713&lt;=180,"Entre 150 e 180","Superior a 180")))))))</f>
        <v/>
      </c>
    </row>
    <row r="3714">
      <c r="A3714" t="inlineStr">
        <is>
          <t>Q020L05</t>
        </is>
      </c>
      <c r="B3714" t="inlineStr">
        <is>
          <t>MARCELO SILVA  BRITO</t>
        </is>
      </c>
      <c r="C3714" t="n">
        <v>1</v>
      </c>
      <c r="D3714" t="inlineStr">
        <is>
          <t>IPCA</t>
        </is>
      </c>
      <c r="E3714" t="n">
        <v>0.009488792934583046</v>
      </c>
      <c r="F3714" t="inlineStr">
        <is>
          <t>MENSAL</t>
        </is>
      </c>
      <c r="G3714" t="n">
        <v>46762</v>
      </c>
      <c r="H3714" t="n">
        <v>46762</v>
      </c>
      <c r="I3714" t="n">
        <v>59</v>
      </c>
      <c r="J3714" t="inlineStr">
        <is>
          <t>CARTEIRA</t>
        </is>
      </c>
      <c r="K3714" t="inlineStr">
        <is>
          <t>CONTRATO</t>
        </is>
      </c>
      <c r="L3714" t="n">
        <v>3287.52</v>
      </c>
      <c r="M3714" t="inlineStr">
        <is>
          <t>IBIRAPITANGA FASE 3</t>
        </is>
      </c>
      <c r="N3714" s="142">
        <f>DATE(YEAR(G3714),MONTH(G3714),1)</f>
        <v/>
      </c>
      <c r="O3714" s="132">
        <f>IF(G3714&gt;$K$3,"Futuro","Atraso")</f>
        <v/>
      </c>
      <c r="P3714">
        <f>12*(YEAR(G3714)-YEAR($K$3))+(MONTH(G3714)-MONTH($K$3))</f>
        <v/>
      </c>
      <c r="Q3714" s="366">
        <f>IF(M3714="IBIRAPITANGA FASE 3",IF(O3714="Atraso",L3714,L3714/(1+$I$2)^P3714),IF(O3714="Atraso",L3714,L3714/(1+$I$1)^P3714))</f>
        <v/>
      </c>
      <c r="R3714">
        <f>IF(O3714="Atraso",$K$3-G3714,0)</f>
        <v/>
      </c>
      <c r="S3714">
        <f>IF(R3714&lt;=15,"Até 15",IF(R3714&lt;=30,"Entre 15 e 30",IF(R3714&lt;=60,"Entre 30 e 60",IF(R3714&lt;=90,"Entre 60 e 90",IF(R3714&lt;=120,"Entre 90 e 120",IF(R3714&lt;=150,"Entre 120 e 150",IF(R3714&lt;=180,"Entre 150 e 180","Superior a 180")))))))</f>
        <v/>
      </c>
    </row>
    <row r="3715">
      <c r="A3715" t="inlineStr">
        <is>
          <t>Q020L05</t>
        </is>
      </c>
      <c r="B3715" t="inlineStr">
        <is>
          <t>MARCELO SILVA  BRITO</t>
        </is>
      </c>
      <c r="C3715" t="n">
        <v>1</v>
      </c>
      <c r="D3715" t="inlineStr">
        <is>
          <t>IPCA</t>
        </is>
      </c>
      <c r="E3715" t="n">
        <v>0.009488792934583046</v>
      </c>
      <c r="F3715" t="inlineStr">
        <is>
          <t>MENSAL</t>
        </is>
      </c>
      <c r="G3715" t="n">
        <v>46793</v>
      </c>
      <c r="H3715" t="n">
        <v>46793</v>
      </c>
      <c r="I3715" t="n">
        <v>60</v>
      </c>
      <c r="J3715" t="inlineStr">
        <is>
          <t>CARTEIRA</t>
        </is>
      </c>
      <c r="K3715" t="inlineStr">
        <is>
          <t>CONTRATO</t>
        </is>
      </c>
      <c r="L3715" t="n">
        <v>3287.52</v>
      </c>
      <c r="M3715" t="inlineStr">
        <is>
          <t>IBIRAPITANGA FASE 3</t>
        </is>
      </c>
      <c r="N3715" s="142">
        <f>DATE(YEAR(G3715),MONTH(G3715),1)</f>
        <v/>
      </c>
      <c r="O3715" s="132">
        <f>IF(G3715&gt;$K$3,"Futuro","Atraso")</f>
        <v/>
      </c>
      <c r="P3715">
        <f>12*(YEAR(G3715)-YEAR($K$3))+(MONTH(G3715)-MONTH($K$3))</f>
        <v/>
      </c>
      <c r="Q3715" s="366">
        <f>IF(M3715="IBIRAPITANGA FASE 3",IF(O3715="Atraso",L3715,L3715/(1+$I$2)^P3715),IF(O3715="Atraso",L3715,L3715/(1+$I$1)^P3715))</f>
        <v/>
      </c>
      <c r="R3715">
        <f>IF(O3715="Atraso",$K$3-G3715,0)</f>
        <v/>
      </c>
      <c r="S3715">
        <f>IF(R3715&lt;=15,"Até 15",IF(R3715&lt;=30,"Entre 15 e 30",IF(R3715&lt;=60,"Entre 30 e 60",IF(R3715&lt;=90,"Entre 60 e 90",IF(R3715&lt;=120,"Entre 90 e 120",IF(R3715&lt;=150,"Entre 120 e 150",IF(R3715&lt;=180,"Entre 150 e 180","Superior a 180")))))))</f>
        <v/>
      </c>
    </row>
    <row r="3716">
      <c r="A3716" t="inlineStr">
        <is>
          <t>Q020L05</t>
        </is>
      </c>
      <c r="B3716" t="inlineStr">
        <is>
          <t>MARCELO SILVA  BRITO</t>
        </is>
      </c>
      <c r="C3716" t="n">
        <v>1</v>
      </c>
      <c r="D3716" t="inlineStr">
        <is>
          <t>IPCA</t>
        </is>
      </c>
      <c r="E3716" t="n">
        <v>0.009488792934583046</v>
      </c>
      <c r="F3716" t="inlineStr">
        <is>
          <t>MENSAL</t>
        </is>
      </c>
      <c r="G3716" t="n">
        <v>46822</v>
      </c>
      <c r="H3716" t="n">
        <v>46822</v>
      </c>
      <c r="I3716" t="n">
        <v>61</v>
      </c>
      <c r="J3716" t="inlineStr">
        <is>
          <t>CARTEIRA</t>
        </is>
      </c>
      <c r="K3716" t="inlineStr">
        <is>
          <t>CONTRATO</t>
        </is>
      </c>
      <c r="L3716" t="n">
        <v>3287.52</v>
      </c>
      <c r="M3716" t="inlineStr">
        <is>
          <t>IBIRAPITANGA FASE 3</t>
        </is>
      </c>
      <c r="N3716" s="142">
        <f>DATE(YEAR(G3716),MONTH(G3716),1)</f>
        <v/>
      </c>
      <c r="O3716" s="132">
        <f>IF(G3716&gt;$K$3,"Futuro","Atraso")</f>
        <v/>
      </c>
      <c r="P3716">
        <f>12*(YEAR(G3716)-YEAR($K$3))+(MONTH(G3716)-MONTH($K$3))</f>
        <v/>
      </c>
      <c r="Q3716" s="366">
        <f>IF(M3716="IBIRAPITANGA FASE 3",IF(O3716="Atraso",L3716,L3716/(1+$I$2)^P3716),IF(O3716="Atraso",L3716,L3716/(1+$I$1)^P3716))</f>
        <v/>
      </c>
      <c r="R3716">
        <f>IF(O3716="Atraso",$K$3-G3716,0)</f>
        <v/>
      </c>
      <c r="S3716">
        <f>IF(R3716&lt;=15,"Até 15",IF(R3716&lt;=30,"Entre 15 e 30",IF(R3716&lt;=60,"Entre 30 e 60",IF(R3716&lt;=90,"Entre 60 e 90",IF(R3716&lt;=120,"Entre 90 e 120",IF(R3716&lt;=150,"Entre 120 e 150",IF(R3716&lt;=180,"Entre 150 e 180","Superior a 180")))))))</f>
        <v/>
      </c>
    </row>
    <row r="3717">
      <c r="A3717" t="inlineStr">
        <is>
          <t>Q020L05</t>
        </is>
      </c>
      <c r="B3717" t="inlineStr">
        <is>
          <t>MARCELO SILVA  BRITO</t>
        </is>
      </c>
      <c r="C3717" t="n">
        <v>1</v>
      </c>
      <c r="D3717" t="inlineStr">
        <is>
          <t>IPCA</t>
        </is>
      </c>
      <c r="E3717" t="n">
        <v>0.009488792934583046</v>
      </c>
      <c r="F3717" t="inlineStr">
        <is>
          <t>MENSAL</t>
        </is>
      </c>
      <c r="G3717" t="n">
        <v>46853</v>
      </c>
      <c r="H3717" t="n">
        <v>46853</v>
      </c>
      <c r="I3717" t="n">
        <v>62</v>
      </c>
      <c r="J3717" t="inlineStr">
        <is>
          <t>CARTEIRA</t>
        </is>
      </c>
      <c r="K3717" t="inlineStr">
        <is>
          <t>CONTRATO</t>
        </is>
      </c>
      <c r="L3717" t="n">
        <v>3287.52</v>
      </c>
      <c r="M3717" t="inlineStr">
        <is>
          <t>IBIRAPITANGA FASE 3</t>
        </is>
      </c>
      <c r="N3717" s="142">
        <f>DATE(YEAR(G3717),MONTH(G3717),1)</f>
        <v/>
      </c>
      <c r="O3717" s="132">
        <f>IF(G3717&gt;$K$3,"Futuro","Atraso")</f>
        <v/>
      </c>
      <c r="P3717">
        <f>12*(YEAR(G3717)-YEAR($K$3))+(MONTH(G3717)-MONTH($K$3))</f>
        <v/>
      </c>
      <c r="Q3717" s="366">
        <f>IF(M3717="IBIRAPITANGA FASE 3",IF(O3717="Atraso",L3717,L3717/(1+$I$2)^P3717),IF(O3717="Atraso",L3717,L3717/(1+$I$1)^P3717))</f>
        <v/>
      </c>
      <c r="R3717">
        <f>IF(O3717="Atraso",$K$3-G3717,0)</f>
        <v/>
      </c>
      <c r="S3717">
        <f>IF(R3717&lt;=15,"Até 15",IF(R3717&lt;=30,"Entre 15 e 30",IF(R3717&lt;=60,"Entre 30 e 60",IF(R3717&lt;=90,"Entre 60 e 90",IF(R3717&lt;=120,"Entre 90 e 120",IF(R3717&lt;=150,"Entre 120 e 150",IF(R3717&lt;=180,"Entre 150 e 180","Superior a 180")))))))</f>
        <v/>
      </c>
    </row>
    <row r="3718">
      <c r="A3718" t="inlineStr">
        <is>
          <t>Q020L05</t>
        </is>
      </c>
      <c r="B3718" t="inlineStr">
        <is>
          <t>MARCELO SILVA  BRITO</t>
        </is>
      </c>
      <c r="C3718" t="n">
        <v>1</v>
      </c>
      <c r="D3718" t="inlineStr">
        <is>
          <t>IPCA</t>
        </is>
      </c>
      <c r="E3718" t="n">
        <v>0.009488792934583046</v>
      </c>
      <c r="F3718" t="inlineStr">
        <is>
          <t>MENSAL</t>
        </is>
      </c>
      <c r="G3718" t="n">
        <v>46883</v>
      </c>
      <c r="H3718" t="n">
        <v>46883</v>
      </c>
      <c r="I3718" t="n">
        <v>63</v>
      </c>
      <c r="J3718" t="inlineStr">
        <is>
          <t>CARTEIRA</t>
        </is>
      </c>
      <c r="K3718" t="inlineStr">
        <is>
          <t>CONTRATO</t>
        </is>
      </c>
      <c r="L3718" t="n">
        <v>3287.52</v>
      </c>
      <c r="M3718" t="inlineStr">
        <is>
          <t>IBIRAPITANGA FASE 3</t>
        </is>
      </c>
      <c r="N3718" s="142">
        <f>DATE(YEAR(G3718),MONTH(G3718),1)</f>
        <v/>
      </c>
      <c r="O3718" s="132">
        <f>IF(G3718&gt;$K$3,"Futuro","Atraso")</f>
        <v/>
      </c>
      <c r="P3718">
        <f>12*(YEAR(G3718)-YEAR($K$3))+(MONTH(G3718)-MONTH($K$3))</f>
        <v/>
      </c>
      <c r="Q3718" s="366">
        <f>IF(M3718="IBIRAPITANGA FASE 3",IF(O3718="Atraso",L3718,L3718/(1+$I$2)^P3718),IF(O3718="Atraso",L3718,L3718/(1+$I$1)^P3718))</f>
        <v/>
      </c>
      <c r="R3718">
        <f>IF(O3718="Atraso",$K$3-G3718,0)</f>
        <v/>
      </c>
      <c r="S3718">
        <f>IF(R3718&lt;=15,"Até 15",IF(R3718&lt;=30,"Entre 15 e 30",IF(R3718&lt;=60,"Entre 30 e 60",IF(R3718&lt;=90,"Entre 60 e 90",IF(R3718&lt;=120,"Entre 90 e 120",IF(R3718&lt;=150,"Entre 120 e 150",IF(R3718&lt;=180,"Entre 150 e 180","Superior a 180")))))))</f>
        <v/>
      </c>
    </row>
    <row r="3719">
      <c r="A3719" t="inlineStr">
        <is>
          <t>Q020L05</t>
        </is>
      </c>
      <c r="B3719" t="inlineStr">
        <is>
          <t>MARCELO SILVA  BRITO</t>
        </is>
      </c>
      <c r="C3719" t="n">
        <v>1</v>
      </c>
      <c r="D3719" t="inlineStr">
        <is>
          <t>IPCA</t>
        </is>
      </c>
      <c r="E3719" t="n">
        <v>0.009488792934583046</v>
      </c>
      <c r="F3719" t="inlineStr">
        <is>
          <t>MENSAL</t>
        </is>
      </c>
      <c r="G3719" t="n">
        <v>46914</v>
      </c>
      <c r="H3719" t="n">
        <v>46914</v>
      </c>
      <c r="I3719" t="n">
        <v>64</v>
      </c>
      <c r="J3719" t="inlineStr">
        <is>
          <t>CARTEIRA</t>
        </is>
      </c>
      <c r="K3719" t="inlineStr">
        <is>
          <t>CONTRATO</t>
        </is>
      </c>
      <c r="L3719" t="n">
        <v>3287.52</v>
      </c>
      <c r="M3719" t="inlineStr">
        <is>
          <t>IBIRAPITANGA FASE 3</t>
        </is>
      </c>
      <c r="N3719" s="142">
        <f>DATE(YEAR(G3719),MONTH(G3719),1)</f>
        <v/>
      </c>
      <c r="O3719" s="132">
        <f>IF(G3719&gt;$K$3,"Futuro","Atraso")</f>
        <v/>
      </c>
      <c r="P3719">
        <f>12*(YEAR(G3719)-YEAR($K$3))+(MONTH(G3719)-MONTH($K$3))</f>
        <v/>
      </c>
      <c r="Q3719" s="366">
        <f>IF(M3719="IBIRAPITANGA FASE 3",IF(O3719="Atraso",L3719,L3719/(1+$I$2)^P3719),IF(O3719="Atraso",L3719,L3719/(1+$I$1)^P3719))</f>
        <v/>
      </c>
      <c r="R3719">
        <f>IF(O3719="Atraso",$K$3-G3719,0)</f>
        <v/>
      </c>
      <c r="S3719">
        <f>IF(R3719&lt;=15,"Até 15",IF(R3719&lt;=30,"Entre 15 e 30",IF(R3719&lt;=60,"Entre 30 e 60",IF(R3719&lt;=90,"Entre 60 e 90",IF(R3719&lt;=120,"Entre 90 e 120",IF(R3719&lt;=150,"Entre 120 e 150",IF(R3719&lt;=180,"Entre 150 e 180","Superior a 180")))))))</f>
        <v/>
      </c>
    </row>
    <row r="3720">
      <c r="A3720" t="inlineStr">
        <is>
          <t>Q020L05</t>
        </is>
      </c>
      <c r="B3720" t="inlineStr">
        <is>
          <t>MARCELO SILVA  BRITO</t>
        </is>
      </c>
      <c r="C3720" t="n">
        <v>1</v>
      </c>
      <c r="D3720" t="inlineStr">
        <is>
          <t>IPCA</t>
        </is>
      </c>
      <c r="E3720" t="n">
        <v>0.009488792934583046</v>
      </c>
      <c r="F3720" t="inlineStr">
        <is>
          <t>MENSAL</t>
        </is>
      </c>
      <c r="G3720" t="n">
        <v>46944</v>
      </c>
      <c r="H3720" t="n">
        <v>46944</v>
      </c>
      <c r="I3720" t="n">
        <v>65</v>
      </c>
      <c r="J3720" t="inlineStr">
        <is>
          <t>CARTEIRA</t>
        </is>
      </c>
      <c r="K3720" t="inlineStr">
        <is>
          <t>CONTRATO</t>
        </is>
      </c>
      <c r="L3720" t="n">
        <v>3287.52</v>
      </c>
      <c r="M3720" t="inlineStr">
        <is>
          <t>IBIRAPITANGA FASE 3</t>
        </is>
      </c>
      <c r="N3720" s="142">
        <f>DATE(YEAR(G3720),MONTH(G3720),1)</f>
        <v/>
      </c>
      <c r="O3720" s="132">
        <f>IF(G3720&gt;$K$3,"Futuro","Atraso")</f>
        <v/>
      </c>
      <c r="P3720">
        <f>12*(YEAR(G3720)-YEAR($K$3))+(MONTH(G3720)-MONTH($K$3))</f>
        <v/>
      </c>
      <c r="Q3720" s="366">
        <f>IF(M3720="IBIRAPITANGA FASE 3",IF(O3720="Atraso",L3720,L3720/(1+$I$2)^P3720),IF(O3720="Atraso",L3720,L3720/(1+$I$1)^P3720))</f>
        <v/>
      </c>
      <c r="R3720">
        <f>IF(O3720="Atraso",$K$3-G3720,0)</f>
        <v/>
      </c>
      <c r="S3720">
        <f>IF(R3720&lt;=15,"Até 15",IF(R3720&lt;=30,"Entre 15 e 30",IF(R3720&lt;=60,"Entre 30 e 60",IF(R3720&lt;=90,"Entre 60 e 90",IF(R3720&lt;=120,"Entre 90 e 120",IF(R3720&lt;=150,"Entre 120 e 150",IF(R3720&lt;=180,"Entre 150 e 180","Superior a 180")))))))</f>
        <v/>
      </c>
    </row>
    <row r="3721">
      <c r="A3721" t="inlineStr">
        <is>
          <t>Q020L05</t>
        </is>
      </c>
      <c r="B3721" t="inlineStr">
        <is>
          <t>MARCELO SILVA  BRITO</t>
        </is>
      </c>
      <c r="C3721" t="n">
        <v>1</v>
      </c>
      <c r="D3721" t="inlineStr">
        <is>
          <t>IPCA</t>
        </is>
      </c>
      <c r="E3721" t="n">
        <v>0.009488792934583046</v>
      </c>
      <c r="F3721" t="inlineStr">
        <is>
          <t>MENSAL</t>
        </is>
      </c>
      <c r="G3721" t="n">
        <v>46975</v>
      </c>
      <c r="H3721" t="n">
        <v>46975</v>
      </c>
      <c r="I3721" t="n">
        <v>66</v>
      </c>
      <c r="J3721" t="inlineStr">
        <is>
          <t>CARTEIRA</t>
        </is>
      </c>
      <c r="K3721" t="inlineStr">
        <is>
          <t>CONTRATO</t>
        </is>
      </c>
      <c r="L3721" t="n">
        <v>3287.52</v>
      </c>
      <c r="M3721" t="inlineStr">
        <is>
          <t>IBIRAPITANGA FASE 3</t>
        </is>
      </c>
      <c r="N3721" s="142">
        <f>DATE(YEAR(G3721),MONTH(G3721),1)</f>
        <v/>
      </c>
      <c r="O3721" s="132">
        <f>IF(G3721&gt;$K$3,"Futuro","Atraso")</f>
        <v/>
      </c>
      <c r="P3721">
        <f>12*(YEAR(G3721)-YEAR($K$3))+(MONTH(G3721)-MONTH($K$3))</f>
        <v/>
      </c>
      <c r="Q3721" s="366">
        <f>IF(M3721="IBIRAPITANGA FASE 3",IF(O3721="Atraso",L3721,L3721/(1+$I$2)^P3721),IF(O3721="Atraso",L3721,L3721/(1+$I$1)^P3721))</f>
        <v/>
      </c>
      <c r="R3721">
        <f>IF(O3721="Atraso",$K$3-G3721,0)</f>
        <v/>
      </c>
      <c r="S3721">
        <f>IF(R3721&lt;=15,"Até 15",IF(R3721&lt;=30,"Entre 15 e 30",IF(R3721&lt;=60,"Entre 30 e 60",IF(R3721&lt;=90,"Entre 60 e 90",IF(R3721&lt;=120,"Entre 90 e 120",IF(R3721&lt;=150,"Entre 120 e 150",IF(R3721&lt;=180,"Entre 150 e 180","Superior a 180")))))))</f>
        <v/>
      </c>
    </row>
    <row r="3722">
      <c r="A3722" t="inlineStr">
        <is>
          <t>Q020L05</t>
        </is>
      </c>
      <c r="B3722" t="inlineStr">
        <is>
          <t>MARCELO SILVA  BRITO</t>
        </is>
      </c>
      <c r="C3722" t="n">
        <v>1</v>
      </c>
      <c r="D3722" t="inlineStr">
        <is>
          <t>IPCA</t>
        </is>
      </c>
      <c r="E3722" t="n">
        <v>0.009488792934583046</v>
      </c>
      <c r="F3722" t="inlineStr">
        <is>
          <t>MENSAL</t>
        </is>
      </c>
      <c r="G3722" t="n">
        <v>47006</v>
      </c>
      <c r="H3722" t="n">
        <v>47006</v>
      </c>
      <c r="I3722" t="n">
        <v>67</v>
      </c>
      <c r="J3722" t="inlineStr">
        <is>
          <t>CARTEIRA</t>
        </is>
      </c>
      <c r="K3722" t="inlineStr">
        <is>
          <t>CONTRATO</t>
        </is>
      </c>
      <c r="L3722" t="n">
        <v>3287.52</v>
      </c>
      <c r="M3722" t="inlineStr">
        <is>
          <t>IBIRAPITANGA FASE 3</t>
        </is>
      </c>
      <c r="N3722" s="142">
        <f>DATE(YEAR(G3722),MONTH(G3722),1)</f>
        <v/>
      </c>
      <c r="O3722" s="132">
        <f>IF(G3722&gt;$K$3,"Futuro","Atraso")</f>
        <v/>
      </c>
      <c r="P3722">
        <f>12*(YEAR(G3722)-YEAR($K$3))+(MONTH(G3722)-MONTH($K$3))</f>
        <v/>
      </c>
      <c r="Q3722" s="366">
        <f>IF(M3722="IBIRAPITANGA FASE 3",IF(O3722="Atraso",L3722,L3722/(1+$I$2)^P3722),IF(O3722="Atraso",L3722,L3722/(1+$I$1)^P3722))</f>
        <v/>
      </c>
      <c r="R3722">
        <f>IF(O3722="Atraso",$K$3-G3722,0)</f>
        <v/>
      </c>
      <c r="S3722">
        <f>IF(R3722&lt;=15,"Até 15",IF(R3722&lt;=30,"Entre 15 e 30",IF(R3722&lt;=60,"Entre 30 e 60",IF(R3722&lt;=90,"Entre 60 e 90",IF(R3722&lt;=120,"Entre 90 e 120",IF(R3722&lt;=150,"Entre 120 e 150",IF(R3722&lt;=180,"Entre 150 e 180","Superior a 180")))))))</f>
        <v/>
      </c>
    </row>
    <row r="3723">
      <c r="A3723" t="inlineStr">
        <is>
          <t>Q020L05</t>
        </is>
      </c>
      <c r="B3723" t="inlineStr">
        <is>
          <t>MARCELO SILVA  BRITO</t>
        </is>
      </c>
      <c r="C3723" t="n">
        <v>1</v>
      </c>
      <c r="D3723" t="inlineStr">
        <is>
          <t>IPCA</t>
        </is>
      </c>
      <c r="E3723" t="n">
        <v>0.009488792934583046</v>
      </c>
      <c r="F3723" t="inlineStr">
        <is>
          <t>MENSAL</t>
        </is>
      </c>
      <c r="G3723" t="n">
        <v>47036</v>
      </c>
      <c r="H3723" t="n">
        <v>47036</v>
      </c>
      <c r="I3723" t="n">
        <v>68</v>
      </c>
      <c r="J3723" t="inlineStr">
        <is>
          <t>CARTEIRA</t>
        </is>
      </c>
      <c r="K3723" t="inlineStr">
        <is>
          <t>CONTRATO</t>
        </is>
      </c>
      <c r="L3723" t="n">
        <v>3287.52</v>
      </c>
      <c r="M3723" t="inlineStr">
        <is>
          <t>IBIRAPITANGA FASE 3</t>
        </is>
      </c>
      <c r="N3723" s="142">
        <f>DATE(YEAR(G3723),MONTH(G3723),1)</f>
        <v/>
      </c>
      <c r="O3723" s="132">
        <f>IF(G3723&gt;$K$3,"Futuro","Atraso")</f>
        <v/>
      </c>
      <c r="P3723">
        <f>12*(YEAR(G3723)-YEAR($K$3))+(MONTH(G3723)-MONTH($K$3))</f>
        <v/>
      </c>
      <c r="Q3723" s="366">
        <f>IF(M3723="IBIRAPITANGA FASE 3",IF(O3723="Atraso",L3723,L3723/(1+$I$2)^P3723),IF(O3723="Atraso",L3723,L3723/(1+$I$1)^P3723))</f>
        <v/>
      </c>
      <c r="R3723">
        <f>IF(O3723="Atraso",$K$3-G3723,0)</f>
        <v/>
      </c>
      <c r="S3723">
        <f>IF(R3723&lt;=15,"Até 15",IF(R3723&lt;=30,"Entre 15 e 30",IF(R3723&lt;=60,"Entre 30 e 60",IF(R3723&lt;=90,"Entre 60 e 90",IF(R3723&lt;=120,"Entre 90 e 120",IF(R3723&lt;=150,"Entre 120 e 150",IF(R3723&lt;=180,"Entre 150 e 180","Superior a 180")))))))</f>
        <v/>
      </c>
    </row>
    <row r="3724">
      <c r="A3724" t="inlineStr">
        <is>
          <t>Q020L05</t>
        </is>
      </c>
      <c r="B3724" t="inlineStr">
        <is>
          <t>MARCELO SILVA  BRITO</t>
        </is>
      </c>
      <c r="C3724" t="n">
        <v>1</v>
      </c>
      <c r="D3724" t="inlineStr">
        <is>
          <t>IPCA</t>
        </is>
      </c>
      <c r="E3724" t="n">
        <v>0.009488792934583046</v>
      </c>
      <c r="F3724" t="inlineStr">
        <is>
          <t>MENSAL</t>
        </is>
      </c>
      <c r="G3724" t="n">
        <v>47067</v>
      </c>
      <c r="H3724" t="n">
        <v>47067</v>
      </c>
      <c r="I3724" t="n">
        <v>69</v>
      </c>
      <c r="J3724" t="inlineStr">
        <is>
          <t>CARTEIRA</t>
        </is>
      </c>
      <c r="K3724" t="inlineStr">
        <is>
          <t>CONTRATO</t>
        </is>
      </c>
      <c r="L3724" t="n">
        <v>3287.52</v>
      </c>
      <c r="M3724" t="inlineStr">
        <is>
          <t>IBIRAPITANGA FASE 3</t>
        </is>
      </c>
      <c r="N3724" s="142">
        <f>DATE(YEAR(G3724),MONTH(G3724),1)</f>
        <v/>
      </c>
      <c r="O3724" s="132">
        <f>IF(G3724&gt;$K$3,"Futuro","Atraso")</f>
        <v/>
      </c>
      <c r="P3724">
        <f>12*(YEAR(G3724)-YEAR($K$3))+(MONTH(G3724)-MONTH($K$3))</f>
        <v/>
      </c>
      <c r="Q3724" s="366">
        <f>IF(M3724="IBIRAPITANGA FASE 3",IF(O3724="Atraso",L3724,L3724/(1+$I$2)^P3724),IF(O3724="Atraso",L3724,L3724/(1+$I$1)^P3724))</f>
        <v/>
      </c>
      <c r="R3724">
        <f>IF(O3724="Atraso",$K$3-G3724,0)</f>
        <v/>
      </c>
      <c r="S3724">
        <f>IF(R3724&lt;=15,"Até 15",IF(R3724&lt;=30,"Entre 15 e 30",IF(R3724&lt;=60,"Entre 30 e 60",IF(R3724&lt;=90,"Entre 60 e 90",IF(R3724&lt;=120,"Entre 90 e 120",IF(R3724&lt;=150,"Entre 120 e 150",IF(R3724&lt;=180,"Entre 150 e 180","Superior a 180")))))))</f>
        <v/>
      </c>
    </row>
    <row r="3725">
      <c r="A3725" t="inlineStr">
        <is>
          <t>Q020L05</t>
        </is>
      </c>
      <c r="B3725" t="inlineStr">
        <is>
          <t>MARCELO SILVA  BRITO</t>
        </is>
      </c>
      <c r="C3725" t="n">
        <v>1</v>
      </c>
      <c r="D3725" t="inlineStr">
        <is>
          <t>IPCA</t>
        </is>
      </c>
      <c r="E3725" t="n">
        <v>0.009488792934583046</v>
      </c>
      <c r="F3725" t="inlineStr">
        <is>
          <t>MENSAL</t>
        </is>
      </c>
      <c r="G3725" t="n">
        <v>47097</v>
      </c>
      <c r="H3725" t="n">
        <v>47097</v>
      </c>
      <c r="I3725" t="n">
        <v>70</v>
      </c>
      <c r="J3725" t="inlineStr">
        <is>
          <t>CARTEIRA</t>
        </is>
      </c>
      <c r="K3725" t="inlineStr">
        <is>
          <t>CONTRATO</t>
        </is>
      </c>
      <c r="L3725" t="n">
        <v>3287.52</v>
      </c>
      <c r="M3725" t="inlineStr">
        <is>
          <t>IBIRAPITANGA FASE 3</t>
        </is>
      </c>
      <c r="N3725" s="142">
        <f>DATE(YEAR(G3725),MONTH(G3725),1)</f>
        <v/>
      </c>
      <c r="O3725" s="132">
        <f>IF(G3725&gt;$K$3,"Futuro","Atraso")</f>
        <v/>
      </c>
      <c r="P3725">
        <f>12*(YEAR(G3725)-YEAR($K$3))+(MONTH(G3725)-MONTH($K$3))</f>
        <v/>
      </c>
      <c r="Q3725" s="366">
        <f>IF(M3725="IBIRAPITANGA FASE 3",IF(O3725="Atraso",L3725,L3725/(1+$I$2)^P3725),IF(O3725="Atraso",L3725,L3725/(1+$I$1)^P3725))</f>
        <v/>
      </c>
      <c r="R3725">
        <f>IF(O3725="Atraso",$K$3-G3725,0)</f>
        <v/>
      </c>
      <c r="S3725">
        <f>IF(R3725&lt;=15,"Até 15",IF(R3725&lt;=30,"Entre 15 e 30",IF(R3725&lt;=60,"Entre 30 e 60",IF(R3725&lt;=90,"Entre 60 e 90",IF(R3725&lt;=120,"Entre 90 e 120",IF(R3725&lt;=150,"Entre 120 e 150",IF(R3725&lt;=180,"Entre 150 e 180","Superior a 180")))))))</f>
        <v/>
      </c>
    </row>
    <row r="3726">
      <c r="A3726" t="inlineStr">
        <is>
          <t>Q020L05</t>
        </is>
      </c>
      <c r="B3726" t="inlineStr">
        <is>
          <t>MARCELO SILVA  BRITO</t>
        </is>
      </c>
      <c r="C3726" t="n">
        <v>1</v>
      </c>
      <c r="D3726" t="inlineStr">
        <is>
          <t>IPCA</t>
        </is>
      </c>
      <c r="E3726" t="n">
        <v>0.009488792934583046</v>
      </c>
      <c r="F3726" t="inlineStr">
        <is>
          <t>MENSAL</t>
        </is>
      </c>
      <c r="G3726" t="n">
        <v>47128</v>
      </c>
      <c r="H3726" t="n">
        <v>47128</v>
      </c>
      <c r="I3726" t="n">
        <v>71</v>
      </c>
      <c r="J3726" t="inlineStr">
        <is>
          <t>CARTEIRA</t>
        </is>
      </c>
      <c r="K3726" t="inlineStr">
        <is>
          <t>CONTRATO</t>
        </is>
      </c>
      <c r="L3726" t="n">
        <v>3287.52</v>
      </c>
      <c r="M3726" t="inlineStr">
        <is>
          <t>IBIRAPITANGA FASE 3</t>
        </is>
      </c>
      <c r="N3726" s="142">
        <f>DATE(YEAR(G3726),MONTH(G3726),1)</f>
        <v/>
      </c>
      <c r="O3726" s="132">
        <f>IF(G3726&gt;$K$3,"Futuro","Atraso")</f>
        <v/>
      </c>
      <c r="P3726">
        <f>12*(YEAR(G3726)-YEAR($K$3))+(MONTH(G3726)-MONTH($K$3))</f>
        <v/>
      </c>
      <c r="Q3726" s="366">
        <f>IF(M3726="IBIRAPITANGA FASE 3",IF(O3726="Atraso",L3726,L3726/(1+$I$2)^P3726),IF(O3726="Atraso",L3726,L3726/(1+$I$1)^P3726))</f>
        <v/>
      </c>
      <c r="R3726">
        <f>IF(O3726="Atraso",$K$3-G3726,0)</f>
        <v/>
      </c>
      <c r="S3726">
        <f>IF(R3726&lt;=15,"Até 15",IF(R3726&lt;=30,"Entre 15 e 30",IF(R3726&lt;=60,"Entre 30 e 60",IF(R3726&lt;=90,"Entre 60 e 90",IF(R3726&lt;=120,"Entre 90 e 120",IF(R3726&lt;=150,"Entre 120 e 150",IF(R3726&lt;=180,"Entre 150 e 180","Superior a 180")))))))</f>
        <v/>
      </c>
    </row>
    <row r="3727">
      <c r="A3727" t="inlineStr">
        <is>
          <t>Q020L05</t>
        </is>
      </c>
      <c r="B3727" t="inlineStr">
        <is>
          <t>MARCELO SILVA  BRITO</t>
        </is>
      </c>
      <c r="C3727" t="n">
        <v>1</v>
      </c>
      <c r="D3727" t="inlineStr">
        <is>
          <t>IPCA</t>
        </is>
      </c>
      <c r="E3727" t="n">
        <v>0.009488792934583046</v>
      </c>
      <c r="F3727" t="inlineStr">
        <is>
          <t>MENSAL</t>
        </is>
      </c>
      <c r="G3727" t="n">
        <v>47159</v>
      </c>
      <c r="H3727" t="n">
        <v>47159</v>
      </c>
      <c r="I3727" t="n">
        <v>72</v>
      </c>
      <c r="J3727" t="inlineStr">
        <is>
          <t>CARTEIRA</t>
        </is>
      </c>
      <c r="K3727" t="inlineStr">
        <is>
          <t>CONTRATO</t>
        </is>
      </c>
      <c r="L3727" t="n">
        <v>3287.52</v>
      </c>
      <c r="M3727" t="inlineStr">
        <is>
          <t>IBIRAPITANGA FASE 3</t>
        </is>
      </c>
      <c r="N3727" s="142">
        <f>DATE(YEAR(G3727),MONTH(G3727),1)</f>
        <v/>
      </c>
      <c r="O3727" s="132">
        <f>IF(G3727&gt;$K$3,"Futuro","Atraso")</f>
        <v/>
      </c>
      <c r="P3727">
        <f>12*(YEAR(G3727)-YEAR($K$3))+(MONTH(G3727)-MONTH($K$3))</f>
        <v/>
      </c>
      <c r="Q3727" s="366">
        <f>IF(M3727="IBIRAPITANGA FASE 3",IF(O3727="Atraso",L3727,L3727/(1+$I$2)^P3727),IF(O3727="Atraso",L3727,L3727/(1+$I$1)^P3727))</f>
        <v/>
      </c>
      <c r="R3727">
        <f>IF(O3727="Atraso",$K$3-G3727,0)</f>
        <v/>
      </c>
      <c r="S3727">
        <f>IF(R3727&lt;=15,"Até 15",IF(R3727&lt;=30,"Entre 15 e 30",IF(R3727&lt;=60,"Entre 30 e 60",IF(R3727&lt;=90,"Entre 60 e 90",IF(R3727&lt;=120,"Entre 90 e 120",IF(R3727&lt;=150,"Entre 120 e 150",IF(R3727&lt;=180,"Entre 150 e 180","Superior a 180")))))))</f>
        <v/>
      </c>
    </row>
    <row r="3728">
      <c r="A3728" t="inlineStr">
        <is>
          <t>Q020L05</t>
        </is>
      </c>
      <c r="B3728" t="inlineStr">
        <is>
          <t>MARCELO SILVA  BRITO</t>
        </is>
      </c>
      <c r="C3728" t="n">
        <v>1</v>
      </c>
      <c r="D3728" t="inlineStr">
        <is>
          <t>IPCA</t>
        </is>
      </c>
      <c r="E3728" t="n">
        <v>0.009488792934583046</v>
      </c>
      <c r="F3728" t="inlineStr">
        <is>
          <t>MENSAL</t>
        </is>
      </c>
      <c r="G3728" t="n">
        <v>47187</v>
      </c>
      <c r="H3728" t="n">
        <v>47187</v>
      </c>
      <c r="I3728" t="n">
        <v>73</v>
      </c>
      <c r="J3728" t="inlineStr">
        <is>
          <t>CARTEIRA</t>
        </is>
      </c>
      <c r="K3728" t="inlineStr">
        <is>
          <t>CONTRATO</t>
        </is>
      </c>
      <c r="L3728" t="n">
        <v>3287.52</v>
      </c>
      <c r="M3728" t="inlineStr">
        <is>
          <t>IBIRAPITANGA FASE 3</t>
        </is>
      </c>
      <c r="N3728" s="142">
        <f>DATE(YEAR(G3728),MONTH(G3728),1)</f>
        <v/>
      </c>
      <c r="O3728" s="132">
        <f>IF(G3728&gt;$K$3,"Futuro","Atraso")</f>
        <v/>
      </c>
      <c r="P3728">
        <f>12*(YEAR(G3728)-YEAR($K$3))+(MONTH(G3728)-MONTH($K$3))</f>
        <v/>
      </c>
      <c r="Q3728" s="366">
        <f>IF(M3728="IBIRAPITANGA FASE 3",IF(O3728="Atraso",L3728,L3728/(1+$I$2)^P3728),IF(O3728="Atraso",L3728,L3728/(1+$I$1)^P3728))</f>
        <v/>
      </c>
      <c r="R3728">
        <f>IF(O3728="Atraso",$K$3-G3728,0)</f>
        <v/>
      </c>
      <c r="S3728">
        <f>IF(R3728&lt;=15,"Até 15",IF(R3728&lt;=30,"Entre 15 e 30",IF(R3728&lt;=60,"Entre 30 e 60",IF(R3728&lt;=90,"Entre 60 e 90",IF(R3728&lt;=120,"Entre 90 e 120",IF(R3728&lt;=150,"Entre 120 e 150",IF(R3728&lt;=180,"Entre 150 e 180","Superior a 180")))))))</f>
        <v/>
      </c>
    </row>
    <row r="3729">
      <c r="A3729" t="inlineStr">
        <is>
          <t>Q020L05</t>
        </is>
      </c>
      <c r="B3729" t="inlineStr">
        <is>
          <t>MARCELO SILVA  BRITO</t>
        </is>
      </c>
      <c r="C3729" t="n">
        <v>1</v>
      </c>
      <c r="D3729" t="inlineStr">
        <is>
          <t>IPCA</t>
        </is>
      </c>
      <c r="E3729" t="n">
        <v>0.009488792934583046</v>
      </c>
      <c r="F3729" t="inlineStr">
        <is>
          <t>MENSAL</t>
        </is>
      </c>
      <c r="G3729" t="n">
        <v>47218</v>
      </c>
      <c r="H3729" t="n">
        <v>47218</v>
      </c>
      <c r="I3729" t="n">
        <v>74</v>
      </c>
      <c r="J3729" t="inlineStr">
        <is>
          <t>CARTEIRA</t>
        </is>
      </c>
      <c r="K3729" t="inlineStr">
        <is>
          <t>CONTRATO</t>
        </is>
      </c>
      <c r="L3729" t="n">
        <v>3287.52</v>
      </c>
      <c r="M3729" t="inlineStr">
        <is>
          <t>IBIRAPITANGA FASE 3</t>
        </is>
      </c>
      <c r="N3729" s="142">
        <f>DATE(YEAR(G3729),MONTH(G3729),1)</f>
        <v/>
      </c>
      <c r="O3729" s="132">
        <f>IF(G3729&gt;$K$3,"Futuro","Atraso")</f>
        <v/>
      </c>
      <c r="P3729">
        <f>12*(YEAR(G3729)-YEAR($K$3))+(MONTH(G3729)-MONTH($K$3))</f>
        <v/>
      </c>
      <c r="Q3729" s="366">
        <f>IF(M3729="IBIRAPITANGA FASE 3",IF(O3729="Atraso",L3729,L3729/(1+$I$2)^P3729),IF(O3729="Atraso",L3729,L3729/(1+$I$1)^P3729))</f>
        <v/>
      </c>
      <c r="R3729">
        <f>IF(O3729="Atraso",$K$3-G3729,0)</f>
        <v/>
      </c>
      <c r="S3729">
        <f>IF(R3729&lt;=15,"Até 15",IF(R3729&lt;=30,"Entre 15 e 30",IF(R3729&lt;=60,"Entre 30 e 60",IF(R3729&lt;=90,"Entre 60 e 90",IF(R3729&lt;=120,"Entre 90 e 120",IF(R3729&lt;=150,"Entre 120 e 150",IF(R3729&lt;=180,"Entre 150 e 180","Superior a 180")))))))</f>
        <v/>
      </c>
    </row>
    <row r="3730">
      <c r="A3730" t="inlineStr">
        <is>
          <t>Q020L05</t>
        </is>
      </c>
      <c r="B3730" t="inlineStr">
        <is>
          <t>MARCELO SILVA  BRITO</t>
        </is>
      </c>
      <c r="C3730" t="n">
        <v>1</v>
      </c>
      <c r="D3730" t="inlineStr">
        <is>
          <t>IPCA</t>
        </is>
      </c>
      <c r="E3730" t="n">
        <v>0.009488792934583046</v>
      </c>
      <c r="F3730" t="inlineStr">
        <is>
          <t>MENSAL</t>
        </is>
      </c>
      <c r="G3730" t="n">
        <v>47248</v>
      </c>
      <c r="H3730" t="n">
        <v>47248</v>
      </c>
      <c r="I3730" t="n">
        <v>75</v>
      </c>
      <c r="J3730" t="inlineStr">
        <is>
          <t>CARTEIRA</t>
        </is>
      </c>
      <c r="K3730" t="inlineStr">
        <is>
          <t>CONTRATO</t>
        </is>
      </c>
      <c r="L3730" t="n">
        <v>3287.52</v>
      </c>
      <c r="M3730" t="inlineStr">
        <is>
          <t>IBIRAPITANGA FASE 3</t>
        </is>
      </c>
      <c r="N3730" s="142">
        <f>DATE(YEAR(G3730),MONTH(G3730),1)</f>
        <v/>
      </c>
      <c r="O3730" s="132">
        <f>IF(G3730&gt;$K$3,"Futuro","Atraso")</f>
        <v/>
      </c>
      <c r="P3730">
        <f>12*(YEAR(G3730)-YEAR($K$3))+(MONTH(G3730)-MONTH($K$3))</f>
        <v/>
      </c>
      <c r="Q3730" s="366">
        <f>IF(M3730="IBIRAPITANGA FASE 3",IF(O3730="Atraso",L3730,L3730/(1+$I$2)^P3730),IF(O3730="Atraso",L3730,L3730/(1+$I$1)^P3730))</f>
        <v/>
      </c>
      <c r="R3730">
        <f>IF(O3730="Atraso",$K$3-G3730,0)</f>
        <v/>
      </c>
      <c r="S3730">
        <f>IF(R3730&lt;=15,"Até 15",IF(R3730&lt;=30,"Entre 15 e 30",IF(R3730&lt;=60,"Entre 30 e 60",IF(R3730&lt;=90,"Entre 60 e 90",IF(R3730&lt;=120,"Entre 90 e 120",IF(R3730&lt;=150,"Entre 120 e 150",IF(R3730&lt;=180,"Entre 150 e 180","Superior a 180")))))))</f>
        <v/>
      </c>
    </row>
    <row r="3731">
      <c r="A3731" t="inlineStr">
        <is>
          <t>Q020L05</t>
        </is>
      </c>
      <c r="B3731" t="inlineStr">
        <is>
          <t>MARCELO SILVA  BRITO</t>
        </is>
      </c>
      <c r="C3731" t="n">
        <v>1</v>
      </c>
      <c r="D3731" t="inlineStr">
        <is>
          <t>IPCA</t>
        </is>
      </c>
      <c r="E3731" t="n">
        <v>0.009488792934583046</v>
      </c>
      <c r="F3731" t="inlineStr">
        <is>
          <t>MENSAL</t>
        </is>
      </c>
      <c r="G3731" t="n">
        <v>47279</v>
      </c>
      <c r="H3731" t="n">
        <v>47279</v>
      </c>
      <c r="I3731" t="n">
        <v>76</v>
      </c>
      <c r="J3731" t="inlineStr">
        <is>
          <t>CARTEIRA</t>
        </is>
      </c>
      <c r="K3731" t="inlineStr">
        <is>
          <t>CONTRATO</t>
        </is>
      </c>
      <c r="L3731" t="n">
        <v>3287.52</v>
      </c>
      <c r="M3731" t="inlineStr">
        <is>
          <t>IBIRAPITANGA FASE 3</t>
        </is>
      </c>
      <c r="N3731" s="142">
        <f>DATE(YEAR(G3731),MONTH(G3731),1)</f>
        <v/>
      </c>
      <c r="O3731" s="132">
        <f>IF(G3731&gt;$K$3,"Futuro","Atraso")</f>
        <v/>
      </c>
      <c r="P3731">
        <f>12*(YEAR(G3731)-YEAR($K$3))+(MONTH(G3731)-MONTH($K$3))</f>
        <v/>
      </c>
      <c r="Q3731" s="366">
        <f>IF(M3731="IBIRAPITANGA FASE 3",IF(O3731="Atraso",L3731,L3731/(1+$I$2)^P3731),IF(O3731="Atraso",L3731,L3731/(1+$I$1)^P3731))</f>
        <v/>
      </c>
      <c r="R3731">
        <f>IF(O3731="Atraso",$K$3-G3731,0)</f>
        <v/>
      </c>
      <c r="S3731">
        <f>IF(R3731&lt;=15,"Até 15",IF(R3731&lt;=30,"Entre 15 e 30",IF(R3731&lt;=60,"Entre 30 e 60",IF(R3731&lt;=90,"Entre 60 e 90",IF(R3731&lt;=120,"Entre 90 e 120",IF(R3731&lt;=150,"Entre 120 e 150",IF(R3731&lt;=180,"Entre 150 e 180","Superior a 180")))))))</f>
        <v/>
      </c>
    </row>
    <row r="3732">
      <c r="A3732" t="inlineStr">
        <is>
          <t>Q020L05</t>
        </is>
      </c>
      <c r="B3732" t="inlineStr">
        <is>
          <t>MARCELO SILVA  BRITO</t>
        </is>
      </c>
      <c r="C3732" t="n">
        <v>1</v>
      </c>
      <c r="D3732" t="inlineStr">
        <is>
          <t>IPCA</t>
        </is>
      </c>
      <c r="E3732" t="n">
        <v>0.009488792934583046</v>
      </c>
      <c r="F3732" t="inlineStr">
        <is>
          <t>MENSAL</t>
        </is>
      </c>
      <c r="G3732" t="n">
        <v>47309</v>
      </c>
      <c r="H3732" t="n">
        <v>47309</v>
      </c>
      <c r="I3732" t="n">
        <v>77</v>
      </c>
      <c r="J3732" t="inlineStr">
        <is>
          <t>CARTEIRA</t>
        </is>
      </c>
      <c r="K3732" t="inlineStr">
        <is>
          <t>CONTRATO</t>
        </is>
      </c>
      <c r="L3732" t="n">
        <v>3287.52</v>
      </c>
      <c r="M3732" t="inlineStr">
        <is>
          <t>IBIRAPITANGA FASE 3</t>
        </is>
      </c>
      <c r="N3732" s="142">
        <f>DATE(YEAR(G3732),MONTH(G3732),1)</f>
        <v/>
      </c>
      <c r="O3732" s="132">
        <f>IF(G3732&gt;$K$3,"Futuro","Atraso")</f>
        <v/>
      </c>
      <c r="P3732">
        <f>12*(YEAR(G3732)-YEAR($K$3))+(MONTH(G3732)-MONTH($K$3))</f>
        <v/>
      </c>
      <c r="Q3732" s="366">
        <f>IF(M3732="IBIRAPITANGA FASE 3",IF(O3732="Atraso",L3732,L3732/(1+$I$2)^P3732),IF(O3732="Atraso",L3732,L3732/(1+$I$1)^P3732))</f>
        <v/>
      </c>
      <c r="R3732">
        <f>IF(O3732="Atraso",$K$3-G3732,0)</f>
        <v/>
      </c>
      <c r="S3732">
        <f>IF(R3732&lt;=15,"Até 15",IF(R3732&lt;=30,"Entre 15 e 30",IF(R3732&lt;=60,"Entre 30 e 60",IF(R3732&lt;=90,"Entre 60 e 90",IF(R3732&lt;=120,"Entre 90 e 120",IF(R3732&lt;=150,"Entre 120 e 150",IF(R3732&lt;=180,"Entre 150 e 180","Superior a 180")))))))</f>
        <v/>
      </c>
    </row>
    <row r="3733">
      <c r="A3733" t="inlineStr">
        <is>
          <t>Q020L05</t>
        </is>
      </c>
      <c r="B3733" t="inlineStr">
        <is>
          <t>MARCELO SILVA  BRITO</t>
        </is>
      </c>
      <c r="C3733" t="n">
        <v>1</v>
      </c>
      <c r="D3733" t="inlineStr">
        <is>
          <t>IPCA</t>
        </is>
      </c>
      <c r="E3733" t="n">
        <v>0.009488792934583046</v>
      </c>
      <c r="F3733" t="inlineStr">
        <is>
          <t>MENSAL</t>
        </is>
      </c>
      <c r="G3733" t="n">
        <v>47340</v>
      </c>
      <c r="H3733" t="n">
        <v>47340</v>
      </c>
      <c r="I3733" t="n">
        <v>78</v>
      </c>
      <c r="J3733" t="inlineStr">
        <is>
          <t>CARTEIRA</t>
        </is>
      </c>
      <c r="K3733" t="inlineStr">
        <is>
          <t>CONTRATO</t>
        </is>
      </c>
      <c r="L3733" t="n">
        <v>3287.52</v>
      </c>
      <c r="M3733" t="inlineStr">
        <is>
          <t>IBIRAPITANGA FASE 3</t>
        </is>
      </c>
      <c r="N3733" s="142">
        <f>DATE(YEAR(G3733),MONTH(G3733),1)</f>
        <v/>
      </c>
      <c r="O3733" s="132">
        <f>IF(G3733&gt;$K$3,"Futuro","Atraso")</f>
        <v/>
      </c>
      <c r="P3733">
        <f>12*(YEAR(G3733)-YEAR($K$3))+(MONTH(G3733)-MONTH($K$3))</f>
        <v/>
      </c>
      <c r="Q3733" s="366">
        <f>IF(M3733="IBIRAPITANGA FASE 3",IF(O3733="Atraso",L3733,L3733/(1+$I$2)^P3733),IF(O3733="Atraso",L3733,L3733/(1+$I$1)^P3733))</f>
        <v/>
      </c>
      <c r="R3733">
        <f>IF(O3733="Atraso",$K$3-G3733,0)</f>
        <v/>
      </c>
      <c r="S3733">
        <f>IF(R3733&lt;=15,"Até 15",IF(R3733&lt;=30,"Entre 15 e 30",IF(R3733&lt;=60,"Entre 30 e 60",IF(R3733&lt;=90,"Entre 60 e 90",IF(R3733&lt;=120,"Entre 90 e 120",IF(R3733&lt;=150,"Entre 120 e 150",IF(R3733&lt;=180,"Entre 150 e 180","Superior a 180")))))))</f>
        <v/>
      </c>
    </row>
    <row r="3734">
      <c r="A3734" t="inlineStr">
        <is>
          <t>Q020L05</t>
        </is>
      </c>
      <c r="B3734" t="inlineStr">
        <is>
          <t>MARCELO SILVA  BRITO</t>
        </is>
      </c>
      <c r="C3734" t="n">
        <v>1</v>
      </c>
      <c r="D3734" t="inlineStr">
        <is>
          <t>IPCA</t>
        </is>
      </c>
      <c r="E3734" t="n">
        <v>0.009488792934583046</v>
      </c>
      <c r="F3734" t="inlineStr">
        <is>
          <t>MENSAL</t>
        </is>
      </c>
      <c r="G3734" t="n">
        <v>47371</v>
      </c>
      <c r="H3734" t="n">
        <v>47371</v>
      </c>
      <c r="I3734" t="n">
        <v>79</v>
      </c>
      <c r="J3734" t="inlineStr">
        <is>
          <t>CARTEIRA</t>
        </is>
      </c>
      <c r="K3734" t="inlineStr">
        <is>
          <t>CONTRATO</t>
        </is>
      </c>
      <c r="L3734" t="n">
        <v>3287.52</v>
      </c>
      <c r="M3734" t="inlineStr">
        <is>
          <t>IBIRAPITANGA FASE 3</t>
        </is>
      </c>
      <c r="N3734" s="142">
        <f>DATE(YEAR(G3734),MONTH(G3734),1)</f>
        <v/>
      </c>
      <c r="O3734" s="132">
        <f>IF(G3734&gt;$K$3,"Futuro","Atraso")</f>
        <v/>
      </c>
      <c r="P3734">
        <f>12*(YEAR(G3734)-YEAR($K$3))+(MONTH(G3734)-MONTH($K$3))</f>
        <v/>
      </c>
      <c r="Q3734" s="366">
        <f>IF(M3734="IBIRAPITANGA FASE 3",IF(O3734="Atraso",L3734,L3734/(1+$I$2)^P3734),IF(O3734="Atraso",L3734,L3734/(1+$I$1)^P3734))</f>
        <v/>
      </c>
      <c r="R3734">
        <f>IF(O3734="Atraso",$K$3-G3734,0)</f>
        <v/>
      </c>
      <c r="S3734">
        <f>IF(R3734&lt;=15,"Até 15",IF(R3734&lt;=30,"Entre 15 e 30",IF(R3734&lt;=60,"Entre 30 e 60",IF(R3734&lt;=90,"Entre 60 e 90",IF(R3734&lt;=120,"Entre 90 e 120",IF(R3734&lt;=150,"Entre 120 e 150",IF(R3734&lt;=180,"Entre 150 e 180","Superior a 180")))))))</f>
        <v/>
      </c>
    </row>
    <row r="3735">
      <c r="A3735" t="inlineStr">
        <is>
          <t>Q020L05</t>
        </is>
      </c>
      <c r="B3735" t="inlineStr">
        <is>
          <t>MARCELO SILVA  BRITO</t>
        </is>
      </c>
      <c r="C3735" t="n">
        <v>1</v>
      </c>
      <c r="D3735" t="inlineStr">
        <is>
          <t>IPCA</t>
        </is>
      </c>
      <c r="E3735" t="n">
        <v>0.009488792934583046</v>
      </c>
      <c r="F3735" t="inlineStr">
        <is>
          <t>MENSAL</t>
        </is>
      </c>
      <c r="G3735" t="n">
        <v>47401</v>
      </c>
      <c r="H3735" t="n">
        <v>47401</v>
      </c>
      <c r="I3735" t="n">
        <v>80</v>
      </c>
      <c r="J3735" t="inlineStr">
        <is>
          <t>CARTEIRA</t>
        </is>
      </c>
      <c r="K3735" t="inlineStr">
        <is>
          <t>CONTRATO</t>
        </is>
      </c>
      <c r="L3735" t="n">
        <v>3287.52</v>
      </c>
      <c r="M3735" t="inlineStr">
        <is>
          <t>IBIRAPITANGA FASE 3</t>
        </is>
      </c>
      <c r="N3735" s="142">
        <f>DATE(YEAR(G3735),MONTH(G3735),1)</f>
        <v/>
      </c>
      <c r="O3735" s="132">
        <f>IF(G3735&gt;$K$3,"Futuro","Atraso")</f>
        <v/>
      </c>
      <c r="P3735">
        <f>12*(YEAR(G3735)-YEAR($K$3))+(MONTH(G3735)-MONTH($K$3))</f>
        <v/>
      </c>
      <c r="Q3735" s="366">
        <f>IF(M3735="IBIRAPITANGA FASE 3",IF(O3735="Atraso",L3735,L3735/(1+$I$2)^P3735),IF(O3735="Atraso",L3735,L3735/(1+$I$1)^P3735))</f>
        <v/>
      </c>
      <c r="R3735">
        <f>IF(O3735="Atraso",$K$3-G3735,0)</f>
        <v/>
      </c>
      <c r="S3735">
        <f>IF(R3735&lt;=15,"Até 15",IF(R3735&lt;=30,"Entre 15 e 30",IF(R3735&lt;=60,"Entre 30 e 60",IF(R3735&lt;=90,"Entre 60 e 90",IF(R3735&lt;=120,"Entre 90 e 120",IF(R3735&lt;=150,"Entre 120 e 150",IF(R3735&lt;=180,"Entre 150 e 180","Superior a 180")))))))</f>
        <v/>
      </c>
    </row>
    <row r="3736">
      <c r="A3736" t="inlineStr">
        <is>
          <t>Q020L05</t>
        </is>
      </c>
      <c r="B3736" t="inlineStr">
        <is>
          <t>MARCELO SILVA  BRITO</t>
        </is>
      </c>
      <c r="C3736" t="n">
        <v>1</v>
      </c>
      <c r="D3736" t="inlineStr">
        <is>
          <t>IPCA</t>
        </is>
      </c>
      <c r="E3736" t="n">
        <v>0.009488792934583046</v>
      </c>
      <c r="F3736" t="inlineStr">
        <is>
          <t>MENSAL</t>
        </is>
      </c>
      <c r="G3736" t="n">
        <v>47432</v>
      </c>
      <c r="H3736" t="n">
        <v>47432</v>
      </c>
      <c r="I3736" t="n">
        <v>81</v>
      </c>
      <c r="J3736" t="inlineStr">
        <is>
          <t>CARTEIRA</t>
        </is>
      </c>
      <c r="K3736" t="inlineStr">
        <is>
          <t>CONTRATO</t>
        </is>
      </c>
      <c r="L3736" t="n">
        <v>3287.52</v>
      </c>
      <c r="M3736" t="inlineStr">
        <is>
          <t>IBIRAPITANGA FASE 3</t>
        </is>
      </c>
      <c r="N3736" s="142">
        <f>DATE(YEAR(G3736),MONTH(G3736),1)</f>
        <v/>
      </c>
      <c r="O3736" s="132">
        <f>IF(G3736&gt;$K$3,"Futuro","Atraso")</f>
        <v/>
      </c>
      <c r="P3736">
        <f>12*(YEAR(G3736)-YEAR($K$3))+(MONTH(G3736)-MONTH($K$3))</f>
        <v/>
      </c>
      <c r="Q3736" s="366">
        <f>IF(M3736="IBIRAPITANGA FASE 3",IF(O3736="Atraso",L3736,L3736/(1+$I$2)^P3736),IF(O3736="Atraso",L3736,L3736/(1+$I$1)^P3736))</f>
        <v/>
      </c>
      <c r="R3736">
        <f>IF(O3736="Atraso",$K$3-G3736,0)</f>
        <v/>
      </c>
      <c r="S3736">
        <f>IF(R3736&lt;=15,"Até 15",IF(R3736&lt;=30,"Entre 15 e 30",IF(R3736&lt;=60,"Entre 30 e 60",IF(R3736&lt;=90,"Entre 60 e 90",IF(R3736&lt;=120,"Entre 90 e 120",IF(R3736&lt;=150,"Entre 120 e 150",IF(R3736&lt;=180,"Entre 150 e 180","Superior a 180")))))))</f>
        <v/>
      </c>
    </row>
    <row r="3737">
      <c r="A3737" t="inlineStr">
        <is>
          <t>Q020L05</t>
        </is>
      </c>
      <c r="B3737" t="inlineStr">
        <is>
          <t>MARCELO SILVA  BRITO</t>
        </is>
      </c>
      <c r="C3737" t="n">
        <v>1</v>
      </c>
      <c r="D3737" t="inlineStr">
        <is>
          <t>IPCA</t>
        </is>
      </c>
      <c r="E3737" t="n">
        <v>0.009488792934583046</v>
      </c>
      <c r="F3737" t="inlineStr">
        <is>
          <t>MENSAL</t>
        </is>
      </c>
      <c r="G3737" t="n">
        <v>47462</v>
      </c>
      <c r="H3737" t="n">
        <v>47462</v>
      </c>
      <c r="I3737" t="n">
        <v>82</v>
      </c>
      <c r="J3737" t="inlineStr">
        <is>
          <t>CARTEIRA</t>
        </is>
      </c>
      <c r="K3737" t="inlineStr">
        <is>
          <t>CONTRATO</t>
        </is>
      </c>
      <c r="L3737" t="n">
        <v>3287.52</v>
      </c>
      <c r="M3737" t="inlineStr">
        <is>
          <t>IBIRAPITANGA FASE 3</t>
        </is>
      </c>
      <c r="N3737" s="142">
        <f>DATE(YEAR(G3737),MONTH(G3737),1)</f>
        <v/>
      </c>
      <c r="O3737" s="132">
        <f>IF(G3737&gt;$K$3,"Futuro","Atraso")</f>
        <v/>
      </c>
      <c r="P3737">
        <f>12*(YEAR(G3737)-YEAR($K$3))+(MONTH(G3737)-MONTH($K$3))</f>
        <v/>
      </c>
      <c r="Q3737" s="366">
        <f>IF(M3737="IBIRAPITANGA FASE 3",IF(O3737="Atraso",L3737,L3737/(1+$I$2)^P3737),IF(O3737="Atraso",L3737,L3737/(1+$I$1)^P3737))</f>
        <v/>
      </c>
      <c r="R3737">
        <f>IF(O3737="Atraso",$K$3-G3737,0)</f>
        <v/>
      </c>
      <c r="S3737">
        <f>IF(R3737&lt;=15,"Até 15",IF(R3737&lt;=30,"Entre 15 e 30",IF(R3737&lt;=60,"Entre 30 e 60",IF(R3737&lt;=90,"Entre 60 e 90",IF(R3737&lt;=120,"Entre 90 e 120",IF(R3737&lt;=150,"Entre 120 e 150",IF(R3737&lt;=180,"Entre 150 e 180","Superior a 180")))))))</f>
        <v/>
      </c>
    </row>
    <row r="3738">
      <c r="A3738" t="inlineStr">
        <is>
          <t>Q020L05</t>
        </is>
      </c>
      <c r="B3738" t="inlineStr">
        <is>
          <t>MARCELO SILVA  BRITO</t>
        </is>
      </c>
      <c r="C3738" t="n">
        <v>1</v>
      </c>
      <c r="D3738" t="inlineStr">
        <is>
          <t>IPCA</t>
        </is>
      </c>
      <c r="E3738" t="n">
        <v>0.009488792934583046</v>
      </c>
      <c r="F3738" t="inlineStr">
        <is>
          <t>MENSAL</t>
        </is>
      </c>
      <c r="G3738" t="n">
        <v>47493</v>
      </c>
      <c r="H3738" t="n">
        <v>47493</v>
      </c>
      <c r="I3738" t="n">
        <v>83</v>
      </c>
      <c r="J3738" t="inlineStr">
        <is>
          <t>CARTEIRA</t>
        </is>
      </c>
      <c r="K3738" t="inlineStr">
        <is>
          <t>CONTRATO</t>
        </is>
      </c>
      <c r="L3738" t="n">
        <v>3287.52</v>
      </c>
      <c r="M3738" t="inlineStr">
        <is>
          <t>IBIRAPITANGA FASE 3</t>
        </is>
      </c>
      <c r="N3738" s="142">
        <f>DATE(YEAR(G3738),MONTH(G3738),1)</f>
        <v/>
      </c>
      <c r="O3738" s="132">
        <f>IF(G3738&gt;$K$3,"Futuro","Atraso")</f>
        <v/>
      </c>
      <c r="P3738">
        <f>12*(YEAR(G3738)-YEAR($K$3))+(MONTH(G3738)-MONTH($K$3))</f>
        <v/>
      </c>
      <c r="Q3738" s="366">
        <f>IF(M3738="IBIRAPITANGA FASE 3",IF(O3738="Atraso",L3738,L3738/(1+$I$2)^P3738),IF(O3738="Atraso",L3738,L3738/(1+$I$1)^P3738))</f>
        <v/>
      </c>
      <c r="R3738">
        <f>IF(O3738="Atraso",$K$3-G3738,0)</f>
        <v/>
      </c>
      <c r="S3738">
        <f>IF(R3738&lt;=15,"Até 15",IF(R3738&lt;=30,"Entre 15 e 30",IF(R3738&lt;=60,"Entre 30 e 60",IF(R3738&lt;=90,"Entre 60 e 90",IF(R3738&lt;=120,"Entre 90 e 120",IF(R3738&lt;=150,"Entre 120 e 150",IF(R3738&lt;=180,"Entre 150 e 180","Superior a 180")))))))</f>
        <v/>
      </c>
    </row>
    <row r="3739">
      <c r="A3739" t="inlineStr">
        <is>
          <t>Q020L05</t>
        </is>
      </c>
      <c r="B3739" t="inlineStr">
        <is>
          <t>MARCELO SILVA  BRITO</t>
        </is>
      </c>
      <c r="C3739" t="n">
        <v>1</v>
      </c>
      <c r="D3739" t="inlineStr">
        <is>
          <t>IPCA</t>
        </is>
      </c>
      <c r="E3739" t="n">
        <v>0.009488792934583046</v>
      </c>
      <c r="F3739" t="inlineStr">
        <is>
          <t>MENSAL</t>
        </is>
      </c>
      <c r="G3739" t="n">
        <v>47524</v>
      </c>
      <c r="H3739" t="n">
        <v>47524</v>
      </c>
      <c r="I3739" t="n">
        <v>84</v>
      </c>
      <c r="J3739" t="inlineStr">
        <is>
          <t>CARTEIRA</t>
        </is>
      </c>
      <c r="K3739" t="inlineStr">
        <is>
          <t>CONTRATO</t>
        </is>
      </c>
      <c r="L3739" t="n">
        <v>3287.52</v>
      </c>
      <c r="M3739" t="inlineStr">
        <is>
          <t>IBIRAPITANGA FASE 3</t>
        </is>
      </c>
      <c r="N3739" s="142">
        <f>DATE(YEAR(G3739),MONTH(G3739),1)</f>
        <v/>
      </c>
      <c r="O3739" s="132">
        <f>IF(G3739&gt;$K$3,"Futuro","Atraso")</f>
        <v/>
      </c>
      <c r="P3739">
        <f>12*(YEAR(G3739)-YEAR($K$3))+(MONTH(G3739)-MONTH($K$3))</f>
        <v/>
      </c>
      <c r="Q3739" s="366">
        <f>IF(M3739="IBIRAPITANGA FASE 3",IF(O3739="Atraso",L3739,L3739/(1+$I$2)^P3739),IF(O3739="Atraso",L3739,L3739/(1+$I$1)^P3739))</f>
        <v/>
      </c>
      <c r="R3739">
        <f>IF(O3739="Atraso",$K$3-G3739,0)</f>
        <v/>
      </c>
      <c r="S3739">
        <f>IF(R3739&lt;=15,"Até 15",IF(R3739&lt;=30,"Entre 15 e 30",IF(R3739&lt;=60,"Entre 30 e 60",IF(R3739&lt;=90,"Entre 60 e 90",IF(R3739&lt;=120,"Entre 90 e 120",IF(R3739&lt;=150,"Entre 120 e 150",IF(R3739&lt;=180,"Entre 150 e 180","Superior a 180")))))))</f>
        <v/>
      </c>
    </row>
    <row r="3740">
      <c r="A3740" t="inlineStr">
        <is>
          <t>Q020L05</t>
        </is>
      </c>
      <c r="B3740" t="inlineStr">
        <is>
          <t>MARCELO SILVA  BRITO</t>
        </is>
      </c>
      <c r="C3740" t="n">
        <v>1</v>
      </c>
      <c r="D3740" t="inlineStr">
        <is>
          <t>IPCA</t>
        </is>
      </c>
      <c r="E3740" t="n">
        <v>0.009488792934583046</v>
      </c>
      <c r="F3740" t="inlineStr">
        <is>
          <t>MENSAL</t>
        </is>
      </c>
      <c r="G3740" t="n">
        <v>47552</v>
      </c>
      <c r="H3740" t="n">
        <v>47552</v>
      </c>
      <c r="I3740" t="n">
        <v>85</v>
      </c>
      <c r="J3740" t="inlineStr">
        <is>
          <t>CARTEIRA</t>
        </is>
      </c>
      <c r="K3740" t="inlineStr">
        <is>
          <t>CONTRATO</t>
        </is>
      </c>
      <c r="L3740" t="n">
        <v>3287.52</v>
      </c>
      <c r="M3740" t="inlineStr">
        <is>
          <t>IBIRAPITANGA FASE 3</t>
        </is>
      </c>
      <c r="N3740" s="142">
        <f>DATE(YEAR(G3740),MONTH(G3740),1)</f>
        <v/>
      </c>
      <c r="O3740" s="132">
        <f>IF(G3740&gt;$K$3,"Futuro","Atraso")</f>
        <v/>
      </c>
      <c r="P3740">
        <f>12*(YEAR(G3740)-YEAR($K$3))+(MONTH(G3740)-MONTH($K$3))</f>
        <v/>
      </c>
      <c r="Q3740" s="366">
        <f>IF(M3740="IBIRAPITANGA FASE 3",IF(O3740="Atraso",L3740,L3740/(1+$I$2)^P3740),IF(O3740="Atraso",L3740,L3740/(1+$I$1)^P3740))</f>
        <v/>
      </c>
      <c r="R3740">
        <f>IF(O3740="Atraso",$K$3-G3740,0)</f>
        <v/>
      </c>
      <c r="S3740">
        <f>IF(R3740&lt;=15,"Até 15",IF(R3740&lt;=30,"Entre 15 e 30",IF(R3740&lt;=60,"Entre 30 e 60",IF(R3740&lt;=90,"Entre 60 e 90",IF(R3740&lt;=120,"Entre 90 e 120",IF(R3740&lt;=150,"Entre 120 e 150",IF(R3740&lt;=180,"Entre 150 e 180","Superior a 180")))))))</f>
        <v/>
      </c>
    </row>
    <row r="3741">
      <c r="A3741" t="inlineStr">
        <is>
          <t>Q020L05</t>
        </is>
      </c>
      <c r="B3741" t="inlineStr">
        <is>
          <t>MARCELO SILVA  BRITO</t>
        </is>
      </c>
      <c r="C3741" t="n">
        <v>1</v>
      </c>
      <c r="D3741" t="inlineStr">
        <is>
          <t>IPCA</t>
        </is>
      </c>
      <c r="E3741" t="n">
        <v>0.009488792934583046</v>
      </c>
      <c r="F3741" t="inlineStr">
        <is>
          <t>MENSAL</t>
        </is>
      </c>
      <c r="G3741" t="n">
        <v>47583</v>
      </c>
      <c r="H3741" t="n">
        <v>47583</v>
      </c>
      <c r="I3741" t="n">
        <v>86</v>
      </c>
      <c r="J3741" t="inlineStr">
        <is>
          <t>CARTEIRA</t>
        </is>
      </c>
      <c r="K3741" t="inlineStr">
        <is>
          <t>CONTRATO</t>
        </is>
      </c>
      <c r="L3741" t="n">
        <v>3287.52</v>
      </c>
      <c r="M3741" t="inlineStr">
        <is>
          <t>IBIRAPITANGA FASE 3</t>
        </is>
      </c>
      <c r="N3741" s="142">
        <f>DATE(YEAR(G3741),MONTH(G3741),1)</f>
        <v/>
      </c>
      <c r="O3741" s="132">
        <f>IF(G3741&gt;$K$3,"Futuro","Atraso")</f>
        <v/>
      </c>
      <c r="P3741">
        <f>12*(YEAR(G3741)-YEAR($K$3))+(MONTH(G3741)-MONTH($K$3))</f>
        <v/>
      </c>
      <c r="Q3741" s="366">
        <f>IF(M3741="IBIRAPITANGA FASE 3",IF(O3741="Atraso",L3741,L3741/(1+$I$2)^P3741),IF(O3741="Atraso",L3741,L3741/(1+$I$1)^P3741))</f>
        <v/>
      </c>
      <c r="R3741">
        <f>IF(O3741="Atraso",$K$3-G3741,0)</f>
        <v/>
      </c>
      <c r="S3741">
        <f>IF(R3741&lt;=15,"Até 15",IF(R3741&lt;=30,"Entre 15 e 30",IF(R3741&lt;=60,"Entre 30 e 60",IF(R3741&lt;=90,"Entre 60 e 90",IF(R3741&lt;=120,"Entre 90 e 120",IF(R3741&lt;=150,"Entre 120 e 150",IF(R3741&lt;=180,"Entre 150 e 180","Superior a 180")))))))</f>
        <v/>
      </c>
    </row>
    <row r="3742">
      <c r="A3742" t="inlineStr">
        <is>
          <t>Q020L05</t>
        </is>
      </c>
      <c r="B3742" t="inlineStr">
        <is>
          <t>MARCELO SILVA  BRITO</t>
        </is>
      </c>
      <c r="C3742" t="n">
        <v>1</v>
      </c>
      <c r="D3742" t="inlineStr">
        <is>
          <t>IPCA</t>
        </is>
      </c>
      <c r="E3742" t="n">
        <v>0.009488792934583046</v>
      </c>
      <c r="F3742" t="inlineStr">
        <is>
          <t>MENSAL</t>
        </is>
      </c>
      <c r="G3742" t="n">
        <v>47613</v>
      </c>
      <c r="H3742" t="n">
        <v>47613</v>
      </c>
      <c r="I3742" t="n">
        <v>87</v>
      </c>
      <c r="J3742" t="inlineStr">
        <is>
          <t>CARTEIRA</t>
        </is>
      </c>
      <c r="K3742" t="inlineStr">
        <is>
          <t>CONTRATO</t>
        </is>
      </c>
      <c r="L3742" t="n">
        <v>3287.52</v>
      </c>
      <c r="M3742" t="inlineStr">
        <is>
          <t>IBIRAPITANGA FASE 3</t>
        </is>
      </c>
      <c r="N3742" s="142">
        <f>DATE(YEAR(G3742),MONTH(G3742),1)</f>
        <v/>
      </c>
      <c r="O3742" s="132">
        <f>IF(G3742&gt;$K$3,"Futuro","Atraso")</f>
        <v/>
      </c>
      <c r="P3742">
        <f>12*(YEAR(G3742)-YEAR($K$3))+(MONTH(G3742)-MONTH($K$3))</f>
        <v/>
      </c>
      <c r="Q3742" s="366">
        <f>IF(M3742="IBIRAPITANGA FASE 3",IF(O3742="Atraso",L3742,L3742/(1+$I$2)^P3742),IF(O3742="Atraso",L3742,L3742/(1+$I$1)^P3742))</f>
        <v/>
      </c>
      <c r="R3742">
        <f>IF(O3742="Atraso",$K$3-G3742,0)</f>
        <v/>
      </c>
      <c r="S3742">
        <f>IF(R3742&lt;=15,"Até 15",IF(R3742&lt;=30,"Entre 15 e 30",IF(R3742&lt;=60,"Entre 30 e 60",IF(R3742&lt;=90,"Entre 60 e 90",IF(R3742&lt;=120,"Entre 90 e 120",IF(R3742&lt;=150,"Entre 120 e 150",IF(R3742&lt;=180,"Entre 150 e 180","Superior a 180")))))))</f>
        <v/>
      </c>
    </row>
    <row r="3743">
      <c r="A3743" t="inlineStr">
        <is>
          <t>Q020L05</t>
        </is>
      </c>
      <c r="B3743" t="inlineStr">
        <is>
          <t>MARCELO SILVA  BRITO</t>
        </is>
      </c>
      <c r="C3743" t="n">
        <v>1</v>
      </c>
      <c r="D3743" t="inlineStr">
        <is>
          <t>IPCA</t>
        </is>
      </c>
      <c r="E3743" t="n">
        <v>0.009488792934583046</v>
      </c>
      <c r="F3743" t="inlineStr">
        <is>
          <t>MENSAL</t>
        </is>
      </c>
      <c r="G3743" t="n">
        <v>47644</v>
      </c>
      <c r="H3743" t="n">
        <v>47644</v>
      </c>
      <c r="I3743" t="n">
        <v>88</v>
      </c>
      <c r="J3743" t="inlineStr">
        <is>
          <t>CARTEIRA</t>
        </is>
      </c>
      <c r="K3743" t="inlineStr">
        <is>
          <t>CONTRATO</t>
        </is>
      </c>
      <c r="L3743" t="n">
        <v>3287.52</v>
      </c>
      <c r="M3743" t="inlineStr">
        <is>
          <t>IBIRAPITANGA FASE 3</t>
        </is>
      </c>
      <c r="N3743" s="142">
        <f>DATE(YEAR(G3743),MONTH(G3743),1)</f>
        <v/>
      </c>
      <c r="O3743" s="132">
        <f>IF(G3743&gt;$K$3,"Futuro","Atraso")</f>
        <v/>
      </c>
      <c r="P3743">
        <f>12*(YEAR(G3743)-YEAR($K$3))+(MONTH(G3743)-MONTH($K$3))</f>
        <v/>
      </c>
      <c r="Q3743" s="366">
        <f>IF(M3743="IBIRAPITANGA FASE 3",IF(O3743="Atraso",L3743,L3743/(1+$I$2)^P3743),IF(O3743="Atraso",L3743,L3743/(1+$I$1)^P3743))</f>
        <v/>
      </c>
      <c r="R3743">
        <f>IF(O3743="Atraso",$K$3-G3743,0)</f>
        <v/>
      </c>
      <c r="S3743">
        <f>IF(R3743&lt;=15,"Até 15",IF(R3743&lt;=30,"Entre 15 e 30",IF(R3743&lt;=60,"Entre 30 e 60",IF(R3743&lt;=90,"Entre 60 e 90",IF(R3743&lt;=120,"Entre 90 e 120",IF(R3743&lt;=150,"Entre 120 e 150",IF(R3743&lt;=180,"Entre 150 e 180","Superior a 180")))))))</f>
        <v/>
      </c>
    </row>
    <row r="3744">
      <c r="A3744" t="inlineStr">
        <is>
          <t>Q020L05</t>
        </is>
      </c>
      <c r="B3744" t="inlineStr">
        <is>
          <t>MARCELO SILVA  BRITO</t>
        </is>
      </c>
      <c r="C3744" t="n">
        <v>1</v>
      </c>
      <c r="D3744" t="inlineStr">
        <is>
          <t>IPCA</t>
        </is>
      </c>
      <c r="E3744" t="n">
        <v>0.009488792934583046</v>
      </c>
      <c r="F3744" t="inlineStr">
        <is>
          <t>MENSAL</t>
        </is>
      </c>
      <c r="G3744" t="n">
        <v>47674</v>
      </c>
      <c r="H3744" t="n">
        <v>47674</v>
      </c>
      <c r="I3744" t="n">
        <v>89</v>
      </c>
      <c r="J3744" t="inlineStr">
        <is>
          <t>CARTEIRA</t>
        </is>
      </c>
      <c r="K3744" t="inlineStr">
        <is>
          <t>CONTRATO</t>
        </is>
      </c>
      <c r="L3744" t="n">
        <v>3287.52</v>
      </c>
      <c r="M3744" t="inlineStr">
        <is>
          <t>IBIRAPITANGA FASE 3</t>
        </is>
      </c>
      <c r="N3744" s="142">
        <f>DATE(YEAR(G3744),MONTH(G3744),1)</f>
        <v/>
      </c>
      <c r="O3744" s="132">
        <f>IF(G3744&gt;$K$3,"Futuro","Atraso")</f>
        <v/>
      </c>
      <c r="P3744">
        <f>12*(YEAR(G3744)-YEAR($K$3))+(MONTH(G3744)-MONTH($K$3))</f>
        <v/>
      </c>
      <c r="Q3744" s="366">
        <f>IF(M3744="IBIRAPITANGA FASE 3",IF(O3744="Atraso",L3744,L3744/(1+$I$2)^P3744),IF(O3744="Atraso",L3744,L3744/(1+$I$1)^P3744))</f>
        <v/>
      </c>
      <c r="R3744">
        <f>IF(O3744="Atraso",$K$3-G3744,0)</f>
        <v/>
      </c>
      <c r="S3744">
        <f>IF(R3744&lt;=15,"Até 15",IF(R3744&lt;=30,"Entre 15 e 30",IF(R3744&lt;=60,"Entre 30 e 60",IF(R3744&lt;=90,"Entre 60 e 90",IF(R3744&lt;=120,"Entre 90 e 120",IF(R3744&lt;=150,"Entre 120 e 150",IF(R3744&lt;=180,"Entre 150 e 180","Superior a 180")))))))</f>
        <v/>
      </c>
    </row>
    <row r="3745">
      <c r="A3745" t="inlineStr">
        <is>
          <t>Q020L05</t>
        </is>
      </c>
      <c r="B3745" t="inlineStr">
        <is>
          <t>MARCELO SILVA  BRITO</t>
        </is>
      </c>
      <c r="C3745" t="n">
        <v>1</v>
      </c>
      <c r="D3745" t="inlineStr">
        <is>
          <t>IPCA</t>
        </is>
      </c>
      <c r="E3745" t="n">
        <v>0.009488792934583046</v>
      </c>
      <c r="F3745" t="inlineStr">
        <is>
          <t>MENSAL</t>
        </is>
      </c>
      <c r="G3745" t="n">
        <v>47705</v>
      </c>
      <c r="H3745" t="n">
        <v>47705</v>
      </c>
      <c r="I3745" t="n">
        <v>90</v>
      </c>
      <c r="J3745" t="inlineStr">
        <is>
          <t>CARTEIRA</t>
        </is>
      </c>
      <c r="K3745" t="inlineStr">
        <is>
          <t>CONTRATO</t>
        </is>
      </c>
      <c r="L3745" t="n">
        <v>3287.52</v>
      </c>
      <c r="M3745" t="inlineStr">
        <is>
          <t>IBIRAPITANGA FASE 3</t>
        </is>
      </c>
      <c r="N3745" s="142">
        <f>DATE(YEAR(G3745),MONTH(G3745),1)</f>
        <v/>
      </c>
      <c r="O3745" s="132">
        <f>IF(G3745&gt;$K$3,"Futuro","Atraso")</f>
        <v/>
      </c>
      <c r="P3745">
        <f>12*(YEAR(G3745)-YEAR($K$3))+(MONTH(G3745)-MONTH($K$3))</f>
        <v/>
      </c>
      <c r="Q3745" s="366">
        <f>IF(M3745="IBIRAPITANGA FASE 3",IF(O3745="Atraso",L3745,L3745/(1+$I$2)^P3745),IF(O3745="Atraso",L3745,L3745/(1+$I$1)^P3745))</f>
        <v/>
      </c>
      <c r="R3745">
        <f>IF(O3745="Atraso",$K$3-G3745,0)</f>
        <v/>
      </c>
      <c r="S3745">
        <f>IF(R3745&lt;=15,"Até 15",IF(R3745&lt;=30,"Entre 15 e 30",IF(R3745&lt;=60,"Entre 30 e 60",IF(R3745&lt;=90,"Entre 60 e 90",IF(R3745&lt;=120,"Entre 90 e 120",IF(R3745&lt;=150,"Entre 120 e 150",IF(R3745&lt;=180,"Entre 150 e 180","Superior a 180")))))))</f>
        <v/>
      </c>
    </row>
    <row r="3746">
      <c r="A3746" t="inlineStr">
        <is>
          <t>Q020L05</t>
        </is>
      </c>
      <c r="B3746" t="inlineStr">
        <is>
          <t>MARCELO SILVA  BRITO</t>
        </is>
      </c>
      <c r="C3746" t="n">
        <v>1</v>
      </c>
      <c r="D3746" t="inlineStr">
        <is>
          <t>IPCA</t>
        </is>
      </c>
      <c r="E3746" t="n">
        <v>0.009488792934583046</v>
      </c>
      <c r="F3746" t="inlineStr">
        <is>
          <t>MENSAL</t>
        </is>
      </c>
      <c r="G3746" t="n">
        <v>47736</v>
      </c>
      <c r="H3746" t="n">
        <v>47736</v>
      </c>
      <c r="I3746" t="n">
        <v>91</v>
      </c>
      <c r="J3746" t="inlineStr">
        <is>
          <t>CARTEIRA</t>
        </is>
      </c>
      <c r="K3746" t="inlineStr">
        <is>
          <t>CONTRATO</t>
        </is>
      </c>
      <c r="L3746" t="n">
        <v>3287.52</v>
      </c>
      <c r="M3746" t="inlineStr">
        <is>
          <t>IBIRAPITANGA FASE 3</t>
        </is>
      </c>
      <c r="N3746" s="142">
        <f>DATE(YEAR(G3746),MONTH(G3746),1)</f>
        <v/>
      </c>
      <c r="O3746" s="132">
        <f>IF(G3746&gt;$K$3,"Futuro","Atraso")</f>
        <v/>
      </c>
      <c r="P3746">
        <f>12*(YEAR(G3746)-YEAR($K$3))+(MONTH(G3746)-MONTH($K$3))</f>
        <v/>
      </c>
      <c r="Q3746" s="366">
        <f>IF(M3746="IBIRAPITANGA FASE 3",IF(O3746="Atraso",L3746,L3746/(1+$I$2)^P3746),IF(O3746="Atraso",L3746,L3746/(1+$I$1)^P3746))</f>
        <v/>
      </c>
      <c r="R3746">
        <f>IF(O3746="Atraso",$K$3-G3746,0)</f>
        <v/>
      </c>
      <c r="S3746">
        <f>IF(R3746&lt;=15,"Até 15",IF(R3746&lt;=30,"Entre 15 e 30",IF(R3746&lt;=60,"Entre 30 e 60",IF(R3746&lt;=90,"Entre 60 e 90",IF(R3746&lt;=120,"Entre 90 e 120",IF(R3746&lt;=150,"Entre 120 e 150",IF(R3746&lt;=180,"Entre 150 e 180","Superior a 180")))))))</f>
        <v/>
      </c>
    </row>
    <row r="3747">
      <c r="A3747" t="inlineStr">
        <is>
          <t>Q020L05</t>
        </is>
      </c>
      <c r="B3747" t="inlineStr">
        <is>
          <t>MARCELO SILVA  BRITO</t>
        </is>
      </c>
      <c r="C3747" t="n">
        <v>1</v>
      </c>
      <c r="D3747" t="inlineStr">
        <is>
          <t>IPCA</t>
        </is>
      </c>
      <c r="E3747" t="n">
        <v>0.009488792934583046</v>
      </c>
      <c r="F3747" t="inlineStr">
        <is>
          <t>MENSAL</t>
        </is>
      </c>
      <c r="G3747" t="n">
        <v>47766</v>
      </c>
      <c r="H3747" t="n">
        <v>47766</v>
      </c>
      <c r="I3747" t="n">
        <v>92</v>
      </c>
      <c r="J3747" t="inlineStr">
        <is>
          <t>CARTEIRA</t>
        </is>
      </c>
      <c r="K3747" t="inlineStr">
        <is>
          <t>CONTRATO</t>
        </is>
      </c>
      <c r="L3747" t="n">
        <v>3287.52</v>
      </c>
      <c r="M3747" t="inlineStr">
        <is>
          <t>IBIRAPITANGA FASE 3</t>
        </is>
      </c>
      <c r="N3747" s="142">
        <f>DATE(YEAR(G3747),MONTH(G3747),1)</f>
        <v/>
      </c>
      <c r="O3747" s="132">
        <f>IF(G3747&gt;$K$3,"Futuro","Atraso")</f>
        <v/>
      </c>
      <c r="P3747">
        <f>12*(YEAR(G3747)-YEAR($K$3))+(MONTH(G3747)-MONTH($K$3))</f>
        <v/>
      </c>
      <c r="Q3747" s="366">
        <f>IF(M3747="IBIRAPITANGA FASE 3",IF(O3747="Atraso",L3747,L3747/(1+$I$2)^P3747),IF(O3747="Atraso",L3747,L3747/(1+$I$1)^P3747))</f>
        <v/>
      </c>
      <c r="R3747">
        <f>IF(O3747="Atraso",$K$3-G3747,0)</f>
        <v/>
      </c>
      <c r="S3747">
        <f>IF(R3747&lt;=15,"Até 15",IF(R3747&lt;=30,"Entre 15 e 30",IF(R3747&lt;=60,"Entre 30 e 60",IF(R3747&lt;=90,"Entre 60 e 90",IF(R3747&lt;=120,"Entre 90 e 120",IF(R3747&lt;=150,"Entre 120 e 150",IF(R3747&lt;=180,"Entre 150 e 180","Superior a 180")))))))</f>
        <v/>
      </c>
    </row>
    <row r="3748">
      <c r="A3748" t="inlineStr">
        <is>
          <t>Q020L05</t>
        </is>
      </c>
      <c r="B3748" t="inlineStr">
        <is>
          <t>MARCELO SILVA  BRITO</t>
        </is>
      </c>
      <c r="C3748" t="n">
        <v>1</v>
      </c>
      <c r="D3748" t="inlineStr">
        <is>
          <t>IPCA</t>
        </is>
      </c>
      <c r="E3748" t="n">
        <v>0.009488792934583046</v>
      </c>
      <c r="F3748" t="inlineStr">
        <is>
          <t>MENSAL</t>
        </is>
      </c>
      <c r="G3748" t="n">
        <v>47797</v>
      </c>
      <c r="H3748" t="n">
        <v>47797</v>
      </c>
      <c r="I3748" t="n">
        <v>93</v>
      </c>
      <c r="J3748" t="inlineStr">
        <is>
          <t>CARTEIRA</t>
        </is>
      </c>
      <c r="K3748" t="inlineStr">
        <is>
          <t>CONTRATO</t>
        </is>
      </c>
      <c r="L3748" t="n">
        <v>3287.52</v>
      </c>
      <c r="M3748" t="inlineStr">
        <is>
          <t>IBIRAPITANGA FASE 3</t>
        </is>
      </c>
      <c r="N3748" s="142">
        <f>DATE(YEAR(G3748),MONTH(G3748),1)</f>
        <v/>
      </c>
      <c r="O3748" s="132">
        <f>IF(G3748&gt;$K$3,"Futuro","Atraso")</f>
        <v/>
      </c>
      <c r="P3748">
        <f>12*(YEAR(G3748)-YEAR($K$3))+(MONTH(G3748)-MONTH($K$3))</f>
        <v/>
      </c>
      <c r="Q3748" s="366">
        <f>IF(M3748="IBIRAPITANGA FASE 3",IF(O3748="Atraso",L3748,L3748/(1+$I$2)^P3748),IF(O3748="Atraso",L3748,L3748/(1+$I$1)^P3748))</f>
        <v/>
      </c>
      <c r="R3748">
        <f>IF(O3748="Atraso",$K$3-G3748,0)</f>
        <v/>
      </c>
      <c r="S3748">
        <f>IF(R3748&lt;=15,"Até 15",IF(R3748&lt;=30,"Entre 15 e 30",IF(R3748&lt;=60,"Entre 30 e 60",IF(R3748&lt;=90,"Entre 60 e 90",IF(R3748&lt;=120,"Entre 90 e 120",IF(R3748&lt;=150,"Entre 120 e 150",IF(R3748&lt;=180,"Entre 150 e 180","Superior a 180")))))))</f>
        <v/>
      </c>
    </row>
    <row r="3749">
      <c r="A3749" t="inlineStr">
        <is>
          <t>Q020L05</t>
        </is>
      </c>
      <c r="B3749" t="inlineStr">
        <is>
          <t>MARCELO SILVA  BRITO</t>
        </is>
      </c>
      <c r="C3749" t="n">
        <v>1</v>
      </c>
      <c r="D3749" t="inlineStr">
        <is>
          <t>IPCA</t>
        </is>
      </c>
      <c r="E3749" t="n">
        <v>0.009488792934583046</v>
      </c>
      <c r="F3749" t="inlineStr">
        <is>
          <t>MENSAL</t>
        </is>
      </c>
      <c r="G3749" t="n">
        <v>47827</v>
      </c>
      <c r="H3749" t="n">
        <v>47827</v>
      </c>
      <c r="I3749" t="n">
        <v>94</v>
      </c>
      <c r="J3749" t="inlineStr">
        <is>
          <t>CARTEIRA</t>
        </is>
      </c>
      <c r="K3749" t="inlineStr">
        <is>
          <t>CONTRATO</t>
        </is>
      </c>
      <c r="L3749" t="n">
        <v>3287.52</v>
      </c>
      <c r="M3749" t="inlineStr">
        <is>
          <t>IBIRAPITANGA FASE 3</t>
        </is>
      </c>
      <c r="N3749" s="142">
        <f>DATE(YEAR(G3749),MONTH(G3749),1)</f>
        <v/>
      </c>
      <c r="O3749" s="132">
        <f>IF(G3749&gt;$K$3,"Futuro","Atraso")</f>
        <v/>
      </c>
      <c r="P3749">
        <f>12*(YEAR(G3749)-YEAR($K$3))+(MONTH(G3749)-MONTH($K$3))</f>
        <v/>
      </c>
      <c r="Q3749" s="366">
        <f>IF(M3749="IBIRAPITANGA FASE 3",IF(O3749="Atraso",L3749,L3749/(1+$I$2)^P3749),IF(O3749="Atraso",L3749,L3749/(1+$I$1)^P3749))</f>
        <v/>
      </c>
      <c r="R3749">
        <f>IF(O3749="Atraso",$K$3-G3749,0)</f>
        <v/>
      </c>
      <c r="S3749">
        <f>IF(R3749&lt;=15,"Até 15",IF(R3749&lt;=30,"Entre 15 e 30",IF(R3749&lt;=60,"Entre 30 e 60",IF(R3749&lt;=90,"Entre 60 e 90",IF(R3749&lt;=120,"Entre 90 e 120",IF(R3749&lt;=150,"Entre 120 e 150",IF(R3749&lt;=180,"Entre 150 e 180","Superior a 180")))))))</f>
        <v/>
      </c>
    </row>
    <row r="3750">
      <c r="A3750" t="inlineStr">
        <is>
          <t>Q020L05</t>
        </is>
      </c>
      <c r="B3750" t="inlineStr">
        <is>
          <t>MARCELO SILVA  BRITO</t>
        </is>
      </c>
      <c r="C3750" t="n">
        <v>1</v>
      </c>
      <c r="D3750" t="inlineStr">
        <is>
          <t>IPCA</t>
        </is>
      </c>
      <c r="E3750" t="n">
        <v>0.009488792934583046</v>
      </c>
      <c r="F3750" t="inlineStr">
        <is>
          <t>MENSAL</t>
        </is>
      </c>
      <c r="G3750" t="n">
        <v>47858</v>
      </c>
      <c r="H3750" t="n">
        <v>47858</v>
      </c>
      <c r="I3750" t="n">
        <v>95</v>
      </c>
      <c r="J3750" t="inlineStr">
        <is>
          <t>CARTEIRA</t>
        </is>
      </c>
      <c r="K3750" t="inlineStr">
        <is>
          <t>CONTRATO</t>
        </is>
      </c>
      <c r="L3750" t="n">
        <v>3287.52</v>
      </c>
      <c r="M3750" t="inlineStr">
        <is>
          <t>IBIRAPITANGA FASE 3</t>
        </is>
      </c>
      <c r="N3750" s="142">
        <f>DATE(YEAR(G3750),MONTH(G3750),1)</f>
        <v/>
      </c>
      <c r="O3750" s="132">
        <f>IF(G3750&gt;$K$3,"Futuro","Atraso")</f>
        <v/>
      </c>
      <c r="P3750">
        <f>12*(YEAR(G3750)-YEAR($K$3))+(MONTH(G3750)-MONTH($K$3))</f>
        <v/>
      </c>
      <c r="Q3750" s="366">
        <f>IF(M3750="IBIRAPITANGA FASE 3",IF(O3750="Atraso",L3750,L3750/(1+$I$2)^P3750),IF(O3750="Atraso",L3750,L3750/(1+$I$1)^P3750))</f>
        <v/>
      </c>
      <c r="R3750">
        <f>IF(O3750="Atraso",$K$3-G3750,0)</f>
        <v/>
      </c>
      <c r="S3750">
        <f>IF(R3750&lt;=15,"Até 15",IF(R3750&lt;=30,"Entre 15 e 30",IF(R3750&lt;=60,"Entre 30 e 60",IF(R3750&lt;=90,"Entre 60 e 90",IF(R3750&lt;=120,"Entre 90 e 120",IF(R3750&lt;=150,"Entre 120 e 150",IF(R3750&lt;=180,"Entre 150 e 180","Superior a 180")))))))</f>
        <v/>
      </c>
    </row>
    <row r="3751">
      <c r="A3751" t="inlineStr">
        <is>
          <t>Q020L05</t>
        </is>
      </c>
      <c r="B3751" t="inlineStr">
        <is>
          <t>MARCELO SILVA  BRITO</t>
        </is>
      </c>
      <c r="C3751" t="n">
        <v>1</v>
      </c>
      <c r="D3751" t="inlineStr">
        <is>
          <t>IPCA</t>
        </is>
      </c>
      <c r="E3751" t="n">
        <v>0.009488792934583046</v>
      </c>
      <c r="F3751" t="inlineStr">
        <is>
          <t>MENSAL</t>
        </is>
      </c>
      <c r="G3751" t="n">
        <v>47889</v>
      </c>
      <c r="H3751" t="n">
        <v>47889</v>
      </c>
      <c r="I3751" t="n">
        <v>96</v>
      </c>
      <c r="J3751" t="inlineStr">
        <is>
          <t>CARTEIRA</t>
        </is>
      </c>
      <c r="K3751" t="inlineStr">
        <is>
          <t>CONTRATO</t>
        </is>
      </c>
      <c r="L3751" t="n">
        <v>3287.52</v>
      </c>
      <c r="M3751" t="inlineStr">
        <is>
          <t>IBIRAPITANGA FASE 3</t>
        </is>
      </c>
      <c r="N3751" s="142">
        <f>DATE(YEAR(G3751),MONTH(G3751),1)</f>
        <v/>
      </c>
      <c r="O3751" s="132">
        <f>IF(G3751&gt;$K$3,"Futuro","Atraso")</f>
        <v/>
      </c>
      <c r="P3751">
        <f>12*(YEAR(G3751)-YEAR($K$3))+(MONTH(G3751)-MONTH($K$3))</f>
        <v/>
      </c>
      <c r="Q3751" s="366">
        <f>IF(M3751="IBIRAPITANGA FASE 3",IF(O3751="Atraso",L3751,L3751/(1+$I$2)^P3751),IF(O3751="Atraso",L3751,L3751/(1+$I$1)^P3751))</f>
        <v/>
      </c>
      <c r="R3751">
        <f>IF(O3751="Atraso",$K$3-G3751,0)</f>
        <v/>
      </c>
      <c r="S3751">
        <f>IF(R3751&lt;=15,"Até 15",IF(R3751&lt;=30,"Entre 15 e 30",IF(R3751&lt;=60,"Entre 30 e 60",IF(R3751&lt;=90,"Entre 60 e 90",IF(R3751&lt;=120,"Entre 90 e 120",IF(R3751&lt;=150,"Entre 120 e 150",IF(R3751&lt;=180,"Entre 150 e 180","Superior a 180")))))))</f>
        <v/>
      </c>
    </row>
    <row r="3752">
      <c r="A3752" t="inlineStr">
        <is>
          <t>Q020L05</t>
        </is>
      </c>
      <c r="B3752" t="inlineStr">
        <is>
          <t>MARCELO SILVA  BRITO</t>
        </is>
      </c>
      <c r="C3752" t="n">
        <v>1</v>
      </c>
      <c r="D3752" t="inlineStr">
        <is>
          <t>IPCA</t>
        </is>
      </c>
      <c r="E3752" t="n">
        <v>0.009488792934583046</v>
      </c>
      <c r="F3752" t="inlineStr">
        <is>
          <t>MENSAL</t>
        </is>
      </c>
      <c r="G3752" t="n">
        <v>47917</v>
      </c>
      <c r="H3752" t="n">
        <v>47917</v>
      </c>
      <c r="I3752" t="n">
        <v>97</v>
      </c>
      <c r="J3752" t="inlineStr">
        <is>
          <t>CARTEIRA</t>
        </is>
      </c>
      <c r="K3752" t="inlineStr">
        <is>
          <t>CONTRATO</t>
        </is>
      </c>
      <c r="L3752" t="n">
        <v>3287.52</v>
      </c>
      <c r="M3752" t="inlineStr">
        <is>
          <t>IBIRAPITANGA FASE 3</t>
        </is>
      </c>
      <c r="N3752" s="142">
        <f>DATE(YEAR(G3752),MONTH(G3752),1)</f>
        <v/>
      </c>
      <c r="O3752" s="132">
        <f>IF(G3752&gt;$K$3,"Futuro","Atraso")</f>
        <v/>
      </c>
      <c r="P3752">
        <f>12*(YEAR(G3752)-YEAR($K$3))+(MONTH(G3752)-MONTH($K$3))</f>
        <v/>
      </c>
      <c r="Q3752" s="366">
        <f>IF(M3752="IBIRAPITANGA FASE 3",IF(O3752="Atraso",L3752,L3752/(1+$I$2)^P3752),IF(O3752="Atraso",L3752,L3752/(1+$I$1)^P3752))</f>
        <v/>
      </c>
      <c r="R3752">
        <f>IF(O3752="Atraso",$K$3-G3752,0)</f>
        <v/>
      </c>
      <c r="S3752">
        <f>IF(R3752&lt;=15,"Até 15",IF(R3752&lt;=30,"Entre 15 e 30",IF(R3752&lt;=60,"Entre 30 e 60",IF(R3752&lt;=90,"Entre 60 e 90",IF(R3752&lt;=120,"Entre 90 e 120",IF(R3752&lt;=150,"Entre 120 e 150",IF(R3752&lt;=180,"Entre 150 e 180","Superior a 180")))))))</f>
        <v/>
      </c>
    </row>
    <row r="3753">
      <c r="A3753" t="inlineStr">
        <is>
          <t>Q020L05</t>
        </is>
      </c>
      <c r="B3753" t="inlineStr">
        <is>
          <t>MARCELO SILVA  BRITO</t>
        </is>
      </c>
      <c r="C3753" t="n">
        <v>1</v>
      </c>
      <c r="D3753" t="inlineStr">
        <is>
          <t>IPCA</t>
        </is>
      </c>
      <c r="E3753" t="n">
        <v>0.009488792934583046</v>
      </c>
      <c r="F3753" t="inlineStr">
        <is>
          <t>MENSAL</t>
        </is>
      </c>
      <c r="G3753" t="n">
        <v>47948</v>
      </c>
      <c r="H3753" t="n">
        <v>47948</v>
      </c>
      <c r="I3753" t="n">
        <v>98</v>
      </c>
      <c r="J3753" t="inlineStr">
        <is>
          <t>CARTEIRA</t>
        </is>
      </c>
      <c r="K3753" t="inlineStr">
        <is>
          <t>CONTRATO</t>
        </is>
      </c>
      <c r="L3753" t="n">
        <v>3287.52</v>
      </c>
      <c r="M3753" t="inlineStr">
        <is>
          <t>IBIRAPITANGA FASE 3</t>
        </is>
      </c>
      <c r="N3753" s="142">
        <f>DATE(YEAR(G3753),MONTH(G3753),1)</f>
        <v/>
      </c>
      <c r="O3753" s="132">
        <f>IF(G3753&gt;$K$3,"Futuro","Atraso")</f>
        <v/>
      </c>
      <c r="P3753">
        <f>12*(YEAR(G3753)-YEAR($K$3))+(MONTH(G3753)-MONTH($K$3))</f>
        <v/>
      </c>
      <c r="Q3753" s="366">
        <f>IF(M3753="IBIRAPITANGA FASE 3",IF(O3753="Atraso",L3753,L3753/(1+$I$2)^P3753),IF(O3753="Atraso",L3753,L3753/(1+$I$1)^P3753))</f>
        <v/>
      </c>
      <c r="R3753">
        <f>IF(O3753="Atraso",$K$3-G3753,0)</f>
        <v/>
      </c>
      <c r="S3753">
        <f>IF(R3753&lt;=15,"Até 15",IF(R3753&lt;=30,"Entre 15 e 30",IF(R3753&lt;=60,"Entre 30 e 60",IF(R3753&lt;=90,"Entre 60 e 90",IF(R3753&lt;=120,"Entre 90 e 120",IF(R3753&lt;=150,"Entre 120 e 150",IF(R3753&lt;=180,"Entre 150 e 180","Superior a 180")))))))</f>
        <v/>
      </c>
    </row>
    <row r="3754">
      <c r="A3754" t="inlineStr">
        <is>
          <t>Q020L05</t>
        </is>
      </c>
      <c r="B3754" t="inlineStr">
        <is>
          <t>MARCELO SILVA  BRITO</t>
        </is>
      </c>
      <c r="C3754" t="n">
        <v>1</v>
      </c>
      <c r="D3754" t="inlineStr">
        <is>
          <t>IPCA</t>
        </is>
      </c>
      <c r="E3754" t="n">
        <v>0.009488792934583046</v>
      </c>
      <c r="F3754" t="inlineStr">
        <is>
          <t>MENSAL</t>
        </is>
      </c>
      <c r="G3754" t="n">
        <v>47978</v>
      </c>
      <c r="H3754" t="n">
        <v>47978</v>
      </c>
      <c r="I3754" t="n">
        <v>99</v>
      </c>
      <c r="J3754" t="inlineStr">
        <is>
          <t>CARTEIRA</t>
        </is>
      </c>
      <c r="K3754" t="inlineStr">
        <is>
          <t>CONTRATO</t>
        </is>
      </c>
      <c r="L3754" t="n">
        <v>3287.52</v>
      </c>
      <c r="M3754" t="inlineStr">
        <is>
          <t>IBIRAPITANGA FASE 3</t>
        </is>
      </c>
      <c r="N3754" s="142">
        <f>DATE(YEAR(G3754),MONTH(G3754),1)</f>
        <v/>
      </c>
      <c r="O3754" s="132">
        <f>IF(G3754&gt;$K$3,"Futuro","Atraso")</f>
        <v/>
      </c>
      <c r="P3754">
        <f>12*(YEAR(G3754)-YEAR($K$3))+(MONTH(G3754)-MONTH($K$3))</f>
        <v/>
      </c>
      <c r="Q3754" s="366">
        <f>IF(M3754="IBIRAPITANGA FASE 3",IF(O3754="Atraso",L3754,L3754/(1+$I$2)^P3754),IF(O3754="Atraso",L3754,L3754/(1+$I$1)^P3754))</f>
        <v/>
      </c>
      <c r="R3754">
        <f>IF(O3754="Atraso",$K$3-G3754,0)</f>
        <v/>
      </c>
      <c r="S3754">
        <f>IF(R3754&lt;=15,"Até 15",IF(R3754&lt;=30,"Entre 15 e 30",IF(R3754&lt;=60,"Entre 30 e 60",IF(R3754&lt;=90,"Entre 60 e 90",IF(R3754&lt;=120,"Entre 90 e 120",IF(R3754&lt;=150,"Entre 120 e 150",IF(R3754&lt;=180,"Entre 150 e 180","Superior a 180")))))))</f>
        <v/>
      </c>
    </row>
    <row r="3755">
      <c r="A3755" t="inlineStr">
        <is>
          <t>Q020L05</t>
        </is>
      </c>
      <c r="B3755" t="inlineStr">
        <is>
          <t>MARCELO SILVA  BRITO</t>
        </is>
      </c>
      <c r="C3755" t="n">
        <v>1</v>
      </c>
      <c r="D3755" t="inlineStr">
        <is>
          <t>IPCA</t>
        </is>
      </c>
      <c r="E3755" t="n">
        <v>0.009488792934583046</v>
      </c>
      <c r="F3755" t="inlineStr">
        <is>
          <t>MENSAL</t>
        </is>
      </c>
      <c r="G3755" t="n">
        <v>48009</v>
      </c>
      <c r="H3755" t="n">
        <v>48009</v>
      </c>
      <c r="I3755" t="n">
        <v>100</v>
      </c>
      <c r="J3755" t="inlineStr">
        <is>
          <t>CARTEIRA</t>
        </is>
      </c>
      <c r="K3755" t="inlineStr">
        <is>
          <t>CONTRATO</t>
        </is>
      </c>
      <c r="L3755" t="n">
        <v>3287.52</v>
      </c>
      <c r="M3755" t="inlineStr">
        <is>
          <t>IBIRAPITANGA FASE 3</t>
        </is>
      </c>
      <c r="N3755" s="142">
        <f>DATE(YEAR(G3755),MONTH(G3755),1)</f>
        <v/>
      </c>
      <c r="O3755" s="132">
        <f>IF(G3755&gt;$K$3,"Futuro","Atraso")</f>
        <v/>
      </c>
      <c r="P3755">
        <f>12*(YEAR(G3755)-YEAR($K$3))+(MONTH(G3755)-MONTH($K$3))</f>
        <v/>
      </c>
      <c r="Q3755" s="366">
        <f>IF(M3755="IBIRAPITANGA FASE 3",IF(O3755="Atraso",L3755,L3755/(1+$I$2)^P3755),IF(O3755="Atraso",L3755,L3755/(1+$I$1)^P3755))</f>
        <v/>
      </c>
      <c r="R3755">
        <f>IF(O3755="Atraso",$K$3-G3755,0)</f>
        <v/>
      </c>
      <c r="S3755">
        <f>IF(R3755&lt;=15,"Até 15",IF(R3755&lt;=30,"Entre 15 e 30",IF(R3755&lt;=60,"Entre 30 e 60",IF(R3755&lt;=90,"Entre 60 e 90",IF(R3755&lt;=120,"Entre 90 e 120",IF(R3755&lt;=150,"Entre 120 e 150",IF(R3755&lt;=180,"Entre 150 e 180","Superior a 180")))))))</f>
        <v/>
      </c>
    </row>
    <row r="3756">
      <c r="A3756" t="inlineStr">
        <is>
          <t>Q020L05</t>
        </is>
      </c>
      <c r="B3756" t="inlineStr">
        <is>
          <t>MARCELO SILVA  BRITO</t>
        </is>
      </c>
      <c r="C3756" t="n">
        <v>1</v>
      </c>
      <c r="D3756" t="inlineStr">
        <is>
          <t>IPCA</t>
        </is>
      </c>
      <c r="E3756" t="n">
        <v>0.009488792934583046</v>
      </c>
      <c r="F3756" t="inlineStr">
        <is>
          <t>MENSAL</t>
        </is>
      </c>
      <c r="G3756" t="n">
        <v>48039</v>
      </c>
      <c r="H3756" t="n">
        <v>48039</v>
      </c>
      <c r="I3756" t="n">
        <v>101</v>
      </c>
      <c r="J3756" t="inlineStr">
        <is>
          <t>CARTEIRA</t>
        </is>
      </c>
      <c r="K3756" t="inlineStr">
        <is>
          <t>CONTRATO</t>
        </is>
      </c>
      <c r="L3756" t="n">
        <v>3287.52</v>
      </c>
      <c r="M3756" t="inlineStr">
        <is>
          <t>IBIRAPITANGA FASE 3</t>
        </is>
      </c>
      <c r="N3756" s="142">
        <f>DATE(YEAR(G3756),MONTH(G3756),1)</f>
        <v/>
      </c>
      <c r="O3756" s="132">
        <f>IF(G3756&gt;$K$3,"Futuro","Atraso")</f>
        <v/>
      </c>
      <c r="P3756">
        <f>12*(YEAR(G3756)-YEAR($K$3))+(MONTH(G3756)-MONTH($K$3))</f>
        <v/>
      </c>
      <c r="Q3756" s="366">
        <f>IF(M3756="IBIRAPITANGA FASE 3",IF(O3756="Atraso",L3756,L3756/(1+$I$2)^P3756),IF(O3756="Atraso",L3756,L3756/(1+$I$1)^P3756))</f>
        <v/>
      </c>
      <c r="R3756">
        <f>IF(O3756="Atraso",$K$3-G3756,0)</f>
        <v/>
      </c>
      <c r="S3756">
        <f>IF(R3756&lt;=15,"Até 15",IF(R3756&lt;=30,"Entre 15 e 30",IF(R3756&lt;=60,"Entre 30 e 60",IF(R3756&lt;=90,"Entre 60 e 90",IF(R3756&lt;=120,"Entre 90 e 120",IF(R3756&lt;=150,"Entre 120 e 150",IF(R3756&lt;=180,"Entre 150 e 180","Superior a 180")))))))</f>
        <v/>
      </c>
    </row>
    <row r="3757">
      <c r="A3757" t="inlineStr">
        <is>
          <t>Q020L05</t>
        </is>
      </c>
      <c r="B3757" t="inlineStr">
        <is>
          <t>MARCELO SILVA  BRITO</t>
        </is>
      </c>
      <c r="C3757" t="n">
        <v>1</v>
      </c>
      <c r="D3757" t="inlineStr">
        <is>
          <t>IPCA</t>
        </is>
      </c>
      <c r="E3757" t="n">
        <v>0.009488792934583046</v>
      </c>
      <c r="F3757" t="inlineStr">
        <is>
          <t>MENSAL</t>
        </is>
      </c>
      <c r="G3757" t="n">
        <v>48070</v>
      </c>
      <c r="H3757" t="n">
        <v>48070</v>
      </c>
      <c r="I3757" t="n">
        <v>102</v>
      </c>
      <c r="J3757" t="inlineStr">
        <is>
          <t>CARTEIRA</t>
        </is>
      </c>
      <c r="K3757" t="inlineStr">
        <is>
          <t>CONTRATO</t>
        </is>
      </c>
      <c r="L3757" t="n">
        <v>3287.52</v>
      </c>
      <c r="M3757" t="inlineStr">
        <is>
          <t>IBIRAPITANGA FASE 3</t>
        </is>
      </c>
      <c r="N3757" s="142">
        <f>DATE(YEAR(G3757),MONTH(G3757),1)</f>
        <v/>
      </c>
      <c r="O3757" s="132">
        <f>IF(G3757&gt;$K$3,"Futuro","Atraso")</f>
        <v/>
      </c>
      <c r="P3757">
        <f>12*(YEAR(G3757)-YEAR($K$3))+(MONTH(G3757)-MONTH($K$3))</f>
        <v/>
      </c>
      <c r="Q3757" s="366">
        <f>IF(M3757="IBIRAPITANGA FASE 3",IF(O3757="Atraso",L3757,L3757/(1+$I$2)^P3757),IF(O3757="Atraso",L3757,L3757/(1+$I$1)^P3757))</f>
        <v/>
      </c>
      <c r="R3757">
        <f>IF(O3757="Atraso",$K$3-G3757,0)</f>
        <v/>
      </c>
      <c r="S3757">
        <f>IF(R3757&lt;=15,"Até 15",IF(R3757&lt;=30,"Entre 15 e 30",IF(R3757&lt;=60,"Entre 30 e 60",IF(R3757&lt;=90,"Entre 60 e 90",IF(R3757&lt;=120,"Entre 90 e 120",IF(R3757&lt;=150,"Entre 120 e 150",IF(R3757&lt;=180,"Entre 150 e 180","Superior a 180")))))))</f>
        <v/>
      </c>
    </row>
    <row r="3758">
      <c r="A3758" t="inlineStr">
        <is>
          <t>Q020L05</t>
        </is>
      </c>
      <c r="B3758" t="inlineStr">
        <is>
          <t>MARCELO SILVA  BRITO</t>
        </is>
      </c>
      <c r="C3758" t="n">
        <v>1</v>
      </c>
      <c r="D3758" t="inlineStr">
        <is>
          <t>IPCA</t>
        </is>
      </c>
      <c r="E3758" t="n">
        <v>0.009488792934583046</v>
      </c>
      <c r="F3758" t="inlineStr">
        <is>
          <t>MENSAL</t>
        </is>
      </c>
      <c r="G3758" t="n">
        <v>48101</v>
      </c>
      <c r="H3758" t="n">
        <v>48101</v>
      </c>
      <c r="I3758" t="n">
        <v>103</v>
      </c>
      <c r="J3758" t="inlineStr">
        <is>
          <t>CARTEIRA</t>
        </is>
      </c>
      <c r="K3758" t="inlineStr">
        <is>
          <t>CONTRATO</t>
        </is>
      </c>
      <c r="L3758" t="n">
        <v>3287.52</v>
      </c>
      <c r="M3758" t="inlineStr">
        <is>
          <t>IBIRAPITANGA FASE 3</t>
        </is>
      </c>
      <c r="N3758" s="142">
        <f>DATE(YEAR(G3758),MONTH(G3758),1)</f>
        <v/>
      </c>
      <c r="O3758" s="132">
        <f>IF(G3758&gt;$K$3,"Futuro","Atraso")</f>
        <v/>
      </c>
      <c r="P3758">
        <f>12*(YEAR(G3758)-YEAR($K$3))+(MONTH(G3758)-MONTH($K$3))</f>
        <v/>
      </c>
      <c r="Q3758" s="366">
        <f>IF(M3758="IBIRAPITANGA FASE 3",IF(O3758="Atraso",L3758,L3758/(1+$I$2)^P3758),IF(O3758="Atraso",L3758,L3758/(1+$I$1)^P3758))</f>
        <v/>
      </c>
      <c r="R3758">
        <f>IF(O3758="Atraso",$K$3-G3758,0)</f>
        <v/>
      </c>
      <c r="S3758">
        <f>IF(R3758&lt;=15,"Até 15",IF(R3758&lt;=30,"Entre 15 e 30",IF(R3758&lt;=60,"Entre 30 e 60",IF(R3758&lt;=90,"Entre 60 e 90",IF(R3758&lt;=120,"Entre 90 e 120",IF(R3758&lt;=150,"Entre 120 e 150",IF(R3758&lt;=180,"Entre 150 e 180","Superior a 180")))))))</f>
        <v/>
      </c>
    </row>
    <row r="3759">
      <c r="A3759" t="inlineStr">
        <is>
          <t>Q020L05</t>
        </is>
      </c>
      <c r="B3759" t="inlineStr">
        <is>
          <t>MARCELO SILVA  BRITO</t>
        </is>
      </c>
      <c r="C3759" t="n">
        <v>1</v>
      </c>
      <c r="D3759" t="inlineStr">
        <is>
          <t>IPCA</t>
        </is>
      </c>
      <c r="E3759" t="n">
        <v>0.009488792934583046</v>
      </c>
      <c r="F3759" t="inlineStr">
        <is>
          <t>MENSAL</t>
        </is>
      </c>
      <c r="G3759" t="n">
        <v>48131</v>
      </c>
      <c r="H3759" t="n">
        <v>48131</v>
      </c>
      <c r="I3759" t="n">
        <v>104</v>
      </c>
      <c r="J3759" t="inlineStr">
        <is>
          <t>CARTEIRA</t>
        </is>
      </c>
      <c r="K3759" t="inlineStr">
        <is>
          <t>CONTRATO</t>
        </is>
      </c>
      <c r="L3759" t="n">
        <v>3287.52</v>
      </c>
      <c r="M3759" t="inlineStr">
        <is>
          <t>IBIRAPITANGA FASE 3</t>
        </is>
      </c>
      <c r="N3759" s="142">
        <f>DATE(YEAR(G3759),MONTH(G3759),1)</f>
        <v/>
      </c>
      <c r="O3759" s="132">
        <f>IF(G3759&gt;$K$3,"Futuro","Atraso")</f>
        <v/>
      </c>
      <c r="P3759">
        <f>12*(YEAR(G3759)-YEAR($K$3))+(MONTH(G3759)-MONTH($K$3))</f>
        <v/>
      </c>
      <c r="Q3759" s="366">
        <f>IF(M3759="IBIRAPITANGA FASE 3",IF(O3759="Atraso",L3759,L3759/(1+$I$2)^P3759),IF(O3759="Atraso",L3759,L3759/(1+$I$1)^P3759))</f>
        <v/>
      </c>
      <c r="R3759">
        <f>IF(O3759="Atraso",$K$3-G3759,0)</f>
        <v/>
      </c>
      <c r="S3759">
        <f>IF(R3759&lt;=15,"Até 15",IF(R3759&lt;=30,"Entre 15 e 30",IF(R3759&lt;=60,"Entre 30 e 60",IF(R3759&lt;=90,"Entre 60 e 90",IF(R3759&lt;=120,"Entre 90 e 120",IF(R3759&lt;=150,"Entre 120 e 150",IF(R3759&lt;=180,"Entre 150 e 180","Superior a 180")))))))</f>
        <v/>
      </c>
    </row>
    <row r="3760">
      <c r="A3760" t="inlineStr">
        <is>
          <t>Q020L05</t>
        </is>
      </c>
      <c r="B3760" t="inlineStr">
        <is>
          <t>MARCELO SILVA  BRITO</t>
        </is>
      </c>
      <c r="C3760" t="n">
        <v>1</v>
      </c>
      <c r="D3760" t="inlineStr">
        <is>
          <t>IPCA</t>
        </is>
      </c>
      <c r="E3760" t="n">
        <v>0.009488792934583046</v>
      </c>
      <c r="F3760" t="inlineStr">
        <is>
          <t>MENSAL</t>
        </is>
      </c>
      <c r="G3760" t="n">
        <v>48162</v>
      </c>
      <c r="H3760" t="n">
        <v>48162</v>
      </c>
      <c r="I3760" t="n">
        <v>105</v>
      </c>
      <c r="J3760" t="inlineStr">
        <is>
          <t>CARTEIRA</t>
        </is>
      </c>
      <c r="K3760" t="inlineStr">
        <is>
          <t>CONTRATO</t>
        </is>
      </c>
      <c r="L3760" t="n">
        <v>3287.52</v>
      </c>
      <c r="M3760" t="inlineStr">
        <is>
          <t>IBIRAPITANGA FASE 3</t>
        </is>
      </c>
      <c r="N3760" s="142">
        <f>DATE(YEAR(G3760),MONTH(G3760),1)</f>
        <v/>
      </c>
      <c r="O3760" s="132">
        <f>IF(G3760&gt;$K$3,"Futuro","Atraso")</f>
        <v/>
      </c>
      <c r="P3760">
        <f>12*(YEAR(G3760)-YEAR($K$3))+(MONTH(G3760)-MONTH($K$3))</f>
        <v/>
      </c>
      <c r="Q3760" s="366">
        <f>IF(M3760="IBIRAPITANGA FASE 3",IF(O3760="Atraso",L3760,L3760/(1+$I$2)^P3760),IF(O3760="Atraso",L3760,L3760/(1+$I$1)^P3760))</f>
        <v/>
      </c>
      <c r="R3760">
        <f>IF(O3760="Atraso",$K$3-G3760,0)</f>
        <v/>
      </c>
      <c r="S3760">
        <f>IF(R3760&lt;=15,"Até 15",IF(R3760&lt;=30,"Entre 15 e 30",IF(R3760&lt;=60,"Entre 30 e 60",IF(R3760&lt;=90,"Entre 60 e 90",IF(R3760&lt;=120,"Entre 90 e 120",IF(R3760&lt;=150,"Entre 120 e 150",IF(R3760&lt;=180,"Entre 150 e 180","Superior a 180")))))))</f>
        <v/>
      </c>
    </row>
    <row r="3761">
      <c r="A3761" t="inlineStr">
        <is>
          <t>Q020L05</t>
        </is>
      </c>
      <c r="B3761" t="inlineStr">
        <is>
          <t>MARCELO SILVA  BRITO</t>
        </is>
      </c>
      <c r="C3761" t="n">
        <v>1</v>
      </c>
      <c r="D3761" t="inlineStr">
        <is>
          <t>IPCA</t>
        </is>
      </c>
      <c r="E3761" t="n">
        <v>0.009488792934583046</v>
      </c>
      <c r="F3761" t="inlineStr">
        <is>
          <t>MENSAL</t>
        </is>
      </c>
      <c r="G3761" t="n">
        <v>48192</v>
      </c>
      <c r="H3761" t="n">
        <v>48192</v>
      </c>
      <c r="I3761" t="n">
        <v>106</v>
      </c>
      <c r="J3761" t="inlineStr">
        <is>
          <t>CARTEIRA</t>
        </is>
      </c>
      <c r="K3761" t="inlineStr">
        <is>
          <t>CONTRATO</t>
        </is>
      </c>
      <c r="L3761" t="n">
        <v>3287.52</v>
      </c>
      <c r="M3761" t="inlineStr">
        <is>
          <t>IBIRAPITANGA FASE 3</t>
        </is>
      </c>
      <c r="N3761" s="142">
        <f>DATE(YEAR(G3761),MONTH(G3761),1)</f>
        <v/>
      </c>
      <c r="O3761" s="132">
        <f>IF(G3761&gt;$K$3,"Futuro","Atraso")</f>
        <v/>
      </c>
      <c r="P3761">
        <f>12*(YEAR(G3761)-YEAR($K$3))+(MONTH(G3761)-MONTH($K$3))</f>
        <v/>
      </c>
      <c r="Q3761" s="366">
        <f>IF(M3761="IBIRAPITANGA FASE 3",IF(O3761="Atraso",L3761,L3761/(1+$I$2)^P3761),IF(O3761="Atraso",L3761,L3761/(1+$I$1)^P3761))</f>
        <v/>
      </c>
      <c r="R3761">
        <f>IF(O3761="Atraso",$K$3-G3761,0)</f>
        <v/>
      </c>
      <c r="S3761">
        <f>IF(R3761&lt;=15,"Até 15",IF(R3761&lt;=30,"Entre 15 e 30",IF(R3761&lt;=60,"Entre 30 e 60",IF(R3761&lt;=90,"Entre 60 e 90",IF(R3761&lt;=120,"Entre 90 e 120",IF(R3761&lt;=150,"Entre 120 e 150",IF(R3761&lt;=180,"Entre 150 e 180","Superior a 180")))))))</f>
        <v/>
      </c>
    </row>
    <row r="3762">
      <c r="A3762" t="inlineStr">
        <is>
          <t>Q020L05</t>
        </is>
      </c>
      <c r="B3762" t="inlineStr">
        <is>
          <t>MARCELO SILVA  BRITO</t>
        </is>
      </c>
      <c r="C3762" t="n">
        <v>1</v>
      </c>
      <c r="D3762" t="inlineStr">
        <is>
          <t>IPCA</t>
        </is>
      </c>
      <c r="E3762" t="n">
        <v>0.009488792934583046</v>
      </c>
      <c r="F3762" t="inlineStr">
        <is>
          <t>MENSAL</t>
        </is>
      </c>
      <c r="G3762" t="n">
        <v>48223</v>
      </c>
      <c r="H3762" t="n">
        <v>48223</v>
      </c>
      <c r="I3762" t="n">
        <v>107</v>
      </c>
      <c r="J3762" t="inlineStr">
        <is>
          <t>CARTEIRA</t>
        </is>
      </c>
      <c r="K3762" t="inlineStr">
        <is>
          <t>CONTRATO</t>
        </is>
      </c>
      <c r="L3762" t="n">
        <v>3287.52</v>
      </c>
      <c r="M3762" t="inlineStr">
        <is>
          <t>IBIRAPITANGA FASE 3</t>
        </is>
      </c>
      <c r="N3762" s="142">
        <f>DATE(YEAR(G3762),MONTH(G3762),1)</f>
        <v/>
      </c>
      <c r="O3762" s="132">
        <f>IF(G3762&gt;$K$3,"Futuro","Atraso")</f>
        <v/>
      </c>
      <c r="P3762">
        <f>12*(YEAR(G3762)-YEAR($K$3))+(MONTH(G3762)-MONTH($K$3))</f>
        <v/>
      </c>
      <c r="Q3762" s="366">
        <f>IF(M3762="IBIRAPITANGA FASE 3",IF(O3762="Atraso",L3762,L3762/(1+$I$2)^P3762),IF(O3762="Atraso",L3762,L3762/(1+$I$1)^P3762))</f>
        <v/>
      </c>
      <c r="R3762">
        <f>IF(O3762="Atraso",$K$3-G3762,0)</f>
        <v/>
      </c>
      <c r="S3762">
        <f>IF(R3762&lt;=15,"Até 15",IF(R3762&lt;=30,"Entre 15 e 30",IF(R3762&lt;=60,"Entre 30 e 60",IF(R3762&lt;=90,"Entre 60 e 90",IF(R3762&lt;=120,"Entre 90 e 120",IF(R3762&lt;=150,"Entre 120 e 150",IF(R3762&lt;=180,"Entre 150 e 180","Superior a 180")))))))</f>
        <v/>
      </c>
    </row>
    <row r="3763">
      <c r="A3763" t="inlineStr">
        <is>
          <t>Q020L05</t>
        </is>
      </c>
      <c r="B3763" t="inlineStr">
        <is>
          <t>MARCELO SILVA  BRITO</t>
        </is>
      </c>
      <c r="C3763" t="n">
        <v>1</v>
      </c>
      <c r="D3763" t="inlineStr">
        <is>
          <t>IPCA</t>
        </is>
      </c>
      <c r="E3763" t="n">
        <v>0.009488792934583046</v>
      </c>
      <c r="F3763" t="inlineStr">
        <is>
          <t>MENSAL</t>
        </is>
      </c>
      <c r="G3763" t="n">
        <v>48254</v>
      </c>
      <c r="H3763" t="n">
        <v>48254</v>
      </c>
      <c r="I3763" t="n">
        <v>108</v>
      </c>
      <c r="J3763" t="inlineStr">
        <is>
          <t>CARTEIRA</t>
        </is>
      </c>
      <c r="K3763" t="inlineStr">
        <is>
          <t>CONTRATO</t>
        </is>
      </c>
      <c r="L3763" t="n">
        <v>3287.52</v>
      </c>
      <c r="M3763" t="inlineStr">
        <is>
          <t>IBIRAPITANGA FASE 3</t>
        </is>
      </c>
      <c r="N3763" s="142">
        <f>DATE(YEAR(G3763),MONTH(G3763),1)</f>
        <v/>
      </c>
      <c r="O3763" s="132">
        <f>IF(G3763&gt;$K$3,"Futuro","Atraso")</f>
        <v/>
      </c>
      <c r="P3763">
        <f>12*(YEAR(G3763)-YEAR($K$3))+(MONTH(G3763)-MONTH($K$3))</f>
        <v/>
      </c>
      <c r="Q3763" s="366">
        <f>IF(M3763="IBIRAPITANGA FASE 3",IF(O3763="Atraso",L3763,L3763/(1+$I$2)^P3763),IF(O3763="Atraso",L3763,L3763/(1+$I$1)^P3763))</f>
        <v/>
      </c>
      <c r="R3763">
        <f>IF(O3763="Atraso",$K$3-G3763,0)</f>
        <v/>
      </c>
      <c r="S3763">
        <f>IF(R3763&lt;=15,"Até 15",IF(R3763&lt;=30,"Entre 15 e 30",IF(R3763&lt;=60,"Entre 30 e 60",IF(R3763&lt;=90,"Entre 60 e 90",IF(R3763&lt;=120,"Entre 90 e 120",IF(R3763&lt;=150,"Entre 120 e 150",IF(R3763&lt;=180,"Entre 150 e 180","Superior a 180")))))))</f>
        <v/>
      </c>
    </row>
    <row r="3764">
      <c r="A3764" t="inlineStr">
        <is>
          <t>Q020L05</t>
        </is>
      </c>
      <c r="B3764" t="inlineStr">
        <is>
          <t>MARCELO SILVA  BRITO</t>
        </is>
      </c>
      <c r="C3764" t="n">
        <v>1</v>
      </c>
      <c r="D3764" t="inlineStr">
        <is>
          <t>IPCA</t>
        </is>
      </c>
      <c r="E3764" t="n">
        <v>0.009488792934583046</v>
      </c>
      <c r="F3764" t="inlineStr">
        <is>
          <t>MENSAL</t>
        </is>
      </c>
      <c r="G3764" t="n">
        <v>48283</v>
      </c>
      <c r="H3764" t="n">
        <v>48283</v>
      </c>
      <c r="I3764" t="n">
        <v>109</v>
      </c>
      <c r="J3764" t="inlineStr">
        <is>
          <t>CARTEIRA</t>
        </is>
      </c>
      <c r="K3764" t="inlineStr">
        <is>
          <t>CONTRATO</t>
        </is>
      </c>
      <c r="L3764" t="n">
        <v>3287.52</v>
      </c>
      <c r="M3764" t="inlineStr">
        <is>
          <t>IBIRAPITANGA FASE 3</t>
        </is>
      </c>
      <c r="N3764" s="142">
        <f>DATE(YEAR(G3764),MONTH(G3764),1)</f>
        <v/>
      </c>
      <c r="O3764" s="132">
        <f>IF(G3764&gt;$K$3,"Futuro","Atraso")</f>
        <v/>
      </c>
      <c r="P3764">
        <f>12*(YEAR(G3764)-YEAR($K$3))+(MONTH(G3764)-MONTH($K$3))</f>
        <v/>
      </c>
      <c r="Q3764" s="366">
        <f>IF(M3764="IBIRAPITANGA FASE 3",IF(O3764="Atraso",L3764,L3764/(1+$I$2)^P3764),IF(O3764="Atraso",L3764,L3764/(1+$I$1)^P3764))</f>
        <v/>
      </c>
      <c r="R3764">
        <f>IF(O3764="Atraso",$K$3-G3764,0)</f>
        <v/>
      </c>
      <c r="S3764">
        <f>IF(R3764&lt;=15,"Até 15",IF(R3764&lt;=30,"Entre 15 e 30",IF(R3764&lt;=60,"Entre 30 e 60",IF(R3764&lt;=90,"Entre 60 e 90",IF(R3764&lt;=120,"Entre 90 e 120",IF(R3764&lt;=150,"Entre 120 e 150",IF(R3764&lt;=180,"Entre 150 e 180","Superior a 180")))))))</f>
        <v/>
      </c>
    </row>
    <row r="3765">
      <c r="A3765" t="inlineStr">
        <is>
          <t>Q020L05</t>
        </is>
      </c>
      <c r="B3765" t="inlineStr">
        <is>
          <t>MARCELO SILVA  BRITO</t>
        </is>
      </c>
      <c r="C3765" t="n">
        <v>1</v>
      </c>
      <c r="D3765" t="inlineStr">
        <is>
          <t>IPCA</t>
        </is>
      </c>
      <c r="E3765" t="n">
        <v>0.009488792934583046</v>
      </c>
      <c r="F3765" t="inlineStr">
        <is>
          <t>MENSAL</t>
        </is>
      </c>
      <c r="G3765" t="n">
        <v>48314</v>
      </c>
      <c r="H3765" t="n">
        <v>48314</v>
      </c>
      <c r="I3765" t="n">
        <v>110</v>
      </c>
      <c r="J3765" t="inlineStr">
        <is>
          <t>CARTEIRA</t>
        </is>
      </c>
      <c r="K3765" t="inlineStr">
        <is>
          <t>CONTRATO</t>
        </is>
      </c>
      <c r="L3765" t="n">
        <v>3287.52</v>
      </c>
      <c r="M3765" t="inlineStr">
        <is>
          <t>IBIRAPITANGA FASE 3</t>
        </is>
      </c>
      <c r="N3765" s="142">
        <f>DATE(YEAR(G3765),MONTH(G3765),1)</f>
        <v/>
      </c>
      <c r="O3765" s="132">
        <f>IF(G3765&gt;$K$3,"Futuro","Atraso")</f>
        <v/>
      </c>
      <c r="P3765">
        <f>12*(YEAR(G3765)-YEAR($K$3))+(MONTH(G3765)-MONTH($K$3))</f>
        <v/>
      </c>
      <c r="Q3765" s="366">
        <f>IF(M3765="IBIRAPITANGA FASE 3",IF(O3765="Atraso",L3765,L3765/(1+$I$2)^P3765),IF(O3765="Atraso",L3765,L3765/(1+$I$1)^P3765))</f>
        <v/>
      </c>
      <c r="R3765">
        <f>IF(O3765="Atraso",$K$3-G3765,0)</f>
        <v/>
      </c>
      <c r="S3765">
        <f>IF(R3765&lt;=15,"Até 15",IF(R3765&lt;=30,"Entre 15 e 30",IF(R3765&lt;=60,"Entre 30 e 60",IF(R3765&lt;=90,"Entre 60 e 90",IF(R3765&lt;=120,"Entre 90 e 120",IF(R3765&lt;=150,"Entre 120 e 150",IF(R3765&lt;=180,"Entre 150 e 180","Superior a 180")))))))</f>
        <v/>
      </c>
    </row>
    <row r="3766">
      <c r="A3766" t="inlineStr">
        <is>
          <t>Q020L05</t>
        </is>
      </c>
      <c r="B3766" t="inlineStr">
        <is>
          <t>MARCELO SILVA  BRITO</t>
        </is>
      </c>
      <c r="C3766" t="n">
        <v>1</v>
      </c>
      <c r="D3766" t="inlineStr">
        <is>
          <t>IPCA</t>
        </is>
      </c>
      <c r="E3766" t="n">
        <v>0.009488792934583046</v>
      </c>
      <c r="F3766" t="inlineStr">
        <is>
          <t>MENSAL</t>
        </is>
      </c>
      <c r="G3766" t="n">
        <v>48344</v>
      </c>
      <c r="H3766" t="n">
        <v>48344</v>
      </c>
      <c r="I3766" t="n">
        <v>111</v>
      </c>
      <c r="J3766" t="inlineStr">
        <is>
          <t>CARTEIRA</t>
        </is>
      </c>
      <c r="K3766" t="inlineStr">
        <is>
          <t>CONTRATO</t>
        </is>
      </c>
      <c r="L3766" t="n">
        <v>3287.52</v>
      </c>
      <c r="M3766" t="inlineStr">
        <is>
          <t>IBIRAPITANGA FASE 3</t>
        </is>
      </c>
      <c r="N3766" s="142">
        <f>DATE(YEAR(G3766),MONTH(G3766),1)</f>
        <v/>
      </c>
      <c r="O3766" s="132">
        <f>IF(G3766&gt;$K$3,"Futuro","Atraso")</f>
        <v/>
      </c>
      <c r="P3766">
        <f>12*(YEAR(G3766)-YEAR($K$3))+(MONTH(G3766)-MONTH($K$3))</f>
        <v/>
      </c>
      <c r="Q3766" s="366">
        <f>IF(M3766="IBIRAPITANGA FASE 3",IF(O3766="Atraso",L3766,L3766/(1+$I$2)^P3766),IF(O3766="Atraso",L3766,L3766/(1+$I$1)^P3766))</f>
        <v/>
      </c>
      <c r="R3766">
        <f>IF(O3766="Atraso",$K$3-G3766,0)</f>
        <v/>
      </c>
      <c r="S3766">
        <f>IF(R3766&lt;=15,"Até 15",IF(R3766&lt;=30,"Entre 15 e 30",IF(R3766&lt;=60,"Entre 30 e 60",IF(R3766&lt;=90,"Entre 60 e 90",IF(R3766&lt;=120,"Entre 90 e 120",IF(R3766&lt;=150,"Entre 120 e 150",IF(R3766&lt;=180,"Entre 150 e 180","Superior a 180")))))))</f>
        <v/>
      </c>
    </row>
    <row r="3767">
      <c r="A3767" t="inlineStr">
        <is>
          <t>Q020L05</t>
        </is>
      </c>
      <c r="B3767" t="inlineStr">
        <is>
          <t>MARCELO SILVA  BRITO</t>
        </is>
      </c>
      <c r="C3767" t="n">
        <v>1</v>
      </c>
      <c r="D3767" t="inlineStr">
        <is>
          <t>IPCA</t>
        </is>
      </c>
      <c r="E3767" t="n">
        <v>0.009488792934583046</v>
      </c>
      <c r="F3767" t="inlineStr">
        <is>
          <t>MENSAL</t>
        </is>
      </c>
      <c r="G3767" t="n">
        <v>48375</v>
      </c>
      <c r="H3767" t="n">
        <v>48375</v>
      </c>
      <c r="I3767" t="n">
        <v>112</v>
      </c>
      <c r="J3767" t="inlineStr">
        <is>
          <t>CARTEIRA</t>
        </is>
      </c>
      <c r="K3767" t="inlineStr">
        <is>
          <t>CONTRATO</t>
        </is>
      </c>
      <c r="L3767" t="n">
        <v>3287.52</v>
      </c>
      <c r="M3767" t="inlineStr">
        <is>
          <t>IBIRAPITANGA FASE 3</t>
        </is>
      </c>
      <c r="N3767" s="142">
        <f>DATE(YEAR(G3767),MONTH(G3767),1)</f>
        <v/>
      </c>
      <c r="O3767" s="132">
        <f>IF(G3767&gt;$K$3,"Futuro","Atraso")</f>
        <v/>
      </c>
      <c r="P3767">
        <f>12*(YEAR(G3767)-YEAR($K$3))+(MONTH(G3767)-MONTH($K$3))</f>
        <v/>
      </c>
      <c r="Q3767" s="366">
        <f>IF(M3767="IBIRAPITANGA FASE 3",IF(O3767="Atraso",L3767,L3767/(1+$I$2)^P3767),IF(O3767="Atraso",L3767,L3767/(1+$I$1)^P3767))</f>
        <v/>
      </c>
      <c r="R3767">
        <f>IF(O3767="Atraso",$K$3-G3767,0)</f>
        <v/>
      </c>
      <c r="S3767">
        <f>IF(R3767&lt;=15,"Até 15",IF(R3767&lt;=30,"Entre 15 e 30",IF(R3767&lt;=60,"Entre 30 e 60",IF(R3767&lt;=90,"Entre 60 e 90",IF(R3767&lt;=120,"Entre 90 e 120",IF(R3767&lt;=150,"Entre 120 e 150",IF(R3767&lt;=180,"Entre 150 e 180","Superior a 180")))))))</f>
        <v/>
      </c>
    </row>
    <row r="3768">
      <c r="A3768" t="inlineStr">
        <is>
          <t>Q020L05</t>
        </is>
      </c>
      <c r="B3768" t="inlineStr">
        <is>
          <t>MARCELO SILVA  BRITO</t>
        </is>
      </c>
      <c r="C3768" t="n">
        <v>1</v>
      </c>
      <c r="D3768" t="inlineStr">
        <is>
          <t>IPCA</t>
        </is>
      </c>
      <c r="E3768" t="n">
        <v>0.009488792934583046</v>
      </c>
      <c r="F3768" t="inlineStr">
        <is>
          <t>MENSAL</t>
        </is>
      </c>
      <c r="G3768" t="n">
        <v>48405</v>
      </c>
      <c r="H3768" t="n">
        <v>48405</v>
      </c>
      <c r="I3768" t="n">
        <v>113</v>
      </c>
      <c r="J3768" t="inlineStr">
        <is>
          <t>CARTEIRA</t>
        </is>
      </c>
      <c r="K3768" t="inlineStr">
        <is>
          <t>CONTRATO</t>
        </is>
      </c>
      <c r="L3768" t="n">
        <v>3287.52</v>
      </c>
      <c r="M3768" t="inlineStr">
        <is>
          <t>IBIRAPITANGA FASE 3</t>
        </is>
      </c>
      <c r="N3768" s="142">
        <f>DATE(YEAR(G3768),MONTH(G3768),1)</f>
        <v/>
      </c>
      <c r="O3768" s="132">
        <f>IF(G3768&gt;$K$3,"Futuro","Atraso")</f>
        <v/>
      </c>
      <c r="P3768">
        <f>12*(YEAR(G3768)-YEAR($K$3))+(MONTH(G3768)-MONTH($K$3))</f>
        <v/>
      </c>
      <c r="Q3768" s="366">
        <f>IF(M3768="IBIRAPITANGA FASE 3",IF(O3768="Atraso",L3768,L3768/(1+$I$2)^P3768),IF(O3768="Atraso",L3768,L3768/(1+$I$1)^P3768))</f>
        <v/>
      </c>
      <c r="R3768">
        <f>IF(O3768="Atraso",$K$3-G3768,0)</f>
        <v/>
      </c>
      <c r="S3768">
        <f>IF(R3768&lt;=15,"Até 15",IF(R3768&lt;=30,"Entre 15 e 30",IF(R3768&lt;=60,"Entre 30 e 60",IF(R3768&lt;=90,"Entre 60 e 90",IF(R3768&lt;=120,"Entre 90 e 120",IF(R3768&lt;=150,"Entre 120 e 150",IF(R3768&lt;=180,"Entre 150 e 180","Superior a 180")))))))</f>
        <v/>
      </c>
    </row>
    <row r="3769">
      <c r="A3769" t="inlineStr">
        <is>
          <t>Q020L05</t>
        </is>
      </c>
      <c r="B3769" t="inlineStr">
        <is>
          <t>MARCELO SILVA  BRITO</t>
        </is>
      </c>
      <c r="C3769" t="n">
        <v>1</v>
      </c>
      <c r="D3769" t="inlineStr">
        <is>
          <t>IPCA</t>
        </is>
      </c>
      <c r="E3769" t="n">
        <v>0.009488792934583046</v>
      </c>
      <c r="F3769" t="inlineStr">
        <is>
          <t>MENSAL</t>
        </is>
      </c>
      <c r="G3769" t="n">
        <v>48436</v>
      </c>
      <c r="H3769" t="n">
        <v>48436</v>
      </c>
      <c r="I3769" t="n">
        <v>114</v>
      </c>
      <c r="J3769" t="inlineStr">
        <is>
          <t>CARTEIRA</t>
        </is>
      </c>
      <c r="K3769" t="inlineStr">
        <is>
          <t>CONTRATO</t>
        </is>
      </c>
      <c r="L3769" t="n">
        <v>3287.52</v>
      </c>
      <c r="M3769" t="inlineStr">
        <is>
          <t>IBIRAPITANGA FASE 3</t>
        </is>
      </c>
      <c r="N3769" s="142">
        <f>DATE(YEAR(G3769),MONTH(G3769),1)</f>
        <v/>
      </c>
      <c r="O3769" s="132">
        <f>IF(G3769&gt;$K$3,"Futuro","Atraso")</f>
        <v/>
      </c>
      <c r="P3769">
        <f>12*(YEAR(G3769)-YEAR($K$3))+(MONTH(G3769)-MONTH($K$3))</f>
        <v/>
      </c>
      <c r="Q3769" s="366">
        <f>IF(M3769="IBIRAPITANGA FASE 3",IF(O3769="Atraso",L3769,L3769/(1+$I$2)^P3769),IF(O3769="Atraso",L3769,L3769/(1+$I$1)^P3769))</f>
        <v/>
      </c>
      <c r="R3769">
        <f>IF(O3769="Atraso",$K$3-G3769,0)</f>
        <v/>
      </c>
      <c r="S3769">
        <f>IF(R3769&lt;=15,"Até 15",IF(R3769&lt;=30,"Entre 15 e 30",IF(R3769&lt;=60,"Entre 30 e 60",IF(R3769&lt;=90,"Entre 60 e 90",IF(R3769&lt;=120,"Entre 90 e 120",IF(R3769&lt;=150,"Entre 120 e 150",IF(R3769&lt;=180,"Entre 150 e 180","Superior a 180")))))))</f>
        <v/>
      </c>
    </row>
    <row r="3770">
      <c r="A3770" t="inlineStr">
        <is>
          <t>Q020L05</t>
        </is>
      </c>
      <c r="B3770" t="inlineStr">
        <is>
          <t>MARCELO SILVA  BRITO</t>
        </is>
      </c>
      <c r="C3770" t="n">
        <v>1</v>
      </c>
      <c r="D3770" t="inlineStr">
        <is>
          <t>IPCA</t>
        </is>
      </c>
      <c r="E3770" t="n">
        <v>0.009488792934583046</v>
      </c>
      <c r="F3770" t="inlineStr">
        <is>
          <t>MENSAL</t>
        </is>
      </c>
      <c r="G3770" t="n">
        <v>48467</v>
      </c>
      <c r="H3770" t="n">
        <v>48467</v>
      </c>
      <c r="I3770" t="n">
        <v>115</v>
      </c>
      <c r="J3770" t="inlineStr">
        <is>
          <t>CARTEIRA</t>
        </is>
      </c>
      <c r="K3770" t="inlineStr">
        <is>
          <t>CONTRATO</t>
        </is>
      </c>
      <c r="L3770" t="n">
        <v>3287.52</v>
      </c>
      <c r="M3770" t="inlineStr">
        <is>
          <t>IBIRAPITANGA FASE 3</t>
        </is>
      </c>
      <c r="N3770" s="142">
        <f>DATE(YEAR(G3770),MONTH(G3770),1)</f>
        <v/>
      </c>
      <c r="O3770" s="132">
        <f>IF(G3770&gt;$K$3,"Futuro","Atraso")</f>
        <v/>
      </c>
      <c r="P3770">
        <f>12*(YEAR(G3770)-YEAR($K$3))+(MONTH(G3770)-MONTH($K$3))</f>
        <v/>
      </c>
      <c r="Q3770" s="366">
        <f>IF(M3770="IBIRAPITANGA FASE 3",IF(O3770="Atraso",L3770,L3770/(1+$I$2)^P3770),IF(O3770="Atraso",L3770,L3770/(1+$I$1)^P3770))</f>
        <v/>
      </c>
      <c r="R3770">
        <f>IF(O3770="Atraso",$K$3-G3770,0)</f>
        <v/>
      </c>
      <c r="S3770">
        <f>IF(R3770&lt;=15,"Até 15",IF(R3770&lt;=30,"Entre 15 e 30",IF(R3770&lt;=60,"Entre 30 e 60",IF(R3770&lt;=90,"Entre 60 e 90",IF(R3770&lt;=120,"Entre 90 e 120",IF(R3770&lt;=150,"Entre 120 e 150",IF(R3770&lt;=180,"Entre 150 e 180","Superior a 180")))))))</f>
        <v/>
      </c>
    </row>
    <row r="3771">
      <c r="A3771" t="inlineStr">
        <is>
          <t>Q020L05</t>
        </is>
      </c>
      <c r="B3771" t="inlineStr">
        <is>
          <t>MARCELO SILVA  BRITO</t>
        </is>
      </c>
      <c r="C3771" t="n">
        <v>1</v>
      </c>
      <c r="D3771" t="inlineStr">
        <is>
          <t>IPCA</t>
        </is>
      </c>
      <c r="E3771" t="n">
        <v>0.009488792934583046</v>
      </c>
      <c r="F3771" t="inlineStr">
        <is>
          <t>MENSAL</t>
        </is>
      </c>
      <c r="G3771" t="n">
        <v>48497</v>
      </c>
      <c r="H3771" t="n">
        <v>48497</v>
      </c>
      <c r="I3771" t="n">
        <v>116</v>
      </c>
      <c r="J3771" t="inlineStr">
        <is>
          <t>CARTEIRA</t>
        </is>
      </c>
      <c r="K3771" t="inlineStr">
        <is>
          <t>CONTRATO</t>
        </is>
      </c>
      <c r="L3771" t="n">
        <v>3287.52</v>
      </c>
      <c r="M3771" t="inlineStr">
        <is>
          <t>IBIRAPITANGA FASE 3</t>
        </is>
      </c>
      <c r="N3771" s="142">
        <f>DATE(YEAR(G3771),MONTH(G3771),1)</f>
        <v/>
      </c>
      <c r="O3771" s="132">
        <f>IF(G3771&gt;$K$3,"Futuro","Atraso")</f>
        <v/>
      </c>
      <c r="P3771">
        <f>12*(YEAR(G3771)-YEAR($K$3))+(MONTH(G3771)-MONTH($K$3))</f>
        <v/>
      </c>
      <c r="Q3771" s="366">
        <f>IF(M3771="IBIRAPITANGA FASE 3",IF(O3771="Atraso",L3771,L3771/(1+$I$2)^P3771),IF(O3771="Atraso",L3771,L3771/(1+$I$1)^P3771))</f>
        <v/>
      </c>
      <c r="R3771">
        <f>IF(O3771="Atraso",$K$3-G3771,0)</f>
        <v/>
      </c>
      <c r="S3771">
        <f>IF(R3771&lt;=15,"Até 15",IF(R3771&lt;=30,"Entre 15 e 30",IF(R3771&lt;=60,"Entre 30 e 60",IF(R3771&lt;=90,"Entre 60 e 90",IF(R3771&lt;=120,"Entre 90 e 120",IF(R3771&lt;=150,"Entre 120 e 150",IF(R3771&lt;=180,"Entre 150 e 180","Superior a 180")))))))</f>
        <v/>
      </c>
    </row>
    <row r="3772">
      <c r="A3772" t="inlineStr">
        <is>
          <t>Q020L05</t>
        </is>
      </c>
      <c r="B3772" t="inlineStr">
        <is>
          <t>MARCELO SILVA  BRITO</t>
        </is>
      </c>
      <c r="C3772" t="n">
        <v>1</v>
      </c>
      <c r="D3772" t="inlineStr">
        <is>
          <t>IPCA</t>
        </is>
      </c>
      <c r="E3772" t="n">
        <v>0.009488792934583046</v>
      </c>
      <c r="F3772" t="inlineStr">
        <is>
          <t>MENSAL</t>
        </is>
      </c>
      <c r="G3772" t="n">
        <v>48528</v>
      </c>
      <c r="H3772" t="n">
        <v>48528</v>
      </c>
      <c r="I3772" t="n">
        <v>117</v>
      </c>
      <c r="J3772" t="inlineStr">
        <is>
          <t>CARTEIRA</t>
        </is>
      </c>
      <c r="K3772" t="inlineStr">
        <is>
          <t>CONTRATO</t>
        </is>
      </c>
      <c r="L3772" t="n">
        <v>3287.52</v>
      </c>
      <c r="M3772" t="inlineStr">
        <is>
          <t>IBIRAPITANGA FASE 3</t>
        </is>
      </c>
      <c r="N3772" s="142">
        <f>DATE(YEAR(G3772),MONTH(G3772),1)</f>
        <v/>
      </c>
      <c r="O3772" s="132">
        <f>IF(G3772&gt;$K$3,"Futuro","Atraso")</f>
        <v/>
      </c>
      <c r="P3772">
        <f>12*(YEAR(G3772)-YEAR($K$3))+(MONTH(G3772)-MONTH($K$3))</f>
        <v/>
      </c>
      <c r="Q3772" s="366">
        <f>IF(M3772="IBIRAPITANGA FASE 3",IF(O3772="Atraso",L3772,L3772/(1+$I$2)^P3772),IF(O3772="Atraso",L3772,L3772/(1+$I$1)^P3772))</f>
        <v/>
      </c>
      <c r="R3772">
        <f>IF(O3772="Atraso",$K$3-G3772,0)</f>
        <v/>
      </c>
      <c r="S3772">
        <f>IF(R3772&lt;=15,"Até 15",IF(R3772&lt;=30,"Entre 15 e 30",IF(R3772&lt;=60,"Entre 30 e 60",IF(R3772&lt;=90,"Entre 60 e 90",IF(R3772&lt;=120,"Entre 90 e 120",IF(R3772&lt;=150,"Entre 120 e 150",IF(R3772&lt;=180,"Entre 150 e 180","Superior a 180")))))))</f>
        <v/>
      </c>
    </row>
    <row r="3773">
      <c r="A3773" t="inlineStr">
        <is>
          <t>Q020L05</t>
        </is>
      </c>
      <c r="B3773" t="inlineStr">
        <is>
          <t>MARCELO SILVA  BRITO</t>
        </is>
      </c>
      <c r="C3773" t="n">
        <v>1</v>
      </c>
      <c r="D3773" t="inlineStr">
        <is>
          <t>IPCA</t>
        </is>
      </c>
      <c r="E3773" t="n">
        <v>0.009488792934583046</v>
      </c>
      <c r="F3773" t="inlineStr">
        <is>
          <t>MENSAL</t>
        </is>
      </c>
      <c r="G3773" t="n">
        <v>48558</v>
      </c>
      <c r="H3773" t="n">
        <v>48558</v>
      </c>
      <c r="I3773" t="n">
        <v>118</v>
      </c>
      <c r="J3773" t="inlineStr">
        <is>
          <t>CARTEIRA</t>
        </is>
      </c>
      <c r="K3773" t="inlineStr">
        <is>
          <t>CONTRATO</t>
        </is>
      </c>
      <c r="L3773" t="n">
        <v>3287.52</v>
      </c>
      <c r="M3773" t="inlineStr">
        <is>
          <t>IBIRAPITANGA FASE 3</t>
        </is>
      </c>
      <c r="N3773" s="142">
        <f>DATE(YEAR(G3773),MONTH(G3773),1)</f>
        <v/>
      </c>
      <c r="O3773" s="132">
        <f>IF(G3773&gt;$K$3,"Futuro","Atraso")</f>
        <v/>
      </c>
      <c r="P3773">
        <f>12*(YEAR(G3773)-YEAR($K$3))+(MONTH(G3773)-MONTH($K$3))</f>
        <v/>
      </c>
      <c r="Q3773" s="366">
        <f>IF(M3773="IBIRAPITANGA FASE 3",IF(O3773="Atraso",L3773,L3773/(1+$I$2)^P3773),IF(O3773="Atraso",L3773,L3773/(1+$I$1)^P3773))</f>
        <v/>
      </c>
      <c r="R3773">
        <f>IF(O3773="Atraso",$K$3-G3773,0)</f>
        <v/>
      </c>
      <c r="S3773">
        <f>IF(R3773&lt;=15,"Até 15",IF(R3773&lt;=30,"Entre 15 e 30",IF(R3773&lt;=60,"Entre 30 e 60",IF(R3773&lt;=90,"Entre 60 e 90",IF(R3773&lt;=120,"Entre 90 e 120",IF(R3773&lt;=150,"Entre 120 e 150",IF(R3773&lt;=180,"Entre 150 e 180","Superior a 180")))))))</f>
        <v/>
      </c>
    </row>
    <row r="3774">
      <c r="A3774" t="inlineStr">
        <is>
          <t>Q020L05</t>
        </is>
      </c>
      <c r="B3774" t="inlineStr">
        <is>
          <t>MARCELO SILVA  BRITO</t>
        </is>
      </c>
      <c r="C3774" t="n">
        <v>1</v>
      </c>
      <c r="D3774" t="inlineStr">
        <is>
          <t>IPCA</t>
        </is>
      </c>
      <c r="E3774" t="n">
        <v>0.009488792934583046</v>
      </c>
      <c r="F3774" t="inlineStr">
        <is>
          <t>MENSAL</t>
        </is>
      </c>
      <c r="G3774" t="n">
        <v>48589</v>
      </c>
      <c r="H3774" t="n">
        <v>48589</v>
      </c>
      <c r="I3774" t="n">
        <v>119</v>
      </c>
      <c r="J3774" t="inlineStr">
        <is>
          <t>CARTEIRA</t>
        </is>
      </c>
      <c r="K3774" t="inlineStr">
        <is>
          <t>CONTRATO</t>
        </is>
      </c>
      <c r="L3774" t="n">
        <v>3287.52</v>
      </c>
      <c r="M3774" t="inlineStr">
        <is>
          <t>IBIRAPITANGA FASE 3</t>
        </is>
      </c>
      <c r="N3774" s="142">
        <f>DATE(YEAR(G3774),MONTH(G3774),1)</f>
        <v/>
      </c>
      <c r="O3774" s="132">
        <f>IF(G3774&gt;$K$3,"Futuro","Atraso")</f>
        <v/>
      </c>
      <c r="P3774">
        <f>12*(YEAR(G3774)-YEAR($K$3))+(MONTH(G3774)-MONTH($K$3))</f>
        <v/>
      </c>
      <c r="Q3774" s="366">
        <f>IF(M3774="IBIRAPITANGA FASE 3",IF(O3774="Atraso",L3774,L3774/(1+$I$2)^P3774),IF(O3774="Atraso",L3774,L3774/(1+$I$1)^P3774))</f>
        <v/>
      </c>
      <c r="R3774">
        <f>IF(O3774="Atraso",$K$3-G3774,0)</f>
        <v/>
      </c>
      <c r="S3774">
        <f>IF(R3774&lt;=15,"Até 15",IF(R3774&lt;=30,"Entre 15 e 30",IF(R3774&lt;=60,"Entre 30 e 60",IF(R3774&lt;=90,"Entre 60 e 90",IF(R3774&lt;=120,"Entre 90 e 120",IF(R3774&lt;=150,"Entre 120 e 150",IF(R3774&lt;=180,"Entre 150 e 180","Superior a 180")))))))</f>
        <v/>
      </c>
    </row>
    <row r="3775">
      <c r="A3775" t="inlineStr">
        <is>
          <t>Q020L05</t>
        </is>
      </c>
      <c r="B3775" t="inlineStr">
        <is>
          <t>MARCELO SILVA  BRITO</t>
        </is>
      </c>
      <c r="C3775" t="n">
        <v>1</v>
      </c>
      <c r="D3775" t="inlineStr">
        <is>
          <t>IPCA</t>
        </is>
      </c>
      <c r="E3775" t="n">
        <v>0.009488792934583046</v>
      </c>
      <c r="F3775" t="inlineStr">
        <is>
          <t>MENSAL</t>
        </is>
      </c>
      <c r="G3775" t="n">
        <v>48620</v>
      </c>
      <c r="H3775" t="n">
        <v>48620</v>
      </c>
      <c r="I3775" t="n">
        <v>120</v>
      </c>
      <c r="J3775" t="inlineStr">
        <is>
          <t>CARTEIRA</t>
        </is>
      </c>
      <c r="K3775" t="inlineStr">
        <is>
          <t>CONTRATO</t>
        </is>
      </c>
      <c r="L3775" t="n">
        <v>3287.52</v>
      </c>
      <c r="M3775" t="inlineStr">
        <is>
          <t>IBIRAPITANGA FASE 3</t>
        </is>
      </c>
      <c r="N3775" s="142">
        <f>DATE(YEAR(G3775),MONTH(G3775),1)</f>
        <v/>
      </c>
      <c r="O3775" s="132">
        <f>IF(G3775&gt;$K$3,"Futuro","Atraso")</f>
        <v/>
      </c>
      <c r="P3775">
        <f>12*(YEAR(G3775)-YEAR($K$3))+(MONTH(G3775)-MONTH($K$3))</f>
        <v/>
      </c>
      <c r="Q3775" s="366">
        <f>IF(M3775="IBIRAPITANGA FASE 3",IF(O3775="Atraso",L3775,L3775/(1+$I$2)^P3775),IF(O3775="Atraso",L3775,L3775/(1+$I$1)^P3775))</f>
        <v/>
      </c>
      <c r="R3775">
        <f>IF(O3775="Atraso",$K$3-G3775,0)</f>
        <v/>
      </c>
      <c r="S3775">
        <f>IF(R3775&lt;=15,"Até 15",IF(R3775&lt;=30,"Entre 15 e 30",IF(R3775&lt;=60,"Entre 30 e 60",IF(R3775&lt;=90,"Entre 60 e 90",IF(R3775&lt;=120,"Entre 90 e 120",IF(R3775&lt;=150,"Entre 120 e 150",IF(R3775&lt;=180,"Entre 150 e 180","Superior a 180")))))))</f>
        <v/>
      </c>
    </row>
    <row r="3776">
      <c r="A3776" t="inlineStr">
        <is>
          <t>Q020L05</t>
        </is>
      </c>
      <c r="B3776" t="inlineStr">
        <is>
          <t>MARCELO SILVA  BRITO</t>
        </is>
      </c>
      <c r="C3776" t="n">
        <v>1</v>
      </c>
      <c r="D3776" t="inlineStr">
        <is>
          <t>IPCA</t>
        </is>
      </c>
      <c r="E3776" t="n">
        <v>0.009488792934583046</v>
      </c>
      <c r="F3776" t="inlineStr">
        <is>
          <t>MENSAL</t>
        </is>
      </c>
      <c r="G3776" t="n">
        <v>48648</v>
      </c>
      <c r="H3776" t="n">
        <v>48648</v>
      </c>
      <c r="I3776" t="n">
        <v>121</v>
      </c>
      <c r="J3776" t="inlineStr">
        <is>
          <t>CARTEIRA</t>
        </is>
      </c>
      <c r="K3776" t="inlineStr">
        <is>
          <t>CONTRATO</t>
        </is>
      </c>
      <c r="L3776" t="n">
        <v>3287.52</v>
      </c>
      <c r="M3776" t="inlineStr">
        <is>
          <t>IBIRAPITANGA FASE 3</t>
        </is>
      </c>
      <c r="N3776" s="142">
        <f>DATE(YEAR(G3776),MONTH(G3776),1)</f>
        <v/>
      </c>
      <c r="O3776" s="132">
        <f>IF(G3776&gt;$K$3,"Futuro","Atraso")</f>
        <v/>
      </c>
      <c r="P3776">
        <f>12*(YEAR(G3776)-YEAR($K$3))+(MONTH(G3776)-MONTH($K$3))</f>
        <v/>
      </c>
      <c r="Q3776" s="366">
        <f>IF(M3776="IBIRAPITANGA FASE 3",IF(O3776="Atraso",L3776,L3776/(1+$I$2)^P3776),IF(O3776="Atraso",L3776,L3776/(1+$I$1)^P3776))</f>
        <v/>
      </c>
      <c r="R3776">
        <f>IF(O3776="Atraso",$K$3-G3776,0)</f>
        <v/>
      </c>
      <c r="S3776">
        <f>IF(R3776&lt;=15,"Até 15",IF(R3776&lt;=30,"Entre 15 e 30",IF(R3776&lt;=60,"Entre 30 e 60",IF(R3776&lt;=90,"Entre 60 e 90",IF(R3776&lt;=120,"Entre 90 e 120",IF(R3776&lt;=150,"Entre 120 e 150",IF(R3776&lt;=180,"Entre 150 e 180","Superior a 180")))))))</f>
        <v/>
      </c>
    </row>
    <row r="3777">
      <c r="A3777" t="inlineStr">
        <is>
          <t>Q020L05</t>
        </is>
      </c>
      <c r="B3777" t="inlineStr">
        <is>
          <t>MARCELO SILVA  BRITO</t>
        </is>
      </c>
      <c r="C3777" t="n">
        <v>1</v>
      </c>
      <c r="D3777" t="inlineStr">
        <is>
          <t>IPCA</t>
        </is>
      </c>
      <c r="E3777" t="n">
        <v>0.009488792934583046</v>
      </c>
      <c r="F3777" t="inlineStr">
        <is>
          <t>MENSAL</t>
        </is>
      </c>
      <c r="G3777" t="n">
        <v>48679</v>
      </c>
      <c r="H3777" t="n">
        <v>48679</v>
      </c>
      <c r="I3777" t="n">
        <v>122</v>
      </c>
      <c r="J3777" t="inlineStr">
        <is>
          <t>CARTEIRA</t>
        </is>
      </c>
      <c r="K3777" t="inlineStr">
        <is>
          <t>CONTRATO</t>
        </is>
      </c>
      <c r="L3777" t="n">
        <v>3287.52</v>
      </c>
      <c r="M3777" t="inlineStr">
        <is>
          <t>IBIRAPITANGA FASE 3</t>
        </is>
      </c>
      <c r="N3777" s="142">
        <f>DATE(YEAR(G3777),MONTH(G3777),1)</f>
        <v/>
      </c>
      <c r="O3777" s="132">
        <f>IF(G3777&gt;$K$3,"Futuro","Atraso")</f>
        <v/>
      </c>
      <c r="P3777">
        <f>12*(YEAR(G3777)-YEAR($K$3))+(MONTH(G3777)-MONTH($K$3))</f>
        <v/>
      </c>
      <c r="Q3777" s="366">
        <f>IF(M3777="IBIRAPITANGA FASE 3",IF(O3777="Atraso",L3777,L3777/(1+$I$2)^P3777),IF(O3777="Atraso",L3777,L3777/(1+$I$1)^P3777))</f>
        <v/>
      </c>
      <c r="R3777">
        <f>IF(O3777="Atraso",$K$3-G3777,0)</f>
        <v/>
      </c>
      <c r="S3777">
        <f>IF(R3777&lt;=15,"Até 15",IF(R3777&lt;=30,"Entre 15 e 30",IF(R3777&lt;=60,"Entre 30 e 60",IF(R3777&lt;=90,"Entre 60 e 90",IF(R3777&lt;=120,"Entre 90 e 120",IF(R3777&lt;=150,"Entre 120 e 150",IF(R3777&lt;=180,"Entre 150 e 180","Superior a 180")))))))</f>
        <v/>
      </c>
    </row>
    <row r="3778">
      <c r="A3778" t="inlineStr">
        <is>
          <t>Q020L05</t>
        </is>
      </c>
      <c r="B3778" t="inlineStr">
        <is>
          <t>MARCELO SILVA  BRITO</t>
        </is>
      </c>
      <c r="C3778" t="n">
        <v>1</v>
      </c>
      <c r="D3778" t="inlineStr">
        <is>
          <t>IPCA</t>
        </is>
      </c>
      <c r="E3778" t="n">
        <v>0.009488792934583046</v>
      </c>
      <c r="F3778" t="inlineStr">
        <is>
          <t>MENSAL</t>
        </is>
      </c>
      <c r="G3778" t="n">
        <v>48709</v>
      </c>
      <c r="H3778" t="n">
        <v>48709</v>
      </c>
      <c r="I3778" t="n">
        <v>123</v>
      </c>
      <c r="J3778" t="inlineStr">
        <is>
          <t>CARTEIRA</t>
        </is>
      </c>
      <c r="K3778" t="inlineStr">
        <is>
          <t>CONTRATO</t>
        </is>
      </c>
      <c r="L3778" t="n">
        <v>3287.52</v>
      </c>
      <c r="M3778" t="inlineStr">
        <is>
          <t>IBIRAPITANGA FASE 3</t>
        </is>
      </c>
      <c r="N3778" s="142">
        <f>DATE(YEAR(G3778),MONTH(G3778),1)</f>
        <v/>
      </c>
      <c r="O3778" s="132">
        <f>IF(G3778&gt;$K$3,"Futuro","Atraso")</f>
        <v/>
      </c>
      <c r="P3778">
        <f>12*(YEAR(G3778)-YEAR($K$3))+(MONTH(G3778)-MONTH($K$3))</f>
        <v/>
      </c>
      <c r="Q3778" s="366">
        <f>IF(M3778="IBIRAPITANGA FASE 3",IF(O3778="Atraso",L3778,L3778/(1+$I$2)^P3778),IF(O3778="Atraso",L3778,L3778/(1+$I$1)^P3778))</f>
        <v/>
      </c>
      <c r="R3778">
        <f>IF(O3778="Atraso",$K$3-G3778,0)</f>
        <v/>
      </c>
      <c r="S3778">
        <f>IF(R3778&lt;=15,"Até 15",IF(R3778&lt;=30,"Entre 15 e 30",IF(R3778&lt;=60,"Entre 30 e 60",IF(R3778&lt;=90,"Entre 60 e 90",IF(R3778&lt;=120,"Entre 90 e 120",IF(R3778&lt;=150,"Entre 120 e 150",IF(R3778&lt;=180,"Entre 150 e 180","Superior a 180")))))))</f>
        <v/>
      </c>
    </row>
    <row r="3779">
      <c r="A3779" t="inlineStr">
        <is>
          <t>Q020L05</t>
        </is>
      </c>
      <c r="B3779" t="inlineStr">
        <is>
          <t>MARCELO SILVA  BRITO</t>
        </is>
      </c>
      <c r="C3779" t="n">
        <v>1</v>
      </c>
      <c r="D3779" t="inlineStr">
        <is>
          <t>IPCA</t>
        </is>
      </c>
      <c r="E3779" t="n">
        <v>0.009488792934583046</v>
      </c>
      <c r="F3779" t="inlineStr">
        <is>
          <t>MENSAL</t>
        </is>
      </c>
      <c r="G3779" t="n">
        <v>48740</v>
      </c>
      <c r="H3779" t="n">
        <v>48740</v>
      </c>
      <c r="I3779" t="n">
        <v>124</v>
      </c>
      <c r="J3779" t="inlineStr">
        <is>
          <t>CARTEIRA</t>
        </is>
      </c>
      <c r="K3779" t="inlineStr">
        <is>
          <t>CONTRATO</t>
        </is>
      </c>
      <c r="L3779" t="n">
        <v>3287.52</v>
      </c>
      <c r="M3779" t="inlineStr">
        <is>
          <t>IBIRAPITANGA FASE 3</t>
        </is>
      </c>
      <c r="N3779" s="142">
        <f>DATE(YEAR(G3779),MONTH(G3779),1)</f>
        <v/>
      </c>
      <c r="O3779" s="132">
        <f>IF(G3779&gt;$K$3,"Futuro","Atraso")</f>
        <v/>
      </c>
      <c r="P3779">
        <f>12*(YEAR(G3779)-YEAR($K$3))+(MONTH(G3779)-MONTH($K$3))</f>
        <v/>
      </c>
      <c r="Q3779" s="366">
        <f>IF(M3779="IBIRAPITANGA FASE 3",IF(O3779="Atraso",L3779,L3779/(1+$I$2)^P3779),IF(O3779="Atraso",L3779,L3779/(1+$I$1)^P3779))</f>
        <v/>
      </c>
      <c r="R3779">
        <f>IF(O3779="Atraso",$K$3-G3779,0)</f>
        <v/>
      </c>
      <c r="S3779">
        <f>IF(R3779&lt;=15,"Até 15",IF(R3779&lt;=30,"Entre 15 e 30",IF(R3779&lt;=60,"Entre 30 e 60",IF(R3779&lt;=90,"Entre 60 e 90",IF(R3779&lt;=120,"Entre 90 e 120",IF(R3779&lt;=150,"Entre 120 e 150",IF(R3779&lt;=180,"Entre 150 e 180","Superior a 180")))))))</f>
        <v/>
      </c>
    </row>
    <row r="3780">
      <c r="A3780" t="inlineStr">
        <is>
          <t>Q020L05</t>
        </is>
      </c>
      <c r="B3780" t="inlineStr">
        <is>
          <t>MARCELO SILVA  BRITO</t>
        </is>
      </c>
      <c r="C3780" t="n">
        <v>1</v>
      </c>
      <c r="D3780" t="inlineStr">
        <is>
          <t>IPCA</t>
        </is>
      </c>
      <c r="E3780" t="n">
        <v>0.009488792934583046</v>
      </c>
      <c r="F3780" t="inlineStr">
        <is>
          <t>MENSAL</t>
        </is>
      </c>
      <c r="G3780" t="n">
        <v>48770</v>
      </c>
      <c r="H3780" t="n">
        <v>48770</v>
      </c>
      <c r="I3780" t="n">
        <v>125</v>
      </c>
      <c r="J3780" t="inlineStr">
        <is>
          <t>CARTEIRA</t>
        </is>
      </c>
      <c r="K3780" t="inlineStr">
        <is>
          <t>CONTRATO</t>
        </is>
      </c>
      <c r="L3780" t="n">
        <v>3287.52</v>
      </c>
      <c r="M3780" t="inlineStr">
        <is>
          <t>IBIRAPITANGA FASE 3</t>
        </is>
      </c>
      <c r="N3780" s="142">
        <f>DATE(YEAR(G3780),MONTH(G3780),1)</f>
        <v/>
      </c>
      <c r="O3780" s="132">
        <f>IF(G3780&gt;$K$3,"Futuro","Atraso")</f>
        <v/>
      </c>
      <c r="P3780">
        <f>12*(YEAR(G3780)-YEAR($K$3))+(MONTH(G3780)-MONTH($K$3))</f>
        <v/>
      </c>
      <c r="Q3780" s="366">
        <f>IF(M3780="IBIRAPITANGA FASE 3",IF(O3780="Atraso",L3780,L3780/(1+$I$2)^P3780),IF(O3780="Atraso",L3780,L3780/(1+$I$1)^P3780))</f>
        <v/>
      </c>
      <c r="R3780">
        <f>IF(O3780="Atraso",$K$3-G3780,0)</f>
        <v/>
      </c>
      <c r="S3780">
        <f>IF(R3780&lt;=15,"Até 15",IF(R3780&lt;=30,"Entre 15 e 30",IF(R3780&lt;=60,"Entre 30 e 60",IF(R3780&lt;=90,"Entre 60 e 90",IF(R3780&lt;=120,"Entre 90 e 120",IF(R3780&lt;=150,"Entre 120 e 150",IF(R3780&lt;=180,"Entre 150 e 180","Superior a 180")))))))</f>
        <v/>
      </c>
    </row>
    <row r="3781">
      <c r="A3781" t="inlineStr">
        <is>
          <t>Q020L05</t>
        </is>
      </c>
      <c r="B3781" t="inlineStr">
        <is>
          <t>MARCELO SILVA  BRITO</t>
        </is>
      </c>
      <c r="C3781" t="n">
        <v>1</v>
      </c>
      <c r="D3781" t="inlineStr">
        <is>
          <t>IPCA</t>
        </is>
      </c>
      <c r="E3781" t="n">
        <v>0.009488792934583046</v>
      </c>
      <c r="F3781" t="inlineStr">
        <is>
          <t>MENSAL</t>
        </is>
      </c>
      <c r="G3781" t="n">
        <v>48801</v>
      </c>
      <c r="H3781" t="n">
        <v>48801</v>
      </c>
      <c r="I3781" t="n">
        <v>126</v>
      </c>
      <c r="J3781" t="inlineStr">
        <is>
          <t>CARTEIRA</t>
        </is>
      </c>
      <c r="K3781" t="inlineStr">
        <is>
          <t>CONTRATO</t>
        </is>
      </c>
      <c r="L3781" t="n">
        <v>3287.52</v>
      </c>
      <c r="M3781" t="inlineStr">
        <is>
          <t>IBIRAPITANGA FASE 3</t>
        </is>
      </c>
      <c r="N3781" s="142">
        <f>DATE(YEAR(G3781),MONTH(G3781),1)</f>
        <v/>
      </c>
      <c r="O3781" s="132">
        <f>IF(G3781&gt;$K$3,"Futuro","Atraso")</f>
        <v/>
      </c>
      <c r="P3781">
        <f>12*(YEAR(G3781)-YEAR($K$3))+(MONTH(G3781)-MONTH($K$3))</f>
        <v/>
      </c>
      <c r="Q3781" s="366">
        <f>IF(M3781="IBIRAPITANGA FASE 3",IF(O3781="Atraso",L3781,L3781/(1+$I$2)^P3781),IF(O3781="Atraso",L3781,L3781/(1+$I$1)^P3781))</f>
        <v/>
      </c>
      <c r="R3781">
        <f>IF(O3781="Atraso",$K$3-G3781,0)</f>
        <v/>
      </c>
      <c r="S3781">
        <f>IF(R3781&lt;=15,"Até 15",IF(R3781&lt;=30,"Entre 15 e 30",IF(R3781&lt;=60,"Entre 30 e 60",IF(R3781&lt;=90,"Entre 60 e 90",IF(R3781&lt;=120,"Entre 90 e 120",IF(R3781&lt;=150,"Entre 120 e 150",IF(R3781&lt;=180,"Entre 150 e 180","Superior a 180")))))))</f>
        <v/>
      </c>
    </row>
    <row r="3782">
      <c r="A3782" t="inlineStr">
        <is>
          <t>Q020L05</t>
        </is>
      </c>
      <c r="B3782" t="inlineStr">
        <is>
          <t>MARCELO SILVA  BRITO</t>
        </is>
      </c>
      <c r="C3782" t="n">
        <v>1</v>
      </c>
      <c r="D3782" t="inlineStr">
        <is>
          <t>IPCA</t>
        </is>
      </c>
      <c r="E3782" t="n">
        <v>0.009488792934583046</v>
      </c>
      <c r="F3782" t="inlineStr">
        <is>
          <t>MENSAL</t>
        </is>
      </c>
      <c r="G3782" t="n">
        <v>48832</v>
      </c>
      <c r="H3782" t="n">
        <v>48832</v>
      </c>
      <c r="I3782" t="n">
        <v>127</v>
      </c>
      <c r="J3782" t="inlineStr">
        <is>
          <t>CARTEIRA</t>
        </is>
      </c>
      <c r="K3782" t="inlineStr">
        <is>
          <t>CONTRATO</t>
        </is>
      </c>
      <c r="L3782" t="n">
        <v>3287.52</v>
      </c>
      <c r="M3782" t="inlineStr">
        <is>
          <t>IBIRAPITANGA FASE 3</t>
        </is>
      </c>
      <c r="N3782" s="142">
        <f>DATE(YEAR(G3782),MONTH(G3782),1)</f>
        <v/>
      </c>
      <c r="O3782" s="132">
        <f>IF(G3782&gt;$K$3,"Futuro","Atraso")</f>
        <v/>
      </c>
      <c r="P3782">
        <f>12*(YEAR(G3782)-YEAR($K$3))+(MONTH(G3782)-MONTH($K$3))</f>
        <v/>
      </c>
      <c r="Q3782" s="366">
        <f>IF(M3782="IBIRAPITANGA FASE 3",IF(O3782="Atraso",L3782,L3782/(1+$I$2)^P3782),IF(O3782="Atraso",L3782,L3782/(1+$I$1)^P3782))</f>
        <v/>
      </c>
      <c r="R3782">
        <f>IF(O3782="Atraso",$K$3-G3782,0)</f>
        <v/>
      </c>
      <c r="S3782">
        <f>IF(R3782&lt;=15,"Até 15",IF(R3782&lt;=30,"Entre 15 e 30",IF(R3782&lt;=60,"Entre 30 e 60",IF(R3782&lt;=90,"Entre 60 e 90",IF(R3782&lt;=120,"Entre 90 e 120",IF(R3782&lt;=150,"Entre 120 e 150",IF(R3782&lt;=180,"Entre 150 e 180","Superior a 180")))))))</f>
        <v/>
      </c>
    </row>
    <row r="3783">
      <c r="A3783" t="inlineStr">
        <is>
          <t>Q020L05</t>
        </is>
      </c>
      <c r="B3783" t="inlineStr">
        <is>
          <t>MARCELO SILVA  BRITO</t>
        </is>
      </c>
      <c r="C3783" t="n">
        <v>1</v>
      </c>
      <c r="D3783" t="inlineStr">
        <is>
          <t>IPCA</t>
        </is>
      </c>
      <c r="E3783" t="n">
        <v>0.009488792934583046</v>
      </c>
      <c r="F3783" t="inlineStr">
        <is>
          <t>MENSAL</t>
        </is>
      </c>
      <c r="G3783" t="n">
        <v>48862</v>
      </c>
      <c r="H3783" t="n">
        <v>48862</v>
      </c>
      <c r="I3783" t="n">
        <v>128</v>
      </c>
      <c r="J3783" t="inlineStr">
        <is>
          <t>CARTEIRA</t>
        </is>
      </c>
      <c r="K3783" t="inlineStr">
        <is>
          <t>CONTRATO</t>
        </is>
      </c>
      <c r="L3783" t="n">
        <v>3287.52</v>
      </c>
      <c r="M3783" t="inlineStr">
        <is>
          <t>IBIRAPITANGA FASE 3</t>
        </is>
      </c>
      <c r="N3783" s="142">
        <f>DATE(YEAR(G3783),MONTH(G3783),1)</f>
        <v/>
      </c>
      <c r="O3783" s="132">
        <f>IF(G3783&gt;$K$3,"Futuro","Atraso")</f>
        <v/>
      </c>
      <c r="P3783">
        <f>12*(YEAR(G3783)-YEAR($K$3))+(MONTH(G3783)-MONTH($K$3))</f>
        <v/>
      </c>
      <c r="Q3783" s="366">
        <f>IF(M3783="IBIRAPITANGA FASE 3",IF(O3783="Atraso",L3783,L3783/(1+$I$2)^P3783),IF(O3783="Atraso",L3783,L3783/(1+$I$1)^P3783))</f>
        <v/>
      </c>
      <c r="R3783">
        <f>IF(O3783="Atraso",$K$3-G3783,0)</f>
        <v/>
      </c>
      <c r="S3783">
        <f>IF(R3783&lt;=15,"Até 15",IF(R3783&lt;=30,"Entre 15 e 30",IF(R3783&lt;=60,"Entre 30 e 60",IF(R3783&lt;=90,"Entre 60 e 90",IF(R3783&lt;=120,"Entre 90 e 120",IF(R3783&lt;=150,"Entre 120 e 150",IF(R3783&lt;=180,"Entre 150 e 180","Superior a 180")))))))</f>
        <v/>
      </c>
    </row>
    <row r="3784">
      <c r="A3784" t="inlineStr">
        <is>
          <t>Q020L05</t>
        </is>
      </c>
      <c r="B3784" t="inlineStr">
        <is>
          <t>MARCELO SILVA  BRITO</t>
        </is>
      </c>
      <c r="C3784" t="n">
        <v>1</v>
      </c>
      <c r="D3784" t="inlineStr">
        <is>
          <t>IPCA</t>
        </is>
      </c>
      <c r="E3784" t="n">
        <v>0.009488792934583046</v>
      </c>
      <c r="F3784" t="inlineStr">
        <is>
          <t>MENSAL</t>
        </is>
      </c>
      <c r="G3784" t="n">
        <v>48893</v>
      </c>
      <c r="H3784" t="n">
        <v>48893</v>
      </c>
      <c r="I3784" t="n">
        <v>129</v>
      </c>
      <c r="J3784" t="inlineStr">
        <is>
          <t>CARTEIRA</t>
        </is>
      </c>
      <c r="K3784" t="inlineStr">
        <is>
          <t>CONTRATO</t>
        </is>
      </c>
      <c r="L3784" t="n">
        <v>3287.52</v>
      </c>
      <c r="M3784" t="inlineStr">
        <is>
          <t>IBIRAPITANGA FASE 3</t>
        </is>
      </c>
      <c r="N3784" s="142">
        <f>DATE(YEAR(G3784),MONTH(G3784),1)</f>
        <v/>
      </c>
      <c r="O3784" s="132">
        <f>IF(G3784&gt;$K$3,"Futuro","Atraso")</f>
        <v/>
      </c>
      <c r="P3784">
        <f>12*(YEAR(G3784)-YEAR($K$3))+(MONTH(G3784)-MONTH($K$3))</f>
        <v/>
      </c>
      <c r="Q3784" s="366">
        <f>IF(M3784="IBIRAPITANGA FASE 3",IF(O3784="Atraso",L3784,L3784/(1+$I$2)^P3784),IF(O3784="Atraso",L3784,L3784/(1+$I$1)^P3784))</f>
        <v/>
      </c>
      <c r="R3784">
        <f>IF(O3784="Atraso",$K$3-G3784,0)</f>
        <v/>
      </c>
      <c r="S3784">
        <f>IF(R3784&lt;=15,"Até 15",IF(R3784&lt;=30,"Entre 15 e 30",IF(R3784&lt;=60,"Entre 30 e 60",IF(R3784&lt;=90,"Entre 60 e 90",IF(R3784&lt;=120,"Entre 90 e 120",IF(R3784&lt;=150,"Entre 120 e 150",IF(R3784&lt;=180,"Entre 150 e 180","Superior a 180")))))))</f>
        <v/>
      </c>
    </row>
    <row r="3785">
      <c r="A3785" t="inlineStr">
        <is>
          <t>Q020L05</t>
        </is>
      </c>
      <c r="B3785" t="inlineStr">
        <is>
          <t>MARCELO SILVA  BRITO</t>
        </is>
      </c>
      <c r="C3785" t="n">
        <v>1</v>
      </c>
      <c r="D3785" t="inlineStr">
        <is>
          <t>IPCA</t>
        </is>
      </c>
      <c r="E3785" t="n">
        <v>0.009488792934583046</v>
      </c>
      <c r="F3785" t="inlineStr">
        <is>
          <t>MENSAL</t>
        </is>
      </c>
      <c r="G3785" t="n">
        <v>48923</v>
      </c>
      <c r="H3785" t="n">
        <v>48923</v>
      </c>
      <c r="I3785" t="n">
        <v>130</v>
      </c>
      <c r="J3785" t="inlineStr">
        <is>
          <t>CARTEIRA</t>
        </is>
      </c>
      <c r="K3785" t="inlineStr">
        <is>
          <t>CONTRATO</t>
        </is>
      </c>
      <c r="L3785" t="n">
        <v>3287.52</v>
      </c>
      <c r="M3785" t="inlineStr">
        <is>
          <t>IBIRAPITANGA FASE 3</t>
        </is>
      </c>
      <c r="N3785" s="142">
        <f>DATE(YEAR(G3785),MONTH(G3785),1)</f>
        <v/>
      </c>
      <c r="O3785" s="132">
        <f>IF(G3785&gt;$K$3,"Futuro","Atraso")</f>
        <v/>
      </c>
      <c r="P3785">
        <f>12*(YEAR(G3785)-YEAR($K$3))+(MONTH(G3785)-MONTH($K$3))</f>
        <v/>
      </c>
      <c r="Q3785" s="366">
        <f>IF(M3785="IBIRAPITANGA FASE 3",IF(O3785="Atraso",L3785,L3785/(1+$I$2)^P3785),IF(O3785="Atraso",L3785,L3785/(1+$I$1)^P3785))</f>
        <v/>
      </c>
      <c r="R3785">
        <f>IF(O3785="Atraso",$K$3-G3785,0)</f>
        <v/>
      </c>
      <c r="S3785">
        <f>IF(R3785&lt;=15,"Até 15",IF(R3785&lt;=30,"Entre 15 e 30",IF(R3785&lt;=60,"Entre 30 e 60",IF(R3785&lt;=90,"Entre 60 e 90",IF(R3785&lt;=120,"Entre 90 e 120",IF(R3785&lt;=150,"Entre 120 e 150",IF(R3785&lt;=180,"Entre 150 e 180","Superior a 180")))))))</f>
        <v/>
      </c>
    </row>
    <row r="3786">
      <c r="A3786" t="inlineStr">
        <is>
          <t>Q020L05</t>
        </is>
      </c>
      <c r="B3786" t="inlineStr">
        <is>
          <t>MARCELO SILVA  BRITO</t>
        </is>
      </c>
      <c r="C3786" t="n">
        <v>1</v>
      </c>
      <c r="D3786" t="inlineStr">
        <is>
          <t>IPCA</t>
        </is>
      </c>
      <c r="E3786" t="n">
        <v>0.009488792934583046</v>
      </c>
      <c r="F3786" t="inlineStr">
        <is>
          <t>MENSAL</t>
        </is>
      </c>
      <c r="G3786" t="n">
        <v>48954</v>
      </c>
      <c r="H3786" t="n">
        <v>48954</v>
      </c>
      <c r="I3786" t="n">
        <v>131</v>
      </c>
      <c r="J3786" t="inlineStr">
        <is>
          <t>CARTEIRA</t>
        </is>
      </c>
      <c r="K3786" t="inlineStr">
        <is>
          <t>CONTRATO</t>
        </is>
      </c>
      <c r="L3786" t="n">
        <v>3287.52</v>
      </c>
      <c r="M3786" t="inlineStr">
        <is>
          <t>IBIRAPITANGA FASE 3</t>
        </is>
      </c>
      <c r="N3786" s="142">
        <f>DATE(YEAR(G3786),MONTH(G3786),1)</f>
        <v/>
      </c>
      <c r="O3786" s="132">
        <f>IF(G3786&gt;$K$3,"Futuro","Atraso")</f>
        <v/>
      </c>
      <c r="P3786">
        <f>12*(YEAR(G3786)-YEAR($K$3))+(MONTH(G3786)-MONTH($K$3))</f>
        <v/>
      </c>
      <c r="Q3786" s="366">
        <f>IF(M3786="IBIRAPITANGA FASE 3",IF(O3786="Atraso",L3786,L3786/(1+$I$2)^P3786),IF(O3786="Atraso",L3786,L3786/(1+$I$1)^P3786))</f>
        <v/>
      </c>
      <c r="R3786">
        <f>IF(O3786="Atraso",$K$3-G3786,0)</f>
        <v/>
      </c>
      <c r="S3786">
        <f>IF(R3786&lt;=15,"Até 15",IF(R3786&lt;=30,"Entre 15 e 30",IF(R3786&lt;=60,"Entre 30 e 60",IF(R3786&lt;=90,"Entre 60 e 90",IF(R3786&lt;=120,"Entre 90 e 120",IF(R3786&lt;=150,"Entre 120 e 150",IF(R3786&lt;=180,"Entre 150 e 180","Superior a 180")))))))</f>
        <v/>
      </c>
    </row>
    <row r="3787">
      <c r="A3787" t="inlineStr">
        <is>
          <t>Q020L05</t>
        </is>
      </c>
      <c r="B3787" t="inlineStr">
        <is>
          <t>MARCELO SILVA  BRITO</t>
        </is>
      </c>
      <c r="C3787" t="n">
        <v>1</v>
      </c>
      <c r="D3787" t="inlineStr">
        <is>
          <t>IPCA</t>
        </is>
      </c>
      <c r="E3787" t="n">
        <v>0.009488792934583046</v>
      </c>
      <c r="F3787" t="inlineStr">
        <is>
          <t>MENSAL</t>
        </is>
      </c>
      <c r="G3787" t="n">
        <v>48985</v>
      </c>
      <c r="H3787" t="n">
        <v>48985</v>
      </c>
      <c r="I3787" t="n">
        <v>132</v>
      </c>
      <c r="J3787" t="inlineStr">
        <is>
          <t>CARTEIRA</t>
        </is>
      </c>
      <c r="K3787" t="inlineStr">
        <is>
          <t>CONTRATO</t>
        </is>
      </c>
      <c r="L3787" t="n">
        <v>3287.52</v>
      </c>
      <c r="M3787" t="inlineStr">
        <is>
          <t>IBIRAPITANGA FASE 3</t>
        </is>
      </c>
      <c r="N3787" s="142">
        <f>DATE(YEAR(G3787),MONTH(G3787),1)</f>
        <v/>
      </c>
      <c r="O3787" s="132">
        <f>IF(G3787&gt;$K$3,"Futuro","Atraso")</f>
        <v/>
      </c>
      <c r="P3787">
        <f>12*(YEAR(G3787)-YEAR($K$3))+(MONTH(G3787)-MONTH($K$3))</f>
        <v/>
      </c>
      <c r="Q3787" s="366">
        <f>IF(M3787="IBIRAPITANGA FASE 3",IF(O3787="Atraso",L3787,L3787/(1+$I$2)^P3787),IF(O3787="Atraso",L3787,L3787/(1+$I$1)^P3787))</f>
        <v/>
      </c>
      <c r="R3787">
        <f>IF(O3787="Atraso",$K$3-G3787,0)</f>
        <v/>
      </c>
      <c r="S3787">
        <f>IF(R3787&lt;=15,"Até 15",IF(R3787&lt;=30,"Entre 15 e 30",IF(R3787&lt;=60,"Entre 30 e 60",IF(R3787&lt;=90,"Entre 60 e 90",IF(R3787&lt;=120,"Entre 90 e 120",IF(R3787&lt;=150,"Entre 120 e 150",IF(R3787&lt;=180,"Entre 150 e 180","Superior a 180")))))))</f>
        <v/>
      </c>
    </row>
    <row r="3788">
      <c r="A3788" t="inlineStr">
        <is>
          <t>Q020L05</t>
        </is>
      </c>
      <c r="B3788" t="inlineStr">
        <is>
          <t>MARCELO SILVA  BRITO</t>
        </is>
      </c>
      <c r="C3788" t="n">
        <v>1</v>
      </c>
      <c r="D3788" t="inlineStr">
        <is>
          <t>IPCA</t>
        </is>
      </c>
      <c r="E3788" t="n">
        <v>0.009488792934583046</v>
      </c>
      <c r="F3788" t="inlineStr">
        <is>
          <t>MENSAL</t>
        </is>
      </c>
      <c r="G3788" t="n">
        <v>49013</v>
      </c>
      <c r="H3788" t="n">
        <v>49013</v>
      </c>
      <c r="I3788" t="n">
        <v>133</v>
      </c>
      <c r="J3788" t="inlineStr">
        <is>
          <t>CARTEIRA</t>
        </is>
      </c>
      <c r="K3788" t="inlineStr">
        <is>
          <t>CONTRATO</t>
        </is>
      </c>
      <c r="L3788" t="n">
        <v>3287.52</v>
      </c>
      <c r="M3788" t="inlineStr">
        <is>
          <t>IBIRAPITANGA FASE 3</t>
        </is>
      </c>
      <c r="N3788" s="142">
        <f>DATE(YEAR(G3788),MONTH(G3788),1)</f>
        <v/>
      </c>
      <c r="O3788" s="132">
        <f>IF(G3788&gt;$K$3,"Futuro","Atraso")</f>
        <v/>
      </c>
      <c r="P3788">
        <f>12*(YEAR(G3788)-YEAR($K$3))+(MONTH(G3788)-MONTH($K$3))</f>
        <v/>
      </c>
      <c r="Q3788" s="366">
        <f>IF(M3788="IBIRAPITANGA FASE 3",IF(O3788="Atraso",L3788,L3788/(1+$I$2)^P3788),IF(O3788="Atraso",L3788,L3788/(1+$I$1)^P3788))</f>
        <v/>
      </c>
      <c r="R3788">
        <f>IF(O3788="Atraso",$K$3-G3788,0)</f>
        <v/>
      </c>
      <c r="S3788">
        <f>IF(R3788&lt;=15,"Até 15",IF(R3788&lt;=30,"Entre 15 e 30",IF(R3788&lt;=60,"Entre 30 e 60",IF(R3788&lt;=90,"Entre 60 e 90",IF(R3788&lt;=120,"Entre 90 e 120",IF(R3788&lt;=150,"Entre 120 e 150",IF(R3788&lt;=180,"Entre 150 e 180","Superior a 180")))))))</f>
        <v/>
      </c>
    </row>
    <row r="3789">
      <c r="A3789" t="inlineStr">
        <is>
          <t>Q020L05</t>
        </is>
      </c>
      <c r="B3789" t="inlineStr">
        <is>
          <t>MARCELO SILVA  BRITO</t>
        </is>
      </c>
      <c r="C3789" t="n">
        <v>1</v>
      </c>
      <c r="D3789" t="inlineStr">
        <is>
          <t>IPCA</t>
        </is>
      </c>
      <c r="E3789" t="n">
        <v>0.009488792934583046</v>
      </c>
      <c r="F3789" t="inlineStr">
        <is>
          <t>MENSAL</t>
        </is>
      </c>
      <c r="G3789" t="n">
        <v>49044</v>
      </c>
      <c r="H3789" t="n">
        <v>49044</v>
      </c>
      <c r="I3789" t="n">
        <v>134</v>
      </c>
      <c r="J3789" t="inlineStr">
        <is>
          <t>CARTEIRA</t>
        </is>
      </c>
      <c r="K3789" t="inlineStr">
        <is>
          <t>CONTRATO</t>
        </is>
      </c>
      <c r="L3789" t="n">
        <v>3287.52</v>
      </c>
      <c r="M3789" t="inlineStr">
        <is>
          <t>IBIRAPITANGA FASE 3</t>
        </is>
      </c>
      <c r="N3789" s="142">
        <f>DATE(YEAR(G3789),MONTH(G3789),1)</f>
        <v/>
      </c>
      <c r="O3789" s="132">
        <f>IF(G3789&gt;$K$3,"Futuro","Atraso")</f>
        <v/>
      </c>
      <c r="P3789">
        <f>12*(YEAR(G3789)-YEAR($K$3))+(MONTH(G3789)-MONTH($K$3))</f>
        <v/>
      </c>
      <c r="Q3789" s="366">
        <f>IF(M3789="IBIRAPITANGA FASE 3",IF(O3789="Atraso",L3789,L3789/(1+$I$2)^P3789),IF(O3789="Atraso",L3789,L3789/(1+$I$1)^P3789))</f>
        <v/>
      </c>
      <c r="R3789">
        <f>IF(O3789="Atraso",$K$3-G3789,0)</f>
        <v/>
      </c>
      <c r="S3789">
        <f>IF(R3789&lt;=15,"Até 15",IF(R3789&lt;=30,"Entre 15 e 30",IF(R3789&lt;=60,"Entre 30 e 60",IF(R3789&lt;=90,"Entre 60 e 90",IF(R3789&lt;=120,"Entre 90 e 120",IF(R3789&lt;=150,"Entre 120 e 150",IF(R3789&lt;=180,"Entre 150 e 180","Superior a 180")))))))</f>
        <v/>
      </c>
    </row>
    <row r="3790">
      <c r="A3790" t="inlineStr">
        <is>
          <t>Q020L05</t>
        </is>
      </c>
      <c r="B3790" t="inlineStr">
        <is>
          <t>MARCELO SILVA  BRITO</t>
        </is>
      </c>
      <c r="C3790" t="n">
        <v>1</v>
      </c>
      <c r="D3790" t="inlineStr">
        <is>
          <t>IPCA</t>
        </is>
      </c>
      <c r="E3790" t="n">
        <v>0.009488792934583046</v>
      </c>
      <c r="F3790" t="inlineStr">
        <is>
          <t>MENSAL</t>
        </is>
      </c>
      <c r="G3790" t="n">
        <v>49074</v>
      </c>
      <c r="H3790" t="n">
        <v>49074</v>
      </c>
      <c r="I3790" t="n">
        <v>135</v>
      </c>
      <c r="J3790" t="inlineStr">
        <is>
          <t>CARTEIRA</t>
        </is>
      </c>
      <c r="K3790" t="inlineStr">
        <is>
          <t>CONTRATO</t>
        </is>
      </c>
      <c r="L3790" t="n">
        <v>3287.52</v>
      </c>
      <c r="M3790" t="inlineStr">
        <is>
          <t>IBIRAPITANGA FASE 3</t>
        </is>
      </c>
      <c r="N3790" s="142">
        <f>DATE(YEAR(G3790),MONTH(G3790),1)</f>
        <v/>
      </c>
      <c r="O3790" s="132">
        <f>IF(G3790&gt;$K$3,"Futuro","Atraso")</f>
        <v/>
      </c>
      <c r="P3790">
        <f>12*(YEAR(G3790)-YEAR($K$3))+(MONTH(G3790)-MONTH($K$3))</f>
        <v/>
      </c>
      <c r="Q3790" s="366">
        <f>IF(M3790="IBIRAPITANGA FASE 3",IF(O3790="Atraso",L3790,L3790/(1+$I$2)^P3790),IF(O3790="Atraso",L3790,L3790/(1+$I$1)^P3790))</f>
        <v/>
      </c>
      <c r="R3790">
        <f>IF(O3790="Atraso",$K$3-G3790,0)</f>
        <v/>
      </c>
      <c r="S3790">
        <f>IF(R3790&lt;=15,"Até 15",IF(R3790&lt;=30,"Entre 15 e 30",IF(R3790&lt;=60,"Entre 30 e 60",IF(R3790&lt;=90,"Entre 60 e 90",IF(R3790&lt;=120,"Entre 90 e 120",IF(R3790&lt;=150,"Entre 120 e 150",IF(R3790&lt;=180,"Entre 150 e 180","Superior a 180")))))))</f>
        <v/>
      </c>
    </row>
    <row r="3791">
      <c r="A3791" t="inlineStr">
        <is>
          <t>Q020L05</t>
        </is>
      </c>
      <c r="B3791" t="inlineStr">
        <is>
          <t>MARCELO SILVA  BRITO</t>
        </is>
      </c>
      <c r="C3791" t="n">
        <v>1</v>
      </c>
      <c r="D3791" t="inlineStr">
        <is>
          <t>IPCA</t>
        </is>
      </c>
      <c r="E3791" t="n">
        <v>0.009488792934583046</v>
      </c>
      <c r="F3791" t="inlineStr">
        <is>
          <t>MENSAL</t>
        </is>
      </c>
      <c r="G3791" t="n">
        <v>49105</v>
      </c>
      <c r="H3791" t="n">
        <v>49105</v>
      </c>
      <c r="I3791" t="n">
        <v>136</v>
      </c>
      <c r="J3791" t="inlineStr">
        <is>
          <t>CARTEIRA</t>
        </is>
      </c>
      <c r="K3791" t="inlineStr">
        <is>
          <t>CONTRATO</t>
        </is>
      </c>
      <c r="L3791" t="n">
        <v>3287.52</v>
      </c>
      <c r="M3791" t="inlineStr">
        <is>
          <t>IBIRAPITANGA FASE 3</t>
        </is>
      </c>
      <c r="N3791" s="142">
        <f>DATE(YEAR(G3791),MONTH(G3791),1)</f>
        <v/>
      </c>
      <c r="O3791" s="132">
        <f>IF(G3791&gt;$K$3,"Futuro","Atraso")</f>
        <v/>
      </c>
      <c r="P3791">
        <f>12*(YEAR(G3791)-YEAR($K$3))+(MONTH(G3791)-MONTH($K$3))</f>
        <v/>
      </c>
      <c r="Q3791" s="366">
        <f>IF(M3791="IBIRAPITANGA FASE 3",IF(O3791="Atraso",L3791,L3791/(1+$I$2)^P3791),IF(O3791="Atraso",L3791,L3791/(1+$I$1)^P3791))</f>
        <v/>
      </c>
      <c r="R3791">
        <f>IF(O3791="Atraso",$K$3-G3791,0)</f>
        <v/>
      </c>
      <c r="S3791">
        <f>IF(R3791&lt;=15,"Até 15",IF(R3791&lt;=30,"Entre 15 e 30",IF(R3791&lt;=60,"Entre 30 e 60",IF(R3791&lt;=90,"Entre 60 e 90",IF(R3791&lt;=120,"Entre 90 e 120",IF(R3791&lt;=150,"Entre 120 e 150",IF(R3791&lt;=180,"Entre 150 e 180","Superior a 180")))))))</f>
        <v/>
      </c>
    </row>
    <row r="3792">
      <c r="A3792" t="inlineStr">
        <is>
          <t>Q020L05</t>
        </is>
      </c>
      <c r="B3792" t="inlineStr">
        <is>
          <t>MARCELO SILVA  BRITO</t>
        </is>
      </c>
      <c r="C3792" t="n">
        <v>1</v>
      </c>
      <c r="D3792" t="inlineStr">
        <is>
          <t>IPCA</t>
        </is>
      </c>
      <c r="E3792" t="n">
        <v>0.009488792934583046</v>
      </c>
      <c r="F3792" t="inlineStr">
        <is>
          <t>MENSAL</t>
        </is>
      </c>
      <c r="G3792" t="n">
        <v>49135</v>
      </c>
      <c r="H3792" t="n">
        <v>49135</v>
      </c>
      <c r="I3792" t="n">
        <v>137</v>
      </c>
      <c r="J3792" t="inlineStr">
        <is>
          <t>CARTEIRA</t>
        </is>
      </c>
      <c r="K3792" t="inlineStr">
        <is>
          <t>CONTRATO</t>
        </is>
      </c>
      <c r="L3792" t="n">
        <v>3287.52</v>
      </c>
      <c r="M3792" t="inlineStr">
        <is>
          <t>IBIRAPITANGA FASE 3</t>
        </is>
      </c>
      <c r="N3792" s="142">
        <f>DATE(YEAR(G3792),MONTH(G3792),1)</f>
        <v/>
      </c>
      <c r="O3792" s="132">
        <f>IF(G3792&gt;$K$3,"Futuro","Atraso")</f>
        <v/>
      </c>
      <c r="P3792">
        <f>12*(YEAR(G3792)-YEAR($K$3))+(MONTH(G3792)-MONTH($K$3))</f>
        <v/>
      </c>
      <c r="Q3792" s="366">
        <f>IF(M3792="IBIRAPITANGA FASE 3",IF(O3792="Atraso",L3792,L3792/(1+$I$2)^P3792),IF(O3792="Atraso",L3792,L3792/(1+$I$1)^P3792))</f>
        <v/>
      </c>
      <c r="R3792">
        <f>IF(O3792="Atraso",$K$3-G3792,0)</f>
        <v/>
      </c>
      <c r="S3792">
        <f>IF(R3792&lt;=15,"Até 15",IF(R3792&lt;=30,"Entre 15 e 30",IF(R3792&lt;=60,"Entre 30 e 60",IF(R3792&lt;=90,"Entre 60 e 90",IF(R3792&lt;=120,"Entre 90 e 120",IF(R3792&lt;=150,"Entre 120 e 150",IF(R3792&lt;=180,"Entre 150 e 180","Superior a 180")))))))</f>
        <v/>
      </c>
    </row>
    <row r="3793">
      <c r="A3793" t="inlineStr">
        <is>
          <t>Q020L05</t>
        </is>
      </c>
      <c r="B3793" t="inlineStr">
        <is>
          <t>MARCELO SILVA  BRITO</t>
        </is>
      </c>
      <c r="C3793" t="n">
        <v>1</v>
      </c>
      <c r="D3793" t="inlineStr">
        <is>
          <t>IPCA</t>
        </is>
      </c>
      <c r="E3793" t="n">
        <v>0.009488792934583046</v>
      </c>
      <c r="F3793" t="inlineStr">
        <is>
          <t>MENSAL</t>
        </is>
      </c>
      <c r="G3793" t="n">
        <v>49166</v>
      </c>
      <c r="H3793" t="n">
        <v>49166</v>
      </c>
      <c r="I3793" t="n">
        <v>138</v>
      </c>
      <c r="J3793" t="inlineStr">
        <is>
          <t>CARTEIRA</t>
        </is>
      </c>
      <c r="K3793" t="inlineStr">
        <is>
          <t>CONTRATO</t>
        </is>
      </c>
      <c r="L3793" t="n">
        <v>3287.52</v>
      </c>
      <c r="M3793" t="inlineStr">
        <is>
          <t>IBIRAPITANGA FASE 3</t>
        </is>
      </c>
      <c r="N3793" s="142">
        <f>DATE(YEAR(G3793),MONTH(G3793),1)</f>
        <v/>
      </c>
      <c r="O3793" s="132">
        <f>IF(G3793&gt;$K$3,"Futuro","Atraso")</f>
        <v/>
      </c>
      <c r="P3793">
        <f>12*(YEAR(G3793)-YEAR($K$3))+(MONTH(G3793)-MONTH($K$3))</f>
        <v/>
      </c>
      <c r="Q3793" s="366">
        <f>IF(M3793="IBIRAPITANGA FASE 3",IF(O3793="Atraso",L3793,L3793/(1+$I$2)^P3793),IF(O3793="Atraso",L3793,L3793/(1+$I$1)^P3793))</f>
        <v/>
      </c>
      <c r="R3793">
        <f>IF(O3793="Atraso",$K$3-G3793,0)</f>
        <v/>
      </c>
      <c r="S3793">
        <f>IF(R3793&lt;=15,"Até 15",IF(R3793&lt;=30,"Entre 15 e 30",IF(R3793&lt;=60,"Entre 30 e 60",IF(R3793&lt;=90,"Entre 60 e 90",IF(R3793&lt;=120,"Entre 90 e 120",IF(R3793&lt;=150,"Entre 120 e 150",IF(R3793&lt;=180,"Entre 150 e 180","Superior a 180")))))))</f>
        <v/>
      </c>
    </row>
    <row r="3794">
      <c r="A3794" t="inlineStr">
        <is>
          <t>Q020L05</t>
        </is>
      </c>
      <c r="B3794" t="inlineStr">
        <is>
          <t>MARCELO SILVA  BRITO</t>
        </is>
      </c>
      <c r="C3794" t="n">
        <v>1</v>
      </c>
      <c r="D3794" t="inlineStr">
        <is>
          <t>IPCA</t>
        </is>
      </c>
      <c r="E3794" t="n">
        <v>0.009488792934583046</v>
      </c>
      <c r="F3794" t="inlineStr">
        <is>
          <t>MENSAL</t>
        </is>
      </c>
      <c r="G3794" t="n">
        <v>49197</v>
      </c>
      <c r="H3794" t="n">
        <v>49197</v>
      </c>
      <c r="I3794" t="n">
        <v>139</v>
      </c>
      <c r="J3794" t="inlineStr">
        <is>
          <t>CARTEIRA</t>
        </is>
      </c>
      <c r="K3794" t="inlineStr">
        <is>
          <t>CONTRATO</t>
        </is>
      </c>
      <c r="L3794" t="n">
        <v>3287.52</v>
      </c>
      <c r="M3794" t="inlineStr">
        <is>
          <t>IBIRAPITANGA FASE 3</t>
        </is>
      </c>
      <c r="N3794" s="142">
        <f>DATE(YEAR(G3794),MONTH(G3794),1)</f>
        <v/>
      </c>
      <c r="O3794" s="132">
        <f>IF(G3794&gt;$K$3,"Futuro","Atraso")</f>
        <v/>
      </c>
      <c r="P3794">
        <f>12*(YEAR(G3794)-YEAR($K$3))+(MONTH(G3794)-MONTH($K$3))</f>
        <v/>
      </c>
      <c r="Q3794" s="366">
        <f>IF(M3794="IBIRAPITANGA FASE 3",IF(O3794="Atraso",L3794,L3794/(1+$I$2)^P3794),IF(O3794="Atraso",L3794,L3794/(1+$I$1)^P3794))</f>
        <v/>
      </c>
      <c r="R3794">
        <f>IF(O3794="Atraso",$K$3-G3794,0)</f>
        <v/>
      </c>
      <c r="S3794">
        <f>IF(R3794&lt;=15,"Até 15",IF(R3794&lt;=30,"Entre 15 e 30",IF(R3794&lt;=60,"Entre 30 e 60",IF(R3794&lt;=90,"Entre 60 e 90",IF(R3794&lt;=120,"Entre 90 e 120",IF(R3794&lt;=150,"Entre 120 e 150",IF(R3794&lt;=180,"Entre 150 e 180","Superior a 180")))))))</f>
        <v/>
      </c>
    </row>
    <row r="3795">
      <c r="A3795" t="inlineStr">
        <is>
          <t>Q020L05</t>
        </is>
      </c>
      <c r="B3795" t="inlineStr">
        <is>
          <t>MARCELO SILVA  BRITO</t>
        </is>
      </c>
      <c r="C3795" t="n">
        <v>1</v>
      </c>
      <c r="D3795" t="inlineStr">
        <is>
          <t>IPCA</t>
        </is>
      </c>
      <c r="E3795" t="n">
        <v>0.009488792934583046</v>
      </c>
      <c r="F3795" t="inlineStr">
        <is>
          <t>MENSAL</t>
        </is>
      </c>
      <c r="G3795" t="n">
        <v>49227</v>
      </c>
      <c r="H3795" t="n">
        <v>49227</v>
      </c>
      <c r="I3795" t="n">
        <v>140</v>
      </c>
      <c r="J3795" t="inlineStr">
        <is>
          <t>CARTEIRA</t>
        </is>
      </c>
      <c r="K3795" t="inlineStr">
        <is>
          <t>CONTRATO</t>
        </is>
      </c>
      <c r="L3795" t="n">
        <v>3287.52</v>
      </c>
      <c r="M3795" t="inlineStr">
        <is>
          <t>IBIRAPITANGA FASE 3</t>
        </is>
      </c>
      <c r="N3795" s="142">
        <f>DATE(YEAR(G3795),MONTH(G3795),1)</f>
        <v/>
      </c>
      <c r="O3795" s="132">
        <f>IF(G3795&gt;$K$3,"Futuro","Atraso")</f>
        <v/>
      </c>
      <c r="P3795">
        <f>12*(YEAR(G3795)-YEAR($K$3))+(MONTH(G3795)-MONTH($K$3))</f>
        <v/>
      </c>
      <c r="Q3795" s="366">
        <f>IF(M3795="IBIRAPITANGA FASE 3",IF(O3795="Atraso",L3795,L3795/(1+$I$2)^P3795),IF(O3795="Atraso",L3795,L3795/(1+$I$1)^P3795))</f>
        <v/>
      </c>
      <c r="R3795">
        <f>IF(O3795="Atraso",$K$3-G3795,0)</f>
        <v/>
      </c>
      <c r="S3795">
        <f>IF(R3795&lt;=15,"Até 15",IF(R3795&lt;=30,"Entre 15 e 30",IF(R3795&lt;=60,"Entre 30 e 60",IF(R3795&lt;=90,"Entre 60 e 90",IF(R3795&lt;=120,"Entre 90 e 120",IF(R3795&lt;=150,"Entre 120 e 150",IF(R3795&lt;=180,"Entre 150 e 180","Superior a 180")))))))</f>
        <v/>
      </c>
    </row>
    <row r="3796">
      <c r="A3796" t="inlineStr">
        <is>
          <t>Q020L05</t>
        </is>
      </c>
      <c r="B3796" t="inlineStr">
        <is>
          <t>MARCELO SILVA  BRITO</t>
        </is>
      </c>
      <c r="C3796" t="n">
        <v>1</v>
      </c>
      <c r="D3796" t="inlineStr">
        <is>
          <t>IPCA</t>
        </is>
      </c>
      <c r="E3796" t="n">
        <v>0.009488792934583046</v>
      </c>
      <c r="F3796" t="inlineStr">
        <is>
          <t>MENSAL</t>
        </is>
      </c>
      <c r="G3796" t="n">
        <v>49258</v>
      </c>
      <c r="H3796" t="n">
        <v>49258</v>
      </c>
      <c r="I3796" t="n">
        <v>141</v>
      </c>
      <c r="J3796" t="inlineStr">
        <is>
          <t>CARTEIRA</t>
        </is>
      </c>
      <c r="K3796" t="inlineStr">
        <is>
          <t>CONTRATO</t>
        </is>
      </c>
      <c r="L3796" t="n">
        <v>3287.52</v>
      </c>
      <c r="M3796" t="inlineStr">
        <is>
          <t>IBIRAPITANGA FASE 3</t>
        </is>
      </c>
      <c r="N3796" s="142">
        <f>DATE(YEAR(G3796),MONTH(G3796),1)</f>
        <v/>
      </c>
      <c r="O3796" s="132">
        <f>IF(G3796&gt;$K$3,"Futuro","Atraso")</f>
        <v/>
      </c>
      <c r="P3796">
        <f>12*(YEAR(G3796)-YEAR($K$3))+(MONTH(G3796)-MONTH($K$3))</f>
        <v/>
      </c>
      <c r="Q3796" s="366">
        <f>IF(M3796="IBIRAPITANGA FASE 3",IF(O3796="Atraso",L3796,L3796/(1+$I$2)^P3796),IF(O3796="Atraso",L3796,L3796/(1+$I$1)^P3796))</f>
        <v/>
      </c>
      <c r="R3796">
        <f>IF(O3796="Atraso",$K$3-G3796,0)</f>
        <v/>
      </c>
      <c r="S3796">
        <f>IF(R3796&lt;=15,"Até 15",IF(R3796&lt;=30,"Entre 15 e 30",IF(R3796&lt;=60,"Entre 30 e 60",IF(R3796&lt;=90,"Entre 60 e 90",IF(R3796&lt;=120,"Entre 90 e 120",IF(R3796&lt;=150,"Entre 120 e 150",IF(R3796&lt;=180,"Entre 150 e 180","Superior a 180")))))))</f>
        <v/>
      </c>
    </row>
    <row r="3797">
      <c r="A3797" t="inlineStr">
        <is>
          <t>Q020L05</t>
        </is>
      </c>
      <c r="B3797" t="inlineStr">
        <is>
          <t>MARCELO SILVA  BRITO</t>
        </is>
      </c>
      <c r="C3797" t="n">
        <v>1</v>
      </c>
      <c r="D3797" t="inlineStr">
        <is>
          <t>IPCA</t>
        </is>
      </c>
      <c r="E3797" t="n">
        <v>0.009488792934583046</v>
      </c>
      <c r="F3797" t="inlineStr">
        <is>
          <t>MENSAL</t>
        </is>
      </c>
      <c r="G3797" t="n">
        <v>49288</v>
      </c>
      <c r="H3797" t="n">
        <v>49288</v>
      </c>
      <c r="I3797" t="n">
        <v>142</v>
      </c>
      <c r="J3797" t="inlineStr">
        <is>
          <t>CARTEIRA</t>
        </is>
      </c>
      <c r="K3797" t="inlineStr">
        <is>
          <t>CONTRATO</t>
        </is>
      </c>
      <c r="L3797" t="n">
        <v>3287.52</v>
      </c>
      <c r="M3797" t="inlineStr">
        <is>
          <t>IBIRAPITANGA FASE 3</t>
        </is>
      </c>
      <c r="N3797" s="142">
        <f>DATE(YEAR(G3797),MONTH(G3797),1)</f>
        <v/>
      </c>
      <c r="O3797" s="132">
        <f>IF(G3797&gt;$K$3,"Futuro","Atraso")</f>
        <v/>
      </c>
      <c r="P3797">
        <f>12*(YEAR(G3797)-YEAR($K$3))+(MONTH(G3797)-MONTH($K$3))</f>
        <v/>
      </c>
      <c r="Q3797" s="366">
        <f>IF(M3797="IBIRAPITANGA FASE 3",IF(O3797="Atraso",L3797,L3797/(1+$I$2)^P3797),IF(O3797="Atraso",L3797,L3797/(1+$I$1)^P3797))</f>
        <v/>
      </c>
      <c r="R3797">
        <f>IF(O3797="Atraso",$K$3-G3797,0)</f>
        <v/>
      </c>
      <c r="S3797">
        <f>IF(R3797&lt;=15,"Até 15",IF(R3797&lt;=30,"Entre 15 e 30",IF(R3797&lt;=60,"Entre 30 e 60",IF(R3797&lt;=90,"Entre 60 e 90",IF(R3797&lt;=120,"Entre 90 e 120",IF(R3797&lt;=150,"Entre 120 e 150",IF(R3797&lt;=180,"Entre 150 e 180","Superior a 180")))))))</f>
        <v/>
      </c>
    </row>
    <row r="3798">
      <c r="A3798" t="inlineStr">
        <is>
          <t>Q020L05</t>
        </is>
      </c>
      <c r="B3798" t="inlineStr">
        <is>
          <t>MARCELO SILVA  BRITO</t>
        </is>
      </c>
      <c r="C3798" t="n">
        <v>1</v>
      </c>
      <c r="D3798" t="inlineStr">
        <is>
          <t>IPCA</t>
        </is>
      </c>
      <c r="E3798" t="n">
        <v>0.009488792934583046</v>
      </c>
      <c r="F3798" t="inlineStr">
        <is>
          <t>MENSAL</t>
        </is>
      </c>
      <c r="G3798" t="n">
        <v>49319</v>
      </c>
      <c r="H3798" t="n">
        <v>49319</v>
      </c>
      <c r="I3798" t="n">
        <v>143</v>
      </c>
      <c r="J3798" t="inlineStr">
        <is>
          <t>CARTEIRA</t>
        </is>
      </c>
      <c r="K3798" t="inlineStr">
        <is>
          <t>CONTRATO</t>
        </is>
      </c>
      <c r="L3798" t="n">
        <v>3287.52</v>
      </c>
      <c r="M3798" t="inlineStr">
        <is>
          <t>IBIRAPITANGA FASE 3</t>
        </is>
      </c>
      <c r="N3798" s="142">
        <f>DATE(YEAR(G3798),MONTH(G3798),1)</f>
        <v/>
      </c>
      <c r="O3798" s="132">
        <f>IF(G3798&gt;$K$3,"Futuro","Atraso")</f>
        <v/>
      </c>
      <c r="P3798">
        <f>12*(YEAR(G3798)-YEAR($K$3))+(MONTH(G3798)-MONTH($K$3))</f>
        <v/>
      </c>
      <c r="Q3798" s="366">
        <f>IF(M3798="IBIRAPITANGA FASE 3",IF(O3798="Atraso",L3798,L3798/(1+$I$2)^P3798),IF(O3798="Atraso",L3798,L3798/(1+$I$1)^P3798))</f>
        <v/>
      </c>
      <c r="R3798">
        <f>IF(O3798="Atraso",$K$3-G3798,0)</f>
        <v/>
      </c>
      <c r="S3798">
        <f>IF(R3798&lt;=15,"Até 15",IF(R3798&lt;=30,"Entre 15 e 30",IF(R3798&lt;=60,"Entre 30 e 60",IF(R3798&lt;=90,"Entre 60 e 90",IF(R3798&lt;=120,"Entre 90 e 120",IF(R3798&lt;=150,"Entre 120 e 150",IF(R3798&lt;=180,"Entre 150 e 180","Superior a 180")))))))</f>
        <v/>
      </c>
    </row>
    <row r="3799">
      <c r="A3799" t="inlineStr">
        <is>
          <t>Q020L05</t>
        </is>
      </c>
      <c r="B3799" t="inlineStr">
        <is>
          <t>MARCELO SILVA  BRITO</t>
        </is>
      </c>
      <c r="C3799" t="n">
        <v>1</v>
      </c>
      <c r="D3799" t="inlineStr">
        <is>
          <t>IPCA</t>
        </is>
      </c>
      <c r="E3799" t="n">
        <v>0.009488792934583046</v>
      </c>
      <c r="F3799" t="inlineStr">
        <is>
          <t>MENSAL</t>
        </is>
      </c>
      <c r="G3799" t="n">
        <v>49350</v>
      </c>
      <c r="H3799" t="n">
        <v>49350</v>
      </c>
      <c r="I3799" t="n">
        <v>144</v>
      </c>
      <c r="J3799" t="inlineStr">
        <is>
          <t>CARTEIRA</t>
        </is>
      </c>
      <c r="K3799" t="inlineStr">
        <is>
          <t>CONTRATO</t>
        </is>
      </c>
      <c r="L3799" t="n">
        <v>3287.52</v>
      </c>
      <c r="M3799" t="inlineStr">
        <is>
          <t>IBIRAPITANGA FASE 3</t>
        </is>
      </c>
      <c r="N3799" s="142">
        <f>DATE(YEAR(G3799),MONTH(G3799),1)</f>
        <v/>
      </c>
      <c r="O3799" s="132">
        <f>IF(G3799&gt;$K$3,"Futuro","Atraso")</f>
        <v/>
      </c>
      <c r="P3799">
        <f>12*(YEAR(G3799)-YEAR($K$3))+(MONTH(G3799)-MONTH($K$3))</f>
        <v/>
      </c>
      <c r="Q3799" s="366">
        <f>IF(M3799="IBIRAPITANGA FASE 3",IF(O3799="Atraso",L3799,L3799/(1+$I$2)^P3799),IF(O3799="Atraso",L3799,L3799/(1+$I$1)^P3799))</f>
        <v/>
      </c>
      <c r="R3799">
        <f>IF(O3799="Atraso",$K$3-G3799,0)</f>
        <v/>
      </c>
      <c r="S3799">
        <f>IF(R3799&lt;=15,"Até 15",IF(R3799&lt;=30,"Entre 15 e 30",IF(R3799&lt;=60,"Entre 30 e 60",IF(R3799&lt;=90,"Entre 60 e 90",IF(R3799&lt;=120,"Entre 90 e 120",IF(R3799&lt;=150,"Entre 120 e 150",IF(R3799&lt;=180,"Entre 150 e 180","Superior a 180")))))))</f>
        <v/>
      </c>
    </row>
    <row r="3800">
      <c r="A3800" t="inlineStr">
        <is>
          <t>Q020L05</t>
        </is>
      </c>
      <c r="B3800" t="inlineStr">
        <is>
          <t>MARCELO SILVA  BRITO</t>
        </is>
      </c>
      <c r="C3800" t="n">
        <v>1</v>
      </c>
      <c r="D3800" t="inlineStr">
        <is>
          <t>IPCA</t>
        </is>
      </c>
      <c r="E3800" t="n">
        <v>0.009488792934583046</v>
      </c>
      <c r="F3800" t="inlineStr">
        <is>
          <t>MENSAL</t>
        </is>
      </c>
      <c r="G3800" t="n">
        <v>49378</v>
      </c>
      <c r="H3800" t="n">
        <v>49378</v>
      </c>
      <c r="I3800" t="n">
        <v>145</v>
      </c>
      <c r="J3800" t="inlineStr">
        <is>
          <t>CARTEIRA</t>
        </is>
      </c>
      <c r="K3800" t="inlineStr">
        <is>
          <t>CONTRATO</t>
        </is>
      </c>
      <c r="L3800" t="n">
        <v>3287.52</v>
      </c>
      <c r="M3800" t="inlineStr">
        <is>
          <t>IBIRAPITANGA FASE 3</t>
        </is>
      </c>
      <c r="N3800" s="142">
        <f>DATE(YEAR(G3800),MONTH(G3800),1)</f>
        <v/>
      </c>
      <c r="O3800" s="132">
        <f>IF(G3800&gt;$K$3,"Futuro","Atraso")</f>
        <v/>
      </c>
      <c r="P3800">
        <f>12*(YEAR(G3800)-YEAR($K$3))+(MONTH(G3800)-MONTH($K$3))</f>
        <v/>
      </c>
      <c r="Q3800" s="366">
        <f>IF(M3800="IBIRAPITANGA FASE 3",IF(O3800="Atraso",L3800,L3800/(1+$I$2)^P3800),IF(O3800="Atraso",L3800,L3800/(1+$I$1)^P3800))</f>
        <v/>
      </c>
      <c r="R3800">
        <f>IF(O3800="Atraso",$K$3-G3800,0)</f>
        <v/>
      </c>
      <c r="S3800">
        <f>IF(R3800&lt;=15,"Até 15",IF(R3800&lt;=30,"Entre 15 e 30",IF(R3800&lt;=60,"Entre 30 e 60",IF(R3800&lt;=90,"Entre 60 e 90",IF(R3800&lt;=120,"Entre 90 e 120",IF(R3800&lt;=150,"Entre 120 e 150",IF(R3800&lt;=180,"Entre 150 e 180","Superior a 180")))))))</f>
        <v/>
      </c>
    </row>
    <row r="3801">
      <c r="A3801" t="inlineStr">
        <is>
          <t>Q020L05</t>
        </is>
      </c>
      <c r="B3801" t="inlineStr">
        <is>
          <t>MARCELO SILVA  BRITO</t>
        </is>
      </c>
      <c r="C3801" t="n">
        <v>1</v>
      </c>
      <c r="D3801" t="inlineStr">
        <is>
          <t>IPCA</t>
        </is>
      </c>
      <c r="E3801" t="n">
        <v>0.009488792934583046</v>
      </c>
      <c r="F3801" t="inlineStr">
        <is>
          <t>MENSAL</t>
        </is>
      </c>
      <c r="G3801" t="n">
        <v>49409</v>
      </c>
      <c r="H3801" t="n">
        <v>49409</v>
      </c>
      <c r="I3801" t="n">
        <v>146</v>
      </c>
      <c r="J3801" t="inlineStr">
        <is>
          <t>CARTEIRA</t>
        </is>
      </c>
      <c r="K3801" t="inlineStr">
        <is>
          <t>CONTRATO</t>
        </is>
      </c>
      <c r="L3801" t="n">
        <v>3287.52</v>
      </c>
      <c r="M3801" t="inlineStr">
        <is>
          <t>IBIRAPITANGA FASE 3</t>
        </is>
      </c>
      <c r="N3801" s="142">
        <f>DATE(YEAR(G3801),MONTH(G3801),1)</f>
        <v/>
      </c>
      <c r="O3801" s="132">
        <f>IF(G3801&gt;$K$3,"Futuro","Atraso")</f>
        <v/>
      </c>
      <c r="P3801">
        <f>12*(YEAR(G3801)-YEAR($K$3))+(MONTH(G3801)-MONTH($K$3))</f>
        <v/>
      </c>
      <c r="Q3801" s="366">
        <f>IF(M3801="IBIRAPITANGA FASE 3",IF(O3801="Atraso",L3801,L3801/(1+$I$2)^P3801),IF(O3801="Atraso",L3801,L3801/(1+$I$1)^P3801))</f>
        <v/>
      </c>
      <c r="R3801">
        <f>IF(O3801="Atraso",$K$3-G3801,0)</f>
        <v/>
      </c>
      <c r="S3801">
        <f>IF(R3801&lt;=15,"Até 15",IF(R3801&lt;=30,"Entre 15 e 30",IF(R3801&lt;=60,"Entre 30 e 60",IF(R3801&lt;=90,"Entre 60 e 90",IF(R3801&lt;=120,"Entre 90 e 120",IF(R3801&lt;=150,"Entre 120 e 150",IF(R3801&lt;=180,"Entre 150 e 180","Superior a 180")))))))</f>
        <v/>
      </c>
    </row>
    <row r="3802">
      <c r="A3802" t="inlineStr">
        <is>
          <t>Q020L05</t>
        </is>
      </c>
      <c r="B3802" t="inlineStr">
        <is>
          <t>MARCELO SILVA  BRITO</t>
        </is>
      </c>
      <c r="C3802" t="n">
        <v>1</v>
      </c>
      <c r="D3802" t="inlineStr">
        <is>
          <t>IPCA</t>
        </is>
      </c>
      <c r="E3802" t="n">
        <v>0.009488792934583046</v>
      </c>
      <c r="F3802" t="inlineStr">
        <is>
          <t>MENSAL</t>
        </is>
      </c>
      <c r="G3802" t="n">
        <v>49439</v>
      </c>
      <c r="H3802" t="n">
        <v>49439</v>
      </c>
      <c r="I3802" t="n">
        <v>147</v>
      </c>
      <c r="J3802" t="inlineStr">
        <is>
          <t>CARTEIRA</t>
        </is>
      </c>
      <c r="K3802" t="inlineStr">
        <is>
          <t>CONTRATO</t>
        </is>
      </c>
      <c r="L3802" t="n">
        <v>3287.52</v>
      </c>
      <c r="M3802" t="inlineStr">
        <is>
          <t>IBIRAPITANGA FASE 3</t>
        </is>
      </c>
      <c r="N3802" s="142">
        <f>DATE(YEAR(G3802),MONTH(G3802),1)</f>
        <v/>
      </c>
      <c r="O3802" s="132">
        <f>IF(G3802&gt;$K$3,"Futuro","Atraso")</f>
        <v/>
      </c>
      <c r="P3802">
        <f>12*(YEAR(G3802)-YEAR($K$3))+(MONTH(G3802)-MONTH($K$3))</f>
        <v/>
      </c>
      <c r="Q3802" s="366">
        <f>IF(M3802="IBIRAPITANGA FASE 3",IF(O3802="Atraso",L3802,L3802/(1+$I$2)^P3802),IF(O3802="Atraso",L3802,L3802/(1+$I$1)^P3802))</f>
        <v/>
      </c>
      <c r="R3802">
        <f>IF(O3802="Atraso",$K$3-G3802,0)</f>
        <v/>
      </c>
      <c r="S3802">
        <f>IF(R3802&lt;=15,"Até 15",IF(R3802&lt;=30,"Entre 15 e 30",IF(R3802&lt;=60,"Entre 30 e 60",IF(R3802&lt;=90,"Entre 60 e 90",IF(R3802&lt;=120,"Entre 90 e 120",IF(R3802&lt;=150,"Entre 120 e 150",IF(R3802&lt;=180,"Entre 150 e 180","Superior a 180")))))))</f>
        <v/>
      </c>
    </row>
    <row r="3803">
      <c r="A3803" t="inlineStr">
        <is>
          <t>Q020L05</t>
        </is>
      </c>
      <c r="B3803" t="inlineStr">
        <is>
          <t>MARCELO SILVA  BRITO</t>
        </is>
      </c>
      <c r="C3803" t="n">
        <v>1</v>
      </c>
      <c r="D3803" t="inlineStr">
        <is>
          <t>IPCA</t>
        </is>
      </c>
      <c r="E3803" t="n">
        <v>0.009488792934583046</v>
      </c>
      <c r="F3803" t="inlineStr">
        <is>
          <t>MENSAL</t>
        </is>
      </c>
      <c r="G3803" t="n">
        <v>49470</v>
      </c>
      <c r="H3803" t="n">
        <v>49470</v>
      </c>
      <c r="I3803" t="n">
        <v>148</v>
      </c>
      <c r="J3803" t="inlineStr">
        <is>
          <t>CARTEIRA</t>
        </is>
      </c>
      <c r="K3803" t="inlineStr">
        <is>
          <t>CONTRATO</t>
        </is>
      </c>
      <c r="L3803" t="n">
        <v>3287.52</v>
      </c>
      <c r="M3803" t="inlineStr">
        <is>
          <t>IBIRAPITANGA FASE 3</t>
        </is>
      </c>
      <c r="N3803" s="142">
        <f>DATE(YEAR(G3803),MONTH(G3803),1)</f>
        <v/>
      </c>
      <c r="O3803" s="132">
        <f>IF(G3803&gt;$K$3,"Futuro","Atraso")</f>
        <v/>
      </c>
      <c r="P3803">
        <f>12*(YEAR(G3803)-YEAR($K$3))+(MONTH(G3803)-MONTH($K$3))</f>
        <v/>
      </c>
      <c r="Q3803" s="366">
        <f>IF(M3803="IBIRAPITANGA FASE 3",IF(O3803="Atraso",L3803,L3803/(1+$I$2)^P3803),IF(O3803="Atraso",L3803,L3803/(1+$I$1)^P3803))</f>
        <v/>
      </c>
      <c r="R3803">
        <f>IF(O3803="Atraso",$K$3-G3803,0)</f>
        <v/>
      </c>
      <c r="S3803">
        <f>IF(R3803&lt;=15,"Até 15",IF(R3803&lt;=30,"Entre 15 e 30",IF(R3803&lt;=60,"Entre 30 e 60",IF(R3803&lt;=90,"Entre 60 e 90",IF(R3803&lt;=120,"Entre 90 e 120",IF(R3803&lt;=150,"Entre 120 e 150",IF(R3803&lt;=180,"Entre 150 e 180","Superior a 180")))))))</f>
        <v/>
      </c>
    </row>
    <row r="3804">
      <c r="A3804" t="inlineStr">
        <is>
          <t>Q020L05</t>
        </is>
      </c>
      <c r="B3804" t="inlineStr">
        <is>
          <t>MARCELO SILVA  BRITO</t>
        </is>
      </c>
      <c r="C3804" t="n">
        <v>1</v>
      </c>
      <c r="D3804" t="inlineStr">
        <is>
          <t>IPCA</t>
        </is>
      </c>
      <c r="E3804" t="n">
        <v>0.009488792934583046</v>
      </c>
      <c r="F3804" t="inlineStr">
        <is>
          <t>MENSAL</t>
        </is>
      </c>
      <c r="G3804" t="n">
        <v>49500</v>
      </c>
      <c r="H3804" t="n">
        <v>49500</v>
      </c>
      <c r="I3804" t="n">
        <v>149</v>
      </c>
      <c r="J3804" t="inlineStr">
        <is>
          <t>CARTEIRA</t>
        </is>
      </c>
      <c r="K3804" t="inlineStr">
        <is>
          <t>CONTRATO</t>
        </is>
      </c>
      <c r="L3804" t="n">
        <v>3287.52</v>
      </c>
      <c r="M3804" t="inlineStr">
        <is>
          <t>IBIRAPITANGA FASE 3</t>
        </is>
      </c>
      <c r="N3804" s="142">
        <f>DATE(YEAR(G3804),MONTH(G3804),1)</f>
        <v/>
      </c>
      <c r="O3804" s="132">
        <f>IF(G3804&gt;$K$3,"Futuro","Atraso")</f>
        <v/>
      </c>
      <c r="P3804">
        <f>12*(YEAR(G3804)-YEAR($K$3))+(MONTH(G3804)-MONTH($K$3))</f>
        <v/>
      </c>
      <c r="Q3804" s="366">
        <f>IF(M3804="IBIRAPITANGA FASE 3",IF(O3804="Atraso",L3804,L3804/(1+$I$2)^P3804),IF(O3804="Atraso",L3804,L3804/(1+$I$1)^P3804))</f>
        <v/>
      </c>
      <c r="R3804">
        <f>IF(O3804="Atraso",$K$3-G3804,0)</f>
        <v/>
      </c>
      <c r="S3804">
        <f>IF(R3804&lt;=15,"Até 15",IF(R3804&lt;=30,"Entre 15 e 30",IF(R3804&lt;=60,"Entre 30 e 60",IF(R3804&lt;=90,"Entre 60 e 90",IF(R3804&lt;=120,"Entre 90 e 120",IF(R3804&lt;=150,"Entre 120 e 150",IF(R3804&lt;=180,"Entre 150 e 180","Superior a 180")))))))</f>
        <v/>
      </c>
    </row>
    <row r="3805">
      <c r="A3805" t="inlineStr">
        <is>
          <t>Q020L05</t>
        </is>
      </c>
      <c r="B3805" t="inlineStr">
        <is>
          <t>MARCELO SILVA  BRITO</t>
        </is>
      </c>
      <c r="C3805" t="n">
        <v>1</v>
      </c>
      <c r="D3805" t="inlineStr">
        <is>
          <t>IPCA</t>
        </is>
      </c>
      <c r="E3805" t="n">
        <v>0.009488792934583046</v>
      </c>
      <c r="F3805" t="inlineStr">
        <is>
          <t>MENSAL</t>
        </is>
      </c>
      <c r="G3805" t="n">
        <v>49531</v>
      </c>
      <c r="H3805" t="n">
        <v>49531</v>
      </c>
      <c r="I3805" t="n">
        <v>150</v>
      </c>
      <c r="J3805" t="inlineStr">
        <is>
          <t>CARTEIRA</t>
        </is>
      </c>
      <c r="K3805" t="inlineStr">
        <is>
          <t>CONTRATO</t>
        </is>
      </c>
      <c r="L3805" t="n">
        <v>3287.52</v>
      </c>
      <c r="M3805" t="inlineStr">
        <is>
          <t>IBIRAPITANGA FASE 3</t>
        </is>
      </c>
      <c r="N3805" s="142">
        <f>DATE(YEAR(G3805),MONTH(G3805),1)</f>
        <v/>
      </c>
      <c r="O3805" s="132">
        <f>IF(G3805&gt;$K$3,"Futuro","Atraso")</f>
        <v/>
      </c>
      <c r="P3805">
        <f>12*(YEAR(G3805)-YEAR($K$3))+(MONTH(G3805)-MONTH($K$3))</f>
        <v/>
      </c>
      <c r="Q3805" s="366">
        <f>IF(M3805="IBIRAPITANGA FASE 3",IF(O3805="Atraso",L3805,L3805/(1+$I$2)^P3805),IF(O3805="Atraso",L3805,L3805/(1+$I$1)^P3805))</f>
        <v/>
      </c>
      <c r="R3805">
        <f>IF(O3805="Atraso",$K$3-G3805,0)</f>
        <v/>
      </c>
      <c r="S3805">
        <f>IF(R3805&lt;=15,"Até 15",IF(R3805&lt;=30,"Entre 15 e 30",IF(R3805&lt;=60,"Entre 30 e 60",IF(R3805&lt;=90,"Entre 60 e 90",IF(R3805&lt;=120,"Entre 90 e 120",IF(R3805&lt;=150,"Entre 120 e 150",IF(R3805&lt;=180,"Entre 150 e 180","Superior a 180")))))))</f>
        <v/>
      </c>
    </row>
    <row r="3806">
      <c r="A3806" t="inlineStr">
        <is>
          <t>Q020L05</t>
        </is>
      </c>
      <c r="B3806" t="inlineStr">
        <is>
          <t>MARCELO SILVA  BRITO</t>
        </is>
      </c>
      <c r="C3806" t="n">
        <v>1</v>
      </c>
      <c r="D3806" t="inlineStr">
        <is>
          <t>IPCA</t>
        </is>
      </c>
      <c r="E3806" t="n">
        <v>0.009488792934583046</v>
      </c>
      <c r="F3806" t="inlineStr">
        <is>
          <t>MENSAL</t>
        </is>
      </c>
      <c r="G3806" t="n">
        <v>49562</v>
      </c>
      <c r="H3806" t="n">
        <v>49562</v>
      </c>
      <c r="I3806" t="n">
        <v>151</v>
      </c>
      <c r="J3806" t="inlineStr">
        <is>
          <t>CARTEIRA</t>
        </is>
      </c>
      <c r="K3806" t="inlineStr">
        <is>
          <t>CONTRATO</t>
        </is>
      </c>
      <c r="L3806" t="n">
        <v>3287.52</v>
      </c>
      <c r="M3806" t="inlineStr">
        <is>
          <t>IBIRAPITANGA FASE 3</t>
        </is>
      </c>
      <c r="N3806" s="142">
        <f>DATE(YEAR(G3806),MONTH(G3806),1)</f>
        <v/>
      </c>
      <c r="O3806" s="132">
        <f>IF(G3806&gt;$K$3,"Futuro","Atraso")</f>
        <v/>
      </c>
      <c r="P3806">
        <f>12*(YEAR(G3806)-YEAR($K$3))+(MONTH(G3806)-MONTH($K$3))</f>
        <v/>
      </c>
      <c r="Q3806" s="366">
        <f>IF(M3806="IBIRAPITANGA FASE 3",IF(O3806="Atraso",L3806,L3806/(1+$I$2)^P3806),IF(O3806="Atraso",L3806,L3806/(1+$I$1)^P3806))</f>
        <v/>
      </c>
      <c r="R3806">
        <f>IF(O3806="Atraso",$K$3-G3806,0)</f>
        <v/>
      </c>
      <c r="S3806">
        <f>IF(R3806&lt;=15,"Até 15",IF(R3806&lt;=30,"Entre 15 e 30",IF(R3806&lt;=60,"Entre 30 e 60",IF(R3806&lt;=90,"Entre 60 e 90",IF(R3806&lt;=120,"Entre 90 e 120",IF(R3806&lt;=150,"Entre 120 e 150",IF(R3806&lt;=180,"Entre 150 e 180","Superior a 180")))))))</f>
        <v/>
      </c>
    </row>
    <row r="3807">
      <c r="A3807" t="inlineStr">
        <is>
          <t>Q020L05</t>
        </is>
      </c>
      <c r="B3807" t="inlineStr">
        <is>
          <t>MARCELO SILVA  BRITO</t>
        </is>
      </c>
      <c r="C3807" t="n">
        <v>1</v>
      </c>
      <c r="D3807" t="inlineStr">
        <is>
          <t>IPCA</t>
        </is>
      </c>
      <c r="E3807" t="n">
        <v>0.009488792934583046</v>
      </c>
      <c r="F3807" t="inlineStr">
        <is>
          <t>MENSAL</t>
        </is>
      </c>
      <c r="G3807" t="n">
        <v>49592</v>
      </c>
      <c r="H3807" t="n">
        <v>49592</v>
      </c>
      <c r="I3807" t="n">
        <v>152</v>
      </c>
      <c r="J3807" t="inlineStr">
        <is>
          <t>CARTEIRA</t>
        </is>
      </c>
      <c r="K3807" t="inlineStr">
        <is>
          <t>CONTRATO</t>
        </is>
      </c>
      <c r="L3807" t="n">
        <v>3287.52</v>
      </c>
      <c r="M3807" t="inlineStr">
        <is>
          <t>IBIRAPITANGA FASE 3</t>
        </is>
      </c>
      <c r="N3807" s="142">
        <f>DATE(YEAR(G3807),MONTH(G3807),1)</f>
        <v/>
      </c>
      <c r="O3807" s="132">
        <f>IF(G3807&gt;$K$3,"Futuro","Atraso")</f>
        <v/>
      </c>
      <c r="P3807">
        <f>12*(YEAR(G3807)-YEAR($K$3))+(MONTH(G3807)-MONTH($K$3))</f>
        <v/>
      </c>
      <c r="Q3807" s="366">
        <f>IF(M3807="IBIRAPITANGA FASE 3",IF(O3807="Atraso",L3807,L3807/(1+$I$2)^P3807),IF(O3807="Atraso",L3807,L3807/(1+$I$1)^P3807))</f>
        <v/>
      </c>
      <c r="R3807">
        <f>IF(O3807="Atraso",$K$3-G3807,0)</f>
        <v/>
      </c>
      <c r="S3807">
        <f>IF(R3807&lt;=15,"Até 15",IF(R3807&lt;=30,"Entre 15 e 30",IF(R3807&lt;=60,"Entre 30 e 60",IF(R3807&lt;=90,"Entre 60 e 90",IF(R3807&lt;=120,"Entre 90 e 120",IF(R3807&lt;=150,"Entre 120 e 150",IF(R3807&lt;=180,"Entre 150 e 180","Superior a 180")))))))</f>
        <v/>
      </c>
    </row>
    <row r="3808">
      <c r="A3808" t="inlineStr">
        <is>
          <t>Q020L05</t>
        </is>
      </c>
      <c r="B3808" t="inlineStr">
        <is>
          <t>MARCELO SILVA  BRITO</t>
        </is>
      </c>
      <c r="C3808" t="n">
        <v>1</v>
      </c>
      <c r="D3808" t="inlineStr">
        <is>
          <t>IPCA</t>
        </is>
      </c>
      <c r="E3808" t="n">
        <v>0.009488792934583046</v>
      </c>
      <c r="F3808" t="inlineStr">
        <is>
          <t>MENSAL</t>
        </is>
      </c>
      <c r="G3808" t="n">
        <v>49623</v>
      </c>
      <c r="H3808" t="n">
        <v>49623</v>
      </c>
      <c r="I3808" t="n">
        <v>153</v>
      </c>
      <c r="J3808" t="inlineStr">
        <is>
          <t>CARTEIRA</t>
        </is>
      </c>
      <c r="K3808" t="inlineStr">
        <is>
          <t>CONTRATO</t>
        </is>
      </c>
      <c r="L3808" t="n">
        <v>3287.52</v>
      </c>
      <c r="M3808" t="inlineStr">
        <is>
          <t>IBIRAPITANGA FASE 3</t>
        </is>
      </c>
      <c r="N3808" s="142">
        <f>DATE(YEAR(G3808),MONTH(G3808),1)</f>
        <v/>
      </c>
      <c r="O3808" s="132">
        <f>IF(G3808&gt;$K$3,"Futuro","Atraso")</f>
        <v/>
      </c>
      <c r="P3808">
        <f>12*(YEAR(G3808)-YEAR($K$3))+(MONTH(G3808)-MONTH($K$3))</f>
        <v/>
      </c>
      <c r="Q3808" s="366">
        <f>IF(M3808="IBIRAPITANGA FASE 3",IF(O3808="Atraso",L3808,L3808/(1+$I$2)^P3808),IF(O3808="Atraso",L3808,L3808/(1+$I$1)^P3808))</f>
        <v/>
      </c>
      <c r="R3808">
        <f>IF(O3808="Atraso",$K$3-G3808,0)</f>
        <v/>
      </c>
      <c r="S3808">
        <f>IF(R3808&lt;=15,"Até 15",IF(R3808&lt;=30,"Entre 15 e 30",IF(R3808&lt;=60,"Entre 30 e 60",IF(R3808&lt;=90,"Entre 60 e 90",IF(R3808&lt;=120,"Entre 90 e 120",IF(R3808&lt;=150,"Entre 120 e 150",IF(R3808&lt;=180,"Entre 150 e 180","Superior a 180")))))))</f>
        <v/>
      </c>
    </row>
    <row r="3809">
      <c r="A3809" t="inlineStr">
        <is>
          <t>Q020L05</t>
        </is>
      </c>
      <c r="B3809" t="inlineStr">
        <is>
          <t>MARCELO SILVA  BRITO</t>
        </is>
      </c>
      <c r="C3809" t="n">
        <v>1</v>
      </c>
      <c r="D3809" t="inlineStr">
        <is>
          <t>IPCA</t>
        </is>
      </c>
      <c r="E3809" t="n">
        <v>0.009488792934583046</v>
      </c>
      <c r="F3809" t="inlineStr">
        <is>
          <t>MENSAL</t>
        </is>
      </c>
      <c r="G3809" t="n">
        <v>49653</v>
      </c>
      <c r="H3809" t="n">
        <v>49653</v>
      </c>
      <c r="I3809" t="n">
        <v>154</v>
      </c>
      <c r="J3809" t="inlineStr">
        <is>
          <t>CARTEIRA</t>
        </is>
      </c>
      <c r="K3809" t="inlineStr">
        <is>
          <t>CONTRATO</t>
        </is>
      </c>
      <c r="L3809" t="n">
        <v>3287.52</v>
      </c>
      <c r="M3809" t="inlineStr">
        <is>
          <t>IBIRAPITANGA FASE 3</t>
        </is>
      </c>
      <c r="N3809" s="142">
        <f>DATE(YEAR(G3809),MONTH(G3809),1)</f>
        <v/>
      </c>
      <c r="O3809" s="132">
        <f>IF(G3809&gt;$K$3,"Futuro","Atraso")</f>
        <v/>
      </c>
      <c r="P3809">
        <f>12*(YEAR(G3809)-YEAR($K$3))+(MONTH(G3809)-MONTH($K$3))</f>
        <v/>
      </c>
      <c r="Q3809" s="366">
        <f>IF(M3809="IBIRAPITANGA FASE 3",IF(O3809="Atraso",L3809,L3809/(1+$I$2)^P3809),IF(O3809="Atraso",L3809,L3809/(1+$I$1)^P3809))</f>
        <v/>
      </c>
      <c r="R3809">
        <f>IF(O3809="Atraso",$K$3-G3809,0)</f>
        <v/>
      </c>
      <c r="S3809">
        <f>IF(R3809&lt;=15,"Até 15",IF(R3809&lt;=30,"Entre 15 e 30",IF(R3809&lt;=60,"Entre 30 e 60",IF(R3809&lt;=90,"Entre 60 e 90",IF(R3809&lt;=120,"Entre 90 e 120",IF(R3809&lt;=150,"Entre 120 e 150",IF(R3809&lt;=180,"Entre 150 e 180","Superior a 180")))))))</f>
        <v/>
      </c>
    </row>
    <row r="3810">
      <c r="A3810" t="inlineStr">
        <is>
          <t>Q020L05</t>
        </is>
      </c>
      <c r="B3810" t="inlineStr">
        <is>
          <t>MARCELO SILVA  BRITO</t>
        </is>
      </c>
      <c r="C3810" t="n">
        <v>1</v>
      </c>
      <c r="D3810" t="inlineStr">
        <is>
          <t>IPCA</t>
        </is>
      </c>
      <c r="E3810" t="n">
        <v>0.009488792934583046</v>
      </c>
      <c r="F3810" t="inlineStr">
        <is>
          <t>MENSAL</t>
        </is>
      </c>
      <c r="G3810" t="n">
        <v>49684</v>
      </c>
      <c r="H3810" t="n">
        <v>49684</v>
      </c>
      <c r="I3810" t="n">
        <v>155</v>
      </c>
      <c r="J3810" t="inlineStr">
        <is>
          <t>CARTEIRA</t>
        </is>
      </c>
      <c r="K3810" t="inlineStr">
        <is>
          <t>CONTRATO</t>
        </is>
      </c>
      <c r="L3810" t="n">
        <v>3287.52</v>
      </c>
      <c r="M3810" t="inlineStr">
        <is>
          <t>IBIRAPITANGA FASE 3</t>
        </is>
      </c>
      <c r="N3810" s="142">
        <f>DATE(YEAR(G3810),MONTH(G3810),1)</f>
        <v/>
      </c>
      <c r="O3810" s="132">
        <f>IF(G3810&gt;$K$3,"Futuro","Atraso")</f>
        <v/>
      </c>
      <c r="P3810">
        <f>12*(YEAR(G3810)-YEAR($K$3))+(MONTH(G3810)-MONTH($K$3))</f>
        <v/>
      </c>
      <c r="Q3810" s="366">
        <f>IF(M3810="IBIRAPITANGA FASE 3",IF(O3810="Atraso",L3810,L3810/(1+$I$2)^P3810),IF(O3810="Atraso",L3810,L3810/(1+$I$1)^P3810))</f>
        <v/>
      </c>
      <c r="R3810">
        <f>IF(O3810="Atraso",$K$3-G3810,0)</f>
        <v/>
      </c>
      <c r="S3810">
        <f>IF(R3810&lt;=15,"Até 15",IF(R3810&lt;=30,"Entre 15 e 30",IF(R3810&lt;=60,"Entre 30 e 60",IF(R3810&lt;=90,"Entre 60 e 90",IF(R3810&lt;=120,"Entre 90 e 120",IF(R3810&lt;=150,"Entre 120 e 150",IF(R3810&lt;=180,"Entre 150 e 180","Superior a 180")))))))</f>
        <v/>
      </c>
    </row>
    <row r="3811">
      <c r="A3811" t="inlineStr">
        <is>
          <t>Q020L05</t>
        </is>
      </c>
      <c r="B3811" t="inlineStr">
        <is>
          <t>MARCELO SILVA  BRITO</t>
        </is>
      </c>
      <c r="C3811" t="n">
        <v>1</v>
      </c>
      <c r="D3811" t="inlineStr">
        <is>
          <t>IPCA</t>
        </is>
      </c>
      <c r="E3811" t="n">
        <v>0.009488792934583046</v>
      </c>
      <c r="F3811" t="inlineStr">
        <is>
          <t>MENSAL</t>
        </is>
      </c>
      <c r="G3811" t="n">
        <v>49715</v>
      </c>
      <c r="H3811" t="n">
        <v>49715</v>
      </c>
      <c r="I3811" t="n">
        <v>156</v>
      </c>
      <c r="J3811" t="inlineStr">
        <is>
          <t>CARTEIRA</t>
        </is>
      </c>
      <c r="K3811" t="inlineStr">
        <is>
          <t>CONTRATO</t>
        </is>
      </c>
      <c r="L3811" t="n">
        <v>3287.52</v>
      </c>
      <c r="M3811" t="inlineStr">
        <is>
          <t>IBIRAPITANGA FASE 3</t>
        </is>
      </c>
      <c r="N3811" s="142">
        <f>DATE(YEAR(G3811),MONTH(G3811),1)</f>
        <v/>
      </c>
      <c r="O3811" s="132">
        <f>IF(G3811&gt;$K$3,"Futuro","Atraso")</f>
        <v/>
      </c>
      <c r="P3811">
        <f>12*(YEAR(G3811)-YEAR($K$3))+(MONTH(G3811)-MONTH($K$3))</f>
        <v/>
      </c>
      <c r="Q3811" s="366">
        <f>IF(M3811="IBIRAPITANGA FASE 3",IF(O3811="Atraso",L3811,L3811/(1+$I$2)^P3811),IF(O3811="Atraso",L3811,L3811/(1+$I$1)^P3811))</f>
        <v/>
      </c>
      <c r="R3811">
        <f>IF(O3811="Atraso",$K$3-G3811,0)</f>
        <v/>
      </c>
      <c r="S3811">
        <f>IF(R3811&lt;=15,"Até 15",IF(R3811&lt;=30,"Entre 15 e 30",IF(R3811&lt;=60,"Entre 30 e 60",IF(R3811&lt;=90,"Entre 60 e 90",IF(R3811&lt;=120,"Entre 90 e 120",IF(R3811&lt;=150,"Entre 120 e 150",IF(R3811&lt;=180,"Entre 150 e 180","Superior a 180")))))))</f>
        <v/>
      </c>
    </row>
    <row r="3812">
      <c r="A3812" t="inlineStr">
        <is>
          <t>Q020L05</t>
        </is>
      </c>
      <c r="B3812" t="inlineStr">
        <is>
          <t>MARCELO SILVA  BRITO</t>
        </is>
      </c>
      <c r="C3812" t="n">
        <v>1</v>
      </c>
      <c r="D3812" t="inlineStr">
        <is>
          <t>IPCA</t>
        </is>
      </c>
      <c r="E3812" t="n">
        <v>0.009488792934583046</v>
      </c>
      <c r="F3812" t="inlineStr">
        <is>
          <t>MENSAL</t>
        </is>
      </c>
      <c r="G3812" t="n">
        <v>49744</v>
      </c>
      <c r="H3812" t="n">
        <v>49744</v>
      </c>
      <c r="I3812" t="n">
        <v>157</v>
      </c>
      <c r="J3812" t="inlineStr">
        <is>
          <t>CARTEIRA</t>
        </is>
      </c>
      <c r="K3812" t="inlineStr">
        <is>
          <t>CONTRATO</t>
        </is>
      </c>
      <c r="L3812" t="n">
        <v>3287.52</v>
      </c>
      <c r="M3812" t="inlineStr">
        <is>
          <t>IBIRAPITANGA FASE 3</t>
        </is>
      </c>
      <c r="N3812" s="142">
        <f>DATE(YEAR(G3812),MONTH(G3812),1)</f>
        <v/>
      </c>
      <c r="O3812" s="132">
        <f>IF(G3812&gt;$K$3,"Futuro","Atraso")</f>
        <v/>
      </c>
      <c r="P3812">
        <f>12*(YEAR(G3812)-YEAR($K$3))+(MONTH(G3812)-MONTH($K$3))</f>
        <v/>
      </c>
      <c r="Q3812" s="366">
        <f>IF(M3812="IBIRAPITANGA FASE 3",IF(O3812="Atraso",L3812,L3812/(1+$I$2)^P3812),IF(O3812="Atraso",L3812,L3812/(1+$I$1)^P3812))</f>
        <v/>
      </c>
      <c r="R3812">
        <f>IF(O3812="Atraso",$K$3-G3812,0)</f>
        <v/>
      </c>
      <c r="S3812">
        <f>IF(R3812&lt;=15,"Até 15",IF(R3812&lt;=30,"Entre 15 e 30",IF(R3812&lt;=60,"Entre 30 e 60",IF(R3812&lt;=90,"Entre 60 e 90",IF(R3812&lt;=120,"Entre 90 e 120",IF(R3812&lt;=150,"Entre 120 e 150",IF(R3812&lt;=180,"Entre 150 e 180","Superior a 180")))))))</f>
        <v/>
      </c>
    </row>
    <row r="3813">
      <c r="A3813" t="inlineStr">
        <is>
          <t>Q020L05</t>
        </is>
      </c>
      <c r="B3813" t="inlineStr">
        <is>
          <t>MARCELO SILVA  BRITO</t>
        </is>
      </c>
      <c r="C3813" t="n">
        <v>1</v>
      </c>
      <c r="D3813" t="inlineStr">
        <is>
          <t>IPCA</t>
        </is>
      </c>
      <c r="E3813" t="n">
        <v>0.009488792934583046</v>
      </c>
      <c r="F3813" t="inlineStr">
        <is>
          <t>MENSAL</t>
        </is>
      </c>
      <c r="G3813" t="n">
        <v>49775</v>
      </c>
      <c r="H3813" t="n">
        <v>49775</v>
      </c>
      <c r="I3813" t="n">
        <v>158</v>
      </c>
      <c r="J3813" t="inlineStr">
        <is>
          <t>CARTEIRA</t>
        </is>
      </c>
      <c r="K3813" t="inlineStr">
        <is>
          <t>CONTRATO</t>
        </is>
      </c>
      <c r="L3813" t="n">
        <v>3287.52</v>
      </c>
      <c r="M3813" t="inlineStr">
        <is>
          <t>IBIRAPITANGA FASE 3</t>
        </is>
      </c>
      <c r="N3813" s="142">
        <f>DATE(YEAR(G3813),MONTH(G3813),1)</f>
        <v/>
      </c>
      <c r="O3813" s="132">
        <f>IF(G3813&gt;$K$3,"Futuro","Atraso")</f>
        <v/>
      </c>
      <c r="P3813">
        <f>12*(YEAR(G3813)-YEAR($K$3))+(MONTH(G3813)-MONTH($K$3))</f>
        <v/>
      </c>
      <c r="Q3813" s="366">
        <f>IF(M3813="IBIRAPITANGA FASE 3",IF(O3813="Atraso",L3813,L3813/(1+$I$2)^P3813),IF(O3813="Atraso",L3813,L3813/(1+$I$1)^P3813))</f>
        <v/>
      </c>
      <c r="R3813">
        <f>IF(O3813="Atraso",$K$3-G3813,0)</f>
        <v/>
      </c>
      <c r="S3813">
        <f>IF(R3813&lt;=15,"Até 15",IF(R3813&lt;=30,"Entre 15 e 30",IF(R3813&lt;=60,"Entre 30 e 60",IF(R3813&lt;=90,"Entre 60 e 90",IF(R3813&lt;=120,"Entre 90 e 120",IF(R3813&lt;=150,"Entre 120 e 150",IF(R3813&lt;=180,"Entre 150 e 180","Superior a 180")))))))</f>
        <v/>
      </c>
    </row>
    <row r="3814">
      <c r="A3814" t="inlineStr">
        <is>
          <t>Q020L05</t>
        </is>
      </c>
      <c r="B3814" t="inlineStr">
        <is>
          <t>MARCELO SILVA  BRITO</t>
        </is>
      </c>
      <c r="C3814" t="n">
        <v>1</v>
      </c>
      <c r="D3814" t="inlineStr">
        <is>
          <t>IPCA</t>
        </is>
      </c>
      <c r="E3814" t="n">
        <v>0.009488792934583046</v>
      </c>
      <c r="F3814" t="inlineStr">
        <is>
          <t>MENSAL</t>
        </is>
      </c>
      <c r="G3814" t="n">
        <v>49805</v>
      </c>
      <c r="H3814" t="n">
        <v>49805</v>
      </c>
      <c r="I3814" t="n">
        <v>159</v>
      </c>
      <c r="J3814" t="inlineStr">
        <is>
          <t>CARTEIRA</t>
        </is>
      </c>
      <c r="K3814" t="inlineStr">
        <is>
          <t>CONTRATO</t>
        </is>
      </c>
      <c r="L3814" t="n">
        <v>3287.52</v>
      </c>
      <c r="M3814" t="inlineStr">
        <is>
          <t>IBIRAPITANGA FASE 3</t>
        </is>
      </c>
      <c r="N3814" s="142">
        <f>DATE(YEAR(G3814),MONTH(G3814),1)</f>
        <v/>
      </c>
      <c r="O3814" s="132">
        <f>IF(G3814&gt;$K$3,"Futuro","Atraso")</f>
        <v/>
      </c>
      <c r="P3814">
        <f>12*(YEAR(G3814)-YEAR($K$3))+(MONTH(G3814)-MONTH($K$3))</f>
        <v/>
      </c>
      <c r="Q3814" s="366">
        <f>IF(M3814="IBIRAPITANGA FASE 3",IF(O3814="Atraso",L3814,L3814/(1+$I$2)^P3814),IF(O3814="Atraso",L3814,L3814/(1+$I$1)^P3814))</f>
        <v/>
      </c>
      <c r="R3814">
        <f>IF(O3814="Atraso",$K$3-G3814,0)</f>
        <v/>
      </c>
      <c r="S3814">
        <f>IF(R3814&lt;=15,"Até 15",IF(R3814&lt;=30,"Entre 15 e 30",IF(R3814&lt;=60,"Entre 30 e 60",IF(R3814&lt;=90,"Entre 60 e 90",IF(R3814&lt;=120,"Entre 90 e 120",IF(R3814&lt;=150,"Entre 120 e 150",IF(R3814&lt;=180,"Entre 150 e 180","Superior a 180")))))))</f>
        <v/>
      </c>
    </row>
    <row r="3815">
      <c r="A3815" t="inlineStr">
        <is>
          <t>Q020L05</t>
        </is>
      </c>
      <c r="B3815" t="inlineStr">
        <is>
          <t>MARCELO SILVA  BRITO</t>
        </is>
      </c>
      <c r="C3815" t="n">
        <v>1</v>
      </c>
      <c r="D3815" t="inlineStr">
        <is>
          <t>IPCA</t>
        </is>
      </c>
      <c r="E3815" t="n">
        <v>0.009488792934583046</v>
      </c>
      <c r="F3815" t="inlineStr">
        <is>
          <t>MENSAL</t>
        </is>
      </c>
      <c r="G3815" t="n">
        <v>49836</v>
      </c>
      <c r="H3815" t="n">
        <v>49836</v>
      </c>
      <c r="I3815" t="n">
        <v>160</v>
      </c>
      <c r="J3815" t="inlineStr">
        <is>
          <t>CARTEIRA</t>
        </is>
      </c>
      <c r="K3815" t="inlineStr">
        <is>
          <t>CONTRATO</t>
        </is>
      </c>
      <c r="L3815" t="n">
        <v>3287.52</v>
      </c>
      <c r="M3815" t="inlineStr">
        <is>
          <t>IBIRAPITANGA FASE 3</t>
        </is>
      </c>
      <c r="N3815" s="142">
        <f>DATE(YEAR(G3815),MONTH(G3815),1)</f>
        <v/>
      </c>
      <c r="O3815" s="132">
        <f>IF(G3815&gt;$K$3,"Futuro","Atraso")</f>
        <v/>
      </c>
      <c r="P3815">
        <f>12*(YEAR(G3815)-YEAR($K$3))+(MONTH(G3815)-MONTH($K$3))</f>
        <v/>
      </c>
      <c r="Q3815" s="366">
        <f>IF(M3815="IBIRAPITANGA FASE 3",IF(O3815="Atraso",L3815,L3815/(1+$I$2)^P3815),IF(O3815="Atraso",L3815,L3815/(1+$I$1)^P3815))</f>
        <v/>
      </c>
      <c r="R3815">
        <f>IF(O3815="Atraso",$K$3-G3815,0)</f>
        <v/>
      </c>
      <c r="S3815">
        <f>IF(R3815&lt;=15,"Até 15",IF(R3815&lt;=30,"Entre 15 e 30",IF(R3815&lt;=60,"Entre 30 e 60",IF(R3815&lt;=90,"Entre 60 e 90",IF(R3815&lt;=120,"Entre 90 e 120",IF(R3815&lt;=150,"Entre 120 e 150",IF(R3815&lt;=180,"Entre 150 e 180","Superior a 180")))))))</f>
        <v/>
      </c>
    </row>
    <row r="3816">
      <c r="A3816" t="inlineStr">
        <is>
          <t>Q020L05</t>
        </is>
      </c>
      <c r="B3816" t="inlineStr">
        <is>
          <t>MARCELO SILVA  BRITO</t>
        </is>
      </c>
      <c r="C3816" t="n">
        <v>1</v>
      </c>
      <c r="D3816" t="inlineStr">
        <is>
          <t>IPCA</t>
        </is>
      </c>
      <c r="E3816" t="n">
        <v>0.009488792934583046</v>
      </c>
      <c r="F3816" t="inlineStr">
        <is>
          <t>MENSAL</t>
        </is>
      </c>
      <c r="G3816" t="n">
        <v>49866</v>
      </c>
      <c r="H3816" t="n">
        <v>49866</v>
      </c>
      <c r="I3816" t="n">
        <v>161</v>
      </c>
      <c r="J3816" t="inlineStr">
        <is>
          <t>CARTEIRA</t>
        </is>
      </c>
      <c r="K3816" t="inlineStr">
        <is>
          <t>CONTRATO</t>
        </is>
      </c>
      <c r="L3816" t="n">
        <v>3287.52</v>
      </c>
      <c r="M3816" t="inlineStr">
        <is>
          <t>IBIRAPITANGA FASE 3</t>
        </is>
      </c>
      <c r="N3816" s="142">
        <f>DATE(YEAR(G3816),MONTH(G3816),1)</f>
        <v/>
      </c>
      <c r="O3816" s="132">
        <f>IF(G3816&gt;$K$3,"Futuro","Atraso")</f>
        <v/>
      </c>
      <c r="P3816">
        <f>12*(YEAR(G3816)-YEAR($K$3))+(MONTH(G3816)-MONTH($K$3))</f>
        <v/>
      </c>
      <c r="Q3816" s="366">
        <f>IF(M3816="IBIRAPITANGA FASE 3",IF(O3816="Atraso",L3816,L3816/(1+$I$2)^P3816),IF(O3816="Atraso",L3816,L3816/(1+$I$1)^P3816))</f>
        <v/>
      </c>
      <c r="R3816">
        <f>IF(O3816="Atraso",$K$3-G3816,0)</f>
        <v/>
      </c>
      <c r="S3816">
        <f>IF(R3816&lt;=15,"Até 15",IF(R3816&lt;=30,"Entre 15 e 30",IF(R3816&lt;=60,"Entre 30 e 60",IF(R3816&lt;=90,"Entre 60 e 90",IF(R3816&lt;=120,"Entre 90 e 120",IF(R3816&lt;=150,"Entre 120 e 150",IF(R3816&lt;=180,"Entre 150 e 180","Superior a 180")))))))</f>
        <v/>
      </c>
    </row>
    <row r="3817">
      <c r="A3817" t="inlineStr">
        <is>
          <t>Q020L05</t>
        </is>
      </c>
      <c r="B3817" t="inlineStr">
        <is>
          <t>MARCELO SILVA  BRITO</t>
        </is>
      </c>
      <c r="C3817" t="n">
        <v>1</v>
      </c>
      <c r="D3817" t="inlineStr">
        <is>
          <t>IPCA</t>
        </is>
      </c>
      <c r="E3817" t="n">
        <v>0.009488792934583046</v>
      </c>
      <c r="F3817" t="inlineStr">
        <is>
          <t>MENSAL</t>
        </is>
      </c>
      <c r="G3817" t="n">
        <v>49897</v>
      </c>
      <c r="H3817" t="n">
        <v>49897</v>
      </c>
      <c r="I3817" t="n">
        <v>162</v>
      </c>
      <c r="J3817" t="inlineStr">
        <is>
          <t>CARTEIRA</t>
        </is>
      </c>
      <c r="K3817" t="inlineStr">
        <is>
          <t>CONTRATO</t>
        </is>
      </c>
      <c r="L3817" t="n">
        <v>3287.52</v>
      </c>
      <c r="M3817" t="inlineStr">
        <is>
          <t>IBIRAPITANGA FASE 3</t>
        </is>
      </c>
      <c r="N3817" s="142">
        <f>DATE(YEAR(G3817),MONTH(G3817),1)</f>
        <v/>
      </c>
      <c r="O3817" s="132">
        <f>IF(G3817&gt;$K$3,"Futuro","Atraso")</f>
        <v/>
      </c>
      <c r="P3817">
        <f>12*(YEAR(G3817)-YEAR($K$3))+(MONTH(G3817)-MONTH($K$3))</f>
        <v/>
      </c>
      <c r="Q3817" s="366">
        <f>IF(M3817="IBIRAPITANGA FASE 3",IF(O3817="Atraso",L3817,L3817/(1+$I$2)^P3817),IF(O3817="Atraso",L3817,L3817/(1+$I$1)^P3817))</f>
        <v/>
      </c>
      <c r="R3817">
        <f>IF(O3817="Atraso",$K$3-G3817,0)</f>
        <v/>
      </c>
      <c r="S3817">
        <f>IF(R3817&lt;=15,"Até 15",IF(R3817&lt;=30,"Entre 15 e 30",IF(R3817&lt;=60,"Entre 30 e 60",IF(R3817&lt;=90,"Entre 60 e 90",IF(R3817&lt;=120,"Entre 90 e 120",IF(R3817&lt;=150,"Entre 120 e 150",IF(R3817&lt;=180,"Entre 150 e 180","Superior a 180")))))))</f>
        <v/>
      </c>
    </row>
    <row r="3818">
      <c r="A3818" t="inlineStr">
        <is>
          <t>Q020L05</t>
        </is>
      </c>
      <c r="B3818" t="inlineStr">
        <is>
          <t>MARCELO SILVA  BRITO</t>
        </is>
      </c>
      <c r="C3818" t="n">
        <v>1</v>
      </c>
      <c r="D3818" t="inlineStr">
        <is>
          <t>IPCA</t>
        </is>
      </c>
      <c r="E3818" t="n">
        <v>0.009488792934583046</v>
      </c>
      <c r="F3818" t="inlineStr">
        <is>
          <t>MENSAL</t>
        </is>
      </c>
      <c r="G3818" t="n">
        <v>49928</v>
      </c>
      <c r="H3818" t="n">
        <v>49928</v>
      </c>
      <c r="I3818" t="n">
        <v>163</v>
      </c>
      <c r="J3818" t="inlineStr">
        <is>
          <t>CARTEIRA</t>
        </is>
      </c>
      <c r="K3818" t="inlineStr">
        <is>
          <t>CONTRATO</t>
        </is>
      </c>
      <c r="L3818" t="n">
        <v>3287.52</v>
      </c>
      <c r="M3818" t="inlineStr">
        <is>
          <t>IBIRAPITANGA FASE 3</t>
        </is>
      </c>
      <c r="N3818" s="142">
        <f>DATE(YEAR(G3818),MONTH(G3818),1)</f>
        <v/>
      </c>
      <c r="O3818" s="132">
        <f>IF(G3818&gt;$K$3,"Futuro","Atraso")</f>
        <v/>
      </c>
      <c r="P3818">
        <f>12*(YEAR(G3818)-YEAR($K$3))+(MONTH(G3818)-MONTH($K$3))</f>
        <v/>
      </c>
      <c r="Q3818" s="366">
        <f>IF(M3818="IBIRAPITANGA FASE 3",IF(O3818="Atraso",L3818,L3818/(1+$I$2)^P3818),IF(O3818="Atraso",L3818,L3818/(1+$I$1)^P3818))</f>
        <v/>
      </c>
      <c r="R3818">
        <f>IF(O3818="Atraso",$K$3-G3818,0)</f>
        <v/>
      </c>
      <c r="S3818">
        <f>IF(R3818&lt;=15,"Até 15",IF(R3818&lt;=30,"Entre 15 e 30",IF(R3818&lt;=60,"Entre 30 e 60",IF(R3818&lt;=90,"Entre 60 e 90",IF(R3818&lt;=120,"Entre 90 e 120",IF(R3818&lt;=150,"Entre 120 e 150",IF(R3818&lt;=180,"Entre 150 e 180","Superior a 180")))))))</f>
        <v/>
      </c>
    </row>
    <row r="3819">
      <c r="A3819" t="inlineStr">
        <is>
          <t>Q020L05</t>
        </is>
      </c>
      <c r="B3819" t="inlineStr">
        <is>
          <t>MARCELO SILVA  BRITO</t>
        </is>
      </c>
      <c r="C3819" t="n">
        <v>1</v>
      </c>
      <c r="D3819" t="inlineStr">
        <is>
          <t>IPCA</t>
        </is>
      </c>
      <c r="E3819" t="n">
        <v>0.009488792934583046</v>
      </c>
      <c r="F3819" t="inlineStr">
        <is>
          <t>MENSAL</t>
        </is>
      </c>
      <c r="G3819" t="n">
        <v>49958</v>
      </c>
      <c r="H3819" t="n">
        <v>49958</v>
      </c>
      <c r="I3819" t="n">
        <v>164</v>
      </c>
      <c r="J3819" t="inlineStr">
        <is>
          <t>CARTEIRA</t>
        </is>
      </c>
      <c r="K3819" t="inlineStr">
        <is>
          <t>CONTRATO</t>
        </is>
      </c>
      <c r="L3819" t="n">
        <v>3287.52</v>
      </c>
      <c r="M3819" t="inlineStr">
        <is>
          <t>IBIRAPITANGA FASE 3</t>
        </is>
      </c>
      <c r="N3819" s="142">
        <f>DATE(YEAR(G3819),MONTH(G3819),1)</f>
        <v/>
      </c>
      <c r="O3819" s="132">
        <f>IF(G3819&gt;$K$3,"Futuro","Atraso")</f>
        <v/>
      </c>
      <c r="P3819">
        <f>12*(YEAR(G3819)-YEAR($K$3))+(MONTH(G3819)-MONTH($K$3))</f>
        <v/>
      </c>
      <c r="Q3819" s="366">
        <f>IF(M3819="IBIRAPITANGA FASE 3",IF(O3819="Atraso",L3819,L3819/(1+$I$2)^P3819),IF(O3819="Atraso",L3819,L3819/(1+$I$1)^P3819))</f>
        <v/>
      </c>
      <c r="R3819">
        <f>IF(O3819="Atraso",$K$3-G3819,0)</f>
        <v/>
      </c>
      <c r="S3819">
        <f>IF(R3819&lt;=15,"Até 15",IF(R3819&lt;=30,"Entre 15 e 30",IF(R3819&lt;=60,"Entre 30 e 60",IF(R3819&lt;=90,"Entre 60 e 90",IF(R3819&lt;=120,"Entre 90 e 120",IF(R3819&lt;=150,"Entre 120 e 150",IF(R3819&lt;=180,"Entre 150 e 180","Superior a 180")))))))</f>
        <v/>
      </c>
    </row>
    <row r="3820">
      <c r="A3820" t="inlineStr">
        <is>
          <t>Q020L05</t>
        </is>
      </c>
      <c r="B3820" t="inlineStr">
        <is>
          <t>MARCELO SILVA  BRITO</t>
        </is>
      </c>
      <c r="C3820" t="n">
        <v>1</v>
      </c>
      <c r="D3820" t="inlineStr">
        <is>
          <t>IPCA</t>
        </is>
      </c>
      <c r="E3820" t="n">
        <v>0.009488792934583046</v>
      </c>
      <c r="F3820" t="inlineStr">
        <is>
          <t>MENSAL</t>
        </is>
      </c>
      <c r="G3820" t="n">
        <v>49989</v>
      </c>
      <c r="H3820" t="n">
        <v>49989</v>
      </c>
      <c r="I3820" t="n">
        <v>165</v>
      </c>
      <c r="J3820" t="inlineStr">
        <is>
          <t>CARTEIRA</t>
        </is>
      </c>
      <c r="K3820" t="inlineStr">
        <is>
          <t>CONTRATO</t>
        </is>
      </c>
      <c r="L3820" t="n">
        <v>3287.52</v>
      </c>
      <c r="M3820" t="inlineStr">
        <is>
          <t>IBIRAPITANGA FASE 3</t>
        </is>
      </c>
      <c r="N3820" s="142">
        <f>DATE(YEAR(G3820),MONTH(G3820),1)</f>
        <v/>
      </c>
      <c r="O3820" s="132">
        <f>IF(G3820&gt;$K$3,"Futuro","Atraso")</f>
        <v/>
      </c>
      <c r="P3820">
        <f>12*(YEAR(G3820)-YEAR($K$3))+(MONTH(G3820)-MONTH($K$3))</f>
        <v/>
      </c>
      <c r="Q3820" s="366">
        <f>IF(M3820="IBIRAPITANGA FASE 3",IF(O3820="Atraso",L3820,L3820/(1+$I$2)^P3820),IF(O3820="Atraso",L3820,L3820/(1+$I$1)^P3820))</f>
        <v/>
      </c>
      <c r="R3820">
        <f>IF(O3820="Atraso",$K$3-G3820,0)</f>
        <v/>
      </c>
      <c r="S3820">
        <f>IF(R3820&lt;=15,"Até 15",IF(R3820&lt;=30,"Entre 15 e 30",IF(R3820&lt;=60,"Entre 30 e 60",IF(R3820&lt;=90,"Entre 60 e 90",IF(R3820&lt;=120,"Entre 90 e 120",IF(R3820&lt;=150,"Entre 120 e 150",IF(R3820&lt;=180,"Entre 150 e 180","Superior a 180")))))))</f>
        <v/>
      </c>
    </row>
    <row r="3821">
      <c r="A3821" t="inlineStr">
        <is>
          <t>Q020L05</t>
        </is>
      </c>
      <c r="B3821" t="inlineStr">
        <is>
          <t>MARCELO SILVA  BRITO</t>
        </is>
      </c>
      <c r="C3821" t="n">
        <v>1</v>
      </c>
      <c r="D3821" t="inlineStr">
        <is>
          <t>IPCA</t>
        </is>
      </c>
      <c r="E3821" t="n">
        <v>0.009488792934583046</v>
      </c>
      <c r="F3821" t="inlineStr">
        <is>
          <t>MENSAL</t>
        </is>
      </c>
      <c r="G3821" t="n">
        <v>50019</v>
      </c>
      <c r="H3821" t="n">
        <v>50019</v>
      </c>
      <c r="I3821" t="n">
        <v>166</v>
      </c>
      <c r="J3821" t="inlineStr">
        <is>
          <t>CARTEIRA</t>
        </is>
      </c>
      <c r="K3821" t="inlineStr">
        <is>
          <t>CONTRATO</t>
        </is>
      </c>
      <c r="L3821" t="n">
        <v>3287.52</v>
      </c>
      <c r="M3821" t="inlineStr">
        <is>
          <t>IBIRAPITANGA FASE 3</t>
        </is>
      </c>
      <c r="N3821" s="142">
        <f>DATE(YEAR(G3821),MONTH(G3821),1)</f>
        <v/>
      </c>
      <c r="O3821" s="132">
        <f>IF(G3821&gt;$K$3,"Futuro","Atraso")</f>
        <v/>
      </c>
      <c r="P3821">
        <f>12*(YEAR(G3821)-YEAR($K$3))+(MONTH(G3821)-MONTH($K$3))</f>
        <v/>
      </c>
      <c r="Q3821" s="366">
        <f>IF(M3821="IBIRAPITANGA FASE 3",IF(O3821="Atraso",L3821,L3821/(1+$I$2)^P3821),IF(O3821="Atraso",L3821,L3821/(1+$I$1)^P3821))</f>
        <v/>
      </c>
      <c r="R3821">
        <f>IF(O3821="Atraso",$K$3-G3821,0)</f>
        <v/>
      </c>
      <c r="S3821">
        <f>IF(R3821&lt;=15,"Até 15",IF(R3821&lt;=30,"Entre 15 e 30",IF(R3821&lt;=60,"Entre 30 e 60",IF(R3821&lt;=90,"Entre 60 e 90",IF(R3821&lt;=120,"Entre 90 e 120",IF(R3821&lt;=150,"Entre 120 e 150",IF(R3821&lt;=180,"Entre 150 e 180","Superior a 180")))))))</f>
        <v/>
      </c>
    </row>
    <row r="3822">
      <c r="A3822" t="inlineStr">
        <is>
          <t>Q020L05</t>
        </is>
      </c>
      <c r="B3822" t="inlineStr">
        <is>
          <t>MARCELO SILVA  BRITO</t>
        </is>
      </c>
      <c r="C3822" t="n">
        <v>1</v>
      </c>
      <c r="D3822" t="inlineStr">
        <is>
          <t>IPCA</t>
        </is>
      </c>
      <c r="E3822" t="n">
        <v>0.009488792934583046</v>
      </c>
      <c r="F3822" t="inlineStr">
        <is>
          <t>MENSAL</t>
        </is>
      </c>
      <c r="G3822" t="n">
        <v>50050</v>
      </c>
      <c r="H3822" t="n">
        <v>50050</v>
      </c>
      <c r="I3822" t="n">
        <v>167</v>
      </c>
      <c r="J3822" t="inlineStr">
        <is>
          <t>CARTEIRA</t>
        </is>
      </c>
      <c r="K3822" t="inlineStr">
        <is>
          <t>CONTRATO</t>
        </is>
      </c>
      <c r="L3822" t="n">
        <v>3287.52</v>
      </c>
      <c r="M3822" t="inlineStr">
        <is>
          <t>IBIRAPITANGA FASE 3</t>
        </is>
      </c>
      <c r="N3822" s="142">
        <f>DATE(YEAR(G3822),MONTH(G3822),1)</f>
        <v/>
      </c>
      <c r="O3822" s="132">
        <f>IF(G3822&gt;$K$3,"Futuro","Atraso")</f>
        <v/>
      </c>
      <c r="P3822">
        <f>12*(YEAR(G3822)-YEAR($K$3))+(MONTH(G3822)-MONTH($K$3))</f>
        <v/>
      </c>
      <c r="Q3822" s="366">
        <f>IF(M3822="IBIRAPITANGA FASE 3",IF(O3822="Atraso",L3822,L3822/(1+$I$2)^P3822),IF(O3822="Atraso",L3822,L3822/(1+$I$1)^P3822))</f>
        <v/>
      </c>
      <c r="R3822">
        <f>IF(O3822="Atraso",$K$3-G3822,0)</f>
        <v/>
      </c>
      <c r="S3822">
        <f>IF(R3822&lt;=15,"Até 15",IF(R3822&lt;=30,"Entre 15 e 30",IF(R3822&lt;=60,"Entre 30 e 60",IF(R3822&lt;=90,"Entre 60 e 90",IF(R3822&lt;=120,"Entre 90 e 120",IF(R3822&lt;=150,"Entre 120 e 150",IF(R3822&lt;=180,"Entre 150 e 180","Superior a 180")))))))</f>
        <v/>
      </c>
    </row>
    <row r="3823">
      <c r="A3823" t="inlineStr">
        <is>
          <t>Q020L05</t>
        </is>
      </c>
      <c r="B3823" t="inlineStr">
        <is>
          <t>MARCELO SILVA  BRITO</t>
        </is>
      </c>
      <c r="C3823" t="n">
        <v>1</v>
      </c>
      <c r="D3823" t="inlineStr">
        <is>
          <t>IPCA</t>
        </is>
      </c>
      <c r="E3823" t="n">
        <v>0.009488792934583046</v>
      </c>
      <c r="F3823" t="inlineStr">
        <is>
          <t>MENSAL</t>
        </is>
      </c>
      <c r="G3823" t="n">
        <v>50081</v>
      </c>
      <c r="H3823" t="n">
        <v>50081</v>
      </c>
      <c r="I3823" t="n">
        <v>168</v>
      </c>
      <c r="J3823" t="inlineStr">
        <is>
          <t>CARTEIRA</t>
        </is>
      </c>
      <c r="K3823" t="inlineStr">
        <is>
          <t>CONTRATO</t>
        </is>
      </c>
      <c r="L3823" t="n">
        <v>3287.52</v>
      </c>
      <c r="M3823" t="inlineStr">
        <is>
          <t>IBIRAPITANGA FASE 3</t>
        </is>
      </c>
      <c r="N3823" s="142">
        <f>DATE(YEAR(G3823),MONTH(G3823),1)</f>
        <v/>
      </c>
      <c r="O3823" s="132">
        <f>IF(G3823&gt;$K$3,"Futuro","Atraso")</f>
        <v/>
      </c>
      <c r="P3823">
        <f>12*(YEAR(G3823)-YEAR($K$3))+(MONTH(G3823)-MONTH($K$3))</f>
        <v/>
      </c>
      <c r="Q3823" s="366">
        <f>IF(M3823="IBIRAPITANGA FASE 3",IF(O3823="Atraso",L3823,L3823/(1+$I$2)^P3823),IF(O3823="Atraso",L3823,L3823/(1+$I$1)^P3823))</f>
        <v/>
      </c>
      <c r="R3823">
        <f>IF(O3823="Atraso",$K$3-G3823,0)</f>
        <v/>
      </c>
      <c r="S3823">
        <f>IF(R3823&lt;=15,"Até 15",IF(R3823&lt;=30,"Entre 15 e 30",IF(R3823&lt;=60,"Entre 30 e 60",IF(R3823&lt;=90,"Entre 60 e 90",IF(R3823&lt;=120,"Entre 90 e 120",IF(R3823&lt;=150,"Entre 120 e 150",IF(R3823&lt;=180,"Entre 150 e 180","Superior a 180")))))))</f>
        <v/>
      </c>
    </row>
    <row r="3824">
      <c r="A3824" t="inlineStr">
        <is>
          <t>Q020L07</t>
        </is>
      </c>
      <c r="B3824" t="inlineStr">
        <is>
          <t>WILLIAM ALVES DOS SANTOS</t>
        </is>
      </c>
      <c r="C3824" t="n">
        <v>1</v>
      </c>
      <c r="D3824" t="inlineStr">
        <is>
          <t>IPCA</t>
        </is>
      </c>
      <c r="E3824" t="n">
        <v>0</v>
      </c>
      <c r="F3824" t="inlineStr">
        <is>
          <t>MENSAL</t>
        </is>
      </c>
      <c r="G3824" t="n">
        <v>45235</v>
      </c>
      <c r="H3824" t="n">
        <v>45235</v>
      </c>
      <c r="I3824" t="n">
        <v>30</v>
      </c>
      <c r="J3824" t="inlineStr">
        <is>
          <t>CARTEIRA</t>
        </is>
      </c>
      <c r="K3824" t="inlineStr">
        <is>
          <t>CONTRATO</t>
        </is>
      </c>
      <c r="L3824" t="n">
        <v>3072.54</v>
      </c>
      <c r="M3824" t="inlineStr">
        <is>
          <t>IBIRAPITANGA FASE 3</t>
        </is>
      </c>
      <c r="N3824" s="142">
        <f>DATE(YEAR(G3824),MONTH(G3824),1)</f>
        <v/>
      </c>
      <c r="O3824" s="132">
        <f>IF(G3824&gt;$K$3,"Futuro","Atraso")</f>
        <v/>
      </c>
      <c r="P3824">
        <f>12*(YEAR(G3824)-YEAR($K$3))+(MONTH(G3824)-MONTH($K$3))</f>
        <v/>
      </c>
      <c r="Q3824" s="366">
        <f>IF(M3824="IBIRAPITANGA FASE 3",IF(O3824="Atraso",L3824,L3824/(1+$I$2)^P3824),IF(O3824="Atraso",L3824,L3824/(1+$I$1)^P3824))</f>
        <v/>
      </c>
      <c r="R3824">
        <f>IF(O3824="Atraso",$K$3-G3824,0)</f>
        <v/>
      </c>
      <c r="S3824">
        <f>IF(R3824&lt;=15,"Até 15",IF(R3824&lt;=30,"Entre 15 e 30",IF(R3824&lt;=60,"Entre 30 e 60",IF(R3824&lt;=90,"Entre 60 e 90",IF(R3824&lt;=120,"Entre 90 e 120",IF(R3824&lt;=150,"Entre 120 e 150",IF(R3824&lt;=180,"Entre 150 e 180","Superior a 180")))))))</f>
        <v/>
      </c>
    </row>
    <row r="3825">
      <c r="A3825" t="inlineStr">
        <is>
          <t>Q020L07</t>
        </is>
      </c>
      <c r="B3825" t="inlineStr">
        <is>
          <t>WILLIAM ALVES DOS SANTOS</t>
        </is>
      </c>
      <c r="C3825" t="n">
        <v>1</v>
      </c>
      <c r="D3825" t="inlineStr">
        <is>
          <t>IPCA</t>
        </is>
      </c>
      <c r="E3825" t="n">
        <v>0</v>
      </c>
      <c r="F3825" t="inlineStr">
        <is>
          <t>MENSAL</t>
        </is>
      </c>
      <c r="G3825" t="n">
        <v>45265</v>
      </c>
      <c r="H3825" t="n">
        <v>45265</v>
      </c>
      <c r="I3825" t="n">
        <v>31</v>
      </c>
      <c r="J3825" t="inlineStr">
        <is>
          <t>CARTEIRA</t>
        </is>
      </c>
      <c r="K3825" t="inlineStr">
        <is>
          <t>CONTRATO</t>
        </is>
      </c>
      <c r="L3825" t="n">
        <v>3072.54</v>
      </c>
      <c r="M3825" t="inlineStr">
        <is>
          <t>IBIRAPITANGA FASE 3</t>
        </is>
      </c>
      <c r="N3825" s="142">
        <f>DATE(YEAR(G3825),MONTH(G3825),1)</f>
        <v/>
      </c>
      <c r="O3825" s="132">
        <f>IF(G3825&gt;$K$3,"Futuro","Atraso")</f>
        <v/>
      </c>
      <c r="P3825">
        <f>12*(YEAR(G3825)-YEAR($K$3))+(MONTH(G3825)-MONTH($K$3))</f>
        <v/>
      </c>
      <c r="Q3825" s="366">
        <f>IF(M3825="IBIRAPITANGA FASE 3",IF(O3825="Atraso",L3825,L3825/(1+$I$2)^P3825),IF(O3825="Atraso",L3825,L3825/(1+$I$1)^P3825))</f>
        <v/>
      </c>
      <c r="R3825">
        <f>IF(O3825="Atraso",$K$3-G3825,0)</f>
        <v/>
      </c>
      <c r="S3825">
        <f>IF(R3825&lt;=15,"Até 15",IF(R3825&lt;=30,"Entre 15 e 30",IF(R3825&lt;=60,"Entre 30 e 60",IF(R3825&lt;=90,"Entre 60 e 90",IF(R3825&lt;=120,"Entre 90 e 120",IF(R3825&lt;=150,"Entre 120 e 150",IF(R3825&lt;=180,"Entre 150 e 180","Superior a 180")))))))</f>
        <v/>
      </c>
    </row>
    <row r="3826">
      <c r="A3826" t="inlineStr">
        <is>
          <t>Q020L07</t>
        </is>
      </c>
      <c r="B3826" t="inlineStr">
        <is>
          <t>WILLIAM ALVES DOS SANTOS</t>
        </is>
      </c>
      <c r="C3826" t="n">
        <v>1</v>
      </c>
      <c r="D3826" t="inlineStr">
        <is>
          <t>IPCA</t>
        </is>
      </c>
      <c r="E3826" t="n">
        <v>0</v>
      </c>
      <c r="F3826" t="inlineStr">
        <is>
          <t>MENSAL</t>
        </is>
      </c>
      <c r="G3826" t="n">
        <v>45296</v>
      </c>
      <c r="H3826" t="n">
        <v>45296</v>
      </c>
      <c r="I3826" t="n">
        <v>32</v>
      </c>
      <c r="J3826" t="inlineStr">
        <is>
          <t>CARTEIRA</t>
        </is>
      </c>
      <c r="K3826" t="inlineStr">
        <is>
          <t>CONTRATO</t>
        </is>
      </c>
      <c r="L3826" t="n">
        <v>3072.54</v>
      </c>
      <c r="M3826" t="inlineStr">
        <is>
          <t>IBIRAPITANGA FASE 3</t>
        </is>
      </c>
      <c r="N3826" s="142">
        <f>DATE(YEAR(G3826),MONTH(G3826),1)</f>
        <v/>
      </c>
      <c r="O3826" s="132">
        <f>IF(G3826&gt;$K$3,"Futuro","Atraso")</f>
        <v/>
      </c>
      <c r="P3826">
        <f>12*(YEAR(G3826)-YEAR($K$3))+(MONTH(G3826)-MONTH($K$3))</f>
        <v/>
      </c>
      <c r="Q3826" s="366">
        <f>IF(M3826="IBIRAPITANGA FASE 3",IF(O3826="Atraso",L3826,L3826/(1+$I$2)^P3826),IF(O3826="Atraso",L3826,L3826/(1+$I$1)^P3826))</f>
        <v/>
      </c>
      <c r="R3826">
        <f>IF(O3826="Atraso",$K$3-G3826,0)</f>
        <v/>
      </c>
      <c r="S3826">
        <f>IF(R3826&lt;=15,"Até 15",IF(R3826&lt;=30,"Entre 15 e 30",IF(R3826&lt;=60,"Entre 30 e 60",IF(R3826&lt;=90,"Entre 60 e 90",IF(R3826&lt;=120,"Entre 90 e 120",IF(R3826&lt;=150,"Entre 120 e 150",IF(R3826&lt;=180,"Entre 150 e 180","Superior a 180")))))))</f>
        <v/>
      </c>
    </row>
    <row r="3827">
      <c r="A3827" t="inlineStr">
        <is>
          <t>Q020L07</t>
        </is>
      </c>
      <c r="B3827" t="inlineStr">
        <is>
          <t>WILLIAM ALVES DOS SANTOS</t>
        </is>
      </c>
      <c r="C3827" t="n">
        <v>1</v>
      </c>
      <c r="D3827" t="inlineStr">
        <is>
          <t>IPCA</t>
        </is>
      </c>
      <c r="E3827" t="n">
        <v>0</v>
      </c>
      <c r="F3827" t="inlineStr">
        <is>
          <t>MENSAL</t>
        </is>
      </c>
      <c r="G3827" t="n">
        <v>45327</v>
      </c>
      <c r="H3827" t="n">
        <v>45327</v>
      </c>
      <c r="I3827" t="n">
        <v>33</v>
      </c>
      <c r="J3827" t="inlineStr">
        <is>
          <t>CARTEIRA</t>
        </is>
      </c>
      <c r="K3827" t="inlineStr">
        <is>
          <t>CONTRATO</t>
        </is>
      </c>
      <c r="L3827" t="n">
        <v>3072.54</v>
      </c>
      <c r="M3827" t="inlineStr">
        <is>
          <t>IBIRAPITANGA FASE 3</t>
        </is>
      </c>
      <c r="N3827" s="142">
        <f>DATE(YEAR(G3827),MONTH(G3827),1)</f>
        <v/>
      </c>
      <c r="O3827" s="132">
        <f>IF(G3827&gt;$K$3,"Futuro","Atraso")</f>
        <v/>
      </c>
      <c r="P3827">
        <f>12*(YEAR(G3827)-YEAR($K$3))+(MONTH(G3827)-MONTH($K$3))</f>
        <v/>
      </c>
      <c r="Q3827" s="366">
        <f>IF(M3827="IBIRAPITANGA FASE 3",IF(O3827="Atraso",L3827,L3827/(1+$I$2)^P3827),IF(O3827="Atraso",L3827,L3827/(1+$I$1)^P3827))</f>
        <v/>
      </c>
      <c r="R3827">
        <f>IF(O3827="Atraso",$K$3-G3827,0)</f>
        <v/>
      </c>
      <c r="S3827">
        <f>IF(R3827&lt;=15,"Até 15",IF(R3827&lt;=30,"Entre 15 e 30",IF(R3827&lt;=60,"Entre 30 e 60",IF(R3827&lt;=90,"Entre 60 e 90",IF(R3827&lt;=120,"Entre 90 e 120",IF(R3827&lt;=150,"Entre 120 e 150",IF(R3827&lt;=180,"Entre 150 e 180","Superior a 180")))))))</f>
        <v/>
      </c>
    </row>
    <row r="3828">
      <c r="A3828" t="inlineStr">
        <is>
          <t>Q020L07</t>
        </is>
      </c>
      <c r="B3828" t="inlineStr">
        <is>
          <t>WILLIAM ALVES DOS SANTOS</t>
        </is>
      </c>
      <c r="C3828" t="n">
        <v>1</v>
      </c>
      <c r="D3828" t="inlineStr">
        <is>
          <t>IPCA</t>
        </is>
      </c>
      <c r="E3828" t="n">
        <v>0</v>
      </c>
      <c r="F3828" t="inlineStr">
        <is>
          <t>MENSAL</t>
        </is>
      </c>
      <c r="G3828" t="n">
        <v>45356</v>
      </c>
      <c r="H3828" t="n">
        <v>45356</v>
      </c>
      <c r="I3828" t="n">
        <v>34</v>
      </c>
      <c r="J3828" t="inlineStr">
        <is>
          <t>CARTEIRA</t>
        </is>
      </c>
      <c r="K3828" t="inlineStr">
        <is>
          <t>CONTRATO</t>
        </is>
      </c>
      <c r="L3828" t="n">
        <v>3072.54</v>
      </c>
      <c r="M3828" t="inlineStr">
        <is>
          <t>IBIRAPITANGA FASE 3</t>
        </is>
      </c>
      <c r="N3828" s="142">
        <f>DATE(YEAR(G3828),MONTH(G3828),1)</f>
        <v/>
      </c>
      <c r="O3828" s="132">
        <f>IF(G3828&gt;$K$3,"Futuro","Atraso")</f>
        <v/>
      </c>
      <c r="P3828">
        <f>12*(YEAR(G3828)-YEAR($K$3))+(MONTH(G3828)-MONTH($K$3))</f>
        <v/>
      </c>
      <c r="Q3828" s="366">
        <f>IF(M3828="IBIRAPITANGA FASE 3",IF(O3828="Atraso",L3828,L3828/(1+$I$2)^P3828),IF(O3828="Atraso",L3828,L3828/(1+$I$1)^P3828))</f>
        <v/>
      </c>
      <c r="R3828">
        <f>IF(O3828="Atraso",$K$3-G3828,0)</f>
        <v/>
      </c>
      <c r="S3828">
        <f>IF(R3828&lt;=15,"Até 15",IF(R3828&lt;=30,"Entre 15 e 30",IF(R3828&lt;=60,"Entre 30 e 60",IF(R3828&lt;=90,"Entre 60 e 90",IF(R3828&lt;=120,"Entre 90 e 120",IF(R3828&lt;=150,"Entre 120 e 150",IF(R3828&lt;=180,"Entre 150 e 180","Superior a 180")))))))</f>
        <v/>
      </c>
    </row>
    <row r="3829">
      <c r="A3829" t="inlineStr">
        <is>
          <t>Q020L07</t>
        </is>
      </c>
      <c r="B3829" t="inlineStr">
        <is>
          <t>WILLIAM ALVES DOS SANTOS</t>
        </is>
      </c>
      <c r="C3829" t="n">
        <v>1</v>
      </c>
      <c r="D3829" t="inlineStr">
        <is>
          <t>IPCA</t>
        </is>
      </c>
      <c r="E3829" t="n">
        <v>0</v>
      </c>
      <c r="F3829" t="inlineStr">
        <is>
          <t>MENSAL</t>
        </is>
      </c>
      <c r="G3829" t="n">
        <v>45387</v>
      </c>
      <c r="H3829" t="n">
        <v>45387</v>
      </c>
      <c r="I3829" t="n">
        <v>35</v>
      </c>
      <c r="J3829" t="inlineStr">
        <is>
          <t>CARTEIRA</t>
        </is>
      </c>
      <c r="K3829" t="inlineStr">
        <is>
          <t>CONTRATO</t>
        </is>
      </c>
      <c r="L3829" t="n">
        <v>3072.54</v>
      </c>
      <c r="M3829" t="inlineStr">
        <is>
          <t>IBIRAPITANGA FASE 3</t>
        </is>
      </c>
      <c r="N3829" s="142">
        <f>DATE(YEAR(G3829),MONTH(G3829),1)</f>
        <v/>
      </c>
      <c r="O3829" s="132">
        <f>IF(G3829&gt;$K$3,"Futuro","Atraso")</f>
        <v/>
      </c>
      <c r="P3829">
        <f>12*(YEAR(G3829)-YEAR($K$3))+(MONTH(G3829)-MONTH($K$3))</f>
        <v/>
      </c>
      <c r="Q3829" s="366">
        <f>IF(M3829="IBIRAPITANGA FASE 3",IF(O3829="Atraso",L3829,L3829/(1+$I$2)^P3829),IF(O3829="Atraso",L3829,L3829/(1+$I$1)^P3829))</f>
        <v/>
      </c>
      <c r="R3829">
        <f>IF(O3829="Atraso",$K$3-G3829,0)</f>
        <v/>
      </c>
      <c r="S3829">
        <f>IF(R3829&lt;=15,"Até 15",IF(R3829&lt;=30,"Entre 15 e 30",IF(R3829&lt;=60,"Entre 30 e 60",IF(R3829&lt;=90,"Entre 60 e 90",IF(R3829&lt;=120,"Entre 90 e 120",IF(R3829&lt;=150,"Entre 120 e 150",IF(R3829&lt;=180,"Entre 150 e 180","Superior a 180")))))))</f>
        <v/>
      </c>
    </row>
    <row r="3830">
      <c r="A3830" t="inlineStr">
        <is>
          <t>Q020L07</t>
        </is>
      </c>
      <c r="B3830" t="inlineStr">
        <is>
          <t>WILLIAM ALVES DOS SANTOS</t>
        </is>
      </c>
      <c r="C3830" t="n">
        <v>1</v>
      </c>
      <c r="D3830" t="inlineStr">
        <is>
          <t>IPCA</t>
        </is>
      </c>
      <c r="E3830" t="n">
        <v>0</v>
      </c>
      <c r="F3830" t="inlineStr">
        <is>
          <t>MENSAL</t>
        </is>
      </c>
      <c r="G3830" t="n">
        <v>45387</v>
      </c>
      <c r="H3830" t="n">
        <v>45387</v>
      </c>
      <c r="I3830" t="n">
        <v>3</v>
      </c>
      <c r="J3830" t="inlineStr">
        <is>
          <t>CARTEIRA</t>
        </is>
      </c>
      <c r="K3830" t="inlineStr">
        <is>
          <t>CONTRATO</t>
        </is>
      </c>
      <c r="L3830" t="n">
        <v>12290.13</v>
      </c>
      <c r="M3830" t="inlineStr">
        <is>
          <t>IBIRAPITANGA FASE 3</t>
        </is>
      </c>
      <c r="N3830" s="142">
        <f>DATE(YEAR(G3830),MONTH(G3830),1)</f>
        <v/>
      </c>
      <c r="O3830" s="132">
        <f>IF(G3830&gt;$K$3,"Futuro","Atraso")</f>
        <v/>
      </c>
      <c r="P3830">
        <f>12*(YEAR(G3830)-YEAR($K$3))+(MONTH(G3830)-MONTH($K$3))</f>
        <v/>
      </c>
      <c r="Q3830" s="366">
        <f>IF(M3830="IBIRAPITANGA FASE 3",IF(O3830="Atraso",L3830,L3830/(1+$I$2)^P3830),IF(O3830="Atraso",L3830,L3830/(1+$I$1)^P3830))</f>
        <v/>
      </c>
      <c r="R3830">
        <f>IF(O3830="Atraso",$K$3-G3830,0)</f>
        <v/>
      </c>
      <c r="S3830">
        <f>IF(R3830&lt;=15,"Até 15",IF(R3830&lt;=30,"Entre 15 e 30",IF(R3830&lt;=60,"Entre 30 e 60",IF(R3830&lt;=90,"Entre 60 e 90",IF(R3830&lt;=120,"Entre 90 e 120",IF(R3830&lt;=150,"Entre 120 e 150",IF(R3830&lt;=180,"Entre 150 e 180","Superior a 180")))))))</f>
        <v/>
      </c>
    </row>
    <row r="3831">
      <c r="A3831" t="inlineStr">
        <is>
          <t>Q020L07</t>
        </is>
      </c>
      <c r="B3831" t="inlineStr">
        <is>
          <t>WILLIAM ALVES DOS SANTOS</t>
        </is>
      </c>
      <c r="C3831" t="n">
        <v>1</v>
      </c>
      <c r="D3831" t="inlineStr">
        <is>
          <t>IPCA</t>
        </is>
      </c>
      <c r="E3831" t="n">
        <v>0</v>
      </c>
      <c r="F3831" t="inlineStr">
        <is>
          <t>MENSAL</t>
        </is>
      </c>
      <c r="G3831" t="n">
        <v>45417</v>
      </c>
      <c r="H3831" t="n">
        <v>45417</v>
      </c>
      <c r="I3831" t="n">
        <v>36</v>
      </c>
      <c r="J3831" t="inlineStr">
        <is>
          <t>CARTEIRA</t>
        </is>
      </c>
      <c r="K3831" t="inlineStr">
        <is>
          <t>CONTRATO</t>
        </is>
      </c>
      <c r="L3831" t="n">
        <v>3072.54</v>
      </c>
      <c r="M3831" t="inlineStr">
        <is>
          <t>IBIRAPITANGA FASE 3</t>
        </is>
      </c>
      <c r="N3831" s="142">
        <f>DATE(YEAR(G3831),MONTH(G3831),1)</f>
        <v/>
      </c>
      <c r="O3831" s="132">
        <f>IF(G3831&gt;$K$3,"Futuro","Atraso")</f>
        <v/>
      </c>
      <c r="P3831">
        <f>12*(YEAR(G3831)-YEAR($K$3))+(MONTH(G3831)-MONTH($K$3))</f>
        <v/>
      </c>
      <c r="Q3831" s="366">
        <f>IF(M3831="IBIRAPITANGA FASE 3",IF(O3831="Atraso",L3831,L3831/(1+$I$2)^P3831),IF(O3831="Atraso",L3831,L3831/(1+$I$1)^P3831))</f>
        <v/>
      </c>
      <c r="R3831">
        <f>IF(O3831="Atraso",$K$3-G3831,0)</f>
        <v/>
      </c>
      <c r="S3831">
        <f>IF(R3831&lt;=15,"Até 15",IF(R3831&lt;=30,"Entre 15 e 30",IF(R3831&lt;=60,"Entre 30 e 60",IF(R3831&lt;=90,"Entre 60 e 90",IF(R3831&lt;=120,"Entre 90 e 120",IF(R3831&lt;=150,"Entre 120 e 150",IF(R3831&lt;=180,"Entre 150 e 180","Superior a 180")))))))</f>
        <v/>
      </c>
    </row>
    <row r="3832">
      <c r="A3832" t="inlineStr">
        <is>
          <t>Q020L07</t>
        </is>
      </c>
      <c r="B3832" t="inlineStr">
        <is>
          <t>WILLIAM ALVES DOS SANTOS</t>
        </is>
      </c>
      <c r="C3832" t="n">
        <v>1</v>
      </c>
      <c r="D3832" t="inlineStr">
        <is>
          <t>IPCA</t>
        </is>
      </c>
      <c r="E3832" t="n">
        <v>0</v>
      </c>
      <c r="F3832" t="inlineStr">
        <is>
          <t>MENSAL</t>
        </is>
      </c>
      <c r="G3832" t="n">
        <v>45448</v>
      </c>
      <c r="H3832" t="n">
        <v>45448</v>
      </c>
      <c r="I3832" t="n">
        <v>37</v>
      </c>
      <c r="J3832" t="inlineStr">
        <is>
          <t>CARTEIRA</t>
        </is>
      </c>
      <c r="K3832" t="inlineStr">
        <is>
          <t>CONTRATO</t>
        </is>
      </c>
      <c r="L3832" t="n">
        <v>3072.54</v>
      </c>
      <c r="M3832" t="inlineStr">
        <is>
          <t>IBIRAPITANGA FASE 3</t>
        </is>
      </c>
      <c r="N3832" s="142">
        <f>DATE(YEAR(G3832),MONTH(G3832),1)</f>
        <v/>
      </c>
      <c r="O3832" s="132">
        <f>IF(G3832&gt;$K$3,"Futuro","Atraso")</f>
        <v/>
      </c>
      <c r="P3832">
        <f>12*(YEAR(G3832)-YEAR($K$3))+(MONTH(G3832)-MONTH($K$3))</f>
        <v/>
      </c>
      <c r="Q3832" s="366">
        <f>IF(M3832="IBIRAPITANGA FASE 3",IF(O3832="Atraso",L3832,L3832/(1+$I$2)^P3832),IF(O3832="Atraso",L3832,L3832/(1+$I$1)^P3832))</f>
        <v/>
      </c>
      <c r="R3832">
        <f>IF(O3832="Atraso",$K$3-G3832,0)</f>
        <v/>
      </c>
      <c r="S3832">
        <f>IF(R3832&lt;=15,"Até 15",IF(R3832&lt;=30,"Entre 15 e 30",IF(R3832&lt;=60,"Entre 30 e 60",IF(R3832&lt;=90,"Entre 60 e 90",IF(R3832&lt;=120,"Entre 90 e 120",IF(R3832&lt;=150,"Entre 120 e 150",IF(R3832&lt;=180,"Entre 150 e 180","Superior a 180")))))))</f>
        <v/>
      </c>
    </row>
    <row r="3833">
      <c r="A3833" t="inlineStr">
        <is>
          <t>Q020L07</t>
        </is>
      </c>
      <c r="B3833" t="inlineStr">
        <is>
          <t>WILLIAM ALVES DOS SANTOS</t>
        </is>
      </c>
      <c r="C3833" t="n">
        <v>1</v>
      </c>
      <c r="D3833" t="inlineStr">
        <is>
          <t>IPCA</t>
        </is>
      </c>
      <c r="E3833" t="n">
        <v>0</v>
      </c>
      <c r="F3833" t="inlineStr">
        <is>
          <t>MENSAL</t>
        </is>
      </c>
      <c r="G3833" t="n">
        <v>45478</v>
      </c>
      <c r="H3833" t="n">
        <v>45478</v>
      </c>
      <c r="I3833" t="n">
        <v>38</v>
      </c>
      <c r="J3833" t="inlineStr">
        <is>
          <t>CARTEIRA</t>
        </is>
      </c>
      <c r="K3833" t="inlineStr">
        <is>
          <t>CONTRATO</t>
        </is>
      </c>
      <c r="L3833" t="n">
        <v>3072.54</v>
      </c>
      <c r="M3833" t="inlineStr">
        <is>
          <t>IBIRAPITANGA FASE 3</t>
        </is>
      </c>
      <c r="N3833" s="142">
        <f>DATE(YEAR(G3833),MONTH(G3833),1)</f>
        <v/>
      </c>
      <c r="O3833" s="132">
        <f>IF(G3833&gt;$K$3,"Futuro","Atraso")</f>
        <v/>
      </c>
      <c r="P3833">
        <f>12*(YEAR(G3833)-YEAR($K$3))+(MONTH(G3833)-MONTH($K$3))</f>
        <v/>
      </c>
      <c r="Q3833" s="366">
        <f>IF(M3833="IBIRAPITANGA FASE 3",IF(O3833="Atraso",L3833,L3833/(1+$I$2)^P3833),IF(O3833="Atraso",L3833,L3833/(1+$I$1)^P3833))</f>
        <v/>
      </c>
      <c r="R3833">
        <f>IF(O3833="Atraso",$K$3-G3833,0)</f>
        <v/>
      </c>
      <c r="S3833">
        <f>IF(R3833&lt;=15,"Até 15",IF(R3833&lt;=30,"Entre 15 e 30",IF(R3833&lt;=60,"Entre 30 e 60",IF(R3833&lt;=90,"Entre 60 e 90",IF(R3833&lt;=120,"Entre 90 e 120",IF(R3833&lt;=150,"Entre 120 e 150",IF(R3833&lt;=180,"Entre 150 e 180","Superior a 180")))))))</f>
        <v/>
      </c>
    </row>
    <row r="3834">
      <c r="A3834" t="inlineStr">
        <is>
          <t>Q020L07</t>
        </is>
      </c>
      <c r="B3834" t="inlineStr">
        <is>
          <t>WILLIAM ALVES DOS SANTOS</t>
        </is>
      </c>
      <c r="C3834" t="n">
        <v>1</v>
      </c>
      <c r="D3834" t="inlineStr">
        <is>
          <t>IPCA</t>
        </is>
      </c>
      <c r="E3834" t="n">
        <v>0</v>
      </c>
      <c r="F3834" t="inlineStr">
        <is>
          <t>MENSAL</t>
        </is>
      </c>
      <c r="G3834" t="n">
        <v>45509</v>
      </c>
      <c r="H3834" t="n">
        <v>45509</v>
      </c>
      <c r="I3834" t="n">
        <v>39</v>
      </c>
      <c r="J3834" t="inlineStr">
        <is>
          <t>CARTEIRA</t>
        </is>
      </c>
      <c r="K3834" t="inlineStr">
        <is>
          <t>CONTRATO</t>
        </is>
      </c>
      <c r="L3834" t="n">
        <v>3072.54</v>
      </c>
      <c r="M3834" t="inlineStr">
        <is>
          <t>IBIRAPITANGA FASE 3</t>
        </is>
      </c>
      <c r="N3834" s="142">
        <f>DATE(YEAR(G3834),MONTH(G3834),1)</f>
        <v/>
      </c>
      <c r="O3834" s="132">
        <f>IF(G3834&gt;$K$3,"Futuro","Atraso")</f>
        <v/>
      </c>
      <c r="P3834">
        <f>12*(YEAR(G3834)-YEAR($K$3))+(MONTH(G3834)-MONTH($K$3))</f>
        <v/>
      </c>
      <c r="Q3834" s="366">
        <f>IF(M3834="IBIRAPITANGA FASE 3",IF(O3834="Atraso",L3834,L3834/(1+$I$2)^P3834),IF(O3834="Atraso",L3834,L3834/(1+$I$1)^P3834))</f>
        <v/>
      </c>
      <c r="R3834">
        <f>IF(O3834="Atraso",$K$3-G3834,0)</f>
        <v/>
      </c>
      <c r="S3834">
        <f>IF(R3834&lt;=15,"Até 15",IF(R3834&lt;=30,"Entre 15 e 30",IF(R3834&lt;=60,"Entre 30 e 60",IF(R3834&lt;=90,"Entre 60 e 90",IF(R3834&lt;=120,"Entre 90 e 120",IF(R3834&lt;=150,"Entre 120 e 150",IF(R3834&lt;=180,"Entre 150 e 180","Superior a 180")))))))</f>
        <v/>
      </c>
    </row>
    <row r="3835">
      <c r="A3835" t="inlineStr">
        <is>
          <t>Q020L07</t>
        </is>
      </c>
      <c r="B3835" t="inlineStr">
        <is>
          <t>WILLIAM ALVES DOS SANTOS</t>
        </is>
      </c>
      <c r="C3835" t="n">
        <v>1</v>
      </c>
      <c r="D3835" t="inlineStr">
        <is>
          <t>IPCA</t>
        </is>
      </c>
      <c r="E3835" t="n">
        <v>0</v>
      </c>
      <c r="F3835" t="inlineStr">
        <is>
          <t>MENSAL</t>
        </is>
      </c>
      <c r="G3835" t="n">
        <v>45540</v>
      </c>
      <c r="H3835" t="n">
        <v>45540</v>
      </c>
      <c r="I3835" t="n">
        <v>40</v>
      </c>
      <c r="J3835" t="inlineStr">
        <is>
          <t>CARTEIRA</t>
        </is>
      </c>
      <c r="K3835" t="inlineStr">
        <is>
          <t>CONTRATO</t>
        </is>
      </c>
      <c r="L3835" t="n">
        <v>3072.54</v>
      </c>
      <c r="M3835" t="inlineStr">
        <is>
          <t>IBIRAPITANGA FASE 3</t>
        </is>
      </c>
      <c r="N3835" s="142">
        <f>DATE(YEAR(G3835),MONTH(G3835),1)</f>
        <v/>
      </c>
      <c r="O3835" s="132">
        <f>IF(G3835&gt;$K$3,"Futuro","Atraso")</f>
        <v/>
      </c>
      <c r="P3835">
        <f>12*(YEAR(G3835)-YEAR($K$3))+(MONTH(G3835)-MONTH($K$3))</f>
        <v/>
      </c>
      <c r="Q3835" s="366">
        <f>IF(M3835="IBIRAPITANGA FASE 3",IF(O3835="Atraso",L3835,L3835/(1+$I$2)^P3835),IF(O3835="Atraso",L3835,L3835/(1+$I$1)^P3835))</f>
        <v/>
      </c>
      <c r="R3835">
        <f>IF(O3835="Atraso",$K$3-G3835,0)</f>
        <v/>
      </c>
      <c r="S3835">
        <f>IF(R3835&lt;=15,"Até 15",IF(R3835&lt;=30,"Entre 15 e 30",IF(R3835&lt;=60,"Entre 30 e 60",IF(R3835&lt;=90,"Entre 60 e 90",IF(R3835&lt;=120,"Entre 90 e 120",IF(R3835&lt;=150,"Entre 120 e 150",IF(R3835&lt;=180,"Entre 150 e 180","Superior a 180")))))))</f>
        <v/>
      </c>
    </row>
    <row r="3836">
      <c r="A3836" t="inlineStr">
        <is>
          <t>Q020L07</t>
        </is>
      </c>
      <c r="B3836" t="inlineStr">
        <is>
          <t>WILLIAM ALVES DOS SANTOS</t>
        </is>
      </c>
      <c r="C3836" t="n">
        <v>1</v>
      </c>
      <c r="D3836" t="inlineStr">
        <is>
          <t>IPCA</t>
        </is>
      </c>
      <c r="E3836" t="n">
        <v>0</v>
      </c>
      <c r="F3836" t="inlineStr">
        <is>
          <t>MENSAL</t>
        </is>
      </c>
      <c r="G3836" t="n">
        <v>45570</v>
      </c>
      <c r="H3836" t="n">
        <v>45570</v>
      </c>
      <c r="I3836" t="n">
        <v>41</v>
      </c>
      <c r="J3836" t="inlineStr">
        <is>
          <t>CARTEIRA</t>
        </is>
      </c>
      <c r="K3836" t="inlineStr">
        <is>
          <t>CONTRATO</t>
        </is>
      </c>
      <c r="L3836" t="n">
        <v>3072.54</v>
      </c>
      <c r="M3836" t="inlineStr">
        <is>
          <t>IBIRAPITANGA FASE 3</t>
        </is>
      </c>
      <c r="N3836" s="142">
        <f>DATE(YEAR(G3836),MONTH(G3836),1)</f>
        <v/>
      </c>
      <c r="O3836" s="132">
        <f>IF(G3836&gt;$K$3,"Futuro","Atraso")</f>
        <v/>
      </c>
      <c r="P3836">
        <f>12*(YEAR(G3836)-YEAR($K$3))+(MONTH(G3836)-MONTH($K$3))</f>
        <v/>
      </c>
      <c r="Q3836" s="366">
        <f>IF(M3836="IBIRAPITANGA FASE 3",IF(O3836="Atraso",L3836,L3836/(1+$I$2)^P3836),IF(O3836="Atraso",L3836,L3836/(1+$I$1)^P3836))</f>
        <v/>
      </c>
      <c r="R3836">
        <f>IF(O3836="Atraso",$K$3-G3836,0)</f>
        <v/>
      </c>
      <c r="S3836">
        <f>IF(R3836&lt;=15,"Até 15",IF(R3836&lt;=30,"Entre 15 e 30",IF(R3836&lt;=60,"Entre 30 e 60",IF(R3836&lt;=90,"Entre 60 e 90",IF(R3836&lt;=120,"Entre 90 e 120",IF(R3836&lt;=150,"Entre 120 e 150",IF(R3836&lt;=180,"Entre 150 e 180","Superior a 180")))))))</f>
        <v/>
      </c>
    </row>
    <row r="3837">
      <c r="A3837" t="inlineStr">
        <is>
          <t>Q020L07</t>
        </is>
      </c>
      <c r="B3837" t="inlineStr">
        <is>
          <t>WILLIAM ALVES DOS SANTOS</t>
        </is>
      </c>
      <c r="C3837" t="n">
        <v>1</v>
      </c>
      <c r="D3837" t="inlineStr">
        <is>
          <t>IPCA</t>
        </is>
      </c>
      <c r="E3837" t="n">
        <v>0</v>
      </c>
      <c r="F3837" t="inlineStr">
        <is>
          <t>MENSAL</t>
        </is>
      </c>
      <c r="G3837" t="n">
        <v>45601</v>
      </c>
      <c r="H3837" t="n">
        <v>45601</v>
      </c>
      <c r="I3837" t="n">
        <v>42</v>
      </c>
      <c r="J3837" t="inlineStr">
        <is>
          <t>CARTEIRA</t>
        </is>
      </c>
      <c r="K3837" t="inlineStr">
        <is>
          <t>CONTRATO</t>
        </is>
      </c>
      <c r="L3837" t="n">
        <v>3072.54</v>
      </c>
      <c r="M3837" t="inlineStr">
        <is>
          <t>IBIRAPITANGA FASE 3</t>
        </is>
      </c>
      <c r="N3837" s="142">
        <f>DATE(YEAR(G3837),MONTH(G3837),1)</f>
        <v/>
      </c>
      <c r="O3837" s="132">
        <f>IF(G3837&gt;$K$3,"Futuro","Atraso")</f>
        <v/>
      </c>
      <c r="P3837">
        <f>12*(YEAR(G3837)-YEAR($K$3))+(MONTH(G3837)-MONTH($K$3))</f>
        <v/>
      </c>
      <c r="Q3837" s="366">
        <f>IF(M3837="IBIRAPITANGA FASE 3",IF(O3837="Atraso",L3837,L3837/(1+$I$2)^P3837),IF(O3837="Atraso",L3837,L3837/(1+$I$1)^P3837))</f>
        <v/>
      </c>
      <c r="R3837">
        <f>IF(O3837="Atraso",$K$3-G3837,0)</f>
        <v/>
      </c>
      <c r="S3837">
        <f>IF(R3837&lt;=15,"Até 15",IF(R3837&lt;=30,"Entre 15 e 30",IF(R3837&lt;=60,"Entre 30 e 60",IF(R3837&lt;=90,"Entre 60 e 90",IF(R3837&lt;=120,"Entre 90 e 120",IF(R3837&lt;=150,"Entre 120 e 150",IF(R3837&lt;=180,"Entre 150 e 180","Superior a 180")))))))</f>
        <v/>
      </c>
    </row>
    <row r="3838">
      <c r="A3838" t="inlineStr">
        <is>
          <t>Q020L07</t>
        </is>
      </c>
      <c r="B3838" t="inlineStr">
        <is>
          <t>WILLIAM ALVES DOS SANTOS</t>
        </is>
      </c>
      <c r="C3838" t="n">
        <v>1</v>
      </c>
      <c r="D3838" t="inlineStr">
        <is>
          <t>IPCA</t>
        </is>
      </c>
      <c r="E3838" t="n">
        <v>0</v>
      </c>
      <c r="F3838" t="inlineStr">
        <is>
          <t>MENSAL</t>
        </is>
      </c>
      <c r="G3838" t="n">
        <v>45631</v>
      </c>
      <c r="H3838" t="n">
        <v>45631</v>
      </c>
      <c r="I3838" t="n">
        <v>43</v>
      </c>
      <c r="J3838" t="inlineStr">
        <is>
          <t>CARTEIRA</t>
        </is>
      </c>
      <c r="K3838" t="inlineStr">
        <is>
          <t>CONTRATO</t>
        </is>
      </c>
      <c r="L3838" t="n">
        <v>3072.54</v>
      </c>
      <c r="M3838" t="inlineStr">
        <is>
          <t>IBIRAPITANGA FASE 3</t>
        </is>
      </c>
      <c r="N3838" s="142">
        <f>DATE(YEAR(G3838),MONTH(G3838),1)</f>
        <v/>
      </c>
      <c r="O3838" s="132">
        <f>IF(G3838&gt;$K$3,"Futuro","Atraso")</f>
        <v/>
      </c>
      <c r="P3838">
        <f>12*(YEAR(G3838)-YEAR($K$3))+(MONTH(G3838)-MONTH($K$3))</f>
        <v/>
      </c>
      <c r="Q3838" s="366">
        <f>IF(M3838="IBIRAPITANGA FASE 3",IF(O3838="Atraso",L3838,L3838/(1+$I$2)^P3838),IF(O3838="Atraso",L3838,L3838/(1+$I$1)^P3838))</f>
        <v/>
      </c>
      <c r="R3838">
        <f>IF(O3838="Atraso",$K$3-G3838,0)</f>
        <v/>
      </c>
      <c r="S3838">
        <f>IF(R3838&lt;=15,"Até 15",IF(R3838&lt;=30,"Entre 15 e 30",IF(R3838&lt;=60,"Entre 30 e 60",IF(R3838&lt;=90,"Entre 60 e 90",IF(R3838&lt;=120,"Entre 90 e 120",IF(R3838&lt;=150,"Entre 120 e 150",IF(R3838&lt;=180,"Entre 150 e 180","Superior a 180")))))))</f>
        <v/>
      </c>
    </row>
    <row r="3839">
      <c r="A3839" t="inlineStr">
        <is>
          <t>Q020L07</t>
        </is>
      </c>
      <c r="B3839" t="inlineStr">
        <is>
          <t>WILLIAM ALVES DOS SANTOS</t>
        </is>
      </c>
      <c r="C3839" t="n">
        <v>1</v>
      </c>
      <c r="D3839" t="inlineStr">
        <is>
          <t>IPCA</t>
        </is>
      </c>
      <c r="E3839" t="n">
        <v>0</v>
      </c>
      <c r="F3839" t="inlineStr">
        <is>
          <t>MENSAL</t>
        </is>
      </c>
      <c r="G3839" t="n">
        <v>45662</v>
      </c>
      <c r="H3839" t="n">
        <v>45662</v>
      </c>
      <c r="I3839" t="n">
        <v>44</v>
      </c>
      <c r="J3839" t="inlineStr">
        <is>
          <t>CARTEIRA</t>
        </is>
      </c>
      <c r="K3839" t="inlineStr">
        <is>
          <t>CONTRATO</t>
        </is>
      </c>
      <c r="L3839" t="n">
        <v>3072.54</v>
      </c>
      <c r="M3839" t="inlineStr">
        <is>
          <t>IBIRAPITANGA FASE 3</t>
        </is>
      </c>
      <c r="N3839" s="142">
        <f>DATE(YEAR(G3839),MONTH(G3839),1)</f>
        <v/>
      </c>
      <c r="O3839" s="132">
        <f>IF(G3839&gt;$K$3,"Futuro","Atraso")</f>
        <v/>
      </c>
      <c r="P3839">
        <f>12*(YEAR(G3839)-YEAR($K$3))+(MONTH(G3839)-MONTH($K$3))</f>
        <v/>
      </c>
      <c r="Q3839" s="366">
        <f>IF(M3839="IBIRAPITANGA FASE 3",IF(O3839="Atraso",L3839,L3839/(1+$I$2)^P3839),IF(O3839="Atraso",L3839,L3839/(1+$I$1)^P3839))</f>
        <v/>
      </c>
      <c r="R3839">
        <f>IF(O3839="Atraso",$K$3-G3839,0)</f>
        <v/>
      </c>
      <c r="S3839">
        <f>IF(R3839&lt;=15,"Até 15",IF(R3839&lt;=30,"Entre 15 e 30",IF(R3839&lt;=60,"Entre 30 e 60",IF(R3839&lt;=90,"Entre 60 e 90",IF(R3839&lt;=120,"Entre 90 e 120",IF(R3839&lt;=150,"Entre 120 e 150",IF(R3839&lt;=180,"Entre 150 e 180","Superior a 180")))))))</f>
        <v/>
      </c>
    </row>
    <row r="3840">
      <c r="A3840" t="inlineStr">
        <is>
          <t>Q020L07</t>
        </is>
      </c>
      <c r="B3840" t="inlineStr">
        <is>
          <t>WILLIAM ALVES DOS SANTOS</t>
        </is>
      </c>
      <c r="C3840" t="n">
        <v>1</v>
      </c>
      <c r="D3840" t="inlineStr">
        <is>
          <t>IPCA</t>
        </is>
      </c>
      <c r="E3840" t="n">
        <v>0</v>
      </c>
      <c r="F3840" t="inlineStr">
        <is>
          <t>MENSAL</t>
        </is>
      </c>
      <c r="G3840" t="n">
        <v>45693</v>
      </c>
      <c r="H3840" t="n">
        <v>45693</v>
      </c>
      <c r="I3840" t="n">
        <v>45</v>
      </c>
      <c r="J3840" t="inlineStr">
        <is>
          <t>CARTEIRA</t>
        </is>
      </c>
      <c r="K3840" t="inlineStr">
        <is>
          <t>CONTRATO</t>
        </is>
      </c>
      <c r="L3840" t="n">
        <v>3072.54</v>
      </c>
      <c r="M3840" t="inlineStr">
        <is>
          <t>IBIRAPITANGA FASE 3</t>
        </is>
      </c>
      <c r="N3840" s="142">
        <f>DATE(YEAR(G3840),MONTH(G3840),1)</f>
        <v/>
      </c>
      <c r="O3840" s="132">
        <f>IF(G3840&gt;$K$3,"Futuro","Atraso")</f>
        <v/>
      </c>
      <c r="P3840">
        <f>12*(YEAR(G3840)-YEAR($K$3))+(MONTH(G3840)-MONTH($K$3))</f>
        <v/>
      </c>
      <c r="Q3840" s="366">
        <f>IF(M3840="IBIRAPITANGA FASE 3",IF(O3840="Atraso",L3840,L3840/(1+$I$2)^P3840),IF(O3840="Atraso",L3840,L3840/(1+$I$1)^P3840))</f>
        <v/>
      </c>
      <c r="R3840">
        <f>IF(O3840="Atraso",$K$3-G3840,0)</f>
        <v/>
      </c>
      <c r="S3840">
        <f>IF(R3840&lt;=15,"Até 15",IF(R3840&lt;=30,"Entre 15 e 30",IF(R3840&lt;=60,"Entre 30 e 60",IF(R3840&lt;=90,"Entre 60 e 90",IF(R3840&lt;=120,"Entre 90 e 120",IF(R3840&lt;=150,"Entre 120 e 150",IF(R3840&lt;=180,"Entre 150 e 180","Superior a 180")))))))</f>
        <v/>
      </c>
    </row>
    <row r="3841">
      <c r="A3841" t="inlineStr">
        <is>
          <t>Q020L07</t>
        </is>
      </c>
      <c r="B3841" t="inlineStr">
        <is>
          <t>WILLIAM ALVES DOS SANTOS</t>
        </is>
      </c>
      <c r="C3841" t="n">
        <v>1</v>
      </c>
      <c r="D3841" t="inlineStr">
        <is>
          <t>IPCA</t>
        </is>
      </c>
      <c r="E3841" t="n">
        <v>0</v>
      </c>
      <c r="F3841" t="inlineStr">
        <is>
          <t>MENSAL</t>
        </is>
      </c>
      <c r="G3841" t="n">
        <v>45721</v>
      </c>
      <c r="H3841" t="n">
        <v>45721</v>
      </c>
      <c r="I3841" t="n">
        <v>46</v>
      </c>
      <c r="J3841" t="inlineStr">
        <is>
          <t>CARTEIRA</t>
        </is>
      </c>
      <c r="K3841" t="inlineStr">
        <is>
          <t>CONTRATO</t>
        </is>
      </c>
      <c r="L3841" t="n">
        <v>3072.54</v>
      </c>
      <c r="M3841" t="inlineStr">
        <is>
          <t>IBIRAPITANGA FASE 3</t>
        </is>
      </c>
      <c r="N3841" s="142">
        <f>DATE(YEAR(G3841),MONTH(G3841),1)</f>
        <v/>
      </c>
      <c r="O3841" s="132">
        <f>IF(G3841&gt;$K$3,"Futuro","Atraso")</f>
        <v/>
      </c>
      <c r="P3841">
        <f>12*(YEAR(G3841)-YEAR($K$3))+(MONTH(G3841)-MONTH($K$3))</f>
        <v/>
      </c>
      <c r="Q3841" s="366">
        <f>IF(M3841="IBIRAPITANGA FASE 3",IF(O3841="Atraso",L3841,L3841/(1+$I$2)^P3841),IF(O3841="Atraso",L3841,L3841/(1+$I$1)^P3841))</f>
        <v/>
      </c>
      <c r="R3841">
        <f>IF(O3841="Atraso",$K$3-G3841,0)</f>
        <v/>
      </c>
      <c r="S3841">
        <f>IF(R3841&lt;=15,"Até 15",IF(R3841&lt;=30,"Entre 15 e 30",IF(R3841&lt;=60,"Entre 30 e 60",IF(R3841&lt;=90,"Entre 60 e 90",IF(R3841&lt;=120,"Entre 90 e 120",IF(R3841&lt;=150,"Entre 120 e 150",IF(R3841&lt;=180,"Entre 150 e 180","Superior a 180")))))))</f>
        <v/>
      </c>
    </row>
    <row r="3842">
      <c r="A3842" t="inlineStr">
        <is>
          <t>Q020L07</t>
        </is>
      </c>
      <c r="B3842" t="inlineStr">
        <is>
          <t>WILLIAM ALVES DOS SANTOS</t>
        </is>
      </c>
      <c r="C3842" t="n">
        <v>1</v>
      </c>
      <c r="D3842" t="inlineStr">
        <is>
          <t>IPCA</t>
        </is>
      </c>
      <c r="E3842" t="n">
        <v>0</v>
      </c>
      <c r="F3842" t="inlineStr">
        <is>
          <t>MENSAL</t>
        </is>
      </c>
      <c r="G3842" t="n">
        <v>45752</v>
      </c>
      <c r="H3842" t="n">
        <v>45752</v>
      </c>
      <c r="I3842" t="n">
        <v>47</v>
      </c>
      <c r="J3842" t="inlineStr">
        <is>
          <t>CARTEIRA</t>
        </is>
      </c>
      <c r="K3842" t="inlineStr">
        <is>
          <t>CONTRATO</t>
        </is>
      </c>
      <c r="L3842" t="n">
        <v>3072.54</v>
      </c>
      <c r="M3842" t="inlineStr">
        <is>
          <t>IBIRAPITANGA FASE 3</t>
        </is>
      </c>
      <c r="N3842" s="142">
        <f>DATE(YEAR(G3842),MONTH(G3842),1)</f>
        <v/>
      </c>
      <c r="O3842" s="132">
        <f>IF(G3842&gt;$K$3,"Futuro","Atraso")</f>
        <v/>
      </c>
      <c r="P3842">
        <f>12*(YEAR(G3842)-YEAR($K$3))+(MONTH(G3842)-MONTH($K$3))</f>
        <v/>
      </c>
      <c r="Q3842" s="366">
        <f>IF(M3842="IBIRAPITANGA FASE 3",IF(O3842="Atraso",L3842,L3842/(1+$I$2)^P3842),IF(O3842="Atraso",L3842,L3842/(1+$I$1)^P3842))</f>
        <v/>
      </c>
      <c r="R3842">
        <f>IF(O3842="Atraso",$K$3-G3842,0)</f>
        <v/>
      </c>
      <c r="S3842">
        <f>IF(R3842&lt;=15,"Até 15",IF(R3842&lt;=30,"Entre 15 e 30",IF(R3842&lt;=60,"Entre 30 e 60",IF(R3842&lt;=90,"Entre 60 e 90",IF(R3842&lt;=120,"Entre 90 e 120",IF(R3842&lt;=150,"Entre 120 e 150",IF(R3842&lt;=180,"Entre 150 e 180","Superior a 180")))))))</f>
        <v/>
      </c>
    </row>
    <row r="3843">
      <c r="A3843" t="inlineStr">
        <is>
          <t>Q020L07</t>
        </is>
      </c>
      <c r="B3843" t="inlineStr">
        <is>
          <t>WILLIAM ALVES DOS SANTOS</t>
        </is>
      </c>
      <c r="C3843" t="n">
        <v>1</v>
      </c>
      <c r="D3843" t="inlineStr">
        <is>
          <t>IPCA</t>
        </is>
      </c>
      <c r="E3843" t="n">
        <v>0</v>
      </c>
      <c r="F3843" t="inlineStr">
        <is>
          <t>MENSAL</t>
        </is>
      </c>
      <c r="G3843" t="n">
        <v>45752</v>
      </c>
      <c r="H3843" t="n">
        <v>45752</v>
      </c>
      <c r="I3843" t="n">
        <v>4</v>
      </c>
      <c r="J3843" t="inlineStr">
        <is>
          <t>CARTEIRA</t>
        </is>
      </c>
      <c r="K3843" t="inlineStr">
        <is>
          <t>CONTRATO</t>
        </is>
      </c>
      <c r="L3843" t="n">
        <v>12290.13</v>
      </c>
      <c r="M3843" t="inlineStr">
        <is>
          <t>IBIRAPITANGA FASE 3</t>
        </is>
      </c>
      <c r="N3843" s="142">
        <f>DATE(YEAR(G3843),MONTH(G3843),1)</f>
        <v/>
      </c>
      <c r="O3843" s="132">
        <f>IF(G3843&gt;$K$3,"Futuro","Atraso")</f>
        <v/>
      </c>
      <c r="P3843">
        <f>12*(YEAR(G3843)-YEAR($K$3))+(MONTH(G3843)-MONTH($K$3))</f>
        <v/>
      </c>
      <c r="Q3843" s="366">
        <f>IF(M3843="IBIRAPITANGA FASE 3",IF(O3843="Atraso",L3843,L3843/(1+$I$2)^P3843),IF(O3843="Atraso",L3843,L3843/(1+$I$1)^P3843))</f>
        <v/>
      </c>
      <c r="R3843">
        <f>IF(O3843="Atraso",$K$3-G3843,0)</f>
        <v/>
      </c>
      <c r="S3843">
        <f>IF(R3843&lt;=15,"Até 15",IF(R3843&lt;=30,"Entre 15 e 30",IF(R3843&lt;=60,"Entre 30 e 60",IF(R3843&lt;=90,"Entre 60 e 90",IF(R3843&lt;=120,"Entre 90 e 120",IF(R3843&lt;=150,"Entre 120 e 150",IF(R3843&lt;=180,"Entre 150 e 180","Superior a 180")))))))</f>
        <v/>
      </c>
    </row>
    <row r="3844">
      <c r="A3844" t="inlineStr">
        <is>
          <t>Q020L07</t>
        </is>
      </c>
      <c r="B3844" t="inlineStr">
        <is>
          <t>WILLIAM ALVES DOS SANTOS</t>
        </is>
      </c>
      <c r="C3844" t="n">
        <v>1</v>
      </c>
      <c r="D3844" t="inlineStr">
        <is>
          <t>IPCA</t>
        </is>
      </c>
      <c r="E3844" t="n">
        <v>0</v>
      </c>
      <c r="F3844" t="inlineStr">
        <is>
          <t>MENSAL</t>
        </is>
      </c>
      <c r="G3844" t="n">
        <v>45782</v>
      </c>
      <c r="H3844" t="n">
        <v>45782</v>
      </c>
      <c r="I3844" t="n">
        <v>48</v>
      </c>
      <c r="J3844" t="inlineStr">
        <is>
          <t>CARTEIRA</t>
        </is>
      </c>
      <c r="K3844" t="inlineStr">
        <is>
          <t>CONTRATO</t>
        </is>
      </c>
      <c r="L3844" t="n">
        <v>3072.54</v>
      </c>
      <c r="M3844" t="inlineStr">
        <is>
          <t>IBIRAPITANGA FASE 3</t>
        </is>
      </c>
      <c r="N3844" s="142">
        <f>DATE(YEAR(G3844),MONTH(G3844),1)</f>
        <v/>
      </c>
      <c r="O3844" s="132">
        <f>IF(G3844&gt;$K$3,"Futuro","Atraso")</f>
        <v/>
      </c>
      <c r="P3844">
        <f>12*(YEAR(G3844)-YEAR($K$3))+(MONTH(G3844)-MONTH($K$3))</f>
        <v/>
      </c>
      <c r="Q3844" s="366">
        <f>IF(M3844="IBIRAPITANGA FASE 3",IF(O3844="Atraso",L3844,L3844/(1+$I$2)^P3844),IF(O3844="Atraso",L3844,L3844/(1+$I$1)^P3844))</f>
        <v/>
      </c>
      <c r="R3844">
        <f>IF(O3844="Atraso",$K$3-G3844,0)</f>
        <v/>
      </c>
      <c r="S3844">
        <f>IF(R3844&lt;=15,"Até 15",IF(R3844&lt;=30,"Entre 15 e 30",IF(R3844&lt;=60,"Entre 30 e 60",IF(R3844&lt;=90,"Entre 60 e 90",IF(R3844&lt;=120,"Entre 90 e 120",IF(R3844&lt;=150,"Entre 120 e 150",IF(R3844&lt;=180,"Entre 150 e 180","Superior a 180")))))))</f>
        <v/>
      </c>
    </row>
    <row r="3845">
      <c r="A3845" t="inlineStr">
        <is>
          <t>Q020L08</t>
        </is>
      </c>
      <c r="B3845" t="inlineStr">
        <is>
          <t>CLAUDIA JIAMELARO WALDER</t>
        </is>
      </c>
      <c r="C3845" t="n">
        <v>1</v>
      </c>
      <c r="D3845" t="inlineStr">
        <is>
          <t>IPCA</t>
        </is>
      </c>
      <c r="E3845" t="n">
        <v>0</v>
      </c>
      <c r="F3845" t="inlineStr">
        <is>
          <t>MENSAL</t>
        </is>
      </c>
      <c r="G3845" t="n">
        <v>45240</v>
      </c>
      <c r="H3845" t="n">
        <v>45240</v>
      </c>
      <c r="I3845" t="n">
        <v>24</v>
      </c>
      <c r="J3845" t="inlineStr">
        <is>
          <t>CARTEIRA</t>
        </is>
      </c>
      <c r="K3845" t="inlineStr">
        <is>
          <t>CONTRATO</t>
        </is>
      </c>
      <c r="L3845" t="n">
        <v>1933.45</v>
      </c>
      <c r="M3845" t="inlineStr">
        <is>
          <t>IBIRAPITANGA FASE 3</t>
        </is>
      </c>
      <c r="N3845" s="142">
        <f>DATE(YEAR(G3845),MONTH(G3845),1)</f>
        <v/>
      </c>
      <c r="O3845" s="132">
        <f>IF(G3845&gt;$K$3,"Futuro","Atraso")</f>
        <v/>
      </c>
      <c r="P3845">
        <f>12*(YEAR(G3845)-YEAR($K$3))+(MONTH(G3845)-MONTH($K$3))</f>
        <v/>
      </c>
      <c r="Q3845" s="366">
        <f>IF(M3845="IBIRAPITANGA FASE 3",IF(O3845="Atraso",L3845,L3845/(1+$I$2)^P3845),IF(O3845="Atraso",L3845,L3845/(1+$I$1)^P3845))</f>
        <v/>
      </c>
      <c r="R3845">
        <f>IF(O3845="Atraso",$K$3-G3845,0)</f>
        <v/>
      </c>
      <c r="S3845">
        <f>IF(R3845&lt;=15,"Até 15",IF(R3845&lt;=30,"Entre 15 e 30",IF(R3845&lt;=60,"Entre 30 e 60",IF(R3845&lt;=90,"Entre 60 e 90",IF(R3845&lt;=120,"Entre 90 e 120",IF(R3845&lt;=150,"Entre 120 e 150",IF(R3845&lt;=180,"Entre 150 e 180","Superior a 180")))))))</f>
        <v/>
      </c>
    </row>
    <row r="3846">
      <c r="A3846" t="inlineStr">
        <is>
          <t>Q020L08</t>
        </is>
      </c>
      <c r="B3846" t="inlineStr">
        <is>
          <t>CLAUDIA JIAMELARO WALDER</t>
        </is>
      </c>
      <c r="C3846" t="n">
        <v>1</v>
      </c>
      <c r="D3846" t="inlineStr">
        <is>
          <t>IPCA</t>
        </is>
      </c>
      <c r="E3846" t="n">
        <v>0</v>
      </c>
      <c r="F3846" t="inlineStr">
        <is>
          <t>MENSAL</t>
        </is>
      </c>
      <c r="G3846" t="n">
        <v>45270</v>
      </c>
      <c r="H3846" t="n">
        <v>45270</v>
      </c>
      <c r="I3846" t="n">
        <v>25</v>
      </c>
      <c r="J3846" t="inlineStr">
        <is>
          <t>CARTEIRA</t>
        </is>
      </c>
      <c r="K3846" t="inlineStr">
        <is>
          <t>CONTRATO</t>
        </is>
      </c>
      <c r="L3846" t="n">
        <v>1933.45</v>
      </c>
      <c r="M3846" t="inlineStr">
        <is>
          <t>IBIRAPITANGA FASE 3</t>
        </is>
      </c>
      <c r="N3846" s="142">
        <f>DATE(YEAR(G3846),MONTH(G3846),1)</f>
        <v/>
      </c>
      <c r="O3846" s="132">
        <f>IF(G3846&gt;$K$3,"Futuro","Atraso")</f>
        <v/>
      </c>
      <c r="P3846">
        <f>12*(YEAR(G3846)-YEAR($K$3))+(MONTH(G3846)-MONTH($K$3))</f>
        <v/>
      </c>
      <c r="Q3846" s="366">
        <f>IF(M3846="IBIRAPITANGA FASE 3",IF(O3846="Atraso",L3846,L3846/(1+$I$2)^P3846),IF(O3846="Atraso",L3846,L3846/(1+$I$1)^P3846))</f>
        <v/>
      </c>
      <c r="R3846">
        <f>IF(O3846="Atraso",$K$3-G3846,0)</f>
        <v/>
      </c>
      <c r="S3846">
        <f>IF(R3846&lt;=15,"Até 15",IF(R3846&lt;=30,"Entre 15 e 30",IF(R3846&lt;=60,"Entre 30 e 60",IF(R3846&lt;=90,"Entre 60 e 90",IF(R3846&lt;=120,"Entre 90 e 120",IF(R3846&lt;=150,"Entre 120 e 150",IF(R3846&lt;=180,"Entre 150 e 180","Superior a 180")))))))</f>
        <v/>
      </c>
    </row>
    <row r="3847">
      <c r="A3847" t="inlineStr">
        <is>
          <t>Q020L08</t>
        </is>
      </c>
      <c r="B3847" t="inlineStr">
        <is>
          <t>CLAUDIA JIAMELARO WALDER</t>
        </is>
      </c>
      <c r="C3847" t="n">
        <v>1</v>
      </c>
      <c r="D3847" t="inlineStr">
        <is>
          <t>IPCA</t>
        </is>
      </c>
      <c r="E3847" t="n">
        <v>0</v>
      </c>
      <c r="F3847" t="inlineStr">
        <is>
          <t>MENSAL</t>
        </is>
      </c>
      <c r="G3847" t="n">
        <v>45270</v>
      </c>
      <c r="H3847" t="n">
        <v>45270</v>
      </c>
      <c r="I3847" t="n">
        <v>3</v>
      </c>
      <c r="J3847" t="inlineStr">
        <is>
          <t>CARTEIRA</t>
        </is>
      </c>
      <c r="K3847" t="inlineStr">
        <is>
          <t>CONTRATO</t>
        </is>
      </c>
      <c r="L3847" t="n">
        <v>15282.13</v>
      </c>
      <c r="M3847" t="inlineStr">
        <is>
          <t>IBIRAPITANGA FASE 3</t>
        </is>
      </c>
      <c r="N3847" s="142">
        <f>DATE(YEAR(G3847),MONTH(G3847),1)</f>
        <v/>
      </c>
      <c r="O3847" s="132">
        <f>IF(G3847&gt;$K$3,"Futuro","Atraso")</f>
        <v/>
      </c>
      <c r="P3847">
        <f>12*(YEAR(G3847)-YEAR($K$3))+(MONTH(G3847)-MONTH($K$3))</f>
        <v/>
      </c>
      <c r="Q3847" s="366">
        <f>IF(M3847="IBIRAPITANGA FASE 3",IF(O3847="Atraso",L3847,L3847/(1+$I$2)^P3847),IF(O3847="Atraso",L3847,L3847/(1+$I$1)^P3847))</f>
        <v/>
      </c>
      <c r="R3847">
        <f>IF(O3847="Atraso",$K$3-G3847,0)</f>
        <v/>
      </c>
      <c r="S3847">
        <f>IF(R3847&lt;=15,"Até 15",IF(R3847&lt;=30,"Entre 15 e 30",IF(R3847&lt;=60,"Entre 30 e 60",IF(R3847&lt;=90,"Entre 60 e 90",IF(R3847&lt;=120,"Entre 90 e 120",IF(R3847&lt;=150,"Entre 120 e 150",IF(R3847&lt;=180,"Entre 150 e 180","Superior a 180")))))))</f>
        <v/>
      </c>
    </row>
    <row r="3848">
      <c r="A3848" t="inlineStr">
        <is>
          <t>Q020L08</t>
        </is>
      </c>
      <c r="B3848" t="inlineStr">
        <is>
          <t>CLAUDIA JIAMELARO WALDER</t>
        </is>
      </c>
      <c r="C3848" t="n">
        <v>1</v>
      </c>
      <c r="D3848" t="inlineStr">
        <is>
          <t>IPCA</t>
        </is>
      </c>
      <c r="E3848" t="n">
        <v>0</v>
      </c>
      <c r="F3848" t="inlineStr">
        <is>
          <t>MENSAL</t>
        </is>
      </c>
      <c r="G3848" t="n">
        <v>45301</v>
      </c>
      <c r="H3848" t="n">
        <v>45301</v>
      </c>
      <c r="I3848" t="n">
        <v>26</v>
      </c>
      <c r="J3848" t="inlineStr">
        <is>
          <t>CARTEIRA</t>
        </is>
      </c>
      <c r="K3848" t="inlineStr">
        <is>
          <t>CONTRATO</t>
        </is>
      </c>
      <c r="L3848" t="n">
        <v>1933.45</v>
      </c>
      <c r="M3848" t="inlineStr">
        <is>
          <t>IBIRAPITANGA FASE 3</t>
        </is>
      </c>
      <c r="N3848" s="142">
        <f>DATE(YEAR(G3848),MONTH(G3848),1)</f>
        <v/>
      </c>
      <c r="O3848" s="132">
        <f>IF(G3848&gt;$K$3,"Futuro","Atraso")</f>
        <v/>
      </c>
      <c r="P3848">
        <f>12*(YEAR(G3848)-YEAR($K$3))+(MONTH(G3848)-MONTH($K$3))</f>
        <v/>
      </c>
      <c r="Q3848" s="366">
        <f>IF(M3848="IBIRAPITANGA FASE 3",IF(O3848="Atraso",L3848,L3848/(1+$I$2)^P3848),IF(O3848="Atraso",L3848,L3848/(1+$I$1)^P3848))</f>
        <v/>
      </c>
      <c r="R3848">
        <f>IF(O3848="Atraso",$K$3-G3848,0)</f>
        <v/>
      </c>
      <c r="S3848">
        <f>IF(R3848&lt;=15,"Até 15",IF(R3848&lt;=30,"Entre 15 e 30",IF(R3848&lt;=60,"Entre 30 e 60",IF(R3848&lt;=90,"Entre 60 e 90",IF(R3848&lt;=120,"Entre 90 e 120",IF(R3848&lt;=150,"Entre 120 e 150",IF(R3848&lt;=180,"Entre 150 e 180","Superior a 180")))))))</f>
        <v/>
      </c>
    </row>
    <row r="3849">
      <c r="A3849" t="inlineStr">
        <is>
          <t>Q020L08</t>
        </is>
      </c>
      <c r="B3849" t="inlineStr">
        <is>
          <t>CLAUDIA JIAMELARO WALDER</t>
        </is>
      </c>
      <c r="C3849" t="n">
        <v>1</v>
      </c>
      <c r="D3849" t="inlineStr">
        <is>
          <t>IPCA</t>
        </is>
      </c>
      <c r="E3849" t="n">
        <v>0</v>
      </c>
      <c r="F3849" t="inlineStr">
        <is>
          <t>MENSAL</t>
        </is>
      </c>
      <c r="G3849" t="n">
        <v>45332</v>
      </c>
      <c r="H3849" t="n">
        <v>45332</v>
      </c>
      <c r="I3849" t="n">
        <v>27</v>
      </c>
      <c r="J3849" t="inlineStr">
        <is>
          <t>CARTEIRA</t>
        </is>
      </c>
      <c r="K3849" t="inlineStr">
        <is>
          <t>CONTRATO</t>
        </is>
      </c>
      <c r="L3849" t="n">
        <v>1933.45</v>
      </c>
      <c r="M3849" t="inlineStr">
        <is>
          <t>IBIRAPITANGA FASE 3</t>
        </is>
      </c>
      <c r="N3849" s="142">
        <f>DATE(YEAR(G3849),MONTH(G3849),1)</f>
        <v/>
      </c>
      <c r="O3849" s="132">
        <f>IF(G3849&gt;$K$3,"Futuro","Atraso")</f>
        <v/>
      </c>
      <c r="P3849">
        <f>12*(YEAR(G3849)-YEAR($K$3))+(MONTH(G3849)-MONTH($K$3))</f>
        <v/>
      </c>
      <c r="Q3849" s="366">
        <f>IF(M3849="IBIRAPITANGA FASE 3",IF(O3849="Atraso",L3849,L3849/(1+$I$2)^P3849),IF(O3849="Atraso",L3849,L3849/(1+$I$1)^P3849))</f>
        <v/>
      </c>
      <c r="R3849">
        <f>IF(O3849="Atraso",$K$3-G3849,0)</f>
        <v/>
      </c>
      <c r="S3849">
        <f>IF(R3849&lt;=15,"Até 15",IF(R3849&lt;=30,"Entre 15 e 30",IF(R3849&lt;=60,"Entre 30 e 60",IF(R3849&lt;=90,"Entre 60 e 90",IF(R3849&lt;=120,"Entre 90 e 120",IF(R3849&lt;=150,"Entre 120 e 150",IF(R3849&lt;=180,"Entre 150 e 180","Superior a 180")))))))</f>
        <v/>
      </c>
    </row>
    <row r="3850">
      <c r="A3850" t="inlineStr">
        <is>
          <t>Q020L08</t>
        </is>
      </c>
      <c r="B3850" t="inlineStr">
        <is>
          <t>CLAUDIA JIAMELARO WALDER</t>
        </is>
      </c>
      <c r="C3850" t="n">
        <v>1</v>
      </c>
      <c r="D3850" t="inlineStr">
        <is>
          <t>IPCA</t>
        </is>
      </c>
      <c r="E3850" t="n">
        <v>0</v>
      </c>
      <c r="F3850" t="inlineStr">
        <is>
          <t>MENSAL</t>
        </is>
      </c>
      <c r="G3850" t="n">
        <v>45361</v>
      </c>
      <c r="H3850" t="n">
        <v>45361</v>
      </c>
      <c r="I3850" t="n">
        <v>28</v>
      </c>
      <c r="J3850" t="inlineStr">
        <is>
          <t>CARTEIRA</t>
        </is>
      </c>
      <c r="K3850" t="inlineStr">
        <is>
          <t>CONTRATO</t>
        </is>
      </c>
      <c r="L3850" t="n">
        <v>1933.45</v>
      </c>
      <c r="M3850" t="inlineStr">
        <is>
          <t>IBIRAPITANGA FASE 3</t>
        </is>
      </c>
      <c r="N3850" s="142">
        <f>DATE(YEAR(G3850),MONTH(G3850),1)</f>
        <v/>
      </c>
      <c r="O3850" s="132">
        <f>IF(G3850&gt;$K$3,"Futuro","Atraso")</f>
        <v/>
      </c>
      <c r="P3850">
        <f>12*(YEAR(G3850)-YEAR($K$3))+(MONTH(G3850)-MONTH($K$3))</f>
        <v/>
      </c>
      <c r="Q3850" s="366">
        <f>IF(M3850="IBIRAPITANGA FASE 3",IF(O3850="Atraso",L3850,L3850/(1+$I$2)^P3850),IF(O3850="Atraso",L3850,L3850/(1+$I$1)^P3850))</f>
        <v/>
      </c>
      <c r="R3850">
        <f>IF(O3850="Atraso",$K$3-G3850,0)</f>
        <v/>
      </c>
      <c r="S3850">
        <f>IF(R3850&lt;=15,"Até 15",IF(R3850&lt;=30,"Entre 15 e 30",IF(R3850&lt;=60,"Entre 30 e 60",IF(R3850&lt;=90,"Entre 60 e 90",IF(R3850&lt;=120,"Entre 90 e 120",IF(R3850&lt;=150,"Entre 120 e 150",IF(R3850&lt;=180,"Entre 150 e 180","Superior a 180")))))))</f>
        <v/>
      </c>
    </row>
    <row r="3851">
      <c r="A3851" t="inlineStr">
        <is>
          <t>Q020L08</t>
        </is>
      </c>
      <c r="B3851" t="inlineStr">
        <is>
          <t>CLAUDIA JIAMELARO WALDER</t>
        </is>
      </c>
      <c r="C3851" t="n">
        <v>1</v>
      </c>
      <c r="D3851" t="inlineStr">
        <is>
          <t>IPCA</t>
        </is>
      </c>
      <c r="E3851" t="n">
        <v>0</v>
      </c>
      <c r="F3851" t="inlineStr">
        <is>
          <t>MENSAL</t>
        </is>
      </c>
      <c r="G3851" t="n">
        <v>45392</v>
      </c>
      <c r="H3851" t="n">
        <v>45392</v>
      </c>
      <c r="I3851" t="n">
        <v>29</v>
      </c>
      <c r="J3851" t="inlineStr">
        <is>
          <t>CARTEIRA</t>
        </is>
      </c>
      <c r="K3851" t="inlineStr">
        <is>
          <t>CONTRATO</t>
        </is>
      </c>
      <c r="L3851" t="n">
        <v>1933.45</v>
      </c>
      <c r="M3851" t="inlineStr">
        <is>
          <t>IBIRAPITANGA FASE 3</t>
        </is>
      </c>
      <c r="N3851" s="142">
        <f>DATE(YEAR(G3851),MONTH(G3851),1)</f>
        <v/>
      </c>
      <c r="O3851" s="132">
        <f>IF(G3851&gt;$K$3,"Futuro","Atraso")</f>
        <v/>
      </c>
      <c r="P3851">
        <f>12*(YEAR(G3851)-YEAR($K$3))+(MONTH(G3851)-MONTH($K$3))</f>
        <v/>
      </c>
      <c r="Q3851" s="366">
        <f>IF(M3851="IBIRAPITANGA FASE 3",IF(O3851="Atraso",L3851,L3851/(1+$I$2)^P3851),IF(O3851="Atraso",L3851,L3851/(1+$I$1)^P3851))</f>
        <v/>
      </c>
      <c r="R3851">
        <f>IF(O3851="Atraso",$K$3-G3851,0)</f>
        <v/>
      </c>
      <c r="S3851">
        <f>IF(R3851&lt;=15,"Até 15",IF(R3851&lt;=30,"Entre 15 e 30",IF(R3851&lt;=60,"Entre 30 e 60",IF(R3851&lt;=90,"Entre 60 e 90",IF(R3851&lt;=120,"Entre 90 e 120",IF(R3851&lt;=150,"Entre 120 e 150",IF(R3851&lt;=180,"Entre 150 e 180","Superior a 180")))))))</f>
        <v/>
      </c>
    </row>
    <row r="3852">
      <c r="A3852" t="inlineStr">
        <is>
          <t>Q020L08</t>
        </is>
      </c>
      <c r="B3852" t="inlineStr">
        <is>
          <t>CLAUDIA JIAMELARO WALDER</t>
        </is>
      </c>
      <c r="C3852" t="n">
        <v>1</v>
      </c>
      <c r="D3852" t="inlineStr">
        <is>
          <t>IPCA</t>
        </is>
      </c>
      <c r="E3852" t="n">
        <v>0</v>
      </c>
      <c r="F3852" t="inlineStr">
        <is>
          <t>MENSAL</t>
        </is>
      </c>
      <c r="G3852" t="n">
        <v>45422</v>
      </c>
      <c r="H3852" t="n">
        <v>45422</v>
      </c>
      <c r="I3852" t="n">
        <v>30</v>
      </c>
      <c r="J3852" t="inlineStr">
        <is>
          <t>CARTEIRA</t>
        </is>
      </c>
      <c r="K3852" t="inlineStr">
        <is>
          <t>CONTRATO</t>
        </is>
      </c>
      <c r="L3852" t="n">
        <v>1933.45</v>
      </c>
      <c r="M3852" t="inlineStr">
        <is>
          <t>IBIRAPITANGA FASE 3</t>
        </is>
      </c>
      <c r="N3852" s="142">
        <f>DATE(YEAR(G3852),MONTH(G3852),1)</f>
        <v/>
      </c>
      <c r="O3852" s="132">
        <f>IF(G3852&gt;$K$3,"Futuro","Atraso")</f>
        <v/>
      </c>
      <c r="P3852">
        <f>12*(YEAR(G3852)-YEAR($K$3))+(MONTH(G3852)-MONTH($K$3))</f>
        <v/>
      </c>
      <c r="Q3852" s="366">
        <f>IF(M3852="IBIRAPITANGA FASE 3",IF(O3852="Atraso",L3852,L3852/(1+$I$2)^P3852),IF(O3852="Atraso",L3852,L3852/(1+$I$1)^P3852))</f>
        <v/>
      </c>
      <c r="R3852">
        <f>IF(O3852="Atraso",$K$3-G3852,0)</f>
        <v/>
      </c>
      <c r="S3852">
        <f>IF(R3852&lt;=15,"Até 15",IF(R3852&lt;=30,"Entre 15 e 30",IF(R3852&lt;=60,"Entre 30 e 60",IF(R3852&lt;=90,"Entre 60 e 90",IF(R3852&lt;=120,"Entre 90 e 120",IF(R3852&lt;=150,"Entre 120 e 150",IF(R3852&lt;=180,"Entre 150 e 180","Superior a 180")))))))</f>
        <v/>
      </c>
    </row>
    <row r="3853">
      <c r="A3853" t="inlineStr">
        <is>
          <t>Q020L08</t>
        </is>
      </c>
      <c r="B3853" t="inlineStr">
        <is>
          <t>CLAUDIA JIAMELARO WALDER</t>
        </is>
      </c>
      <c r="C3853" t="n">
        <v>1</v>
      </c>
      <c r="D3853" t="inlineStr">
        <is>
          <t>IPCA</t>
        </is>
      </c>
      <c r="E3853" t="n">
        <v>0</v>
      </c>
      <c r="F3853" t="inlineStr">
        <is>
          <t>MENSAL</t>
        </is>
      </c>
      <c r="G3853" t="n">
        <v>45453</v>
      </c>
      <c r="H3853" t="n">
        <v>45453</v>
      </c>
      <c r="I3853" t="n">
        <v>31</v>
      </c>
      <c r="J3853" t="inlineStr">
        <is>
          <t>CARTEIRA</t>
        </is>
      </c>
      <c r="K3853" t="inlineStr">
        <is>
          <t>CONTRATO</t>
        </is>
      </c>
      <c r="L3853" t="n">
        <v>1933.45</v>
      </c>
      <c r="M3853" t="inlineStr">
        <is>
          <t>IBIRAPITANGA FASE 3</t>
        </is>
      </c>
      <c r="N3853" s="142">
        <f>DATE(YEAR(G3853),MONTH(G3853),1)</f>
        <v/>
      </c>
      <c r="O3853" s="132">
        <f>IF(G3853&gt;$K$3,"Futuro","Atraso")</f>
        <v/>
      </c>
      <c r="P3853">
        <f>12*(YEAR(G3853)-YEAR($K$3))+(MONTH(G3853)-MONTH($K$3))</f>
        <v/>
      </c>
      <c r="Q3853" s="366">
        <f>IF(M3853="IBIRAPITANGA FASE 3",IF(O3853="Atraso",L3853,L3853/(1+$I$2)^P3853),IF(O3853="Atraso",L3853,L3853/(1+$I$1)^P3853))</f>
        <v/>
      </c>
      <c r="R3853">
        <f>IF(O3853="Atraso",$K$3-G3853,0)</f>
        <v/>
      </c>
      <c r="S3853">
        <f>IF(R3853&lt;=15,"Até 15",IF(R3853&lt;=30,"Entre 15 e 30",IF(R3853&lt;=60,"Entre 30 e 60",IF(R3853&lt;=90,"Entre 60 e 90",IF(R3853&lt;=120,"Entre 90 e 120",IF(R3853&lt;=150,"Entre 120 e 150",IF(R3853&lt;=180,"Entre 150 e 180","Superior a 180")))))))</f>
        <v/>
      </c>
    </row>
    <row r="3854">
      <c r="A3854" t="inlineStr">
        <is>
          <t>Q020L08</t>
        </is>
      </c>
      <c r="B3854" t="inlineStr">
        <is>
          <t>CLAUDIA JIAMELARO WALDER</t>
        </is>
      </c>
      <c r="C3854" t="n">
        <v>1</v>
      </c>
      <c r="D3854" t="inlineStr">
        <is>
          <t>IPCA</t>
        </is>
      </c>
      <c r="E3854" t="n">
        <v>0</v>
      </c>
      <c r="F3854" t="inlineStr">
        <is>
          <t>MENSAL</t>
        </is>
      </c>
      <c r="G3854" t="n">
        <v>45483</v>
      </c>
      <c r="H3854" t="n">
        <v>45483</v>
      </c>
      <c r="I3854" t="n">
        <v>32</v>
      </c>
      <c r="J3854" t="inlineStr">
        <is>
          <t>CARTEIRA</t>
        </is>
      </c>
      <c r="K3854" t="inlineStr">
        <is>
          <t>CONTRATO</t>
        </is>
      </c>
      <c r="L3854" t="n">
        <v>1933.45</v>
      </c>
      <c r="M3854" t="inlineStr">
        <is>
          <t>IBIRAPITANGA FASE 3</t>
        </is>
      </c>
      <c r="N3854" s="142">
        <f>DATE(YEAR(G3854),MONTH(G3854),1)</f>
        <v/>
      </c>
      <c r="O3854" s="132">
        <f>IF(G3854&gt;$K$3,"Futuro","Atraso")</f>
        <v/>
      </c>
      <c r="P3854">
        <f>12*(YEAR(G3854)-YEAR($K$3))+(MONTH(G3854)-MONTH($K$3))</f>
        <v/>
      </c>
      <c r="Q3854" s="366">
        <f>IF(M3854="IBIRAPITANGA FASE 3",IF(O3854="Atraso",L3854,L3854/(1+$I$2)^P3854),IF(O3854="Atraso",L3854,L3854/(1+$I$1)^P3854))</f>
        <v/>
      </c>
      <c r="R3854">
        <f>IF(O3854="Atraso",$K$3-G3854,0)</f>
        <v/>
      </c>
      <c r="S3854">
        <f>IF(R3854&lt;=15,"Até 15",IF(R3854&lt;=30,"Entre 15 e 30",IF(R3854&lt;=60,"Entre 30 e 60",IF(R3854&lt;=90,"Entre 60 e 90",IF(R3854&lt;=120,"Entre 90 e 120",IF(R3854&lt;=150,"Entre 120 e 150",IF(R3854&lt;=180,"Entre 150 e 180","Superior a 180")))))))</f>
        <v/>
      </c>
    </row>
    <row r="3855">
      <c r="A3855" t="inlineStr">
        <is>
          <t>Q020L08</t>
        </is>
      </c>
      <c r="B3855" t="inlineStr">
        <is>
          <t>CLAUDIA JIAMELARO WALDER</t>
        </is>
      </c>
      <c r="C3855" t="n">
        <v>1</v>
      </c>
      <c r="D3855" t="inlineStr">
        <is>
          <t>IPCA</t>
        </is>
      </c>
      <c r="E3855" t="n">
        <v>0</v>
      </c>
      <c r="F3855" t="inlineStr">
        <is>
          <t>MENSAL</t>
        </is>
      </c>
      <c r="G3855" t="n">
        <v>45514</v>
      </c>
      <c r="H3855" t="n">
        <v>45514</v>
      </c>
      <c r="I3855" t="n">
        <v>33</v>
      </c>
      <c r="J3855" t="inlineStr">
        <is>
          <t>CARTEIRA</t>
        </is>
      </c>
      <c r="K3855" t="inlineStr">
        <is>
          <t>CONTRATO</t>
        </is>
      </c>
      <c r="L3855" t="n">
        <v>1933.45</v>
      </c>
      <c r="M3855" t="inlineStr">
        <is>
          <t>IBIRAPITANGA FASE 3</t>
        </is>
      </c>
      <c r="N3855" s="142">
        <f>DATE(YEAR(G3855),MONTH(G3855),1)</f>
        <v/>
      </c>
      <c r="O3855" s="132">
        <f>IF(G3855&gt;$K$3,"Futuro","Atraso")</f>
        <v/>
      </c>
      <c r="P3855">
        <f>12*(YEAR(G3855)-YEAR($K$3))+(MONTH(G3855)-MONTH($K$3))</f>
        <v/>
      </c>
      <c r="Q3855" s="366">
        <f>IF(M3855="IBIRAPITANGA FASE 3",IF(O3855="Atraso",L3855,L3855/(1+$I$2)^P3855),IF(O3855="Atraso",L3855,L3855/(1+$I$1)^P3855))</f>
        <v/>
      </c>
      <c r="R3855">
        <f>IF(O3855="Atraso",$K$3-G3855,0)</f>
        <v/>
      </c>
      <c r="S3855">
        <f>IF(R3855&lt;=15,"Até 15",IF(R3855&lt;=30,"Entre 15 e 30",IF(R3855&lt;=60,"Entre 30 e 60",IF(R3855&lt;=90,"Entre 60 e 90",IF(R3855&lt;=120,"Entre 90 e 120",IF(R3855&lt;=150,"Entre 120 e 150",IF(R3855&lt;=180,"Entre 150 e 180","Superior a 180")))))))</f>
        <v/>
      </c>
    </row>
    <row r="3856">
      <c r="A3856" t="inlineStr">
        <is>
          <t>Q020L08</t>
        </is>
      </c>
      <c r="B3856" t="inlineStr">
        <is>
          <t>CLAUDIA JIAMELARO WALDER</t>
        </is>
      </c>
      <c r="C3856" t="n">
        <v>1</v>
      </c>
      <c r="D3856" t="inlineStr">
        <is>
          <t>IPCA</t>
        </is>
      </c>
      <c r="E3856" t="n">
        <v>0</v>
      </c>
      <c r="F3856" t="inlineStr">
        <is>
          <t>MENSAL</t>
        </is>
      </c>
      <c r="G3856" t="n">
        <v>45545</v>
      </c>
      <c r="H3856" t="n">
        <v>45545</v>
      </c>
      <c r="I3856" t="n">
        <v>34</v>
      </c>
      <c r="J3856" t="inlineStr">
        <is>
          <t>CARTEIRA</t>
        </is>
      </c>
      <c r="K3856" t="inlineStr">
        <is>
          <t>CONTRATO</t>
        </is>
      </c>
      <c r="L3856" t="n">
        <v>1933.45</v>
      </c>
      <c r="M3856" t="inlineStr">
        <is>
          <t>IBIRAPITANGA FASE 3</t>
        </is>
      </c>
      <c r="N3856" s="142">
        <f>DATE(YEAR(G3856),MONTH(G3856),1)</f>
        <v/>
      </c>
      <c r="O3856" s="132">
        <f>IF(G3856&gt;$K$3,"Futuro","Atraso")</f>
        <v/>
      </c>
      <c r="P3856">
        <f>12*(YEAR(G3856)-YEAR($K$3))+(MONTH(G3856)-MONTH($K$3))</f>
        <v/>
      </c>
      <c r="Q3856" s="366">
        <f>IF(M3856="IBIRAPITANGA FASE 3",IF(O3856="Atraso",L3856,L3856/(1+$I$2)^P3856),IF(O3856="Atraso",L3856,L3856/(1+$I$1)^P3856))</f>
        <v/>
      </c>
      <c r="R3856">
        <f>IF(O3856="Atraso",$K$3-G3856,0)</f>
        <v/>
      </c>
      <c r="S3856">
        <f>IF(R3856&lt;=15,"Até 15",IF(R3856&lt;=30,"Entre 15 e 30",IF(R3856&lt;=60,"Entre 30 e 60",IF(R3856&lt;=90,"Entre 60 e 90",IF(R3856&lt;=120,"Entre 90 e 120",IF(R3856&lt;=150,"Entre 120 e 150",IF(R3856&lt;=180,"Entre 150 e 180","Superior a 180")))))))</f>
        <v/>
      </c>
    </row>
    <row r="3857">
      <c r="A3857" t="inlineStr">
        <is>
          <t>Q020L08</t>
        </is>
      </c>
      <c r="B3857" t="inlineStr">
        <is>
          <t>CLAUDIA JIAMELARO WALDER</t>
        </is>
      </c>
      <c r="C3857" t="n">
        <v>1</v>
      </c>
      <c r="D3857" t="inlineStr">
        <is>
          <t>IPCA</t>
        </is>
      </c>
      <c r="E3857" t="n">
        <v>0</v>
      </c>
      <c r="F3857" t="inlineStr">
        <is>
          <t>MENSAL</t>
        </is>
      </c>
      <c r="G3857" t="n">
        <v>45575</v>
      </c>
      <c r="H3857" t="n">
        <v>45575</v>
      </c>
      <c r="I3857" t="n">
        <v>35</v>
      </c>
      <c r="J3857" t="inlineStr">
        <is>
          <t>CARTEIRA</t>
        </is>
      </c>
      <c r="K3857" t="inlineStr">
        <is>
          <t>CONTRATO</t>
        </is>
      </c>
      <c r="L3857" t="n">
        <v>1933.45</v>
      </c>
      <c r="M3857" t="inlineStr">
        <is>
          <t>IBIRAPITANGA FASE 3</t>
        </is>
      </c>
      <c r="N3857" s="142">
        <f>DATE(YEAR(G3857),MONTH(G3857),1)</f>
        <v/>
      </c>
      <c r="O3857" s="132">
        <f>IF(G3857&gt;$K$3,"Futuro","Atraso")</f>
        <v/>
      </c>
      <c r="P3857">
        <f>12*(YEAR(G3857)-YEAR($K$3))+(MONTH(G3857)-MONTH($K$3))</f>
        <v/>
      </c>
      <c r="Q3857" s="366">
        <f>IF(M3857="IBIRAPITANGA FASE 3",IF(O3857="Atraso",L3857,L3857/(1+$I$2)^P3857),IF(O3857="Atraso",L3857,L3857/(1+$I$1)^P3857))</f>
        <v/>
      </c>
      <c r="R3857">
        <f>IF(O3857="Atraso",$K$3-G3857,0)</f>
        <v/>
      </c>
      <c r="S3857">
        <f>IF(R3857&lt;=15,"Até 15",IF(R3857&lt;=30,"Entre 15 e 30",IF(R3857&lt;=60,"Entre 30 e 60",IF(R3857&lt;=90,"Entre 60 e 90",IF(R3857&lt;=120,"Entre 90 e 120",IF(R3857&lt;=150,"Entre 120 e 150",IF(R3857&lt;=180,"Entre 150 e 180","Superior a 180")))))))</f>
        <v/>
      </c>
    </row>
    <row r="3858">
      <c r="A3858" t="inlineStr">
        <is>
          <t>Q020L08</t>
        </is>
      </c>
      <c r="B3858" t="inlineStr">
        <is>
          <t>CLAUDIA JIAMELARO WALDER</t>
        </is>
      </c>
      <c r="C3858" t="n">
        <v>1</v>
      </c>
      <c r="D3858" t="inlineStr">
        <is>
          <t>IPCA</t>
        </is>
      </c>
      <c r="E3858" t="n">
        <v>0</v>
      </c>
      <c r="F3858" t="inlineStr">
        <is>
          <t>MENSAL</t>
        </is>
      </c>
      <c r="G3858" t="n">
        <v>45636</v>
      </c>
      <c r="H3858" t="n">
        <v>45636</v>
      </c>
      <c r="I3858" t="n">
        <v>4</v>
      </c>
      <c r="J3858" t="inlineStr">
        <is>
          <t>CARTEIRA</t>
        </is>
      </c>
      <c r="K3858" t="inlineStr">
        <is>
          <t>CONTRATO</t>
        </is>
      </c>
      <c r="L3858" t="n">
        <v>15282.13</v>
      </c>
      <c r="M3858" t="inlineStr">
        <is>
          <t>IBIRAPITANGA FASE 3</t>
        </is>
      </c>
      <c r="N3858" s="142">
        <f>DATE(YEAR(G3858),MONTH(G3858),1)</f>
        <v/>
      </c>
      <c r="O3858" s="132">
        <f>IF(G3858&gt;$K$3,"Futuro","Atraso")</f>
        <v/>
      </c>
      <c r="P3858">
        <f>12*(YEAR(G3858)-YEAR($K$3))+(MONTH(G3858)-MONTH($K$3))</f>
        <v/>
      </c>
      <c r="Q3858" s="366">
        <f>IF(M3858="IBIRAPITANGA FASE 3",IF(O3858="Atraso",L3858,L3858/(1+$I$2)^P3858),IF(O3858="Atraso",L3858,L3858/(1+$I$1)^P3858))</f>
        <v/>
      </c>
      <c r="R3858">
        <f>IF(O3858="Atraso",$K$3-G3858,0)</f>
        <v/>
      </c>
      <c r="S3858">
        <f>IF(R3858&lt;=15,"Até 15",IF(R3858&lt;=30,"Entre 15 e 30",IF(R3858&lt;=60,"Entre 30 e 60",IF(R3858&lt;=90,"Entre 60 e 90",IF(R3858&lt;=120,"Entre 90 e 120",IF(R3858&lt;=150,"Entre 120 e 150",IF(R3858&lt;=180,"Entre 150 e 180","Superior a 180")))))))</f>
        <v/>
      </c>
    </row>
    <row r="3859">
      <c r="A3859" t="inlineStr">
        <is>
          <t>Q020L09</t>
        </is>
      </c>
      <c r="B3859" t="inlineStr">
        <is>
          <t>FERNANDO JOSEA HERAS ALEGRI</t>
        </is>
      </c>
      <c r="C3859" t="n">
        <v>1</v>
      </c>
      <c r="D3859" t="inlineStr">
        <is>
          <t>IPCA</t>
        </is>
      </c>
      <c r="E3859" t="n">
        <v>0</v>
      </c>
      <c r="F3859" t="inlineStr">
        <is>
          <t>MENSAL</t>
        </is>
      </c>
      <c r="G3859" t="n">
        <v>45197</v>
      </c>
      <c r="H3859" t="n">
        <v>45197</v>
      </c>
      <c r="I3859" t="n">
        <v>6</v>
      </c>
      <c r="J3859" t="inlineStr">
        <is>
          <t>CARTEIRA</t>
        </is>
      </c>
      <c r="K3859" t="inlineStr">
        <is>
          <t>CONTRATO</t>
        </is>
      </c>
      <c r="L3859" t="n">
        <v>4496.17</v>
      </c>
      <c r="M3859" t="inlineStr">
        <is>
          <t>IBIRAPITANGA FASE 3</t>
        </is>
      </c>
      <c r="N3859" s="142">
        <f>DATE(YEAR(G3859),MONTH(G3859),1)</f>
        <v/>
      </c>
      <c r="O3859" s="132">
        <f>IF(G3859&gt;$K$3,"Futuro","Atraso")</f>
        <v/>
      </c>
      <c r="P3859">
        <f>12*(YEAR(G3859)-YEAR($K$3))+(MONTH(G3859)-MONTH($K$3))</f>
        <v/>
      </c>
      <c r="Q3859" s="366">
        <f>IF(M3859="IBIRAPITANGA FASE 3",IF(O3859="Atraso",L3859,L3859/(1+$I$2)^P3859),IF(O3859="Atraso",L3859,L3859/(1+$I$1)^P3859))</f>
        <v/>
      </c>
      <c r="R3859">
        <f>IF(O3859="Atraso",$K$3-G3859,0)</f>
        <v/>
      </c>
      <c r="S3859">
        <f>IF(R3859&lt;=15,"Até 15",IF(R3859&lt;=30,"Entre 15 e 30",IF(R3859&lt;=60,"Entre 30 e 60",IF(R3859&lt;=90,"Entre 60 e 90",IF(R3859&lt;=120,"Entre 90 e 120",IF(R3859&lt;=150,"Entre 120 e 150",IF(R3859&lt;=180,"Entre 150 e 180","Superior a 180")))))))</f>
        <v/>
      </c>
    </row>
    <row r="3860">
      <c r="A3860" t="inlineStr">
        <is>
          <t>Q020L09</t>
        </is>
      </c>
      <c r="B3860" t="inlineStr">
        <is>
          <t>FERNANDO JOSEA HERAS ALEGRI</t>
        </is>
      </c>
      <c r="C3860" t="n">
        <v>1</v>
      </c>
      <c r="D3860" t="inlineStr">
        <is>
          <t>IPCA</t>
        </is>
      </c>
      <c r="E3860" t="n">
        <v>0</v>
      </c>
      <c r="F3860" t="inlineStr">
        <is>
          <t>MENSAL</t>
        </is>
      </c>
      <c r="G3860" t="n">
        <v>45227</v>
      </c>
      <c r="H3860" t="n">
        <v>45227</v>
      </c>
      <c r="I3860" t="n">
        <v>7</v>
      </c>
      <c r="J3860" t="inlineStr">
        <is>
          <t>CARTEIRA</t>
        </is>
      </c>
      <c r="K3860" t="inlineStr">
        <is>
          <t>CONTRATO</t>
        </is>
      </c>
      <c r="L3860" t="n">
        <v>4549.83</v>
      </c>
      <c r="M3860" t="inlineStr">
        <is>
          <t>IBIRAPITANGA FASE 3</t>
        </is>
      </c>
      <c r="N3860" s="142">
        <f>DATE(YEAR(G3860),MONTH(G3860),1)</f>
        <v/>
      </c>
      <c r="O3860" s="132">
        <f>IF(G3860&gt;$K$3,"Futuro","Atraso")</f>
        <v/>
      </c>
      <c r="P3860">
        <f>12*(YEAR(G3860)-YEAR($K$3))+(MONTH(G3860)-MONTH($K$3))</f>
        <v/>
      </c>
      <c r="Q3860" s="366">
        <f>IF(M3860="IBIRAPITANGA FASE 3",IF(O3860="Atraso",L3860,L3860/(1+$I$2)^P3860),IF(O3860="Atraso",L3860,L3860/(1+$I$1)^P3860))</f>
        <v/>
      </c>
      <c r="R3860">
        <f>IF(O3860="Atraso",$K$3-G3860,0)</f>
        <v/>
      </c>
      <c r="S3860">
        <f>IF(R3860&lt;=15,"Até 15",IF(R3860&lt;=30,"Entre 15 e 30",IF(R3860&lt;=60,"Entre 30 e 60",IF(R3860&lt;=90,"Entre 60 e 90",IF(R3860&lt;=120,"Entre 90 e 120",IF(R3860&lt;=150,"Entre 120 e 150",IF(R3860&lt;=180,"Entre 150 e 180","Superior a 180")))))))</f>
        <v/>
      </c>
    </row>
    <row r="3861">
      <c r="A3861" t="inlineStr">
        <is>
          <t>Q020L09</t>
        </is>
      </c>
      <c r="B3861" t="inlineStr">
        <is>
          <t>FERNANDO JOSEA HERAS ALEGRI</t>
        </is>
      </c>
      <c r="C3861" t="n">
        <v>1</v>
      </c>
      <c r="D3861" t="inlineStr">
        <is>
          <t>IPCA</t>
        </is>
      </c>
      <c r="E3861" t="n">
        <v>0</v>
      </c>
      <c r="F3861" t="inlineStr">
        <is>
          <t>MENSAL</t>
        </is>
      </c>
      <c r="G3861" t="n">
        <v>45258</v>
      </c>
      <c r="H3861" t="n">
        <v>45258</v>
      </c>
      <c r="I3861" t="n">
        <v>8</v>
      </c>
      <c r="J3861" t="inlineStr">
        <is>
          <t>CARTEIRA</t>
        </is>
      </c>
      <c r="K3861" t="inlineStr">
        <is>
          <t>CONTRATO</t>
        </is>
      </c>
      <c r="L3861" t="n">
        <v>4371.32</v>
      </c>
      <c r="M3861" t="inlineStr">
        <is>
          <t>IBIRAPITANGA FASE 3</t>
        </is>
      </c>
      <c r="N3861" s="142">
        <f>DATE(YEAR(G3861),MONTH(G3861),1)</f>
        <v/>
      </c>
      <c r="O3861" s="132">
        <f>IF(G3861&gt;$K$3,"Futuro","Atraso")</f>
        <v/>
      </c>
      <c r="P3861">
        <f>12*(YEAR(G3861)-YEAR($K$3))+(MONTH(G3861)-MONTH($K$3))</f>
        <v/>
      </c>
      <c r="Q3861" s="366">
        <f>IF(M3861="IBIRAPITANGA FASE 3",IF(O3861="Atraso",L3861,L3861/(1+$I$2)^P3861),IF(O3861="Atraso",L3861,L3861/(1+$I$1)^P3861))</f>
        <v/>
      </c>
      <c r="R3861">
        <f>IF(O3861="Atraso",$K$3-G3861,0)</f>
        <v/>
      </c>
      <c r="S3861">
        <f>IF(R3861&lt;=15,"Até 15",IF(R3861&lt;=30,"Entre 15 e 30",IF(R3861&lt;=60,"Entre 30 e 60",IF(R3861&lt;=90,"Entre 60 e 90",IF(R3861&lt;=120,"Entre 90 e 120",IF(R3861&lt;=150,"Entre 120 e 150",IF(R3861&lt;=180,"Entre 150 e 180","Superior a 180")))))))</f>
        <v/>
      </c>
    </row>
    <row r="3862">
      <c r="A3862" t="inlineStr">
        <is>
          <t>Q020L09</t>
        </is>
      </c>
      <c r="B3862" t="inlineStr">
        <is>
          <t>FERNANDO JOSEA HERAS ALEGRI</t>
        </is>
      </c>
      <c r="C3862" t="n">
        <v>1</v>
      </c>
      <c r="D3862" t="inlineStr">
        <is>
          <t>IPCA</t>
        </is>
      </c>
      <c r="E3862" t="n">
        <v>0</v>
      </c>
      <c r="F3862" t="inlineStr">
        <is>
          <t>MENSAL</t>
        </is>
      </c>
      <c r="G3862" t="n">
        <v>45288</v>
      </c>
      <c r="H3862" t="n">
        <v>45288</v>
      </c>
      <c r="I3862" t="n">
        <v>9</v>
      </c>
      <c r="J3862" t="inlineStr">
        <is>
          <t>CARTEIRA</t>
        </is>
      </c>
      <c r="K3862" t="inlineStr">
        <is>
          <t>CONTRATO</t>
        </is>
      </c>
      <c r="L3862" t="n">
        <v>4371.32</v>
      </c>
      <c r="M3862" t="inlineStr">
        <is>
          <t>IBIRAPITANGA FASE 3</t>
        </is>
      </c>
      <c r="N3862" s="142">
        <f>DATE(YEAR(G3862),MONTH(G3862),1)</f>
        <v/>
      </c>
      <c r="O3862" s="132">
        <f>IF(G3862&gt;$K$3,"Futuro","Atraso")</f>
        <v/>
      </c>
      <c r="P3862">
        <f>12*(YEAR(G3862)-YEAR($K$3))+(MONTH(G3862)-MONTH($K$3))</f>
        <v/>
      </c>
      <c r="Q3862" s="366">
        <f>IF(M3862="IBIRAPITANGA FASE 3",IF(O3862="Atraso",L3862,L3862/(1+$I$2)^P3862),IF(O3862="Atraso",L3862,L3862/(1+$I$1)^P3862))</f>
        <v/>
      </c>
      <c r="R3862">
        <f>IF(O3862="Atraso",$K$3-G3862,0)</f>
        <v/>
      </c>
      <c r="S3862">
        <f>IF(R3862&lt;=15,"Até 15",IF(R3862&lt;=30,"Entre 15 e 30",IF(R3862&lt;=60,"Entre 30 e 60",IF(R3862&lt;=90,"Entre 60 e 90",IF(R3862&lt;=120,"Entre 90 e 120",IF(R3862&lt;=150,"Entre 120 e 150",IF(R3862&lt;=180,"Entre 150 e 180","Superior a 180")))))))</f>
        <v/>
      </c>
    </row>
    <row r="3863">
      <c r="A3863" t="inlineStr">
        <is>
          <t>Q020L09</t>
        </is>
      </c>
      <c r="B3863" t="inlineStr">
        <is>
          <t>FERNANDO JOSEA HERAS ALEGRI</t>
        </is>
      </c>
      <c r="C3863" t="n">
        <v>1</v>
      </c>
      <c r="D3863" t="inlineStr">
        <is>
          <t>IPCA</t>
        </is>
      </c>
      <c r="E3863" t="n">
        <v>0</v>
      </c>
      <c r="F3863" t="inlineStr">
        <is>
          <t>MENSAL</t>
        </is>
      </c>
      <c r="G3863" t="n">
        <v>45319</v>
      </c>
      <c r="H3863" t="n">
        <v>45319</v>
      </c>
      <c r="I3863" t="n">
        <v>10</v>
      </c>
      <c r="J3863" t="inlineStr">
        <is>
          <t>CARTEIRA</t>
        </is>
      </c>
      <c r="K3863" t="inlineStr">
        <is>
          <t>CONTRATO</t>
        </is>
      </c>
      <c r="L3863" t="n">
        <v>4371.32</v>
      </c>
      <c r="M3863" t="inlineStr">
        <is>
          <t>IBIRAPITANGA FASE 3</t>
        </is>
      </c>
      <c r="N3863" s="142">
        <f>DATE(YEAR(G3863),MONTH(G3863),1)</f>
        <v/>
      </c>
      <c r="O3863" s="132">
        <f>IF(G3863&gt;$K$3,"Futuro","Atraso")</f>
        <v/>
      </c>
      <c r="P3863">
        <f>12*(YEAR(G3863)-YEAR($K$3))+(MONTH(G3863)-MONTH($K$3))</f>
        <v/>
      </c>
      <c r="Q3863" s="366">
        <f>IF(M3863="IBIRAPITANGA FASE 3",IF(O3863="Atraso",L3863,L3863/(1+$I$2)^P3863),IF(O3863="Atraso",L3863,L3863/(1+$I$1)^P3863))</f>
        <v/>
      </c>
      <c r="R3863">
        <f>IF(O3863="Atraso",$K$3-G3863,0)</f>
        <v/>
      </c>
      <c r="S3863">
        <f>IF(R3863&lt;=15,"Até 15",IF(R3863&lt;=30,"Entre 15 e 30",IF(R3863&lt;=60,"Entre 30 e 60",IF(R3863&lt;=90,"Entre 60 e 90",IF(R3863&lt;=120,"Entre 90 e 120",IF(R3863&lt;=150,"Entre 120 e 150",IF(R3863&lt;=180,"Entre 150 e 180","Superior a 180")))))))</f>
        <v/>
      </c>
    </row>
    <row r="3864">
      <c r="A3864" t="inlineStr">
        <is>
          <t>Q020L09</t>
        </is>
      </c>
      <c r="B3864" t="inlineStr">
        <is>
          <t>FERNANDO JOSEA HERAS ALEGRI</t>
        </is>
      </c>
      <c r="C3864" t="n">
        <v>1</v>
      </c>
      <c r="D3864" t="inlineStr">
        <is>
          <t>IPCA</t>
        </is>
      </c>
      <c r="E3864" t="n">
        <v>0</v>
      </c>
      <c r="F3864" t="inlineStr">
        <is>
          <t>MENSAL</t>
        </is>
      </c>
      <c r="G3864" t="n">
        <v>45350</v>
      </c>
      <c r="H3864" t="n">
        <v>45350</v>
      </c>
      <c r="I3864" t="n">
        <v>11</v>
      </c>
      <c r="J3864" t="inlineStr">
        <is>
          <t>CARTEIRA</t>
        </is>
      </c>
      <c r="K3864" t="inlineStr">
        <is>
          <t>CONTRATO</t>
        </is>
      </c>
      <c r="L3864" t="n">
        <v>4371.32</v>
      </c>
      <c r="M3864" t="inlineStr">
        <is>
          <t>IBIRAPITANGA FASE 3</t>
        </is>
      </c>
      <c r="N3864" s="142">
        <f>DATE(YEAR(G3864),MONTH(G3864),1)</f>
        <v/>
      </c>
      <c r="O3864" s="132">
        <f>IF(G3864&gt;$K$3,"Futuro","Atraso")</f>
        <v/>
      </c>
      <c r="P3864">
        <f>12*(YEAR(G3864)-YEAR($K$3))+(MONTH(G3864)-MONTH($K$3))</f>
        <v/>
      </c>
      <c r="Q3864" s="366">
        <f>IF(M3864="IBIRAPITANGA FASE 3",IF(O3864="Atraso",L3864,L3864/(1+$I$2)^P3864),IF(O3864="Atraso",L3864,L3864/(1+$I$1)^P3864))</f>
        <v/>
      </c>
      <c r="R3864">
        <f>IF(O3864="Atraso",$K$3-G3864,0)</f>
        <v/>
      </c>
      <c r="S3864">
        <f>IF(R3864&lt;=15,"Até 15",IF(R3864&lt;=30,"Entre 15 e 30",IF(R3864&lt;=60,"Entre 30 e 60",IF(R3864&lt;=90,"Entre 60 e 90",IF(R3864&lt;=120,"Entre 90 e 120",IF(R3864&lt;=150,"Entre 120 e 150",IF(R3864&lt;=180,"Entre 150 e 180","Superior a 180")))))))</f>
        <v/>
      </c>
    </row>
    <row r="3865">
      <c r="A3865" t="inlineStr">
        <is>
          <t>Q020L09</t>
        </is>
      </c>
      <c r="B3865" t="inlineStr">
        <is>
          <t>FERNANDO JOSEA HERAS ALEGRI</t>
        </is>
      </c>
      <c r="C3865" t="n">
        <v>1</v>
      </c>
      <c r="D3865" t="inlineStr">
        <is>
          <t>IPCA</t>
        </is>
      </c>
      <c r="E3865" t="n">
        <v>0</v>
      </c>
      <c r="F3865" t="inlineStr">
        <is>
          <t>MENSAL</t>
        </is>
      </c>
      <c r="G3865" t="n">
        <v>45379</v>
      </c>
      <c r="H3865" t="n">
        <v>45379</v>
      </c>
      <c r="I3865" t="n">
        <v>12</v>
      </c>
      <c r="J3865" t="inlineStr">
        <is>
          <t>CARTEIRA</t>
        </is>
      </c>
      <c r="K3865" t="inlineStr">
        <is>
          <t>CONTRATO</t>
        </is>
      </c>
      <c r="L3865" t="n">
        <v>4371.32</v>
      </c>
      <c r="M3865" t="inlineStr">
        <is>
          <t>IBIRAPITANGA FASE 3</t>
        </is>
      </c>
      <c r="N3865" s="142">
        <f>DATE(YEAR(G3865),MONTH(G3865),1)</f>
        <v/>
      </c>
      <c r="O3865" s="132">
        <f>IF(G3865&gt;$K$3,"Futuro","Atraso")</f>
        <v/>
      </c>
      <c r="P3865">
        <f>12*(YEAR(G3865)-YEAR($K$3))+(MONTH(G3865)-MONTH($K$3))</f>
        <v/>
      </c>
      <c r="Q3865" s="366">
        <f>IF(M3865="IBIRAPITANGA FASE 3",IF(O3865="Atraso",L3865,L3865/(1+$I$2)^P3865),IF(O3865="Atraso",L3865,L3865/(1+$I$1)^P3865))</f>
        <v/>
      </c>
      <c r="R3865">
        <f>IF(O3865="Atraso",$K$3-G3865,0)</f>
        <v/>
      </c>
      <c r="S3865">
        <f>IF(R3865&lt;=15,"Até 15",IF(R3865&lt;=30,"Entre 15 e 30",IF(R3865&lt;=60,"Entre 30 e 60",IF(R3865&lt;=90,"Entre 60 e 90",IF(R3865&lt;=120,"Entre 90 e 120",IF(R3865&lt;=150,"Entre 120 e 150",IF(R3865&lt;=180,"Entre 150 e 180","Superior a 180")))))))</f>
        <v/>
      </c>
    </row>
    <row r="3866">
      <c r="A3866" t="inlineStr">
        <is>
          <t>Q020L09</t>
        </is>
      </c>
      <c r="B3866" t="inlineStr">
        <is>
          <t>FERNANDO JOSEA HERAS ALEGRI</t>
        </is>
      </c>
      <c r="C3866" t="n">
        <v>1</v>
      </c>
      <c r="D3866" t="inlineStr">
        <is>
          <t>IPCA</t>
        </is>
      </c>
      <c r="E3866" t="n">
        <v>0</v>
      </c>
      <c r="F3866" t="inlineStr">
        <is>
          <t>MENSAL</t>
        </is>
      </c>
      <c r="G3866" t="n">
        <v>45381</v>
      </c>
      <c r="H3866" t="n">
        <v>45381</v>
      </c>
      <c r="I3866" t="n">
        <v>1</v>
      </c>
      <c r="J3866" t="inlineStr">
        <is>
          <t>CARTEIRA</t>
        </is>
      </c>
      <c r="K3866" t="inlineStr">
        <is>
          <t>CONTRATO</t>
        </is>
      </c>
      <c r="L3866" t="n">
        <v>14453.43</v>
      </c>
      <c r="M3866" t="inlineStr">
        <is>
          <t>IBIRAPITANGA FASE 3</t>
        </is>
      </c>
      <c r="N3866" s="142">
        <f>DATE(YEAR(G3866),MONTH(G3866),1)</f>
        <v/>
      </c>
      <c r="O3866" s="132">
        <f>IF(G3866&gt;$K$3,"Futuro","Atraso")</f>
        <v/>
      </c>
      <c r="P3866">
        <f>12*(YEAR(G3866)-YEAR($K$3))+(MONTH(G3866)-MONTH($K$3))</f>
        <v/>
      </c>
      <c r="Q3866" s="366">
        <f>IF(M3866="IBIRAPITANGA FASE 3",IF(O3866="Atraso",L3866,L3866/(1+$I$2)^P3866),IF(O3866="Atraso",L3866,L3866/(1+$I$1)^P3866))</f>
        <v/>
      </c>
      <c r="R3866">
        <f>IF(O3866="Atraso",$K$3-G3866,0)</f>
        <v/>
      </c>
      <c r="S3866">
        <f>IF(R3866&lt;=15,"Até 15",IF(R3866&lt;=30,"Entre 15 e 30",IF(R3866&lt;=60,"Entre 30 e 60",IF(R3866&lt;=90,"Entre 60 e 90",IF(R3866&lt;=120,"Entre 90 e 120",IF(R3866&lt;=150,"Entre 120 e 150",IF(R3866&lt;=180,"Entre 150 e 180","Superior a 180")))))))</f>
        <v/>
      </c>
    </row>
    <row r="3867">
      <c r="A3867" t="inlineStr">
        <is>
          <t>Q020L09</t>
        </is>
      </c>
      <c r="B3867" t="inlineStr">
        <is>
          <t>FERNANDO JOSEA HERAS ALEGRI</t>
        </is>
      </c>
      <c r="C3867" t="n">
        <v>1</v>
      </c>
      <c r="D3867" t="inlineStr">
        <is>
          <t>IPCA</t>
        </is>
      </c>
      <c r="E3867" t="n">
        <v>0</v>
      </c>
      <c r="F3867" t="inlineStr">
        <is>
          <t>MENSAL</t>
        </is>
      </c>
      <c r="G3867" t="n">
        <v>45410</v>
      </c>
      <c r="H3867" t="n">
        <v>45410</v>
      </c>
      <c r="I3867" t="n">
        <v>13</v>
      </c>
      <c r="J3867" t="inlineStr">
        <is>
          <t>CARTEIRA</t>
        </is>
      </c>
      <c r="K3867" t="inlineStr">
        <is>
          <t>CONTRATO</t>
        </is>
      </c>
      <c r="L3867" t="n">
        <v>4371.32</v>
      </c>
      <c r="M3867" t="inlineStr">
        <is>
          <t>IBIRAPITANGA FASE 3</t>
        </is>
      </c>
      <c r="N3867" s="142">
        <f>DATE(YEAR(G3867),MONTH(G3867),1)</f>
        <v/>
      </c>
      <c r="O3867" s="132">
        <f>IF(G3867&gt;$K$3,"Futuro","Atraso")</f>
        <v/>
      </c>
      <c r="P3867">
        <f>12*(YEAR(G3867)-YEAR($K$3))+(MONTH(G3867)-MONTH($K$3))</f>
        <v/>
      </c>
      <c r="Q3867" s="366">
        <f>IF(M3867="IBIRAPITANGA FASE 3",IF(O3867="Atraso",L3867,L3867/(1+$I$2)^P3867),IF(O3867="Atraso",L3867,L3867/(1+$I$1)^P3867))</f>
        <v/>
      </c>
      <c r="R3867">
        <f>IF(O3867="Atraso",$K$3-G3867,0)</f>
        <v/>
      </c>
      <c r="S3867">
        <f>IF(R3867&lt;=15,"Até 15",IF(R3867&lt;=30,"Entre 15 e 30",IF(R3867&lt;=60,"Entre 30 e 60",IF(R3867&lt;=90,"Entre 60 e 90",IF(R3867&lt;=120,"Entre 90 e 120",IF(R3867&lt;=150,"Entre 120 e 150",IF(R3867&lt;=180,"Entre 150 e 180","Superior a 180")))))))</f>
        <v/>
      </c>
    </row>
    <row r="3868">
      <c r="A3868" t="inlineStr">
        <is>
          <t>Q020L09</t>
        </is>
      </c>
      <c r="B3868" t="inlineStr">
        <is>
          <t>FERNANDO JOSEA HERAS ALEGRI</t>
        </is>
      </c>
      <c r="C3868" t="n">
        <v>1</v>
      </c>
      <c r="D3868" t="inlineStr">
        <is>
          <t>IPCA</t>
        </is>
      </c>
      <c r="E3868" t="n">
        <v>0</v>
      </c>
      <c r="F3868" t="inlineStr">
        <is>
          <t>MENSAL</t>
        </is>
      </c>
      <c r="G3868" t="n">
        <v>45440</v>
      </c>
      <c r="H3868" t="n">
        <v>45440</v>
      </c>
      <c r="I3868" t="n">
        <v>14</v>
      </c>
      <c r="J3868" t="inlineStr">
        <is>
          <t>CARTEIRA</t>
        </is>
      </c>
      <c r="K3868" t="inlineStr">
        <is>
          <t>CONTRATO</t>
        </is>
      </c>
      <c r="L3868" t="n">
        <v>4371.32</v>
      </c>
      <c r="M3868" t="inlineStr">
        <is>
          <t>IBIRAPITANGA FASE 3</t>
        </is>
      </c>
      <c r="N3868" s="142">
        <f>DATE(YEAR(G3868),MONTH(G3868),1)</f>
        <v/>
      </c>
      <c r="O3868" s="132">
        <f>IF(G3868&gt;$K$3,"Futuro","Atraso")</f>
        <v/>
      </c>
      <c r="P3868">
        <f>12*(YEAR(G3868)-YEAR($K$3))+(MONTH(G3868)-MONTH($K$3))</f>
        <v/>
      </c>
      <c r="Q3868" s="366">
        <f>IF(M3868="IBIRAPITANGA FASE 3",IF(O3868="Atraso",L3868,L3868/(1+$I$2)^P3868),IF(O3868="Atraso",L3868,L3868/(1+$I$1)^P3868))</f>
        <v/>
      </c>
      <c r="R3868">
        <f>IF(O3868="Atraso",$K$3-G3868,0)</f>
        <v/>
      </c>
      <c r="S3868">
        <f>IF(R3868&lt;=15,"Até 15",IF(R3868&lt;=30,"Entre 15 e 30",IF(R3868&lt;=60,"Entre 30 e 60",IF(R3868&lt;=90,"Entre 60 e 90",IF(R3868&lt;=120,"Entre 90 e 120",IF(R3868&lt;=150,"Entre 120 e 150",IF(R3868&lt;=180,"Entre 150 e 180","Superior a 180")))))))</f>
        <v/>
      </c>
    </row>
    <row r="3869">
      <c r="A3869" t="inlineStr">
        <is>
          <t>Q020L09</t>
        </is>
      </c>
      <c r="B3869" t="inlineStr">
        <is>
          <t>FERNANDO JOSEA HERAS ALEGRI</t>
        </is>
      </c>
      <c r="C3869" t="n">
        <v>1</v>
      </c>
      <c r="D3869" t="inlineStr">
        <is>
          <t>IPCA</t>
        </is>
      </c>
      <c r="E3869" t="n">
        <v>0</v>
      </c>
      <c r="F3869" t="inlineStr">
        <is>
          <t>MENSAL</t>
        </is>
      </c>
      <c r="G3869" t="n">
        <v>45471</v>
      </c>
      <c r="H3869" t="n">
        <v>45471</v>
      </c>
      <c r="I3869" t="n">
        <v>15</v>
      </c>
      <c r="J3869" t="inlineStr">
        <is>
          <t>CARTEIRA</t>
        </is>
      </c>
      <c r="K3869" t="inlineStr">
        <is>
          <t>CONTRATO</t>
        </is>
      </c>
      <c r="L3869" t="n">
        <v>4371.32</v>
      </c>
      <c r="M3869" t="inlineStr">
        <is>
          <t>IBIRAPITANGA FASE 3</t>
        </is>
      </c>
      <c r="N3869" s="142">
        <f>DATE(YEAR(G3869),MONTH(G3869),1)</f>
        <v/>
      </c>
      <c r="O3869" s="132">
        <f>IF(G3869&gt;$K$3,"Futuro","Atraso")</f>
        <v/>
      </c>
      <c r="P3869">
        <f>12*(YEAR(G3869)-YEAR($K$3))+(MONTH(G3869)-MONTH($K$3))</f>
        <v/>
      </c>
      <c r="Q3869" s="366">
        <f>IF(M3869="IBIRAPITANGA FASE 3",IF(O3869="Atraso",L3869,L3869/(1+$I$2)^P3869),IF(O3869="Atraso",L3869,L3869/(1+$I$1)^P3869))</f>
        <v/>
      </c>
      <c r="R3869">
        <f>IF(O3869="Atraso",$K$3-G3869,0)</f>
        <v/>
      </c>
      <c r="S3869">
        <f>IF(R3869&lt;=15,"Até 15",IF(R3869&lt;=30,"Entre 15 e 30",IF(R3869&lt;=60,"Entre 30 e 60",IF(R3869&lt;=90,"Entre 60 e 90",IF(R3869&lt;=120,"Entre 90 e 120",IF(R3869&lt;=150,"Entre 120 e 150",IF(R3869&lt;=180,"Entre 150 e 180","Superior a 180")))))))</f>
        <v/>
      </c>
    </row>
    <row r="3870">
      <c r="A3870" t="inlineStr">
        <is>
          <t>Q020L09</t>
        </is>
      </c>
      <c r="B3870" t="inlineStr">
        <is>
          <t>FERNANDO JOSEA HERAS ALEGRI</t>
        </is>
      </c>
      <c r="C3870" t="n">
        <v>1</v>
      </c>
      <c r="D3870" t="inlineStr">
        <is>
          <t>IPCA</t>
        </is>
      </c>
      <c r="E3870" t="n">
        <v>0</v>
      </c>
      <c r="F3870" t="inlineStr">
        <is>
          <t>MENSAL</t>
        </is>
      </c>
      <c r="G3870" t="n">
        <v>45501</v>
      </c>
      <c r="H3870" t="n">
        <v>45501</v>
      </c>
      <c r="I3870" t="n">
        <v>16</v>
      </c>
      <c r="J3870" t="inlineStr">
        <is>
          <t>CARTEIRA</t>
        </is>
      </c>
      <c r="K3870" t="inlineStr">
        <is>
          <t>CONTRATO</t>
        </is>
      </c>
      <c r="L3870" t="n">
        <v>4371.32</v>
      </c>
      <c r="M3870" t="inlineStr">
        <is>
          <t>IBIRAPITANGA FASE 3</t>
        </is>
      </c>
      <c r="N3870" s="142">
        <f>DATE(YEAR(G3870),MONTH(G3870),1)</f>
        <v/>
      </c>
      <c r="O3870" s="132">
        <f>IF(G3870&gt;$K$3,"Futuro","Atraso")</f>
        <v/>
      </c>
      <c r="P3870">
        <f>12*(YEAR(G3870)-YEAR($K$3))+(MONTH(G3870)-MONTH($K$3))</f>
        <v/>
      </c>
      <c r="Q3870" s="366">
        <f>IF(M3870="IBIRAPITANGA FASE 3",IF(O3870="Atraso",L3870,L3870/(1+$I$2)^P3870),IF(O3870="Atraso",L3870,L3870/(1+$I$1)^P3870))</f>
        <v/>
      </c>
      <c r="R3870">
        <f>IF(O3870="Atraso",$K$3-G3870,0)</f>
        <v/>
      </c>
      <c r="S3870">
        <f>IF(R3870&lt;=15,"Até 15",IF(R3870&lt;=30,"Entre 15 e 30",IF(R3870&lt;=60,"Entre 30 e 60",IF(R3870&lt;=90,"Entre 60 e 90",IF(R3870&lt;=120,"Entre 90 e 120",IF(R3870&lt;=150,"Entre 120 e 150",IF(R3870&lt;=180,"Entre 150 e 180","Superior a 180")))))))</f>
        <v/>
      </c>
    </row>
    <row r="3871">
      <c r="A3871" t="inlineStr">
        <is>
          <t>Q020L09</t>
        </is>
      </c>
      <c r="B3871" t="inlineStr">
        <is>
          <t>FERNANDO JOSEA HERAS ALEGRI</t>
        </is>
      </c>
      <c r="C3871" t="n">
        <v>1</v>
      </c>
      <c r="D3871" t="inlineStr">
        <is>
          <t>IPCA</t>
        </is>
      </c>
      <c r="E3871" t="n">
        <v>0</v>
      </c>
      <c r="F3871" t="inlineStr">
        <is>
          <t>MENSAL</t>
        </is>
      </c>
      <c r="G3871" t="n">
        <v>45532</v>
      </c>
      <c r="H3871" t="n">
        <v>45532</v>
      </c>
      <c r="I3871" t="n">
        <v>17</v>
      </c>
      <c r="J3871" t="inlineStr">
        <is>
          <t>CARTEIRA</t>
        </is>
      </c>
      <c r="K3871" t="inlineStr">
        <is>
          <t>CONTRATO</t>
        </is>
      </c>
      <c r="L3871" t="n">
        <v>4371.32</v>
      </c>
      <c r="M3871" t="inlineStr">
        <is>
          <t>IBIRAPITANGA FASE 3</t>
        </is>
      </c>
      <c r="N3871" s="142">
        <f>DATE(YEAR(G3871),MONTH(G3871),1)</f>
        <v/>
      </c>
      <c r="O3871" s="132">
        <f>IF(G3871&gt;$K$3,"Futuro","Atraso")</f>
        <v/>
      </c>
      <c r="P3871">
        <f>12*(YEAR(G3871)-YEAR($K$3))+(MONTH(G3871)-MONTH($K$3))</f>
        <v/>
      </c>
      <c r="Q3871" s="366">
        <f>IF(M3871="IBIRAPITANGA FASE 3",IF(O3871="Atraso",L3871,L3871/(1+$I$2)^P3871),IF(O3871="Atraso",L3871,L3871/(1+$I$1)^P3871))</f>
        <v/>
      </c>
      <c r="R3871">
        <f>IF(O3871="Atraso",$K$3-G3871,0)</f>
        <v/>
      </c>
      <c r="S3871">
        <f>IF(R3871&lt;=15,"Até 15",IF(R3871&lt;=30,"Entre 15 e 30",IF(R3871&lt;=60,"Entre 30 e 60",IF(R3871&lt;=90,"Entre 60 e 90",IF(R3871&lt;=120,"Entre 90 e 120",IF(R3871&lt;=150,"Entre 120 e 150",IF(R3871&lt;=180,"Entre 150 e 180","Superior a 180")))))))</f>
        <v/>
      </c>
    </row>
    <row r="3872">
      <c r="A3872" t="inlineStr">
        <is>
          <t>Q020L09</t>
        </is>
      </c>
      <c r="B3872" t="inlineStr">
        <is>
          <t>FERNANDO JOSEA HERAS ALEGRI</t>
        </is>
      </c>
      <c r="C3872" t="n">
        <v>1</v>
      </c>
      <c r="D3872" t="inlineStr">
        <is>
          <t>IPCA</t>
        </is>
      </c>
      <c r="E3872" t="n">
        <v>0</v>
      </c>
      <c r="F3872" t="inlineStr">
        <is>
          <t>MENSAL</t>
        </is>
      </c>
      <c r="G3872" t="n">
        <v>45563</v>
      </c>
      <c r="H3872" t="n">
        <v>45563</v>
      </c>
      <c r="I3872" t="n">
        <v>18</v>
      </c>
      <c r="J3872" t="inlineStr">
        <is>
          <t>CARTEIRA</t>
        </is>
      </c>
      <c r="K3872" t="inlineStr">
        <is>
          <t>CONTRATO</t>
        </is>
      </c>
      <c r="L3872" t="n">
        <v>4371.32</v>
      </c>
      <c r="M3872" t="inlineStr">
        <is>
          <t>IBIRAPITANGA FASE 3</t>
        </is>
      </c>
      <c r="N3872" s="142">
        <f>DATE(YEAR(G3872),MONTH(G3872),1)</f>
        <v/>
      </c>
      <c r="O3872" s="132">
        <f>IF(G3872&gt;$K$3,"Futuro","Atraso")</f>
        <v/>
      </c>
      <c r="P3872">
        <f>12*(YEAR(G3872)-YEAR($K$3))+(MONTH(G3872)-MONTH($K$3))</f>
        <v/>
      </c>
      <c r="Q3872" s="366">
        <f>IF(M3872="IBIRAPITANGA FASE 3",IF(O3872="Atraso",L3872,L3872/(1+$I$2)^P3872),IF(O3872="Atraso",L3872,L3872/(1+$I$1)^P3872))</f>
        <v/>
      </c>
      <c r="R3872">
        <f>IF(O3872="Atraso",$K$3-G3872,0)</f>
        <v/>
      </c>
      <c r="S3872">
        <f>IF(R3872&lt;=15,"Até 15",IF(R3872&lt;=30,"Entre 15 e 30",IF(R3872&lt;=60,"Entre 30 e 60",IF(R3872&lt;=90,"Entre 60 e 90",IF(R3872&lt;=120,"Entre 90 e 120",IF(R3872&lt;=150,"Entre 120 e 150",IF(R3872&lt;=180,"Entre 150 e 180","Superior a 180")))))))</f>
        <v/>
      </c>
    </row>
    <row r="3873">
      <c r="A3873" t="inlineStr">
        <is>
          <t>Q020L09</t>
        </is>
      </c>
      <c r="B3873" t="inlineStr">
        <is>
          <t>FERNANDO JOSEA HERAS ALEGRI</t>
        </is>
      </c>
      <c r="C3873" t="n">
        <v>1</v>
      </c>
      <c r="D3873" t="inlineStr">
        <is>
          <t>IPCA</t>
        </is>
      </c>
      <c r="E3873" t="n">
        <v>0</v>
      </c>
      <c r="F3873" t="inlineStr">
        <is>
          <t>MENSAL</t>
        </is>
      </c>
      <c r="G3873" t="n">
        <v>45593</v>
      </c>
      <c r="H3873" t="n">
        <v>45593</v>
      </c>
      <c r="I3873" t="n">
        <v>19</v>
      </c>
      <c r="J3873" t="inlineStr">
        <is>
          <t>CARTEIRA</t>
        </is>
      </c>
      <c r="K3873" t="inlineStr">
        <is>
          <t>CONTRATO</t>
        </is>
      </c>
      <c r="L3873" t="n">
        <v>4371.32</v>
      </c>
      <c r="M3873" t="inlineStr">
        <is>
          <t>IBIRAPITANGA FASE 3</t>
        </is>
      </c>
      <c r="N3873" s="142">
        <f>DATE(YEAR(G3873),MONTH(G3873),1)</f>
        <v/>
      </c>
      <c r="O3873" s="132">
        <f>IF(G3873&gt;$K$3,"Futuro","Atraso")</f>
        <v/>
      </c>
      <c r="P3873">
        <f>12*(YEAR(G3873)-YEAR($K$3))+(MONTH(G3873)-MONTH($K$3))</f>
        <v/>
      </c>
      <c r="Q3873" s="366">
        <f>IF(M3873="IBIRAPITANGA FASE 3",IF(O3873="Atraso",L3873,L3873/(1+$I$2)^P3873),IF(O3873="Atraso",L3873,L3873/(1+$I$1)^P3873))</f>
        <v/>
      </c>
      <c r="R3873">
        <f>IF(O3873="Atraso",$K$3-G3873,0)</f>
        <v/>
      </c>
      <c r="S3873">
        <f>IF(R3873&lt;=15,"Até 15",IF(R3873&lt;=30,"Entre 15 e 30",IF(R3873&lt;=60,"Entre 30 e 60",IF(R3873&lt;=90,"Entre 60 e 90",IF(R3873&lt;=120,"Entre 90 e 120",IF(R3873&lt;=150,"Entre 120 e 150",IF(R3873&lt;=180,"Entre 150 e 180","Superior a 180")))))))</f>
        <v/>
      </c>
    </row>
    <row r="3874">
      <c r="A3874" t="inlineStr">
        <is>
          <t>Q020L09</t>
        </is>
      </c>
      <c r="B3874" t="inlineStr">
        <is>
          <t>FERNANDO JOSEA HERAS ALEGRI</t>
        </is>
      </c>
      <c r="C3874" t="n">
        <v>1</v>
      </c>
      <c r="D3874" t="inlineStr">
        <is>
          <t>IPCA</t>
        </is>
      </c>
      <c r="E3874" t="n">
        <v>0</v>
      </c>
      <c r="F3874" t="inlineStr">
        <is>
          <t>MENSAL</t>
        </is>
      </c>
      <c r="G3874" t="n">
        <v>45624</v>
      </c>
      <c r="H3874" t="n">
        <v>45624</v>
      </c>
      <c r="I3874" t="n">
        <v>20</v>
      </c>
      <c r="J3874" t="inlineStr">
        <is>
          <t>CARTEIRA</t>
        </is>
      </c>
      <c r="K3874" t="inlineStr">
        <is>
          <t>CONTRATO</t>
        </is>
      </c>
      <c r="L3874" t="n">
        <v>4371.32</v>
      </c>
      <c r="M3874" t="inlineStr">
        <is>
          <t>IBIRAPITANGA FASE 3</t>
        </is>
      </c>
      <c r="N3874" s="142">
        <f>DATE(YEAR(G3874),MONTH(G3874),1)</f>
        <v/>
      </c>
      <c r="O3874" s="132">
        <f>IF(G3874&gt;$K$3,"Futuro","Atraso")</f>
        <v/>
      </c>
      <c r="P3874">
        <f>12*(YEAR(G3874)-YEAR($K$3))+(MONTH(G3874)-MONTH($K$3))</f>
        <v/>
      </c>
      <c r="Q3874" s="366">
        <f>IF(M3874="IBIRAPITANGA FASE 3",IF(O3874="Atraso",L3874,L3874/(1+$I$2)^P3874),IF(O3874="Atraso",L3874,L3874/(1+$I$1)^P3874))</f>
        <v/>
      </c>
      <c r="R3874">
        <f>IF(O3874="Atraso",$K$3-G3874,0)</f>
        <v/>
      </c>
      <c r="S3874">
        <f>IF(R3874&lt;=15,"Até 15",IF(R3874&lt;=30,"Entre 15 e 30",IF(R3874&lt;=60,"Entre 30 e 60",IF(R3874&lt;=90,"Entre 60 e 90",IF(R3874&lt;=120,"Entre 90 e 120",IF(R3874&lt;=150,"Entre 120 e 150",IF(R3874&lt;=180,"Entre 150 e 180","Superior a 180")))))))</f>
        <v/>
      </c>
    </row>
    <row r="3875">
      <c r="A3875" t="inlineStr">
        <is>
          <t>Q020L09</t>
        </is>
      </c>
      <c r="B3875" t="inlineStr">
        <is>
          <t>FERNANDO JOSEA HERAS ALEGRI</t>
        </is>
      </c>
      <c r="C3875" t="n">
        <v>1</v>
      </c>
      <c r="D3875" t="inlineStr">
        <is>
          <t>IPCA</t>
        </is>
      </c>
      <c r="E3875" t="n">
        <v>0</v>
      </c>
      <c r="F3875" t="inlineStr">
        <is>
          <t>MENSAL</t>
        </is>
      </c>
      <c r="G3875" t="n">
        <v>45654</v>
      </c>
      <c r="H3875" t="n">
        <v>45654</v>
      </c>
      <c r="I3875" t="n">
        <v>21</v>
      </c>
      <c r="J3875" t="inlineStr">
        <is>
          <t>CARTEIRA</t>
        </is>
      </c>
      <c r="K3875" t="inlineStr">
        <is>
          <t>CONTRATO</t>
        </is>
      </c>
      <c r="L3875" t="n">
        <v>4371.32</v>
      </c>
      <c r="M3875" t="inlineStr">
        <is>
          <t>IBIRAPITANGA FASE 3</t>
        </is>
      </c>
      <c r="N3875" s="142">
        <f>DATE(YEAR(G3875),MONTH(G3875),1)</f>
        <v/>
      </c>
      <c r="O3875" s="132">
        <f>IF(G3875&gt;$K$3,"Futuro","Atraso")</f>
        <v/>
      </c>
      <c r="P3875">
        <f>12*(YEAR(G3875)-YEAR($K$3))+(MONTH(G3875)-MONTH($K$3))</f>
        <v/>
      </c>
      <c r="Q3875" s="366">
        <f>IF(M3875="IBIRAPITANGA FASE 3",IF(O3875="Atraso",L3875,L3875/(1+$I$2)^P3875),IF(O3875="Atraso",L3875,L3875/(1+$I$1)^P3875))</f>
        <v/>
      </c>
      <c r="R3875">
        <f>IF(O3875="Atraso",$K$3-G3875,0)</f>
        <v/>
      </c>
      <c r="S3875">
        <f>IF(R3875&lt;=15,"Até 15",IF(R3875&lt;=30,"Entre 15 e 30",IF(R3875&lt;=60,"Entre 30 e 60",IF(R3875&lt;=90,"Entre 60 e 90",IF(R3875&lt;=120,"Entre 90 e 120",IF(R3875&lt;=150,"Entre 120 e 150",IF(R3875&lt;=180,"Entre 150 e 180","Superior a 180")))))))</f>
        <v/>
      </c>
    </row>
    <row r="3876">
      <c r="A3876" t="inlineStr">
        <is>
          <t>Q020L09</t>
        </is>
      </c>
      <c r="B3876" t="inlineStr">
        <is>
          <t>FERNANDO JOSEA HERAS ALEGRI</t>
        </is>
      </c>
      <c r="C3876" t="n">
        <v>1</v>
      </c>
      <c r="D3876" t="inlineStr">
        <is>
          <t>IPCA</t>
        </is>
      </c>
      <c r="E3876" t="n">
        <v>0</v>
      </c>
      <c r="F3876" t="inlineStr">
        <is>
          <t>MENSAL</t>
        </is>
      </c>
      <c r="G3876" t="n">
        <v>45685</v>
      </c>
      <c r="H3876" t="n">
        <v>45685</v>
      </c>
      <c r="I3876" t="n">
        <v>22</v>
      </c>
      <c r="J3876" t="inlineStr">
        <is>
          <t>CARTEIRA</t>
        </is>
      </c>
      <c r="K3876" t="inlineStr">
        <is>
          <t>CONTRATO</t>
        </is>
      </c>
      <c r="L3876" t="n">
        <v>4371.32</v>
      </c>
      <c r="M3876" t="inlineStr">
        <is>
          <t>IBIRAPITANGA FASE 3</t>
        </is>
      </c>
      <c r="N3876" s="142">
        <f>DATE(YEAR(G3876),MONTH(G3876),1)</f>
        <v/>
      </c>
      <c r="O3876" s="132">
        <f>IF(G3876&gt;$K$3,"Futuro","Atraso")</f>
        <v/>
      </c>
      <c r="P3876">
        <f>12*(YEAR(G3876)-YEAR($K$3))+(MONTH(G3876)-MONTH($K$3))</f>
        <v/>
      </c>
      <c r="Q3876" s="366">
        <f>IF(M3876="IBIRAPITANGA FASE 3",IF(O3876="Atraso",L3876,L3876/(1+$I$2)^P3876),IF(O3876="Atraso",L3876,L3876/(1+$I$1)^P3876))</f>
        <v/>
      </c>
      <c r="R3876">
        <f>IF(O3876="Atraso",$K$3-G3876,0)</f>
        <v/>
      </c>
      <c r="S3876">
        <f>IF(R3876&lt;=15,"Até 15",IF(R3876&lt;=30,"Entre 15 e 30",IF(R3876&lt;=60,"Entre 30 e 60",IF(R3876&lt;=90,"Entre 60 e 90",IF(R3876&lt;=120,"Entre 90 e 120",IF(R3876&lt;=150,"Entre 120 e 150",IF(R3876&lt;=180,"Entre 150 e 180","Superior a 180")))))))</f>
        <v/>
      </c>
    </row>
    <row r="3877">
      <c r="A3877" t="inlineStr">
        <is>
          <t>Q020L09</t>
        </is>
      </c>
      <c r="B3877" t="inlineStr">
        <is>
          <t>FERNANDO JOSEA HERAS ALEGRI</t>
        </is>
      </c>
      <c r="C3877" t="n">
        <v>1</v>
      </c>
      <c r="D3877" t="inlineStr">
        <is>
          <t>IPCA</t>
        </is>
      </c>
      <c r="E3877" t="n">
        <v>0</v>
      </c>
      <c r="F3877" t="inlineStr">
        <is>
          <t>MENSAL</t>
        </is>
      </c>
      <c r="G3877" t="n">
        <v>45716</v>
      </c>
      <c r="H3877" t="n">
        <v>45716</v>
      </c>
      <c r="I3877" t="n">
        <v>23</v>
      </c>
      <c r="J3877" t="inlineStr">
        <is>
          <t>CARTEIRA</t>
        </is>
      </c>
      <c r="K3877" t="inlineStr">
        <is>
          <t>CONTRATO</t>
        </is>
      </c>
      <c r="L3877" t="n">
        <v>4371.32</v>
      </c>
      <c r="M3877" t="inlineStr">
        <is>
          <t>IBIRAPITANGA FASE 3</t>
        </is>
      </c>
      <c r="N3877" s="142">
        <f>DATE(YEAR(G3877),MONTH(G3877),1)</f>
        <v/>
      </c>
      <c r="O3877" s="132">
        <f>IF(G3877&gt;$K$3,"Futuro","Atraso")</f>
        <v/>
      </c>
      <c r="P3877">
        <f>12*(YEAR(G3877)-YEAR($K$3))+(MONTH(G3877)-MONTH($K$3))</f>
        <v/>
      </c>
      <c r="Q3877" s="366">
        <f>IF(M3877="IBIRAPITANGA FASE 3",IF(O3877="Atraso",L3877,L3877/(1+$I$2)^P3877),IF(O3877="Atraso",L3877,L3877/(1+$I$1)^P3877))</f>
        <v/>
      </c>
      <c r="R3877">
        <f>IF(O3877="Atraso",$K$3-G3877,0)</f>
        <v/>
      </c>
      <c r="S3877">
        <f>IF(R3877&lt;=15,"Até 15",IF(R3877&lt;=30,"Entre 15 e 30",IF(R3877&lt;=60,"Entre 30 e 60",IF(R3877&lt;=90,"Entre 60 e 90",IF(R3877&lt;=120,"Entre 90 e 120",IF(R3877&lt;=150,"Entre 120 e 150",IF(R3877&lt;=180,"Entre 150 e 180","Superior a 180")))))))</f>
        <v/>
      </c>
    </row>
    <row r="3878">
      <c r="A3878" t="inlineStr">
        <is>
          <t>Q020L09</t>
        </is>
      </c>
      <c r="B3878" t="inlineStr">
        <is>
          <t>FERNANDO JOSEA HERAS ALEGRI</t>
        </is>
      </c>
      <c r="C3878" t="n">
        <v>1</v>
      </c>
      <c r="D3878" t="inlineStr">
        <is>
          <t>IPCA</t>
        </is>
      </c>
      <c r="E3878" t="n">
        <v>0</v>
      </c>
      <c r="F3878" t="inlineStr">
        <is>
          <t>MENSAL</t>
        </is>
      </c>
      <c r="G3878" t="n">
        <v>45744</v>
      </c>
      <c r="H3878" t="n">
        <v>45744</v>
      </c>
      <c r="I3878" t="n">
        <v>24</v>
      </c>
      <c r="J3878" t="inlineStr">
        <is>
          <t>CARTEIRA</t>
        </is>
      </c>
      <c r="K3878" t="inlineStr">
        <is>
          <t>CONTRATO</t>
        </is>
      </c>
      <c r="L3878" t="n">
        <v>4371.32</v>
      </c>
      <c r="M3878" t="inlineStr">
        <is>
          <t>IBIRAPITANGA FASE 3</t>
        </is>
      </c>
      <c r="N3878" s="142">
        <f>DATE(YEAR(G3878),MONTH(G3878),1)</f>
        <v/>
      </c>
      <c r="O3878" s="132">
        <f>IF(G3878&gt;$K$3,"Futuro","Atraso")</f>
        <v/>
      </c>
      <c r="P3878">
        <f>12*(YEAR(G3878)-YEAR($K$3))+(MONTH(G3878)-MONTH($K$3))</f>
        <v/>
      </c>
      <c r="Q3878" s="366">
        <f>IF(M3878="IBIRAPITANGA FASE 3",IF(O3878="Atraso",L3878,L3878/(1+$I$2)^P3878),IF(O3878="Atraso",L3878,L3878/(1+$I$1)^P3878))</f>
        <v/>
      </c>
      <c r="R3878">
        <f>IF(O3878="Atraso",$K$3-G3878,0)</f>
        <v/>
      </c>
      <c r="S3878">
        <f>IF(R3878&lt;=15,"Até 15",IF(R3878&lt;=30,"Entre 15 e 30",IF(R3878&lt;=60,"Entre 30 e 60",IF(R3878&lt;=90,"Entre 60 e 90",IF(R3878&lt;=120,"Entre 90 e 120",IF(R3878&lt;=150,"Entre 120 e 150",IF(R3878&lt;=180,"Entre 150 e 180","Superior a 180")))))))</f>
        <v/>
      </c>
    </row>
    <row r="3879">
      <c r="A3879" t="inlineStr">
        <is>
          <t>Q020L09</t>
        </is>
      </c>
      <c r="B3879" t="inlineStr">
        <is>
          <t>FERNANDO JOSEA HERAS ALEGRI</t>
        </is>
      </c>
      <c r="C3879" t="n">
        <v>1</v>
      </c>
      <c r="D3879" t="inlineStr">
        <is>
          <t>IPCA</t>
        </is>
      </c>
      <c r="E3879" t="n">
        <v>0</v>
      </c>
      <c r="F3879" t="inlineStr">
        <is>
          <t>MENSAL</t>
        </is>
      </c>
      <c r="G3879" t="n">
        <v>45746</v>
      </c>
      <c r="H3879" t="n">
        <v>45746</v>
      </c>
      <c r="I3879" t="n">
        <v>2</v>
      </c>
      <c r="J3879" t="inlineStr">
        <is>
          <t>CARTEIRA</t>
        </is>
      </c>
      <c r="K3879" t="inlineStr">
        <is>
          <t>CONTRATO</t>
        </is>
      </c>
      <c r="L3879" t="n">
        <v>14453.43</v>
      </c>
      <c r="M3879" t="inlineStr">
        <is>
          <t>IBIRAPITANGA FASE 3</t>
        </is>
      </c>
      <c r="N3879" s="142">
        <f>DATE(YEAR(G3879),MONTH(G3879),1)</f>
        <v/>
      </c>
      <c r="O3879" s="132">
        <f>IF(G3879&gt;$K$3,"Futuro","Atraso")</f>
        <v/>
      </c>
      <c r="P3879">
        <f>12*(YEAR(G3879)-YEAR($K$3))+(MONTH(G3879)-MONTH($K$3))</f>
        <v/>
      </c>
      <c r="Q3879" s="366">
        <f>IF(M3879="IBIRAPITANGA FASE 3",IF(O3879="Atraso",L3879,L3879/(1+$I$2)^P3879),IF(O3879="Atraso",L3879,L3879/(1+$I$1)^P3879))</f>
        <v/>
      </c>
      <c r="R3879">
        <f>IF(O3879="Atraso",$K$3-G3879,0)</f>
        <v/>
      </c>
      <c r="S3879">
        <f>IF(R3879&lt;=15,"Até 15",IF(R3879&lt;=30,"Entre 15 e 30",IF(R3879&lt;=60,"Entre 30 e 60",IF(R3879&lt;=90,"Entre 60 e 90",IF(R3879&lt;=120,"Entre 90 e 120",IF(R3879&lt;=150,"Entre 120 e 150",IF(R3879&lt;=180,"Entre 150 e 180","Superior a 180")))))))</f>
        <v/>
      </c>
    </row>
    <row r="3880">
      <c r="A3880" t="inlineStr">
        <is>
          <t>Q020L011</t>
        </is>
      </c>
      <c r="B3880" t="inlineStr">
        <is>
          <t>CARLOS ALBERTO PEREIRA BENTO</t>
        </is>
      </c>
      <c r="C3880" t="n">
        <v>1</v>
      </c>
      <c r="D3880" t="inlineStr">
        <is>
          <t>IPCA</t>
        </is>
      </c>
      <c r="E3880" t="n">
        <v>0.009488792934583046</v>
      </c>
      <c r="F3880" t="inlineStr">
        <is>
          <t>MENSAL</t>
        </is>
      </c>
      <c r="G3880" t="n">
        <v>45194</v>
      </c>
      <c r="H3880" t="n">
        <v>45194</v>
      </c>
      <c r="I3880" t="n">
        <v>6</v>
      </c>
      <c r="J3880" t="inlineStr">
        <is>
          <t>CARTEIRA</t>
        </is>
      </c>
      <c r="K3880" t="inlineStr">
        <is>
          <t>CONTRATO</t>
        </is>
      </c>
      <c r="L3880" t="n">
        <v>4500.8</v>
      </c>
      <c r="M3880" t="inlineStr">
        <is>
          <t>IBIRAPITANGA FASE 3</t>
        </is>
      </c>
      <c r="N3880" s="142">
        <f>DATE(YEAR(G3880),MONTH(G3880),1)</f>
        <v/>
      </c>
      <c r="O3880" s="132">
        <f>IF(G3880&gt;$K$3,"Futuro","Atraso")</f>
        <v/>
      </c>
      <c r="P3880">
        <f>12*(YEAR(G3880)-YEAR($K$3))+(MONTH(G3880)-MONTH($K$3))</f>
        <v/>
      </c>
      <c r="Q3880" s="366">
        <f>IF(M3880="IBIRAPITANGA FASE 3",IF(O3880="Atraso",L3880,L3880/(1+$I$2)^P3880),IF(O3880="Atraso",L3880,L3880/(1+$I$1)^P3880))</f>
        <v/>
      </c>
      <c r="R3880">
        <f>IF(O3880="Atraso",$K$3-G3880,0)</f>
        <v/>
      </c>
      <c r="S3880">
        <f>IF(R3880&lt;=15,"Até 15",IF(R3880&lt;=30,"Entre 15 e 30",IF(R3880&lt;=60,"Entre 30 e 60",IF(R3880&lt;=90,"Entre 60 e 90",IF(R3880&lt;=120,"Entre 90 e 120",IF(R3880&lt;=150,"Entre 120 e 150",IF(R3880&lt;=180,"Entre 150 e 180","Superior a 180")))))))</f>
        <v/>
      </c>
    </row>
    <row r="3881">
      <c r="A3881" t="inlineStr">
        <is>
          <t>Q020L011</t>
        </is>
      </c>
      <c r="B3881" t="inlineStr">
        <is>
          <t>CARLOS ALBERTO PEREIRA BENTO</t>
        </is>
      </c>
      <c r="C3881" t="n">
        <v>1</v>
      </c>
      <c r="D3881" t="inlineStr">
        <is>
          <t>IPCA</t>
        </is>
      </c>
      <c r="E3881" t="n">
        <v>0.009488792934583046</v>
      </c>
      <c r="F3881" t="inlineStr">
        <is>
          <t>MENSAL</t>
        </is>
      </c>
      <c r="G3881" t="n">
        <v>45224</v>
      </c>
      <c r="H3881" t="n">
        <v>45224</v>
      </c>
      <c r="I3881" t="n">
        <v>7</v>
      </c>
      <c r="J3881" t="inlineStr">
        <is>
          <t>CARTEIRA</t>
        </is>
      </c>
      <c r="K3881" t="inlineStr">
        <is>
          <t>CONTRATO</t>
        </is>
      </c>
      <c r="L3881" t="n">
        <v>4277.07</v>
      </c>
      <c r="M3881" t="inlineStr">
        <is>
          <t>IBIRAPITANGA FASE 3</t>
        </is>
      </c>
      <c r="N3881" s="142">
        <f>DATE(YEAR(G3881),MONTH(G3881),1)</f>
        <v/>
      </c>
      <c r="O3881" s="132">
        <f>IF(G3881&gt;$K$3,"Futuro","Atraso")</f>
        <v/>
      </c>
      <c r="P3881">
        <f>12*(YEAR(G3881)-YEAR($K$3))+(MONTH(G3881)-MONTH($K$3))</f>
        <v/>
      </c>
      <c r="Q3881" s="366">
        <f>IF(M3881="IBIRAPITANGA FASE 3",IF(O3881="Atraso",L3881,L3881/(1+$I$2)^P3881),IF(O3881="Atraso",L3881,L3881/(1+$I$1)^P3881))</f>
        <v/>
      </c>
      <c r="R3881">
        <f>IF(O3881="Atraso",$K$3-G3881,0)</f>
        <v/>
      </c>
      <c r="S3881">
        <f>IF(R3881&lt;=15,"Até 15",IF(R3881&lt;=30,"Entre 15 e 30",IF(R3881&lt;=60,"Entre 30 e 60",IF(R3881&lt;=90,"Entre 60 e 90",IF(R3881&lt;=120,"Entre 90 e 120",IF(R3881&lt;=150,"Entre 120 e 150",IF(R3881&lt;=180,"Entre 150 e 180","Superior a 180")))))))</f>
        <v/>
      </c>
    </row>
    <row r="3882">
      <c r="A3882" t="inlineStr">
        <is>
          <t>Q020L011</t>
        </is>
      </c>
      <c r="B3882" t="inlineStr">
        <is>
          <t>CARLOS ALBERTO PEREIRA BENTO</t>
        </is>
      </c>
      <c r="C3882" t="n">
        <v>1</v>
      </c>
      <c r="D3882" t="inlineStr">
        <is>
          <t>IPCA</t>
        </is>
      </c>
      <c r="E3882" t="n">
        <v>0.009488792934583046</v>
      </c>
      <c r="F3882" t="inlineStr">
        <is>
          <t>MENSAL</t>
        </is>
      </c>
      <c r="G3882" t="n">
        <v>45255</v>
      </c>
      <c r="H3882" t="n">
        <v>45255</v>
      </c>
      <c r="I3882" t="n">
        <v>8</v>
      </c>
      <c r="J3882" t="inlineStr">
        <is>
          <t>CARTEIRA</t>
        </is>
      </c>
      <c r="K3882" t="inlineStr">
        <is>
          <t>CONTRATO</t>
        </is>
      </c>
      <c r="L3882" t="n">
        <v>4193.95</v>
      </c>
      <c r="M3882" t="inlineStr">
        <is>
          <t>IBIRAPITANGA FASE 3</t>
        </is>
      </c>
      <c r="N3882" s="142">
        <f>DATE(YEAR(G3882),MONTH(G3882),1)</f>
        <v/>
      </c>
      <c r="O3882" s="132">
        <f>IF(G3882&gt;$K$3,"Futuro","Atraso")</f>
        <v/>
      </c>
      <c r="P3882">
        <f>12*(YEAR(G3882)-YEAR($K$3))+(MONTH(G3882)-MONTH($K$3))</f>
        <v/>
      </c>
      <c r="Q3882" s="366">
        <f>IF(M3882="IBIRAPITANGA FASE 3",IF(O3882="Atraso",L3882,L3882/(1+$I$2)^P3882),IF(O3882="Atraso",L3882,L3882/(1+$I$1)^P3882))</f>
        <v/>
      </c>
      <c r="R3882">
        <f>IF(O3882="Atraso",$K$3-G3882,0)</f>
        <v/>
      </c>
      <c r="S3882">
        <f>IF(R3882&lt;=15,"Até 15",IF(R3882&lt;=30,"Entre 15 e 30",IF(R3882&lt;=60,"Entre 30 e 60",IF(R3882&lt;=90,"Entre 60 e 90",IF(R3882&lt;=120,"Entre 90 e 120",IF(R3882&lt;=150,"Entre 120 e 150",IF(R3882&lt;=180,"Entre 150 e 180","Superior a 180")))))))</f>
        <v/>
      </c>
    </row>
    <row r="3883">
      <c r="A3883" t="inlineStr">
        <is>
          <t>Q020L011</t>
        </is>
      </c>
      <c r="B3883" t="inlineStr">
        <is>
          <t>CARLOS ALBERTO PEREIRA BENTO</t>
        </is>
      </c>
      <c r="C3883" t="n">
        <v>1</v>
      </c>
      <c r="D3883" t="inlineStr">
        <is>
          <t>IPCA</t>
        </is>
      </c>
      <c r="E3883" t="n">
        <v>0.009488792934583046</v>
      </c>
      <c r="F3883" t="inlineStr">
        <is>
          <t>MENSAL</t>
        </is>
      </c>
      <c r="G3883" t="n">
        <v>45285</v>
      </c>
      <c r="H3883" t="n">
        <v>45285</v>
      </c>
      <c r="I3883" t="n">
        <v>9</v>
      </c>
      <c r="J3883" t="inlineStr">
        <is>
          <t>CARTEIRA</t>
        </is>
      </c>
      <c r="K3883" t="inlineStr">
        <is>
          <t>CONTRATO</t>
        </is>
      </c>
      <c r="L3883" t="n">
        <v>4193.95</v>
      </c>
      <c r="M3883" t="inlineStr">
        <is>
          <t>IBIRAPITANGA FASE 3</t>
        </is>
      </c>
      <c r="N3883" s="142">
        <f>DATE(YEAR(G3883),MONTH(G3883),1)</f>
        <v/>
      </c>
      <c r="O3883" s="132">
        <f>IF(G3883&gt;$K$3,"Futuro","Atraso")</f>
        <v/>
      </c>
      <c r="P3883">
        <f>12*(YEAR(G3883)-YEAR($K$3))+(MONTH(G3883)-MONTH($K$3))</f>
        <v/>
      </c>
      <c r="Q3883" s="366">
        <f>IF(M3883="IBIRAPITANGA FASE 3",IF(O3883="Atraso",L3883,L3883/(1+$I$2)^P3883),IF(O3883="Atraso",L3883,L3883/(1+$I$1)^P3883))</f>
        <v/>
      </c>
      <c r="R3883">
        <f>IF(O3883="Atraso",$K$3-G3883,0)</f>
        <v/>
      </c>
      <c r="S3883">
        <f>IF(R3883&lt;=15,"Até 15",IF(R3883&lt;=30,"Entre 15 e 30",IF(R3883&lt;=60,"Entre 30 e 60",IF(R3883&lt;=90,"Entre 60 e 90",IF(R3883&lt;=120,"Entre 90 e 120",IF(R3883&lt;=150,"Entre 120 e 150",IF(R3883&lt;=180,"Entre 150 e 180","Superior a 180")))))))</f>
        <v/>
      </c>
    </row>
    <row r="3884">
      <c r="A3884" t="inlineStr">
        <is>
          <t>Q020L011</t>
        </is>
      </c>
      <c r="B3884" t="inlineStr">
        <is>
          <t>CARLOS ALBERTO PEREIRA BENTO</t>
        </is>
      </c>
      <c r="C3884" t="n">
        <v>1</v>
      </c>
      <c r="D3884" t="inlineStr">
        <is>
          <t>IPCA</t>
        </is>
      </c>
      <c r="E3884" t="n">
        <v>0.009488792934583046</v>
      </c>
      <c r="F3884" t="inlineStr">
        <is>
          <t>MENSAL</t>
        </is>
      </c>
      <c r="G3884" t="n">
        <v>45316</v>
      </c>
      <c r="H3884" t="n">
        <v>45316</v>
      </c>
      <c r="I3884" t="n">
        <v>10</v>
      </c>
      <c r="J3884" t="inlineStr">
        <is>
          <t>CARTEIRA</t>
        </is>
      </c>
      <c r="K3884" t="inlineStr">
        <is>
          <t>CONTRATO</t>
        </is>
      </c>
      <c r="L3884" t="n">
        <v>4193.95</v>
      </c>
      <c r="M3884" t="inlineStr">
        <is>
          <t>IBIRAPITANGA FASE 3</t>
        </is>
      </c>
      <c r="N3884" s="142">
        <f>DATE(YEAR(G3884),MONTH(G3884),1)</f>
        <v/>
      </c>
      <c r="O3884" s="132">
        <f>IF(G3884&gt;$K$3,"Futuro","Atraso")</f>
        <v/>
      </c>
      <c r="P3884">
        <f>12*(YEAR(G3884)-YEAR($K$3))+(MONTH(G3884)-MONTH($K$3))</f>
        <v/>
      </c>
      <c r="Q3884" s="366">
        <f>IF(M3884="IBIRAPITANGA FASE 3",IF(O3884="Atraso",L3884,L3884/(1+$I$2)^P3884),IF(O3884="Atraso",L3884,L3884/(1+$I$1)^P3884))</f>
        <v/>
      </c>
      <c r="R3884">
        <f>IF(O3884="Atraso",$K$3-G3884,0)</f>
        <v/>
      </c>
      <c r="S3884">
        <f>IF(R3884&lt;=15,"Até 15",IF(R3884&lt;=30,"Entre 15 e 30",IF(R3884&lt;=60,"Entre 30 e 60",IF(R3884&lt;=90,"Entre 60 e 90",IF(R3884&lt;=120,"Entre 90 e 120",IF(R3884&lt;=150,"Entre 120 e 150",IF(R3884&lt;=180,"Entre 150 e 180","Superior a 180")))))))</f>
        <v/>
      </c>
    </row>
    <row r="3885">
      <c r="A3885" t="inlineStr">
        <is>
          <t>Q020L011</t>
        </is>
      </c>
      <c r="B3885" t="inlineStr">
        <is>
          <t>CARLOS ALBERTO PEREIRA BENTO</t>
        </is>
      </c>
      <c r="C3885" t="n">
        <v>1</v>
      </c>
      <c r="D3885" t="inlineStr">
        <is>
          <t>IPCA</t>
        </is>
      </c>
      <c r="E3885" t="n">
        <v>0.009488792934583046</v>
      </c>
      <c r="F3885" t="inlineStr">
        <is>
          <t>MENSAL</t>
        </is>
      </c>
      <c r="G3885" t="n">
        <v>45347</v>
      </c>
      <c r="H3885" t="n">
        <v>45347</v>
      </c>
      <c r="I3885" t="n">
        <v>11</v>
      </c>
      <c r="J3885" t="inlineStr">
        <is>
          <t>CARTEIRA</t>
        </is>
      </c>
      <c r="K3885" t="inlineStr">
        <is>
          <t>CONTRATO</t>
        </is>
      </c>
      <c r="L3885" t="n">
        <v>4193.95</v>
      </c>
      <c r="M3885" t="inlineStr">
        <is>
          <t>IBIRAPITANGA FASE 3</t>
        </is>
      </c>
      <c r="N3885" s="142">
        <f>DATE(YEAR(G3885),MONTH(G3885),1)</f>
        <v/>
      </c>
      <c r="O3885" s="132">
        <f>IF(G3885&gt;$K$3,"Futuro","Atraso")</f>
        <v/>
      </c>
      <c r="P3885">
        <f>12*(YEAR(G3885)-YEAR($K$3))+(MONTH(G3885)-MONTH($K$3))</f>
        <v/>
      </c>
      <c r="Q3885" s="366">
        <f>IF(M3885="IBIRAPITANGA FASE 3",IF(O3885="Atraso",L3885,L3885/(1+$I$2)^P3885),IF(O3885="Atraso",L3885,L3885/(1+$I$1)^P3885))</f>
        <v/>
      </c>
      <c r="R3885">
        <f>IF(O3885="Atraso",$K$3-G3885,0)</f>
        <v/>
      </c>
      <c r="S3885">
        <f>IF(R3885&lt;=15,"Até 15",IF(R3885&lt;=30,"Entre 15 e 30",IF(R3885&lt;=60,"Entre 30 e 60",IF(R3885&lt;=90,"Entre 60 e 90",IF(R3885&lt;=120,"Entre 90 e 120",IF(R3885&lt;=150,"Entre 120 e 150",IF(R3885&lt;=180,"Entre 150 e 180","Superior a 180")))))))</f>
        <v/>
      </c>
    </row>
    <row r="3886">
      <c r="A3886" t="inlineStr">
        <is>
          <t>Q020L011</t>
        </is>
      </c>
      <c r="B3886" t="inlineStr">
        <is>
          <t>CARLOS ALBERTO PEREIRA BENTO</t>
        </is>
      </c>
      <c r="C3886" t="n">
        <v>1</v>
      </c>
      <c r="D3886" t="inlineStr">
        <is>
          <t>IPCA</t>
        </is>
      </c>
      <c r="E3886" t="n">
        <v>0.009488792934583046</v>
      </c>
      <c r="F3886" t="inlineStr">
        <is>
          <t>MENSAL</t>
        </is>
      </c>
      <c r="G3886" t="n">
        <v>45376</v>
      </c>
      <c r="H3886" t="n">
        <v>45376</v>
      </c>
      <c r="I3886" t="n">
        <v>12</v>
      </c>
      <c r="J3886" t="inlineStr">
        <is>
          <t>CARTEIRA</t>
        </is>
      </c>
      <c r="K3886" t="inlineStr">
        <is>
          <t>CONTRATO</t>
        </is>
      </c>
      <c r="L3886" t="n">
        <v>4193.95</v>
      </c>
      <c r="M3886" t="inlineStr">
        <is>
          <t>IBIRAPITANGA FASE 3</t>
        </is>
      </c>
      <c r="N3886" s="142">
        <f>DATE(YEAR(G3886),MONTH(G3886),1)</f>
        <v/>
      </c>
      <c r="O3886" s="132">
        <f>IF(G3886&gt;$K$3,"Futuro","Atraso")</f>
        <v/>
      </c>
      <c r="P3886">
        <f>12*(YEAR(G3886)-YEAR($K$3))+(MONTH(G3886)-MONTH($K$3))</f>
        <v/>
      </c>
      <c r="Q3886" s="366">
        <f>IF(M3886="IBIRAPITANGA FASE 3",IF(O3886="Atraso",L3886,L3886/(1+$I$2)^P3886),IF(O3886="Atraso",L3886,L3886/(1+$I$1)^P3886))</f>
        <v/>
      </c>
      <c r="R3886">
        <f>IF(O3886="Atraso",$K$3-G3886,0)</f>
        <v/>
      </c>
      <c r="S3886">
        <f>IF(R3886&lt;=15,"Até 15",IF(R3886&lt;=30,"Entre 15 e 30",IF(R3886&lt;=60,"Entre 30 e 60",IF(R3886&lt;=90,"Entre 60 e 90",IF(R3886&lt;=120,"Entre 90 e 120",IF(R3886&lt;=150,"Entre 120 e 150",IF(R3886&lt;=180,"Entre 150 e 180","Superior a 180")))))))</f>
        <v/>
      </c>
    </row>
    <row r="3887">
      <c r="A3887" t="inlineStr">
        <is>
          <t>Q020L011</t>
        </is>
      </c>
      <c r="B3887" t="inlineStr">
        <is>
          <t>CARLOS ALBERTO PEREIRA BENTO</t>
        </is>
      </c>
      <c r="C3887" t="n">
        <v>1</v>
      </c>
      <c r="D3887" t="inlineStr">
        <is>
          <t>IPCA</t>
        </is>
      </c>
      <c r="E3887" t="n">
        <v>0.009488792934583046</v>
      </c>
      <c r="F3887" t="inlineStr">
        <is>
          <t>MENSAL</t>
        </is>
      </c>
      <c r="G3887" t="n">
        <v>45407</v>
      </c>
      <c r="H3887" t="n">
        <v>45407</v>
      </c>
      <c r="I3887" t="n">
        <v>13</v>
      </c>
      <c r="J3887" t="inlineStr">
        <is>
          <t>CARTEIRA</t>
        </is>
      </c>
      <c r="K3887" t="inlineStr">
        <is>
          <t>CONTRATO</t>
        </is>
      </c>
      <c r="L3887" t="n">
        <v>4193.95</v>
      </c>
      <c r="M3887" t="inlineStr">
        <is>
          <t>IBIRAPITANGA FASE 3</t>
        </is>
      </c>
      <c r="N3887" s="142">
        <f>DATE(YEAR(G3887),MONTH(G3887),1)</f>
        <v/>
      </c>
      <c r="O3887" s="132">
        <f>IF(G3887&gt;$K$3,"Futuro","Atraso")</f>
        <v/>
      </c>
      <c r="P3887">
        <f>12*(YEAR(G3887)-YEAR($K$3))+(MONTH(G3887)-MONTH($K$3))</f>
        <v/>
      </c>
      <c r="Q3887" s="366">
        <f>IF(M3887="IBIRAPITANGA FASE 3",IF(O3887="Atraso",L3887,L3887/(1+$I$2)^P3887),IF(O3887="Atraso",L3887,L3887/(1+$I$1)^P3887))</f>
        <v/>
      </c>
      <c r="R3887">
        <f>IF(O3887="Atraso",$K$3-G3887,0)</f>
        <v/>
      </c>
      <c r="S3887">
        <f>IF(R3887&lt;=15,"Até 15",IF(R3887&lt;=30,"Entre 15 e 30",IF(R3887&lt;=60,"Entre 30 e 60",IF(R3887&lt;=90,"Entre 60 e 90",IF(R3887&lt;=120,"Entre 90 e 120",IF(R3887&lt;=150,"Entre 120 e 150",IF(R3887&lt;=180,"Entre 150 e 180","Superior a 180")))))))</f>
        <v/>
      </c>
    </row>
    <row r="3888">
      <c r="A3888" t="inlineStr">
        <is>
          <t>Q020L011</t>
        </is>
      </c>
      <c r="B3888" t="inlineStr">
        <is>
          <t>CARLOS ALBERTO PEREIRA BENTO</t>
        </is>
      </c>
      <c r="C3888" t="n">
        <v>1</v>
      </c>
      <c r="D3888" t="inlineStr">
        <is>
          <t>IPCA</t>
        </is>
      </c>
      <c r="E3888" t="n">
        <v>0.009488792934583046</v>
      </c>
      <c r="F3888" t="inlineStr">
        <is>
          <t>MENSAL</t>
        </is>
      </c>
      <c r="G3888" t="n">
        <v>45437</v>
      </c>
      <c r="H3888" t="n">
        <v>45437</v>
      </c>
      <c r="I3888" t="n">
        <v>14</v>
      </c>
      <c r="J3888" t="inlineStr">
        <is>
          <t>CARTEIRA</t>
        </is>
      </c>
      <c r="K3888" t="inlineStr">
        <is>
          <t>CONTRATO</t>
        </is>
      </c>
      <c r="L3888" t="n">
        <v>4193.95</v>
      </c>
      <c r="M3888" t="inlineStr">
        <is>
          <t>IBIRAPITANGA FASE 3</t>
        </is>
      </c>
      <c r="N3888" s="142">
        <f>DATE(YEAR(G3888),MONTH(G3888),1)</f>
        <v/>
      </c>
      <c r="O3888" s="132">
        <f>IF(G3888&gt;$K$3,"Futuro","Atraso")</f>
        <v/>
      </c>
      <c r="P3888">
        <f>12*(YEAR(G3888)-YEAR($K$3))+(MONTH(G3888)-MONTH($K$3))</f>
        <v/>
      </c>
      <c r="Q3888" s="366">
        <f>IF(M3888="IBIRAPITANGA FASE 3",IF(O3888="Atraso",L3888,L3888/(1+$I$2)^P3888),IF(O3888="Atraso",L3888,L3888/(1+$I$1)^P3888))</f>
        <v/>
      </c>
      <c r="R3888">
        <f>IF(O3888="Atraso",$K$3-G3888,0)</f>
        <v/>
      </c>
      <c r="S3888">
        <f>IF(R3888&lt;=15,"Até 15",IF(R3888&lt;=30,"Entre 15 e 30",IF(R3888&lt;=60,"Entre 30 e 60",IF(R3888&lt;=90,"Entre 60 e 90",IF(R3888&lt;=120,"Entre 90 e 120",IF(R3888&lt;=150,"Entre 120 e 150",IF(R3888&lt;=180,"Entre 150 e 180","Superior a 180")))))))</f>
        <v/>
      </c>
    </row>
    <row r="3889">
      <c r="A3889" t="inlineStr">
        <is>
          <t>Q020L011</t>
        </is>
      </c>
      <c r="B3889" t="inlineStr">
        <is>
          <t>CARLOS ALBERTO PEREIRA BENTO</t>
        </is>
      </c>
      <c r="C3889" t="n">
        <v>1</v>
      </c>
      <c r="D3889" t="inlineStr">
        <is>
          <t>IPCA</t>
        </is>
      </c>
      <c r="E3889" t="n">
        <v>0.009488792934583046</v>
      </c>
      <c r="F3889" t="inlineStr">
        <is>
          <t>MENSAL</t>
        </is>
      </c>
      <c r="G3889" t="n">
        <v>45468</v>
      </c>
      <c r="H3889" t="n">
        <v>45468</v>
      </c>
      <c r="I3889" t="n">
        <v>15</v>
      </c>
      <c r="J3889" t="inlineStr">
        <is>
          <t>CARTEIRA</t>
        </is>
      </c>
      <c r="K3889" t="inlineStr">
        <is>
          <t>CONTRATO</t>
        </is>
      </c>
      <c r="L3889" t="n">
        <v>4193.95</v>
      </c>
      <c r="M3889" t="inlineStr">
        <is>
          <t>IBIRAPITANGA FASE 3</t>
        </is>
      </c>
      <c r="N3889" s="142">
        <f>DATE(YEAR(G3889),MONTH(G3889),1)</f>
        <v/>
      </c>
      <c r="O3889" s="132">
        <f>IF(G3889&gt;$K$3,"Futuro","Atraso")</f>
        <v/>
      </c>
      <c r="P3889">
        <f>12*(YEAR(G3889)-YEAR($K$3))+(MONTH(G3889)-MONTH($K$3))</f>
        <v/>
      </c>
      <c r="Q3889" s="366">
        <f>IF(M3889="IBIRAPITANGA FASE 3",IF(O3889="Atraso",L3889,L3889/(1+$I$2)^P3889),IF(O3889="Atraso",L3889,L3889/(1+$I$1)^P3889))</f>
        <v/>
      </c>
      <c r="R3889">
        <f>IF(O3889="Atraso",$K$3-G3889,0)</f>
        <v/>
      </c>
      <c r="S3889">
        <f>IF(R3889&lt;=15,"Até 15",IF(R3889&lt;=30,"Entre 15 e 30",IF(R3889&lt;=60,"Entre 30 e 60",IF(R3889&lt;=90,"Entre 60 e 90",IF(R3889&lt;=120,"Entre 90 e 120",IF(R3889&lt;=150,"Entre 120 e 150",IF(R3889&lt;=180,"Entre 150 e 180","Superior a 180")))))))</f>
        <v/>
      </c>
    </row>
    <row r="3890">
      <c r="A3890" t="inlineStr">
        <is>
          <t>Q020L011</t>
        </is>
      </c>
      <c r="B3890" t="inlineStr">
        <is>
          <t>CARLOS ALBERTO PEREIRA BENTO</t>
        </is>
      </c>
      <c r="C3890" t="n">
        <v>1</v>
      </c>
      <c r="D3890" t="inlineStr">
        <is>
          <t>IPCA</t>
        </is>
      </c>
      <c r="E3890" t="n">
        <v>0.009488792934583046</v>
      </c>
      <c r="F3890" t="inlineStr">
        <is>
          <t>MENSAL</t>
        </is>
      </c>
      <c r="G3890" t="n">
        <v>45498</v>
      </c>
      <c r="H3890" t="n">
        <v>45498</v>
      </c>
      <c r="I3890" t="n">
        <v>16</v>
      </c>
      <c r="J3890" t="inlineStr">
        <is>
          <t>CARTEIRA</t>
        </is>
      </c>
      <c r="K3890" t="inlineStr">
        <is>
          <t>CONTRATO</t>
        </is>
      </c>
      <c r="L3890" t="n">
        <v>4193.95</v>
      </c>
      <c r="M3890" t="inlineStr">
        <is>
          <t>IBIRAPITANGA FASE 3</t>
        </is>
      </c>
      <c r="N3890" s="142">
        <f>DATE(YEAR(G3890),MONTH(G3890),1)</f>
        <v/>
      </c>
      <c r="O3890" s="132">
        <f>IF(G3890&gt;$K$3,"Futuro","Atraso")</f>
        <v/>
      </c>
      <c r="P3890">
        <f>12*(YEAR(G3890)-YEAR($K$3))+(MONTH(G3890)-MONTH($K$3))</f>
        <v/>
      </c>
      <c r="Q3890" s="366">
        <f>IF(M3890="IBIRAPITANGA FASE 3",IF(O3890="Atraso",L3890,L3890/(1+$I$2)^P3890),IF(O3890="Atraso",L3890,L3890/(1+$I$1)^P3890))</f>
        <v/>
      </c>
      <c r="R3890">
        <f>IF(O3890="Atraso",$K$3-G3890,0)</f>
        <v/>
      </c>
      <c r="S3890">
        <f>IF(R3890&lt;=15,"Até 15",IF(R3890&lt;=30,"Entre 15 e 30",IF(R3890&lt;=60,"Entre 30 e 60",IF(R3890&lt;=90,"Entre 60 e 90",IF(R3890&lt;=120,"Entre 90 e 120",IF(R3890&lt;=150,"Entre 120 e 150",IF(R3890&lt;=180,"Entre 150 e 180","Superior a 180")))))))</f>
        <v/>
      </c>
    </row>
    <row r="3891">
      <c r="A3891" t="inlineStr">
        <is>
          <t>Q020L011</t>
        </is>
      </c>
      <c r="B3891" t="inlineStr">
        <is>
          <t>CARLOS ALBERTO PEREIRA BENTO</t>
        </is>
      </c>
      <c r="C3891" t="n">
        <v>1</v>
      </c>
      <c r="D3891" t="inlineStr">
        <is>
          <t>IPCA</t>
        </is>
      </c>
      <c r="E3891" t="n">
        <v>0.009488792934583046</v>
      </c>
      <c r="F3891" t="inlineStr">
        <is>
          <t>MENSAL</t>
        </is>
      </c>
      <c r="G3891" t="n">
        <v>45529</v>
      </c>
      <c r="H3891" t="n">
        <v>45529</v>
      </c>
      <c r="I3891" t="n">
        <v>17</v>
      </c>
      <c r="J3891" t="inlineStr">
        <is>
          <t>CARTEIRA</t>
        </is>
      </c>
      <c r="K3891" t="inlineStr">
        <is>
          <t>CONTRATO</t>
        </is>
      </c>
      <c r="L3891" t="n">
        <v>4193.95</v>
      </c>
      <c r="M3891" t="inlineStr">
        <is>
          <t>IBIRAPITANGA FASE 3</t>
        </is>
      </c>
      <c r="N3891" s="142">
        <f>DATE(YEAR(G3891),MONTH(G3891),1)</f>
        <v/>
      </c>
      <c r="O3891" s="132">
        <f>IF(G3891&gt;$K$3,"Futuro","Atraso")</f>
        <v/>
      </c>
      <c r="P3891">
        <f>12*(YEAR(G3891)-YEAR($K$3))+(MONTH(G3891)-MONTH($K$3))</f>
        <v/>
      </c>
      <c r="Q3891" s="366">
        <f>IF(M3891="IBIRAPITANGA FASE 3",IF(O3891="Atraso",L3891,L3891/(1+$I$2)^P3891),IF(O3891="Atraso",L3891,L3891/(1+$I$1)^P3891))</f>
        <v/>
      </c>
      <c r="R3891">
        <f>IF(O3891="Atraso",$K$3-G3891,0)</f>
        <v/>
      </c>
      <c r="S3891">
        <f>IF(R3891&lt;=15,"Até 15",IF(R3891&lt;=30,"Entre 15 e 30",IF(R3891&lt;=60,"Entre 30 e 60",IF(R3891&lt;=90,"Entre 60 e 90",IF(R3891&lt;=120,"Entre 90 e 120",IF(R3891&lt;=150,"Entre 120 e 150",IF(R3891&lt;=180,"Entre 150 e 180","Superior a 180")))))))</f>
        <v/>
      </c>
    </row>
    <row r="3892">
      <c r="A3892" t="inlineStr">
        <is>
          <t>Q020L011</t>
        </is>
      </c>
      <c r="B3892" t="inlineStr">
        <is>
          <t>CARLOS ALBERTO PEREIRA BENTO</t>
        </is>
      </c>
      <c r="C3892" t="n">
        <v>1</v>
      </c>
      <c r="D3892" t="inlineStr">
        <is>
          <t>IPCA</t>
        </is>
      </c>
      <c r="E3892" t="n">
        <v>0.009488792934583046</v>
      </c>
      <c r="F3892" t="inlineStr">
        <is>
          <t>MENSAL</t>
        </is>
      </c>
      <c r="G3892" t="n">
        <v>45560</v>
      </c>
      <c r="H3892" t="n">
        <v>45560</v>
      </c>
      <c r="I3892" t="n">
        <v>18</v>
      </c>
      <c r="J3892" t="inlineStr">
        <is>
          <t>CARTEIRA</t>
        </is>
      </c>
      <c r="K3892" t="inlineStr">
        <is>
          <t>CONTRATO</t>
        </is>
      </c>
      <c r="L3892" t="n">
        <v>4193.95</v>
      </c>
      <c r="M3892" t="inlineStr">
        <is>
          <t>IBIRAPITANGA FASE 3</t>
        </is>
      </c>
      <c r="N3892" s="142">
        <f>DATE(YEAR(G3892),MONTH(G3892),1)</f>
        <v/>
      </c>
      <c r="O3892" s="132">
        <f>IF(G3892&gt;$K$3,"Futuro","Atraso")</f>
        <v/>
      </c>
      <c r="P3892">
        <f>12*(YEAR(G3892)-YEAR($K$3))+(MONTH(G3892)-MONTH($K$3))</f>
        <v/>
      </c>
      <c r="Q3892" s="366">
        <f>IF(M3892="IBIRAPITANGA FASE 3",IF(O3892="Atraso",L3892,L3892/(1+$I$2)^P3892),IF(O3892="Atraso",L3892,L3892/(1+$I$1)^P3892))</f>
        <v/>
      </c>
      <c r="R3892">
        <f>IF(O3892="Atraso",$K$3-G3892,0)</f>
        <v/>
      </c>
      <c r="S3892">
        <f>IF(R3892&lt;=15,"Até 15",IF(R3892&lt;=30,"Entre 15 e 30",IF(R3892&lt;=60,"Entre 30 e 60",IF(R3892&lt;=90,"Entre 60 e 90",IF(R3892&lt;=120,"Entre 90 e 120",IF(R3892&lt;=150,"Entre 120 e 150",IF(R3892&lt;=180,"Entre 150 e 180","Superior a 180")))))))</f>
        <v/>
      </c>
    </row>
    <row r="3893">
      <c r="A3893" t="inlineStr">
        <is>
          <t>Q020L011</t>
        </is>
      </c>
      <c r="B3893" t="inlineStr">
        <is>
          <t>CARLOS ALBERTO PEREIRA BENTO</t>
        </is>
      </c>
      <c r="C3893" t="n">
        <v>1</v>
      </c>
      <c r="D3893" t="inlineStr">
        <is>
          <t>IPCA</t>
        </is>
      </c>
      <c r="E3893" t="n">
        <v>0.009488792934583046</v>
      </c>
      <c r="F3893" t="inlineStr">
        <is>
          <t>MENSAL</t>
        </is>
      </c>
      <c r="G3893" t="n">
        <v>45590</v>
      </c>
      <c r="H3893" t="n">
        <v>45590</v>
      </c>
      <c r="I3893" t="n">
        <v>19</v>
      </c>
      <c r="J3893" t="inlineStr">
        <is>
          <t>CARTEIRA</t>
        </is>
      </c>
      <c r="K3893" t="inlineStr">
        <is>
          <t>CONTRATO</t>
        </is>
      </c>
      <c r="L3893" t="n">
        <v>4193.95</v>
      </c>
      <c r="M3893" t="inlineStr">
        <is>
          <t>IBIRAPITANGA FASE 3</t>
        </is>
      </c>
      <c r="N3893" s="142">
        <f>DATE(YEAR(G3893),MONTH(G3893),1)</f>
        <v/>
      </c>
      <c r="O3893" s="132">
        <f>IF(G3893&gt;$K$3,"Futuro","Atraso")</f>
        <v/>
      </c>
      <c r="P3893">
        <f>12*(YEAR(G3893)-YEAR($K$3))+(MONTH(G3893)-MONTH($K$3))</f>
        <v/>
      </c>
      <c r="Q3893" s="366">
        <f>IF(M3893="IBIRAPITANGA FASE 3",IF(O3893="Atraso",L3893,L3893/(1+$I$2)^P3893),IF(O3893="Atraso",L3893,L3893/(1+$I$1)^P3893))</f>
        <v/>
      </c>
      <c r="R3893">
        <f>IF(O3893="Atraso",$K$3-G3893,0)</f>
        <v/>
      </c>
      <c r="S3893">
        <f>IF(R3893&lt;=15,"Até 15",IF(R3893&lt;=30,"Entre 15 e 30",IF(R3893&lt;=60,"Entre 30 e 60",IF(R3893&lt;=90,"Entre 60 e 90",IF(R3893&lt;=120,"Entre 90 e 120",IF(R3893&lt;=150,"Entre 120 e 150",IF(R3893&lt;=180,"Entre 150 e 180","Superior a 180")))))))</f>
        <v/>
      </c>
    </row>
    <row r="3894">
      <c r="A3894" t="inlineStr">
        <is>
          <t>Q020L011</t>
        </is>
      </c>
      <c r="B3894" t="inlineStr">
        <is>
          <t>CARLOS ALBERTO PEREIRA BENTO</t>
        </is>
      </c>
      <c r="C3894" t="n">
        <v>1</v>
      </c>
      <c r="D3894" t="inlineStr">
        <is>
          <t>IPCA</t>
        </is>
      </c>
      <c r="E3894" t="n">
        <v>0.009488792934583046</v>
      </c>
      <c r="F3894" t="inlineStr">
        <is>
          <t>MENSAL</t>
        </is>
      </c>
      <c r="G3894" t="n">
        <v>45621</v>
      </c>
      <c r="H3894" t="n">
        <v>45621</v>
      </c>
      <c r="I3894" t="n">
        <v>20</v>
      </c>
      <c r="J3894" t="inlineStr">
        <is>
          <t>CARTEIRA</t>
        </is>
      </c>
      <c r="K3894" t="inlineStr">
        <is>
          <t>CONTRATO</t>
        </is>
      </c>
      <c r="L3894" t="n">
        <v>4193.95</v>
      </c>
      <c r="M3894" t="inlineStr">
        <is>
          <t>IBIRAPITANGA FASE 3</t>
        </is>
      </c>
      <c r="N3894" s="142">
        <f>DATE(YEAR(G3894),MONTH(G3894),1)</f>
        <v/>
      </c>
      <c r="O3894" s="132">
        <f>IF(G3894&gt;$K$3,"Futuro","Atraso")</f>
        <v/>
      </c>
      <c r="P3894">
        <f>12*(YEAR(G3894)-YEAR($K$3))+(MONTH(G3894)-MONTH($K$3))</f>
        <v/>
      </c>
      <c r="Q3894" s="366">
        <f>IF(M3894="IBIRAPITANGA FASE 3",IF(O3894="Atraso",L3894,L3894/(1+$I$2)^P3894),IF(O3894="Atraso",L3894,L3894/(1+$I$1)^P3894))</f>
        <v/>
      </c>
      <c r="R3894">
        <f>IF(O3894="Atraso",$K$3-G3894,0)</f>
        <v/>
      </c>
      <c r="S3894">
        <f>IF(R3894&lt;=15,"Até 15",IF(R3894&lt;=30,"Entre 15 e 30",IF(R3894&lt;=60,"Entre 30 e 60",IF(R3894&lt;=90,"Entre 60 e 90",IF(R3894&lt;=120,"Entre 90 e 120",IF(R3894&lt;=150,"Entre 120 e 150",IF(R3894&lt;=180,"Entre 150 e 180","Superior a 180")))))))</f>
        <v/>
      </c>
    </row>
    <row r="3895">
      <c r="A3895" t="inlineStr">
        <is>
          <t>Q020L011</t>
        </is>
      </c>
      <c r="B3895" t="inlineStr">
        <is>
          <t>CARLOS ALBERTO PEREIRA BENTO</t>
        </is>
      </c>
      <c r="C3895" t="n">
        <v>1</v>
      </c>
      <c r="D3895" t="inlineStr">
        <is>
          <t>IPCA</t>
        </is>
      </c>
      <c r="E3895" t="n">
        <v>0.009488792934583046</v>
      </c>
      <c r="F3895" t="inlineStr">
        <is>
          <t>MENSAL</t>
        </is>
      </c>
      <c r="G3895" t="n">
        <v>45651</v>
      </c>
      <c r="H3895" t="n">
        <v>45651</v>
      </c>
      <c r="I3895" t="n">
        <v>21</v>
      </c>
      <c r="J3895" t="inlineStr">
        <is>
          <t>CARTEIRA</t>
        </is>
      </c>
      <c r="K3895" t="inlineStr">
        <is>
          <t>CONTRATO</t>
        </is>
      </c>
      <c r="L3895" t="n">
        <v>4193.95</v>
      </c>
      <c r="M3895" t="inlineStr">
        <is>
          <t>IBIRAPITANGA FASE 3</t>
        </is>
      </c>
      <c r="N3895" s="142">
        <f>DATE(YEAR(G3895),MONTH(G3895),1)</f>
        <v/>
      </c>
      <c r="O3895" s="132">
        <f>IF(G3895&gt;$K$3,"Futuro","Atraso")</f>
        <v/>
      </c>
      <c r="P3895">
        <f>12*(YEAR(G3895)-YEAR($K$3))+(MONTH(G3895)-MONTH($K$3))</f>
        <v/>
      </c>
      <c r="Q3895" s="366">
        <f>IF(M3895="IBIRAPITANGA FASE 3",IF(O3895="Atraso",L3895,L3895/(1+$I$2)^P3895),IF(O3895="Atraso",L3895,L3895/(1+$I$1)^P3895))</f>
        <v/>
      </c>
      <c r="R3895">
        <f>IF(O3895="Atraso",$K$3-G3895,0)</f>
        <v/>
      </c>
      <c r="S3895">
        <f>IF(R3895&lt;=15,"Até 15",IF(R3895&lt;=30,"Entre 15 e 30",IF(R3895&lt;=60,"Entre 30 e 60",IF(R3895&lt;=90,"Entre 60 e 90",IF(R3895&lt;=120,"Entre 90 e 120",IF(R3895&lt;=150,"Entre 120 e 150",IF(R3895&lt;=180,"Entre 150 e 180","Superior a 180")))))))</f>
        <v/>
      </c>
    </row>
    <row r="3896">
      <c r="A3896" t="inlineStr">
        <is>
          <t>Q020L011</t>
        </is>
      </c>
      <c r="B3896" t="inlineStr">
        <is>
          <t>CARLOS ALBERTO PEREIRA BENTO</t>
        </is>
      </c>
      <c r="C3896" t="n">
        <v>1</v>
      </c>
      <c r="D3896" t="inlineStr">
        <is>
          <t>IPCA</t>
        </is>
      </c>
      <c r="E3896" t="n">
        <v>0.009488792934583046</v>
      </c>
      <c r="F3896" t="inlineStr">
        <is>
          <t>MENSAL</t>
        </is>
      </c>
      <c r="G3896" t="n">
        <v>45682</v>
      </c>
      <c r="H3896" t="n">
        <v>45682</v>
      </c>
      <c r="I3896" t="n">
        <v>22</v>
      </c>
      <c r="J3896" t="inlineStr">
        <is>
          <t>CARTEIRA</t>
        </is>
      </c>
      <c r="K3896" t="inlineStr">
        <is>
          <t>CONTRATO</t>
        </is>
      </c>
      <c r="L3896" t="n">
        <v>4193.95</v>
      </c>
      <c r="M3896" t="inlineStr">
        <is>
          <t>IBIRAPITANGA FASE 3</t>
        </is>
      </c>
      <c r="N3896" s="142">
        <f>DATE(YEAR(G3896),MONTH(G3896),1)</f>
        <v/>
      </c>
      <c r="O3896" s="132">
        <f>IF(G3896&gt;$K$3,"Futuro","Atraso")</f>
        <v/>
      </c>
      <c r="P3896">
        <f>12*(YEAR(G3896)-YEAR($K$3))+(MONTH(G3896)-MONTH($K$3))</f>
        <v/>
      </c>
      <c r="Q3896" s="366">
        <f>IF(M3896="IBIRAPITANGA FASE 3",IF(O3896="Atraso",L3896,L3896/(1+$I$2)^P3896),IF(O3896="Atraso",L3896,L3896/(1+$I$1)^P3896))</f>
        <v/>
      </c>
      <c r="R3896">
        <f>IF(O3896="Atraso",$K$3-G3896,0)</f>
        <v/>
      </c>
      <c r="S3896">
        <f>IF(R3896&lt;=15,"Até 15",IF(R3896&lt;=30,"Entre 15 e 30",IF(R3896&lt;=60,"Entre 30 e 60",IF(R3896&lt;=90,"Entre 60 e 90",IF(R3896&lt;=120,"Entre 90 e 120",IF(R3896&lt;=150,"Entre 120 e 150",IF(R3896&lt;=180,"Entre 150 e 180","Superior a 180")))))))</f>
        <v/>
      </c>
    </row>
    <row r="3897">
      <c r="A3897" t="inlineStr">
        <is>
          <t>Q020L011</t>
        </is>
      </c>
      <c r="B3897" t="inlineStr">
        <is>
          <t>CARLOS ALBERTO PEREIRA BENTO</t>
        </is>
      </c>
      <c r="C3897" t="n">
        <v>1</v>
      </c>
      <c r="D3897" t="inlineStr">
        <is>
          <t>IPCA</t>
        </is>
      </c>
      <c r="E3897" t="n">
        <v>0.009488792934583046</v>
      </c>
      <c r="F3897" t="inlineStr">
        <is>
          <t>MENSAL</t>
        </is>
      </c>
      <c r="G3897" t="n">
        <v>45713</v>
      </c>
      <c r="H3897" t="n">
        <v>45713</v>
      </c>
      <c r="I3897" t="n">
        <v>23</v>
      </c>
      <c r="J3897" t="inlineStr">
        <is>
          <t>CARTEIRA</t>
        </is>
      </c>
      <c r="K3897" t="inlineStr">
        <is>
          <t>CONTRATO</t>
        </is>
      </c>
      <c r="L3897" t="n">
        <v>4193.95</v>
      </c>
      <c r="M3897" t="inlineStr">
        <is>
          <t>IBIRAPITANGA FASE 3</t>
        </is>
      </c>
      <c r="N3897" s="142">
        <f>DATE(YEAR(G3897),MONTH(G3897),1)</f>
        <v/>
      </c>
      <c r="O3897" s="132">
        <f>IF(G3897&gt;$K$3,"Futuro","Atraso")</f>
        <v/>
      </c>
      <c r="P3897">
        <f>12*(YEAR(G3897)-YEAR($K$3))+(MONTH(G3897)-MONTH($K$3))</f>
        <v/>
      </c>
      <c r="Q3897" s="366">
        <f>IF(M3897="IBIRAPITANGA FASE 3",IF(O3897="Atraso",L3897,L3897/(1+$I$2)^P3897),IF(O3897="Atraso",L3897,L3897/(1+$I$1)^P3897))</f>
        <v/>
      </c>
      <c r="R3897">
        <f>IF(O3897="Atraso",$K$3-G3897,0)</f>
        <v/>
      </c>
      <c r="S3897">
        <f>IF(R3897&lt;=15,"Até 15",IF(R3897&lt;=30,"Entre 15 e 30",IF(R3897&lt;=60,"Entre 30 e 60",IF(R3897&lt;=90,"Entre 60 e 90",IF(R3897&lt;=120,"Entre 90 e 120",IF(R3897&lt;=150,"Entre 120 e 150",IF(R3897&lt;=180,"Entre 150 e 180","Superior a 180")))))))</f>
        <v/>
      </c>
    </row>
    <row r="3898">
      <c r="A3898" t="inlineStr">
        <is>
          <t>Q020L011</t>
        </is>
      </c>
      <c r="B3898" t="inlineStr">
        <is>
          <t>CARLOS ALBERTO PEREIRA BENTO</t>
        </is>
      </c>
      <c r="C3898" t="n">
        <v>1</v>
      </c>
      <c r="D3898" t="inlineStr">
        <is>
          <t>IPCA</t>
        </is>
      </c>
      <c r="E3898" t="n">
        <v>0.009488792934583046</v>
      </c>
      <c r="F3898" t="inlineStr">
        <is>
          <t>MENSAL</t>
        </is>
      </c>
      <c r="G3898" t="n">
        <v>45741</v>
      </c>
      <c r="H3898" t="n">
        <v>45741</v>
      </c>
      <c r="I3898" t="n">
        <v>24</v>
      </c>
      <c r="J3898" t="inlineStr">
        <is>
          <t>CARTEIRA</t>
        </is>
      </c>
      <c r="K3898" t="inlineStr">
        <is>
          <t>CONTRATO</t>
        </is>
      </c>
      <c r="L3898" t="n">
        <v>4193.95</v>
      </c>
      <c r="M3898" t="inlineStr">
        <is>
          <t>IBIRAPITANGA FASE 3</t>
        </is>
      </c>
      <c r="N3898" s="142">
        <f>DATE(YEAR(G3898),MONTH(G3898),1)</f>
        <v/>
      </c>
      <c r="O3898" s="132">
        <f>IF(G3898&gt;$K$3,"Futuro","Atraso")</f>
        <v/>
      </c>
      <c r="P3898">
        <f>12*(YEAR(G3898)-YEAR($K$3))+(MONTH(G3898)-MONTH($K$3))</f>
        <v/>
      </c>
      <c r="Q3898" s="366">
        <f>IF(M3898="IBIRAPITANGA FASE 3",IF(O3898="Atraso",L3898,L3898/(1+$I$2)^P3898),IF(O3898="Atraso",L3898,L3898/(1+$I$1)^P3898))</f>
        <v/>
      </c>
      <c r="R3898">
        <f>IF(O3898="Atraso",$K$3-G3898,0)</f>
        <v/>
      </c>
      <c r="S3898">
        <f>IF(R3898&lt;=15,"Até 15",IF(R3898&lt;=30,"Entre 15 e 30",IF(R3898&lt;=60,"Entre 30 e 60",IF(R3898&lt;=90,"Entre 60 e 90",IF(R3898&lt;=120,"Entre 90 e 120",IF(R3898&lt;=150,"Entre 120 e 150",IF(R3898&lt;=180,"Entre 150 e 180","Superior a 180")))))))</f>
        <v/>
      </c>
    </row>
    <row r="3899">
      <c r="A3899" t="inlineStr">
        <is>
          <t>Q020L011</t>
        </is>
      </c>
      <c r="B3899" t="inlineStr">
        <is>
          <t>CARLOS ALBERTO PEREIRA BENTO</t>
        </is>
      </c>
      <c r="C3899" t="n">
        <v>1</v>
      </c>
      <c r="D3899" t="inlineStr">
        <is>
          <t>IPCA</t>
        </is>
      </c>
      <c r="E3899" t="n">
        <v>0.009488792934583046</v>
      </c>
      <c r="F3899" t="inlineStr">
        <is>
          <t>MENSAL</t>
        </is>
      </c>
      <c r="G3899" t="n">
        <v>45772</v>
      </c>
      <c r="H3899" t="n">
        <v>45772</v>
      </c>
      <c r="I3899" t="n">
        <v>25</v>
      </c>
      <c r="J3899" t="inlineStr">
        <is>
          <t>CARTEIRA</t>
        </is>
      </c>
      <c r="K3899" t="inlineStr">
        <is>
          <t>CONTRATO</t>
        </is>
      </c>
      <c r="L3899" t="n">
        <v>4193.95</v>
      </c>
      <c r="M3899" t="inlineStr">
        <is>
          <t>IBIRAPITANGA FASE 3</t>
        </is>
      </c>
      <c r="N3899" s="142">
        <f>DATE(YEAR(G3899),MONTH(G3899),1)</f>
        <v/>
      </c>
      <c r="O3899" s="132">
        <f>IF(G3899&gt;$K$3,"Futuro","Atraso")</f>
        <v/>
      </c>
      <c r="P3899">
        <f>12*(YEAR(G3899)-YEAR($K$3))+(MONTH(G3899)-MONTH($K$3))</f>
        <v/>
      </c>
      <c r="Q3899" s="366">
        <f>IF(M3899="IBIRAPITANGA FASE 3",IF(O3899="Atraso",L3899,L3899/(1+$I$2)^P3899),IF(O3899="Atraso",L3899,L3899/(1+$I$1)^P3899))</f>
        <v/>
      </c>
      <c r="R3899">
        <f>IF(O3899="Atraso",$K$3-G3899,0)</f>
        <v/>
      </c>
      <c r="S3899">
        <f>IF(R3899&lt;=15,"Até 15",IF(R3899&lt;=30,"Entre 15 e 30",IF(R3899&lt;=60,"Entre 30 e 60",IF(R3899&lt;=90,"Entre 60 e 90",IF(R3899&lt;=120,"Entre 90 e 120",IF(R3899&lt;=150,"Entre 120 e 150",IF(R3899&lt;=180,"Entre 150 e 180","Superior a 180")))))))</f>
        <v/>
      </c>
    </row>
    <row r="3900">
      <c r="A3900" t="inlineStr">
        <is>
          <t>Q020L011</t>
        </is>
      </c>
      <c r="B3900" t="inlineStr">
        <is>
          <t>CARLOS ALBERTO PEREIRA BENTO</t>
        </is>
      </c>
      <c r="C3900" t="n">
        <v>1</v>
      </c>
      <c r="D3900" t="inlineStr">
        <is>
          <t>IPCA</t>
        </is>
      </c>
      <c r="E3900" t="n">
        <v>0.009488792934583046</v>
      </c>
      <c r="F3900" t="inlineStr">
        <is>
          <t>MENSAL</t>
        </is>
      </c>
      <c r="G3900" t="n">
        <v>45802</v>
      </c>
      <c r="H3900" t="n">
        <v>45802</v>
      </c>
      <c r="I3900" t="n">
        <v>26</v>
      </c>
      <c r="J3900" t="inlineStr">
        <is>
          <t>CARTEIRA</t>
        </is>
      </c>
      <c r="K3900" t="inlineStr">
        <is>
          <t>CONTRATO</t>
        </is>
      </c>
      <c r="L3900" t="n">
        <v>4193.95</v>
      </c>
      <c r="M3900" t="inlineStr">
        <is>
          <t>IBIRAPITANGA FASE 3</t>
        </is>
      </c>
      <c r="N3900" s="142">
        <f>DATE(YEAR(G3900),MONTH(G3900),1)</f>
        <v/>
      </c>
      <c r="O3900" s="132">
        <f>IF(G3900&gt;$K$3,"Futuro","Atraso")</f>
        <v/>
      </c>
      <c r="P3900">
        <f>12*(YEAR(G3900)-YEAR($K$3))+(MONTH(G3900)-MONTH($K$3))</f>
        <v/>
      </c>
      <c r="Q3900" s="366">
        <f>IF(M3900="IBIRAPITANGA FASE 3",IF(O3900="Atraso",L3900,L3900/(1+$I$2)^P3900),IF(O3900="Atraso",L3900,L3900/(1+$I$1)^P3900))</f>
        <v/>
      </c>
      <c r="R3900">
        <f>IF(O3900="Atraso",$K$3-G3900,0)</f>
        <v/>
      </c>
      <c r="S3900">
        <f>IF(R3900&lt;=15,"Até 15",IF(R3900&lt;=30,"Entre 15 e 30",IF(R3900&lt;=60,"Entre 30 e 60",IF(R3900&lt;=90,"Entre 60 e 90",IF(R3900&lt;=120,"Entre 90 e 120",IF(R3900&lt;=150,"Entre 120 e 150",IF(R3900&lt;=180,"Entre 150 e 180","Superior a 180")))))))</f>
        <v/>
      </c>
    </row>
    <row r="3901">
      <c r="A3901" t="inlineStr">
        <is>
          <t>Q020L011</t>
        </is>
      </c>
      <c r="B3901" t="inlineStr">
        <is>
          <t>CARLOS ALBERTO PEREIRA BENTO</t>
        </is>
      </c>
      <c r="C3901" t="n">
        <v>1</v>
      </c>
      <c r="D3901" t="inlineStr">
        <is>
          <t>IPCA</t>
        </is>
      </c>
      <c r="E3901" t="n">
        <v>0.009488792934583046</v>
      </c>
      <c r="F3901" t="inlineStr">
        <is>
          <t>MENSAL</t>
        </is>
      </c>
      <c r="G3901" t="n">
        <v>45833</v>
      </c>
      <c r="H3901" t="n">
        <v>45833</v>
      </c>
      <c r="I3901" t="n">
        <v>27</v>
      </c>
      <c r="J3901" t="inlineStr">
        <is>
          <t>CARTEIRA</t>
        </is>
      </c>
      <c r="K3901" t="inlineStr">
        <is>
          <t>CONTRATO</t>
        </is>
      </c>
      <c r="L3901" t="n">
        <v>4193.95</v>
      </c>
      <c r="M3901" t="inlineStr">
        <is>
          <t>IBIRAPITANGA FASE 3</t>
        </is>
      </c>
      <c r="N3901" s="142">
        <f>DATE(YEAR(G3901),MONTH(G3901),1)</f>
        <v/>
      </c>
      <c r="O3901" s="132">
        <f>IF(G3901&gt;$K$3,"Futuro","Atraso")</f>
        <v/>
      </c>
      <c r="P3901">
        <f>12*(YEAR(G3901)-YEAR($K$3))+(MONTH(G3901)-MONTH($K$3))</f>
        <v/>
      </c>
      <c r="Q3901" s="366">
        <f>IF(M3901="IBIRAPITANGA FASE 3",IF(O3901="Atraso",L3901,L3901/(1+$I$2)^P3901),IF(O3901="Atraso",L3901,L3901/(1+$I$1)^P3901))</f>
        <v/>
      </c>
      <c r="R3901">
        <f>IF(O3901="Atraso",$K$3-G3901,0)</f>
        <v/>
      </c>
      <c r="S3901">
        <f>IF(R3901&lt;=15,"Até 15",IF(R3901&lt;=30,"Entre 15 e 30",IF(R3901&lt;=60,"Entre 30 e 60",IF(R3901&lt;=90,"Entre 60 e 90",IF(R3901&lt;=120,"Entre 90 e 120",IF(R3901&lt;=150,"Entre 120 e 150",IF(R3901&lt;=180,"Entre 150 e 180","Superior a 180")))))))</f>
        <v/>
      </c>
    </row>
    <row r="3902">
      <c r="A3902" t="inlineStr">
        <is>
          <t>Q020L011</t>
        </is>
      </c>
      <c r="B3902" t="inlineStr">
        <is>
          <t>CARLOS ALBERTO PEREIRA BENTO</t>
        </is>
      </c>
      <c r="C3902" t="n">
        <v>1</v>
      </c>
      <c r="D3902" t="inlineStr">
        <is>
          <t>IPCA</t>
        </is>
      </c>
      <c r="E3902" t="n">
        <v>0.009488792934583046</v>
      </c>
      <c r="F3902" t="inlineStr">
        <is>
          <t>MENSAL</t>
        </is>
      </c>
      <c r="G3902" t="n">
        <v>45863</v>
      </c>
      <c r="H3902" t="n">
        <v>45863</v>
      </c>
      <c r="I3902" t="n">
        <v>28</v>
      </c>
      <c r="J3902" t="inlineStr">
        <is>
          <t>CARTEIRA</t>
        </is>
      </c>
      <c r="K3902" t="inlineStr">
        <is>
          <t>CONTRATO</t>
        </is>
      </c>
      <c r="L3902" t="n">
        <v>4193.95</v>
      </c>
      <c r="M3902" t="inlineStr">
        <is>
          <t>IBIRAPITANGA FASE 3</t>
        </is>
      </c>
      <c r="N3902" s="142">
        <f>DATE(YEAR(G3902),MONTH(G3902),1)</f>
        <v/>
      </c>
      <c r="O3902" s="132">
        <f>IF(G3902&gt;$K$3,"Futuro","Atraso")</f>
        <v/>
      </c>
      <c r="P3902">
        <f>12*(YEAR(G3902)-YEAR($K$3))+(MONTH(G3902)-MONTH($K$3))</f>
        <v/>
      </c>
      <c r="Q3902" s="366">
        <f>IF(M3902="IBIRAPITANGA FASE 3",IF(O3902="Atraso",L3902,L3902/(1+$I$2)^P3902),IF(O3902="Atraso",L3902,L3902/(1+$I$1)^P3902))</f>
        <v/>
      </c>
      <c r="R3902">
        <f>IF(O3902="Atraso",$K$3-G3902,0)</f>
        <v/>
      </c>
      <c r="S3902">
        <f>IF(R3902&lt;=15,"Até 15",IF(R3902&lt;=30,"Entre 15 e 30",IF(R3902&lt;=60,"Entre 30 e 60",IF(R3902&lt;=90,"Entre 60 e 90",IF(R3902&lt;=120,"Entre 90 e 120",IF(R3902&lt;=150,"Entre 120 e 150",IF(R3902&lt;=180,"Entre 150 e 180","Superior a 180")))))))</f>
        <v/>
      </c>
    </row>
    <row r="3903">
      <c r="A3903" t="inlineStr">
        <is>
          <t>Q020L011</t>
        </is>
      </c>
      <c r="B3903" t="inlineStr">
        <is>
          <t>CARLOS ALBERTO PEREIRA BENTO</t>
        </is>
      </c>
      <c r="C3903" t="n">
        <v>1</v>
      </c>
      <c r="D3903" t="inlineStr">
        <is>
          <t>IPCA</t>
        </is>
      </c>
      <c r="E3903" t="n">
        <v>0.009488792934583046</v>
      </c>
      <c r="F3903" t="inlineStr">
        <is>
          <t>MENSAL</t>
        </is>
      </c>
      <c r="G3903" t="n">
        <v>45894</v>
      </c>
      <c r="H3903" t="n">
        <v>45894</v>
      </c>
      <c r="I3903" t="n">
        <v>29</v>
      </c>
      <c r="J3903" t="inlineStr">
        <is>
          <t>CARTEIRA</t>
        </is>
      </c>
      <c r="K3903" t="inlineStr">
        <is>
          <t>CONTRATO</t>
        </is>
      </c>
      <c r="L3903" t="n">
        <v>4193.95</v>
      </c>
      <c r="M3903" t="inlineStr">
        <is>
          <t>IBIRAPITANGA FASE 3</t>
        </is>
      </c>
      <c r="N3903" s="142">
        <f>DATE(YEAR(G3903),MONTH(G3903),1)</f>
        <v/>
      </c>
      <c r="O3903" s="132">
        <f>IF(G3903&gt;$K$3,"Futuro","Atraso")</f>
        <v/>
      </c>
      <c r="P3903">
        <f>12*(YEAR(G3903)-YEAR($K$3))+(MONTH(G3903)-MONTH($K$3))</f>
        <v/>
      </c>
      <c r="Q3903" s="366">
        <f>IF(M3903="IBIRAPITANGA FASE 3",IF(O3903="Atraso",L3903,L3903/(1+$I$2)^P3903),IF(O3903="Atraso",L3903,L3903/(1+$I$1)^P3903))</f>
        <v/>
      </c>
      <c r="R3903">
        <f>IF(O3903="Atraso",$K$3-G3903,0)</f>
        <v/>
      </c>
      <c r="S3903">
        <f>IF(R3903&lt;=15,"Até 15",IF(R3903&lt;=30,"Entre 15 e 30",IF(R3903&lt;=60,"Entre 30 e 60",IF(R3903&lt;=90,"Entre 60 e 90",IF(R3903&lt;=120,"Entre 90 e 120",IF(R3903&lt;=150,"Entre 120 e 150",IF(R3903&lt;=180,"Entre 150 e 180","Superior a 180")))))))</f>
        <v/>
      </c>
    </row>
    <row r="3904">
      <c r="A3904" t="inlineStr">
        <is>
          <t>Q020L011</t>
        </is>
      </c>
      <c r="B3904" t="inlineStr">
        <is>
          <t>CARLOS ALBERTO PEREIRA BENTO</t>
        </is>
      </c>
      <c r="C3904" t="n">
        <v>1</v>
      </c>
      <c r="D3904" t="inlineStr">
        <is>
          <t>IPCA</t>
        </is>
      </c>
      <c r="E3904" t="n">
        <v>0.009488792934583046</v>
      </c>
      <c r="F3904" t="inlineStr">
        <is>
          <t>MENSAL</t>
        </is>
      </c>
      <c r="G3904" t="n">
        <v>45925</v>
      </c>
      <c r="H3904" t="n">
        <v>45925</v>
      </c>
      <c r="I3904" t="n">
        <v>30</v>
      </c>
      <c r="J3904" t="inlineStr">
        <is>
          <t>CARTEIRA</t>
        </is>
      </c>
      <c r="K3904" t="inlineStr">
        <is>
          <t>CONTRATO</t>
        </is>
      </c>
      <c r="L3904" t="n">
        <v>4193.95</v>
      </c>
      <c r="M3904" t="inlineStr">
        <is>
          <t>IBIRAPITANGA FASE 3</t>
        </is>
      </c>
      <c r="N3904" s="142">
        <f>DATE(YEAR(G3904),MONTH(G3904),1)</f>
        <v/>
      </c>
      <c r="O3904" s="132">
        <f>IF(G3904&gt;$K$3,"Futuro","Atraso")</f>
        <v/>
      </c>
      <c r="P3904">
        <f>12*(YEAR(G3904)-YEAR($K$3))+(MONTH(G3904)-MONTH($K$3))</f>
        <v/>
      </c>
      <c r="Q3904" s="366">
        <f>IF(M3904="IBIRAPITANGA FASE 3",IF(O3904="Atraso",L3904,L3904/(1+$I$2)^P3904),IF(O3904="Atraso",L3904,L3904/(1+$I$1)^P3904))</f>
        <v/>
      </c>
      <c r="R3904">
        <f>IF(O3904="Atraso",$K$3-G3904,0)</f>
        <v/>
      </c>
      <c r="S3904">
        <f>IF(R3904&lt;=15,"Até 15",IF(R3904&lt;=30,"Entre 15 e 30",IF(R3904&lt;=60,"Entre 30 e 60",IF(R3904&lt;=90,"Entre 60 e 90",IF(R3904&lt;=120,"Entre 90 e 120",IF(R3904&lt;=150,"Entre 120 e 150",IF(R3904&lt;=180,"Entre 150 e 180","Superior a 180")))))))</f>
        <v/>
      </c>
    </row>
    <row r="3905">
      <c r="A3905" t="inlineStr">
        <is>
          <t>Q020L011</t>
        </is>
      </c>
      <c r="B3905" t="inlineStr">
        <is>
          <t>CARLOS ALBERTO PEREIRA BENTO</t>
        </is>
      </c>
      <c r="C3905" t="n">
        <v>1</v>
      </c>
      <c r="D3905" t="inlineStr">
        <is>
          <t>IPCA</t>
        </is>
      </c>
      <c r="E3905" t="n">
        <v>0.009488792934583046</v>
      </c>
      <c r="F3905" t="inlineStr">
        <is>
          <t>MENSAL</t>
        </is>
      </c>
      <c r="G3905" t="n">
        <v>45955</v>
      </c>
      <c r="H3905" t="n">
        <v>45955</v>
      </c>
      <c r="I3905" t="n">
        <v>31</v>
      </c>
      <c r="J3905" t="inlineStr">
        <is>
          <t>CARTEIRA</t>
        </is>
      </c>
      <c r="K3905" t="inlineStr">
        <is>
          <t>CONTRATO</t>
        </is>
      </c>
      <c r="L3905" t="n">
        <v>4193.95</v>
      </c>
      <c r="M3905" t="inlineStr">
        <is>
          <t>IBIRAPITANGA FASE 3</t>
        </is>
      </c>
      <c r="N3905" s="142">
        <f>DATE(YEAR(G3905),MONTH(G3905),1)</f>
        <v/>
      </c>
      <c r="O3905" s="132">
        <f>IF(G3905&gt;$K$3,"Futuro","Atraso")</f>
        <v/>
      </c>
      <c r="P3905">
        <f>12*(YEAR(G3905)-YEAR($K$3))+(MONTH(G3905)-MONTH($K$3))</f>
        <v/>
      </c>
      <c r="Q3905" s="366">
        <f>IF(M3905="IBIRAPITANGA FASE 3",IF(O3905="Atraso",L3905,L3905/(1+$I$2)^P3905),IF(O3905="Atraso",L3905,L3905/(1+$I$1)^P3905))</f>
        <v/>
      </c>
      <c r="R3905">
        <f>IF(O3905="Atraso",$K$3-G3905,0)</f>
        <v/>
      </c>
      <c r="S3905">
        <f>IF(R3905&lt;=15,"Até 15",IF(R3905&lt;=30,"Entre 15 e 30",IF(R3905&lt;=60,"Entre 30 e 60",IF(R3905&lt;=90,"Entre 60 e 90",IF(R3905&lt;=120,"Entre 90 e 120",IF(R3905&lt;=150,"Entre 120 e 150",IF(R3905&lt;=180,"Entre 150 e 180","Superior a 180")))))))</f>
        <v/>
      </c>
    </row>
    <row r="3906">
      <c r="A3906" t="inlineStr">
        <is>
          <t>Q020L011</t>
        </is>
      </c>
      <c r="B3906" t="inlineStr">
        <is>
          <t>CARLOS ALBERTO PEREIRA BENTO</t>
        </is>
      </c>
      <c r="C3906" t="n">
        <v>1</v>
      </c>
      <c r="D3906" t="inlineStr">
        <is>
          <t>IPCA</t>
        </is>
      </c>
      <c r="E3906" t="n">
        <v>0.009488792934583046</v>
      </c>
      <c r="F3906" t="inlineStr">
        <is>
          <t>MENSAL</t>
        </is>
      </c>
      <c r="G3906" t="n">
        <v>45986</v>
      </c>
      <c r="H3906" t="n">
        <v>45986</v>
      </c>
      <c r="I3906" t="n">
        <v>32</v>
      </c>
      <c r="J3906" t="inlineStr">
        <is>
          <t>CARTEIRA</t>
        </is>
      </c>
      <c r="K3906" t="inlineStr">
        <is>
          <t>CONTRATO</t>
        </is>
      </c>
      <c r="L3906" t="n">
        <v>4193.95</v>
      </c>
      <c r="M3906" t="inlineStr">
        <is>
          <t>IBIRAPITANGA FASE 3</t>
        </is>
      </c>
      <c r="N3906" s="142">
        <f>DATE(YEAR(G3906),MONTH(G3906),1)</f>
        <v/>
      </c>
      <c r="O3906" s="132">
        <f>IF(G3906&gt;$K$3,"Futuro","Atraso")</f>
        <v/>
      </c>
      <c r="P3906">
        <f>12*(YEAR(G3906)-YEAR($K$3))+(MONTH(G3906)-MONTH($K$3))</f>
        <v/>
      </c>
      <c r="Q3906" s="366">
        <f>IF(M3906="IBIRAPITANGA FASE 3",IF(O3906="Atraso",L3906,L3906/(1+$I$2)^P3906),IF(O3906="Atraso",L3906,L3906/(1+$I$1)^P3906))</f>
        <v/>
      </c>
      <c r="R3906">
        <f>IF(O3906="Atraso",$K$3-G3906,0)</f>
        <v/>
      </c>
      <c r="S3906">
        <f>IF(R3906&lt;=15,"Até 15",IF(R3906&lt;=30,"Entre 15 e 30",IF(R3906&lt;=60,"Entre 30 e 60",IF(R3906&lt;=90,"Entre 60 e 90",IF(R3906&lt;=120,"Entre 90 e 120",IF(R3906&lt;=150,"Entre 120 e 150",IF(R3906&lt;=180,"Entre 150 e 180","Superior a 180")))))))</f>
        <v/>
      </c>
    </row>
    <row r="3907">
      <c r="A3907" t="inlineStr">
        <is>
          <t>Q020L011</t>
        </is>
      </c>
      <c r="B3907" t="inlineStr">
        <is>
          <t>CARLOS ALBERTO PEREIRA BENTO</t>
        </is>
      </c>
      <c r="C3907" t="n">
        <v>1</v>
      </c>
      <c r="D3907" t="inlineStr">
        <is>
          <t>IPCA</t>
        </is>
      </c>
      <c r="E3907" t="n">
        <v>0.009488792934583046</v>
      </c>
      <c r="F3907" t="inlineStr">
        <is>
          <t>MENSAL</t>
        </is>
      </c>
      <c r="G3907" t="n">
        <v>46016</v>
      </c>
      <c r="H3907" t="n">
        <v>46016</v>
      </c>
      <c r="I3907" t="n">
        <v>33</v>
      </c>
      <c r="J3907" t="inlineStr">
        <is>
          <t>CARTEIRA</t>
        </is>
      </c>
      <c r="K3907" t="inlineStr">
        <is>
          <t>CONTRATO</t>
        </is>
      </c>
      <c r="L3907" t="n">
        <v>4193.95</v>
      </c>
      <c r="M3907" t="inlineStr">
        <is>
          <t>IBIRAPITANGA FASE 3</t>
        </is>
      </c>
      <c r="N3907" s="142">
        <f>DATE(YEAR(G3907),MONTH(G3907),1)</f>
        <v/>
      </c>
      <c r="O3907" s="132">
        <f>IF(G3907&gt;$K$3,"Futuro","Atraso")</f>
        <v/>
      </c>
      <c r="P3907">
        <f>12*(YEAR(G3907)-YEAR($K$3))+(MONTH(G3907)-MONTH($K$3))</f>
        <v/>
      </c>
      <c r="Q3907" s="366">
        <f>IF(M3907="IBIRAPITANGA FASE 3",IF(O3907="Atraso",L3907,L3907/(1+$I$2)^P3907),IF(O3907="Atraso",L3907,L3907/(1+$I$1)^P3907))</f>
        <v/>
      </c>
      <c r="R3907">
        <f>IF(O3907="Atraso",$K$3-G3907,0)</f>
        <v/>
      </c>
      <c r="S3907">
        <f>IF(R3907&lt;=15,"Até 15",IF(R3907&lt;=30,"Entre 15 e 30",IF(R3907&lt;=60,"Entre 30 e 60",IF(R3907&lt;=90,"Entre 60 e 90",IF(R3907&lt;=120,"Entre 90 e 120",IF(R3907&lt;=150,"Entre 120 e 150",IF(R3907&lt;=180,"Entre 150 e 180","Superior a 180")))))))</f>
        <v/>
      </c>
    </row>
    <row r="3908">
      <c r="A3908" t="inlineStr">
        <is>
          <t>Q020L011</t>
        </is>
      </c>
      <c r="B3908" t="inlineStr">
        <is>
          <t>CARLOS ALBERTO PEREIRA BENTO</t>
        </is>
      </c>
      <c r="C3908" t="n">
        <v>1</v>
      </c>
      <c r="D3908" t="inlineStr">
        <is>
          <t>IPCA</t>
        </is>
      </c>
      <c r="E3908" t="n">
        <v>0.009488792934583046</v>
      </c>
      <c r="F3908" t="inlineStr">
        <is>
          <t>MENSAL</t>
        </is>
      </c>
      <c r="G3908" t="n">
        <v>46047</v>
      </c>
      <c r="H3908" t="n">
        <v>46047</v>
      </c>
      <c r="I3908" t="n">
        <v>34</v>
      </c>
      <c r="J3908" t="inlineStr">
        <is>
          <t>CARTEIRA</t>
        </is>
      </c>
      <c r="K3908" t="inlineStr">
        <is>
          <t>CONTRATO</t>
        </is>
      </c>
      <c r="L3908" t="n">
        <v>4193.95</v>
      </c>
      <c r="M3908" t="inlineStr">
        <is>
          <t>IBIRAPITANGA FASE 3</t>
        </is>
      </c>
      <c r="N3908" s="142">
        <f>DATE(YEAR(G3908),MONTH(G3908),1)</f>
        <v/>
      </c>
      <c r="O3908" s="132">
        <f>IF(G3908&gt;$K$3,"Futuro","Atraso")</f>
        <v/>
      </c>
      <c r="P3908">
        <f>12*(YEAR(G3908)-YEAR($K$3))+(MONTH(G3908)-MONTH($K$3))</f>
        <v/>
      </c>
      <c r="Q3908" s="366">
        <f>IF(M3908="IBIRAPITANGA FASE 3",IF(O3908="Atraso",L3908,L3908/(1+$I$2)^P3908),IF(O3908="Atraso",L3908,L3908/(1+$I$1)^P3908))</f>
        <v/>
      </c>
      <c r="R3908">
        <f>IF(O3908="Atraso",$K$3-G3908,0)</f>
        <v/>
      </c>
      <c r="S3908">
        <f>IF(R3908&lt;=15,"Até 15",IF(R3908&lt;=30,"Entre 15 e 30",IF(R3908&lt;=60,"Entre 30 e 60",IF(R3908&lt;=90,"Entre 60 e 90",IF(R3908&lt;=120,"Entre 90 e 120",IF(R3908&lt;=150,"Entre 120 e 150",IF(R3908&lt;=180,"Entre 150 e 180","Superior a 180")))))))</f>
        <v/>
      </c>
    </row>
    <row r="3909">
      <c r="A3909" t="inlineStr">
        <is>
          <t>Q020L011</t>
        </is>
      </c>
      <c r="B3909" t="inlineStr">
        <is>
          <t>CARLOS ALBERTO PEREIRA BENTO</t>
        </is>
      </c>
      <c r="C3909" t="n">
        <v>1</v>
      </c>
      <c r="D3909" t="inlineStr">
        <is>
          <t>IPCA</t>
        </is>
      </c>
      <c r="E3909" t="n">
        <v>0.009488792934583046</v>
      </c>
      <c r="F3909" t="inlineStr">
        <is>
          <t>MENSAL</t>
        </is>
      </c>
      <c r="G3909" t="n">
        <v>46078</v>
      </c>
      <c r="H3909" t="n">
        <v>46078</v>
      </c>
      <c r="I3909" t="n">
        <v>35</v>
      </c>
      <c r="J3909" t="inlineStr">
        <is>
          <t>CARTEIRA</t>
        </is>
      </c>
      <c r="K3909" t="inlineStr">
        <is>
          <t>CONTRATO</t>
        </is>
      </c>
      <c r="L3909" t="n">
        <v>4193.95</v>
      </c>
      <c r="M3909" t="inlineStr">
        <is>
          <t>IBIRAPITANGA FASE 3</t>
        </is>
      </c>
      <c r="N3909" s="142">
        <f>DATE(YEAR(G3909),MONTH(G3909),1)</f>
        <v/>
      </c>
      <c r="O3909" s="132">
        <f>IF(G3909&gt;$K$3,"Futuro","Atraso")</f>
        <v/>
      </c>
      <c r="P3909">
        <f>12*(YEAR(G3909)-YEAR($K$3))+(MONTH(G3909)-MONTH($K$3))</f>
        <v/>
      </c>
      <c r="Q3909" s="366">
        <f>IF(M3909="IBIRAPITANGA FASE 3",IF(O3909="Atraso",L3909,L3909/(1+$I$2)^P3909),IF(O3909="Atraso",L3909,L3909/(1+$I$1)^P3909))</f>
        <v/>
      </c>
      <c r="R3909">
        <f>IF(O3909="Atraso",$K$3-G3909,0)</f>
        <v/>
      </c>
      <c r="S3909">
        <f>IF(R3909&lt;=15,"Até 15",IF(R3909&lt;=30,"Entre 15 e 30",IF(R3909&lt;=60,"Entre 30 e 60",IF(R3909&lt;=90,"Entre 60 e 90",IF(R3909&lt;=120,"Entre 90 e 120",IF(R3909&lt;=150,"Entre 120 e 150",IF(R3909&lt;=180,"Entre 150 e 180","Superior a 180")))))))</f>
        <v/>
      </c>
    </row>
    <row r="3910">
      <c r="A3910" t="inlineStr">
        <is>
          <t>Q020L011</t>
        </is>
      </c>
      <c r="B3910" t="inlineStr">
        <is>
          <t>CARLOS ALBERTO PEREIRA BENTO</t>
        </is>
      </c>
      <c r="C3910" t="n">
        <v>1</v>
      </c>
      <c r="D3910" t="inlineStr">
        <is>
          <t>IPCA</t>
        </is>
      </c>
      <c r="E3910" t="n">
        <v>0.009488792934583046</v>
      </c>
      <c r="F3910" t="inlineStr">
        <is>
          <t>MENSAL</t>
        </is>
      </c>
      <c r="G3910" t="n">
        <v>46106</v>
      </c>
      <c r="H3910" t="n">
        <v>46106</v>
      </c>
      <c r="I3910" t="n">
        <v>36</v>
      </c>
      <c r="J3910" t="inlineStr">
        <is>
          <t>CARTEIRA</t>
        </is>
      </c>
      <c r="K3910" t="inlineStr">
        <is>
          <t>CONTRATO</t>
        </is>
      </c>
      <c r="L3910" t="n">
        <v>4193.95</v>
      </c>
      <c r="M3910" t="inlineStr">
        <is>
          <t>IBIRAPITANGA FASE 3</t>
        </is>
      </c>
      <c r="N3910" s="142">
        <f>DATE(YEAR(G3910),MONTH(G3910),1)</f>
        <v/>
      </c>
      <c r="O3910" s="132">
        <f>IF(G3910&gt;$K$3,"Futuro","Atraso")</f>
        <v/>
      </c>
      <c r="P3910">
        <f>12*(YEAR(G3910)-YEAR($K$3))+(MONTH(G3910)-MONTH($K$3))</f>
        <v/>
      </c>
      <c r="Q3910" s="366">
        <f>IF(M3910="IBIRAPITANGA FASE 3",IF(O3910="Atraso",L3910,L3910/(1+$I$2)^P3910),IF(O3910="Atraso",L3910,L3910/(1+$I$1)^P3910))</f>
        <v/>
      </c>
      <c r="R3910">
        <f>IF(O3910="Atraso",$K$3-G3910,0)</f>
        <v/>
      </c>
      <c r="S3910">
        <f>IF(R3910&lt;=15,"Até 15",IF(R3910&lt;=30,"Entre 15 e 30",IF(R3910&lt;=60,"Entre 30 e 60",IF(R3910&lt;=90,"Entre 60 e 90",IF(R3910&lt;=120,"Entre 90 e 120",IF(R3910&lt;=150,"Entre 120 e 150",IF(R3910&lt;=180,"Entre 150 e 180","Superior a 180")))))))</f>
        <v/>
      </c>
    </row>
    <row r="3911">
      <c r="A3911" t="inlineStr">
        <is>
          <t>Q020L011</t>
        </is>
      </c>
      <c r="B3911" t="inlineStr">
        <is>
          <t>CARLOS ALBERTO PEREIRA BENTO</t>
        </is>
      </c>
      <c r="C3911" t="n">
        <v>1</v>
      </c>
      <c r="D3911" t="inlineStr">
        <is>
          <t>IPCA</t>
        </is>
      </c>
      <c r="E3911" t="n">
        <v>0.009488792934583046</v>
      </c>
      <c r="F3911" t="inlineStr">
        <is>
          <t>MENSAL</t>
        </is>
      </c>
      <c r="G3911" t="n">
        <v>46137</v>
      </c>
      <c r="H3911" t="n">
        <v>46137</v>
      </c>
      <c r="I3911" t="n">
        <v>37</v>
      </c>
      <c r="J3911" t="inlineStr">
        <is>
          <t>CARTEIRA</t>
        </is>
      </c>
      <c r="K3911" t="inlineStr">
        <is>
          <t>CONTRATO</t>
        </is>
      </c>
      <c r="L3911" t="n">
        <v>4193.95</v>
      </c>
      <c r="M3911" t="inlineStr">
        <is>
          <t>IBIRAPITANGA FASE 3</t>
        </is>
      </c>
      <c r="N3911" s="142">
        <f>DATE(YEAR(G3911),MONTH(G3911),1)</f>
        <v/>
      </c>
      <c r="O3911" s="132">
        <f>IF(G3911&gt;$K$3,"Futuro","Atraso")</f>
        <v/>
      </c>
      <c r="P3911">
        <f>12*(YEAR(G3911)-YEAR($K$3))+(MONTH(G3911)-MONTH($K$3))</f>
        <v/>
      </c>
      <c r="Q3911" s="366">
        <f>IF(M3911="IBIRAPITANGA FASE 3",IF(O3911="Atraso",L3911,L3911/(1+$I$2)^P3911),IF(O3911="Atraso",L3911,L3911/(1+$I$1)^P3911))</f>
        <v/>
      </c>
      <c r="R3911">
        <f>IF(O3911="Atraso",$K$3-G3911,0)</f>
        <v/>
      </c>
      <c r="S3911">
        <f>IF(R3911&lt;=15,"Até 15",IF(R3911&lt;=30,"Entre 15 e 30",IF(R3911&lt;=60,"Entre 30 e 60",IF(R3911&lt;=90,"Entre 60 e 90",IF(R3911&lt;=120,"Entre 90 e 120",IF(R3911&lt;=150,"Entre 120 e 150",IF(R3911&lt;=180,"Entre 150 e 180","Superior a 180")))))))</f>
        <v/>
      </c>
    </row>
    <row r="3912">
      <c r="A3912" t="inlineStr">
        <is>
          <t>Q020L012</t>
        </is>
      </c>
      <c r="B3912" t="inlineStr">
        <is>
          <t>CRISTIANE  MATOS QUARESMA</t>
        </is>
      </c>
      <c r="C3912" t="n">
        <v>1</v>
      </c>
      <c r="D3912" t="inlineStr">
        <is>
          <t>IPCA</t>
        </is>
      </c>
      <c r="E3912" t="n">
        <v>0</v>
      </c>
      <c r="F3912" t="inlineStr">
        <is>
          <t>MENSAL</t>
        </is>
      </c>
      <c r="G3912" t="n">
        <v>45265</v>
      </c>
      <c r="H3912" t="n">
        <v>45265</v>
      </c>
      <c r="I3912" t="n">
        <v>40</v>
      </c>
      <c r="J3912" t="inlineStr">
        <is>
          <t>CARTEIRA</t>
        </is>
      </c>
      <c r="K3912" t="inlineStr">
        <is>
          <t>CONTRATO</t>
        </is>
      </c>
      <c r="L3912" t="n">
        <v>4361.82</v>
      </c>
      <c r="M3912" t="inlineStr">
        <is>
          <t>IBIRAPITANGA FASE 3</t>
        </is>
      </c>
      <c r="N3912" s="142">
        <f>DATE(YEAR(G3912),MONTH(G3912),1)</f>
        <v/>
      </c>
      <c r="O3912" s="132">
        <f>IF(G3912&gt;$K$3,"Futuro","Atraso")</f>
        <v/>
      </c>
      <c r="P3912">
        <f>12*(YEAR(G3912)-YEAR($K$3))+(MONTH(G3912)-MONTH($K$3))</f>
        <v/>
      </c>
      <c r="Q3912" s="366">
        <f>IF(M3912="IBIRAPITANGA FASE 3",IF(O3912="Atraso",L3912,L3912/(1+$I$2)^P3912),IF(O3912="Atraso",L3912,L3912/(1+$I$1)^P3912))</f>
        <v/>
      </c>
      <c r="R3912">
        <f>IF(O3912="Atraso",$K$3-G3912,0)</f>
        <v/>
      </c>
      <c r="S3912">
        <f>IF(R3912&lt;=15,"Até 15",IF(R3912&lt;=30,"Entre 15 e 30",IF(R3912&lt;=60,"Entre 30 e 60",IF(R3912&lt;=90,"Entre 60 e 90",IF(R3912&lt;=120,"Entre 90 e 120",IF(R3912&lt;=150,"Entre 120 e 150",IF(R3912&lt;=180,"Entre 150 e 180","Superior a 180")))))))</f>
        <v/>
      </c>
    </row>
    <row r="3913">
      <c r="A3913" t="inlineStr">
        <is>
          <t>Q020L012</t>
        </is>
      </c>
      <c r="B3913" t="inlineStr">
        <is>
          <t>CRISTIANE  MATOS QUARESMA</t>
        </is>
      </c>
      <c r="C3913" t="n">
        <v>1</v>
      </c>
      <c r="D3913" t="inlineStr">
        <is>
          <t>IPCA</t>
        </is>
      </c>
      <c r="E3913" t="n">
        <v>0</v>
      </c>
      <c r="F3913" t="inlineStr">
        <is>
          <t>MENSAL</t>
        </is>
      </c>
      <c r="G3913" t="n">
        <v>45296</v>
      </c>
      <c r="H3913" t="n">
        <v>45296</v>
      </c>
      <c r="I3913" t="n">
        <v>41</v>
      </c>
      <c r="J3913" t="inlineStr">
        <is>
          <t>CARTEIRA</t>
        </is>
      </c>
      <c r="K3913" t="inlineStr">
        <is>
          <t>CONTRATO</t>
        </is>
      </c>
      <c r="L3913" t="n">
        <v>4361.82</v>
      </c>
      <c r="M3913" t="inlineStr">
        <is>
          <t>IBIRAPITANGA FASE 3</t>
        </is>
      </c>
      <c r="N3913" s="142">
        <f>DATE(YEAR(G3913),MONTH(G3913),1)</f>
        <v/>
      </c>
      <c r="O3913" s="132">
        <f>IF(G3913&gt;$K$3,"Futuro","Atraso")</f>
        <v/>
      </c>
      <c r="P3913">
        <f>12*(YEAR(G3913)-YEAR($K$3))+(MONTH(G3913)-MONTH($K$3))</f>
        <v/>
      </c>
      <c r="Q3913" s="366">
        <f>IF(M3913="IBIRAPITANGA FASE 3",IF(O3913="Atraso",L3913,L3913/(1+$I$2)^P3913),IF(O3913="Atraso",L3913,L3913/(1+$I$1)^P3913))</f>
        <v/>
      </c>
      <c r="R3913">
        <f>IF(O3913="Atraso",$K$3-G3913,0)</f>
        <v/>
      </c>
      <c r="S3913">
        <f>IF(R3913&lt;=15,"Até 15",IF(R3913&lt;=30,"Entre 15 e 30",IF(R3913&lt;=60,"Entre 30 e 60",IF(R3913&lt;=90,"Entre 60 e 90",IF(R3913&lt;=120,"Entre 90 e 120",IF(R3913&lt;=150,"Entre 120 e 150",IF(R3913&lt;=180,"Entre 150 e 180","Superior a 180")))))))</f>
        <v/>
      </c>
    </row>
    <row r="3914">
      <c r="A3914" t="inlineStr">
        <is>
          <t>Q020L012</t>
        </is>
      </c>
      <c r="B3914" t="inlineStr">
        <is>
          <t>CRISTIANE  MATOS QUARESMA</t>
        </is>
      </c>
      <c r="C3914" t="n">
        <v>1</v>
      </c>
      <c r="D3914" t="inlineStr">
        <is>
          <t>IPCA</t>
        </is>
      </c>
      <c r="E3914" t="n">
        <v>0</v>
      </c>
      <c r="F3914" t="inlineStr">
        <is>
          <t>MENSAL</t>
        </is>
      </c>
      <c r="G3914" t="n">
        <v>45327</v>
      </c>
      <c r="H3914" t="n">
        <v>45327</v>
      </c>
      <c r="I3914" t="n">
        <v>42</v>
      </c>
      <c r="J3914" t="inlineStr">
        <is>
          <t>CARTEIRA</t>
        </is>
      </c>
      <c r="K3914" t="inlineStr">
        <is>
          <t>CONTRATO</t>
        </is>
      </c>
      <c r="L3914" t="n">
        <v>4361.82</v>
      </c>
      <c r="M3914" t="inlineStr">
        <is>
          <t>IBIRAPITANGA FASE 3</t>
        </is>
      </c>
      <c r="N3914" s="142">
        <f>DATE(YEAR(G3914),MONTH(G3914),1)</f>
        <v/>
      </c>
      <c r="O3914" s="132">
        <f>IF(G3914&gt;$K$3,"Futuro","Atraso")</f>
        <v/>
      </c>
      <c r="P3914">
        <f>12*(YEAR(G3914)-YEAR($K$3))+(MONTH(G3914)-MONTH($K$3))</f>
        <v/>
      </c>
      <c r="Q3914" s="366">
        <f>IF(M3914="IBIRAPITANGA FASE 3",IF(O3914="Atraso",L3914,L3914/(1+$I$2)^P3914),IF(O3914="Atraso",L3914,L3914/(1+$I$1)^P3914))</f>
        <v/>
      </c>
      <c r="R3914">
        <f>IF(O3914="Atraso",$K$3-G3914,0)</f>
        <v/>
      </c>
      <c r="S3914">
        <f>IF(R3914&lt;=15,"Até 15",IF(R3914&lt;=30,"Entre 15 e 30",IF(R3914&lt;=60,"Entre 30 e 60",IF(R3914&lt;=90,"Entre 60 e 90",IF(R3914&lt;=120,"Entre 90 e 120",IF(R3914&lt;=150,"Entre 120 e 150",IF(R3914&lt;=180,"Entre 150 e 180","Superior a 180")))))))</f>
        <v/>
      </c>
    </row>
    <row r="3915">
      <c r="A3915" t="inlineStr">
        <is>
          <t>Q020L012</t>
        </is>
      </c>
      <c r="B3915" t="inlineStr">
        <is>
          <t>CRISTIANE  MATOS QUARESMA</t>
        </is>
      </c>
      <c r="C3915" t="n">
        <v>1</v>
      </c>
      <c r="D3915" t="inlineStr">
        <is>
          <t>IPCA</t>
        </is>
      </c>
      <c r="E3915" t="n">
        <v>0</v>
      </c>
      <c r="F3915" t="inlineStr">
        <is>
          <t>MENSAL</t>
        </is>
      </c>
      <c r="G3915" t="n">
        <v>45356</v>
      </c>
      <c r="H3915" t="n">
        <v>45356</v>
      </c>
      <c r="I3915" t="n">
        <v>43</v>
      </c>
      <c r="J3915" t="inlineStr">
        <is>
          <t>CARTEIRA</t>
        </is>
      </c>
      <c r="K3915" t="inlineStr">
        <is>
          <t>CONTRATO</t>
        </is>
      </c>
      <c r="L3915" t="n">
        <v>4361.82</v>
      </c>
      <c r="M3915" t="inlineStr">
        <is>
          <t>IBIRAPITANGA FASE 3</t>
        </is>
      </c>
      <c r="N3915" s="142">
        <f>DATE(YEAR(G3915),MONTH(G3915),1)</f>
        <v/>
      </c>
      <c r="O3915" s="132">
        <f>IF(G3915&gt;$K$3,"Futuro","Atraso")</f>
        <v/>
      </c>
      <c r="P3915">
        <f>12*(YEAR(G3915)-YEAR($K$3))+(MONTH(G3915)-MONTH($K$3))</f>
        <v/>
      </c>
      <c r="Q3915" s="366">
        <f>IF(M3915="IBIRAPITANGA FASE 3",IF(O3915="Atraso",L3915,L3915/(1+$I$2)^P3915),IF(O3915="Atraso",L3915,L3915/(1+$I$1)^P3915))</f>
        <v/>
      </c>
      <c r="R3915">
        <f>IF(O3915="Atraso",$K$3-G3915,0)</f>
        <v/>
      </c>
      <c r="S3915">
        <f>IF(R3915&lt;=15,"Até 15",IF(R3915&lt;=30,"Entre 15 e 30",IF(R3915&lt;=60,"Entre 30 e 60",IF(R3915&lt;=90,"Entre 60 e 90",IF(R3915&lt;=120,"Entre 90 e 120",IF(R3915&lt;=150,"Entre 120 e 150",IF(R3915&lt;=180,"Entre 150 e 180","Superior a 180")))))))</f>
        <v/>
      </c>
    </row>
    <row r="3916">
      <c r="A3916" t="inlineStr">
        <is>
          <t>Q020L012</t>
        </is>
      </c>
      <c r="B3916" t="inlineStr">
        <is>
          <t>CRISTIANE  MATOS QUARESMA</t>
        </is>
      </c>
      <c r="C3916" t="n">
        <v>1</v>
      </c>
      <c r="D3916" t="inlineStr">
        <is>
          <t>IPCA</t>
        </is>
      </c>
      <c r="E3916" t="n">
        <v>0</v>
      </c>
      <c r="F3916" t="inlineStr">
        <is>
          <t>MENSAL</t>
        </is>
      </c>
      <c r="G3916" t="n">
        <v>45387</v>
      </c>
      <c r="H3916" t="n">
        <v>45387</v>
      </c>
      <c r="I3916" t="n">
        <v>44</v>
      </c>
      <c r="J3916" t="inlineStr">
        <is>
          <t>CARTEIRA</t>
        </is>
      </c>
      <c r="K3916" t="inlineStr">
        <is>
          <t>CONTRATO</t>
        </is>
      </c>
      <c r="L3916" t="n">
        <v>4361.82</v>
      </c>
      <c r="M3916" t="inlineStr">
        <is>
          <t>IBIRAPITANGA FASE 3</t>
        </is>
      </c>
      <c r="N3916" s="142">
        <f>DATE(YEAR(G3916),MONTH(G3916),1)</f>
        <v/>
      </c>
      <c r="O3916" s="132">
        <f>IF(G3916&gt;$K$3,"Futuro","Atraso")</f>
        <v/>
      </c>
      <c r="P3916">
        <f>12*(YEAR(G3916)-YEAR($K$3))+(MONTH(G3916)-MONTH($K$3))</f>
        <v/>
      </c>
      <c r="Q3916" s="366">
        <f>IF(M3916="IBIRAPITANGA FASE 3",IF(O3916="Atraso",L3916,L3916/(1+$I$2)^P3916),IF(O3916="Atraso",L3916,L3916/(1+$I$1)^P3916))</f>
        <v/>
      </c>
      <c r="R3916">
        <f>IF(O3916="Atraso",$K$3-G3916,0)</f>
        <v/>
      </c>
      <c r="S3916">
        <f>IF(R3916&lt;=15,"Até 15",IF(R3916&lt;=30,"Entre 15 e 30",IF(R3916&lt;=60,"Entre 30 e 60",IF(R3916&lt;=90,"Entre 60 e 90",IF(R3916&lt;=120,"Entre 90 e 120",IF(R3916&lt;=150,"Entre 120 e 150",IF(R3916&lt;=180,"Entre 150 e 180","Superior a 180")))))))</f>
        <v/>
      </c>
    </row>
    <row r="3917">
      <c r="A3917" t="inlineStr">
        <is>
          <t>Q020L012</t>
        </is>
      </c>
      <c r="B3917" t="inlineStr">
        <is>
          <t>CRISTIANE  MATOS QUARESMA</t>
        </is>
      </c>
      <c r="C3917" t="n">
        <v>1</v>
      </c>
      <c r="D3917" t="inlineStr">
        <is>
          <t>IPCA</t>
        </is>
      </c>
      <c r="E3917" t="n">
        <v>0</v>
      </c>
      <c r="F3917" t="inlineStr">
        <is>
          <t>MENSAL</t>
        </is>
      </c>
      <c r="G3917" t="n">
        <v>45417</v>
      </c>
      <c r="H3917" t="n">
        <v>45417</v>
      </c>
      <c r="I3917" t="n">
        <v>45</v>
      </c>
      <c r="J3917" t="inlineStr">
        <is>
          <t>CARTEIRA</t>
        </is>
      </c>
      <c r="K3917" t="inlineStr">
        <is>
          <t>CONTRATO</t>
        </is>
      </c>
      <c r="L3917" t="n">
        <v>4361.82</v>
      </c>
      <c r="M3917" t="inlineStr">
        <is>
          <t>IBIRAPITANGA FASE 3</t>
        </is>
      </c>
      <c r="N3917" s="142">
        <f>DATE(YEAR(G3917),MONTH(G3917),1)</f>
        <v/>
      </c>
      <c r="O3917" s="132">
        <f>IF(G3917&gt;$K$3,"Futuro","Atraso")</f>
        <v/>
      </c>
      <c r="P3917">
        <f>12*(YEAR(G3917)-YEAR($K$3))+(MONTH(G3917)-MONTH($K$3))</f>
        <v/>
      </c>
      <c r="Q3917" s="366">
        <f>IF(M3917="IBIRAPITANGA FASE 3",IF(O3917="Atraso",L3917,L3917/(1+$I$2)^P3917),IF(O3917="Atraso",L3917,L3917/(1+$I$1)^P3917))</f>
        <v/>
      </c>
      <c r="R3917">
        <f>IF(O3917="Atraso",$K$3-G3917,0)</f>
        <v/>
      </c>
      <c r="S3917">
        <f>IF(R3917&lt;=15,"Até 15",IF(R3917&lt;=30,"Entre 15 e 30",IF(R3917&lt;=60,"Entre 30 e 60",IF(R3917&lt;=90,"Entre 60 e 90",IF(R3917&lt;=120,"Entre 90 e 120",IF(R3917&lt;=150,"Entre 120 e 150",IF(R3917&lt;=180,"Entre 150 e 180","Superior a 180")))))))</f>
        <v/>
      </c>
    </row>
    <row r="3918">
      <c r="A3918" t="inlineStr">
        <is>
          <t>Q020L012</t>
        </is>
      </c>
      <c r="B3918" t="inlineStr">
        <is>
          <t>CRISTIANE  MATOS QUARESMA</t>
        </is>
      </c>
      <c r="C3918" t="n">
        <v>1</v>
      </c>
      <c r="D3918" t="inlineStr">
        <is>
          <t>IPCA</t>
        </is>
      </c>
      <c r="E3918" t="n">
        <v>0</v>
      </c>
      <c r="F3918" t="inlineStr">
        <is>
          <t>MENSAL</t>
        </is>
      </c>
      <c r="G3918" t="n">
        <v>45448</v>
      </c>
      <c r="H3918" t="n">
        <v>45448</v>
      </c>
      <c r="I3918" t="n">
        <v>46</v>
      </c>
      <c r="J3918" t="inlineStr">
        <is>
          <t>CARTEIRA</t>
        </is>
      </c>
      <c r="K3918" t="inlineStr">
        <is>
          <t>CONTRATO</t>
        </is>
      </c>
      <c r="L3918" t="n">
        <v>4361.82</v>
      </c>
      <c r="M3918" t="inlineStr">
        <is>
          <t>IBIRAPITANGA FASE 3</t>
        </is>
      </c>
      <c r="N3918" s="142">
        <f>DATE(YEAR(G3918),MONTH(G3918),1)</f>
        <v/>
      </c>
      <c r="O3918" s="132">
        <f>IF(G3918&gt;$K$3,"Futuro","Atraso")</f>
        <v/>
      </c>
      <c r="P3918">
        <f>12*(YEAR(G3918)-YEAR($K$3))+(MONTH(G3918)-MONTH($K$3))</f>
        <v/>
      </c>
      <c r="Q3918" s="366">
        <f>IF(M3918="IBIRAPITANGA FASE 3",IF(O3918="Atraso",L3918,L3918/(1+$I$2)^P3918),IF(O3918="Atraso",L3918,L3918/(1+$I$1)^P3918))</f>
        <v/>
      </c>
      <c r="R3918">
        <f>IF(O3918="Atraso",$K$3-G3918,0)</f>
        <v/>
      </c>
      <c r="S3918">
        <f>IF(R3918&lt;=15,"Até 15",IF(R3918&lt;=30,"Entre 15 e 30",IF(R3918&lt;=60,"Entre 30 e 60",IF(R3918&lt;=90,"Entre 60 e 90",IF(R3918&lt;=120,"Entre 90 e 120",IF(R3918&lt;=150,"Entre 120 e 150",IF(R3918&lt;=180,"Entre 150 e 180","Superior a 180")))))))</f>
        <v/>
      </c>
    </row>
    <row r="3919">
      <c r="A3919" t="inlineStr">
        <is>
          <t>Q020L012</t>
        </is>
      </c>
      <c r="B3919" t="inlineStr">
        <is>
          <t>CRISTIANE  MATOS QUARESMA</t>
        </is>
      </c>
      <c r="C3919" t="n">
        <v>1</v>
      </c>
      <c r="D3919" t="inlineStr">
        <is>
          <t>IPCA</t>
        </is>
      </c>
      <c r="E3919" t="n">
        <v>0</v>
      </c>
      <c r="F3919" t="inlineStr">
        <is>
          <t>MENSAL</t>
        </is>
      </c>
      <c r="G3919" t="n">
        <v>45478</v>
      </c>
      <c r="H3919" t="n">
        <v>45478</v>
      </c>
      <c r="I3919" t="n">
        <v>47</v>
      </c>
      <c r="J3919" t="inlineStr">
        <is>
          <t>CARTEIRA</t>
        </is>
      </c>
      <c r="K3919" t="inlineStr">
        <is>
          <t>CONTRATO</t>
        </is>
      </c>
      <c r="L3919" t="n">
        <v>4361.82</v>
      </c>
      <c r="M3919" t="inlineStr">
        <is>
          <t>IBIRAPITANGA FASE 3</t>
        </is>
      </c>
      <c r="N3919" s="142">
        <f>DATE(YEAR(G3919),MONTH(G3919),1)</f>
        <v/>
      </c>
      <c r="O3919" s="132">
        <f>IF(G3919&gt;$K$3,"Futuro","Atraso")</f>
        <v/>
      </c>
      <c r="P3919">
        <f>12*(YEAR(G3919)-YEAR($K$3))+(MONTH(G3919)-MONTH($K$3))</f>
        <v/>
      </c>
      <c r="Q3919" s="366">
        <f>IF(M3919="IBIRAPITANGA FASE 3",IF(O3919="Atraso",L3919,L3919/(1+$I$2)^P3919),IF(O3919="Atraso",L3919,L3919/(1+$I$1)^P3919))</f>
        <v/>
      </c>
      <c r="R3919">
        <f>IF(O3919="Atraso",$K$3-G3919,0)</f>
        <v/>
      </c>
      <c r="S3919">
        <f>IF(R3919&lt;=15,"Até 15",IF(R3919&lt;=30,"Entre 15 e 30",IF(R3919&lt;=60,"Entre 30 e 60",IF(R3919&lt;=90,"Entre 60 e 90",IF(R3919&lt;=120,"Entre 90 e 120",IF(R3919&lt;=150,"Entre 120 e 150",IF(R3919&lt;=180,"Entre 150 e 180","Superior a 180")))))))</f>
        <v/>
      </c>
    </row>
    <row r="3920">
      <c r="A3920" t="inlineStr">
        <is>
          <t>Q020L012</t>
        </is>
      </c>
      <c r="B3920" t="inlineStr">
        <is>
          <t>CRISTIANE  MATOS QUARESMA</t>
        </is>
      </c>
      <c r="C3920" t="n">
        <v>1</v>
      </c>
      <c r="D3920" t="inlineStr">
        <is>
          <t>IPCA</t>
        </is>
      </c>
      <c r="E3920" t="n">
        <v>0</v>
      </c>
      <c r="F3920" t="inlineStr">
        <is>
          <t>MENSAL</t>
        </is>
      </c>
      <c r="G3920" t="n">
        <v>45509</v>
      </c>
      <c r="H3920" t="n">
        <v>45509</v>
      </c>
      <c r="I3920" t="n">
        <v>48</v>
      </c>
      <c r="J3920" t="inlineStr">
        <is>
          <t>CARTEIRA</t>
        </is>
      </c>
      <c r="K3920" t="inlineStr">
        <is>
          <t>CONTRATO</t>
        </is>
      </c>
      <c r="L3920" t="n">
        <v>4361.82</v>
      </c>
      <c r="M3920" t="inlineStr">
        <is>
          <t>IBIRAPITANGA FASE 3</t>
        </is>
      </c>
      <c r="N3920" s="142">
        <f>DATE(YEAR(G3920),MONTH(G3920),1)</f>
        <v/>
      </c>
      <c r="O3920" s="132">
        <f>IF(G3920&gt;$K$3,"Futuro","Atraso")</f>
        <v/>
      </c>
      <c r="P3920">
        <f>12*(YEAR(G3920)-YEAR($K$3))+(MONTH(G3920)-MONTH($K$3))</f>
        <v/>
      </c>
      <c r="Q3920" s="366">
        <f>IF(M3920="IBIRAPITANGA FASE 3",IF(O3920="Atraso",L3920,L3920/(1+$I$2)^P3920),IF(O3920="Atraso",L3920,L3920/(1+$I$1)^P3920))</f>
        <v/>
      </c>
      <c r="R3920">
        <f>IF(O3920="Atraso",$K$3-G3920,0)</f>
        <v/>
      </c>
      <c r="S3920">
        <f>IF(R3920&lt;=15,"Até 15",IF(R3920&lt;=30,"Entre 15 e 30",IF(R3920&lt;=60,"Entre 30 e 60",IF(R3920&lt;=90,"Entre 60 e 90",IF(R3920&lt;=120,"Entre 90 e 120",IF(R3920&lt;=150,"Entre 120 e 150",IF(R3920&lt;=180,"Entre 150 e 180","Superior a 180")))))))</f>
        <v/>
      </c>
    </row>
    <row r="3921">
      <c r="A3921" t="inlineStr">
        <is>
          <t>Q020L014</t>
        </is>
      </c>
      <c r="B3921" t="inlineStr">
        <is>
          <t>RODRIGO ALVES NAVARRO</t>
        </is>
      </c>
      <c r="C3921" t="n">
        <v>1</v>
      </c>
      <c r="D3921" t="inlineStr">
        <is>
          <t>IPCA</t>
        </is>
      </c>
      <c r="E3921" t="n">
        <v>0</v>
      </c>
      <c r="F3921" t="inlineStr">
        <is>
          <t>MENSAL</t>
        </is>
      </c>
      <c r="G3921" t="n">
        <v>45250</v>
      </c>
      <c r="H3921" t="n">
        <v>45250</v>
      </c>
      <c r="I3921" t="n">
        <v>28</v>
      </c>
      <c r="J3921" t="inlineStr">
        <is>
          <t>CARTEIRA</t>
        </is>
      </c>
      <c r="K3921" t="inlineStr">
        <is>
          <t>CONTRATO</t>
        </is>
      </c>
      <c r="L3921" t="n">
        <v>8271.030000000001</v>
      </c>
      <c r="M3921" t="inlineStr">
        <is>
          <t>IBIRAPITANGA FASE 3</t>
        </is>
      </c>
      <c r="N3921" s="142">
        <f>DATE(YEAR(G3921),MONTH(G3921),1)</f>
        <v/>
      </c>
      <c r="O3921" s="132">
        <f>IF(G3921&gt;$K$3,"Futuro","Atraso")</f>
        <v/>
      </c>
      <c r="P3921">
        <f>12*(YEAR(G3921)-YEAR($K$3))+(MONTH(G3921)-MONTH($K$3))</f>
        <v/>
      </c>
      <c r="Q3921" s="366">
        <f>IF(M3921="IBIRAPITANGA FASE 3",IF(O3921="Atraso",L3921,L3921/(1+$I$2)^P3921),IF(O3921="Atraso",L3921,L3921/(1+$I$1)^P3921))</f>
        <v/>
      </c>
      <c r="R3921">
        <f>IF(O3921="Atraso",$K$3-G3921,0)</f>
        <v/>
      </c>
      <c r="S3921">
        <f>IF(R3921&lt;=15,"Até 15",IF(R3921&lt;=30,"Entre 15 e 30",IF(R3921&lt;=60,"Entre 30 e 60",IF(R3921&lt;=90,"Entre 60 e 90",IF(R3921&lt;=120,"Entre 90 e 120",IF(R3921&lt;=150,"Entre 120 e 150",IF(R3921&lt;=180,"Entre 150 e 180","Superior a 180")))))))</f>
        <v/>
      </c>
    </row>
    <row r="3922">
      <c r="A3922" t="inlineStr">
        <is>
          <t>Q020L014</t>
        </is>
      </c>
      <c r="B3922" t="inlineStr">
        <is>
          <t>RODRIGO ALVES NAVARRO</t>
        </is>
      </c>
      <c r="C3922" t="n">
        <v>1</v>
      </c>
      <c r="D3922" t="inlineStr">
        <is>
          <t>IPCA</t>
        </is>
      </c>
      <c r="E3922" t="n">
        <v>0</v>
      </c>
      <c r="F3922" t="inlineStr">
        <is>
          <t>MENSAL</t>
        </is>
      </c>
      <c r="G3922" t="n">
        <v>45280</v>
      </c>
      <c r="H3922" t="n">
        <v>45280</v>
      </c>
      <c r="I3922" t="n">
        <v>29</v>
      </c>
      <c r="J3922" t="inlineStr">
        <is>
          <t>CARTEIRA</t>
        </is>
      </c>
      <c r="K3922" t="inlineStr">
        <is>
          <t>CONTRATO</t>
        </is>
      </c>
      <c r="L3922" t="n">
        <v>8271.030000000001</v>
      </c>
      <c r="M3922" t="inlineStr">
        <is>
          <t>IBIRAPITANGA FASE 3</t>
        </is>
      </c>
      <c r="N3922" s="142">
        <f>DATE(YEAR(G3922),MONTH(G3922),1)</f>
        <v/>
      </c>
      <c r="O3922" s="132">
        <f>IF(G3922&gt;$K$3,"Futuro","Atraso")</f>
        <v/>
      </c>
      <c r="P3922">
        <f>12*(YEAR(G3922)-YEAR($K$3))+(MONTH(G3922)-MONTH($K$3))</f>
        <v/>
      </c>
      <c r="Q3922" s="366">
        <f>IF(M3922="IBIRAPITANGA FASE 3",IF(O3922="Atraso",L3922,L3922/(1+$I$2)^P3922),IF(O3922="Atraso",L3922,L3922/(1+$I$1)^P3922))</f>
        <v/>
      </c>
      <c r="R3922">
        <f>IF(O3922="Atraso",$K$3-G3922,0)</f>
        <v/>
      </c>
      <c r="S3922">
        <f>IF(R3922&lt;=15,"Até 15",IF(R3922&lt;=30,"Entre 15 e 30",IF(R3922&lt;=60,"Entre 30 e 60",IF(R3922&lt;=90,"Entre 60 e 90",IF(R3922&lt;=120,"Entre 90 e 120",IF(R3922&lt;=150,"Entre 120 e 150",IF(R3922&lt;=180,"Entre 150 e 180","Superior a 180")))))))</f>
        <v/>
      </c>
    </row>
    <row r="3923">
      <c r="A3923" t="inlineStr">
        <is>
          <t>Q020L014</t>
        </is>
      </c>
      <c r="B3923" t="inlineStr">
        <is>
          <t>RODRIGO ALVES NAVARRO</t>
        </is>
      </c>
      <c r="C3923" t="n">
        <v>1</v>
      </c>
      <c r="D3923" t="inlineStr">
        <is>
          <t>IPCA</t>
        </is>
      </c>
      <c r="E3923" t="n">
        <v>0</v>
      </c>
      <c r="F3923" t="inlineStr">
        <is>
          <t>MENSAL</t>
        </is>
      </c>
      <c r="G3923" t="n">
        <v>45311</v>
      </c>
      <c r="H3923" t="n">
        <v>45311</v>
      </c>
      <c r="I3923" t="n">
        <v>30</v>
      </c>
      <c r="J3923" t="inlineStr">
        <is>
          <t>CARTEIRA</t>
        </is>
      </c>
      <c r="K3923" t="inlineStr">
        <is>
          <t>CONTRATO</t>
        </is>
      </c>
      <c r="L3923" t="n">
        <v>8271.030000000001</v>
      </c>
      <c r="M3923" t="inlineStr">
        <is>
          <t>IBIRAPITANGA FASE 3</t>
        </is>
      </c>
      <c r="N3923" s="142">
        <f>DATE(YEAR(G3923),MONTH(G3923),1)</f>
        <v/>
      </c>
      <c r="O3923" s="132">
        <f>IF(G3923&gt;$K$3,"Futuro","Atraso")</f>
        <v/>
      </c>
      <c r="P3923">
        <f>12*(YEAR(G3923)-YEAR($K$3))+(MONTH(G3923)-MONTH($K$3))</f>
        <v/>
      </c>
      <c r="Q3923" s="366">
        <f>IF(M3923="IBIRAPITANGA FASE 3",IF(O3923="Atraso",L3923,L3923/(1+$I$2)^P3923),IF(O3923="Atraso",L3923,L3923/(1+$I$1)^P3923))</f>
        <v/>
      </c>
      <c r="R3923">
        <f>IF(O3923="Atraso",$K$3-G3923,0)</f>
        <v/>
      </c>
      <c r="S3923">
        <f>IF(R3923&lt;=15,"Até 15",IF(R3923&lt;=30,"Entre 15 e 30",IF(R3923&lt;=60,"Entre 30 e 60",IF(R3923&lt;=90,"Entre 60 e 90",IF(R3923&lt;=120,"Entre 90 e 120",IF(R3923&lt;=150,"Entre 120 e 150",IF(R3923&lt;=180,"Entre 150 e 180","Superior a 180")))))))</f>
        <v/>
      </c>
    </row>
    <row r="3924">
      <c r="A3924" t="inlineStr">
        <is>
          <t>Q020L014</t>
        </is>
      </c>
      <c r="B3924" t="inlineStr">
        <is>
          <t>RODRIGO ALVES NAVARRO</t>
        </is>
      </c>
      <c r="C3924" t="n">
        <v>1</v>
      </c>
      <c r="D3924" t="inlineStr">
        <is>
          <t>IPCA</t>
        </is>
      </c>
      <c r="E3924" t="n">
        <v>0</v>
      </c>
      <c r="F3924" t="inlineStr">
        <is>
          <t>MENSAL</t>
        </is>
      </c>
      <c r="G3924" t="n">
        <v>45342</v>
      </c>
      <c r="H3924" t="n">
        <v>45342</v>
      </c>
      <c r="I3924" t="n">
        <v>31</v>
      </c>
      <c r="J3924" t="inlineStr">
        <is>
          <t>CARTEIRA</t>
        </is>
      </c>
      <c r="K3924" t="inlineStr">
        <is>
          <t>CONTRATO</t>
        </is>
      </c>
      <c r="L3924" t="n">
        <v>8271.030000000001</v>
      </c>
      <c r="M3924" t="inlineStr">
        <is>
          <t>IBIRAPITANGA FASE 3</t>
        </is>
      </c>
      <c r="N3924" s="142">
        <f>DATE(YEAR(G3924),MONTH(G3924),1)</f>
        <v/>
      </c>
      <c r="O3924" s="132">
        <f>IF(G3924&gt;$K$3,"Futuro","Atraso")</f>
        <v/>
      </c>
      <c r="P3924">
        <f>12*(YEAR(G3924)-YEAR($K$3))+(MONTH(G3924)-MONTH($K$3))</f>
        <v/>
      </c>
      <c r="Q3924" s="366">
        <f>IF(M3924="IBIRAPITANGA FASE 3",IF(O3924="Atraso",L3924,L3924/(1+$I$2)^P3924),IF(O3924="Atraso",L3924,L3924/(1+$I$1)^P3924))</f>
        <v/>
      </c>
      <c r="R3924">
        <f>IF(O3924="Atraso",$K$3-G3924,0)</f>
        <v/>
      </c>
      <c r="S3924">
        <f>IF(R3924&lt;=15,"Até 15",IF(R3924&lt;=30,"Entre 15 e 30",IF(R3924&lt;=60,"Entre 30 e 60",IF(R3924&lt;=90,"Entre 60 e 90",IF(R3924&lt;=120,"Entre 90 e 120",IF(R3924&lt;=150,"Entre 120 e 150",IF(R3924&lt;=180,"Entre 150 e 180","Superior a 180")))))))</f>
        <v/>
      </c>
    </row>
    <row r="3925">
      <c r="A3925" t="inlineStr">
        <is>
          <t>Q020L014</t>
        </is>
      </c>
      <c r="B3925" t="inlineStr">
        <is>
          <t>RODRIGO ALVES NAVARRO</t>
        </is>
      </c>
      <c r="C3925" t="n">
        <v>1</v>
      </c>
      <c r="D3925" t="inlineStr">
        <is>
          <t>IPCA</t>
        </is>
      </c>
      <c r="E3925" t="n">
        <v>0</v>
      </c>
      <c r="F3925" t="inlineStr">
        <is>
          <t>MENSAL</t>
        </is>
      </c>
      <c r="G3925" t="n">
        <v>45371</v>
      </c>
      <c r="H3925" t="n">
        <v>45371</v>
      </c>
      <c r="I3925" t="n">
        <v>32</v>
      </c>
      <c r="J3925" t="inlineStr">
        <is>
          <t>CARTEIRA</t>
        </is>
      </c>
      <c r="K3925" t="inlineStr">
        <is>
          <t>CONTRATO</t>
        </is>
      </c>
      <c r="L3925" t="n">
        <v>8271.030000000001</v>
      </c>
      <c r="M3925" t="inlineStr">
        <is>
          <t>IBIRAPITANGA FASE 3</t>
        </is>
      </c>
      <c r="N3925" s="142">
        <f>DATE(YEAR(G3925),MONTH(G3925),1)</f>
        <v/>
      </c>
      <c r="O3925" s="132">
        <f>IF(G3925&gt;$K$3,"Futuro","Atraso")</f>
        <v/>
      </c>
      <c r="P3925">
        <f>12*(YEAR(G3925)-YEAR($K$3))+(MONTH(G3925)-MONTH($K$3))</f>
        <v/>
      </c>
      <c r="Q3925" s="366">
        <f>IF(M3925="IBIRAPITANGA FASE 3",IF(O3925="Atraso",L3925,L3925/(1+$I$2)^P3925),IF(O3925="Atraso",L3925,L3925/(1+$I$1)^P3925))</f>
        <v/>
      </c>
      <c r="R3925">
        <f>IF(O3925="Atraso",$K$3-G3925,0)</f>
        <v/>
      </c>
      <c r="S3925">
        <f>IF(R3925&lt;=15,"Até 15",IF(R3925&lt;=30,"Entre 15 e 30",IF(R3925&lt;=60,"Entre 30 e 60",IF(R3925&lt;=90,"Entre 60 e 90",IF(R3925&lt;=120,"Entre 90 e 120",IF(R3925&lt;=150,"Entre 120 e 150",IF(R3925&lt;=180,"Entre 150 e 180","Superior a 180")))))))</f>
        <v/>
      </c>
    </row>
    <row r="3926">
      <c r="A3926" t="inlineStr">
        <is>
          <t>Q020L014</t>
        </is>
      </c>
      <c r="B3926" t="inlineStr">
        <is>
          <t>RODRIGO ALVES NAVARRO</t>
        </is>
      </c>
      <c r="C3926" t="n">
        <v>1</v>
      </c>
      <c r="D3926" t="inlineStr">
        <is>
          <t>IPCA</t>
        </is>
      </c>
      <c r="E3926" t="n">
        <v>0</v>
      </c>
      <c r="F3926" t="inlineStr">
        <is>
          <t>MENSAL</t>
        </is>
      </c>
      <c r="G3926" t="n">
        <v>45402</v>
      </c>
      <c r="H3926" t="n">
        <v>45402</v>
      </c>
      <c r="I3926" t="n">
        <v>33</v>
      </c>
      <c r="J3926" t="inlineStr">
        <is>
          <t>CARTEIRA</t>
        </is>
      </c>
      <c r="K3926" t="inlineStr">
        <is>
          <t>CONTRATO</t>
        </is>
      </c>
      <c r="L3926" t="n">
        <v>8271.030000000001</v>
      </c>
      <c r="M3926" t="inlineStr">
        <is>
          <t>IBIRAPITANGA FASE 3</t>
        </is>
      </c>
      <c r="N3926" s="142">
        <f>DATE(YEAR(G3926),MONTH(G3926),1)</f>
        <v/>
      </c>
      <c r="O3926" s="132">
        <f>IF(G3926&gt;$K$3,"Futuro","Atraso")</f>
        <v/>
      </c>
      <c r="P3926">
        <f>12*(YEAR(G3926)-YEAR($K$3))+(MONTH(G3926)-MONTH($K$3))</f>
        <v/>
      </c>
      <c r="Q3926" s="366">
        <f>IF(M3926="IBIRAPITANGA FASE 3",IF(O3926="Atraso",L3926,L3926/(1+$I$2)^P3926),IF(O3926="Atraso",L3926,L3926/(1+$I$1)^P3926))</f>
        <v/>
      </c>
      <c r="R3926">
        <f>IF(O3926="Atraso",$K$3-G3926,0)</f>
        <v/>
      </c>
      <c r="S3926">
        <f>IF(R3926&lt;=15,"Até 15",IF(R3926&lt;=30,"Entre 15 e 30",IF(R3926&lt;=60,"Entre 30 e 60",IF(R3926&lt;=90,"Entre 60 e 90",IF(R3926&lt;=120,"Entre 90 e 120",IF(R3926&lt;=150,"Entre 120 e 150",IF(R3926&lt;=180,"Entre 150 e 180","Superior a 180")))))))</f>
        <v/>
      </c>
    </row>
    <row r="3927">
      <c r="A3927" t="inlineStr">
        <is>
          <t>Q020L014</t>
        </is>
      </c>
      <c r="B3927" t="inlineStr">
        <is>
          <t>RODRIGO ALVES NAVARRO</t>
        </is>
      </c>
      <c r="C3927" t="n">
        <v>1</v>
      </c>
      <c r="D3927" t="inlineStr">
        <is>
          <t>IPCA</t>
        </is>
      </c>
      <c r="E3927" t="n">
        <v>0</v>
      </c>
      <c r="F3927" t="inlineStr">
        <is>
          <t>MENSAL</t>
        </is>
      </c>
      <c r="G3927" t="n">
        <v>45432</v>
      </c>
      <c r="H3927" t="n">
        <v>45432</v>
      </c>
      <c r="I3927" t="n">
        <v>34</v>
      </c>
      <c r="J3927" t="inlineStr">
        <is>
          <t>CARTEIRA</t>
        </is>
      </c>
      <c r="K3927" t="inlineStr">
        <is>
          <t>CONTRATO</t>
        </is>
      </c>
      <c r="L3927" t="n">
        <v>8271.030000000001</v>
      </c>
      <c r="M3927" t="inlineStr">
        <is>
          <t>IBIRAPITANGA FASE 3</t>
        </is>
      </c>
      <c r="N3927" s="142">
        <f>DATE(YEAR(G3927),MONTH(G3927),1)</f>
        <v/>
      </c>
      <c r="O3927" s="132">
        <f>IF(G3927&gt;$K$3,"Futuro","Atraso")</f>
        <v/>
      </c>
      <c r="P3927">
        <f>12*(YEAR(G3927)-YEAR($K$3))+(MONTH(G3927)-MONTH($K$3))</f>
        <v/>
      </c>
      <c r="Q3927" s="366">
        <f>IF(M3927="IBIRAPITANGA FASE 3",IF(O3927="Atraso",L3927,L3927/(1+$I$2)^P3927),IF(O3927="Atraso",L3927,L3927/(1+$I$1)^P3927))</f>
        <v/>
      </c>
      <c r="R3927">
        <f>IF(O3927="Atraso",$K$3-G3927,0)</f>
        <v/>
      </c>
      <c r="S3927">
        <f>IF(R3927&lt;=15,"Até 15",IF(R3927&lt;=30,"Entre 15 e 30",IF(R3927&lt;=60,"Entre 30 e 60",IF(R3927&lt;=90,"Entre 60 e 90",IF(R3927&lt;=120,"Entre 90 e 120",IF(R3927&lt;=150,"Entre 120 e 150",IF(R3927&lt;=180,"Entre 150 e 180","Superior a 180")))))))</f>
        <v/>
      </c>
    </row>
    <row r="3928">
      <c r="A3928" t="inlineStr">
        <is>
          <t>Q020L014</t>
        </is>
      </c>
      <c r="B3928" t="inlineStr">
        <is>
          <t>RODRIGO ALVES NAVARRO</t>
        </is>
      </c>
      <c r="C3928" t="n">
        <v>1</v>
      </c>
      <c r="D3928" t="inlineStr">
        <is>
          <t>IPCA</t>
        </is>
      </c>
      <c r="E3928" t="n">
        <v>0</v>
      </c>
      <c r="F3928" t="inlineStr">
        <is>
          <t>MENSAL</t>
        </is>
      </c>
      <c r="G3928" t="n">
        <v>45463</v>
      </c>
      <c r="H3928" t="n">
        <v>45463</v>
      </c>
      <c r="I3928" t="n">
        <v>35</v>
      </c>
      <c r="J3928" t="inlineStr">
        <is>
          <t>CARTEIRA</t>
        </is>
      </c>
      <c r="K3928" t="inlineStr">
        <is>
          <t>CONTRATO</t>
        </is>
      </c>
      <c r="L3928" t="n">
        <v>8271.030000000001</v>
      </c>
      <c r="M3928" t="inlineStr">
        <is>
          <t>IBIRAPITANGA FASE 3</t>
        </is>
      </c>
      <c r="N3928" s="142">
        <f>DATE(YEAR(G3928),MONTH(G3928),1)</f>
        <v/>
      </c>
      <c r="O3928" s="132">
        <f>IF(G3928&gt;$K$3,"Futuro","Atraso")</f>
        <v/>
      </c>
      <c r="P3928">
        <f>12*(YEAR(G3928)-YEAR($K$3))+(MONTH(G3928)-MONTH($K$3))</f>
        <v/>
      </c>
      <c r="Q3928" s="366">
        <f>IF(M3928="IBIRAPITANGA FASE 3",IF(O3928="Atraso",L3928,L3928/(1+$I$2)^P3928),IF(O3928="Atraso",L3928,L3928/(1+$I$1)^P3928))</f>
        <v/>
      </c>
      <c r="R3928">
        <f>IF(O3928="Atraso",$K$3-G3928,0)</f>
        <v/>
      </c>
      <c r="S3928">
        <f>IF(R3928&lt;=15,"Até 15",IF(R3928&lt;=30,"Entre 15 e 30",IF(R3928&lt;=60,"Entre 30 e 60",IF(R3928&lt;=90,"Entre 60 e 90",IF(R3928&lt;=120,"Entre 90 e 120",IF(R3928&lt;=150,"Entre 120 e 150",IF(R3928&lt;=180,"Entre 150 e 180","Superior a 180")))))))</f>
        <v/>
      </c>
    </row>
    <row r="3929">
      <c r="A3929" t="inlineStr">
        <is>
          <t>Q020L014</t>
        </is>
      </c>
      <c r="B3929" t="inlineStr">
        <is>
          <t>RODRIGO ALVES NAVARRO</t>
        </is>
      </c>
      <c r="C3929" t="n">
        <v>1</v>
      </c>
      <c r="D3929" t="inlineStr">
        <is>
          <t>IPCA</t>
        </is>
      </c>
      <c r="E3929" t="n">
        <v>0</v>
      </c>
      <c r="F3929" t="inlineStr">
        <is>
          <t>MENSAL</t>
        </is>
      </c>
      <c r="G3929" t="n">
        <v>45493</v>
      </c>
      <c r="H3929" t="n">
        <v>45493</v>
      </c>
      <c r="I3929" t="n">
        <v>36</v>
      </c>
      <c r="J3929" t="inlineStr">
        <is>
          <t>CARTEIRA</t>
        </is>
      </c>
      <c r="K3929" t="inlineStr">
        <is>
          <t>CONTRATO</t>
        </is>
      </c>
      <c r="L3929" t="n">
        <v>8271.030000000001</v>
      </c>
      <c r="M3929" t="inlineStr">
        <is>
          <t>IBIRAPITANGA FASE 3</t>
        </is>
      </c>
      <c r="N3929" s="142">
        <f>DATE(YEAR(G3929),MONTH(G3929),1)</f>
        <v/>
      </c>
      <c r="O3929" s="132">
        <f>IF(G3929&gt;$K$3,"Futuro","Atraso")</f>
        <v/>
      </c>
      <c r="P3929">
        <f>12*(YEAR(G3929)-YEAR($K$3))+(MONTH(G3929)-MONTH($K$3))</f>
        <v/>
      </c>
      <c r="Q3929" s="366">
        <f>IF(M3929="IBIRAPITANGA FASE 3",IF(O3929="Atraso",L3929,L3929/(1+$I$2)^P3929),IF(O3929="Atraso",L3929,L3929/(1+$I$1)^P3929))</f>
        <v/>
      </c>
      <c r="R3929">
        <f>IF(O3929="Atraso",$K$3-G3929,0)</f>
        <v/>
      </c>
      <c r="S3929">
        <f>IF(R3929&lt;=15,"Até 15",IF(R3929&lt;=30,"Entre 15 e 30",IF(R3929&lt;=60,"Entre 30 e 60",IF(R3929&lt;=90,"Entre 60 e 90",IF(R3929&lt;=120,"Entre 90 e 120",IF(R3929&lt;=150,"Entre 120 e 150",IF(R3929&lt;=180,"Entre 150 e 180","Superior a 180")))))))</f>
        <v/>
      </c>
    </row>
    <row r="3930">
      <c r="A3930" t="inlineStr">
        <is>
          <t>Q020L014</t>
        </is>
      </c>
      <c r="B3930" t="inlineStr">
        <is>
          <t>RODRIGO ALVES NAVARRO</t>
        </is>
      </c>
      <c r="C3930" t="n">
        <v>1</v>
      </c>
      <c r="D3930" t="inlineStr">
        <is>
          <t>IPCA</t>
        </is>
      </c>
      <c r="E3930" t="n">
        <v>0</v>
      </c>
      <c r="F3930" t="inlineStr">
        <is>
          <t>MENSAL</t>
        </is>
      </c>
      <c r="G3930" t="n">
        <v>45524</v>
      </c>
      <c r="H3930" t="n">
        <v>45524</v>
      </c>
      <c r="I3930" t="n">
        <v>37</v>
      </c>
      <c r="J3930" t="inlineStr">
        <is>
          <t>CARTEIRA</t>
        </is>
      </c>
      <c r="K3930" t="inlineStr">
        <is>
          <t>CONTRATO</t>
        </is>
      </c>
      <c r="L3930" t="n">
        <v>8271.030000000001</v>
      </c>
      <c r="M3930" t="inlineStr">
        <is>
          <t>IBIRAPITANGA FASE 3</t>
        </is>
      </c>
      <c r="N3930" s="142">
        <f>DATE(YEAR(G3930),MONTH(G3930),1)</f>
        <v/>
      </c>
      <c r="O3930" s="132">
        <f>IF(G3930&gt;$K$3,"Futuro","Atraso")</f>
        <v/>
      </c>
      <c r="P3930">
        <f>12*(YEAR(G3930)-YEAR($K$3))+(MONTH(G3930)-MONTH($K$3))</f>
        <v/>
      </c>
      <c r="Q3930" s="366">
        <f>IF(M3930="IBIRAPITANGA FASE 3",IF(O3930="Atraso",L3930,L3930/(1+$I$2)^P3930),IF(O3930="Atraso",L3930,L3930/(1+$I$1)^P3930))</f>
        <v/>
      </c>
      <c r="R3930">
        <f>IF(O3930="Atraso",$K$3-G3930,0)</f>
        <v/>
      </c>
      <c r="S3930">
        <f>IF(R3930&lt;=15,"Até 15",IF(R3930&lt;=30,"Entre 15 e 30",IF(R3930&lt;=60,"Entre 30 e 60",IF(R3930&lt;=90,"Entre 60 e 90",IF(R3930&lt;=120,"Entre 90 e 120",IF(R3930&lt;=150,"Entre 120 e 150",IF(R3930&lt;=180,"Entre 150 e 180","Superior a 180")))))))</f>
        <v/>
      </c>
    </row>
    <row r="3931">
      <c r="A3931" t="inlineStr">
        <is>
          <t>Q020L014</t>
        </is>
      </c>
      <c r="B3931" t="inlineStr">
        <is>
          <t>RODRIGO ALVES NAVARRO</t>
        </is>
      </c>
      <c r="C3931" t="n">
        <v>1</v>
      </c>
      <c r="D3931" t="inlineStr">
        <is>
          <t>IPCA</t>
        </is>
      </c>
      <c r="E3931" t="n">
        <v>0</v>
      </c>
      <c r="F3931" t="inlineStr">
        <is>
          <t>MENSAL</t>
        </is>
      </c>
      <c r="G3931" t="n">
        <v>45555</v>
      </c>
      <c r="H3931" t="n">
        <v>45555</v>
      </c>
      <c r="I3931" t="n">
        <v>38</v>
      </c>
      <c r="J3931" t="inlineStr">
        <is>
          <t>CARTEIRA</t>
        </is>
      </c>
      <c r="K3931" t="inlineStr">
        <is>
          <t>CONTRATO</t>
        </is>
      </c>
      <c r="L3931" t="n">
        <v>8271.030000000001</v>
      </c>
      <c r="M3931" t="inlineStr">
        <is>
          <t>IBIRAPITANGA FASE 3</t>
        </is>
      </c>
      <c r="N3931" s="142">
        <f>DATE(YEAR(G3931),MONTH(G3931),1)</f>
        <v/>
      </c>
      <c r="O3931" s="132">
        <f>IF(G3931&gt;$K$3,"Futuro","Atraso")</f>
        <v/>
      </c>
      <c r="P3931">
        <f>12*(YEAR(G3931)-YEAR($K$3))+(MONTH(G3931)-MONTH($K$3))</f>
        <v/>
      </c>
      <c r="Q3931" s="366">
        <f>IF(M3931="IBIRAPITANGA FASE 3",IF(O3931="Atraso",L3931,L3931/(1+$I$2)^P3931),IF(O3931="Atraso",L3931,L3931/(1+$I$1)^P3931))</f>
        <v/>
      </c>
      <c r="R3931">
        <f>IF(O3931="Atraso",$K$3-G3931,0)</f>
        <v/>
      </c>
      <c r="S3931">
        <f>IF(R3931&lt;=15,"Até 15",IF(R3931&lt;=30,"Entre 15 e 30",IF(R3931&lt;=60,"Entre 30 e 60",IF(R3931&lt;=90,"Entre 60 e 90",IF(R3931&lt;=120,"Entre 90 e 120",IF(R3931&lt;=150,"Entre 120 e 150",IF(R3931&lt;=180,"Entre 150 e 180","Superior a 180")))))))</f>
        <v/>
      </c>
    </row>
    <row r="3932">
      <c r="A3932" t="inlineStr">
        <is>
          <t>Q020L014</t>
        </is>
      </c>
      <c r="B3932" t="inlineStr">
        <is>
          <t>RODRIGO ALVES NAVARRO</t>
        </is>
      </c>
      <c r="C3932" t="n">
        <v>1</v>
      </c>
      <c r="D3932" t="inlineStr">
        <is>
          <t>IPCA</t>
        </is>
      </c>
      <c r="E3932" t="n">
        <v>0</v>
      </c>
      <c r="F3932" t="inlineStr">
        <is>
          <t>MENSAL</t>
        </is>
      </c>
      <c r="G3932" t="n">
        <v>45585</v>
      </c>
      <c r="H3932" t="n">
        <v>45585</v>
      </c>
      <c r="I3932" t="n">
        <v>39</v>
      </c>
      <c r="J3932" t="inlineStr">
        <is>
          <t>CARTEIRA</t>
        </is>
      </c>
      <c r="K3932" t="inlineStr">
        <is>
          <t>CONTRATO</t>
        </is>
      </c>
      <c r="L3932" t="n">
        <v>8271.030000000001</v>
      </c>
      <c r="M3932" t="inlineStr">
        <is>
          <t>IBIRAPITANGA FASE 3</t>
        </is>
      </c>
      <c r="N3932" s="142">
        <f>DATE(YEAR(G3932),MONTH(G3932),1)</f>
        <v/>
      </c>
      <c r="O3932" s="132">
        <f>IF(G3932&gt;$K$3,"Futuro","Atraso")</f>
        <v/>
      </c>
      <c r="P3932">
        <f>12*(YEAR(G3932)-YEAR($K$3))+(MONTH(G3932)-MONTH($K$3))</f>
        <v/>
      </c>
      <c r="Q3932" s="366">
        <f>IF(M3932="IBIRAPITANGA FASE 3",IF(O3932="Atraso",L3932,L3932/(1+$I$2)^P3932),IF(O3932="Atraso",L3932,L3932/(1+$I$1)^P3932))</f>
        <v/>
      </c>
      <c r="R3932">
        <f>IF(O3932="Atraso",$K$3-G3932,0)</f>
        <v/>
      </c>
      <c r="S3932">
        <f>IF(R3932&lt;=15,"Até 15",IF(R3932&lt;=30,"Entre 15 e 30",IF(R3932&lt;=60,"Entre 30 e 60",IF(R3932&lt;=90,"Entre 60 e 90",IF(R3932&lt;=120,"Entre 90 e 120",IF(R3932&lt;=150,"Entre 120 e 150",IF(R3932&lt;=180,"Entre 150 e 180","Superior a 180")))))))</f>
        <v/>
      </c>
    </row>
    <row r="3933">
      <c r="A3933" t="inlineStr">
        <is>
          <t>Q020L014</t>
        </is>
      </c>
      <c r="B3933" t="inlineStr">
        <is>
          <t>RODRIGO ALVES NAVARRO</t>
        </is>
      </c>
      <c r="C3933" t="n">
        <v>1</v>
      </c>
      <c r="D3933" t="inlineStr">
        <is>
          <t>IPCA</t>
        </is>
      </c>
      <c r="E3933" t="n">
        <v>0</v>
      </c>
      <c r="F3933" t="inlineStr">
        <is>
          <t>MENSAL</t>
        </is>
      </c>
      <c r="G3933" t="n">
        <v>45616</v>
      </c>
      <c r="H3933" t="n">
        <v>45616</v>
      </c>
      <c r="I3933" t="n">
        <v>40</v>
      </c>
      <c r="J3933" t="inlineStr">
        <is>
          <t>CARTEIRA</t>
        </is>
      </c>
      <c r="K3933" t="inlineStr">
        <is>
          <t>CONTRATO</t>
        </is>
      </c>
      <c r="L3933" t="n">
        <v>8271.030000000001</v>
      </c>
      <c r="M3933" t="inlineStr">
        <is>
          <t>IBIRAPITANGA FASE 3</t>
        </is>
      </c>
      <c r="N3933" s="142">
        <f>DATE(YEAR(G3933),MONTH(G3933),1)</f>
        <v/>
      </c>
      <c r="O3933" s="132">
        <f>IF(G3933&gt;$K$3,"Futuro","Atraso")</f>
        <v/>
      </c>
      <c r="P3933">
        <f>12*(YEAR(G3933)-YEAR($K$3))+(MONTH(G3933)-MONTH($K$3))</f>
        <v/>
      </c>
      <c r="Q3933" s="366">
        <f>IF(M3933="IBIRAPITANGA FASE 3",IF(O3933="Atraso",L3933,L3933/(1+$I$2)^P3933),IF(O3933="Atraso",L3933,L3933/(1+$I$1)^P3933))</f>
        <v/>
      </c>
      <c r="R3933">
        <f>IF(O3933="Atraso",$K$3-G3933,0)</f>
        <v/>
      </c>
      <c r="S3933">
        <f>IF(R3933&lt;=15,"Até 15",IF(R3933&lt;=30,"Entre 15 e 30",IF(R3933&lt;=60,"Entre 30 e 60",IF(R3933&lt;=90,"Entre 60 e 90",IF(R3933&lt;=120,"Entre 90 e 120",IF(R3933&lt;=150,"Entre 120 e 150",IF(R3933&lt;=180,"Entre 150 e 180","Superior a 180")))))))</f>
        <v/>
      </c>
    </row>
    <row r="3934">
      <c r="A3934" t="inlineStr">
        <is>
          <t>Q020L014</t>
        </is>
      </c>
      <c r="B3934" t="inlineStr">
        <is>
          <t>RODRIGO ALVES NAVARRO</t>
        </is>
      </c>
      <c r="C3934" t="n">
        <v>1</v>
      </c>
      <c r="D3934" t="inlineStr">
        <is>
          <t>IPCA</t>
        </is>
      </c>
      <c r="E3934" t="n">
        <v>0</v>
      </c>
      <c r="F3934" t="inlineStr">
        <is>
          <t>MENSAL</t>
        </is>
      </c>
      <c r="G3934" t="n">
        <v>45646</v>
      </c>
      <c r="H3934" t="n">
        <v>45646</v>
      </c>
      <c r="I3934" t="n">
        <v>41</v>
      </c>
      <c r="J3934" t="inlineStr">
        <is>
          <t>CARTEIRA</t>
        </is>
      </c>
      <c r="K3934" t="inlineStr">
        <is>
          <t>CONTRATO</t>
        </is>
      </c>
      <c r="L3934" t="n">
        <v>8271.030000000001</v>
      </c>
      <c r="M3934" t="inlineStr">
        <is>
          <t>IBIRAPITANGA FASE 3</t>
        </is>
      </c>
      <c r="N3934" s="142">
        <f>DATE(YEAR(G3934),MONTH(G3934),1)</f>
        <v/>
      </c>
      <c r="O3934" s="132">
        <f>IF(G3934&gt;$K$3,"Futuro","Atraso")</f>
        <v/>
      </c>
      <c r="P3934">
        <f>12*(YEAR(G3934)-YEAR($K$3))+(MONTH(G3934)-MONTH($K$3))</f>
        <v/>
      </c>
      <c r="Q3934" s="366">
        <f>IF(M3934="IBIRAPITANGA FASE 3",IF(O3934="Atraso",L3934,L3934/(1+$I$2)^P3934),IF(O3934="Atraso",L3934,L3934/(1+$I$1)^P3934))</f>
        <v/>
      </c>
      <c r="R3934">
        <f>IF(O3934="Atraso",$K$3-G3934,0)</f>
        <v/>
      </c>
      <c r="S3934">
        <f>IF(R3934&lt;=15,"Até 15",IF(R3934&lt;=30,"Entre 15 e 30",IF(R3934&lt;=60,"Entre 30 e 60",IF(R3934&lt;=90,"Entre 60 e 90",IF(R3934&lt;=120,"Entre 90 e 120",IF(R3934&lt;=150,"Entre 120 e 150",IF(R3934&lt;=180,"Entre 150 e 180","Superior a 180")))))))</f>
        <v/>
      </c>
    </row>
    <row r="3935">
      <c r="A3935" t="inlineStr">
        <is>
          <t>Q020L014</t>
        </is>
      </c>
      <c r="B3935" t="inlineStr">
        <is>
          <t>RODRIGO ALVES NAVARRO</t>
        </is>
      </c>
      <c r="C3935" t="n">
        <v>1</v>
      </c>
      <c r="D3935" t="inlineStr">
        <is>
          <t>IPCA</t>
        </is>
      </c>
      <c r="E3935" t="n">
        <v>0</v>
      </c>
      <c r="F3935" t="inlineStr">
        <is>
          <t>MENSAL</t>
        </is>
      </c>
      <c r="G3935" t="n">
        <v>45677</v>
      </c>
      <c r="H3935" t="n">
        <v>45677</v>
      </c>
      <c r="I3935" t="n">
        <v>42</v>
      </c>
      <c r="J3935" t="inlineStr">
        <is>
          <t>CARTEIRA</t>
        </is>
      </c>
      <c r="K3935" t="inlineStr">
        <is>
          <t>CONTRATO</t>
        </is>
      </c>
      <c r="L3935" t="n">
        <v>8271.030000000001</v>
      </c>
      <c r="M3935" t="inlineStr">
        <is>
          <t>IBIRAPITANGA FASE 3</t>
        </is>
      </c>
      <c r="N3935" s="142">
        <f>DATE(YEAR(G3935),MONTH(G3935),1)</f>
        <v/>
      </c>
      <c r="O3935" s="132">
        <f>IF(G3935&gt;$K$3,"Futuro","Atraso")</f>
        <v/>
      </c>
      <c r="P3935">
        <f>12*(YEAR(G3935)-YEAR($K$3))+(MONTH(G3935)-MONTH($K$3))</f>
        <v/>
      </c>
      <c r="Q3935" s="366">
        <f>IF(M3935="IBIRAPITANGA FASE 3",IF(O3935="Atraso",L3935,L3935/(1+$I$2)^P3935),IF(O3935="Atraso",L3935,L3935/(1+$I$1)^P3935))</f>
        <v/>
      </c>
      <c r="R3935">
        <f>IF(O3935="Atraso",$K$3-G3935,0)</f>
        <v/>
      </c>
      <c r="S3935">
        <f>IF(R3935&lt;=15,"Até 15",IF(R3935&lt;=30,"Entre 15 e 30",IF(R3935&lt;=60,"Entre 30 e 60",IF(R3935&lt;=90,"Entre 60 e 90",IF(R3935&lt;=120,"Entre 90 e 120",IF(R3935&lt;=150,"Entre 120 e 150",IF(R3935&lt;=180,"Entre 150 e 180","Superior a 180")))))))</f>
        <v/>
      </c>
    </row>
    <row r="3936">
      <c r="A3936" t="inlineStr">
        <is>
          <t>Q021L01</t>
        </is>
      </c>
      <c r="B3936" t="inlineStr">
        <is>
          <t>GUILHERME DE PAULA DA SILVA</t>
        </is>
      </c>
      <c r="C3936" t="n">
        <v>1</v>
      </c>
      <c r="D3936" t="inlineStr">
        <is>
          <t>IPCA</t>
        </is>
      </c>
      <c r="E3936" t="n">
        <v>0</v>
      </c>
      <c r="F3936" t="inlineStr">
        <is>
          <t>MENSAL</t>
        </is>
      </c>
      <c r="G3936" t="n">
        <v>45255</v>
      </c>
      <c r="H3936" t="n">
        <v>45255</v>
      </c>
      <c r="I3936" t="n">
        <v>15</v>
      </c>
      <c r="J3936" t="inlineStr">
        <is>
          <t>CARTEIRA</t>
        </is>
      </c>
      <c r="K3936" t="inlineStr">
        <is>
          <t>CONTRATO</t>
        </is>
      </c>
      <c r="L3936" t="n">
        <v>5935.61</v>
      </c>
      <c r="M3936" t="inlineStr">
        <is>
          <t>IBIRAPITANGA FASE 3</t>
        </is>
      </c>
      <c r="N3936" s="142">
        <f>DATE(YEAR(G3936),MONTH(G3936),1)</f>
        <v/>
      </c>
      <c r="O3936" s="132">
        <f>IF(G3936&gt;$K$3,"Futuro","Atraso")</f>
        <v/>
      </c>
      <c r="P3936">
        <f>12*(YEAR(G3936)-YEAR($K$3))+(MONTH(G3936)-MONTH($K$3))</f>
        <v/>
      </c>
      <c r="Q3936" s="366">
        <f>IF(M3936="IBIRAPITANGA FASE 3",IF(O3936="Atraso",L3936,L3936/(1+$I$2)^P3936),IF(O3936="Atraso",L3936,L3936/(1+$I$1)^P3936))</f>
        <v/>
      </c>
      <c r="R3936">
        <f>IF(O3936="Atraso",$K$3-G3936,0)</f>
        <v/>
      </c>
      <c r="S3936">
        <f>IF(R3936&lt;=15,"Até 15",IF(R3936&lt;=30,"Entre 15 e 30",IF(R3936&lt;=60,"Entre 30 e 60",IF(R3936&lt;=90,"Entre 60 e 90",IF(R3936&lt;=120,"Entre 90 e 120",IF(R3936&lt;=150,"Entre 120 e 150",IF(R3936&lt;=180,"Entre 150 e 180","Superior a 180")))))))</f>
        <v/>
      </c>
    </row>
    <row r="3937">
      <c r="A3937" t="inlineStr">
        <is>
          <t>Q021L01</t>
        </is>
      </c>
      <c r="B3937" t="inlineStr">
        <is>
          <t>GUILHERME DE PAULA DA SILVA</t>
        </is>
      </c>
      <c r="C3937" t="n">
        <v>1</v>
      </c>
      <c r="D3937" t="inlineStr">
        <is>
          <t>IPCA</t>
        </is>
      </c>
      <c r="E3937" t="n">
        <v>0</v>
      </c>
      <c r="F3937" t="inlineStr">
        <is>
          <t>MENSAL</t>
        </is>
      </c>
      <c r="G3937" t="n">
        <v>45285</v>
      </c>
      <c r="H3937" t="n">
        <v>45285</v>
      </c>
      <c r="I3937" t="n">
        <v>16</v>
      </c>
      <c r="J3937" t="inlineStr">
        <is>
          <t>CARTEIRA</t>
        </is>
      </c>
      <c r="K3937" t="inlineStr">
        <is>
          <t>CONTRATO</t>
        </is>
      </c>
      <c r="L3937" t="n">
        <v>5935.61</v>
      </c>
      <c r="M3937" t="inlineStr">
        <is>
          <t>IBIRAPITANGA FASE 3</t>
        </is>
      </c>
      <c r="N3937" s="142">
        <f>DATE(YEAR(G3937),MONTH(G3937),1)</f>
        <v/>
      </c>
      <c r="O3937" s="132">
        <f>IF(G3937&gt;$K$3,"Futuro","Atraso")</f>
        <v/>
      </c>
      <c r="P3937">
        <f>12*(YEAR(G3937)-YEAR($K$3))+(MONTH(G3937)-MONTH($K$3))</f>
        <v/>
      </c>
      <c r="Q3937" s="366">
        <f>IF(M3937="IBIRAPITANGA FASE 3",IF(O3937="Atraso",L3937,L3937/(1+$I$2)^P3937),IF(O3937="Atraso",L3937,L3937/(1+$I$1)^P3937))</f>
        <v/>
      </c>
      <c r="R3937">
        <f>IF(O3937="Atraso",$K$3-G3937,0)</f>
        <v/>
      </c>
      <c r="S3937">
        <f>IF(R3937&lt;=15,"Até 15",IF(R3937&lt;=30,"Entre 15 e 30",IF(R3937&lt;=60,"Entre 30 e 60",IF(R3937&lt;=90,"Entre 60 e 90",IF(R3937&lt;=120,"Entre 90 e 120",IF(R3937&lt;=150,"Entre 120 e 150",IF(R3937&lt;=180,"Entre 150 e 180","Superior a 180")))))))</f>
        <v/>
      </c>
    </row>
    <row r="3938">
      <c r="A3938" t="inlineStr">
        <is>
          <t>Q021L01</t>
        </is>
      </c>
      <c r="B3938" t="inlineStr">
        <is>
          <t>GUILHERME DE PAULA DA SILVA</t>
        </is>
      </c>
      <c r="C3938" t="n">
        <v>1</v>
      </c>
      <c r="D3938" t="inlineStr">
        <is>
          <t>IPCA</t>
        </is>
      </c>
      <c r="E3938" t="n">
        <v>0</v>
      </c>
      <c r="F3938" t="inlineStr">
        <is>
          <t>MENSAL</t>
        </is>
      </c>
      <c r="G3938" t="n">
        <v>45316</v>
      </c>
      <c r="H3938" t="n">
        <v>45316</v>
      </c>
      <c r="I3938" t="n">
        <v>17</v>
      </c>
      <c r="J3938" t="inlineStr">
        <is>
          <t>CARTEIRA</t>
        </is>
      </c>
      <c r="K3938" t="inlineStr">
        <is>
          <t>CONTRATO</t>
        </is>
      </c>
      <c r="L3938" t="n">
        <v>5935.61</v>
      </c>
      <c r="M3938" t="inlineStr">
        <is>
          <t>IBIRAPITANGA FASE 3</t>
        </is>
      </c>
      <c r="N3938" s="142">
        <f>DATE(YEAR(G3938),MONTH(G3938),1)</f>
        <v/>
      </c>
      <c r="O3938" s="132">
        <f>IF(G3938&gt;$K$3,"Futuro","Atraso")</f>
        <v/>
      </c>
      <c r="P3938">
        <f>12*(YEAR(G3938)-YEAR($K$3))+(MONTH(G3938)-MONTH($K$3))</f>
        <v/>
      </c>
      <c r="Q3938" s="366">
        <f>IF(M3938="IBIRAPITANGA FASE 3",IF(O3938="Atraso",L3938,L3938/(1+$I$2)^P3938),IF(O3938="Atraso",L3938,L3938/(1+$I$1)^P3938))</f>
        <v/>
      </c>
      <c r="R3938">
        <f>IF(O3938="Atraso",$K$3-G3938,0)</f>
        <v/>
      </c>
      <c r="S3938">
        <f>IF(R3938&lt;=15,"Até 15",IF(R3938&lt;=30,"Entre 15 e 30",IF(R3938&lt;=60,"Entre 30 e 60",IF(R3938&lt;=90,"Entre 60 e 90",IF(R3938&lt;=120,"Entre 90 e 120",IF(R3938&lt;=150,"Entre 120 e 150",IF(R3938&lt;=180,"Entre 150 e 180","Superior a 180")))))))</f>
        <v/>
      </c>
    </row>
    <row r="3939">
      <c r="A3939" t="inlineStr">
        <is>
          <t>Q021L01</t>
        </is>
      </c>
      <c r="B3939" t="inlineStr">
        <is>
          <t>GUILHERME DE PAULA DA SILVA</t>
        </is>
      </c>
      <c r="C3939" t="n">
        <v>1</v>
      </c>
      <c r="D3939" t="inlineStr">
        <is>
          <t>IPCA</t>
        </is>
      </c>
      <c r="E3939" t="n">
        <v>0</v>
      </c>
      <c r="F3939" t="inlineStr">
        <is>
          <t>MENSAL</t>
        </is>
      </c>
      <c r="G3939" t="n">
        <v>45347</v>
      </c>
      <c r="H3939" t="n">
        <v>45347</v>
      </c>
      <c r="I3939" t="n">
        <v>18</v>
      </c>
      <c r="J3939" t="inlineStr">
        <is>
          <t>CARTEIRA</t>
        </is>
      </c>
      <c r="K3939" t="inlineStr">
        <is>
          <t>CONTRATO</t>
        </is>
      </c>
      <c r="L3939" t="n">
        <v>5935.61</v>
      </c>
      <c r="M3939" t="inlineStr">
        <is>
          <t>IBIRAPITANGA FASE 3</t>
        </is>
      </c>
      <c r="N3939" s="142">
        <f>DATE(YEAR(G3939),MONTH(G3939),1)</f>
        <v/>
      </c>
      <c r="O3939" s="132">
        <f>IF(G3939&gt;$K$3,"Futuro","Atraso")</f>
        <v/>
      </c>
      <c r="P3939">
        <f>12*(YEAR(G3939)-YEAR($K$3))+(MONTH(G3939)-MONTH($K$3))</f>
        <v/>
      </c>
      <c r="Q3939" s="366">
        <f>IF(M3939="IBIRAPITANGA FASE 3",IF(O3939="Atraso",L3939,L3939/(1+$I$2)^P3939),IF(O3939="Atraso",L3939,L3939/(1+$I$1)^P3939))</f>
        <v/>
      </c>
      <c r="R3939">
        <f>IF(O3939="Atraso",$K$3-G3939,0)</f>
        <v/>
      </c>
      <c r="S3939">
        <f>IF(R3939&lt;=15,"Até 15",IF(R3939&lt;=30,"Entre 15 e 30",IF(R3939&lt;=60,"Entre 30 e 60",IF(R3939&lt;=90,"Entre 60 e 90",IF(R3939&lt;=120,"Entre 90 e 120",IF(R3939&lt;=150,"Entre 120 e 150",IF(R3939&lt;=180,"Entre 150 e 180","Superior a 180")))))))</f>
        <v/>
      </c>
    </row>
    <row r="3940">
      <c r="A3940" t="inlineStr">
        <is>
          <t>Q021L01</t>
        </is>
      </c>
      <c r="B3940" t="inlineStr">
        <is>
          <t>GUILHERME DE PAULA DA SILVA</t>
        </is>
      </c>
      <c r="C3940" t="n">
        <v>1</v>
      </c>
      <c r="D3940" t="inlineStr">
        <is>
          <t>IPCA</t>
        </is>
      </c>
      <c r="E3940" t="n">
        <v>0</v>
      </c>
      <c r="F3940" t="inlineStr">
        <is>
          <t>MENSAL</t>
        </is>
      </c>
      <c r="G3940" t="n">
        <v>45376</v>
      </c>
      <c r="H3940" t="n">
        <v>45376</v>
      </c>
      <c r="I3940" t="n">
        <v>19</v>
      </c>
      <c r="J3940" t="inlineStr">
        <is>
          <t>CARTEIRA</t>
        </is>
      </c>
      <c r="K3940" t="inlineStr">
        <is>
          <t>CONTRATO</t>
        </is>
      </c>
      <c r="L3940" t="n">
        <v>5935.61</v>
      </c>
      <c r="M3940" t="inlineStr">
        <is>
          <t>IBIRAPITANGA FASE 3</t>
        </is>
      </c>
      <c r="N3940" s="142">
        <f>DATE(YEAR(G3940),MONTH(G3940),1)</f>
        <v/>
      </c>
      <c r="O3940" s="132">
        <f>IF(G3940&gt;$K$3,"Futuro","Atraso")</f>
        <v/>
      </c>
      <c r="P3940">
        <f>12*(YEAR(G3940)-YEAR($K$3))+(MONTH(G3940)-MONTH($K$3))</f>
        <v/>
      </c>
      <c r="Q3940" s="366">
        <f>IF(M3940="IBIRAPITANGA FASE 3",IF(O3940="Atraso",L3940,L3940/(1+$I$2)^P3940),IF(O3940="Atraso",L3940,L3940/(1+$I$1)^P3940))</f>
        <v/>
      </c>
      <c r="R3940">
        <f>IF(O3940="Atraso",$K$3-G3940,0)</f>
        <v/>
      </c>
      <c r="S3940">
        <f>IF(R3940&lt;=15,"Até 15",IF(R3940&lt;=30,"Entre 15 e 30",IF(R3940&lt;=60,"Entre 30 e 60",IF(R3940&lt;=90,"Entre 60 e 90",IF(R3940&lt;=120,"Entre 90 e 120",IF(R3940&lt;=150,"Entre 120 e 150",IF(R3940&lt;=180,"Entre 150 e 180","Superior a 180")))))))</f>
        <v/>
      </c>
    </row>
    <row r="3941">
      <c r="A3941" t="inlineStr">
        <is>
          <t>Q021L01</t>
        </is>
      </c>
      <c r="B3941" t="inlineStr">
        <is>
          <t>GUILHERME DE PAULA DA SILVA</t>
        </is>
      </c>
      <c r="C3941" t="n">
        <v>1</v>
      </c>
      <c r="D3941" t="inlineStr">
        <is>
          <t>IPCA</t>
        </is>
      </c>
      <c r="E3941" t="n">
        <v>0</v>
      </c>
      <c r="F3941" t="inlineStr">
        <is>
          <t>MENSAL</t>
        </is>
      </c>
      <c r="G3941" t="n">
        <v>45407</v>
      </c>
      <c r="H3941" t="n">
        <v>45407</v>
      </c>
      <c r="I3941" t="n">
        <v>20</v>
      </c>
      <c r="J3941" t="inlineStr">
        <is>
          <t>CARTEIRA</t>
        </is>
      </c>
      <c r="K3941" t="inlineStr">
        <is>
          <t>CONTRATO</t>
        </is>
      </c>
      <c r="L3941" t="n">
        <v>5935.61</v>
      </c>
      <c r="M3941" t="inlineStr">
        <is>
          <t>IBIRAPITANGA FASE 3</t>
        </is>
      </c>
      <c r="N3941" s="142">
        <f>DATE(YEAR(G3941),MONTH(G3941),1)</f>
        <v/>
      </c>
      <c r="O3941" s="132">
        <f>IF(G3941&gt;$K$3,"Futuro","Atraso")</f>
        <v/>
      </c>
      <c r="P3941">
        <f>12*(YEAR(G3941)-YEAR($K$3))+(MONTH(G3941)-MONTH($K$3))</f>
        <v/>
      </c>
      <c r="Q3941" s="366">
        <f>IF(M3941="IBIRAPITANGA FASE 3",IF(O3941="Atraso",L3941,L3941/(1+$I$2)^P3941),IF(O3941="Atraso",L3941,L3941/(1+$I$1)^P3941))</f>
        <v/>
      </c>
      <c r="R3941">
        <f>IF(O3941="Atraso",$K$3-G3941,0)</f>
        <v/>
      </c>
      <c r="S3941">
        <f>IF(R3941&lt;=15,"Até 15",IF(R3941&lt;=30,"Entre 15 e 30",IF(R3941&lt;=60,"Entre 30 e 60",IF(R3941&lt;=90,"Entre 60 e 90",IF(R3941&lt;=120,"Entre 90 e 120",IF(R3941&lt;=150,"Entre 120 e 150",IF(R3941&lt;=180,"Entre 150 e 180","Superior a 180")))))))</f>
        <v/>
      </c>
    </row>
    <row r="3942">
      <c r="A3942" t="inlineStr">
        <is>
          <t>Q021L01</t>
        </is>
      </c>
      <c r="B3942" t="inlineStr">
        <is>
          <t>GUILHERME DE PAULA DA SILVA</t>
        </is>
      </c>
      <c r="C3942" t="n">
        <v>1</v>
      </c>
      <c r="D3942" t="inlineStr">
        <is>
          <t>IPCA</t>
        </is>
      </c>
      <c r="E3942" t="n">
        <v>0</v>
      </c>
      <c r="F3942" t="inlineStr">
        <is>
          <t>MENSAL</t>
        </is>
      </c>
      <c r="G3942" t="n">
        <v>45437</v>
      </c>
      <c r="H3942" t="n">
        <v>45437</v>
      </c>
      <c r="I3942" t="n">
        <v>21</v>
      </c>
      <c r="J3942" t="inlineStr">
        <is>
          <t>CARTEIRA</t>
        </is>
      </c>
      <c r="K3942" t="inlineStr">
        <is>
          <t>CONTRATO</t>
        </is>
      </c>
      <c r="L3942" t="n">
        <v>5935.61</v>
      </c>
      <c r="M3942" t="inlineStr">
        <is>
          <t>IBIRAPITANGA FASE 3</t>
        </is>
      </c>
      <c r="N3942" s="142">
        <f>DATE(YEAR(G3942),MONTH(G3942),1)</f>
        <v/>
      </c>
      <c r="O3942" s="132">
        <f>IF(G3942&gt;$K$3,"Futuro","Atraso")</f>
        <v/>
      </c>
      <c r="P3942">
        <f>12*(YEAR(G3942)-YEAR($K$3))+(MONTH(G3942)-MONTH($K$3))</f>
        <v/>
      </c>
      <c r="Q3942" s="366">
        <f>IF(M3942="IBIRAPITANGA FASE 3",IF(O3942="Atraso",L3942,L3942/(1+$I$2)^P3942),IF(O3942="Atraso",L3942,L3942/(1+$I$1)^P3942))</f>
        <v/>
      </c>
      <c r="R3942">
        <f>IF(O3942="Atraso",$K$3-G3942,0)</f>
        <v/>
      </c>
      <c r="S3942">
        <f>IF(R3942&lt;=15,"Até 15",IF(R3942&lt;=30,"Entre 15 e 30",IF(R3942&lt;=60,"Entre 30 e 60",IF(R3942&lt;=90,"Entre 60 e 90",IF(R3942&lt;=120,"Entre 90 e 120",IF(R3942&lt;=150,"Entre 120 e 150",IF(R3942&lt;=180,"Entre 150 e 180","Superior a 180")))))))</f>
        <v/>
      </c>
    </row>
    <row r="3943">
      <c r="A3943" t="inlineStr">
        <is>
          <t>Q021L01</t>
        </is>
      </c>
      <c r="B3943" t="inlineStr">
        <is>
          <t>GUILHERME DE PAULA DA SILVA</t>
        </is>
      </c>
      <c r="C3943" t="n">
        <v>1</v>
      </c>
      <c r="D3943" t="inlineStr">
        <is>
          <t>IPCA</t>
        </is>
      </c>
      <c r="E3943" t="n">
        <v>0</v>
      </c>
      <c r="F3943" t="inlineStr">
        <is>
          <t>MENSAL</t>
        </is>
      </c>
      <c r="G3943" t="n">
        <v>45468</v>
      </c>
      <c r="H3943" t="n">
        <v>45468</v>
      </c>
      <c r="I3943" t="n">
        <v>22</v>
      </c>
      <c r="J3943" t="inlineStr">
        <is>
          <t>CARTEIRA</t>
        </is>
      </c>
      <c r="K3943" t="inlineStr">
        <is>
          <t>CONTRATO</t>
        </is>
      </c>
      <c r="L3943" t="n">
        <v>5935.61</v>
      </c>
      <c r="M3943" t="inlineStr">
        <is>
          <t>IBIRAPITANGA FASE 3</t>
        </is>
      </c>
      <c r="N3943" s="142">
        <f>DATE(YEAR(G3943),MONTH(G3943),1)</f>
        <v/>
      </c>
      <c r="O3943" s="132">
        <f>IF(G3943&gt;$K$3,"Futuro","Atraso")</f>
        <v/>
      </c>
      <c r="P3943">
        <f>12*(YEAR(G3943)-YEAR($K$3))+(MONTH(G3943)-MONTH($K$3))</f>
        <v/>
      </c>
      <c r="Q3943" s="366">
        <f>IF(M3943="IBIRAPITANGA FASE 3",IF(O3943="Atraso",L3943,L3943/(1+$I$2)^P3943),IF(O3943="Atraso",L3943,L3943/(1+$I$1)^P3943))</f>
        <v/>
      </c>
      <c r="R3943">
        <f>IF(O3943="Atraso",$K$3-G3943,0)</f>
        <v/>
      </c>
      <c r="S3943">
        <f>IF(R3943&lt;=15,"Até 15",IF(R3943&lt;=30,"Entre 15 e 30",IF(R3943&lt;=60,"Entre 30 e 60",IF(R3943&lt;=90,"Entre 60 e 90",IF(R3943&lt;=120,"Entre 90 e 120",IF(R3943&lt;=150,"Entre 120 e 150",IF(R3943&lt;=180,"Entre 150 e 180","Superior a 180")))))))</f>
        <v/>
      </c>
    </row>
    <row r="3944">
      <c r="A3944" t="inlineStr">
        <is>
          <t>Q021L01</t>
        </is>
      </c>
      <c r="B3944" t="inlineStr">
        <is>
          <t>GUILHERME DE PAULA DA SILVA</t>
        </is>
      </c>
      <c r="C3944" t="n">
        <v>1</v>
      </c>
      <c r="D3944" t="inlineStr">
        <is>
          <t>IPCA</t>
        </is>
      </c>
      <c r="E3944" t="n">
        <v>0</v>
      </c>
      <c r="F3944" t="inlineStr">
        <is>
          <t>MENSAL</t>
        </is>
      </c>
      <c r="G3944" t="n">
        <v>45498</v>
      </c>
      <c r="H3944" t="n">
        <v>45498</v>
      </c>
      <c r="I3944" t="n">
        <v>23</v>
      </c>
      <c r="J3944" t="inlineStr">
        <is>
          <t>CARTEIRA</t>
        </is>
      </c>
      <c r="K3944" t="inlineStr">
        <is>
          <t>CONTRATO</t>
        </is>
      </c>
      <c r="L3944" t="n">
        <v>5935.61</v>
      </c>
      <c r="M3944" t="inlineStr">
        <is>
          <t>IBIRAPITANGA FASE 3</t>
        </is>
      </c>
      <c r="N3944" s="142">
        <f>DATE(YEAR(G3944),MONTH(G3944),1)</f>
        <v/>
      </c>
      <c r="O3944" s="132">
        <f>IF(G3944&gt;$K$3,"Futuro","Atraso")</f>
        <v/>
      </c>
      <c r="P3944">
        <f>12*(YEAR(G3944)-YEAR($K$3))+(MONTH(G3944)-MONTH($K$3))</f>
        <v/>
      </c>
      <c r="Q3944" s="366">
        <f>IF(M3944="IBIRAPITANGA FASE 3",IF(O3944="Atraso",L3944,L3944/(1+$I$2)^P3944),IF(O3944="Atraso",L3944,L3944/(1+$I$1)^P3944))</f>
        <v/>
      </c>
      <c r="R3944">
        <f>IF(O3944="Atraso",$K$3-G3944,0)</f>
        <v/>
      </c>
      <c r="S3944">
        <f>IF(R3944&lt;=15,"Até 15",IF(R3944&lt;=30,"Entre 15 e 30",IF(R3944&lt;=60,"Entre 30 e 60",IF(R3944&lt;=90,"Entre 60 e 90",IF(R3944&lt;=120,"Entre 90 e 120",IF(R3944&lt;=150,"Entre 120 e 150",IF(R3944&lt;=180,"Entre 150 e 180","Superior a 180")))))))</f>
        <v/>
      </c>
    </row>
    <row r="3945">
      <c r="A3945" t="inlineStr">
        <is>
          <t>Q021L01</t>
        </is>
      </c>
      <c r="B3945" t="inlineStr">
        <is>
          <t>GUILHERME DE PAULA DA SILVA</t>
        </is>
      </c>
      <c r="C3945" t="n">
        <v>1</v>
      </c>
      <c r="D3945" t="inlineStr">
        <is>
          <t>IPCA</t>
        </is>
      </c>
      <c r="E3945" t="n">
        <v>0</v>
      </c>
      <c r="F3945" t="inlineStr">
        <is>
          <t>MENSAL</t>
        </is>
      </c>
      <c r="G3945" t="n">
        <v>45529</v>
      </c>
      <c r="H3945" t="n">
        <v>45529</v>
      </c>
      <c r="I3945" t="n">
        <v>24</v>
      </c>
      <c r="J3945" t="inlineStr">
        <is>
          <t>CARTEIRA</t>
        </is>
      </c>
      <c r="K3945" t="inlineStr">
        <is>
          <t>CONTRATO</t>
        </is>
      </c>
      <c r="L3945" t="n">
        <v>5935.61</v>
      </c>
      <c r="M3945" t="inlineStr">
        <is>
          <t>IBIRAPITANGA FASE 3</t>
        </is>
      </c>
      <c r="N3945" s="142">
        <f>DATE(YEAR(G3945),MONTH(G3945),1)</f>
        <v/>
      </c>
      <c r="O3945" s="132">
        <f>IF(G3945&gt;$K$3,"Futuro","Atraso")</f>
        <v/>
      </c>
      <c r="P3945">
        <f>12*(YEAR(G3945)-YEAR($K$3))+(MONTH(G3945)-MONTH($K$3))</f>
        <v/>
      </c>
      <c r="Q3945" s="366">
        <f>IF(M3945="IBIRAPITANGA FASE 3",IF(O3945="Atraso",L3945,L3945/(1+$I$2)^P3945),IF(O3945="Atraso",L3945,L3945/(1+$I$1)^P3945))</f>
        <v/>
      </c>
      <c r="R3945">
        <f>IF(O3945="Atraso",$K$3-G3945,0)</f>
        <v/>
      </c>
      <c r="S3945">
        <f>IF(R3945&lt;=15,"Até 15",IF(R3945&lt;=30,"Entre 15 e 30",IF(R3945&lt;=60,"Entre 30 e 60",IF(R3945&lt;=90,"Entre 60 e 90",IF(R3945&lt;=120,"Entre 90 e 120",IF(R3945&lt;=150,"Entre 120 e 150",IF(R3945&lt;=180,"Entre 150 e 180","Superior a 180")))))))</f>
        <v/>
      </c>
    </row>
    <row r="3946">
      <c r="A3946" t="inlineStr">
        <is>
          <t>Q021L01</t>
        </is>
      </c>
      <c r="B3946" t="inlineStr">
        <is>
          <t>GUILHERME DE PAULA DA SILVA</t>
        </is>
      </c>
      <c r="C3946" t="n">
        <v>1</v>
      </c>
      <c r="D3946" t="inlineStr">
        <is>
          <t>IPCA</t>
        </is>
      </c>
      <c r="E3946" t="n">
        <v>0</v>
      </c>
      <c r="F3946" t="inlineStr">
        <is>
          <t>MENSAL</t>
        </is>
      </c>
      <c r="G3946" t="n">
        <v>45529</v>
      </c>
      <c r="H3946" t="n">
        <v>45529</v>
      </c>
      <c r="I3946" t="n">
        <v>2</v>
      </c>
      <c r="J3946" t="inlineStr">
        <is>
          <t>CARTEIRA</t>
        </is>
      </c>
      <c r="K3946" t="inlineStr">
        <is>
          <t>CONTRATO</t>
        </is>
      </c>
      <c r="L3946" t="n">
        <v>23742.42</v>
      </c>
      <c r="M3946" t="inlineStr">
        <is>
          <t>IBIRAPITANGA FASE 3</t>
        </is>
      </c>
      <c r="N3946" s="142">
        <f>DATE(YEAR(G3946),MONTH(G3946),1)</f>
        <v/>
      </c>
      <c r="O3946" s="132">
        <f>IF(G3946&gt;$K$3,"Futuro","Atraso")</f>
        <v/>
      </c>
      <c r="P3946">
        <f>12*(YEAR(G3946)-YEAR($K$3))+(MONTH(G3946)-MONTH($K$3))</f>
        <v/>
      </c>
      <c r="Q3946" s="366">
        <f>IF(M3946="IBIRAPITANGA FASE 3",IF(O3946="Atraso",L3946,L3946/(1+$I$2)^P3946),IF(O3946="Atraso",L3946,L3946/(1+$I$1)^P3946))</f>
        <v/>
      </c>
      <c r="R3946">
        <f>IF(O3946="Atraso",$K$3-G3946,0)</f>
        <v/>
      </c>
      <c r="S3946">
        <f>IF(R3946&lt;=15,"Até 15",IF(R3946&lt;=30,"Entre 15 e 30",IF(R3946&lt;=60,"Entre 30 e 60",IF(R3946&lt;=90,"Entre 60 e 90",IF(R3946&lt;=120,"Entre 90 e 120",IF(R3946&lt;=150,"Entre 120 e 150",IF(R3946&lt;=180,"Entre 150 e 180","Superior a 180")))))))</f>
        <v/>
      </c>
    </row>
    <row r="3947">
      <c r="A3947" t="inlineStr">
        <is>
          <t>Q021L01</t>
        </is>
      </c>
      <c r="B3947" t="inlineStr">
        <is>
          <t>GUILHERME DE PAULA DA SILVA</t>
        </is>
      </c>
      <c r="C3947" t="n">
        <v>1</v>
      </c>
      <c r="D3947" t="inlineStr">
        <is>
          <t>IPCA</t>
        </is>
      </c>
      <c r="E3947" t="n">
        <v>0</v>
      </c>
      <c r="F3947" t="inlineStr">
        <is>
          <t>MENSAL</t>
        </is>
      </c>
      <c r="G3947" t="n">
        <v>45560</v>
      </c>
      <c r="H3947" t="n">
        <v>45560</v>
      </c>
      <c r="I3947" t="n">
        <v>25</v>
      </c>
      <c r="J3947" t="inlineStr">
        <is>
          <t>CARTEIRA</t>
        </is>
      </c>
      <c r="K3947" t="inlineStr">
        <is>
          <t>CONTRATO</t>
        </is>
      </c>
      <c r="L3947" t="n">
        <v>5935.61</v>
      </c>
      <c r="M3947" t="inlineStr">
        <is>
          <t>IBIRAPITANGA FASE 3</t>
        </is>
      </c>
      <c r="N3947" s="142">
        <f>DATE(YEAR(G3947),MONTH(G3947),1)</f>
        <v/>
      </c>
      <c r="O3947" s="132">
        <f>IF(G3947&gt;$K$3,"Futuro","Atraso")</f>
        <v/>
      </c>
      <c r="P3947">
        <f>12*(YEAR(G3947)-YEAR($K$3))+(MONTH(G3947)-MONTH($K$3))</f>
        <v/>
      </c>
      <c r="Q3947" s="366">
        <f>IF(M3947="IBIRAPITANGA FASE 3",IF(O3947="Atraso",L3947,L3947/(1+$I$2)^P3947),IF(O3947="Atraso",L3947,L3947/(1+$I$1)^P3947))</f>
        <v/>
      </c>
      <c r="R3947">
        <f>IF(O3947="Atraso",$K$3-G3947,0)</f>
        <v/>
      </c>
      <c r="S3947">
        <f>IF(R3947&lt;=15,"Até 15",IF(R3947&lt;=30,"Entre 15 e 30",IF(R3947&lt;=60,"Entre 30 e 60",IF(R3947&lt;=90,"Entre 60 e 90",IF(R3947&lt;=120,"Entre 90 e 120",IF(R3947&lt;=150,"Entre 120 e 150",IF(R3947&lt;=180,"Entre 150 e 180","Superior a 180")))))))</f>
        <v/>
      </c>
    </row>
    <row r="3948">
      <c r="A3948" t="inlineStr">
        <is>
          <t>Q021L01</t>
        </is>
      </c>
      <c r="B3948" t="inlineStr">
        <is>
          <t>GUILHERME DE PAULA DA SILVA</t>
        </is>
      </c>
      <c r="C3948" t="n">
        <v>1</v>
      </c>
      <c r="D3948" t="inlineStr">
        <is>
          <t>IPCA</t>
        </is>
      </c>
      <c r="E3948" t="n">
        <v>0</v>
      </c>
      <c r="F3948" t="inlineStr">
        <is>
          <t>MENSAL</t>
        </is>
      </c>
      <c r="G3948" t="n">
        <v>45590</v>
      </c>
      <c r="H3948" t="n">
        <v>45590</v>
      </c>
      <c r="I3948" t="n">
        <v>26</v>
      </c>
      <c r="J3948" t="inlineStr">
        <is>
          <t>CARTEIRA</t>
        </is>
      </c>
      <c r="K3948" t="inlineStr">
        <is>
          <t>CONTRATO</t>
        </is>
      </c>
      <c r="L3948" t="n">
        <v>5935.61</v>
      </c>
      <c r="M3948" t="inlineStr">
        <is>
          <t>IBIRAPITANGA FASE 3</t>
        </is>
      </c>
      <c r="N3948" s="142">
        <f>DATE(YEAR(G3948),MONTH(G3948),1)</f>
        <v/>
      </c>
      <c r="O3948" s="132">
        <f>IF(G3948&gt;$K$3,"Futuro","Atraso")</f>
        <v/>
      </c>
      <c r="P3948">
        <f>12*(YEAR(G3948)-YEAR($K$3))+(MONTH(G3948)-MONTH($K$3))</f>
        <v/>
      </c>
      <c r="Q3948" s="366">
        <f>IF(M3948="IBIRAPITANGA FASE 3",IF(O3948="Atraso",L3948,L3948/(1+$I$2)^P3948),IF(O3948="Atraso",L3948,L3948/(1+$I$1)^P3948))</f>
        <v/>
      </c>
      <c r="R3948">
        <f>IF(O3948="Atraso",$K$3-G3948,0)</f>
        <v/>
      </c>
      <c r="S3948">
        <f>IF(R3948&lt;=15,"Até 15",IF(R3948&lt;=30,"Entre 15 e 30",IF(R3948&lt;=60,"Entre 30 e 60",IF(R3948&lt;=90,"Entre 60 e 90",IF(R3948&lt;=120,"Entre 90 e 120",IF(R3948&lt;=150,"Entre 120 e 150",IF(R3948&lt;=180,"Entre 150 e 180","Superior a 180")))))))</f>
        <v/>
      </c>
    </row>
    <row r="3949">
      <c r="A3949" t="inlineStr">
        <is>
          <t>Q021L01</t>
        </is>
      </c>
      <c r="B3949" t="inlineStr">
        <is>
          <t>GUILHERME DE PAULA DA SILVA</t>
        </is>
      </c>
      <c r="C3949" t="n">
        <v>1</v>
      </c>
      <c r="D3949" t="inlineStr">
        <is>
          <t>IPCA</t>
        </is>
      </c>
      <c r="E3949" t="n">
        <v>0</v>
      </c>
      <c r="F3949" t="inlineStr">
        <is>
          <t>MENSAL</t>
        </is>
      </c>
      <c r="G3949" t="n">
        <v>45621</v>
      </c>
      <c r="H3949" t="n">
        <v>45621</v>
      </c>
      <c r="I3949" t="n">
        <v>27</v>
      </c>
      <c r="J3949" t="inlineStr">
        <is>
          <t>CARTEIRA</t>
        </is>
      </c>
      <c r="K3949" t="inlineStr">
        <is>
          <t>CONTRATO</t>
        </is>
      </c>
      <c r="L3949" t="n">
        <v>5935.61</v>
      </c>
      <c r="M3949" t="inlineStr">
        <is>
          <t>IBIRAPITANGA FASE 3</t>
        </is>
      </c>
      <c r="N3949" s="142">
        <f>DATE(YEAR(G3949),MONTH(G3949),1)</f>
        <v/>
      </c>
      <c r="O3949" s="132">
        <f>IF(G3949&gt;$K$3,"Futuro","Atraso")</f>
        <v/>
      </c>
      <c r="P3949">
        <f>12*(YEAR(G3949)-YEAR($K$3))+(MONTH(G3949)-MONTH($K$3))</f>
        <v/>
      </c>
      <c r="Q3949" s="366">
        <f>IF(M3949="IBIRAPITANGA FASE 3",IF(O3949="Atraso",L3949,L3949/(1+$I$2)^P3949),IF(O3949="Atraso",L3949,L3949/(1+$I$1)^P3949))</f>
        <v/>
      </c>
      <c r="R3949">
        <f>IF(O3949="Atraso",$K$3-G3949,0)</f>
        <v/>
      </c>
      <c r="S3949">
        <f>IF(R3949&lt;=15,"Até 15",IF(R3949&lt;=30,"Entre 15 e 30",IF(R3949&lt;=60,"Entre 30 e 60",IF(R3949&lt;=90,"Entre 60 e 90",IF(R3949&lt;=120,"Entre 90 e 120",IF(R3949&lt;=150,"Entre 120 e 150",IF(R3949&lt;=180,"Entre 150 e 180","Superior a 180")))))))</f>
        <v/>
      </c>
    </row>
    <row r="3950">
      <c r="A3950" t="inlineStr">
        <is>
          <t>Q021L01</t>
        </is>
      </c>
      <c r="B3950" t="inlineStr">
        <is>
          <t>GUILHERME DE PAULA DA SILVA</t>
        </is>
      </c>
      <c r="C3950" t="n">
        <v>1</v>
      </c>
      <c r="D3950" t="inlineStr">
        <is>
          <t>IPCA</t>
        </is>
      </c>
      <c r="E3950" t="n">
        <v>0</v>
      </c>
      <c r="F3950" t="inlineStr">
        <is>
          <t>MENSAL</t>
        </is>
      </c>
      <c r="G3950" t="n">
        <v>45651</v>
      </c>
      <c r="H3950" t="n">
        <v>45651</v>
      </c>
      <c r="I3950" t="n">
        <v>28</v>
      </c>
      <c r="J3950" t="inlineStr">
        <is>
          <t>CARTEIRA</t>
        </is>
      </c>
      <c r="K3950" t="inlineStr">
        <is>
          <t>CONTRATO</t>
        </is>
      </c>
      <c r="L3950" t="n">
        <v>5935.61</v>
      </c>
      <c r="M3950" t="inlineStr">
        <is>
          <t>IBIRAPITANGA FASE 3</t>
        </is>
      </c>
      <c r="N3950" s="142">
        <f>DATE(YEAR(G3950),MONTH(G3950),1)</f>
        <v/>
      </c>
      <c r="O3950" s="132">
        <f>IF(G3950&gt;$K$3,"Futuro","Atraso")</f>
        <v/>
      </c>
      <c r="P3950">
        <f>12*(YEAR(G3950)-YEAR($K$3))+(MONTH(G3950)-MONTH($K$3))</f>
        <v/>
      </c>
      <c r="Q3950" s="366">
        <f>IF(M3950="IBIRAPITANGA FASE 3",IF(O3950="Atraso",L3950,L3950/(1+$I$2)^P3950),IF(O3950="Atraso",L3950,L3950/(1+$I$1)^P3950))</f>
        <v/>
      </c>
      <c r="R3950">
        <f>IF(O3950="Atraso",$K$3-G3950,0)</f>
        <v/>
      </c>
      <c r="S3950">
        <f>IF(R3950&lt;=15,"Até 15",IF(R3950&lt;=30,"Entre 15 e 30",IF(R3950&lt;=60,"Entre 30 e 60",IF(R3950&lt;=90,"Entre 60 e 90",IF(R3950&lt;=120,"Entre 90 e 120",IF(R3950&lt;=150,"Entre 120 e 150",IF(R3950&lt;=180,"Entre 150 e 180","Superior a 180")))))))</f>
        <v/>
      </c>
    </row>
    <row r="3951">
      <c r="A3951" t="inlineStr">
        <is>
          <t>Q021L01</t>
        </is>
      </c>
      <c r="B3951" t="inlineStr">
        <is>
          <t>GUILHERME DE PAULA DA SILVA</t>
        </is>
      </c>
      <c r="C3951" t="n">
        <v>1</v>
      </c>
      <c r="D3951" t="inlineStr">
        <is>
          <t>IPCA</t>
        </is>
      </c>
      <c r="E3951" t="n">
        <v>0</v>
      </c>
      <c r="F3951" t="inlineStr">
        <is>
          <t>MENSAL</t>
        </is>
      </c>
      <c r="G3951" t="n">
        <v>45682</v>
      </c>
      <c r="H3951" t="n">
        <v>45682</v>
      </c>
      <c r="I3951" t="n">
        <v>29</v>
      </c>
      <c r="J3951" t="inlineStr">
        <is>
          <t>CARTEIRA</t>
        </is>
      </c>
      <c r="K3951" t="inlineStr">
        <is>
          <t>CONTRATO</t>
        </is>
      </c>
      <c r="L3951" t="n">
        <v>5935.61</v>
      </c>
      <c r="M3951" t="inlineStr">
        <is>
          <t>IBIRAPITANGA FASE 3</t>
        </is>
      </c>
      <c r="N3951" s="142">
        <f>DATE(YEAR(G3951),MONTH(G3951),1)</f>
        <v/>
      </c>
      <c r="O3951" s="132">
        <f>IF(G3951&gt;$K$3,"Futuro","Atraso")</f>
        <v/>
      </c>
      <c r="P3951">
        <f>12*(YEAR(G3951)-YEAR($K$3))+(MONTH(G3951)-MONTH($K$3))</f>
        <v/>
      </c>
      <c r="Q3951" s="366">
        <f>IF(M3951="IBIRAPITANGA FASE 3",IF(O3951="Atraso",L3951,L3951/(1+$I$2)^P3951),IF(O3951="Atraso",L3951,L3951/(1+$I$1)^P3951))</f>
        <v/>
      </c>
      <c r="R3951">
        <f>IF(O3951="Atraso",$K$3-G3951,0)</f>
        <v/>
      </c>
      <c r="S3951">
        <f>IF(R3951&lt;=15,"Até 15",IF(R3951&lt;=30,"Entre 15 e 30",IF(R3951&lt;=60,"Entre 30 e 60",IF(R3951&lt;=90,"Entre 60 e 90",IF(R3951&lt;=120,"Entre 90 e 120",IF(R3951&lt;=150,"Entre 120 e 150",IF(R3951&lt;=180,"Entre 150 e 180","Superior a 180")))))))</f>
        <v/>
      </c>
    </row>
    <row r="3952">
      <c r="A3952" t="inlineStr">
        <is>
          <t>Q021L01</t>
        </is>
      </c>
      <c r="B3952" t="inlineStr">
        <is>
          <t>GUILHERME DE PAULA DA SILVA</t>
        </is>
      </c>
      <c r="C3952" t="n">
        <v>1</v>
      </c>
      <c r="D3952" t="inlineStr">
        <is>
          <t>IPCA</t>
        </is>
      </c>
      <c r="E3952" t="n">
        <v>0</v>
      </c>
      <c r="F3952" t="inlineStr">
        <is>
          <t>MENSAL</t>
        </is>
      </c>
      <c r="G3952" t="n">
        <v>45713</v>
      </c>
      <c r="H3952" t="n">
        <v>45713</v>
      </c>
      <c r="I3952" t="n">
        <v>30</v>
      </c>
      <c r="J3952" t="inlineStr">
        <is>
          <t>CARTEIRA</t>
        </is>
      </c>
      <c r="K3952" t="inlineStr">
        <is>
          <t>CONTRATO</t>
        </is>
      </c>
      <c r="L3952" t="n">
        <v>5935.61</v>
      </c>
      <c r="M3952" t="inlineStr">
        <is>
          <t>IBIRAPITANGA FASE 3</t>
        </is>
      </c>
      <c r="N3952" s="142">
        <f>DATE(YEAR(G3952),MONTH(G3952),1)</f>
        <v/>
      </c>
      <c r="O3952" s="132">
        <f>IF(G3952&gt;$K$3,"Futuro","Atraso")</f>
        <v/>
      </c>
      <c r="P3952">
        <f>12*(YEAR(G3952)-YEAR($K$3))+(MONTH(G3952)-MONTH($K$3))</f>
        <v/>
      </c>
      <c r="Q3952" s="366">
        <f>IF(M3952="IBIRAPITANGA FASE 3",IF(O3952="Atraso",L3952,L3952/(1+$I$2)^P3952),IF(O3952="Atraso",L3952,L3952/(1+$I$1)^P3952))</f>
        <v/>
      </c>
      <c r="R3952">
        <f>IF(O3952="Atraso",$K$3-G3952,0)</f>
        <v/>
      </c>
      <c r="S3952">
        <f>IF(R3952&lt;=15,"Até 15",IF(R3952&lt;=30,"Entre 15 e 30",IF(R3952&lt;=60,"Entre 30 e 60",IF(R3952&lt;=90,"Entre 60 e 90",IF(R3952&lt;=120,"Entre 90 e 120",IF(R3952&lt;=150,"Entre 120 e 150",IF(R3952&lt;=180,"Entre 150 e 180","Superior a 180")))))))</f>
        <v/>
      </c>
    </row>
    <row r="3953">
      <c r="A3953" t="inlineStr">
        <is>
          <t>Q021L01</t>
        </is>
      </c>
      <c r="B3953" t="inlineStr">
        <is>
          <t>GUILHERME DE PAULA DA SILVA</t>
        </is>
      </c>
      <c r="C3953" t="n">
        <v>1</v>
      </c>
      <c r="D3953" t="inlineStr">
        <is>
          <t>IPCA</t>
        </is>
      </c>
      <c r="E3953" t="n">
        <v>0</v>
      </c>
      <c r="F3953" t="inlineStr">
        <is>
          <t>MENSAL</t>
        </is>
      </c>
      <c r="G3953" t="n">
        <v>45741</v>
      </c>
      <c r="H3953" t="n">
        <v>45741</v>
      </c>
      <c r="I3953" t="n">
        <v>31</v>
      </c>
      <c r="J3953" t="inlineStr">
        <is>
          <t>CARTEIRA</t>
        </is>
      </c>
      <c r="K3953" t="inlineStr">
        <is>
          <t>CONTRATO</t>
        </is>
      </c>
      <c r="L3953" t="n">
        <v>5935.61</v>
      </c>
      <c r="M3953" t="inlineStr">
        <is>
          <t>IBIRAPITANGA FASE 3</t>
        </is>
      </c>
      <c r="N3953" s="142">
        <f>DATE(YEAR(G3953),MONTH(G3953),1)</f>
        <v/>
      </c>
      <c r="O3953" s="132">
        <f>IF(G3953&gt;$K$3,"Futuro","Atraso")</f>
        <v/>
      </c>
      <c r="P3953">
        <f>12*(YEAR(G3953)-YEAR($K$3))+(MONTH(G3953)-MONTH($K$3))</f>
        <v/>
      </c>
      <c r="Q3953" s="366">
        <f>IF(M3953="IBIRAPITANGA FASE 3",IF(O3953="Atraso",L3953,L3953/(1+$I$2)^P3953),IF(O3953="Atraso",L3953,L3953/(1+$I$1)^P3953))</f>
        <v/>
      </c>
      <c r="R3953">
        <f>IF(O3953="Atraso",$K$3-G3953,0)</f>
        <v/>
      </c>
      <c r="S3953">
        <f>IF(R3953&lt;=15,"Até 15",IF(R3953&lt;=30,"Entre 15 e 30",IF(R3953&lt;=60,"Entre 30 e 60",IF(R3953&lt;=90,"Entre 60 e 90",IF(R3953&lt;=120,"Entre 90 e 120",IF(R3953&lt;=150,"Entre 120 e 150",IF(R3953&lt;=180,"Entre 150 e 180","Superior a 180")))))))</f>
        <v/>
      </c>
    </row>
    <row r="3954">
      <c r="A3954" t="inlineStr">
        <is>
          <t>Q021L01</t>
        </is>
      </c>
      <c r="B3954" t="inlineStr">
        <is>
          <t>GUILHERME DE PAULA DA SILVA</t>
        </is>
      </c>
      <c r="C3954" t="n">
        <v>1</v>
      </c>
      <c r="D3954" t="inlineStr">
        <is>
          <t>IPCA</t>
        </is>
      </c>
      <c r="E3954" t="n">
        <v>0</v>
      </c>
      <c r="F3954" t="inlineStr">
        <is>
          <t>MENSAL</t>
        </is>
      </c>
      <c r="G3954" t="n">
        <v>45772</v>
      </c>
      <c r="H3954" t="n">
        <v>45772</v>
      </c>
      <c r="I3954" t="n">
        <v>32</v>
      </c>
      <c r="J3954" t="inlineStr">
        <is>
          <t>CARTEIRA</t>
        </is>
      </c>
      <c r="K3954" t="inlineStr">
        <is>
          <t>CONTRATO</t>
        </is>
      </c>
      <c r="L3954" t="n">
        <v>5935.61</v>
      </c>
      <c r="M3954" t="inlineStr">
        <is>
          <t>IBIRAPITANGA FASE 3</t>
        </is>
      </c>
      <c r="N3954" s="142">
        <f>DATE(YEAR(G3954),MONTH(G3954),1)</f>
        <v/>
      </c>
      <c r="O3954" s="132">
        <f>IF(G3954&gt;$K$3,"Futuro","Atraso")</f>
        <v/>
      </c>
      <c r="P3954">
        <f>12*(YEAR(G3954)-YEAR($K$3))+(MONTH(G3954)-MONTH($K$3))</f>
        <v/>
      </c>
      <c r="Q3954" s="366">
        <f>IF(M3954="IBIRAPITANGA FASE 3",IF(O3954="Atraso",L3954,L3954/(1+$I$2)^P3954),IF(O3954="Atraso",L3954,L3954/(1+$I$1)^P3954))</f>
        <v/>
      </c>
      <c r="R3954">
        <f>IF(O3954="Atraso",$K$3-G3954,0)</f>
        <v/>
      </c>
      <c r="S3954">
        <f>IF(R3954&lt;=15,"Até 15",IF(R3954&lt;=30,"Entre 15 e 30",IF(R3954&lt;=60,"Entre 30 e 60",IF(R3954&lt;=90,"Entre 60 e 90",IF(R3954&lt;=120,"Entre 90 e 120",IF(R3954&lt;=150,"Entre 120 e 150",IF(R3954&lt;=180,"Entre 150 e 180","Superior a 180")))))))</f>
        <v/>
      </c>
    </row>
    <row r="3955">
      <c r="A3955" t="inlineStr">
        <is>
          <t>Q021L01</t>
        </is>
      </c>
      <c r="B3955" t="inlineStr">
        <is>
          <t>GUILHERME DE PAULA DA SILVA</t>
        </is>
      </c>
      <c r="C3955" t="n">
        <v>1</v>
      </c>
      <c r="D3955" t="inlineStr">
        <is>
          <t>IPCA</t>
        </is>
      </c>
      <c r="E3955" t="n">
        <v>0</v>
      </c>
      <c r="F3955" t="inlineStr">
        <is>
          <t>MENSAL</t>
        </is>
      </c>
      <c r="G3955" t="n">
        <v>45802</v>
      </c>
      <c r="H3955" t="n">
        <v>45802</v>
      </c>
      <c r="I3955" t="n">
        <v>33</v>
      </c>
      <c r="J3955" t="inlineStr">
        <is>
          <t>CARTEIRA</t>
        </is>
      </c>
      <c r="K3955" t="inlineStr">
        <is>
          <t>CONTRATO</t>
        </is>
      </c>
      <c r="L3955" t="n">
        <v>5935.61</v>
      </c>
      <c r="M3955" t="inlineStr">
        <is>
          <t>IBIRAPITANGA FASE 3</t>
        </is>
      </c>
      <c r="N3955" s="142">
        <f>DATE(YEAR(G3955),MONTH(G3955),1)</f>
        <v/>
      </c>
      <c r="O3955" s="132">
        <f>IF(G3955&gt;$K$3,"Futuro","Atraso")</f>
        <v/>
      </c>
      <c r="P3955">
        <f>12*(YEAR(G3955)-YEAR($K$3))+(MONTH(G3955)-MONTH($K$3))</f>
        <v/>
      </c>
      <c r="Q3955" s="366">
        <f>IF(M3955="IBIRAPITANGA FASE 3",IF(O3955="Atraso",L3955,L3955/(1+$I$2)^P3955),IF(O3955="Atraso",L3955,L3955/(1+$I$1)^P3955))</f>
        <v/>
      </c>
      <c r="R3955">
        <f>IF(O3955="Atraso",$K$3-G3955,0)</f>
        <v/>
      </c>
      <c r="S3955">
        <f>IF(R3955&lt;=15,"Até 15",IF(R3955&lt;=30,"Entre 15 e 30",IF(R3955&lt;=60,"Entre 30 e 60",IF(R3955&lt;=90,"Entre 60 e 90",IF(R3955&lt;=120,"Entre 90 e 120",IF(R3955&lt;=150,"Entre 120 e 150",IF(R3955&lt;=180,"Entre 150 e 180","Superior a 180")))))))</f>
        <v/>
      </c>
    </row>
    <row r="3956">
      <c r="A3956" t="inlineStr">
        <is>
          <t>Q021L01</t>
        </is>
      </c>
      <c r="B3956" t="inlineStr">
        <is>
          <t>GUILHERME DE PAULA DA SILVA</t>
        </is>
      </c>
      <c r="C3956" t="n">
        <v>1</v>
      </c>
      <c r="D3956" t="inlineStr">
        <is>
          <t>IPCA</t>
        </is>
      </c>
      <c r="E3956" t="n">
        <v>0</v>
      </c>
      <c r="F3956" t="inlineStr">
        <is>
          <t>MENSAL</t>
        </is>
      </c>
      <c r="G3956" t="n">
        <v>45833</v>
      </c>
      <c r="H3956" t="n">
        <v>45833</v>
      </c>
      <c r="I3956" t="n">
        <v>34</v>
      </c>
      <c r="J3956" t="inlineStr">
        <is>
          <t>CARTEIRA</t>
        </is>
      </c>
      <c r="K3956" t="inlineStr">
        <is>
          <t>CONTRATO</t>
        </is>
      </c>
      <c r="L3956" t="n">
        <v>5935.61</v>
      </c>
      <c r="M3956" t="inlineStr">
        <is>
          <t>IBIRAPITANGA FASE 3</t>
        </is>
      </c>
      <c r="N3956" s="142">
        <f>DATE(YEAR(G3956),MONTH(G3956),1)</f>
        <v/>
      </c>
      <c r="O3956" s="132">
        <f>IF(G3956&gt;$K$3,"Futuro","Atraso")</f>
        <v/>
      </c>
      <c r="P3956">
        <f>12*(YEAR(G3956)-YEAR($K$3))+(MONTH(G3956)-MONTH($K$3))</f>
        <v/>
      </c>
      <c r="Q3956" s="366">
        <f>IF(M3956="IBIRAPITANGA FASE 3",IF(O3956="Atraso",L3956,L3956/(1+$I$2)^P3956),IF(O3956="Atraso",L3956,L3956/(1+$I$1)^P3956))</f>
        <v/>
      </c>
      <c r="R3956">
        <f>IF(O3956="Atraso",$K$3-G3956,0)</f>
        <v/>
      </c>
      <c r="S3956">
        <f>IF(R3956&lt;=15,"Até 15",IF(R3956&lt;=30,"Entre 15 e 30",IF(R3956&lt;=60,"Entre 30 e 60",IF(R3956&lt;=90,"Entre 60 e 90",IF(R3956&lt;=120,"Entre 90 e 120",IF(R3956&lt;=150,"Entre 120 e 150",IF(R3956&lt;=180,"Entre 150 e 180","Superior a 180")))))))</f>
        <v/>
      </c>
    </row>
    <row r="3957">
      <c r="A3957" t="inlineStr">
        <is>
          <t>Q021L01</t>
        </is>
      </c>
      <c r="B3957" t="inlineStr">
        <is>
          <t>GUILHERME DE PAULA DA SILVA</t>
        </is>
      </c>
      <c r="C3957" t="n">
        <v>1</v>
      </c>
      <c r="D3957" t="inlineStr">
        <is>
          <t>IPCA</t>
        </is>
      </c>
      <c r="E3957" t="n">
        <v>0</v>
      </c>
      <c r="F3957" t="inlineStr">
        <is>
          <t>MENSAL</t>
        </is>
      </c>
      <c r="G3957" t="n">
        <v>45863</v>
      </c>
      <c r="H3957" t="n">
        <v>45863</v>
      </c>
      <c r="I3957" t="n">
        <v>35</v>
      </c>
      <c r="J3957" t="inlineStr">
        <is>
          <t>CARTEIRA</t>
        </is>
      </c>
      <c r="K3957" t="inlineStr">
        <is>
          <t>CONTRATO</t>
        </is>
      </c>
      <c r="L3957" t="n">
        <v>5935.61</v>
      </c>
      <c r="M3957" t="inlineStr">
        <is>
          <t>IBIRAPITANGA FASE 3</t>
        </is>
      </c>
      <c r="N3957" s="142">
        <f>DATE(YEAR(G3957),MONTH(G3957),1)</f>
        <v/>
      </c>
      <c r="O3957" s="132">
        <f>IF(G3957&gt;$K$3,"Futuro","Atraso")</f>
        <v/>
      </c>
      <c r="P3957">
        <f>12*(YEAR(G3957)-YEAR($K$3))+(MONTH(G3957)-MONTH($K$3))</f>
        <v/>
      </c>
      <c r="Q3957" s="366">
        <f>IF(M3957="IBIRAPITANGA FASE 3",IF(O3957="Atraso",L3957,L3957/(1+$I$2)^P3957),IF(O3957="Atraso",L3957,L3957/(1+$I$1)^P3957))</f>
        <v/>
      </c>
      <c r="R3957">
        <f>IF(O3957="Atraso",$K$3-G3957,0)</f>
        <v/>
      </c>
      <c r="S3957">
        <f>IF(R3957&lt;=15,"Até 15",IF(R3957&lt;=30,"Entre 15 e 30",IF(R3957&lt;=60,"Entre 30 e 60",IF(R3957&lt;=90,"Entre 60 e 90",IF(R3957&lt;=120,"Entre 90 e 120",IF(R3957&lt;=150,"Entre 120 e 150",IF(R3957&lt;=180,"Entre 150 e 180","Superior a 180")))))))</f>
        <v/>
      </c>
    </row>
    <row r="3958">
      <c r="A3958" t="inlineStr">
        <is>
          <t>Q021L01</t>
        </is>
      </c>
      <c r="B3958" t="inlineStr">
        <is>
          <t>GUILHERME DE PAULA DA SILVA</t>
        </is>
      </c>
      <c r="C3958" t="n">
        <v>1</v>
      </c>
      <c r="D3958" t="inlineStr">
        <is>
          <t>IPCA</t>
        </is>
      </c>
      <c r="E3958" t="n">
        <v>0</v>
      </c>
      <c r="F3958" t="inlineStr">
        <is>
          <t>MENSAL</t>
        </is>
      </c>
      <c r="G3958" t="n">
        <v>45894</v>
      </c>
      <c r="H3958" t="n">
        <v>45894</v>
      </c>
      <c r="I3958" t="n">
        <v>36</v>
      </c>
      <c r="J3958" t="inlineStr">
        <is>
          <t>CARTEIRA</t>
        </is>
      </c>
      <c r="K3958" t="inlineStr">
        <is>
          <t>CONTRATO</t>
        </is>
      </c>
      <c r="L3958" t="n">
        <v>5935.61</v>
      </c>
      <c r="M3958" t="inlineStr">
        <is>
          <t>IBIRAPITANGA FASE 3</t>
        </is>
      </c>
      <c r="N3958" s="142">
        <f>DATE(YEAR(G3958),MONTH(G3958),1)</f>
        <v/>
      </c>
      <c r="O3958" s="132">
        <f>IF(G3958&gt;$K$3,"Futuro","Atraso")</f>
        <v/>
      </c>
      <c r="P3958">
        <f>12*(YEAR(G3958)-YEAR($K$3))+(MONTH(G3958)-MONTH($K$3))</f>
        <v/>
      </c>
      <c r="Q3958" s="366">
        <f>IF(M3958="IBIRAPITANGA FASE 3",IF(O3958="Atraso",L3958,L3958/(1+$I$2)^P3958),IF(O3958="Atraso",L3958,L3958/(1+$I$1)^P3958))</f>
        <v/>
      </c>
      <c r="R3958">
        <f>IF(O3958="Atraso",$K$3-G3958,0)</f>
        <v/>
      </c>
      <c r="S3958">
        <f>IF(R3958&lt;=15,"Até 15",IF(R3958&lt;=30,"Entre 15 e 30",IF(R3958&lt;=60,"Entre 30 e 60",IF(R3958&lt;=90,"Entre 60 e 90",IF(R3958&lt;=120,"Entre 90 e 120",IF(R3958&lt;=150,"Entre 120 e 150",IF(R3958&lt;=180,"Entre 150 e 180","Superior a 180")))))))</f>
        <v/>
      </c>
    </row>
    <row r="3959">
      <c r="A3959" t="inlineStr">
        <is>
          <t>Q021L01</t>
        </is>
      </c>
      <c r="B3959" t="inlineStr">
        <is>
          <t>GUILHERME DE PAULA DA SILVA</t>
        </is>
      </c>
      <c r="C3959" t="n">
        <v>1</v>
      </c>
      <c r="D3959" t="inlineStr">
        <is>
          <t>IPCA</t>
        </is>
      </c>
      <c r="E3959" t="n">
        <v>0</v>
      </c>
      <c r="F3959" t="inlineStr">
        <is>
          <t>MENSAL</t>
        </is>
      </c>
      <c r="G3959" t="n">
        <v>45894</v>
      </c>
      <c r="H3959" t="n">
        <v>45894</v>
      </c>
      <c r="I3959" t="n">
        <v>3</v>
      </c>
      <c r="J3959" t="inlineStr">
        <is>
          <t>CARTEIRA</t>
        </is>
      </c>
      <c r="K3959" t="inlineStr">
        <is>
          <t>CONTRATO</t>
        </is>
      </c>
      <c r="L3959" t="n">
        <v>23742.42</v>
      </c>
      <c r="M3959" t="inlineStr">
        <is>
          <t>IBIRAPITANGA FASE 3</t>
        </is>
      </c>
      <c r="N3959" s="142">
        <f>DATE(YEAR(G3959),MONTH(G3959),1)</f>
        <v/>
      </c>
      <c r="O3959" s="132">
        <f>IF(G3959&gt;$K$3,"Futuro","Atraso")</f>
        <v/>
      </c>
      <c r="P3959">
        <f>12*(YEAR(G3959)-YEAR($K$3))+(MONTH(G3959)-MONTH($K$3))</f>
        <v/>
      </c>
      <c r="Q3959" s="366">
        <f>IF(M3959="IBIRAPITANGA FASE 3",IF(O3959="Atraso",L3959,L3959/(1+$I$2)^P3959),IF(O3959="Atraso",L3959,L3959/(1+$I$1)^P3959))</f>
        <v/>
      </c>
      <c r="R3959">
        <f>IF(O3959="Atraso",$K$3-G3959,0)</f>
        <v/>
      </c>
      <c r="S3959">
        <f>IF(R3959&lt;=15,"Até 15",IF(R3959&lt;=30,"Entre 15 e 30",IF(R3959&lt;=60,"Entre 30 e 60",IF(R3959&lt;=90,"Entre 60 e 90",IF(R3959&lt;=120,"Entre 90 e 120",IF(R3959&lt;=150,"Entre 120 e 150",IF(R3959&lt;=180,"Entre 150 e 180","Superior a 180")))))))</f>
        <v/>
      </c>
    </row>
    <row r="3960">
      <c r="A3960" t="inlineStr">
        <is>
          <t>Q021L01</t>
        </is>
      </c>
      <c r="B3960" t="inlineStr">
        <is>
          <t>GUILHERME DE PAULA DA SILVA</t>
        </is>
      </c>
      <c r="C3960" t="n">
        <v>1</v>
      </c>
      <c r="D3960" t="inlineStr">
        <is>
          <t>IPCA</t>
        </is>
      </c>
      <c r="E3960" t="n">
        <v>0</v>
      </c>
      <c r="F3960" t="inlineStr">
        <is>
          <t>MENSAL</t>
        </is>
      </c>
      <c r="G3960" t="n">
        <v>45925</v>
      </c>
      <c r="H3960" t="n">
        <v>45925</v>
      </c>
      <c r="I3960" t="n">
        <v>37</v>
      </c>
      <c r="J3960" t="inlineStr">
        <is>
          <t>CARTEIRA</t>
        </is>
      </c>
      <c r="K3960" t="inlineStr">
        <is>
          <t>CONTRATO</t>
        </is>
      </c>
      <c r="L3960" t="n">
        <v>5935.61</v>
      </c>
      <c r="M3960" t="inlineStr">
        <is>
          <t>IBIRAPITANGA FASE 3</t>
        </is>
      </c>
      <c r="N3960" s="142">
        <f>DATE(YEAR(G3960),MONTH(G3960),1)</f>
        <v/>
      </c>
      <c r="O3960" s="132">
        <f>IF(G3960&gt;$K$3,"Futuro","Atraso")</f>
        <v/>
      </c>
      <c r="P3960">
        <f>12*(YEAR(G3960)-YEAR($K$3))+(MONTH(G3960)-MONTH($K$3))</f>
        <v/>
      </c>
      <c r="Q3960" s="366">
        <f>IF(M3960="IBIRAPITANGA FASE 3",IF(O3960="Atraso",L3960,L3960/(1+$I$2)^P3960),IF(O3960="Atraso",L3960,L3960/(1+$I$1)^P3960))</f>
        <v/>
      </c>
      <c r="R3960">
        <f>IF(O3960="Atraso",$K$3-G3960,0)</f>
        <v/>
      </c>
      <c r="S3960">
        <f>IF(R3960&lt;=15,"Até 15",IF(R3960&lt;=30,"Entre 15 e 30",IF(R3960&lt;=60,"Entre 30 e 60",IF(R3960&lt;=90,"Entre 60 e 90",IF(R3960&lt;=120,"Entre 90 e 120",IF(R3960&lt;=150,"Entre 120 e 150",IF(R3960&lt;=180,"Entre 150 e 180","Superior a 180")))))))</f>
        <v/>
      </c>
    </row>
    <row r="3961">
      <c r="A3961" t="inlineStr">
        <is>
          <t>Q021L01</t>
        </is>
      </c>
      <c r="B3961" t="inlineStr">
        <is>
          <t>GUILHERME DE PAULA DA SILVA</t>
        </is>
      </c>
      <c r="C3961" t="n">
        <v>1</v>
      </c>
      <c r="D3961" t="inlineStr">
        <is>
          <t>IPCA</t>
        </is>
      </c>
      <c r="E3961" t="n">
        <v>0</v>
      </c>
      <c r="F3961" t="inlineStr">
        <is>
          <t>MENSAL</t>
        </is>
      </c>
      <c r="G3961" t="n">
        <v>45955</v>
      </c>
      <c r="H3961" t="n">
        <v>45955</v>
      </c>
      <c r="I3961" t="n">
        <v>38</v>
      </c>
      <c r="J3961" t="inlineStr">
        <is>
          <t>CARTEIRA</t>
        </is>
      </c>
      <c r="K3961" t="inlineStr">
        <is>
          <t>CONTRATO</t>
        </is>
      </c>
      <c r="L3961" t="n">
        <v>5935.61</v>
      </c>
      <c r="M3961" t="inlineStr">
        <is>
          <t>IBIRAPITANGA FASE 3</t>
        </is>
      </c>
      <c r="N3961" s="142">
        <f>DATE(YEAR(G3961),MONTH(G3961),1)</f>
        <v/>
      </c>
      <c r="O3961" s="132">
        <f>IF(G3961&gt;$K$3,"Futuro","Atraso")</f>
        <v/>
      </c>
      <c r="P3961">
        <f>12*(YEAR(G3961)-YEAR($K$3))+(MONTH(G3961)-MONTH($K$3))</f>
        <v/>
      </c>
      <c r="Q3961" s="366">
        <f>IF(M3961="IBIRAPITANGA FASE 3",IF(O3961="Atraso",L3961,L3961/(1+$I$2)^P3961),IF(O3961="Atraso",L3961,L3961/(1+$I$1)^P3961))</f>
        <v/>
      </c>
      <c r="R3961">
        <f>IF(O3961="Atraso",$K$3-G3961,0)</f>
        <v/>
      </c>
      <c r="S3961">
        <f>IF(R3961&lt;=15,"Até 15",IF(R3961&lt;=30,"Entre 15 e 30",IF(R3961&lt;=60,"Entre 30 e 60",IF(R3961&lt;=90,"Entre 60 e 90",IF(R3961&lt;=120,"Entre 90 e 120",IF(R3961&lt;=150,"Entre 120 e 150",IF(R3961&lt;=180,"Entre 150 e 180","Superior a 180")))))))</f>
        <v/>
      </c>
    </row>
    <row r="3962">
      <c r="A3962" t="inlineStr">
        <is>
          <t>Q021L01</t>
        </is>
      </c>
      <c r="B3962" t="inlineStr">
        <is>
          <t>GUILHERME DE PAULA DA SILVA</t>
        </is>
      </c>
      <c r="C3962" t="n">
        <v>1</v>
      </c>
      <c r="D3962" t="inlineStr">
        <is>
          <t>IPCA</t>
        </is>
      </c>
      <c r="E3962" t="n">
        <v>0</v>
      </c>
      <c r="F3962" t="inlineStr">
        <is>
          <t>MENSAL</t>
        </is>
      </c>
      <c r="G3962" t="n">
        <v>45986</v>
      </c>
      <c r="H3962" t="n">
        <v>45986</v>
      </c>
      <c r="I3962" t="n">
        <v>39</v>
      </c>
      <c r="J3962" t="inlineStr">
        <is>
          <t>CARTEIRA</t>
        </is>
      </c>
      <c r="K3962" t="inlineStr">
        <is>
          <t>CONTRATO</t>
        </is>
      </c>
      <c r="L3962" t="n">
        <v>5935.61</v>
      </c>
      <c r="M3962" t="inlineStr">
        <is>
          <t>IBIRAPITANGA FASE 3</t>
        </is>
      </c>
      <c r="N3962" s="142">
        <f>DATE(YEAR(G3962),MONTH(G3962),1)</f>
        <v/>
      </c>
      <c r="O3962" s="132">
        <f>IF(G3962&gt;$K$3,"Futuro","Atraso")</f>
        <v/>
      </c>
      <c r="P3962">
        <f>12*(YEAR(G3962)-YEAR($K$3))+(MONTH(G3962)-MONTH($K$3))</f>
        <v/>
      </c>
      <c r="Q3962" s="366">
        <f>IF(M3962="IBIRAPITANGA FASE 3",IF(O3962="Atraso",L3962,L3962/(1+$I$2)^P3962),IF(O3962="Atraso",L3962,L3962/(1+$I$1)^P3962))</f>
        <v/>
      </c>
      <c r="R3962">
        <f>IF(O3962="Atraso",$K$3-G3962,0)</f>
        <v/>
      </c>
      <c r="S3962">
        <f>IF(R3962&lt;=15,"Até 15",IF(R3962&lt;=30,"Entre 15 e 30",IF(R3962&lt;=60,"Entre 30 e 60",IF(R3962&lt;=90,"Entre 60 e 90",IF(R3962&lt;=120,"Entre 90 e 120",IF(R3962&lt;=150,"Entre 120 e 150",IF(R3962&lt;=180,"Entre 150 e 180","Superior a 180")))))))</f>
        <v/>
      </c>
    </row>
    <row r="3963">
      <c r="A3963" t="inlineStr">
        <is>
          <t>Q021L01</t>
        </is>
      </c>
      <c r="B3963" t="inlineStr">
        <is>
          <t>GUILHERME DE PAULA DA SILVA</t>
        </is>
      </c>
      <c r="C3963" t="n">
        <v>1</v>
      </c>
      <c r="D3963" t="inlineStr">
        <is>
          <t>IPCA</t>
        </is>
      </c>
      <c r="E3963" t="n">
        <v>0</v>
      </c>
      <c r="F3963" t="inlineStr">
        <is>
          <t>MENSAL</t>
        </is>
      </c>
      <c r="G3963" t="n">
        <v>46016</v>
      </c>
      <c r="H3963" t="n">
        <v>46016</v>
      </c>
      <c r="I3963" t="n">
        <v>40</v>
      </c>
      <c r="J3963" t="inlineStr">
        <is>
          <t>CARTEIRA</t>
        </is>
      </c>
      <c r="K3963" t="inlineStr">
        <is>
          <t>CONTRATO</t>
        </is>
      </c>
      <c r="L3963" t="n">
        <v>5935.61</v>
      </c>
      <c r="M3963" t="inlineStr">
        <is>
          <t>IBIRAPITANGA FASE 3</t>
        </is>
      </c>
      <c r="N3963" s="142">
        <f>DATE(YEAR(G3963),MONTH(G3963),1)</f>
        <v/>
      </c>
      <c r="O3963" s="132">
        <f>IF(G3963&gt;$K$3,"Futuro","Atraso")</f>
        <v/>
      </c>
      <c r="P3963">
        <f>12*(YEAR(G3963)-YEAR($K$3))+(MONTH(G3963)-MONTH($K$3))</f>
        <v/>
      </c>
      <c r="Q3963" s="366">
        <f>IF(M3963="IBIRAPITANGA FASE 3",IF(O3963="Atraso",L3963,L3963/(1+$I$2)^P3963),IF(O3963="Atraso",L3963,L3963/(1+$I$1)^P3963))</f>
        <v/>
      </c>
      <c r="R3963">
        <f>IF(O3963="Atraso",$K$3-G3963,0)</f>
        <v/>
      </c>
      <c r="S3963">
        <f>IF(R3963&lt;=15,"Até 15",IF(R3963&lt;=30,"Entre 15 e 30",IF(R3963&lt;=60,"Entre 30 e 60",IF(R3963&lt;=90,"Entre 60 e 90",IF(R3963&lt;=120,"Entre 90 e 120",IF(R3963&lt;=150,"Entre 120 e 150",IF(R3963&lt;=180,"Entre 150 e 180","Superior a 180")))))))</f>
        <v/>
      </c>
    </row>
    <row r="3964">
      <c r="A3964" t="inlineStr">
        <is>
          <t>Q021L01</t>
        </is>
      </c>
      <c r="B3964" t="inlineStr">
        <is>
          <t>GUILHERME DE PAULA DA SILVA</t>
        </is>
      </c>
      <c r="C3964" t="n">
        <v>1</v>
      </c>
      <c r="D3964" t="inlineStr">
        <is>
          <t>IPCA</t>
        </is>
      </c>
      <c r="E3964" t="n">
        <v>0</v>
      </c>
      <c r="F3964" t="inlineStr">
        <is>
          <t>MENSAL</t>
        </is>
      </c>
      <c r="G3964" t="n">
        <v>46047</v>
      </c>
      <c r="H3964" t="n">
        <v>46047</v>
      </c>
      <c r="I3964" t="n">
        <v>41</v>
      </c>
      <c r="J3964" t="inlineStr">
        <is>
          <t>CARTEIRA</t>
        </is>
      </c>
      <c r="K3964" t="inlineStr">
        <is>
          <t>CONTRATO</t>
        </is>
      </c>
      <c r="L3964" t="n">
        <v>5935.61</v>
      </c>
      <c r="M3964" t="inlineStr">
        <is>
          <t>IBIRAPITANGA FASE 3</t>
        </is>
      </c>
      <c r="N3964" s="142">
        <f>DATE(YEAR(G3964),MONTH(G3964),1)</f>
        <v/>
      </c>
      <c r="O3964" s="132">
        <f>IF(G3964&gt;$K$3,"Futuro","Atraso")</f>
        <v/>
      </c>
      <c r="P3964">
        <f>12*(YEAR(G3964)-YEAR($K$3))+(MONTH(G3964)-MONTH($K$3))</f>
        <v/>
      </c>
      <c r="Q3964" s="366">
        <f>IF(M3964="IBIRAPITANGA FASE 3",IF(O3964="Atraso",L3964,L3964/(1+$I$2)^P3964),IF(O3964="Atraso",L3964,L3964/(1+$I$1)^P3964))</f>
        <v/>
      </c>
      <c r="R3964">
        <f>IF(O3964="Atraso",$K$3-G3964,0)</f>
        <v/>
      </c>
      <c r="S3964">
        <f>IF(R3964&lt;=15,"Até 15",IF(R3964&lt;=30,"Entre 15 e 30",IF(R3964&lt;=60,"Entre 30 e 60",IF(R3964&lt;=90,"Entre 60 e 90",IF(R3964&lt;=120,"Entre 90 e 120",IF(R3964&lt;=150,"Entre 120 e 150",IF(R3964&lt;=180,"Entre 150 e 180","Superior a 180")))))))</f>
        <v/>
      </c>
    </row>
    <row r="3965">
      <c r="A3965" t="inlineStr">
        <is>
          <t>Q021L01</t>
        </is>
      </c>
      <c r="B3965" t="inlineStr">
        <is>
          <t>GUILHERME DE PAULA DA SILVA</t>
        </is>
      </c>
      <c r="C3965" t="n">
        <v>1</v>
      </c>
      <c r="D3965" t="inlineStr">
        <is>
          <t>IPCA</t>
        </is>
      </c>
      <c r="E3965" t="n">
        <v>0</v>
      </c>
      <c r="F3965" t="inlineStr">
        <is>
          <t>MENSAL</t>
        </is>
      </c>
      <c r="G3965" t="n">
        <v>46078</v>
      </c>
      <c r="H3965" t="n">
        <v>46078</v>
      </c>
      <c r="I3965" t="n">
        <v>42</v>
      </c>
      <c r="J3965" t="inlineStr">
        <is>
          <t>CARTEIRA</t>
        </is>
      </c>
      <c r="K3965" t="inlineStr">
        <is>
          <t>CONTRATO</t>
        </is>
      </c>
      <c r="L3965" t="n">
        <v>5935.61</v>
      </c>
      <c r="M3965" t="inlineStr">
        <is>
          <t>IBIRAPITANGA FASE 3</t>
        </is>
      </c>
      <c r="N3965" s="142">
        <f>DATE(YEAR(G3965),MONTH(G3965),1)</f>
        <v/>
      </c>
      <c r="O3965" s="132">
        <f>IF(G3965&gt;$K$3,"Futuro","Atraso")</f>
        <v/>
      </c>
      <c r="P3965">
        <f>12*(YEAR(G3965)-YEAR($K$3))+(MONTH(G3965)-MONTH($K$3))</f>
        <v/>
      </c>
      <c r="Q3965" s="366">
        <f>IF(M3965="IBIRAPITANGA FASE 3",IF(O3965="Atraso",L3965,L3965/(1+$I$2)^P3965),IF(O3965="Atraso",L3965,L3965/(1+$I$1)^P3965))</f>
        <v/>
      </c>
      <c r="R3965">
        <f>IF(O3965="Atraso",$K$3-G3965,0)</f>
        <v/>
      </c>
      <c r="S3965">
        <f>IF(R3965&lt;=15,"Até 15",IF(R3965&lt;=30,"Entre 15 e 30",IF(R3965&lt;=60,"Entre 30 e 60",IF(R3965&lt;=90,"Entre 60 e 90",IF(R3965&lt;=120,"Entre 90 e 120",IF(R3965&lt;=150,"Entre 120 e 150",IF(R3965&lt;=180,"Entre 150 e 180","Superior a 180")))))))</f>
        <v/>
      </c>
    </row>
    <row r="3966">
      <c r="A3966" t="inlineStr">
        <is>
          <t>Q021L01</t>
        </is>
      </c>
      <c r="B3966" t="inlineStr">
        <is>
          <t>GUILHERME DE PAULA DA SILVA</t>
        </is>
      </c>
      <c r="C3966" t="n">
        <v>1</v>
      </c>
      <c r="D3966" t="inlineStr">
        <is>
          <t>IPCA</t>
        </is>
      </c>
      <c r="E3966" t="n">
        <v>0</v>
      </c>
      <c r="F3966" t="inlineStr">
        <is>
          <t>MENSAL</t>
        </is>
      </c>
      <c r="G3966" t="n">
        <v>46106</v>
      </c>
      <c r="H3966" t="n">
        <v>46106</v>
      </c>
      <c r="I3966" t="n">
        <v>43</v>
      </c>
      <c r="J3966" t="inlineStr">
        <is>
          <t>CARTEIRA</t>
        </is>
      </c>
      <c r="K3966" t="inlineStr">
        <is>
          <t>CONTRATO</t>
        </is>
      </c>
      <c r="L3966" t="n">
        <v>5935.61</v>
      </c>
      <c r="M3966" t="inlineStr">
        <is>
          <t>IBIRAPITANGA FASE 3</t>
        </is>
      </c>
      <c r="N3966" s="142">
        <f>DATE(YEAR(G3966),MONTH(G3966),1)</f>
        <v/>
      </c>
      <c r="O3966" s="132">
        <f>IF(G3966&gt;$K$3,"Futuro","Atraso")</f>
        <v/>
      </c>
      <c r="P3966">
        <f>12*(YEAR(G3966)-YEAR($K$3))+(MONTH(G3966)-MONTH($K$3))</f>
        <v/>
      </c>
      <c r="Q3966" s="366">
        <f>IF(M3966="IBIRAPITANGA FASE 3",IF(O3966="Atraso",L3966,L3966/(1+$I$2)^P3966),IF(O3966="Atraso",L3966,L3966/(1+$I$1)^P3966))</f>
        <v/>
      </c>
      <c r="R3966">
        <f>IF(O3966="Atraso",$K$3-G3966,0)</f>
        <v/>
      </c>
      <c r="S3966">
        <f>IF(R3966&lt;=15,"Até 15",IF(R3966&lt;=30,"Entre 15 e 30",IF(R3966&lt;=60,"Entre 30 e 60",IF(R3966&lt;=90,"Entre 60 e 90",IF(R3966&lt;=120,"Entre 90 e 120",IF(R3966&lt;=150,"Entre 120 e 150",IF(R3966&lt;=180,"Entre 150 e 180","Superior a 180")))))))</f>
        <v/>
      </c>
    </row>
    <row r="3967">
      <c r="A3967" t="inlineStr">
        <is>
          <t>Q021L01</t>
        </is>
      </c>
      <c r="B3967" t="inlineStr">
        <is>
          <t>GUILHERME DE PAULA DA SILVA</t>
        </is>
      </c>
      <c r="C3967" t="n">
        <v>1</v>
      </c>
      <c r="D3967" t="inlineStr">
        <is>
          <t>IPCA</t>
        </is>
      </c>
      <c r="E3967" t="n">
        <v>0</v>
      </c>
      <c r="F3967" t="inlineStr">
        <is>
          <t>MENSAL</t>
        </is>
      </c>
      <c r="G3967" t="n">
        <v>46137</v>
      </c>
      <c r="H3967" t="n">
        <v>46137</v>
      </c>
      <c r="I3967" t="n">
        <v>44</v>
      </c>
      <c r="J3967" t="inlineStr">
        <is>
          <t>CARTEIRA</t>
        </is>
      </c>
      <c r="K3967" t="inlineStr">
        <is>
          <t>CONTRATO</t>
        </is>
      </c>
      <c r="L3967" t="n">
        <v>5935.61</v>
      </c>
      <c r="M3967" t="inlineStr">
        <is>
          <t>IBIRAPITANGA FASE 3</t>
        </is>
      </c>
      <c r="N3967" s="142">
        <f>DATE(YEAR(G3967),MONTH(G3967),1)</f>
        <v/>
      </c>
      <c r="O3967" s="132">
        <f>IF(G3967&gt;$K$3,"Futuro","Atraso")</f>
        <v/>
      </c>
      <c r="P3967">
        <f>12*(YEAR(G3967)-YEAR($K$3))+(MONTH(G3967)-MONTH($K$3))</f>
        <v/>
      </c>
      <c r="Q3967" s="366">
        <f>IF(M3967="IBIRAPITANGA FASE 3",IF(O3967="Atraso",L3967,L3967/(1+$I$2)^P3967),IF(O3967="Atraso",L3967,L3967/(1+$I$1)^P3967))</f>
        <v/>
      </c>
      <c r="R3967">
        <f>IF(O3967="Atraso",$K$3-G3967,0)</f>
        <v/>
      </c>
      <c r="S3967">
        <f>IF(R3967&lt;=15,"Até 15",IF(R3967&lt;=30,"Entre 15 e 30",IF(R3967&lt;=60,"Entre 30 e 60",IF(R3967&lt;=90,"Entre 60 e 90",IF(R3967&lt;=120,"Entre 90 e 120",IF(R3967&lt;=150,"Entre 120 e 150",IF(R3967&lt;=180,"Entre 150 e 180","Superior a 180")))))))</f>
        <v/>
      </c>
    </row>
    <row r="3968">
      <c r="A3968" t="inlineStr">
        <is>
          <t>Q021L01</t>
        </is>
      </c>
      <c r="B3968" t="inlineStr">
        <is>
          <t>GUILHERME DE PAULA DA SILVA</t>
        </is>
      </c>
      <c r="C3968" t="n">
        <v>1</v>
      </c>
      <c r="D3968" t="inlineStr">
        <is>
          <t>IPCA</t>
        </is>
      </c>
      <c r="E3968" t="n">
        <v>0</v>
      </c>
      <c r="F3968" t="inlineStr">
        <is>
          <t>MENSAL</t>
        </is>
      </c>
      <c r="G3968" t="n">
        <v>46167</v>
      </c>
      <c r="H3968" t="n">
        <v>46167</v>
      </c>
      <c r="I3968" t="n">
        <v>45</v>
      </c>
      <c r="J3968" t="inlineStr">
        <is>
          <t>CARTEIRA</t>
        </is>
      </c>
      <c r="K3968" t="inlineStr">
        <is>
          <t>CONTRATO</t>
        </is>
      </c>
      <c r="L3968" t="n">
        <v>5935.61</v>
      </c>
      <c r="M3968" t="inlineStr">
        <is>
          <t>IBIRAPITANGA FASE 3</t>
        </is>
      </c>
      <c r="N3968" s="142">
        <f>DATE(YEAR(G3968),MONTH(G3968),1)</f>
        <v/>
      </c>
      <c r="O3968" s="132">
        <f>IF(G3968&gt;$K$3,"Futuro","Atraso")</f>
        <v/>
      </c>
      <c r="P3968">
        <f>12*(YEAR(G3968)-YEAR($K$3))+(MONTH(G3968)-MONTH($K$3))</f>
        <v/>
      </c>
      <c r="Q3968" s="366">
        <f>IF(M3968="IBIRAPITANGA FASE 3",IF(O3968="Atraso",L3968,L3968/(1+$I$2)^P3968),IF(O3968="Atraso",L3968,L3968/(1+$I$1)^P3968))</f>
        <v/>
      </c>
      <c r="R3968">
        <f>IF(O3968="Atraso",$K$3-G3968,0)</f>
        <v/>
      </c>
      <c r="S3968">
        <f>IF(R3968&lt;=15,"Até 15",IF(R3968&lt;=30,"Entre 15 e 30",IF(R3968&lt;=60,"Entre 30 e 60",IF(R3968&lt;=90,"Entre 60 e 90",IF(R3968&lt;=120,"Entre 90 e 120",IF(R3968&lt;=150,"Entre 120 e 150",IF(R3968&lt;=180,"Entre 150 e 180","Superior a 180")))))))</f>
        <v/>
      </c>
    </row>
    <row r="3969">
      <c r="A3969" t="inlineStr">
        <is>
          <t>Q021L01</t>
        </is>
      </c>
      <c r="B3969" t="inlineStr">
        <is>
          <t>GUILHERME DE PAULA DA SILVA</t>
        </is>
      </c>
      <c r="C3969" t="n">
        <v>1</v>
      </c>
      <c r="D3969" t="inlineStr">
        <is>
          <t>IPCA</t>
        </is>
      </c>
      <c r="E3969" t="n">
        <v>0</v>
      </c>
      <c r="F3969" t="inlineStr">
        <is>
          <t>MENSAL</t>
        </is>
      </c>
      <c r="G3969" t="n">
        <v>46198</v>
      </c>
      <c r="H3969" t="n">
        <v>46198</v>
      </c>
      <c r="I3969" t="n">
        <v>46</v>
      </c>
      <c r="J3969" t="inlineStr">
        <is>
          <t>CARTEIRA</t>
        </is>
      </c>
      <c r="K3969" t="inlineStr">
        <is>
          <t>CONTRATO</t>
        </is>
      </c>
      <c r="L3969" t="n">
        <v>5935.61</v>
      </c>
      <c r="M3969" t="inlineStr">
        <is>
          <t>IBIRAPITANGA FASE 3</t>
        </is>
      </c>
      <c r="N3969" s="142">
        <f>DATE(YEAR(G3969),MONTH(G3969),1)</f>
        <v/>
      </c>
      <c r="O3969" s="132">
        <f>IF(G3969&gt;$K$3,"Futuro","Atraso")</f>
        <v/>
      </c>
      <c r="P3969">
        <f>12*(YEAR(G3969)-YEAR($K$3))+(MONTH(G3969)-MONTH($K$3))</f>
        <v/>
      </c>
      <c r="Q3969" s="366">
        <f>IF(M3969="IBIRAPITANGA FASE 3",IF(O3969="Atraso",L3969,L3969/(1+$I$2)^P3969),IF(O3969="Atraso",L3969,L3969/(1+$I$1)^P3969))</f>
        <v/>
      </c>
      <c r="R3969">
        <f>IF(O3969="Atraso",$K$3-G3969,0)</f>
        <v/>
      </c>
      <c r="S3969">
        <f>IF(R3969&lt;=15,"Até 15",IF(R3969&lt;=30,"Entre 15 e 30",IF(R3969&lt;=60,"Entre 30 e 60",IF(R3969&lt;=90,"Entre 60 e 90",IF(R3969&lt;=120,"Entre 90 e 120",IF(R3969&lt;=150,"Entre 120 e 150",IF(R3969&lt;=180,"Entre 150 e 180","Superior a 180")))))))</f>
        <v/>
      </c>
    </row>
    <row r="3970">
      <c r="A3970" t="inlineStr">
        <is>
          <t>Q021L01</t>
        </is>
      </c>
      <c r="B3970" t="inlineStr">
        <is>
          <t>GUILHERME DE PAULA DA SILVA</t>
        </is>
      </c>
      <c r="C3970" t="n">
        <v>1</v>
      </c>
      <c r="D3970" t="inlineStr">
        <is>
          <t>IPCA</t>
        </is>
      </c>
      <c r="E3970" t="n">
        <v>0</v>
      </c>
      <c r="F3970" t="inlineStr">
        <is>
          <t>MENSAL</t>
        </is>
      </c>
      <c r="G3970" t="n">
        <v>46228</v>
      </c>
      <c r="H3970" t="n">
        <v>46228</v>
      </c>
      <c r="I3970" t="n">
        <v>47</v>
      </c>
      <c r="J3970" t="inlineStr">
        <is>
          <t>CARTEIRA</t>
        </is>
      </c>
      <c r="K3970" t="inlineStr">
        <is>
          <t>CONTRATO</t>
        </is>
      </c>
      <c r="L3970" t="n">
        <v>5935.61</v>
      </c>
      <c r="M3970" t="inlineStr">
        <is>
          <t>IBIRAPITANGA FASE 3</t>
        </is>
      </c>
      <c r="N3970" s="142">
        <f>DATE(YEAR(G3970),MONTH(G3970),1)</f>
        <v/>
      </c>
      <c r="O3970" s="132">
        <f>IF(G3970&gt;$K$3,"Futuro","Atraso")</f>
        <v/>
      </c>
      <c r="P3970">
        <f>12*(YEAR(G3970)-YEAR($K$3))+(MONTH(G3970)-MONTH($K$3))</f>
        <v/>
      </c>
      <c r="Q3970" s="366">
        <f>IF(M3970="IBIRAPITANGA FASE 3",IF(O3970="Atraso",L3970,L3970/(1+$I$2)^P3970),IF(O3970="Atraso",L3970,L3970/(1+$I$1)^P3970))</f>
        <v/>
      </c>
      <c r="R3970">
        <f>IF(O3970="Atraso",$K$3-G3970,0)</f>
        <v/>
      </c>
      <c r="S3970">
        <f>IF(R3970&lt;=15,"Até 15",IF(R3970&lt;=30,"Entre 15 e 30",IF(R3970&lt;=60,"Entre 30 e 60",IF(R3970&lt;=90,"Entre 60 e 90",IF(R3970&lt;=120,"Entre 90 e 120",IF(R3970&lt;=150,"Entre 120 e 150",IF(R3970&lt;=180,"Entre 150 e 180","Superior a 180")))))))</f>
        <v/>
      </c>
    </row>
    <row r="3971">
      <c r="A3971" t="inlineStr">
        <is>
          <t>Q021L01</t>
        </is>
      </c>
      <c r="B3971" t="inlineStr">
        <is>
          <t>GUILHERME DE PAULA DA SILVA</t>
        </is>
      </c>
      <c r="C3971" t="n">
        <v>1</v>
      </c>
      <c r="D3971" t="inlineStr">
        <is>
          <t>IPCA</t>
        </is>
      </c>
      <c r="E3971" t="n">
        <v>0</v>
      </c>
      <c r="F3971" t="inlineStr">
        <is>
          <t>MENSAL</t>
        </is>
      </c>
      <c r="G3971" t="n">
        <v>46259</v>
      </c>
      <c r="H3971" t="n">
        <v>46259</v>
      </c>
      <c r="I3971" t="n">
        <v>48</v>
      </c>
      <c r="J3971" t="inlineStr">
        <is>
          <t>CARTEIRA</t>
        </is>
      </c>
      <c r="K3971" t="inlineStr">
        <is>
          <t>CONTRATO</t>
        </is>
      </c>
      <c r="L3971" t="n">
        <v>5935.61</v>
      </c>
      <c r="M3971" t="inlineStr">
        <is>
          <t>IBIRAPITANGA FASE 3</t>
        </is>
      </c>
      <c r="N3971" s="142">
        <f>DATE(YEAR(G3971),MONTH(G3971),1)</f>
        <v/>
      </c>
      <c r="O3971" s="132">
        <f>IF(G3971&gt;$K$3,"Futuro","Atraso")</f>
        <v/>
      </c>
      <c r="P3971">
        <f>12*(YEAR(G3971)-YEAR($K$3))+(MONTH(G3971)-MONTH($K$3))</f>
        <v/>
      </c>
      <c r="Q3971" s="366">
        <f>IF(M3971="IBIRAPITANGA FASE 3",IF(O3971="Atraso",L3971,L3971/(1+$I$2)^P3971),IF(O3971="Atraso",L3971,L3971/(1+$I$1)^P3971))</f>
        <v/>
      </c>
      <c r="R3971">
        <f>IF(O3971="Atraso",$K$3-G3971,0)</f>
        <v/>
      </c>
      <c r="S3971">
        <f>IF(R3971&lt;=15,"Até 15",IF(R3971&lt;=30,"Entre 15 e 30",IF(R3971&lt;=60,"Entre 30 e 60",IF(R3971&lt;=90,"Entre 60 e 90",IF(R3971&lt;=120,"Entre 90 e 120",IF(R3971&lt;=150,"Entre 120 e 150",IF(R3971&lt;=180,"Entre 150 e 180","Superior a 180")))))))</f>
        <v/>
      </c>
    </row>
    <row r="3972">
      <c r="A3972" t="inlineStr">
        <is>
          <t>Q021L01</t>
        </is>
      </c>
      <c r="B3972" t="inlineStr">
        <is>
          <t>GUILHERME DE PAULA DA SILVA</t>
        </is>
      </c>
      <c r="C3972" t="n">
        <v>1</v>
      </c>
      <c r="D3972" t="inlineStr">
        <is>
          <t>IPCA</t>
        </is>
      </c>
      <c r="E3972" t="n">
        <v>0</v>
      </c>
      <c r="F3972" t="inlineStr">
        <is>
          <t>MENSAL</t>
        </is>
      </c>
      <c r="G3972" t="n">
        <v>46259</v>
      </c>
      <c r="H3972" t="n">
        <v>46259</v>
      </c>
      <c r="I3972" t="n">
        <v>4</v>
      </c>
      <c r="J3972" t="inlineStr">
        <is>
          <t>CARTEIRA</t>
        </is>
      </c>
      <c r="K3972" t="inlineStr">
        <is>
          <t>CONTRATO</t>
        </is>
      </c>
      <c r="L3972" t="n">
        <v>23742.42</v>
      </c>
      <c r="M3972" t="inlineStr">
        <is>
          <t>IBIRAPITANGA FASE 3</t>
        </is>
      </c>
      <c r="N3972" s="142">
        <f>DATE(YEAR(G3972),MONTH(G3972),1)</f>
        <v/>
      </c>
      <c r="O3972" s="132">
        <f>IF(G3972&gt;$K$3,"Futuro","Atraso")</f>
        <v/>
      </c>
      <c r="P3972">
        <f>12*(YEAR(G3972)-YEAR($K$3))+(MONTH(G3972)-MONTH($K$3))</f>
        <v/>
      </c>
      <c r="Q3972" s="366">
        <f>IF(M3972="IBIRAPITANGA FASE 3",IF(O3972="Atraso",L3972,L3972/(1+$I$2)^P3972),IF(O3972="Atraso",L3972,L3972/(1+$I$1)^P3972))</f>
        <v/>
      </c>
      <c r="R3972">
        <f>IF(O3972="Atraso",$K$3-G3972,0)</f>
        <v/>
      </c>
      <c r="S3972">
        <f>IF(R3972&lt;=15,"Até 15",IF(R3972&lt;=30,"Entre 15 e 30",IF(R3972&lt;=60,"Entre 30 e 60",IF(R3972&lt;=90,"Entre 60 e 90",IF(R3972&lt;=120,"Entre 90 e 120",IF(R3972&lt;=150,"Entre 120 e 150",IF(R3972&lt;=180,"Entre 150 e 180","Superior a 180")))))))</f>
        <v/>
      </c>
    </row>
    <row r="3973">
      <c r="A3973" t="inlineStr">
        <is>
          <t>Q021L03</t>
        </is>
      </c>
      <c r="B3973" t="inlineStr">
        <is>
          <t>EDUARDO BOLOGNESI ROQUE</t>
        </is>
      </c>
      <c r="C3973" t="n">
        <v>1</v>
      </c>
      <c r="D3973" t="inlineStr">
        <is>
          <t>IPCA</t>
        </is>
      </c>
      <c r="E3973" t="n">
        <v>0</v>
      </c>
      <c r="F3973" t="inlineStr">
        <is>
          <t>MENSAL</t>
        </is>
      </c>
      <c r="G3973" t="n">
        <v>45245</v>
      </c>
      <c r="H3973" t="n">
        <v>45245</v>
      </c>
      <c r="I3973" t="n">
        <v>35</v>
      </c>
      <c r="J3973" t="inlineStr">
        <is>
          <t>CARTEIRA</t>
        </is>
      </c>
      <c r="K3973" t="inlineStr">
        <is>
          <t>CONTRATO</t>
        </is>
      </c>
      <c r="L3973" t="n">
        <v>5134.01</v>
      </c>
      <c r="M3973" t="inlineStr">
        <is>
          <t>IBIRAPITANGA FASE 3</t>
        </is>
      </c>
      <c r="N3973" s="142">
        <f>DATE(YEAR(G3973),MONTH(G3973),1)</f>
        <v/>
      </c>
      <c r="O3973" s="132">
        <f>IF(G3973&gt;$K$3,"Futuro","Atraso")</f>
        <v/>
      </c>
      <c r="P3973">
        <f>12*(YEAR(G3973)-YEAR($K$3))+(MONTH(G3973)-MONTH($K$3))</f>
        <v/>
      </c>
      <c r="Q3973" s="366">
        <f>IF(M3973="IBIRAPITANGA FASE 3",IF(O3973="Atraso",L3973,L3973/(1+$I$2)^P3973),IF(O3973="Atraso",L3973,L3973/(1+$I$1)^P3973))</f>
        <v/>
      </c>
      <c r="R3973">
        <f>IF(O3973="Atraso",$K$3-G3973,0)</f>
        <v/>
      </c>
      <c r="S3973">
        <f>IF(R3973&lt;=15,"Até 15",IF(R3973&lt;=30,"Entre 15 e 30",IF(R3973&lt;=60,"Entre 30 e 60",IF(R3973&lt;=90,"Entre 60 e 90",IF(R3973&lt;=120,"Entre 90 e 120",IF(R3973&lt;=150,"Entre 120 e 150",IF(R3973&lt;=180,"Entre 150 e 180","Superior a 180")))))))</f>
        <v/>
      </c>
    </row>
    <row r="3974">
      <c r="A3974" t="inlineStr">
        <is>
          <t>Q021L03</t>
        </is>
      </c>
      <c r="B3974" t="inlineStr">
        <is>
          <t>EDUARDO BOLOGNESI ROQUE</t>
        </is>
      </c>
      <c r="C3974" t="n">
        <v>1</v>
      </c>
      <c r="D3974" t="inlineStr">
        <is>
          <t>IPCA</t>
        </is>
      </c>
      <c r="E3974" t="n">
        <v>0</v>
      </c>
      <c r="F3974" t="inlineStr">
        <is>
          <t>MENSAL</t>
        </is>
      </c>
      <c r="G3974" t="n">
        <v>45275</v>
      </c>
      <c r="H3974" t="n">
        <v>45275</v>
      </c>
      <c r="I3974" t="n">
        <v>36</v>
      </c>
      <c r="J3974" t="inlineStr">
        <is>
          <t>CARTEIRA</t>
        </is>
      </c>
      <c r="K3974" t="inlineStr">
        <is>
          <t>CONTRATO</t>
        </is>
      </c>
      <c r="L3974" t="n">
        <v>5134.01</v>
      </c>
      <c r="M3974" t="inlineStr">
        <is>
          <t>IBIRAPITANGA FASE 3</t>
        </is>
      </c>
      <c r="N3974" s="142">
        <f>DATE(YEAR(G3974),MONTH(G3974),1)</f>
        <v/>
      </c>
      <c r="O3974" s="132">
        <f>IF(G3974&gt;$K$3,"Futuro","Atraso")</f>
        <v/>
      </c>
      <c r="P3974">
        <f>12*(YEAR(G3974)-YEAR($K$3))+(MONTH(G3974)-MONTH($K$3))</f>
        <v/>
      </c>
      <c r="Q3974" s="366">
        <f>IF(M3974="IBIRAPITANGA FASE 3",IF(O3974="Atraso",L3974,L3974/(1+$I$2)^P3974),IF(O3974="Atraso",L3974,L3974/(1+$I$1)^P3974))</f>
        <v/>
      </c>
      <c r="R3974">
        <f>IF(O3974="Atraso",$K$3-G3974,0)</f>
        <v/>
      </c>
      <c r="S3974">
        <f>IF(R3974&lt;=15,"Até 15",IF(R3974&lt;=30,"Entre 15 e 30",IF(R3974&lt;=60,"Entre 30 e 60",IF(R3974&lt;=90,"Entre 60 e 90",IF(R3974&lt;=120,"Entre 90 e 120",IF(R3974&lt;=150,"Entre 120 e 150",IF(R3974&lt;=180,"Entre 150 e 180","Superior a 180")))))))</f>
        <v/>
      </c>
    </row>
    <row r="3975">
      <c r="A3975" t="inlineStr">
        <is>
          <t>Q021L03</t>
        </is>
      </c>
      <c r="B3975" t="inlineStr">
        <is>
          <t>EDUARDO BOLOGNESI ROQUE</t>
        </is>
      </c>
      <c r="C3975" t="n">
        <v>1</v>
      </c>
      <c r="D3975" t="inlineStr">
        <is>
          <t>IPCA</t>
        </is>
      </c>
      <c r="E3975" t="n">
        <v>0</v>
      </c>
      <c r="F3975" t="inlineStr">
        <is>
          <t>MENSAL</t>
        </is>
      </c>
      <c r="G3975" t="n">
        <v>45306</v>
      </c>
      <c r="H3975" t="n">
        <v>45306</v>
      </c>
      <c r="I3975" t="n">
        <v>37</v>
      </c>
      <c r="J3975" t="inlineStr">
        <is>
          <t>CARTEIRA</t>
        </is>
      </c>
      <c r="K3975" t="inlineStr">
        <is>
          <t>CONTRATO</t>
        </is>
      </c>
      <c r="L3975" t="n">
        <v>5134.01</v>
      </c>
      <c r="M3975" t="inlineStr">
        <is>
          <t>IBIRAPITANGA FASE 3</t>
        </is>
      </c>
      <c r="N3975" s="142">
        <f>DATE(YEAR(G3975),MONTH(G3975),1)</f>
        <v/>
      </c>
      <c r="O3975" s="132">
        <f>IF(G3975&gt;$K$3,"Futuro","Atraso")</f>
        <v/>
      </c>
      <c r="P3975">
        <f>12*(YEAR(G3975)-YEAR($K$3))+(MONTH(G3975)-MONTH($K$3))</f>
        <v/>
      </c>
      <c r="Q3975" s="366">
        <f>IF(M3975="IBIRAPITANGA FASE 3",IF(O3975="Atraso",L3975,L3975/(1+$I$2)^P3975),IF(O3975="Atraso",L3975,L3975/(1+$I$1)^P3975))</f>
        <v/>
      </c>
      <c r="R3975">
        <f>IF(O3975="Atraso",$K$3-G3975,0)</f>
        <v/>
      </c>
      <c r="S3975">
        <f>IF(R3975&lt;=15,"Até 15",IF(R3975&lt;=30,"Entre 15 e 30",IF(R3975&lt;=60,"Entre 30 e 60",IF(R3975&lt;=90,"Entre 60 e 90",IF(R3975&lt;=120,"Entre 90 e 120",IF(R3975&lt;=150,"Entre 120 e 150",IF(R3975&lt;=180,"Entre 150 e 180","Superior a 180")))))))</f>
        <v/>
      </c>
    </row>
    <row r="3976">
      <c r="A3976" t="inlineStr">
        <is>
          <t>Q021L03</t>
        </is>
      </c>
      <c r="B3976" t="inlineStr">
        <is>
          <t>EDUARDO BOLOGNESI ROQUE</t>
        </is>
      </c>
      <c r="C3976" t="n">
        <v>1</v>
      </c>
      <c r="D3976" t="inlineStr">
        <is>
          <t>IPCA</t>
        </is>
      </c>
      <c r="E3976" t="n">
        <v>0</v>
      </c>
      <c r="F3976" t="inlineStr">
        <is>
          <t>MENSAL</t>
        </is>
      </c>
      <c r="G3976" t="n">
        <v>45337</v>
      </c>
      <c r="H3976" t="n">
        <v>45337</v>
      </c>
      <c r="I3976" t="n">
        <v>38</v>
      </c>
      <c r="J3976" t="inlineStr">
        <is>
          <t>CARTEIRA</t>
        </is>
      </c>
      <c r="K3976" t="inlineStr">
        <is>
          <t>CONTRATO</t>
        </is>
      </c>
      <c r="L3976" t="n">
        <v>5134.01</v>
      </c>
      <c r="M3976" t="inlineStr">
        <is>
          <t>IBIRAPITANGA FASE 3</t>
        </is>
      </c>
      <c r="N3976" s="142">
        <f>DATE(YEAR(G3976),MONTH(G3976),1)</f>
        <v/>
      </c>
      <c r="O3976" s="132">
        <f>IF(G3976&gt;$K$3,"Futuro","Atraso")</f>
        <v/>
      </c>
      <c r="P3976">
        <f>12*(YEAR(G3976)-YEAR($K$3))+(MONTH(G3976)-MONTH($K$3))</f>
        <v/>
      </c>
      <c r="Q3976" s="366">
        <f>IF(M3976="IBIRAPITANGA FASE 3",IF(O3976="Atraso",L3976,L3976/(1+$I$2)^P3976),IF(O3976="Atraso",L3976,L3976/(1+$I$1)^P3976))</f>
        <v/>
      </c>
      <c r="R3976">
        <f>IF(O3976="Atraso",$K$3-G3976,0)</f>
        <v/>
      </c>
      <c r="S3976">
        <f>IF(R3976&lt;=15,"Até 15",IF(R3976&lt;=30,"Entre 15 e 30",IF(R3976&lt;=60,"Entre 30 e 60",IF(R3976&lt;=90,"Entre 60 e 90",IF(R3976&lt;=120,"Entre 90 e 120",IF(R3976&lt;=150,"Entre 120 e 150",IF(R3976&lt;=180,"Entre 150 e 180","Superior a 180")))))))</f>
        <v/>
      </c>
    </row>
    <row r="3977">
      <c r="A3977" t="inlineStr">
        <is>
          <t>Q021L03</t>
        </is>
      </c>
      <c r="B3977" t="inlineStr">
        <is>
          <t>EDUARDO BOLOGNESI ROQUE</t>
        </is>
      </c>
      <c r="C3977" t="n">
        <v>1</v>
      </c>
      <c r="D3977" t="inlineStr">
        <is>
          <t>IPCA</t>
        </is>
      </c>
      <c r="E3977" t="n">
        <v>0</v>
      </c>
      <c r="F3977" t="inlineStr">
        <is>
          <t>MENSAL</t>
        </is>
      </c>
      <c r="G3977" t="n">
        <v>45366</v>
      </c>
      <c r="H3977" t="n">
        <v>45366</v>
      </c>
      <c r="I3977" t="n">
        <v>39</v>
      </c>
      <c r="J3977" t="inlineStr">
        <is>
          <t>CARTEIRA</t>
        </is>
      </c>
      <c r="K3977" t="inlineStr">
        <is>
          <t>CONTRATO</t>
        </is>
      </c>
      <c r="L3977" t="n">
        <v>5134.01</v>
      </c>
      <c r="M3977" t="inlineStr">
        <is>
          <t>IBIRAPITANGA FASE 3</t>
        </is>
      </c>
      <c r="N3977" s="142">
        <f>DATE(YEAR(G3977),MONTH(G3977),1)</f>
        <v/>
      </c>
      <c r="O3977" s="132">
        <f>IF(G3977&gt;$K$3,"Futuro","Atraso")</f>
        <v/>
      </c>
      <c r="P3977">
        <f>12*(YEAR(G3977)-YEAR($K$3))+(MONTH(G3977)-MONTH($K$3))</f>
        <v/>
      </c>
      <c r="Q3977" s="366">
        <f>IF(M3977="IBIRAPITANGA FASE 3",IF(O3977="Atraso",L3977,L3977/(1+$I$2)^P3977),IF(O3977="Atraso",L3977,L3977/(1+$I$1)^P3977))</f>
        <v/>
      </c>
      <c r="R3977">
        <f>IF(O3977="Atraso",$K$3-G3977,0)</f>
        <v/>
      </c>
      <c r="S3977">
        <f>IF(R3977&lt;=15,"Até 15",IF(R3977&lt;=30,"Entre 15 e 30",IF(R3977&lt;=60,"Entre 30 e 60",IF(R3977&lt;=90,"Entre 60 e 90",IF(R3977&lt;=120,"Entre 90 e 120",IF(R3977&lt;=150,"Entre 120 e 150",IF(R3977&lt;=180,"Entre 150 e 180","Superior a 180")))))))</f>
        <v/>
      </c>
    </row>
    <row r="3978">
      <c r="A3978" t="inlineStr">
        <is>
          <t>Q021L03</t>
        </is>
      </c>
      <c r="B3978" t="inlineStr">
        <is>
          <t>EDUARDO BOLOGNESI ROQUE</t>
        </is>
      </c>
      <c r="C3978" t="n">
        <v>1</v>
      </c>
      <c r="D3978" t="inlineStr">
        <is>
          <t>IPCA</t>
        </is>
      </c>
      <c r="E3978" t="n">
        <v>0</v>
      </c>
      <c r="F3978" t="inlineStr">
        <is>
          <t>MENSAL</t>
        </is>
      </c>
      <c r="G3978" t="n">
        <v>45397</v>
      </c>
      <c r="H3978" t="n">
        <v>45397</v>
      </c>
      <c r="I3978" t="n">
        <v>40</v>
      </c>
      <c r="J3978" t="inlineStr">
        <is>
          <t>CARTEIRA</t>
        </is>
      </c>
      <c r="K3978" t="inlineStr">
        <is>
          <t>CONTRATO</t>
        </is>
      </c>
      <c r="L3978" t="n">
        <v>5134.01</v>
      </c>
      <c r="M3978" t="inlineStr">
        <is>
          <t>IBIRAPITANGA FASE 3</t>
        </is>
      </c>
      <c r="N3978" s="142">
        <f>DATE(YEAR(G3978),MONTH(G3978),1)</f>
        <v/>
      </c>
      <c r="O3978" s="132">
        <f>IF(G3978&gt;$K$3,"Futuro","Atraso")</f>
        <v/>
      </c>
      <c r="P3978">
        <f>12*(YEAR(G3978)-YEAR($K$3))+(MONTH(G3978)-MONTH($K$3))</f>
        <v/>
      </c>
      <c r="Q3978" s="366">
        <f>IF(M3978="IBIRAPITANGA FASE 3",IF(O3978="Atraso",L3978,L3978/(1+$I$2)^P3978),IF(O3978="Atraso",L3978,L3978/(1+$I$1)^P3978))</f>
        <v/>
      </c>
      <c r="R3978">
        <f>IF(O3978="Atraso",$K$3-G3978,0)</f>
        <v/>
      </c>
      <c r="S3978">
        <f>IF(R3978&lt;=15,"Até 15",IF(R3978&lt;=30,"Entre 15 e 30",IF(R3978&lt;=60,"Entre 30 e 60",IF(R3978&lt;=90,"Entre 60 e 90",IF(R3978&lt;=120,"Entre 90 e 120",IF(R3978&lt;=150,"Entre 120 e 150",IF(R3978&lt;=180,"Entre 150 e 180","Superior a 180")))))))</f>
        <v/>
      </c>
    </row>
    <row r="3979">
      <c r="A3979" t="inlineStr">
        <is>
          <t>Q021L03</t>
        </is>
      </c>
      <c r="B3979" t="inlineStr">
        <is>
          <t>EDUARDO BOLOGNESI ROQUE</t>
        </is>
      </c>
      <c r="C3979" t="n">
        <v>1</v>
      </c>
      <c r="D3979" t="inlineStr">
        <is>
          <t>IPCA</t>
        </is>
      </c>
      <c r="E3979" t="n">
        <v>0</v>
      </c>
      <c r="F3979" t="inlineStr">
        <is>
          <t>MENSAL</t>
        </is>
      </c>
      <c r="G3979" t="n">
        <v>45427</v>
      </c>
      <c r="H3979" t="n">
        <v>45427</v>
      </c>
      <c r="I3979" t="n">
        <v>41</v>
      </c>
      <c r="J3979" t="inlineStr">
        <is>
          <t>CARTEIRA</t>
        </is>
      </c>
      <c r="K3979" t="inlineStr">
        <is>
          <t>CONTRATO</t>
        </is>
      </c>
      <c r="L3979" t="n">
        <v>5134.01</v>
      </c>
      <c r="M3979" t="inlineStr">
        <is>
          <t>IBIRAPITANGA FASE 3</t>
        </is>
      </c>
      <c r="N3979" s="142">
        <f>DATE(YEAR(G3979),MONTH(G3979),1)</f>
        <v/>
      </c>
      <c r="O3979" s="132">
        <f>IF(G3979&gt;$K$3,"Futuro","Atraso")</f>
        <v/>
      </c>
      <c r="P3979">
        <f>12*(YEAR(G3979)-YEAR($K$3))+(MONTH(G3979)-MONTH($K$3))</f>
        <v/>
      </c>
      <c r="Q3979" s="366">
        <f>IF(M3979="IBIRAPITANGA FASE 3",IF(O3979="Atraso",L3979,L3979/(1+$I$2)^P3979),IF(O3979="Atraso",L3979,L3979/(1+$I$1)^P3979))</f>
        <v/>
      </c>
      <c r="R3979">
        <f>IF(O3979="Atraso",$K$3-G3979,0)</f>
        <v/>
      </c>
      <c r="S3979">
        <f>IF(R3979&lt;=15,"Até 15",IF(R3979&lt;=30,"Entre 15 e 30",IF(R3979&lt;=60,"Entre 30 e 60",IF(R3979&lt;=90,"Entre 60 e 90",IF(R3979&lt;=120,"Entre 90 e 120",IF(R3979&lt;=150,"Entre 120 e 150",IF(R3979&lt;=180,"Entre 150 e 180","Superior a 180")))))))</f>
        <v/>
      </c>
    </row>
    <row r="3980">
      <c r="A3980" t="inlineStr">
        <is>
          <t>Q021L03</t>
        </is>
      </c>
      <c r="B3980" t="inlineStr">
        <is>
          <t>EDUARDO BOLOGNESI ROQUE</t>
        </is>
      </c>
      <c r="C3980" t="n">
        <v>1</v>
      </c>
      <c r="D3980" t="inlineStr">
        <is>
          <t>IPCA</t>
        </is>
      </c>
      <c r="E3980" t="n">
        <v>0</v>
      </c>
      <c r="F3980" t="inlineStr">
        <is>
          <t>MENSAL</t>
        </is>
      </c>
      <c r="G3980" t="n">
        <v>45458</v>
      </c>
      <c r="H3980" t="n">
        <v>45458</v>
      </c>
      <c r="I3980" t="n">
        <v>42</v>
      </c>
      <c r="J3980" t="inlineStr">
        <is>
          <t>CARTEIRA</t>
        </is>
      </c>
      <c r="K3980" t="inlineStr">
        <is>
          <t>CONTRATO</t>
        </is>
      </c>
      <c r="L3980" t="n">
        <v>5134.01</v>
      </c>
      <c r="M3980" t="inlineStr">
        <is>
          <t>IBIRAPITANGA FASE 3</t>
        </is>
      </c>
      <c r="N3980" s="142">
        <f>DATE(YEAR(G3980),MONTH(G3980),1)</f>
        <v/>
      </c>
      <c r="O3980" s="132">
        <f>IF(G3980&gt;$K$3,"Futuro","Atraso")</f>
        <v/>
      </c>
      <c r="P3980">
        <f>12*(YEAR(G3980)-YEAR($K$3))+(MONTH(G3980)-MONTH($K$3))</f>
        <v/>
      </c>
      <c r="Q3980" s="366">
        <f>IF(M3980="IBIRAPITANGA FASE 3",IF(O3980="Atraso",L3980,L3980/(1+$I$2)^P3980),IF(O3980="Atraso",L3980,L3980/(1+$I$1)^P3980))</f>
        <v/>
      </c>
      <c r="R3980">
        <f>IF(O3980="Atraso",$K$3-G3980,0)</f>
        <v/>
      </c>
      <c r="S3980">
        <f>IF(R3980&lt;=15,"Até 15",IF(R3980&lt;=30,"Entre 15 e 30",IF(R3980&lt;=60,"Entre 30 e 60",IF(R3980&lt;=90,"Entre 60 e 90",IF(R3980&lt;=120,"Entre 90 e 120",IF(R3980&lt;=150,"Entre 120 e 150",IF(R3980&lt;=180,"Entre 150 e 180","Superior a 180")))))))</f>
        <v/>
      </c>
    </row>
    <row r="3981">
      <c r="A3981" t="inlineStr">
        <is>
          <t>Q021L03</t>
        </is>
      </c>
      <c r="B3981" t="inlineStr">
        <is>
          <t>EDUARDO BOLOGNESI ROQUE</t>
        </is>
      </c>
      <c r="C3981" t="n">
        <v>1</v>
      </c>
      <c r="D3981" t="inlineStr">
        <is>
          <t>IPCA</t>
        </is>
      </c>
      <c r="E3981" t="n">
        <v>0</v>
      </c>
      <c r="F3981" t="inlineStr">
        <is>
          <t>MENSAL</t>
        </is>
      </c>
      <c r="G3981" t="n">
        <v>45488</v>
      </c>
      <c r="H3981" t="n">
        <v>45488</v>
      </c>
      <c r="I3981" t="n">
        <v>43</v>
      </c>
      <c r="J3981" t="inlineStr">
        <is>
          <t>CARTEIRA</t>
        </is>
      </c>
      <c r="K3981" t="inlineStr">
        <is>
          <t>CONTRATO</t>
        </is>
      </c>
      <c r="L3981" t="n">
        <v>5134.01</v>
      </c>
      <c r="M3981" t="inlineStr">
        <is>
          <t>IBIRAPITANGA FASE 3</t>
        </is>
      </c>
      <c r="N3981" s="142">
        <f>DATE(YEAR(G3981),MONTH(G3981),1)</f>
        <v/>
      </c>
      <c r="O3981" s="132">
        <f>IF(G3981&gt;$K$3,"Futuro","Atraso")</f>
        <v/>
      </c>
      <c r="P3981">
        <f>12*(YEAR(G3981)-YEAR($K$3))+(MONTH(G3981)-MONTH($K$3))</f>
        <v/>
      </c>
      <c r="Q3981" s="366">
        <f>IF(M3981="IBIRAPITANGA FASE 3",IF(O3981="Atraso",L3981,L3981/(1+$I$2)^P3981),IF(O3981="Atraso",L3981,L3981/(1+$I$1)^P3981))</f>
        <v/>
      </c>
      <c r="R3981">
        <f>IF(O3981="Atraso",$K$3-G3981,0)</f>
        <v/>
      </c>
      <c r="S3981">
        <f>IF(R3981&lt;=15,"Até 15",IF(R3981&lt;=30,"Entre 15 e 30",IF(R3981&lt;=60,"Entre 30 e 60",IF(R3981&lt;=90,"Entre 60 e 90",IF(R3981&lt;=120,"Entre 90 e 120",IF(R3981&lt;=150,"Entre 120 e 150",IF(R3981&lt;=180,"Entre 150 e 180","Superior a 180")))))))</f>
        <v/>
      </c>
    </row>
    <row r="3982">
      <c r="A3982" t="inlineStr">
        <is>
          <t>Q021L03</t>
        </is>
      </c>
      <c r="B3982" t="inlineStr">
        <is>
          <t>EDUARDO BOLOGNESI ROQUE</t>
        </is>
      </c>
      <c r="C3982" t="n">
        <v>1</v>
      </c>
      <c r="D3982" t="inlineStr">
        <is>
          <t>IPCA</t>
        </is>
      </c>
      <c r="E3982" t="n">
        <v>0</v>
      </c>
      <c r="F3982" t="inlineStr">
        <is>
          <t>MENSAL</t>
        </is>
      </c>
      <c r="G3982" t="n">
        <v>45519</v>
      </c>
      <c r="H3982" t="n">
        <v>45519</v>
      </c>
      <c r="I3982" t="n">
        <v>44</v>
      </c>
      <c r="J3982" t="inlineStr">
        <is>
          <t>CARTEIRA</t>
        </is>
      </c>
      <c r="K3982" t="inlineStr">
        <is>
          <t>CONTRATO</t>
        </is>
      </c>
      <c r="L3982" t="n">
        <v>5134.01</v>
      </c>
      <c r="M3982" t="inlineStr">
        <is>
          <t>IBIRAPITANGA FASE 3</t>
        </is>
      </c>
      <c r="N3982" s="142">
        <f>DATE(YEAR(G3982),MONTH(G3982),1)</f>
        <v/>
      </c>
      <c r="O3982" s="132">
        <f>IF(G3982&gt;$K$3,"Futuro","Atraso")</f>
        <v/>
      </c>
      <c r="P3982">
        <f>12*(YEAR(G3982)-YEAR($K$3))+(MONTH(G3982)-MONTH($K$3))</f>
        <v/>
      </c>
      <c r="Q3982" s="366">
        <f>IF(M3982="IBIRAPITANGA FASE 3",IF(O3982="Atraso",L3982,L3982/(1+$I$2)^P3982),IF(O3982="Atraso",L3982,L3982/(1+$I$1)^P3982))</f>
        <v/>
      </c>
      <c r="R3982">
        <f>IF(O3982="Atraso",$K$3-G3982,0)</f>
        <v/>
      </c>
      <c r="S3982">
        <f>IF(R3982&lt;=15,"Até 15",IF(R3982&lt;=30,"Entre 15 e 30",IF(R3982&lt;=60,"Entre 30 e 60",IF(R3982&lt;=90,"Entre 60 e 90",IF(R3982&lt;=120,"Entre 90 e 120",IF(R3982&lt;=150,"Entre 120 e 150",IF(R3982&lt;=180,"Entre 150 e 180","Superior a 180")))))))</f>
        <v/>
      </c>
    </row>
    <row r="3983">
      <c r="A3983" t="inlineStr">
        <is>
          <t>Q021L03</t>
        </is>
      </c>
      <c r="B3983" t="inlineStr">
        <is>
          <t>EDUARDO BOLOGNESI ROQUE</t>
        </is>
      </c>
      <c r="C3983" t="n">
        <v>1</v>
      </c>
      <c r="D3983" t="inlineStr">
        <is>
          <t>IPCA</t>
        </is>
      </c>
      <c r="E3983" t="n">
        <v>0</v>
      </c>
      <c r="F3983" t="inlineStr">
        <is>
          <t>MENSAL</t>
        </is>
      </c>
      <c r="G3983" t="n">
        <v>45550</v>
      </c>
      <c r="H3983" t="n">
        <v>45550</v>
      </c>
      <c r="I3983" t="n">
        <v>45</v>
      </c>
      <c r="J3983" t="inlineStr">
        <is>
          <t>CARTEIRA</t>
        </is>
      </c>
      <c r="K3983" t="inlineStr">
        <is>
          <t>CONTRATO</t>
        </is>
      </c>
      <c r="L3983" t="n">
        <v>5134.01</v>
      </c>
      <c r="M3983" t="inlineStr">
        <is>
          <t>IBIRAPITANGA FASE 3</t>
        </is>
      </c>
      <c r="N3983" s="142">
        <f>DATE(YEAR(G3983),MONTH(G3983),1)</f>
        <v/>
      </c>
      <c r="O3983" s="132">
        <f>IF(G3983&gt;$K$3,"Futuro","Atraso")</f>
        <v/>
      </c>
      <c r="P3983">
        <f>12*(YEAR(G3983)-YEAR($K$3))+(MONTH(G3983)-MONTH($K$3))</f>
        <v/>
      </c>
      <c r="Q3983" s="366">
        <f>IF(M3983="IBIRAPITANGA FASE 3",IF(O3983="Atraso",L3983,L3983/(1+$I$2)^P3983),IF(O3983="Atraso",L3983,L3983/(1+$I$1)^P3983))</f>
        <v/>
      </c>
      <c r="R3983">
        <f>IF(O3983="Atraso",$K$3-G3983,0)</f>
        <v/>
      </c>
      <c r="S3983">
        <f>IF(R3983&lt;=15,"Até 15",IF(R3983&lt;=30,"Entre 15 e 30",IF(R3983&lt;=60,"Entre 30 e 60",IF(R3983&lt;=90,"Entre 60 e 90",IF(R3983&lt;=120,"Entre 90 e 120",IF(R3983&lt;=150,"Entre 120 e 150",IF(R3983&lt;=180,"Entre 150 e 180","Superior a 180")))))))</f>
        <v/>
      </c>
    </row>
    <row r="3984">
      <c r="A3984" t="inlineStr">
        <is>
          <t>Q021L03</t>
        </is>
      </c>
      <c r="B3984" t="inlineStr">
        <is>
          <t>EDUARDO BOLOGNESI ROQUE</t>
        </is>
      </c>
      <c r="C3984" t="n">
        <v>1</v>
      </c>
      <c r="D3984" t="inlineStr">
        <is>
          <t>IPCA</t>
        </is>
      </c>
      <c r="E3984" t="n">
        <v>0</v>
      </c>
      <c r="F3984" t="inlineStr">
        <is>
          <t>MENSAL</t>
        </is>
      </c>
      <c r="G3984" t="n">
        <v>45580</v>
      </c>
      <c r="H3984" t="n">
        <v>45580</v>
      </c>
      <c r="I3984" t="n">
        <v>46</v>
      </c>
      <c r="J3984" t="inlineStr">
        <is>
          <t>CARTEIRA</t>
        </is>
      </c>
      <c r="K3984" t="inlineStr">
        <is>
          <t>CONTRATO</t>
        </is>
      </c>
      <c r="L3984" t="n">
        <v>5134.01</v>
      </c>
      <c r="M3984" t="inlineStr">
        <is>
          <t>IBIRAPITANGA FASE 3</t>
        </is>
      </c>
      <c r="N3984" s="142">
        <f>DATE(YEAR(G3984),MONTH(G3984),1)</f>
        <v/>
      </c>
      <c r="O3984" s="132">
        <f>IF(G3984&gt;$K$3,"Futuro","Atraso")</f>
        <v/>
      </c>
      <c r="P3984">
        <f>12*(YEAR(G3984)-YEAR($K$3))+(MONTH(G3984)-MONTH($K$3))</f>
        <v/>
      </c>
      <c r="Q3984" s="366">
        <f>IF(M3984="IBIRAPITANGA FASE 3",IF(O3984="Atraso",L3984,L3984/(1+$I$2)^P3984),IF(O3984="Atraso",L3984,L3984/(1+$I$1)^P3984))</f>
        <v/>
      </c>
      <c r="R3984">
        <f>IF(O3984="Atraso",$K$3-G3984,0)</f>
        <v/>
      </c>
      <c r="S3984">
        <f>IF(R3984&lt;=15,"Até 15",IF(R3984&lt;=30,"Entre 15 e 30",IF(R3984&lt;=60,"Entre 30 e 60",IF(R3984&lt;=90,"Entre 60 e 90",IF(R3984&lt;=120,"Entre 90 e 120",IF(R3984&lt;=150,"Entre 120 e 150",IF(R3984&lt;=180,"Entre 150 e 180","Superior a 180")))))))</f>
        <v/>
      </c>
    </row>
    <row r="3985">
      <c r="A3985" t="inlineStr">
        <is>
          <t>Q021L03</t>
        </is>
      </c>
      <c r="B3985" t="inlineStr">
        <is>
          <t>EDUARDO BOLOGNESI ROQUE</t>
        </is>
      </c>
      <c r="C3985" t="n">
        <v>1</v>
      </c>
      <c r="D3985" t="inlineStr">
        <is>
          <t>IPCA</t>
        </is>
      </c>
      <c r="E3985" t="n">
        <v>0</v>
      </c>
      <c r="F3985" t="inlineStr">
        <is>
          <t>MENSAL</t>
        </is>
      </c>
      <c r="G3985" t="n">
        <v>45611</v>
      </c>
      <c r="H3985" t="n">
        <v>45611</v>
      </c>
      <c r="I3985" t="n">
        <v>47</v>
      </c>
      <c r="J3985" t="inlineStr">
        <is>
          <t>CARTEIRA</t>
        </is>
      </c>
      <c r="K3985" t="inlineStr">
        <is>
          <t>CONTRATO</t>
        </is>
      </c>
      <c r="L3985" t="n">
        <v>5134.01</v>
      </c>
      <c r="M3985" t="inlineStr">
        <is>
          <t>IBIRAPITANGA FASE 3</t>
        </is>
      </c>
      <c r="N3985" s="142">
        <f>DATE(YEAR(G3985),MONTH(G3985),1)</f>
        <v/>
      </c>
      <c r="O3985" s="132">
        <f>IF(G3985&gt;$K$3,"Futuro","Atraso")</f>
        <v/>
      </c>
      <c r="P3985">
        <f>12*(YEAR(G3985)-YEAR($K$3))+(MONTH(G3985)-MONTH($K$3))</f>
        <v/>
      </c>
      <c r="Q3985" s="366">
        <f>IF(M3985="IBIRAPITANGA FASE 3",IF(O3985="Atraso",L3985,L3985/(1+$I$2)^P3985),IF(O3985="Atraso",L3985,L3985/(1+$I$1)^P3985))</f>
        <v/>
      </c>
      <c r="R3985">
        <f>IF(O3985="Atraso",$K$3-G3985,0)</f>
        <v/>
      </c>
      <c r="S3985">
        <f>IF(R3985&lt;=15,"Até 15",IF(R3985&lt;=30,"Entre 15 e 30",IF(R3985&lt;=60,"Entre 30 e 60",IF(R3985&lt;=90,"Entre 60 e 90",IF(R3985&lt;=120,"Entre 90 e 120",IF(R3985&lt;=150,"Entre 120 e 150",IF(R3985&lt;=180,"Entre 150 e 180","Superior a 180")))))))</f>
        <v/>
      </c>
    </row>
    <row r="3986">
      <c r="A3986" t="inlineStr">
        <is>
          <t>Q021L03</t>
        </is>
      </c>
      <c r="B3986" t="inlineStr">
        <is>
          <t>EDUARDO BOLOGNESI ROQUE</t>
        </is>
      </c>
      <c r="C3986" t="n">
        <v>1</v>
      </c>
      <c r="D3986" t="inlineStr">
        <is>
          <t>IPCA</t>
        </is>
      </c>
      <c r="E3986" t="n">
        <v>0</v>
      </c>
      <c r="F3986" t="inlineStr">
        <is>
          <t>MENSAL</t>
        </is>
      </c>
      <c r="G3986" t="n">
        <v>45641</v>
      </c>
      <c r="H3986" t="n">
        <v>45641</v>
      </c>
      <c r="I3986" t="n">
        <v>48</v>
      </c>
      <c r="J3986" t="inlineStr">
        <is>
          <t>CARTEIRA</t>
        </is>
      </c>
      <c r="K3986" t="inlineStr">
        <is>
          <t>CONTRATO</t>
        </is>
      </c>
      <c r="L3986" t="n">
        <v>5134.01</v>
      </c>
      <c r="M3986" t="inlineStr">
        <is>
          <t>IBIRAPITANGA FASE 3</t>
        </is>
      </c>
      <c r="N3986" s="142">
        <f>DATE(YEAR(G3986),MONTH(G3986),1)</f>
        <v/>
      </c>
      <c r="O3986" s="132">
        <f>IF(G3986&gt;$K$3,"Futuro","Atraso")</f>
        <v/>
      </c>
      <c r="P3986">
        <f>12*(YEAR(G3986)-YEAR($K$3))+(MONTH(G3986)-MONTH($K$3))</f>
        <v/>
      </c>
      <c r="Q3986" s="366">
        <f>IF(M3986="IBIRAPITANGA FASE 3",IF(O3986="Atraso",L3986,L3986/(1+$I$2)^P3986),IF(O3986="Atraso",L3986,L3986/(1+$I$1)^P3986))</f>
        <v/>
      </c>
      <c r="R3986">
        <f>IF(O3986="Atraso",$K$3-G3986,0)</f>
        <v/>
      </c>
      <c r="S3986">
        <f>IF(R3986&lt;=15,"Até 15",IF(R3986&lt;=30,"Entre 15 e 30",IF(R3986&lt;=60,"Entre 30 e 60",IF(R3986&lt;=90,"Entre 60 e 90",IF(R3986&lt;=120,"Entre 90 e 120",IF(R3986&lt;=150,"Entre 120 e 150",IF(R3986&lt;=180,"Entre 150 e 180","Superior a 180")))))))</f>
        <v/>
      </c>
    </row>
    <row r="3987">
      <c r="A3987" t="inlineStr">
        <is>
          <t>Q021L04</t>
        </is>
      </c>
      <c r="B3987" t="inlineStr">
        <is>
          <t>ALBERTO SOARES BEZERRA</t>
        </is>
      </c>
      <c r="C3987" t="n">
        <v>1</v>
      </c>
      <c r="D3987" t="inlineStr">
        <is>
          <t>IPCA</t>
        </is>
      </c>
      <c r="E3987" t="n">
        <v>0</v>
      </c>
      <c r="F3987" t="inlineStr">
        <is>
          <t>MENSAL</t>
        </is>
      </c>
      <c r="G3987" t="n">
        <v>45224</v>
      </c>
      <c r="H3987" t="n">
        <v>45224</v>
      </c>
      <c r="I3987" t="n">
        <v>25</v>
      </c>
      <c r="J3987" t="inlineStr">
        <is>
          <t>CARTEIRA</t>
        </is>
      </c>
      <c r="K3987" t="inlineStr">
        <is>
          <t>CONTRATO</t>
        </is>
      </c>
      <c r="L3987" t="n">
        <v>4630.05</v>
      </c>
      <c r="M3987" t="inlineStr">
        <is>
          <t>IBIRAPITANGA FASE 3</t>
        </is>
      </c>
      <c r="N3987" s="142">
        <f>DATE(YEAR(G3987),MONTH(G3987),1)</f>
        <v/>
      </c>
      <c r="O3987" s="132">
        <f>IF(G3987&gt;$K$3,"Futuro","Atraso")</f>
        <v/>
      </c>
      <c r="P3987">
        <f>12*(YEAR(G3987)-YEAR($K$3))+(MONTH(G3987)-MONTH($K$3))</f>
        <v/>
      </c>
      <c r="Q3987" s="366">
        <f>IF(M3987="IBIRAPITANGA FASE 3",IF(O3987="Atraso",L3987,L3987/(1+$I$2)^P3987),IF(O3987="Atraso",L3987,L3987/(1+$I$1)^P3987))</f>
        <v/>
      </c>
      <c r="R3987">
        <f>IF(O3987="Atraso",$K$3-G3987,0)</f>
        <v/>
      </c>
      <c r="S3987">
        <f>IF(R3987&lt;=15,"Até 15",IF(R3987&lt;=30,"Entre 15 e 30",IF(R3987&lt;=60,"Entre 30 e 60",IF(R3987&lt;=90,"Entre 60 e 90",IF(R3987&lt;=120,"Entre 90 e 120",IF(R3987&lt;=150,"Entre 120 e 150",IF(R3987&lt;=180,"Entre 150 e 180","Superior a 180")))))))</f>
        <v/>
      </c>
    </row>
    <row r="3988">
      <c r="A3988" t="inlineStr">
        <is>
          <t>Q021L04</t>
        </is>
      </c>
      <c r="B3988" t="inlineStr">
        <is>
          <t>ALBERTO SOARES BEZERRA</t>
        </is>
      </c>
      <c r="C3988" t="n">
        <v>1</v>
      </c>
      <c r="D3988" t="inlineStr">
        <is>
          <t>IPCA</t>
        </is>
      </c>
      <c r="E3988" t="n">
        <v>0</v>
      </c>
      <c r="F3988" t="inlineStr">
        <is>
          <t>MENSAL</t>
        </is>
      </c>
      <c r="G3988" t="n">
        <v>45255</v>
      </c>
      <c r="H3988" t="n">
        <v>45255</v>
      </c>
      <c r="I3988" t="n">
        <v>26</v>
      </c>
      <c r="J3988" t="inlineStr">
        <is>
          <t>CARTEIRA</t>
        </is>
      </c>
      <c r="K3988" t="inlineStr">
        <is>
          <t>CONTRATO</t>
        </is>
      </c>
      <c r="L3988" t="n">
        <v>4540.07</v>
      </c>
      <c r="M3988" t="inlineStr">
        <is>
          <t>IBIRAPITANGA FASE 3</t>
        </is>
      </c>
      <c r="N3988" s="142">
        <f>DATE(YEAR(G3988),MONTH(G3988),1)</f>
        <v/>
      </c>
      <c r="O3988" s="132">
        <f>IF(G3988&gt;$K$3,"Futuro","Atraso")</f>
        <v/>
      </c>
      <c r="P3988">
        <f>12*(YEAR(G3988)-YEAR($K$3))+(MONTH(G3988)-MONTH($K$3))</f>
        <v/>
      </c>
      <c r="Q3988" s="366">
        <f>IF(M3988="IBIRAPITANGA FASE 3",IF(O3988="Atraso",L3988,L3988/(1+$I$2)^P3988),IF(O3988="Atraso",L3988,L3988/(1+$I$1)^P3988))</f>
        <v/>
      </c>
      <c r="R3988">
        <f>IF(O3988="Atraso",$K$3-G3988,0)</f>
        <v/>
      </c>
      <c r="S3988">
        <f>IF(R3988&lt;=15,"Até 15",IF(R3988&lt;=30,"Entre 15 e 30",IF(R3988&lt;=60,"Entre 30 e 60",IF(R3988&lt;=90,"Entre 60 e 90",IF(R3988&lt;=120,"Entre 90 e 120",IF(R3988&lt;=150,"Entre 120 e 150",IF(R3988&lt;=180,"Entre 150 e 180","Superior a 180")))))))</f>
        <v/>
      </c>
    </row>
    <row r="3989">
      <c r="A3989" t="inlineStr">
        <is>
          <t>Q021L04</t>
        </is>
      </c>
      <c r="B3989" t="inlineStr">
        <is>
          <t>ALBERTO SOARES BEZERRA</t>
        </is>
      </c>
      <c r="C3989" t="n">
        <v>1</v>
      </c>
      <c r="D3989" t="inlineStr">
        <is>
          <t>IPCA</t>
        </is>
      </c>
      <c r="E3989" t="n">
        <v>0</v>
      </c>
      <c r="F3989" t="inlineStr">
        <is>
          <t>MENSAL</t>
        </is>
      </c>
      <c r="G3989" t="n">
        <v>45285</v>
      </c>
      <c r="H3989" t="n">
        <v>45285</v>
      </c>
      <c r="I3989" t="n">
        <v>27</v>
      </c>
      <c r="J3989" t="inlineStr">
        <is>
          <t>CARTEIRA</t>
        </is>
      </c>
      <c r="K3989" t="inlineStr">
        <is>
          <t>CONTRATO</t>
        </is>
      </c>
      <c r="L3989" t="n">
        <v>4540.07</v>
      </c>
      <c r="M3989" t="inlineStr">
        <is>
          <t>IBIRAPITANGA FASE 3</t>
        </is>
      </c>
      <c r="N3989" s="142">
        <f>DATE(YEAR(G3989),MONTH(G3989),1)</f>
        <v/>
      </c>
      <c r="O3989" s="132">
        <f>IF(G3989&gt;$K$3,"Futuro","Atraso")</f>
        <v/>
      </c>
      <c r="P3989">
        <f>12*(YEAR(G3989)-YEAR($K$3))+(MONTH(G3989)-MONTH($K$3))</f>
        <v/>
      </c>
      <c r="Q3989" s="366">
        <f>IF(M3989="IBIRAPITANGA FASE 3",IF(O3989="Atraso",L3989,L3989/(1+$I$2)^P3989),IF(O3989="Atraso",L3989,L3989/(1+$I$1)^P3989))</f>
        <v/>
      </c>
      <c r="R3989">
        <f>IF(O3989="Atraso",$K$3-G3989,0)</f>
        <v/>
      </c>
      <c r="S3989">
        <f>IF(R3989&lt;=15,"Até 15",IF(R3989&lt;=30,"Entre 15 e 30",IF(R3989&lt;=60,"Entre 30 e 60",IF(R3989&lt;=90,"Entre 60 e 90",IF(R3989&lt;=120,"Entre 90 e 120",IF(R3989&lt;=150,"Entre 120 e 150",IF(R3989&lt;=180,"Entre 150 e 180","Superior a 180")))))))</f>
        <v/>
      </c>
    </row>
    <row r="3990">
      <c r="A3990" t="inlineStr">
        <is>
          <t>Q021L04</t>
        </is>
      </c>
      <c r="B3990" t="inlineStr">
        <is>
          <t>ALBERTO SOARES BEZERRA</t>
        </is>
      </c>
      <c r="C3990" t="n">
        <v>1</v>
      </c>
      <c r="D3990" t="inlineStr">
        <is>
          <t>IPCA</t>
        </is>
      </c>
      <c r="E3990" t="n">
        <v>0</v>
      </c>
      <c r="F3990" t="inlineStr">
        <is>
          <t>MENSAL</t>
        </is>
      </c>
      <c r="G3990" t="n">
        <v>45316</v>
      </c>
      <c r="H3990" t="n">
        <v>45316</v>
      </c>
      <c r="I3990" t="n">
        <v>28</v>
      </c>
      <c r="J3990" t="inlineStr">
        <is>
          <t>CARTEIRA</t>
        </is>
      </c>
      <c r="K3990" t="inlineStr">
        <is>
          <t>CONTRATO</t>
        </is>
      </c>
      <c r="L3990" t="n">
        <v>4540.07</v>
      </c>
      <c r="M3990" t="inlineStr">
        <is>
          <t>IBIRAPITANGA FASE 3</t>
        </is>
      </c>
      <c r="N3990" s="142">
        <f>DATE(YEAR(G3990),MONTH(G3990),1)</f>
        <v/>
      </c>
      <c r="O3990" s="132">
        <f>IF(G3990&gt;$K$3,"Futuro","Atraso")</f>
        <v/>
      </c>
      <c r="P3990">
        <f>12*(YEAR(G3990)-YEAR($K$3))+(MONTH(G3990)-MONTH($K$3))</f>
        <v/>
      </c>
      <c r="Q3990" s="366">
        <f>IF(M3990="IBIRAPITANGA FASE 3",IF(O3990="Atraso",L3990,L3990/(1+$I$2)^P3990),IF(O3990="Atraso",L3990,L3990/(1+$I$1)^P3990))</f>
        <v/>
      </c>
      <c r="R3990">
        <f>IF(O3990="Atraso",$K$3-G3990,0)</f>
        <v/>
      </c>
      <c r="S3990">
        <f>IF(R3990&lt;=15,"Até 15",IF(R3990&lt;=30,"Entre 15 e 30",IF(R3990&lt;=60,"Entre 30 e 60",IF(R3990&lt;=90,"Entre 60 e 90",IF(R3990&lt;=120,"Entre 90 e 120",IF(R3990&lt;=150,"Entre 120 e 150",IF(R3990&lt;=180,"Entre 150 e 180","Superior a 180")))))))</f>
        <v/>
      </c>
    </row>
    <row r="3991">
      <c r="A3991" t="inlineStr">
        <is>
          <t>Q021L04</t>
        </is>
      </c>
      <c r="B3991" t="inlineStr">
        <is>
          <t>ALBERTO SOARES BEZERRA</t>
        </is>
      </c>
      <c r="C3991" t="n">
        <v>1</v>
      </c>
      <c r="D3991" t="inlineStr">
        <is>
          <t>IPCA</t>
        </is>
      </c>
      <c r="E3991" t="n">
        <v>0</v>
      </c>
      <c r="F3991" t="inlineStr">
        <is>
          <t>MENSAL</t>
        </is>
      </c>
      <c r="G3991" t="n">
        <v>45347</v>
      </c>
      <c r="H3991" t="n">
        <v>45347</v>
      </c>
      <c r="I3991" t="n">
        <v>29</v>
      </c>
      <c r="J3991" t="inlineStr">
        <is>
          <t>CARTEIRA</t>
        </is>
      </c>
      <c r="K3991" t="inlineStr">
        <is>
          <t>CONTRATO</t>
        </is>
      </c>
      <c r="L3991" t="n">
        <v>4540.07</v>
      </c>
      <c r="M3991" t="inlineStr">
        <is>
          <t>IBIRAPITANGA FASE 3</t>
        </is>
      </c>
      <c r="N3991" s="142">
        <f>DATE(YEAR(G3991),MONTH(G3991),1)</f>
        <v/>
      </c>
      <c r="O3991" s="132">
        <f>IF(G3991&gt;$K$3,"Futuro","Atraso")</f>
        <v/>
      </c>
      <c r="P3991">
        <f>12*(YEAR(G3991)-YEAR($K$3))+(MONTH(G3991)-MONTH($K$3))</f>
        <v/>
      </c>
      <c r="Q3991" s="366">
        <f>IF(M3991="IBIRAPITANGA FASE 3",IF(O3991="Atraso",L3991,L3991/(1+$I$2)^P3991),IF(O3991="Atraso",L3991,L3991/(1+$I$1)^P3991))</f>
        <v/>
      </c>
      <c r="R3991">
        <f>IF(O3991="Atraso",$K$3-G3991,0)</f>
        <v/>
      </c>
      <c r="S3991">
        <f>IF(R3991&lt;=15,"Até 15",IF(R3991&lt;=30,"Entre 15 e 30",IF(R3991&lt;=60,"Entre 30 e 60",IF(R3991&lt;=90,"Entre 60 e 90",IF(R3991&lt;=120,"Entre 90 e 120",IF(R3991&lt;=150,"Entre 120 e 150",IF(R3991&lt;=180,"Entre 150 e 180","Superior a 180")))))))</f>
        <v/>
      </c>
    </row>
    <row r="3992">
      <c r="A3992" t="inlineStr">
        <is>
          <t>Q021L04</t>
        </is>
      </c>
      <c r="B3992" t="inlineStr">
        <is>
          <t>ALBERTO SOARES BEZERRA</t>
        </is>
      </c>
      <c r="C3992" t="n">
        <v>1</v>
      </c>
      <c r="D3992" t="inlineStr">
        <is>
          <t>IPCA</t>
        </is>
      </c>
      <c r="E3992" t="n">
        <v>0</v>
      </c>
      <c r="F3992" t="inlineStr">
        <is>
          <t>MENSAL</t>
        </is>
      </c>
      <c r="G3992" t="n">
        <v>45376</v>
      </c>
      <c r="H3992" t="n">
        <v>45376</v>
      </c>
      <c r="I3992" t="n">
        <v>30</v>
      </c>
      <c r="J3992" t="inlineStr">
        <is>
          <t>CARTEIRA</t>
        </is>
      </c>
      <c r="K3992" t="inlineStr">
        <is>
          <t>CONTRATO</t>
        </is>
      </c>
      <c r="L3992" t="n">
        <v>4540.07</v>
      </c>
      <c r="M3992" t="inlineStr">
        <is>
          <t>IBIRAPITANGA FASE 3</t>
        </is>
      </c>
      <c r="N3992" s="142">
        <f>DATE(YEAR(G3992),MONTH(G3992),1)</f>
        <v/>
      </c>
      <c r="O3992" s="132">
        <f>IF(G3992&gt;$K$3,"Futuro","Atraso")</f>
        <v/>
      </c>
      <c r="P3992">
        <f>12*(YEAR(G3992)-YEAR($K$3))+(MONTH(G3992)-MONTH($K$3))</f>
        <v/>
      </c>
      <c r="Q3992" s="366">
        <f>IF(M3992="IBIRAPITANGA FASE 3",IF(O3992="Atraso",L3992,L3992/(1+$I$2)^P3992),IF(O3992="Atraso",L3992,L3992/(1+$I$1)^P3992))</f>
        <v/>
      </c>
      <c r="R3992">
        <f>IF(O3992="Atraso",$K$3-G3992,0)</f>
        <v/>
      </c>
      <c r="S3992">
        <f>IF(R3992&lt;=15,"Até 15",IF(R3992&lt;=30,"Entre 15 e 30",IF(R3992&lt;=60,"Entre 30 e 60",IF(R3992&lt;=90,"Entre 60 e 90",IF(R3992&lt;=120,"Entre 90 e 120",IF(R3992&lt;=150,"Entre 120 e 150",IF(R3992&lt;=180,"Entre 150 e 180","Superior a 180")))))))</f>
        <v/>
      </c>
    </row>
    <row r="3993">
      <c r="A3993" t="inlineStr">
        <is>
          <t>Q021L04</t>
        </is>
      </c>
      <c r="B3993" t="inlineStr">
        <is>
          <t>ALBERTO SOARES BEZERRA</t>
        </is>
      </c>
      <c r="C3993" t="n">
        <v>1</v>
      </c>
      <c r="D3993" t="inlineStr">
        <is>
          <t>IPCA</t>
        </is>
      </c>
      <c r="E3993" t="n">
        <v>0</v>
      </c>
      <c r="F3993" t="inlineStr">
        <is>
          <t>MENSAL</t>
        </is>
      </c>
      <c r="G3993" t="n">
        <v>45407</v>
      </c>
      <c r="H3993" t="n">
        <v>45407</v>
      </c>
      <c r="I3993" t="n">
        <v>31</v>
      </c>
      <c r="J3993" t="inlineStr">
        <is>
          <t>CARTEIRA</t>
        </is>
      </c>
      <c r="K3993" t="inlineStr">
        <is>
          <t>CONTRATO</t>
        </is>
      </c>
      <c r="L3993" t="n">
        <v>4540.07</v>
      </c>
      <c r="M3993" t="inlineStr">
        <is>
          <t>IBIRAPITANGA FASE 3</t>
        </is>
      </c>
      <c r="N3993" s="142">
        <f>DATE(YEAR(G3993),MONTH(G3993),1)</f>
        <v/>
      </c>
      <c r="O3993" s="132">
        <f>IF(G3993&gt;$K$3,"Futuro","Atraso")</f>
        <v/>
      </c>
      <c r="P3993">
        <f>12*(YEAR(G3993)-YEAR($K$3))+(MONTH(G3993)-MONTH($K$3))</f>
        <v/>
      </c>
      <c r="Q3993" s="366">
        <f>IF(M3993="IBIRAPITANGA FASE 3",IF(O3993="Atraso",L3993,L3993/(1+$I$2)^P3993),IF(O3993="Atraso",L3993,L3993/(1+$I$1)^P3993))</f>
        <v/>
      </c>
      <c r="R3993">
        <f>IF(O3993="Atraso",$K$3-G3993,0)</f>
        <v/>
      </c>
      <c r="S3993">
        <f>IF(R3993&lt;=15,"Até 15",IF(R3993&lt;=30,"Entre 15 e 30",IF(R3993&lt;=60,"Entre 30 e 60",IF(R3993&lt;=90,"Entre 60 e 90",IF(R3993&lt;=120,"Entre 90 e 120",IF(R3993&lt;=150,"Entre 120 e 150",IF(R3993&lt;=180,"Entre 150 e 180","Superior a 180")))))))</f>
        <v/>
      </c>
    </row>
    <row r="3994">
      <c r="A3994" t="inlineStr">
        <is>
          <t>Q021L04</t>
        </is>
      </c>
      <c r="B3994" t="inlineStr">
        <is>
          <t>ALBERTO SOARES BEZERRA</t>
        </is>
      </c>
      <c r="C3994" t="n">
        <v>1</v>
      </c>
      <c r="D3994" t="inlineStr">
        <is>
          <t>IPCA</t>
        </is>
      </c>
      <c r="E3994" t="n">
        <v>0</v>
      </c>
      <c r="F3994" t="inlineStr">
        <is>
          <t>MENSAL</t>
        </is>
      </c>
      <c r="G3994" t="n">
        <v>45409</v>
      </c>
      <c r="H3994" t="n">
        <v>45409</v>
      </c>
      <c r="I3994" t="n">
        <v>3</v>
      </c>
      <c r="J3994" t="inlineStr">
        <is>
          <t>CARTEIRA</t>
        </is>
      </c>
      <c r="K3994" t="inlineStr">
        <is>
          <t>CONTRATO</t>
        </is>
      </c>
      <c r="L3994" t="n">
        <v>11917.7</v>
      </c>
      <c r="M3994" t="inlineStr">
        <is>
          <t>IBIRAPITANGA FASE 3</t>
        </is>
      </c>
      <c r="N3994" s="142">
        <f>DATE(YEAR(G3994),MONTH(G3994),1)</f>
        <v/>
      </c>
      <c r="O3994" s="132">
        <f>IF(G3994&gt;$K$3,"Futuro","Atraso")</f>
        <v/>
      </c>
      <c r="P3994">
        <f>12*(YEAR(G3994)-YEAR($K$3))+(MONTH(G3994)-MONTH($K$3))</f>
        <v/>
      </c>
      <c r="Q3994" s="366">
        <f>IF(M3994="IBIRAPITANGA FASE 3",IF(O3994="Atraso",L3994,L3994/(1+$I$2)^P3994),IF(O3994="Atraso",L3994,L3994/(1+$I$1)^P3994))</f>
        <v/>
      </c>
      <c r="R3994">
        <f>IF(O3994="Atraso",$K$3-G3994,0)</f>
        <v/>
      </c>
      <c r="S3994">
        <f>IF(R3994&lt;=15,"Até 15",IF(R3994&lt;=30,"Entre 15 e 30",IF(R3994&lt;=60,"Entre 30 e 60",IF(R3994&lt;=90,"Entre 60 e 90",IF(R3994&lt;=120,"Entre 90 e 120",IF(R3994&lt;=150,"Entre 120 e 150",IF(R3994&lt;=180,"Entre 150 e 180","Superior a 180")))))))</f>
        <v/>
      </c>
    </row>
    <row r="3995">
      <c r="A3995" t="inlineStr">
        <is>
          <t>Q021L04</t>
        </is>
      </c>
      <c r="B3995" t="inlineStr">
        <is>
          <t>ALBERTO SOARES BEZERRA</t>
        </is>
      </c>
      <c r="C3995" t="n">
        <v>1</v>
      </c>
      <c r="D3995" t="inlineStr">
        <is>
          <t>IPCA</t>
        </is>
      </c>
      <c r="E3995" t="n">
        <v>0</v>
      </c>
      <c r="F3995" t="inlineStr">
        <is>
          <t>MENSAL</t>
        </is>
      </c>
      <c r="G3995" t="n">
        <v>45437</v>
      </c>
      <c r="H3995" t="n">
        <v>45437</v>
      </c>
      <c r="I3995" t="n">
        <v>32</v>
      </c>
      <c r="J3995" t="inlineStr">
        <is>
          <t>CARTEIRA</t>
        </is>
      </c>
      <c r="K3995" t="inlineStr">
        <is>
          <t>CONTRATO</t>
        </is>
      </c>
      <c r="L3995" t="n">
        <v>4540.07</v>
      </c>
      <c r="M3995" t="inlineStr">
        <is>
          <t>IBIRAPITANGA FASE 3</t>
        </is>
      </c>
      <c r="N3995" s="142">
        <f>DATE(YEAR(G3995),MONTH(G3995),1)</f>
        <v/>
      </c>
      <c r="O3995" s="132">
        <f>IF(G3995&gt;$K$3,"Futuro","Atraso")</f>
        <v/>
      </c>
      <c r="P3995">
        <f>12*(YEAR(G3995)-YEAR($K$3))+(MONTH(G3995)-MONTH($K$3))</f>
        <v/>
      </c>
      <c r="Q3995" s="366">
        <f>IF(M3995="IBIRAPITANGA FASE 3",IF(O3995="Atraso",L3995,L3995/(1+$I$2)^P3995),IF(O3995="Atraso",L3995,L3995/(1+$I$1)^P3995))</f>
        <v/>
      </c>
      <c r="R3995">
        <f>IF(O3995="Atraso",$K$3-G3995,0)</f>
        <v/>
      </c>
      <c r="S3995">
        <f>IF(R3995&lt;=15,"Até 15",IF(R3995&lt;=30,"Entre 15 e 30",IF(R3995&lt;=60,"Entre 30 e 60",IF(R3995&lt;=90,"Entre 60 e 90",IF(R3995&lt;=120,"Entre 90 e 120",IF(R3995&lt;=150,"Entre 120 e 150",IF(R3995&lt;=180,"Entre 150 e 180","Superior a 180")))))))</f>
        <v/>
      </c>
    </row>
    <row r="3996">
      <c r="A3996" t="inlineStr">
        <is>
          <t>Q021L04</t>
        </is>
      </c>
      <c r="B3996" t="inlineStr">
        <is>
          <t>ALBERTO SOARES BEZERRA</t>
        </is>
      </c>
      <c r="C3996" t="n">
        <v>1</v>
      </c>
      <c r="D3996" t="inlineStr">
        <is>
          <t>IPCA</t>
        </is>
      </c>
      <c r="E3996" t="n">
        <v>0</v>
      </c>
      <c r="F3996" t="inlineStr">
        <is>
          <t>MENSAL</t>
        </is>
      </c>
      <c r="G3996" t="n">
        <v>45468</v>
      </c>
      <c r="H3996" t="n">
        <v>45468</v>
      </c>
      <c r="I3996" t="n">
        <v>33</v>
      </c>
      <c r="J3996" t="inlineStr">
        <is>
          <t>CARTEIRA</t>
        </is>
      </c>
      <c r="K3996" t="inlineStr">
        <is>
          <t>CONTRATO</t>
        </is>
      </c>
      <c r="L3996" t="n">
        <v>4540.07</v>
      </c>
      <c r="M3996" t="inlineStr">
        <is>
          <t>IBIRAPITANGA FASE 3</t>
        </is>
      </c>
      <c r="N3996" s="142">
        <f>DATE(YEAR(G3996),MONTH(G3996),1)</f>
        <v/>
      </c>
      <c r="O3996" s="132">
        <f>IF(G3996&gt;$K$3,"Futuro","Atraso")</f>
        <v/>
      </c>
      <c r="P3996">
        <f>12*(YEAR(G3996)-YEAR($K$3))+(MONTH(G3996)-MONTH($K$3))</f>
        <v/>
      </c>
      <c r="Q3996" s="366">
        <f>IF(M3996="IBIRAPITANGA FASE 3",IF(O3996="Atraso",L3996,L3996/(1+$I$2)^P3996),IF(O3996="Atraso",L3996,L3996/(1+$I$1)^P3996))</f>
        <v/>
      </c>
      <c r="R3996">
        <f>IF(O3996="Atraso",$K$3-G3996,0)</f>
        <v/>
      </c>
      <c r="S3996">
        <f>IF(R3996&lt;=15,"Até 15",IF(R3996&lt;=30,"Entre 15 e 30",IF(R3996&lt;=60,"Entre 30 e 60",IF(R3996&lt;=90,"Entre 60 e 90",IF(R3996&lt;=120,"Entre 90 e 120",IF(R3996&lt;=150,"Entre 120 e 150",IF(R3996&lt;=180,"Entre 150 e 180","Superior a 180")))))))</f>
        <v/>
      </c>
    </row>
    <row r="3997">
      <c r="A3997" t="inlineStr">
        <is>
          <t>Q021L04</t>
        </is>
      </c>
      <c r="B3997" t="inlineStr">
        <is>
          <t>ALBERTO SOARES BEZERRA</t>
        </is>
      </c>
      <c r="C3997" t="n">
        <v>1</v>
      </c>
      <c r="D3997" t="inlineStr">
        <is>
          <t>IPCA</t>
        </is>
      </c>
      <c r="E3997" t="n">
        <v>0</v>
      </c>
      <c r="F3997" t="inlineStr">
        <is>
          <t>MENSAL</t>
        </is>
      </c>
      <c r="G3997" t="n">
        <v>45498</v>
      </c>
      <c r="H3997" t="n">
        <v>45498</v>
      </c>
      <c r="I3997" t="n">
        <v>34</v>
      </c>
      <c r="J3997" t="inlineStr">
        <is>
          <t>CARTEIRA</t>
        </is>
      </c>
      <c r="K3997" t="inlineStr">
        <is>
          <t>CONTRATO</t>
        </is>
      </c>
      <c r="L3997" t="n">
        <v>4540.07</v>
      </c>
      <c r="M3997" t="inlineStr">
        <is>
          <t>IBIRAPITANGA FASE 3</t>
        </is>
      </c>
      <c r="N3997" s="142">
        <f>DATE(YEAR(G3997),MONTH(G3997),1)</f>
        <v/>
      </c>
      <c r="O3997" s="132">
        <f>IF(G3997&gt;$K$3,"Futuro","Atraso")</f>
        <v/>
      </c>
      <c r="P3997">
        <f>12*(YEAR(G3997)-YEAR($K$3))+(MONTH(G3997)-MONTH($K$3))</f>
        <v/>
      </c>
      <c r="Q3997" s="366">
        <f>IF(M3997="IBIRAPITANGA FASE 3",IF(O3997="Atraso",L3997,L3997/(1+$I$2)^P3997),IF(O3997="Atraso",L3997,L3997/(1+$I$1)^P3997))</f>
        <v/>
      </c>
      <c r="R3997">
        <f>IF(O3997="Atraso",$K$3-G3997,0)</f>
        <v/>
      </c>
      <c r="S3997">
        <f>IF(R3997&lt;=15,"Até 15",IF(R3997&lt;=30,"Entre 15 e 30",IF(R3997&lt;=60,"Entre 30 e 60",IF(R3997&lt;=90,"Entre 60 e 90",IF(R3997&lt;=120,"Entre 90 e 120",IF(R3997&lt;=150,"Entre 120 e 150",IF(R3997&lt;=180,"Entre 150 e 180","Superior a 180")))))))</f>
        <v/>
      </c>
    </row>
    <row r="3998">
      <c r="A3998" t="inlineStr">
        <is>
          <t>Q021L04</t>
        </is>
      </c>
      <c r="B3998" t="inlineStr">
        <is>
          <t>ALBERTO SOARES BEZERRA</t>
        </is>
      </c>
      <c r="C3998" t="n">
        <v>1</v>
      </c>
      <c r="D3998" t="inlineStr">
        <is>
          <t>IPCA</t>
        </is>
      </c>
      <c r="E3998" t="n">
        <v>0</v>
      </c>
      <c r="F3998" t="inlineStr">
        <is>
          <t>MENSAL</t>
        </is>
      </c>
      <c r="G3998" t="n">
        <v>45529</v>
      </c>
      <c r="H3998" t="n">
        <v>45529</v>
      </c>
      <c r="I3998" t="n">
        <v>35</v>
      </c>
      <c r="J3998" t="inlineStr">
        <is>
          <t>CARTEIRA</t>
        </is>
      </c>
      <c r="K3998" t="inlineStr">
        <is>
          <t>CONTRATO</t>
        </is>
      </c>
      <c r="L3998" t="n">
        <v>4540.07</v>
      </c>
      <c r="M3998" t="inlineStr">
        <is>
          <t>IBIRAPITANGA FASE 3</t>
        </is>
      </c>
      <c r="N3998" s="142">
        <f>DATE(YEAR(G3998),MONTH(G3998),1)</f>
        <v/>
      </c>
      <c r="O3998" s="132">
        <f>IF(G3998&gt;$K$3,"Futuro","Atraso")</f>
        <v/>
      </c>
      <c r="P3998">
        <f>12*(YEAR(G3998)-YEAR($K$3))+(MONTH(G3998)-MONTH($K$3))</f>
        <v/>
      </c>
      <c r="Q3998" s="366">
        <f>IF(M3998="IBIRAPITANGA FASE 3",IF(O3998="Atraso",L3998,L3998/(1+$I$2)^P3998),IF(O3998="Atraso",L3998,L3998/(1+$I$1)^P3998))</f>
        <v/>
      </c>
      <c r="R3998">
        <f>IF(O3998="Atraso",$K$3-G3998,0)</f>
        <v/>
      </c>
      <c r="S3998">
        <f>IF(R3998&lt;=15,"Até 15",IF(R3998&lt;=30,"Entre 15 e 30",IF(R3998&lt;=60,"Entre 30 e 60",IF(R3998&lt;=90,"Entre 60 e 90",IF(R3998&lt;=120,"Entre 90 e 120",IF(R3998&lt;=150,"Entre 120 e 150",IF(R3998&lt;=180,"Entre 150 e 180","Superior a 180")))))))</f>
        <v/>
      </c>
    </row>
    <row r="3999">
      <c r="A3999" t="inlineStr">
        <is>
          <t>Q021L04</t>
        </is>
      </c>
      <c r="B3999" t="inlineStr">
        <is>
          <t>ALBERTO SOARES BEZERRA</t>
        </is>
      </c>
      <c r="C3999" t="n">
        <v>1</v>
      </c>
      <c r="D3999" t="inlineStr">
        <is>
          <t>IPCA</t>
        </is>
      </c>
      <c r="E3999" t="n">
        <v>0</v>
      </c>
      <c r="F3999" t="inlineStr">
        <is>
          <t>MENSAL</t>
        </is>
      </c>
      <c r="G3999" t="n">
        <v>45560</v>
      </c>
      <c r="H3999" t="n">
        <v>45560</v>
      </c>
      <c r="I3999" t="n">
        <v>36</v>
      </c>
      <c r="J3999" t="inlineStr">
        <is>
          <t>CARTEIRA</t>
        </is>
      </c>
      <c r="K3999" t="inlineStr">
        <is>
          <t>CONTRATO</t>
        </is>
      </c>
      <c r="L3999" t="n">
        <v>4540.07</v>
      </c>
      <c r="M3999" t="inlineStr">
        <is>
          <t>IBIRAPITANGA FASE 3</t>
        </is>
      </c>
      <c r="N3999" s="142">
        <f>DATE(YEAR(G3999),MONTH(G3999),1)</f>
        <v/>
      </c>
      <c r="O3999" s="132">
        <f>IF(G3999&gt;$K$3,"Futuro","Atraso")</f>
        <v/>
      </c>
      <c r="P3999">
        <f>12*(YEAR(G3999)-YEAR($K$3))+(MONTH(G3999)-MONTH($K$3))</f>
        <v/>
      </c>
      <c r="Q3999" s="366">
        <f>IF(M3999="IBIRAPITANGA FASE 3",IF(O3999="Atraso",L3999,L3999/(1+$I$2)^P3999),IF(O3999="Atraso",L3999,L3999/(1+$I$1)^P3999))</f>
        <v/>
      </c>
      <c r="R3999">
        <f>IF(O3999="Atraso",$K$3-G3999,0)</f>
        <v/>
      </c>
      <c r="S3999">
        <f>IF(R3999&lt;=15,"Até 15",IF(R3999&lt;=30,"Entre 15 e 30",IF(R3999&lt;=60,"Entre 30 e 60",IF(R3999&lt;=90,"Entre 60 e 90",IF(R3999&lt;=120,"Entre 90 e 120",IF(R3999&lt;=150,"Entre 120 e 150",IF(R3999&lt;=180,"Entre 150 e 180","Superior a 180")))))))</f>
        <v/>
      </c>
    </row>
    <row r="4000">
      <c r="A4000" t="inlineStr">
        <is>
          <t>Q021L04</t>
        </is>
      </c>
      <c r="B4000" t="inlineStr">
        <is>
          <t>ALBERTO SOARES BEZERRA</t>
        </is>
      </c>
      <c r="C4000" t="n">
        <v>1</v>
      </c>
      <c r="D4000" t="inlineStr">
        <is>
          <t>IPCA</t>
        </is>
      </c>
      <c r="E4000" t="n">
        <v>0</v>
      </c>
      <c r="F4000" t="inlineStr">
        <is>
          <t>MENSAL</t>
        </is>
      </c>
      <c r="G4000" t="n">
        <v>45590</v>
      </c>
      <c r="H4000" t="n">
        <v>45590</v>
      </c>
      <c r="I4000" t="n">
        <v>37</v>
      </c>
      <c r="J4000" t="inlineStr">
        <is>
          <t>CARTEIRA</t>
        </is>
      </c>
      <c r="K4000" t="inlineStr">
        <is>
          <t>CONTRATO</t>
        </is>
      </c>
      <c r="L4000" t="n">
        <v>4540.07</v>
      </c>
      <c r="M4000" t="inlineStr">
        <is>
          <t>IBIRAPITANGA FASE 3</t>
        </is>
      </c>
      <c r="N4000" s="142">
        <f>DATE(YEAR(G4000),MONTH(G4000),1)</f>
        <v/>
      </c>
      <c r="O4000" s="132">
        <f>IF(G4000&gt;$K$3,"Futuro","Atraso")</f>
        <v/>
      </c>
      <c r="P4000">
        <f>12*(YEAR(G4000)-YEAR($K$3))+(MONTH(G4000)-MONTH($K$3))</f>
        <v/>
      </c>
      <c r="Q4000" s="366">
        <f>IF(M4000="IBIRAPITANGA FASE 3",IF(O4000="Atraso",L4000,L4000/(1+$I$2)^P4000),IF(O4000="Atraso",L4000,L4000/(1+$I$1)^P4000))</f>
        <v/>
      </c>
      <c r="R4000">
        <f>IF(O4000="Atraso",$K$3-G4000,0)</f>
        <v/>
      </c>
      <c r="S4000">
        <f>IF(R4000&lt;=15,"Até 15",IF(R4000&lt;=30,"Entre 15 e 30",IF(R4000&lt;=60,"Entre 30 e 60",IF(R4000&lt;=90,"Entre 60 e 90",IF(R4000&lt;=120,"Entre 90 e 120",IF(R4000&lt;=150,"Entre 120 e 150",IF(R4000&lt;=180,"Entre 150 e 180","Superior a 180")))))))</f>
        <v/>
      </c>
    </row>
    <row r="4001">
      <c r="A4001" t="inlineStr">
        <is>
          <t>Q021L04</t>
        </is>
      </c>
      <c r="B4001" t="inlineStr">
        <is>
          <t>ALBERTO SOARES BEZERRA</t>
        </is>
      </c>
      <c r="C4001" t="n">
        <v>1</v>
      </c>
      <c r="D4001" t="inlineStr">
        <is>
          <t>IPCA</t>
        </is>
      </c>
      <c r="E4001" t="n">
        <v>0</v>
      </c>
      <c r="F4001" t="inlineStr">
        <is>
          <t>MENSAL</t>
        </is>
      </c>
      <c r="G4001" t="n">
        <v>45621</v>
      </c>
      <c r="H4001" t="n">
        <v>45621</v>
      </c>
      <c r="I4001" t="n">
        <v>38</v>
      </c>
      <c r="J4001" t="inlineStr">
        <is>
          <t>CARTEIRA</t>
        </is>
      </c>
      <c r="K4001" t="inlineStr">
        <is>
          <t>CONTRATO</t>
        </is>
      </c>
      <c r="L4001" t="n">
        <v>4540.07</v>
      </c>
      <c r="M4001" t="inlineStr">
        <is>
          <t>IBIRAPITANGA FASE 3</t>
        </is>
      </c>
      <c r="N4001" s="142">
        <f>DATE(YEAR(G4001),MONTH(G4001),1)</f>
        <v/>
      </c>
      <c r="O4001" s="132">
        <f>IF(G4001&gt;$K$3,"Futuro","Atraso")</f>
        <v/>
      </c>
      <c r="P4001">
        <f>12*(YEAR(G4001)-YEAR($K$3))+(MONTH(G4001)-MONTH($K$3))</f>
        <v/>
      </c>
      <c r="Q4001" s="366">
        <f>IF(M4001="IBIRAPITANGA FASE 3",IF(O4001="Atraso",L4001,L4001/(1+$I$2)^P4001),IF(O4001="Atraso",L4001,L4001/(1+$I$1)^P4001))</f>
        <v/>
      </c>
      <c r="R4001">
        <f>IF(O4001="Atraso",$K$3-G4001,0)</f>
        <v/>
      </c>
      <c r="S4001">
        <f>IF(R4001&lt;=15,"Até 15",IF(R4001&lt;=30,"Entre 15 e 30",IF(R4001&lt;=60,"Entre 30 e 60",IF(R4001&lt;=90,"Entre 60 e 90",IF(R4001&lt;=120,"Entre 90 e 120",IF(R4001&lt;=150,"Entre 120 e 150",IF(R4001&lt;=180,"Entre 150 e 180","Superior a 180")))))))</f>
        <v/>
      </c>
    </row>
    <row r="4002">
      <c r="A4002" t="inlineStr">
        <is>
          <t>Q021L04</t>
        </is>
      </c>
      <c r="B4002" t="inlineStr">
        <is>
          <t>ALBERTO SOARES BEZERRA</t>
        </is>
      </c>
      <c r="C4002" t="n">
        <v>1</v>
      </c>
      <c r="D4002" t="inlineStr">
        <is>
          <t>IPCA</t>
        </is>
      </c>
      <c r="E4002" t="n">
        <v>0</v>
      </c>
      <c r="F4002" t="inlineStr">
        <is>
          <t>MENSAL</t>
        </is>
      </c>
      <c r="G4002" t="n">
        <v>45651</v>
      </c>
      <c r="H4002" t="n">
        <v>45651</v>
      </c>
      <c r="I4002" t="n">
        <v>39</v>
      </c>
      <c r="J4002" t="inlineStr">
        <is>
          <t>CARTEIRA</t>
        </is>
      </c>
      <c r="K4002" t="inlineStr">
        <is>
          <t>CONTRATO</t>
        </is>
      </c>
      <c r="L4002" t="n">
        <v>4540.07</v>
      </c>
      <c r="M4002" t="inlineStr">
        <is>
          <t>IBIRAPITANGA FASE 3</t>
        </is>
      </c>
      <c r="N4002" s="142">
        <f>DATE(YEAR(G4002),MONTH(G4002),1)</f>
        <v/>
      </c>
      <c r="O4002" s="132">
        <f>IF(G4002&gt;$K$3,"Futuro","Atraso")</f>
        <v/>
      </c>
      <c r="P4002">
        <f>12*(YEAR(G4002)-YEAR($K$3))+(MONTH(G4002)-MONTH($K$3))</f>
        <v/>
      </c>
      <c r="Q4002" s="366">
        <f>IF(M4002="IBIRAPITANGA FASE 3",IF(O4002="Atraso",L4002,L4002/(1+$I$2)^P4002),IF(O4002="Atraso",L4002,L4002/(1+$I$1)^P4002))</f>
        <v/>
      </c>
      <c r="R4002">
        <f>IF(O4002="Atraso",$K$3-G4002,0)</f>
        <v/>
      </c>
      <c r="S4002">
        <f>IF(R4002&lt;=15,"Até 15",IF(R4002&lt;=30,"Entre 15 e 30",IF(R4002&lt;=60,"Entre 30 e 60",IF(R4002&lt;=90,"Entre 60 e 90",IF(R4002&lt;=120,"Entre 90 e 120",IF(R4002&lt;=150,"Entre 120 e 150",IF(R4002&lt;=180,"Entre 150 e 180","Superior a 180")))))))</f>
        <v/>
      </c>
    </row>
    <row r="4003">
      <c r="A4003" t="inlineStr">
        <is>
          <t>Q021L04</t>
        </is>
      </c>
      <c r="B4003" t="inlineStr">
        <is>
          <t>ALBERTO SOARES BEZERRA</t>
        </is>
      </c>
      <c r="C4003" t="n">
        <v>1</v>
      </c>
      <c r="D4003" t="inlineStr">
        <is>
          <t>IPCA</t>
        </is>
      </c>
      <c r="E4003" t="n">
        <v>0</v>
      </c>
      <c r="F4003" t="inlineStr">
        <is>
          <t>MENSAL</t>
        </is>
      </c>
      <c r="G4003" t="n">
        <v>45682</v>
      </c>
      <c r="H4003" t="n">
        <v>45682</v>
      </c>
      <c r="I4003" t="n">
        <v>40</v>
      </c>
      <c r="J4003" t="inlineStr">
        <is>
          <t>CARTEIRA</t>
        </is>
      </c>
      <c r="K4003" t="inlineStr">
        <is>
          <t>CONTRATO</t>
        </is>
      </c>
      <c r="L4003" t="n">
        <v>4540.07</v>
      </c>
      <c r="M4003" t="inlineStr">
        <is>
          <t>IBIRAPITANGA FASE 3</t>
        </is>
      </c>
      <c r="N4003" s="142">
        <f>DATE(YEAR(G4003),MONTH(G4003),1)</f>
        <v/>
      </c>
      <c r="O4003" s="132">
        <f>IF(G4003&gt;$K$3,"Futuro","Atraso")</f>
        <v/>
      </c>
      <c r="P4003">
        <f>12*(YEAR(G4003)-YEAR($K$3))+(MONTH(G4003)-MONTH($K$3))</f>
        <v/>
      </c>
      <c r="Q4003" s="366">
        <f>IF(M4003="IBIRAPITANGA FASE 3",IF(O4003="Atraso",L4003,L4003/(1+$I$2)^P4003),IF(O4003="Atraso",L4003,L4003/(1+$I$1)^P4003))</f>
        <v/>
      </c>
      <c r="R4003">
        <f>IF(O4003="Atraso",$K$3-G4003,0)</f>
        <v/>
      </c>
      <c r="S4003">
        <f>IF(R4003&lt;=15,"Até 15",IF(R4003&lt;=30,"Entre 15 e 30",IF(R4003&lt;=60,"Entre 30 e 60",IF(R4003&lt;=90,"Entre 60 e 90",IF(R4003&lt;=120,"Entre 90 e 120",IF(R4003&lt;=150,"Entre 120 e 150",IF(R4003&lt;=180,"Entre 150 e 180","Superior a 180")))))))</f>
        <v/>
      </c>
    </row>
    <row r="4004">
      <c r="A4004" t="inlineStr">
        <is>
          <t>Q021L04</t>
        </is>
      </c>
      <c r="B4004" t="inlineStr">
        <is>
          <t>ALBERTO SOARES BEZERRA</t>
        </is>
      </c>
      <c r="C4004" t="n">
        <v>1</v>
      </c>
      <c r="D4004" t="inlineStr">
        <is>
          <t>IPCA</t>
        </is>
      </c>
      <c r="E4004" t="n">
        <v>0</v>
      </c>
      <c r="F4004" t="inlineStr">
        <is>
          <t>MENSAL</t>
        </is>
      </c>
      <c r="G4004" t="n">
        <v>45713</v>
      </c>
      <c r="H4004" t="n">
        <v>45713</v>
      </c>
      <c r="I4004" t="n">
        <v>41</v>
      </c>
      <c r="J4004" t="inlineStr">
        <is>
          <t>CARTEIRA</t>
        </is>
      </c>
      <c r="K4004" t="inlineStr">
        <is>
          <t>CONTRATO</t>
        </is>
      </c>
      <c r="L4004" t="n">
        <v>4540.07</v>
      </c>
      <c r="M4004" t="inlineStr">
        <is>
          <t>IBIRAPITANGA FASE 3</t>
        </is>
      </c>
      <c r="N4004" s="142">
        <f>DATE(YEAR(G4004),MONTH(G4004),1)</f>
        <v/>
      </c>
      <c r="O4004" s="132">
        <f>IF(G4004&gt;$K$3,"Futuro","Atraso")</f>
        <v/>
      </c>
      <c r="P4004">
        <f>12*(YEAR(G4004)-YEAR($K$3))+(MONTH(G4004)-MONTH($K$3))</f>
        <v/>
      </c>
      <c r="Q4004" s="366">
        <f>IF(M4004="IBIRAPITANGA FASE 3",IF(O4004="Atraso",L4004,L4004/(1+$I$2)^P4004),IF(O4004="Atraso",L4004,L4004/(1+$I$1)^P4004))</f>
        <v/>
      </c>
      <c r="R4004">
        <f>IF(O4004="Atraso",$K$3-G4004,0)</f>
        <v/>
      </c>
      <c r="S4004">
        <f>IF(R4004&lt;=15,"Até 15",IF(R4004&lt;=30,"Entre 15 e 30",IF(R4004&lt;=60,"Entre 30 e 60",IF(R4004&lt;=90,"Entre 60 e 90",IF(R4004&lt;=120,"Entre 90 e 120",IF(R4004&lt;=150,"Entre 120 e 150",IF(R4004&lt;=180,"Entre 150 e 180","Superior a 180")))))))</f>
        <v/>
      </c>
    </row>
    <row r="4005">
      <c r="A4005" t="inlineStr">
        <is>
          <t>Q021L04</t>
        </is>
      </c>
      <c r="B4005" t="inlineStr">
        <is>
          <t>ALBERTO SOARES BEZERRA</t>
        </is>
      </c>
      <c r="C4005" t="n">
        <v>1</v>
      </c>
      <c r="D4005" t="inlineStr">
        <is>
          <t>IPCA</t>
        </is>
      </c>
      <c r="E4005" t="n">
        <v>0</v>
      </c>
      <c r="F4005" t="inlineStr">
        <is>
          <t>MENSAL</t>
        </is>
      </c>
      <c r="G4005" t="n">
        <v>45741</v>
      </c>
      <c r="H4005" t="n">
        <v>45741</v>
      </c>
      <c r="I4005" t="n">
        <v>42</v>
      </c>
      <c r="J4005" t="inlineStr">
        <is>
          <t>CARTEIRA</t>
        </is>
      </c>
      <c r="K4005" t="inlineStr">
        <is>
          <t>CONTRATO</t>
        </is>
      </c>
      <c r="L4005" t="n">
        <v>4540.07</v>
      </c>
      <c r="M4005" t="inlineStr">
        <is>
          <t>IBIRAPITANGA FASE 3</t>
        </is>
      </c>
      <c r="N4005" s="142">
        <f>DATE(YEAR(G4005),MONTH(G4005),1)</f>
        <v/>
      </c>
      <c r="O4005" s="132">
        <f>IF(G4005&gt;$K$3,"Futuro","Atraso")</f>
        <v/>
      </c>
      <c r="P4005">
        <f>12*(YEAR(G4005)-YEAR($K$3))+(MONTH(G4005)-MONTH($K$3))</f>
        <v/>
      </c>
      <c r="Q4005" s="366">
        <f>IF(M4005="IBIRAPITANGA FASE 3",IF(O4005="Atraso",L4005,L4005/(1+$I$2)^P4005),IF(O4005="Atraso",L4005,L4005/(1+$I$1)^P4005))</f>
        <v/>
      </c>
      <c r="R4005">
        <f>IF(O4005="Atraso",$K$3-G4005,0)</f>
        <v/>
      </c>
      <c r="S4005">
        <f>IF(R4005&lt;=15,"Até 15",IF(R4005&lt;=30,"Entre 15 e 30",IF(R4005&lt;=60,"Entre 30 e 60",IF(R4005&lt;=90,"Entre 60 e 90",IF(R4005&lt;=120,"Entre 90 e 120",IF(R4005&lt;=150,"Entre 120 e 150",IF(R4005&lt;=180,"Entre 150 e 180","Superior a 180")))))))</f>
        <v/>
      </c>
    </row>
    <row r="4006">
      <c r="A4006" t="inlineStr">
        <is>
          <t>Q021L04</t>
        </is>
      </c>
      <c r="B4006" t="inlineStr">
        <is>
          <t>ALBERTO SOARES BEZERRA</t>
        </is>
      </c>
      <c r="C4006" t="n">
        <v>1</v>
      </c>
      <c r="D4006" t="inlineStr">
        <is>
          <t>IPCA</t>
        </is>
      </c>
      <c r="E4006" t="n">
        <v>0</v>
      </c>
      <c r="F4006" t="inlineStr">
        <is>
          <t>MENSAL</t>
        </is>
      </c>
      <c r="G4006" t="n">
        <v>45774</v>
      </c>
      <c r="H4006" t="n">
        <v>45774</v>
      </c>
      <c r="I4006" t="n">
        <v>4</v>
      </c>
      <c r="J4006" t="inlineStr">
        <is>
          <t>CARTEIRA</t>
        </is>
      </c>
      <c r="K4006" t="inlineStr">
        <is>
          <t>CONTRATO</t>
        </is>
      </c>
      <c r="L4006" t="n">
        <v>11917.7</v>
      </c>
      <c r="M4006" t="inlineStr">
        <is>
          <t>IBIRAPITANGA FASE 3</t>
        </is>
      </c>
      <c r="N4006" s="142">
        <f>DATE(YEAR(G4006),MONTH(G4006),1)</f>
        <v/>
      </c>
      <c r="O4006" s="132">
        <f>IF(G4006&gt;$K$3,"Futuro","Atraso")</f>
        <v/>
      </c>
      <c r="P4006">
        <f>12*(YEAR(G4006)-YEAR($K$3))+(MONTH(G4006)-MONTH($K$3))</f>
        <v/>
      </c>
      <c r="Q4006" s="366">
        <f>IF(M4006="IBIRAPITANGA FASE 3",IF(O4006="Atraso",L4006,L4006/(1+$I$2)^P4006),IF(O4006="Atraso",L4006,L4006/(1+$I$1)^P4006))</f>
        <v/>
      </c>
      <c r="R4006">
        <f>IF(O4006="Atraso",$K$3-G4006,0)</f>
        <v/>
      </c>
      <c r="S4006">
        <f>IF(R4006&lt;=15,"Até 15",IF(R4006&lt;=30,"Entre 15 e 30",IF(R4006&lt;=60,"Entre 30 e 60",IF(R4006&lt;=90,"Entre 60 e 90",IF(R4006&lt;=120,"Entre 90 e 120",IF(R4006&lt;=150,"Entre 120 e 150",IF(R4006&lt;=180,"Entre 150 e 180","Superior a 180")))))))</f>
        <v/>
      </c>
    </row>
    <row r="4007">
      <c r="A4007" t="inlineStr">
        <is>
          <t>Q021L06</t>
        </is>
      </c>
      <c r="B4007" t="inlineStr">
        <is>
          <t>NATALIA PASCOALOTTO DA SILVA</t>
        </is>
      </c>
      <c r="C4007" t="n">
        <v>1</v>
      </c>
      <c r="D4007" t="inlineStr">
        <is>
          <t>IPCA</t>
        </is>
      </c>
      <c r="E4007" t="n">
        <v>0</v>
      </c>
      <c r="F4007" t="inlineStr">
        <is>
          <t>MENSAL</t>
        </is>
      </c>
      <c r="G4007" t="n">
        <v>45258</v>
      </c>
      <c r="H4007" t="n">
        <v>45258</v>
      </c>
      <c r="I4007" t="n">
        <v>34</v>
      </c>
      <c r="J4007" t="inlineStr">
        <is>
          <t>CARTEIRA</t>
        </is>
      </c>
      <c r="K4007" t="inlineStr">
        <is>
          <t>CONTRATO</t>
        </is>
      </c>
      <c r="L4007" t="n">
        <v>5602.1</v>
      </c>
      <c r="M4007" t="inlineStr">
        <is>
          <t>IBIRAPITANGA FASE 3</t>
        </is>
      </c>
      <c r="N4007" s="142">
        <f>DATE(YEAR(G4007),MONTH(G4007),1)</f>
        <v/>
      </c>
      <c r="O4007" s="132">
        <f>IF(G4007&gt;$K$3,"Futuro","Atraso")</f>
        <v/>
      </c>
      <c r="P4007">
        <f>12*(YEAR(G4007)-YEAR($K$3))+(MONTH(G4007)-MONTH($K$3))</f>
        <v/>
      </c>
      <c r="Q4007" s="366">
        <f>IF(M4007="IBIRAPITANGA FASE 3",IF(O4007="Atraso",L4007,L4007/(1+$I$2)^P4007),IF(O4007="Atraso",L4007,L4007/(1+$I$1)^P4007))</f>
        <v/>
      </c>
      <c r="R4007">
        <f>IF(O4007="Atraso",$K$3-G4007,0)</f>
        <v/>
      </c>
      <c r="S4007">
        <f>IF(R4007&lt;=15,"Até 15",IF(R4007&lt;=30,"Entre 15 e 30",IF(R4007&lt;=60,"Entre 30 e 60",IF(R4007&lt;=90,"Entre 60 e 90",IF(R4007&lt;=120,"Entre 90 e 120",IF(R4007&lt;=150,"Entre 120 e 150",IF(R4007&lt;=180,"Entre 150 e 180","Superior a 180")))))))</f>
        <v/>
      </c>
    </row>
    <row r="4008">
      <c r="A4008" t="inlineStr">
        <is>
          <t>Q021L06</t>
        </is>
      </c>
      <c r="B4008" t="inlineStr">
        <is>
          <t>NATALIA PASCOALOTTO DA SILVA</t>
        </is>
      </c>
      <c r="C4008" t="n">
        <v>1</v>
      </c>
      <c r="D4008" t="inlineStr">
        <is>
          <t>IPCA</t>
        </is>
      </c>
      <c r="E4008" t="n">
        <v>0</v>
      </c>
      <c r="F4008" t="inlineStr">
        <is>
          <t>MENSAL</t>
        </is>
      </c>
      <c r="G4008" t="n">
        <v>45288</v>
      </c>
      <c r="H4008" t="n">
        <v>45288</v>
      </c>
      <c r="I4008" t="n">
        <v>35</v>
      </c>
      <c r="J4008" t="inlineStr">
        <is>
          <t>CARTEIRA</t>
        </is>
      </c>
      <c r="K4008" t="inlineStr">
        <is>
          <t>CONTRATO</t>
        </is>
      </c>
      <c r="L4008" t="n">
        <v>5602.1</v>
      </c>
      <c r="M4008" t="inlineStr">
        <is>
          <t>IBIRAPITANGA FASE 3</t>
        </is>
      </c>
      <c r="N4008" s="142">
        <f>DATE(YEAR(G4008),MONTH(G4008),1)</f>
        <v/>
      </c>
      <c r="O4008" s="132">
        <f>IF(G4008&gt;$K$3,"Futuro","Atraso")</f>
        <v/>
      </c>
      <c r="P4008">
        <f>12*(YEAR(G4008)-YEAR($K$3))+(MONTH(G4008)-MONTH($K$3))</f>
        <v/>
      </c>
      <c r="Q4008" s="366">
        <f>IF(M4008="IBIRAPITANGA FASE 3",IF(O4008="Atraso",L4008,L4008/(1+$I$2)^P4008),IF(O4008="Atraso",L4008,L4008/(1+$I$1)^P4008))</f>
        <v/>
      </c>
      <c r="R4008">
        <f>IF(O4008="Atraso",$K$3-G4008,0)</f>
        <v/>
      </c>
      <c r="S4008">
        <f>IF(R4008&lt;=15,"Até 15",IF(R4008&lt;=30,"Entre 15 e 30",IF(R4008&lt;=60,"Entre 30 e 60",IF(R4008&lt;=90,"Entre 60 e 90",IF(R4008&lt;=120,"Entre 90 e 120",IF(R4008&lt;=150,"Entre 120 e 150",IF(R4008&lt;=180,"Entre 150 e 180","Superior a 180")))))))</f>
        <v/>
      </c>
    </row>
    <row r="4009">
      <c r="A4009" t="inlineStr">
        <is>
          <t>Q021L06</t>
        </is>
      </c>
      <c r="B4009" t="inlineStr">
        <is>
          <t>NATALIA PASCOALOTTO DA SILVA</t>
        </is>
      </c>
      <c r="C4009" t="n">
        <v>1</v>
      </c>
      <c r="D4009" t="inlineStr">
        <is>
          <t>IPCA</t>
        </is>
      </c>
      <c r="E4009" t="n">
        <v>0</v>
      </c>
      <c r="F4009" t="inlineStr">
        <is>
          <t>MENSAL</t>
        </is>
      </c>
      <c r="G4009" t="n">
        <v>45319</v>
      </c>
      <c r="H4009" t="n">
        <v>45319</v>
      </c>
      <c r="I4009" t="n">
        <v>36</v>
      </c>
      <c r="J4009" t="inlineStr">
        <is>
          <t>CARTEIRA</t>
        </is>
      </c>
      <c r="K4009" t="inlineStr">
        <is>
          <t>CONTRATO</t>
        </is>
      </c>
      <c r="L4009" t="n">
        <v>5602.1</v>
      </c>
      <c r="M4009" t="inlineStr">
        <is>
          <t>IBIRAPITANGA FASE 3</t>
        </is>
      </c>
      <c r="N4009" s="142">
        <f>DATE(YEAR(G4009),MONTH(G4009),1)</f>
        <v/>
      </c>
      <c r="O4009" s="132">
        <f>IF(G4009&gt;$K$3,"Futuro","Atraso")</f>
        <v/>
      </c>
      <c r="P4009">
        <f>12*(YEAR(G4009)-YEAR($K$3))+(MONTH(G4009)-MONTH($K$3))</f>
        <v/>
      </c>
      <c r="Q4009" s="366">
        <f>IF(M4009="IBIRAPITANGA FASE 3",IF(O4009="Atraso",L4009,L4009/(1+$I$2)^P4009),IF(O4009="Atraso",L4009,L4009/(1+$I$1)^P4009))</f>
        <v/>
      </c>
      <c r="R4009">
        <f>IF(O4009="Atraso",$K$3-G4009,0)</f>
        <v/>
      </c>
      <c r="S4009">
        <f>IF(R4009&lt;=15,"Até 15",IF(R4009&lt;=30,"Entre 15 e 30",IF(R4009&lt;=60,"Entre 30 e 60",IF(R4009&lt;=90,"Entre 60 e 90",IF(R4009&lt;=120,"Entre 90 e 120",IF(R4009&lt;=150,"Entre 120 e 150",IF(R4009&lt;=180,"Entre 150 e 180","Superior a 180")))))))</f>
        <v/>
      </c>
    </row>
    <row r="4010">
      <c r="A4010" t="inlineStr">
        <is>
          <t>Q021L06</t>
        </is>
      </c>
      <c r="B4010" t="inlineStr">
        <is>
          <t>NATALIA PASCOALOTTO DA SILVA</t>
        </is>
      </c>
      <c r="C4010" t="n">
        <v>1</v>
      </c>
      <c r="D4010" t="inlineStr">
        <is>
          <t>IPCA</t>
        </is>
      </c>
      <c r="E4010" t="n">
        <v>0</v>
      </c>
      <c r="F4010" t="inlineStr">
        <is>
          <t>MENSAL</t>
        </is>
      </c>
      <c r="G4010" t="n">
        <v>45350</v>
      </c>
      <c r="H4010" t="n">
        <v>45350</v>
      </c>
      <c r="I4010" t="n">
        <v>37</v>
      </c>
      <c r="J4010" t="inlineStr">
        <is>
          <t>CARTEIRA</t>
        </is>
      </c>
      <c r="K4010" t="inlineStr">
        <is>
          <t>CONTRATO</t>
        </is>
      </c>
      <c r="L4010" t="n">
        <v>5602.1</v>
      </c>
      <c r="M4010" t="inlineStr">
        <is>
          <t>IBIRAPITANGA FASE 3</t>
        </is>
      </c>
      <c r="N4010" s="142">
        <f>DATE(YEAR(G4010),MONTH(G4010),1)</f>
        <v/>
      </c>
      <c r="O4010" s="132">
        <f>IF(G4010&gt;$K$3,"Futuro","Atraso")</f>
        <v/>
      </c>
      <c r="P4010">
        <f>12*(YEAR(G4010)-YEAR($K$3))+(MONTH(G4010)-MONTH($K$3))</f>
        <v/>
      </c>
      <c r="Q4010" s="366">
        <f>IF(M4010="IBIRAPITANGA FASE 3",IF(O4010="Atraso",L4010,L4010/(1+$I$2)^P4010),IF(O4010="Atraso",L4010,L4010/(1+$I$1)^P4010))</f>
        <v/>
      </c>
      <c r="R4010">
        <f>IF(O4010="Atraso",$K$3-G4010,0)</f>
        <v/>
      </c>
      <c r="S4010">
        <f>IF(R4010&lt;=15,"Até 15",IF(R4010&lt;=30,"Entre 15 e 30",IF(R4010&lt;=60,"Entre 30 e 60",IF(R4010&lt;=90,"Entre 60 e 90",IF(R4010&lt;=120,"Entre 90 e 120",IF(R4010&lt;=150,"Entre 120 e 150",IF(R4010&lt;=180,"Entre 150 e 180","Superior a 180")))))))</f>
        <v/>
      </c>
    </row>
    <row r="4011">
      <c r="A4011" t="inlineStr">
        <is>
          <t>Q021L06</t>
        </is>
      </c>
      <c r="B4011" t="inlineStr">
        <is>
          <t>NATALIA PASCOALOTTO DA SILVA</t>
        </is>
      </c>
      <c r="C4011" t="n">
        <v>1</v>
      </c>
      <c r="D4011" t="inlineStr">
        <is>
          <t>IPCA</t>
        </is>
      </c>
      <c r="E4011" t="n">
        <v>0</v>
      </c>
      <c r="F4011" t="inlineStr">
        <is>
          <t>MENSAL</t>
        </is>
      </c>
      <c r="G4011" t="n">
        <v>45379</v>
      </c>
      <c r="H4011" t="n">
        <v>45379</v>
      </c>
      <c r="I4011" t="n">
        <v>38</v>
      </c>
      <c r="J4011" t="inlineStr">
        <is>
          <t>CARTEIRA</t>
        </is>
      </c>
      <c r="K4011" t="inlineStr">
        <is>
          <t>CONTRATO</t>
        </is>
      </c>
      <c r="L4011" t="n">
        <v>5602.1</v>
      </c>
      <c r="M4011" t="inlineStr">
        <is>
          <t>IBIRAPITANGA FASE 3</t>
        </is>
      </c>
      <c r="N4011" s="142">
        <f>DATE(YEAR(G4011),MONTH(G4011),1)</f>
        <v/>
      </c>
      <c r="O4011" s="132">
        <f>IF(G4011&gt;$K$3,"Futuro","Atraso")</f>
        <v/>
      </c>
      <c r="P4011">
        <f>12*(YEAR(G4011)-YEAR($K$3))+(MONTH(G4011)-MONTH($K$3))</f>
        <v/>
      </c>
      <c r="Q4011" s="366">
        <f>IF(M4011="IBIRAPITANGA FASE 3",IF(O4011="Atraso",L4011,L4011/(1+$I$2)^P4011),IF(O4011="Atraso",L4011,L4011/(1+$I$1)^P4011))</f>
        <v/>
      </c>
      <c r="R4011">
        <f>IF(O4011="Atraso",$K$3-G4011,0)</f>
        <v/>
      </c>
      <c r="S4011">
        <f>IF(R4011&lt;=15,"Até 15",IF(R4011&lt;=30,"Entre 15 e 30",IF(R4011&lt;=60,"Entre 30 e 60",IF(R4011&lt;=90,"Entre 60 e 90",IF(R4011&lt;=120,"Entre 90 e 120",IF(R4011&lt;=150,"Entre 120 e 150",IF(R4011&lt;=180,"Entre 150 e 180","Superior a 180")))))))</f>
        <v/>
      </c>
    </row>
    <row r="4012">
      <c r="A4012" t="inlineStr">
        <is>
          <t>Q021L06</t>
        </is>
      </c>
      <c r="B4012" t="inlineStr">
        <is>
          <t>NATALIA PASCOALOTTO DA SILVA</t>
        </is>
      </c>
      <c r="C4012" t="n">
        <v>1</v>
      </c>
      <c r="D4012" t="inlineStr">
        <is>
          <t>IPCA</t>
        </is>
      </c>
      <c r="E4012" t="n">
        <v>0</v>
      </c>
      <c r="F4012" t="inlineStr">
        <is>
          <t>MENSAL</t>
        </is>
      </c>
      <c r="G4012" t="n">
        <v>45410</v>
      </c>
      <c r="H4012" t="n">
        <v>45410</v>
      </c>
      <c r="I4012" t="n">
        <v>39</v>
      </c>
      <c r="J4012" t="inlineStr">
        <is>
          <t>CARTEIRA</t>
        </is>
      </c>
      <c r="K4012" t="inlineStr">
        <is>
          <t>CONTRATO</t>
        </is>
      </c>
      <c r="L4012" t="n">
        <v>5602.1</v>
      </c>
      <c r="M4012" t="inlineStr">
        <is>
          <t>IBIRAPITANGA FASE 3</t>
        </is>
      </c>
      <c r="N4012" s="142">
        <f>DATE(YEAR(G4012),MONTH(G4012),1)</f>
        <v/>
      </c>
      <c r="O4012" s="132">
        <f>IF(G4012&gt;$K$3,"Futuro","Atraso")</f>
        <v/>
      </c>
      <c r="P4012">
        <f>12*(YEAR(G4012)-YEAR($K$3))+(MONTH(G4012)-MONTH($K$3))</f>
        <v/>
      </c>
      <c r="Q4012" s="366">
        <f>IF(M4012="IBIRAPITANGA FASE 3",IF(O4012="Atraso",L4012,L4012/(1+$I$2)^P4012),IF(O4012="Atraso",L4012,L4012/(1+$I$1)^P4012))</f>
        <v/>
      </c>
      <c r="R4012">
        <f>IF(O4012="Atraso",$K$3-G4012,0)</f>
        <v/>
      </c>
      <c r="S4012">
        <f>IF(R4012&lt;=15,"Até 15",IF(R4012&lt;=30,"Entre 15 e 30",IF(R4012&lt;=60,"Entre 30 e 60",IF(R4012&lt;=90,"Entre 60 e 90",IF(R4012&lt;=120,"Entre 90 e 120",IF(R4012&lt;=150,"Entre 120 e 150",IF(R4012&lt;=180,"Entre 150 e 180","Superior a 180")))))))</f>
        <v/>
      </c>
    </row>
    <row r="4013">
      <c r="A4013" t="inlineStr">
        <is>
          <t>Q021L06</t>
        </is>
      </c>
      <c r="B4013" t="inlineStr">
        <is>
          <t>NATALIA PASCOALOTTO DA SILVA</t>
        </is>
      </c>
      <c r="C4013" t="n">
        <v>1</v>
      </c>
      <c r="D4013" t="inlineStr">
        <is>
          <t>IPCA</t>
        </is>
      </c>
      <c r="E4013" t="n">
        <v>0</v>
      </c>
      <c r="F4013" t="inlineStr">
        <is>
          <t>MENSAL</t>
        </is>
      </c>
      <c r="G4013" t="n">
        <v>45440</v>
      </c>
      <c r="H4013" t="n">
        <v>45440</v>
      </c>
      <c r="I4013" t="n">
        <v>40</v>
      </c>
      <c r="J4013" t="inlineStr">
        <is>
          <t>CARTEIRA</t>
        </is>
      </c>
      <c r="K4013" t="inlineStr">
        <is>
          <t>CONTRATO</t>
        </is>
      </c>
      <c r="L4013" t="n">
        <v>5602.1</v>
      </c>
      <c r="M4013" t="inlineStr">
        <is>
          <t>IBIRAPITANGA FASE 3</t>
        </is>
      </c>
      <c r="N4013" s="142">
        <f>DATE(YEAR(G4013),MONTH(G4013),1)</f>
        <v/>
      </c>
      <c r="O4013" s="132">
        <f>IF(G4013&gt;$K$3,"Futuro","Atraso")</f>
        <v/>
      </c>
      <c r="P4013">
        <f>12*(YEAR(G4013)-YEAR($K$3))+(MONTH(G4013)-MONTH($K$3))</f>
        <v/>
      </c>
      <c r="Q4013" s="366">
        <f>IF(M4013="IBIRAPITANGA FASE 3",IF(O4013="Atraso",L4013,L4013/(1+$I$2)^P4013),IF(O4013="Atraso",L4013,L4013/(1+$I$1)^P4013))</f>
        <v/>
      </c>
      <c r="R4013">
        <f>IF(O4013="Atraso",$K$3-G4013,0)</f>
        <v/>
      </c>
      <c r="S4013">
        <f>IF(R4013&lt;=15,"Até 15",IF(R4013&lt;=30,"Entre 15 e 30",IF(R4013&lt;=60,"Entre 30 e 60",IF(R4013&lt;=90,"Entre 60 e 90",IF(R4013&lt;=120,"Entre 90 e 120",IF(R4013&lt;=150,"Entre 120 e 150",IF(R4013&lt;=180,"Entre 150 e 180","Superior a 180")))))))</f>
        <v/>
      </c>
    </row>
    <row r="4014">
      <c r="A4014" t="inlineStr">
        <is>
          <t>Q021L06</t>
        </is>
      </c>
      <c r="B4014" t="inlineStr">
        <is>
          <t>NATALIA PASCOALOTTO DA SILVA</t>
        </is>
      </c>
      <c r="C4014" t="n">
        <v>1</v>
      </c>
      <c r="D4014" t="inlineStr">
        <is>
          <t>IPCA</t>
        </is>
      </c>
      <c r="E4014" t="n">
        <v>0</v>
      </c>
      <c r="F4014" t="inlineStr">
        <is>
          <t>MENSAL</t>
        </is>
      </c>
      <c r="G4014" t="n">
        <v>45471</v>
      </c>
      <c r="H4014" t="n">
        <v>45471</v>
      </c>
      <c r="I4014" t="n">
        <v>41</v>
      </c>
      <c r="J4014" t="inlineStr">
        <is>
          <t>CARTEIRA</t>
        </is>
      </c>
      <c r="K4014" t="inlineStr">
        <is>
          <t>CONTRATO</t>
        </is>
      </c>
      <c r="L4014" t="n">
        <v>5602.1</v>
      </c>
      <c r="M4014" t="inlineStr">
        <is>
          <t>IBIRAPITANGA FASE 3</t>
        </is>
      </c>
      <c r="N4014" s="142">
        <f>DATE(YEAR(G4014),MONTH(G4014),1)</f>
        <v/>
      </c>
      <c r="O4014" s="132">
        <f>IF(G4014&gt;$K$3,"Futuro","Atraso")</f>
        <v/>
      </c>
      <c r="P4014">
        <f>12*(YEAR(G4014)-YEAR($K$3))+(MONTH(G4014)-MONTH($K$3))</f>
        <v/>
      </c>
      <c r="Q4014" s="366">
        <f>IF(M4014="IBIRAPITANGA FASE 3",IF(O4014="Atraso",L4014,L4014/(1+$I$2)^P4014),IF(O4014="Atraso",L4014,L4014/(1+$I$1)^P4014))</f>
        <v/>
      </c>
      <c r="R4014">
        <f>IF(O4014="Atraso",$K$3-G4014,0)</f>
        <v/>
      </c>
      <c r="S4014">
        <f>IF(R4014&lt;=15,"Até 15",IF(R4014&lt;=30,"Entre 15 e 30",IF(R4014&lt;=60,"Entre 30 e 60",IF(R4014&lt;=90,"Entre 60 e 90",IF(R4014&lt;=120,"Entre 90 e 120",IF(R4014&lt;=150,"Entre 120 e 150",IF(R4014&lt;=180,"Entre 150 e 180","Superior a 180")))))))</f>
        <v/>
      </c>
    </row>
    <row r="4015">
      <c r="A4015" t="inlineStr">
        <is>
          <t>Q021L06</t>
        </is>
      </c>
      <c r="B4015" t="inlineStr">
        <is>
          <t>NATALIA PASCOALOTTO DA SILVA</t>
        </is>
      </c>
      <c r="C4015" t="n">
        <v>1</v>
      </c>
      <c r="D4015" t="inlineStr">
        <is>
          <t>IPCA</t>
        </is>
      </c>
      <c r="E4015" t="n">
        <v>0</v>
      </c>
      <c r="F4015" t="inlineStr">
        <is>
          <t>MENSAL</t>
        </is>
      </c>
      <c r="G4015" t="n">
        <v>45501</v>
      </c>
      <c r="H4015" t="n">
        <v>45501</v>
      </c>
      <c r="I4015" t="n">
        <v>42</v>
      </c>
      <c r="J4015" t="inlineStr">
        <is>
          <t>CARTEIRA</t>
        </is>
      </c>
      <c r="K4015" t="inlineStr">
        <is>
          <t>CONTRATO</t>
        </is>
      </c>
      <c r="L4015" t="n">
        <v>5602.1</v>
      </c>
      <c r="M4015" t="inlineStr">
        <is>
          <t>IBIRAPITANGA FASE 3</t>
        </is>
      </c>
      <c r="N4015" s="142">
        <f>DATE(YEAR(G4015),MONTH(G4015),1)</f>
        <v/>
      </c>
      <c r="O4015" s="132">
        <f>IF(G4015&gt;$K$3,"Futuro","Atraso")</f>
        <v/>
      </c>
      <c r="P4015">
        <f>12*(YEAR(G4015)-YEAR($K$3))+(MONTH(G4015)-MONTH($K$3))</f>
        <v/>
      </c>
      <c r="Q4015" s="366">
        <f>IF(M4015="IBIRAPITANGA FASE 3",IF(O4015="Atraso",L4015,L4015/(1+$I$2)^P4015),IF(O4015="Atraso",L4015,L4015/(1+$I$1)^P4015))</f>
        <v/>
      </c>
      <c r="R4015">
        <f>IF(O4015="Atraso",$K$3-G4015,0)</f>
        <v/>
      </c>
      <c r="S4015">
        <f>IF(R4015&lt;=15,"Até 15",IF(R4015&lt;=30,"Entre 15 e 30",IF(R4015&lt;=60,"Entre 30 e 60",IF(R4015&lt;=90,"Entre 60 e 90",IF(R4015&lt;=120,"Entre 90 e 120",IF(R4015&lt;=150,"Entre 120 e 150",IF(R4015&lt;=180,"Entre 150 e 180","Superior a 180")))))))</f>
        <v/>
      </c>
    </row>
    <row r="4016">
      <c r="A4016" t="inlineStr">
        <is>
          <t>Q021L08</t>
        </is>
      </c>
      <c r="B4016" t="inlineStr">
        <is>
          <t>AUGUSTO SERGIO ALCANTARA DE ALMEIDA</t>
        </is>
      </c>
      <c r="C4016" t="n">
        <v>1</v>
      </c>
      <c r="D4016" t="inlineStr">
        <is>
          <t>IPCA</t>
        </is>
      </c>
      <c r="E4016" t="n">
        <v>0</v>
      </c>
      <c r="F4016" t="inlineStr">
        <is>
          <t>MENSAL</t>
        </is>
      </c>
      <c r="G4016" t="n">
        <v>45240</v>
      </c>
      <c r="H4016" t="n">
        <v>45240</v>
      </c>
      <c r="I4016" t="n">
        <v>36</v>
      </c>
      <c r="J4016" t="inlineStr">
        <is>
          <t>CARTEIRA</t>
        </is>
      </c>
      <c r="K4016" t="inlineStr">
        <is>
          <t>CONTRATO</t>
        </is>
      </c>
      <c r="L4016" t="n">
        <v>4190.9</v>
      </c>
      <c r="M4016" t="inlineStr">
        <is>
          <t>IBIRAPITANGA FASE 3</t>
        </is>
      </c>
      <c r="N4016" s="142">
        <f>DATE(YEAR(G4016),MONTH(G4016),1)</f>
        <v/>
      </c>
      <c r="O4016" s="132">
        <f>IF(G4016&gt;$K$3,"Futuro","Atraso")</f>
        <v/>
      </c>
      <c r="P4016">
        <f>12*(YEAR(G4016)-YEAR($K$3))+(MONTH(G4016)-MONTH($K$3))</f>
        <v/>
      </c>
      <c r="Q4016" s="366">
        <f>IF(M4016="IBIRAPITANGA FASE 3",IF(O4016="Atraso",L4016,L4016/(1+$I$2)^P4016),IF(O4016="Atraso",L4016,L4016/(1+$I$1)^P4016))</f>
        <v/>
      </c>
      <c r="R4016">
        <f>IF(O4016="Atraso",$K$3-G4016,0)</f>
        <v/>
      </c>
      <c r="S4016">
        <f>IF(R4016&lt;=15,"Até 15",IF(R4016&lt;=30,"Entre 15 e 30",IF(R4016&lt;=60,"Entre 30 e 60",IF(R4016&lt;=90,"Entre 60 e 90",IF(R4016&lt;=120,"Entre 90 e 120",IF(R4016&lt;=150,"Entre 120 e 150",IF(R4016&lt;=180,"Entre 150 e 180","Superior a 180")))))))</f>
        <v/>
      </c>
    </row>
    <row r="4017">
      <c r="A4017" t="inlineStr">
        <is>
          <t>Q021L08</t>
        </is>
      </c>
      <c r="B4017" t="inlineStr">
        <is>
          <t>AUGUSTO SERGIO ALCANTARA DE ALMEIDA</t>
        </is>
      </c>
      <c r="C4017" t="n">
        <v>1</v>
      </c>
      <c r="D4017" t="inlineStr">
        <is>
          <t>IPCA</t>
        </is>
      </c>
      <c r="E4017" t="n">
        <v>0</v>
      </c>
      <c r="F4017" t="inlineStr">
        <is>
          <t>MENSAL</t>
        </is>
      </c>
      <c r="G4017" t="n">
        <v>45270</v>
      </c>
      <c r="H4017" t="n">
        <v>45270</v>
      </c>
      <c r="I4017" t="n">
        <v>37</v>
      </c>
      <c r="J4017" t="inlineStr">
        <is>
          <t>CARTEIRA</t>
        </is>
      </c>
      <c r="K4017" t="inlineStr">
        <is>
          <t>CONTRATO</t>
        </is>
      </c>
      <c r="L4017" t="n">
        <v>4190.9</v>
      </c>
      <c r="M4017" t="inlineStr">
        <is>
          <t>IBIRAPITANGA FASE 3</t>
        </is>
      </c>
      <c r="N4017" s="142">
        <f>DATE(YEAR(G4017),MONTH(G4017),1)</f>
        <v/>
      </c>
      <c r="O4017" s="132">
        <f>IF(G4017&gt;$K$3,"Futuro","Atraso")</f>
        <v/>
      </c>
      <c r="P4017">
        <f>12*(YEAR(G4017)-YEAR($K$3))+(MONTH(G4017)-MONTH($K$3))</f>
        <v/>
      </c>
      <c r="Q4017" s="366">
        <f>IF(M4017="IBIRAPITANGA FASE 3",IF(O4017="Atraso",L4017,L4017/(1+$I$2)^P4017),IF(O4017="Atraso",L4017,L4017/(1+$I$1)^P4017))</f>
        <v/>
      </c>
      <c r="R4017">
        <f>IF(O4017="Atraso",$K$3-G4017,0)</f>
        <v/>
      </c>
      <c r="S4017">
        <f>IF(R4017&lt;=15,"Até 15",IF(R4017&lt;=30,"Entre 15 e 30",IF(R4017&lt;=60,"Entre 30 e 60",IF(R4017&lt;=90,"Entre 60 e 90",IF(R4017&lt;=120,"Entre 90 e 120",IF(R4017&lt;=150,"Entre 120 e 150",IF(R4017&lt;=180,"Entre 150 e 180","Superior a 180")))))))</f>
        <v/>
      </c>
    </row>
    <row r="4018">
      <c r="A4018" t="inlineStr">
        <is>
          <t>Q021L08</t>
        </is>
      </c>
      <c r="B4018" t="inlineStr">
        <is>
          <t>AUGUSTO SERGIO ALCANTARA DE ALMEIDA</t>
        </is>
      </c>
      <c r="C4018" t="n">
        <v>1</v>
      </c>
      <c r="D4018" t="inlineStr">
        <is>
          <t>IPCA</t>
        </is>
      </c>
      <c r="E4018" t="n">
        <v>0</v>
      </c>
      <c r="F4018" t="inlineStr">
        <is>
          <t>MENSAL</t>
        </is>
      </c>
      <c r="G4018" t="n">
        <v>45301</v>
      </c>
      <c r="H4018" t="n">
        <v>45301</v>
      </c>
      <c r="I4018" t="n">
        <v>38</v>
      </c>
      <c r="J4018" t="inlineStr">
        <is>
          <t>CARTEIRA</t>
        </is>
      </c>
      <c r="K4018" t="inlineStr">
        <is>
          <t>CONTRATO</t>
        </is>
      </c>
      <c r="L4018" t="n">
        <v>4190.9</v>
      </c>
      <c r="M4018" t="inlineStr">
        <is>
          <t>IBIRAPITANGA FASE 3</t>
        </is>
      </c>
      <c r="N4018" s="142">
        <f>DATE(YEAR(G4018),MONTH(G4018),1)</f>
        <v/>
      </c>
      <c r="O4018" s="132">
        <f>IF(G4018&gt;$K$3,"Futuro","Atraso")</f>
        <v/>
      </c>
      <c r="P4018">
        <f>12*(YEAR(G4018)-YEAR($K$3))+(MONTH(G4018)-MONTH($K$3))</f>
        <v/>
      </c>
      <c r="Q4018" s="366">
        <f>IF(M4018="IBIRAPITANGA FASE 3",IF(O4018="Atraso",L4018,L4018/(1+$I$2)^P4018),IF(O4018="Atraso",L4018,L4018/(1+$I$1)^P4018))</f>
        <v/>
      </c>
      <c r="R4018">
        <f>IF(O4018="Atraso",$K$3-G4018,0)</f>
        <v/>
      </c>
      <c r="S4018">
        <f>IF(R4018&lt;=15,"Até 15",IF(R4018&lt;=30,"Entre 15 e 30",IF(R4018&lt;=60,"Entre 30 e 60",IF(R4018&lt;=90,"Entre 60 e 90",IF(R4018&lt;=120,"Entre 90 e 120",IF(R4018&lt;=150,"Entre 120 e 150",IF(R4018&lt;=180,"Entre 150 e 180","Superior a 180")))))))</f>
        <v/>
      </c>
    </row>
    <row r="4019">
      <c r="A4019" t="inlineStr">
        <is>
          <t>Q021L08</t>
        </is>
      </c>
      <c r="B4019" t="inlineStr">
        <is>
          <t>AUGUSTO SERGIO ALCANTARA DE ALMEIDA</t>
        </is>
      </c>
      <c r="C4019" t="n">
        <v>1</v>
      </c>
      <c r="D4019" t="inlineStr">
        <is>
          <t>IPCA</t>
        </is>
      </c>
      <c r="E4019" t="n">
        <v>0</v>
      </c>
      <c r="F4019" t="inlineStr">
        <is>
          <t>MENSAL</t>
        </is>
      </c>
      <c r="G4019" t="n">
        <v>45332</v>
      </c>
      <c r="H4019" t="n">
        <v>45332</v>
      </c>
      <c r="I4019" t="n">
        <v>39</v>
      </c>
      <c r="J4019" t="inlineStr">
        <is>
          <t>CARTEIRA</t>
        </is>
      </c>
      <c r="K4019" t="inlineStr">
        <is>
          <t>CONTRATO</t>
        </is>
      </c>
      <c r="L4019" t="n">
        <v>4190.9</v>
      </c>
      <c r="M4019" t="inlineStr">
        <is>
          <t>IBIRAPITANGA FASE 3</t>
        </is>
      </c>
      <c r="N4019" s="142">
        <f>DATE(YEAR(G4019),MONTH(G4019),1)</f>
        <v/>
      </c>
      <c r="O4019" s="132">
        <f>IF(G4019&gt;$K$3,"Futuro","Atraso")</f>
        <v/>
      </c>
      <c r="P4019">
        <f>12*(YEAR(G4019)-YEAR($K$3))+(MONTH(G4019)-MONTH($K$3))</f>
        <v/>
      </c>
      <c r="Q4019" s="366">
        <f>IF(M4019="IBIRAPITANGA FASE 3",IF(O4019="Atraso",L4019,L4019/(1+$I$2)^P4019),IF(O4019="Atraso",L4019,L4019/(1+$I$1)^P4019))</f>
        <v/>
      </c>
      <c r="R4019">
        <f>IF(O4019="Atraso",$K$3-G4019,0)</f>
        <v/>
      </c>
      <c r="S4019">
        <f>IF(R4019&lt;=15,"Até 15",IF(R4019&lt;=30,"Entre 15 e 30",IF(R4019&lt;=60,"Entre 30 e 60",IF(R4019&lt;=90,"Entre 60 e 90",IF(R4019&lt;=120,"Entre 90 e 120",IF(R4019&lt;=150,"Entre 120 e 150",IF(R4019&lt;=180,"Entre 150 e 180","Superior a 180")))))))</f>
        <v/>
      </c>
    </row>
    <row r="4020">
      <c r="A4020" t="inlineStr">
        <is>
          <t>Q021L08</t>
        </is>
      </c>
      <c r="B4020" t="inlineStr">
        <is>
          <t>AUGUSTO SERGIO ALCANTARA DE ALMEIDA</t>
        </is>
      </c>
      <c r="C4020" t="n">
        <v>1</v>
      </c>
      <c r="D4020" t="inlineStr">
        <is>
          <t>IPCA</t>
        </is>
      </c>
      <c r="E4020" t="n">
        <v>0</v>
      </c>
      <c r="F4020" t="inlineStr">
        <is>
          <t>MENSAL</t>
        </is>
      </c>
      <c r="G4020" t="n">
        <v>45361</v>
      </c>
      <c r="H4020" t="n">
        <v>45361</v>
      </c>
      <c r="I4020" t="n">
        <v>40</v>
      </c>
      <c r="J4020" t="inlineStr">
        <is>
          <t>CARTEIRA</t>
        </is>
      </c>
      <c r="K4020" t="inlineStr">
        <is>
          <t>CONTRATO</t>
        </is>
      </c>
      <c r="L4020" t="n">
        <v>4190.9</v>
      </c>
      <c r="M4020" t="inlineStr">
        <is>
          <t>IBIRAPITANGA FASE 3</t>
        </is>
      </c>
      <c r="N4020" s="142">
        <f>DATE(YEAR(G4020),MONTH(G4020),1)</f>
        <v/>
      </c>
      <c r="O4020" s="132">
        <f>IF(G4020&gt;$K$3,"Futuro","Atraso")</f>
        <v/>
      </c>
      <c r="P4020">
        <f>12*(YEAR(G4020)-YEAR($K$3))+(MONTH(G4020)-MONTH($K$3))</f>
        <v/>
      </c>
      <c r="Q4020" s="366">
        <f>IF(M4020="IBIRAPITANGA FASE 3",IF(O4020="Atraso",L4020,L4020/(1+$I$2)^P4020),IF(O4020="Atraso",L4020,L4020/(1+$I$1)^P4020))</f>
        <v/>
      </c>
      <c r="R4020">
        <f>IF(O4020="Atraso",$K$3-G4020,0)</f>
        <v/>
      </c>
      <c r="S4020">
        <f>IF(R4020&lt;=15,"Até 15",IF(R4020&lt;=30,"Entre 15 e 30",IF(R4020&lt;=60,"Entre 30 e 60",IF(R4020&lt;=90,"Entre 60 e 90",IF(R4020&lt;=120,"Entre 90 e 120",IF(R4020&lt;=150,"Entre 120 e 150",IF(R4020&lt;=180,"Entre 150 e 180","Superior a 180")))))))</f>
        <v/>
      </c>
    </row>
    <row r="4021">
      <c r="A4021" t="inlineStr">
        <is>
          <t>Q021L08</t>
        </is>
      </c>
      <c r="B4021" t="inlineStr">
        <is>
          <t>AUGUSTO SERGIO ALCANTARA DE ALMEIDA</t>
        </is>
      </c>
      <c r="C4021" t="n">
        <v>1</v>
      </c>
      <c r="D4021" t="inlineStr">
        <is>
          <t>IPCA</t>
        </is>
      </c>
      <c r="E4021" t="n">
        <v>0</v>
      </c>
      <c r="F4021" t="inlineStr">
        <is>
          <t>MENSAL</t>
        </is>
      </c>
      <c r="G4021" t="n">
        <v>45392</v>
      </c>
      <c r="H4021" t="n">
        <v>45392</v>
      </c>
      <c r="I4021" t="n">
        <v>41</v>
      </c>
      <c r="J4021" t="inlineStr">
        <is>
          <t>CARTEIRA</t>
        </is>
      </c>
      <c r="K4021" t="inlineStr">
        <is>
          <t>CONTRATO</t>
        </is>
      </c>
      <c r="L4021" t="n">
        <v>4190.9</v>
      </c>
      <c r="M4021" t="inlineStr">
        <is>
          <t>IBIRAPITANGA FASE 3</t>
        </is>
      </c>
      <c r="N4021" s="142">
        <f>DATE(YEAR(G4021),MONTH(G4021),1)</f>
        <v/>
      </c>
      <c r="O4021" s="132">
        <f>IF(G4021&gt;$K$3,"Futuro","Atraso")</f>
        <v/>
      </c>
      <c r="P4021">
        <f>12*(YEAR(G4021)-YEAR($K$3))+(MONTH(G4021)-MONTH($K$3))</f>
        <v/>
      </c>
      <c r="Q4021" s="366">
        <f>IF(M4021="IBIRAPITANGA FASE 3",IF(O4021="Atraso",L4021,L4021/(1+$I$2)^P4021),IF(O4021="Atraso",L4021,L4021/(1+$I$1)^P4021))</f>
        <v/>
      </c>
      <c r="R4021">
        <f>IF(O4021="Atraso",$K$3-G4021,0)</f>
        <v/>
      </c>
      <c r="S4021">
        <f>IF(R4021&lt;=15,"Até 15",IF(R4021&lt;=30,"Entre 15 e 30",IF(R4021&lt;=60,"Entre 30 e 60",IF(R4021&lt;=90,"Entre 60 e 90",IF(R4021&lt;=120,"Entre 90 e 120",IF(R4021&lt;=150,"Entre 120 e 150",IF(R4021&lt;=180,"Entre 150 e 180","Superior a 180")))))))</f>
        <v/>
      </c>
    </row>
    <row r="4022">
      <c r="A4022" t="inlineStr">
        <is>
          <t>Q021L08</t>
        </is>
      </c>
      <c r="B4022" t="inlineStr">
        <is>
          <t>AUGUSTO SERGIO ALCANTARA DE ALMEIDA</t>
        </is>
      </c>
      <c r="C4022" t="n">
        <v>1</v>
      </c>
      <c r="D4022" t="inlineStr">
        <is>
          <t>IPCA</t>
        </is>
      </c>
      <c r="E4022" t="n">
        <v>0</v>
      </c>
      <c r="F4022" t="inlineStr">
        <is>
          <t>MENSAL</t>
        </is>
      </c>
      <c r="G4022" t="n">
        <v>45422</v>
      </c>
      <c r="H4022" t="n">
        <v>45422</v>
      </c>
      <c r="I4022" t="n">
        <v>42</v>
      </c>
      <c r="J4022" t="inlineStr">
        <is>
          <t>CARTEIRA</t>
        </is>
      </c>
      <c r="K4022" t="inlineStr">
        <is>
          <t>CONTRATO</t>
        </is>
      </c>
      <c r="L4022" t="n">
        <v>4190.9</v>
      </c>
      <c r="M4022" t="inlineStr">
        <is>
          <t>IBIRAPITANGA FASE 3</t>
        </is>
      </c>
      <c r="N4022" s="142">
        <f>DATE(YEAR(G4022),MONTH(G4022),1)</f>
        <v/>
      </c>
      <c r="O4022" s="132">
        <f>IF(G4022&gt;$K$3,"Futuro","Atraso")</f>
        <v/>
      </c>
      <c r="P4022">
        <f>12*(YEAR(G4022)-YEAR($K$3))+(MONTH(G4022)-MONTH($K$3))</f>
        <v/>
      </c>
      <c r="Q4022" s="366">
        <f>IF(M4022="IBIRAPITANGA FASE 3",IF(O4022="Atraso",L4022,L4022/(1+$I$2)^P4022),IF(O4022="Atraso",L4022,L4022/(1+$I$1)^P4022))</f>
        <v/>
      </c>
      <c r="R4022">
        <f>IF(O4022="Atraso",$K$3-G4022,0)</f>
        <v/>
      </c>
      <c r="S4022">
        <f>IF(R4022&lt;=15,"Até 15",IF(R4022&lt;=30,"Entre 15 e 30",IF(R4022&lt;=60,"Entre 30 e 60",IF(R4022&lt;=90,"Entre 60 e 90",IF(R4022&lt;=120,"Entre 90 e 120",IF(R4022&lt;=150,"Entre 120 e 150",IF(R4022&lt;=180,"Entre 150 e 180","Superior a 180")))))))</f>
        <v/>
      </c>
    </row>
    <row r="4023">
      <c r="A4023" t="inlineStr">
        <is>
          <t>Q021L08</t>
        </is>
      </c>
      <c r="B4023" t="inlineStr">
        <is>
          <t>AUGUSTO SERGIO ALCANTARA DE ALMEIDA</t>
        </is>
      </c>
      <c r="C4023" t="n">
        <v>1</v>
      </c>
      <c r="D4023" t="inlineStr">
        <is>
          <t>IPCA</t>
        </is>
      </c>
      <c r="E4023" t="n">
        <v>0</v>
      </c>
      <c r="F4023" t="inlineStr">
        <is>
          <t>MENSAL</t>
        </is>
      </c>
      <c r="G4023" t="n">
        <v>45453</v>
      </c>
      <c r="H4023" t="n">
        <v>45453</v>
      </c>
      <c r="I4023" t="n">
        <v>43</v>
      </c>
      <c r="J4023" t="inlineStr">
        <is>
          <t>CARTEIRA</t>
        </is>
      </c>
      <c r="K4023" t="inlineStr">
        <is>
          <t>CONTRATO</t>
        </is>
      </c>
      <c r="L4023" t="n">
        <v>4190.9</v>
      </c>
      <c r="M4023" t="inlineStr">
        <is>
          <t>IBIRAPITANGA FASE 3</t>
        </is>
      </c>
      <c r="N4023" s="142">
        <f>DATE(YEAR(G4023),MONTH(G4023),1)</f>
        <v/>
      </c>
      <c r="O4023" s="132">
        <f>IF(G4023&gt;$K$3,"Futuro","Atraso")</f>
        <v/>
      </c>
      <c r="P4023">
        <f>12*(YEAR(G4023)-YEAR($K$3))+(MONTH(G4023)-MONTH($K$3))</f>
        <v/>
      </c>
      <c r="Q4023" s="366">
        <f>IF(M4023="IBIRAPITANGA FASE 3",IF(O4023="Atraso",L4023,L4023/(1+$I$2)^P4023),IF(O4023="Atraso",L4023,L4023/(1+$I$1)^P4023))</f>
        <v/>
      </c>
      <c r="R4023">
        <f>IF(O4023="Atraso",$K$3-G4023,0)</f>
        <v/>
      </c>
      <c r="S4023">
        <f>IF(R4023&lt;=15,"Até 15",IF(R4023&lt;=30,"Entre 15 e 30",IF(R4023&lt;=60,"Entre 30 e 60",IF(R4023&lt;=90,"Entre 60 e 90",IF(R4023&lt;=120,"Entre 90 e 120",IF(R4023&lt;=150,"Entre 120 e 150",IF(R4023&lt;=180,"Entre 150 e 180","Superior a 180")))))))</f>
        <v/>
      </c>
    </row>
    <row r="4024">
      <c r="A4024" t="inlineStr">
        <is>
          <t>Q021L08</t>
        </is>
      </c>
      <c r="B4024" t="inlineStr">
        <is>
          <t>AUGUSTO SERGIO ALCANTARA DE ALMEIDA</t>
        </is>
      </c>
      <c r="C4024" t="n">
        <v>1</v>
      </c>
      <c r="D4024" t="inlineStr">
        <is>
          <t>IPCA</t>
        </is>
      </c>
      <c r="E4024" t="n">
        <v>0</v>
      </c>
      <c r="F4024" t="inlineStr">
        <is>
          <t>MENSAL</t>
        </is>
      </c>
      <c r="G4024" t="n">
        <v>45483</v>
      </c>
      <c r="H4024" t="n">
        <v>45483</v>
      </c>
      <c r="I4024" t="n">
        <v>44</v>
      </c>
      <c r="J4024" t="inlineStr">
        <is>
          <t>CARTEIRA</t>
        </is>
      </c>
      <c r="K4024" t="inlineStr">
        <is>
          <t>CONTRATO</t>
        </is>
      </c>
      <c r="L4024" t="n">
        <v>4190.9</v>
      </c>
      <c r="M4024" t="inlineStr">
        <is>
          <t>IBIRAPITANGA FASE 3</t>
        </is>
      </c>
      <c r="N4024" s="142">
        <f>DATE(YEAR(G4024),MONTH(G4024),1)</f>
        <v/>
      </c>
      <c r="O4024" s="132">
        <f>IF(G4024&gt;$K$3,"Futuro","Atraso")</f>
        <v/>
      </c>
      <c r="P4024">
        <f>12*(YEAR(G4024)-YEAR($K$3))+(MONTH(G4024)-MONTH($K$3))</f>
        <v/>
      </c>
      <c r="Q4024" s="366">
        <f>IF(M4024="IBIRAPITANGA FASE 3",IF(O4024="Atraso",L4024,L4024/(1+$I$2)^P4024),IF(O4024="Atraso",L4024,L4024/(1+$I$1)^P4024))</f>
        <v/>
      </c>
      <c r="R4024">
        <f>IF(O4024="Atraso",$K$3-G4024,0)</f>
        <v/>
      </c>
      <c r="S4024">
        <f>IF(R4024&lt;=15,"Até 15",IF(R4024&lt;=30,"Entre 15 e 30",IF(R4024&lt;=60,"Entre 30 e 60",IF(R4024&lt;=90,"Entre 60 e 90",IF(R4024&lt;=120,"Entre 90 e 120",IF(R4024&lt;=150,"Entre 120 e 150",IF(R4024&lt;=180,"Entre 150 e 180","Superior a 180")))))))</f>
        <v/>
      </c>
    </row>
    <row r="4025">
      <c r="A4025" t="inlineStr">
        <is>
          <t>Q021L010</t>
        </is>
      </c>
      <c r="B4025" t="inlineStr">
        <is>
          <t>HENRIQUE CESAR ULBRICH</t>
        </is>
      </c>
      <c r="C4025" t="n">
        <v>1</v>
      </c>
      <c r="D4025" t="inlineStr">
        <is>
          <t>IPCA</t>
        </is>
      </c>
      <c r="E4025" t="n">
        <v>0</v>
      </c>
      <c r="F4025" t="inlineStr">
        <is>
          <t>MENSAL</t>
        </is>
      </c>
      <c r="G4025" t="n">
        <v>45250</v>
      </c>
      <c r="H4025" t="n">
        <v>45250</v>
      </c>
      <c r="I4025" t="n">
        <v>36</v>
      </c>
      <c r="J4025" t="inlineStr">
        <is>
          <t>CARTEIRA</t>
        </is>
      </c>
      <c r="K4025" t="inlineStr">
        <is>
          <t>CONTRATO</t>
        </is>
      </c>
      <c r="L4025" t="n">
        <v>4450.83</v>
      </c>
      <c r="M4025" t="inlineStr">
        <is>
          <t>IBIRAPITANGA FASE 3</t>
        </is>
      </c>
      <c r="N4025" s="142">
        <f>DATE(YEAR(G4025),MONTH(G4025),1)</f>
        <v/>
      </c>
      <c r="O4025" s="132">
        <f>IF(G4025&gt;$K$3,"Futuro","Atraso")</f>
        <v/>
      </c>
      <c r="P4025">
        <f>12*(YEAR(G4025)-YEAR($K$3))+(MONTH(G4025)-MONTH($K$3))</f>
        <v/>
      </c>
      <c r="Q4025" s="366">
        <f>IF(M4025="IBIRAPITANGA FASE 3",IF(O4025="Atraso",L4025,L4025/(1+$I$2)^P4025),IF(O4025="Atraso",L4025,L4025/(1+$I$1)^P4025))</f>
        <v/>
      </c>
      <c r="R4025">
        <f>IF(O4025="Atraso",$K$3-G4025,0)</f>
        <v/>
      </c>
      <c r="S4025">
        <f>IF(R4025&lt;=15,"Até 15",IF(R4025&lt;=30,"Entre 15 e 30",IF(R4025&lt;=60,"Entre 30 e 60",IF(R4025&lt;=90,"Entre 60 e 90",IF(R4025&lt;=120,"Entre 90 e 120",IF(R4025&lt;=150,"Entre 120 e 150",IF(R4025&lt;=180,"Entre 150 e 180","Superior a 180")))))))</f>
        <v/>
      </c>
    </row>
    <row r="4026">
      <c r="A4026" t="inlineStr">
        <is>
          <t>Q021L010</t>
        </is>
      </c>
      <c r="B4026" t="inlineStr">
        <is>
          <t>HENRIQUE CESAR ULBRICH</t>
        </is>
      </c>
      <c r="C4026" t="n">
        <v>1</v>
      </c>
      <c r="D4026" t="inlineStr">
        <is>
          <t>IPCA</t>
        </is>
      </c>
      <c r="E4026" t="n">
        <v>0</v>
      </c>
      <c r="F4026" t="inlineStr">
        <is>
          <t>MENSAL</t>
        </is>
      </c>
      <c r="G4026" t="n">
        <v>45280</v>
      </c>
      <c r="H4026" t="n">
        <v>45280</v>
      </c>
      <c r="I4026" t="n">
        <v>37</v>
      </c>
      <c r="J4026" t="inlineStr">
        <is>
          <t>CARTEIRA</t>
        </is>
      </c>
      <c r="K4026" t="inlineStr">
        <is>
          <t>CONTRATO</t>
        </is>
      </c>
      <c r="L4026" t="n">
        <v>4450.83</v>
      </c>
      <c r="M4026" t="inlineStr">
        <is>
          <t>IBIRAPITANGA FASE 3</t>
        </is>
      </c>
      <c r="N4026" s="142">
        <f>DATE(YEAR(G4026),MONTH(G4026),1)</f>
        <v/>
      </c>
      <c r="O4026" s="132">
        <f>IF(G4026&gt;$K$3,"Futuro","Atraso")</f>
        <v/>
      </c>
      <c r="P4026">
        <f>12*(YEAR(G4026)-YEAR($K$3))+(MONTH(G4026)-MONTH($K$3))</f>
        <v/>
      </c>
      <c r="Q4026" s="366">
        <f>IF(M4026="IBIRAPITANGA FASE 3",IF(O4026="Atraso",L4026,L4026/(1+$I$2)^P4026),IF(O4026="Atraso",L4026,L4026/(1+$I$1)^P4026))</f>
        <v/>
      </c>
      <c r="R4026">
        <f>IF(O4026="Atraso",$K$3-G4026,0)</f>
        <v/>
      </c>
      <c r="S4026">
        <f>IF(R4026&lt;=15,"Até 15",IF(R4026&lt;=30,"Entre 15 e 30",IF(R4026&lt;=60,"Entre 30 e 60",IF(R4026&lt;=90,"Entre 60 e 90",IF(R4026&lt;=120,"Entre 90 e 120",IF(R4026&lt;=150,"Entre 120 e 150",IF(R4026&lt;=180,"Entre 150 e 180","Superior a 180")))))))</f>
        <v/>
      </c>
    </row>
    <row r="4027">
      <c r="A4027" t="inlineStr">
        <is>
          <t>Q021L010</t>
        </is>
      </c>
      <c r="B4027" t="inlineStr">
        <is>
          <t>HENRIQUE CESAR ULBRICH</t>
        </is>
      </c>
      <c r="C4027" t="n">
        <v>1</v>
      </c>
      <c r="D4027" t="inlineStr">
        <is>
          <t>IPCA</t>
        </is>
      </c>
      <c r="E4027" t="n">
        <v>0</v>
      </c>
      <c r="F4027" t="inlineStr">
        <is>
          <t>MENSAL</t>
        </is>
      </c>
      <c r="G4027" t="n">
        <v>45311</v>
      </c>
      <c r="H4027" t="n">
        <v>45311</v>
      </c>
      <c r="I4027" t="n">
        <v>38</v>
      </c>
      <c r="J4027" t="inlineStr">
        <is>
          <t>CARTEIRA</t>
        </is>
      </c>
      <c r="K4027" t="inlineStr">
        <is>
          <t>CONTRATO</t>
        </is>
      </c>
      <c r="L4027" t="n">
        <v>4450.83</v>
      </c>
      <c r="M4027" t="inlineStr">
        <is>
          <t>IBIRAPITANGA FASE 3</t>
        </is>
      </c>
      <c r="N4027" s="142">
        <f>DATE(YEAR(G4027),MONTH(G4027),1)</f>
        <v/>
      </c>
      <c r="O4027" s="132">
        <f>IF(G4027&gt;$K$3,"Futuro","Atraso")</f>
        <v/>
      </c>
      <c r="P4027">
        <f>12*(YEAR(G4027)-YEAR($K$3))+(MONTH(G4027)-MONTH($K$3))</f>
        <v/>
      </c>
      <c r="Q4027" s="366">
        <f>IF(M4027="IBIRAPITANGA FASE 3",IF(O4027="Atraso",L4027,L4027/(1+$I$2)^P4027),IF(O4027="Atraso",L4027,L4027/(1+$I$1)^P4027))</f>
        <v/>
      </c>
      <c r="R4027">
        <f>IF(O4027="Atraso",$K$3-G4027,0)</f>
        <v/>
      </c>
      <c r="S4027">
        <f>IF(R4027&lt;=15,"Até 15",IF(R4027&lt;=30,"Entre 15 e 30",IF(R4027&lt;=60,"Entre 30 e 60",IF(R4027&lt;=90,"Entre 60 e 90",IF(R4027&lt;=120,"Entre 90 e 120",IF(R4027&lt;=150,"Entre 120 e 150",IF(R4027&lt;=180,"Entre 150 e 180","Superior a 180")))))))</f>
        <v/>
      </c>
    </row>
    <row r="4028">
      <c r="A4028" t="inlineStr">
        <is>
          <t>Q021L010</t>
        </is>
      </c>
      <c r="B4028" t="inlineStr">
        <is>
          <t>HENRIQUE CESAR ULBRICH</t>
        </is>
      </c>
      <c r="C4028" t="n">
        <v>1</v>
      </c>
      <c r="D4028" t="inlineStr">
        <is>
          <t>IPCA</t>
        </is>
      </c>
      <c r="E4028" t="n">
        <v>0</v>
      </c>
      <c r="F4028" t="inlineStr">
        <is>
          <t>MENSAL</t>
        </is>
      </c>
      <c r="G4028" t="n">
        <v>45342</v>
      </c>
      <c r="H4028" t="n">
        <v>45342</v>
      </c>
      <c r="I4028" t="n">
        <v>39</v>
      </c>
      <c r="J4028" t="inlineStr">
        <is>
          <t>CARTEIRA</t>
        </is>
      </c>
      <c r="K4028" t="inlineStr">
        <is>
          <t>CONTRATO</t>
        </is>
      </c>
      <c r="L4028" t="n">
        <v>4450.83</v>
      </c>
      <c r="M4028" t="inlineStr">
        <is>
          <t>IBIRAPITANGA FASE 3</t>
        </is>
      </c>
      <c r="N4028" s="142">
        <f>DATE(YEAR(G4028),MONTH(G4028),1)</f>
        <v/>
      </c>
      <c r="O4028" s="132">
        <f>IF(G4028&gt;$K$3,"Futuro","Atraso")</f>
        <v/>
      </c>
      <c r="P4028">
        <f>12*(YEAR(G4028)-YEAR($K$3))+(MONTH(G4028)-MONTH($K$3))</f>
        <v/>
      </c>
      <c r="Q4028" s="366">
        <f>IF(M4028="IBIRAPITANGA FASE 3",IF(O4028="Atraso",L4028,L4028/(1+$I$2)^P4028),IF(O4028="Atraso",L4028,L4028/(1+$I$1)^P4028))</f>
        <v/>
      </c>
      <c r="R4028">
        <f>IF(O4028="Atraso",$K$3-G4028,0)</f>
        <v/>
      </c>
      <c r="S4028">
        <f>IF(R4028&lt;=15,"Até 15",IF(R4028&lt;=30,"Entre 15 e 30",IF(R4028&lt;=60,"Entre 30 e 60",IF(R4028&lt;=90,"Entre 60 e 90",IF(R4028&lt;=120,"Entre 90 e 120",IF(R4028&lt;=150,"Entre 120 e 150",IF(R4028&lt;=180,"Entre 150 e 180","Superior a 180")))))))</f>
        <v/>
      </c>
    </row>
    <row r="4029">
      <c r="A4029" t="inlineStr">
        <is>
          <t>Q021L010</t>
        </is>
      </c>
      <c r="B4029" t="inlineStr">
        <is>
          <t>HENRIQUE CESAR ULBRICH</t>
        </is>
      </c>
      <c r="C4029" t="n">
        <v>1</v>
      </c>
      <c r="D4029" t="inlineStr">
        <is>
          <t>IPCA</t>
        </is>
      </c>
      <c r="E4029" t="n">
        <v>0</v>
      </c>
      <c r="F4029" t="inlineStr">
        <is>
          <t>MENSAL</t>
        </is>
      </c>
      <c r="G4029" t="n">
        <v>45371</v>
      </c>
      <c r="H4029" t="n">
        <v>45371</v>
      </c>
      <c r="I4029" t="n">
        <v>40</v>
      </c>
      <c r="J4029" t="inlineStr">
        <is>
          <t>CARTEIRA</t>
        </is>
      </c>
      <c r="K4029" t="inlineStr">
        <is>
          <t>CONTRATO</t>
        </is>
      </c>
      <c r="L4029" t="n">
        <v>4450.83</v>
      </c>
      <c r="M4029" t="inlineStr">
        <is>
          <t>IBIRAPITANGA FASE 3</t>
        </is>
      </c>
      <c r="N4029" s="142">
        <f>DATE(YEAR(G4029),MONTH(G4029),1)</f>
        <v/>
      </c>
      <c r="O4029" s="132">
        <f>IF(G4029&gt;$K$3,"Futuro","Atraso")</f>
        <v/>
      </c>
      <c r="P4029">
        <f>12*(YEAR(G4029)-YEAR($K$3))+(MONTH(G4029)-MONTH($K$3))</f>
        <v/>
      </c>
      <c r="Q4029" s="366">
        <f>IF(M4029="IBIRAPITANGA FASE 3",IF(O4029="Atraso",L4029,L4029/(1+$I$2)^P4029),IF(O4029="Atraso",L4029,L4029/(1+$I$1)^P4029))</f>
        <v/>
      </c>
      <c r="R4029">
        <f>IF(O4029="Atraso",$K$3-G4029,0)</f>
        <v/>
      </c>
      <c r="S4029">
        <f>IF(R4029&lt;=15,"Até 15",IF(R4029&lt;=30,"Entre 15 e 30",IF(R4029&lt;=60,"Entre 30 e 60",IF(R4029&lt;=90,"Entre 60 e 90",IF(R4029&lt;=120,"Entre 90 e 120",IF(R4029&lt;=150,"Entre 120 e 150",IF(R4029&lt;=180,"Entre 150 e 180","Superior a 180")))))))</f>
        <v/>
      </c>
    </row>
    <row r="4030">
      <c r="A4030" t="inlineStr">
        <is>
          <t>Q021L010</t>
        </is>
      </c>
      <c r="B4030" t="inlineStr">
        <is>
          <t>HENRIQUE CESAR ULBRICH</t>
        </is>
      </c>
      <c r="C4030" t="n">
        <v>1</v>
      </c>
      <c r="D4030" t="inlineStr">
        <is>
          <t>IPCA</t>
        </is>
      </c>
      <c r="E4030" t="n">
        <v>0</v>
      </c>
      <c r="F4030" t="inlineStr">
        <is>
          <t>MENSAL</t>
        </is>
      </c>
      <c r="G4030" t="n">
        <v>45402</v>
      </c>
      <c r="H4030" t="n">
        <v>45402</v>
      </c>
      <c r="I4030" t="n">
        <v>41</v>
      </c>
      <c r="J4030" t="inlineStr">
        <is>
          <t>CARTEIRA</t>
        </is>
      </c>
      <c r="K4030" t="inlineStr">
        <is>
          <t>CONTRATO</t>
        </is>
      </c>
      <c r="L4030" t="n">
        <v>4450.83</v>
      </c>
      <c r="M4030" t="inlineStr">
        <is>
          <t>IBIRAPITANGA FASE 3</t>
        </is>
      </c>
      <c r="N4030" s="142">
        <f>DATE(YEAR(G4030),MONTH(G4030),1)</f>
        <v/>
      </c>
      <c r="O4030" s="132">
        <f>IF(G4030&gt;$K$3,"Futuro","Atraso")</f>
        <v/>
      </c>
      <c r="P4030">
        <f>12*(YEAR(G4030)-YEAR($K$3))+(MONTH(G4030)-MONTH($K$3))</f>
        <v/>
      </c>
      <c r="Q4030" s="366">
        <f>IF(M4030="IBIRAPITANGA FASE 3",IF(O4030="Atraso",L4030,L4030/(1+$I$2)^P4030),IF(O4030="Atraso",L4030,L4030/(1+$I$1)^P4030))</f>
        <v/>
      </c>
      <c r="R4030">
        <f>IF(O4030="Atraso",$K$3-G4030,0)</f>
        <v/>
      </c>
      <c r="S4030">
        <f>IF(R4030&lt;=15,"Até 15",IF(R4030&lt;=30,"Entre 15 e 30",IF(R4030&lt;=60,"Entre 30 e 60",IF(R4030&lt;=90,"Entre 60 e 90",IF(R4030&lt;=120,"Entre 90 e 120",IF(R4030&lt;=150,"Entre 120 e 150",IF(R4030&lt;=180,"Entre 150 e 180","Superior a 180")))))))</f>
        <v/>
      </c>
    </row>
    <row r="4031">
      <c r="A4031" t="inlineStr">
        <is>
          <t>Q021L010</t>
        </is>
      </c>
      <c r="B4031" t="inlineStr">
        <is>
          <t>HENRIQUE CESAR ULBRICH</t>
        </is>
      </c>
      <c r="C4031" t="n">
        <v>1</v>
      </c>
      <c r="D4031" t="inlineStr">
        <is>
          <t>IPCA</t>
        </is>
      </c>
      <c r="E4031" t="n">
        <v>0</v>
      </c>
      <c r="F4031" t="inlineStr">
        <is>
          <t>MENSAL</t>
        </is>
      </c>
      <c r="G4031" t="n">
        <v>45432</v>
      </c>
      <c r="H4031" t="n">
        <v>45432</v>
      </c>
      <c r="I4031" t="n">
        <v>42</v>
      </c>
      <c r="J4031" t="inlineStr">
        <is>
          <t>CARTEIRA</t>
        </is>
      </c>
      <c r="K4031" t="inlineStr">
        <is>
          <t>CONTRATO</t>
        </is>
      </c>
      <c r="L4031" t="n">
        <v>4450.83</v>
      </c>
      <c r="M4031" t="inlineStr">
        <is>
          <t>IBIRAPITANGA FASE 3</t>
        </is>
      </c>
      <c r="N4031" s="142">
        <f>DATE(YEAR(G4031),MONTH(G4031),1)</f>
        <v/>
      </c>
      <c r="O4031" s="132">
        <f>IF(G4031&gt;$K$3,"Futuro","Atraso")</f>
        <v/>
      </c>
      <c r="P4031">
        <f>12*(YEAR(G4031)-YEAR($K$3))+(MONTH(G4031)-MONTH($K$3))</f>
        <v/>
      </c>
      <c r="Q4031" s="366">
        <f>IF(M4031="IBIRAPITANGA FASE 3",IF(O4031="Atraso",L4031,L4031/(1+$I$2)^P4031),IF(O4031="Atraso",L4031,L4031/(1+$I$1)^P4031))</f>
        <v/>
      </c>
      <c r="R4031">
        <f>IF(O4031="Atraso",$K$3-G4031,0)</f>
        <v/>
      </c>
      <c r="S4031">
        <f>IF(R4031&lt;=15,"Até 15",IF(R4031&lt;=30,"Entre 15 e 30",IF(R4031&lt;=60,"Entre 30 e 60",IF(R4031&lt;=90,"Entre 60 e 90",IF(R4031&lt;=120,"Entre 90 e 120",IF(R4031&lt;=150,"Entre 120 e 150",IF(R4031&lt;=180,"Entre 150 e 180","Superior a 180")))))))</f>
        <v/>
      </c>
    </row>
    <row r="4032">
      <c r="A4032" t="inlineStr">
        <is>
          <t>Q021L011</t>
        </is>
      </c>
      <c r="B4032" t="inlineStr">
        <is>
          <t>ANTONIA COSTA SOCCI</t>
        </is>
      </c>
      <c r="C4032" t="n">
        <v>1</v>
      </c>
      <c r="D4032" t="inlineStr">
        <is>
          <t>IPCA</t>
        </is>
      </c>
      <c r="E4032" t="n">
        <v>0.009488792934583046</v>
      </c>
      <c r="F4032" t="inlineStr">
        <is>
          <t>MENSAL</t>
        </is>
      </c>
      <c r="G4032" t="n">
        <v>45219</v>
      </c>
      <c r="H4032" t="n">
        <v>45219</v>
      </c>
      <c r="I4032" t="n">
        <v>32</v>
      </c>
      <c r="J4032" t="inlineStr">
        <is>
          <t>CARTEIRA</t>
        </is>
      </c>
      <c r="K4032" t="inlineStr">
        <is>
          <t>CONTRATO</t>
        </is>
      </c>
      <c r="L4032" t="n">
        <v>2797.83</v>
      </c>
      <c r="M4032" t="inlineStr">
        <is>
          <t>IBIRAPITANGA FASE 3</t>
        </is>
      </c>
      <c r="N4032" s="142">
        <f>DATE(YEAR(G4032),MONTH(G4032),1)</f>
        <v/>
      </c>
      <c r="O4032" s="132">
        <f>IF(G4032&gt;$K$3,"Futuro","Atraso")</f>
        <v/>
      </c>
      <c r="P4032">
        <f>12*(YEAR(G4032)-YEAR($K$3))+(MONTH(G4032)-MONTH($K$3))</f>
        <v/>
      </c>
      <c r="Q4032" s="366">
        <f>IF(M4032="IBIRAPITANGA FASE 3",IF(O4032="Atraso",L4032,L4032/(1+$I$2)^P4032),IF(O4032="Atraso",L4032,L4032/(1+$I$1)^P4032))</f>
        <v/>
      </c>
      <c r="R4032">
        <f>IF(O4032="Atraso",$K$3-G4032,0)</f>
        <v/>
      </c>
      <c r="S4032">
        <f>IF(R4032&lt;=15,"Até 15",IF(R4032&lt;=30,"Entre 15 e 30",IF(R4032&lt;=60,"Entre 30 e 60",IF(R4032&lt;=90,"Entre 60 e 90",IF(R4032&lt;=120,"Entre 90 e 120",IF(R4032&lt;=150,"Entre 120 e 150",IF(R4032&lt;=180,"Entre 150 e 180","Superior a 180")))))))</f>
        <v/>
      </c>
    </row>
    <row r="4033">
      <c r="A4033" t="inlineStr">
        <is>
          <t>Q021L011</t>
        </is>
      </c>
      <c r="B4033" t="inlineStr">
        <is>
          <t>ANTONIA COSTA SOCCI</t>
        </is>
      </c>
      <c r="C4033" t="n">
        <v>1</v>
      </c>
      <c r="D4033" t="inlineStr">
        <is>
          <t>IPCA</t>
        </is>
      </c>
      <c r="E4033" t="n">
        <v>0.009488792934583046</v>
      </c>
      <c r="F4033" t="inlineStr">
        <is>
          <t>MENSAL</t>
        </is>
      </c>
      <c r="G4033" t="n">
        <v>45250</v>
      </c>
      <c r="H4033" t="n">
        <v>45250</v>
      </c>
      <c r="I4033" t="n">
        <v>33</v>
      </c>
      <c r="J4033" t="inlineStr">
        <is>
          <t>CARTEIRA</t>
        </is>
      </c>
      <c r="K4033" t="inlineStr">
        <is>
          <t>CONTRATO</t>
        </is>
      </c>
      <c r="L4033" t="n">
        <v>2771.18</v>
      </c>
      <c r="M4033" t="inlineStr">
        <is>
          <t>IBIRAPITANGA FASE 3</t>
        </is>
      </c>
      <c r="N4033" s="142">
        <f>DATE(YEAR(G4033),MONTH(G4033),1)</f>
        <v/>
      </c>
      <c r="O4033" s="132">
        <f>IF(G4033&gt;$K$3,"Futuro","Atraso")</f>
        <v/>
      </c>
      <c r="P4033">
        <f>12*(YEAR(G4033)-YEAR($K$3))+(MONTH(G4033)-MONTH($K$3))</f>
        <v/>
      </c>
      <c r="Q4033" s="366">
        <f>IF(M4033="IBIRAPITANGA FASE 3",IF(O4033="Atraso",L4033,L4033/(1+$I$2)^P4033),IF(O4033="Atraso",L4033,L4033/(1+$I$1)^P4033))</f>
        <v/>
      </c>
      <c r="R4033">
        <f>IF(O4033="Atraso",$K$3-G4033,0)</f>
        <v/>
      </c>
      <c r="S4033">
        <f>IF(R4033&lt;=15,"Até 15",IF(R4033&lt;=30,"Entre 15 e 30",IF(R4033&lt;=60,"Entre 30 e 60",IF(R4033&lt;=90,"Entre 60 e 90",IF(R4033&lt;=120,"Entre 90 e 120",IF(R4033&lt;=150,"Entre 120 e 150",IF(R4033&lt;=180,"Entre 150 e 180","Superior a 180")))))))</f>
        <v/>
      </c>
    </row>
    <row r="4034">
      <c r="A4034" t="inlineStr">
        <is>
          <t>Q021L011</t>
        </is>
      </c>
      <c r="B4034" t="inlineStr">
        <is>
          <t>ANTONIA COSTA SOCCI</t>
        </is>
      </c>
      <c r="C4034" t="n">
        <v>1</v>
      </c>
      <c r="D4034" t="inlineStr">
        <is>
          <t>IPCA</t>
        </is>
      </c>
      <c r="E4034" t="n">
        <v>0.009488792934583046</v>
      </c>
      <c r="F4034" t="inlineStr">
        <is>
          <t>MENSAL</t>
        </is>
      </c>
      <c r="G4034" t="n">
        <v>45280</v>
      </c>
      <c r="H4034" t="n">
        <v>45280</v>
      </c>
      <c r="I4034" t="n">
        <v>34</v>
      </c>
      <c r="J4034" t="inlineStr">
        <is>
          <t>CARTEIRA</t>
        </is>
      </c>
      <c r="K4034" t="inlineStr">
        <is>
          <t>CONTRATO</t>
        </is>
      </c>
      <c r="L4034" t="n">
        <v>2737.95</v>
      </c>
      <c r="M4034" t="inlineStr">
        <is>
          <t>IBIRAPITANGA FASE 3</t>
        </is>
      </c>
      <c r="N4034" s="142">
        <f>DATE(YEAR(G4034),MONTH(G4034),1)</f>
        <v/>
      </c>
      <c r="O4034" s="132">
        <f>IF(G4034&gt;$K$3,"Futuro","Atraso")</f>
        <v/>
      </c>
      <c r="P4034">
        <f>12*(YEAR(G4034)-YEAR($K$3))+(MONTH(G4034)-MONTH($K$3))</f>
        <v/>
      </c>
      <c r="Q4034" s="366">
        <f>IF(M4034="IBIRAPITANGA FASE 3",IF(O4034="Atraso",L4034,L4034/(1+$I$2)^P4034),IF(O4034="Atraso",L4034,L4034/(1+$I$1)^P4034))</f>
        <v/>
      </c>
      <c r="R4034">
        <f>IF(O4034="Atraso",$K$3-G4034,0)</f>
        <v/>
      </c>
      <c r="S4034">
        <f>IF(R4034&lt;=15,"Até 15",IF(R4034&lt;=30,"Entre 15 e 30",IF(R4034&lt;=60,"Entre 30 e 60",IF(R4034&lt;=90,"Entre 60 e 90",IF(R4034&lt;=120,"Entre 90 e 120",IF(R4034&lt;=150,"Entre 120 e 150",IF(R4034&lt;=180,"Entre 150 e 180","Superior a 180")))))))</f>
        <v/>
      </c>
    </row>
    <row r="4035">
      <c r="A4035" t="inlineStr">
        <is>
          <t>Q021L011</t>
        </is>
      </c>
      <c r="B4035" t="inlineStr">
        <is>
          <t>ANTONIA COSTA SOCCI</t>
        </is>
      </c>
      <c r="C4035" t="n">
        <v>1</v>
      </c>
      <c r="D4035" t="inlineStr">
        <is>
          <t>IPCA</t>
        </is>
      </c>
      <c r="E4035" t="n">
        <v>0.009488792934583046</v>
      </c>
      <c r="F4035" t="inlineStr">
        <is>
          <t>MENSAL</t>
        </is>
      </c>
      <c r="G4035" t="n">
        <v>45311</v>
      </c>
      <c r="H4035" t="n">
        <v>45311</v>
      </c>
      <c r="I4035" t="n">
        <v>35</v>
      </c>
      <c r="J4035" t="inlineStr">
        <is>
          <t>CARTEIRA</t>
        </is>
      </c>
      <c r="K4035" t="inlineStr">
        <is>
          <t>CONTRATO</t>
        </is>
      </c>
      <c r="L4035" t="n">
        <v>2737.95</v>
      </c>
      <c r="M4035" t="inlineStr">
        <is>
          <t>IBIRAPITANGA FASE 3</t>
        </is>
      </c>
      <c r="N4035" s="142">
        <f>DATE(YEAR(G4035),MONTH(G4035),1)</f>
        <v/>
      </c>
      <c r="O4035" s="132">
        <f>IF(G4035&gt;$K$3,"Futuro","Atraso")</f>
        <v/>
      </c>
      <c r="P4035">
        <f>12*(YEAR(G4035)-YEAR($K$3))+(MONTH(G4035)-MONTH($K$3))</f>
        <v/>
      </c>
      <c r="Q4035" s="366">
        <f>IF(M4035="IBIRAPITANGA FASE 3",IF(O4035="Atraso",L4035,L4035/(1+$I$2)^P4035),IF(O4035="Atraso",L4035,L4035/(1+$I$1)^P4035))</f>
        <v/>
      </c>
      <c r="R4035">
        <f>IF(O4035="Atraso",$K$3-G4035,0)</f>
        <v/>
      </c>
      <c r="S4035">
        <f>IF(R4035&lt;=15,"Até 15",IF(R4035&lt;=30,"Entre 15 e 30",IF(R4035&lt;=60,"Entre 30 e 60",IF(R4035&lt;=90,"Entre 60 e 90",IF(R4035&lt;=120,"Entre 90 e 120",IF(R4035&lt;=150,"Entre 120 e 150",IF(R4035&lt;=180,"Entre 150 e 180","Superior a 180")))))))</f>
        <v/>
      </c>
    </row>
    <row r="4036">
      <c r="A4036" t="inlineStr">
        <is>
          <t>Q021L011</t>
        </is>
      </c>
      <c r="B4036" t="inlineStr">
        <is>
          <t>ANTONIA COSTA SOCCI</t>
        </is>
      </c>
      <c r="C4036" t="n">
        <v>1</v>
      </c>
      <c r="D4036" t="inlineStr">
        <is>
          <t>IPCA</t>
        </is>
      </c>
      <c r="E4036" t="n">
        <v>0.009488792934583046</v>
      </c>
      <c r="F4036" t="inlineStr">
        <is>
          <t>MENSAL</t>
        </is>
      </c>
      <c r="G4036" t="n">
        <v>45342</v>
      </c>
      <c r="H4036" t="n">
        <v>45342</v>
      </c>
      <c r="I4036" t="n">
        <v>36</v>
      </c>
      <c r="J4036" t="inlineStr">
        <is>
          <t>CARTEIRA</t>
        </is>
      </c>
      <c r="K4036" t="inlineStr">
        <is>
          <t>CONTRATO</t>
        </is>
      </c>
      <c r="L4036" t="n">
        <v>2737.95</v>
      </c>
      <c r="M4036" t="inlineStr">
        <is>
          <t>IBIRAPITANGA FASE 3</t>
        </is>
      </c>
      <c r="N4036" s="142">
        <f>DATE(YEAR(G4036),MONTH(G4036),1)</f>
        <v/>
      </c>
      <c r="O4036" s="132">
        <f>IF(G4036&gt;$K$3,"Futuro","Atraso")</f>
        <v/>
      </c>
      <c r="P4036">
        <f>12*(YEAR(G4036)-YEAR($K$3))+(MONTH(G4036)-MONTH($K$3))</f>
        <v/>
      </c>
      <c r="Q4036" s="366">
        <f>IF(M4036="IBIRAPITANGA FASE 3",IF(O4036="Atraso",L4036,L4036/(1+$I$2)^P4036),IF(O4036="Atraso",L4036,L4036/(1+$I$1)^P4036))</f>
        <v/>
      </c>
      <c r="R4036">
        <f>IF(O4036="Atraso",$K$3-G4036,0)</f>
        <v/>
      </c>
      <c r="S4036">
        <f>IF(R4036&lt;=15,"Até 15",IF(R4036&lt;=30,"Entre 15 e 30",IF(R4036&lt;=60,"Entre 30 e 60",IF(R4036&lt;=90,"Entre 60 e 90",IF(R4036&lt;=120,"Entre 90 e 120",IF(R4036&lt;=150,"Entre 120 e 150",IF(R4036&lt;=180,"Entre 150 e 180","Superior a 180")))))))</f>
        <v/>
      </c>
    </row>
    <row r="4037">
      <c r="A4037" t="inlineStr">
        <is>
          <t>Q021L011</t>
        </is>
      </c>
      <c r="B4037" t="inlineStr">
        <is>
          <t>ANTONIA COSTA SOCCI</t>
        </is>
      </c>
      <c r="C4037" t="n">
        <v>1</v>
      </c>
      <c r="D4037" t="inlineStr">
        <is>
          <t>IPCA</t>
        </is>
      </c>
      <c r="E4037" t="n">
        <v>0.009488792934583046</v>
      </c>
      <c r="F4037" t="inlineStr">
        <is>
          <t>MENSAL</t>
        </is>
      </c>
      <c r="G4037" t="n">
        <v>45371</v>
      </c>
      <c r="H4037" t="n">
        <v>45371</v>
      </c>
      <c r="I4037" t="n">
        <v>37</v>
      </c>
      <c r="J4037" t="inlineStr">
        <is>
          <t>CARTEIRA</t>
        </is>
      </c>
      <c r="K4037" t="inlineStr">
        <is>
          <t>CONTRATO</t>
        </is>
      </c>
      <c r="L4037" t="n">
        <v>2737.95</v>
      </c>
      <c r="M4037" t="inlineStr">
        <is>
          <t>IBIRAPITANGA FASE 3</t>
        </is>
      </c>
      <c r="N4037" s="142">
        <f>DATE(YEAR(G4037),MONTH(G4037),1)</f>
        <v/>
      </c>
      <c r="O4037" s="132">
        <f>IF(G4037&gt;$K$3,"Futuro","Atraso")</f>
        <v/>
      </c>
      <c r="P4037">
        <f>12*(YEAR(G4037)-YEAR($K$3))+(MONTH(G4037)-MONTH($K$3))</f>
        <v/>
      </c>
      <c r="Q4037" s="366">
        <f>IF(M4037="IBIRAPITANGA FASE 3",IF(O4037="Atraso",L4037,L4037/(1+$I$2)^P4037),IF(O4037="Atraso",L4037,L4037/(1+$I$1)^P4037))</f>
        <v/>
      </c>
      <c r="R4037">
        <f>IF(O4037="Atraso",$K$3-G4037,0)</f>
        <v/>
      </c>
      <c r="S4037">
        <f>IF(R4037&lt;=15,"Até 15",IF(R4037&lt;=30,"Entre 15 e 30",IF(R4037&lt;=60,"Entre 30 e 60",IF(R4037&lt;=90,"Entre 60 e 90",IF(R4037&lt;=120,"Entre 90 e 120",IF(R4037&lt;=150,"Entre 120 e 150",IF(R4037&lt;=180,"Entre 150 e 180","Superior a 180")))))))</f>
        <v/>
      </c>
    </row>
    <row r="4038">
      <c r="A4038" t="inlineStr">
        <is>
          <t>Q021L011</t>
        </is>
      </c>
      <c r="B4038" t="inlineStr">
        <is>
          <t>ANTONIA COSTA SOCCI</t>
        </is>
      </c>
      <c r="C4038" t="n">
        <v>1</v>
      </c>
      <c r="D4038" t="inlineStr">
        <is>
          <t>IPCA</t>
        </is>
      </c>
      <c r="E4038" t="n">
        <v>0.009488792934583046</v>
      </c>
      <c r="F4038" t="inlineStr">
        <is>
          <t>MENSAL</t>
        </is>
      </c>
      <c r="G4038" t="n">
        <v>45402</v>
      </c>
      <c r="H4038" t="n">
        <v>45402</v>
      </c>
      <c r="I4038" t="n">
        <v>38</v>
      </c>
      <c r="J4038" t="inlineStr">
        <is>
          <t>CARTEIRA</t>
        </is>
      </c>
      <c r="K4038" t="inlineStr">
        <is>
          <t>CONTRATO</t>
        </is>
      </c>
      <c r="L4038" t="n">
        <v>2737.95</v>
      </c>
      <c r="M4038" t="inlineStr">
        <is>
          <t>IBIRAPITANGA FASE 3</t>
        </is>
      </c>
      <c r="N4038" s="142">
        <f>DATE(YEAR(G4038),MONTH(G4038),1)</f>
        <v/>
      </c>
      <c r="O4038" s="132">
        <f>IF(G4038&gt;$K$3,"Futuro","Atraso")</f>
        <v/>
      </c>
      <c r="P4038">
        <f>12*(YEAR(G4038)-YEAR($K$3))+(MONTH(G4038)-MONTH($K$3))</f>
        <v/>
      </c>
      <c r="Q4038" s="366">
        <f>IF(M4038="IBIRAPITANGA FASE 3",IF(O4038="Atraso",L4038,L4038/(1+$I$2)^P4038),IF(O4038="Atraso",L4038,L4038/(1+$I$1)^P4038))</f>
        <v/>
      </c>
      <c r="R4038">
        <f>IF(O4038="Atraso",$K$3-G4038,0)</f>
        <v/>
      </c>
      <c r="S4038">
        <f>IF(R4038&lt;=15,"Até 15",IF(R4038&lt;=30,"Entre 15 e 30",IF(R4038&lt;=60,"Entre 30 e 60",IF(R4038&lt;=90,"Entre 60 e 90",IF(R4038&lt;=120,"Entre 90 e 120",IF(R4038&lt;=150,"Entre 120 e 150",IF(R4038&lt;=180,"Entre 150 e 180","Superior a 180")))))))</f>
        <v/>
      </c>
    </row>
    <row r="4039">
      <c r="A4039" t="inlineStr">
        <is>
          <t>Q021L011</t>
        </is>
      </c>
      <c r="B4039" t="inlineStr">
        <is>
          <t>ANTONIA COSTA SOCCI</t>
        </is>
      </c>
      <c r="C4039" t="n">
        <v>1</v>
      </c>
      <c r="D4039" t="inlineStr">
        <is>
          <t>IPCA</t>
        </is>
      </c>
      <c r="E4039" t="n">
        <v>0.009488792934583046</v>
      </c>
      <c r="F4039" t="inlineStr">
        <is>
          <t>MENSAL</t>
        </is>
      </c>
      <c r="G4039" t="n">
        <v>45432</v>
      </c>
      <c r="H4039" t="n">
        <v>45432</v>
      </c>
      <c r="I4039" t="n">
        <v>39</v>
      </c>
      <c r="J4039" t="inlineStr">
        <is>
          <t>CARTEIRA</t>
        </is>
      </c>
      <c r="K4039" t="inlineStr">
        <is>
          <t>CONTRATO</t>
        </is>
      </c>
      <c r="L4039" t="n">
        <v>2737.95</v>
      </c>
      <c r="M4039" t="inlineStr">
        <is>
          <t>IBIRAPITANGA FASE 3</t>
        </is>
      </c>
      <c r="N4039" s="142">
        <f>DATE(YEAR(G4039),MONTH(G4039),1)</f>
        <v/>
      </c>
      <c r="O4039" s="132">
        <f>IF(G4039&gt;$K$3,"Futuro","Atraso")</f>
        <v/>
      </c>
      <c r="P4039">
        <f>12*(YEAR(G4039)-YEAR($K$3))+(MONTH(G4039)-MONTH($K$3))</f>
        <v/>
      </c>
      <c r="Q4039" s="366">
        <f>IF(M4039="IBIRAPITANGA FASE 3",IF(O4039="Atraso",L4039,L4039/(1+$I$2)^P4039),IF(O4039="Atraso",L4039,L4039/(1+$I$1)^P4039))</f>
        <v/>
      </c>
      <c r="R4039">
        <f>IF(O4039="Atraso",$K$3-G4039,0)</f>
        <v/>
      </c>
      <c r="S4039">
        <f>IF(R4039&lt;=15,"Até 15",IF(R4039&lt;=30,"Entre 15 e 30",IF(R4039&lt;=60,"Entre 30 e 60",IF(R4039&lt;=90,"Entre 60 e 90",IF(R4039&lt;=120,"Entre 90 e 120",IF(R4039&lt;=150,"Entre 120 e 150",IF(R4039&lt;=180,"Entre 150 e 180","Superior a 180")))))))</f>
        <v/>
      </c>
    </row>
    <row r="4040">
      <c r="A4040" t="inlineStr">
        <is>
          <t>Q021L011</t>
        </is>
      </c>
      <c r="B4040" t="inlineStr">
        <is>
          <t>ANTONIA COSTA SOCCI</t>
        </is>
      </c>
      <c r="C4040" t="n">
        <v>1</v>
      </c>
      <c r="D4040" t="inlineStr">
        <is>
          <t>IPCA</t>
        </is>
      </c>
      <c r="E4040" t="n">
        <v>0.009488792934583046</v>
      </c>
      <c r="F4040" t="inlineStr">
        <is>
          <t>MENSAL</t>
        </is>
      </c>
      <c r="G4040" t="n">
        <v>45463</v>
      </c>
      <c r="H4040" t="n">
        <v>45463</v>
      </c>
      <c r="I4040" t="n">
        <v>40</v>
      </c>
      <c r="J4040" t="inlineStr">
        <is>
          <t>CARTEIRA</t>
        </is>
      </c>
      <c r="K4040" t="inlineStr">
        <is>
          <t>CONTRATO</t>
        </is>
      </c>
      <c r="L4040" t="n">
        <v>2737.95</v>
      </c>
      <c r="M4040" t="inlineStr">
        <is>
          <t>IBIRAPITANGA FASE 3</t>
        </is>
      </c>
      <c r="N4040" s="142">
        <f>DATE(YEAR(G4040),MONTH(G4040),1)</f>
        <v/>
      </c>
      <c r="O4040" s="132">
        <f>IF(G4040&gt;$K$3,"Futuro","Atraso")</f>
        <v/>
      </c>
      <c r="P4040">
        <f>12*(YEAR(G4040)-YEAR($K$3))+(MONTH(G4040)-MONTH($K$3))</f>
        <v/>
      </c>
      <c r="Q4040" s="366">
        <f>IF(M4040="IBIRAPITANGA FASE 3",IF(O4040="Atraso",L4040,L4040/(1+$I$2)^P4040),IF(O4040="Atraso",L4040,L4040/(1+$I$1)^P4040))</f>
        <v/>
      </c>
      <c r="R4040">
        <f>IF(O4040="Atraso",$K$3-G4040,0)</f>
        <v/>
      </c>
      <c r="S4040">
        <f>IF(R4040&lt;=15,"Até 15",IF(R4040&lt;=30,"Entre 15 e 30",IF(R4040&lt;=60,"Entre 30 e 60",IF(R4040&lt;=90,"Entre 60 e 90",IF(R4040&lt;=120,"Entre 90 e 120",IF(R4040&lt;=150,"Entre 120 e 150",IF(R4040&lt;=180,"Entre 150 e 180","Superior a 180")))))))</f>
        <v/>
      </c>
    </row>
    <row r="4041">
      <c r="A4041" t="inlineStr">
        <is>
          <t>Q021L011</t>
        </is>
      </c>
      <c r="B4041" t="inlineStr">
        <is>
          <t>ANTONIA COSTA SOCCI</t>
        </is>
      </c>
      <c r="C4041" t="n">
        <v>1</v>
      </c>
      <c r="D4041" t="inlineStr">
        <is>
          <t>IPCA</t>
        </is>
      </c>
      <c r="E4041" t="n">
        <v>0.009488792934583046</v>
      </c>
      <c r="F4041" t="inlineStr">
        <is>
          <t>MENSAL</t>
        </is>
      </c>
      <c r="G4041" t="n">
        <v>45493</v>
      </c>
      <c r="H4041" t="n">
        <v>45493</v>
      </c>
      <c r="I4041" t="n">
        <v>41</v>
      </c>
      <c r="J4041" t="inlineStr">
        <is>
          <t>CARTEIRA</t>
        </is>
      </c>
      <c r="K4041" t="inlineStr">
        <is>
          <t>CONTRATO</t>
        </is>
      </c>
      <c r="L4041" t="n">
        <v>2737.95</v>
      </c>
      <c r="M4041" t="inlineStr">
        <is>
          <t>IBIRAPITANGA FASE 3</t>
        </is>
      </c>
      <c r="N4041" s="142">
        <f>DATE(YEAR(G4041),MONTH(G4041),1)</f>
        <v/>
      </c>
      <c r="O4041" s="132">
        <f>IF(G4041&gt;$K$3,"Futuro","Atraso")</f>
        <v/>
      </c>
      <c r="P4041">
        <f>12*(YEAR(G4041)-YEAR($K$3))+(MONTH(G4041)-MONTH($K$3))</f>
        <v/>
      </c>
      <c r="Q4041" s="366">
        <f>IF(M4041="IBIRAPITANGA FASE 3",IF(O4041="Atraso",L4041,L4041/(1+$I$2)^P4041),IF(O4041="Atraso",L4041,L4041/(1+$I$1)^P4041))</f>
        <v/>
      </c>
      <c r="R4041">
        <f>IF(O4041="Atraso",$K$3-G4041,0)</f>
        <v/>
      </c>
      <c r="S4041">
        <f>IF(R4041&lt;=15,"Até 15",IF(R4041&lt;=30,"Entre 15 e 30",IF(R4041&lt;=60,"Entre 30 e 60",IF(R4041&lt;=90,"Entre 60 e 90",IF(R4041&lt;=120,"Entre 90 e 120",IF(R4041&lt;=150,"Entre 120 e 150",IF(R4041&lt;=180,"Entre 150 e 180","Superior a 180")))))))</f>
        <v/>
      </c>
    </row>
    <row r="4042">
      <c r="A4042" t="inlineStr">
        <is>
          <t>Q021L011</t>
        </is>
      </c>
      <c r="B4042" t="inlineStr">
        <is>
          <t>ANTONIA COSTA SOCCI</t>
        </is>
      </c>
      <c r="C4042" t="n">
        <v>1</v>
      </c>
      <c r="D4042" t="inlineStr">
        <is>
          <t>IPCA</t>
        </is>
      </c>
      <c r="E4042" t="n">
        <v>0.009488792934583046</v>
      </c>
      <c r="F4042" t="inlineStr">
        <is>
          <t>MENSAL</t>
        </is>
      </c>
      <c r="G4042" t="n">
        <v>45524</v>
      </c>
      <c r="H4042" t="n">
        <v>45524</v>
      </c>
      <c r="I4042" t="n">
        <v>42</v>
      </c>
      <c r="J4042" t="inlineStr">
        <is>
          <t>CARTEIRA</t>
        </is>
      </c>
      <c r="K4042" t="inlineStr">
        <is>
          <t>CONTRATO</t>
        </is>
      </c>
      <c r="L4042" t="n">
        <v>2737.95</v>
      </c>
      <c r="M4042" t="inlineStr">
        <is>
          <t>IBIRAPITANGA FASE 3</t>
        </is>
      </c>
      <c r="N4042" s="142">
        <f>DATE(YEAR(G4042),MONTH(G4042),1)</f>
        <v/>
      </c>
      <c r="O4042" s="132">
        <f>IF(G4042&gt;$K$3,"Futuro","Atraso")</f>
        <v/>
      </c>
      <c r="P4042">
        <f>12*(YEAR(G4042)-YEAR($K$3))+(MONTH(G4042)-MONTH($K$3))</f>
        <v/>
      </c>
      <c r="Q4042" s="366">
        <f>IF(M4042="IBIRAPITANGA FASE 3",IF(O4042="Atraso",L4042,L4042/(1+$I$2)^P4042),IF(O4042="Atraso",L4042,L4042/(1+$I$1)^P4042))</f>
        <v/>
      </c>
      <c r="R4042">
        <f>IF(O4042="Atraso",$K$3-G4042,0)</f>
        <v/>
      </c>
      <c r="S4042">
        <f>IF(R4042&lt;=15,"Até 15",IF(R4042&lt;=30,"Entre 15 e 30",IF(R4042&lt;=60,"Entre 30 e 60",IF(R4042&lt;=90,"Entre 60 e 90",IF(R4042&lt;=120,"Entre 90 e 120",IF(R4042&lt;=150,"Entre 120 e 150",IF(R4042&lt;=180,"Entre 150 e 180","Superior a 180")))))))</f>
        <v/>
      </c>
    </row>
    <row r="4043">
      <c r="A4043" t="inlineStr">
        <is>
          <t>Q021L011</t>
        </is>
      </c>
      <c r="B4043" t="inlineStr">
        <is>
          <t>ANTONIA COSTA SOCCI</t>
        </is>
      </c>
      <c r="C4043" t="n">
        <v>1</v>
      </c>
      <c r="D4043" t="inlineStr">
        <is>
          <t>IPCA</t>
        </is>
      </c>
      <c r="E4043" t="n">
        <v>0.009488792934583046</v>
      </c>
      <c r="F4043" t="inlineStr">
        <is>
          <t>MENSAL</t>
        </is>
      </c>
      <c r="G4043" t="n">
        <v>45555</v>
      </c>
      <c r="H4043" t="n">
        <v>45555</v>
      </c>
      <c r="I4043" t="n">
        <v>43</v>
      </c>
      <c r="J4043" t="inlineStr">
        <is>
          <t>CARTEIRA</t>
        </is>
      </c>
      <c r="K4043" t="inlineStr">
        <is>
          <t>CONTRATO</t>
        </is>
      </c>
      <c r="L4043" t="n">
        <v>2737.95</v>
      </c>
      <c r="M4043" t="inlineStr">
        <is>
          <t>IBIRAPITANGA FASE 3</t>
        </is>
      </c>
      <c r="N4043" s="142">
        <f>DATE(YEAR(G4043),MONTH(G4043),1)</f>
        <v/>
      </c>
      <c r="O4043" s="132">
        <f>IF(G4043&gt;$K$3,"Futuro","Atraso")</f>
        <v/>
      </c>
      <c r="P4043">
        <f>12*(YEAR(G4043)-YEAR($K$3))+(MONTH(G4043)-MONTH($K$3))</f>
        <v/>
      </c>
      <c r="Q4043" s="366">
        <f>IF(M4043="IBIRAPITANGA FASE 3",IF(O4043="Atraso",L4043,L4043/(1+$I$2)^P4043),IF(O4043="Atraso",L4043,L4043/(1+$I$1)^P4043))</f>
        <v/>
      </c>
      <c r="R4043">
        <f>IF(O4043="Atraso",$K$3-G4043,0)</f>
        <v/>
      </c>
      <c r="S4043">
        <f>IF(R4043&lt;=15,"Até 15",IF(R4043&lt;=30,"Entre 15 e 30",IF(R4043&lt;=60,"Entre 30 e 60",IF(R4043&lt;=90,"Entre 60 e 90",IF(R4043&lt;=120,"Entre 90 e 120",IF(R4043&lt;=150,"Entre 120 e 150",IF(R4043&lt;=180,"Entre 150 e 180","Superior a 180")))))))</f>
        <v/>
      </c>
    </row>
    <row r="4044">
      <c r="A4044" t="inlineStr">
        <is>
          <t>Q021L011</t>
        </is>
      </c>
      <c r="B4044" t="inlineStr">
        <is>
          <t>ANTONIA COSTA SOCCI</t>
        </is>
      </c>
      <c r="C4044" t="n">
        <v>1</v>
      </c>
      <c r="D4044" t="inlineStr">
        <is>
          <t>IPCA</t>
        </is>
      </c>
      <c r="E4044" t="n">
        <v>0.009488792934583046</v>
      </c>
      <c r="F4044" t="inlineStr">
        <is>
          <t>MENSAL</t>
        </is>
      </c>
      <c r="G4044" t="n">
        <v>45585</v>
      </c>
      <c r="H4044" t="n">
        <v>45585</v>
      </c>
      <c r="I4044" t="n">
        <v>44</v>
      </c>
      <c r="J4044" t="inlineStr">
        <is>
          <t>CARTEIRA</t>
        </is>
      </c>
      <c r="K4044" t="inlineStr">
        <is>
          <t>CONTRATO</t>
        </is>
      </c>
      <c r="L4044" t="n">
        <v>2737.95</v>
      </c>
      <c r="M4044" t="inlineStr">
        <is>
          <t>IBIRAPITANGA FASE 3</t>
        </is>
      </c>
      <c r="N4044" s="142">
        <f>DATE(YEAR(G4044),MONTH(G4044),1)</f>
        <v/>
      </c>
      <c r="O4044" s="132">
        <f>IF(G4044&gt;$K$3,"Futuro","Atraso")</f>
        <v/>
      </c>
      <c r="P4044">
        <f>12*(YEAR(G4044)-YEAR($K$3))+(MONTH(G4044)-MONTH($K$3))</f>
        <v/>
      </c>
      <c r="Q4044" s="366">
        <f>IF(M4044="IBIRAPITANGA FASE 3",IF(O4044="Atraso",L4044,L4044/(1+$I$2)^P4044),IF(O4044="Atraso",L4044,L4044/(1+$I$1)^P4044))</f>
        <v/>
      </c>
      <c r="R4044">
        <f>IF(O4044="Atraso",$K$3-G4044,0)</f>
        <v/>
      </c>
      <c r="S4044">
        <f>IF(R4044&lt;=15,"Até 15",IF(R4044&lt;=30,"Entre 15 e 30",IF(R4044&lt;=60,"Entre 30 e 60",IF(R4044&lt;=90,"Entre 60 e 90",IF(R4044&lt;=120,"Entre 90 e 120",IF(R4044&lt;=150,"Entre 120 e 150",IF(R4044&lt;=180,"Entre 150 e 180","Superior a 180")))))))</f>
        <v/>
      </c>
    </row>
    <row r="4045">
      <c r="A4045" t="inlineStr">
        <is>
          <t>Q021L011</t>
        </is>
      </c>
      <c r="B4045" t="inlineStr">
        <is>
          <t>ANTONIA COSTA SOCCI</t>
        </is>
      </c>
      <c r="C4045" t="n">
        <v>1</v>
      </c>
      <c r="D4045" t="inlineStr">
        <is>
          <t>IPCA</t>
        </is>
      </c>
      <c r="E4045" t="n">
        <v>0.009488792934583046</v>
      </c>
      <c r="F4045" t="inlineStr">
        <is>
          <t>MENSAL</t>
        </is>
      </c>
      <c r="G4045" t="n">
        <v>45616</v>
      </c>
      <c r="H4045" t="n">
        <v>45616</v>
      </c>
      <c r="I4045" t="n">
        <v>45</v>
      </c>
      <c r="J4045" t="inlineStr">
        <is>
          <t>CARTEIRA</t>
        </is>
      </c>
      <c r="K4045" t="inlineStr">
        <is>
          <t>CONTRATO</t>
        </is>
      </c>
      <c r="L4045" t="n">
        <v>2737.95</v>
      </c>
      <c r="M4045" t="inlineStr">
        <is>
          <t>IBIRAPITANGA FASE 3</t>
        </is>
      </c>
      <c r="N4045" s="142">
        <f>DATE(YEAR(G4045),MONTH(G4045),1)</f>
        <v/>
      </c>
      <c r="O4045" s="132">
        <f>IF(G4045&gt;$K$3,"Futuro","Atraso")</f>
        <v/>
      </c>
      <c r="P4045">
        <f>12*(YEAR(G4045)-YEAR($K$3))+(MONTH(G4045)-MONTH($K$3))</f>
        <v/>
      </c>
      <c r="Q4045" s="366">
        <f>IF(M4045="IBIRAPITANGA FASE 3",IF(O4045="Atraso",L4045,L4045/(1+$I$2)^P4045),IF(O4045="Atraso",L4045,L4045/(1+$I$1)^P4045))</f>
        <v/>
      </c>
      <c r="R4045">
        <f>IF(O4045="Atraso",$K$3-G4045,0)</f>
        <v/>
      </c>
      <c r="S4045">
        <f>IF(R4045&lt;=15,"Até 15",IF(R4045&lt;=30,"Entre 15 e 30",IF(R4045&lt;=60,"Entre 30 e 60",IF(R4045&lt;=90,"Entre 60 e 90",IF(R4045&lt;=120,"Entre 90 e 120",IF(R4045&lt;=150,"Entre 120 e 150",IF(R4045&lt;=180,"Entre 150 e 180","Superior a 180")))))))</f>
        <v/>
      </c>
    </row>
    <row r="4046">
      <c r="A4046" t="inlineStr">
        <is>
          <t>Q021L011</t>
        </is>
      </c>
      <c r="B4046" t="inlineStr">
        <is>
          <t>ANTONIA COSTA SOCCI</t>
        </is>
      </c>
      <c r="C4046" t="n">
        <v>1</v>
      </c>
      <c r="D4046" t="inlineStr">
        <is>
          <t>IPCA</t>
        </is>
      </c>
      <c r="E4046" t="n">
        <v>0.009488792934583046</v>
      </c>
      <c r="F4046" t="inlineStr">
        <is>
          <t>MENSAL</t>
        </is>
      </c>
      <c r="G4046" t="n">
        <v>45646</v>
      </c>
      <c r="H4046" t="n">
        <v>45646</v>
      </c>
      <c r="I4046" t="n">
        <v>46</v>
      </c>
      <c r="J4046" t="inlineStr">
        <is>
          <t>CARTEIRA</t>
        </is>
      </c>
      <c r="K4046" t="inlineStr">
        <is>
          <t>CONTRATO</t>
        </is>
      </c>
      <c r="L4046" t="n">
        <v>2737.95</v>
      </c>
      <c r="M4046" t="inlineStr">
        <is>
          <t>IBIRAPITANGA FASE 3</t>
        </is>
      </c>
      <c r="N4046" s="142">
        <f>DATE(YEAR(G4046),MONTH(G4046),1)</f>
        <v/>
      </c>
      <c r="O4046" s="132">
        <f>IF(G4046&gt;$K$3,"Futuro","Atraso")</f>
        <v/>
      </c>
      <c r="P4046">
        <f>12*(YEAR(G4046)-YEAR($K$3))+(MONTH(G4046)-MONTH($K$3))</f>
        <v/>
      </c>
      <c r="Q4046" s="366">
        <f>IF(M4046="IBIRAPITANGA FASE 3",IF(O4046="Atraso",L4046,L4046/(1+$I$2)^P4046),IF(O4046="Atraso",L4046,L4046/(1+$I$1)^P4046))</f>
        <v/>
      </c>
      <c r="R4046">
        <f>IF(O4046="Atraso",$K$3-G4046,0)</f>
        <v/>
      </c>
      <c r="S4046">
        <f>IF(R4046&lt;=15,"Até 15",IF(R4046&lt;=30,"Entre 15 e 30",IF(R4046&lt;=60,"Entre 30 e 60",IF(R4046&lt;=90,"Entre 60 e 90",IF(R4046&lt;=120,"Entre 90 e 120",IF(R4046&lt;=150,"Entre 120 e 150",IF(R4046&lt;=180,"Entre 150 e 180","Superior a 180")))))))</f>
        <v/>
      </c>
    </row>
    <row r="4047">
      <c r="A4047" t="inlineStr">
        <is>
          <t>Q021L011</t>
        </is>
      </c>
      <c r="B4047" t="inlineStr">
        <is>
          <t>ANTONIA COSTA SOCCI</t>
        </is>
      </c>
      <c r="C4047" t="n">
        <v>1</v>
      </c>
      <c r="D4047" t="inlineStr">
        <is>
          <t>IPCA</t>
        </is>
      </c>
      <c r="E4047" t="n">
        <v>0.009488792934583046</v>
      </c>
      <c r="F4047" t="inlineStr">
        <is>
          <t>MENSAL</t>
        </is>
      </c>
      <c r="G4047" t="n">
        <v>45677</v>
      </c>
      <c r="H4047" t="n">
        <v>45677</v>
      </c>
      <c r="I4047" t="n">
        <v>47</v>
      </c>
      <c r="J4047" t="inlineStr">
        <is>
          <t>CARTEIRA</t>
        </is>
      </c>
      <c r="K4047" t="inlineStr">
        <is>
          <t>CONTRATO</t>
        </is>
      </c>
      <c r="L4047" t="n">
        <v>2737.95</v>
      </c>
      <c r="M4047" t="inlineStr">
        <is>
          <t>IBIRAPITANGA FASE 3</t>
        </is>
      </c>
      <c r="N4047" s="142">
        <f>DATE(YEAR(G4047),MONTH(G4047),1)</f>
        <v/>
      </c>
      <c r="O4047" s="132">
        <f>IF(G4047&gt;$K$3,"Futuro","Atraso")</f>
        <v/>
      </c>
      <c r="P4047">
        <f>12*(YEAR(G4047)-YEAR($K$3))+(MONTH(G4047)-MONTH($K$3))</f>
        <v/>
      </c>
      <c r="Q4047" s="366">
        <f>IF(M4047="IBIRAPITANGA FASE 3",IF(O4047="Atraso",L4047,L4047/(1+$I$2)^P4047),IF(O4047="Atraso",L4047,L4047/(1+$I$1)^P4047))</f>
        <v/>
      </c>
      <c r="R4047">
        <f>IF(O4047="Atraso",$K$3-G4047,0)</f>
        <v/>
      </c>
      <c r="S4047">
        <f>IF(R4047&lt;=15,"Até 15",IF(R4047&lt;=30,"Entre 15 e 30",IF(R4047&lt;=60,"Entre 30 e 60",IF(R4047&lt;=90,"Entre 60 e 90",IF(R4047&lt;=120,"Entre 90 e 120",IF(R4047&lt;=150,"Entre 120 e 150",IF(R4047&lt;=180,"Entre 150 e 180","Superior a 180")))))))</f>
        <v/>
      </c>
    </row>
    <row r="4048">
      <c r="A4048" t="inlineStr">
        <is>
          <t>Q021L011</t>
        </is>
      </c>
      <c r="B4048" t="inlineStr">
        <is>
          <t>ANTONIA COSTA SOCCI</t>
        </is>
      </c>
      <c r="C4048" t="n">
        <v>1</v>
      </c>
      <c r="D4048" t="inlineStr">
        <is>
          <t>IPCA</t>
        </is>
      </c>
      <c r="E4048" t="n">
        <v>0.009488792934583046</v>
      </c>
      <c r="F4048" t="inlineStr">
        <is>
          <t>MENSAL</t>
        </is>
      </c>
      <c r="G4048" t="n">
        <v>45708</v>
      </c>
      <c r="H4048" t="n">
        <v>45708</v>
      </c>
      <c r="I4048" t="n">
        <v>48</v>
      </c>
      <c r="J4048" t="inlineStr">
        <is>
          <t>CARTEIRA</t>
        </is>
      </c>
      <c r="K4048" t="inlineStr">
        <is>
          <t>CONTRATO</t>
        </is>
      </c>
      <c r="L4048" t="n">
        <v>2737.95</v>
      </c>
      <c r="M4048" t="inlineStr">
        <is>
          <t>IBIRAPITANGA FASE 3</t>
        </is>
      </c>
      <c r="N4048" s="142">
        <f>DATE(YEAR(G4048),MONTH(G4048),1)</f>
        <v/>
      </c>
      <c r="O4048" s="132">
        <f>IF(G4048&gt;$K$3,"Futuro","Atraso")</f>
        <v/>
      </c>
      <c r="P4048">
        <f>12*(YEAR(G4048)-YEAR($K$3))+(MONTH(G4048)-MONTH($K$3))</f>
        <v/>
      </c>
      <c r="Q4048" s="366">
        <f>IF(M4048="IBIRAPITANGA FASE 3",IF(O4048="Atraso",L4048,L4048/(1+$I$2)^P4048),IF(O4048="Atraso",L4048,L4048/(1+$I$1)^P4048))</f>
        <v/>
      </c>
      <c r="R4048">
        <f>IF(O4048="Atraso",$K$3-G4048,0)</f>
        <v/>
      </c>
      <c r="S4048">
        <f>IF(R4048&lt;=15,"Até 15",IF(R4048&lt;=30,"Entre 15 e 30",IF(R4048&lt;=60,"Entre 30 e 60",IF(R4048&lt;=90,"Entre 60 e 90",IF(R4048&lt;=120,"Entre 90 e 120",IF(R4048&lt;=150,"Entre 120 e 150",IF(R4048&lt;=180,"Entre 150 e 180","Superior a 180")))))))</f>
        <v/>
      </c>
    </row>
    <row r="4049">
      <c r="A4049" t="inlineStr">
        <is>
          <t>Q021L011</t>
        </is>
      </c>
      <c r="B4049" t="inlineStr">
        <is>
          <t>ANTONIA COSTA SOCCI</t>
        </is>
      </c>
      <c r="C4049" t="n">
        <v>1</v>
      </c>
      <c r="D4049" t="inlineStr">
        <is>
          <t>IPCA</t>
        </is>
      </c>
      <c r="E4049" t="n">
        <v>0.009488792934583046</v>
      </c>
      <c r="F4049" t="inlineStr">
        <is>
          <t>MENSAL</t>
        </is>
      </c>
      <c r="G4049" t="n">
        <v>45736</v>
      </c>
      <c r="H4049" t="n">
        <v>45736</v>
      </c>
      <c r="I4049" t="n">
        <v>49</v>
      </c>
      <c r="J4049" t="inlineStr">
        <is>
          <t>CARTEIRA</t>
        </is>
      </c>
      <c r="K4049" t="inlineStr">
        <is>
          <t>CONTRATO</t>
        </is>
      </c>
      <c r="L4049" t="n">
        <v>2737.95</v>
      </c>
      <c r="M4049" t="inlineStr">
        <is>
          <t>IBIRAPITANGA FASE 3</t>
        </is>
      </c>
      <c r="N4049" s="142">
        <f>DATE(YEAR(G4049),MONTH(G4049),1)</f>
        <v/>
      </c>
      <c r="O4049" s="132">
        <f>IF(G4049&gt;$K$3,"Futuro","Atraso")</f>
        <v/>
      </c>
      <c r="P4049">
        <f>12*(YEAR(G4049)-YEAR($K$3))+(MONTH(G4049)-MONTH($K$3))</f>
        <v/>
      </c>
      <c r="Q4049" s="366">
        <f>IF(M4049="IBIRAPITANGA FASE 3",IF(O4049="Atraso",L4049,L4049/(1+$I$2)^P4049),IF(O4049="Atraso",L4049,L4049/(1+$I$1)^P4049))</f>
        <v/>
      </c>
      <c r="R4049">
        <f>IF(O4049="Atraso",$K$3-G4049,0)</f>
        <v/>
      </c>
      <c r="S4049">
        <f>IF(R4049&lt;=15,"Até 15",IF(R4049&lt;=30,"Entre 15 e 30",IF(R4049&lt;=60,"Entre 30 e 60",IF(R4049&lt;=90,"Entre 60 e 90",IF(R4049&lt;=120,"Entre 90 e 120",IF(R4049&lt;=150,"Entre 120 e 150",IF(R4049&lt;=180,"Entre 150 e 180","Superior a 180")))))))</f>
        <v/>
      </c>
    </row>
    <row r="4050">
      <c r="A4050" t="inlineStr">
        <is>
          <t>Q021L011</t>
        </is>
      </c>
      <c r="B4050" t="inlineStr">
        <is>
          <t>ANTONIA COSTA SOCCI</t>
        </is>
      </c>
      <c r="C4050" t="n">
        <v>1</v>
      </c>
      <c r="D4050" t="inlineStr">
        <is>
          <t>IPCA</t>
        </is>
      </c>
      <c r="E4050" t="n">
        <v>0.009488792934583046</v>
      </c>
      <c r="F4050" t="inlineStr">
        <is>
          <t>MENSAL</t>
        </is>
      </c>
      <c r="G4050" t="n">
        <v>45767</v>
      </c>
      <c r="H4050" t="n">
        <v>45767</v>
      </c>
      <c r="I4050" t="n">
        <v>50</v>
      </c>
      <c r="J4050" t="inlineStr">
        <is>
          <t>CARTEIRA</t>
        </is>
      </c>
      <c r="K4050" t="inlineStr">
        <is>
          <t>CONTRATO</t>
        </is>
      </c>
      <c r="L4050" t="n">
        <v>2737.95</v>
      </c>
      <c r="M4050" t="inlineStr">
        <is>
          <t>IBIRAPITANGA FASE 3</t>
        </is>
      </c>
      <c r="N4050" s="142">
        <f>DATE(YEAR(G4050),MONTH(G4050),1)</f>
        <v/>
      </c>
      <c r="O4050" s="132">
        <f>IF(G4050&gt;$K$3,"Futuro","Atraso")</f>
        <v/>
      </c>
      <c r="P4050">
        <f>12*(YEAR(G4050)-YEAR($K$3))+(MONTH(G4050)-MONTH($K$3))</f>
        <v/>
      </c>
      <c r="Q4050" s="366">
        <f>IF(M4050="IBIRAPITANGA FASE 3",IF(O4050="Atraso",L4050,L4050/(1+$I$2)^P4050),IF(O4050="Atraso",L4050,L4050/(1+$I$1)^P4050))</f>
        <v/>
      </c>
      <c r="R4050">
        <f>IF(O4050="Atraso",$K$3-G4050,0)</f>
        <v/>
      </c>
      <c r="S4050">
        <f>IF(R4050&lt;=15,"Até 15",IF(R4050&lt;=30,"Entre 15 e 30",IF(R4050&lt;=60,"Entre 30 e 60",IF(R4050&lt;=90,"Entre 60 e 90",IF(R4050&lt;=120,"Entre 90 e 120",IF(R4050&lt;=150,"Entre 120 e 150",IF(R4050&lt;=180,"Entre 150 e 180","Superior a 180")))))))</f>
        <v/>
      </c>
    </row>
    <row r="4051">
      <c r="A4051" t="inlineStr">
        <is>
          <t>Q021L011</t>
        </is>
      </c>
      <c r="B4051" t="inlineStr">
        <is>
          <t>ANTONIA COSTA SOCCI</t>
        </is>
      </c>
      <c r="C4051" t="n">
        <v>1</v>
      </c>
      <c r="D4051" t="inlineStr">
        <is>
          <t>IPCA</t>
        </is>
      </c>
      <c r="E4051" t="n">
        <v>0.009488792934583046</v>
      </c>
      <c r="F4051" t="inlineStr">
        <is>
          <t>MENSAL</t>
        </is>
      </c>
      <c r="G4051" t="n">
        <v>45797</v>
      </c>
      <c r="H4051" t="n">
        <v>45797</v>
      </c>
      <c r="I4051" t="n">
        <v>51</v>
      </c>
      <c r="J4051" t="inlineStr">
        <is>
          <t>CARTEIRA</t>
        </is>
      </c>
      <c r="K4051" t="inlineStr">
        <is>
          <t>CONTRATO</t>
        </is>
      </c>
      <c r="L4051" t="n">
        <v>2737.95</v>
      </c>
      <c r="M4051" t="inlineStr">
        <is>
          <t>IBIRAPITANGA FASE 3</t>
        </is>
      </c>
      <c r="N4051" s="142">
        <f>DATE(YEAR(G4051),MONTH(G4051),1)</f>
        <v/>
      </c>
      <c r="O4051" s="132">
        <f>IF(G4051&gt;$K$3,"Futuro","Atraso")</f>
        <v/>
      </c>
      <c r="P4051">
        <f>12*(YEAR(G4051)-YEAR($K$3))+(MONTH(G4051)-MONTH($K$3))</f>
        <v/>
      </c>
      <c r="Q4051" s="366">
        <f>IF(M4051="IBIRAPITANGA FASE 3",IF(O4051="Atraso",L4051,L4051/(1+$I$2)^P4051),IF(O4051="Atraso",L4051,L4051/(1+$I$1)^P4051))</f>
        <v/>
      </c>
      <c r="R4051">
        <f>IF(O4051="Atraso",$K$3-G4051,0)</f>
        <v/>
      </c>
      <c r="S4051">
        <f>IF(R4051&lt;=15,"Até 15",IF(R4051&lt;=30,"Entre 15 e 30",IF(R4051&lt;=60,"Entre 30 e 60",IF(R4051&lt;=90,"Entre 60 e 90",IF(R4051&lt;=120,"Entre 90 e 120",IF(R4051&lt;=150,"Entre 120 e 150",IF(R4051&lt;=180,"Entre 150 e 180","Superior a 180")))))))</f>
        <v/>
      </c>
    </row>
    <row r="4052">
      <c r="A4052" t="inlineStr">
        <is>
          <t>Q021L011</t>
        </is>
      </c>
      <c r="B4052" t="inlineStr">
        <is>
          <t>ANTONIA COSTA SOCCI</t>
        </is>
      </c>
      <c r="C4052" t="n">
        <v>1</v>
      </c>
      <c r="D4052" t="inlineStr">
        <is>
          <t>IPCA</t>
        </is>
      </c>
      <c r="E4052" t="n">
        <v>0.009488792934583046</v>
      </c>
      <c r="F4052" t="inlineStr">
        <is>
          <t>MENSAL</t>
        </is>
      </c>
      <c r="G4052" t="n">
        <v>45828</v>
      </c>
      <c r="H4052" t="n">
        <v>45828</v>
      </c>
      <c r="I4052" t="n">
        <v>52</v>
      </c>
      <c r="J4052" t="inlineStr">
        <is>
          <t>CARTEIRA</t>
        </is>
      </c>
      <c r="K4052" t="inlineStr">
        <is>
          <t>CONTRATO</t>
        </is>
      </c>
      <c r="L4052" t="n">
        <v>2737.95</v>
      </c>
      <c r="M4052" t="inlineStr">
        <is>
          <t>IBIRAPITANGA FASE 3</t>
        </is>
      </c>
      <c r="N4052" s="142">
        <f>DATE(YEAR(G4052),MONTH(G4052),1)</f>
        <v/>
      </c>
      <c r="O4052" s="132">
        <f>IF(G4052&gt;$K$3,"Futuro","Atraso")</f>
        <v/>
      </c>
      <c r="P4052">
        <f>12*(YEAR(G4052)-YEAR($K$3))+(MONTH(G4052)-MONTH($K$3))</f>
        <v/>
      </c>
      <c r="Q4052" s="366">
        <f>IF(M4052="IBIRAPITANGA FASE 3",IF(O4052="Atraso",L4052,L4052/(1+$I$2)^P4052),IF(O4052="Atraso",L4052,L4052/(1+$I$1)^P4052))</f>
        <v/>
      </c>
      <c r="R4052">
        <f>IF(O4052="Atraso",$K$3-G4052,0)</f>
        <v/>
      </c>
      <c r="S4052">
        <f>IF(R4052&lt;=15,"Até 15",IF(R4052&lt;=30,"Entre 15 e 30",IF(R4052&lt;=60,"Entre 30 e 60",IF(R4052&lt;=90,"Entre 60 e 90",IF(R4052&lt;=120,"Entre 90 e 120",IF(R4052&lt;=150,"Entre 120 e 150",IF(R4052&lt;=180,"Entre 150 e 180","Superior a 180")))))))</f>
        <v/>
      </c>
    </row>
    <row r="4053">
      <c r="A4053" t="inlineStr">
        <is>
          <t>Q021L011</t>
        </is>
      </c>
      <c r="B4053" t="inlineStr">
        <is>
          <t>ANTONIA COSTA SOCCI</t>
        </is>
      </c>
      <c r="C4053" t="n">
        <v>1</v>
      </c>
      <c r="D4053" t="inlineStr">
        <is>
          <t>IPCA</t>
        </is>
      </c>
      <c r="E4053" t="n">
        <v>0.009488792934583046</v>
      </c>
      <c r="F4053" t="inlineStr">
        <is>
          <t>MENSAL</t>
        </is>
      </c>
      <c r="G4053" t="n">
        <v>45858</v>
      </c>
      <c r="H4053" t="n">
        <v>45858</v>
      </c>
      <c r="I4053" t="n">
        <v>53</v>
      </c>
      <c r="J4053" t="inlineStr">
        <is>
          <t>CARTEIRA</t>
        </is>
      </c>
      <c r="K4053" t="inlineStr">
        <is>
          <t>CONTRATO</t>
        </is>
      </c>
      <c r="L4053" t="n">
        <v>2737.95</v>
      </c>
      <c r="M4053" t="inlineStr">
        <is>
          <t>IBIRAPITANGA FASE 3</t>
        </is>
      </c>
      <c r="N4053" s="142">
        <f>DATE(YEAR(G4053),MONTH(G4053),1)</f>
        <v/>
      </c>
      <c r="O4053" s="132">
        <f>IF(G4053&gt;$K$3,"Futuro","Atraso")</f>
        <v/>
      </c>
      <c r="P4053">
        <f>12*(YEAR(G4053)-YEAR($K$3))+(MONTH(G4053)-MONTH($K$3))</f>
        <v/>
      </c>
      <c r="Q4053" s="366">
        <f>IF(M4053="IBIRAPITANGA FASE 3",IF(O4053="Atraso",L4053,L4053/(1+$I$2)^P4053),IF(O4053="Atraso",L4053,L4053/(1+$I$1)^P4053))</f>
        <v/>
      </c>
      <c r="R4053">
        <f>IF(O4053="Atraso",$K$3-G4053,0)</f>
        <v/>
      </c>
      <c r="S4053">
        <f>IF(R4053&lt;=15,"Até 15",IF(R4053&lt;=30,"Entre 15 e 30",IF(R4053&lt;=60,"Entre 30 e 60",IF(R4053&lt;=90,"Entre 60 e 90",IF(R4053&lt;=120,"Entre 90 e 120",IF(R4053&lt;=150,"Entre 120 e 150",IF(R4053&lt;=180,"Entre 150 e 180","Superior a 180")))))))</f>
        <v/>
      </c>
    </row>
    <row r="4054">
      <c r="A4054" t="inlineStr">
        <is>
          <t>Q021L011</t>
        </is>
      </c>
      <c r="B4054" t="inlineStr">
        <is>
          <t>ANTONIA COSTA SOCCI</t>
        </is>
      </c>
      <c r="C4054" t="n">
        <v>1</v>
      </c>
      <c r="D4054" t="inlineStr">
        <is>
          <t>IPCA</t>
        </is>
      </c>
      <c r="E4054" t="n">
        <v>0.009488792934583046</v>
      </c>
      <c r="F4054" t="inlineStr">
        <is>
          <t>MENSAL</t>
        </is>
      </c>
      <c r="G4054" t="n">
        <v>45889</v>
      </c>
      <c r="H4054" t="n">
        <v>45889</v>
      </c>
      <c r="I4054" t="n">
        <v>54</v>
      </c>
      <c r="J4054" t="inlineStr">
        <is>
          <t>CARTEIRA</t>
        </is>
      </c>
      <c r="K4054" t="inlineStr">
        <is>
          <t>CONTRATO</t>
        </is>
      </c>
      <c r="L4054" t="n">
        <v>2737.95</v>
      </c>
      <c r="M4054" t="inlineStr">
        <is>
          <t>IBIRAPITANGA FASE 3</t>
        </is>
      </c>
      <c r="N4054" s="142">
        <f>DATE(YEAR(G4054),MONTH(G4054),1)</f>
        <v/>
      </c>
      <c r="O4054" s="132">
        <f>IF(G4054&gt;$K$3,"Futuro","Atraso")</f>
        <v/>
      </c>
      <c r="P4054">
        <f>12*(YEAR(G4054)-YEAR($K$3))+(MONTH(G4054)-MONTH($K$3))</f>
        <v/>
      </c>
      <c r="Q4054" s="366">
        <f>IF(M4054="IBIRAPITANGA FASE 3",IF(O4054="Atraso",L4054,L4054/(1+$I$2)^P4054),IF(O4054="Atraso",L4054,L4054/(1+$I$1)^P4054))</f>
        <v/>
      </c>
      <c r="R4054">
        <f>IF(O4054="Atraso",$K$3-G4054,0)</f>
        <v/>
      </c>
      <c r="S4054">
        <f>IF(R4054&lt;=15,"Até 15",IF(R4054&lt;=30,"Entre 15 e 30",IF(R4054&lt;=60,"Entre 30 e 60",IF(R4054&lt;=90,"Entre 60 e 90",IF(R4054&lt;=120,"Entre 90 e 120",IF(R4054&lt;=150,"Entre 120 e 150",IF(R4054&lt;=180,"Entre 150 e 180","Superior a 180")))))))</f>
        <v/>
      </c>
    </row>
    <row r="4055">
      <c r="A4055" t="inlineStr">
        <is>
          <t>Q021L011</t>
        </is>
      </c>
      <c r="B4055" t="inlineStr">
        <is>
          <t>ANTONIA COSTA SOCCI</t>
        </is>
      </c>
      <c r="C4055" t="n">
        <v>1</v>
      </c>
      <c r="D4055" t="inlineStr">
        <is>
          <t>IPCA</t>
        </is>
      </c>
      <c r="E4055" t="n">
        <v>0.009488792934583046</v>
      </c>
      <c r="F4055" t="inlineStr">
        <is>
          <t>MENSAL</t>
        </is>
      </c>
      <c r="G4055" t="n">
        <v>45920</v>
      </c>
      <c r="H4055" t="n">
        <v>45920</v>
      </c>
      <c r="I4055" t="n">
        <v>55</v>
      </c>
      <c r="J4055" t="inlineStr">
        <is>
          <t>CARTEIRA</t>
        </is>
      </c>
      <c r="K4055" t="inlineStr">
        <is>
          <t>CONTRATO</t>
        </is>
      </c>
      <c r="L4055" t="n">
        <v>2737.95</v>
      </c>
      <c r="M4055" t="inlineStr">
        <is>
          <t>IBIRAPITANGA FASE 3</t>
        </is>
      </c>
      <c r="N4055" s="142">
        <f>DATE(YEAR(G4055),MONTH(G4055),1)</f>
        <v/>
      </c>
      <c r="O4055" s="132">
        <f>IF(G4055&gt;$K$3,"Futuro","Atraso")</f>
        <v/>
      </c>
      <c r="P4055">
        <f>12*(YEAR(G4055)-YEAR($K$3))+(MONTH(G4055)-MONTH($K$3))</f>
        <v/>
      </c>
      <c r="Q4055" s="366">
        <f>IF(M4055="IBIRAPITANGA FASE 3",IF(O4055="Atraso",L4055,L4055/(1+$I$2)^P4055),IF(O4055="Atraso",L4055,L4055/(1+$I$1)^P4055))</f>
        <v/>
      </c>
      <c r="R4055">
        <f>IF(O4055="Atraso",$K$3-G4055,0)</f>
        <v/>
      </c>
      <c r="S4055">
        <f>IF(R4055&lt;=15,"Até 15",IF(R4055&lt;=30,"Entre 15 e 30",IF(R4055&lt;=60,"Entre 30 e 60",IF(R4055&lt;=90,"Entre 60 e 90",IF(R4055&lt;=120,"Entre 90 e 120",IF(R4055&lt;=150,"Entre 120 e 150",IF(R4055&lt;=180,"Entre 150 e 180","Superior a 180")))))))</f>
        <v/>
      </c>
    </row>
    <row r="4056">
      <c r="A4056" t="inlineStr">
        <is>
          <t>Q021L011</t>
        </is>
      </c>
      <c r="B4056" t="inlineStr">
        <is>
          <t>ANTONIA COSTA SOCCI</t>
        </is>
      </c>
      <c r="C4056" t="n">
        <v>1</v>
      </c>
      <c r="D4056" t="inlineStr">
        <is>
          <t>IPCA</t>
        </is>
      </c>
      <c r="E4056" t="n">
        <v>0.009488792934583046</v>
      </c>
      <c r="F4056" t="inlineStr">
        <is>
          <t>MENSAL</t>
        </is>
      </c>
      <c r="G4056" t="n">
        <v>45950</v>
      </c>
      <c r="H4056" t="n">
        <v>45950</v>
      </c>
      <c r="I4056" t="n">
        <v>56</v>
      </c>
      <c r="J4056" t="inlineStr">
        <is>
          <t>CARTEIRA</t>
        </is>
      </c>
      <c r="K4056" t="inlineStr">
        <is>
          <t>CONTRATO</t>
        </is>
      </c>
      <c r="L4056" t="n">
        <v>2737.95</v>
      </c>
      <c r="M4056" t="inlineStr">
        <is>
          <t>IBIRAPITANGA FASE 3</t>
        </is>
      </c>
      <c r="N4056" s="142">
        <f>DATE(YEAR(G4056),MONTH(G4056),1)</f>
        <v/>
      </c>
      <c r="O4056" s="132">
        <f>IF(G4056&gt;$K$3,"Futuro","Atraso")</f>
        <v/>
      </c>
      <c r="P4056">
        <f>12*(YEAR(G4056)-YEAR($K$3))+(MONTH(G4056)-MONTH($K$3))</f>
        <v/>
      </c>
      <c r="Q4056" s="366">
        <f>IF(M4056="IBIRAPITANGA FASE 3",IF(O4056="Atraso",L4056,L4056/(1+$I$2)^P4056),IF(O4056="Atraso",L4056,L4056/(1+$I$1)^P4056))</f>
        <v/>
      </c>
      <c r="R4056">
        <f>IF(O4056="Atraso",$K$3-G4056,0)</f>
        <v/>
      </c>
      <c r="S4056">
        <f>IF(R4056&lt;=15,"Até 15",IF(R4056&lt;=30,"Entre 15 e 30",IF(R4056&lt;=60,"Entre 30 e 60",IF(R4056&lt;=90,"Entre 60 e 90",IF(R4056&lt;=120,"Entre 90 e 120",IF(R4056&lt;=150,"Entre 120 e 150",IF(R4056&lt;=180,"Entre 150 e 180","Superior a 180")))))))</f>
        <v/>
      </c>
    </row>
    <row r="4057">
      <c r="A4057" t="inlineStr">
        <is>
          <t>Q021L011</t>
        </is>
      </c>
      <c r="B4057" t="inlineStr">
        <is>
          <t>ANTONIA COSTA SOCCI</t>
        </is>
      </c>
      <c r="C4057" t="n">
        <v>1</v>
      </c>
      <c r="D4057" t="inlineStr">
        <is>
          <t>IPCA</t>
        </is>
      </c>
      <c r="E4057" t="n">
        <v>0.009488792934583046</v>
      </c>
      <c r="F4057" t="inlineStr">
        <is>
          <t>MENSAL</t>
        </is>
      </c>
      <c r="G4057" t="n">
        <v>45981</v>
      </c>
      <c r="H4057" t="n">
        <v>45981</v>
      </c>
      <c r="I4057" t="n">
        <v>57</v>
      </c>
      <c r="J4057" t="inlineStr">
        <is>
          <t>CARTEIRA</t>
        </is>
      </c>
      <c r="K4057" t="inlineStr">
        <is>
          <t>CONTRATO</t>
        </is>
      </c>
      <c r="L4057" t="n">
        <v>2737.95</v>
      </c>
      <c r="M4057" t="inlineStr">
        <is>
          <t>IBIRAPITANGA FASE 3</t>
        </is>
      </c>
      <c r="N4057" s="142">
        <f>DATE(YEAR(G4057),MONTH(G4057),1)</f>
        <v/>
      </c>
      <c r="O4057" s="132">
        <f>IF(G4057&gt;$K$3,"Futuro","Atraso")</f>
        <v/>
      </c>
      <c r="P4057">
        <f>12*(YEAR(G4057)-YEAR($K$3))+(MONTH(G4057)-MONTH($K$3))</f>
        <v/>
      </c>
      <c r="Q4057" s="366">
        <f>IF(M4057="IBIRAPITANGA FASE 3",IF(O4057="Atraso",L4057,L4057/(1+$I$2)^P4057),IF(O4057="Atraso",L4057,L4057/(1+$I$1)^P4057))</f>
        <v/>
      </c>
      <c r="R4057">
        <f>IF(O4057="Atraso",$K$3-G4057,0)</f>
        <v/>
      </c>
      <c r="S4057">
        <f>IF(R4057&lt;=15,"Até 15",IF(R4057&lt;=30,"Entre 15 e 30",IF(R4057&lt;=60,"Entre 30 e 60",IF(R4057&lt;=90,"Entre 60 e 90",IF(R4057&lt;=120,"Entre 90 e 120",IF(R4057&lt;=150,"Entre 120 e 150",IF(R4057&lt;=180,"Entre 150 e 180","Superior a 180")))))))</f>
        <v/>
      </c>
    </row>
    <row r="4058">
      <c r="A4058" t="inlineStr">
        <is>
          <t>Q021L011</t>
        </is>
      </c>
      <c r="B4058" t="inlineStr">
        <is>
          <t>ANTONIA COSTA SOCCI</t>
        </is>
      </c>
      <c r="C4058" t="n">
        <v>1</v>
      </c>
      <c r="D4058" t="inlineStr">
        <is>
          <t>IPCA</t>
        </is>
      </c>
      <c r="E4058" t="n">
        <v>0.009488792934583046</v>
      </c>
      <c r="F4058" t="inlineStr">
        <is>
          <t>MENSAL</t>
        </is>
      </c>
      <c r="G4058" t="n">
        <v>46011</v>
      </c>
      <c r="H4058" t="n">
        <v>46011</v>
      </c>
      <c r="I4058" t="n">
        <v>58</v>
      </c>
      <c r="J4058" t="inlineStr">
        <is>
          <t>CARTEIRA</t>
        </is>
      </c>
      <c r="K4058" t="inlineStr">
        <is>
          <t>CONTRATO</t>
        </is>
      </c>
      <c r="L4058" t="n">
        <v>2737.95</v>
      </c>
      <c r="M4058" t="inlineStr">
        <is>
          <t>IBIRAPITANGA FASE 3</t>
        </is>
      </c>
      <c r="N4058" s="142">
        <f>DATE(YEAR(G4058),MONTH(G4058),1)</f>
        <v/>
      </c>
      <c r="O4058" s="132">
        <f>IF(G4058&gt;$K$3,"Futuro","Atraso")</f>
        <v/>
      </c>
      <c r="P4058">
        <f>12*(YEAR(G4058)-YEAR($K$3))+(MONTH(G4058)-MONTH($K$3))</f>
        <v/>
      </c>
      <c r="Q4058" s="366">
        <f>IF(M4058="IBIRAPITANGA FASE 3",IF(O4058="Atraso",L4058,L4058/(1+$I$2)^P4058),IF(O4058="Atraso",L4058,L4058/(1+$I$1)^P4058))</f>
        <v/>
      </c>
      <c r="R4058">
        <f>IF(O4058="Atraso",$K$3-G4058,0)</f>
        <v/>
      </c>
      <c r="S4058">
        <f>IF(R4058&lt;=15,"Até 15",IF(R4058&lt;=30,"Entre 15 e 30",IF(R4058&lt;=60,"Entre 30 e 60",IF(R4058&lt;=90,"Entre 60 e 90",IF(R4058&lt;=120,"Entre 90 e 120",IF(R4058&lt;=150,"Entre 120 e 150",IF(R4058&lt;=180,"Entre 150 e 180","Superior a 180")))))))</f>
        <v/>
      </c>
    </row>
    <row r="4059">
      <c r="A4059" t="inlineStr">
        <is>
          <t>Q021L011</t>
        </is>
      </c>
      <c r="B4059" t="inlineStr">
        <is>
          <t>ANTONIA COSTA SOCCI</t>
        </is>
      </c>
      <c r="C4059" t="n">
        <v>1</v>
      </c>
      <c r="D4059" t="inlineStr">
        <is>
          <t>IPCA</t>
        </is>
      </c>
      <c r="E4059" t="n">
        <v>0.009488792934583046</v>
      </c>
      <c r="F4059" t="inlineStr">
        <is>
          <t>MENSAL</t>
        </is>
      </c>
      <c r="G4059" t="n">
        <v>46042</v>
      </c>
      <c r="H4059" t="n">
        <v>46042</v>
      </c>
      <c r="I4059" t="n">
        <v>59</v>
      </c>
      <c r="J4059" t="inlineStr">
        <is>
          <t>CARTEIRA</t>
        </is>
      </c>
      <c r="K4059" t="inlineStr">
        <is>
          <t>CONTRATO</t>
        </is>
      </c>
      <c r="L4059" t="n">
        <v>2737.95</v>
      </c>
      <c r="M4059" t="inlineStr">
        <is>
          <t>IBIRAPITANGA FASE 3</t>
        </is>
      </c>
      <c r="N4059" s="142">
        <f>DATE(YEAR(G4059),MONTH(G4059),1)</f>
        <v/>
      </c>
      <c r="O4059" s="132">
        <f>IF(G4059&gt;$K$3,"Futuro","Atraso")</f>
        <v/>
      </c>
      <c r="P4059">
        <f>12*(YEAR(G4059)-YEAR($K$3))+(MONTH(G4059)-MONTH($K$3))</f>
        <v/>
      </c>
      <c r="Q4059" s="366">
        <f>IF(M4059="IBIRAPITANGA FASE 3",IF(O4059="Atraso",L4059,L4059/(1+$I$2)^P4059),IF(O4059="Atraso",L4059,L4059/(1+$I$1)^P4059))</f>
        <v/>
      </c>
      <c r="R4059">
        <f>IF(O4059="Atraso",$K$3-G4059,0)</f>
        <v/>
      </c>
      <c r="S4059">
        <f>IF(R4059&lt;=15,"Até 15",IF(R4059&lt;=30,"Entre 15 e 30",IF(R4059&lt;=60,"Entre 30 e 60",IF(R4059&lt;=90,"Entre 60 e 90",IF(R4059&lt;=120,"Entre 90 e 120",IF(R4059&lt;=150,"Entre 120 e 150",IF(R4059&lt;=180,"Entre 150 e 180","Superior a 180")))))))</f>
        <v/>
      </c>
    </row>
    <row r="4060">
      <c r="A4060" t="inlineStr">
        <is>
          <t>Q021L011</t>
        </is>
      </c>
      <c r="B4060" t="inlineStr">
        <is>
          <t>ANTONIA COSTA SOCCI</t>
        </is>
      </c>
      <c r="C4060" t="n">
        <v>1</v>
      </c>
      <c r="D4060" t="inlineStr">
        <is>
          <t>IPCA</t>
        </is>
      </c>
      <c r="E4060" t="n">
        <v>0.009488792934583046</v>
      </c>
      <c r="F4060" t="inlineStr">
        <is>
          <t>MENSAL</t>
        </is>
      </c>
      <c r="G4060" t="n">
        <v>46073</v>
      </c>
      <c r="H4060" t="n">
        <v>46073</v>
      </c>
      <c r="I4060" t="n">
        <v>60</v>
      </c>
      <c r="J4060" t="inlineStr">
        <is>
          <t>CARTEIRA</t>
        </is>
      </c>
      <c r="K4060" t="inlineStr">
        <is>
          <t>CONTRATO</t>
        </is>
      </c>
      <c r="L4060" t="n">
        <v>2737.95</v>
      </c>
      <c r="M4060" t="inlineStr">
        <is>
          <t>IBIRAPITANGA FASE 3</t>
        </is>
      </c>
      <c r="N4060" s="142">
        <f>DATE(YEAR(G4060),MONTH(G4060),1)</f>
        <v/>
      </c>
      <c r="O4060" s="132">
        <f>IF(G4060&gt;$K$3,"Futuro","Atraso")</f>
        <v/>
      </c>
      <c r="P4060">
        <f>12*(YEAR(G4060)-YEAR($K$3))+(MONTH(G4060)-MONTH($K$3))</f>
        <v/>
      </c>
      <c r="Q4060" s="366">
        <f>IF(M4060="IBIRAPITANGA FASE 3",IF(O4060="Atraso",L4060,L4060/(1+$I$2)^P4060),IF(O4060="Atraso",L4060,L4060/(1+$I$1)^P4060))</f>
        <v/>
      </c>
      <c r="R4060">
        <f>IF(O4060="Atraso",$K$3-G4060,0)</f>
        <v/>
      </c>
      <c r="S4060">
        <f>IF(R4060&lt;=15,"Até 15",IF(R4060&lt;=30,"Entre 15 e 30",IF(R4060&lt;=60,"Entre 30 e 60",IF(R4060&lt;=90,"Entre 60 e 90",IF(R4060&lt;=120,"Entre 90 e 120",IF(R4060&lt;=150,"Entre 120 e 150",IF(R4060&lt;=180,"Entre 150 e 180","Superior a 180")))))))</f>
        <v/>
      </c>
    </row>
    <row r="4061">
      <c r="A4061" t="inlineStr">
        <is>
          <t>Q021L011</t>
        </is>
      </c>
      <c r="B4061" t="inlineStr">
        <is>
          <t>ANTONIA COSTA SOCCI</t>
        </is>
      </c>
      <c r="C4061" t="n">
        <v>1</v>
      </c>
      <c r="D4061" t="inlineStr">
        <is>
          <t>IPCA</t>
        </is>
      </c>
      <c r="E4061" t="n">
        <v>0.009488792934583046</v>
      </c>
      <c r="F4061" t="inlineStr">
        <is>
          <t>MENSAL</t>
        </is>
      </c>
      <c r="G4061" t="n">
        <v>46101</v>
      </c>
      <c r="H4061" t="n">
        <v>46101</v>
      </c>
      <c r="I4061" t="n">
        <v>61</v>
      </c>
      <c r="J4061" t="inlineStr">
        <is>
          <t>CARTEIRA</t>
        </is>
      </c>
      <c r="K4061" t="inlineStr">
        <is>
          <t>CONTRATO</t>
        </is>
      </c>
      <c r="L4061" t="n">
        <v>2737.95</v>
      </c>
      <c r="M4061" t="inlineStr">
        <is>
          <t>IBIRAPITANGA FASE 3</t>
        </is>
      </c>
      <c r="N4061" s="142">
        <f>DATE(YEAR(G4061),MONTH(G4061),1)</f>
        <v/>
      </c>
      <c r="O4061" s="132">
        <f>IF(G4061&gt;$K$3,"Futuro","Atraso")</f>
        <v/>
      </c>
      <c r="P4061">
        <f>12*(YEAR(G4061)-YEAR($K$3))+(MONTH(G4061)-MONTH($K$3))</f>
        <v/>
      </c>
      <c r="Q4061" s="366">
        <f>IF(M4061="IBIRAPITANGA FASE 3",IF(O4061="Atraso",L4061,L4061/(1+$I$2)^P4061),IF(O4061="Atraso",L4061,L4061/(1+$I$1)^P4061))</f>
        <v/>
      </c>
      <c r="R4061">
        <f>IF(O4061="Atraso",$K$3-G4061,0)</f>
        <v/>
      </c>
      <c r="S4061">
        <f>IF(R4061&lt;=15,"Até 15",IF(R4061&lt;=30,"Entre 15 e 30",IF(R4061&lt;=60,"Entre 30 e 60",IF(R4061&lt;=90,"Entre 60 e 90",IF(R4061&lt;=120,"Entre 90 e 120",IF(R4061&lt;=150,"Entre 120 e 150",IF(R4061&lt;=180,"Entre 150 e 180","Superior a 180")))))))</f>
        <v/>
      </c>
    </row>
    <row r="4062">
      <c r="A4062" t="inlineStr">
        <is>
          <t>Q021L011</t>
        </is>
      </c>
      <c r="B4062" t="inlineStr">
        <is>
          <t>ANTONIA COSTA SOCCI</t>
        </is>
      </c>
      <c r="C4062" t="n">
        <v>1</v>
      </c>
      <c r="D4062" t="inlineStr">
        <is>
          <t>IPCA</t>
        </is>
      </c>
      <c r="E4062" t="n">
        <v>0.009488792934583046</v>
      </c>
      <c r="F4062" t="inlineStr">
        <is>
          <t>MENSAL</t>
        </is>
      </c>
      <c r="G4062" t="n">
        <v>46132</v>
      </c>
      <c r="H4062" t="n">
        <v>46132</v>
      </c>
      <c r="I4062" t="n">
        <v>62</v>
      </c>
      <c r="J4062" t="inlineStr">
        <is>
          <t>CARTEIRA</t>
        </is>
      </c>
      <c r="K4062" t="inlineStr">
        <is>
          <t>CONTRATO</t>
        </is>
      </c>
      <c r="L4062" t="n">
        <v>2737.95</v>
      </c>
      <c r="M4062" t="inlineStr">
        <is>
          <t>IBIRAPITANGA FASE 3</t>
        </is>
      </c>
      <c r="N4062" s="142">
        <f>DATE(YEAR(G4062),MONTH(G4062),1)</f>
        <v/>
      </c>
      <c r="O4062" s="132">
        <f>IF(G4062&gt;$K$3,"Futuro","Atraso")</f>
        <v/>
      </c>
      <c r="P4062">
        <f>12*(YEAR(G4062)-YEAR($K$3))+(MONTH(G4062)-MONTH($K$3))</f>
        <v/>
      </c>
      <c r="Q4062" s="366">
        <f>IF(M4062="IBIRAPITANGA FASE 3",IF(O4062="Atraso",L4062,L4062/(1+$I$2)^P4062),IF(O4062="Atraso",L4062,L4062/(1+$I$1)^P4062))</f>
        <v/>
      </c>
      <c r="R4062">
        <f>IF(O4062="Atraso",$K$3-G4062,0)</f>
        <v/>
      </c>
      <c r="S4062">
        <f>IF(R4062&lt;=15,"Até 15",IF(R4062&lt;=30,"Entre 15 e 30",IF(R4062&lt;=60,"Entre 30 e 60",IF(R4062&lt;=90,"Entre 60 e 90",IF(R4062&lt;=120,"Entre 90 e 120",IF(R4062&lt;=150,"Entre 120 e 150",IF(R4062&lt;=180,"Entre 150 e 180","Superior a 180")))))))</f>
        <v/>
      </c>
    </row>
    <row r="4063">
      <c r="A4063" t="inlineStr">
        <is>
          <t>Q021L011</t>
        </is>
      </c>
      <c r="B4063" t="inlineStr">
        <is>
          <t>ANTONIA COSTA SOCCI</t>
        </is>
      </c>
      <c r="C4063" t="n">
        <v>1</v>
      </c>
      <c r="D4063" t="inlineStr">
        <is>
          <t>IPCA</t>
        </is>
      </c>
      <c r="E4063" t="n">
        <v>0.009488792934583046</v>
      </c>
      <c r="F4063" t="inlineStr">
        <is>
          <t>MENSAL</t>
        </is>
      </c>
      <c r="G4063" t="n">
        <v>46162</v>
      </c>
      <c r="H4063" t="n">
        <v>46162</v>
      </c>
      <c r="I4063" t="n">
        <v>63</v>
      </c>
      <c r="J4063" t="inlineStr">
        <is>
          <t>CARTEIRA</t>
        </is>
      </c>
      <c r="K4063" t="inlineStr">
        <is>
          <t>CONTRATO</t>
        </is>
      </c>
      <c r="L4063" t="n">
        <v>2737.95</v>
      </c>
      <c r="M4063" t="inlineStr">
        <is>
          <t>IBIRAPITANGA FASE 3</t>
        </is>
      </c>
      <c r="N4063" s="142">
        <f>DATE(YEAR(G4063),MONTH(G4063),1)</f>
        <v/>
      </c>
      <c r="O4063" s="132">
        <f>IF(G4063&gt;$K$3,"Futuro","Atraso")</f>
        <v/>
      </c>
      <c r="P4063">
        <f>12*(YEAR(G4063)-YEAR($K$3))+(MONTH(G4063)-MONTH($K$3))</f>
        <v/>
      </c>
      <c r="Q4063" s="366">
        <f>IF(M4063="IBIRAPITANGA FASE 3",IF(O4063="Atraso",L4063,L4063/(1+$I$2)^P4063),IF(O4063="Atraso",L4063,L4063/(1+$I$1)^P4063))</f>
        <v/>
      </c>
      <c r="R4063">
        <f>IF(O4063="Atraso",$K$3-G4063,0)</f>
        <v/>
      </c>
      <c r="S4063">
        <f>IF(R4063&lt;=15,"Até 15",IF(R4063&lt;=30,"Entre 15 e 30",IF(R4063&lt;=60,"Entre 30 e 60",IF(R4063&lt;=90,"Entre 60 e 90",IF(R4063&lt;=120,"Entre 90 e 120",IF(R4063&lt;=150,"Entre 120 e 150",IF(R4063&lt;=180,"Entre 150 e 180","Superior a 180")))))))</f>
        <v/>
      </c>
    </row>
    <row r="4064">
      <c r="A4064" t="inlineStr">
        <is>
          <t>Q021L011</t>
        </is>
      </c>
      <c r="B4064" t="inlineStr">
        <is>
          <t>ANTONIA COSTA SOCCI</t>
        </is>
      </c>
      <c r="C4064" t="n">
        <v>1</v>
      </c>
      <c r="D4064" t="inlineStr">
        <is>
          <t>IPCA</t>
        </is>
      </c>
      <c r="E4064" t="n">
        <v>0.009488792934583046</v>
      </c>
      <c r="F4064" t="inlineStr">
        <is>
          <t>MENSAL</t>
        </is>
      </c>
      <c r="G4064" t="n">
        <v>46193</v>
      </c>
      <c r="H4064" t="n">
        <v>46193</v>
      </c>
      <c r="I4064" t="n">
        <v>64</v>
      </c>
      <c r="J4064" t="inlineStr">
        <is>
          <t>CARTEIRA</t>
        </is>
      </c>
      <c r="K4064" t="inlineStr">
        <is>
          <t>CONTRATO</t>
        </is>
      </c>
      <c r="L4064" t="n">
        <v>2737.95</v>
      </c>
      <c r="M4064" t="inlineStr">
        <is>
          <t>IBIRAPITANGA FASE 3</t>
        </is>
      </c>
      <c r="N4064" s="142">
        <f>DATE(YEAR(G4064),MONTH(G4064),1)</f>
        <v/>
      </c>
      <c r="O4064" s="132">
        <f>IF(G4064&gt;$K$3,"Futuro","Atraso")</f>
        <v/>
      </c>
      <c r="P4064">
        <f>12*(YEAR(G4064)-YEAR($K$3))+(MONTH(G4064)-MONTH($K$3))</f>
        <v/>
      </c>
      <c r="Q4064" s="366">
        <f>IF(M4064="IBIRAPITANGA FASE 3",IF(O4064="Atraso",L4064,L4064/(1+$I$2)^P4064),IF(O4064="Atraso",L4064,L4064/(1+$I$1)^P4064))</f>
        <v/>
      </c>
      <c r="R4064">
        <f>IF(O4064="Atraso",$K$3-G4064,0)</f>
        <v/>
      </c>
      <c r="S4064">
        <f>IF(R4064&lt;=15,"Até 15",IF(R4064&lt;=30,"Entre 15 e 30",IF(R4064&lt;=60,"Entre 30 e 60",IF(R4064&lt;=90,"Entre 60 e 90",IF(R4064&lt;=120,"Entre 90 e 120",IF(R4064&lt;=150,"Entre 120 e 150",IF(R4064&lt;=180,"Entre 150 e 180","Superior a 180")))))))</f>
        <v/>
      </c>
    </row>
    <row r="4065">
      <c r="A4065" t="inlineStr">
        <is>
          <t>Q021L011</t>
        </is>
      </c>
      <c r="B4065" t="inlineStr">
        <is>
          <t>ANTONIA COSTA SOCCI</t>
        </is>
      </c>
      <c r="C4065" t="n">
        <v>1</v>
      </c>
      <c r="D4065" t="inlineStr">
        <is>
          <t>IPCA</t>
        </is>
      </c>
      <c r="E4065" t="n">
        <v>0.009488792934583046</v>
      </c>
      <c r="F4065" t="inlineStr">
        <is>
          <t>MENSAL</t>
        </is>
      </c>
      <c r="G4065" t="n">
        <v>46223</v>
      </c>
      <c r="H4065" t="n">
        <v>46223</v>
      </c>
      <c r="I4065" t="n">
        <v>65</v>
      </c>
      <c r="J4065" t="inlineStr">
        <is>
          <t>CARTEIRA</t>
        </is>
      </c>
      <c r="K4065" t="inlineStr">
        <is>
          <t>CONTRATO</t>
        </is>
      </c>
      <c r="L4065" t="n">
        <v>2737.95</v>
      </c>
      <c r="M4065" t="inlineStr">
        <is>
          <t>IBIRAPITANGA FASE 3</t>
        </is>
      </c>
      <c r="N4065" s="142">
        <f>DATE(YEAR(G4065),MONTH(G4065),1)</f>
        <v/>
      </c>
      <c r="O4065" s="132">
        <f>IF(G4065&gt;$K$3,"Futuro","Atraso")</f>
        <v/>
      </c>
      <c r="P4065">
        <f>12*(YEAR(G4065)-YEAR($K$3))+(MONTH(G4065)-MONTH($K$3))</f>
        <v/>
      </c>
      <c r="Q4065" s="366">
        <f>IF(M4065="IBIRAPITANGA FASE 3",IF(O4065="Atraso",L4065,L4065/(1+$I$2)^P4065),IF(O4065="Atraso",L4065,L4065/(1+$I$1)^P4065))</f>
        <v/>
      </c>
      <c r="R4065">
        <f>IF(O4065="Atraso",$K$3-G4065,0)</f>
        <v/>
      </c>
      <c r="S4065">
        <f>IF(R4065&lt;=15,"Até 15",IF(R4065&lt;=30,"Entre 15 e 30",IF(R4065&lt;=60,"Entre 30 e 60",IF(R4065&lt;=90,"Entre 60 e 90",IF(R4065&lt;=120,"Entre 90 e 120",IF(R4065&lt;=150,"Entre 120 e 150",IF(R4065&lt;=180,"Entre 150 e 180","Superior a 180")))))))</f>
        <v/>
      </c>
    </row>
    <row r="4066">
      <c r="A4066" t="inlineStr">
        <is>
          <t>Q021L011</t>
        </is>
      </c>
      <c r="B4066" t="inlineStr">
        <is>
          <t>ANTONIA COSTA SOCCI</t>
        </is>
      </c>
      <c r="C4066" t="n">
        <v>1</v>
      </c>
      <c r="D4066" t="inlineStr">
        <is>
          <t>IPCA</t>
        </is>
      </c>
      <c r="E4066" t="n">
        <v>0.009488792934583046</v>
      </c>
      <c r="F4066" t="inlineStr">
        <is>
          <t>MENSAL</t>
        </is>
      </c>
      <c r="G4066" t="n">
        <v>46254</v>
      </c>
      <c r="H4066" t="n">
        <v>46254</v>
      </c>
      <c r="I4066" t="n">
        <v>66</v>
      </c>
      <c r="J4066" t="inlineStr">
        <is>
          <t>CARTEIRA</t>
        </is>
      </c>
      <c r="K4066" t="inlineStr">
        <is>
          <t>CONTRATO</t>
        </is>
      </c>
      <c r="L4066" t="n">
        <v>2737.95</v>
      </c>
      <c r="M4066" t="inlineStr">
        <is>
          <t>IBIRAPITANGA FASE 3</t>
        </is>
      </c>
      <c r="N4066" s="142">
        <f>DATE(YEAR(G4066),MONTH(G4066),1)</f>
        <v/>
      </c>
      <c r="O4066" s="132">
        <f>IF(G4066&gt;$K$3,"Futuro","Atraso")</f>
        <v/>
      </c>
      <c r="P4066">
        <f>12*(YEAR(G4066)-YEAR($K$3))+(MONTH(G4066)-MONTH($K$3))</f>
        <v/>
      </c>
      <c r="Q4066" s="366">
        <f>IF(M4066="IBIRAPITANGA FASE 3",IF(O4066="Atraso",L4066,L4066/(1+$I$2)^P4066),IF(O4066="Atraso",L4066,L4066/(1+$I$1)^P4066))</f>
        <v/>
      </c>
      <c r="R4066">
        <f>IF(O4066="Atraso",$K$3-G4066,0)</f>
        <v/>
      </c>
      <c r="S4066">
        <f>IF(R4066&lt;=15,"Até 15",IF(R4066&lt;=30,"Entre 15 e 30",IF(R4066&lt;=60,"Entre 30 e 60",IF(R4066&lt;=90,"Entre 60 e 90",IF(R4066&lt;=120,"Entre 90 e 120",IF(R4066&lt;=150,"Entre 120 e 150",IF(R4066&lt;=180,"Entre 150 e 180","Superior a 180")))))))</f>
        <v/>
      </c>
    </row>
    <row r="4067">
      <c r="A4067" t="inlineStr">
        <is>
          <t>Q021L011</t>
        </is>
      </c>
      <c r="B4067" t="inlineStr">
        <is>
          <t>ANTONIA COSTA SOCCI</t>
        </is>
      </c>
      <c r="C4067" t="n">
        <v>1</v>
      </c>
      <c r="D4067" t="inlineStr">
        <is>
          <t>IPCA</t>
        </is>
      </c>
      <c r="E4067" t="n">
        <v>0.009488792934583046</v>
      </c>
      <c r="F4067" t="inlineStr">
        <is>
          <t>MENSAL</t>
        </is>
      </c>
      <c r="G4067" t="n">
        <v>46285</v>
      </c>
      <c r="H4067" t="n">
        <v>46285</v>
      </c>
      <c r="I4067" t="n">
        <v>67</v>
      </c>
      <c r="J4067" t="inlineStr">
        <is>
          <t>CARTEIRA</t>
        </is>
      </c>
      <c r="K4067" t="inlineStr">
        <is>
          <t>CONTRATO</t>
        </is>
      </c>
      <c r="L4067" t="n">
        <v>2737.95</v>
      </c>
      <c r="M4067" t="inlineStr">
        <is>
          <t>IBIRAPITANGA FASE 3</t>
        </is>
      </c>
      <c r="N4067" s="142">
        <f>DATE(YEAR(G4067),MONTH(G4067),1)</f>
        <v/>
      </c>
      <c r="O4067" s="132">
        <f>IF(G4067&gt;$K$3,"Futuro","Atraso")</f>
        <v/>
      </c>
      <c r="P4067">
        <f>12*(YEAR(G4067)-YEAR($K$3))+(MONTH(G4067)-MONTH($K$3))</f>
        <v/>
      </c>
      <c r="Q4067" s="366">
        <f>IF(M4067="IBIRAPITANGA FASE 3",IF(O4067="Atraso",L4067,L4067/(1+$I$2)^P4067),IF(O4067="Atraso",L4067,L4067/(1+$I$1)^P4067))</f>
        <v/>
      </c>
      <c r="R4067">
        <f>IF(O4067="Atraso",$K$3-G4067,0)</f>
        <v/>
      </c>
      <c r="S4067">
        <f>IF(R4067&lt;=15,"Até 15",IF(R4067&lt;=30,"Entre 15 e 30",IF(R4067&lt;=60,"Entre 30 e 60",IF(R4067&lt;=90,"Entre 60 e 90",IF(R4067&lt;=120,"Entre 90 e 120",IF(R4067&lt;=150,"Entre 120 e 150",IF(R4067&lt;=180,"Entre 150 e 180","Superior a 180")))))))</f>
        <v/>
      </c>
    </row>
    <row r="4068">
      <c r="A4068" t="inlineStr">
        <is>
          <t>Q021L011</t>
        </is>
      </c>
      <c r="B4068" t="inlineStr">
        <is>
          <t>ANTONIA COSTA SOCCI</t>
        </is>
      </c>
      <c r="C4068" t="n">
        <v>1</v>
      </c>
      <c r="D4068" t="inlineStr">
        <is>
          <t>IPCA</t>
        </is>
      </c>
      <c r="E4068" t="n">
        <v>0.009488792934583046</v>
      </c>
      <c r="F4068" t="inlineStr">
        <is>
          <t>MENSAL</t>
        </is>
      </c>
      <c r="G4068" t="n">
        <v>46315</v>
      </c>
      <c r="H4068" t="n">
        <v>46315</v>
      </c>
      <c r="I4068" t="n">
        <v>68</v>
      </c>
      <c r="J4068" t="inlineStr">
        <is>
          <t>CARTEIRA</t>
        </is>
      </c>
      <c r="K4068" t="inlineStr">
        <is>
          <t>CONTRATO</t>
        </is>
      </c>
      <c r="L4068" t="n">
        <v>2737.95</v>
      </c>
      <c r="M4068" t="inlineStr">
        <is>
          <t>IBIRAPITANGA FASE 3</t>
        </is>
      </c>
      <c r="N4068" s="142">
        <f>DATE(YEAR(G4068),MONTH(G4068),1)</f>
        <v/>
      </c>
      <c r="O4068" s="132">
        <f>IF(G4068&gt;$K$3,"Futuro","Atraso")</f>
        <v/>
      </c>
      <c r="P4068">
        <f>12*(YEAR(G4068)-YEAR($K$3))+(MONTH(G4068)-MONTH($K$3))</f>
        <v/>
      </c>
      <c r="Q4068" s="366">
        <f>IF(M4068="IBIRAPITANGA FASE 3",IF(O4068="Atraso",L4068,L4068/(1+$I$2)^P4068),IF(O4068="Atraso",L4068,L4068/(1+$I$1)^P4068))</f>
        <v/>
      </c>
      <c r="R4068">
        <f>IF(O4068="Atraso",$K$3-G4068,0)</f>
        <v/>
      </c>
      <c r="S4068">
        <f>IF(R4068&lt;=15,"Até 15",IF(R4068&lt;=30,"Entre 15 e 30",IF(R4068&lt;=60,"Entre 30 e 60",IF(R4068&lt;=90,"Entre 60 e 90",IF(R4068&lt;=120,"Entre 90 e 120",IF(R4068&lt;=150,"Entre 120 e 150",IF(R4068&lt;=180,"Entre 150 e 180","Superior a 180")))))))</f>
        <v/>
      </c>
    </row>
    <row r="4069">
      <c r="A4069" t="inlineStr">
        <is>
          <t>Q021L011</t>
        </is>
      </c>
      <c r="B4069" t="inlineStr">
        <is>
          <t>ANTONIA COSTA SOCCI</t>
        </is>
      </c>
      <c r="C4069" t="n">
        <v>1</v>
      </c>
      <c r="D4069" t="inlineStr">
        <is>
          <t>IPCA</t>
        </is>
      </c>
      <c r="E4069" t="n">
        <v>0.009488792934583046</v>
      </c>
      <c r="F4069" t="inlineStr">
        <is>
          <t>MENSAL</t>
        </is>
      </c>
      <c r="G4069" t="n">
        <v>46346</v>
      </c>
      <c r="H4069" t="n">
        <v>46346</v>
      </c>
      <c r="I4069" t="n">
        <v>69</v>
      </c>
      <c r="J4069" t="inlineStr">
        <is>
          <t>CARTEIRA</t>
        </is>
      </c>
      <c r="K4069" t="inlineStr">
        <is>
          <t>CONTRATO</t>
        </is>
      </c>
      <c r="L4069" t="n">
        <v>2737.95</v>
      </c>
      <c r="M4069" t="inlineStr">
        <is>
          <t>IBIRAPITANGA FASE 3</t>
        </is>
      </c>
      <c r="N4069" s="142">
        <f>DATE(YEAR(G4069),MONTH(G4069),1)</f>
        <v/>
      </c>
      <c r="O4069" s="132">
        <f>IF(G4069&gt;$K$3,"Futuro","Atraso")</f>
        <v/>
      </c>
      <c r="P4069">
        <f>12*(YEAR(G4069)-YEAR($K$3))+(MONTH(G4069)-MONTH($K$3))</f>
        <v/>
      </c>
      <c r="Q4069" s="366">
        <f>IF(M4069="IBIRAPITANGA FASE 3",IF(O4069="Atraso",L4069,L4069/(1+$I$2)^P4069),IF(O4069="Atraso",L4069,L4069/(1+$I$1)^P4069))</f>
        <v/>
      </c>
      <c r="R4069">
        <f>IF(O4069="Atraso",$K$3-G4069,0)</f>
        <v/>
      </c>
      <c r="S4069">
        <f>IF(R4069&lt;=15,"Até 15",IF(R4069&lt;=30,"Entre 15 e 30",IF(R4069&lt;=60,"Entre 30 e 60",IF(R4069&lt;=90,"Entre 60 e 90",IF(R4069&lt;=120,"Entre 90 e 120",IF(R4069&lt;=150,"Entre 120 e 150",IF(R4069&lt;=180,"Entre 150 e 180","Superior a 180")))))))</f>
        <v/>
      </c>
    </row>
    <row r="4070">
      <c r="A4070" t="inlineStr">
        <is>
          <t>Q021L011</t>
        </is>
      </c>
      <c r="B4070" t="inlineStr">
        <is>
          <t>ANTONIA COSTA SOCCI</t>
        </is>
      </c>
      <c r="C4070" t="n">
        <v>1</v>
      </c>
      <c r="D4070" t="inlineStr">
        <is>
          <t>IPCA</t>
        </is>
      </c>
      <c r="E4070" t="n">
        <v>0.009488792934583046</v>
      </c>
      <c r="F4070" t="inlineStr">
        <is>
          <t>MENSAL</t>
        </is>
      </c>
      <c r="G4070" t="n">
        <v>46376</v>
      </c>
      <c r="H4070" t="n">
        <v>46376</v>
      </c>
      <c r="I4070" t="n">
        <v>70</v>
      </c>
      <c r="J4070" t="inlineStr">
        <is>
          <t>CARTEIRA</t>
        </is>
      </c>
      <c r="K4070" t="inlineStr">
        <is>
          <t>CONTRATO</t>
        </is>
      </c>
      <c r="L4070" t="n">
        <v>2737.95</v>
      </c>
      <c r="M4070" t="inlineStr">
        <is>
          <t>IBIRAPITANGA FASE 3</t>
        </is>
      </c>
      <c r="N4070" s="142">
        <f>DATE(YEAR(G4070),MONTH(G4070),1)</f>
        <v/>
      </c>
      <c r="O4070" s="132">
        <f>IF(G4070&gt;$K$3,"Futuro","Atraso")</f>
        <v/>
      </c>
      <c r="P4070">
        <f>12*(YEAR(G4070)-YEAR($K$3))+(MONTH(G4070)-MONTH($K$3))</f>
        <v/>
      </c>
      <c r="Q4070" s="366">
        <f>IF(M4070="IBIRAPITANGA FASE 3",IF(O4070="Atraso",L4070,L4070/(1+$I$2)^P4070),IF(O4070="Atraso",L4070,L4070/(1+$I$1)^P4070))</f>
        <v/>
      </c>
      <c r="R4070">
        <f>IF(O4070="Atraso",$K$3-G4070,0)</f>
        <v/>
      </c>
      <c r="S4070">
        <f>IF(R4070&lt;=15,"Até 15",IF(R4070&lt;=30,"Entre 15 e 30",IF(R4070&lt;=60,"Entre 30 e 60",IF(R4070&lt;=90,"Entre 60 e 90",IF(R4070&lt;=120,"Entre 90 e 120",IF(R4070&lt;=150,"Entre 120 e 150",IF(R4070&lt;=180,"Entre 150 e 180","Superior a 180")))))))</f>
        <v/>
      </c>
    </row>
    <row r="4071">
      <c r="A4071" t="inlineStr">
        <is>
          <t>Q021L011</t>
        </is>
      </c>
      <c r="B4071" t="inlineStr">
        <is>
          <t>ANTONIA COSTA SOCCI</t>
        </is>
      </c>
      <c r="C4071" t="n">
        <v>1</v>
      </c>
      <c r="D4071" t="inlineStr">
        <is>
          <t>IPCA</t>
        </is>
      </c>
      <c r="E4071" t="n">
        <v>0.009488792934583046</v>
      </c>
      <c r="F4071" t="inlineStr">
        <is>
          <t>MENSAL</t>
        </is>
      </c>
      <c r="G4071" t="n">
        <v>46407</v>
      </c>
      <c r="H4071" t="n">
        <v>46407</v>
      </c>
      <c r="I4071" t="n">
        <v>71</v>
      </c>
      <c r="J4071" t="inlineStr">
        <is>
          <t>CARTEIRA</t>
        </is>
      </c>
      <c r="K4071" t="inlineStr">
        <is>
          <t>CONTRATO</t>
        </is>
      </c>
      <c r="L4071" t="n">
        <v>2737.95</v>
      </c>
      <c r="M4071" t="inlineStr">
        <is>
          <t>IBIRAPITANGA FASE 3</t>
        </is>
      </c>
      <c r="N4071" s="142">
        <f>DATE(YEAR(G4071),MONTH(G4071),1)</f>
        <v/>
      </c>
      <c r="O4071" s="132">
        <f>IF(G4071&gt;$K$3,"Futuro","Atraso")</f>
        <v/>
      </c>
      <c r="P4071">
        <f>12*(YEAR(G4071)-YEAR($K$3))+(MONTH(G4071)-MONTH($K$3))</f>
        <v/>
      </c>
      <c r="Q4071" s="366">
        <f>IF(M4071="IBIRAPITANGA FASE 3",IF(O4071="Atraso",L4071,L4071/(1+$I$2)^P4071),IF(O4071="Atraso",L4071,L4071/(1+$I$1)^P4071))</f>
        <v/>
      </c>
      <c r="R4071">
        <f>IF(O4071="Atraso",$K$3-G4071,0)</f>
        <v/>
      </c>
      <c r="S4071">
        <f>IF(R4071&lt;=15,"Até 15",IF(R4071&lt;=30,"Entre 15 e 30",IF(R4071&lt;=60,"Entre 30 e 60",IF(R4071&lt;=90,"Entre 60 e 90",IF(R4071&lt;=120,"Entre 90 e 120",IF(R4071&lt;=150,"Entre 120 e 150",IF(R4071&lt;=180,"Entre 150 e 180","Superior a 180")))))))</f>
        <v/>
      </c>
    </row>
    <row r="4072">
      <c r="A4072" t="inlineStr">
        <is>
          <t>Q021L011</t>
        </is>
      </c>
      <c r="B4072" t="inlineStr">
        <is>
          <t>ANTONIA COSTA SOCCI</t>
        </is>
      </c>
      <c r="C4072" t="n">
        <v>1</v>
      </c>
      <c r="D4072" t="inlineStr">
        <is>
          <t>IPCA</t>
        </is>
      </c>
      <c r="E4072" t="n">
        <v>0.009488792934583046</v>
      </c>
      <c r="F4072" t="inlineStr">
        <is>
          <t>MENSAL</t>
        </is>
      </c>
      <c r="G4072" t="n">
        <v>46438</v>
      </c>
      <c r="H4072" t="n">
        <v>46438</v>
      </c>
      <c r="I4072" t="n">
        <v>72</v>
      </c>
      <c r="J4072" t="inlineStr">
        <is>
          <t>CARTEIRA</t>
        </is>
      </c>
      <c r="K4072" t="inlineStr">
        <is>
          <t>CONTRATO</t>
        </is>
      </c>
      <c r="L4072" t="n">
        <v>2737.95</v>
      </c>
      <c r="M4072" t="inlineStr">
        <is>
          <t>IBIRAPITANGA FASE 3</t>
        </is>
      </c>
      <c r="N4072" s="142">
        <f>DATE(YEAR(G4072),MONTH(G4072),1)</f>
        <v/>
      </c>
      <c r="O4072" s="132">
        <f>IF(G4072&gt;$K$3,"Futuro","Atraso")</f>
        <v/>
      </c>
      <c r="P4072">
        <f>12*(YEAR(G4072)-YEAR($K$3))+(MONTH(G4072)-MONTH($K$3))</f>
        <v/>
      </c>
      <c r="Q4072" s="366">
        <f>IF(M4072="IBIRAPITANGA FASE 3",IF(O4072="Atraso",L4072,L4072/(1+$I$2)^P4072),IF(O4072="Atraso",L4072,L4072/(1+$I$1)^P4072))</f>
        <v/>
      </c>
      <c r="R4072">
        <f>IF(O4072="Atraso",$K$3-G4072,0)</f>
        <v/>
      </c>
      <c r="S4072">
        <f>IF(R4072&lt;=15,"Até 15",IF(R4072&lt;=30,"Entre 15 e 30",IF(R4072&lt;=60,"Entre 30 e 60",IF(R4072&lt;=90,"Entre 60 e 90",IF(R4072&lt;=120,"Entre 90 e 120",IF(R4072&lt;=150,"Entre 120 e 150",IF(R4072&lt;=180,"Entre 150 e 180","Superior a 180")))))))</f>
        <v/>
      </c>
    </row>
    <row r="4073">
      <c r="A4073" t="inlineStr">
        <is>
          <t>Q021L011</t>
        </is>
      </c>
      <c r="B4073" t="inlineStr">
        <is>
          <t>ANTONIA COSTA SOCCI</t>
        </is>
      </c>
      <c r="C4073" t="n">
        <v>1</v>
      </c>
      <c r="D4073" t="inlineStr">
        <is>
          <t>IPCA</t>
        </is>
      </c>
      <c r="E4073" t="n">
        <v>0.009488792934583046</v>
      </c>
      <c r="F4073" t="inlineStr">
        <is>
          <t>MENSAL</t>
        </is>
      </c>
      <c r="G4073" t="n">
        <v>46466</v>
      </c>
      <c r="H4073" t="n">
        <v>46466</v>
      </c>
      <c r="I4073" t="n">
        <v>73</v>
      </c>
      <c r="J4073" t="inlineStr">
        <is>
          <t>CARTEIRA</t>
        </is>
      </c>
      <c r="K4073" t="inlineStr">
        <is>
          <t>CONTRATO</t>
        </is>
      </c>
      <c r="L4073" t="n">
        <v>2737.95</v>
      </c>
      <c r="M4073" t="inlineStr">
        <is>
          <t>IBIRAPITANGA FASE 3</t>
        </is>
      </c>
      <c r="N4073" s="142">
        <f>DATE(YEAR(G4073),MONTH(G4073),1)</f>
        <v/>
      </c>
      <c r="O4073" s="132">
        <f>IF(G4073&gt;$K$3,"Futuro","Atraso")</f>
        <v/>
      </c>
      <c r="P4073">
        <f>12*(YEAR(G4073)-YEAR($K$3))+(MONTH(G4073)-MONTH($K$3))</f>
        <v/>
      </c>
      <c r="Q4073" s="366">
        <f>IF(M4073="IBIRAPITANGA FASE 3",IF(O4073="Atraso",L4073,L4073/(1+$I$2)^P4073),IF(O4073="Atraso",L4073,L4073/(1+$I$1)^P4073))</f>
        <v/>
      </c>
      <c r="R4073">
        <f>IF(O4073="Atraso",$K$3-G4073,0)</f>
        <v/>
      </c>
      <c r="S4073">
        <f>IF(R4073&lt;=15,"Até 15",IF(R4073&lt;=30,"Entre 15 e 30",IF(R4073&lt;=60,"Entre 30 e 60",IF(R4073&lt;=90,"Entre 60 e 90",IF(R4073&lt;=120,"Entre 90 e 120",IF(R4073&lt;=150,"Entre 120 e 150",IF(R4073&lt;=180,"Entre 150 e 180","Superior a 180")))))))</f>
        <v/>
      </c>
    </row>
    <row r="4074">
      <c r="A4074" t="inlineStr">
        <is>
          <t>Q021L011</t>
        </is>
      </c>
      <c r="B4074" t="inlineStr">
        <is>
          <t>ANTONIA COSTA SOCCI</t>
        </is>
      </c>
      <c r="C4074" t="n">
        <v>1</v>
      </c>
      <c r="D4074" t="inlineStr">
        <is>
          <t>IPCA</t>
        </is>
      </c>
      <c r="E4074" t="n">
        <v>0.009488792934583046</v>
      </c>
      <c r="F4074" t="inlineStr">
        <is>
          <t>MENSAL</t>
        </is>
      </c>
      <c r="G4074" t="n">
        <v>46497</v>
      </c>
      <c r="H4074" t="n">
        <v>46497</v>
      </c>
      <c r="I4074" t="n">
        <v>74</v>
      </c>
      <c r="J4074" t="inlineStr">
        <is>
          <t>CARTEIRA</t>
        </is>
      </c>
      <c r="K4074" t="inlineStr">
        <is>
          <t>CONTRATO</t>
        </is>
      </c>
      <c r="L4074" t="n">
        <v>2737.95</v>
      </c>
      <c r="M4074" t="inlineStr">
        <is>
          <t>IBIRAPITANGA FASE 3</t>
        </is>
      </c>
      <c r="N4074" s="142">
        <f>DATE(YEAR(G4074),MONTH(G4074),1)</f>
        <v/>
      </c>
      <c r="O4074" s="132">
        <f>IF(G4074&gt;$K$3,"Futuro","Atraso")</f>
        <v/>
      </c>
      <c r="P4074">
        <f>12*(YEAR(G4074)-YEAR($K$3))+(MONTH(G4074)-MONTH($K$3))</f>
        <v/>
      </c>
      <c r="Q4074" s="366">
        <f>IF(M4074="IBIRAPITANGA FASE 3",IF(O4074="Atraso",L4074,L4074/(1+$I$2)^P4074),IF(O4074="Atraso",L4074,L4074/(1+$I$1)^P4074))</f>
        <v/>
      </c>
      <c r="R4074">
        <f>IF(O4074="Atraso",$K$3-G4074,0)</f>
        <v/>
      </c>
      <c r="S4074">
        <f>IF(R4074&lt;=15,"Até 15",IF(R4074&lt;=30,"Entre 15 e 30",IF(R4074&lt;=60,"Entre 30 e 60",IF(R4074&lt;=90,"Entre 60 e 90",IF(R4074&lt;=120,"Entre 90 e 120",IF(R4074&lt;=150,"Entre 120 e 150",IF(R4074&lt;=180,"Entre 150 e 180","Superior a 180")))))))</f>
        <v/>
      </c>
    </row>
    <row r="4075">
      <c r="A4075" t="inlineStr">
        <is>
          <t>Q021L011</t>
        </is>
      </c>
      <c r="B4075" t="inlineStr">
        <is>
          <t>ANTONIA COSTA SOCCI</t>
        </is>
      </c>
      <c r="C4075" t="n">
        <v>1</v>
      </c>
      <c r="D4075" t="inlineStr">
        <is>
          <t>IPCA</t>
        </is>
      </c>
      <c r="E4075" t="n">
        <v>0.009488792934583046</v>
      </c>
      <c r="F4075" t="inlineStr">
        <is>
          <t>MENSAL</t>
        </is>
      </c>
      <c r="G4075" t="n">
        <v>46527</v>
      </c>
      <c r="H4075" t="n">
        <v>46527</v>
      </c>
      <c r="I4075" t="n">
        <v>75</v>
      </c>
      <c r="J4075" t="inlineStr">
        <is>
          <t>CARTEIRA</t>
        </is>
      </c>
      <c r="K4075" t="inlineStr">
        <is>
          <t>CONTRATO</t>
        </is>
      </c>
      <c r="L4075" t="n">
        <v>2737.95</v>
      </c>
      <c r="M4075" t="inlineStr">
        <is>
          <t>IBIRAPITANGA FASE 3</t>
        </is>
      </c>
      <c r="N4075" s="142">
        <f>DATE(YEAR(G4075),MONTH(G4075),1)</f>
        <v/>
      </c>
      <c r="O4075" s="132">
        <f>IF(G4075&gt;$K$3,"Futuro","Atraso")</f>
        <v/>
      </c>
      <c r="P4075">
        <f>12*(YEAR(G4075)-YEAR($K$3))+(MONTH(G4075)-MONTH($K$3))</f>
        <v/>
      </c>
      <c r="Q4075" s="366">
        <f>IF(M4075="IBIRAPITANGA FASE 3",IF(O4075="Atraso",L4075,L4075/(1+$I$2)^P4075),IF(O4075="Atraso",L4075,L4075/(1+$I$1)^P4075))</f>
        <v/>
      </c>
      <c r="R4075">
        <f>IF(O4075="Atraso",$K$3-G4075,0)</f>
        <v/>
      </c>
      <c r="S4075">
        <f>IF(R4075&lt;=15,"Até 15",IF(R4075&lt;=30,"Entre 15 e 30",IF(R4075&lt;=60,"Entre 30 e 60",IF(R4075&lt;=90,"Entre 60 e 90",IF(R4075&lt;=120,"Entre 90 e 120",IF(R4075&lt;=150,"Entre 120 e 150",IF(R4075&lt;=180,"Entre 150 e 180","Superior a 180")))))))</f>
        <v/>
      </c>
    </row>
    <row r="4076">
      <c r="A4076" t="inlineStr">
        <is>
          <t>Q021L011</t>
        </is>
      </c>
      <c r="B4076" t="inlineStr">
        <is>
          <t>ANTONIA COSTA SOCCI</t>
        </is>
      </c>
      <c r="C4076" t="n">
        <v>1</v>
      </c>
      <c r="D4076" t="inlineStr">
        <is>
          <t>IPCA</t>
        </is>
      </c>
      <c r="E4076" t="n">
        <v>0.009488792934583046</v>
      </c>
      <c r="F4076" t="inlineStr">
        <is>
          <t>MENSAL</t>
        </is>
      </c>
      <c r="G4076" t="n">
        <v>46558</v>
      </c>
      <c r="H4076" t="n">
        <v>46558</v>
      </c>
      <c r="I4076" t="n">
        <v>76</v>
      </c>
      <c r="J4076" t="inlineStr">
        <is>
          <t>CARTEIRA</t>
        </is>
      </c>
      <c r="K4076" t="inlineStr">
        <is>
          <t>CONTRATO</t>
        </is>
      </c>
      <c r="L4076" t="n">
        <v>2737.95</v>
      </c>
      <c r="M4076" t="inlineStr">
        <is>
          <t>IBIRAPITANGA FASE 3</t>
        </is>
      </c>
      <c r="N4076" s="142">
        <f>DATE(YEAR(G4076),MONTH(G4076),1)</f>
        <v/>
      </c>
      <c r="O4076" s="132">
        <f>IF(G4076&gt;$K$3,"Futuro","Atraso")</f>
        <v/>
      </c>
      <c r="P4076">
        <f>12*(YEAR(G4076)-YEAR($K$3))+(MONTH(G4076)-MONTH($K$3))</f>
        <v/>
      </c>
      <c r="Q4076" s="366">
        <f>IF(M4076="IBIRAPITANGA FASE 3",IF(O4076="Atraso",L4076,L4076/(1+$I$2)^P4076),IF(O4076="Atraso",L4076,L4076/(1+$I$1)^P4076))</f>
        <v/>
      </c>
      <c r="R4076">
        <f>IF(O4076="Atraso",$K$3-G4076,0)</f>
        <v/>
      </c>
      <c r="S4076">
        <f>IF(R4076&lt;=15,"Até 15",IF(R4076&lt;=30,"Entre 15 e 30",IF(R4076&lt;=60,"Entre 30 e 60",IF(R4076&lt;=90,"Entre 60 e 90",IF(R4076&lt;=120,"Entre 90 e 120",IF(R4076&lt;=150,"Entre 120 e 150",IF(R4076&lt;=180,"Entre 150 e 180","Superior a 180")))))))</f>
        <v/>
      </c>
    </row>
    <row r="4077">
      <c r="A4077" t="inlineStr">
        <is>
          <t>Q021L011</t>
        </is>
      </c>
      <c r="B4077" t="inlineStr">
        <is>
          <t>ANTONIA COSTA SOCCI</t>
        </is>
      </c>
      <c r="C4077" t="n">
        <v>1</v>
      </c>
      <c r="D4077" t="inlineStr">
        <is>
          <t>IPCA</t>
        </is>
      </c>
      <c r="E4077" t="n">
        <v>0.009488792934583046</v>
      </c>
      <c r="F4077" t="inlineStr">
        <is>
          <t>MENSAL</t>
        </is>
      </c>
      <c r="G4077" t="n">
        <v>46588</v>
      </c>
      <c r="H4077" t="n">
        <v>46588</v>
      </c>
      <c r="I4077" t="n">
        <v>77</v>
      </c>
      <c r="J4077" t="inlineStr">
        <is>
          <t>CARTEIRA</t>
        </is>
      </c>
      <c r="K4077" t="inlineStr">
        <is>
          <t>CONTRATO</t>
        </is>
      </c>
      <c r="L4077" t="n">
        <v>2737.95</v>
      </c>
      <c r="M4077" t="inlineStr">
        <is>
          <t>IBIRAPITANGA FASE 3</t>
        </is>
      </c>
      <c r="N4077" s="142">
        <f>DATE(YEAR(G4077),MONTH(G4077),1)</f>
        <v/>
      </c>
      <c r="O4077" s="132">
        <f>IF(G4077&gt;$K$3,"Futuro","Atraso")</f>
        <v/>
      </c>
      <c r="P4077">
        <f>12*(YEAR(G4077)-YEAR($K$3))+(MONTH(G4077)-MONTH($K$3))</f>
        <v/>
      </c>
      <c r="Q4077" s="366">
        <f>IF(M4077="IBIRAPITANGA FASE 3",IF(O4077="Atraso",L4077,L4077/(1+$I$2)^P4077),IF(O4077="Atraso",L4077,L4077/(1+$I$1)^P4077))</f>
        <v/>
      </c>
      <c r="R4077">
        <f>IF(O4077="Atraso",$K$3-G4077,0)</f>
        <v/>
      </c>
      <c r="S4077">
        <f>IF(R4077&lt;=15,"Até 15",IF(R4077&lt;=30,"Entre 15 e 30",IF(R4077&lt;=60,"Entre 30 e 60",IF(R4077&lt;=90,"Entre 60 e 90",IF(R4077&lt;=120,"Entre 90 e 120",IF(R4077&lt;=150,"Entre 120 e 150",IF(R4077&lt;=180,"Entre 150 e 180","Superior a 180")))))))</f>
        <v/>
      </c>
    </row>
    <row r="4078">
      <c r="A4078" t="inlineStr">
        <is>
          <t>Q021L011</t>
        </is>
      </c>
      <c r="B4078" t="inlineStr">
        <is>
          <t>ANTONIA COSTA SOCCI</t>
        </is>
      </c>
      <c r="C4078" t="n">
        <v>1</v>
      </c>
      <c r="D4078" t="inlineStr">
        <is>
          <t>IPCA</t>
        </is>
      </c>
      <c r="E4078" t="n">
        <v>0.009488792934583046</v>
      </c>
      <c r="F4078" t="inlineStr">
        <is>
          <t>MENSAL</t>
        </is>
      </c>
      <c r="G4078" t="n">
        <v>46619</v>
      </c>
      <c r="H4078" t="n">
        <v>46619</v>
      </c>
      <c r="I4078" t="n">
        <v>78</v>
      </c>
      <c r="J4078" t="inlineStr">
        <is>
          <t>CARTEIRA</t>
        </is>
      </c>
      <c r="K4078" t="inlineStr">
        <is>
          <t>CONTRATO</t>
        </is>
      </c>
      <c r="L4078" t="n">
        <v>2737.95</v>
      </c>
      <c r="M4078" t="inlineStr">
        <is>
          <t>IBIRAPITANGA FASE 3</t>
        </is>
      </c>
      <c r="N4078" s="142">
        <f>DATE(YEAR(G4078),MONTH(G4078),1)</f>
        <v/>
      </c>
      <c r="O4078" s="132">
        <f>IF(G4078&gt;$K$3,"Futuro","Atraso")</f>
        <v/>
      </c>
      <c r="P4078">
        <f>12*(YEAR(G4078)-YEAR($K$3))+(MONTH(G4078)-MONTH($K$3))</f>
        <v/>
      </c>
      <c r="Q4078" s="366">
        <f>IF(M4078="IBIRAPITANGA FASE 3",IF(O4078="Atraso",L4078,L4078/(1+$I$2)^P4078),IF(O4078="Atraso",L4078,L4078/(1+$I$1)^P4078))</f>
        <v/>
      </c>
      <c r="R4078">
        <f>IF(O4078="Atraso",$K$3-G4078,0)</f>
        <v/>
      </c>
      <c r="S4078">
        <f>IF(R4078&lt;=15,"Até 15",IF(R4078&lt;=30,"Entre 15 e 30",IF(R4078&lt;=60,"Entre 30 e 60",IF(R4078&lt;=90,"Entre 60 e 90",IF(R4078&lt;=120,"Entre 90 e 120",IF(R4078&lt;=150,"Entre 120 e 150",IF(R4078&lt;=180,"Entre 150 e 180","Superior a 180")))))))</f>
        <v/>
      </c>
    </row>
    <row r="4079">
      <c r="A4079" t="inlineStr">
        <is>
          <t>Q021L011</t>
        </is>
      </c>
      <c r="B4079" t="inlineStr">
        <is>
          <t>ANTONIA COSTA SOCCI</t>
        </is>
      </c>
      <c r="C4079" t="n">
        <v>1</v>
      </c>
      <c r="D4079" t="inlineStr">
        <is>
          <t>IPCA</t>
        </is>
      </c>
      <c r="E4079" t="n">
        <v>0.009488792934583046</v>
      </c>
      <c r="F4079" t="inlineStr">
        <is>
          <t>MENSAL</t>
        </is>
      </c>
      <c r="G4079" t="n">
        <v>46650</v>
      </c>
      <c r="H4079" t="n">
        <v>46650</v>
      </c>
      <c r="I4079" t="n">
        <v>79</v>
      </c>
      <c r="J4079" t="inlineStr">
        <is>
          <t>CARTEIRA</t>
        </is>
      </c>
      <c r="K4079" t="inlineStr">
        <is>
          <t>CONTRATO</t>
        </is>
      </c>
      <c r="L4079" t="n">
        <v>2737.95</v>
      </c>
      <c r="M4079" t="inlineStr">
        <is>
          <t>IBIRAPITANGA FASE 3</t>
        </is>
      </c>
      <c r="N4079" s="142">
        <f>DATE(YEAR(G4079),MONTH(G4079),1)</f>
        <v/>
      </c>
      <c r="O4079" s="132">
        <f>IF(G4079&gt;$K$3,"Futuro","Atraso")</f>
        <v/>
      </c>
      <c r="P4079">
        <f>12*(YEAR(G4079)-YEAR($K$3))+(MONTH(G4079)-MONTH($K$3))</f>
        <v/>
      </c>
      <c r="Q4079" s="366">
        <f>IF(M4079="IBIRAPITANGA FASE 3",IF(O4079="Atraso",L4079,L4079/(1+$I$2)^P4079),IF(O4079="Atraso",L4079,L4079/(1+$I$1)^P4079))</f>
        <v/>
      </c>
      <c r="R4079">
        <f>IF(O4079="Atraso",$K$3-G4079,0)</f>
        <v/>
      </c>
      <c r="S4079">
        <f>IF(R4079&lt;=15,"Até 15",IF(R4079&lt;=30,"Entre 15 e 30",IF(R4079&lt;=60,"Entre 30 e 60",IF(R4079&lt;=90,"Entre 60 e 90",IF(R4079&lt;=120,"Entre 90 e 120",IF(R4079&lt;=150,"Entre 120 e 150",IF(R4079&lt;=180,"Entre 150 e 180","Superior a 180")))))))</f>
        <v/>
      </c>
    </row>
    <row r="4080">
      <c r="A4080" t="inlineStr">
        <is>
          <t>Q021L011</t>
        </is>
      </c>
      <c r="B4080" t="inlineStr">
        <is>
          <t>ANTONIA COSTA SOCCI</t>
        </is>
      </c>
      <c r="C4080" t="n">
        <v>1</v>
      </c>
      <c r="D4080" t="inlineStr">
        <is>
          <t>IPCA</t>
        </is>
      </c>
      <c r="E4080" t="n">
        <v>0.009488792934583046</v>
      </c>
      <c r="F4080" t="inlineStr">
        <is>
          <t>MENSAL</t>
        </is>
      </c>
      <c r="G4080" t="n">
        <v>46680</v>
      </c>
      <c r="H4080" t="n">
        <v>46680</v>
      </c>
      <c r="I4080" t="n">
        <v>80</v>
      </c>
      <c r="J4080" t="inlineStr">
        <is>
          <t>CARTEIRA</t>
        </is>
      </c>
      <c r="K4080" t="inlineStr">
        <is>
          <t>CONTRATO</t>
        </is>
      </c>
      <c r="L4080" t="n">
        <v>2737.95</v>
      </c>
      <c r="M4080" t="inlineStr">
        <is>
          <t>IBIRAPITANGA FASE 3</t>
        </is>
      </c>
      <c r="N4080" s="142">
        <f>DATE(YEAR(G4080),MONTH(G4080),1)</f>
        <v/>
      </c>
      <c r="O4080" s="132">
        <f>IF(G4080&gt;$K$3,"Futuro","Atraso")</f>
        <v/>
      </c>
      <c r="P4080">
        <f>12*(YEAR(G4080)-YEAR($K$3))+(MONTH(G4080)-MONTH($K$3))</f>
        <v/>
      </c>
      <c r="Q4080" s="366">
        <f>IF(M4080="IBIRAPITANGA FASE 3",IF(O4080="Atraso",L4080,L4080/(1+$I$2)^P4080),IF(O4080="Atraso",L4080,L4080/(1+$I$1)^P4080))</f>
        <v/>
      </c>
      <c r="R4080">
        <f>IF(O4080="Atraso",$K$3-G4080,0)</f>
        <v/>
      </c>
      <c r="S4080">
        <f>IF(R4080&lt;=15,"Até 15",IF(R4080&lt;=30,"Entre 15 e 30",IF(R4080&lt;=60,"Entre 30 e 60",IF(R4080&lt;=90,"Entre 60 e 90",IF(R4080&lt;=120,"Entre 90 e 120",IF(R4080&lt;=150,"Entre 120 e 150",IF(R4080&lt;=180,"Entre 150 e 180","Superior a 180")))))))</f>
        <v/>
      </c>
    </row>
    <row r="4081">
      <c r="A4081" t="inlineStr">
        <is>
          <t>Q021L011</t>
        </is>
      </c>
      <c r="B4081" t="inlineStr">
        <is>
          <t>ANTONIA COSTA SOCCI</t>
        </is>
      </c>
      <c r="C4081" t="n">
        <v>1</v>
      </c>
      <c r="D4081" t="inlineStr">
        <is>
          <t>IPCA</t>
        </is>
      </c>
      <c r="E4081" t="n">
        <v>0.009488792934583046</v>
      </c>
      <c r="F4081" t="inlineStr">
        <is>
          <t>MENSAL</t>
        </is>
      </c>
      <c r="G4081" t="n">
        <v>46711</v>
      </c>
      <c r="H4081" t="n">
        <v>46711</v>
      </c>
      <c r="I4081" t="n">
        <v>81</v>
      </c>
      <c r="J4081" t="inlineStr">
        <is>
          <t>CARTEIRA</t>
        </is>
      </c>
      <c r="K4081" t="inlineStr">
        <is>
          <t>CONTRATO</t>
        </is>
      </c>
      <c r="L4081" t="n">
        <v>2737.95</v>
      </c>
      <c r="M4081" t="inlineStr">
        <is>
          <t>IBIRAPITANGA FASE 3</t>
        </is>
      </c>
      <c r="N4081" s="142">
        <f>DATE(YEAR(G4081),MONTH(G4081),1)</f>
        <v/>
      </c>
      <c r="O4081" s="132">
        <f>IF(G4081&gt;$K$3,"Futuro","Atraso")</f>
        <v/>
      </c>
      <c r="P4081">
        <f>12*(YEAR(G4081)-YEAR($K$3))+(MONTH(G4081)-MONTH($K$3))</f>
        <v/>
      </c>
      <c r="Q4081" s="366">
        <f>IF(M4081="IBIRAPITANGA FASE 3",IF(O4081="Atraso",L4081,L4081/(1+$I$2)^P4081),IF(O4081="Atraso",L4081,L4081/(1+$I$1)^P4081))</f>
        <v/>
      </c>
      <c r="R4081">
        <f>IF(O4081="Atraso",$K$3-G4081,0)</f>
        <v/>
      </c>
      <c r="S4081">
        <f>IF(R4081&lt;=15,"Até 15",IF(R4081&lt;=30,"Entre 15 e 30",IF(R4081&lt;=60,"Entre 30 e 60",IF(R4081&lt;=90,"Entre 60 e 90",IF(R4081&lt;=120,"Entre 90 e 120",IF(R4081&lt;=150,"Entre 120 e 150",IF(R4081&lt;=180,"Entre 150 e 180","Superior a 180")))))))</f>
        <v/>
      </c>
    </row>
    <row r="4082">
      <c r="A4082" t="inlineStr">
        <is>
          <t>Q021L011</t>
        </is>
      </c>
      <c r="B4082" t="inlineStr">
        <is>
          <t>ANTONIA COSTA SOCCI</t>
        </is>
      </c>
      <c r="C4082" t="n">
        <v>1</v>
      </c>
      <c r="D4082" t="inlineStr">
        <is>
          <t>IPCA</t>
        </is>
      </c>
      <c r="E4082" t="n">
        <v>0.009488792934583046</v>
      </c>
      <c r="F4082" t="inlineStr">
        <is>
          <t>MENSAL</t>
        </is>
      </c>
      <c r="G4082" t="n">
        <v>46741</v>
      </c>
      <c r="H4082" t="n">
        <v>46741</v>
      </c>
      <c r="I4082" t="n">
        <v>82</v>
      </c>
      <c r="J4082" t="inlineStr">
        <is>
          <t>CARTEIRA</t>
        </is>
      </c>
      <c r="K4082" t="inlineStr">
        <is>
          <t>CONTRATO</t>
        </is>
      </c>
      <c r="L4082" t="n">
        <v>2737.95</v>
      </c>
      <c r="M4082" t="inlineStr">
        <is>
          <t>IBIRAPITANGA FASE 3</t>
        </is>
      </c>
      <c r="N4082" s="142">
        <f>DATE(YEAR(G4082),MONTH(G4082),1)</f>
        <v/>
      </c>
      <c r="O4082" s="132">
        <f>IF(G4082&gt;$K$3,"Futuro","Atraso")</f>
        <v/>
      </c>
      <c r="P4082">
        <f>12*(YEAR(G4082)-YEAR($K$3))+(MONTH(G4082)-MONTH($K$3))</f>
        <v/>
      </c>
      <c r="Q4082" s="366">
        <f>IF(M4082="IBIRAPITANGA FASE 3",IF(O4082="Atraso",L4082,L4082/(1+$I$2)^P4082),IF(O4082="Atraso",L4082,L4082/(1+$I$1)^P4082))</f>
        <v/>
      </c>
      <c r="R4082">
        <f>IF(O4082="Atraso",$K$3-G4082,0)</f>
        <v/>
      </c>
      <c r="S4082">
        <f>IF(R4082&lt;=15,"Até 15",IF(R4082&lt;=30,"Entre 15 e 30",IF(R4082&lt;=60,"Entre 30 e 60",IF(R4082&lt;=90,"Entre 60 e 90",IF(R4082&lt;=120,"Entre 90 e 120",IF(R4082&lt;=150,"Entre 120 e 150",IF(R4082&lt;=180,"Entre 150 e 180","Superior a 180")))))))</f>
        <v/>
      </c>
    </row>
    <row r="4083">
      <c r="A4083" t="inlineStr">
        <is>
          <t>Q021L011</t>
        </is>
      </c>
      <c r="B4083" t="inlineStr">
        <is>
          <t>ANTONIA COSTA SOCCI</t>
        </is>
      </c>
      <c r="C4083" t="n">
        <v>1</v>
      </c>
      <c r="D4083" t="inlineStr">
        <is>
          <t>IPCA</t>
        </is>
      </c>
      <c r="E4083" t="n">
        <v>0.009488792934583046</v>
      </c>
      <c r="F4083" t="inlineStr">
        <is>
          <t>MENSAL</t>
        </is>
      </c>
      <c r="G4083" t="n">
        <v>46772</v>
      </c>
      <c r="H4083" t="n">
        <v>46772</v>
      </c>
      <c r="I4083" t="n">
        <v>83</v>
      </c>
      <c r="J4083" t="inlineStr">
        <is>
          <t>CARTEIRA</t>
        </is>
      </c>
      <c r="K4083" t="inlineStr">
        <is>
          <t>CONTRATO</t>
        </is>
      </c>
      <c r="L4083" t="n">
        <v>2737.95</v>
      </c>
      <c r="M4083" t="inlineStr">
        <is>
          <t>IBIRAPITANGA FASE 3</t>
        </is>
      </c>
      <c r="N4083" s="142">
        <f>DATE(YEAR(G4083),MONTH(G4083),1)</f>
        <v/>
      </c>
      <c r="O4083" s="132">
        <f>IF(G4083&gt;$K$3,"Futuro","Atraso")</f>
        <v/>
      </c>
      <c r="P4083">
        <f>12*(YEAR(G4083)-YEAR($K$3))+(MONTH(G4083)-MONTH($K$3))</f>
        <v/>
      </c>
      <c r="Q4083" s="366">
        <f>IF(M4083="IBIRAPITANGA FASE 3",IF(O4083="Atraso",L4083,L4083/(1+$I$2)^P4083),IF(O4083="Atraso",L4083,L4083/(1+$I$1)^P4083))</f>
        <v/>
      </c>
      <c r="R4083">
        <f>IF(O4083="Atraso",$K$3-G4083,0)</f>
        <v/>
      </c>
      <c r="S4083">
        <f>IF(R4083&lt;=15,"Até 15",IF(R4083&lt;=30,"Entre 15 e 30",IF(R4083&lt;=60,"Entre 30 e 60",IF(R4083&lt;=90,"Entre 60 e 90",IF(R4083&lt;=120,"Entre 90 e 120",IF(R4083&lt;=150,"Entre 120 e 150",IF(R4083&lt;=180,"Entre 150 e 180","Superior a 180")))))))</f>
        <v/>
      </c>
    </row>
    <row r="4084">
      <c r="A4084" t="inlineStr">
        <is>
          <t>Q021L011</t>
        </is>
      </c>
      <c r="B4084" t="inlineStr">
        <is>
          <t>ANTONIA COSTA SOCCI</t>
        </is>
      </c>
      <c r="C4084" t="n">
        <v>1</v>
      </c>
      <c r="D4084" t="inlineStr">
        <is>
          <t>IPCA</t>
        </is>
      </c>
      <c r="E4084" t="n">
        <v>0.009488792934583046</v>
      </c>
      <c r="F4084" t="inlineStr">
        <is>
          <t>MENSAL</t>
        </is>
      </c>
      <c r="G4084" t="n">
        <v>46803</v>
      </c>
      <c r="H4084" t="n">
        <v>46803</v>
      </c>
      <c r="I4084" t="n">
        <v>84</v>
      </c>
      <c r="J4084" t="inlineStr">
        <is>
          <t>CARTEIRA</t>
        </is>
      </c>
      <c r="K4084" t="inlineStr">
        <is>
          <t>CONTRATO</t>
        </is>
      </c>
      <c r="L4084" t="n">
        <v>2737.95</v>
      </c>
      <c r="M4084" t="inlineStr">
        <is>
          <t>IBIRAPITANGA FASE 3</t>
        </is>
      </c>
      <c r="N4084" s="142">
        <f>DATE(YEAR(G4084),MONTH(G4084),1)</f>
        <v/>
      </c>
      <c r="O4084" s="132">
        <f>IF(G4084&gt;$K$3,"Futuro","Atraso")</f>
        <v/>
      </c>
      <c r="P4084">
        <f>12*(YEAR(G4084)-YEAR($K$3))+(MONTH(G4084)-MONTH($K$3))</f>
        <v/>
      </c>
      <c r="Q4084" s="366">
        <f>IF(M4084="IBIRAPITANGA FASE 3",IF(O4084="Atraso",L4084,L4084/(1+$I$2)^P4084),IF(O4084="Atraso",L4084,L4084/(1+$I$1)^P4084))</f>
        <v/>
      </c>
      <c r="R4084">
        <f>IF(O4084="Atraso",$K$3-G4084,0)</f>
        <v/>
      </c>
      <c r="S4084">
        <f>IF(R4084&lt;=15,"Até 15",IF(R4084&lt;=30,"Entre 15 e 30",IF(R4084&lt;=60,"Entre 30 e 60",IF(R4084&lt;=90,"Entre 60 e 90",IF(R4084&lt;=120,"Entre 90 e 120",IF(R4084&lt;=150,"Entre 120 e 150",IF(R4084&lt;=180,"Entre 150 e 180","Superior a 180")))))))</f>
        <v/>
      </c>
    </row>
    <row r="4085">
      <c r="A4085" t="inlineStr">
        <is>
          <t>Q021L011</t>
        </is>
      </c>
      <c r="B4085" t="inlineStr">
        <is>
          <t>ANTONIA COSTA SOCCI</t>
        </is>
      </c>
      <c r="C4085" t="n">
        <v>1</v>
      </c>
      <c r="D4085" t="inlineStr">
        <is>
          <t>IPCA</t>
        </is>
      </c>
      <c r="E4085" t="n">
        <v>0.009488792934583046</v>
      </c>
      <c r="F4085" t="inlineStr">
        <is>
          <t>MENSAL</t>
        </is>
      </c>
      <c r="G4085" t="n">
        <v>46832</v>
      </c>
      <c r="H4085" t="n">
        <v>46832</v>
      </c>
      <c r="I4085" t="n">
        <v>85</v>
      </c>
      <c r="J4085" t="inlineStr">
        <is>
          <t>CARTEIRA</t>
        </is>
      </c>
      <c r="K4085" t="inlineStr">
        <is>
          <t>CONTRATO</t>
        </is>
      </c>
      <c r="L4085" t="n">
        <v>2737.95</v>
      </c>
      <c r="M4085" t="inlineStr">
        <is>
          <t>IBIRAPITANGA FASE 3</t>
        </is>
      </c>
      <c r="N4085" s="142">
        <f>DATE(YEAR(G4085),MONTH(G4085),1)</f>
        <v/>
      </c>
      <c r="O4085" s="132">
        <f>IF(G4085&gt;$K$3,"Futuro","Atraso")</f>
        <v/>
      </c>
      <c r="P4085">
        <f>12*(YEAR(G4085)-YEAR($K$3))+(MONTH(G4085)-MONTH($K$3))</f>
        <v/>
      </c>
      <c r="Q4085" s="366">
        <f>IF(M4085="IBIRAPITANGA FASE 3",IF(O4085="Atraso",L4085,L4085/(1+$I$2)^P4085),IF(O4085="Atraso",L4085,L4085/(1+$I$1)^P4085))</f>
        <v/>
      </c>
      <c r="R4085">
        <f>IF(O4085="Atraso",$K$3-G4085,0)</f>
        <v/>
      </c>
      <c r="S4085">
        <f>IF(R4085&lt;=15,"Até 15",IF(R4085&lt;=30,"Entre 15 e 30",IF(R4085&lt;=60,"Entre 30 e 60",IF(R4085&lt;=90,"Entre 60 e 90",IF(R4085&lt;=120,"Entre 90 e 120",IF(R4085&lt;=150,"Entre 120 e 150",IF(R4085&lt;=180,"Entre 150 e 180","Superior a 180")))))))</f>
        <v/>
      </c>
    </row>
    <row r="4086">
      <c r="A4086" t="inlineStr">
        <is>
          <t>Q021L011</t>
        </is>
      </c>
      <c r="B4086" t="inlineStr">
        <is>
          <t>ANTONIA COSTA SOCCI</t>
        </is>
      </c>
      <c r="C4086" t="n">
        <v>1</v>
      </c>
      <c r="D4086" t="inlineStr">
        <is>
          <t>IPCA</t>
        </is>
      </c>
      <c r="E4086" t="n">
        <v>0.009488792934583046</v>
      </c>
      <c r="F4086" t="inlineStr">
        <is>
          <t>MENSAL</t>
        </is>
      </c>
      <c r="G4086" t="n">
        <v>46863</v>
      </c>
      <c r="H4086" t="n">
        <v>46863</v>
      </c>
      <c r="I4086" t="n">
        <v>86</v>
      </c>
      <c r="J4086" t="inlineStr">
        <is>
          <t>CARTEIRA</t>
        </is>
      </c>
      <c r="K4086" t="inlineStr">
        <is>
          <t>CONTRATO</t>
        </is>
      </c>
      <c r="L4086" t="n">
        <v>2737.95</v>
      </c>
      <c r="M4086" t="inlineStr">
        <is>
          <t>IBIRAPITANGA FASE 3</t>
        </is>
      </c>
      <c r="N4086" s="142">
        <f>DATE(YEAR(G4086),MONTH(G4086),1)</f>
        <v/>
      </c>
      <c r="O4086" s="132">
        <f>IF(G4086&gt;$K$3,"Futuro","Atraso")</f>
        <v/>
      </c>
      <c r="P4086">
        <f>12*(YEAR(G4086)-YEAR($K$3))+(MONTH(G4086)-MONTH($K$3))</f>
        <v/>
      </c>
      <c r="Q4086" s="366">
        <f>IF(M4086="IBIRAPITANGA FASE 3",IF(O4086="Atraso",L4086,L4086/(1+$I$2)^P4086),IF(O4086="Atraso",L4086,L4086/(1+$I$1)^P4086))</f>
        <v/>
      </c>
      <c r="R4086">
        <f>IF(O4086="Atraso",$K$3-G4086,0)</f>
        <v/>
      </c>
      <c r="S4086">
        <f>IF(R4086&lt;=15,"Até 15",IF(R4086&lt;=30,"Entre 15 e 30",IF(R4086&lt;=60,"Entre 30 e 60",IF(R4086&lt;=90,"Entre 60 e 90",IF(R4086&lt;=120,"Entre 90 e 120",IF(R4086&lt;=150,"Entre 120 e 150",IF(R4086&lt;=180,"Entre 150 e 180","Superior a 180")))))))</f>
        <v/>
      </c>
    </row>
    <row r="4087">
      <c r="A4087" t="inlineStr">
        <is>
          <t>Q021L011</t>
        </is>
      </c>
      <c r="B4087" t="inlineStr">
        <is>
          <t>ANTONIA COSTA SOCCI</t>
        </is>
      </c>
      <c r="C4087" t="n">
        <v>1</v>
      </c>
      <c r="D4087" t="inlineStr">
        <is>
          <t>IPCA</t>
        </is>
      </c>
      <c r="E4087" t="n">
        <v>0.009488792934583046</v>
      </c>
      <c r="F4087" t="inlineStr">
        <is>
          <t>MENSAL</t>
        </is>
      </c>
      <c r="G4087" t="n">
        <v>46893</v>
      </c>
      <c r="H4087" t="n">
        <v>46893</v>
      </c>
      <c r="I4087" t="n">
        <v>87</v>
      </c>
      <c r="J4087" t="inlineStr">
        <is>
          <t>CARTEIRA</t>
        </is>
      </c>
      <c r="K4087" t="inlineStr">
        <is>
          <t>CONTRATO</t>
        </is>
      </c>
      <c r="L4087" t="n">
        <v>2737.95</v>
      </c>
      <c r="M4087" t="inlineStr">
        <is>
          <t>IBIRAPITANGA FASE 3</t>
        </is>
      </c>
      <c r="N4087" s="142">
        <f>DATE(YEAR(G4087),MONTH(G4087),1)</f>
        <v/>
      </c>
      <c r="O4087" s="132">
        <f>IF(G4087&gt;$K$3,"Futuro","Atraso")</f>
        <v/>
      </c>
      <c r="P4087">
        <f>12*(YEAR(G4087)-YEAR($K$3))+(MONTH(G4087)-MONTH($K$3))</f>
        <v/>
      </c>
      <c r="Q4087" s="366">
        <f>IF(M4087="IBIRAPITANGA FASE 3",IF(O4087="Atraso",L4087,L4087/(1+$I$2)^P4087),IF(O4087="Atraso",L4087,L4087/(1+$I$1)^P4087))</f>
        <v/>
      </c>
      <c r="R4087">
        <f>IF(O4087="Atraso",$K$3-G4087,0)</f>
        <v/>
      </c>
      <c r="S4087">
        <f>IF(R4087&lt;=15,"Até 15",IF(R4087&lt;=30,"Entre 15 e 30",IF(R4087&lt;=60,"Entre 30 e 60",IF(R4087&lt;=90,"Entre 60 e 90",IF(R4087&lt;=120,"Entre 90 e 120",IF(R4087&lt;=150,"Entre 120 e 150",IF(R4087&lt;=180,"Entre 150 e 180","Superior a 180")))))))</f>
        <v/>
      </c>
    </row>
    <row r="4088">
      <c r="A4088" t="inlineStr">
        <is>
          <t>Q021L011</t>
        </is>
      </c>
      <c r="B4088" t="inlineStr">
        <is>
          <t>ANTONIA COSTA SOCCI</t>
        </is>
      </c>
      <c r="C4088" t="n">
        <v>1</v>
      </c>
      <c r="D4088" t="inlineStr">
        <is>
          <t>IPCA</t>
        </is>
      </c>
      <c r="E4088" t="n">
        <v>0.009488792934583046</v>
      </c>
      <c r="F4088" t="inlineStr">
        <is>
          <t>MENSAL</t>
        </is>
      </c>
      <c r="G4088" t="n">
        <v>46924</v>
      </c>
      <c r="H4088" t="n">
        <v>46924</v>
      </c>
      <c r="I4088" t="n">
        <v>88</v>
      </c>
      <c r="J4088" t="inlineStr">
        <is>
          <t>CARTEIRA</t>
        </is>
      </c>
      <c r="K4088" t="inlineStr">
        <is>
          <t>CONTRATO</t>
        </is>
      </c>
      <c r="L4088" t="n">
        <v>2737.95</v>
      </c>
      <c r="M4088" t="inlineStr">
        <is>
          <t>IBIRAPITANGA FASE 3</t>
        </is>
      </c>
      <c r="N4088" s="142">
        <f>DATE(YEAR(G4088),MONTH(G4088),1)</f>
        <v/>
      </c>
      <c r="O4088" s="132">
        <f>IF(G4088&gt;$K$3,"Futuro","Atraso")</f>
        <v/>
      </c>
      <c r="P4088">
        <f>12*(YEAR(G4088)-YEAR($K$3))+(MONTH(G4088)-MONTH($K$3))</f>
        <v/>
      </c>
      <c r="Q4088" s="366">
        <f>IF(M4088="IBIRAPITANGA FASE 3",IF(O4088="Atraso",L4088,L4088/(1+$I$2)^P4088),IF(O4088="Atraso",L4088,L4088/(1+$I$1)^P4088))</f>
        <v/>
      </c>
      <c r="R4088">
        <f>IF(O4088="Atraso",$K$3-G4088,0)</f>
        <v/>
      </c>
      <c r="S4088">
        <f>IF(R4088&lt;=15,"Até 15",IF(R4088&lt;=30,"Entre 15 e 30",IF(R4088&lt;=60,"Entre 30 e 60",IF(R4088&lt;=90,"Entre 60 e 90",IF(R4088&lt;=120,"Entre 90 e 120",IF(R4088&lt;=150,"Entre 120 e 150",IF(R4088&lt;=180,"Entre 150 e 180","Superior a 180")))))))</f>
        <v/>
      </c>
    </row>
    <row r="4089">
      <c r="A4089" t="inlineStr">
        <is>
          <t>Q021L011</t>
        </is>
      </c>
      <c r="B4089" t="inlineStr">
        <is>
          <t>ANTONIA COSTA SOCCI</t>
        </is>
      </c>
      <c r="C4089" t="n">
        <v>1</v>
      </c>
      <c r="D4089" t="inlineStr">
        <is>
          <t>IPCA</t>
        </is>
      </c>
      <c r="E4089" t="n">
        <v>0.009488792934583046</v>
      </c>
      <c r="F4089" t="inlineStr">
        <is>
          <t>MENSAL</t>
        </is>
      </c>
      <c r="G4089" t="n">
        <v>46954</v>
      </c>
      <c r="H4089" t="n">
        <v>46954</v>
      </c>
      <c r="I4089" t="n">
        <v>89</v>
      </c>
      <c r="J4089" t="inlineStr">
        <is>
          <t>CARTEIRA</t>
        </is>
      </c>
      <c r="K4089" t="inlineStr">
        <is>
          <t>CONTRATO</t>
        </is>
      </c>
      <c r="L4089" t="n">
        <v>2737.95</v>
      </c>
      <c r="M4089" t="inlineStr">
        <is>
          <t>IBIRAPITANGA FASE 3</t>
        </is>
      </c>
      <c r="N4089" s="142">
        <f>DATE(YEAR(G4089),MONTH(G4089),1)</f>
        <v/>
      </c>
      <c r="O4089" s="132">
        <f>IF(G4089&gt;$K$3,"Futuro","Atraso")</f>
        <v/>
      </c>
      <c r="P4089">
        <f>12*(YEAR(G4089)-YEAR($K$3))+(MONTH(G4089)-MONTH($K$3))</f>
        <v/>
      </c>
      <c r="Q4089" s="366">
        <f>IF(M4089="IBIRAPITANGA FASE 3",IF(O4089="Atraso",L4089,L4089/(1+$I$2)^P4089),IF(O4089="Atraso",L4089,L4089/(1+$I$1)^P4089))</f>
        <v/>
      </c>
      <c r="R4089">
        <f>IF(O4089="Atraso",$K$3-G4089,0)</f>
        <v/>
      </c>
      <c r="S4089">
        <f>IF(R4089&lt;=15,"Até 15",IF(R4089&lt;=30,"Entre 15 e 30",IF(R4089&lt;=60,"Entre 30 e 60",IF(R4089&lt;=90,"Entre 60 e 90",IF(R4089&lt;=120,"Entre 90 e 120",IF(R4089&lt;=150,"Entre 120 e 150",IF(R4089&lt;=180,"Entre 150 e 180","Superior a 180")))))))</f>
        <v/>
      </c>
    </row>
    <row r="4090">
      <c r="A4090" t="inlineStr">
        <is>
          <t>Q021L011</t>
        </is>
      </c>
      <c r="B4090" t="inlineStr">
        <is>
          <t>ANTONIA COSTA SOCCI</t>
        </is>
      </c>
      <c r="C4090" t="n">
        <v>1</v>
      </c>
      <c r="D4090" t="inlineStr">
        <is>
          <t>IPCA</t>
        </is>
      </c>
      <c r="E4090" t="n">
        <v>0.009488792934583046</v>
      </c>
      <c r="F4090" t="inlineStr">
        <is>
          <t>MENSAL</t>
        </is>
      </c>
      <c r="G4090" t="n">
        <v>46985</v>
      </c>
      <c r="H4090" t="n">
        <v>46985</v>
      </c>
      <c r="I4090" t="n">
        <v>90</v>
      </c>
      <c r="J4090" t="inlineStr">
        <is>
          <t>CARTEIRA</t>
        </is>
      </c>
      <c r="K4090" t="inlineStr">
        <is>
          <t>CONTRATO</t>
        </is>
      </c>
      <c r="L4090" t="n">
        <v>2737.95</v>
      </c>
      <c r="M4090" t="inlineStr">
        <is>
          <t>IBIRAPITANGA FASE 3</t>
        </is>
      </c>
      <c r="N4090" s="142">
        <f>DATE(YEAR(G4090),MONTH(G4090),1)</f>
        <v/>
      </c>
      <c r="O4090" s="132">
        <f>IF(G4090&gt;$K$3,"Futuro","Atraso")</f>
        <v/>
      </c>
      <c r="P4090">
        <f>12*(YEAR(G4090)-YEAR($K$3))+(MONTH(G4090)-MONTH($K$3))</f>
        <v/>
      </c>
      <c r="Q4090" s="366">
        <f>IF(M4090="IBIRAPITANGA FASE 3",IF(O4090="Atraso",L4090,L4090/(1+$I$2)^P4090),IF(O4090="Atraso",L4090,L4090/(1+$I$1)^P4090))</f>
        <v/>
      </c>
      <c r="R4090">
        <f>IF(O4090="Atraso",$K$3-G4090,0)</f>
        <v/>
      </c>
      <c r="S4090">
        <f>IF(R4090&lt;=15,"Até 15",IF(R4090&lt;=30,"Entre 15 e 30",IF(R4090&lt;=60,"Entre 30 e 60",IF(R4090&lt;=90,"Entre 60 e 90",IF(R4090&lt;=120,"Entre 90 e 120",IF(R4090&lt;=150,"Entre 120 e 150",IF(R4090&lt;=180,"Entre 150 e 180","Superior a 180")))))))</f>
        <v/>
      </c>
    </row>
    <row r="4091">
      <c r="A4091" t="inlineStr">
        <is>
          <t>Q021L011</t>
        </is>
      </c>
      <c r="B4091" t="inlineStr">
        <is>
          <t>ANTONIA COSTA SOCCI</t>
        </is>
      </c>
      <c r="C4091" t="n">
        <v>1</v>
      </c>
      <c r="D4091" t="inlineStr">
        <is>
          <t>IPCA</t>
        </is>
      </c>
      <c r="E4091" t="n">
        <v>0.009488792934583046</v>
      </c>
      <c r="F4091" t="inlineStr">
        <is>
          <t>MENSAL</t>
        </is>
      </c>
      <c r="G4091" t="n">
        <v>47016</v>
      </c>
      <c r="H4091" t="n">
        <v>47016</v>
      </c>
      <c r="I4091" t="n">
        <v>91</v>
      </c>
      <c r="J4091" t="inlineStr">
        <is>
          <t>CARTEIRA</t>
        </is>
      </c>
      <c r="K4091" t="inlineStr">
        <is>
          <t>CONTRATO</t>
        </is>
      </c>
      <c r="L4091" t="n">
        <v>2737.95</v>
      </c>
      <c r="M4091" t="inlineStr">
        <is>
          <t>IBIRAPITANGA FASE 3</t>
        </is>
      </c>
      <c r="N4091" s="142">
        <f>DATE(YEAR(G4091),MONTH(G4091),1)</f>
        <v/>
      </c>
      <c r="O4091" s="132">
        <f>IF(G4091&gt;$K$3,"Futuro","Atraso")</f>
        <v/>
      </c>
      <c r="P4091">
        <f>12*(YEAR(G4091)-YEAR($K$3))+(MONTH(G4091)-MONTH($K$3))</f>
        <v/>
      </c>
      <c r="Q4091" s="366">
        <f>IF(M4091="IBIRAPITANGA FASE 3",IF(O4091="Atraso",L4091,L4091/(1+$I$2)^P4091),IF(O4091="Atraso",L4091,L4091/(1+$I$1)^P4091))</f>
        <v/>
      </c>
      <c r="R4091">
        <f>IF(O4091="Atraso",$K$3-G4091,0)</f>
        <v/>
      </c>
      <c r="S4091">
        <f>IF(R4091&lt;=15,"Até 15",IF(R4091&lt;=30,"Entre 15 e 30",IF(R4091&lt;=60,"Entre 30 e 60",IF(R4091&lt;=90,"Entre 60 e 90",IF(R4091&lt;=120,"Entre 90 e 120",IF(R4091&lt;=150,"Entre 120 e 150",IF(R4091&lt;=180,"Entre 150 e 180","Superior a 180")))))))</f>
        <v/>
      </c>
    </row>
    <row r="4092">
      <c r="A4092" t="inlineStr">
        <is>
          <t>Q021L011</t>
        </is>
      </c>
      <c r="B4092" t="inlineStr">
        <is>
          <t>ANTONIA COSTA SOCCI</t>
        </is>
      </c>
      <c r="C4092" t="n">
        <v>1</v>
      </c>
      <c r="D4092" t="inlineStr">
        <is>
          <t>IPCA</t>
        </is>
      </c>
      <c r="E4092" t="n">
        <v>0.009488792934583046</v>
      </c>
      <c r="F4092" t="inlineStr">
        <is>
          <t>MENSAL</t>
        </is>
      </c>
      <c r="G4092" t="n">
        <v>47046</v>
      </c>
      <c r="H4092" t="n">
        <v>47046</v>
      </c>
      <c r="I4092" t="n">
        <v>92</v>
      </c>
      <c r="J4092" t="inlineStr">
        <is>
          <t>CARTEIRA</t>
        </is>
      </c>
      <c r="K4092" t="inlineStr">
        <is>
          <t>CONTRATO</t>
        </is>
      </c>
      <c r="L4092" t="n">
        <v>2737.95</v>
      </c>
      <c r="M4092" t="inlineStr">
        <is>
          <t>IBIRAPITANGA FASE 3</t>
        </is>
      </c>
      <c r="N4092" s="142">
        <f>DATE(YEAR(G4092),MONTH(G4092),1)</f>
        <v/>
      </c>
      <c r="O4092" s="132">
        <f>IF(G4092&gt;$K$3,"Futuro","Atraso")</f>
        <v/>
      </c>
      <c r="P4092">
        <f>12*(YEAR(G4092)-YEAR($K$3))+(MONTH(G4092)-MONTH($K$3))</f>
        <v/>
      </c>
      <c r="Q4092" s="366">
        <f>IF(M4092="IBIRAPITANGA FASE 3",IF(O4092="Atraso",L4092,L4092/(1+$I$2)^P4092),IF(O4092="Atraso",L4092,L4092/(1+$I$1)^P4092))</f>
        <v/>
      </c>
      <c r="R4092">
        <f>IF(O4092="Atraso",$K$3-G4092,0)</f>
        <v/>
      </c>
      <c r="S4092">
        <f>IF(R4092&lt;=15,"Até 15",IF(R4092&lt;=30,"Entre 15 e 30",IF(R4092&lt;=60,"Entre 30 e 60",IF(R4092&lt;=90,"Entre 60 e 90",IF(R4092&lt;=120,"Entre 90 e 120",IF(R4092&lt;=150,"Entre 120 e 150",IF(R4092&lt;=180,"Entre 150 e 180","Superior a 180")))))))</f>
        <v/>
      </c>
    </row>
    <row r="4093">
      <c r="A4093" t="inlineStr">
        <is>
          <t>Q021L011</t>
        </is>
      </c>
      <c r="B4093" t="inlineStr">
        <is>
          <t>ANTONIA COSTA SOCCI</t>
        </is>
      </c>
      <c r="C4093" t="n">
        <v>1</v>
      </c>
      <c r="D4093" t="inlineStr">
        <is>
          <t>IPCA</t>
        </is>
      </c>
      <c r="E4093" t="n">
        <v>0.009488792934583046</v>
      </c>
      <c r="F4093" t="inlineStr">
        <is>
          <t>MENSAL</t>
        </is>
      </c>
      <c r="G4093" t="n">
        <v>47077</v>
      </c>
      <c r="H4093" t="n">
        <v>47077</v>
      </c>
      <c r="I4093" t="n">
        <v>93</v>
      </c>
      <c r="J4093" t="inlineStr">
        <is>
          <t>CARTEIRA</t>
        </is>
      </c>
      <c r="K4093" t="inlineStr">
        <is>
          <t>CONTRATO</t>
        </is>
      </c>
      <c r="L4093" t="n">
        <v>2737.95</v>
      </c>
      <c r="M4093" t="inlineStr">
        <is>
          <t>IBIRAPITANGA FASE 3</t>
        </is>
      </c>
      <c r="N4093" s="142">
        <f>DATE(YEAR(G4093),MONTH(G4093),1)</f>
        <v/>
      </c>
      <c r="O4093" s="132">
        <f>IF(G4093&gt;$K$3,"Futuro","Atraso")</f>
        <v/>
      </c>
      <c r="P4093">
        <f>12*(YEAR(G4093)-YEAR($K$3))+(MONTH(G4093)-MONTH($K$3))</f>
        <v/>
      </c>
      <c r="Q4093" s="366">
        <f>IF(M4093="IBIRAPITANGA FASE 3",IF(O4093="Atraso",L4093,L4093/(1+$I$2)^P4093),IF(O4093="Atraso",L4093,L4093/(1+$I$1)^P4093))</f>
        <v/>
      </c>
      <c r="R4093">
        <f>IF(O4093="Atraso",$K$3-G4093,0)</f>
        <v/>
      </c>
      <c r="S4093">
        <f>IF(R4093&lt;=15,"Até 15",IF(R4093&lt;=30,"Entre 15 e 30",IF(R4093&lt;=60,"Entre 30 e 60",IF(R4093&lt;=90,"Entre 60 e 90",IF(R4093&lt;=120,"Entre 90 e 120",IF(R4093&lt;=150,"Entre 120 e 150",IF(R4093&lt;=180,"Entre 150 e 180","Superior a 180")))))))</f>
        <v/>
      </c>
    </row>
    <row r="4094">
      <c r="A4094" t="inlineStr">
        <is>
          <t>Q021L011</t>
        </is>
      </c>
      <c r="B4094" t="inlineStr">
        <is>
          <t>ANTONIA COSTA SOCCI</t>
        </is>
      </c>
      <c r="C4094" t="n">
        <v>1</v>
      </c>
      <c r="D4094" t="inlineStr">
        <is>
          <t>IPCA</t>
        </is>
      </c>
      <c r="E4094" t="n">
        <v>0.009488792934583046</v>
      </c>
      <c r="F4094" t="inlineStr">
        <is>
          <t>MENSAL</t>
        </is>
      </c>
      <c r="G4094" t="n">
        <v>47107</v>
      </c>
      <c r="H4094" t="n">
        <v>47107</v>
      </c>
      <c r="I4094" t="n">
        <v>94</v>
      </c>
      <c r="J4094" t="inlineStr">
        <is>
          <t>CARTEIRA</t>
        </is>
      </c>
      <c r="K4094" t="inlineStr">
        <is>
          <t>CONTRATO</t>
        </is>
      </c>
      <c r="L4094" t="n">
        <v>2737.95</v>
      </c>
      <c r="M4094" t="inlineStr">
        <is>
          <t>IBIRAPITANGA FASE 3</t>
        </is>
      </c>
      <c r="N4094" s="142">
        <f>DATE(YEAR(G4094),MONTH(G4094),1)</f>
        <v/>
      </c>
      <c r="O4094" s="132">
        <f>IF(G4094&gt;$K$3,"Futuro","Atraso")</f>
        <v/>
      </c>
      <c r="P4094">
        <f>12*(YEAR(G4094)-YEAR($K$3))+(MONTH(G4094)-MONTH($K$3))</f>
        <v/>
      </c>
      <c r="Q4094" s="366">
        <f>IF(M4094="IBIRAPITANGA FASE 3",IF(O4094="Atraso",L4094,L4094/(1+$I$2)^P4094),IF(O4094="Atraso",L4094,L4094/(1+$I$1)^P4094))</f>
        <v/>
      </c>
      <c r="R4094">
        <f>IF(O4094="Atraso",$K$3-G4094,0)</f>
        <v/>
      </c>
      <c r="S4094">
        <f>IF(R4094&lt;=15,"Até 15",IF(R4094&lt;=30,"Entre 15 e 30",IF(R4094&lt;=60,"Entre 30 e 60",IF(R4094&lt;=90,"Entre 60 e 90",IF(R4094&lt;=120,"Entre 90 e 120",IF(R4094&lt;=150,"Entre 120 e 150",IF(R4094&lt;=180,"Entre 150 e 180","Superior a 180")))))))</f>
        <v/>
      </c>
    </row>
    <row r="4095">
      <c r="A4095" t="inlineStr">
        <is>
          <t>Q021L011</t>
        </is>
      </c>
      <c r="B4095" t="inlineStr">
        <is>
          <t>ANTONIA COSTA SOCCI</t>
        </is>
      </c>
      <c r="C4095" t="n">
        <v>1</v>
      </c>
      <c r="D4095" t="inlineStr">
        <is>
          <t>IPCA</t>
        </is>
      </c>
      <c r="E4095" t="n">
        <v>0.009488792934583046</v>
      </c>
      <c r="F4095" t="inlineStr">
        <is>
          <t>MENSAL</t>
        </is>
      </c>
      <c r="G4095" t="n">
        <v>47138</v>
      </c>
      <c r="H4095" t="n">
        <v>47138</v>
      </c>
      <c r="I4095" t="n">
        <v>95</v>
      </c>
      <c r="J4095" t="inlineStr">
        <is>
          <t>CARTEIRA</t>
        </is>
      </c>
      <c r="K4095" t="inlineStr">
        <is>
          <t>CONTRATO</t>
        </is>
      </c>
      <c r="L4095" t="n">
        <v>2737.95</v>
      </c>
      <c r="M4095" t="inlineStr">
        <is>
          <t>IBIRAPITANGA FASE 3</t>
        </is>
      </c>
      <c r="N4095" s="142">
        <f>DATE(YEAR(G4095),MONTH(G4095),1)</f>
        <v/>
      </c>
      <c r="O4095" s="132">
        <f>IF(G4095&gt;$K$3,"Futuro","Atraso")</f>
        <v/>
      </c>
      <c r="P4095">
        <f>12*(YEAR(G4095)-YEAR($K$3))+(MONTH(G4095)-MONTH($K$3))</f>
        <v/>
      </c>
      <c r="Q4095" s="366">
        <f>IF(M4095="IBIRAPITANGA FASE 3",IF(O4095="Atraso",L4095,L4095/(1+$I$2)^P4095),IF(O4095="Atraso",L4095,L4095/(1+$I$1)^P4095))</f>
        <v/>
      </c>
      <c r="R4095">
        <f>IF(O4095="Atraso",$K$3-G4095,0)</f>
        <v/>
      </c>
      <c r="S4095">
        <f>IF(R4095&lt;=15,"Até 15",IF(R4095&lt;=30,"Entre 15 e 30",IF(R4095&lt;=60,"Entre 30 e 60",IF(R4095&lt;=90,"Entre 60 e 90",IF(R4095&lt;=120,"Entre 90 e 120",IF(R4095&lt;=150,"Entre 120 e 150",IF(R4095&lt;=180,"Entre 150 e 180","Superior a 180")))))))</f>
        <v/>
      </c>
    </row>
    <row r="4096">
      <c r="A4096" t="inlineStr">
        <is>
          <t>Q021L011</t>
        </is>
      </c>
      <c r="B4096" t="inlineStr">
        <is>
          <t>ANTONIA COSTA SOCCI</t>
        </is>
      </c>
      <c r="C4096" t="n">
        <v>1</v>
      </c>
      <c r="D4096" t="inlineStr">
        <is>
          <t>IPCA</t>
        </is>
      </c>
      <c r="E4096" t="n">
        <v>0.009488792934583046</v>
      </c>
      <c r="F4096" t="inlineStr">
        <is>
          <t>MENSAL</t>
        </is>
      </c>
      <c r="G4096" t="n">
        <v>47169</v>
      </c>
      <c r="H4096" t="n">
        <v>47169</v>
      </c>
      <c r="I4096" t="n">
        <v>96</v>
      </c>
      <c r="J4096" t="inlineStr">
        <is>
          <t>CARTEIRA</t>
        </is>
      </c>
      <c r="K4096" t="inlineStr">
        <is>
          <t>CONTRATO</t>
        </is>
      </c>
      <c r="L4096" t="n">
        <v>2737.95</v>
      </c>
      <c r="M4096" t="inlineStr">
        <is>
          <t>IBIRAPITANGA FASE 3</t>
        </is>
      </c>
      <c r="N4096" s="142">
        <f>DATE(YEAR(G4096),MONTH(G4096),1)</f>
        <v/>
      </c>
      <c r="O4096" s="132">
        <f>IF(G4096&gt;$K$3,"Futuro","Atraso")</f>
        <v/>
      </c>
      <c r="P4096">
        <f>12*(YEAR(G4096)-YEAR($K$3))+(MONTH(G4096)-MONTH($K$3))</f>
        <v/>
      </c>
      <c r="Q4096" s="366">
        <f>IF(M4096="IBIRAPITANGA FASE 3",IF(O4096="Atraso",L4096,L4096/(1+$I$2)^P4096),IF(O4096="Atraso",L4096,L4096/(1+$I$1)^P4096))</f>
        <v/>
      </c>
      <c r="R4096">
        <f>IF(O4096="Atraso",$K$3-G4096,0)</f>
        <v/>
      </c>
      <c r="S4096">
        <f>IF(R4096&lt;=15,"Até 15",IF(R4096&lt;=30,"Entre 15 e 30",IF(R4096&lt;=60,"Entre 30 e 60",IF(R4096&lt;=90,"Entre 60 e 90",IF(R4096&lt;=120,"Entre 90 e 120",IF(R4096&lt;=150,"Entre 120 e 150",IF(R4096&lt;=180,"Entre 150 e 180","Superior a 180")))))))</f>
        <v/>
      </c>
    </row>
    <row r="4097">
      <c r="A4097" t="inlineStr">
        <is>
          <t>Q021L011</t>
        </is>
      </c>
      <c r="B4097" t="inlineStr">
        <is>
          <t>ANTONIA COSTA SOCCI</t>
        </is>
      </c>
      <c r="C4097" t="n">
        <v>1</v>
      </c>
      <c r="D4097" t="inlineStr">
        <is>
          <t>IPCA</t>
        </is>
      </c>
      <c r="E4097" t="n">
        <v>0.009488792934583046</v>
      </c>
      <c r="F4097" t="inlineStr">
        <is>
          <t>MENSAL</t>
        </is>
      </c>
      <c r="G4097" t="n">
        <v>47197</v>
      </c>
      <c r="H4097" t="n">
        <v>47197</v>
      </c>
      <c r="I4097" t="n">
        <v>97</v>
      </c>
      <c r="J4097" t="inlineStr">
        <is>
          <t>CARTEIRA</t>
        </is>
      </c>
      <c r="K4097" t="inlineStr">
        <is>
          <t>CONTRATO</t>
        </is>
      </c>
      <c r="L4097" t="n">
        <v>2737.95</v>
      </c>
      <c r="M4097" t="inlineStr">
        <is>
          <t>IBIRAPITANGA FASE 3</t>
        </is>
      </c>
      <c r="N4097" s="142">
        <f>DATE(YEAR(G4097),MONTH(G4097),1)</f>
        <v/>
      </c>
      <c r="O4097" s="132">
        <f>IF(G4097&gt;$K$3,"Futuro","Atraso")</f>
        <v/>
      </c>
      <c r="P4097">
        <f>12*(YEAR(G4097)-YEAR($K$3))+(MONTH(G4097)-MONTH($K$3))</f>
        <v/>
      </c>
      <c r="Q4097" s="366">
        <f>IF(M4097="IBIRAPITANGA FASE 3",IF(O4097="Atraso",L4097,L4097/(1+$I$2)^P4097),IF(O4097="Atraso",L4097,L4097/(1+$I$1)^P4097))</f>
        <v/>
      </c>
      <c r="R4097">
        <f>IF(O4097="Atraso",$K$3-G4097,0)</f>
        <v/>
      </c>
      <c r="S4097">
        <f>IF(R4097&lt;=15,"Até 15",IF(R4097&lt;=30,"Entre 15 e 30",IF(R4097&lt;=60,"Entre 30 e 60",IF(R4097&lt;=90,"Entre 60 e 90",IF(R4097&lt;=120,"Entre 90 e 120",IF(R4097&lt;=150,"Entre 120 e 150",IF(R4097&lt;=180,"Entre 150 e 180","Superior a 180")))))))</f>
        <v/>
      </c>
    </row>
    <row r="4098">
      <c r="A4098" t="inlineStr">
        <is>
          <t>Q021L011</t>
        </is>
      </c>
      <c r="B4098" t="inlineStr">
        <is>
          <t>ANTONIA COSTA SOCCI</t>
        </is>
      </c>
      <c r="C4098" t="n">
        <v>1</v>
      </c>
      <c r="D4098" t="inlineStr">
        <is>
          <t>IPCA</t>
        </is>
      </c>
      <c r="E4098" t="n">
        <v>0.009488792934583046</v>
      </c>
      <c r="F4098" t="inlineStr">
        <is>
          <t>MENSAL</t>
        </is>
      </c>
      <c r="G4098" t="n">
        <v>47228</v>
      </c>
      <c r="H4098" t="n">
        <v>47228</v>
      </c>
      <c r="I4098" t="n">
        <v>98</v>
      </c>
      <c r="J4098" t="inlineStr">
        <is>
          <t>CARTEIRA</t>
        </is>
      </c>
      <c r="K4098" t="inlineStr">
        <is>
          <t>CONTRATO</t>
        </is>
      </c>
      <c r="L4098" t="n">
        <v>2737.95</v>
      </c>
      <c r="M4098" t="inlineStr">
        <is>
          <t>IBIRAPITANGA FASE 3</t>
        </is>
      </c>
      <c r="N4098" s="142">
        <f>DATE(YEAR(G4098),MONTH(G4098),1)</f>
        <v/>
      </c>
      <c r="O4098" s="132">
        <f>IF(G4098&gt;$K$3,"Futuro","Atraso")</f>
        <v/>
      </c>
      <c r="P4098">
        <f>12*(YEAR(G4098)-YEAR($K$3))+(MONTH(G4098)-MONTH($K$3))</f>
        <v/>
      </c>
      <c r="Q4098" s="366">
        <f>IF(M4098="IBIRAPITANGA FASE 3",IF(O4098="Atraso",L4098,L4098/(1+$I$2)^P4098),IF(O4098="Atraso",L4098,L4098/(1+$I$1)^P4098))</f>
        <v/>
      </c>
      <c r="R4098">
        <f>IF(O4098="Atraso",$K$3-G4098,0)</f>
        <v/>
      </c>
      <c r="S4098">
        <f>IF(R4098&lt;=15,"Até 15",IF(R4098&lt;=30,"Entre 15 e 30",IF(R4098&lt;=60,"Entre 30 e 60",IF(R4098&lt;=90,"Entre 60 e 90",IF(R4098&lt;=120,"Entre 90 e 120",IF(R4098&lt;=150,"Entre 120 e 150",IF(R4098&lt;=180,"Entre 150 e 180","Superior a 180")))))))</f>
        <v/>
      </c>
    </row>
    <row r="4099">
      <c r="A4099" t="inlineStr">
        <is>
          <t>Q021L011</t>
        </is>
      </c>
      <c r="B4099" t="inlineStr">
        <is>
          <t>ANTONIA COSTA SOCCI</t>
        </is>
      </c>
      <c r="C4099" t="n">
        <v>1</v>
      </c>
      <c r="D4099" t="inlineStr">
        <is>
          <t>IPCA</t>
        </is>
      </c>
      <c r="E4099" t="n">
        <v>0.009488792934583046</v>
      </c>
      <c r="F4099" t="inlineStr">
        <is>
          <t>MENSAL</t>
        </is>
      </c>
      <c r="G4099" t="n">
        <v>47258</v>
      </c>
      <c r="H4099" t="n">
        <v>47258</v>
      </c>
      <c r="I4099" t="n">
        <v>99</v>
      </c>
      <c r="J4099" t="inlineStr">
        <is>
          <t>CARTEIRA</t>
        </is>
      </c>
      <c r="K4099" t="inlineStr">
        <is>
          <t>CONTRATO</t>
        </is>
      </c>
      <c r="L4099" t="n">
        <v>2737.95</v>
      </c>
      <c r="M4099" t="inlineStr">
        <is>
          <t>IBIRAPITANGA FASE 3</t>
        </is>
      </c>
      <c r="N4099" s="142">
        <f>DATE(YEAR(G4099),MONTH(G4099),1)</f>
        <v/>
      </c>
      <c r="O4099" s="132">
        <f>IF(G4099&gt;$K$3,"Futuro","Atraso")</f>
        <v/>
      </c>
      <c r="P4099">
        <f>12*(YEAR(G4099)-YEAR($K$3))+(MONTH(G4099)-MONTH($K$3))</f>
        <v/>
      </c>
      <c r="Q4099" s="366">
        <f>IF(M4099="IBIRAPITANGA FASE 3",IF(O4099="Atraso",L4099,L4099/(1+$I$2)^P4099),IF(O4099="Atraso",L4099,L4099/(1+$I$1)^P4099))</f>
        <v/>
      </c>
      <c r="R4099">
        <f>IF(O4099="Atraso",$K$3-G4099,0)</f>
        <v/>
      </c>
      <c r="S4099">
        <f>IF(R4099&lt;=15,"Até 15",IF(R4099&lt;=30,"Entre 15 e 30",IF(R4099&lt;=60,"Entre 30 e 60",IF(R4099&lt;=90,"Entre 60 e 90",IF(R4099&lt;=120,"Entre 90 e 120",IF(R4099&lt;=150,"Entre 120 e 150",IF(R4099&lt;=180,"Entre 150 e 180","Superior a 180")))))))</f>
        <v/>
      </c>
    </row>
    <row r="4100">
      <c r="A4100" t="inlineStr">
        <is>
          <t>Q021L011</t>
        </is>
      </c>
      <c r="B4100" t="inlineStr">
        <is>
          <t>ANTONIA COSTA SOCCI</t>
        </is>
      </c>
      <c r="C4100" t="n">
        <v>1</v>
      </c>
      <c r="D4100" t="inlineStr">
        <is>
          <t>IPCA</t>
        </is>
      </c>
      <c r="E4100" t="n">
        <v>0.009488792934583046</v>
      </c>
      <c r="F4100" t="inlineStr">
        <is>
          <t>MENSAL</t>
        </is>
      </c>
      <c r="G4100" t="n">
        <v>47289</v>
      </c>
      <c r="H4100" t="n">
        <v>47289</v>
      </c>
      <c r="I4100" t="n">
        <v>100</v>
      </c>
      <c r="J4100" t="inlineStr">
        <is>
          <t>CARTEIRA</t>
        </is>
      </c>
      <c r="K4100" t="inlineStr">
        <is>
          <t>CONTRATO</t>
        </is>
      </c>
      <c r="L4100" t="n">
        <v>2737.95</v>
      </c>
      <c r="M4100" t="inlineStr">
        <is>
          <t>IBIRAPITANGA FASE 3</t>
        </is>
      </c>
      <c r="N4100" s="142">
        <f>DATE(YEAR(G4100),MONTH(G4100),1)</f>
        <v/>
      </c>
      <c r="O4100" s="132">
        <f>IF(G4100&gt;$K$3,"Futuro","Atraso")</f>
        <v/>
      </c>
      <c r="P4100">
        <f>12*(YEAR(G4100)-YEAR($K$3))+(MONTH(G4100)-MONTH($K$3))</f>
        <v/>
      </c>
      <c r="Q4100" s="366">
        <f>IF(M4100="IBIRAPITANGA FASE 3",IF(O4100="Atraso",L4100,L4100/(1+$I$2)^P4100),IF(O4100="Atraso",L4100,L4100/(1+$I$1)^P4100))</f>
        <v/>
      </c>
      <c r="R4100">
        <f>IF(O4100="Atraso",$K$3-G4100,0)</f>
        <v/>
      </c>
      <c r="S4100">
        <f>IF(R4100&lt;=15,"Até 15",IF(R4100&lt;=30,"Entre 15 e 30",IF(R4100&lt;=60,"Entre 30 e 60",IF(R4100&lt;=90,"Entre 60 e 90",IF(R4100&lt;=120,"Entre 90 e 120",IF(R4100&lt;=150,"Entre 120 e 150",IF(R4100&lt;=180,"Entre 150 e 180","Superior a 180")))))))</f>
        <v/>
      </c>
    </row>
    <row r="4101">
      <c r="A4101" t="inlineStr">
        <is>
          <t>Q021L011</t>
        </is>
      </c>
      <c r="B4101" t="inlineStr">
        <is>
          <t>ANTONIA COSTA SOCCI</t>
        </is>
      </c>
      <c r="C4101" t="n">
        <v>1</v>
      </c>
      <c r="D4101" t="inlineStr">
        <is>
          <t>IPCA</t>
        </is>
      </c>
      <c r="E4101" t="n">
        <v>0.009488792934583046</v>
      </c>
      <c r="F4101" t="inlineStr">
        <is>
          <t>MENSAL</t>
        </is>
      </c>
      <c r="G4101" t="n">
        <v>47319</v>
      </c>
      <c r="H4101" t="n">
        <v>47319</v>
      </c>
      <c r="I4101" t="n">
        <v>101</v>
      </c>
      <c r="J4101" t="inlineStr">
        <is>
          <t>CARTEIRA</t>
        </is>
      </c>
      <c r="K4101" t="inlineStr">
        <is>
          <t>CONTRATO</t>
        </is>
      </c>
      <c r="L4101" t="n">
        <v>2737.95</v>
      </c>
      <c r="M4101" t="inlineStr">
        <is>
          <t>IBIRAPITANGA FASE 3</t>
        </is>
      </c>
      <c r="N4101" s="142">
        <f>DATE(YEAR(G4101),MONTH(G4101),1)</f>
        <v/>
      </c>
      <c r="O4101" s="132">
        <f>IF(G4101&gt;$K$3,"Futuro","Atraso")</f>
        <v/>
      </c>
      <c r="P4101">
        <f>12*(YEAR(G4101)-YEAR($K$3))+(MONTH(G4101)-MONTH($K$3))</f>
        <v/>
      </c>
      <c r="Q4101" s="366">
        <f>IF(M4101="IBIRAPITANGA FASE 3",IF(O4101="Atraso",L4101,L4101/(1+$I$2)^P4101),IF(O4101="Atraso",L4101,L4101/(1+$I$1)^P4101))</f>
        <v/>
      </c>
      <c r="R4101">
        <f>IF(O4101="Atraso",$K$3-G4101,0)</f>
        <v/>
      </c>
      <c r="S4101">
        <f>IF(R4101&lt;=15,"Até 15",IF(R4101&lt;=30,"Entre 15 e 30",IF(R4101&lt;=60,"Entre 30 e 60",IF(R4101&lt;=90,"Entre 60 e 90",IF(R4101&lt;=120,"Entre 90 e 120",IF(R4101&lt;=150,"Entre 120 e 150",IF(R4101&lt;=180,"Entre 150 e 180","Superior a 180")))))))</f>
        <v/>
      </c>
    </row>
    <row r="4102">
      <c r="A4102" t="inlineStr">
        <is>
          <t>Q021L011</t>
        </is>
      </c>
      <c r="B4102" t="inlineStr">
        <is>
          <t>ANTONIA COSTA SOCCI</t>
        </is>
      </c>
      <c r="C4102" t="n">
        <v>1</v>
      </c>
      <c r="D4102" t="inlineStr">
        <is>
          <t>IPCA</t>
        </is>
      </c>
      <c r="E4102" t="n">
        <v>0.009488792934583046</v>
      </c>
      <c r="F4102" t="inlineStr">
        <is>
          <t>MENSAL</t>
        </is>
      </c>
      <c r="G4102" t="n">
        <v>47350</v>
      </c>
      <c r="H4102" t="n">
        <v>47350</v>
      </c>
      <c r="I4102" t="n">
        <v>102</v>
      </c>
      <c r="J4102" t="inlineStr">
        <is>
          <t>CARTEIRA</t>
        </is>
      </c>
      <c r="K4102" t="inlineStr">
        <is>
          <t>CONTRATO</t>
        </is>
      </c>
      <c r="L4102" t="n">
        <v>2737.95</v>
      </c>
      <c r="M4102" t="inlineStr">
        <is>
          <t>IBIRAPITANGA FASE 3</t>
        </is>
      </c>
      <c r="N4102" s="142">
        <f>DATE(YEAR(G4102),MONTH(G4102),1)</f>
        <v/>
      </c>
      <c r="O4102" s="132">
        <f>IF(G4102&gt;$K$3,"Futuro","Atraso")</f>
        <v/>
      </c>
      <c r="P4102">
        <f>12*(YEAR(G4102)-YEAR($K$3))+(MONTH(G4102)-MONTH($K$3))</f>
        <v/>
      </c>
      <c r="Q4102" s="366">
        <f>IF(M4102="IBIRAPITANGA FASE 3",IF(O4102="Atraso",L4102,L4102/(1+$I$2)^P4102),IF(O4102="Atraso",L4102,L4102/(1+$I$1)^P4102))</f>
        <v/>
      </c>
      <c r="R4102">
        <f>IF(O4102="Atraso",$K$3-G4102,0)</f>
        <v/>
      </c>
      <c r="S4102">
        <f>IF(R4102&lt;=15,"Até 15",IF(R4102&lt;=30,"Entre 15 e 30",IF(R4102&lt;=60,"Entre 30 e 60",IF(R4102&lt;=90,"Entre 60 e 90",IF(R4102&lt;=120,"Entre 90 e 120",IF(R4102&lt;=150,"Entre 120 e 150",IF(R4102&lt;=180,"Entre 150 e 180","Superior a 180")))))))</f>
        <v/>
      </c>
    </row>
    <row r="4103">
      <c r="A4103" t="inlineStr">
        <is>
          <t>Q021L011</t>
        </is>
      </c>
      <c r="B4103" t="inlineStr">
        <is>
          <t>ANTONIA COSTA SOCCI</t>
        </is>
      </c>
      <c r="C4103" t="n">
        <v>1</v>
      </c>
      <c r="D4103" t="inlineStr">
        <is>
          <t>IPCA</t>
        </is>
      </c>
      <c r="E4103" t="n">
        <v>0.009488792934583046</v>
      </c>
      <c r="F4103" t="inlineStr">
        <is>
          <t>MENSAL</t>
        </is>
      </c>
      <c r="G4103" t="n">
        <v>47381</v>
      </c>
      <c r="H4103" t="n">
        <v>47381</v>
      </c>
      <c r="I4103" t="n">
        <v>103</v>
      </c>
      <c r="J4103" t="inlineStr">
        <is>
          <t>CARTEIRA</t>
        </is>
      </c>
      <c r="K4103" t="inlineStr">
        <is>
          <t>CONTRATO</t>
        </is>
      </c>
      <c r="L4103" t="n">
        <v>2737.95</v>
      </c>
      <c r="M4103" t="inlineStr">
        <is>
          <t>IBIRAPITANGA FASE 3</t>
        </is>
      </c>
      <c r="N4103" s="142">
        <f>DATE(YEAR(G4103),MONTH(G4103),1)</f>
        <v/>
      </c>
      <c r="O4103" s="132">
        <f>IF(G4103&gt;$K$3,"Futuro","Atraso")</f>
        <v/>
      </c>
      <c r="P4103">
        <f>12*(YEAR(G4103)-YEAR($K$3))+(MONTH(G4103)-MONTH($K$3))</f>
        <v/>
      </c>
      <c r="Q4103" s="366">
        <f>IF(M4103="IBIRAPITANGA FASE 3",IF(O4103="Atraso",L4103,L4103/(1+$I$2)^P4103),IF(O4103="Atraso",L4103,L4103/(1+$I$1)^P4103))</f>
        <v/>
      </c>
      <c r="R4103">
        <f>IF(O4103="Atraso",$K$3-G4103,0)</f>
        <v/>
      </c>
      <c r="S4103">
        <f>IF(R4103&lt;=15,"Até 15",IF(R4103&lt;=30,"Entre 15 e 30",IF(R4103&lt;=60,"Entre 30 e 60",IF(R4103&lt;=90,"Entre 60 e 90",IF(R4103&lt;=120,"Entre 90 e 120",IF(R4103&lt;=150,"Entre 120 e 150",IF(R4103&lt;=180,"Entre 150 e 180","Superior a 180")))))))</f>
        <v/>
      </c>
    </row>
    <row r="4104">
      <c r="A4104" t="inlineStr">
        <is>
          <t>Q021L011</t>
        </is>
      </c>
      <c r="B4104" t="inlineStr">
        <is>
          <t>ANTONIA COSTA SOCCI</t>
        </is>
      </c>
      <c r="C4104" t="n">
        <v>1</v>
      </c>
      <c r="D4104" t="inlineStr">
        <is>
          <t>IPCA</t>
        </is>
      </c>
      <c r="E4104" t="n">
        <v>0.009488792934583046</v>
      </c>
      <c r="F4104" t="inlineStr">
        <is>
          <t>MENSAL</t>
        </is>
      </c>
      <c r="G4104" t="n">
        <v>47411</v>
      </c>
      <c r="H4104" t="n">
        <v>47411</v>
      </c>
      <c r="I4104" t="n">
        <v>104</v>
      </c>
      <c r="J4104" t="inlineStr">
        <is>
          <t>CARTEIRA</t>
        </is>
      </c>
      <c r="K4104" t="inlineStr">
        <is>
          <t>CONTRATO</t>
        </is>
      </c>
      <c r="L4104" t="n">
        <v>2737.95</v>
      </c>
      <c r="M4104" t="inlineStr">
        <is>
          <t>IBIRAPITANGA FASE 3</t>
        </is>
      </c>
      <c r="N4104" s="142">
        <f>DATE(YEAR(G4104),MONTH(G4104),1)</f>
        <v/>
      </c>
      <c r="O4104" s="132">
        <f>IF(G4104&gt;$K$3,"Futuro","Atraso")</f>
        <v/>
      </c>
      <c r="P4104">
        <f>12*(YEAR(G4104)-YEAR($K$3))+(MONTH(G4104)-MONTH($K$3))</f>
        <v/>
      </c>
      <c r="Q4104" s="366">
        <f>IF(M4104="IBIRAPITANGA FASE 3",IF(O4104="Atraso",L4104,L4104/(1+$I$2)^P4104),IF(O4104="Atraso",L4104,L4104/(1+$I$1)^P4104))</f>
        <v/>
      </c>
      <c r="R4104">
        <f>IF(O4104="Atraso",$K$3-G4104,0)</f>
        <v/>
      </c>
      <c r="S4104">
        <f>IF(R4104&lt;=15,"Até 15",IF(R4104&lt;=30,"Entre 15 e 30",IF(R4104&lt;=60,"Entre 30 e 60",IF(R4104&lt;=90,"Entre 60 e 90",IF(R4104&lt;=120,"Entre 90 e 120",IF(R4104&lt;=150,"Entre 120 e 150",IF(R4104&lt;=180,"Entre 150 e 180","Superior a 180")))))))</f>
        <v/>
      </c>
    </row>
    <row r="4105">
      <c r="A4105" t="inlineStr">
        <is>
          <t>Q021L011</t>
        </is>
      </c>
      <c r="B4105" t="inlineStr">
        <is>
          <t>ANTONIA COSTA SOCCI</t>
        </is>
      </c>
      <c r="C4105" t="n">
        <v>1</v>
      </c>
      <c r="D4105" t="inlineStr">
        <is>
          <t>IPCA</t>
        </is>
      </c>
      <c r="E4105" t="n">
        <v>0.009488792934583046</v>
      </c>
      <c r="F4105" t="inlineStr">
        <is>
          <t>MENSAL</t>
        </is>
      </c>
      <c r="G4105" t="n">
        <v>47442</v>
      </c>
      <c r="H4105" t="n">
        <v>47442</v>
      </c>
      <c r="I4105" t="n">
        <v>105</v>
      </c>
      <c r="J4105" t="inlineStr">
        <is>
          <t>CARTEIRA</t>
        </is>
      </c>
      <c r="K4105" t="inlineStr">
        <is>
          <t>CONTRATO</t>
        </is>
      </c>
      <c r="L4105" t="n">
        <v>2737.95</v>
      </c>
      <c r="M4105" t="inlineStr">
        <is>
          <t>IBIRAPITANGA FASE 3</t>
        </is>
      </c>
      <c r="N4105" s="142">
        <f>DATE(YEAR(G4105),MONTH(G4105),1)</f>
        <v/>
      </c>
      <c r="O4105" s="132">
        <f>IF(G4105&gt;$K$3,"Futuro","Atraso")</f>
        <v/>
      </c>
      <c r="P4105">
        <f>12*(YEAR(G4105)-YEAR($K$3))+(MONTH(G4105)-MONTH($K$3))</f>
        <v/>
      </c>
      <c r="Q4105" s="366">
        <f>IF(M4105="IBIRAPITANGA FASE 3",IF(O4105="Atraso",L4105,L4105/(1+$I$2)^P4105),IF(O4105="Atraso",L4105,L4105/(1+$I$1)^P4105))</f>
        <v/>
      </c>
      <c r="R4105">
        <f>IF(O4105="Atraso",$K$3-G4105,0)</f>
        <v/>
      </c>
      <c r="S4105">
        <f>IF(R4105&lt;=15,"Até 15",IF(R4105&lt;=30,"Entre 15 e 30",IF(R4105&lt;=60,"Entre 30 e 60",IF(R4105&lt;=90,"Entre 60 e 90",IF(R4105&lt;=120,"Entre 90 e 120",IF(R4105&lt;=150,"Entre 120 e 150",IF(R4105&lt;=180,"Entre 150 e 180","Superior a 180")))))))</f>
        <v/>
      </c>
    </row>
    <row r="4106">
      <c r="A4106" t="inlineStr">
        <is>
          <t>Q021L011</t>
        </is>
      </c>
      <c r="B4106" t="inlineStr">
        <is>
          <t>ANTONIA COSTA SOCCI</t>
        </is>
      </c>
      <c r="C4106" t="n">
        <v>1</v>
      </c>
      <c r="D4106" t="inlineStr">
        <is>
          <t>IPCA</t>
        </is>
      </c>
      <c r="E4106" t="n">
        <v>0.009488792934583046</v>
      </c>
      <c r="F4106" t="inlineStr">
        <is>
          <t>MENSAL</t>
        </is>
      </c>
      <c r="G4106" t="n">
        <v>47472</v>
      </c>
      <c r="H4106" t="n">
        <v>47472</v>
      </c>
      <c r="I4106" t="n">
        <v>106</v>
      </c>
      <c r="J4106" t="inlineStr">
        <is>
          <t>CARTEIRA</t>
        </is>
      </c>
      <c r="K4106" t="inlineStr">
        <is>
          <t>CONTRATO</t>
        </is>
      </c>
      <c r="L4106" t="n">
        <v>2737.95</v>
      </c>
      <c r="M4106" t="inlineStr">
        <is>
          <t>IBIRAPITANGA FASE 3</t>
        </is>
      </c>
      <c r="N4106" s="142">
        <f>DATE(YEAR(G4106),MONTH(G4106),1)</f>
        <v/>
      </c>
      <c r="O4106" s="132">
        <f>IF(G4106&gt;$K$3,"Futuro","Atraso")</f>
        <v/>
      </c>
      <c r="P4106">
        <f>12*(YEAR(G4106)-YEAR($K$3))+(MONTH(G4106)-MONTH($K$3))</f>
        <v/>
      </c>
      <c r="Q4106" s="366">
        <f>IF(M4106="IBIRAPITANGA FASE 3",IF(O4106="Atraso",L4106,L4106/(1+$I$2)^P4106),IF(O4106="Atraso",L4106,L4106/(1+$I$1)^P4106))</f>
        <v/>
      </c>
      <c r="R4106">
        <f>IF(O4106="Atraso",$K$3-G4106,0)</f>
        <v/>
      </c>
      <c r="S4106">
        <f>IF(R4106&lt;=15,"Até 15",IF(R4106&lt;=30,"Entre 15 e 30",IF(R4106&lt;=60,"Entre 30 e 60",IF(R4106&lt;=90,"Entre 60 e 90",IF(R4106&lt;=120,"Entre 90 e 120",IF(R4106&lt;=150,"Entre 120 e 150",IF(R4106&lt;=180,"Entre 150 e 180","Superior a 180")))))))</f>
        <v/>
      </c>
    </row>
    <row r="4107">
      <c r="A4107" t="inlineStr">
        <is>
          <t>Q021L011</t>
        </is>
      </c>
      <c r="B4107" t="inlineStr">
        <is>
          <t>ANTONIA COSTA SOCCI</t>
        </is>
      </c>
      <c r="C4107" t="n">
        <v>1</v>
      </c>
      <c r="D4107" t="inlineStr">
        <is>
          <t>IPCA</t>
        </is>
      </c>
      <c r="E4107" t="n">
        <v>0.009488792934583046</v>
      </c>
      <c r="F4107" t="inlineStr">
        <is>
          <t>MENSAL</t>
        </is>
      </c>
      <c r="G4107" t="n">
        <v>47503</v>
      </c>
      <c r="H4107" t="n">
        <v>47503</v>
      </c>
      <c r="I4107" t="n">
        <v>107</v>
      </c>
      <c r="J4107" t="inlineStr">
        <is>
          <t>CARTEIRA</t>
        </is>
      </c>
      <c r="K4107" t="inlineStr">
        <is>
          <t>CONTRATO</t>
        </is>
      </c>
      <c r="L4107" t="n">
        <v>2737.95</v>
      </c>
      <c r="M4107" t="inlineStr">
        <is>
          <t>IBIRAPITANGA FASE 3</t>
        </is>
      </c>
      <c r="N4107" s="142">
        <f>DATE(YEAR(G4107),MONTH(G4107),1)</f>
        <v/>
      </c>
      <c r="O4107" s="132">
        <f>IF(G4107&gt;$K$3,"Futuro","Atraso")</f>
        <v/>
      </c>
      <c r="P4107">
        <f>12*(YEAR(G4107)-YEAR($K$3))+(MONTH(G4107)-MONTH($K$3))</f>
        <v/>
      </c>
      <c r="Q4107" s="366">
        <f>IF(M4107="IBIRAPITANGA FASE 3",IF(O4107="Atraso",L4107,L4107/(1+$I$2)^P4107),IF(O4107="Atraso",L4107,L4107/(1+$I$1)^P4107))</f>
        <v/>
      </c>
      <c r="R4107">
        <f>IF(O4107="Atraso",$K$3-G4107,0)</f>
        <v/>
      </c>
      <c r="S4107">
        <f>IF(R4107&lt;=15,"Até 15",IF(R4107&lt;=30,"Entre 15 e 30",IF(R4107&lt;=60,"Entre 30 e 60",IF(R4107&lt;=90,"Entre 60 e 90",IF(R4107&lt;=120,"Entre 90 e 120",IF(R4107&lt;=150,"Entre 120 e 150",IF(R4107&lt;=180,"Entre 150 e 180","Superior a 180")))))))</f>
        <v/>
      </c>
    </row>
    <row r="4108">
      <c r="A4108" t="inlineStr">
        <is>
          <t>Q021L011</t>
        </is>
      </c>
      <c r="B4108" t="inlineStr">
        <is>
          <t>ANTONIA COSTA SOCCI</t>
        </is>
      </c>
      <c r="C4108" t="n">
        <v>1</v>
      </c>
      <c r="D4108" t="inlineStr">
        <is>
          <t>IPCA</t>
        </is>
      </c>
      <c r="E4108" t="n">
        <v>0.009488792934583046</v>
      </c>
      <c r="F4108" t="inlineStr">
        <is>
          <t>MENSAL</t>
        </is>
      </c>
      <c r="G4108" t="n">
        <v>47534</v>
      </c>
      <c r="H4108" t="n">
        <v>47534</v>
      </c>
      <c r="I4108" t="n">
        <v>108</v>
      </c>
      <c r="J4108" t="inlineStr">
        <is>
          <t>CARTEIRA</t>
        </is>
      </c>
      <c r="K4108" t="inlineStr">
        <is>
          <t>CONTRATO</t>
        </is>
      </c>
      <c r="L4108" t="n">
        <v>2737.95</v>
      </c>
      <c r="M4108" t="inlineStr">
        <is>
          <t>IBIRAPITANGA FASE 3</t>
        </is>
      </c>
      <c r="N4108" s="142">
        <f>DATE(YEAR(G4108),MONTH(G4108),1)</f>
        <v/>
      </c>
      <c r="O4108" s="132">
        <f>IF(G4108&gt;$K$3,"Futuro","Atraso")</f>
        <v/>
      </c>
      <c r="P4108">
        <f>12*(YEAR(G4108)-YEAR($K$3))+(MONTH(G4108)-MONTH($K$3))</f>
        <v/>
      </c>
      <c r="Q4108" s="366">
        <f>IF(M4108="IBIRAPITANGA FASE 3",IF(O4108="Atraso",L4108,L4108/(1+$I$2)^P4108),IF(O4108="Atraso",L4108,L4108/(1+$I$1)^P4108))</f>
        <v/>
      </c>
      <c r="R4108">
        <f>IF(O4108="Atraso",$K$3-G4108,0)</f>
        <v/>
      </c>
      <c r="S4108">
        <f>IF(R4108&lt;=15,"Até 15",IF(R4108&lt;=30,"Entre 15 e 30",IF(R4108&lt;=60,"Entre 30 e 60",IF(R4108&lt;=90,"Entre 60 e 90",IF(R4108&lt;=120,"Entre 90 e 120",IF(R4108&lt;=150,"Entre 120 e 150",IF(R4108&lt;=180,"Entre 150 e 180","Superior a 180")))))))</f>
        <v/>
      </c>
    </row>
    <row r="4109">
      <c r="A4109" t="inlineStr">
        <is>
          <t>Q021L011</t>
        </is>
      </c>
      <c r="B4109" t="inlineStr">
        <is>
          <t>ANTONIA COSTA SOCCI</t>
        </is>
      </c>
      <c r="C4109" t="n">
        <v>1</v>
      </c>
      <c r="D4109" t="inlineStr">
        <is>
          <t>IPCA</t>
        </is>
      </c>
      <c r="E4109" t="n">
        <v>0.009488792934583046</v>
      </c>
      <c r="F4109" t="inlineStr">
        <is>
          <t>MENSAL</t>
        </is>
      </c>
      <c r="G4109" t="n">
        <v>47562</v>
      </c>
      <c r="H4109" t="n">
        <v>47562</v>
      </c>
      <c r="I4109" t="n">
        <v>109</v>
      </c>
      <c r="J4109" t="inlineStr">
        <is>
          <t>CARTEIRA</t>
        </is>
      </c>
      <c r="K4109" t="inlineStr">
        <is>
          <t>CONTRATO</t>
        </is>
      </c>
      <c r="L4109" t="n">
        <v>2737.95</v>
      </c>
      <c r="M4109" t="inlineStr">
        <is>
          <t>IBIRAPITANGA FASE 3</t>
        </is>
      </c>
      <c r="N4109" s="142">
        <f>DATE(YEAR(G4109),MONTH(G4109),1)</f>
        <v/>
      </c>
      <c r="O4109" s="132">
        <f>IF(G4109&gt;$K$3,"Futuro","Atraso")</f>
        <v/>
      </c>
      <c r="P4109">
        <f>12*(YEAR(G4109)-YEAR($K$3))+(MONTH(G4109)-MONTH($K$3))</f>
        <v/>
      </c>
      <c r="Q4109" s="366">
        <f>IF(M4109="IBIRAPITANGA FASE 3",IF(O4109="Atraso",L4109,L4109/(1+$I$2)^P4109),IF(O4109="Atraso",L4109,L4109/(1+$I$1)^P4109))</f>
        <v/>
      </c>
      <c r="R4109">
        <f>IF(O4109="Atraso",$K$3-G4109,0)</f>
        <v/>
      </c>
      <c r="S4109">
        <f>IF(R4109&lt;=15,"Até 15",IF(R4109&lt;=30,"Entre 15 e 30",IF(R4109&lt;=60,"Entre 30 e 60",IF(R4109&lt;=90,"Entre 60 e 90",IF(R4109&lt;=120,"Entre 90 e 120",IF(R4109&lt;=150,"Entre 120 e 150",IF(R4109&lt;=180,"Entre 150 e 180","Superior a 180")))))))</f>
        <v/>
      </c>
    </row>
    <row r="4110">
      <c r="A4110" t="inlineStr">
        <is>
          <t>Q021L011</t>
        </is>
      </c>
      <c r="B4110" t="inlineStr">
        <is>
          <t>ANTONIA COSTA SOCCI</t>
        </is>
      </c>
      <c r="C4110" t="n">
        <v>1</v>
      </c>
      <c r="D4110" t="inlineStr">
        <is>
          <t>IPCA</t>
        </is>
      </c>
      <c r="E4110" t="n">
        <v>0.009488792934583046</v>
      </c>
      <c r="F4110" t="inlineStr">
        <is>
          <t>MENSAL</t>
        </is>
      </c>
      <c r="G4110" t="n">
        <v>47593</v>
      </c>
      <c r="H4110" t="n">
        <v>47593</v>
      </c>
      <c r="I4110" t="n">
        <v>110</v>
      </c>
      <c r="J4110" t="inlineStr">
        <is>
          <t>CARTEIRA</t>
        </is>
      </c>
      <c r="K4110" t="inlineStr">
        <is>
          <t>CONTRATO</t>
        </is>
      </c>
      <c r="L4110" t="n">
        <v>2737.95</v>
      </c>
      <c r="M4110" t="inlineStr">
        <is>
          <t>IBIRAPITANGA FASE 3</t>
        </is>
      </c>
      <c r="N4110" s="142">
        <f>DATE(YEAR(G4110),MONTH(G4110),1)</f>
        <v/>
      </c>
      <c r="O4110" s="132">
        <f>IF(G4110&gt;$K$3,"Futuro","Atraso")</f>
        <v/>
      </c>
      <c r="P4110">
        <f>12*(YEAR(G4110)-YEAR($K$3))+(MONTH(G4110)-MONTH($K$3))</f>
        <v/>
      </c>
      <c r="Q4110" s="366">
        <f>IF(M4110="IBIRAPITANGA FASE 3",IF(O4110="Atraso",L4110,L4110/(1+$I$2)^P4110),IF(O4110="Atraso",L4110,L4110/(1+$I$1)^P4110))</f>
        <v/>
      </c>
      <c r="R4110">
        <f>IF(O4110="Atraso",$K$3-G4110,0)</f>
        <v/>
      </c>
      <c r="S4110">
        <f>IF(R4110&lt;=15,"Até 15",IF(R4110&lt;=30,"Entre 15 e 30",IF(R4110&lt;=60,"Entre 30 e 60",IF(R4110&lt;=90,"Entre 60 e 90",IF(R4110&lt;=120,"Entre 90 e 120",IF(R4110&lt;=150,"Entre 120 e 150",IF(R4110&lt;=180,"Entre 150 e 180","Superior a 180")))))))</f>
        <v/>
      </c>
    </row>
    <row r="4111">
      <c r="A4111" t="inlineStr">
        <is>
          <t>Q021L011</t>
        </is>
      </c>
      <c r="B4111" t="inlineStr">
        <is>
          <t>ANTONIA COSTA SOCCI</t>
        </is>
      </c>
      <c r="C4111" t="n">
        <v>1</v>
      </c>
      <c r="D4111" t="inlineStr">
        <is>
          <t>IPCA</t>
        </is>
      </c>
      <c r="E4111" t="n">
        <v>0.009488792934583046</v>
      </c>
      <c r="F4111" t="inlineStr">
        <is>
          <t>MENSAL</t>
        </is>
      </c>
      <c r="G4111" t="n">
        <v>47623</v>
      </c>
      <c r="H4111" t="n">
        <v>47623</v>
      </c>
      <c r="I4111" t="n">
        <v>111</v>
      </c>
      <c r="J4111" t="inlineStr">
        <is>
          <t>CARTEIRA</t>
        </is>
      </c>
      <c r="K4111" t="inlineStr">
        <is>
          <t>CONTRATO</t>
        </is>
      </c>
      <c r="L4111" t="n">
        <v>2737.95</v>
      </c>
      <c r="M4111" t="inlineStr">
        <is>
          <t>IBIRAPITANGA FASE 3</t>
        </is>
      </c>
      <c r="N4111" s="142">
        <f>DATE(YEAR(G4111),MONTH(G4111),1)</f>
        <v/>
      </c>
      <c r="O4111" s="132">
        <f>IF(G4111&gt;$K$3,"Futuro","Atraso")</f>
        <v/>
      </c>
      <c r="P4111">
        <f>12*(YEAR(G4111)-YEAR($K$3))+(MONTH(G4111)-MONTH($K$3))</f>
        <v/>
      </c>
      <c r="Q4111" s="366">
        <f>IF(M4111="IBIRAPITANGA FASE 3",IF(O4111="Atraso",L4111,L4111/(1+$I$2)^P4111),IF(O4111="Atraso",L4111,L4111/(1+$I$1)^P4111))</f>
        <v/>
      </c>
      <c r="R4111">
        <f>IF(O4111="Atraso",$K$3-G4111,0)</f>
        <v/>
      </c>
      <c r="S4111">
        <f>IF(R4111&lt;=15,"Até 15",IF(R4111&lt;=30,"Entre 15 e 30",IF(R4111&lt;=60,"Entre 30 e 60",IF(R4111&lt;=90,"Entre 60 e 90",IF(R4111&lt;=120,"Entre 90 e 120",IF(R4111&lt;=150,"Entre 120 e 150",IF(R4111&lt;=180,"Entre 150 e 180","Superior a 180")))))))</f>
        <v/>
      </c>
    </row>
    <row r="4112">
      <c r="A4112" t="inlineStr">
        <is>
          <t>Q021L011</t>
        </is>
      </c>
      <c r="B4112" t="inlineStr">
        <is>
          <t>ANTONIA COSTA SOCCI</t>
        </is>
      </c>
      <c r="C4112" t="n">
        <v>1</v>
      </c>
      <c r="D4112" t="inlineStr">
        <is>
          <t>IPCA</t>
        </is>
      </c>
      <c r="E4112" t="n">
        <v>0.009488792934583046</v>
      </c>
      <c r="F4112" t="inlineStr">
        <is>
          <t>MENSAL</t>
        </is>
      </c>
      <c r="G4112" t="n">
        <v>47654</v>
      </c>
      <c r="H4112" t="n">
        <v>47654</v>
      </c>
      <c r="I4112" t="n">
        <v>112</v>
      </c>
      <c r="J4112" t="inlineStr">
        <is>
          <t>CARTEIRA</t>
        </is>
      </c>
      <c r="K4112" t="inlineStr">
        <is>
          <t>CONTRATO</t>
        </is>
      </c>
      <c r="L4112" t="n">
        <v>2737.95</v>
      </c>
      <c r="M4112" t="inlineStr">
        <is>
          <t>IBIRAPITANGA FASE 3</t>
        </is>
      </c>
      <c r="N4112" s="142">
        <f>DATE(YEAR(G4112),MONTH(G4112),1)</f>
        <v/>
      </c>
      <c r="O4112" s="132">
        <f>IF(G4112&gt;$K$3,"Futuro","Atraso")</f>
        <v/>
      </c>
      <c r="P4112">
        <f>12*(YEAR(G4112)-YEAR($K$3))+(MONTH(G4112)-MONTH($K$3))</f>
        <v/>
      </c>
      <c r="Q4112" s="366">
        <f>IF(M4112="IBIRAPITANGA FASE 3",IF(O4112="Atraso",L4112,L4112/(1+$I$2)^P4112),IF(O4112="Atraso",L4112,L4112/(1+$I$1)^P4112))</f>
        <v/>
      </c>
      <c r="R4112">
        <f>IF(O4112="Atraso",$K$3-G4112,0)</f>
        <v/>
      </c>
      <c r="S4112">
        <f>IF(R4112&lt;=15,"Até 15",IF(R4112&lt;=30,"Entre 15 e 30",IF(R4112&lt;=60,"Entre 30 e 60",IF(R4112&lt;=90,"Entre 60 e 90",IF(R4112&lt;=120,"Entre 90 e 120",IF(R4112&lt;=150,"Entre 120 e 150",IF(R4112&lt;=180,"Entre 150 e 180","Superior a 180")))))))</f>
        <v/>
      </c>
    </row>
    <row r="4113">
      <c r="A4113" t="inlineStr">
        <is>
          <t>Q021L011</t>
        </is>
      </c>
      <c r="B4113" t="inlineStr">
        <is>
          <t>ANTONIA COSTA SOCCI</t>
        </is>
      </c>
      <c r="C4113" t="n">
        <v>1</v>
      </c>
      <c r="D4113" t="inlineStr">
        <is>
          <t>IPCA</t>
        </is>
      </c>
      <c r="E4113" t="n">
        <v>0.009488792934583046</v>
      </c>
      <c r="F4113" t="inlineStr">
        <is>
          <t>MENSAL</t>
        </is>
      </c>
      <c r="G4113" t="n">
        <v>47684</v>
      </c>
      <c r="H4113" t="n">
        <v>47684</v>
      </c>
      <c r="I4113" t="n">
        <v>113</v>
      </c>
      <c r="J4113" t="inlineStr">
        <is>
          <t>CARTEIRA</t>
        </is>
      </c>
      <c r="K4113" t="inlineStr">
        <is>
          <t>CONTRATO</t>
        </is>
      </c>
      <c r="L4113" t="n">
        <v>2737.95</v>
      </c>
      <c r="M4113" t="inlineStr">
        <is>
          <t>IBIRAPITANGA FASE 3</t>
        </is>
      </c>
      <c r="N4113" s="142">
        <f>DATE(YEAR(G4113),MONTH(G4113),1)</f>
        <v/>
      </c>
      <c r="O4113" s="132">
        <f>IF(G4113&gt;$K$3,"Futuro","Atraso")</f>
        <v/>
      </c>
      <c r="P4113">
        <f>12*(YEAR(G4113)-YEAR($K$3))+(MONTH(G4113)-MONTH($K$3))</f>
        <v/>
      </c>
      <c r="Q4113" s="366">
        <f>IF(M4113="IBIRAPITANGA FASE 3",IF(O4113="Atraso",L4113,L4113/(1+$I$2)^P4113),IF(O4113="Atraso",L4113,L4113/(1+$I$1)^P4113))</f>
        <v/>
      </c>
      <c r="R4113">
        <f>IF(O4113="Atraso",$K$3-G4113,0)</f>
        <v/>
      </c>
      <c r="S4113">
        <f>IF(R4113&lt;=15,"Até 15",IF(R4113&lt;=30,"Entre 15 e 30",IF(R4113&lt;=60,"Entre 30 e 60",IF(R4113&lt;=90,"Entre 60 e 90",IF(R4113&lt;=120,"Entre 90 e 120",IF(R4113&lt;=150,"Entre 120 e 150",IF(R4113&lt;=180,"Entre 150 e 180","Superior a 180")))))))</f>
        <v/>
      </c>
    </row>
    <row r="4114">
      <c r="A4114" t="inlineStr">
        <is>
          <t>Q021L011</t>
        </is>
      </c>
      <c r="B4114" t="inlineStr">
        <is>
          <t>ANTONIA COSTA SOCCI</t>
        </is>
      </c>
      <c r="C4114" t="n">
        <v>1</v>
      </c>
      <c r="D4114" t="inlineStr">
        <is>
          <t>IPCA</t>
        </is>
      </c>
      <c r="E4114" t="n">
        <v>0.009488792934583046</v>
      </c>
      <c r="F4114" t="inlineStr">
        <is>
          <t>MENSAL</t>
        </is>
      </c>
      <c r="G4114" t="n">
        <v>47715</v>
      </c>
      <c r="H4114" t="n">
        <v>47715</v>
      </c>
      <c r="I4114" t="n">
        <v>114</v>
      </c>
      <c r="J4114" t="inlineStr">
        <is>
          <t>CARTEIRA</t>
        </is>
      </c>
      <c r="K4114" t="inlineStr">
        <is>
          <t>CONTRATO</t>
        </is>
      </c>
      <c r="L4114" t="n">
        <v>2737.95</v>
      </c>
      <c r="M4114" t="inlineStr">
        <is>
          <t>IBIRAPITANGA FASE 3</t>
        </is>
      </c>
      <c r="N4114" s="142">
        <f>DATE(YEAR(G4114),MONTH(G4114),1)</f>
        <v/>
      </c>
      <c r="O4114" s="132">
        <f>IF(G4114&gt;$K$3,"Futuro","Atraso")</f>
        <v/>
      </c>
      <c r="P4114">
        <f>12*(YEAR(G4114)-YEAR($K$3))+(MONTH(G4114)-MONTH($K$3))</f>
        <v/>
      </c>
      <c r="Q4114" s="366">
        <f>IF(M4114="IBIRAPITANGA FASE 3",IF(O4114="Atraso",L4114,L4114/(1+$I$2)^P4114),IF(O4114="Atraso",L4114,L4114/(1+$I$1)^P4114))</f>
        <v/>
      </c>
      <c r="R4114">
        <f>IF(O4114="Atraso",$K$3-G4114,0)</f>
        <v/>
      </c>
      <c r="S4114">
        <f>IF(R4114&lt;=15,"Até 15",IF(R4114&lt;=30,"Entre 15 e 30",IF(R4114&lt;=60,"Entre 30 e 60",IF(R4114&lt;=90,"Entre 60 e 90",IF(R4114&lt;=120,"Entre 90 e 120",IF(R4114&lt;=150,"Entre 120 e 150",IF(R4114&lt;=180,"Entre 150 e 180","Superior a 180")))))))</f>
        <v/>
      </c>
    </row>
    <row r="4115">
      <c r="A4115" t="inlineStr">
        <is>
          <t>Q021L011</t>
        </is>
      </c>
      <c r="B4115" t="inlineStr">
        <is>
          <t>ANTONIA COSTA SOCCI</t>
        </is>
      </c>
      <c r="C4115" t="n">
        <v>1</v>
      </c>
      <c r="D4115" t="inlineStr">
        <is>
          <t>IPCA</t>
        </is>
      </c>
      <c r="E4115" t="n">
        <v>0.009488792934583046</v>
      </c>
      <c r="F4115" t="inlineStr">
        <is>
          <t>MENSAL</t>
        </is>
      </c>
      <c r="G4115" t="n">
        <v>47746</v>
      </c>
      <c r="H4115" t="n">
        <v>47746</v>
      </c>
      <c r="I4115" t="n">
        <v>115</v>
      </c>
      <c r="J4115" t="inlineStr">
        <is>
          <t>CARTEIRA</t>
        </is>
      </c>
      <c r="K4115" t="inlineStr">
        <is>
          <t>CONTRATO</t>
        </is>
      </c>
      <c r="L4115" t="n">
        <v>2737.95</v>
      </c>
      <c r="M4115" t="inlineStr">
        <is>
          <t>IBIRAPITANGA FASE 3</t>
        </is>
      </c>
      <c r="N4115" s="142">
        <f>DATE(YEAR(G4115),MONTH(G4115),1)</f>
        <v/>
      </c>
      <c r="O4115" s="132">
        <f>IF(G4115&gt;$K$3,"Futuro","Atraso")</f>
        <v/>
      </c>
      <c r="P4115">
        <f>12*(YEAR(G4115)-YEAR($K$3))+(MONTH(G4115)-MONTH($K$3))</f>
        <v/>
      </c>
      <c r="Q4115" s="366">
        <f>IF(M4115="IBIRAPITANGA FASE 3",IF(O4115="Atraso",L4115,L4115/(1+$I$2)^P4115),IF(O4115="Atraso",L4115,L4115/(1+$I$1)^P4115))</f>
        <v/>
      </c>
      <c r="R4115">
        <f>IF(O4115="Atraso",$K$3-G4115,0)</f>
        <v/>
      </c>
      <c r="S4115">
        <f>IF(R4115&lt;=15,"Até 15",IF(R4115&lt;=30,"Entre 15 e 30",IF(R4115&lt;=60,"Entre 30 e 60",IF(R4115&lt;=90,"Entre 60 e 90",IF(R4115&lt;=120,"Entre 90 e 120",IF(R4115&lt;=150,"Entre 120 e 150",IF(R4115&lt;=180,"Entre 150 e 180","Superior a 180")))))))</f>
        <v/>
      </c>
    </row>
    <row r="4116">
      <c r="A4116" t="inlineStr">
        <is>
          <t>Q021L011</t>
        </is>
      </c>
      <c r="B4116" t="inlineStr">
        <is>
          <t>ANTONIA COSTA SOCCI</t>
        </is>
      </c>
      <c r="C4116" t="n">
        <v>1</v>
      </c>
      <c r="D4116" t="inlineStr">
        <is>
          <t>IPCA</t>
        </is>
      </c>
      <c r="E4116" t="n">
        <v>0.009488792934583046</v>
      </c>
      <c r="F4116" t="inlineStr">
        <is>
          <t>MENSAL</t>
        </is>
      </c>
      <c r="G4116" t="n">
        <v>47776</v>
      </c>
      <c r="H4116" t="n">
        <v>47776</v>
      </c>
      <c r="I4116" t="n">
        <v>116</v>
      </c>
      <c r="J4116" t="inlineStr">
        <is>
          <t>CARTEIRA</t>
        </is>
      </c>
      <c r="K4116" t="inlineStr">
        <is>
          <t>CONTRATO</t>
        </is>
      </c>
      <c r="L4116" t="n">
        <v>2737.95</v>
      </c>
      <c r="M4116" t="inlineStr">
        <is>
          <t>IBIRAPITANGA FASE 3</t>
        </is>
      </c>
      <c r="N4116" s="142">
        <f>DATE(YEAR(G4116),MONTH(G4116),1)</f>
        <v/>
      </c>
      <c r="O4116" s="132">
        <f>IF(G4116&gt;$K$3,"Futuro","Atraso")</f>
        <v/>
      </c>
      <c r="P4116">
        <f>12*(YEAR(G4116)-YEAR($K$3))+(MONTH(G4116)-MONTH($K$3))</f>
        <v/>
      </c>
      <c r="Q4116" s="366">
        <f>IF(M4116="IBIRAPITANGA FASE 3",IF(O4116="Atraso",L4116,L4116/(1+$I$2)^P4116),IF(O4116="Atraso",L4116,L4116/(1+$I$1)^P4116))</f>
        <v/>
      </c>
      <c r="R4116">
        <f>IF(O4116="Atraso",$K$3-G4116,0)</f>
        <v/>
      </c>
      <c r="S4116">
        <f>IF(R4116&lt;=15,"Até 15",IF(R4116&lt;=30,"Entre 15 e 30",IF(R4116&lt;=60,"Entre 30 e 60",IF(R4116&lt;=90,"Entre 60 e 90",IF(R4116&lt;=120,"Entre 90 e 120",IF(R4116&lt;=150,"Entre 120 e 150",IF(R4116&lt;=180,"Entre 150 e 180","Superior a 180")))))))</f>
        <v/>
      </c>
    </row>
    <row r="4117">
      <c r="A4117" t="inlineStr">
        <is>
          <t>Q021L011</t>
        </is>
      </c>
      <c r="B4117" t="inlineStr">
        <is>
          <t>ANTONIA COSTA SOCCI</t>
        </is>
      </c>
      <c r="C4117" t="n">
        <v>1</v>
      </c>
      <c r="D4117" t="inlineStr">
        <is>
          <t>IPCA</t>
        </is>
      </c>
      <c r="E4117" t="n">
        <v>0.009488792934583046</v>
      </c>
      <c r="F4117" t="inlineStr">
        <is>
          <t>MENSAL</t>
        </is>
      </c>
      <c r="G4117" t="n">
        <v>47807</v>
      </c>
      <c r="H4117" t="n">
        <v>47807</v>
      </c>
      <c r="I4117" t="n">
        <v>117</v>
      </c>
      <c r="J4117" t="inlineStr">
        <is>
          <t>CARTEIRA</t>
        </is>
      </c>
      <c r="K4117" t="inlineStr">
        <is>
          <t>CONTRATO</t>
        </is>
      </c>
      <c r="L4117" t="n">
        <v>2737.95</v>
      </c>
      <c r="M4117" t="inlineStr">
        <is>
          <t>IBIRAPITANGA FASE 3</t>
        </is>
      </c>
      <c r="N4117" s="142">
        <f>DATE(YEAR(G4117),MONTH(G4117),1)</f>
        <v/>
      </c>
      <c r="O4117" s="132">
        <f>IF(G4117&gt;$K$3,"Futuro","Atraso")</f>
        <v/>
      </c>
      <c r="P4117">
        <f>12*(YEAR(G4117)-YEAR($K$3))+(MONTH(G4117)-MONTH($K$3))</f>
        <v/>
      </c>
      <c r="Q4117" s="366">
        <f>IF(M4117="IBIRAPITANGA FASE 3",IF(O4117="Atraso",L4117,L4117/(1+$I$2)^P4117),IF(O4117="Atraso",L4117,L4117/(1+$I$1)^P4117))</f>
        <v/>
      </c>
      <c r="R4117">
        <f>IF(O4117="Atraso",$K$3-G4117,0)</f>
        <v/>
      </c>
      <c r="S4117">
        <f>IF(R4117&lt;=15,"Até 15",IF(R4117&lt;=30,"Entre 15 e 30",IF(R4117&lt;=60,"Entre 30 e 60",IF(R4117&lt;=90,"Entre 60 e 90",IF(R4117&lt;=120,"Entre 90 e 120",IF(R4117&lt;=150,"Entre 120 e 150",IF(R4117&lt;=180,"Entre 150 e 180","Superior a 180")))))))</f>
        <v/>
      </c>
    </row>
    <row r="4118">
      <c r="A4118" t="inlineStr">
        <is>
          <t>Q021L011</t>
        </is>
      </c>
      <c r="B4118" t="inlineStr">
        <is>
          <t>ANTONIA COSTA SOCCI</t>
        </is>
      </c>
      <c r="C4118" t="n">
        <v>1</v>
      </c>
      <c r="D4118" t="inlineStr">
        <is>
          <t>IPCA</t>
        </is>
      </c>
      <c r="E4118" t="n">
        <v>0.009488792934583046</v>
      </c>
      <c r="F4118" t="inlineStr">
        <is>
          <t>MENSAL</t>
        </is>
      </c>
      <c r="G4118" t="n">
        <v>47837</v>
      </c>
      <c r="H4118" t="n">
        <v>47837</v>
      </c>
      <c r="I4118" t="n">
        <v>118</v>
      </c>
      <c r="J4118" t="inlineStr">
        <is>
          <t>CARTEIRA</t>
        </is>
      </c>
      <c r="K4118" t="inlineStr">
        <is>
          <t>CONTRATO</t>
        </is>
      </c>
      <c r="L4118" t="n">
        <v>2737.95</v>
      </c>
      <c r="M4118" t="inlineStr">
        <is>
          <t>IBIRAPITANGA FASE 3</t>
        </is>
      </c>
      <c r="N4118" s="142">
        <f>DATE(YEAR(G4118),MONTH(G4118),1)</f>
        <v/>
      </c>
      <c r="O4118" s="132">
        <f>IF(G4118&gt;$K$3,"Futuro","Atraso")</f>
        <v/>
      </c>
      <c r="P4118">
        <f>12*(YEAR(G4118)-YEAR($K$3))+(MONTH(G4118)-MONTH($K$3))</f>
        <v/>
      </c>
      <c r="Q4118" s="366">
        <f>IF(M4118="IBIRAPITANGA FASE 3",IF(O4118="Atraso",L4118,L4118/(1+$I$2)^P4118),IF(O4118="Atraso",L4118,L4118/(1+$I$1)^P4118))</f>
        <v/>
      </c>
      <c r="R4118">
        <f>IF(O4118="Atraso",$K$3-G4118,0)</f>
        <v/>
      </c>
      <c r="S4118">
        <f>IF(R4118&lt;=15,"Até 15",IF(R4118&lt;=30,"Entre 15 e 30",IF(R4118&lt;=60,"Entre 30 e 60",IF(R4118&lt;=90,"Entre 60 e 90",IF(R4118&lt;=120,"Entre 90 e 120",IF(R4118&lt;=150,"Entre 120 e 150",IF(R4118&lt;=180,"Entre 150 e 180","Superior a 180")))))))</f>
        <v/>
      </c>
    </row>
    <row r="4119">
      <c r="A4119" t="inlineStr">
        <is>
          <t>Q021L011</t>
        </is>
      </c>
      <c r="B4119" t="inlineStr">
        <is>
          <t>ANTONIA COSTA SOCCI</t>
        </is>
      </c>
      <c r="C4119" t="n">
        <v>1</v>
      </c>
      <c r="D4119" t="inlineStr">
        <is>
          <t>IPCA</t>
        </is>
      </c>
      <c r="E4119" t="n">
        <v>0.009488792934583046</v>
      </c>
      <c r="F4119" t="inlineStr">
        <is>
          <t>MENSAL</t>
        </is>
      </c>
      <c r="G4119" t="n">
        <v>47868</v>
      </c>
      <c r="H4119" t="n">
        <v>47868</v>
      </c>
      <c r="I4119" t="n">
        <v>119</v>
      </c>
      <c r="J4119" t="inlineStr">
        <is>
          <t>CARTEIRA</t>
        </is>
      </c>
      <c r="K4119" t="inlineStr">
        <is>
          <t>CONTRATO</t>
        </is>
      </c>
      <c r="L4119" t="n">
        <v>2737.95</v>
      </c>
      <c r="M4119" t="inlineStr">
        <is>
          <t>IBIRAPITANGA FASE 3</t>
        </is>
      </c>
      <c r="N4119" s="142">
        <f>DATE(YEAR(G4119),MONTH(G4119),1)</f>
        <v/>
      </c>
      <c r="O4119" s="132">
        <f>IF(G4119&gt;$K$3,"Futuro","Atraso")</f>
        <v/>
      </c>
      <c r="P4119">
        <f>12*(YEAR(G4119)-YEAR($K$3))+(MONTH(G4119)-MONTH($K$3))</f>
        <v/>
      </c>
      <c r="Q4119" s="366">
        <f>IF(M4119="IBIRAPITANGA FASE 3",IF(O4119="Atraso",L4119,L4119/(1+$I$2)^P4119),IF(O4119="Atraso",L4119,L4119/(1+$I$1)^P4119))</f>
        <v/>
      </c>
      <c r="R4119">
        <f>IF(O4119="Atraso",$K$3-G4119,0)</f>
        <v/>
      </c>
      <c r="S4119">
        <f>IF(R4119&lt;=15,"Até 15",IF(R4119&lt;=30,"Entre 15 e 30",IF(R4119&lt;=60,"Entre 30 e 60",IF(R4119&lt;=90,"Entre 60 e 90",IF(R4119&lt;=120,"Entre 90 e 120",IF(R4119&lt;=150,"Entre 120 e 150",IF(R4119&lt;=180,"Entre 150 e 180","Superior a 180")))))))</f>
        <v/>
      </c>
    </row>
    <row r="4120">
      <c r="A4120" t="inlineStr">
        <is>
          <t>Q021L011</t>
        </is>
      </c>
      <c r="B4120" t="inlineStr">
        <is>
          <t>ANTONIA COSTA SOCCI</t>
        </is>
      </c>
      <c r="C4120" t="n">
        <v>1</v>
      </c>
      <c r="D4120" t="inlineStr">
        <is>
          <t>IPCA</t>
        </is>
      </c>
      <c r="E4120" t="n">
        <v>0.009488792934583046</v>
      </c>
      <c r="F4120" t="inlineStr">
        <is>
          <t>MENSAL</t>
        </is>
      </c>
      <c r="G4120" t="n">
        <v>47899</v>
      </c>
      <c r="H4120" t="n">
        <v>47899</v>
      </c>
      <c r="I4120" t="n">
        <v>120</v>
      </c>
      <c r="J4120" t="inlineStr">
        <is>
          <t>CARTEIRA</t>
        </is>
      </c>
      <c r="K4120" t="inlineStr">
        <is>
          <t>CONTRATO</t>
        </is>
      </c>
      <c r="L4120" t="n">
        <v>2737.95</v>
      </c>
      <c r="M4120" t="inlineStr">
        <is>
          <t>IBIRAPITANGA FASE 3</t>
        </is>
      </c>
      <c r="N4120" s="142">
        <f>DATE(YEAR(G4120),MONTH(G4120),1)</f>
        <v/>
      </c>
      <c r="O4120" s="132">
        <f>IF(G4120&gt;$K$3,"Futuro","Atraso")</f>
        <v/>
      </c>
      <c r="P4120">
        <f>12*(YEAR(G4120)-YEAR($K$3))+(MONTH(G4120)-MONTH($K$3))</f>
        <v/>
      </c>
      <c r="Q4120" s="366">
        <f>IF(M4120="IBIRAPITANGA FASE 3",IF(O4120="Atraso",L4120,L4120/(1+$I$2)^P4120),IF(O4120="Atraso",L4120,L4120/(1+$I$1)^P4120))</f>
        <v/>
      </c>
      <c r="R4120">
        <f>IF(O4120="Atraso",$K$3-G4120,0)</f>
        <v/>
      </c>
      <c r="S4120">
        <f>IF(R4120&lt;=15,"Até 15",IF(R4120&lt;=30,"Entre 15 e 30",IF(R4120&lt;=60,"Entre 30 e 60",IF(R4120&lt;=90,"Entre 60 e 90",IF(R4120&lt;=120,"Entre 90 e 120",IF(R4120&lt;=150,"Entre 120 e 150",IF(R4120&lt;=180,"Entre 150 e 180","Superior a 180")))))))</f>
        <v/>
      </c>
    </row>
    <row r="4121">
      <c r="A4121" t="inlineStr">
        <is>
          <t>Q021L011</t>
        </is>
      </c>
      <c r="B4121" t="inlineStr">
        <is>
          <t>ANTONIA COSTA SOCCI</t>
        </is>
      </c>
      <c r="C4121" t="n">
        <v>1</v>
      </c>
      <c r="D4121" t="inlineStr">
        <is>
          <t>IPCA</t>
        </is>
      </c>
      <c r="E4121" t="n">
        <v>0.009488792934583046</v>
      </c>
      <c r="F4121" t="inlineStr">
        <is>
          <t>MENSAL</t>
        </is>
      </c>
      <c r="G4121" t="n">
        <v>47927</v>
      </c>
      <c r="H4121" t="n">
        <v>47927</v>
      </c>
      <c r="I4121" t="n">
        <v>121</v>
      </c>
      <c r="J4121" t="inlineStr">
        <is>
          <t>CARTEIRA</t>
        </is>
      </c>
      <c r="K4121" t="inlineStr">
        <is>
          <t>CONTRATO</t>
        </is>
      </c>
      <c r="L4121" t="n">
        <v>2737.95</v>
      </c>
      <c r="M4121" t="inlineStr">
        <is>
          <t>IBIRAPITANGA FASE 3</t>
        </is>
      </c>
      <c r="N4121" s="142">
        <f>DATE(YEAR(G4121),MONTH(G4121),1)</f>
        <v/>
      </c>
      <c r="O4121" s="132">
        <f>IF(G4121&gt;$K$3,"Futuro","Atraso")</f>
        <v/>
      </c>
      <c r="P4121">
        <f>12*(YEAR(G4121)-YEAR($K$3))+(MONTH(G4121)-MONTH($K$3))</f>
        <v/>
      </c>
      <c r="Q4121" s="366">
        <f>IF(M4121="IBIRAPITANGA FASE 3",IF(O4121="Atraso",L4121,L4121/(1+$I$2)^P4121),IF(O4121="Atraso",L4121,L4121/(1+$I$1)^P4121))</f>
        <v/>
      </c>
      <c r="R4121">
        <f>IF(O4121="Atraso",$K$3-G4121,0)</f>
        <v/>
      </c>
      <c r="S4121">
        <f>IF(R4121&lt;=15,"Até 15",IF(R4121&lt;=30,"Entre 15 e 30",IF(R4121&lt;=60,"Entre 30 e 60",IF(R4121&lt;=90,"Entre 60 e 90",IF(R4121&lt;=120,"Entre 90 e 120",IF(R4121&lt;=150,"Entre 120 e 150",IF(R4121&lt;=180,"Entre 150 e 180","Superior a 180")))))))</f>
        <v/>
      </c>
    </row>
    <row r="4122">
      <c r="A4122" t="inlineStr">
        <is>
          <t>Q021L011</t>
        </is>
      </c>
      <c r="B4122" t="inlineStr">
        <is>
          <t>ANTONIA COSTA SOCCI</t>
        </is>
      </c>
      <c r="C4122" t="n">
        <v>1</v>
      </c>
      <c r="D4122" t="inlineStr">
        <is>
          <t>IPCA</t>
        </is>
      </c>
      <c r="E4122" t="n">
        <v>0.009488792934583046</v>
      </c>
      <c r="F4122" t="inlineStr">
        <is>
          <t>MENSAL</t>
        </is>
      </c>
      <c r="G4122" t="n">
        <v>47958</v>
      </c>
      <c r="H4122" t="n">
        <v>47958</v>
      </c>
      <c r="I4122" t="n">
        <v>122</v>
      </c>
      <c r="J4122" t="inlineStr">
        <is>
          <t>CARTEIRA</t>
        </is>
      </c>
      <c r="K4122" t="inlineStr">
        <is>
          <t>CONTRATO</t>
        </is>
      </c>
      <c r="L4122" t="n">
        <v>2737.95</v>
      </c>
      <c r="M4122" t="inlineStr">
        <is>
          <t>IBIRAPITANGA FASE 3</t>
        </is>
      </c>
      <c r="N4122" s="142">
        <f>DATE(YEAR(G4122),MONTH(G4122),1)</f>
        <v/>
      </c>
      <c r="O4122" s="132">
        <f>IF(G4122&gt;$K$3,"Futuro","Atraso")</f>
        <v/>
      </c>
      <c r="P4122">
        <f>12*(YEAR(G4122)-YEAR($K$3))+(MONTH(G4122)-MONTH($K$3))</f>
        <v/>
      </c>
      <c r="Q4122" s="366">
        <f>IF(M4122="IBIRAPITANGA FASE 3",IF(O4122="Atraso",L4122,L4122/(1+$I$2)^P4122),IF(O4122="Atraso",L4122,L4122/(1+$I$1)^P4122))</f>
        <v/>
      </c>
      <c r="R4122">
        <f>IF(O4122="Atraso",$K$3-G4122,0)</f>
        <v/>
      </c>
      <c r="S4122">
        <f>IF(R4122&lt;=15,"Até 15",IF(R4122&lt;=30,"Entre 15 e 30",IF(R4122&lt;=60,"Entre 30 e 60",IF(R4122&lt;=90,"Entre 60 e 90",IF(R4122&lt;=120,"Entre 90 e 120",IF(R4122&lt;=150,"Entre 120 e 150",IF(R4122&lt;=180,"Entre 150 e 180","Superior a 180")))))))</f>
        <v/>
      </c>
    </row>
    <row r="4123">
      <c r="A4123" t="inlineStr">
        <is>
          <t>Q021L011</t>
        </is>
      </c>
      <c r="B4123" t="inlineStr">
        <is>
          <t>ANTONIA COSTA SOCCI</t>
        </is>
      </c>
      <c r="C4123" t="n">
        <v>1</v>
      </c>
      <c r="D4123" t="inlineStr">
        <is>
          <t>IPCA</t>
        </is>
      </c>
      <c r="E4123" t="n">
        <v>0.009488792934583046</v>
      </c>
      <c r="F4123" t="inlineStr">
        <is>
          <t>MENSAL</t>
        </is>
      </c>
      <c r="G4123" t="n">
        <v>47988</v>
      </c>
      <c r="H4123" t="n">
        <v>47988</v>
      </c>
      <c r="I4123" t="n">
        <v>123</v>
      </c>
      <c r="J4123" t="inlineStr">
        <is>
          <t>CARTEIRA</t>
        </is>
      </c>
      <c r="K4123" t="inlineStr">
        <is>
          <t>CONTRATO</t>
        </is>
      </c>
      <c r="L4123" t="n">
        <v>2737.95</v>
      </c>
      <c r="M4123" t="inlineStr">
        <is>
          <t>IBIRAPITANGA FASE 3</t>
        </is>
      </c>
      <c r="N4123" s="142">
        <f>DATE(YEAR(G4123),MONTH(G4123),1)</f>
        <v/>
      </c>
      <c r="O4123" s="132">
        <f>IF(G4123&gt;$K$3,"Futuro","Atraso")</f>
        <v/>
      </c>
      <c r="P4123">
        <f>12*(YEAR(G4123)-YEAR($K$3))+(MONTH(G4123)-MONTH($K$3))</f>
        <v/>
      </c>
      <c r="Q4123" s="366">
        <f>IF(M4123="IBIRAPITANGA FASE 3",IF(O4123="Atraso",L4123,L4123/(1+$I$2)^P4123),IF(O4123="Atraso",L4123,L4123/(1+$I$1)^P4123))</f>
        <v/>
      </c>
      <c r="R4123">
        <f>IF(O4123="Atraso",$K$3-G4123,0)</f>
        <v/>
      </c>
      <c r="S4123">
        <f>IF(R4123&lt;=15,"Até 15",IF(R4123&lt;=30,"Entre 15 e 30",IF(R4123&lt;=60,"Entre 30 e 60",IF(R4123&lt;=90,"Entre 60 e 90",IF(R4123&lt;=120,"Entre 90 e 120",IF(R4123&lt;=150,"Entre 120 e 150",IF(R4123&lt;=180,"Entre 150 e 180","Superior a 180")))))))</f>
        <v/>
      </c>
    </row>
    <row r="4124">
      <c r="A4124" t="inlineStr">
        <is>
          <t>Q021L011</t>
        </is>
      </c>
      <c r="B4124" t="inlineStr">
        <is>
          <t>ANTONIA COSTA SOCCI</t>
        </is>
      </c>
      <c r="C4124" t="n">
        <v>1</v>
      </c>
      <c r="D4124" t="inlineStr">
        <is>
          <t>IPCA</t>
        </is>
      </c>
      <c r="E4124" t="n">
        <v>0.009488792934583046</v>
      </c>
      <c r="F4124" t="inlineStr">
        <is>
          <t>MENSAL</t>
        </is>
      </c>
      <c r="G4124" t="n">
        <v>48019</v>
      </c>
      <c r="H4124" t="n">
        <v>48019</v>
      </c>
      <c r="I4124" t="n">
        <v>124</v>
      </c>
      <c r="J4124" t="inlineStr">
        <is>
          <t>CARTEIRA</t>
        </is>
      </c>
      <c r="K4124" t="inlineStr">
        <is>
          <t>CONTRATO</t>
        </is>
      </c>
      <c r="L4124" t="n">
        <v>2737.95</v>
      </c>
      <c r="M4124" t="inlineStr">
        <is>
          <t>IBIRAPITANGA FASE 3</t>
        </is>
      </c>
      <c r="N4124" s="142">
        <f>DATE(YEAR(G4124),MONTH(G4124),1)</f>
        <v/>
      </c>
      <c r="O4124" s="132">
        <f>IF(G4124&gt;$K$3,"Futuro","Atraso")</f>
        <v/>
      </c>
      <c r="P4124">
        <f>12*(YEAR(G4124)-YEAR($K$3))+(MONTH(G4124)-MONTH($K$3))</f>
        <v/>
      </c>
      <c r="Q4124" s="366">
        <f>IF(M4124="IBIRAPITANGA FASE 3",IF(O4124="Atraso",L4124,L4124/(1+$I$2)^P4124),IF(O4124="Atraso",L4124,L4124/(1+$I$1)^P4124))</f>
        <v/>
      </c>
      <c r="R4124">
        <f>IF(O4124="Atraso",$K$3-G4124,0)</f>
        <v/>
      </c>
      <c r="S4124">
        <f>IF(R4124&lt;=15,"Até 15",IF(R4124&lt;=30,"Entre 15 e 30",IF(R4124&lt;=60,"Entre 30 e 60",IF(R4124&lt;=90,"Entre 60 e 90",IF(R4124&lt;=120,"Entre 90 e 120",IF(R4124&lt;=150,"Entre 120 e 150",IF(R4124&lt;=180,"Entre 150 e 180","Superior a 180")))))))</f>
        <v/>
      </c>
    </row>
    <row r="4125">
      <c r="A4125" t="inlineStr">
        <is>
          <t>Q021L011</t>
        </is>
      </c>
      <c r="B4125" t="inlineStr">
        <is>
          <t>ANTONIA COSTA SOCCI</t>
        </is>
      </c>
      <c r="C4125" t="n">
        <v>1</v>
      </c>
      <c r="D4125" t="inlineStr">
        <is>
          <t>IPCA</t>
        </is>
      </c>
      <c r="E4125" t="n">
        <v>0.009488792934583046</v>
      </c>
      <c r="F4125" t="inlineStr">
        <is>
          <t>MENSAL</t>
        </is>
      </c>
      <c r="G4125" t="n">
        <v>48049</v>
      </c>
      <c r="H4125" t="n">
        <v>48049</v>
      </c>
      <c r="I4125" t="n">
        <v>125</v>
      </c>
      <c r="J4125" t="inlineStr">
        <is>
          <t>CARTEIRA</t>
        </is>
      </c>
      <c r="K4125" t="inlineStr">
        <is>
          <t>CONTRATO</t>
        </is>
      </c>
      <c r="L4125" t="n">
        <v>2737.95</v>
      </c>
      <c r="M4125" t="inlineStr">
        <is>
          <t>IBIRAPITANGA FASE 3</t>
        </is>
      </c>
      <c r="N4125" s="142">
        <f>DATE(YEAR(G4125),MONTH(G4125),1)</f>
        <v/>
      </c>
      <c r="O4125" s="132">
        <f>IF(G4125&gt;$K$3,"Futuro","Atraso")</f>
        <v/>
      </c>
      <c r="P4125">
        <f>12*(YEAR(G4125)-YEAR($K$3))+(MONTH(G4125)-MONTH($K$3))</f>
        <v/>
      </c>
      <c r="Q4125" s="366">
        <f>IF(M4125="IBIRAPITANGA FASE 3",IF(O4125="Atraso",L4125,L4125/(1+$I$2)^P4125),IF(O4125="Atraso",L4125,L4125/(1+$I$1)^P4125))</f>
        <v/>
      </c>
      <c r="R4125">
        <f>IF(O4125="Atraso",$K$3-G4125,0)</f>
        <v/>
      </c>
      <c r="S4125">
        <f>IF(R4125&lt;=15,"Até 15",IF(R4125&lt;=30,"Entre 15 e 30",IF(R4125&lt;=60,"Entre 30 e 60",IF(R4125&lt;=90,"Entre 60 e 90",IF(R4125&lt;=120,"Entre 90 e 120",IF(R4125&lt;=150,"Entre 120 e 150",IF(R4125&lt;=180,"Entre 150 e 180","Superior a 180")))))))</f>
        <v/>
      </c>
    </row>
    <row r="4126">
      <c r="A4126" t="inlineStr">
        <is>
          <t>Q021L011</t>
        </is>
      </c>
      <c r="B4126" t="inlineStr">
        <is>
          <t>ANTONIA COSTA SOCCI</t>
        </is>
      </c>
      <c r="C4126" t="n">
        <v>1</v>
      </c>
      <c r="D4126" t="inlineStr">
        <is>
          <t>IPCA</t>
        </is>
      </c>
      <c r="E4126" t="n">
        <v>0.009488792934583046</v>
      </c>
      <c r="F4126" t="inlineStr">
        <is>
          <t>MENSAL</t>
        </is>
      </c>
      <c r="G4126" t="n">
        <v>48080</v>
      </c>
      <c r="H4126" t="n">
        <v>48080</v>
      </c>
      <c r="I4126" t="n">
        <v>126</v>
      </c>
      <c r="J4126" t="inlineStr">
        <is>
          <t>CARTEIRA</t>
        </is>
      </c>
      <c r="K4126" t="inlineStr">
        <is>
          <t>CONTRATO</t>
        </is>
      </c>
      <c r="L4126" t="n">
        <v>2737.95</v>
      </c>
      <c r="M4126" t="inlineStr">
        <is>
          <t>IBIRAPITANGA FASE 3</t>
        </is>
      </c>
      <c r="N4126" s="142">
        <f>DATE(YEAR(G4126),MONTH(G4126),1)</f>
        <v/>
      </c>
      <c r="O4126" s="132">
        <f>IF(G4126&gt;$K$3,"Futuro","Atraso")</f>
        <v/>
      </c>
      <c r="P4126">
        <f>12*(YEAR(G4126)-YEAR($K$3))+(MONTH(G4126)-MONTH($K$3))</f>
        <v/>
      </c>
      <c r="Q4126" s="366">
        <f>IF(M4126="IBIRAPITANGA FASE 3",IF(O4126="Atraso",L4126,L4126/(1+$I$2)^P4126),IF(O4126="Atraso",L4126,L4126/(1+$I$1)^P4126))</f>
        <v/>
      </c>
      <c r="R4126">
        <f>IF(O4126="Atraso",$K$3-G4126,0)</f>
        <v/>
      </c>
      <c r="S4126">
        <f>IF(R4126&lt;=15,"Até 15",IF(R4126&lt;=30,"Entre 15 e 30",IF(R4126&lt;=60,"Entre 30 e 60",IF(R4126&lt;=90,"Entre 60 e 90",IF(R4126&lt;=120,"Entre 90 e 120",IF(R4126&lt;=150,"Entre 120 e 150",IF(R4126&lt;=180,"Entre 150 e 180","Superior a 180")))))))</f>
        <v/>
      </c>
    </row>
    <row r="4127">
      <c r="A4127" t="inlineStr">
        <is>
          <t>Q021L011</t>
        </is>
      </c>
      <c r="B4127" t="inlineStr">
        <is>
          <t>ANTONIA COSTA SOCCI</t>
        </is>
      </c>
      <c r="C4127" t="n">
        <v>1</v>
      </c>
      <c r="D4127" t="inlineStr">
        <is>
          <t>IPCA</t>
        </is>
      </c>
      <c r="E4127" t="n">
        <v>0.009488792934583046</v>
      </c>
      <c r="F4127" t="inlineStr">
        <is>
          <t>MENSAL</t>
        </is>
      </c>
      <c r="G4127" t="n">
        <v>48111</v>
      </c>
      <c r="H4127" t="n">
        <v>48111</v>
      </c>
      <c r="I4127" t="n">
        <v>127</v>
      </c>
      <c r="J4127" t="inlineStr">
        <is>
          <t>CARTEIRA</t>
        </is>
      </c>
      <c r="K4127" t="inlineStr">
        <is>
          <t>CONTRATO</t>
        </is>
      </c>
      <c r="L4127" t="n">
        <v>2737.95</v>
      </c>
      <c r="M4127" t="inlineStr">
        <is>
          <t>IBIRAPITANGA FASE 3</t>
        </is>
      </c>
      <c r="N4127" s="142">
        <f>DATE(YEAR(G4127),MONTH(G4127),1)</f>
        <v/>
      </c>
      <c r="O4127" s="132">
        <f>IF(G4127&gt;$K$3,"Futuro","Atraso")</f>
        <v/>
      </c>
      <c r="P4127">
        <f>12*(YEAR(G4127)-YEAR($K$3))+(MONTH(G4127)-MONTH($K$3))</f>
        <v/>
      </c>
      <c r="Q4127" s="366">
        <f>IF(M4127="IBIRAPITANGA FASE 3",IF(O4127="Atraso",L4127,L4127/(1+$I$2)^P4127),IF(O4127="Atraso",L4127,L4127/(1+$I$1)^P4127))</f>
        <v/>
      </c>
      <c r="R4127">
        <f>IF(O4127="Atraso",$K$3-G4127,0)</f>
        <v/>
      </c>
      <c r="S4127">
        <f>IF(R4127&lt;=15,"Até 15",IF(R4127&lt;=30,"Entre 15 e 30",IF(R4127&lt;=60,"Entre 30 e 60",IF(R4127&lt;=90,"Entre 60 e 90",IF(R4127&lt;=120,"Entre 90 e 120",IF(R4127&lt;=150,"Entre 120 e 150",IF(R4127&lt;=180,"Entre 150 e 180","Superior a 180")))))))</f>
        <v/>
      </c>
    </row>
    <row r="4128">
      <c r="A4128" t="inlineStr">
        <is>
          <t>Q021L011</t>
        </is>
      </c>
      <c r="B4128" t="inlineStr">
        <is>
          <t>ANTONIA COSTA SOCCI</t>
        </is>
      </c>
      <c r="C4128" t="n">
        <v>1</v>
      </c>
      <c r="D4128" t="inlineStr">
        <is>
          <t>IPCA</t>
        </is>
      </c>
      <c r="E4128" t="n">
        <v>0.009488792934583046</v>
      </c>
      <c r="F4128" t="inlineStr">
        <is>
          <t>MENSAL</t>
        </is>
      </c>
      <c r="G4128" t="n">
        <v>48141</v>
      </c>
      <c r="H4128" t="n">
        <v>48141</v>
      </c>
      <c r="I4128" t="n">
        <v>128</v>
      </c>
      <c r="J4128" t="inlineStr">
        <is>
          <t>CARTEIRA</t>
        </is>
      </c>
      <c r="K4128" t="inlineStr">
        <is>
          <t>CONTRATO</t>
        </is>
      </c>
      <c r="L4128" t="n">
        <v>2737.95</v>
      </c>
      <c r="M4128" t="inlineStr">
        <is>
          <t>IBIRAPITANGA FASE 3</t>
        </is>
      </c>
      <c r="N4128" s="142">
        <f>DATE(YEAR(G4128),MONTH(G4128),1)</f>
        <v/>
      </c>
      <c r="O4128" s="132">
        <f>IF(G4128&gt;$K$3,"Futuro","Atraso")</f>
        <v/>
      </c>
      <c r="P4128">
        <f>12*(YEAR(G4128)-YEAR($K$3))+(MONTH(G4128)-MONTH($K$3))</f>
        <v/>
      </c>
      <c r="Q4128" s="366">
        <f>IF(M4128="IBIRAPITANGA FASE 3",IF(O4128="Atraso",L4128,L4128/(1+$I$2)^P4128),IF(O4128="Atraso",L4128,L4128/(1+$I$1)^P4128))</f>
        <v/>
      </c>
      <c r="R4128">
        <f>IF(O4128="Atraso",$K$3-G4128,0)</f>
        <v/>
      </c>
      <c r="S4128">
        <f>IF(R4128&lt;=15,"Até 15",IF(R4128&lt;=30,"Entre 15 e 30",IF(R4128&lt;=60,"Entre 30 e 60",IF(R4128&lt;=90,"Entre 60 e 90",IF(R4128&lt;=120,"Entre 90 e 120",IF(R4128&lt;=150,"Entre 120 e 150",IF(R4128&lt;=180,"Entre 150 e 180","Superior a 180")))))))</f>
        <v/>
      </c>
    </row>
    <row r="4129">
      <c r="A4129" t="inlineStr">
        <is>
          <t>Q021L011</t>
        </is>
      </c>
      <c r="B4129" t="inlineStr">
        <is>
          <t>ANTONIA COSTA SOCCI</t>
        </is>
      </c>
      <c r="C4129" t="n">
        <v>1</v>
      </c>
      <c r="D4129" t="inlineStr">
        <is>
          <t>IPCA</t>
        </is>
      </c>
      <c r="E4129" t="n">
        <v>0.009488792934583046</v>
      </c>
      <c r="F4129" t="inlineStr">
        <is>
          <t>MENSAL</t>
        </is>
      </c>
      <c r="G4129" t="n">
        <v>48172</v>
      </c>
      <c r="H4129" t="n">
        <v>48172</v>
      </c>
      <c r="I4129" t="n">
        <v>129</v>
      </c>
      <c r="J4129" t="inlineStr">
        <is>
          <t>CARTEIRA</t>
        </is>
      </c>
      <c r="K4129" t="inlineStr">
        <is>
          <t>CONTRATO</t>
        </is>
      </c>
      <c r="L4129" t="n">
        <v>2737.95</v>
      </c>
      <c r="M4129" t="inlineStr">
        <is>
          <t>IBIRAPITANGA FASE 3</t>
        </is>
      </c>
      <c r="N4129" s="142">
        <f>DATE(YEAR(G4129),MONTH(G4129),1)</f>
        <v/>
      </c>
      <c r="O4129" s="132">
        <f>IF(G4129&gt;$K$3,"Futuro","Atraso")</f>
        <v/>
      </c>
      <c r="P4129">
        <f>12*(YEAR(G4129)-YEAR($K$3))+(MONTH(G4129)-MONTH($K$3))</f>
        <v/>
      </c>
      <c r="Q4129" s="366">
        <f>IF(M4129="IBIRAPITANGA FASE 3",IF(O4129="Atraso",L4129,L4129/(1+$I$2)^P4129),IF(O4129="Atraso",L4129,L4129/(1+$I$1)^P4129))</f>
        <v/>
      </c>
      <c r="R4129">
        <f>IF(O4129="Atraso",$K$3-G4129,0)</f>
        <v/>
      </c>
      <c r="S4129">
        <f>IF(R4129&lt;=15,"Até 15",IF(R4129&lt;=30,"Entre 15 e 30",IF(R4129&lt;=60,"Entre 30 e 60",IF(R4129&lt;=90,"Entre 60 e 90",IF(R4129&lt;=120,"Entre 90 e 120",IF(R4129&lt;=150,"Entre 120 e 150",IF(R4129&lt;=180,"Entre 150 e 180","Superior a 180")))))))</f>
        <v/>
      </c>
    </row>
    <row r="4130">
      <c r="A4130" t="inlineStr">
        <is>
          <t>Q021L011</t>
        </is>
      </c>
      <c r="B4130" t="inlineStr">
        <is>
          <t>ANTONIA COSTA SOCCI</t>
        </is>
      </c>
      <c r="C4130" t="n">
        <v>1</v>
      </c>
      <c r="D4130" t="inlineStr">
        <is>
          <t>IPCA</t>
        </is>
      </c>
      <c r="E4130" t="n">
        <v>0.009488792934583046</v>
      </c>
      <c r="F4130" t="inlineStr">
        <is>
          <t>MENSAL</t>
        </is>
      </c>
      <c r="G4130" t="n">
        <v>48202</v>
      </c>
      <c r="H4130" t="n">
        <v>48202</v>
      </c>
      <c r="I4130" t="n">
        <v>130</v>
      </c>
      <c r="J4130" t="inlineStr">
        <is>
          <t>CARTEIRA</t>
        </is>
      </c>
      <c r="K4130" t="inlineStr">
        <is>
          <t>CONTRATO</t>
        </is>
      </c>
      <c r="L4130" t="n">
        <v>2737.95</v>
      </c>
      <c r="M4130" t="inlineStr">
        <is>
          <t>IBIRAPITANGA FASE 3</t>
        </is>
      </c>
      <c r="N4130" s="142">
        <f>DATE(YEAR(G4130),MONTH(G4130),1)</f>
        <v/>
      </c>
      <c r="O4130" s="132">
        <f>IF(G4130&gt;$K$3,"Futuro","Atraso")</f>
        <v/>
      </c>
      <c r="P4130">
        <f>12*(YEAR(G4130)-YEAR($K$3))+(MONTH(G4130)-MONTH($K$3))</f>
        <v/>
      </c>
      <c r="Q4130" s="366">
        <f>IF(M4130="IBIRAPITANGA FASE 3",IF(O4130="Atraso",L4130,L4130/(1+$I$2)^P4130),IF(O4130="Atraso",L4130,L4130/(1+$I$1)^P4130))</f>
        <v/>
      </c>
      <c r="R4130">
        <f>IF(O4130="Atraso",$K$3-G4130,0)</f>
        <v/>
      </c>
      <c r="S4130">
        <f>IF(R4130&lt;=15,"Até 15",IF(R4130&lt;=30,"Entre 15 e 30",IF(R4130&lt;=60,"Entre 30 e 60",IF(R4130&lt;=90,"Entre 60 e 90",IF(R4130&lt;=120,"Entre 90 e 120",IF(R4130&lt;=150,"Entre 120 e 150",IF(R4130&lt;=180,"Entre 150 e 180","Superior a 180")))))))</f>
        <v/>
      </c>
    </row>
    <row r="4131">
      <c r="A4131" t="inlineStr">
        <is>
          <t>Q021L011</t>
        </is>
      </c>
      <c r="B4131" t="inlineStr">
        <is>
          <t>ANTONIA COSTA SOCCI</t>
        </is>
      </c>
      <c r="C4131" t="n">
        <v>1</v>
      </c>
      <c r="D4131" t="inlineStr">
        <is>
          <t>IPCA</t>
        </is>
      </c>
      <c r="E4131" t="n">
        <v>0.009488792934583046</v>
      </c>
      <c r="F4131" t="inlineStr">
        <is>
          <t>MENSAL</t>
        </is>
      </c>
      <c r="G4131" t="n">
        <v>48233</v>
      </c>
      <c r="H4131" t="n">
        <v>48233</v>
      </c>
      <c r="I4131" t="n">
        <v>131</v>
      </c>
      <c r="J4131" t="inlineStr">
        <is>
          <t>CARTEIRA</t>
        </is>
      </c>
      <c r="K4131" t="inlineStr">
        <is>
          <t>CONTRATO</t>
        </is>
      </c>
      <c r="L4131" t="n">
        <v>2737.95</v>
      </c>
      <c r="M4131" t="inlineStr">
        <is>
          <t>IBIRAPITANGA FASE 3</t>
        </is>
      </c>
      <c r="N4131" s="142">
        <f>DATE(YEAR(G4131),MONTH(G4131),1)</f>
        <v/>
      </c>
      <c r="O4131" s="132">
        <f>IF(G4131&gt;$K$3,"Futuro","Atraso")</f>
        <v/>
      </c>
      <c r="P4131">
        <f>12*(YEAR(G4131)-YEAR($K$3))+(MONTH(G4131)-MONTH($K$3))</f>
        <v/>
      </c>
      <c r="Q4131" s="366">
        <f>IF(M4131="IBIRAPITANGA FASE 3",IF(O4131="Atraso",L4131,L4131/(1+$I$2)^P4131),IF(O4131="Atraso",L4131,L4131/(1+$I$1)^P4131))</f>
        <v/>
      </c>
      <c r="R4131">
        <f>IF(O4131="Atraso",$K$3-G4131,0)</f>
        <v/>
      </c>
      <c r="S4131">
        <f>IF(R4131&lt;=15,"Até 15",IF(R4131&lt;=30,"Entre 15 e 30",IF(R4131&lt;=60,"Entre 30 e 60",IF(R4131&lt;=90,"Entre 60 e 90",IF(R4131&lt;=120,"Entre 90 e 120",IF(R4131&lt;=150,"Entre 120 e 150",IF(R4131&lt;=180,"Entre 150 e 180","Superior a 180")))))))</f>
        <v/>
      </c>
    </row>
    <row r="4132">
      <c r="A4132" t="inlineStr">
        <is>
          <t>Q021L011</t>
        </is>
      </c>
      <c r="B4132" t="inlineStr">
        <is>
          <t>ANTONIA COSTA SOCCI</t>
        </is>
      </c>
      <c r="C4132" t="n">
        <v>1</v>
      </c>
      <c r="D4132" t="inlineStr">
        <is>
          <t>IPCA</t>
        </is>
      </c>
      <c r="E4132" t="n">
        <v>0.009488792934583046</v>
      </c>
      <c r="F4132" t="inlineStr">
        <is>
          <t>MENSAL</t>
        </is>
      </c>
      <c r="G4132" t="n">
        <v>48264</v>
      </c>
      <c r="H4132" t="n">
        <v>48264</v>
      </c>
      <c r="I4132" t="n">
        <v>132</v>
      </c>
      <c r="J4132" t="inlineStr">
        <is>
          <t>CARTEIRA</t>
        </is>
      </c>
      <c r="K4132" t="inlineStr">
        <is>
          <t>CONTRATO</t>
        </is>
      </c>
      <c r="L4132" t="n">
        <v>2737.95</v>
      </c>
      <c r="M4132" t="inlineStr">
        <is>
          <t>IBIRAPITANGA FASE 3</t>
        </is>
      </c>
      <c r="N4132" s="142">
        <f>DATE(YEAR(G4132),MONTH(G4132),1)</f>
        <v/>
      </c>
      <c r="O4132" s="132">
        <f>IF(G4132&gt;$K$3,"Futuro","Atraso")</f>
        <v/>
      </c>
      <c r="P4132">
        <f>12*(YEAR(G4132)-YEAR($K$3))+(MONTH(G4132)-MONTH($K$3))</f>
        <v/>
      </c>
      <c r="Q4132" s="366">
        <f>IF(M4132="IBIRAPITANGA FASE 3",IF(O4132="Atraso",L4132,L4132/(1+$I$2)^P4132),IF(O4132="Atraso",L4132,L4132/(1+$I$1)^P4132))</f>
        <v/>
      </c>
      <c r="R4132">
        <f>IF(O4132="Atraso",$K$3-G4132,0)</f>
        <v/>
      </c>
      <c r="S4132">
        <f>IF(R4132&lt;=15,"Até 15",IF(R4132&lt;=30,"Entre 15 e 30",IF(R4132&lt;=60,"Entre 30 e 60",IF(R4132&lt;=90,"Entre 60 e 90",IF(R4132&lt;=120,"Entre 90 e 120",IF(R4132&lt;=150,"Entre 120 e 150",IF(R4132&lt;=180,"Entre 150 e 180","Superior a 180")))))))</f>
        <v/>
      </c>
    </row>
    <row r="4133">
      <c r="A4133" t="inlineStr">
        <is>
          <t>Q021L011</t>
        </is>
      </c>
      <c r="B4133" t="inlineStr">
        <is>
          <t>ANTONIA COSTA SOCCI</t>
        </is>
      </c>
      <c r="C4133" t="n">
        <v>1</v>
      </c>
      <c r="D4133" t="inlineStr">
        <is>
          <t>IPCA</t>
        </is>
      </c>
      <c r="E4133" t="n">
        <v>0.009488792934583046</v>
      </c>
      <c r="F4133" t="inlineStr">
        <is>
          <t>MENSAL</t>
        </is>
      </c>
      <c r="G4133" t="n">
        <v>48293</v>
      </c>
      <c r="H4133" t="n">
        <v>48293</v>
      </c>
      <c r="I4133" t="n">
        <v>133</v>
      </c>
      <c r="J4133" t="inlineStr">
        <is>
          <t>CARTEIRA</t>
        </is>
      </c>
      <c r="K4133" t="inlineStr">
        <is>
          <t>CONTRATO</t>
        </is>
      </c>
      <c r="L4133" t="n">
        <v>2737.95</v>
      </c>
      <c r="M4133" t="inlineStr">
        <is>
          <t>IBIRAPITANGA FASE 3</t>
        </is>
      </c>
      <c r="N4133" s="142">
        <f>DATE(YEAR(G4133),MONTH(G4133),1)</f>
        <v/>
      </c>
      <c r="O4133" s="132">
        <f>IF(G4133&gt;$K$3,"Futuro","Atraso")</f>
        <v/>
      </c>
      <c r="P4133">
        <f>12*(YEAR(G4133)-YEAR($K$3))+(MONTH(G4133)-MONTH($K$3))</f>
        <v/>
      </c>
      <c r="Q4133" s="366">
        <f>IF(M4133="IBIRAPITANGA FASE 3",IF(O4133="Atraso",L4133,L4133/(1+$I$2)^P4133),IF(O4133="Atraso",L4133,L4133/(1+$I$1)^P4133))</f>
        <v/>
      </c>
      <c r="R4133">
        <f>IF(O4133="Atraso",$K$3-G4133,0)</f>
        <v/>
      </c>
      <c r="S4133">
        <f>IF(R4133&lt;=15,"Até 15",IF(R4133&lt;=30,"Entre 15 e 30",IF(R4133&lt;=60,"Entre 30 e 60",IF(R4133&lt;=90,"Entre 60 e 90",IF(R4133&lt;=120,"Entre 90 e 120",IF(R4133&lt;=150,"Entre 120 e 150",IF(R4133&lt;=180,"Entre 150 e 180","Superior a 180")))))))</f>
        <v/>
      </c>
    </row>
    <row r="4134">
      <c r="A4134" t="inlineStr">
        <is>
          <t>Q021L011</t>
        </is>
      </c>
      <c r="B4134" t="inlineStr">
        <is>
          <t>ANTONIA COSTA SOCCI</t>
        </is>
      </c>
      <c r="C4134" t="n">
        <v>1</v>
      </c>
      <c r="D4134" t="inlineStr">
        <is>
          <t>IPCA</t>
        </is>
      </c>
      <c r="E4134" t="n">
        <v>0.009488792934583046</v>
      </c>
      <c r="F4134" t="inlineStr">
        <is>
          <t>MENSAL</t>
        </is>
      </c>
      <c r="G4134" t="n">
        <v>48324</v>
      </c>
      <c r="H4134" t="n">
        <v>48324</v>
      </c>
      <c r="I4134" t="n">
        <v>134</v>
      </c>
      <c r="J4134" t="inlineStr">
        <is>
          <t>CARTEIRA</t>
        </is>
      </c>
      <c r="K4134" t="inlineStr">
        <is>
          <t>CONTRATO</t>
        </is>
      </c>
      <c r="L4134" t="n">
        <v>2737.95</v>
      </c>
      <c r="M4134" t="inlineStr">
        <is>
          <t>IBIRAPITANGA FASE 3</t>
        </is>
      </c>
      <c r="N4134" s="142">
        <f>DATE(YEAR(G4134),MONTH(G4134),1)</f>
        <v/>
      </c>
      <c r="O4134" s="132">
        <f>IF(G4134&gt;$K$3,"Futuro","Atraso")</f>
        <v/>
      </c>
      <c r="P4134">
        <f>12*(YEAR(G4134)-YEAR($K$3))+(MONTH(G4134)-MONTH($K$3))</f>
        <v/>
      </c>
      <c r="Q4134" s="366">
        <f>IF(M4134="IBIRAPITANGA FASE 3",IF(O4134="Atraso",L4134,L4134/(1+$I$2)^P4134),IF(O4134="Atraso",L4134,L4134/(1+$I$1)^P4134))</f>
        <v/>
      </c>
      <c r="R4134">
        <f>IF(O4134="Atraso",$K$3-G4134,0)</f>
        <v/>
      </c>
      <c r="S4134">
        <f>IF(R4134&lt;=15,"Até 15",IF(R4134&lt;=30,"Entre 15 e 30",IF(R4134&lt;=60,"Entre 30 e 60",IF(R4134&lt;=90,"Entre 60 e 90",IF(R4134&lt;=120,"Entre 90 e 120",IF(R4134&lt;=150,"Entre 120 e 150",IF(R4134&lt;=180,"Entre 150 e 180","Superior a 180")))))))</f>
        <v/>
      </c>
    </row>
    <row r="4135">
      <c r="A4135" t="inlineStr">
        <is>
          <t>Q021L011</t>
        </is>
      </c>
      <c r="B4135" t="inlineStr">
        <is>
          <t>ANTONIA COSTA SOCCI</t>
        </is>
      </c>
      <c r="C4135" t="n">
        <v>1</v>
      </c>
      <c r="D4135" t="inlineStr">
        <is>
          <t>IPCA</t>
        </is>
      </c>
      <c r="E4135" t="n">
        <v>0.009488792934583046</v>
      </c>
      <c r="F4135" t="inlineStr">
        <is>
          <t>MENSAL</t>
        </is>
      </c>
      <c r="G4135" t="n">
        <v>48354</v>
      </c>
      <c r="H4135" t="n">
        <v>48354</v>
      </c>
      <c r="I4135" t="n">
        <v>135</v>
      </c>
      <c r="J4135" t="inlineStr">
        <is>
          <t>CARTEIRA</t>
        </is>
      </c>
      <c r="K4135" t="inlineStr">
        <is>
          <t>CONTRATO</t>
        </is>
      </c>
      <c r="L4135" t="n">
        <v>2737.95</v>
      </c>
      <c r="M4135" t="inlineStr">
        <is>
          <t>IBIRAPITANGA FASE 3</t>
        </is>
      </c>
      <c r="N4135" s="142">
        <f>DATE(YEAR(G4135),MONTH(G4135),1)</f>
        <v/>
      </c>
      <c r="O4135" s="132">
        <f>IF(G4135&gt;$K$3,"Futuro","Atraso")</f>
        <v/>
      </c>
      <c r="P4135">
        <f>12*(YEAR(G4135)-YEAR($K$3))+(MONTH(G4135)-MONTH($K$3))</f>
        <v/>
      </c>
      <c r="Q4135" s="366">
        <f>IF(M4135="IBIRAPITANGA FASE 3",IF(O4135="Atraso",L4135,L4135/(1+$I$2)^P4135),IF(O4135="Atraso",L4135,L4135/(1+$I$1)^P4135))</f>
        <v/>
      </c>
      <c r="R4135">
        <f>IF(O4135="Atraso",$K$3-G4135,0)</f>
        <v/>
      </c>
      <c r="S4135">
        <f>IF(R4135&lt;=15,"Até 15",IF(R4135&lt;=30,"Entre 15 e 30",IF(R4135&lt;=60,"Entre 30 e 60",IF(R4135&lt;=90,"Entre 60 e 90",IF(R4135&lt;=120,"Entre 90 e 120",IF(R4135&lt;=150,"Entre 120 e 150",IF(R4135&lt;=180,"Entre 150 e 180","Superior a 180")))))))</f>
        <v/>
      </c>
    </row>
    <row r="4136">
      <c r="A4136" t="inlineStr">
        <is>
          <t>Q021L011</t>
        </is>
      </c>
      <c r="B4136" t="inlineStr">
        <is>
          <t>ANTONIA COSTA SOCCI</t>
        </is>
      </c>
      <c r="C4136" t="n">
        <v>1</v>
      </c>
      <c r="D4136" t="inlineStr">
        <is>
          <t>IPCA</t>
        </is>
      </c>
      <c r="E4136" t="n">
        <v>0.009488792934583046</v>
      </c>
      <c r="F4136" t="inlineStr">
        <is>
          <t>MENSAL</t>
        </is>
      </c>
      <c r="G4136" t="n">
        <v>48385</v>
      </c>
      <c r="H4136" t="n">
        <v>48385</v>
      </c>
      <c r="I4136" t="n">
        <v>136</v>
      </c>
      <c r="J4136" t="inlineStr">
        <is>
          <t>CARTEIRA</t>
        </is>
      </c>
      <c r="K4136" t="inlineStr">
        <is>
          <t>CONTRATO</t>
        </is>
      </c>
      <c r="L4136" t="n">
        <v>2737.95</v>
      </c>
      <c r="M4136" t="inlineStr">
        <is>
          <t>IBIRAPITANGA FASE 3</t>
        </is>
      </c>
      <c r="N4136" s="142">
        <f>DATE(YEAR(G4136),MONTH(G4136),1)</f>
        <v/>
      </c>
      <c r="O4136" s="132">
        <f>IF(G4136&gt;$K$3,"Futuro","Atraso")</f>
        <v/>
      </c>
      <c r="P4136">
        <f>12*(YEAR(G4136)-YEAR($K$3))+(MONTH(G4136)-MONTH($K$3))</f>
        <v/>
      </c>
      <c r="Q4136" s="366">
        <f>IF(M4136="IBIRAPITANGA FASE 3",IF(O4136="Atraso",L4136,L4136/(1+$I$2)^P4136),IF(O4136="Atraso",L4136,L4136/(1+$I$1)^P4136))</f>
        <v/>
      </c>
      <c r="R4136">
        <f>IF(O4136="Atraso",$K$3-G4136,0)</f>
        <v/>
      </c>
      <c r="S4136">
        <f>IF(R4136&lt;=15,"Até 15",IF(R4136&lt;=30,"Entre 15 e 30",IF(R4136&lt;=60,"Entre 30 e 60",IF(R4136&lt;=90,"Entre 60 e 90",IF(R4136&lt;=120,"Entre 90 e 120",IF(R4136&lt;=150,"Entre 120 e 150",IF(R4136&lt;=180,"Entre 150 e 180","Superior a 180")))))))</f>
        <v/>
      </c>
    </row>
    <row r="4137">
      <c r="A4137" t="inlineStr">
        <is>
          <t>Q021L011</t>
        </is>
      </c>
      <c r="B4137" t="inlineStr">
        <is>
          <t>ANTONIA COSTA SOCCI</t>
        </is>
      </c>
      <c r="C4137" t="n">
        <v>1</v>
      </c>
      <c r="D4137" t="inlineStr">
        <is>
          <t>IPCA</t>
        </is>
      </c>
      <c r="E4137" t="n">
        <v>0.009488792934583046</v>
      </c>
      <c r="F4137" t="inlineStr">
        <is>
          <t>MENSAL</t>
        </is>
      </c>
      <c r="G4137" t="n">
        <v>48415</v>
      </c>
      <c r="H4137" t="n">
        <v>48415</v>
      </c>
      <c r="I4137" t="n">
        <v>137</v>
      </c>
      <c r="J4137" t="inlineStr">
        <is>
          <t>CARTEIRA</t>
        </is>
      </c>
      <c r="K4137" t="inlineStr">
        <is>
          <t>CONTRATO</t>
        </is>
      </c>
      <c r="L4137" t="n">
        <v>2737.95</v>
      </c>
      <c r="M4137" t="inlineStr">
        <is>
          <t>IBIRAPITANGA FASE 3</t>
        </is>
      </c>
      <c r="N4137" s="142">
        <f>DATE(YEAR(G4137),MONTH(G4137),1)</f>
        <v/>
      </c>
      <c r="O4137" s="132">
        <f>IF(G4137&gt;$K$3,"Futuro","Atraso")</f>
        <v/>
      </c>
      <c r="P4137">
        <f>12*(YEAR(G4137)-YEAR($K$3))+(MONTH(G4137)-MONTH($K$3))</f>
        <v/>
      </c>
      <c r="Q4137" s="366">
        <f>IF(M4137="IBIRAPITANGA FASE 3",IF(O4137="Atraso",L4137,L4137/(1+$I$2)^P4137),IF(O4137="Atraso",L4137,L4137/(1+$I$1)^P4137))</f>
        <v/>
      </c>
      <c r="R4137">
        <f>IF(O4137="Atraso",$K$3-G4137,0)</f>
        <v/>
      </c>
      <c r="S4137">
        <f>IF(R4137&lt;=15,"Até 15",IF(R4137&lt;=30,"Entre 15 e 30",IF(R4137&lt;=60,"Entre 30 e 60",IF(R4137&lt;=90,"Entre 60 e 90",IF(R4137&lt;=120,"Entre 90 e 120",IF(R4137&lt;=150,"Entre 120 e 150",IF(R4137&lt;=180,"Entre 150 e 180","Superior a 180")))))))</f>
        <v/>
      </c>
    </row>
    <row r="4138">
      <c r="A4138" t="inlineStr">
        <is>
          <t>Q021L011</t>
        </is>
      </c>
      <c r="B4138" t="inlineStr">
        <is>
          <t>ANTONIA COSTA SOCCI</t>
        </is>
      </c>
      <c r="C4138" t="n">
        <v>1</v>
      </c>
      <c r="D4138" t="inlineStr">
        <is>
          <t>IPCA</t>
        </is>
      </c>
      <c r="E4138" t="n">
        <v>0.009488792934583046</v>
      </c>
      <c r="F4138" t="inlineStr">
        <is>
          <t>MENSAL</t>
        </is>
      </c>
      <c r="G4138" t="n">
        <v>48446</v>
      </c>
      <c r="H4138" t="n">
        <v>48446</v>
      </c>
      <c r="I4138" t="n">
        <v>138</v>
      </c>
      <c r="J4138" t="inlineStr">
        <is>
          <t>CARTEIRA</t>
        </is>
      </c>
      <c r="K4138" t="inlineStr">
        <is>
          <t>CONTRATO</t>
        </is>
      </c>
      <c r="L4138" t="n">
        <v>2737.95</v>
      </c>
      <c r="M4138" t="inlineStr">
        <is>
          <t>IBIRAPITANGA FASE 3</t>
        </is>
      </c>
      <c r="N4138" s="142">
        <f>DATE(YEAR(G4138),MONTH(G4138),1)</f>
        <v/>
      </c>
      <c r="O4138" s="132">
        <f>IF(G4138&gt;$K$3,"Futuro","Atraso")</f>
        <v/>
      </c>
      <c r="P4138">
        <f>12*(YEAR(G4138)-YEAR($K$3))+(MONTH(G4138)-MONTH($K$3))</f>
        <v/>
      </c>
      <c r="Q4138" s="366">
        <f>IF(M4138="IBIRAPITANGA FASE 3",IF(O4138="Atraso",L4138,L4138/(1+$I$2)^P4138),IF(O4138="Atraso",L4138,L4138/(1+$I$1)^P4138))</f>
        <v/>
      </c>
      <c r="R4138">
        <f>IF(O4138="Atraso",$K$3-G4138,0)</f>
        <v/>
      </c>
      <c r="S4138">
        <f>IF(R4138&lt;=15,"Até 15",IF(R4138&lt;=30,"Entre 15 e 30",IF(R4138&lt;=60,"Entre 30 e 60",IF(R4138&lt;=90,"Entre 60 e 90",IF(R4138&lt;=120,"Entre 90 e 120",IF(R4138&lt;=150,"Entre 120 e 150",IF(R4138&lt;=180,"Entre 150 e 180","Superior a 180")))))))</f>
        <v/>
      </c>
    </row>
    <row r="4139">
      <c r="A4139" t="inlineStr">
        <is>
          <t>Q021L011</t>
        </is>
      </c>
      <c r="B4139" t="inlineStr">
        <is>
          <t>ANTONIA COSTA SOCCI</t>
        </is>
      </c>
      <c r="C4139" t="n">
        <v>1</v>
      </c>
      <c r="D4139" t="inlineStr">
        <is>
          <t>IPCA</t>
        </is>
      </c>
      <c r="E4139" t="n">
        <v>0.009488792934583046</v>
      </c>
      <c r="F4139" t="inlineStr">
        <is>
          <t>MENSAL</t>
        </is>
      </c>
      <c r="G4139" t="n">
        <v>48477</v>
      </c>
      <c r="H4139" t="n">
        <v>48477</v>
      </c>
      <c r="I4139" t="n">
        <v>139</v>
      </c>
      <c r="J4139" t="inlineStr">
        <is>
          <t>CARTEIRA</t>
        </is>
      </c>
      <c r="K4139" t="inlineStr">
        <is>
          <t>CONTRATO</t>
        </is>
      </c>
      <c r="L4139" t="n">
        <v>2737.95</v>
      </c>
      <c r="M4139" t="inlineStr">
        <is>
          <t>IBIRAPITANGA FASE 3</t>
        </is>
      </c>
      <c r="N4139" s="142">
        <f>DATE(YEAR(G4139),MONTH(G4139),1)</f>
        <v/>
      </c>
      <c r="O4139" s="132">
        <f>IF(G4139&gt;$K$3,"Futuro","Atraso")</f>
        <v/>
      </c>
      <c r="P4139">
        <f>12*(YEAR(G4139)-YEAR($K$3))+(MONTH(G4139)-MONTH($K$3))</f>
        <v/>
      </c>
      <c r="Q4139" s="366">
        <f>IF(M4139="IBIRAPITANGA FASE 3",IF(O4139="Atraso",L4139,L4139/(1+$I$2)^P4139),IF(O4139="Atraso",L4139,L4139/(1+$I$1)^P4139))</f>
        <v/>
      </c>
      <c r="R4139">
        <f>IF(O4139="Atraso",$K$3-G4139,0)</f>
        <v/>
      </c>
      <c r="S4139">
        <f>IF(R4139&lt;=15,"Até 15",IF(R4139&lt;=30,"Entre 15 e 30",IF(R4139&lt;=60,"Entre 30 e 60",IF(R4139&lt;=90,"Entre 60 e 90",IF(R4139&lt;=120,"Entre 90 e 120",IF(R4139&lt;=150,"Entre 120 e 150",IF(R4139&lt;=180,"Entre 150 e 180","Superior a 180")))))))</f>
        <v/>
      </c>
    </row>
    <row r="4140">
      <c r="A4140" t="inlineStr">
        <is>
          <t>Q021L011</t>
        </is>
      </c>
      <c r="B4140" t="inlineStr">
        <is>
          <t>ANTONIA COSTA SOCCI</t>
        </is>
      </c>
      <c r="C4140" t="n">
        <v>1</v>
      </c>
      <c r="D4140" t="inlineStr">
        <is>
          <t>IPCA</t>
        </is>
      </c>
      <c r="E4140" t="n">
        <v>0.009488792934583046</v>
      </c>
      <c r="F4140" t="inlineStr">
        <is>
          <t>MENSAL</t>
        </is>
      </c>
      <c r="G4140" t="n">
        <v>48507</v>
      </c>
      <c r="H4140" t="n">
        <v>48507</v>
      </c>
      <c r="I4140" t="n">
        <v>140</v>
      </c>
      <c r="J4140" t="inlineStr">
        <is>
          <t>CARTEIRA</t>
        </is>
      </c>
      <c r="K4140" t="inlineStr">
        <is>
          <t>CONTRATO</t>
        </is>
      </c>
      <c r="L4140" t="n">
        <v>2737.95</v>
      </c>
      <c r="M4140" t="inlineStr">
        <is>
          <t>IBIRAPITANGA FASE 3</t>
        </is>
      </c>
      <c r="N4140" s="142">
        <f>DATE(YEAR(G4140),MONTH(G4140),1)</f>
        <v/>
      </c>
      <c r="O4140" s="132">
        <f>IF(G4140&gt;$K$3,"Futuro","Atraso")</f>
        <v/>
      </c>
      <c r="P4140">
        <f>12*(YEAR(G4140)-YEAR($K$3))+(MONTH(G4140)-MONTH($K$3))</f>
        <v/>
      </c>
      <c r="Q4140" s="366">
        <f>IF(M4140="IBIRAPITANGA FASE 3",IF(O4140="Atraso",L4140,L4140/(1+$I$2)^P4140),IF(O4140="Atraso",L4140,L4140/(1+$I$1)^P4140))</f>
        <v/>
      </c>
      <c r="R4140">
        <f>IF(O4140="Atraso",$K$3-G4140,0)</f>
        <v/>
      </c>
      <c r="S4140">
        <f>IF(R4140&lt;=15,"Até 15",IF(R4140&lt;=30,"Entre 15 e 30",IF(R4140&lt;=60,"Entre 30 e 60",IF(R4140&lt;=90,"Entre 60 e 90",IF(R4140&lt;=120,"Entre 90 e 120",IF(R4140&lt;=150,"Entre 120 e 150",IF(R4140&lt;=180,"Entre 150 e 180","Superior a 180")))))))</f>
        <v/>
      </c>
    </row>
    <row r="4141">
      <c r="A4141" t="inlineStr">
        <is>
          <t>Q021L011</t>
        </is>
      </c>
      <c r="B4141" t="inlineStr">
        <is>
          <t>ANTONIA COSTA SOCCI</t>
        </is>
      </c>
      <c r="C4141" t="n">
        <v>1</v>
      </c>
      <c r="D4141" t="inlineStr">
        <is>
          <t>IPCA</t>
        </is>
      </c>
      <c r="E4141" t="n">
        <v>0.009488792934583046</v>
      </c>
      <c r="F4141" t="inlineStr">
        <is>
          <t>MENSAL</t>
        </is>
      </c>
      <c r="G4141" t="n">
        <v>48538</v>
      </c>
      <c r="H4141" t="n">
        <v>48538</v>
      </c>
      <c r="I4141" t="n">
        <v>141</v>
      </c>
      <c r="J4141" t="inlineStr">
        <is>
          <t>CARTEIRA</t>
        </is>
      </c>
      <c r="K4141" t="inlineStr">
        <is>
          <t>CONTRATO</t>
        </is>
      </c>
      <c r="L4141" t="n">
        <v>2737.95</v>
      </c>
      <c r="M4141" t="inlineStr">
        <is>
          <t>IBIRAPITANGA FASE 3</t>
        </is>
      </c>
      <c r="N4141" s="142">
        <f>DATE(YEAR(G4141),MONTH(G4141),1)</f>
        <v/>
      </c>
      <c r="O4141" s="132">
        <f>IF(G4141&gt;$K$3,"Futuro","Atraso")</f>
        <v/>
      </c>
      <c r="P4141">
        <f>12*(YEAR(G4141)-YEAR($K$3))+(MONTH(G4141)-MONTH($K$3))</f>
        <v/>
      </c>
      <c r="Q4141" s="366">
        <f>IF(M4141="IBIRAPITANGA FASE 3",IF(O4141="Atraso",L4141,L4141/(1+$I$2)^P4141),IF(O4141="Atraso",L4141,L4141/(1+$I$1)^P4141))</f>
        <v/>
      </c>
      <c r="R4141">
        <f>IF(O4141="Atraso",$K$3-G4141,0)</f>
        <v/>
      </c>
      <c r="S4141">
        <f>IF(R4141&lt;=15,"Até 15",IF(R4141&lt;=30,"Entre 15 e 30",IF(R4141&lt;=60,"Entre 30 e 60",IF(R4141&lt;=90,"Entre 60 e 90",IF(R4141&lt;=120,"Entre 90 e 120",IF(R4141&lt;=150,"Entre 120 e 150",IF(R4141&lt;=180,"Entre 150 e 180","Superior a 180")))))))</f>
        <v/>
      </c>
    </row>
    <row r="4142">
      <c r="A4142" t="inlineStr">
        <is>
          <t>Q021L011</t>
        </is>
      </c>
      <c r="B4142" t="inlineStr">
        <is>
          <t>ANTONIA COSTA SOCCI</t>
        </is>
      </c>
      <c r="C4142" t="n">
        <v>1</v>
      </c>
      <c r="D4142" t="inlineStr">
        <is>
          <t>IPCA</t>
        </is>
      </c>
      <c r="E4142" t="n">
        <v>0.009488792934583046</v>
      </c>
      <c r="F4142" t="inlineStr">
        <is>
          <t>MENSAL</t>
        </is>
      </c>
      <c r="G4142" t="n">
        <v>48568</v>
      </c>
      <c r="H4142" t="n">
        <v>48568</v>
      </c>
      <c r="I4142" t="n">
        <v>142</v>
      </c>
      <c r="J4142" t="inlineStr">
        <is>
          <t>CARTEIRA</t>
        </is>
      </c>
      <c r="K4142" t="inlineStr">
        <is>
          <t>CONTRATO</t>
        </is>
      </c>
      <c r="L4142" t="n">
        <v>2737.95</v>
      </c>
      <c r="M4142" t="inlineStr">
        <is>
          <t>IBIRAPITANGA FASE 3</t>
        </is>
      </c>
      <c r="N4142" s="142">
        <f>DATE(YEAR(G4142),MONTH(G4142),1)</f>
        <v/>
      </c>
      <c r="O4142" s="132">
        <f>IF(G4142&gt;$K$3,"Futuro","Atraso")</f>
        <v/>
      </c>
      <c r="P4142">
        <f>12*(YEAR(G4142)-YEAR($K$3))+(MONTH(G4142)-MONTH($K$3))</f>
        <v/>
      </c>
      <c r="Q4142" s="366">
        <f>IF(M4142="IBIRAPITANGA FASE 3",IF(O4142="Atraso",L4142,L4142/(1+$I$2)^P4142),IF(O4142="Atraso",L4142,L4142/(1+$I$1)^P4142))</f>
        <v/>
      </c>
      <c r="R4142">
        <f>IF(O4142="Atraso",$K$3-G4142,0)</f>
        <v/>
      </c>
      <c r="S4142">
        <f>IF(R4142&lt;=15,"Até 15",IF(R4142&lt;=30,"Entre 15 e 30",IF(R4142&lt;=60,"Entre 30 e 60",IF(R4142&lt;=90,"Entre 60 e 90",IF(R4142&lt;=120,"Entre 90 e 120",IF(R4142&lt;=150,"Entre 120 e 150",IF(R4142&lt;=180,"Entre 150 e 180","Superior a 180")))))))</f>
        <v/>
      </c>
    </row>
    <row r="4143">
      <c r="A4143" t="inlineStr">
        <is>
          <t>Q021L011</t>
        </is>
      </c>
      <c r="B4143" t="inlineStr">
        <is>
          <t>ANTONIA COSTA SOCCI</t>
        </is>
      </c>
      <c r="C4143" t="n">
        <v>1</v>
      </c>
      <c r="D4143" t="inlineStr">
        <is>
          <t>IPCA</t>
        </is>
      </c>
      <c r="E4143" t="n">
        <v>0.009488792934583046</v>
      </c>
      <c r="F4143" t="inlineStr">
        <is>
          <t>MENSAL</t>
        </is>
      </c>
      <c r="G4143" t="n">
        <v>48599</v>
      </c>
      <c r="H4143" t="n">
        <v>48599</v>
      </c>
      <c r="I4143" t="n">
        <v>143</v>
      </c>
      <c r="J4143" t="inlineStr">
        <is>
          <t>CARTEIRA</t>
        </is>
      </c>
      <c r="K4143" t="inlineStr">
        <is>
          <t>CONTRATO</t>
        </is>
      </c>
      <c r="L4143" t="n">
        <v>2737.95</v>
      </c>
      <c r="M4143" t="inlineStr">
        <is>
          <t>IBIRAPITANGA FASE 3</t>
        </is>
      </c>
      <c r="N4143" s="142">
        <f>DATE(YEAR(G4143),MONTH(G4143),1)</f>
        <v/>
      </c>
      <c r="O4143" s="132">
        <f>IF(G4143&gt;$K$3,"Futuro","Atraso")</f>
        <v/>
      </c>
      <c r="P4143">
        <f>12*(YEAR(G4143)-YEAR($K$3))+(MONTH(G4143)-MONTH($K$3))</f>
        <v/>
      </c>
      <c r="Q4143" s="366">
        <f>IF(M4143="IBIRAPITANGA FASE 3",IF(O4143="Atraso",L4143,L4143/(1+$I$2)^P4143),IF(O4143="Atraso",L4143,L4143/(1+$I$1)^P4143))</f>
        <v/>
      </c>
      <c r="R4143">
        <f>IF(O4143="Atraso",$K$3-G4143,0)</f>
        <v/>
      </c>
      <c r="S4143">
        <f>IF(R4143&lt;=15,"Até 15",IF(R4143&lt;=30,"Entre 15 e 30",IF(R4143&lt;=60,"Entre 30 e 60",IF(R4143&lt;=90,"Entre 60 e 90",IF(R4143&lt;=120,"Entre 90 e 120",IF(R4143&lt;=150,"Entre 120 e 150",IF(R4143&lt;=180,"Entre 150 e 180","Superior a 180")))))))</f>
        <v/>
      </c>
    </row>
    <row r="4144">
      <c r="A4144" t="inlineStr">
        <is>
          <t>Q021L011</t>
        </is>
      </c>
      <c r="B4144" t="inlineStr">
        <is>
          <t>ANTONIA COSTA SOCCI</t>
        </is>
      </c>
      <c r="C4144" t="n">
        <v>1</v>
      </c>
      <c r="D4144" t="inlineStr">
        <is>
          <t>IPCA</t>
        </is>
      </c>
      <c r="E4144" t="n">
        <v>0.009488792934583046</v>
      </c>
      <c r="F4144" t="inlineStr">
        <is>
          <t>MENSAL</t>
        </is>
      </c>
      <c r="G4144" t="n">
        <v>48630</v>
      </c>
      <c r="H4144" t="n">
        <v>48630</v>
      </c>
      <c r="I4144" t="n">
        <v>144</v>
      </c>
      <c r="J4144" t="inlineStr">
        <is>
          <t>CARTEIRA</t>
        </is>
      </c>
      <c r="K4144" t="inlineStr">
        <is>
          <t>CONTRATO</t>
        </is>
      </c>
      <c r="L4144" t="n">
        <v>2737.95</v>
      </c>
      <c r="M4144" t="inlineStr">
        <is>
          <t>IBIRAPITANGA FASE 3</t>
        </is>
      </c>
      <c r="N4144" s="142">
        <f>DATE(YEAR(G4144),MONTH(G4144),1)</f>
        <v/>
      </c>
      <c r="O4144" s="132">
        <f>IF(G4144&gt;$K$3,"Futuro","Atraso")</f>
        <v/>
      </c>
      <c r="P4144">
        <f>12*(YEAR(G4144)-YEAR($K$3))+(MONTH(G4144)-MONTH($K$3))</f>
        <v/>
      </c>
      <c r="Q4144" s="366">
        <f>IF(M4144="IBIRAPITANGA FASE 3",IF(O4144="Atraso",L4144,L4144/(1+$I$2)^P4144),IF(O4144="Atraso",L4144,L4144/(1+$I$1)^P4144))</f>
        <v/>
      </c>
      <c r="R4144">
        <f>IF(O4144="Atraso",$K$3-G4144,0)</f>
        <v/>
      </c>
      <c r="S4144">
        <f>IF(R4144&lt;=15,"Até 15",IF(R4144&lt;=30,"Entre 15 e 30",IF(R4144&lt;=60,"Entre 30 e 60",IF(R4144&lt;=90,"Entre 60 e 90",IF(R4144&lt;=120,"Entre 90 e 120",IF(R4144&lt;=150,"Entre 120 e 150",IF(R4144&lt;=180,"Entre 150 e 180","Superior a 180")))))))</f>
        <v/>
      </c>
    </row>
    <row r="4145">
      <c r="A4145" t="inlineStr">
        <is>
          <t>Q021L011</t>
        </is>
      </c>
      <c r="B4145" t="inlineStr">
        <is>
          <t>ANTONIA COSTA SOCCI</t>
        </is>
      </c>
      <c r="C4145" t="n">
        <v>1</v>
      </c>
      <c r="D4145" t="inlineStr">
        <is>
          <t>IPCA</t>
        </is>
      </c>
      <c r="E4145" t="n">
        <v>0.009488792934583046</v>
      </c>
      <c r="F4145" t="inlineStr">
        <is>
          <t>MENSAL</t>
        </is>
      </c>
      <c r="G4145" t="n">
        <v>48658</v>
      </c>
      <c r="H4145" t="n">
        <v>48658</v>
      </c>
      <c r="I4145" t="n">
        <v>145</v>
      </c>
      <c r="J4145" t="inlineStr">
        <is>
          <t>CARTEIRA</t>
        </is>
      </c>
      <c r="K4145" t="inlineStr">
        <is>
          <t>CONTRATO</t>
        </is>
      </c>
      <c r="L4145" t="n">
        <v>2737.95</v>
      </c>
      <c r="M4145" t="inlineStr">
        <is>
          <t>IBIRAPITANGA FASE 3</t>
        </is>
      </c>
      <c r="N4145" s="142">
        <f>DATE(YEAR(G4145),MONTH(G4145),1)</f>
        <v/>
      </c>
      <c r="O4145" s="132">
        <f>IF(G4145&gt;$K$3,"Futuro","Atraso")</f>
        <v/>
      </c>
      <c r="P4145">
        <f>12*(YEAR(G4145)-YEAR($K$3))+(MONTH(G4145)-MONTH($K$3))</f>
        <v/>
      </c>
      <c r="Q4145" s="366">
        <f>IF(M4145="IBIRAPITANGA FASE 3",IF(O4145="Atraso",L4145,L4145/(1+$I$2)^P4145),IF(O4145="Atraso",L4145,L4145/(1+$I$1)^P4145))</f>
        <v/>
      </c>
      <c r="R4145">
        <f>IF(O4145="Atraso",$K$3-G4145,0)</f>
        <v/>
      </c>
      <c r="S4145">
        <f>IF(R4145&lt;=15,"Até 15",IF(R4145&lt;=30,"Entre 15 e 30",IF(R4145&lt;=60,"Entre 30 e 60",IF(R4145&lt;=90,"Entre 60 e 90",IF(R4145&lt;=120,"Entre 90 e 120",IF(R4145&lt;=150,"Entre 120 e 150",IF(R4145&lt;=180,"Entre 150 e 180","Superior a 180")))))))</f>
        <v/>
      </c>
    </row>
    <row r="4146">
      <c r="A4146" t="inlineStr">
        <is>
          <t>Q021L011</t>
        </is>
      </c>
      <c r="B4146" t="inlineStr">
        <is>
          <t>ANTONIA COSTA SOCCI</t>
        </is>
      </c>
      <c r="C4146" t="n">
        <v>1</v>
      </c>
      <c r="D4146" t="inlineStr">
        <is>
          <t>IPCA</t>
        </is>
      </c>
      <c r="E4146" t="n">
        <v>0.009488792934583046</v>
      </c>
      <c r="F4146" t="inlineStr">
        <is>
          <t>MENSAL</t>
        </is>
      </c>
      <c r="G4146" t="n">
        <v>48689</v>
      </c>
      <c r="H4146" t="n">
        <v>48689</v>
      </c>
      <c r="I4146" t="n">
        <v>146</v>
      </c>
      <c r="J4146" t="inlineStr">
        <is>
          <t>CARTEIRA</t>
        </is>
      </c>
      <c r="K4146" t="inlineStr">
        <is>
          <t>CONTRATO</t>
        </is>
      </c>
      <c r="L4146" t="n">
        <v>2737.95</v>
      </c>
      <c r="M4146" t="inlineStr">
        <is>
          <t>IBIRAPITANGA FASE 3</t>
        </is>
      </c>
      <c r="N4146" s="142">
        <f>DATE(YEAR(G4146),MONTH(G4146),1)</f>
        <v/>
      </c>
      <c r="O4146" s="132">
        <f>IF(G4146&gt;$K$3,"Futuro","Atraso")</f>
        <v/>
      </c>
      <c r="P4146">
        <f>12*(YEAR(G4146)-YEAR($K$3))+(MONTH(G4146)-MONTH($K$3))</f>
        <v/>
      </c>
      <c r="Q4146" s="366">
        <f>IF(M4146="IBIRAPITANGA FASE 3",IF(O4146="Atraso",L4146,L4146/(1+$I$2)^P4146),IF(O4146="Atraso",L4146,L4146/(1+$I$1)^P4146))</f>
        <v/>
      </c>
      <c r="R4146">
        <f>IF(O4146="Atraso",$K$3-G4146,0)</f>
        <v/>
      </c>
      <c r="S4146">
        <f>IF(R4146&lt;=15,"Até 15",IF(R4146&lt;=30,"Entre 15 e 30",IF(R4146&lt;=60,"Entre 30 e 60",IF(R4146&lt;=90,"Entre 60 e 90",IF(R4146&lt;=120,"Entre 90 e 120",IF(R4146&lt;=150,"Entre 120 e 150",IF(R4146&lt;=180,"Entre 150 e 180","Superior a 180")))))))</f>
        <v/>
      </c>
    </row>
    <row r="4147">
      <c r="A4147" t="inlineStr">
        <is>
          <t>Q021L011</t>
        </is>
      </c>
      <c r="B4147" t="inlineStr">
        <is>
          <t>ANTONIA COSTA SOCCI</t>
        </is>
      </c>
      <c r="C4147" t="n">
        <v>1</v>
      </c>
      <c r="D4147" t="inlineStr">
        <is>
          <t>IPCA</t>
        </is>
      </c>
      <c r="E4147" t="n">
        <v>0.009488792934583046</v>
      </c>
      <c r="F4147" t="inlineStr">
        <is>
          <t>MENSAL</t>
        </is>
      </c>
      <c r="G4147" t="n">
        <v>48719</v>
      </c>
      <c r="H4147" t="n">
        <v>48719</v>
      </c>
      <c r="I4147" t="n">
        <v>147</v>
      </c>
      <c r="J4147" t="inlineStr">
        <is>
          <t>CARTEIRA</t>
        </is>
      </c>
      <c r="K4147" t="inlineStr">
        <is>
          <t>CONTRATO</t>
        </is>
      </c>
      <c r="L4147" t="n">
        <v>2737.95</v>
      </c>
      <c r="M4147" t="inlineStr">
        <is>
          <t>IBIRAPITANGA FASE 3</t>
        </is>
      </c>
      <c r="N4147" s="142">
        <f>DATE(YEAR(G4147),MONTH(G4147),1)</f>
        <v/>
      </c>
      <c r="O4147" s="132">
        <f>IF(G4147&gt;$K$3,"Futuro","Atraso")</f>
        <v/>
      </c>
      <c r="P4147">
        <f>12*(YEAR(G4147)-YEAR($K$3))+(MONTH(G4147)-MONTH($K$3))</f>
        <v/>
      </c>
      <c r="Q4147" s="366">
        <f>IF(M4147="IBIRAPITANGA FASE 3",IF(O4147="Atraso",L4147,L4147/(1+$I$2)^P4147),IF(O4147="Atraso",L4147,L4147/(1+$I$1)^P4147))</f>
        <v/>
      </c>
      <c r="R4147">
        <f>IF(O4147="Atraso",$K$3-G4147,0)</f>
        <v/>
      </c>
      <c r="S4147">
        <f>IF(R4147&lt;=15,"Até 15",IF(R4147&lt;=30,"Entre 15 e 30",IF(R4147&lt;=60,"Entre 30 e 60",IF(R4147&lt;=90,"Entre 60 e 90",IF(R4147&lt;=120,"Entre 90 e 120",IF(R4147&lt;=150,"Entre 120 e 150",IF(R4147&lt;=180,"Entre 150 e 180","Superior a 180")))))))</f>
        <v/>
      </c>
    </row>
    <row r="4148">
      <c r="A4148" t="inlineStr">
        <is>
          <t>Q021L011</t>
        </is>
      </c>
      <c r="B4148" t="inlineStr">
        <is>
          <t>ANTONIA COSTA SOCCI</t>
        </is>
      </c>
      <c r="C4148" t="n">
        <v>1</v>
      </c>
      <c r="D4148" t="inlineStr">
        <is>
          <t>IPCA</t>
        </is>
      </c>
      <c r="E4148" t="n">
        <v>0.009488792934583046</v>
      </c>
      <c r="F4148" t="inlineStr">
        <is>
          <t>MENSAL</t>
        </is>
      </c>
      <c r="G4148" t="n">
        <v>48750</v>
      </c>
      <c r="H4148" t="n">
        <v>48750</v>
      </c>
      <c r="I4148" t="n">
        <v>148</v>
      </c>
      <c r="J4148" t="inlineStr">
        <is>
          <t>CARTEIRA</t>
        </is>
      </c>
      <c r="K4148" t="inlineStr">
        <is>
          <t>CONTRATO</t>
        </is>
      </c>
      <c r="L4148" t="n">
        <v>2737.95</v>
      </c>
      <c r="M4148" t="inlineStr">
        <is>
          <t>IBIRAPITANGA FASE 3</t>
        </is>
      </c>
      <c r="N4148" s="142">
        <f>DATE(YEAR(G4148),MONTH(G4148),1)</f>
        <v/>
      </c>
      <c r="O4148" s="132">
        <f>IF(G4148&gt;$K$3,"Futuro","Atraso")</f>
        <v/>
      </c>
      <c r="P4148">
        <f>12*(YEAR(G4148)-YEAR($K$3))+(MONTH(G4148)-MONTH($K$3))</f>
        <v/>
      </c>
      <c r="Q4148" s="366">
        <f>IF(M4148="IBIRAPITANGA FASE 3",IF(O4148="Atraso",L4148,L4148/(1+$I$2)^P4148),IF(O4148="Atraso",L4148,L4148/(1+$I$1)^P4148))</f>
        <v/>
      </c>
      <c r="R4148">
        <f>IF(O4148="Atraso",$K$3-G4148,0)</f>
        <v/>
      </c>
      <c r="S4148">
        <f>IF(R4148&lt;=15,"Até 15",IF(R4148&lt;=30,"Entre 15 e 30",IF(R4148&lt;=60,"Entre 30 e 60",IF(R4148&lt;=90,"Entre 60 e 90",IF(R4148&lt;=120,"Entre 90 e 120",IF(R4148&lt;=150,"Entre 120 e 150",IF(R4148&lt;=180,"Entre 150 e 180","Superior a 180")))))))</f>
        <v/>
      </c>
    </row>
    <row r="4149">
      <c r="A4149" t="inlineStr">
        <is>
          <t>Q021L011</t>
        </is>
      </c>
      <c r="B4149" t="inlineStr">
        <is>
          <t>ANTONIA COSTA SOCCI</t>
        </is>
      </c>
      <c r="C4149" t="n">
        <v>1</v>
      </c>
      <c r="D4149" t="inlineStr">
        <is>
          <t>IPCA</t>
        </is>
      </c>
      <c r="E4149" t="n">
        <v>0.009488792934583046</v>
      </c>
      <c r="F4149" t="inlineStr">
        <is>
          <t>MENSAL</t>
        </is>
      </c>
      <c r="G4149" t="n">
        <v>48780</v>
      </c>
      <c r="H4149" t="n">
        <v>48780</v>
      </c>
      <c r="I4149" t="n">
        <v>149</v>
      </c>
      <c r="J4149" t="inlineStr">
        <is>
          <t>CARTEIRA</t>
        </is>
      </c>
      <c r="K4149" t="inlineStr">
        <is>
          <t>CONTRATO</t>
        </is>
      </c>
      <c r="L4149" t="n">
        <v>2737.95</v>
      </c>
      <c r="M4149" t="inlineStr">
        <is>
          <t>IBIRAPITANGA FASE 3</t>
        </is>
      </c>
      <c r="N4149" s="142">
        <f>DATE(YEAR(G4149),MONTH(G4149),1)</f>
        <v/>
      </c>
      <c r="O4149" s="132">
        <f>IF(G4149&gt;$K$3,"Futuro","Atraso")</f>
        <v/>
      </c>
      <c r="P4149">
        <f>12*(YEAR(G4149)-YEAR($K$3))+(MONTH(G4149)-MONTH($K$3))</f>
        <v/>
      </c>
      <c r="Q4149" s="366">
        <f>IF(M4149="IBIRAPITANGA FASE 3",IF(O4149="Atraso",L4149,L4149/(1+$I$2)^P4149),IF(O4149="Atraso",L4149,L4149/(1+$I$1)^P4149))</f>
        <v/>
      </c>
      <c r="R4149">
        <f>IF(O4149="Atraso",$K$3-G4149,0)</f>
        <v/>
      </c>
      <c r="S4149">
        <f>IF(R4149&lt;=15,"Até 15",IF(R4149&lt;=30,"Entre 15 e 30",IF(R4149&lt;=60,"Entre 30 e 60",IF(R4149&lt;=90,"Entre 60 e 90",IF(R4149&lt;=120,"Entre 90 e 120",IF(R4149&lt;=150,"Entre 120 e 150",IF(R4149&lt;=180,"Entre 150 e 180","Superior a 180")))))))</f>
        <v/>
      </c>
    </row>
    <row r="4150">
      <c r="A4150" t="inlineStr">
        <is>
          <t>Q021L011</t>
        </is>
      </c>
      <c r="B4150" t="inlineStr">
        <is>
          <t>ANTONIA COSTA SOCCI</t>
        </is>
      </c>
      <c r="C4150" t="n">
        <v>1</v>
      </c>
      <c r="D4150" t="inlineStr">
        <is>
          <t>IPCA</t>
        </is>
      </c>
      <c r="E4150" t="n">
        <v>0.009488792934583046</v>
      </c>
      <c r="F4150" t="inlineStr">
        <is>
          <t>MENSAL</t>
        </is>
      </c>
      <c r="G4150" t="n">
        <v>48811</v>
      </c>
      <c r="H4150" t="n">
        <v>48811</v>
      </c>
      <c r="I4150" t="n">
        <v>150</v>
      </c>
      <c r="J4150" t="inlineStr">
        <is>
          <t>CARTEIRA</t>
        </is>
      </c>
      <c r="K4150" t="inlineStr">
        <is>
          <t>CONTRATO</t>
        </is>
      </c>
      <c r="L4150" t="n">
        <v>2737.95</v>
      </c>
      <c r="M4150" t="inlineStr">
        <is>
          <t>IBIRAPITANGA FASE 3</t>
        </is>
      </c>
      <c r="N4150" s="142">
        <f>DATE(YEAR(G4150),MONTH(G4150),1)</f>
        <v/>
      </c>
      <c r="O4150" s="132">
        <f>IF(G4150&gt;$K$3,"Futuro","Atraso")</f>
        <v/>
      </c>
      <c r="P4150">
        <f>12*(YEAR(G4150)-YEAR($K$3))+(MONTH(G4150)-MONTH($K$3))</f>
        <v/>
      </c>
      <c r="Q4150" s="366">
        <f>IF(M4150="IBIRAPITANGA FASE 3",IF(O4150="Atraso",L4150,L4150/(1+$I$2)^P4150),IF(O4150="Atraso",L4150,L4150/(1+$I$1)^P4150))</f>
        <v/>
      </c>
      <c r="R4150">
        <f>IF(O4150="Atraso",$K$3-G4150,0)</f>
        <v/>
      </c>
      <c r="S4150">
        <f>IF(R4150&lt;=15,"Até 15",IF(R4150&lt;=30,"Entre 15 e 30",IF(R4150&lt;=60,"Entre 30 e 60",IF(R4150&lt;=90,"Entre 60 e 90",IF(R4150&lt;=120,"Entre 90 e 120",IF(R4150&lt;=150,"Entre 120 e 150",IF(R4150&lt;=180,"Entre 150 e 180","Superior a 180")))))))</f>
        <v/>
      </c>
    </row>
    <row r="4151">
      <c r="A4151" t="inlineStr">
        <is>
          <t>Q021L011</t>
        </is>
      </c>
      <c r="B4151" t="inlineStr">
        <is>
          <t>ANTONIA COSTA SOCCI</t>
        </is>
      </c>
      <c r="C4151" t="n">
        <v>1</v>
      </c>
      <c r="D4151" t="inlineStr">
        <is>
          <t>IPCA</t>
        </is>
      </c>
      <c r="E4151" t="n">
        <v>0.009488792934583046</v>
      </c>
      <c r="F4151" t="inlineStr">
        <is>
          <t>MENSAL</t>
        </is>
      </c>
      <c r="G4151" t="n">
        <v>48842</v>
      </c>
      <c r="H4151" t="n">
        <v>48842</v>
      </c>
      <c r="I4151" t="n">
        <v>151</v>
      </c>
      <c r="J4151" t="inlineStr">
        <is>
          <t>CARTEIRA</t>
        </is>
      </c>
      <c r="K4151" t="inlineStr">
        <is>
          <t>CONTRATO</t>
        </is>
      </c>
      <c r="L4151" t="n">
        <v>2737.95</v>
      </c>
      <c r="M4151" t="inlineStr">
        <is>
          <t>IBIRAPITANGA FASE 3</t>
        </is>
      </c>
      <c r="N4151" s="142">
        <f>DATE(YEAR(G4151),MONTH(G4151),1)</f>
        <v/>
      </c>
      <c r="O4151" s="132">
        <f>IF(G4151&gt;$K$3,"Futuro","Atraso")</f>
        <v/>
      </c>
      <c r="P4151">
        <f>12*(YEAR(G4151)-YEAR($K$3))+(MONTH(G4151)-MONTH($K$3))</f>
        <v/>
      </c>
      <c r="Q4151" s="366">
        <f>IF(M4151="IBIRAPITANGA FASE 3",IF(O4151="Atraso",L4151,L4151/(1+$I$2)^P4151),IF(O4151="Atraso",L4151,L4151/(1+$I$1)^P4151))</f>
        <v/>
      </c>
      <c r="R4151">
        <f>IF(O4151="Atraso",$K$3-G4151,0)</f>
        <v/>
      </c>
      <c r="S4151">
        <f>IF(R4151&lt;=15,"Até 15",IF(R4151&lt;=30,"Entre 15 e 30",IF(R4151&lt;=60,"Entre 30 e 60",IF(R4151&lt;=90,"Entre 60 e 90",IF(R4151&lt;=120,"Entre 90 e 120",IF(R4151&lt;=150,"Entre 120 e 150",IF(R4151&lt;=180,"Entre 150 e 180","Superior a 180")))))))</f>
        <v/>
      </c>
    </row>
    <row r="4152">
      <c r="A4152" t="inlineStr">
        <is>
          <t>Q021L011</t>
        </is>
      </c>
      <c r="B4152" t="inlineStr">
        <is>
          <t>ANTONIA COSTA SOCCI</t>
        </is>
      </c>
      <c r="C4152" t="n">
        <v>1</v>
      </c>
      <c r="D4152" t="inlineStr">
        <is>
          <t>IPCA</t>
        </is>
      </c>
      <c r="E4152" t="n">
        <v>0.009488792934583046</v>
      </c>
      <c r="F4152" t="inlineStr">
        <is>
          <t>MENSAL</t>
        </is>
      </c>
      <c r="G4152" t="n">
        <v>48872</v>
      </c>
      <c r="H4152" t="n">
        <v>48872</v>
      </c>
      <c r="I4152" t="n">
        <v>152</v>
      </c>
      <c r="J4152" t="inlineStr">
        <is>
          <t>CARTEIRA</t>
        </is>
      </c>
      <c r="K4152" t="inlineStr">
        <is>
          <t>CONTRATO</t>
        </is>
      </c>
      <c r="L4152" t="n">
        <v>2737.95</v>
      </c>
      <c r="M4152" t="inlineStr">
        <is>
          <t>IBIRAPITANGA FASE 3</t>
        </is>
      </c>
      <c r="N4152" s="142">
        <f>DATE(YEAR(G4152),MONTH(G4152),1)</f>
        <v/>
      </c>
      <c r="O4152" s="132">
        <f>IF(G4152&gt;$K$3,"Futuro","Atraso")</f>
        <v/>
      </c>
      <c r="P4152">
        <f>12*(YEAR(G4152)-YEAR($K$3))+(MONTH(G4152)-MONTH($K$3))</f>
        <v/>
      </c>
      <c r="Q4152" s="366">
        <f>IF(M4152="IBIRAPITANGA FASE 3",IF(O4152="Atraso",L4152,L4152/(1+$I$2)^P4152),IF(O4152="Atraso",L4152,L4152/(1+$I$1)^P4152))</f>
        <v/>
      </c>
      <c r="R4152">
        <f>IF(O4152="Atraso",$K$3-G4152,0)</f>
        <v/>
      </c>
      <c r="S4152">
        <f>IF(R4152&lt;=15,"Até 15",IF(R4152&lt;=30,"Entre 15 e 30",IF(R4152&lt;=60,"Entre 30 e 60",IF(R4152&lt;=90,"Entre 60 e 90",IF(R4152&lt;=120,"Entre 90 e 120",IF(R4152&lt;=150,"Entre 120 e 150",IF(R4152&lt;=180,"Entre 150 e 180","Superior a 180")))))))</f>
        <v/>
      </c>
    </row>
    <row r="4153">
      <c r="A4153" t="inlineStr">
        <is>
          <t>Q021L011</t>
        </is>
      </c>
      <c r="B4153" t="inlineStr">
        <is>
          <t>ANTONIA COSTA SOCCI</t>
        </is>
      </c>
      <c r="C4153" t="n">
        <v>1</v>
      </c>
      <c r="D4153" t="inlineStr">
        <is>
          <t>IPCA</t>
        </is>
      </c>
      <c r="E4153" t="n">
        <v>0.009488792934583046</v>
      </c>
      <c r="F4153" t="inlineStr">
        <is>
          <t>MENSAL</t>
        </is>
      </c>
      <c r="G4153" t="n">
        <v>48903</v>
      </c>
      <c r="H4153" t="n">
        <v>48903</v>
      </c>
      <c r="I4153" t="n">
        <v>153</v>
      </c>
      <c r="J4153" t="inlineStr">
        <is>
          <t>CARTEIRA</t>
        </is>
      </c>
      <c r="K4153" t="inlineStr">
        <is>
          <t>CONTRATO</t>
        </is>
      </c>
      <c r="L4153" t="n">
        <v>2737.95</v>
      </c>
      <c r="M4153" t="inlineStr">
        <is>
          <t>IBIRAPITANGA FASE 3</t>
        </is>
      </c>
      <c r="N4153" s="142">
        <f>DATE(YEAR(G4153),MONTH(G4153),1)</f>
        <v/>
      </c>
      <c r="O4153" s="132">
        <f>IF(G4153&gt;$K$3,"Futuro","Atraso")</f>
        <v/>
      </c>
      <c r="P4153">
        <f>12*(YEAR(G4153)-YEAR($K$3))+(MONTH(G4153)-MONTH($K$3))</f>
        <v/>
      </c>
      <c r="Q4153" s="366">
        <f>IF(M4153="IBIRAPITANGA FASE 3",IF(O4153="Atraso",L4153,L4153/(1+$I$2)^P4153),IF(O4153="Atraso",L4153,L4153/(1+$I$1)^P4153))</f>
        <v/>
      </c>
      <c r="R4153">
        <f>IF(O4153="Atraso",$K$3-G4153,0)</f>
        <v/>
      </c>
      <c r="S4153">
        <f>IF(R4153&lt;=15,"Até 15",IF(R4153&lt;=30,"Entre 15 e 30",IF(R4153&lt;=60,"Entre 30 e 60",IF(R4153&lt;=90,"Entre 60 e 90",IF(R4153&lt;=120,"Entre 90 e 120",IF(R4153&lt;=150,"Entre 120 e 150",IF(R4153&lt;=180,"Entre 150 e 180","Superior a 180")))))))</f>
        <v/>
      </c>
    </row>
    <row r="4154">
      <c r="A4154" t="inlineStr">
        <is>
          <t>Q021L011</t>
        </is>
      </c>
      <c r="B4154" t="inlineStr">
        <is>
          <t>ANTONIA COSTA SOCCI</t>
        </is>
      </c>
      <c r="C4154" t="n">
        <v>1</v>
      </c>
      <c r="D4154" t="inlineStr">
        <is>
          <t>IPCA</t>
        </is>
      </c>
      <c r="E4154" t="n">
        <v>0.009488792934583046</v>
      </c>
      <c r="F4154" t="inlineStr">
        <is>
          <t>MENSAL</t>
        </is>
      </c>
      <c r="G4154" t="n">
        <v>48933</v>
      </c>
      <c r="H4154" t="n">
        <v>48933</v>
      </c>
      <c r="I4154" t="n">
        <v>154</v>
      </c>
      <c r="J4154" t="inlineStr">
        <is>
          <t>CARTEIRA</t>
        </is>
      </c>
      <c r="K4154" t="inlineStr">
        <is>
          <t>CONTRATO</t>
        </is>
      </c>
      <c r="L4154" t="n">
        <v>2737.95</v>
      </c>
      <c r="M4154" t="inlineStr">
        <is>
          <t>IBIRAPITANGA FASE 3</t>
        </is>
      </c>
      <c r="N4154" s="142">
        <f>DATE(YEAR(G4154),MONTH(G4154),1)</f>
        <v/>
      </c>
      <c r="O4154" s="132">
        <f>IF(G4154&gt;$K$3,"Futuro","Atraso")</f>
        <v/>
      </c>
      <c r="P4154">
        <f>12*(YEAR(G4154)-YEAR($K$3))+(MONTH(G4154)-MONTH($K$3))</f>
        <v/>
      </c>
      <c r="Q4154" s="366">
        <f>IF(M4154="IBIRAPITANGA FASE 3",IF(O4154="Atraso",L4154,L4154/(1+$I$2)^P4154),IF(O4154="Atraso",L4154,L4154/(1+$I$1)^P4154))</f>
        <v/>
      </c>
      <c r="R4154">
        <f>IF(O4154="Atraso",$K$3-G4154,0)</f>
        <v/>
      </c>
      <c r="S4154">
        <f>IF(R4154&lt;=15,"Até 15",IF(R4154&lt;=30,"Entre 15 e 30",IF(R4154&lt;=60,"Entre 30 e 60",IF(R4154&lt;=90,"Entre 60 e 90",IF(R4154&lt;=120,"Entre 90 e 120",IF(R4154&lt;=150,"Entre 120 e 150",IF(R4154&lt;=180,"Entre 150 e 180","Superior a 180")))))))</f>
        <v/>
      </c>
    </row>
    <row r="4155">
      <c r="A4155" t="inlineStr">
        <is>
          <t>Q021L011</t>
        </is>
      </c>
      <c r="B4155" t="inlineStr">
        <is>
          <t>ANTONIA COSTA SOCCI</t>
        </is>
      </c>
      <c r="C4155" t="n">
        <v>1</v>
      </c>
      <c r="D4155" t="inlineStr">
        <is>
          <t>IPCA</t>
        </is>
      </c>
      <c r="E4155" t="n">
        <v>0.009488792934583046</v>
      </c>
      <c r="F4155" t="inlineStr">
        <is>
          <t>MENSAL</t>
        </is>
      </c>
      <c r="G4155" t="n">
        <v>48964</v>
      </c>
      <c r="H4155" t="n">
        <v>48964</v>
      </c>
      <c r="I4155" t="n">
        <v>155</v>
      </c>
      <c r="J4155" t="inlineStr">
        <is>
          <t>CARTEIRA</t>
        </is>
      </c>
      <c r="K4155" t="inlineStr">
        <is>
          <t>CONTRATO</t>
        </is>
      </c>
      <c r="L4155" t="n">
        <v>2737.95</v>
      </c>
      <c r="M4155" t="inlineStr">
        <is>
          <t>IBIRAPITANGA FASE 3</t>
        </is>
      </c>
      <c r="N4155" s="142">
        <f>DATE(YEAR(G4155),MONTH(G4155),1)</f>
        <v/>
      </c>
      <c r="O4155" s="132">
        <f>IF(G4155&gt;$K$3,"Futuro","Atraso")</f>
        <v/>
      </c>
      <c r="P4155">
        <f>12*(YEAR(G4155)-YEAR($K$3))+(MONTH(G4155)-MONTH($K$3))</f>
        <v/>
      </c>
      <c r="Q4155" s="366">
        <f>IF(M4155="IBIRAPITANGA FASE 3",IF(O4155="Atraso",L4155,L4155/(1+$I$2)^P4155),IF(O4155="Atraso",L4155,L4155/(1+$I$1)^P4155))</f>
        <v/>
      </c>
      <c r="R4155">
        <f>IF(O4155="Atraso",$K$3-G4155,0)</f>
        <v/>
      </c>
      <c r="S4155">
        <f>IF(R4155&lt;=15,"Até 15",IF(R4155&lt;=30,"Entre 15 e 30",IF(R4155&lt;=60,"Entre 30 e 60",IF(R4155&lt;=90,"Entre 60 e 90",IF(R4155&lt;=120,"Entre 90 e 120",IF(R4155&lt;=150,"Entre 120 e 150",IF(R4155&lt;=180,"Entre 150 e 180","Superior a 180")))))))</f>
        <v/>
      </c>
    </row>
    <row r="4156">
      <c r="A4156" t="inlineStr">
        <is>
          <t>Q021L011</t>
        </is>
      </c>
      <c r="B4156" t="inlineStr">
        <is>
          <t>ANTONIA COSTA SOCCI</t>
        </is>
      </c>
      <c r="C4156" t="n">
        <v>1</v>
      </c>
      <c r="D4156" t="inlineStr">
        <is>
          <t>IPCA</t>
        </is>
      </c>
      <c r="E4156" t="n">
        <v>0.009488792934583046</v>
      </c>
      <c r="F4156" t="inlineStr">
        <is>
          <t>MENSAL</t>
        </is>
      </c>
      <c r="G4156" t="n">
        <v>48995</v>
      </c>
      <c r="H4156" t="n">
        <v>48995</v>
      </c>
      <c r="I4156" t="n">
        <v>156</v>
      </c>
      <c r="J4156" t="inlineStr">
        <is>
          <t>CARTEIRA</t>
        </is>
      </c>
      <c r="K4156" t="inlineStr">
        <is>
          <t>CONTRATO</t>
        </is>
      </c>
      <c r="L4156" t="n">
        <v>2737.95</v>
      </c>
      <c r="M4156" t="inlineStr">
        <is>
          <t>IBIRAPITANGA FASE 3</t>
        </is>
      </c>
      <c r="N4156" s="142">
        <f>DATE(YEAR(G4156),MONTH(G4156),1)</f>
        <v/>
      </c>
      <c r="O4156" s="132">
        <f>IF(G4156&gt;$K$3,"Futuro","Atraso")</f>
        <v/>
      </c>
      <c r="P4156">
        <f>12*(YEAR(G4156)-YEAR($K$3))+(MONTH(G4156)-MONTH($K$3))</f>
        <v/>
      </c>
      <c r="Q4156" s="366">
        <f>IF(M4156="IBIRAPITANGA FASE 3",IF(O4156="Atraso",L4156,L4156/(1+$I$2)^P4156),IF(O4156="Atraso",L4156,L4156/(1+$I$1)^P4156))</f>
        <v/>
      </c>
      <c r="R4156">
        <f>IF(O4156="Atraso",$K$3-G4156,0)</f>
        <v/>
      </c>
      <c r="S4156">
        <f>IF(R4156&lt;=15,"Até 15",IF(R4156&lt;=30,"Entre 15 e 30",IF(R4156&lt;=60,"Entre 30 e 60",IF(R4156&lt;=90,"Entre 60 e 90",IF(R4156&lt;=120,"Entre 90 e 120",IF(R4156&lt;=150,"Entre 120 e 150",IF(R4156&lt;=180,"Entre 150 e 180","Superior a 180")))))))</f>
        <v/>
      </c>
    </row>
    <row r="4157">
      <c r="A4157" t="inlineStr">
        <is>
          <t>Q021L011</t>
        </is>
      </c>
      <c r="B4157" t="inlineStr">
        <is>
          <t>ANTONIA COSTA SOCCI</t>
        </is>
      </c>
      <c r="C4157" t="n">
        <v>1</v>
      </c>
      <c r="D4157" t="inlineStr">
        <is>
          <t>IPCA</t>
        </is>
      </c>
      <c r="E4157" t="n">
        <v>0.009488792934583046</v>
      </c>
      <c r="F4157" t="inlineStr">
        <is>
          <t>MENSAL</t>
        </is>
      </c>
      <c r="G4157" t="n">
        <v>49023</v>
      </c>
      <c r="H4157" t="n">
        <v>49023</v>
      </c>
      <c r="I4157" t="n">
        <v>157</v>
      </c>
      <c r="J4157" t="inlineStr">
        <is>
          <t>CARTEIRA</t>
        </is>
      </c>
      <c r="K4157" t="inlineStr">
        <is>
          <t>CONTRATO</t>
        </is>
      </c>
      <c r="L4157" t="n">
        <v>2737.95</v>
      </c>
      <c r="M4157" t="inlineStr">
        <is>
          <t>IBIRAPITANGA FASE 3</t>
        </is>
      </c>
      <c r="N4157" s="142">
        <f>DATE(YEAR(G4157),MONTH(G4157),1)</f>
        <v/>
      </c>
      <c r="O4157" s="132">
        <f>IF(G4157&gt;$K$3,"Futuro","Atraso")</f>
        <v/>
      </c>
      <c r="P4157">
        <f>12*(YEAR(G4157)-YEAR($K$3))+(MONTH(G4157)-MONTH($K$3))</f>
        <v/>
      </c>
      <c r="Q4157" s="366">
        <f>IF(M4157="IBIRAPITANGA FASE 3",IF(O4157="Atraso",L4157,L4157/(1+$I$2)^P4157),IF(O4157="Atraso",L4157,L4157/(1+$I$1)^P4157))</f>
        <v/>
      </c>
      <c r="R4157">
        <f>IF(O4157="Atraso",$K$3-G4157,0)</f>
        <v/>
      </c>
      <c r="S4157">
        <f>IF(R4157&lt;=15,"Até 15",IF(R4157&lt;=30,"Entre 15 e 30",IF(R4157&lt;=60,"Entre 30 e 60",IF(R4157&lt;=90,"Entre 60 e 90",IF(R4157&lt;=120,"Entre 90 e 120",IF(R4157&lt;=150,"Entre 120 e 150",IF(R4157&lt;=180,"Entre 150 e 180","Superior a 180")))))))</f>
        <v/>
      </c>
    </row>
    <row r="4158">
      <c r="A4158" t="inlineStr">
        <is>
          <t>Q021L011</t>
        </is>
      </c>
      <c r="B4158" t="inlineStr">
        <is>
          <t>ANTONIA COSTA SOCCI</t>
        </is>
      </c>
      <c r="C4158" t="n">
        <v>1</v>
      </c>
      <c r="D4158" t="inlineStr">
        <is>
          <t>IPCA</t>
        </is>
      </c>
      <c r="E4158" t="n">
        <v>0.009488792934583046</v>
      </c>
      <c r="F4158" t="inlineStr">
        <is>
          <t>MENSAL</t>
        </is>
      </c>
      <c r="G4158" t="n">
        <v>49054</v>
      </c>
      <c r="H4158" t="n">
        <v>49054</v>
      </c>
      <c r="I4158" t="n">
        <v>158</v>
      </c>
      <c r="J4158" t="inlineStr">
        <is>
          <t>CARTEIRA</t>
        </is>
      </c>
      <c r="K4158" t="inlineStr">
        <is>
          <t>CONTRATO</t>
        </is>
      </c>
      <c r="L4158" t="n">
        <v>2737.95</v>
      </c>
      <c r="M4158" t="inlineStr">
        <is>
          <t>IBIRAPITANGA FASE 3</t>
        </is>
      </c>
      <c r="N4158" s="142">
        <f>DATE(YEAR(G4158),MONTH(G4158),1)</f>
        <v/>
      </c>
      <c r="O4158" s="132">
        <f>IF(G4158&gt;$K$3,"Futuro","Atraso")</f>
        <v/>
      </c>
      <c r="P4158">
        <f>12*(YEAR(G4158)-YEAR($K$3))+(MONTH(G4158)-MONTH($K$3))</f>
        <v/>
      </c>
      <c r="Q4158" s="366">
        <f>IF(M4158="IBIRAPITANGA FASE 3",IF(O4158="Atraso",L4158,L4158/(1+$I$2)^P4158),IF(O4158="Atraso",L4158,L4158/(1+$I$1)^P4158))</f>
        <v/>
      </c>
      <c r="R4158">
        <f>IF(O4158="Atraso",$K$3-G4158,0)</f>
        <v/>
      </c>
      <c r="S4158">
        <f>IF(R4158&lt;=15,"Até 15",IF(R4158&lt;=30,"Entre 15 e 30",IF(R4158&lt;=60,"Entre 30 e 60",IF(R4158&lt;=90,"Entre 60 e 90",IF(R4158&lt;=120,"Entre 90 e 120",IF(R4158&lt;=150,"Entre 120 e 150",IF(R4158&lt;=180,"Entre 150 e 180","Superior a 180")))))))</f>
        <v/>
      </c>
    </row>
    <row r="4159">
      <c r="A4159" t="inlineStr">
        <is>
          <t>Q021L011</t>
        </is>
      </c>
      <c r="B4159" t="inlineStr">
        <is>
          <t>ANTONIA COSTA SOCCI</t>
        </is>
      </c>
      <c r="C4159" t="n">
        <v>1</v>
      </c>
      <c r="D4159" t="inlineStr">
        <is>
          <t>IPCA</t>
        </is>
      </c>
      <c r="E4159" t="n">
        <v>0.009488792934583046</v>
      </c>
      <c r="F4159" t="inlineStr">
        <is>
          <t>MENSAL</t>
        </is>
      </c>
      <c r="G4159" t="n">
        <v>49084</v>
      </c>
      <c r="H4159" t="n">
        <v>49084</v>
      </c>
      <c r="I4159" t="n">
        <v>159</v>
      </c>
      <c r="J4159" t="inlineStr">
        <is>
          <t>CARTEIRA</t>
        </is>
      </c>
      <c r="K4159" t="inlineStr">
        <is>
          <t>CONTRATO</t>
        </is>
      </c>
      <c r="L4159" t="n">
        <v>2737.95</v>
      </c>
      <c r="M4159" t="inlineStr">
        <is>
          <t>IBIRAPITANGA FASE 3</t>
        </is>
      </c>
      <c r="N4159" s="142">
        <f>DATE(YEAR(G4159),MONTH(G4159),1)</f>
        <v/>
      </c>
      <c r="O4159" s="132">
        <f>IF(G4159&gt;$K$3,"Futuro","Atraso")</f>
        <v/>
      </c>
      <c r="P4159">
        <f>12*(YEAR(G4159)-YEAR($K$3))+(MONTH(G4159)-MONTH($K$3))</f>
        <v/>
      </c>
      <c r="Q4159" s="366">
        <f>IF(M4159="IBIRAPITANGA FASE 3",IF(O4159="Atraso",L4159,L4159/(1+$I$2)^P4159),IF(O4159="Atraso",L4159,L4159/(1+$I$1)^P4159))</f>
        <v/>
      </c>
      <c r="R4159">
        <f>IF(O4159="Atraso",$K$3-G4159,0)</f>
        <v/>
      </c>
      <c r="S4159">
        <f>IF(R4159&lt;=15,"Até 15",IF(R4159&lt;=30,"Entre 15 e 30",IF(R4159&lt;=60,"Entre 30 e 60",IF(R4159&lt;=90,"Entre 60 e 90",IF(R4159&lt;=120,"Entre 90 e 120",IF(R4159&lt;=150,"Entre 120 e 150",IF(R4159&lt;=180,"Entre 150 e 180","Superior a 180")))))))</f>
        <v/>
      </c>
    </row>
    <row r="4160">
      <c r="A4160" t="inlineStr">
        <is>
          <t>Q021L011</t>
        </is>
      </c>
      <c r="B4160" t="inlineStr">
        <is>
          <t>ANTONIA COSTA SOCCI</t>
        </is>
      </c>
      <c r="C4160" t="n">
        <v>1</v>
      </c>
      <c r="D4160" t="inlineStr">
        <is>
          <t>IPCA</t>
        </is>
      </c>
      <c r="E4160" t="n">
        <v>0.009488792934583046</v>
      </c>
      <c r="F4160" t="inlineStr">
        <is>
          <t>MENSAL</t>
        </is>
      </c>
      <c r="G4160" t="n">
        <v>49115</v>
      </c>
      <c r="H4160" t="n">
        <v>49115</v>
      </c>
      <c r="I4160" t="n">
        <v>160</v>
      </c>
      <c r="J4160" t="inlineStr">
        <is>
          <t>CARTEIRA</t>
        </is>
      </c>
      <c r="K4160" t="inlineStr">
        <is>
          <t>CONTRATO</t>
        </is>
      </c>
      <c r="L4160" t="n">
        <v>2737.95</v>
      </c>
      <c r="M4160" t="inlineStr">
        <is>
          <t>IBIRAPITANGA FASE 3</t>
        </is>
      </c>
      <c r="N4160" s="142">
        <f>DATE(YEAR(G4160),MONTH(G4160),1)</f>
        <v/>
      </c>
      <c r="O4160" s="132">
        <f>IF(G4160&gt;$K$3,"Futuro","Atraso")</f>
        <v/>
      </c>
      <c r="P4160">
        <f>12*(YEAR(G4160)-YEAR($K$3))+(MONTH(G4160)-MONTH($K$3))</f>
        <v/>
      </c>
      <c r="Q4160" s="366">
        <f>IF(M4160="IBIRAPITANGA FASE 3",IF(O4160="Atraso",L4160,L4160/(1+$I$2)^P4160),IF(O4160="Atraso",L4160,L4160/(1+$I$1)^P4160))</f>
        <v/>
      </c>
      <c r="R4160">
        <f>IF(O4160="Atraso",$K$3-G4160,0)</f>
        <v/>
      </c>
      <c r="S4160">
        <f>IF(R4160&lt;=15,"Até 15",IF(R4160&lt;=30,"Entre 15 e 30",IF(R4160&lt;=60,"Entre 30 e 60",IF(R4160&lt;=90,"Entre 60 e 90",IF(R4160&lt;=120,"Entre 90 e 120",IF(R4160&lt;=150,"Entre 120 e 150",IF(R4160&lt;=180,"Entre 150 e 180","Superior a 180")))))))</f>
        <v/>
      </c>
    </row>
    <row r="4161">
      <c r="A4161" t="inlineStr">
        <is>
          <t>Q021L011</t>
        </is>
      </c>
      <c r="B4161" t="inlineStr">
        <is>
          <t>ANTONIA COSTA SOCCI</t>
        </is>
      </c>
      <c r="C4161" t="n">
        <v>1</v>
      </c>
      <c r="D4161" t="inlineStr">
        <is>
          <t>IPCA</t>
        </is>
      </c>
      <c r="E4161" t="n">
        <v>0.009488792934583046</v>
      </c>
      <c r="F4161" t="inlineStr">
        <is>
          <t>MENSAL</t>
        </is>
      </c>
      <c r="G4161" t="n">
        <v>49145</v>
      </c>
      <c r="H4161" t="n">
        <v>49145</v>
      </c>
      <c r="I4161" t="n">
        <v>161</v>
      </c>
      <c r="J4161" t="inlineStr">
        <is>
          <t>CARTEIRA</t>
        </is>
      </c>
      <c r="K4161" t="inlineStr">
        <is>
          <t>CONTRATO</t>
        </is>
      </c>
      <c r="L4161" t="n">
        <v>2737.95</v>
      </c>
      <c r="M4161" t="inlineStr">
        <is>
          <t>IBIRAPITANGA FASE 3</t>
        </is>
      </c>
      <c r="N4161" s="142">
        <f>DATE(YEAR(G4161),MONTH(G4161),1)</f>
        <v/>
      </c>
      <c r="O4161" s="132">
        <f>IF(G4161&gt;$K$3,"Futuro","Atraso")</f>
        <v/>
      </c>
      <c r="P4161">
        <f>12*(YEAR(G4161)-YEAR($K$3))+(MONTH(G4161)-MONTH($K$3))</f>
        <v/>
      </c>
      <c r="Q4161" s="366">
        <f>IF(M4161="IBIRAPITANGA FASE 3",IF(O4161="Atraso",L4161,L4161/(1+$I$2)^P4161),IF(O4161="Atraso",L4161,L4161/(1+$I$1)^P4161))</f>
        <v/>
      </c>
      <c r="R4161">
        <f>IF(O4161="Atraso",$K$3-G4161,0)</f>
        <v/>
      </c>
      <c r="S4161">
        <f>IF(R4161&lt;=15,"Até 15",IF(R4161&lt;=30,"Entre 15 e 30",IF(R4161&lt;=60,"Entre 30 e 60",IF(R4161&lt;=90,"Entre 60 e 90",IF(R4161&lt;=120,"Entre 90 e 120",IF(R4161&lt;=150,"Entre 120 e 150",IF(R4161&lt;=180,"Entre 150 e 180","Superior a 180")))))))</f>
        <v/>
      </c>
    </row>
    <row r="4162">
      <c r="A4162" t="inlineStr">
        <is>
          <t>Q021L011</t>
        </is>
      </c>
      <c r="B4162" t="inlineStr">
        <is>
          <t>ANTONIA COSTA SOCCI</t>
        </is>
      </c>
      <c r="C4162" t="n">
        <v>1</v>
      </c>
      <c r="D4162" t="inlineStr">
        <is>
          <t>IPCA</t>
        </is>
      </c>
      <c r="E4162" t="n">
        <v>0.009488792934583046</v>
      </c>
      <c r="F4162" t="inlineStr">
        <is>
          <t>MENSAL</t>
        </is>
      </c>
      <c r="G4162" t="n">
        <v>49176</v>
      </c>
      <c r="H4162" t="n">
        <v>49176</v>
      </c>
      <c r="I4162" t="n">
        <v>162</v>
      </c>
      <c r="J4162" t="inlineStr">
        <is>
          <t>CARTEIRA</t>
        </is>
      </c>
      <c r="K4162" t="inlineStr">
        <is>
          <t>CONTRATO</t>
        </is>
      </c>
      <c r="L4162" t="n">
        <v>2737.95</v>
      </c>
      <c r="M4162" t="inlineStr">
        <is>
          <t>IBIRAPITANGA FASE 3</t>
        </is>
      </c>
      <c r="N4162" s="142">
        <f>DATE(YEAR(G4162),MONTH(G4162),1)</f>
        <v/>
      </c>
      <c r="O4162" s="132">
        <f>IF(G4162&gt;$K$3,"Futuro","Atraso")</f>
        <v/>
      </c>
      <c r="P4162">
        <f>12*(YEAR(G4162)-YEAR($K$3))+(MONTH(G4162)-MONTH($K$3))</f>
        <v/>
      </c>
      <c r="Q4162" s="366">
        <f>IF(M4162="IBIRAPITANGA FASE 3",IF(O4162="Atraso",L4162,L4162/(1+$I$2)^P4162),IF(O4162="Atraso",L4162,L4162/(1+$I$1)^P4162))</f>
        <v/>
      </c>
      <c r="R4162">
        <f>IF(O4162="Atraso",$K$3-G4162,0)</f>
        <v/>
      </c>
      <c r="S4162">
        <f>IF(R4162&lt;=15,"Até 15",IF(R4162&lt;=30,"Entre 15 e 30",IF(R4162&lt;=60,"Entre 30 e 60",IF(R4162&lt;=90,"Entre 60 e 90",IF(R4162&lt;=120,"Entre 90 e 120",IF(R4162&lt;=150,"Entre 120 e 150",IF(R4162&lt;=180,"Entre 150 e 180","Superior a 180")))))))</f>
        <v/>
      </c>
    </row>
    <row r="4163">
      <c r="A4163" t="inlineStr">
        <is>
          <t>Q021L011</t>
        </is>
      </c>
      <c r="B4163" t="inlineStr">
        <is>
          <t>ANTONIA COSTA SOCCI</t>
        </is>
      </c>
      <c r="C4163" t="n">
        <v>1</v>
      </c>
      <c r="D4163" t="inlineStr">
        <is>
          <t>IPCA</t>
        </is>
      </c>
      <c r="E4163" t="n">
        <v>0.009488792934583046</v>
      </c>
      <c r="F4163" t="inlineStr">
        <is>
          <t>MENSAL</t>
        </is>
      </c>
      <c r="G4163" t="n">
        <v>49207</v>
      </c>
      <c r="H4163" t="n">
        <v>49207</v>
      </c>
      <c r="I4163" t="n">
        <v>163</v>
      </c>
      <c r="J4163" t="inlineStr">
        <is>
          <t>CARTEIRA</t>
        </is>
      </c>
      <c r="K4163" t="inlineStr">
        <is>
          <t>CONTRATO</t>
        </is>
      </c>
      <c r="L4163" t="n">
        <v>2737.95</v>
      </c>
      <c r="M4163" t="inlineStr">
        <is>
          <t>IBIRAPITANGA FASE 3</t>
        </is>
      </c>
      <c r="N4163" s="142">
        <f>DATE(YEAR(G4163),MONTH(G4163),1)</f>
        <v/>
      </c>
      <c r="O4163" s="132">
        <f>IF(G4163&gt;$K$3,"Futuro","Atraso")</f>
        <v/>
      </c>
      <c r="P4163">
        <f>12*(YEAR(G4163)-YEAR($K$3))+(MONTH(G4163)-MONTH($K$3))</f>
        <v/>
      </c>
      <c r="Q4163" s="366">
        <f>IF(M4163="IBIRAPITANGA FASE 3",IF(O4163="Atraso",L4163,L4163/(1+$I$2)^P4163),IF(O4163="Atraso",L4163,L4163/(1+$I$1)^P4163))</f>
        <v/>
      </c>
      <c r="R4163">
        <f>IF(O4163="Atraso",$K$3-G4163,0)</f>
        <v/>
      </c>
      <c r="S4163">
        <f>IF(R4163&lt;=15,"Até 15",IF(R4163&lt;=30,"Entre 15 e 30",IF(R4163&lt;=60,"Entre 30 e 60",IF(R4163&lt;=90,"Entre 60 e 90",IF(R4163&lt;=120,"Entre 90 e 120",IF(R4163&lt;=150,"Entre 120 e 150",IF(R4163&lt;=180,"Entre 150 e 180","Superior a 180")))))))</f>
        <v/>
      </c>
    </row>
    <row r="4164">
      <c r="A4164" t="inlineStr">
        <is>
          <t>Q021L011</t>
        </is>
      </c>
      <c r="B4164" t="inlineStr">
        <is>
          <t>ANTONIA COSTA SOCCI</t>
        </is>
      </c>
      <c r="C4164" t="n">
        <v>1</v>
      </c>
      <c r="D4164" t="inlineStr">
        <is>
          <t>IPCA</t>
        </is>
      </c>
      <c r="E4164" t="n">
        <v>0.009488792934583046</v>
      </c>
      <c r="F4164" t="inlineStr">
        <is>
          <t>MENSAL</t>
        </is>
      </c>
      <c r="G4164" t="n">
        <v>49237</v>
      </c>
      <c r="H4164" t="n">
        <v>49237</v>
      </c>
      <c r="I4164" t="n">
        <v>164</v>
      </c>
      <c r="J4164" t="inlineStr">
        <is>
          <t>CARTEIRA</t>
        </is>
      </c>
      <c r="K4164" t="inlineStr">
        <is>
          <t>CONTRATO</t>
        </is>
      </c>
      <c r="L4164" t="n">
        <v>2737.95</v>
      </c>
      <c r="M4164" t="inlineStr">
        <is>
          <t>IBIRAPITANGA FASE 3</t>
        </is>
      </c>
      <c r="N4164" s="142">
        <f>DATE(YEAR(G4164),MONTH(G4164),1)</f>
        <v/>
      </c>
      <c r="O4164" s="132">
        <f>IF(G4164&gt;$K$3,"Futuro","Atraso")</f>
        <v/>
      </c>
      <c r="P4164">
        <f>12*(YEAR(G4164)-YEAR($K$3))+(MONTH(G4164)-MONTH($K$3))</f>
        <v/>
      </c>
      <c r="Q4164" s="366">
        <f>IF(M4164="IBIRAPITANGA FASE 3",IF(O4164="Atraso",L4164,L4164/(1+$I$2)^P4164),IF(O4164="Atraso",L4164,L4164/(1+$I$1)^P4164))</f>
        <v/>
      </c>
      <c r="R4164">
        <f>IF(O4164="Atraso",$K$3-G4164,0)</f>
        <v/>
      </c>
      <c r="S4164">
        <f>IF(R4164&lt;=15,"Até 15",IF(R4164&lt;=30,"Entre 15 e 30",IF(R4164&lt;=60,"Entre 30 e 60",IF(R4164&lt;=90,"Entre 60 e 90",IF(R4164&lt;=120,"Entre 90 e 120",IF(R4164&lt;=150,"Entre 120 e 150",IF(R4164&lt;=180,"Entre 150 e 180","Superior a 180")))))))</f>
        <v/>
      </c>
    </row>
    <row r="4165">
      <c r="A4165" t="inlineStr">
        <is>
          <t>Q021L011</t>
        </is>
      </c>
      <c r="B4165" t="inlineStr">
        <is>
          <t>ANTONIA COSTA SOCCI</t>
        </is>
      </c>
      <c r="C4165" t="n">
        <v>1</v>
      </c>
      <c r="D4165" t="inlineStr">
        <is>
          <t>IPCA</t>
        </is>
      </c>
      <c r="E4165" t="n">
        <v>0.009488792934583046</v>
      </c>
      <c r="F4165" t="inlineStr">
        <is>
          <t>MENSAL</t>
        </is>
      </c>
      <c r="G4165" t="n">
        <v>49268</v>
      </c>
      <c r="H4165" t="n">
        <v>49268</v>
      </c>
      <c r="I4165" t="n">
        <v>165</v>
      </c>
      <c r="J4165" t="inlineStr">
        <is>
          <t>CARTEIRA</t>
        </is>
      </c>
      <c r="K4165" t="inlineStr">
        <is>
          <t>CONTRATO</t>
        </is>
      </c>
      <c r="L4165" t="n">
        <v>2737.95</v>
      </c>
      <c r="M4165" t="inlineStr">
        <is>
          <t>IBIRAPITANGA FASE 3</t>
        </is>
      </c>
      <c r="N4165" s="142">
        <f>DATE(YEAR(G4165),MONTH(G4165),1)</f>
        <v/>
      </c>
      <c r="O4165" s="132">
        <f>IF(G4165&gt;$K$3,"Futuro","Atraso")</f>
        <v/>
      </c>
      <c r="P4165">
        <f>12*(YEAR(G4165)-YEAR($K$3))+(MONTH(G4165)-MONTH($K$3))</f>
        <v/>
      </c>
      <c r="Q4165" s="366">
        <f>IF(M4165="IBIRAPITANGA FASE 3",IF(O4165="Atraso",L4165,L4165/(1+$I$2)^P4165),IF(O4165="Atraso",L4165,L4165/(1+$I$1)^P4165))</f>
        <v/>
      </c>
      <c r="R4165">
        <f>IF(O4165="Atraso",$K$3-G4165,0)</f>
        <v/>
      </c>
      <c r="S4165">
        <f>IF(R4165&lt;=15,"Até 15",IF(R4165&lt;=30,"Entre 15 e 30",IF(R4165&lt;=60,"Entre 30 e 60",IF(R4165&lt;=90,"Entre 60 e 90",IF(R4165&lt;=120,"Entre 90 e 120",IF(R4165&lt;=150,"Entre 120 e 150",IF(R4165&lt;=180,"Entre 150 e 180","Superior a 180")))))))</f>
        <v/>
      </c>
    </row>
    <row r="4166">
      <c r="A4166" t="inlineStr">
        <is>
          <t>Q021L011</t>
        </is>
      </c>
      <c r="B4166" t="inlineStr">
        <is>
          <t>ANTONIA COSTA SOCCI</t>
        </is>
      </c>
      <c r="C4166" t="n">
        <v>1</v>
      </c>
      <c r="D4166" t="inlineStr">
        <is>
          <t>IPCA</t>
        </is>
      </c>
      <c r="E4166" t="n">
        <v>0.009488792934583046</v>
      </c>
      <c r="F4166" t="inlineStr">
        <is>
          <t>MENSAL</t>
        </is>
      </c>
      <c r="G4166" t="n">
        <v>49298</v>
      </c>
      <c r="H4166" t="n">
        <v>49298</v>
      </c>
      <c r="I4166" t="n">
        <v>166</v>
      </c>
      <c r="J4166" t="inlineStr">
        <is>
          <t>CARTEIRA</t>
        </is>
      </c>
      <c r="K4166" t="inlineStr">
        <is>
          <t>CONTRATO</t>
        </is>
      </c>
      <c r="L4166" t="n">
        <v>2737.95</v>
      </c>
      <c r="M4166" t="inlineStr">
        <is>
          <t>IBIRAPITANGA FASE 3</t>
        </is>
      </c>
      <c r="N4166" s="142">
        <f>DATE(YEAR(G4166),MONTH(G4166),1)</f>
        <v/>
      </c>
      <c r="O4166" s="132">
        <f>IF(G4166&gt;$K$3,"Futuro","Atraso")</f>
        <v/>
      </c>
      <c r="P4166">
        <f>12*(YEAR(G4166)-YEAR($K$3))+(MONTH(G4166)-MONTH($K$3))</f>
        <v/>
      </c>
      <c r="Q4166" s="366">
        <f>IF(M4166="IBIRAPITANGA FASE 3",IF(O4166="Atraso",L4166,L4166/(1+$I$2)^P4166),IF(O4166="Atraso",L4166,L4166/(1+$I$1)^P4166))</f>
        <v/>
      </c>
      <c r="R4166">
        <f>IF(O4166="Atraso",$K$3-G4166,0)</f>
        <v/>
      </c>
      <c r="S4166">
        <f>IF(R4166&lt;=15,"Até 15",IF(R4166&lt;=30,"Entre 15 e 30",IF(R4166&lt;=60,"Entre 30 e 60",IF(R4166&lt;=90,"Entre 60 e 90",IF(R4166&lt;=120,"Entre 90 e 120",IF(R4166&lt;=150,"Entre 120 e 150",IF(R4166&lt;=180,"Entre 150 e 180","Superior a 180")))))))</f>
        <v/>
      </c>
    </row>
    <row r="4167">
      <c r="A4167" t="inlineStr">
        <is>
          <t>Q021L011</t>
        </is>
      </c>
      <c r="B4167" t="inlineStr">
        <is>
          <t>ANTONIA COSTA SOCCI</t>
        </is>
      </c>
      <c r="C4167" t="n">
        <v>1</v>
      </c>
      <c r="D4167" t="inlineStr">
        <is>
          <t>IPCA</t>
        </is>
      </c>
      <c r="E4167" t="n">
        <v>0.009488792934583046</v>
      </c>
      <c r="F4167" t="inlineStr">
        <is>
          <t>MENSAL</t>
        </is>
      </c>
      <c r="G4167" t="n">
        <v>49329</v>
      </c>
      <c r="H4167" t="n">
        <v>49329</v>
      </c>
      <c r="I4167" t="n">
        <v>167</v>
      </c>
      <c r="J4167" t="inlineStr">
        <is>
          <t>CARTEIRA</t>
        </is>
      </c>
      <c r="K4167" t="inlineStr">
        <is>
          <t>CONTRATO</t>
        </is>
      </c>
      <c r="L4167" t="n">
        <v>2737.95</v>
      </c>
      <c r="M4167" t="inlineStr">
        <is>
          <t>IBIRAPITANGA FASE 3</t>
        </is>
      </c>
      <c r="N4167" s="142">
        <f>DATE(YEAR(G4167),MONTH(G4167),1)</f>
        <v/>
      </c>
      <c r="O4167" s="132">
        <f>IF(G4167&gt;$K$3,"Futuro","Atraso")</f>
        <v/>
      </c>
      <c r="P4167">
        <f>12*(YEAR(G4167)-YEAR($K$3))+(MONTH(G4167)-MONTH($K$3))</f>
        <v/>
      </c>
      <c r="Q4167" s="366">
        <f>IF(M4167="IBIRAPITANGA FASE 3",IF(O4167="Atraso",L4167,L4167/(1+$I$2)^P4167),IF(O4167="Atraso",L4167,L4167/(1+$I$1)^P4167))</f>
        <v/>
      </c>
      <c r="R4167">
        <f>IF(O4167="Atraso",$K$3-G4167,0)</f>
        <v/>
      </c>
      <c r="S4167">
        <f>IF(R4167&lt;=15,"Até 15",IF(R4167&lt;=30,"Entre 15 e 30",IF(R4167&lt;=60,"Entre 30 e 60",IF(R4167&lt;=90,"Entre 60 e 90",IF(R4167&lt;=120,"Entre 90 e 120",IF(R4167&lt;=150,"Entre 120 e 150",IF(R4167&lt;=180,"Entre 150 e 180","Superior a 180")))))))</f>
        <v/>
      </c>
    </row>
    <row r="4168">
      <c r="A4168" t="inlineStr">
        <is>
          <t>Q021L011</t>
        </is>
      </c>
      <c r="B4168" t="inlineStr">
        <is>
          <t>ANTONIA COSTA SOCCI</t>
        </is>
      </c>
      <c r="C4168" t="n">
        <v>1</v>
      </c>
      <c r="D4168" t="inlineStr">
        <is>
          <t>IPCA</t>
        </is>
      </c>
      <c r="E4168" t="n">
        <v>0.009488792934583046</v>
      </c>
      <c r="F4168" t="inlineStr">
        <is>
          <t>MENSAL</t>
        </is>
      </c>
      <c r="G4168" t="n">
        <v>49360</v>
      </c>
      <c r="H4168" t="n">
        <v>49360</v>
      </c>
      <c r="I4168" t="n">
        <v>168</v>
      </c>
      <c r="J4168" t="inlineStr">
        <is>
          <t>CARTEIRA</t>
        </is>
      </c>
      <c r="K4168" t="inlineStr">
        <is>
          <t>CONTRATO</t>
        </is>
      </c>
      <c r="L4168" t="n">
        <v>2737.95</v>
      </c>
      <c r="M4168" t="inlineStr">
        <is>
          <t>IBIRAPITANGA FASE 3</t>
        </is>
      </c>
      <c r="N4168" s="142">
        <f>DATE(YEAR(G4168),MONTH(G4168),1)</f>
        <v/>
      </c>
      <c r="O4168" s="132">
        <f>IF(G4168&gt;$K$3,"Futuro","Atraso")</f>
        <v/>
      </c>
      <c r="P4168">
        <f>12*(YEAR(G4168)-YEAR($K$3))+(MONTH(G4168)-MONTH($K$3))</f>
        <v/>
      </c>
      <c r="Q4168" s="366">
        <f>IF(M4168="IBIRAPITANGA FASE 3",IF(O4168="Atraso",L4168,L4168/(1+$I$2)^P4168),IF(O4168="Atraso",L4168,L4168/(1+$I$1)^P4168))</f>
        <v/>
      </c>
      <c r="R4168">
        <f>IF(O4168="Atraso",$K$3-G4168,0)</f>
        <v/>
      </c>
      <c r="S4168">
        <f>IF(R4168&lt;=15,"Até 15",IF(R4168&lt;=30,"Entre 15 e 30",IF(R4168&lt;=60,"Entre 30 e 60",IF(R4168&lt;=90,"Entre 60 e 90",IF(R4168&lt;=120,"Entre 90 e 120",IF(R4168&lt;=150,"Entre 120 e 150",IF(R4168&lt;=180,"Entre 150 e 180","Superior a 180")))))))</f>
        <v/>
      </c>
    </row>
    <row r="4169">
      <c r="A4169" t="inlineStr">
        <is>
          <t>Q021L011</t>
        </is>
      </c>
      <c r="B4169" t="inlineStr">
        <is>
          <t>ANTONIA COSTA SOCCI</t>
        </is>
      </c>
      <c r="C4169" t="n">
        <v>1</v>
      </c>
      <c r="D4169" t="inlineStr">
        <is>
          <t>IPCA</t>
        </is>
      </c>
      <c r="E4169" t="n">
        <v>0.009488792934583046</v>
      </c>
      <c r="F4169" t="inlineStr">
        <is>
          <t>MENSAL</t>
        </is>
      </c>
      <c r="G4169" t="n">
        <v>49388</v>
      </c>
      <c r="H4169" t="n">
        <v>49388</v>
      </c>
      <c r="I4169" t="n">
        <v>169</v>
      </c>
      <c r="J4169" t="inlineStr">
        <is>
          <t>CARTEIRA</t>
        </is>
      </c>
      <c r="K4169" t="inlineStr">
        <is>
          <t>CONTRATO</t>
        </is>
      </c>
      <c r="L4169" t="n">
        <v>2737.95</v>
      </c>
      <c r="M4169" t="inlineStr">
        <is>
          <t>IBIRAPITANGA FASE 3</t>
        </is>
      </c>
      <c r="N4169" s="142">
        <f>DATE(YEAR(G4169),MONTH(G4169),1)</f>
        <v/>
      </c>
      <c r="O4169" s="132">
        <f>IF(G4169&gt;$K$3,"Futuro","Atraso")</f>
        <v/>
      </c>
      <c r="P4169">
        <f>12*(YEAR(G4169)-YEAR($K$3))+(MONTH(G4169)-MONTH($K$3))</f>
        <v/>
      </c>
      <c r="Q4169" s="366">
        <f>IF(M4169="IBIRAPITANGA FASE 3",IF(O4169="Atraso",L4169,L4169/(1+$I$2)^P4169),IF(O4169="Atraso",L4169,L4169/(1+$I$1)^P4169))</f>
        <v/>
      </c>
      <c r="R4169">
        <f>IF(O4169="Atraso",$K$3-G4169,0)</f>
        <v/>
      </c>
      <c r="S4169">
        <f>IF(R4169&lt;=15,"Até 15",IF(R4169&lt;=30,"Entre 15 e 30",IF(R4169&lt;=60,"Entre 30 e 60",IF(R4169&lt;=90,"Entre 60 e 90",IF(R4169&lt;=120,"Entre 90 e 120",IF(R4169&lt;=150,"Entre 120 e 150",IF(R4169&lt;=180,"Entre 150 e 180","Superior a 180")))))))</f>
        <v/>
      </c>
    </row>
    <row r="4170">
      <c r="A4170" t="inlineStr">
        <is>
          <t>Q021L011</t>
        </is>
      </c>
      <c r="B4170" t="inlineStr">
        <is>
          <t>ANTONIA COSTA SOCCI</t>
        </is>
      </c>
      <c r="C4170" t="n">
        <v>1</v>
      </c>
      <c r="D4170" t="inlineStr">
        <is>
          <t>IPCA</t>
        </is>
      </c>
      <c r="E4170" t="n">
        <v>0.009488792934583046</v>
      </c>
      <c r="F4170" t="inlineStr">
        <is>
          <t>MENSAL</t>
        </is>
      </c>
      <c r="G4170" t="n">
        <v>49419</v>
      </c>
      <c r="H4170" t="n">
        <v>49419</v>
      </c>
      <c r="I4170" t="n">
        <v>170</v>
      </c>
      <c r="J4170" t="inlineStr">
        <is>
          <t>CARTEIRA</t>
        </is>
      </c>
      <c r="K4170" t="inlineStr">
        <is>
          <t>CONTRATO</t>
        </is>
      </c>
      <c r="L4170" t="n">
        <v>2737.95</v>
      </c>
      <c r="M4170" t="inlineStr">
        <is>
          <t>IBIRAPITANGA FASE 3</t>
        </is>
      </c>
      <c r="N4170" s="142">
        <f>DATE(YEAR(G4170),MONTH(G4170),1)</f>
        <v/>
      </c>
      <c r="O4170" s="132">
        <f>IF(G4170&gt;$K$3,"Futuro","Atraso")</f>
        <v/>
      </c>
      <c r="P4170">
        <f>12*(YEAR(G4170)-YEAR($K$3))+(MONTH(G4170)-MONTH($K$3))</f>
        <v/>
      </c>
      <c r="Q4170" s="366">
        <f>IF(M4170="IBIRAPITANGA FASE 3",IF(O4170="Atraso",L4170,L4170/(1+$I$2)^P4170),IF(O4170="Atraso",L4170,L4170/(1+$I$1)^P4170))</f>
        <v/>
      </c>
      <c r="R4170">
        <f>IF(O4170="Atraso",$K$3-G4170,0)</f>
        <v/>
      </c>
      <c r="S4170">
        <f>IF(R4170&lt;=15,"Até 15",IF(R4170&lt;=30,"Entre 15 e 30",IF(R4170&lt;=60,"Entre 30 e 60",IF(R4170&lt;=90,"Entre 60 e 90",IF(R4170&lt;=120,"Entre 90 e 120",IF(R4170&lt;=150,"Entre 120 e 150",IF(R4170&lt;=180,"Entre 150 e 180","Superior a 180")))))))</f>
        <v/>
      </c>
    </row>
    <row r="4171">
      <c r="A4171" t="inlineStr">
        <is>
          <t>Q021L011</t>
        </is>
      </c>
      <c r="B4171" t="inlineStr">
        <is>
          <t>ANTONIA COSTA SOCCI</t>
        </is>
      </c>
      <c r="C4171" t="n">
        <v>1</v>
      </c>
      <c r="D4171" t="inlineStr">
        <is>
          <t>IPCA</t>
        </is>
      </c>
      <c r="E4171" t="n">
        <v>0.009488792934583046</v>
      </c>
      <c r="F4171" t="inlineStr">
        <is>
          <t>MENSAL</t>
        </is>
      </c>
      <c r="G4171" t="n">
        <v>49449</v>
      </c>
      <c r="H4171" t="n">
        <v>49449</v>
      </c>
      <c r="I4171" t="n">
        <v>171</v>
      </c>
      <c r="J4171" t="inlineStr">
        <is>
          <t>CARTEIRA</t>
        </is>
      </c>
      <c r="K4171" t="inlineStr">
        <is>
          <t>CONTRATO</t>
        </is>
      </c>
      <c r="L4171" t="n">
        <v>2737.95</v>
      </c>
      <c r="M4171" t="inlineStr">
        <is>
          <t>IBIRAPITANGA FASE 3</t>
        </is>
      </c>
      <c r="N4171" s="142">
        <f>DATE(YEAR(G4171),MONTH(G4171),1)</f>
        <v/>
      </c>
      <c r="O4171" s="132">
        <f>IF(G4171&gt;$K$3,"Futuro","Atraso")</f>
        <v/>
      </c>
      <c r="P4171">
        <f>12*(YEAR(G4171)-YEAR($K$3))+(MONTH(G4171)-MONTH($K$3))</f>
        <v/>
      </c>
      <c r="Q4171" s="366">
        <f>IF(M4171="IBIRAPITANGA FASE 3",IF(O4171="Atraso",L4171,L4171/(1+$I$2)^P4171),IF(O4171="Atraso",L4171,L4171/(1+$I$1)^P4171))</f>
        <v/>
      </c>
      <c r="R4171">
        <f>IF(O4171="Atraso",$K$3-G4171,0)</f>
        <v/>
      </c>
      <c r="S4171">
        <f>IF(R4171&lt;=15,"Até 15",IF(R4171&lt;=30,"Entre 15 e 30",IF(R4171&lt;=60,"Entre 30 e 60",IF(R4171&lt;=90,"Entre 60 e 90",IF(R4171&lt;=120,"Entre 90 e 120",IF(R4171&lt;=150,"Entre 120 e 150",IF(R4171&lt;=180,"Entre 150 e 180","Superior a 180")))))))</f>
        <v/>
      </c>
    </row>
    <row r="4172">
      <c r="A4172" t="inlineStr">
        <is>
          <t>Q021L011</t>
        </is>
      </c>
      <c r="B4172" t="inlineStr">
        <is>
          <t>ANTONIA COSTA SOCCI</t>
        </is>
      </c>
      <c r="C4172" t="n">
        <v>1</v>
      </c>
      <c r="D4172" t="inlineStr">
        <is>
          <t>IPCA</t>
        </is>
      </c>
      <c r="E4172" t="n">
        <v>0.009488792934583046</v>
      </c>
      <c r="F4172" t="inlineStr">
        <is>
          <t>MENSAL</t>
        </is>
      </c>
      <c r="G4172" t="n">
        <v>49480</v>
      </c>
      <c r="H4172" t="n">
        <v>49480</v>
      </c>
      <c r="I4172" t="n">
        <v>172</v>
      </c>
      <c r="J4172" t="inlineStr">
        <is>
          <t>CARTEIRA</t>
        </is>
      </c>
      <c r="K4172" t="inlineStr">
        <is>
          <t>CONTRATO</t>
        </is>
      </c>
      <c r="L4172" t="n">
        <v>2737.95</v>
      </c>
      <c r="M4172" t="inlineStr">
        <is>
          <t>IBIRAPITANGA FASE 3</t>
        </is>
      </c>
      <c r="N4172" s="142">
        <f>DATE(YEAR(G4172),MONTH(G4172),1)</f>
        <v/>
      </c>
      <c r="O4172" s="132">
        <f>IF(G4172&gt;$K$3,"Futuro","Atraso")</f>
        <v/>
      </c>
      <c r="P4172">
        <f>12*(YEAR(G4172)-YEAR($K$3))+(MONTH(G4172)-MONTH($K$3))</f>
        <v/>
      </c>
      <c r="Q4172" s="366">
        <f>IF(M4172="IBIRAPITANGA FASE 3",IF(O4172="Atraso",L4172,L4172/(1+$I$2)^P4172),IF(O4172="Atraso",L4172,L4172/(1+$I$1)^P4172))</f>
        <v/>
      </c>
      <c r="R4172">
        <f>IF(O4172="Atraso",$K$3-G4172,0)</f>
        <v/>
      </c>
      <c r="S4172">
        <f>IF(R4172&lt;=15,"Até 15",IF(R4172&lt;=30,"Entre 15 e 30",IF(R4172&lt;=60,"Entre 30 e 60",IF(R4172&lt;=90,"Entre 60 e 90",IF(R4172&lt;=120,"Entre 90 e 120",IF(R4172&lt;=150,"Entre 120 e 150",IF(R4172&lt;=180,"Entre 150 e 180","Superior a 180")))))))</f>
        <v/>
      </c>
    </row>
    <row r="4173">
      <c r="A4173" t="inlineStr">
        <is>
          <t>Q021L011</t>
        </is>
      </c>
      <c r="B4173" t="inlineStr">
        <is>
          <t>ANTONIA COSTA SOCCI</t>
        </is>
      </c>
      <c r="C4173" t="n">
        <v>1</v>
      </c>
      <c r="D4173" t="inlineStr">
        <is>
          <t>IPCA</t>
        </is>
      </c>
      <c r="E4173" t="n">
        <v>0.009488792934583046</v>
      </c>
      <c r="F4173" t="inlineStr">
        <is>
          <t>MENSAL</t>
        </is>
      </c>
      <c r="G4173" t="n">
        <v>49510</v>
      </c>
      <c r="H4173" t="n">
        <v>49510</v>
      </c>
      <c r="I4173" t="n">
        <v>173</v>
      </c>
      <c r="J4173" t="inlineStr">
        <is>
          <t>CARTEIRA</t>
        </is>
      </c>
      <c r="K4173" t="inlineStr">
        <is>
          <t>CONTRATO</t>
        </is>
      </c>
      <c r="L4173" t="n">
        <v>2737.95</v>
      </c>
      <c r="M4173" t="inlineStr">
        <is>
          <t>IBIRAPITANGA FASE 3</t>
        </is>
      </c>
      <c r="N4173" s="142">
        <f>DATE(YEAR(G4173),MONTH(G4173),1)</f>
        <v/>
      </c>
      <c r="O4173" s="132">
        <f>IF(G4173&gt;$K$3,"Futuro","Atraso")</f>
        <v/>
      </c>
      <c r="P4173">
        <f>12*(YEAR(G4173)-YEAR($K$3))+(MONTH(G4173)-MONTH($K$3))</f>
        <v/>
      </c>
      <c r="Q4173" s="366">
        <f>IF(M4173="IBIRAPITANGA FASE 3",IF(O4173="Atraso",L4173,L4173/(1+$I$2)^P4173),IF(O4173="Atraso",L4173,L4173/(1+$I$1)^P4173))</f>
        <v/>
      </c>
      <c r="R4173">
        <f>IF(O4173="Atraso",$K$3-G4173,0)</f>
        <v/>
      </c>
      <c r="S4173">
        <f>IF(R4173&lt;=15,"Até 15",IF(R4173&lt;=30,"Entre 15 e 30",IF(R4173&lt;=60,"Entre 30 e 60",IF(R4173&lt;=90,"Entre 60 e 90",IF(R4173&lt;=120,"Entre 90 e 120",IF(R4173&lt;=150,"Entre 120 e 150",IF(R4173&lt;=180,"Entre 150 e 180","Superior a 180")))))))</f>
        <v/>
      </c>
    </row>
    <row r="4174">
      <c r="A4174" t="inlineStr">
        <is>
          <t>Q021L011</t>
        </is>
      </c>
      <c r="B4174" t="inlineStr">
        <is>
          <t>ANTONIA COSTA SOCCI</t>
        </is>
      </c>
      <c r="C4174" t="n">
        <v>1</v>
      </c>
      <c r="D4174" t="inlineStr">
        <is>
          <t>IPCA</t>
        </is>
      </c>
      <c r="E4174" t="n">
        <v>0.009488792934583046</v>
      </c>
      <c r="F4174" t="inlineStr">
        <is>
          <t>MENSAL</t>
        </is>
      </c>
      <c r="G4174" t="n">
        <v>49541</v>
      </c>
      <c r="H4174" t="n">
        <v>49541</v>
      </c>
      <c r="I4174" t="n">
        <v>174</v>
      </c>
      <c r="J4174" t="inlineStr">
        <is>
          <t>CARTEIRA</t>
        </is>
      </c>
      <c r="K4174" t="inlineStr">
        <is>
          <t>CONTRATO</t>
        </is>
      </c>
      <c r="L4174" t="n">
        <v>2737.95</v>
      </c>
      <c r="M4174" t="inlineStr">
        <is>
          <t>IBIRAPITANGA FASE 3</t>
        </is>
      </c>
      <c r="N4174" s="142">
        <f>DATE(YEAR(G4174),MONTH(G4174),1)</f>
        <v/>
      </c>
      <c r="O4174" s="132">
        <f>IF(G4174&gt;$K$3,"Futuro","Atraso")</f>
        <v/>
      </c>
      <c r="P4174">
        <f>12*(YEAR(G4174)-YEAR($K$3))+(MONTH(G4174)-MONTH($K$3))</f>
        <v/>
      </c>
      <c r="Q4174" s="366">
        <f>IF(M4174="IBIRAPITANGA FASE 3",IF(O4174="Atraso",L4174,L4174/(1+$I$2)^P4174),IF(O4174="Atraso",L4174,L4174/(1+$I$1)^P4174))</f>
        <v/>
      </c>
      <c r="R4174">
        <f>IF(O4174="Atraso",$K$3-G4174,0)</f>
        <v/>
      </c>
      <c r="S4174">
        <f>IF(R4174&lt;=15,"Até 15",IF(R4174&lt;=30,"Entre 15 e 30",IF(R4174&lt;=60,"Entre 30 e 60",IF(R4174&lt;=90,"Entre 60 e 90",IF(R4174&lt;=120,"Entre 90 e 120",IF(R4174&lt;=150,"Entre 120 e 150",IF(R4174&lt;=180,"Entre 150 e 180","Superior a 180")))))))</f>
        <v/>
      </c>
    </row>
    <row r="4175">
      <c r="A4175" t="inlineStr">
        <is>
          <t>Q021L011</t>
        </is>
      </c>
      <c r="B4175" t="inlineStr">
        <is>
          <t>ANTONIA COSTA SOCCI</t>
        </is>
      </c>
      <c r="C4175" t="n">
        <v>1</v>
      </c>
      <c r="D4175" t="inlineStr">
        <is>
          <t>IPCA</t>
        </is>
      </c>
      <c r="E4175" t="n">
        <v>0.009488792934583046</v>
      </c>
      <c r="F4175" t="inlineStr">
        <is>
          <t>MENSAL</t>
        </is>
      </c>
      <c r="G4175" t="n">
        <v>49572</v>
      </c>
      <c r="H4175" t="n">
        <v>49572</v>
      </c>
      <c r="I4175" t="n">
        <v>175</v>
      </c>
      <c r="J4175" t="inlineStr">
        <is>
          <t>CARTEIRA</t>
        </is>
      </c>
      <c r="K4175" t="inlineStr">
        <is>
          <t>CONTRATO</t>
        </is>
      </c>
      <c r="L4175" t="n">
        <v>2737.95</v>
      </c>
      <c r="M4175" t="inlineStr">
        <is>
          <t>IBIRAPITANGA FASE 3</t>
        </is>
      </c>
      <c r="N4175" s="142">
        <f>DATE(YEAR(G4175),MONTH(G4175),1)</f>
        <v/>
      </c>
      <c r="O4175" s="132">
        <f>IF(G4175&gt;$K$3,"Futuro","Atraso")</f>
        <v/>
      </c>
      <c r="P4175">
        <f>12*(YEAR(G4175)-YEAR($K$3))+(MONTH(G4175)-MONTH($K$3))</f>
        <v/>
      </c>
      <c r="Q4175" s="366">
        <f>IF(M4175="IBIRAPITANGA FASE 3",IF(O4175="Atraso",L4175,L4175/(1+$I$2)^P4175),IF(O4175="Atraso",L4175,L4175/(1+$I$1)^P4175))</f>
        <v/>
      </c>
      <c r="R4175">
        <f>IF(O4175="Atraso",$K$3-G4175,0)</f>
        <v/>
      </c>
      <c r="S4175">
        <f>IF(R4175&lt;=15,"Até 15",IF(R4175&lt;=30,"Entre 15 e 30",IF(R4175&lt;=60,"Entre 30 e 60",IF(R4175&lt;=90,"Entre 60 e 90",IF(R4175&lt;=120,"Entre 90 e 120",IF(R4175&lt;=150,"Entre 120 e 150",IF(R4175&lt;=180,"Entre 150 e 180","Superior a 180")))))))</f>
        <v/>
      </c>
    </row>
    <row r="4176">
      <c r="A4176" t="inlineStr">
        <is>
          <t>Q021L011</t>
        </is>
      </c>
      <c r="B4176" t="inlineStr">
        <is>
          <t>ANTONIA COSTA SOCCI</t>
        </is>
      </c>
      <c r="C4176" t="n">
        <v>1</v>
      </c>
      <c r="D4176" t="inlineStr">
        <is>
          <t>IPCA</t>
        </is>
      </c>
      <c r="E4176" t="n">
        <v>0.009488792934583046</v>
      </c>
      <c r="F4176" t="inlineStr">
        <is>
          <t>MENSAL</t>
        </is>
      </c>
      <c r="G4176" t="n">
        <v>49602</v>
      </c>
      <c r="H4176" t="n">
        <v>49602</v>
      </c>
      <c r="I4176" t="n">
        <v>176</v>
      </c>
      <c r="J4176" t="inlineStr">
        <is>
          <t>CARTEIRA</t>
        </is>
      </c>
      <c r="K4176" t="inlineStr">
        <is>
          <t>CONTRATO</t>
        </is>
      </c>
      <c r="L4176" t="n">
        <v>2737.95</v>
      </c>
      <c r="M4176" t="inlineStr">
        <is>
          <t>IBIRAPITANGA FASE 3</t>
        </is>
      </c>
      <c r="N4176" s="142">
        <f>DATE(YEAR(G4176),MONTH(G4176),1)</f>
        <v/>
      </c>
      <c r="O4176" s="132">
        <f>IF(G4176&gt;$K$3,"Futuro","Atraso")</f>
        <v/>
      </c>
      <c r="P4176">
        <f>12*(YEAR(G4176)-YEAR($K$3))+(MONTH(G4176)-MONTH($K$3))</f>
        <v/>
      </c>
      <c r="Q4176" s="366">
        <f>IF(M4176="IBIRAPITANGA FASE 3",IF(O4176="Atraso",L4176,L4176/(1+$I$2)^P4176),IF(O4176="Atraso",L4176,L4176/(1+$I$1)^P4176))</f>
        <v/>
      </c>
      <c r="R4176">
        <f>IF(O4176="Atraso",$K$3-G4176,0)</f>
        <v/>
      </c>
      <c r="S4176">
        <f>IF(R4176&lt;=15,"Até 15",IF(R4176&lt;=30,"Entre 15 e 30",IF(R4176&lt;=60,"Entre 30 e 60",IF(R4176&lt;=90,"Entre 60 e 90",IF(R4176&lt;=120,"Entre 90 e 120",IF(R4176&lt;=150,"Entre 120 e 150",IF(R4176&lt;=180,"Entre 150 e 180","Superior a 180")))))))</f>
        <v/>
      </c>
    </row>
    <row r="4177">
      <c r="A4177" t="inlineStr">
        <is>
          <t>Q021L011</t>
        </is>
      </c>
      <c r="B4177" t="inlineStr">
        <is>
          <t>ANTONIA COSTA SOCCI</t>
        </is>
      </c>
      <c r="C4177" t="n">
        <v>1</v>
      </c>
      <c r="D4177" t="inlineStr">
        <is>
          <t>IPCA</t>
        </is>
      </c>
      <c r="E4177" t="n">
        <v>0.009488792934583046</v>
      </c>
      <c r="F4177" t="inlineStr">
        <is>
          <t>MENSAL</t>
        </is>
      </c>
      <c r="G4177" t="n">
        <v>49633</v>
      </c>
      <c r="H4177" t="n">
        <v>49633</v>
      </c>
      <c r="I4177" t="n">
        <v>177</v>
      </c>
      <c r="J4177" t="inlineStr">
        <is>
          <t>CARTEIRA</t>
        </is>
      </c>
      <c r="K4177" t="inlineStr">
        <is>
          <t>CONTRATO</t>
        </is>
      </c>
      <c r="L4177" t="n">
        <v>2737.95</v>
      </c>
      <c r="M4177" t="inlineStr">
        <is>
          <t>IBIRAPITANGA FASE 3</t>
        </is>
      </c>
      <c r="N4177" s="142">
        <f>DATE(YEAR(G4177),MONTH(G4177),1)</f>
        <v/>
      </c>
      <c r="O4177" s="132">
        <f>IF(G4177&gt;$K$3,"Futuro","Atraso")</f>
        <v/>
      </c>
      <c r="P4177">
        <f>12*(YEAR(G4177)-YEAR($K$3))+(MONTH(G4177)-MONTH($K$3))</f>
        <v/>
      </c>
      <c r="Q4177" s="366">
        <f>IF(M4177="IBIRAPITANGA FASE 3",IF(O4177="Atraso",L4177,L4177/(1+$I$2)^P4177),IF(O4177="Atraso",L4177,L4177/(1+$I$1)^P4177))</f>
        <v/>
      </c>
      <c r="R4177">
        <f>IF(O4177="Atraso",$K$3-G4177,0)</f>
        <v/>
      </c>
      <c r="S4177">
        <f>IF(R4177&lt;=15,"Até 15",IF(R4177&lt;=30,"Entre 15 e 30",IF(R4177&lt;=60,"Entre 30 e 60",IF(R4177&lt;=90,"Entre 60 e 90",IF(R4177&lt;=120,"Entre 90 e 120",IF(R4177&lt;=150,"Entre 120 e 150",IF(R4177&lt;=180,"Entre 150 e 180","Superior a 180")))))))</f>
        <v/>
      </c>
    </row>
    <row r="4178">
      <c r="A4178" t="inlineStr">
        <is>
          <t>Q021L011</t>
        </is>
      </c>
      <c r="B4178" t="inlineStr">
        <is>
          <t>ANTONIA COSTA SOCCI</t>
        </is>
      </c>
      <c r="C4178" t="n">
        <v>1</v>
      </c>
      <c r="D4178" t="inlineStr">
        <is>
          <t>IPCA</t>
        </is>
      </c>
      <c r="E4178" t="n">
        <v>0.009488792934583046</v>
      </c>
      <c r="F4178" t="inlineStr">
        <is>
          <t>MENSAL</t>
        </is>
      </c>
      <c r="G4178" t="n">
        <v>49663</v>
      </c>
      <c r="H4178" t="n">
        <v>49663</v>
      </c>
      <c r="I4178" t="n">
        <v>178</v>
      </c>
      <c r="J4178" t="inlineStr">
        <is>
          <t>CARTEIRA</t>
        </is>
      </c>
      <c r="K4178" t="inlineStr">
        <is>
          <t>CONTRATO</t>
        </is>
      </c>
      <c r="L4178" t="n">
        <v>2737.95</v>
      </c>
      <c r="M4178" t="inlineStr">
        <is>
          <t>IBIRAPITANGA FASE 3</t>
        </is>
      </c>
      <c r="N4178" s="142">
        <f>DATE(YEAR(G4178),MONTH(G4178),1)</f>
        <v/>
      </c>
      <c r="O4178" s="132">
        <f>IF(G4178&gt;$K$3,"Futuro","Atraso")</f>
        <v/>
      </c>
      <c r="P4178">
        <f>12*(YEAR(G4178)-YEAR($K$3))+(MONTH(G4178)-MONTH($K$3))</f>
        <v/>
      </c>
      <c r="Q4178" s="366">
        <f>IF(M4178="IBIRAPITANGA FASE 3",IF(O4178="Atraso",L4178,L4178/(1+$I$2)^P4178),IF(O4178="Atraso",L4178,L4178/(1+$I$1)^P4178))</f>
        <v/>
      </c>
      <c r="R4178">
        <f>IF(O4178="Atraso",$K$3-G4178,0)</f>
        <v/>
      </c>
      <c r="S4178">
        <f>IF(R4178&lt;=15,"Até 15",IF(R4178&lt;=30,"Entre 15 e 30",IF(R4178&lt;=60,"Entre 30 e 60",IF(R4178&lt;=90,"Entre 60 e 90",IF(R4178&lt;=120,"Entre 90 e 120",IF(R4178&lt;=150,"Entre 120 e 150",IF(R4178&lt;=180,"Entre 150 e 180","Superior a 180")))))))</f>
        <v/>
      </c>
    </row>
    <row r="4179">
      <c r="A4179" t="inlineStr">
        <is>
          <t>Q021L011</t>
        </is>
      </c>
      <c r="B4179" t="inlineStr">
        <is>
          <t>ANTONIA COSTA SOCCI</t>
        </is>
      </c>
      <c r="C4179" t="n">
        <v>1</v>
      </c>
      <c r="D4179" t="inlineStr">
        <is>
          <t>IPCA</t>
        </is>
      </c>
      <c r="E4179" t="n">
        <v>0.009488792934583046</v>
      </c>
      <c r="F4179" t="inlineStr">
        <is>
          <t>MENSAL</t>
        </is>
      </c>
      <c r="G4179" t="n">
        <v>49694</v>
      </c>
      <c r="H4179" t="n">
        <v>49694</v>
      </c>
      <c r="I4179" t="n">
        <v>179</v>
      </c>
      <c r="J4179" t="inlineStr">
        <is>
          <t>CARTEIRA</t>
        </is>
      </c>
      <c r="K4179" t="inlineStr">
        <is>
          <t>CONTRATO</t>
        </is>
      </c>
      <c r="L4179" t="n">
        <v>2737.95</v>
      </c>
      <c r="M4179" t="inlineStr">
        <is>
          <t>IBIRAPITANGA FASE 3</t>
        </is>
      </c>
      <c r="N4179" s="142">
        <f>DATE(YEAR(G4179),MONTH(G4179),1)</f>
        <v/>
      </c>
      <c r="O4179" s="132">
        <f>IF(G4179&gt;$K$3,"Futuro","Atraso")</f>
        <v/>
      </c>
      <c r="P4179">
        <f>12*(YEAR(G4179)-YEAR($K$3))+(MONTH(G4179)-MONTH($K$3))</f>
        <v/>
      </c>
      <c r="Q4179" s="366">
        <f>IF(M4179="IBIRAPITANGA FASE 3",IF(O4179="Atraso",L4179,L4179/(1+$I$2)^P4179),IF(O4179="Atraso",L4179,L4179/(1+$I$1)^P4179))</f>
        <v/>
      </c>
      <c r="R4179">
        <f>IF(O4179="Atraso",$K$3-G4179,0)</f>
        <v/>
      </c>
      <c r="S4179">
        <f>IF(R4179&lt;=15,"Até 15",IF(R4179&lt;=30,"Entre 15 e 30",IF(R4179&lt;=60,"Entre 30 e 60",IF(R4179&lt;=90,"Entre 60 e 90",IF(R4179&lt;=120,"Entre 90 e 120",IF(R4179&lt;=150,"Entre 120 e 150",IF(R4179&lt;=180,"Entre 150 e 180","Superior a 180")))))))</f>
        <v/>
      </c>
    </row>
    <row r="4180">
      <c r="A4180" t="inlineStr">
        <is>
          <t>Q021L012</t>
        </is>
      </c>
      <c r="B4180" t="inlineStr">
        <is>
          <t>CHRISTIAN ASCENSAO FLOHR</t>
        </is>
      </c>
      <c r="C4180" t="n">
        <v>1</v>
      </c>
      <c r="D4180" t="inlineStr">
        <is>
          <t>IPCA</t>
        </is>
      </c>
      <c r="E4180" t="n">
        <v>0</v>
      </c>
      <c r="F4180" t="inlineStr">
        <is>
          <t>MENSAL</t>
        </is>
      </c>
      <c r="G4180" t="n">
        <v>45260</v>
      </c>
      <c r="H4180" t="n">
        <v>45260</v>
      </c>
      <c r="I4180" t="n">
        <v>38</v>
      </c>
      <c r="J4180" t="inlineStr">
        <is>
          <t>CARTEIRA</t>
        </is>
      </c>
      <c r="K4180" t="inlineStr">
        <is>
          <t>CONTRATO</t>
        </is>
      </c>
      <c r="L4180" t="n">
        <v>2102.58</v>
      </c>
      <c r="M4180" t="inlineStr">
        <is>
          <t>IBIRAPITANGA FASE 3</t>
        </is>
      </c>
      <c r="N4180" s="142">
        <f>DATE(YEAR(G4180),MONTH(G4180),1)</f>
        <v/>
      </c>
      <c r="O4180" s="132">
        <f>IF(G4180&gt;$K$3,"Futuro","Atraso")</f>
        <v/>
      </c>
      <c r="P4180">
        <f>12*(YEAR(G4180)-YEAR($K$3))+(MONTH(G4180)-MONTH($K$3))</f>
        <v/>
      </c>
      <c r="Q4180" s="366">
        <f>IF(M4180="IBIRAPITANGA FASE 3",IF(O4180="Atraso",L4180,L4180/(1+$I$2)^P4180),IF(O4180="Atraso",L4180,L4180/(1+$I$1)^P4180))</f>
        <v/>
      </c>
      <c r="R4180">
        <f>IF(O4180="Atraso",$K$3-G4180,0)</f>
        <v/>
      </c>
      <c r="S4180">
        <f>IF(R4180&lt;=15,"Até 15",IF(R4180&lt;=30,"Entre 15 e 30",IF(R4180&lt;=60,"Entre 30 e 60",IF(R4180&lt;=90,"Entre 60 e 90",IF(R4180&lt;=120,"Entre 90 e 120",IF(R4180&lt;=150,"Entre 120 e 150",IF(R4180&lt;=180,"Entre 150 e 180","Superior a 180")))))))</f>
        <v/>
      </c>
    </row>
    <row r="4181">
      <c r="A4181" t="inlineStr">
        <is>
          <t>Q021L012</t>
        </is>
      </c>
      <c r="B4181" t="inlineStr">
        <is>
          <t>CHRISTIAN ASCENSAO FLOHR</t>
        </is>
      </c>
      <c r="C4181" t="n">
        <v>1</v>
      </c>
      <c r="D4181" t="inlineStr">
        <is>
          <t>IPCA</t>
        </is>
      </c>
      <c r="E4181" t="n">
        <v>0</v>
      </c>
      <c r="F4181" t="inlineStr">
        <is>
          <t>MENSAL</t>
        </is>
      </c>
      <c r="G4181" t="n">
        <v>45290</v>
      </c>
      <c r="H4181" t="n">
        <v>45290</v>
      </c>
      <c r="I4181" t="n">
        <v>39</v>
      </c>
      <c r="J4181" t="inlineStr">
        <is>
          <t>CARTEIRA</t>
        </is>
      </c>
      <c r="K4181" t="inlineStr">
        <is>
          <t>CONTRATO</t>
        </is>
      </c>
      <c r="L4181" t="n">
        <v>2102.58</v>
      </c>
      <c r="M4181" t="inlineStr">
        <is>
          <t>IBIRAPITANGA FASE 3</t>
        </is>
      </c>
      <c r="N4181" s="142">
        <f>DATE(YEAR(G4181),MONTH(G4181),1)</f>
        <v/>
      </c>
      <c r="O4181" s="132">
        <f>IF(G4181&gt;$K$3,"Futuro","Atraso")</f>
        <v/>
      </c>
      <c r="P4181">
        <f>12*(YEAR(G4181)-YEAR($K$3))+(MONTH(G4181)-MONTH($K$3))</f>
        <v/>
      </c>
      <c r="Q4181" s="366">
        <f>IF(M4181="IBIRAPITANGA FASE 3",IF(O4181="Atraso",L4181,L4181/(1+$I$2)^P4181),IF(O4181="Atraso",L4181,L4181/(1+$I$1)^P4181))</f>
        <v/>
      </c>
      <c r="R4181">
        <f>IF(O4181="Atraso",$K$3-G4181,0)</f>
        <v/>
      </c>
      <c r="S4181">
        <f>IF(R4181&lt;=15,"Até 15",IF(R4181&lt;=30,"Entre 15 e 30",IF(R4181&lt;=60,"Entre 30 e 60",IF(R4181&lt;=90,"Entre 60 e 90",IF(R4181&lt;=120,"Entre 90 e 120",IF(R4181&lt;=150,"Entre 120 e 150",IF(R4181&lt;=180,"Entre 150 e 180","Superior a 180")))))))</f>
        <v/>
      </c>
    </row>
    <row r="4182">
      <c r="A4182" t="inlineStr">
        <is>
          <t>Q021L012</t>
        </is>
      </c>
      <c r="B4182" t="inlineStr">
        <is>
          <t>CHRISTIAN ASCENSAO FLOHR</t>
        </is>
      </c>
      <c r="C4182" t="n">
        <v>1</v>
      </c>
      <c r="D4182" t="inlineStr">
        <is>
          <t>IPCA</t>
        </is>
      </c>
      <c r="E4182" t="n">
        <v>0</v>
      </c>
      <c r="F4182" t="inlineStr">
        <is>
          <t>MENSAL</t>
        </is>
      </c>
      <c r="G4182" t="n">
        <v>45321</v>
      </c>
      <c r="H4182" t="n">
        <v>45321</v>
      </c>
      <c r="I4182" t="n">
        <v>40</v>
      </c>
      <c r="J4182" t="inlineStr">
        <is>
          <t>CARTEIRA</t>
        </is>
      </c>
      <c r="K4182" t="inlineStr">
        <is>
          <t>CONTRATO</t>
        </is>
      </c>
      <c r="L4182" t="n">
        <v>2102.58</v>
      </c>
      <c r="M4182" t="inlineStr">
        <is>
          <t>IBIRAPITANGA FASE 3</t>
        </is>
      </c>
      <c r="N4182" s="142">
        <f>DATE(YEAR(G4182),MONTH(G4182),1)</f>
        <v/>
      </c>
      <c r="O4182" s="132">
        <f>IF(G4182&gt;$K$3,"Futuro","Atraso")</f>
        <v/>
      </c>
      <c r="P4182">
        <f>12*(YEAR(G4182)-YEAR($K$3))+(MONTH(G4182)-MONTH($K$3))</f>
        <v/>
      </c>
      <c r="Q4182" s="366">
        <f>IF(M4182="IBIRAPITANGA FASE 3",IF(O4182="Atraso",L4182,L4182/(1+$I$2)^P4182),IF(O4182="Atraso",L4182,L4182/(1+$I$1)^P4182))</f>
        <v/>
      </c>
      <c r="R4182">
        <f>IF(O4182="Atraso",$K$3-G4182,0)</f>
        <v/>
      </c>
      <c r="S4182">
        <f>IF(R4182&lt;=15,"Até 15",IF(R4182&lt;=30,"Entre 15 e 30",IF(R4182&lt;=60,"Entre 30 e 60",IF(R4182&lt;=90,"Entre 60 e 90",IF(R4182&lt;=120,"Entre 90 e 120",IF(R4182&lt;=150,"Entre 120 e 150",IF(R4182&lt;=180,"Entre 150 e 180","Superior a 180")))))))</f>
        <v/>
      </c>
    </row>
    <row r="4183">
      <c r="A4183" t="inlineStr">
        <is>
          <t>Q021L012</t>
        </is>
      </c>
      <c r="B4183" t="inlineStr">
        <is>
          <t>CHRISTIAN ASCENSAO FLOHR</t>
        </is>
      </c>
      <c r="C4183" t="n">
        <v>1</v>
      </c>
      <c r="D4183" t="inlineStr">
        <is>
          <t>IPCA</t>
        </is>
      </c>
      <c r="E4183" t="n">
        <v>0</v>
      </c>
      <c r="F4183" t="inlineStr">
        <is>
          <t>MENSAL</t>
        </is>
      </c>
      <c r="G4183" t="n">
        <v>45351</v>
      </c>
      <c r="H4183" t="n">
        <v>45351</v>
      </c>
      <c r="I4183" t="n">
        <v>41</v>
      </c>
      <c r="J4183" t="inlineStr">
        <is>
          <t>CARTEIRA</t>
        </is>
      </c>
      <c r="K4183" t="inlineStr">
        <is>
          <t>CONTRATO</t>
        </is>
      </c>
      <c r="L4183" t="n">
        <v>2102.58</v>
      </c>
      <c r="M4183" t="inlineStr">
        <is>
          <t>IBIRAPITANGA FASE 3</t>
        </is>
      </c>
      <c r="N4183" s="142">
        <f>DATE(YEAR(G4183),MONTH(G4183),1)</f>
        <v/>
      </c>
      <c r="O4183" s="132">
        <f>IF(G4183&gt;$K$3,"Futuro","Atraso")</f>
        <v/>
      </c>
      <c r="P4183">
        <f>12*(YEAR(G4183)-YEAR($K$3))+(MONTH(G4183)-MONTH($K$3))</f>
        <v/>
      </c>
      <c r="Q4183" s="366">
        <f>IF(M4183="IBIRAPITANGA FASE 3",IF(O4183="Atraso",L4183,L4183/(1+$I$2)^P4183),IF(O4183="Atraso",L4183,L4183/(1+$I$1)^P4183))</f>
        <v/>
      </c>
      <c r="R4183">
        <f>IF(O4183="Atraso",$K$3-G4183,0)</f>
        <v/>
      </c>
      <c r="S4183">
        <f>IF(R4183&lt;=15,"Até 15",IF(R4183&lt;=30,"Entre 15 e 30",IF(R4183&lt;=60,"Entre 30 e 60",IF(R4183&lt;=90,"Entre 60 e 90",IF(R4183&lt;=120,"Entre 90 e 120",IF(R4183&lt;=150,"Entre 120 e 150",IF(R4183&lt;=180,"Entre 150 e 180","Superior a 180")))))))</f>
        <v/>
      </c>
    </row>
    <row r="4184">
      <c r="A4184" t="inlineStr">
        <is>
          <t>Q021L012</t>
        </is>
      </c>
      <c r="B4184" t="inlineStr">
        <is>
          <t>CHRISTIAN ASCENSAO FLOHR</t>
        </is>
      </c>
      <c r="C4184" t="n">
        <v>1</v>
      </c>
      <c r="D4184" t="inlineStr">
        <is>
          <t>IPCA</t>
        </is>
      </c>
      <c r="E4184" t="n">
        <v>0</v>
      </c>
      <c r="F4184" t="inlineStr">
        <is>
          <t>MENSAL</t>
        </is>
      </c>
      <c r="G4184" t="n">
        <v>45381</v>
      </c>
      <c r="H4184" t="n">
        <v>45381</v>
      </c>
      <c r="I4184" t="n">
        <v>42</v>
      </c>
      <c r="J4184" t="inlineStr">
        <is>
          <t>CARTEIRA</t>
        </is>
      </c>
      <c r="K4184" t="inlineStr">
        <is>
          <t>CONTRATO</t>
        </is>
      </c>
      <c r="L4184" t="n">
        <v>2102.58</v>
      </c>
      <c r="M4184" t="inlineStr">
        <is>
          <t>IBIRAPITANGA FASE 3</t>
        </is>
      </c>
      <c r="N4184" s="142">
        <f>DATE(YEAR(G4184),MONTH(G4184),1)</f>
        <v/>
      </c>
      <c r="O4184" s="132">
        <f>IF(G4184&gt;$K$3,"Futuro","Atraso")</f>
        <v/>
      </c>
      <c r="P4184">
        <f>12*(YEAR(G4184)-YEAR($K$3))+(MONTH(G4184)-MONTH($K$3))</f>
        <v/>
      </c>
      <c r="Q4184" s="366">
        <f>IF(M4184="IBIRAPITANGA FASE 3",IF(O4184="Atraso",L4184,L4184/(1+$I$2)^P4184),IF(O4184="Atraso",L4184,L4184/(1+$I$1)^P4184))</f>
        <v/>
      </c>
      <c r="R4184">
        <f>IF(O4184="Atraso",$K$3-G4184,0)</f>
        <v/>
      </c>
      <c r="S4184">
        <f>IF(R4184&lt;=15,"Até 15",IF(R4184&lt;=30,"Entre 15 e 30",IF(R4184&lt;=60,"Entre 30 e 60",IF(R4184&lt;=90,"Entre 60 e 90",IF(R4184&lt;=120,"Entre 90 e 120",IF(R4184&lt;=150,"Entre 120 e 150",IF(R4184&lt;=180,"Entre 150 e 180","Superior a 180")))))))</f>
        <v/>
      </c>
    </row>
    <row r="4185">
      <c r="A4185" t="inlineStr">
        <is>
          <t>Q021L012</t>
        </is>
      </c>
      <c r="B4185" t="inlineStr">
        <is>
          <t>CHRISTIAN ASCENSAO FLOHR</t>
        </is>
      </c>
      <c r="C4185" t="n">
        <v>1</v>
      </c>
      <c r="D4185" t="inlineStr">
        <is>
          <t>IPCA</t>
        </is>
      </c>
      <c r="E4185" t="n">
        <v>0</v>
      </c>
      <c r="F4185" t="inlineStr">
        <is>
          <t>MENSAL</t>
        </is>
      </c>
      <c r="G4185" t="n">
        <v>45412</v>
      </c>
      <c r="H4185" t="n">
        <v>45412</v>
      </c>
      <c r="I4185" t="n">
        <v>43</v>
      </c>
      <c r="J4185" t="inlineStr">
        <is>
          <t>CARTEIRA</t>
        </is>
      </c>
      <c r="K4185" t="inlineStr">
        <is>
          <t>CONTRATO</t>
        </is>
      </c>
      <c r="L4185" t="n">
        <v>2102.58</v>
      </c>
      <c r="M4185" t="inlineStr">
        <is>
          <t>IBIRAPITANGA FASE 3</t>
        </is>
      </c>
      <c r="N4185" s="142">
        <f>DATE(YEAR(G4185),MONTH(G4185),1)</f>
        <v/>
      </c>
      <c r="O4185" s="132">
        <f>IF(G4185&gt;$K$3,"Futuro","Atraso")</f>
        <v/>
      </c>
      <c r="P4185">
        <f>12*(YEAR(G4185)-YEAR($K$3))+(MONTH(G4185)-MONTH($K$3))</f>
        <v/>
      </c>
      <c r="Q4185" s="366">
        <f>IF(M4185="IBIRAPITANGA FASE 3",IF(O4185="Atraso",L4185,L4185/(1+$I$2)^P4185),IF(O4185="Atraso",L4185,L4185/(1+$I$1)^P4185))</f>
        <v/>
      </c>
      <c r="R4185">
        <f>IF(O4185="Atraso",$K$3-G4185,0)</f>
        <v/>
      </c>
      <c r="S4185">
        <f>IF(R4185&lt;=15,"Até 15",IF(R4185&lt;=30,"Entre 15 e 30",IF(R4185&lt;=60,"Entre 30 e 60",IF(R4185&lt;=90,"Entre 60 e 90",IF(R4185&lt;=120,"Entre 90 e 120",IF(R4185&lt;=150,"Entre 120 e 150",IF(R4185&lt;=180,"Entre 150 e 180","Superior a 180")))))))</f>
        <v/>
      </c>
    </row>
    <row r="4186">
      <c r="A4186" t="inlineStr">
        <is>
          <t>Q021L012</t>
        </is>
      </c>
      <c r="B4186" t="inlineStr">
        <is>
          <t>CHRISTIAN ASCENSAO FLOHR</t>
        </is>
      </c>
      <c r="C4186" t="n">
        <v>1</v>
      </c>
      <c r="D4186" t="inlineStr">
        <is>
          <t>IPCA</t>
        </is>
      </c>
      <c r="E4186" t="n">
        <v>0</v>
      </c>
      <c r="F4186" t="inlineStr">
        <is>
          <t>MENSAL</t>
        </is>
      </c>
      <c r="G4186" t="n">
        <v>45442</v>
      </c>
      <c r="H4186" t="n">
        <v>45442</v>
      </c>
      <c r="I4186" t="n">
        <v>44</v>
      </c>
      <c r="J4186" t="inlineStr">
        <is>
          <t>CARTEIRA</t>
        </is>
      </c>
      <c r="K4186" t="inlineStr">
        <is>
          <t>CONTRATO</t>
        </is>
      </c>
      <c r="L4186" t="n">
        <v>2102.58</v>
      </c>
      <c r="M4186" t="inlineStr">
        <is>
          <t>IBIRAPITANGA FASE 3</t>
        </is>
      </c>
      <c r="N4186" s="142">
        <f>DATE(YEAR(G4186),MONTH(G4186),1)</f>
        <v/>
      </c>
      <c r="O4186" s="132">
        <f>IF(G4186&gt;$K$3,"Futuro","Atraso")</f>
        <v/>
      </c>
      <c r="P4186">
        <f>12*(YEAR(G4186)-YEAR($K$3))+(MONTH(G4186)-MONTH($K$3))</f>
        <v/>
      </c>
      <c r="Q4186" s="366">
        <f>IF(M4186="IBIRAPITANGA FASE 3",IF(O4186="Atraso",L4186,L4186/(1+$I$2)^P4186),IF(O4186="Atraso",L4186,L4186/(1+$I$1)^P4186))</f>
        <v/>
      </c>
      <c r="R4186">
        <f>IF(O4186="Atraso",$K$3-G4186,0)</f>
        <v/>
      </c>
      <c r="S4186">
        <f>IF(R4186&lt;=15,"Até 15",IF(R4186&lt;=30,"Entre 15 e 30",IF(R4186&lt;=60,"Entre 30 e 60",IF(R4186&lt;=90,"Entre 60 e 90",IF(R4186&lt;=120,"Entre 90 e 120",IF(R4186&lt;=150,"Entre 120 e 150",IF(R4186&lt;=180,"Entre 150 e 180","Superior a 180")))))))</f>
        <v/>
      </c>
    </row>
    <row r="4187">
      <c r="A4187" t="inlineStr">
        <is>
          <t>Q021L012</t>
        </is>
      </c>
      <c r="B4187" t="inlineStr">
        <is>
          <t>CHRISTIAN ASCENSAO FLOHR</t>
        </is>
      </c>
      <c r="C4187" t="n">
        <v>1</v>
      </c>
      <c r="D4187" t="inlineStr">
        <is>
          <t>IPCA</t>
        </is>
      </c>
      <c r="E4187" t="n">
        <v>0</v>
      </c>
      <c r="F4187" t="inlineStr">
        <is>
          <t>MENSAL</t>
        </is>
      </c>
      <c r="G4187" t="n">
        <v>45473</v>
      </c>
      <c r="H4187" t="n">
        <v>45473</v>
      </c>
      <c r="I4187" t="n">
        <v>45</v>
      </c>
      <c r="J4187" t="inlineStr">
        <is>
          <t>CARTEIRA</t>
        </is>
      </c>
      <c r="K4187" t="inlineStr">
        <is>
          <t>CONTRATO</t>
        </is>
      </c>
      <c r="L4187" t="n">
        <v>2102.58</v>
      </c>
      <c r="M4187" t="inlineStr">
        <is>
          <t>IBIRAPITANGA FASE 3</t>
        </is>
      </c>
      <c r="N4187" s="142">
        <f>DATE(YEAR(G4187),MONTH(G4187),1)</f>
        <v/>
      </c>
      <c r="O4187" s="132">
        <f>IF(G4187&gt;$K$3,"Futuro","Atraso")</f>
        <v/>
      </c>
      <c r="P4187">
        <f>12*(YEAR(G4187)-YEAR($K$3))+(MONTH(G4187)-MONTH($K$3))</f>
        <v/>
      </c>
      <c r="Q4187" s="366">
        <f>IF(M4187="IBIRAPITANGA FASE 3",IF(O4187="Atraso",L4187,L4187/(1+$I$2)^P4187),IF(O4187="Atraso",L4187,L4187/(1+$I$1)^P4187))</f>
        <v/>
      </c>
      <c r="R4187">
        <f>IF(O4187="Atraso",$K$3-G4187,0)</f>
        <v/>
      </c>
      <c r="S4187">
        <f>IF(R4187&lt;=15,"Até 15",IF(R4187&lt;=30,"Entre 15 e 30",IF(R4187&lt;=60,"Entre 30 e 60",IF(R4187&lt;=90,"Entre 60 e 90",IF(R4187&lt;=120,"Entre 90 e 120",IF(R4187&lt;=150,"Entre 120 e 150",IF(R4187&lt;=180,"Entre 150 e 180","Superior a 180")))))))</f>
        <v/>
      </c>
    </row>
    <row r="4188">
      <c r="A4188" t="inlineStr">
        <is>
          <t>Q021L012</t>
        </is>
      </c>
      <c r="B4188" t="inlineStr">
        <is>
          <t>CHRISTIAN ASCENSAO FLOHR</t>
        </is>
      </c>
      <c r="C4188" t="n">
        <v>1</v>
      </c>
      <c r="D4188" t="inlineStr">
        <is>
          <t>IPCA</t>
        </is>
      </c>
      <c r="E4188" t="n">
        <v>0</v>
      </c>
      <c r="F4188" t="inlineStr">
        <is>
          <t>MENSAL</t>
        </is>
      </c>
      <c r="G4188" t="n">
        <v>45503</v>
      </c>
      <c r="H4188" t="n">
        <v>45503</v>
      </c>
      <c r="I4188" t="n">
        <v>46</v>
      </c>
      <c r="J4188" t="inlineStr">
        <is>
          <t>CARTEIRA</t>
        </is>
      </c>
      <c r="K4188" t="inlineStr">
        <is>
          <t>CONTRATO</t>
        </is>
      </c>
      <c r="L4188" t="n">
        <v>2102.58</v>
      </c>
      <c r="M4188" t="inlineStr">
        <is>
          <t>IBIRAPITANGA FASE 3</t>
        </is>
      </c>
      <c r="N4188" s="142">
        <f>DATE(YEAR(G4188),MONTH(G4188),1)</f>
        <v/>
      </c>
      <c r="O4188" s="132">
        <f>IF(G4188&gt;$K$3,"Futuro","Atraso")</f>
        <v/>
      </c>
      <c r="P4188">
        <f>12*(YEAR(G4188)-YEAR($K$3))+(MONTH(G4188)-MONTH($K$3))</f>
        <v/>
      </c>
      <c r="Q4188" s="366">
        <f>IF(M4188="IBIRAPITANGA FASE 3",IF(O4188="Atraso",L4188,L4188/(1+$I$2)^P4188),IF(O4188="Atraso",L4188,L4188/(1+$I$1)^P4188))</f>
        <v/>
      </c>
      <c r="R4188">
        <f>IF(O4188="Atraso",$K$3-G4188,0)</f>
        <v/>
      </c>
      <c r="S4188">
        <f>IF(R4188&lt;=15,"Até 15",IF(R4188&lt;=30,"Entre 15 e 30",IF(R4188&lt;=60,"Entre 30 e 60",IF(R4188&lt;=90,"Entre 60 e 90",IF(R4188&lt;=120,"Entre 90 e 120",IF(R4188&lt;=150,"Entre 120 e 150",IF(R4188&lt;=180,"Entre 150 e 180","Superior a 180")))))))</f>
        <v/>
      </c>
    </row>
    <row r="4189">
      <c r="A4189" t="inlineStr">
        <is>
          <t>Q021L012</t>
        </is>
      </c>
      <c r="B4189" t="inlineStr">
        <is>
          <t>CHRISTIAN ASCENSAO FLOHR</t>
        </is>
      </c>
      <c r="C4189" t="n">
        <v>1</v>
      </c>
      <c r="D4189" t="inlineStr">
        <is>
          <t>IPCA</t>
        </is>
      </c>
      <c r="E4189" t="n">
        <v>0</v>
      </c>
      <c r="F4189" t="inlineStr">
        <is>
          <t>MENSAL</t>
        </is>
      </c>
      <c r="G4189" t="n">
        <v>45534</v>
      </c>
      <c r="H4189" t="n">
        <v>45534</v>
      </c>
      <c r="I4189" t="n">
        <v>47</v>
      </c>
      <c r="J4189" t="inlineStr">
        <is>
          <t>CARTEIRA</t>
        </is>
      </c>
      <c r="K4189" t="inlineStr">
        <is>
          <t>CONTRATO</t>
        </is>
      </c>
      <c r="L4189" t="n">
        <v>2102.58</v>
      </c>
      <c r="M4189" t="inlineStr">
        <is>
          <t>IBIRAPITANGA FASE 3</t>
        </is>
      </c>
      <c r="N4189" s="142">
        <f>DATE(YEAR(G4189),MONTH(G4189),1)</f>
        <v/>
      </c>
      <c r="O4189" s="132">
        <f>IF(G4189&gt;$K$3,"Futuro","Atraso")</f>
        <v/>
      </c>
      <c r="P4189">
        <f>12*(YEAR(G4189)-YEAR($K$3))+(MONTH(G4189)-MONTH($K$3))</f>
        <v/>
      </c>
      <c r="Q4189" s="366">
        <f>IF(M4189="IBIRAPITANGA FASE 3",IF(O4189="Atraso",L4189,L4189/(1+$I$2)^P4189),IF(O4189="Atraso",L4189,L4189/(1+$I$1)^P4189))</f>
        <v/>
      </c>
      <c r="R4189">
        <f>IF(O4189="Atraso",$K$3-G4189,0)</f>
        <v/>
      </c>
      <c r="S4189">
        <f>IF(R4189&lt;=15,"Até 15",IF(R4189&lt;=30,"Entre 15 e 30",IF(R4189&lt;=60,"Entre 30 e 60",IF(R4189&lt;=90,"Entre 60 e 90",IF(R4189&lt;=120,"Entre 90 e 120",IF(R4189&lt;=150,"Entre 120 e 150",IF(R4189&lt;=180,"Entre 150 e 180","Superior a 180")))))))</f>
        <v/>
      </c>
    </row>
    <row r="4190">
      <c r="A4190" t="inlineStr">
        <is>
          <t>Q021L012</t>
        </is>
      </c>
      <c r="B4190" t="inlineStr">
        <is>
          <t>CHRISTIAN ASCENSAO FLOHR</t>
        </is>
      </c>
      <c r="C4190" t="n">
        <v>1</v>
      </c>
      <c r="D4190" t="inlineStr">
        <is>
          <t>IPCA</t>
        </is>
      </c>
      <c r="E4190" t="n">
        <v>0</v>
      </c>
      <c r="F4190" t="inlineStr">
        <is>
          <t>MENSAL</t>
        </is>
      </c>
      <c r="G4190" t="n">
        <v>45565</v>
      </c>
      <c r="H4190" t="n">
        <v>45565</v>
      </c>
      <c r="I4190" t="n">
        <v>48</v>
      </c>
      <c r="J4190" t="inlineStr">
        <is>
          <t>CARTEIRA</t>
        </is>
      </c>
      <c r="K4190" t="inlineStr">
        <is>
          <t>CONTRATO</t>
        </is>
      </c>
      <c r="L4190" t="n">
        <v>2102.58</v>
      </c>
      <c r="M4190" t="inlineStr">
        <is>
          <t>IBIRAPITANGA FASE 3</t>
        </is>
      </c>
      <c r="N4190" s="142">
        <f>DATE(YEAR(G4190),MONTH(G4190),1)</f>
        <v/>
      </c>
      <c r="O4190" s="132">
        <f>IF(G4190&gt;$K$3,"Futuro","Atraso")</f>
        <v/>
      </c>
      <c r="P4190">
        <f>12*(YEAR(G4190)-YEAR($K$3))+(MONTH(G4190)-MONTH($K$3))</f>
        <v/>
      </c>
      <c r="Q4190" s="366">
        <f>IF(M4190="IBIRAPITANGA FASE 3",IF(O4190="Atraso",L4190,L4190/(1+$I$2)^P4190),IF(O4190="Atraso",L4190,L4190/(1+$I$1)^P4190))</f>
        <v/>
      </c>
      <c r="R4190">
        <f>IF(O4190="Atraso",$K$3-G4190,0)</f>
        <v/>
      </c>
      <c r="S4190">
        <f>IF(R4190&lt;=15,"Até 15",IF(R4190&lt;=30,"Entre 15 e 30",IF(R4190&lt;=60,"Entre 30 e 60",IF(R4190&lt;=90,"Entre 60 e 90",IF(R4190&lt;=120,"Entre 90 e 120",IF(R4190&lt;=150,"Entre 120 e 150",IF(R4190&lt;=180,"Entre 150 e 180","Superior a 180")))))))</f>
        <v/>
      </c>
    </row>
    <row r="4191">
      <c r="A4191" t="inlineStr">
        <is>
          <t>Q021L012</t>
        </is>
      </c>
      <c r="B4191" t="inlineStr">
        <is>
          <t>CHRISTIAN ASCENSAO FLOHR</t>
        </is>
      </c>
      <c r="C4191" t="n">
        <v>1</v>
      </c>
      <c r="D4191" t="inlineStr">
        <is>
          <t>IPCA</t>
        </is>
      </c>
      <c r="E4191" t="n">
        <v>0</v>
      </c>
      <c r="F4191" t="inlineStr">
        <is>
          <t>MENSAL</t>
        </is>
      </c>
      <c r="G4191" t="n">
        <v>45565</v>
      </c>
      <c r="H4191" t="n">
        <v>45565</v>
      </c>
      <c r="I4191" t="n">
        <v>4</v>
      </c>
      <c r="J4191" t="inlineStr">
        <is>
          <t>CARTEIRA</t>
        </is>
      </c>
      <c r="K4191" t="inlineStr">
        <is>
          <t>CONTRATO</t>
        </is>
      </c>
      <c r="L4191" t="n">
        <v>10813.28</v>
      </c>
      <c r="M4191" t="inlineStr">
        <is>
          <t>IBIRAPITANGA FASE 3</t>
        </is>
      </c>
      <c r="N4191" s="142">
        <f>DATE(YEAR(G4191),MONTH(G4191),1)</f>
        <v/>
      </c>
      <c r="O4191" s="132">
        <f>IF(G4191&gt;$K$3,"Futuro","Atraso")</f>
        <v/>
      </c>
      <c r="P4191">
        <f>12*(YEAR(G4191)-YEAR($K$3))+(MONTH(G4191)-MONTH($K$3))</f>
        <v/>
      </c>
      <c r="Q4191" s="366">
        <f>IF(M4191="IBIRAPITANGA FASE 3",IF(O4191="Atraso",L4191,L4191/(1+$I$2)^P4191),IF(O4191="Atraso",L4191,L4191/(1+$I$1)^P4191))</f>
        <v/>
      </c>
      <c r="R4191">
        <f>IF(O4191="Atraso",$K$3-G4191,0)</f>
        <v/>
      </c>
      <c r="S4191">
        <f>IF(R4191&lt;=15,"Até 15",IF(R4191&lt;=30,"Entre 15 e 30",IF(R4191&lt;=60,"Entre 30 e 60",IF(R4191&lt;=90,"Entre 60 e 90",IF(R4191&lt;=120,"Entre 90 e 120",IF(R4191&lt;=150,"Entre 120 e 150",IF(R4191&lt;=180,"Entre 150 e 180","Superior a 180")))))))</f>
        <v/>
      </c>
    </row>
    <row r="4192">
      <c r="A4192" t="inlineStr">
        <is>
          <t>Q021L013</t>
        </is>
      </c>
      <c r="B4192" t="inlineStr">
        <is>
          <t>SANDRO FRANCA  DE LIMA</t>
        </is>
      </c>
      <c r="C4192" t="n">
        <v>1</v>
      </c>
      <c r="D4192" t="inlineStr">
        <is>
          <t>IPCA</t>
        </is>
      </c>
      <c r="E4192" t="n">
        <v>0</v>
      </c>
      <c r="F4192" t="inlineStr">
        <is>
          <t>MENSAL</t>
        </is>
      </c>
      <c r="G4192" t="n">
        <v>45250</v>
      </c>
      <c r="H4192" t="n">
        <v>45250</v>
      </c>
      <c r="I4192" t="n">
        <v>37</v>
      </c>
      <c r="J4192" t="inlineStr">
        <is>
          <t>CARTEIRA</t>
        </is>
      </c>
      <c r="K4192" t="inlineStr">
        <is>
          <t>CONTRATO</t>
        </is>
      </c>
      <c r="L4192" t="n">
        <v>3731.29</v>
      </c>
      <c r="M4192" t="inlineStr">
        <is>
          <t>IBIRAPITANGA FASE 3</t>
        </is>
      </c>
      <c r="N4192" s="142">
        <f>DATE(YEAR(G4192),MONTH(G4192),1)</f>
        <v/>
      </c>
      <c r="O4192" s="132">
        <f>IF(G4192&gt;$K$3,"Futuro","Atraso")</f>
        <v/>
      </c>
      <c r="P4192">
        <f>12*(YEAR(G4192)-YEAR($K$3))+(MONTH(G4192)-MONTH($K$3))</f>
        <v/>
      </c>
      <c r="Q4192" s="366">
        <f>IF(M4192="IBIRAPITANGA FASE 3",IF(O4192="Atraso",L4192,L4192/(1+$I$2)^P4192),IF(O4192="Atraso",L4192,L4192/(1+$I$1)^P4192))</f>
        <v/>
      </c>
      <c r="R4192">
        <f>IF(O4192="Atraso",$K$3-G4192,0)</f>
        <v/>
      </c>
      <c r="S4192">
        <f>IF(R4192&lt;=15,"Até 15",IF(R4192&lt;=30,"Entre 15 e 30",IF(R4192&lt;=60,"Entre 30 e 60",IF(R4192&lt;=90,"Entre 60 e 90",IF(R4192&lt;=120,"Entre 90 e 120",IF(R4192&lt;=150,"Entre 120 e 150",IF(R4192&lt;=180,"Entre 150 e 180","Superior a 180")))))))</f>
        <v/>
      </c>
    </row>
    <row r="4193">
      <c r="A4193" t="inlineStr">
        <is>
          <t>Q021L013</t>
        </is>
      </c>
      <c r="B4193" t="inlineStr">
        <is>
          <t>SANDRO FRANCA  DE LIMA</t>
        </is>
      </c>
      <c r="C4193" t="n">
        <v>1</v>
      </c>
      <c r="D4193" t="inlineStr">
        <is>
          <t>IPCA</t>
        </is>
      </c>
      <c r="E4193" t="n">
        <v>0</v>
      </c>
      <c r="F4193" t="inlineStr">
        <is>
          <t>MENSAL</t>
        </is>
      </c>
      <c r="G4193" t="n">
        <v>45280</v>
      </c>
      <c r="H4193" t="n">
        <v>45280</v>
      </c>
      <c r="I4193" t="n">
        <v>38</v>
      </c>
      <c r="J4193" t="inlineStr">
        <is>
          <t>CARTEIRA</t>
        </is>
      </c>
      <c r="K4193" t="inlineStr">
        <is>
          <t>CONTRATO</t>
        </is>
      </c>
      <c r="L4193" t="n">
        <v>3731.29</v>
      </c>
      <c r="M4193" t="inlineStr">
        <is>
          <t>IBIRAPITANGA FASE 3</t>
        </is>
      </c>
      <c r="N4193" s="142">
        <f>DATE(YEAR(G4193),MONTH(G4193),1)</f>
        <v/>
      </c>
      <c r="O4193" s="132">
        <f>IF(G4193&gt;$K$3,"Futuro","Atraso")</f>
        <v/>
      </c>
      <c r="P4193">
        <f>12*(YEAR(G4193)-YEAR($K$3))+(MONTH(G4193)-MONTH($K$3))</f>
        <v/>
      </c>
      <c r="Q4193" s="366">
        <f>IF(M4193="IBIRAPITANGA FASE 3",IF(O4193="Atraso",L4193,L4193/(1+$I$2)^P4193),IF(O4193="Atraso",L4193,L4193/(1+$I$1)^P4193))</f>
        <v/>
      </c>
      <c r="R4193">
        <f>IF(O4193="Atraso",$K$3-G4193,0)</f>
        <v/>
      </c>
      <c r="S4193">
        <f>IF(R4193&lt;=15,"Até 15",IF(R4193&lt;=30,"Entre 15 e 30",IF(R4193&lt;=60,"Entre 30 e 60",IF(R4193&lt;=90,"Entre 60 e 90",IF(R4193&lt;=120,"Entre 90 e 120",IF(R4193&lt;=150,"Entre 120 e 150",IF(R4193&lt;=180,"Entre 150 e 180","Superior a 180")))))))</f>
        <v/>
      </c>
    </row>
    <row r="4194">
      <c r="A4194" t="inlineStr">
        <is>
          <t>Q021L013</t>
        </is>
      </c>
      <c r="B4194" t="inlineStr">
        <is>
          <t>SANDRO FRANCA  DE LIMA</t>
        </is>
      </c>
      <c r="C4194" t="n">
        <v>1</v>
      </c>
      <c r="D4194" t="inlineStr">
        <is>
          <t>IPCA</t>
        </is>
      </c>
      <c r="E4194" t="n">
        <v>0</v>
      </c>
      <c r="F4194" t="inlineStr">
        <is>
          <t>MENSAL</t>
        </is>
      </c>
      <c r="G4194" t="n">
        <v>45311</v>
      </c>
      <c r="H4194" t="n">
        <v>45311</v>
      </c>
      <c r="I4194" t="n">
        <v>39</v>
      </c>
      <c r="J4194" t="inlineStr">
        <is>
          <t>CARTEIRA</t>
        </is>
      </c>
      <c r="K4194" t="inlineStr">
        <is>
          <t>CONTRATO</t>
        </is>
      </c>
      <c r="L4194" t="n">
        <v>3731.29</v>
      </c>
      <c r="M4194" t="inlineStr">
        <is>
          <t>IBIRAPITANGA FASE 3</t>
        </is>
      </c>
      <c r="N4194" s="142">
        <f>DATE(YEAR(G4194),MONTH(G4194),1)</f>
        <v/>
      </c>
      <c r="O4194" s="132">
        <f>IF(G4194&gt;$K$3,"Futuro","Atraso")</f>
        <v/>
      </c>
      <c r="P4194">
        <f>12*(YEAR(G4194)-YEAR($K$3))+(MONTH(G4194)-MONTH($K$3))</f>
        <v/>
      </c>
      <c r="Q4194" s="366">
        <f>IF(M4194="IBIRAPITANGA FASE 3",IF(O4194="Atraso",L4194,L4194/(1+$I$2)^P4194),IF(O4194="Atraso",L4194,L4194/(1+$I$1)^P4194))</f>
        <v/>
      </c>
      <c r="R4194">
        <f>IF(O4194="Atraso",$K$3-G4194,0)</f>
        <v/>
      </c>
      <c r="S4194">
        <f>IF(R4194&lt;=15,"Até 15",IF(R4194&lt;=30,"Entre 15 e 30",IF(R4194&lt;=60,"Entre 30 e 60",IF(R4194&lt;=90,"Entre 60 e 90",IF(R4194&lt;=120,"Entre 90 e 120",IF(R4194&lt;=150,"Entre 120 e 150",IF(R4194&lt;=180,"Entre 150 e 180","Superior a 180")))))))</f>
        <v/>
      </c>
    </row>
    <row r="4195">
      <c r="A4195" t="inlineStr">
        <is>
          <t>Q021L013</t>
        </is>
      </c>
      <c r="B4195" t="inlineStr">
        <is>
          <t>SANDRO FRANCA  DE LIMA</t>
        </is>
      </c>
      <c r="C4195" t="n">
        <v>1</v>
      </c>
      <c r="D4195" t="inlineStr">
        <is>
          <t>IPCA</t>
        </is>
      </c>
      <c r="E4195" t="n">
        <v>0</v>
      </c>
      <c r="F4195" t="inlineStr">
        <is>
          <t>MENSAL</t>
        </is>
      </c>
      <c r="G4195" t="n">
        <v>45342</v>
      </c>
      <c r="H4195" t="n">
        <v>45342</v>
      </c>
      <c r="I4195" t="n">
        <v>40</v>
      </c>
      <c r="J4195" t="inlineStr">
        <is>
          <t>CARTEIRA</t>
        </is>
      </c>
      <c r="K4195" t="inlineStr">
        <is>
          <t>CONTRATO</t>
        </is>
      </c>
      <c r="L4195" t="n">
        <v>3731.29</v>
      </c>
      <c r="M4195" t="inlineStr">
        <is>
          <t>IBIRAPITANGA FASE 3</t>
        </is>
      </c>
      <c r="N4195" s="142">
        <f>DATE(YEAR(G4195),MONTH(G4195),1)</f>
        <v/>
      </c>
      <c r="O4195" s="132">
        <f>IF(G4195&gt;$K$3,"Futuro","Atraso")</f>
        <v/>
      </c>
      <c r="P4195">
        <f>12*(YEAR(G4195)-YEAR($K$3))+(MONTH(G4195)-MONTH($K$3))</f>
        <v/>
      </c>
      <c r="Q4195" s="366">
        <f>IF(M4195="IBIRAPITANGA FASE 3",IF(O4195="Atraso",L4195,L4195/(1+$I$2)^P4195),IF(O4195="Atraso",L4195,L4195/(1+$I$1)^P4195))</f>
        <v/>
      </c>
      <c r="R4195">
        <f>IF(O4195="Atraso",$K$3-G4195,0)</f>
        <v/>
      </c>
      <c r="S4195">
        <f>IF(R4195&lt;=15,"Até 15",IF(R4195&lt;=30,"Entre 15 e 30",IF(R4195&lt;=60,"Entre 30 e 60",IF(R4195&lt;=90,"Entre 60 e 90",IF(R4195&lt;=120,"Entre 90 e 120",IF(R4195&lt;=150,"Entre 120 e 150",IF(R4195&lt;=180,"Entre 150 e 180","Superior a 180")))))))</f>
        <v/>
      </c>
    </row>
    <row r="4196">
      <c r="A4196" t="inlineStr">
        <is>
          <t>Q021L013</t>
        </is>
      </c>
      <c r="B4196" t="inlineStr">
        <is>
          <t>SANDRO FRANCA  DE LIMA</t>
        </is>
      </c>
      <c r="C4196" t="n">
        <v>1</v>
      </c>
      <c r="D4196" t="inlineStr">
        <is>
          <t>IPCA</t>
        </is>
      </c>
      <c r="E4196" t="n">
        <v>0</v>
      </c>
      <c r="F4196" t="inlineStr">
        <is>
          <t>MENSAL</t>
        </is>
      </c>
      <c r="G4196" t="n">
        <v>45371</v>
      </c>
      <c r="H4196" t="n">
        <v>45371</v>
      </c>
      <c r="I4196" t="n">
        <v>41</v>
      </c>
      <c r="J4196" t="inlineStr">
        <is>
          <t>CARTEIRA</t>
        </is>
      </c>
      <c r="K4196" t="inlineStr">
        <is>
          <t>CONTRATO</t>
        </is>
      </c>
      <c r="L4196" t="n">
        <v>3731.29</v>
      </c>
      <c r="M4196" t="inlineStr">
        <is>
          <t>IBIRAPITANGA FASE 3</t>
        </is>
      </c>
      <c r="N4196" s="142">
        <f>DATE(YEAR(G4196),MONTH(G4196),1)</f>
        <v/>
      </c>
      <c r="O4196" s="132">
        <f>IF(G4196&gt;$K$3,"Futuro","Atraso")</f>
        <v/>
      </c>
      <c r="P4196">
        <f>12*(YEAR(G4196)-YEAR($K$3))+(MONTH(G4196)-MONTH($K$3))</f>
        <v/>
      </c>
      <c r="Q4196" s="366">
        <f>IF(M4196="IBIRAPITANGA FASE 3",IF(O4196="Atraso",L4196,L4196/(1+$I$2)^P4196),IF(O4196="Atraso",L4196,L4196/(1+$I$1)^P4196))</f>
        <v/>
      </c>
      <c r="R4196">
        <f>IF(O4196="Atraso",$K$3-G4196,0)</f>
        <v/>
      </c>
      <c r="S4196">
        <f>IF(R4196&lt;=15,"Até 15",IF(R4196&lt;=30,"Entre 15 e 30",IF(R4196&lt;=60,"Entre 30 e 60",IF(R4196&lt;=90,"Entre 60 e 90",IF(R4196&lt;=120,"Entre 90 e 120",IF(R4196&lt;=150,"Entre 120 e 150",IF(R4196&lt;=180,"Entre 150 e 180","Superior a 180")))))))</f>
        <v/>
      </c>
    </row>
    <row r="4197">
      <c r="A4197" t="inlineStr">
        <is>
          <t>Q021L013</t>
        </is>
      </c>
      <c r="B4197" t="inlineStr">
        <is>
          <t>SANDRO FRANCA  DE LIMA</t>
        </is>
      </c>
      <c r="C4197" t="n">
        <v>1</v>
      </c>
      <c r="D4197" t="inlineStr">
        <is>
          <t>IPCA</t>
        </is>
      </c>
      <c r="E4197" t="n">
        <v>0</v>
      </c>
      <c r="F4197" t="inlineStr">
        <is>
          <t>MENSAL</t>
        </is>
      </c>
      <c r="G4197" t="n">
        <v>45402</v>
      </c>
      <c r="H4197" t="n">
        <v>45402</v>
      </c>
      <c r="I4197" t="n">
        <v>42</v>
      </c>
      <c r="J4197" t="inlineStr">
        <is>
          <t>CARTEIRA</t>
        </is>
      </c>
      <c r="K4197" t="inlineStr">
        <is>
          <t>CONTRATO</t>
        </is>
      </c>
      <c r="L4197" t="n">
        <v>3731.29</v>
      </c>
      <c r="M4197" t="inlineStr">
        <is>
          <t>IBIRAPITANGA FASE 3</t>
        </is>
      </c>
      <c r="N4197" s="142">
        <f>DATE(YEAR(G4197),MONTH(G4197),1)</f>
        <v/>
      </c>
      <c r="O4197" s="132">
        <f>IF(G4197&gt;$K$3,"Futuro","Atraso")</f>
        <v/>
      </c>
      <c r="P4197">
        <f>12*(YEAR(G4197)-YEAR($K$3))+(MONTH(G4197)-MONTH($K$3))</f>
        <v/>
      </c>
      <c r="Q4197" s="366">
        <f>IF(M4197="IBIRAPITANGA FASE 3",IF(O4197="Atraso",L4197,L4197/(1+$I$2)^P4197),IF(O4197="Atraso",L4197,L4197/(1+$I$1)^P4197))</f>
        <v/>
      </c>
      <c r="R4197">
        <f>IF(O4197="Atraso",$K$3-G4197,0)</f>
        <v/>
      </c>
      <c r="S4197">
        <f>IF(R4197&lt;=15,"Até 15",IF(R4197&lt;=30,"Entre 15 e 30",IF(R4197&lt;=60,"Entre 30 e 60",IF(R4197&lt;=90,"Entre 60 e 90",IF(R4197&lt;=120,"Entre 90 e 120",IF(R4197&lt;=150,"Entre 120 e 150",IF(R4197&lt;=180,"Entre 150 e 180","Superior a 180")))))))</f>
        <v/>
      </c>
    </row>
    <row r="4198">
      <c r="A4198" t="inlineStr">
        <is>
          <t>Q021L013</t>
        </is>
      </c>
      <c r="B4198" t="inlineStr">
        <is>
          <t>SANDRO FRANCA  DE LIMA</t>
        </is>
      </c>
      <c r="C4198" t="n">
        <v>1</v>
      </c>
      <c r="D4198" t="inlineStr">
        <is>
          <t>IPCA</t>
        </is>
      </c>
      <c r="E4198" t="n">
        <v>0</v>
      </c>
      <c r="F4198" t="inlineStr">
        <is>
          <t>MENSAL</t>
        </is>
      </c>
      <c r="G4198" t="n">
        <v>45432</v>
      </c>
      <c r="H4198" t="n">
        <v>45432</v>
      </c>
      <c r="I4198" t="n">
        <v>43</v>
      </c>
      <c r="J4198" t="inlineStr">
        <is>
          <t>CARTEIRA</t>
        </is>
      </c>
      <c r="K4198" t="inlineStr">
        <is>
          <t>CONTRATO</t>
        </is>
      </c>
      <c r="L4198" t="n">
        <v>3731.29</v>
      </c>
      <c r="M4198" t="inlineStr">
        <is>
          <t>IBIRAPITANGA FASE 3</t>
        </is>
      </c>
      <c r="N4198" s="142">
        <f>DATE(YEAR(G4198),MONTH(G4198),1)</f>
        <v/>
      </c>
      <c r="O4198" s="132">
        <f>IF(G4198&gt;$K$3,"Futuro","Atraso")</f>
        <v/>
      </c>
      <c r="P4198">
        <f>12*(YEAR(G4198)-YEAR($K$3))+(MONTH(G4198)-MONTH($K$3))</f>
        <v/>
      </c>
      <c r="Q4198" s="366">
        <f>IF(M4198="IBIRAPITANGA FASE 3",IF(O4198="Atraso",L4198,L4198/(1+$I$2)^P4198),IF(O4198="Atraso",L4198,L4198/(1+$I$1)^P4198))</f>
        <v/>
      </c>
      <c r="R4198">
        <f>IF(O4198="Atraso",$K$3-G4198,0)</f>
        <v/>
      </c>
      <c r="S4198">
        <f>IF(R4198&lt;=15,"Até 15",IF(R4198&lt;=30,"Entre 15 e 30",IF(R4198&lt;=60,"Entre 30 e 60",IF(R4198&lt;=90,"Entre 60 e 90",IF(R4198&lt;=120,"Entre 90 e 120",IF(R4198&lt;=150,"Entre 120 e 150",IF(R4198&lt;=180,"Entre 150 e 180","Superior a 180")))))))</f>
        <v/>
      </c>
    </row>
    <row r="4199">
      <c r="A4199" t="inlineStr">
        <is>
          <t>Q021L013</t>
        </is>
      </c>
      <c r="B4199" t="inlineStr">
        <is>
          <t>SANDRO FRANCA  DE LIMA</t>
        </is>
      </c>
      <c r="C4199" t="n">
        <v>1</v>
      </c>
      <c r="D4199" t="inlineStr">
        <is>
          <t>IPCA</t>
        </is>
      </c>
      <c r="E4199" t="n">
        <v>0</v>
      </c>
      <c r="F4199" t="inlineStr">
        <is>
          <t>MENSAL</t>
        </is>
      </c>
      <c r="G4199" t="n">
        <v>45463</v>
      </c>
      <c r="H4199" t="n">
        <v>45463</v>
      </c>
      <c r="I4199" t="n">
        <v>44</v>
      </c>
      <c r="J4199" t="inlineStr">
        <is>
          <t>CARTEIRA</t>
        </is>
      </c>
      <c r="K4199" t="inlineStr">
        <is>
          <t>CONTRATO</t>
        </is>
      </c>
      <c r="L4199" t="n">
        <v>3731.29</v>
      </c>
      <c r="M4199" t="inlineStr">
        <is>
          <t>IBIRAPITANGA FASE 3</t>
        </is>
      </c>
      <c r="N4199" s="142">
        <f>DATE(YEAR(G4199),MONTH(G4199),1)</f>
        <v/>
      </c>
      <c r="O4199" s="132">
        <f>IF(G4199&gt;$K$3,"Futuro","Atraso")</f>
        <v/>
      </c>
      <c r="P4199">
        <f>12*(YEAR(G4199)-YEAR($K$3))+(MONTH(G4199)-MONTH($K$3))</f>
        <v/>
      </c>
      <c r="Q4199" s="366">
        <f>IF(M4199="IBIRAPITANGA FASE 3",IF(O4199="Atraso",L4199,L4199/(1+$I$2)^P4199),IF(O4199="Atraso",L4199,L4199/(1+$I$1)^P4199))</f>
        <v/>
      </c>
      <c r="R4199">
        <f>IF(O4199="Atraso",$K$3-G4199,0)</f>
        <v/>
      </c>
      <c r="S4199">
        <f>IF(R4199&lt;=15,"Até 15",IF(R4199&lt;=30,"Entre 15 e 30",IF(R4199&lt;=60,"Entre 30 e 60",IF(R4199&lt;=90,"Entre 60 e 90",IF(R4199&lt;=120,"Entre 90 e 120",IF(R4199&lt;=150,"Entre 120 e 150",IF(R4199&lt;=180,"Entre 150 e 180","Superior a 180")))))))</f>
        <v/>
      </c>
    </row>
    <row r="4200">
      <c r="A4200" t="inlineStr">
        <is>
          <t>Q021L013</t>
        </is>
      </c>
      <c r="B4200" t="inlineStr">
        <is>
          <t>SANDRO FRANCA  DE LIMA</t>
        </is>
      </c>
      <c r="C4200" t="n">
        <v>1</v>
      </c>
      <c r="D4200" t="inlineStr">
        <is>
          <t>IPCA</t>
        </is>
      </c>
      <c r="E4200" t="n">
        <v>0</v>
      </c>
      <c r="F4200" t="inlineStr">
        <is>
          <t>MENSAL</t>
        </is>
      </c>
      <c r="G4200" t="n">
        <v>45493</v>
      </c>
      <c r="H4200" t="n">
        <v>45493</v>
      </c>
      <c r="I4200" t="n">
        <v>45</v>
      </c>
      <c r="J4200" t="inlineStr">
        <is>
          <t>CARTEIRA</t>
        </is>
      </c>
      <c r="K4200" t="inlineStr">
        <is>
          <t>CONTRATO</t>
        </is>
      </c>
      <c r="L4200" t="n">
        <v>3731.29</v>
      </c>
      <c r="M4200" t="inlineStr">
        <is>
          <t>IBIRAPITANGA FASE 3</t>
        </is>
      </c>
      <c r="N4200" s="142">
        <f>DATE(YEAR(G4200),MONTH(G4200),1)</f>
        <v/>
      </c>
      <c r="O4200" s="132">
        <f>IF(G4200&gt;$K$3,"Futuro","Atraso")</f>
        <v/>
      </c>
      <c r="P4200">
        <f>12*(YEAR(G4200)-YEAR($K$3))+(MONTH(G4200)-MONTH($K$3))</f>
        <v/>
      </c>
      <c r="Q4200" s="366">
        <f>IF(M4200="IBIRAPITANGA FASE 3",IF(O4200="Atraso",L4200,L4200/(1+$I$2)^P4200),IF(O4200="Atraso",L4200,L4200/(1+$I$1)^P4200))</f>
        <v/>
      </c>
      <c r="R4200">
        <f>IF(O4200="Atraso",$K$3-G4200,0)</f>
        <v/>
      </c>
      <c r="S4200">
        <f>IF(R4200&lt;=15,"Até 15",IF(R4200&lt;=30,"Entre 15 e 30",IF(R4200&lt;=60,"Entre 30 e 60",IF(R4200&lt;=90,"Entre 60 e 90",IF(R4200&lt;=120,"Entre 90 e 120",IF(R4200&lt;=150,"Entre 120 e 150",IF(R4200&lt;=180,"Entre 150 e 180","Superior a 180")))))))</f>
        <v/>
      </c>
    </row>
    <row r="4201">
      <c r="A4201" t="inlineStr">
        <is>
          <t>Q021L013</t>
        </is>
      </c>
      <c r="B4201" t="inlineStr">
        <is>
          <t>SANDRO FRANCA  DE LIMA</t>
        </is>
      </c>
      <c r="C4201" t="n">
        <v>1</v>
      </c>
      <c r="D4201" t="inlineStr">
        <is>
          <t>IPCA</t>
        </is>
      </c>
      <c r="E4201" t="n">
        <v>0</v>
      </c>
      <c r="F4201" t="inlineStr">
        <is>
          <t>MENSAL</t>
        </is>
      </c>
      <c r="G4201" t="n">
        <v>45524</v>
      </c>
      <c r="H4201" t="n">
        <v>45524</v>
      </c>
      <c r="I4201" t="n">
        <v>46</v>
      </c>
      <c r="J4201" t="inlineStr">
        <is>
          <t>CARTEIRA</t>
        </is>
      </c>
      <c r="K4201" t="inlineStr">
        <is>
          <t>CONTRATO</t>
        </is>
      </c>
      <c r="L4201" t="n">
        <v>3731.29</v>
      </c>
      <c r="M4201" t="inlineStr">
        <is>
          <t>IBIRAPITANGA FASE 3</t>
        </is>
      </c>
      <c r="N4201" s="142">
        <f>DATE(YEAR(G4201),MONTH(G4201),1)</f>
        <v/>
      </c>
      <c r="O4201" s="132">
        <f>IF(G4201&gt;$K$3,"Futuro","Atraso")</f>
        <v/>
      </c>
      <c r="P4201">
        <f>12*(YEAR(G4201)-YEAR($K$3))+(MONTH(G4201)-MONTH($K$3))</f>
        <v/>
      </c>
      <c r="Q4201" s="366">
        <f>IF(M4201="IBIRAPITANGA FASE 3",IF(O4201="Atraso",L4201,L4201/(1+$I$2)^P4201),IF(O4201="Atraso",L4201,L4201/(1+$I$1)^P4201))</f>
        <v/>
      </c>
      <c r="R4201">
        <f>IF(O4201="Atraso",$K$3-G4201,0)</f>
        <v/>
      </c>
      <c r="S4201">
        <f>IF(R4201&lt;=15,"Até 15",IF(R4201&lt;=30,"Entre 15 e 30",IF(R4201&lt;=60,"Entre 30 e 60",IF(R4201&lt;=90,"Entre 60 e 90",IF(R4201&lt;=120,"Entre 90 e 120",IF(R4201&lt;=150,"Entre 120 e 150",IF(R4201&lt;=180,"Entre 150 e 180","Superior a 180")))))))</f>
        <v/>
      </c>
    </row>
    <row r="4202">
      <c r="A4202" t="inlineStr">
        <is>
          <t>Q021L013</t>
        </is>
      </c>
      <c r="B4202" t="inlineStr">
        <is>
          <t>SANDRO FRANCA  DE LIMA</t>
        </is>
      </c>
      <c r="C4202" t="n">
        <v>1</v>
      </c>
      <c r="D4202" t="inlineStr">
        <is>
          <t>IPCA</t>
        </is>
      </c>
      <c r="E4202" t="n">
        <v>0</v>
      </c>
      <c r="F4202" t="inlineStr">
        <is>
          <t>MENSAL</t>
        </is>
      </c>
      <c r="G4202" t="n">
        <v>45555</v>
      </c>
      <c r="H4202" t="n">
        <v>45555</v>
      </c>
      <c r="I4202" t="n">
        <v>47</v>
      </c>
      <c r="J4202" t="inlineStr">
        <is>
          <t>CARTEIRA</t>
        </is>
      </c>
      <c r="K4202" t="inlineStr">
        <is>
          <t>CONTRATO</t>
        </is>
      </c>
      <c r="L4202" t="n">
        <v>3731.29</v>
      </c>
      <c r="M4202" t="inlineStr">
        <is>
          <t>IBIRAPITANGA FASE 3</t>
        </is>
      </c>
      <c r="N4202" s="142">
        <f>DATE(YEAR(G4202),MONTH(G4202),1)</f>
        <v/>
      </c>
      <c r="O4202" s="132">
        <f>IF(G4202&gt;$K$3,"Futuro","Atraso")</f>
        <v/>
      </c>
      <c r="P4202">
        <f>12*(YEAR(G4202)-YEAR($K$3))+(MONTH(G4202)-MONTH($K$3))</f>
        <v/>
      </c>
      <c r="Q4202" s="366">
        <f>IF(M4202="IBIRAPITANGA FASE 3",IF(O4202="Atraso",L4202,L4202/(1+$I$2)^P4202),IF(O4202="Atraso",L4202,L4202/(1+$I$1)^P4202))</f>
        <v/>
      </c>
      <c r="R4202">
        <f>IF(O4202="Atraso",$K$3-G4202,0)</f>
        <v/>
      </c>
      <c r="S4202">
        <f>IF(R4202&lt;=15,"Até 15",IF(R4202&lt;=30,"Entre 15 e 30",IF(R4202&lt;=60,"Entre 30 e 60",IF(R4202&lt;=90,"Entre 60 e 90",IF(R4202&lt;=120,"Entre 90 e 120",IF(R4202&lt;=150,"Entre 120 e 150",IF(R4202&lt;=180,"Entre 150 e 180","Superior a 180")))))))</f>
        <v/>
      </c>
    </row>
    <row r="4203">
      <c r="A4203" t="inlineStr">
        <is>
          <t>Q021L013</t>
        </is>
      </c>
      <c r="B4203" t="inlineStr">
        <is>
          <t>SANDRO FRANCA  DE LIMA</t>
        </is>
      </c>
      <c r="C4203" t="n">
        <v>1</v>
      </c>
      <c r="D4203" t="inlineStr">
        <is>
          <t>IPCA</t>
        </is>
      </c>
      <c r="E4203" t="n">
        <v>0</v>
      </c>
      <c r="F4203" t="inlineStr">
        <is>
          <t>MENSAL</t>
        </is>
      </c>
      <c r="G4203" t="n">
        <v>45585</v>
      </c>
      <c r="H4203" t="n">
        <v>45585</v>
      </c>
      <c r="I4203" t="n">
        <v>48</v>
      </c>
      <c r="J4203" t="inlineStr">
        <is>
          <t>CARTEIRA</t>
        </is>
      </c>
      <c r="K4203" t="inlineStr">
        <is>
          <t>CONTRATO</t>
        </is>
      </c>
      <c r="L4203" t="n">
        <v>3731.29</v>
      </c>
      <c r="M4203" t="inlineStr">
        <is>
          <t>IBIRAPITANGA FASE 3</t>
        </is>
      </c>
      <c r="N4203" s="142">
        <f>DATE(YEAR(G4203),MONTH(G4203),1)</f>
        <v/>
      </c>
      <c r="O4203" s="132">
        <f>IF(G4203&gt;$K$3,"Futuro","Atraso")</f>
        <v/>
      </c>
      <c r="P4203">
        <f>12*(YEAR(G4203)-YEAR($K$3))+(MONTH(G4203)-MONTH($K$3))</f>
        <v/>
      </c>
      <c r="Q4203" s="366">
        <f>IF(M4203="IBIRAPITANGA FASE 3",IF(O4203="Atraso",L4203,L4203/(1+$I$2)^P4203),IF(O4203="Atraso",L4203,L4203/(1+$I$1)^P4203))</f>
        <v/>
      </c>
      <c r="R4203">
        <f>IF(O4203="Atraso",$K$3-G4203,0)</f>
        <v/>
      </c>
      <c r="S4203">
        <f>IF(R4203&lt;=15,"Até 15",IF(R4203&lt;=30,"Entre 15 e 30",IF(R4203&lt;=60,"Entre 30 e 60",IF(R4203&lt;=90,"Entre 60 e 90",IF(R4203&lt;=120,"Entre 90 e 120",IF(R4203&lt;=150,"Entre 120 e 150",IF(R4203&lt;=180,"Entre 150 e 180","Superior a 180")))))))</f>
        <v/>
      </c>
    </row>
    <row r="4204">
      <c r="A4204" t="inlineStr">
        <is>
          <t>Q021L014</t>
        </is>
      </c>
      <c r="B4204" t="inlineStr">
        <is>
          <t>TAINA ALVES DE AQUINO</t>
        </is>
      </c>
      <c r="C4204" t="n">
        <v>1</v>
      </c>
      <c r="D4204" t="inlineStr">
        <is>
          <t>IPCA</t>
        </is>
      </c>
      <c r="E4204" t="n">
        <v>0.009488792934583046</v>
      </c>
      <c r="F4204" t="inlineStr">
        <is>
          <t>MENSAL</t>
        </is>
      </c>
      <c r="G4204" t="n">
        <v>45229</v>
      </c>
      <c r="H4204" t="n">
        <v>45229</v>
      </c>
      <c r="I4204" t="n">
        <v>26</v>
      </c>
      <c r="J4204" t="inlineStr">
        <is>
          <t>CARTEIRA</t>
        </is>
      </c>
      <c r="K4204" t="inlineStr">
        <is>
          <t>CONTRATO</t>
        </is>
      </c>
      <c r="L4204" t="n">
        <v>2863.91</v>
      </c>
      <c r="M4204" t="inlineStr">
        <is>
          <t>IBIRAPITANGA FASE 3</t>
        </is>
      </c>
      <c r="N4204" s="142">
        <f>DATE(YEAR(G4204),MONTH(G4204),1)</f>
        <v/>
      </c>
      <c r="O4204" s="132">
        <f>IF(G4204&gt;$K$3,"Futuro","Atraso")</f>
        <v/>
      </c>
      <c r="P4204">
        <f>12*(YEAR(G4204)-YEAR($K$3))+(MONTH(G4204)-MONTH($K$3))</f>
        <v/>
      </c>
      <c r="Q4204" s="366">
        <f>IF(M4204="IBIRAPITANGA FASE 3",IF(O4204="Atraso",L4204,L4204/(1+$I$2)^P4204),IF(O4204="Atraso",L4204,L4204/(1+$I$1)^P4204))</f>
        <v/>
      </c>
      <c r="R4204">
        <f>IF(O4204="Atraso",$K$3-G4204,0)</f>
        <v/>
      </c>
      <c r="S4204">
        <f>IF(R4204&lt;=15,"Até 15",IF(R4204&lt;=30,"Entre 15 e 30",IF(R4204&lt;=60,"Entre 30 e 60",IF(R4204&lt;=90,"Entre 60 e 90",IF(R4204&lt;=120,"Entre 90 e 120",IF(R4204&lt;=150,"Entre 120 e 150",IF(R4204&lt;=180,"Entre 150 e 180","Superior a 180")))))))</f>
        <v/>
      </c>
    </row>
    <row r="4205">
      <c r="A4205" t="inlineStr">
        <is>
          <t>Q021L014</t>
        </is>
      </c>
      <c r="B4205" t="inlineStr">
        <is>
          <t>TAINA ALVES DE AQUINO</t>
        </is>
      </c>
      <c r="C4205" t="n">
        <v>1</v>
      </c>
      <c r="D4205" t="inlineStr">
        <is>
          <t>IPCA</t>
        </is>
      </c>
      <c r="E4205" t="n">
        <v>0.009488792934583046</v>
      </c>
      <c r="F4205" t="inlineStr">
        <is>
          <t>MENSAL</t>
        </is>
      </c>
      <c r="G4205" t="n">
        <v>45260</v>
      </c>
      <c r="H4205" t="n">
        <v>45260</v>
      </c>
      <c r="I4205" t="n">
        <v>27</v>
      </c>
      <c r="J4205" t="inlineStr">
        <is>
          <t>CARTEIRA</t>
        </is>
      </c>
      <c r="K4205" t="inlineStr">
        <is>
          <t>CONTRATO</t>
        </is>
      </c>
      <c r="L4205" t="n">
        <v>2728.26</v>
      </c>
      <c r="M4205" t="inlineStr">
        <is>
          <t>IBIRAPITANGA FASE 3</t>
        </is>
      </c>
      <c r="N4205" s="142">
        <f>DATE(YEAR(G4205),MONTH(G4205),1)</f>
        <v/>
      </c>
      <c r="O4205" s="132">
        <f>IF(G4205&gt;$K$3,"Futuro","Atraso")</f>
        <v/>
      </c>
      <c r="P4205">
        <f>12*(YEAR(G4205)-YEAR($K$3))+(MONTH(G4205)-MONTH($K$3))</f>
        <v/>
      </c>
      <c r="Q4205" s="366">
        <f>IF(M4205="IBIRAPITANGA FASE 3",IF(O4205="Atraso",L4205,L4205/(1+$I$2)^P4205),IF(O4205="Atraso",L4205,L4205/(1+$I$1)^P4205))</f>
        <v/>
      </c>
      <c r="R4205">
        <f>IF(O4205="Atraso",$K$3-G4205,0)</f>
        <v/>
      </c>
      <c r="S4205">
        <f>IF(R4205&lt;=15,"Até 15",IF(R4205&lt;=30,"Entre 15 e 30",IF(R4205&lt;=60,"Entre 30 e 60",IF(R4205&lt;=90,"Entre 60 e 90",IF(R4205&lt;=120,"Entre 90 e 120",IF(R4205&lt;=150,"Entre 120 e 150",IF(R4205&lt;=180,"Entre 150 e 180","Superior a 180")))))))</f>
        <v/>
      </c>
    </row>
    <row r="4206">
      <c r="A4206" t="inlineStr">
        <is>
          <t>Q021L014</t>
        </is>
      </c>
      <c r="B4206" t="inlineStr">
        <is>
          <t>TAINA ALVES DE AQUINO</t>
        </is>
      </c>
      <c r="C4206" t="n">
        <v>1</v>
      </c>
      <c r="D4206" t="inlineStr">
        <is>
          <t>IPCA</t>
        </is>
      </c>
      <c r="E4206" t="n">
        <v>0.009488792934583046</v>
      </c>
      <c r="F4206" t="inlineStr">
        <is>
          <t>MENSAL</t>
        </is>
      </c>
      <c r="G4206" t="n">
        <v>45290</v>
      </c>
      <c r="H4206" t="n">
        <v>45290</v>
      </c>
      <c r="I4206" t="n">
        <v>28</v>
      </c>
      <c r="J4206" t="inlineStr">
        <is>
          <t>CARTEIRA</t>
        </is>
      </c>
      <c r="K4206" t="inlineStr">
        <is>
          <t>CONTRATO</t>
        </is>
      </c>
      <c r="L4206" t="n">
        <v>2728.26</v>
      </c>
      <c r="M4206" t="inlineStr">
        <is>
          <t>IBIRAPITANGA FASE 3</t>
        </is>
      </c>
      <c r="N4206" s="142">
        <f>DATE(YEAR(G4206),MONTH(G4206),1)</f>
        <v/>
      </c>
      <c r="O4206" s="132">
        <f>IF(G4206&gt;$K$3,"Futuro","Atraso")</f>
        <v/>
      </c>
      <c r="P4206">
        <f>12*(YEAR(G4206)-YEAR($K$3))+(MONTH(G4206)-MONTH($K$3))</f>
        <v/>
      </c>
      <c r="Q4206" s="366">
        <f>IF(M4206="IBIRAPITANGA FASE 3",IF(O4206="Atraso",L4206,L4206/(1+$I$2)^P4206),IF(O4206="Atraso",L4206,L4206/(1+$I$1)^P4206))</f>
        <v/>
      </c>
      <c r="R4206">
        <f>IF(O4206="Atraso",$K$3-G4206,0)</f>
        <v/>
      </c>
      <c r="S4206">
        <f>IF(R4206&lt;=15,"Até 15",IF(R4206&lt;=30,"Entre 15 e 30",IF(R4206&lt;=60,"Entre 30 e 60",IF(R4206&lt;=90,"Entre 60 e 90",IF(R4206&lt;=120,"Entre 90 e 120",IF(R4206&lt;=150,"Entre 120 e 150",IF(R4206&lt;=180,"Entre 150 e 180","Superior a 180")))))))</f>
        <v/>
      </c>
    </row>
    <row r="4207">
      <c r="A4207" t="inlineStr">
        <is>
          <t>Q021L014</t>
        </is>
      </c>
      <c r="B4207" t="inlineStr">
        <is>
          <t>TAINA ALVES DE AQUINO</t>
        </is>
      </c>
      <c r="C4207" t="n">
        <v>1</v>
      </c>
      <c r="D4207" t="inlineStr">
        <is>
          <t>IPCA</t>
        </is>
      </c>
      <c r="E4207" t="n">
        <v>0.009488792934583046</v>
      </c>
      <c r="F4207" t="inlineStr">
        <is>
          <t>MENSAL</t>
        </is>
      </c>
      <c r="G4207" t="n">
        <v>45321</v>
      </c>
      <c r="H4207" t="n">
        <v>45321</v>
      </c>
      <c r="I4207" t="n">
        <v>29</v>
      </c>
      <c r="J4207" t="inlineStr">
        <is>
          <t>CARTEIRA</t>
        </is>
      </c>
      <c r="K4207" t="inlineStr">
        <is>
          <t>CONTRATO</t>
        </is>
      </c>
      <c r="L4207" t="n">
        <v>2728.26</v>
      </c>
      <c r="M4207" t="inlineStr">
        <is>
          <t>IBIRAPITANGA FASE 3</t>
        </is>
      </c>
      <c r="N4207" s="142">
        <f>DATE(YEAR(G4207),MONTH(G4207),1)</f>
        <v/>
      </c>
      <c r="O4207" s="132">
        <f>IF(G4207&gt;$K$3,"Futuro","Atraso")</f>
        <v/>
      </c>
      <c r="P4207">
        <f>12*(YEAR(G4207)-YEAR($K$3))+(MONTH(G4207)-MONTH($K$3))</f>
        <v/>
      </c>
      <c r="Q4207" s="366">
        <f>IF(M4207="IBIRAPITANGA FASE 3",IF(O4207="Atraso",L4207,L4207/(1+$I$2)^P4207),IF(O4207="Atraso",L4207,L4207/(1+$I$1)^P4207))</f>
        <v/>
      </c>
      <c r="R4207">
        <f>IF(O4207="Atraso",$K$3-G4207,0)</f>
        <v/>
      </c>
      <c r="S4207">
        <f>IF(R4207&lt;=15,"Até 15",IF(R4207&lt;=30,"Entre 15 e 30",IF(R4207&lt;=60,"Entre 30 e 60",IF(R4207&lt;=90,"Entre 60 e 90",IF(R4207&lt;=120,"Entre 90 e 120",IF(R4207&lt;=150,"Entre 120 e 150",IF(R4207&lt;=180,"Entre 150 e 180","Superior a 180")))))))</f>
        <v/>
      </c>
    </row>
    <row r="4208">
      <c r="A4208" t="inlineStr">
        <is>
          <t>Q021L014</t>
        </is>
      </c>
      <c r="B4208" t="inlineStr">
        <is>
          <t>TAINA ALVES DE AQUINO</t>
        </is>
      </c>
      <c r="C4208" t="n">
        <v>1</v>
      </c>
      <c r="D4208" t="inlineStr">
        <is>
          <t>IPCA</t>
        </is>
      </c>
      <c r="E4208" t="n">
        <v>0.009488792934583046</v>
      </c>
      <c r="F4208" t="inlineStr">
        <is>
          <t>MENSAL</t>
        </is>
      </c>
      <c r="G4208" t="n">
        <v>45351</v>
      </c>
      <c r="H4208" t="n">
        <v>45351</v>
      </c>
      <c r="I4208" t="n">
        <v>30</v>
      </c>
      <c r="J4208" t="inlineStr">
        <is>
          <t>CARTEIRA</t>
        </is>
      </c>
      <c r="K4208" t="inlineStr">
        <is>
          <t>CONTRATO</t>
        </is>
      </c>
      <c r="L4208" t="n">
        <v>2728.26</v>
      </c>
      <c r="M4208" t="inlineStr">
        <is>
          <t>IBIRAPITANGA FASE 3</t>
        </is>
      </c>
      <c r="N4208" s="142">
        <f>DATE(YEAR(G4208),MONTH(G4208),1)</f>
        <v/>
      </c>
      <c r="O4208" s="132">
        <f>IF(G4208&gt;$K$3,"Futuro","Atraso")</f>
        <v/>
      </c>
      <c r="P4208">
        <f>12*(YEAR(G4208)-YEAR($K$3))+(MONTH(G4208)-MONTH($K$3))</f>
        <v/>
      </c>
      <c r="Q4208" s="366">
        <f>IF(M4208="IBIRAPITANGA FASE 3",IF(O4208="Atraso",L4208,L4208/(1+$I$2)^P4208),IF(O4208="Atraso",L4208,L4208/(1+$I$1)^P4208))</f>
        <v/>
      </c>
      <c r="R4208">
        <f>IF(O4208="Atraso",$K$3-G4208,0)</f>
        <v/>
      </c>
      <c r="S4208">
        <f>IF(R4208&lt;=15,"Até 15",IF(R4208&lt;=30,"Entre 15 e 30",IF(R4208&lt;=60,"Entre 30 e 60",IF(R4208&lt;=90,"Entre 60 e 90",IF(R4208&lt;=120,"Entre 90 e 120",IF(R4208&lt;=150,"Entre 120 e 150",IF(R4208&lt;=180,"Entre 150 e 180","Superior a 180")))))))</f>
        <v/>
      </c>
    </row>
    <row r="4209">
      <c r="A4209" t="inlineStr">
        <is>
          <t>Q021L014</t>
        </is>
      </c>
      <c r="B4209" t="inlineStr">
        <is>
          <t>TAINA ALVES DE AQUINO</t>
        </is>
      </c>
      <c r="C4209" t="n">
        <v>1</v>
      </c>
      <c r="D4209" t="inlineStr">
        <is>
          <t>IPCA</t>
        </is>
      </c>
      <c r="E4209" t="n">
        <v>0.009488792934583046</v>
      </c>
      <c r="F4209" t="inlineStr">
        <is>
          <t>MENSAL</t>
        </is>
      </c>
      <c r="G4209" t="n">
        <v>45381</v>
      </c>
      <c r="H4209" t="n">
        <v>45381</v>
      </c>
      <c r="I4209" t="n">
        <v>31</v>
      </c>
      <c r="J4209" t="inlineStr">
        <is>
          <t>CARTEIRA</t>
        </is>
      </c>
      <c r="K4209" t="inlineStr">
        <is>
          <t>CONTRATO</t>
        </is>
      </c>
      <c r="L4209" t="n">
        <v>2728.26</v>
      </c>
      <c r="M4209" t="inlineStr">
        <is>
          <t>IBIRAPITANGA FASE 3</t>
        </is>
      </c>
      <c r="N4209" s="142">
        <f>DATE(YEAR(G4209),MONTH(G4209),1)</f>
        <v/>
      </c>
      <c r="O4209" s="132">
        <f>IF(G4209&gt;$K$3,"Futuro","Atraso")</f>
        <v/>
      </c>
      <c r="P4209">
        <f>12*(YEAR(G4209)-YEAR($K$3))+(MONTH(G4209)-MONTH($K$3))</f>
        <v/>
      </c>
      <c r="Q4209" s="366">
        <f>IF(M4209="IBIRAPITANGA FASE 3",IF(O4209="Atraso",L4209,L4209/(1+$I$2)^P4209),IF(O4209="Atraso",L4209,L4209/(1+$I$1)^P4209))</f>
        <v/>
      </c>
      <c r="R4209">
        <f>IF(O4209="Atraso",$K$3-G4209,0)</f>
        <v/>
      </c>
      <c r="S4209">
        <f>IF(R4209&lt;=15,"Até 15",IF(R4209&lt;=30,"Entre 15 e 30",IF(R4209&lt;=60,"Entre 30 e 60",IF(R4209&lt;=90,"Entre 60 e 90",IF(R4209&lt;=120,"Entre 90 e 120",IF(R4209&lt;=150,"Entre 120 e 150",IF(R4209&lt;=180,"Entre 150 e 180","Superior a 180")))))))</f>
        <v/>
      </c>
    </row>
    <row r="4210">
      <c r="A4210" t="inlineStr">
        <is>
          <t>Q021L014</t>
        </is>
      </c>
      <c r="B4210" t="inlineStr">
        <is>
          <t>TAINA ALVES DE AQUINO</t>
        </is>
      </c>
      <c r="C4210" t="n">
        <v>1</v>
      </c>
      <c r="D4210" t="inlineStr">
        <is>
          <t>IPCA</t>
        </is>
      </c>
      <c r="E4210" t="n">
        <v>0.009488792934583046</v>
      </c>
      <c r="F4210" t="inlineStr">
        <is>
          <t>MENSAL</t>
        </is>
      </c>
      <c r="G4210" t="n">
        <v>45412</v>
      </c>
      <c r="H4210" t="n">
        <v>45412</v>
      </c>
      <c r="I4210" t="n">
        <v>32</v>
      </c>
      <c r="J4210" t="inlineStr">
        <is>
          <t>CARTEIRA</t>
        </is>
      </c>
      <c r="K4210" t="inlineStr">
        <is>
          <t>CONTRATO</t>
        </is>
      </c>
      <c r="L4210" t="n">
        <v>2728.26</v>
      </c>
      <c r="M4210" t="inlineStr">
        <is>
          <t>IBIRAPITANGA FASE 3</t>
        </is>
      </c>
      <c r="N4210" s="142">
        <f>DATE(YEAR(G4210),MONTH(G4210),1)</f>
        <v/>
      </c>
      <c r="O4210" s="132">
        <f>IF(G4210&gt;$K$3,"Futuro","Atraso")</f>
        <v/>
      </c>
      <c r="P4210">
        <f>12*(YEAR(G4210)-YEAR($K$3))+(MONTH(G4210)-MONTH($K$3))</f>
        <v/>
      </c>
      <c r="Q4210" s="366">
        <f>IF(M4210="IBIRAPITANGA FASE 3",IF(O4210="Atraso",L4210,L4210/(1+$I$2)^P4210),IF(O4210="Atraso",L4210,L4210/(1+$I$1)^P4210))</f>
        <v/>
      </c>
      <c r="R4210">
        <f>IF(O4210="Atraso",$K$3-G4210,0)</f>
        <v/>
      </c>
      <c r="S4210">
        <f>IF(R4210&lt;=15,"Até 15",IF(R4210&lt;=30,"Entre 15 e 30",IF(R4210&lt;=60,"Entre 30 e 60",IF(R4210&lt;=90,"Entre 60 e 90",IF(R4210&lt;=120,"Entre 90 e 120",IF(R4210&lt;=150,"Entre 120 e 150",IF(R4210&lt;=180,"Entre 150 e 180","Superior a 180")))))))</f>
        <v/>
      </c>
    </row>
    <row r="4211">
      <c r="A4211" t="inlineStr">
        <is>
          <t>Q021L014</t>
        </is>
      </c>
      <c r="B4211" t="inlineStr">
        <is>
          <t>TAINA ALVES DE AQUINO</t>
        </is>
      </c>
      <c r="C4211" t="n">
        <v>1</v>
      </c>
      <c r="D4211" t="inlineStr">
        <is>
          <t>IPCA</t>
        </is>
      </c>
      <c r="E4211" t="n">
        <v>0.009488792934583046</v>
      </c>
      <c r="F4211" t="inlineStr">
        <is>
          <t>MENSAL</t>
        </is>
      </c>
      <c r="G4211" t="n">
        <v>45442</v>
      </c>
      <c r="H4211" t="n">
        <v>45442</v>
      </c>
      <c r="I4211" t="n">
        <v>33</v>
      </c>
      <c r="J4211" t="inlineStr">
        <is>
          <t>CARTEIRA</t>
        </is>
      </c>
      <c r="K4211" t="inlineStr">
        <is>
          <t>CONTRATO</t>
        </is>
      </c>
      <c r="L4211" t="n">
        <v>2728.26</v>
      </c>
      <c r="M4211" t="inlineStr">
        <is>
          <t>IBIRAPITANGA FASE 3</t>
        </is>
      </c>
      <c r="N4211" s="142">
        <f>DATE(YEAR(G4211),MONTH(G4211),1)</f>
        <v/>
      </c>
      <c r="O4211" s="132">
        <f>IF(G4211&gt;$K$3,"Futuro","Atraso")</f>
        <v/>
      </c>
      <c r="P4211">
        <f>12*(YEAR(G4211)-YEAR($K$3))+(MONTH(G4211)-MONTH($K$3))</f>
        <v/>
      </c>
      <c r="Q4211" s="366">
        <f>IF(M4211="IBIRAPITANGA FASE 3",IF(O4211="Atraso",L4211,L4211/(1+$I$2)^P4211),IF(O4211="Atraso",L4211,L4211/(1+$I$1)^P4211))</f>
        <v/>
      </c>
      <c r="R4211">
        <f>IF(O4211="Atraso",$K$3-G4211,0)</f>
        <v/>
      </c>
      <c r="S4211">
        <f>IF(R4211&lt;=15,"Até 15",IF(R4211&lt;=30,"Entre 15 e 30",IF(R4211&lt;=60,"Entre 30 e 60",IF(R4211&lt;=90,"Entre 60 e 90",IF(R4211&lt;=120,"Entre 90 e 120",IF(R4211&lt;=150,"Entre 120 e 150",IF(R4211&lt;=180,"Entre 150 e 180","Superior a 180")))))))</f>
        <v/>
      </c>
    </row>
    <row r="4212">
      <c r="A4212" t="inlineStr">
        <is>
          <t>Q021L014</t>
        </is>
      </c>
      <c r="B4212" t="inlineStr">
        <is>
          <t>TAINA ALVES DE AQUINO</t>
        </is>
      </c>
      <c r="C4212" t="n">
        <v>1</v>
      </c>
      <c r="D4212" t="inlineStr">
        <is>
          <t>IPCA</t>
        </is>
      </c>
      <c r="E4212" t="n">
        <v>0.009488792934583046</v>
      </c>
      <c r="F4212" t="inlineStr">
        <is>
          <t>MENSAL</t>
        </is>
      </c>
      <c r="G4212" t="n">
        <v>45473</v>
      </c>
      <c r="H4212" t="n">
        <v>45473</v>
      </c>
      <c r="I4212" t="n">
        <v>34</v>
      </c>
      <c r="J4212" t="inlineStr">
        <is>
          <t>CARTEIRA</t>
        </is>
      </c>
      <c r="K4212" t="inlineStr">
        <is>
          <t>CONTRATO</t>
        </is>
      </c>
      <c r="L4212" t="n">
        <v>2728.26</v>
      </c>
      <c r="M4212" t="inlineStr">
        <is>
          <t>IBIRAPITANGA FASE 3</t>
        </is>
      </c>
      <c r="N4212" s="142">
        <f>DATE(YEAR(G4212),MONTH(G4212),1)</f>
        <v/>
      </c>
      <c r="O4212" s="132">
        <f>IF(G4212&gt;$K$3,"Futuro","Atraso")</f>
        <v/>
      </c>
      <c r="P4212">
        <f>12*(YEAR(G4212)-YEAR($K$3))+(MONTH(G4212)-MONTH($K$3))</f>
        <v/>
      </c>
      <c r="Q4212" s="366">
        <f>IF(M4212="IBIRAPITANGA FASE 3",IF(O4212="Atraso",L4212,L4212/(1+$I$2)^P4212),IF(O4212="Atraso",L4212,L4212/(1+$I$1)^P4212))</f>
        <v/>
      </c>
      <c r="R4212">
        <f>IF(O4212="Atraso",$K$3-G4212,0)</f>
        <v/>
      </c>
      <c r="S4212">
        <f>IF(R4212&lt;=15,"Até 15",IF(R4212&lt;=30,"Entre 15 e 30",IF(R4212&lt;=60,"Entre 30 e 60",IF(R4212&lt;=90,"Entre 60 e 90",IF(R4212&lt;=120,"Entre 90 e 120",IF(R4212&lt;=150,"Entre 120 e 150",IF(R4212&lt;=180,"Entre 150 e 180","Superior a 180")))))))</f>
        <v/>
      </c>
    </row>
    <row r="4213">
      <c r="A4213" t="inlineStr">
        <is>
          <t>Q021L014</t>
        </is>
      </c>
      <c r="B4213" t="inlineStr">
        <is>
          <t>TAINA ALVES DE AQUINO</t>
        </is>
      </c>
      <c r="C4213" t="n">
        <v>1</v>
      </c>
      <c r="D4213" t="inlineStr">
        <is>
          <t>IPCA</t>
        </is>
      </c>
      <c r="E4213" t="n">
        <v>0.009488792934583046</v>
      </c>
      <c r="F4213" t="inlineStr">
        <is>
          <t>MENSAL</t>
        </is>
      </c>
      <c r="G4213" t="n">
        <v>45503</v>
      </c>
      <c r="H4213" t="n">
        <v>45503</v>
      </c>
      <c r="I4213" t="n">
        <v>35</v>
      </c>
      <c r="J4213" t="inlineStr">
        <is>
          <t>CARTEIRA</t>
        </is>
      </c>
      <c r="K4213" t="inlineStr">
        <is>
          <t>CONTRATO</t>
        </is>
      </c>
      <c r="L4213" t="n">
        <v>2728.26</v>
      </c>
      <c r="M4213" t="inlineStr">
        <is>
          <t>IBIRAPITANGA FASE 3</t>
        </is>
      </c>
      <c r="N4213" s="142">
        <f>DATE(YEAR(G4213),MONTH(G4213),1)</f>
        <v/>
      </c>
      <c r="O4213" s="132">
        <f>IF(G4213&gt;$K$3,"Futuro","Atraso")</f>
        <v/>
      </c>
      <c r="P4213">
        <f>12*(YEAR(G4213)-YEAR($K$3))+(MONTH(G4213)-MONTH($K$3))</f>
        <v/>
      </c>
      <c r="Q4213" s="366">
        <f>IF(M4213="IBIRAPITANGA FASE 3",IF(O4213="Atraso",L4213,L4213/(1+$I$2)^P4213),IF(O4213="Atraso",L4213,L4213/(1+$I$1)^P4213))</f>
        <v/>
      </c>
      <c r="R4213">
        <f>IF(O4213="Atraso",$K$3-G4213,0)</f>
        <v/>
      </c>
      <c r="S4213">
        <f>IF(R4213&lt;=15,"Até 15",IF(R4213&lt;=30,"Entre 15 e 30",IF(R4213&lt;=60,"Entre 30 e 60",IF(R4213&lt;=90,"Entre 60 e 90",IF(R4213&lt;=120,"Entre 90 e 120",IF(R4213&lt;=150,"Entre 120 e 150",IF(R4213&lt;=180,"Entre 150 e 180","Superior a 180")))))))</f>
        <v/>
      </c>
    </row>
    <row r="4214">
      <c r="A4214" t="inlineStr">
        <is>
          <t>Q021L014</t>
        </is>
      </c>
      <c r="B4214" t="inlineStr">
        <is>
          <t>TAINA ALVES DE AQUINO</t>
        </is>
      </c>
      <c r="C4214" t="n">
        <v>1</v>
      </c>
      <c r="D4214" t="inlineStr">
        <is>
          <t>IPCA</t>
        </is>
      </c>
      <c r="E4214" t="n">
        <v>0.009488792934583046</v>
      </c>
      <c r="F4214" t="inlineStr">
        <is>
          <t>MENSAL</t>
        </is>
      </c>
      <c r="G4214" t="n">
        <v>45534</v>
      </c>
      <c r="H4214" t="n">
        <v>45534</v>
      </c>
      <c r="I4214" t="n">
        <v>36</v>
      </c>
      <c r="J4214" t="inlineStr">
        <is>
          <t>CARTEIRA</t>
        </is>
      </c>
      <c r="K4214" t="inlineStr">
        <is>
          <t>CONTRATO</t>
        </is>
      </c>
      <c r="L4214" t="n">
        <v>2728.26</v>
      </c>
      <c r="M4214" t="inlineStr">
        <is>
          <t>IBIRAPITANGA FASE 3</t>
        </is>
      </c>
      <c r="N4214" s="142">
        <f>DATE(YEAR(G4214),MONTH(G4214),1)</f>
        <v/>
      </c>
      <c r="O4214" s="132">
        <f>IF(G4214&gt;$K$3,"Futuro","Atraso")</f>
        <v/>
      </c>
      <c r="P4214">
        <f>12*(YEAR(G4214)-YEAR($K$3))+(MONTH(G4214)-MONTH($K$3))</f>
        <v/>
      </c>
      <c r="Q4214" s="366">
        <f>IF(M4214="IBIRAPITANGA FASE 3",IF(O4214="Atraso",L4214,L4214/(1+$I$2)^P4214),IF(O4214="Atraso",L4214,L4214/(1+$I$1)^P4214))</f>
        <v/>
      </c>
      <c r="R4214">
        <f>IF(O4214="Atraso",$K$3-G4214,0)</f>
        <v/>
      </c>
      <c r="S4214">
        <f>IF(R4214&lt;=15,"Até 15",IF(R4214&lt;=30,"Entre 15 e 30",IF(R4214&lt;=60,"Entre 30 e 60",IF(R4214&lt;=90,"Entre 60 e 90",IF(R4214&lt;=120,"Entre 90 e 120",IF(R4214&lt;=150,"Entre 120 e 150",IF(R4214&lt;=180,"Entre 150 e 180","Superior a 180")))))))</f>
        <v/>
      </c>
    </row>
    <row r="4215">
      <c r="A4215" t="inlineStr">
        <is>
          <t>Q021L014</t>
        </is>
      </c>
      <c r="B4215" t="inlineStr">
        <is>
          <t>TAINA ALVES DE AQUINO</t>
        </is>
      </c>
      <c r="C4215" t="n">
        <v>1</v>
      </c>
      <c r="D4215" t="inlineStr">
        <is>
          <t>IPCA</t>
        </is>
      </c>
      <c r="E4215" t="n">
        <v>0.009488792934583046</v>
      </c>
      <c r="F4215" t="inlineStr">
        <is>
          <t>MENSAL</t>
        </is>
      </c>
      <c r="G4215" t="n">
        <v>45565</v>
      </c>
      <c r="H4215" t="n">
        <v>45565</v>
      </c>
      <c r="I4215" t="n">
        <v>37</v>
      </c>
      <c r="J4215" t="inlineStr">
        <is>
          <t>CARTEIRA</t>
        </is>
      </c>
      <c r="K4215" t="inlineStr">
        <is>
          <t>CONTRATO</t>
        </is>
      </c>
      <c r="L4215" t="n">
        <v>2728.26</v>
      </c>
      <c r="M4215" t="inlineStr">
        <is>
          <t>IBIRAPITANGA FASE 3</t>
        </is>
      </c>
      <c r="N4215" s="142">
        <f>DATE(YEAR(G4215),MONTH(G4215),1)</f>
        <v/>
      </c>
      <c r="O4215" s="132">
        <f>IF(G4215&gt;$K$3,"Futuro","Atraso")</f>
        <v/>
      </c>
      <c r="P4215">
        <f>12*(YEAR(G4215)-YEAR($K$3))+(MONTH(G4215)-MONTH($K$3))</f>
        <v/>
      </c>
      <c r="Q4215" s="366">
        <f>IF(M4215="IBIRAPITANGA FASE 3",IF(O4215="Atraso",L4215,L4215/(1+$I$2)^P4215),IF(O4215="Atraso",L4215,L4215/(1+$I$1)^P4215))</f>
        <v/>
      </c>
      <c r="R4215">
        <f>IF(O4215="Atraso",$K$3-G4215,0)</f>
        <v/>
      </c>
      <c r="S4215">
        <f>IF(R4215&lt;=15,"Até 15",IF(R4215&lt;=30,"Entre 15 e 30",IF(R4215&lt;=60,"Entre 30 e 60",IF(R4215&lt;=90,"Entre 60 e 90",IF(R4215&lt;=120,"Entre 90 e 120",IF(R4215&lt;=150,"Entre 120 e 150",IF(R4215&lt;=180,"Entre 150 e 180","Superior a 180")))))))</f>
        <v/>
      </c>
    </row>
    <row r="4216">
      <c r="A4216" t="inlineStr">
        <is>
          <t>Q021L014</t>
        </is>
      </c>
      <c r="B4216" t="inlineStr">
        <is>
          <t>TAINA ALVES DE AQUINO</t>
        </is>
      </c>
      <c r="C4216" t="n">
        <v>1</v>
      </c>
      <c r="D4216" t="inlineStr">
        <is>
          <t>IPCA</t>
        </is>
      </c>
      <c r="E4216" t="n">
        <v>0.009488792934583046</v>
      </c>
      <c r="F4216" t="inlineStr">
        <is>
          <t>MENSAL</t>
        </is>
      </c>
      <c r="G4216" t="n">
        <v>45595</v>
      </c>
      <c r="H4216" t="n">
        <v>45595</v>
      </c>
      <c r="I4216" t="n">
        <v>38</v>
      </c>
      <c r="J4216" t="inlineStr">
        <is>
          <t>CARTEIRA</t>
        </is>
      </c>
      <c r="K4216" t="inlineStr">
        <is>
          <t>CONTRATO</t>
        </is>
      </c>
      <c r="L4216" t="n">
        <v>2728.26</v>
      </c>
      <c r="M4216" t="inlineStr">
        <is>
          <t>IBIRAPITANGA FASE 3</t>
        </is>
      </c>
      <c r="N4216" s="142">
        <f>DATE(YEAR(G4216),MONTH(G4216),1)</f>
        <v/>
      </c>
      <c r="O4216" s="132">
        <f>IF(G4216&gt;$K$3,"Futuro","Atraso")</f>
        <v/>
      </c>
      <c r="P4216">
        <f>12*(YEAR(G4216)-YEAR($K$3))+(MONTH(G4216)-MONTH($K$3))</f>
        <v/>
      </c>
      <c r="Q4216" s="366">
        <f>IF(M4216="IBIRAPITANGA FASE 3",IF(O4216="Atraso",L4216,L4216/(1+$I$2)^P4216),IF(O4216="Atraso",L4216,L4216/(1+$I$1)^P4216))</f>
        <v/>
      </c>
      <c r="R4216">
        <f>IF(O4216="Atraso",$K$3-G4216,0)</f>
        <v/>
      </c>
      <c r="S4216">
        <f>IF(R4216&lt;=15,"Até 15",IF(R4216&lt;=30,"Entre 15 e 30",IF(R4216&lt;=60,"Entre 30 e 60",IF(R4216&lt;=90,"Entre 60 e 90",IF(R4216&lt;=120,"Entre 90 e 120",IF(R4216&lt;=150,"Entre 120 e 150",IF(R4216&lt;=180,"Entre 150 e 180","Superior a 180")))))))</f>
        <v/>
      </c>
    </row>
    <row r="4217">
      <c r="A4217" t="inlineStr">
        <is>
          <t>Q021L014</t>
        </is>
      </c>
      <c r="B4217" t="inlineStr">
        <is>
          <t>TAINA ALVES DE AQUINO</t>
        </is>
      </c>
      <c r="C4217" t="n">
        <v>1</v>
      </c>
      <c r="D4217" t="inlineStr">
        <is>
          <t>IPCA</t>
        </is>
      </c>
      <c r="E4217" t="n">
        <v>0.009488792934583046</v>
      </c>
      <c r="F4217" t="inlineStr">
        <is>
          <t>MENSAL</t>
        </is>
      </c>
      <c r="G4217" t="n">
        <v>45626</v>
      </c>
      <c r="H4217" t="n">
        <v>45626</v>
      </c>
      <c r="I4217" t="n">
        <v>39</v>
      </c>
      <c r="J4217" t="inlineStr">
        <is>
          <t>CARTEIRA</t>
        </is>
      </c>
      <c r="K4217" t="inlineStr">
        <is>
          <t>CONTRATO</t>
        </is>
      </c>
      <c r="L4217" t="n">
        <v>2728.26</v>
      </c>
      <c r="M4217" t="inlineStr">
        <is>
          <t>IBIRAPITANGA FASE 3</t>
        </is>
      </c>
      <c r="N4217" s="142">
        <f>DATE(YEAR(G4217),MONTH(G4217),1)</f>
        <v/>
      </c>
      <c r="O4217" s="132">
        <f>IF(G4217&gt;$K$3,"Futuro","Atraso")</f>
        <v/>
      </c>
      <c r="P4217">
        <f>12*(YEAR(G4217)-YEAR($K$3))+(MONTH(G4217)-MONTH($K$3))</f>
        <v/>
      </c>
      <c r="Q4217" s="366">
        <f>IF(M4217="IBIRAPITANGA FASE 3",IF(O4217="Atraso",L4217,L4217/(1+$I$2)^P4217),IF(O4217="Atraso",L4217,L4217/(1+$I$1)^P4217))</f>
        <v/>
      </c>
      <c r="R4217">
        <f>IF(O4217="Atraso",$K$3-G4217,0)</f>
        <v/>
      </c>
      <c r="S4217">
        <f>IF(R4217&lt;=15,"Até 15",IF(R4217&lt;=30,"Entre 15 e 30",IF(R4217&lt;=60,"Entre 30 e 60",IF(R4217&lt;=90,"Entre 60 e 90",IF(R4217&lt;=120,"Entre 90 e 120",IF(R4217&lt;=150,"Entre 120 e 150",IF(R4217&lt;=180,"Entre 150 e 180","Superior a 180")))))))</f>
        <v/>
      </c>
    </row>
    <row r="4218">
      <c r="A4218" t="inlineStr">
        <is>
          <t>Q021L014</t>
        </is>
      </c>
      <c r="B4218" t="inlineStr">
        <is>
          <t>TAINA ALVES DE AQUINO</t>
        </is>
      </c>
      <c r="C4218" t="n">
        <v>1</v>
      </c>
      <c r="D4218" t="inlineStr">
        <is>
          <t>IPCA</t>
        </is>
      </c>
      <c r="E4218" t="n">
        <v>0.009488792934583046</v>
      </c>
      <c r="F4218" t="inlineStr">
        <is>
          <t>MENSAL</t>
        </is>
      </c>
      <c r="G4218" t="n">
        <v>45656</v>
      </c>
      <c r="H4218" t="n">
        <v>45656</v>
      </c>
      <c r="I4218" t="n">
        <v>40</v>
      </c>
      <c r="J4218" t="inlineStr">
        <is>
          <t>CARTEIRA</t>
        </is>
      </c>
      <c r="K4218" t="inlineStr">
        <is>
          <t>CONTRATO</t>
        </is>
      </c>
      <c r="L4218" t="n">
        <v>2728.26</v>
      </c>
      <c r="M4218" t="inlineStr">
        <is>
          <t>IBIRAPITANGA FASE 3</t>
        </is>
      </c>
      <c r="N4218" s="142">
        <f>DATE(YEAR(G4218),MONTH(G4218),1)</f>
        <v/>
      </c>
      <c r="O4218" s="132">
        <f>IF(G4218&gt;$K$3,"Futuro","Atraso")</f>
        <v/>
      </c>
      <c r="P4218">
        <f>12*(YEAR(G4218)-YEAR($K$3))+(MONTH(G4218)-MONTH($K$3))</f>
        <v/>
      </c>
      <c r="Q4218" s="366">
        <f>IF(M4218="IBIRAPITANGA FASE 3",IF(O4218="Atraso",L4218,L4218/(1+$I$2)^P4218),IF(O4218="Atraso",L4218,L4218/(1+$I$1)^P4218))</f>
        <v/>
      </c>
      <c r="R4218">
        <f>IF(O4218="Atraso",$K$3-G4218,0)</f>
        <v/>
      </c>
      <c r="S4218">
        <f>IF(R4218&lt;=15,"Até 15",IF(R4218&lt;=30,"Entre 15 e 30",IF(R4218&lt;=60,"Entre 30 e 60",IF(R4218&lt;=90,"Entre 60 e 90",IF(R4218&lt;=120,"Entre 90 e 120",IF(R4218&lt;=150,"Entre 120 e 150",IF(R4218&lt;=180,"Entre 150 e 180","Superior a 180")))))))</f>
        <v/>
      </c>
    </row>
    <row r="4219">
      <c r="A4219" t="inlineStr">
        <is>
          <t>Q021L014</t>
        </is>
      </c>
      <c r="B4219" t="inlineStr">
        <is>
          <t>TAINA ALVES DE AQUINO</t>
        </is>
      </c>
      <c r="C4219" t="n">
        <v>1</v>
      </c>
      <c r="D4219" t="inlineStr">
        <is>
          <t>IPCA</t>
        </is>
      </c>
      <c r="E4219" t="n">
        <v>0.009488792934583046</v>
      </c>
      <c r="F4219" t="inlineStr">
        <is>
          <t>MENSAL</t>
        </is>
      </c>
      <c r="G4219" t="n">
        <v>45687</v>
      </c>
      <c r="H4219" t="n">
        <v>45687</v>
      </c>
      <c r="I4219" t="n">
        <v>41</v>
      </c>
      <c r="J4219" t="inlineStr">
        <is>
          <t>CARTEIRA</t>
        </is>
      </c>
      <c r="K4219" t="inlineStr">
        <is>
          <t>CONTRATO</t>
        </is>
      </c>
      <c r="L4219" t="n">
        <v>2728.26</v>
      </c>
      <c r="M4219" t="inlineStr">
        <is>
          <t>IBIRAPITANGA FASE 3</t>
        </is>
      </c>
      <c r="N4219" s="142">
        <f>DATE(YEAR(G4219),MONTH(G4219),1)</f>
        <v/>
      </c>
      <c r="O4219" s="132">
        <f>IF(G4219&gt;$K$3,"Futuro","Atraso")</f>
        <v/>
      </c>
      <c r="P4219">
        <f>12*(YEAR(G4219)-YEAR($K$3))+(MONTH(G4219)-MONTH($K$3))</f>
        <v/>
      </c>
      <c r="Q4219" s="366">
        <f>IF(M4219="IBIRAPITANGA FASE 3",IF(O4219="Atraso",L4219,L4219/(1+$I$2)^P4219),IF(O4219="Atraso",L4219,L4219/(1+$I$1)^P4219))</f>
        <v/>
      </c>
      <c r="R4219">
        <f>IF(O4219="Atraso",$K$3-G4219,0)</f>
        <v/>
      </c>
      <c r="S4219">
        <f>IF(R4219&lt;=15,"Até 15",IF(R4219&lt;=30,"Entre 15 e 30",IF(R4219&lt;=60,"Entre 30 e 60",IF(R4219&lt;=90,"Entre 60 e 90",IF(R4219&lt;=120,"Entre 90 e 120",IF(R4219&lt;=150,"Entre 120 e 150",IF(R4219&lt;=180,"Entre 150 e 180","Superior a 180")))))))</f>
        <v/>
      </c>
    </row>
    <row r="4220">
      <c r="A4220" t="inlineStr">
        <is>
          <t>Q021L014</t>
        </is>
      </c>
      <c r="B4220" t="inlineStr">
        <is>
          <t>TAINA ALVES DE AQUINO</t>
        </is>
      </c>
      <c r="C4220" t="n">
        <v>1</v>
      </c>
      <c r="D4220" t="inlineStr">
        <is>
          <t>IPCA</t>
        </is>
      </c>
      <c r="E4220" t="n">
        <v>0.009488792934583046</v>
      </c>
      <c r="F4220" t="inlineStr">
        <is>
          <t>MENSAL</t>
        </is>
      </c>
      <c r="G4220" t="n">
        <v>45716</v>
      </c>
      <c r="H4220" t="n">
        <v>45716</v>
      </c>
      <c r="I4220" t="n">
        <v>42</v>
      </c>
      <c r="J4220" t="inlineStr">
        <is>
          <t>CARTEIRA</t>
        </is>
      </c>
      <c r="K4220" t="inlineStr">
        <is>
          <t>CONTRATO</t>
        </is>
      </c>
      <c r="L4220" t="n">
        <v>2728.26</v>
      </c>
      <c r="M4220" t="inlineStr">
        <is>
          <t>IBIRAPITANGA FASE 3</t>
        </is>
      </c>
      <c r="N4220" s="142">
        <f>DATE(YEAR(G4220),MONTH(G4220),1)</f>
        <v/>
      </c>
      <c r="O4220" s="132">
        <f>IF(G4220&gt;$K$3,"Futuro","Atraso")</f>
        <v/>
      </c>
      <c r="P4220">
        <f>12*(YEAR(G4220)-YEAR($K$3))+(MONTH(G4220)-MONTH($K$3))</f>
        <v/>
      </c>
      <c r="Q4220" s="366">
        <f>IF(M4220="IBIRAPITANGA FASE 3",IF(O4220="Atraso",L4220,L4220/(1+$I$2)^P4220),IF(O4220="Atraso",L4220,L4220/(1+$I$1)^P4220))</f>
        <v/>
      </c>
      <c r="R4220">
        <f>IF(O4220="Atraso",$K$3-G4220,0)</f>
        <v/>
      </c>
      <c r="S4220">
        <f>IF(R4220&lt;=15,"Até 15",IF(R4220&lt;=30,"Entre 15 e 30",IF(R4220&lt;=60,"Entre 30 e 60",IF(R4220&lt;=90,"Entre 60 e 90",IF(R4220&lt;=120,"Entre 90 e 120",IF(R4220&lt;=150,"Entre 120 e 150",IF(R4220&lt;=180,"Entre 150 e 180","Superior a 180")))))))</f>
        <v/>
      </c>
    </row>
    <row r="4221">
      <c r="A4221" t="inlineStr">
        <is>
          <t>Q021L014</t>
        </is>
      </c>
      <c r="B4221" t="inlineStr">
        <is>
          <t>TAINA ALVES DE AQUINO</t>
        </is>
      </c>
      <c r="C4221" t="n">
        <v>1</v>
      </c>
      <c r="D4221" t="inlineStr">
        <is>
          <t>IPCA</t>
        </is>
      </c>
      <c r="E4221" t="n">
        <v>0.009488792934583046</v>
      </c>
      <c r="F4221" t="inlineStr">
        <is>
          <t>MENSAL</t>
        </is>
      </c>
      <c r="G4221" t="n">
        <v>45746</v>
      </c>
      <c r="H4221" t="n">
        <v>45746</v>
      </c>
      <c r="I4221" t="n">
        <v>43</v>
      </c>
      <c r="J4221" t="inlineStr">
        <is>
          <t>CARTEIRA</t>
        </is>
      </c>
      <c r="K4221" t="inlineStr">
        <is>
          <t>CONTRATO</t>
        </is>
      </c>
      <c r="L4221" t="n">
        <v>2728.26</v>
      </c>
      <c r="M4221" t="inlineStr">
        <is>
          <t>IBIRAPITANGA FASE 3</t>
        </is>
      </c>
      <c r="N4221" s="142">
        <f>DATE(YEAR(G4221),MONTH(G4221),1)</f>
        <v/>
      </c>
      <c r="O4221" s="132">
        <f>IF(G4221&gt;$K$3,"Futuro","Atraso")</f>
        <v/>
      </c>
      <c r="P4221">
        <f>12*(YEAR(G4221)-YEAR($K$3))+(MONTH(G4221)-MONTH($K$3))</f>
        <v/>
      </c>
      <c r="Q4221" s="366">
        <f>IF(M4221="IBIRAPITANGA FASE 3",IF(O4221="Atraso",L4221,L4221/(1+$I$2)^P4221),IF(O4221="Atraso",L4221,L4221/(1+$I$1)^P4221))</f>
        <v/>
      </c>
      <c r="R4221">
        <f>IF(O4221="Atraso",$K$3-G4221,0)</f>
        <v/>
      </c>
      <c r="S4221">
        <f>IF(R4221&lt;=15,"Até 15",IF(R4221&lt;=30,"Entre 15 e 30",IF(R4221&lt;=60,"Entre 30 e 60",IF(R4221&lt;=90,"Entre 60 e 90",IF(R4221&lt;=120,"Entre 90 e 120",IF(R4221&lt;=150,"Entre 120 e 150",IF(R4221&lt;=180,"Entre 150 e 180","Superior a 180")))))))</f>
        <v/>
      </c>
    </row>
    <row r="4222">
      <c r="A4222" t="inlineStr">
        <is>
          <t>Q021L014</t>
        </is>
      </c>
      <c r="B4222" t="inlineStr">
        <is>
          <t>TAINA ALVES DE AQUINO</t>
        </is>
      </c>
      <c r="C4222" t="n">
        <v>1</v>
      </c>
      <c r="D4222" t="inlineStr">
        <is>
          <t>IPCA</t>
        </is>
      </c>
      <c r="E4222" t="n">
        <v>0.009488792934583046</v>
      </c>
      <c r="F4222" t="inlineStr">
        <is>
          <t>MENSAL</t>
        </is>
      </c>
      <c r="G4222" t="n">
        <v>45777</v>
      </c>
      <c r="H4222" t="n">
        <v>45777</v>
      </c>
      <c r="I4222" t="n">
        <v>44</v>
      </c>
      <c r="J4222" t="inlineStr">
        <is>
          <t>CARTEIRA</t>
        </is>
      </c>
      <c r="K4222" t="inlineStr">
        <is>
          <t>CONTRATO</t>
        </is>
      </c>
      <c r="L4222" t="n">
        <v>2728.26</v>
      </c>
      <c r="M4222" t="inlineStr">
        <is>
          <t>IBIRAPITANGA FASE 3</t>
        </is>
      </c>
      <c r="N4222" s="142">
        <f>DATE(YEAR(G4222),MONTH(G4222),1)</f>
        <v/>
      </c>
      <c r="O4222" s="132">
        <f>IF(G4222&gt;$K$3,"Futuro","Atraso")</f>
        <v/>
      </c>
      <c r="P4222">
        <f>12*(YEAR(G4222)-YEAR($K$3))+(MONTH(G4222)-MONTH($K$3))</f>
        <v/>
      </c>
      <c r="Q4222" s="366">
        <f>IF(M4222="IBIRAPITANGA FASE 3",IF(O4222="Atraso",L4222,L4222/(1+$I$2)^P4222),IF(O4222="Atraso",L4222,L4222/(1+$I$1)^P4222))</f>
        <v/>
      </c>
      <c r="R4222">
        <f>IF(O4222="Atraso",$K$3-G4222,0)</f>
        <v/>
      </c>
      <c r="S4222">
        <f>IF(R4222&lt;=15,"Até 15",IF(R4222&lt;=30,"Entre 15 e 30",IF(R4222&lt;=60,"Entre 30 e 60",IF(R4222&lt;=90,"Entre 60 e 90",IF(R4222&lt;=120,"Entre 90 e 120",IF(R4222&lt;=150,"Entre 120 e 150",IF(R4222&lt;=180,"Entre 150 e 180","Superior a 180")))))))</f>
        <v/>
      </c>
    </row>
    <row r="4223">
      <c r="A4223" t="inlineStr">
        <is>
          <t>Q021L014</t>
        </is>
      </c>
      <c r="B4223" t="inlineStr">
        <is>
          <t>TAINA ALVES DE AQUINO</t>
        </is>
      </c>
      <c r="C4223" t="n">
        <v>1</v>
      </c>
      <c r="D4223" t="inlineStr">
        <is>
          <t>IPCA</t>
        </is>
      </c>
      <c r="E4223" t="n">
        <v>0.009488792934583046</v>
      </c>
      <c r="F4223" t="inlineStr">
        <is>
          <t>MENSAL</t>
        </is>
      </c>
      <c r="G4223" t="n">
        <v>45807</v>
      </c>
      <c r="H4223" t="n">
        <v>45807</v>
      </c>
      <c r="I4223" t="n">
        <v>45</v>
      </c>
      <c r="J4223" t="inlineStr">
        <is>
          <t>CARTEIRA</t>
        </is>
      </c>
      <c r="K4223" t="inlineStr">
        <is>
          <t>CONTRATO</t>
        </is>
      </c>
      <c r="L4223" t="n">
        <v>2728.26</v>
      </c>
      <c r="M4223" t="inlineStr">
        <is>
          <t>IBIRAPITANGA FASE 3</t>
        </is>
      </c>
      <c r="N4223" s="142">
        <f>DATE(YEAR(G4223),MONTH(G4223),1)</f>
        <v/>
      </c>
      <c r="O4223" s="132">
        <f>IF(G4223&gt;$K$3,"Futuro","Atraso")</f>
        <v/>
      </c>
      <c r="P4223">
        <f>12*(YEAR(G4223)-YEAR($K$3))+(MONTH(G4223)-MONTH($K$3))</f>
        <v/>
      </c>
      <c r="Q4223" s="366">
        <f>IF(M4223="IBIRAPITANGA FASE 3",IF(O4223="Atraso",L4223,L4223/(1+$I$2)^P4223),IF(O4223="Atraso",L4223,L4223/(1+$I$1)^P4223))</f>
        <v/>
      </c>
      <c r="R4223">
        <f>IF(O4223="Atraso",$K$3-G4223,0)</f>
        <v/>
      </c>
      <c r="S4223">
        <f>IF(R4223&lt;=15,"Até 15",IF(R4223&lt;=30,"Entre 15 e 30",IF(R4223&lt;=60,"Entre 30 e 60",IF(R4223&lt;=90,"Entre 60 e 90",IF(R4223&lt;=120,"Entre 90 e 120",IF(R4223&lt;=150,"Entre 120 e 150",IF(R4223&lt;=180,"Entre 150 e 180","Superior a 180")))))))</f>
        <v/>
      </c>
    </row>
    <row r="4224">
      <c r="A4224" t="inlineStr">
        <is>
          <t>Q021L014</t>
        </is>
      </c>
      <c r="B4224" t="inlineStr">
        <is>
          <t>TAINA ALVES DE AQUINO</t>
        </is>
      </c>
      <c r="C4224" t="n">
        <v>1</v>
      </c>
      <c r="D4224" t="inlineStr">
        <is>
          <t>IPCA</t>
        </is>
      </c>
      <c r="E4224" t="n">
        <v>0.009488792934583046</v>
      </c>
      <c r="F4224" t="inlineStr">
        <is>
          <t>MENSAL</t>
        </is>
      </c>
      <c r="G4224" t="n">
        <v>45838</v>
      </c>
      <c r="H4224" t="n">
        <v>45838</v>
      </c>
      <c r="I4224" t="n">
        <v>46</v>
      </c>
      <c r="J4224" t="inlineStr">
        <is>
          <t>CARTEIRA</t>
        </is>
      </c>
      <c r="K4224" t="inlineStr">
        <is>
          <t>CONTRATO</t>
        </is>
      </c>
      <c r="L4224" t="n">
        <v>2728.26</v>
      </c>
      <c r="M4224" t="inlineStr">
        <is>
          <t>IBIRAPITANGA FASE 3</t>
        </is>
      </c>
      <c r="N4224" s="142">
        <f>DATE(YEAR(G4224),MONTH(G4224),1)</f>
        <v/>
      </c>
      <c r="O4224" s="132">
        <f>IF(G4224&gt;$K$3,"Futuro","Atraso")</f>
        <v/>
      </c>
      <c r="P4224">
        <f>12*(YEAR(G4224)-YEAR($K$3))+(MONTH(G4224)-MONTH($K$3))</f>
        <v/>
      </c>
      <c r="Q4224" s="366">
        <f>IF(M4224="IBIRAPITANGA FASE 3",IF(O4224="Atraso",L4224,L4224/(1+$I$2)^P4224),IF(O4224="Atraso",L4224,L4224/(1+$I$1)^P4224))</f>
        <v/>
      </c>
      <c r="R4224">
        <f>IF(O4224="Atraso",$K$3-G4224,0)</f>
        <v/>
      </c>
      <c r="S4224">
        <f>IF(R4224&lt;=15,"Até 15",IF(R4224&lt;=30,"Entre 15 e 30",IF(R4224&lt;=60,"Entre 30 e 60",IF(R4224&lt;=90,"Entre 60 e 90",IF(R4224&lt;=120,"Entre 90 e 120",IF(R4224&lt;=150,"Entre 120 e 150",IF(R4224&lt;=180,"Entre 150 e 180","Superior a 180")))))))</f>
        <v/>
      </c>
    </row>
    <row r="4225">
      <c r="A4225" t="inlineStr">
        <is>
          <t>Q021L014</t>
        </is>
      </c>
      <c r="B4225" t="inlineStr">
        <is>
          <t>TAINA ALVES DE AQUINO</t>
        </is>
      </c>
      <c r="C4225" t="n">
        <v>1</v>
      </c>
      <c r="D4225" t="inlineStr">
        <is>
          <t>IPCA</t>
        </is>
      </c>
      <c r="E4225" t="n">
        <v>0.009488792934583046</v>
      </c>
      <c r="F4225" t="inlineStr">
        <is>
          <t>MENSAL</t>
        </is>
      </c>
      <c r="G4225" t="n">
        <v>45868</v>
      </c>
      <c r="H4225" t="n">
        <v>45868</v>
      </c>
      <c r="I4225" t="n">
        <v>47</v>
      </c>
      <c r="J4225" t="inlineStr">
        <is>
          <t>CARTEIRA</t>
        </is>
      </c>
      <c r="K4225" t="inlineStr">
        <is>
          <t>CONTRATO</t>
        </is>
      </c>
      <c r="L4225" t="n">
        <v>2728.26</v>
      </c>
      <c r="M4225" t="inlineStr">
        <is>
          <t>IBIRAPITANGA FASE 3</t>
        </is>
      </c>
      <c r="N4225" s="142">
        <f>DATE(YEAR(G4225),MONTH(G4225),1)</f>
        <v/>
      </c>
      <c r="O4225" s="132">
        <f>IF(G4225&gt;$K$3,"Futuro","Atraso")</f>
        <v/>
      </c>
      <c r="P4225">
        <f>12*(YEAR(G4225)-YEAR($K$3))+(MONTH(G4225)-MONTH($K$3))</f>
        <v/>
      </c>
      <c r="Q4225" s="366">
        <f>IF(M4225="IBIRAPITANGA FASE 3",IF(O4225="Atraso",L4225,L4225/(1+$I$2)^P4225),IF(O4225="Atraso",L4225,L4225/(1+$I$1)^P4225))</f>
        <v/>
      </c>
      <c r="R4225">
        <f>IF(O4225="Atraso",$K$3-G4225,0)</f>
        <v/>
      </c>
      <c r="S4225">
        <f>IF(R4225&lt;=15,"Até 15",IF(R4225&lt;=30,"Entre 15 e 30",IF(R4225&lt;=60,"Entre 30 e 60",IF(R4225&lt;=90,"Entre 60 e 90",IF(R4225&lt;=120,"Entre 90 e 120",IF(R4225&lt;=150,"Entre 120 e 150",IF(R4225&lt;=180,"Entre 150 e 180","Superior a 180")))))))</f>
        <v/>
      </c>
    </row>
    <row r="4226">
      <c r="A4226" t="inlineStr">
        <is>
          <t>Q021L014</t>
        </is>
      </c>
      <c r="B4226" t="inlineStr">
        <is>
          <t>TAINA ALVES DE AQUINO</t>
        </is>
      </c>
      <c r="C4226" t="n">
        <v>1</v>
      </c>
      <c r="D4226" t="inlineStr">
        <is>
          <t>IPCA</t>
        </is>
      </c>
      <c r="E4226" t="n">
        <v>0.009488792934583046</v>
      </c>
      <c r="F4226" t="inlineStr">
        <is>
          <t>MENSAL</t>
        </is>
      </c>
      <c r="G4226" t="n">
        <v>45899</v>
      </c>
      <c r="H4226" t="n">
        <v>45899</v>
      </c>
      <c r="I4226" t="n">
        <v>48</v>
      </c>
      <c r="J4226" t="inlineStr">
        <is>
          <t>CARTEIRA</t>
        </is>
      </c>
      <c r="K4226" t="inlineStr">
        <is>
          <t>CONTRATO</t>
        </is>
      </c>
      <c r="L4226" t="n">
        <v>2728.26</v>
      </c>
      <c r="M4226" t="inlineStr">
        <is>
          <t>IBIRAPITANGA FASE 3</t>
        </is>
      </c>
      <c r="N4226" s="142">
        <f>DATE(YEAR(G4226),MONTH(G4226),1)</f>
        <v/>
      </c>
      <c r="O4226" s="132">
        <f>IF(G4226&gt;$K$3,"Futuro","Atraso")</f>
        <v/>
      </c>
      <c r="P4226">
        <f>12*(YEAR(G4226)-YEAR($K$3))+(MONTH(G4226)-MONTH($K$3))</f>
        <v/>
      </c>
      <c r="Q4226" s="366">
        <f>IF(M4226="IBIRAPITANGA FASE 3",IF(O4226="Atraso",L4226,L4226/(1+$I$2)^P4226),IF(O4226="Atraso",L4226,L4226/(1+$I$1)^P4226))</f>
        <v/>
      </c>
      <c r="R4226">
        <f>IF(O4226="Atraso",$K$3-G4226,0)</f>
        <v/>
      </c>
      <c r="S4226">
        <f>IF(R4226&lt;=15,"Até 15",IF(R4226&lt;=30,"Entre 15 e 30",IF(R4226&lt;=60,"Entre 30 e 60",IF(R4226&lt;=90,"Entre 60 e 90",IF(R4226&lt;=120,"Entre 90 e 120",IF(R4226&lt;=150,"Entre 120 e 150",IF(R4226&lt;=180,"Entre 150 e 180","Superior a 180")))))))</f>
        <v/>
      </c>
    </row>
    <row r="4227">
      <c r="A4227" t="inlineStr">
        <is>
          <t>Q021L014</t>
        </is>
      </c>
      <c r="B4227" t="inlineStr">
        <is>
          <t>TAINA ALVES DE AQUINO</t>
        </is>
      </c>
      <c r="C4227" t="n">
        <v>1</v>
      </c>
      <c r="D4227" t="inlineStr">
        <is>
          <t>IPCA</t>
        </is>
      </c>
      <c r="E4227" t="n">
        <v>0.009488792934583046</v>
      </c>
      <c r="F4227" t="inlineStr">
        <is>
          <t>MENSAL</t>
        </is>
      </c>
      <c r="G4227" t="n">
        <v>45930</v>
      </c>
      <c r="H4227" t="n">
        <v>45930</v>
      </c>
      <c r="I4227" t="n">
        <v>49</v>
      </c>
      <c r="J4227" t="inlineStr">
        <is>
          <t>CARTEIRA</t>
        </is>
      </c>
      <c r="K4227" t="inlineStr">
        <is>
          <t>CONTRATO</t>
        </is>
      </c>
      <c r="L4227" t="n">
        <v>2728.26</v>
      </c>
      <c r="M4227" t="inlineStr">
        <is>
          <t>IBIRAPITANGA FASE 3</t>
        </is>
      </c>
      <c r="N4227" s="142">
        <f>DATE(YEAR(G4227),MONTH(G4227),1)</f>
        <v/>
      </c>
      <c r="O4227" s="132">
        <f>IF(G4227&gt;$K$3,"Futuro","Atraso")</f>
        <v/>
      </c>
      <c r="P4227">
        <f>12*(YEAR(G4227)-YEAR($K$3))+(MONTH(G4227)-MONTH($K$3))</f>
        <v/>
      </c>
      <c r="Q4227" s="366">
        <f>IF(M4227="IBIRAPITANGA FASE 3",IF(O4227="Atraso",L4227,L4227/(1+$I$2)^P4227),IF(O4227="Atraso",L4227,L4227/(1+$I$1)^P4227))</f>
        <v/>
      </c>
      <c r="R4227">
        <f>IF(O4227="Atraso",$K$3-G4227,0)</f>
        <v/>
      </c>
      <c r="S4227">
        <f>IF(R4227&lt;=15,"Até 15",IF(R4227&lt;=30,"Entre 15 e 30",IF(R4227&lt;=60,"Entre 30 e 60",IF(R4227&lt;=90,"Entre 60 e 90",IF(R4227&lt;=120,"Entre 90 e 120",IF(R4227&lt;=150,"Entre 120 e 150",IF(R4227&lt;=180,"Entre 150 e 180","Superior a 180")))))))</f>
        <v/>
      </c>
    </row>
    <row r="4228">
      <c r="A4228" t="inlineStr">
        <is>
          <t>Q021L014</t>
        </is>
      </c>
      <c r="B4228" t="inlineStr">
        <is>
          <t>TAINA ALVES DE AQUINO</t>
        </is>
      </c>
      <c r="C4228" t="n">
        <v>1</v>
      </c>
      <c r="D4228" t="inlineStr">
        <is>
          <t>IPCA</t>
        </is>
      </c>
      <c r="E4228" t="n">
        <v>0.009488792934583046</v>
      </c>
      <c r="F4228" t="inlineStr">
        <is>
          <t>MENSAL</t>
        </is>
      </c>
      <c r="G4228" t="n">
        <v>45960</v>
      </c>
      <c r="H4228" t="n">
        <v>45960</v>
      </c>
      <c r="I4228" t="n">
        <v>50</v>
      </c>
      <c r="J4228" t="inlineStr">
        <is>
          <t>CARTEIRA</t>
        </is>
      </c>
      <c r="K4228" t="inlineStr">
        <is>
          <t>CONTRATO</t>
        </is>
      </c>
      <c r="L4228" t="n">
        <v>2728.26</v>
      </c>
      <c r="M4228" t="inlineStr">
        <is>
          <t>IBIRAPITANGA FASE 3</t>
        </is>
      </c>
      <c r="N4228" s="142">
        <f>DATE(YEAR(G4228),MONTH(G4228),1)</f>
        <v/>
      </c>
      <c r="O4228" s="132">
        <f>IF(G4228&gt;$K$3,"Futuro","Atraso")</f>
        <v/>
      </c>
      <c r="P4228">
        <f>12*(YEAR(G4228)-YEAR($K$3))+(MONTH(G4228)-MONTH($K$3))</f>
        <v/>
      </c>
      <c r="Q4228" s="366">
        <f>IF(M4228="IBIRAPITANGA FASE 3",IF(O4228="Atraso",L4228,L4228/(1+$I$2)^P4228),IF(O4228="Atraso",L4228,L4228/(1+$I$1)^P4228))</f>
        <v/>
      </c>
      <c r="R4228">
        <f>IF(O4228="Atraso",$K$3-G4228,0)</f>
        <v/>
      </c>
      <c r="S4228">
        <f>IF(R4228&lt;=15,"Até 15",IF(R4228&lt;=30,"Entre 15 e 30",IF(R4228&lt;=60,"Entre 30 e 60",IF(R4228&lt;=90,"Entre 60 e 90",IF(R4228&lt;=120,"Entre 90 e 120",IF(R4228&lt;=150,"Entre 120 e 150",IF(R4228&lt;=180,"Entre 150 e 180","Superior a 180")))))))</f>
        <v/>
      </c>
    </row>
    <row r="4229">
      <c r="A4229" t="inlineStr">
        <is>
          <t>Q021L014</t>
        </is>
      </c>
      <c r="B4229" t="inlineStr">
        <is>
          <t>TAINA ALVES DE AQUINO</t>
        </is>
      </c>
      <c r="C4229" t="n">
        <v>1</v>
      </c>
      <c r="D4229" t="inlineStr">
        <is>
          <t>IPCA</t>
        </is>
      </c>
      <c r="E4229" t="n">
        <v>0.009488792934583046</v>
      </c>
      <c r="F4229" t="inlineStr">
        <is>
          <t>MENSAL</t>
        </is>
      </c>
      <c r="G4229" t="n">
        <v>45991</v>
      </c>
      <c r="H4229" t="n">
        <v>45991</v>
      </c>
      <c r="I4229" t="n">
        <v>51</v>
      </c>
      <c r="J4229" t="inlineStr">
        <is>
          <t>CARTEIRA</t>
        </is>
      </c>
      <c r="K4229" t="inlineStr">
        <is>
          <t>CONTRATO</t>
        </is>
      </c>
      <c r="L4229" t="n">
        <v>2728.26</v>
      </c>
      <c r="M4229" t="inlineStr">
        <is>
          <t>IBIRAPITANGA FASE 3</t>
        </is>
      </c>
      <c r="N4229" s="142">
        <f>DATE(YEAR(G4229),MONTH(G4229),1)</f>
        <v/>
      </c>
      <c r="O4229" s="132">
        <f>IF(G4229&gt;$K$3,"Futuro","Atraso")</f>
        <v/>
      </c>
      <c r="P4229">
        <f>12*(YEAR(G4229)-YEAR($K$3))+(MONTH(G4229)-MONTH($K$3))</f>
        <v/>
      </c>
      <c r="Q4229" s="366">
        <f>IF(M4229="IBIRAPITANGA FASE 3",IF(O4229="Atraso",L4229,L4229/(1+$I$2)^P4229),IF(O4229="Atraso",L4229,L4229/(1+$I$1)^P4229))</f>
        <v/>
      </c>
      <c r="R4229">
        <f>IF(O4229="Atraso",$K$3-G4229,0)</f>
        <v/>
      </c>
      <c r="S4229">
        <f>IF(R4229&lt;=15,"Até 15",IF(R4229&lt;=30,"Entre 15 e 30",IF(R4229&lt;=60,"Entre 30 e 60",IF(R4229&lt;=90,"Entre 60 e 90",IF(R4229&lt;=120,"Entre 90 e 120",IF(R4229&lt;=150,"Entre 120 e 150",IF(R4229&lt;=180,"Entre 150 e 180","Superior a 180")))))))</f>
        <v/>
      </c>
    </row>
    <row r="4230">
      <c r="A4230" t="inlineStr">
        <is>
          <t>Q021L014</t>
        </is>
      </c>
      <c r="B4230" t="inlineStr">
        <is>
          <t>TAINA ALVES DE AQUINO</t>
        </is>
      </c>
      <c r="C4230" t="n">
        <v>1</v>
      </c>
      <c r="D4230" t="inlineStr">
        <is>
          <t>IPCA</t>
        </is>
      </c>
      <c r="E4230" t="n">
        <v>0.009488792934583046</v>
      </c>
      <c r="F4230" t="inlineStr">
        <is>
          <t>MENSAL</t>
        </is>
      </c>
      <c r="G4230" t="n">
        <v>46021</v>
      </c>
      <c r="H4230" t="n">
        <v>46021</v>
      </c>
      <c r="I4230" t="n">
        <v>52</v>
      </c>
      <c r="J4230" t="inlineStr">
        <is>
          <t>CARTEIRA</t>
        </is>
      </c>
      <c r="K4230" t="inlineStr">
        <is>
          <t>CONTRATO</t>
        </is>
      </c>
      <c r="L4230" t="n">
        <v>2728.26</v>
      </c>
      <c r="M4230" t="inlineStr">
        <is>
          <t>IBIRAPITANGA FASE 3</t>
        </is>
      </c>
      <c r="N4230" s="142">
        <f>DATE(YEAR(G4230),MONTH(G4230),1)</f>
        <v/>
      </c>
      <c r="O4230" s="132">
        <f>IF(G4230&gt;$K$3,"Futuro","Atraso")</f>
        <v/>
      </c>
      <c r="P4230">
        <f>12*(YEAR(G4230)-YEAR($K$3))+(MONTH(G4230)-MONTH($K$3))</f>
        <v/>
      </c>
      <c r="Q4230" s="366">
        <f>IF(M4230="IBIRAPITANGA FASE 3",IF(O4230="Atraso",L4230,L4230/(1+$I$2)^P4230),IF(O4230="Atraso",L4230,L4230/(1+$I$1)^P4230))</f>
        <v/>
      </c>
      <c r="R4230">
        <f>IF(O4230="Atraso",$K$3-G4230,0)</f>
        <v/>
      </c>
      <c r="S4230">
        <f>IF(R4230&lt;=15,"Até 15",IF(R4230&lt;=30,"Entre 15 e 30",IF(R4230&lt;=60,"Entre 30 e 60",IF(R4230&lt;=90,"Entre 60 e 90",IF(R4230&lt;=120,"Entre 90 e 120",IF(R4230&lt;=150,"Entre 120 e 150",IF(R4230&lt;=180,"Entre 150 e 180","Superior a 180")))))))</f>
        <v/>
      </c>
    </row>
    <row r="4231">
      <c r="A4231" t="inlineStr">
        <is>
          <t>Q021L014</t>
        </is>
      </c>
      <c r="B4231" t="inlineStr">
        <is>
          <t>TAINA ALVES DE AQUINO</t>
        </is>
      </c>
      <c r="C4231" t="n">
        <v>1</v>
      </c>
      <c r="D4231" t="inlineStr">
        <is>
          <t>IPCA</t>
        </is>
      </c>
      <c r="E4231" t="n">
        <v>0.009488792934583046</v>
      </c>
      <c r="F4231" t="inlineStr">
        <is>
          <t>MENSAL</t>
        </is>
      </c>
      <c r="G4231" t="n">
        <v>46052</v>
      </c>
      <c r="H4231" t="n">
        <v>46052</v>
      </c>
      <c r="I4231" t="n">
        <v>53</v>
      </c>
      <c r="J4231" t="inlineStr">
        <is>
          <t>CARTEIRA</t>
        </is>
      </c>
      <c r="K4231" t="inlineStr">
        <is>
          <t>CONTRATO</t>
        </is>
      </c>
      <c r="L4231" t="n">
        <v>2728.26</v>
      </c>
      <c r="M4231" t="inlineStr">
        <is>
          <t>IBIRAPITANGA FASE 3</t>
        </is>
      </c>
      <c r="N4231" s="142">
        <f>DATE(YEAR(G4231),MONTH(G4231),1)</f>
        <v/>
      </c>
      <c r="O4231" s="132">
        <f>IF(G4231&gt;$K$3,"Futuro","Atraso")</f>
        <v/>
      </c>
      <c r="P4231">
        <f>12*(YEAR(G4231)-YEAR($K$3))+(MONTH(G4231)-MONTH($K$3))</f>
        <v/>
      </c>
      <c r="Q4231" s="366">
        <f>IF(M4231="IBIRAPITANGA FASE 3",IF(O4231="Atraso",L4231,L4231/(1+$I$2)^P4231),IF(O4231="Atraso",L4231,L4231/(1+$I$1)^P4231))</f>
        <v/>
      </c>
      <c r="R4231">
        <f>IF(O4231="Atraso",$K$3-G4231,0)</f>
        <v/>
      </c>
      <c r="S4231">
        <f>IF(R4231&lt;=15,"Até 15",IF(R4231&lt;=30,"Entre 15 e 30",IF(R4231&lt;=60,"Entre 30 e 60",IF(R4231&lt;=90,"Entre 60 e 90",IF(R4231&lt;=120,"Entre 90 e 120",IF(R4231&lt;=150,"Entre 120 e 150",IF(R4231&lt;=180,"Entre 150 e 180","Superior a 180")))))))</f>
        <v/>
      </c>
    </row>
    <row r="4232">
      <c r="A4232" t="inlineStr">
        <is>
          <t>Q021L014</t>
        </is>
      </c>
      <c r="B4232" t="inlineStr">
        <is>
          <t>TAINA ALVES DE AQUINO</t>
        </is>
      </c>
      <c r="C4232" t="n">
        <v>1</v>
      </c>
      <c r="D4232" t="inlineStr">
        <is>
          <t>IPCA</t>
        </is>
      </c>
      <c r="E4232" t="n">
        <v>0.009488792934583046</v>
      </c>
      <c r="F4232" t="inlineStr">
        <is>
          <t>MENSAL</t>
        </is>
      </c>
      <c r="G4232" t="n">
        <v>46081</v>
      </c>
      <c r="H4232" t="n">
        <v>46081</v>
      </c>
      <c r="I4232" t="n">
        <v>54</v>
      </c>
      <c r="J4232" t="inlineStr">
        <is>
          <t>CARTEIRA</t>
        </is>
      </c>
      <c r="K4232" t="inlineStr">
        <is>
          <t>CONTRATO</t>
        </is>
      </c>
      <c r="L4232" t="n">
        <v>2728.26</v>
      </c>
      <c r="M4232" t="inlineStr">
        <is>
          <t>IBIRAPITANGA FASE 3</t>
        </is>
      </c>
      <c r="N4232" s="142">
        <f>DATE(YEAR(G4232),MONTH(G4232),1)</f>
        <v/>
      </c>
      <c r="O4232" s="132">
        <f>IF(G4232&gt;$K$3,"Futuro","Atraso")</f>
        <v/>
      </c>
      <c r="P4232">
        <f>12*(YEAR(G4232)-YEAR($K$3))+(MONTH(G4232)-MONTH($K$3))</f>
        <v/>
      </c>
      <c r="Q4232" s="366">
        <f>IF(M4232="IBIRAPITANGA FASE 3",IF(O4232="Atraso",L4232,L4232/(1+$I$2)^P4232),IF(O4232="Atraso",L4232,L4232/(1+$I$1)^P4232))</f>
        <v/>
      </c>
      <c r="R4232">
        <f>IF(O4232="Atraso",$K$3-G4232,0)</f>
        <v/>
      </c>
      <c r="S4232">
        <f>IF(R4232&lt;=15,"Até 15",IF(R4232&lt;=30,"Entre 15 e 30",IF(R4232&lt;=60,"Entre 30 e 60",IF(R4232&lt;=90,"Entre 60 e 90",IF(R4232&lt;=120,"Entre 90 e 120",IF(R4232&lt;=150,"Entre 120 e 150",IF(R4232&lt;=180,"Entre 150 e 180","Superior a 180")))))))</f>
        <v/>
      </c>
    </row>
    <row r="4233">
      <c r="A4233" t="inlineStr">
        <is>
          <t>Q021L014</t>
        </is>
      </c>
      <c r="B4233" t="inlineStr">
        <is>
          <t>TAINA ALVES DE AQUINO</t>
        </is>
      </c>
      <c r="C4233" t="n">
        <v>1</v>
      </c>
      <c r="D4233" t="inlineStr">
        <is>
          <t>IPCA</t>
        </is>
      </c>
      <c r="E4233" t="n">
        <v>0.009488792934583046</v>
      </c>
      <c r="F4233" t="inlineStr">
        <is>
          <t>MENSAL</t>
        </is>
      </c>
      <c r="G4233" t="n">
        <v>46111</v>
      </c>
      <c r="H4233" t="n">
        <v>46111</v>
      </c>
      <c r="I4233" t="n">
        <v>55</v>
      </c>
      <c r="J4233" t="inlineStr">
        <is>
          <t>CARTEIRA</t>
        </is>
      </c>
      <c r="K4233" t="inlineStr">
        <is>
          <t>CONTRATO</t>
        </is>
      </c>
      <c r="L4233" t="n">
        <v>2728.26</v>
      </c>
      <c r="M4233" t="inlineStr">
        <is>
          <t>IBIRAPITANGA FASE 3</t>
        </is>
      </c>
      <c r="N4233" s="142">
        <f>DATE(YEAR(G4233),MONTH(G4233),1)</f>
        <v/>
      </c>
      <c r="O4233" s="132">
        <f>IF(G4233&gt;$K$3,"Futuro","Atraso")</f>
        <v/>
      </c>
      <c r="P4233">
        <f>12*(YEAR(G4233)-YEAR($K$3))+(MONTH(G4233)-MONTH($K$3))</f>
        <v/>
      </c>
      <c r="Q4233" s="366">
        <f>IF(M4233="IBIRAPITANGA FASE 3",IF(O4233="Atraso",L4233,L4233/(1+$I$2)^P4233),IF(O4233="Atraso",L4233,L4233/(1+$I$1)^P4233))</f>
        <v/>
      </c>
      <c r="R4233">
        <f>IF(O4233="Atraso",$K$3-G4233,0)</f>
        <v/>
      </c>
      <c r="S4233">
        <f>IF(R4233&lt;=15,"Até 15",IF(R4233&lt;=30,"Entre 15 e 30",IF(R4233&lt;=60,"Entre 30 e 60",IF(R4233&lt;=90,"Entre 60 e 90",IF(R4233&lt;=120,"Entre 90 e 120",IF(R4233&lt;=150,"Entre 120 e 150",IF(R4233&lt;=180,"Entre 150 e 180","Superior a 180")))))))</f>
        <v/>
      </c>
    </row>
    <row r="4234">
      <c r="A4234" t="inlineStr">
        <is>
          <t>Q021L014</t>
        </is>
      </c>
      <c r="B4234" t="inlineStr">
        <is>
          <t>TAINA ALVES DE AQUINO</t>
        </is>
      </c>
      <c r="C4234" t="n">
        <v>1</v>
      </c>
      <c r="D4234" t="inlineStr">
        <is>
          <t>IPCA</t>
        </is>
      </c>
      <c r="E4234" t="n">
        <v>0.009488792934583046</v>
      </c>
      <c r="F4234" t="inlineStr">
        <is>
          <t>MENSAL</t>
        </is>
      </c>
      <c r="G4234" t="n">
        <v>46142</v>
      </c>
      <c r="H4234" t="n">
        <v>46142</v>
      </c>
      <c r="I4234" t="n">
        <v>56</v>
      </c>
      <c r="J4234" t="inlineStr">
        <is>
          <t>CARTEIRA</t>
        </is>
      </c>
      <c r="K4234" t="inlineStr">
        <is>
          <t>CONTRATO</t>
        </is>
      </c>
      <c r="L4234" t="n">
        <v>2728.26</v>
      </c>
      <c r="M4234" t="inlineStr">
        <is>
          <t>IBIRAPITANGA FASE 3</t>
        </is>
      </c>
      <c r="N4234" s="142">
        <f>DATE(YEAR(G4234),MONTH(G4234),1)</f>
        <v/>
      </c>
      <c r="O4234" s="132">
        <f>IF(G4234&gt;$K$3,"Futuro","Atraso")</f>
        <v/>
      </c>
      <c r="P4234">
        <f>12*(YEAR(G4234)-YEAR($K$3))+(MONTH(G4234)-MONTH($K$3))</f>
        <v/>
      </c>
      <c r="Q4234" s="366">
        <f>IF(M4234="IBIRAPITANGA FASE 3",IF(O4234="Atraso",L4234,L4234/(1+$I$2)^P4234),IF(O4234="Atraso",L4234,L4234/(1+$I$1)^P4234))</f>
        <v/>
      </c>
      <c r="R4234">
        <f>IF(O4234="Atraso",$K$3-G4234,0)</f>
        <v/>
      </c>
      <c r="S4234">
        <f>IF(R4234&lt;=15,"Até 15",IF(R4234&lt;=30,"Entre 15 e 30",IF(R4234&lt;=60,"Entre 30 e 60",IF(R4234&lt;=90,"Entre 60 e 90",IF(R4234&lt;=120,"Entre 90 e 120",IF(R4234&lt;=150,"Entre 120 e 150",IF(R4234&lt;=180,"Entre 150 e 180","Superior a 180")))))))</f>
        <v/>
      </c>
    </row>
    <row r="4235">
      <c r="A4235" t="inlineStr">
        <is>
          <t>Q021L014</t>
        </is>
      </c>
      <c r="B4235" t="inlineStr">
        <is>
          <t>TAINA ALVES DE AQUINO</t>
        </is>
      </c>
      <c r="C4235" t="n">
        <v>1</v>
      </c>
      <c r="D4235" t="inlineStr">
        <is>
          <t>IPCA</t>
        </is>
      </c>
      <c r="E4235" t="n">
        <v>0.009488792934583046</v>
      </c>
      <c r="F4235" t="inlineStr">
        <is>
          <t>MENSAL</t>
        </is>
      </c>
      <c r="G4235" t="n">
        <v>46172</v>
      </c>
      <c r="H4235" t="n">
        <v>46172</v>
      </c>
      <c r="I4235" t="n">
        <v>57</v>
      </c>
      <c r="J4235" t="inlineStr">
        <is>
          <t>CARTEIRA</t>
        </is>
      </c>
      <c r="K4235" t="inlineStr">
        <is>
          <t>CONTRATO</t>
        </is>
      </c>
      <c r="L4235" t="n">
        <v>2728.26</v>
      </c>
      <c r="M4235" t="inlineStr">
        <is>
          <t>IBIRAPITANGA FASE 3</t>
        </is>
      </c>
      <c r="N4235" s="142">
        <f>DATE(YEAR(G4235),MONTH(G4235),1)</f>
        <v/>
      </c>
      <c r="O4235" s="132">
        <f>IF(G4235&gt;$K$3,"Futuro","Atraso")</f>
        <v/>
      </c>
      <c r="P4235">
        <f>12*(YEAR(G4235)-YEAR($K$3))+(MONTH(G4235)-MONTH($K$3))</f>
        <v/>
      </c>
      <c r="Q4235" s="366">
        <f>IF(M4235="IBIRAPITANGA FASE 3",IF(O4235="Atraso",L4235,L4235/(1+$I$2)^P4235),IF(O4235="Atraso",L4235,L4235/(1+$I$1)^P4235))</f>
        <v/>
      </c>
      <c r="R4235">
        <f>IF(O4235="Atraso",$K$3-G4235,0)</f>
        <v/>
      </c>
      <c r="S4235">
        <f>IF(R4235&lt;=15,"Até 15",IF(R4235&lt;=30,"Entre 15 e 30",IF(R4235&lt;=60,"Entre 30 e 60",IF(R4235&lt;=90,"Entre 60 e 90",IF(R4235&lt;=120,"Entre 90 e 120",IF(R4235&lt;=150,"Entre 120 e 150",IF(R4235&lt;=180,"Entre 150 e 180","Superior a 180")))))))</f>
        <v/>
      </c>
    </row>
    <row r="4236">
      <c r="A4236" t="inlineStr">
        <is>
          <t>Q021L014</t>
        </is>
      </c>
      <c r="B4236" t="inlineStr">
        <is>
          <t>TAINA ALVES DE AQUINO</t>
        </is>
      </c>
      <c r="C4236" t="n">
        <v>1</v>
      </c>
      <c r="D4236" t="inlineStr">
        <is>
          <t>IPCA</t>
        </is>
      </c>
      <c r="E4236" t="n">
        <v>0.009488792934583046</v>
      </c>
      <c r="F4236" t="inlineStr">
        <is>
          <t>MENSAL</t>
        </is>
      </c>
      <c r="G4236" t="n">
        <v>46203</v>
      </c>
      <c r="H4236" t="n">
        <v>46203</v>
      </c>
      <c r="I4236" t="n">
        <v>58</v>
      </c>
      <c r="J4236" t="inlineStr">
        <is>
          <t>CARTEIRA</t>
        </is>
      </c>
      <c r="K4236" t="inlineStr">
        <is>
          <t>CONTRATO</t>
        </is>
      </c>
      <c r="L4236" t="n">
        <v>2728.26</v>
      </c>
      <c r="M4236" t="inlineStr">
        <is>
          <t>IBIRAPITANGA FASE 3</t>
        </is>
      </c>
      <c r="N4236" s="142">
        <f>DATE(YEAR(G4236),MONTH(G4236),1)</f>
        <v/>
      </c>
      <c r="O4236" s="132">
        <f>IF(G4236&gt;$K$3,"Futuro","Atraso")</f>
        <v/>
      </c>
      <c r="P4236">
        <f>12*(YEAR(G4236)-YEAR($K$3))+(MONTH(G4236)-MONTH($K$3))</f>
        <v/>
      </c>
      <c r="Q4236" s="366">
        <f>IF(M4236="IBIRAPITANGA FASE 3",IF(O4236="Atraso",L4236,L4236/(1+$I$2)^P4236),IF(O4236="Atraso",L4236,L4236/(1+$I$1)^P4236))</f>
        <v/>
      </c>
      <c r="R4236">
        <f>IF(O4236="Atraso",$K$3-G4236,0)</f>
        <v/>
      </c>
      <c r="S4236">
        <f>IF(R4236&lt;=15,"Até 15",IF(R4236&lt;=30,"Entre 15 e 30",IF(R4236&lt;=60,"Entre 30 e 60",IF(R4236&lt;=90,"Entre 60 e 90",IF(R4236&lt;=120,"Entre 90 e 120",IF(R4236&lt;=150,"Entre 120 e 150",IF(R4236&lt;=180,"Entre 150 e 180","Superior a 180")))))))</f>
        <v/>
      </c>
    </row>
    <row r="4237">
      <c r="A4237" t="inlineStr">
        <is>
          <t>Q021L014</t>
        </is>
      </c>
      <c r="B4237" t="inlineStr">
        <is>
          <t>TAINA ALVES DE AQUINO</t>
        </is>
      </c>
      <c r="C4237" t="n">
        <v>1</v>
      </c>
      <c r="D4237" t="inlineStr">
        <is>
          <t>IPCA</t>
        </is>
      </c>
      <c r="E4237" t="n">
        <v>0.009488792934583046</v>
      </c>
      <c r="F4237" t="inlineStr">
        <is>
          <t>MENSAL</t>
        </is>
      </c>
      <c r="G4237" t="n">
        <v>46233</v>
      </c>
      <c r="H4237" t="n">
        <v>46233</v>
      </c>
      <c r="I4237" t="n">
        <v>59</v>
      </c>
      <c r="J4237" t="inlineStr">
        <is>
          <t>CARTEIRA</t>
        </is>
      </c>
      <c r="K4237" t="inlineStr">
        <is>
          <t>CONTRATO</t>
        </is>
      </c>
      <c r="L4237" t="n">
        <v>2728.26</v>
      </c>
      <c r="M4237" t="inlineStr">
        <is>
          <t>IBIRAPITANGA FASE 3</t>
        </is>
      </c>
      <c r="N4237" s="142">
        <f>DATE(YEAR(G4237),MONTH(G4237),1)</f>
        <v/>
      </c>
      <c r="O4237" s="132">
        <f>IF(G4237&gt;$K$3,"Futuro","Atraso")</f>
        <v/>
      </c>
      <c r="P4237">
        <f>12*(YEAR(G4237)-YEAR($K$3))+(MONTH(G4237)-MONTH($K$3))</f>
        <v/>
      </c>
      <c r="Q4237" s="366">
        <f>IF(M4237="IBIRAPITANGA FASE 3",IF(O4237="Atraso",L4237,L4237/(1+$I$2)^P4237),IF(O4237="Atraso",L4237,L4237/(1+$I$1)^P4237))</f>
        <v/>
      </c>
      <c r="R4237">
        <f>IF(O4237="Atraso",$K$3-G4237,0)</f>
        <v/>
      </c>
      <c r="S4237">
        <f>IF(R4237&lt;=15,"Até 15",IF(R4237&lt;=30,"Entre 15 e 30",IF(R4237&lt;=60,"Entre 30 e 60",IF(R4237&lt;=90,"Entre 60 e 90",IF(R4237&lt;=120,"Entre 90 e 120",IF(R4237&lt;=150,"Entre 120 e 150",IF(R4237&lt;=180,"Entre 150 e 180","Superior a 180")))))))</f>
        <v/>
      </c>
    </row>
    <row r="4238">
      <c r="A4238" t="inlineStr">
        <is>
          <t>Q021L014</t>
        </is>
      </c>
      <c r="B4238" t="inlineStr">
        <is>
          <t>TAINA ALVES DE AQUINO</t>
        </is>
      </c>
      <c r="C4238" t="n">
        <v>1</v>
      </c>
      <c r="D4238" t="inlineStr">
        <is>
          <t>IPCA</t>
        </is>
      </c>
      <c r="E4238" t="n">
        <v>0.009488792934583046</v>
      </c>
      <c r="F4238" t="inlineStr">
        <is>
          <t>MENSAL</t>
        </is>
      </c>
      <c r="G4238" t="n">
        <v>46264</v>
      </c>
      <c r="H4238" t="n">
        <v>46264</v>
      </c>
      <c r="I4238" t="n">
        <v>60</v>
      </c>
      <c r="J4238" t="inlineStr">
        <is>
          <t>CARTEIRA</t>
        </is>
      </c>
      <c r="K4238" t="inlineStr">
        <is>
          <t>CONTRATO</t>
        </is>
      </c>
      <c r="L4238" t="n">
        <v>2728.26</v>
      </c>
      <c r="M4238" t="inlineStr">
        <is>
          <t>IBIRAPITANGA FASE 3</t>
        </is>
      </c>
      <c r="N4238" s="142">
        <f>DATE(YEAR(G4238),MONTH(G4238),1)</f>
        <v/>
      </c>
      <c r="O4238" s="132">
        <f>IF(G4238&gt;$K$3,"Futuro","Atraso")</f>
        <v/>
      </c>
      <c r="P4238">
        <f>12*(YEAR(G4238)-YEAR($K$3))+(MONTH(G4238)-MONTH($K$3))</f>
        <v/>
      </c>
      <c r="Q4238" s="366">
        <f>IF(M4238="IBIRAPITANGA FASE 3",IF(O4238="Atraso",L4238,L4238/(1+$I$2)^P4238),IF(O4238="Atraso",L4238,L4238/(1+$I$1)^P4238))</f>
        <v/>
      </c>
      <c r="R4238">
        <f>IF(O4238="Atraso",$K$3-G4238,0)</f>
        <v/>
      </c>
      <c r="S4238">
        <f>IF(R4238&lt;=15,"Até 15",IF(R4238&lt;=30,"Entre 15 e 30",IF(R4238&lt;=60,"Entre 30 e 60",IF(R4238&lt;=90,"Entre 60 e 90",IF(R4238&lt;=120,"Entre 90 e 120",IF(R4238&lt;=150,"Entre 120 e 150",IF(R4238&lt;=180,"Entre 150 e 180","Superior a 180")))))))</f>
        <v/>
      </c>
    </row>
    <row r="4239">
      <c r="A4239" t="inlineStr">
        <is>
          <t>Q021L014</t>
        </is>
      </c>
      <c r="B4239" t="inlineStr">
        <is>
          <t>TAINA ALVES DE AQUINO</t>
        </is>
      </c>
      <c r="C4239" t="n">
        <v>1</v>
      </c>
      <c r="D4239" t="inlineStr">
        <is>
          <t>IPCA</t>
        </is>
      </c>
      <c r="E4239" t="n">
        <v>0.009488792934583046</v>
      </c>
      <c r="F4239" t="inlineStr">
        <is>
          <t>MENSAL</t>
        </is>
      </c>
      <c r="G4239" t="n">
        <v>46295</v>
      </c>
      <c r="H4239" t="n">
        <v>46295</v>
      </c>
      <c r="I4239" t="n">
        <v>61</v>
      </c>
      <c r="J4239" t="inlineStr">
        <is>
          <t>CARTEIRA</t>
        </is>
      </c>
      <c r="K4239" t="inlineStr">
        <is>
          <t>CONTRATO</t>
        </is>
      </c>
      <c r="L4239" t="n">
        <v>2728.26</v>
      </c>
      <c r="M4239" t="inlineStr">
        <is>
          <t>IBIRAPITANGA FASE 3</t>
        </is>
      </c>
      <c r="N4239" s="142">
        <f>DATE(YEAR(G4239),MONTH(G4239),1)</f>
        <v/>
      </c>
      <c r="O4239" s="132">
        <f>IF(G4239&gt;$K$3,"Futuro","Atraso")</f>
        <v/>
      </c>
      <c r="P4239">
        <f>12*(YEAR(G4239)-YEAR($K$3))+(MONTH(G4239)-MONTH($K$3))</f>
        <v/>
      </c>
      <c r="Q4239" s="366">
        <f>IF(M4239="IBIRAPITANGA FASE 3",IF(O4239="Atraso",L4239,L4239/(1+$I$2)^P4239),IF(O4239="Atraso",L4239,L4239/(1+$I$1)^P4239))</f>
        <v/>
      </c>
      <c r="R4239">
        <f>IF(O4239="Atraso",$K$3-G4239,0)</f>
        <v/>
      </c>
      <c r="S4239">
        <f>IF(R4239&lt;=15,"Até 15",IF(R4239&lt;=30,"Entre 15 e 30",IF(R4239&lt;=60,"Entre 30 e 60",IF(R4239&lt;=90,"Entre 60 e 90",IF(R4239&lt;=120,"Entre 90 e 120",IF(R4239&lt;=150,"Entre 120 e 150",IF(R4239&lt;=180,"Entre 150 e 180","Superior a 180")))))))</f>
        <v/>
      </c>
    </row>
    <row r="4240">
      <c r="A4240" t="inlineStr">
        <is>
          <t>Q021L014</t>
        </is>
      </c>
      <c r="B4240" t="inlineStr">
        <is>
          <t>TAINA ALVES DE AQUINO</t>
        </is>
      </c>
      <c r="C4240" t="n">
        <v>1</v>
      </c>
      <c r="D4240" t="inlineStr">
        <is>
          <t>IPCA</t>
        </is>
      </c>
      <c r="E4240" t="n">
        <v>0.009488792934583046</v>
      </c>
      <c r="F4240" t="inlineStr">
        <is>
          <t>MENSAL</t>
        </is>
      </c>
      <c r="G4240" t="n">
        <v>46325</v>
      </c>
      <c r="H4240" t="n">
        <v>46325</v>
      </c>
      <c r="I4240" t="n">
        <v>62</v>
      </c>
      <c r="J4240" t="inlineStr">
        <is>
          <t>CARTEIRA</t>
        </is>
      </c>
      <c r="K4240" t="inlineStr">
        <is>
          <t>CONTRATO</t>
        </is>
      </c>
      <c r="L4240" t="n">
        <v>2728.26</v>
      </c>
      <c r="M4240" t="inlineStr">
        <is>
          <t>IBIRAPITANGA FASE 3</t>
        </is>
      </c>
      <c r="N4240" s="142">
        <f>DATE(YEAR(G4240),MONTH(G4240),1)</f>
        <v/>
      </c>
      <c r="O4240" s="132">
        <f>IF(G4240&gt;$K$3,"Futuro","Atraso")</f>
        <v/>
      </c>
      <c r="P4240">
        <f>12*(YEAR(G4240)-YEAR($K$3))+(MONTH(G4240)-MONTH($K$3))</f>
        <v/>
      </c>
      <c r="Q4240" s="366">
        <f>IF(M4240="IBIRAPITANGA FASE 3",IF(O4240="Atraso",L4240,L4240/(1+$I$2)^P4240),IF(O4240="Atraso",L4240,L4240/(1+$I$1)^P4240))</f>
        <v/>
      </c>
      <c r="R4240">
        <f>IF(O4240="Atraso",$K$3-G4240,0)</f>
        <v/>
      </c>
      <c r="S4240">
        <f>IF(R4240&lt;=15,"Até 15",IF(R4240&lt;=30,"Entre 15 e 30",IF(R4240&lt;=60,"Entre 30 e 60",IF(R4240&lt;=90,"Entre 60 e 90",IF(R4240&lt;=120,"Entre 90 e 120",IF(R4240&lt;=150,"Entre 120 e 150",IF(R4240&lt;=180,"Entre 150 e 180","Superior a 180")))))))</f>
        <v/>
      </c>
    </row>
    <row r="4241">
      <c r="A4241" t="inlineStr">
        <is>
          <t>Q021L014</t>
        </is>
      </c>
      <c r="B4241" t="inlineStr">
        <is>
          <t>TAINA ALVES DE AQUINO</t>
        </is>
      </c>
      <c r="C4241" t="n">
        <v>1</v>
      </c>
      <c r="D4241" t="inlineStr">
        <is>
          <t>IPCA</t>
        </is>
      </c>
      <c r="E4241" t="n">
        <v>0.009488792934583046</v>
      </c>
      <c r="F4241" t="inlineStr">
        <is>
          <t>MENSAL</t>
        </is>
      </c>
      <c r="G4241" t="n">
        <v>46356</v>
      </c>
      <c r="H4241" t="n">
        <v>46356</v>
      </c>
      <c r="I4241" t="n">
        <v>63</v>
      </c>
      <c r="J4241" t="inlineStr">
        <is>
          <t>CARTEIRA</t>
        </is>
      </c>
      <c r="K4241" t="inlineStr">
        <is>
          <t>CONTRATO</t>
        </is>
      </c>
      <c r="L4241" t="n">
        <v>2728.26</v>
      </c>
      <c r="M4241" t="inlineStr">
        <is>
          <t>IBIRAPITANGA FASE 3</t>
        </is>
      </c>
      <c r="N4241" s="142">
        <f>DATE(YEAR(G4241),MONTH(G4241),1)</f>
        <v/>
      </c>
      <c r="O4241" s="132">
        <f>IF(G4241&gt;$K$3,"Futuro","Atraso")</f>
        <v/>
      </c>
      <c r="P4241">
        <f>12*(YEAR(G4241)-YEAR($K$3))+(MONTH(G4241)-MONTH($K$3))</f>
        <v/>
      </c>
      <c r="Q4241" s="366">
        <f>IF(M4241="IBIRAPITANGA FASE 3",IF(O4241="Atraso",L4241,L4241/(1+$I$2)^P4241),IF(O4241="Atraso",L4241,L4241/(1+$I$1)^P4241))</f>
        <v/>
      </c>
      <c r="R4241">
        <f>IF(O4241="Atraso",$K$3-G4241,0)</f>
        <v/>
      </c>
      <c r="S4241">
        <f>IF(R4241&lt;=15,"Até 15",IF(R4241&lt;=30,"Entre 15 e 30",IF(R4241&lt;=60,"Entre 30 e 60",IF(R4241&lt;=90,"Entre 60 e 90",IF(R4241&lt;=120,"Entre 90 e 120",IF(R4241&lt;=150,"Entre 120 e 150",IF(R4241&lt;=180,"Entre 150 e 180","Superior a 180")))))))</f>
        <v/>
      </c>
    </row>
    <row r="4242">
      <c r="A4242" t="inlineStr">
        <is>
          <t>Q021L014</t>
        </is>
      </c>
      <c r="B4242" t="inlineStr">
        <is>
          <t>TAINA ALVES DE AQUINO</t>
        </is>
      </c>
      <c r="C4242" t="n">
        <v>1</v>
      </c>
      <c r="D4242" t="inlineStr">
        <is>
          <t>IPCA</t>
        </is>
      </c>
      <c r="E4242" t="n">
        <v>0.009488792934583046</v>
      </c>
      <c r="F4242" t="inlineStr">
        <is>
          <t>MENSAL</t>
        </is>
      </c>
      <c r="G4242" t="n">
        <v>46386</v>
      </c>
      <c r="H4242" t="n">
        <v>46386</v>
      </c>
      <c r="I4242" t="n">
        <v>64</v>
      </c>
      <c r="J4242" t="inlineStr">
        <is>
          <t>CARTEIRA</t>
        </is>
      </c>
      <c r="K4242" t="inlineStr">
        <is>
          <t>CONTRATO</t>
        </is>
      </c>
      <c r="L4242" t="n">
        <v>2728.26</v>
      </c>
      <c r="M4242" t="inlineStr">
        <is>
          <t>IBIRAPITANGA FASE 3</t>
        </is>
      </c>
      <c r="N4242" s="142">
        <f>DATE(YEAR(G4242),MONTH(G4242),1)</f>
        <v/>
      </c>
      <c r="O4242" s="132">
        <f>IF(G4242&gt;$K$3,"Futuro","Atraso")</f>
        <v/>
      </c>
      <c r="P4242">
        <f>12*(YEAR(G4242)-YEAR($K$3))+(MONTH(G4242)-MONTH($K$3))</f>
        <v/>
      </c>
      <c r="Q4242" s="366">
        <f>IF(M4242="IBIRAPITANGA FASE 3",IF(O4242="Atraso",L4242,L4242/(1+$I$2)^P4242),IF(O4242="Atraso",L4242,L4242/(1+$I$1)^P4242))</f>
        <v/>
      </c>
      <c r="R4242">
        <f>IF(O4242="Atraso",$K$3-G4242,0)</f>
        <v/>
      </c>
      <c r="S4242">
        <f>IF(R4242&lt;=15,"Até 15",IF(R4242&lt;=30,"Entre 15 e 30",IF(R4242&lt;=60,"Entre 30 e 60",IF(R4242&lt;=90,"Entre 60 e 90",IF(R4242&lt;=120,"Entre 90 e 120",IF(R4242&lt;=150,"Entre 120 e 150",IF(R4242&lt;=180,"Entre 150 e 180","Superior a 180")))))))</f>
        <v/>
      </c>
    </row>
    <row r="4243">
      <c r="A4243" t="inlineStr">
        <is>
          <t>Q021L014</t>
        </is>
      </c>
      <c r="B4243" t="inlineStr">
        <is>
          <t>TAINA ALVES DE AQUINO</t>
        </is>
      </c>
      <c r="C4243" t="n">
        <v>1</v>
      </c>
      <c r="D4243" t="inlineStr">
        <is>
          <t>IPCA</t>
        </is>
      </c>
      <c r="E4243" t="n">
        <v>0.009488792934583046</v>
      </c>
      <c r="F4243" t="inlineStr">
        <is>
          <t>MENSAL</t>
        </is>
      </c>
      <c r="G4243" t="n">
        <v>46417</v>
      </c>
      <c r="H4243" t="n">
        <v>46417</v>
      </c>
      <c r="I4243" t="n">
        <v>65</v>
      </c>
      <c r="J4243" t="inlineStr">
        <is>
          <t>CARTEIRA</t>
        </is>
      </c>
      <c r="K4243" t="inlineStr">
        <is>
          <t>CONTRATO</t>
        </is>
      </c>
      <c r="L4243" t="n">
        <v>2728.26</v>
      </c>
      <c r="M4243" t="inlineStr">
        <is>
          <t>IBIRAPITANGA FASE 3</t>
        </is>
      </c>
      <c r="N4243" s="142">
        <f>DATE(YEAR(G4243),MONTH(G4243),1)</f>
        <v/>
      </c>
      <c r="O4243" s="132">
        <f>IF(G4243&gt;$K$3,"Futuro","Atraso")</f>
        <v/>
      </c>
      <c r="P4243">
        <f>12*(YEAR(G4243)-YEAR($K$3))+(MONTH(G4243)-MONTH($K$3))</f>
        <v/>
      </c>
      <c r="Q4243" s="366">
        <f>IF(M4243="IBIRAPITANGA FASE 3",IF(O4243="Atraso",L4243,L4243/(1+$I$2)^P4243),IF(O4243="Atraso",L4243,L4243/(1+$I$1)^P4243))</f>
        <v/>
      </c>
      <c r="R4243">
        <f>IF(O4243="Atraso",$K$3-G4243,0)</f>
        <v/>
      </c>
      <c r="S4243">
        <f>IF(R4243&lt;=15,"Até 15",IF(R4243&lt;=30,"Entre 15 e 30",IF(R4243&lt;=60,"Entre 30 e 60",IF(R4243&lt;=90,"Entre 60 e 90",IF(R4243&lt;=120,"Entre 90 e 120",IF(R4243&lt;=150,"Entre 120 e 150",IF(R4243&lt;=180,"Entre 150 e 180","Superior a 180")))))))</f>
        <v/>
      </c>
    </row>
    <row r="4244">
      <c r="A4244" t="inlineStr">
        <is>
          <t>Q021L014</t>
        </is>
      </c>
      <c r="B4244" t="inlineStr">
        <is>
          <t>TAINA ALVES DE AQUINO</t>
        </is>
      </c>
      <c r="C4244" t="n">
        <v>1</v>
      </c>
      <c r="D4244" t="inlineStr">
        <is>
          <t>IPCA</t>
        </is>
      </c>
      <c r="E4244" t="n">
        <v>0.009488792934583046</v>
      </c>
      <c r="F4244" t="inlineStr">
        <is>
          <t>MENSAL</t>
        </is>
      </c>
      <c r="G4244" t="n">
        <v>46446</v>
      </c>
      <c r="H4244" t="n">
        <v>46446</v>
      </c>
      <c r="I4244" t="n">
        <v>66</v>
      </c>
      <c r="J4244" t="inlineStr">
        <is>
          <t>CARTEIRA</t>
        </is>
      </c>
      <c r="K4244" t="inlineStr">
        <is>
          <t>CONTRATO</t>
        </is>
      </c>
      <c r="L4244" t="n">
        <v>2728.26</v>
      </c>
      <c r="M4244" t="inlineStr">
        <is>
          <t>IBIRAPITANGA FASE 3</t>
        </is>
      </c>
      <c r="N4244" s="142">
        <f>DATE(YEAR(G4244),MONTH(G4244),1)</f>
        <v/>
      </c>
      <c r="O4244" s="132">
        <f>IF(G4244&gt;$K$3,"Futuro","Atraso")</f>
        <v/>
      </c>
      <c r="P4244">
        <f>12*(YEAR(G4244)-YEAR($K$3))+(MONTH(G4244)-MONTH($K$3))</f>
        <v/>
      </c>
      <c r="Q4244" s="366">
        <f>IF(M4244="IBIRAPITANGA FASE 3",IF(O4244="Atraso",L4244,L4244/(1+$I$2)^P4244),IF(O4244="Atraso",L4244,L4244/(1+$I$1)^P4244))</f>
        <v/>
      </c>
      <c r="R4244">
        <f>IF(O4244="Atraso",$K$3-G4244,0)</f>
        <v/>
      </c>
      <c r="S4244">
        <f>IF(R4244&lt;=15,"Até 15",IF(R4244&lt;=30,"Entre 15 e 30",IF(R4244&lt;=60,"Entre 30 e 60",IF(R4244&lt;=90,"Entre 60 e 90",IF(R4244&lt;=120,"Entre 90 e 120",IF(R4244&lt;=150,"Entre 120 e 150",IF(R4244&lt;=180,"Entre 150 e 180","Superior a 180")))))))</f>
        <v/>
      </c>
    </row>
    <row r="4245">
      <c r="A4245" t="inlineStr">
        <is>
          <t>Q021L014</t>
        </is>
      </c>
      <c r="B4245" t="inlineStr">
        <is>
          <t>TAINA ALVES DE AQUINO</t>
        </is>
      </c>
      <c r="C4245" t="n">
        <v>1</v>
      </c>
      <c r="D4245" t="inlineStr">
        <is>
          <t>IPCA</t>
        </is>
      </c>
      <c r="E4245" t="n">
        <v>0.009488792934583046</v>
      </c>
      <c r="F4245" t="inlineStr">
        <is>
          <t>MENSAL</t>
        </is>
      </c>
      <c r="G4245" t="n">
        <v>46476</v>
      </c>
      <c r="H4245" t="n">
        <v>46476</v>
      </c>
      <c r="I4245" t="n">
        <v>67</v>
      </c>
      <c r="J4245" t="inlineStr">
        <is>
          <t>CARTEIRA</t>
        </is>
      </c>
      <c r="K4245" t="inlineStr">
        <is>
          <t>CONTRATO</t>
        </is>
      </c>
      <c r="L4245" t="n">
        <v>2728.26</v>
      </c>
      <c r="M4245" t="inlineStr">
        <is>
          <t>IBIRAPITANGA FASE 3</t>
        </is>
      </c>
      <c r="N4245" s="142">
        <f>DATE(YEAR(G4245),MONTH(G4245),1)</f>
        <v/>
      </c>
      <c r="O4245" s="132">
        <f>IF(G4245&gt;$K$3,"Futuro","Atraso")</f>
        <v/>
      </c>
      <c r="P4245">
        <f>12*(YEAR(G4245)-YEAR($K$3))+(MONTH(G4245)-MONTH($K$3))</f>
        <v/>
      </c>
      <c r="Q4245" s="366">
        <f>IF(M4245="IBIRAPITANGA FASE 3",IF(O4245="Atraso",L4245,L4245/(1+$I$2)^P4245),IF(O4245="Atraso",L4245,L4245/(1+$I$1)^P4245))</f>
        <v/>
      </c>
      <c r="R4245">
        <f>IF(O4245="Atraso",$K$3-G4245,0)</f>
        <v/>
      </c>
      <c r="S4245">
        <f>IF(R4245&lt;=15,"Até 15",IF(R4245&lt;=30,"Entre 15 e 30",IF(R4245&lt;=60,"Entre 30 e 60",IF(R4245&lt;=90,"Entre 60 e 90",IF(R4245&lt;=120,"Entre 90 e 120",IF(R4245&lt;=150,"Entre 120 e 150",IF(R4245&lt;=180,"Entre 150 e 180","Superior a 180")))))))</f>
        <v/>
      </c>
    </row>
    <row r="4246">
      <c r="A4246" t="inlineStr">
        <is>
          <t>Q021L014</t>
        </is>
      </c>
      <c r="B4246" t="inlineStr">
        <is>
          <t>TAINA ALVES DE AQUINO</t>
        </is>
      </c>
      <c r="C4246" t="n">
        <v>1</v>
      </c>
      <c r="D4246" t="inlineStr">
        <is>
          <t>IPCA</t>
        </is>
      </c>
      <c r="E4246" t="n">
        <v>0.009488792934583046</v>
      </c>
      <c r="F4246" t="inlineStr">
        <is>
          <t>MENSAL</t>
        </is>
      </c>
      <c r="G4246" t="n">
        <v>46507</v>
      </c>
      <c r="H4246" t="n">
        <v>46507</v>
      </c>
      <c r="I4246" t="n">
        <v>68</v>
      </c>
      <c r="J4246" t="inlineStr">
        <is>
          <t>CARTEIRA</t>
        </is>
      </c>
      <c r="K4246" t="inlineStr">
        <is>
          <t>CONTRATO</t>
        </is>
      </c>
      <c r="L4246" t="n">
        <v>2728.26</v>
      </c>
      <c r="M4246" t="inlineStr">
        <is>
          <t>IBIRAPITANGA FASE 3</t>
        </is>
      </c>
      <c r="N4246" s="142">
        <f>DATE(YEAR(G4246),MONTH(G4246),1)</f>
        <v/>
      </c>
      <c r="O4246" s="132">
        <f>IF(G4246&gt;$K$3,"Futuro","Atraso")</f>
        <v/>
      </c>
      <c r="P4246">
        <f>12*(YEAR(G4246)-YEAR($K$3))+(MONTH(G4246)-MONTH($K$3))</f>
        <v/>
      </c>
      <c r="Q4246" s="366">
        <f>IF(M4246="IBIRAPITANGA FASE 3",IF(O4246="Atraso",L4246,L4246/(1+$I$2)^P4246),IF(O4246="Atraso",L4246,L4246/(1+$I$1)^P4246))</f>
        <v/>
      </c>
      <c r="R4246">
        <f>IF(O4246="Atraso",$K$3-G4246,0)</f>
        <v/>
      </c>
      <c r="S4246">
        <f>IF(R4246&lt;=15,"Até 15",IF(R4246&lt;=30,"Entre 15 e 30",IF(R4246&lt;=60,"Entre 30 e 60",IF(R4246&lt;=90,"Entre 60 e 90",IF(R4246&lt;=120,"Entre 90 e 120",IF(R4246&lt;=150,"Entre 120 e 150",IF(R4246&lt;=180,"Entre 150 e 180","Superior a 180")))))))</f>
        <v/>
      </c>
    </row>
    <row r="4247">
      <c r="A4247" t="inlineStr">
        <is>
          <t>Q021L014</t>
        </is>
      </c>
      <c r="B4247" t="inlineStr">
        <is>
          <t>TAINA ALVES DE AQUINO</t>
        </is>
      </c>
      <c r="C4247" t="n">
        <v>1</v>
      </c>
      <c r="D4247" t="inlineStr">
        <is>
          <t>IPCA</t>
        </is>
      </c>
      <c r="E4247" t="n">
        <v>0.009488792934583046</v>
      </c>
      <c r="F4247" t="inlineStr">
        <is>
          <t>MENSAL</t>
        </is>
      </c>
      <c r="G4247" t="n">
        <v>46537</v>
      </c>
      <c r="H4247" t="n">
        <v>46537</v>
      </c>
      <c r="I4247" t="n">
        <v>69</v>
      </c>
      <c r="J4247" t="inlineStr">
        <is>
          <t>CARTEIRA</t>
        </is>
      </c>
      <c r="K4247" t="inlineStr">
        <is>
          <t>CONTRATO</t>
        </is>
      </c>
      <c r="L4247" t="n">
        <v>2728.26</v>
      </c>
      <c r="M4247" t="inlineStr">
        <is>
          <t>IBIRAPITANGA FASE 3</t>
        </is>
      </c>
      <c r="N4247" s="142">
        <f>DATE(YEAR(G4247),MONTH(G4247),1)</f>
        <v/>
      </c>
      <c r="O4247" s="132">
        <f>IF(G4247&gt;$K$3,"Futuro","Atraso")</f>
        <v/>
      </c>
      <c r="P4247">
        <f>12*(YEAR(G4247)-YEAR($K$3))+(MONTH(G4247)-MONTH($K$3))</f>
        <v/>
      </c>
      <c r="Q4247" s="366">
        <f>IF(M4247="IBIRAPITANGA FASE 3",IF(O4247="Atraso",L4247,L4247/(1+$I$2)^P4247),IF(O4247="Atraso",L4247,L4247/(1+$I$1)^P4247))</f>
        <v/>
      </c>
      <c r="R4247">
        <f>IF(O4247="Atraso",$K$3-G4247,0)</f>
        <v/>
      </c>
      <c r="S4247">
        <f>IF(R4247&lt;=15,"Até 15",IF(R4247&lt;=30,"Entre 15 e 30",IF(R4247&lt;=60,"Entre 30 e 60",IF(R4247&lt;=90,"Entre 60 e 90",IF(R4247&lt;=120,"Entre 90 e 120",IF(R4247&lt;=150,"Entre 120 e 150",IF(R4247&lt;=180,"Entre 150 e 180","Superior a 180")))))))</f>
        <v/>
      </c>
    </row>
    <row r="4248">
      <c r="A4248" t="inlineStr">
        <is>
          <t>Q021L014</t>
        </is>
      </c>
      <c r="B4248" t="inlineStr">
        <is>
          <t>TAINA ALVES DE AQUINO</t>
        </is>
      </c>
      <c r="C4248" t="n">
        <v>1</v>
      </c>
      <c r="D4248" t="inlineStr">
        <is>
          <t>IPCA</t>
        </is>
      </c>
      <c r="E4248" t="n">
        <v>0.009488792934583046</v>
      </c>
      <c r="F4248" t="inlineStr">
        <is>
          <t>MENSAL</t>
        </is>
      </c>
      <c r="G4248" t="n">
        <v>46568</v>
      </c>
      <c r="H4248" t="n">
        <v>46568</v>
      </c>
      <c r="I4248" t="n">
        <v>70</v>
      </c>
      <c r="J4248" t="inlineStr">
        <is>
          <t>CARTEIRA</t>
        </is>
      </c>
      <c r="K4248" t="inlineStr">
        <is>
          <t>CONTRATO</t>
        </is>
      </c>
      <c r="L4248" t="n">
        <v>2728.26</v>
      </c>
      <c r="M4248" t="inlineStr">
        <is>
          <t>IBIRAPITANGA FASE 3</t>
        </is>
      </c>
      <c r="N4248" s="142">
        <f>DATE(YEAR(G4248),MONTH(G4248),1)</f>
        <v/>
      </c>
      <c r="O4248" s="132">
        <f>IF(G4248&gt;$K$3,"Futuro","Atraso")</f>
        <v/>
      </c>
      <c r="P4248">
        <f>12*(YEAR(G4248)-YEAR($K$3))+(MONTH(G4248)-MONTH($K$3))</f>
        <v/>
      </c>
      <c r="Q4248" s="366">
        <f>IF(M4248="IBIRAPITANGA FASE 3",IF(O4248="Atraso",L4248,L4248/(1+$I$2)^P4248),IF(O4248="Atraso",L4248,L4248/(1+$I$1)^P4248))</f>
        <v/>
      </c>
      <c r="R4248">
        <f>IF(O4248="Atraso",$K$3-G4248,0)</f>
        <v/>
      </c>
      <c r="S4248">
        <f>IF(R4248&lt;=15,"Até 15",IF(R4248&lt;=30,"Entre 15 e 30",IF(R4248&lt;=60,"Entre 30 e 60",IF(R4248&lt;=90,"Entre 60 e 90",IF(R4248&lt;=120,"Entre 90 e 120",IF(R4248&lt;=150,"Entre 120 e 150",IF(R4248&lt;=180,"Entre 150 e 180","Superior a 180")))))))</f>
        <v/>
      </c>
    </row>
    <row r="4249">
      <c r="A4249" t="inlineStr">
        <is>
          <t>Q021L014</t>
        </is>
      </c>
      <c r="B4249" t="inlineStr">
        <is>
          <t>TAINA ALVES DE AQUINO</t>
        </is>
      </c>
      <c r="C4249" t="n">
        <v>1</v>
      </c>
      <c r="D4249" t="inlineStr">
        <is>
          <t>IPCA</t>
        </is>
      </c>
      <c r="E4249" t="n">
        <v>0.009488792934583046</v>
      </c>
      <c r="F4249" t="inlineStr">
        <is>
          <t>MENSAL</t>
        </is>
      </c>
      <c r="G4249" t="n">
        <v>46598</v>
      </c>
      <c r="H4249" t="n">
        <v>46598</v>
      </c>
      <c r="I4249" t="n">
        <v>71</v>
      </c>
      <c r="J4249" t="inlineStr">
        <is>
          <t>CARTEIRA</t>
        </is>
      </c>
      <c r="K4249" t="inlineStr">
        <is>
          <t>CONTRATO</t>
        </is>
      </c>
      <c r="L4249" t="n">
        <v>2728.26</v>
      </c>
      <c r="M4249" t="inlineStr">
        <is>
          <t>IBIRAPITANGA FASE 3</t>
        </is>
      </c>
      <c r="N4249" s="142">
        <f>DATE(YEAR(G4249),MONTH(G4249),1)</f>
        <v/>
      </c>
      <c r="O4249" s="132">
        <f>IF(G4249&gt;$K$3,"Futuro","Atraso")</f>
        <v/>
      </c>
      <c r="P4249">
        <f>12*(YEAR(G4249)-YEAR($K$3))+(MONTH(G4249)-MONTH($K$3))</f>
        <v/>
      </c>
      <c r="Q4249" s="366">
        <f>IF(M4249="IBIRAPITANGA FASE 3",IF(O4249="Atraso",L4249,L4249/(1+$I$2)^P4249),IF(O4249="Atraso",L4249,L4249/(1+$I$1)^P4249))</f>
        <v/>
      </c>
      <c r="R4249">
        <f>IF(O4249="Atraso",$K$3-G4249,0)</f>
        <v/>
      </c>
      <c r="S4249">
        <f>IF(R4249&lt;=15,"Até 15",IF(R4249&lt;=30,"Entre 15 e 30",IF(R4249&lt;=60,"Entre 30 e 60",IF(R4249&lt;=90,"Entre 60 e 90",IF(R4249&lt;=120,"Entre 90 e 120",IF(R4249&lt;=150,"Entre 120 e 150",IF(R4249&lt;=180,"Entre 150 e 180","Superior a 180")))))))</f>
        <v/>
      </c>
    </row>
    <row r="4250">
      <c r="A4250" t="inlineStr">
        <is>
          <t>Q021L014</t>
        </is>
      </c>
      <c r="B4250" t="inlineStr">
        <is>
          <t>TAINA ALVES DE AQUINO</t>
        </is>
      </c>
      <c r="C4250" t="n">
        <v>1</v>
      </c>
      <c r="D4250" t="inlineStr">
        <is>
          <t>IPCA</t>
        </is>
      </c>
      <c r="E4250" t="n">
        <v>0.009488792934583046</v>
      </c>
      <c r="F4250" t="inlineStr">
        <is>
          <t>MENSAL</t>
        </is>
      </c>
      <c r="G4250" t="n">
        <v>46629</v>
      </c>
      <c r="H4250" t="n">
        <v>46629</v>
      </c>
      <c r="I4250" t="n">
        <v>72</v>
      </c>
      <c r="J4250" t="inlineStr">
        <is>
          <t>CARTEIRA</t>
        </is>
      </c>
      <c r="K4250" t="inlineStr">
        <is>
          <t>CONTRATO</t>
        </is>
      </c>
      <c r="L4250" t="n">
        <v>2728.26</v>
      </c>
      <c r="M4250" t="inlineStr">
        <is>
          <t>IBIRAPITANGA FASE 3</t>
        </is>
      </c>
      <c r="N4250" s="142">
        <f>DATE(YEAR(G4250),MONTH(G4250),1)</f>
        <v/>
      </c>
      <c r="O4250" s="132">
        <f>IF(G4250&gt;$K$3,"Futuro","Atraso")</f>
        <v/>
      </c>
      <c r="P4250">
        <f>12*(YEAR(G4250)-YEAR($K$3))+(MONTH(G4250)-MONTH($K$3))</f>
        <v/>
      </c>
      <c r="Q4250" s="366">
        <f>IF(M4250="IBIRAPITANGA FASE 3",IF(O4250="Atraso",L4250,L4250/(1+$I$2)^P4250),IF(O4250="Atraso",L4250,L4250/(1+$I$1)^P4250))</f>
        <v/>
      </c>
      <c r="R4250">
        <f>IF(O4250="Atraso",$K$3-G4250,0)</f>
        <v/>
      </c>
      <c r="S4250">
        <f>IF(R4250&lt;=15,"Até 15",IF(R4250&lt;=30,"Entre 15 e 30",IF(R4250&lt;=60,"Entre 30 e 60",IF(R4250&lt;=90,"Entre 60 e 90",IF(R4250&lt;=120,"Entre 90 e 120",IF(R4250&lt;=150,"Entre 120 e 150",IF(R4250&lt;=180,"Entre 150 e 180","Superior a 180")))))))</f>
        <v/>
      </c>
    </row>
    <row r="4251">
      <c r="A4251" t="inlineStr">
        <is>
          <t>Q021L014</t>
        </is>
      </c>
      <c r="B4251" t="inlineStr">
        <is>
          <t>TAINA ALVES DE AQUINO</t>
        </is>
      </c>
      <c r="C4251" t="n">
        <v>1</v>
      </c>
      <c r="D4251" t="inlineStr">
        <is>
          <t>IPCA</t>
        </is>
      </c>
      <c r="E4251" t="n">
        <v>0.009488792934583046</v>
      </c>
      <c r="F4251" t="inlineStr">
        <is>
          <t>MENSAL</t>
        </is>
      </c>
      <c r="G4251" t="n">
        <v>46660</v>
      </c>
      <c r="H4251" t="n">
        <v>46660</v>
      </c>
      <c r="I4251" t="n">
        <v>73</v>
      </c>
      <c r="J4251" t="inlineStr">
        <is>
          <t>CARTEIRA</t>
        </is>
      </c>
      <c r="K4251" t="inlineStr">
        <is>
          <t>CONTRATO</t>
        </is>
      </c>
      <c r="L4251" t="n">
        <v>2728.26</v>
      </c>
      <c r="M4251" t="inlineStr">
        <is>
          <t>IBIRAPITANGA FASE 3</t>
        </is>
      </c>
      <c r="N4251" s="142">
        <f>DATE(YEAR(G4251),MONTH(G4251),1)</f>
        <v/>
      </c>
      <c r="O4251" s="132">
        <f>IF(G4251&gt;$K$3,"Futuro","Atraso")</f>
        <v/>
      </c>
      <c r="P4251">
        <f>12*(YEAR(G4251)-YEAR($K$3))+(MONTH(G4251)-MONTH($K$3))</f>
        <v/>
      </c>
      <c r="Q4251" s="366">
        <f>IF(M4251="IBIRAPITANGA FASE 3",IF(O4251="Atraso",L4251,L4251/(1+$I$2)^P4251),IF(O4251="Atraso",L4251,L4251/(1+$I$1)^P4251))</f>
        <v/>
      </c>
      <c r="R4251">
        <f>IF(O4251="Atraso",$K$3-G4251,0)</f>
        <v/>
      </c>
      <c r="S4251">
        <f>IF(R4251&lt;=15,"Até 15",IF(R4251&lt;=30,"Entre 15 e 30",IF(R4251&lt;=60,"Entre 30 e 60",IF(R4251&lt;=90,"Entre 60 e 90",IF(R4251&lt;=120,"Entre 90 e 120",IF(R4251&lt;=150,"Entre 120 e 150",IF(R4251&lt;=180,"Entre 150 e 180","Superior a 180")))))))</f>
        <v/>
      </c>
    </row>
    <row r="4252">
      <c r="A4252" t="inlineStr">
        <is>
          <t>Q021L014</t>
        </is>
      </c>
      <c r="B4252" t="inlineStr">
        <is>
          <t>TAINA ALVES DE AQUINO</t>
        </is>
      </c>
      <c r="C4252" t="n">
        <v>1</v>
      </c>
      <c r="D4252" t="inlineStr">
        <is>
          <t>IPCA</t>
        </is>
      </c>
      <c r="E4252" t="n">
        <v>0.009488792934583046</v>
      </c>
      <c r="F4252" t="inlineStr">
        <is>
          <t>MENSAL</t>
        </is>
      </c>
      <c r="G4252" t="n">
        <v>46690</v>
      </c>
      <c r="H4252" t="n">
        <v>46690</v>
      </c>
      <c r="I4252" t="n">
        <v>74</v>
      </c>
      <c r="J4252" t="inlineStr">
        <is>
          <t>CARTEIRA</t>
        </is>
      </c>
      <c r="K4252" t="inlineStr">
        <is>
          <t>CONTRATO</t>
        </is>
      </c>
      <c r="L4252" t="n">
        <v>2728.26</v>
      </c>
      <c r="M4252" t="inlineStr">
        <is>
          <t>IBIRAPITANGA FASE 3</t>
        </is>
      </c>
      <c r="N4252" s="142">
        <f>DATE(YEAR(G4252),MONTH(G4252),1)</f>
        <v/>
      </c>
      <c r="O4252" s="132">
        <f>IF(G4252&gt;$K$3,"Futuro","Atraso")</f>
        <v/>
      </c>
      <c r="P4252">
        <f>12*(YEAR(G4252)-YEAR($K$3))+(MONTH(G4252)-MONTH($K$3))</f>
        <v/>
      </c>
      <c r="Q4252" s="366">
        <f>IF(M4252="IBIRAPITANGA FASE 3",IF(O4252="Atraso",L4252,L4252/(1+$I$2)^P4252),IF(O4252="Atraso",L4252,L4252/(1+$I$1)^P4252))</f>
        <v/>
      </c>
      <c r="R4252">
        <f>IF(O4252="Atraso",$K$3-G4252,0)</f>
        <v/>
      </c>
      <c r="S4252">
        <f>IF(R4252&lt;=15,"Até 15",IF(R4252&lt;=30,"Entre 15 e 30",IF(R4252&lt;=60,"Entre 30 e 60",IF(R4252&lt;=90,"Entre 60 e 90",IF(R4252&lt;=120,"Entre 90 e 120",IF(R4252&lt;=150,"Entre 120 e 150",IF(R4252&lt;=180,"Entre 150 e 180","Superior a 180")))))))</f>
        <v/>
      </c>
    </row>
    <row r="4253">
      <c r="A4253" t="inlineStr">
        <is>
          <t>Q021L014</t>
        </is>
      </c>
      <c r="B4253" t="inlineStr">
        <is>
          <t>TAINA ALVES DE AQUINO</t>
        </is>
      </c>
      <c r="C4253" t="n">
        <v>1</v>
      </c>
      <c r="D4253" t="inlineStr">
        <is>
          <t>IPCA</t>
        </is>
      </c>
      <c r="E4253" t="n">
        <v>0.009488792934583046</v>
      </c>
      <c r="F4253" t="inlineStr">
        <is>
          <t>MENSAL</t>
        </is>
      </c>
      <c r="G4253" t="n">
        <v>46721</v>
      </c>
      <c r="H4253" t="n">
        <v>46721</v>
      </c>
      <c r="I4253" t="n">
        <v>75</v>
      </c>
      <c r="J4253" t="inlineStr">
        <is>
          <t>CARTEIRA</t>
        </is>
      </c>
      <c r="K4253" t="inlineStr">
        <is>
          <t>CONTRATO</t>
        </is>
      </c>
      <c r="L4253" t="n">
        <v>2728.26</v>
      </c>
      <c r="M4253" t="inlineStr">
        <is>
          <t>IBIRAPITANGA FASE 3</t>
        </is>
      </c>
      <c r="N4253" s="142">
        <f>DATE(YEAR(G4253),MONTH(G4253),1)</f>
        <v/>
      </c>
      <c r="O4253" s="132">
        <f>IF(G4253&gt;$K$3,"Futuro","Atraso")</f>
        <v/>
      </c>
      <c r="P4253">
        <f>12*(YEAR(G4253)-YEAR($K$3))+(MONTH(G4253)-MONTH($K$3))</f>
        <v/>
      </c>
      <c r="Q4253" s="366">
        <f>IF(M4253="IBIRAPITANGA FASE 3",IF(O4253="Atraso",L4253,L4253/(1+$I$2)^P4253),IF(O4253="Atraso",L4253,L4253/(1+$I$1)^P4253))</f>
        <v/>
      </c>
      <c r="R4253">
        <f>IF(O4253="Atraso",$K$3-G4253,0)</f>
        <v/>
      </c>
      <c r="S4253">
        <f>IF(R4253&lt;=15,"Até 15",IF(R4253&lt;=30,"Entre 15 e 30",IF(R4253&lt;=60,"Entre 30 e 60",IF(R4253&lt;=90,"Entre 60 e 90",IF(R4253&lt;=120,"Entre 90 e 120",IF(R4253&lt;=150,"Entre 120 e 150",IF(R4253&lt;=180,"Entre 150 e 180","Superior a 180")))))))</f>
        <v/>
      </c>
    </row>
    <row r="4254">
      <c r="A4254" t="inlineStr">
        <is>
          <t>Q021L014</t>
        </is>
      </c>
      <c r="B4254" t="inlineStr">
        <is>
          <t>TAINA ALVES DE AQUINO</t>
        </is>
      </c>
      <c r="C4254" t="n">
        <v>1</v>
      </c>
      <c r="D4254" t="inlineStr">
        <is>
          <t>IPCA</t>
        </is>
      </c>
      <c r="E4254" t="n">
        <v>0.009488792934583046</v>
      </c>
      <c r="F4254" t="inlineStr">
        <is>
          <t>MENSAL</t>
        </is>
      </c>
      <c r="G4254" t="n">
        <v>46751</v>
      </c>
      <c r="H4254" t="n">
        <v>46751</v>
      </c>
      <c r="I4254" t="n">
        <v>76</v>
      </c>
      <c r="J4254" t="inlineStr">
        <is>
          <t>CARTEIRA</t>
        </is>
      </c>
      <c r="K4254" t="inlineStr">
        <is>
          <t>CONTRATO</t>
        </is>
      </c>
      <c r="L4254" t="n">
        <v>2728.26</v>
      </c>
      <c r="M4254" t="inlineStr">
        <is>
          <t>IBIRAPITANGA FASE 3</t>
        </is>
      </c>
      <c r="N4254" s="142">
        <f>DATE(YEAR(G4254),MONTH(G4254),1)</f>
        <v/>
      </c>
      <c r="O4254" s="132">
        <f>IF(G4254&gt;$K$3,"Futuro","Atraso")</f>
        <v/>
      </c>
      <c r="P4254">
        <f>12*(YEAR(G4254)-YEAR($K$3))+(MONTH(G4254)-MONTH($K$3))</f>
        <v/>
      </c>
      <c r="Q4254" s="366">
        <f>IF(M4254="IBIRAPITANGA FASE 3",IF(O4254="Atraso",L4254,L4254/(1+$I$2)^P4254),IF(O4254="Atraso",L4254,L4254/(1+$I$1)^P4254))</f>
        <v/>
      </c>
      <c r="R4254">
        <f>IF(O4254="Atraso",$K$3-G4254,0)</f>
        <v/>
      </c>
      <c r="S4254">
        <f>IF(R4254&lt;=15,"Até 15",IF(R4254&lt;=30,"Entre 15 e 30",IF(R4254&lt;=60,"Entre 30 e 60",IF(R4254&lt;=90,"Entre 60 e 90",IF(R4254&lt;=120,"Entre 90 e 120",IF(R4254&lt;=150,"Entre 120 e 150",IF(R4254&lt;=180,"Entre 150 e 180","Superior a 180")))))))</f>
        <v/>
      </c>
    </row>
    <row r="4255">
      <c r="A4255" t="inlineStr">
        <is>
          <t>Q021L014</t>
        </is>
      </c>
      <c r="B4255" t="inlineStr">
        <is>
          <t>TAINA ALVES DE AQUINO</t>
        </is>
      </c>
      <c r="C4255" t="n">
        <v>1</v>
      </c>
      <c r="D4255" t="inlineStr">
        <is>
          <t>IPCA</t>
        </is>
      </c>
      <c r="E4255" t="n">
        <v>0.009488792934583046</v>
      </c>
      <c r="F4255" t="inlineStr">
        <is>
          <t>MENSAL</t>
        </is>
      </c>
      <c r="G4255" t="n">
        <v>46782</v>
      </c>
      <c r="H4255" t="n">
        <v>46782</v>
      </c>
      <c r="I4255" t="n">
        <v>77</v>
      </c>
      <c r="J4255" t="inlineStr">
        <is>
          <t>CARTEIRA</t>
        </is>
      </c>
      <c r="K4255" t="inlineStr">
        <is>
          <t>CONTRATO</t>
        </is>
      </c>
      <c r="L4255" t="n">
        <v>2728.26</v>
      </c>
      <c r="M4255" t="inlineStr">
        <is>
          <t>IBIRAPITANGA FASE 3</t>
        </is>
      </c>
      <c r="N4255" s="142">
        <f>DATE(YEAR(G4255),MONTH(G4255),1)</f>
        <v/>
      </c>
      <c r="O4255" s="132">
        <f>IF(G4255&gt;$K$3,"Futuro","Atraso")</f>
        <v/>
      </c>
      <c r="P4255">
        <f>12*(YEAR(G4255)-YEAR($K$3))+(MONTH(G4255)-MONTH($K$3))</f>
        <v/>
      </c>
      <c r="Q4255" s="366">
        <f>IF(M4255="IBIRAPITANGA FASE 3",IF(O4255="Atraso",L4255,L4255/(1+$I$2)^P4255),IF(O4255="Atraso",L4255,L4255/(1+$I$1)^P4255))</f>
        <v/>
      </c>
      <c r="R4255">
        <f>IF(O4255="Atraso",$K$3-G4255,0)</f>
        <v/>
      </c>
      <c r="S4255">
        <f>IF(R4255&lt;=15,"Até 15",IF(R4255&lt;=30,"Entre 15 e 30",IF(R4255&lt;=60,"Entre 30 e 60",IF(R4255&lt;=90,"Entre 60 e 90",IF(R4255&lt;=120,"Entre 90 e 120",IF(R4255&lt;=150,"Entre 120 e 150",IF(R4255&lt;=180,"Entre 150 e 180","Superior a 180")))))))</f>
        <v/>
      </c>
    </row>
    <row r="4256">
      <c r="A4256" t="inlineStr">
        <is>
          <t>Q021L014</t>
        </is>
      </c>
      <c r="B4256" t="inlineStr">
        <is>
          <t>TAINA ALVES DE AQUINO</t>
        </is>
      </c>
      <c r="C4256" t="n">
        <v>1</v>
      </c>
      <c r="D4256" t="inlineStr">
        <is>
          <t>IPCA</t>
        </is>
      </c>
      <c r="E4256" t="n">
        <v>0.009488792934583046</v>
      </c>
      <c r="F4256" t="inlineStr">
        <is>
          <t>MENSAL</t>
        </is>
      </c>
      <c r="G4256" t="n">
        <v>46812</v>
      </c>
      <c r="H4256" t="n">
        <v>46812</v>
      </c>
      <c r="I4256" t="n">
        <v>78</v>
      </c>
      <c r="J4256" t="inlineStr">
        <is>
          <t>CARTEIRA</t>
        </is>
      </c>
      <c r="K4256" t="inlineStr">
        <is>
          <t>CONTRATO</t>
        </is>
      </c>
      <c r="L4256" t="n">
        <v>2728.26</v>
      </c>
      <c r="M4256" t="inlineStr">
        <is>
          <t>IBIRAPITANGA FASE 3</t>
        </is>
      </c>
      <c r="N4256" s="142">
        <f>DATE(YEAR(G4256),MONTH(G4256),1)</f>
        <v/>
      </c>
      <c r="O4256" s="132">
        <f>IF(G4256&gt;$K$3,"Futuro","Atraso")</f>
        <v/>
      </c>
      <c r="P4256">
        <f>12*(YEAR(G4256)-YEAR($K$3))+(MONTH(G4256)-MONTH($K$3))</f>
        <v/>
      </c>
      <c r="Q4256" s="366">
        <f>IF(M4256="IBIRAPITANGA FASE 3",IF(O4256="Atraso",L4256,L4256/(1+$I$2)^P4256),IF(O4256="Atraso",L4256,L4256/(1+$I$1)^P4256))</f>
        <v/>
      </c>
      <c r="R4256">
        <f>IF(O4256="Atraso",$K$3-G4256,0)</f>
        <v/>
      </c>
      <c r="S4256">
        <f>IF(R4256&lt;=15,"Até 15",IF(R4256&lt;=30,"Entre 15 e 30",IF(R4256&lt;=60,"Entre 30 e 60",IF(R4256&lt;=90,"Entre 60 e 90",IF(R4256&lt;=120,"Entre 90 e 120",IF(R4256&lt;=150,"Entre 120 e 150",IF(R4256&lt;=180,"Entre 150 e 180","Superior a 180")))))))</f>
        <v/>
      </c>
    </row>
    <row r="4257">
      <c r="A4257" t="inlineStr">
        <is>
          <t>Q021L014</t>
        </is>
      </c>
      <c r="B4257" t="inlineStr">
        <is>
          <t>TAINA ALVES DE AQUINO</t>
        </is>
      </c>
      <c r="C4257" t="n">
        <v>1</v>
      </c>
      <c r="D4257" t="inlineStr">
        <is>
          <t>IPCA</t>
        </is>
      </c>
      <c r="E4257" t="n">
        <v>0.009488792934583046</v>
      </c>
      <c r="F4257" t="inlineStr">
        <is>
          <t>MENSAL</t>
        </is>
      </c>
      <c r="G4257" t="n">
        <v>46842</v>
      </c>
      <c r="H4257" t="n">
        <v>46842</v>
      </c>
      <c r="I4257" t="n">
        <v>79</v>
      </c>
      <c r="J4257" t="inlineStr">
        <is>
          <t>CARTEIRA</t>
        </is>
      </c>
      <c r="K4257" t="inlineStr">
        <is>
          <t>CONTRATO</t>
        </is>
      </c>
      <c r="L4257" t="n">
        <v>2728.26</v>
      </c>
      <c r="M4257" t="inlineStr">
        <is>
          <t>IBIRAPITANGA FASE 3</t>
        </is>
      </c>
      <c r="N4257" s="142">
        <f>DATE(YEAR(G4257),MONTH(G4257),1)</f>
        <v/>
      </c>
      <c r="O4257" s="132">
        <f>IF(G4257&gt;$K$3,"Futuro","Atraso")</f>
        <v/>
      </c>
      <c r="P4257">
        <f>12*(YEAR(G4257)-YEAR($K$3))+(MONTH(G4257)-MONTH($K$3))</f>
        <v/>
      </c>
      <c r="Q4257" s="366">
        <f>IF(M4257="IBIRAPITANGA FASE 3",IF(O4257="Atraso",L4257,L4257/(1+$I$2)^P4257),IF(O4257="Atraso",L4257,L4257/(1+$I$1)^P4257))</f>
        <v/>
      </c>
      <c r="R4257">
        <f>IF(O4257="Atraso",$K$3-G4257,0)</f>
        <v/>
      </c>
      <c r="S4257">
        <f>IF(R4257&lt;=15,"Até 15",IF(R4257&lt;=30,"Entre 15 e 30",IF(R4257&lt;=60,"Entre 30 e 60",IF(R4257&lt;=90,"Entre 60 e 90",IF(R4257&lt;=120,"Entre 90 e 120",IF(R4257&lt;=150,"Entre 120 e 150",IF(R4257&lt;=180,"Entre 150 e 180","Superior a 180")))))))</f>
        <v/>
      </c>
    </row>
    <row r="4258">
      <c r="A4258" t="inlineStr">
        <is>
          <t>Q021L014</t>
        </is>
      </c>
      <c r="B4258" t="inlineStr">
        <is>
          <t>TAINA ALVES DE AQUINO</t>
        </is>
      </c>
      <c r="C4258" t="n">
        <v>1</v>
      </c>
      <c r="D4258" t="inlineStr">
        <is>
          <t>IPCA</t>
        </is>
      </c>
      <c r="E4258" t="n">
        <v>0.009488792934583046</v>
      </c>
      <c r="F4258" t="inlineStr">
        <is>
          <t>MENSAL</t>
        </is>
      </c>
      <c r="G4258" t="n">
        <v>46873</v>
      </c>
      <c r="H4258" t="n">
        <v>46873</v>
      </c>
      <c r="I4258" t="n">
        <v>80</v>
      </c>
      <c r="J4258" t="inlineStr">
        <is>
          <t>CARTEIRA</t>
        </is>
      </c>
      <c r="K4258" t="inlineStr">
        <is>
          <t>CONTRATO</t>
        </is>
      </c>
      <c r="L4258" t="n">
        <v>2728.26</v>
      </c>
      <c r="M4258" t="inlineStr">
        <is>
          <t>IBIRAPITANGA FASE 3</t>
        </is>
      </c>
      <c r="N4258" s="142">
        <f>DATE(YEAR(G4258),MONTH(G4258),1)</f>
        <v/>
      </c>
      <c r="O4258" s="132">
        <f>IF(G4258&gt;$K$3,"Futuro","Atraso")</f>
        <v/>
      </c>
      <c r="P4258">
        <f>12*(YEAR(G4258)-YEAR($K$3))+(MONTH(G4258)-MONTH($K$3))</f>
        <v/>
      </c>
      <c r="Q4258" s="366">
        <f>IF(M4258="IBIRAPITANGA FASE 3",IF(O4258="Atraso",L4258,L4258/(1+$I$2)^P4258),IF(O4258="Atraso",L4258,L4258/(1+$I$1)^P4258))</f>
        <v/>
      </c>
      <c r="R4258">
        <f>IF(O4258="Atraso",$K$3-G4258,0)</f>
        <v/>
      </c>
      <c r="S4258">
        <f>IF(R4258&lt;=15,"Até 15",IF(R4258&lt;=30,"Entre 15 e 30",IF(R4258&lt;=60,"Entre 30 e 60",IF(R4258&lt;=90,"Entre 60 e 90",IF(R4258&lt;=120,"Entre 90 e 120",IF(R4258&lt;=150,"Entre 120 e 150",IF(R4258&lt;=180,"Entre 150 e 180","Superior a 180")))))))</f>
        <v/>
      </c>
    </row>
    <row r="4259">
      <c r="A4259" t="inlineStr">
        <is>
          <t>Q021L014</t>
        </is>
      </c>
      <c r="B4259" t="inlineStr">
        <is>
          <t>TAINA ALVES DE AQUINO</t>
        </is>
      </c>
      <c r="C4259" t="n">
        <v>1</v>
      </c>
      <c r="D4259" t="inlineStr">
        <is>
          <t>IPCA</t>
        </is>
      </c>
      <c r="E4259" t="n">
        <v>0.009488792934583046</v>
      </c>
      <c r="F4259" t="inlineStr">
        <is>
          <t>MENSAL</t>
        </is>
      </c>
      <c r="G4259" t="n">
        <v>46903</v>
      </c>
      <c r="H4259" t="n">
        <v>46903</v>
      </c>
      <c r="I4259" t="n">
        <v>81</v>
      </c>
      <c r="J4259" t="inlineStr">
        <is>
          <t>CARTEIRA</t>
        </is>
      </c>
      <c r="K4259" t="inlineStr">
        <is>
          <t>CONTRATO</t>
        </is>
      </c>
      <c r="L4259" t="n">
        <v>2728.26</v>
      </c>
      <c r="M4259" t="inlineStr">
        <is>
          <t>IBIRAPITANGA FASE 3</t>
        </is>
      </c>
      <c r="N4259" s="142">
        <f>DATE(YEAR(G4259),MONTH(G4259),1)</f>
        <v/>
      </c>
      <c r="O4259" s="132">
        <f>IF(G4259&gt;$K$3,"Futuro","Atraso")</f>
        <v/>
      </c>
      <c r="P4259">
        <f>12*(YEAR(G4259)-YEAR($K$3))+(MONTH(G4259)-MONTH($K$3))</f>
        <v/>
      </c>
      <c r="Q4259" s="366">
        <f>IF(M4259="IBIRAPITANGA FASE 3",IF(O4259="Atraso",L4259,L4259/(1+$I$2)^P4259),IF(O4259="Atraso",L4259,L4259/(1+$I$1)^P4259))</f>
        <v/>
      </c>
      <c r="R4259">
        <f>IF(O4259="Atraso",$K$3-G4259,0)</f>
        <v/>
      </c>
      <c r="S4259">
        <f>IF(R4259&lt;=15,"Até 15",IF(R4259&lt;=30,"Entre 15 e 30",IF(R4259&lt;=60,"Entre 30 e 60",IF(R4259&lt;=90,"Entre 60 e 90",IF(R4259&lt;=120,"Entre 90 e 120",IF(R4259&lt;=150,"Entre 120 e 150",IF(R4259&lt;=180,"Entre 150 e 180","Superior a 180")))))))</f>
        <v/>
      </c>
    </row>
    <row r="4260">
      <c r="A4260" t="inlineStr">
        <is>
          <t>Q021L014</t>
        </is>
      </c>
      <c r="B4260" t="inlineStr">
        <is>
          <t>TAINA ALVES DE AQUINO</t>
        </is>
      </c>
      <c r="C4260" t="n">
        <v>1</v>
      </c>
      <c r="D4260" t="inlineStr">
        <is>
          <t>IPCA</t>
        </is>
      </c>
      <c r="E4260" t="n">
        <v>0.009488792934583046</v>
      </c>
      <c r="F4260" t="inlineStr">
        <is>
          <t>MENSAL</t>
        </is>
      </c>
      <c r="G4260" t="n">
        <v>46934</v>
      </c>
      <c r="H4260" t="n">
        <v>46934</v>
      </c>
      <c r="I4260" t="n">
        <v>82</v>
      </c>
      <c r="J4260" t="inlineStr">
        <is>
          <t>CARTEIRA</t>
        </is>
      </c>
      <c r="K4260" t="inlineStr">
        <is>
          <t>CONTRATO</t>
        </is>
      </c>
      <c r="L4260" t="n">
        <v>2728.26</v>
      </c>
      <c r="M4260" t="inlineStr">
        <is>
          <t>IBIRAPITANGA FASE 3</t>
        </is>
      </c>
      <c r="N4260" s="142">
        <f>DATE(YEAR(G4260),MONTH(G4260),1)</f>
        <v/>
      </c>
      <c r="O4260" s="132">
        <f>IF(G4260&gt;$K$3,"Futuro","Atraso")</f>
        <v/>
      </c>
      <c r="P4260">
        <f>12*(YEAR(G4260)-YEAR($K$3))+(MONTH(G4260)-MONTH($K$3))</f>
        <v/>
      </c>
      <c r="Q4260" s="366">
        <f>IF(M4260="IBIRAPITANGA FASE 3",IF(O4260="Atraso",L4260,L4260/(1+$I$2)^P4260),IF(O4260="Atraso",L4260,L4260/(1+$I$1)^P4260))</f>
        <v/>
      </c>
      <c r="R4260">
        <f>IF(O4260="Atraso",$K$3-G4260,0)</f>
        <v/>
      </c>
      <c r="S4260">
        <f>IF(R4260&lt;=15,"Até 15",IF(R4260&lt;=30,"Entre 15 e 30",IF(R4260&lt;=60,"Entre 30 e 60",IF(R4260&lt;=90,"Entre 60 e 90",IF(R4260&lt;=120,"Entre 90 e 120",IF(R4260&lt;=150,"Entre 120 e 150",IF(R4260&lt;=180,"Entre 150 e 180","Superior a 180")))))))</f>
        <v/>
      </c>
    </row>
    <row r="4261">
      <c r="A4261" t="inlineStr">
        <is>
          <t>Q021L014</t>
        </is>
      </c>
      <c r="B4261" t="inlineStr">
        <is>
          <t>TAINA ALVES DE AQUINO</t>
        </is>
      </c>
      <c r="C4261" t="n">
        <v>1</v>
      </c>
      <c r="D4261" t="inlineStr">
        <is>
          <t>IPCA</t>
        </is>
      </c>
      <c r="E4261" t="n">
        <v>0.009488792934583046</v>
      </c>
      <c r="F4261" t="inlineStr">
        <is>
          <t>MENSAL</t>
        </is>
      </c>
      <c r="G4261" t="n">
        <v>46964</v>
      </c>
      <c r="H4261" t="n">
        <v>46964</v>
      </c>
      <c r="I4261" t="n">
        <v>83</v>
      </c>
      <c r="J4261" t="inlineStr">
        <is>
          <t>CARTEIRA</t>
        </is>
      </c>
      <c r="K4261" t="inlineStr">
        <is>
          <t>CONTRATO</t>
        </is>
      </c>
      <c r="L4261" t="n">
        <v>2728.26</v>
      </c>
      <c r="M4261" t="inlineStr">
        <is>
          <t>IBIRAPITANGA FASE 3</t>
        </is>
      </c>
      <c r="N4261" s="142">
        <f>DATE(YEAR(G4261),MONTH(G4261),1)</f>
        <v/>
      </c>
      <c r="O4261" s="132">
        <f>IF(G4261&gt;$K$3,"Futuro","Atraso")</f>
        <v/>
      </c>
      <c r="P4261">
        <f>12*(YEAR(G4261)-YEAR($K$3))+(MONTH(G4261)-MONTH($K$3))</f>
        <v/>
      </c>
      <c r="Q4261" s="366">
        <f>IF(M4261="IBIRAPITANGA FASE 3",IF(O4261="Atraso",L4261,L4261/(1+$I$2)^P4261),IF(O4261="Atraso",L4261,L4261/(1+$I$1)^P4261))</f>
        <v/>
      </c>
      <c r="R4261">
        <f>IF(O4261="Atraso",$K$3-G4261,0)</f>
        <v/>
      </c>
      <c r="S4261">
        <f>IF(R4261&lt;=15,"Até 15",IF(R4261&lt;=30,"Entre 15 e 30",IF(R4261&lt;=60,"Entre 30 e 60",IF(R4261&lt;=90,"Entre 60 e 90",IF(R4261&lt;=120,"Entre 90 e 120",IF(R4261&lt;=150,"Entre 120 e 150",IF(R4261&lt;=180,"Entre 150 e 180","Superior a 180")))))))</f>
        <v/>
      </c>
    </row>
    <row r="4262">
      <c r="A4262" t="inlineStr">
        <is>
          <t>Q021L014</t>
        </is>
      </c>
      <c r="B4262" t="inlineStr">
        <is>
          <t>TAINA ALVES DE AQUINO</t>
        </is>
      </c>
      <c r="C4262" t="n">
        <v>1</v>
      </c>
      <c r="D4262" t="inlineStr">
        <is>
          <t>IPCA</t>
        </is>
      </c>
      <c r="E4262" t="n">
        <v>0.009488792934583046</v>
      </c>
      <c r="F4262" t="inlineStr">
        <is>
          <t>MENSAL</t>
        </is>
      </c>
      <c r="G4262" t="n">
        <v>46995</v>
      </c>
      <c r="H4262" t="n">
        <v>46995</v>
      </c>
      <c r="I4262" t="n">
        <v>84</v>
      </c>
      <c r="J4262" t="inlineStr">
        <is>
          <t>CARTEIRA</t>
        </is>
      </c>
      <c r="K4262" t="inlineStr">
        <is>
          <t>CONTRATO</t>
        </is>
      </c>
      <c r="L4262" t="n">
        <v>2728.26</v>
      </c>
      <c r="M4262" t="inlineStr">
        <is>
          <t>IBIRAPITANGA FASE 3</t>
        </is>
      </c>
      <c r="N4262" s="142">
        <f>DATE(YEAR(G4262),MONTH(G4262),1)</f>
        <v/>
      </c>
      <c r="O4262" s="132">
        <f>IF(G4262&gt;$K$3,"Futuro","Atraso")</f>
        <v/>
      </c>
      <c r="P4262">
        <f>12*(YEAR(G4262)-YEAR($K$3))+(MONTH(G4262)-MONTH($K$3))</f>
        <v/>
      </c>
      <c r="Q4262" s="366">
        <f>IF(M4262="IBIRAPITANGA FASE 3",IF(O4262="Atraso",L4262,L4262/(1+$I$2)^P4262),IF(O4262="Atraso",L4262,L4262/(1+$I$1)^P4262))</f>
        <v/>
      </c>
      <c r="R4262">
        <f>IF(O4262="Atraso",$K$3-G4262,0)</f>
        <v/>
      </c>
      <c r="S4262">
        <f>IF(R4262&lt;=15,"Até 15",IF(R4262&lt;=30,"Entre 15 e 30",IF(R4262&lt;=60,"Entre 30 e 60",IF(R4262&lt;=90,"Entre 60 e 90",IF(R4262&lt;=120,"Entre 90 e 120",IF(R4262&lt;=150,"Entre 120 e 150",IF(R4262&lt;=180,"Entre 150 e 180","Superior a 180")))))))</f>
        <v/>
      </c>
    </row>
    <row r="4263">
      <c r="A4263" t="inlineStr">
        <is>
          <t>Q021L014</t>
        </is>
      </c>
      <c r="B4263" t="inlineStr">
        <is>
          <t>TAINA ALVES DE AQUINO</t>
        </is>
      </c>
      <c r="C4263" t="n">
        <v>1</v>
      </c>
      <c r="D4263" t="inlineStr">
        <is>
          <t>IPCA</t>
        </is>
      </c>
      <c r="E4263" t="n">
        <v>0.009488792934583046</v>
      </c>
      <c r="F4263" t="inlineStr">
        <is>
          <t>MENSAL</t>
        </is>
      </c>
      <c r="G4263" t="n">
        <v>47026</v>
      </c>
      <c r="H4263" t="n">
        <v>47026</v>
      </c>
      <c r="I4263" t="n">
        <v>85</v>
      </c>
      <c r="J4263" t="inlineStr">
        <is>
          <t>CARTEIRA</t>
        </is>
      </c>
      <c r="K4263" t="inlineStr">
        <is>
          <t>CONTRATO</t>
        </is>
      </c>
      <c r="L4263" t="n">
        <v>2728.26</v>
      </c>
      <c r="M4263" t="inlineStr">
        <is>
          <t>IBIRAPITANGA FASE 3</t>
        </is>
      </c>
      <c r="N4263" s="142">
        <f>DATE(YEAR(G4263),MONTH(G4263),1)</f>
        <v/>
      </c>
      <c r="O4263" s="132">
        <f>IF(G4263&gt;$K$3,"Futuro","Atraso")</f>
        <v/>
      </c>
      <c r="P4263">
        <f>12*(YEAR(G4263)-YEAR($K$3))+(MONTH(G4263)-MONTH($K$3))</f>
        <v/>
      </c>
      <c r="Q4263" s="366">
        <f>IF(M4263="IBIRAPITANGA FASE 3",IF(O4263="Atraso",L4263,L4263/(1+$I$2)^P4263),IF(O4263="Atraso",L4263,L4263/(1+$I$1)^P4263))</f>
        <v/>
      </c>
      <c r="R4263">
        <f>IF(O4263="Atraso",$K$3-G4263,0)</f>
        <v/>
      </c>
      <c r="S4263">
        <f>IF(R4263&lt;=15,"Até 15",IF(R4263&lt;=30,"Entre 15 e 30",IF(R4263&lt;=60,"Entre 30 e 60",IF(R4263&lt;=90,"Entre 60 e 90",IF(R4263&lt;=120,"Entre 90 e 120",IF(R4263&lt;=150,"Entre 120 e 150",IF(R4263&lt;=180,"Entre 150 e 180","Superior a 180")))))))</f>
        <v/>
      </c>
    </row>
    <row r="4264">
      <c r="A4264" t="inlineStr">
        <is>
          <t>Q021L014</t>
        </is>
      </c>
      <c r="B4264" t="inlineStr">
        <is>
          <t>TAINA ALVES DE AQUINO</t>
        </is>
      </c>
      <c r="C4264" t="n">
        <v>1</v>
      </c>
      <c r="D4264" t="inlineStr">
        <is>
          <t>IPCA</t>
        </is>
      </c>
      <c r="E4264" t="n">
        <v>0.009488792934583046</v>
      </c>
      <c r="F4264" t="inlineStr">
        <is>
          <t>MENSAL</t>
        </is>
      </c>
      <c r="G4264" t="n">
        <v>47056</v>
      </c>
      <c r="H4264" t="n">
        <v>47056</v>
      </c>
      <c r="I4264" t="n">
        <v>86</v>
      </c>
      <c r="J4264" t="inlineStr">
        <is>
          <t>CARTEIRA</t>
        </is>
      </c>
      <c r="K4264" t="inlineStr">
        <is>
          <t>CONTRATO</t>
        </is>
      </c>
      <c r="L4264" t="n">
        <v>2728.26</v>
      </c>
      <c r="M4264" t="inlineStr">
        <is>
          <t>IBIRAPITANGA FASE 3</t>
        </is>
      </c>
      <c r="N4264" s="142">
        <f>DATE(YEAR(G4264),MONTH(G4264),1)</f>
        <v/>
      </c>
      <c r="O4264" s="132">
        <f>IF(G4264&gt;$K$3,"Futuro","Atraso")</f>
        <v/>
      </c>
      <c r="P4264">
        <f>12*(YEAR(G4264)-YEAR($K$3))+(MONTH(G4264)-MONTH($K$3))</f>
        <v/>
      </c>
      <c r="Q4264" s="366">
        <f>IF(M4264="IBIRAPITANGA FASE 3",IF(O4264="Atraso",L4264,L4264/(1+$I$2)^P4264),IF(O4264="Atraso",L4264,L4264/(1+$I$1)^P4264))</f>
        <v/>
      </c>
      <c r="R4264">
        <f>IF(O4264="Atraso",$K$3-G4264,0)</f>
        <v/>
      </c>
      <c r="S4264">
        <f>IF(R4264&lt;=15,"Até 15",IF(R4264&lt;=30,"Entre 15 e 30",IF(R4264&lt;=60,"Entre 30 e 60",IF(R4264&lt;=90,"Entre 60 e 90",IF(R4264&lt;=120,"Entre 90 e 120",IF(R4264&lt;=150,"Entre 120 e 150",IF(R4264&lt;=180,"Entre 150 e 180","Superior a 180")))))))</f>
        <v/>
      </c>
    </row>
    <row r="4265">
      <c r="A4265" t="inlineStr">
        <is>
          <t>Q021L014</t>
        </is>
      </c>
      <c r="B4265" t="inlineStr">
        <is>
          <t>TAINA ALVES DE AQUINO</t>
        </is>
      </c>
      <c r="C4265" t="n">
        <v>1</v>
      </c>
      <c r="D4265" t="inlineStr">
        <is>
          <t>IPCA</t>
        </is>
      </c>
      <c r="E4265" t="n">
        <v>0.009488792934583046</v>
      </c>
      <c r="F4265" t="inlineStr">
        <is>
          <t>MENSAL</t>
        </is>
      </c>
      <c r="G4265" t="n">
        <v>47087</v>
      </c>
      <c r="H4265" t="n">
        <v>47087</v>
      </c>
      <c r="I4265" t="n">
        <v>87</v>
      </c>
      <c r="J4265" t="inlineStr">
        <is>
          <t>CARTEIRA</t>
        </is>
      </c>
      <c r="K4265" t="inlineStr">
        <is>
          <t>CONTRATO</t>
        </is>
      </c>
      <c r="L4265" t="n">
        <v>2728.26</v>
      </c>
      <c r="M4265" t="inlineStr">
        <is>
          <t>IBIRAPITANGA FASE 3</t>
        </is>
      </c>
      <c r="N4265" s="142">
        <f>DATE(YEAR(G4265),MONTH(G4265),1)</f>
        <v/>
      </c>
      <c r="O4265" s="132">
        <f>IF(G4265&gt;$K$3,"Futuro","Atraso")</f>
        <v/>
      </c>
      <c r="P4265">
        <f>12*(YEAR(G4265)-YEAR($K$3))+(MONTH(G4265)-MONTH($K$3))</f>
        <v/>
      </c>
      <c r="Q4265" s="366">
        <f>IF(M4265="IBIRAPITANGA FASE 3",IF(O4265="Atraso",L4265,L4265/(1+$I$2)^P4265),IF(O4265="Atraso",L4265,L4265/(1+$I$1)^P4265))</f>
        <v/>
      </c>
      <c r="R4265">
        <f>IF(O4265="Atraso",$K$3-G4265,0)</f>
        <v/>
      </c>
      <c r="S4265">
        <f>IF(R4265&lt;=15,"Até 15",IF(R4265&lt;=30,"Entre 15 e 30",IF(R4265&lt;=60,"Entre 30 e 60",IF(R4265&lt;=90,"Entre 60 e 90",IF(R4265&lt;=120,"Entre 90 e 120",IF(R4265&lt;=150,"Entre 120 e 150",IF(R4265&lt;=180,"Entre 150 e 180","Superior a 180")))))))</f>
        <v/>
      </c>
    </row>
    <row r="4266">
      <c r="A4266" t="inlineStr">
        <is>
          <t>Q021L014</t>
        </is>
      </c>
      <c r="B4266" t="inlineStr">
        <is>
          <t>TAINA ALVES DE AQUINO</t>
        </is>
      </c>
      <c r="C4266" t="n">
        <v>1</v>
      </c>
      <c r="D4266" t="inlineStr">
        <is>
          <t>IPCA</t>
        </is>
      </c>
      <c r="E4266" t="n">
        <v>0.009488792934583046</v>
      </c>
      <c r="F4266" t="inlineStr">
        <is>
          <t>MENSAL</t>
        </is>
      </c>
      <c r="G4266" t="n">
        <v>47117</v>
      </c>
      <c r="H4266" t="n">
        <v>47117</v>
      </c>
      <c r="I4266" t="n">
        <v>88</v>
      </c>
      <c r="J4266" t="inlineStr">
        <is>
          <t>CARTEIRA</t>
        </is>
      </c>
      <c r="K4266" t="inlineStr">
        <is>
          <t>CONTRATO</t>
        </is>
      </c>
      <c r="L4266" t="n">
        <v>2728.26</v>
      </c>
      <c r="M4266" t="inlineStr">
        <is>
          <t>IBIRAPITANGA FASE 3</t>
        </is>
      </c>
      <c r="N4266" s="142">
        <f>DATE(YEAR(G4266),MONTH(G4266),1)</f>
        <v/>
      </c>
      <c r="O4266" s="132">
        <f>IF(G4266&gt;$K$3,"Futuro","Atraso")</f>
        <v/>
      </c>
      <c r="P4266">
        <f>12*(YEAR(G4266)-YEAR($K$3))+(MONTH(G4266)-MONTH($K$3))</f>
        <v/>
      </c>
      <c r="Q4266" s="366">
        <f>IF(M4266="IBIRAPITANGA FASE 3",IF(O4266="Atraso",L4266,L4266/(1+$I$2)^P4266),IF(O4266="Atraso",L4266,L4266/(1+$I$1)^P4266))</f>
        <v/>
      </c>
      <c r="R4266">
        <f>IF(O4266="Atraso",$K$3-G4266,0)</f>
        <v/>
      </c>
      <c r="S4266">
        <f>IF(R4266&lt;=15,"Até 15",IF(R4266&lt;=30,"Entre 15 e 30",IF(R4266&lt;=60,"Entre 30 e 60",IF(R4266&lt;=90,"Entre 60 e 90",IF(R4266&lt;=120,"Entre 90 e 120",IF(R4266&lt;=150,"Entre 120 e 150",IF(R4266&lt;=180,"Entre 150 e 180","Superior a 180")))))))</f>
        <v/>
      </c>
    </row>
    <row r="4267">
      <c r="A4267" t="inlineStr">
        <is>
          <t>Q021L014</t>
        </is>
      </c>
      <c r="B4267" t="inlineStr">
        <is>
          <t>TAINA ALVES DE AQUINO</t>
        </is>
      </c>
      <c r="C4267" t="n">
        <v>1</v>
      </c>
      <c r="D4267" t="inlineStr">
        <is>
          <t>IPCA</t>
        </is>
      </c>
      <c r="E4267" t="n">
        <v>0.009488792934583046</v>
      </c>
      <c r="F4267" t="inlineStr">
        <is>
          <t>MENSAL</t>
        </is>
      </c>
      <c r="G4267" t="n">
        <v>47148</v>
      </c>
      <c r="H4267" t="n">
        <v>47148</v>
      </c>
      <c r="I4267" t="n">
        <v>89</v>
      </c>
      <c r="J4267" t="inlineStr">
        <is>
          <t>CARTEIRA</t>
        </is>
      </c>
      <c r="K4267" t="inlineStr">
        <is>
          <t>CONTRATO</t>
        </is>
      </c>
      <c r="L4267" t="n">
        <v>2728.26</v>
      </c>
      <c r="M4267" t="inlineStr">
        <is>
          <t>IBIRAPITANGA FASE 3</t>
        </is>
      </c>
      <c r="N4267" s="142">
        <f>DATE(YEAR(G4267),MONTH(G4267),1)</f>
        <v/>
      </c>
      <c r="O4267" s="132">
        <f>IF(G4267&gt;$K$3,"Futuro","Atraso")</f>
        <v/>
      </c>
      <c r="P4267">
        <f>12*(YEAR(G4267)-YEAR($K$3))+(MONTH(G4267)-MONTH($K$3))</f>
        <v/>
      </c>
      <c r="Q4267" s="366">
        <f>IF(M4267="IBIRAPITANGA FASE 3",IF(O4267="Atraso",L4267,L4267/(1+$I$2)^P4267),IF(O4267="Atraso",L4267,L4267/(1+$I$1)^P4267))</f>
        <v/>
      </c>
      <c r="R4267">
        <f>IF(O4267="Atraso",$K$3-G4267,0)</f>
        <v/>
      </c>
      <c r="S4267">
        <f>IF(R4267&lt;=15,"Até 15",IF(R4267&lt;=30,"Entre 15 e 30",IF(R4267&lt;=60,"Entre 30 e 60",IF(R4267&lt;=90,"Entre 60 e 90",IF(R4267&lt;=120,"Entre 90 e 120",IF(R4267&lt;=150,"Entre 120 e 150",IF(R4267&lt;=180,"Entre 150 e 180","Superior a 180")))))))</f>
        <v/>
      </c>
    </row>
    <row r="4268">
      <c r="A4268" t="inlineStr">
        <is>
          <t>Q021L014</t>
        </is>
      </c>
      <c r="B4268" t="inlineStr">
        <is>
          <t>TAINA ALVES DE AQUINO</t>
        </is>
      </c>
      <c r="C4268" t="n">
        <v>1</v>
      </c>
      <c r="D4268" t="inlineStr">
        <is>
          <t>IPCA</t>
        </is>
      </c>
      <c r="E4268" t="n">
        <v>0.009488792934583046</v>
      </c>
      <c r="F4268" t="inlineStr">
        <is>
          <t>MENSAL</t>
        </is>
      </c>
      <c r="G4268" t="n">
        <v>47177</v>
      </c>
      <c r="H4268" t="n">
        <v>47177</v>
      </c>
      <c r="I4268" t="n">
        <v>90</v>
      </c>
      <c r="J4268" t="inlineStr">
        <is>
          <t>CARTEIRA</t>
        </is>
      </c>
      <c r="K4268" t="inlineStr">
        <is>
          <t>CONTRATO</t>
        </is>
      </c>
      <c r="L4268" t="n">
        <v>2728.26</v>
      </c>
      <c r="M4268" t="inlineStr">
        <is>
          <t>IBIRAPITANGA FASE 3</t>
        </is>
      </c>
      <c r="N4268" s="142">
        <f>DATE(YEAR(G4268),MONTH(G4268),1)</f>
        <v/>
      </c>
      <c r="O4268" s="132">
        <f>IF(G4268&gt;$K$3,"Futuro","Atraso")</f>
        <v/>
      </c>
      <c r="P4268">
        <f>12*(YEAR(G4268)-YEAR($K$3))+(MONTH(G4268)-MONTH($K$3))</f>
        <v/>
      </c>
      <c r="Q4268" s="366">
        <f>IF(M4268="IBIRAPITANGA FASE 3",IF(O4268="Atraso",L4268,L4268/(1+$I$2)^P4268),IF(O4268="Atraso",L4268,L4268/(1+$I$1)^P4268))</f>
        <v/>
      </c>
      <c r="R4268">
        <f>IF(O4268="Atraso",$K$3-G4268,0)</f>
        <v/>
      </c>
      <c r="S4268">
        <f>IF(R4268&lt;=15,"Até 15",IF(R4268&lt;=30,"Entre 15 e 30",IF(R4268&lt;=60,"Entre 30 e 60",IF(R4268&lt;=90,"Entre 60 e 90",IF(R4268&lt;=120,"Entre 90 e 120",IF(R4268&lt;=150,"Entre 120 e 150",IF(R4268&lt;=180,"Entre 150 e 180","Superior a 180")))))))</f>
        <v/>
      </c>
    </row>
    <row r="4269">
      <c r="A4269" t="inlineStr">
        <is>
          <t>Q021L014</t>
        </is>
      </c>
      <c r="B4269" t="inlineStr">
        <is>
          <t>TAINA ALVES DE AQUINO</t>
        </is>
      </c>
      <c r="C4269" t="n">
        <v>1</v>
      </c>
      <c r="D4269" t="inlineStr">
        <is>
          <t>IPCA</t>
        </is>
      </c>
      <c r="E4269" t="n">
        <v>0.009488792934583046</v>
      </c>
      <c r="F4269" t="inlineStr">
        <is>
          <t>MENSAL</t>
        </is>
      </c>
      <c r="G4269" t="n">
        <v>47207</v>
      </c>
      <c r="H4269" t="n">
        <v>47207</v>
      </c>
      <c r="I4269" t="n">
        <v>91</v>
      </c>
      <c r="J4269" t="inlineStr">
        <is>
          <t>CARTEIRA</t>
        </is>
      </c>
      <c r="K4269" t="inlineStr">
        <is>
          <t>CONTRATO</t>
        </is>
      </c>
      <c r="L4269" t="n">
        <v>2728.26</v>
      </c>
      <c r="M4269" t="inlineStr">
        <is>
          <t>IBIRAPITANGA FASE 3</t>
        </is>
      </c>
      <c r="N4269" s="142">
        <f>DATE(YEAR(G4269),MONTH(G4269),1)</f>
        <v/>
      </c>
      <c r="O4269" s="132">
        <f>IF(G4269&gt;$K$3,"Futuro","Atraso")</f>
        <v/>
      </c>
      <c r="P4269">
        <f>12*(YEAR(G4269)-YEAR($K$3))+(MONTH(G4269)-MONTH($K$3))</f>
        <v/>
      </c>
      <c r="Q4269" s="366">
        <f>IF(M4269="IBIRAPITANGA FASE 3",IF(O4269="Atraso",L4269,L4269/(1+$I$2)^P4269),IF(O4269="Atraso",L4269,L4269/(1+$I$1)^P4269))</f>
        <v/>
      </c>
      <c r="R4269">
        <f>IF(O4269="Atraso",$K$3-G4269,0)</f>
        <v/>
      </c>
      <c r="S4269">
        <f>IF(R4269&lt;=15,"Até 15",IF(R4269&lt;=30,"Entre 15 e 30",IF(R4269&lt;=60,"Entre 30 e 60",IF(R4269&lt;=90,"Entre 60 e 90",IF(R4269&lt;=120,"Entre 90 e 120",IF(R4269&lt;=150,"Entre 120 e 150",IF(R4269&lt;=180,"Entre 150 e 180","Superior a 180")))))))</f>
        <v/>
      </c>
    </row>
    <row r="4270">
      <c r="A4270" t="inlineStr">
        <is>
          <t>Q021L014</t>
        </is>
      </c>
      <c r="B4270" t="inlineStr">
        <is>
          <t>TAINA ALVES DE AQUINO</t>
        </is>
      </c>
      <c r="C4270" t="n">
        <v>1</v>
      </c>
      <c r="D4270" t="inlineStr">
        <is>
          <t>IPCA</t>
        </is>
      </c>
      <c r="E4270" t="n">
        <v>0.009488792934583046</v>
      </c>
      <c r="F4270" t="inlineStr">
        <is>
          <t>MENSAL</t>
        </is>
      </c>
      <c r="G4270" t="n">
        <v>47238</v>
      </c>
      <c r="H4270" t="n">
        <v>47238</v>
      </c>
      <c r="I4270" t="n">
        <v>92</v>
      </c>
      <c r="J4270" t="inlineStr">
        <is>
          <t>CARTEIRA</t>
        </is>
      </c>
      <c r="K4270" t="inlineStr">
        <is>
          <t>CONTRATO</t>
        </is>
      </c>
      <c r="L4270" t="n">
        <v>2728.26</v>
      </c>
      <c r="M4270" t="inlineStr">
        <is>
          <t>IBIRAPITANGA FASE 3</t>
        </is>
      </c>
      <c r="N4270" s="142">
        <f>DATE(YEAR(G4270),MONTH(G4270),1)</f>
        <v/>
      </c>
      <c r="O4270" s="132">
        <f>IF(G4270&gt;$K$3,"Futuro","Atraso")</f>
        <v/>
      </c>
      <c r="P4270">
        <f>12*(YEAR(G4270)-YEAR($K$3))+(MONTH(G4270)-MONTH($K$3))</f>
        <v/>
      </c>
      <c r="Q4270" s="366">
        <f>IF(M4270="IBIRAPITANGA FASE 3",IF(O4270="Atraso",L4270,L4270/(1+$I$2)^P4270),IF(O4270="Atraso",L4270,L4270/(1+$I$1)^P4270))</f>
        <v/>
      </c>
      <c r="R4270">
        <f>IF(O4270="Atraso",$K$3-G4270,0)</f>
        <v/>
      </c>
      <c r="S4270">
        <f>IF(R4270&lt;=15,"Até 15",IF(R4270&lt;=30,"Entre 15 e 30",IF(R4270&lt;=60,"Entre 30 e 60",IF(R4270&lt;=90,"Entre 60 e 90",IF(R4270&lt;=120,"Entre 90 e 120",IF(R4270&lt;=150,"Entre 120 e 150",IF(R4270&lt;=180,"Entre 150 e 180","Superior a 180")))))))</f>
        <v/>
      </c>
    </row>
    <row r="4271">
      <c r="A4271" t="inlineStr">
        <is>
          <t>Q021L014</t>
        </is>
      </c>
      <c r="B4271" t="inlineStr">
        <is>
          <t>TAINA ALVES DE AQUINO</t>
        </is>
      </c>
      <c r="C4271" t="n">
        <v>1</v>
      </c>
      <c r="D4271" t="inlineStr">
        <is>
          <t>IPCA</t>
        </is>
      </c>
      <c r="E4271" t="n">
        <v>0.009488792934583046</v>
      </c>
      <c r="F4271" t="inlineStr">
        <is>
          <t>MENSAL</t>
        </is>
      </c>
      <c r="G4271" t="n">
        <v>47268</v>
      </c>
      <c r="H4271" t="n">
        <v>47268</v>
      </c>
      <c r="I4271" t="n">
        <v>93</v>
      </c>
      <c r="J4271" t="inlineStr">
        <is>
          <t>CARTEIRA</t>
        </is>
      </c>
      <c r="K4271" t="inlineStr">
        <is>
          <t>CONTRATO</t>
        </is>
      </c>
      <c r="L4271" t="n">
        <v>2728.26</v>
      </c>
      <c r="M4271" t="inlineStr">
        <is>
          <t>IBIRAPITANGA FASE 3</t>
        </is>
      </c>
      <c r="N4271" s="142">
        <f>DATE(YEAR(G4271),MONTH(G4271),1)</f>
        <v/>
      </c>
      <c r="O4271" s="132">
        <f>IF(G4271&gt;$K$3,"Futuro","Atraso")</f>
        <v/>
      </c>
      <c r="P4271">
        <f>12*(YEAR(G4271)-YEAR($K$3))+(MONTH(G4271)-MONTH($K$3))</f>
        <v/>
      </c>
      <c r="Q4271" s="366">
        <f>IF(M4271="IBIRAPITANGA FASE 3",IF(O4271="Atraso",L4271,L4271/(1+$I$2)^P4271),IF(O4271="Atraso",L4271,L4271/(1+$I$1)^P4271))</f>
        <v/>
      </c>
      <c r="R4271">
        <f>IF(O4271="Atraso",$K$3-G4271,0)</f>
        <v/>
      </c>
      <c r="S4271">
        <f>IF(R4271&lt;=15,"Até 15",IF(R4271&lt;=30,"Entre 15 e 30",IF(R4271&lt;=60,"Entre 30 e 60",IF(R4271&lt;=90,"Entre 60 e 90",IF(R4271&lt;=120,"Entre 90 e 120",IF(R4271&lt;=150,"Entre 120 e 150",IF(R4271&lt;=180,"Entre 150 e 180","Superior a 180")))))))</f>
        <v/>
      </c>
    </row>
    <row r="4272">
      <c r="A4272" t="inlineStr">
        <is>
          <t>Q021L014</t>
        </is>
      </c>
      <c r="B4272" t="inlineStr">
        <is>
          <t>TAINA ALVES DE AQUINO</t>
        </is>
      </c>
      <c r="C4272" t="n">
        <v>1</v>
      </c>
      <c r="D4272" t="inlineStr">
        <is>
          <t>IPCA</t>
        </is>
      </c>
      <c r="E4272" t="n">
        <v>0.009488792934583046</v>
      </c>
      <c r="F4272" t="inlineStr">
        <is>
          <t>MENSAL</t>
        </is>
      </c>
      <c r="G4272" t="n">
        <v>47299</v>
      </c>
      <c r="H4272" t="n">
        <v>47299</v>
      </c>
      <c r="I4272" t="n">
        <v>94</v>
      </c>
      <c r="J4272" t="inlineStr">
        <is>
          <t>CARTEIRA</t>
        </is>
      </c>
      <c r="K4272" t="inlineStr">
        <is>
          <t>CONTRATO</t>
        </is>
      </c>
      <c r="L4272" t="n">
        <v>2728.26</v>
      </c>
      <c r="M4272" t="inlineStr">
        <is>
          <t>IBIRAPITANGA FASE 3</t>
        </is>
      </c>
      <c r="N4272" s="142">
        <f>DATE(YEAR(G4272),MONTH(G4272),1)</f>
        <v/>
      </c>
      <c r="O4272" s="132">
        <f>IF(G4272&gt;$K$3,"Futuro","Atraso")</f>
        <v/>
      </c>
      <c r="P4272">
        <f>12*(YEAR(G4272)-YEAR($K$3))+(MONTH(G4272)-MONTH($K$3))</f>
        <v/>
      </c>
      <c r="Q4272" s="366">
        <f>IF(M4272="IBIRAPITANGA FASE 3",IF(O4272="Atraso",L4272,L4272/(1+$I$2)^P4272),IF(O4272="Atraso",L4272,L4272/(1+$I$1)^P4272))</f>
        <v/>
      </c>
      <c r="R4272">
        <f>IF(O4272="Atraso",$K$3-G4272,0)</f>
        <v/>
      </c>
      <c r="S4272">
        <f>IF(R4272&lt;=15,"Até 15",IF(R4272&lt;=30,"Entre 15 e 30",IF(R4272&lt;=60,"Entre 30 e 60",IF(R4272&lt;=90,"Entre 60 e 90",IF(R4272&lt;=120,"Entre 90 e 120",IF(R4272&lt;=150,"Entre 120 e 150",IF(R4272&lt;=180,"Entre 150 e 180","Superior a 180")))))))</f>
        <v/>
      </c>
    </row>
    <row r="4273">
      <c r="A4273" t="inlineStr">
        <is>
          <t>Q021L014</t>
        </is>
      </c>
      <c r="B4273" t="inlineStr">
        <is>
          <t>TAINA ALVES DE AQUINO</t>
        </is>
      </c>
      <c r="C4273" t="n">
        <v>1</v>
      </c>
      <c r="D4273" t="inlineStr">
        <is>
          <t>IPCA</t>
        </is>
      </c>
      <c r="E4273" t="n">
        <v>0.009488792934583046</v>
      </c>
      <c r="F4273" t="inlineStr">
        <is>
          <t>MENSAL</t>
        </is>
      </c>
      <c r="G4273" t="n">
        <v>47329</v>
      </c>
      <c r="H4273" t="n">
        <v>47329</v>
      </c>
      <c r="I4273" t="n">
        <v>95</v>
      </c>
      <c r="J4273" t="inlineStr">
        <is>
          <t>CARTEIRA</t>
        </is>
      </c>
      <c r="K4273" t="inlineStr">
        <is>
          <t>CONTRATO</t>
        </is>
      </c>
      <c r="L4273" t="n">
        <v>2728.26</v>
      </c>
      <c r="M4273" t="inlineStr">
        <is>
          <t>IBIRAPITANGA FASE 3</t>
        </is>
      </c>
      <c r="N4273" s="142">
        <f>DATE(YEAR(G4273),MONTH(G4273),1)</f>
        <v/>
      </c>
      <c r="O4273" s="132">
        <f>IF(G4273&gt;$K$3,"Futuro","Atraso")</f>
        <v/>
      </c>
      <c r="P4273">
        <f>12*(YEAR(G4273)-YEAR($K$3))+(MONTH(G4273)-MONTH($K$3))</f>
        <v/>
      </c>
      <c r="Q4273" s="366">
        <f>IF(M4273="IBIRAPITANGA FASE 3",IF(O4273="Atraso",L4273,L4273/(1+$I$2)^P4273),IF(O4273="Atraso",L4273,L4273/(1+$I$1)^P4273))</f>
        <v/>
      </c>
      <c r="R4273">
        <f>IF(O4273="Atraso",$K$3-G4273,0)</f>
        <v/>
      </c>
      <c r="S4273">
        <f>IF(R4273&lt;=15,"Até 15",IF(R4273&lt;=30,"Entre 15 e 30",IF(R4273&lt;=60,"Entre 30 e 60",IF(R4273&lt;=90,"Entre 60 e 90",IF(R4273&lt;=120,"Entre 90 e 120",IF(R4273&lt;=150,"Entre 120 e 150",IF(R4273&lt;=180,"Entre 150 e 180","Superior a 180")))))))</f>
        <v/>
      </c>
    </row>
    <row r="4274">
      <c r="A4274" t="inlineStr">
        <is>
          <t>Q021L014</t>
        </is>
      </c>
      <c r="B4274" t="inlineStr">
        <is>
          <t>TAINA ALVES DE AQUINO</t>
        </is>
      </c>
      <c r="C4274" t="n">
        <v>1</v>
      </c>
      <c r="D4274" t="inlineStr">
        <is>
          <t>IPCA</t>
        </is>
      </c>
      <c r="E4274" t="n">
        <v>0.009488792934583046</v>
      </c>
      <c r="F4274" t="inlineStr">
        <is>
          <t>MENSAL</t>
        </is>
      </c>
      <c r="G4274" t="n">
        <v>47360</v>
      </c>
      <c r="H4274" t="n">
        <v>47360</v>
      </c>
      <c r="I4274" t="n">
        <v>96</v>
      </c>
      <c r="J4274" t="inlineStr">
        <is>
          <t>CARTEIRA</t>
        </is>
      </c>
      <c r="K4274" t="inlineStr">
        <is>
          <t>CONTRATO</t>
        </is>
      </c>
      <c r="L4274" t="n">
        <v>2728.26</v>
      </c>
      <c r="M4274" t="inlineStr">
        <is>
          <t>IBIRAPITANGA FASE 3</t>
        </is>
      </c>
      <c r="N4274" s="142">
        <f>DATE(YEAR(G4274),MONTH(G4274),1)</f>
        <v/>
      </c>
      <c r="O4274" s="132">
        <f>IF(G4274&gt;$K$3,"Futuro","Atraso")</f>
        <v/>
      </c>
      <c r="P4274">
        <f>12*(YEAR(G4274)-YEAR($K$3))+(MONTH(G4274)-MONTH($K$3))</f>
        <v/>
      </c>
      <c r="Q4274" s="366">
        <f>IF(M4274="IBIRAPITANGA FASE 3",IF(O4274="Atraso",L4274,L4274/(1+$I$2)^P4274),IF(O4274="Atraso",L4274,L4274/(1+$I$1)^P4274))</f>
        <v/>
      </c>
      <c r="R4274">
        <f>IF(O4274="Atraso",$K$3-G4274,0)</f>
        <v/>
      </c>
      <c r="S4274">
        <f>IF(R4274&lt;=15,"Até 15",IF(R4274&lt;=30,"Entre 15 e 30",IF(R4274&lt;=60,"Entre 30 e 60",IF(R4274&lt;=90,"Entre 60 e 90",IF(R4274&lt;=120,"Entre 90 e 120",IF(R4274&lt;=150,"Entre 120 e 150",IF(R4274&lt;=180,"Entre 150 e 180","Superior a 180")))))))</f>
        <v/>
      </c>
    </row>
    <row r="4275">
      <c r="A4275" t="inlineStr">
        <is>
          <t>Q021L014</t>
        </is>
      </c>
      <c r="B4275" t="inlineStr">
        <is>
          <t>TAINA ALVES DE AQUINO</t>
        </is>
      </c>
      <c r="C4275" t="n">
        <v>1</v>
      </c>
      <c r="D4275" t="inlineStr">
        <is>
          <t>IPCA</t>
        </is>
      </c>
      <c r="E4275" t="n">
        <v>0.009488792934583046</v>
      </c>
      <c r="F4275" t="inlineStr">
        <is>
          <t>MENSAL</t>
        </is>
      </c>
      <c r="G4275" t="n">
        <v>47391</v>
      </c>
      <c r="H4275" t="n">
        <v>47391</v>
      </c>
      <c r="I4275" t="n">
        <v>97</v>
      </c>
      <c r="J4275" t="inlineStr">
        <is>
          <t>CARTEIRA</t>
        </is>
      </c>
      <c r="K4275" t="inlineStr">
        <is>
          <t>CONTRATO</t>
        </is>
      </c>
      <c r="L4275" t="n">
        <v>2728.26</v>
      </c>
      <c r="M4275" t="inlineStr">
        <is>
          <t>IBIRAPITANGA FASE 3</t>
        </is>
      </c>
      <c r="N4275" s="142">
        <f>DATE(YEAR(G4275),MONTH(G4275),1)</f>
        <v/>
      </c>
      <c r="O4275" s="132">
        <f>IF(G4275&gt;$K$3,"Futuro","Atraso")</f>
        <v/>
      </c>
      <c r="P4275">
        <f>12*(YEAR(G4275)-YEAR($K$3))+(MONTH(G4275)-MONTH($K$3))</f>
        <v/>
      </c>
      <c r="Q4275" s="366">
        <f>IF(M4275="IBIRAPITANGA FASE 3",IF(O4275="Atraso",L4275,L4275/(1+$I$2)^P4275),IF(O4275="Atraso",L4275,L4275/(1+$I$1)^P4275))</f>
        <v/>
      </c>
      <c r="R4275">
        <f>IF(O4275="Atraso",$K$3-G4275,0)</f>
        <v/>
      </c>
      <c r="S4275">
        <f>IF(R4275&lt;=15,"Até 15",IF(R4275&lt;=30,"Entre 15 e 30",IF(R4275&lt;=60,"Entre 30 e 60",IF(R4275&lt;=90,"Entre 60 e 90",IF(R4275&lt;=120,"Entre 90 e 120",IF(R4275&lt;=150,"Entre 120 e 150",IF(R4275&lt;=180,"Entre 150 e 180","Superior a 180")))))))</f>
        <v/>
      </c>
    </row>
    <row r="4276">
      <c r="A4276" t="inlineStr">
        <is>
          <t>Q021L014</t>
        </is>
      </c>
      <c r="B4276" t="inlineStr">
        <is>
          <t>TAINA ALVES DE AQUINO</t>
        </is>
      </c>
      <c r="C4276" t="n">
        <v>1</v>
      </c>
      <c r="D4276" t="inlineStr">
        <is>
          <t>IPCA</t>
        </is>
      </c>
      <c r="E4276" t="n">
        <v>0.009488792934583046</v>
      </c>
      <c r="F4276" t="inlineStr">
        <is>
          <t>MENSAL</t>
        </is>
      </c>
      <c r="G4276" t="n">
        <v>47421</v>
      </c>
      <c r="H4276" t="n">
        <v>47421</v>
      </c>
      <c r="I4276" t="n">
        <v>98</v>
      </c>
      <c r="J4276" t="inlineStr">
        <is>
          <t>CARTEIRA</t>
        </is>
      </c>
      <c r="K4276" t="inlineStr">
        <is>
          <t>CONTRATO</t>
        </is>
      </c>
      <c r="L4276" t="n">
        <v>2728.26</v>
      </c>
      <c r="M4276" t="inlineStr">
        <is>
          <t>IBIRAPITANGA FASE 3</t>
        </is>
      </c>
      <c r="N4276" s="142">
        <f>DATE(YEAR(G4276),MONTH(G4276),1)</f>
        <v/>
      </c>
      <c r="O4276" s="132">
        <f>IF(G4276&gt;$K$3,"Futuro","Atraso")</f>
        <v/>
      </c>
      <c r="P4276">
        <f>12*(YEAR(G4276)-YEAR($K$3))+(MONTH(G4276)-MONTH($K$3))</f>
        <v/>
      </c>
      <c r="Q4276" s="366">
        <f>IF(M4276="IBIRAPITANGA FASE 3",IF(O4276="Atraso",L4276,L4276/(1+$I$2)^P4276),IF(O4276="Atraso",L4276,L4276/(1+$I$1)^P4276))</f>
        <v/>
      </c>
      <c r="R4276">
        <f>IF(O4276="Atraso",$K$3-G4276,0)</f>
        <v/>
      </c>
      <c r="S4276">
        <f>IF(R4276&lt;=15,"Até 15",IF(R4276&lt;=30,"Entre 15 e 30",IF(R4276&lt;=60,"Entre 30 e 60",IF(R4276&lt;=90,"Entre 60 e 90",IF(R4276&lt;=120,"Entre 90 e 120",IF(R4276&lt;=150,"Entre 120 e 150",IF(R4276&lt;=180,"Entre 150 e 180","Superior a 180")))))))</f>
        <v/>
      </c>
    </row>
    <row r="4277">
      <c r="A4277" t="inlineStr">
        <is>
          <t>Q021L014</t>
        </is>
      </c>
      <c r="B4277" t="inlineStr">
        <is>
          <t>TAINA ALVES DE AQUINO</t>
        </is>
      </c>
      <c r="C4277" t="n">
        <v>1</v>
      </c>
      <c r="D4277" t="inlineStr">
        <is>
          <t>IPCA</t>
        </is>
      </c>
      <c r="E4277" t="n">
        <v>0.009488792934583046</v>
      </c>
      <c r="F4277" t="inlineStr">
        <is>
          <t>MENSAL</t>
        </is>
      </c>
      <c r="G4277" t="n">
        <v>47452</v>
      </c>
      <c r="H4277" t="n">
        <v>47452</v>
      </c>
      <c r="I4277" t="n">
        <v>99</v>
      </c>
      <c r="J4277" t="inlineStr">
        <is>
          <t>CARTEIRA</t>
        </is>
      </c>
      <c r="K4277" t="inlineStr">
        <is>
          <t>CONTRATO</t>
        </is>
      </c>
      <c r="L4277" t="n">
        <v>2728.26</v>
      </c>
      <c r="M4277" t="inlineStr">
        <is>
          <t>IBIRAPITANGA FASE 3</t>
        </is>
      </c>
      <c r="N4277" s="142">
        <f>DATE(YEAR(G4277),MONTH(G4277),1)</f>
        <v/>
      </c>
      <c r="O4277" s="132">
        <f>IF(G4277&gt;$K$3,"Futuro","Atraso")</f>
        <v/>
      </c>
      <c r="P4277">
        <f>12*(YEAR(G4277)-YEAR($K$3))+(MONTH(G4277)-MONTH($K$3))</f>
        <v/>
      </c>
      <c r="Q4277" s="366">
        <f>IF(M4277="IBIRAPITANGA FASE 3",IF(O4277="Atraso",L4277,L4277/(1+$I$2)^P4277),IF(O4277="Atraso",L4277,L4277/(1+$I$1)^P4277))</f>
        <v/>
      </c>
      <c r="R4277">
        <f>IF(O4277="Atraso",$K$3-G4277,0)</f>
        <v/>
      </c>
      <c r="S4277">
        <f>IF(R4277&lt;=15,"Até 15",IF(R4277&lt;=30,"Entre 15 e 30",IF(R4277&lt;=60,"Entre 30 e 60",IF(R4277&lt;=90,"Entre 60 e 90",IF(R4277&lt;=120,"Entre 90 e 120",IF(R4277&lt;=150,"Entre 120 e 150",IF(R4277&lt;=180,"Entre 150 e 180","Superior a 180")))))))</f>
        <v/>
      </c>
    </row>
    <row r="4278">
      <c r="A4278" t="inlineStr">
        <is>
          <t>Q021L014</t>
        </is>
      </c>
      <c r="B4278" t="inlineStr">
        <is>
          <t>TAINA ALVES DE AQUINO</t>
        </is>
      </c>
      <c r="C4278" t="n">
        <v>1</v>
      </c>
      <c r="D4278" t="inlineStr">
        <is>
          <t>IPCA</t>
        </is>
      </c>
      <c r="E4278" t="n">
        <v>0.009488792934583046</v>
      </c>
      <c r="F4278" t="inlineStr">
        <is>
          <t>MENSAL</t>
        </is>
      </c>
      <c r="G4278" t="n">
        <v>47482</v>
      </c>
      <c r="H4278" t="n">
        <v>47482</v>
      </c>
      <c r="I4278" t="n">
        <v>100</v>
      </c>
      <c r="J4278" t="inlineStr">
        <is>
          <t>CARTEIRA</t>
        </is>
      </c>
      <c r="K4278" t="inlineStr">
        <is>
          <t>CONTRATO</t>
        </is>
      </c>
      <c r="L4278" t="n">
        <v>2728.26</v>
      </c>
      <c r="M4278" t="inlineStr">
        <is>
          <t>IBIRAPITANGA FASE 3</t>
        </is>
      </c>
      <c r="N4278" s="142">
        <f>DATE(YEAR(G4278),MONTH(G4278),1)</f>
        <v/>
      </c>
      <c r="O4278" s="132">
        <f>IF(G4278&gt;$K$3,"Futuro","Atraso")</f>
        <v/>
      </c>
      <c r="P4278">
        <f>12*(YEAR(G4278)-YEAR($K$3))+(MONTH(G4278)-MONTH($K$3))</f>
        <v/>
      </c>
      <c r="Q4278" s="366">
        <f>IF(M4278="IBIRAPITANGA FASE 3",IF(O4278="Atraso",L4278,L4278/(1+$I$2)^P4278),IF(O4278="Atraso",L4278,L4278/(1+$I$1)^P4278))</f>
        <v/>
      </c>
      <c r="R4278">
        <f>IF(O4278="Atraso",$K$3-G4278,0)</f>
        <v/>
      </c>
      <c r="S4278">
        <f>IF(R4278&lt;=15,"Até 15",IF(R4278&lt;=30,"Entre 15 e 30",IF(R4278&lt;=60,"Entre 30 e 60",IF(R4278&lt;=90,"Entre 60 e 90",IF(R4278&lt;=120,"Entre 90 e 120",IF(R4278&lt;=150,"Entre 120 e 150",IF(R4278&lt;=180,"Entre 150 e 180","Superior a 180")))))))</f>
        <v/>
      </c>
    </row>
    <row r="4279">
      <c r="A4279" t="inlineStr">
        <is>
          <t>Q021L014</t>
        </is>
      </c>
      <c r="B4279" t="inlineStr">
        <is>
          <t>TAINA ALVES DE AQUINO</t>
        </is>
      </c>
      <c r="C4279" t="n">
        <v>1</v>
      </c>
      <c r="D4279" t="inlineStr">
        <is>
          <t>IPCA</t>
        </is>
      </c>
      <c r="E4279" t="n">
        <v>0.009488792934583046</v>
      </c>
      <c r="F4279" t="inlineStr">
        <is>
          <t>MENSAL</t>
        </is>
      </c>
      <c r="G4279" t="n">
        <v>47513</v>
      </c>
      <c r="H4279" t="n">
        <v>47513</v>
      </c>
      <c r="I4279" t="n">
        <v>101</v>
      </c>
      <c r="J4279" t="inlineStr">
        <is>
          <t>CARTEIRA</t>
        </is>
      </c>
      <c r="K4279" t="inlineStr">
        <is>
          <t>CONTRATO</t>
        </is>
      </c>
      <c r="L4279" t="n">
        <v>2728.26</v>
      </c>
      <c r="M4279" t="inlineStr">
        <is>
          <t>IBIRAPITANGA FASE 3</t>
        </is>
      </c>
      <c r="N4279" s="142">
        <f>DATE(YEAR(G4279),MONTH(G4279),1)</f>
        <v/>
      </c>
      <c r="O4279" s="132">
        <f>IF(G4279&gt;$K$3,"Futuro","Atraso")</f>
        <v/>
      </c>
      <c r="P4279">
        <f>12*(YEAR(G4279)-YEAR($K$3))+(MONTH(G4279)-MONTH($K$3))</f>
        <v/>
      </c>
      <c r="Q4279" s="366">
        <f>IF(M4279="IBIRAPITANGA FASE 3",IF(O4279="Atraso",L4279,L4279/(1+$I$2)^P4279),IF(O4279="Atraso",L4279,L4279/(1+$I$1)^P4279))</f>
        <v/>
      </c>
      <c r="R4279">
        <f>IF(O4279="Atraso",$K$3-G4279,0)</f>
        <v/>
      </c>
      <c r="S4279">
        <f>IF(R4279&lt;=15,"Até 15",IF(R4279&lt;=30,"Entre 15 e 30",IF(R4279&lt;=60,"Entre 30 e 60",IF(R4279&lt;=90,"Entre 60 e 90",IF(R4279&lt;=120,"Entre 90 e 120",IF(R4279&lt;=150,"Entre 120 e 150",IF(R4279&lt;=180,"Entre 150 e 180","Superior a 180")))))))</f>
        <v/>
      </c>
    </row>
    <row r="4280">
      <c r="A4280" t="inlineStr">
        <is>
          <t>Q021L014</t>
        </is>
      </c>
      <c r="B4280" t="inlineStr">
        <is>
          <t>TAINA ALVES DE AQUINO</t>
        </is>
      </c>
      <c r="C4280" t="n">
        <v>1</v>
      </c>
      <c r="D4280" t="inlineStr">
        <is>
          <t>IPCA</t>
        </is>
      </c>
      <c r="E4280" t="n">
        <v>0.009488792934583046</v>
      </c>
      <c r="F4280" t="inlineStr">
        <is>
          <t>MENSAL</t>
        </is>
      </c>
      <c r="G4280" t="n">
        <v>47542</v>
      </c>
      <c r="H4280" t="n">
        <v>47542</v>
      </c>
      <c r="I4280" t="n">
        <v>102</v>
      </c>
      <c r="J4280" t="inlineStr">
        <is>
          <t>CARTEIRA</t>
        </is>
      </c>
      <c r="K4280" t="inlineStr">
        <is>
          <t>CONTRATO</t>
        </is>
      </c>
      <c r="L4280" t="n">
        <v>2728.26</v>
      </c>
      <c r="M4280" t="inlineStr">
        <is>
          <t>IBIRAPITANGA FASE 3</t>
        </is>
      </c>
      <c r="N4280" s="142">
        <f>DATE(YEAR(G4280),MONTH(G4280),1)</f>
        <v/>
      </c>
      <c r="O4280" s="132">
        <f>IF(G4280&gt;$K$3,"Futuro","Atraso")</f>
        <v/>
      </c>
      <c r="P4280">
        <f>12*(YEAR(G4280)-YEAR($K$3))+(MONTH(G4280)-MONTH($K$3))</f>
        <v/>
      </c>
      <c r="Q4280" s="366">
        <f>IF(M4280="IBIRAPITANGA FASE 3",IF(O4280="Atraso",L4280,L4280/(1+$I$2)^P4280),IF(O4280="Atraso",L4280,L4280/(1+$I$1)^P4280))</f>
        <v/>
      </c>
      <c r="R4280">
        <f>IF(O4280="Atraso",$K$3-G4280,0)</f>
        <v/>
      </c>
      <c r="S4280">
        <f>IF(R4280&lt;=15,"Até 15",IF(R4280&lt;=30,"Entre 15 e 30",IF(R4280&lt;=60,"Entre 30 e 60",IF(R4280&lt;=90,"Entre 60 e 90",IF(R4280&lt;=120,"Entre 90 e 120",IF(R4280&lt;=150,"Entre 120 e 150",IF(R4280&lt;=180,"Entre 150 e 180","Superior a 180")))))))</f>
        <v/>
      </c>
    </row>
    <row r="4281">
      <c r="A4281" t="inlineStr">
        <is>
          <t>Q021L014</t>
        </is>
      </c>
      <c r="B4281" t="inlineStr">
        <is>
          <t>TAINA ALVES DE AQUINO</t>
        </is>
      </c>
      <c r="C4281" t="n">
        <v>1</v>
      </c>
      <c r="D4281" t="inlineStr">
        <is>
          <t>IPCA</t>
        </is>
      </c>
      <c r="E4281" t="n">
        <v>0.009488792934583046</v>
      </c>
      <c r="F4281" t="inlineStr">
        <is>
          <t>MENSAL</t>
        </is>
      </c>
      <c r="G4281" t="n">
        <v>47572</v>
      </c>
      <c r="H4281" t="n">
        <v>47572</v>
      </c>
      <c r="I4281" t="n">
        <v>103</v>
      </c>
      <c r="J4281" t="inlineStr">
        <is>
          <t>CARTEIRA</t>
        </is>
      </c>
      <c r="K4281" t="inlineStr">
        <is>
          <t>CONTRATO</t>
        </is>
      </c>
      <c r="L4281" t="n">
        <v>2728.26</v>
      </c>
      <c r="M4281" t="inlineStr">
        <is>
          <t>IBIRAPITANGA FASE 3</t>
        </is>
      </c>
      <c r="N4281" s="142">
        <f>DATE(YEAR(G4281),MONTH(G4281),1)</f>
        <v/>
      </c>
      <c r="O4281" s="132">
        <f>IF(G4281&gt;$K$3,"Futuro","Atraso")</f>
        <v/>
      </c>
      <c r="P4281">
        <f>12*(YEAR(G4281)-YEAR($K$3))+(MONTH(G4281)-MONTH($K$3))</f>
        <v/>
      </c>
      <c r="Q4281" s="366">
        <f>IF(M4281="IBIRAPITANGA FASE 3",IF(O4281="Atraso",L4281,L4281/(1+$I$2)^P4281),IF(O4281="Atraso",L4281,L4281/(1+$I$1)^P4281))</f>
        <v/>
      </c>
      <c r="R4281">
        <f>IF(O4281="Atraso",$K$3-G4281,0)</f>
        <v/>
      </c>
      <c r="S4281">
        <f>IF(R4281&lt;=15,"Até 15",IF(R4281&lt;=30,"Entre 15 e 30",IF(R4281&lt;=60,"Entre 30 e 60",IF(R4281&lt;=90,"Entre 60 e 90",IF(R4281&lt;=120,"Entre 90 e 120",IF(R4281&lt;=150,"Entre 120 e 150",IF(R4281&lt;=180,"Entre 150 e 180","Superior a 180")))))))</f>
        <v/>
      </c>
    </row>
    <row r="4282">
      <c r="A4282" t="inlineStr">
        <is>
          <t>Q021L014</t>
        </is>
      </c>
      <c r="B4282" t="inlineStr">
        <is>
          <t>TAINA ALVES DE AQUINO</t>
        </is>
      </c>
      <c r="C4282" t="n">
        <v>1</v>
      </c>
      <c r="D4282" t="inlineStr">
        <is>
          <t>IPCA</t>
        </is>
      </c>
      <c r="E4282" t="n">
        <v>0.009488792934583046</v>
      </c>
      <c r="F4282" t="inlineStr">
        <is>
          <t>MENSAL</t>
        </is>
      </c>
      <c r="G4282" t="n">
        <v>47603</v>
      </c>
      <c r="H4282" t="n">
        <v>47603</v>
      </c>
      <c r="I4282" t="n">
        <v>104</v>
      </c>
      <c r="J4282" t="inlineStr">
        <is>
          <t>CARTEIRA</t>
        </is>
      </c>
      <c r="K4282" t="inlineStr">
        <is>
          <t>CONTRATO</t>
        </is>
      </c>
      <c r="L4282" t="n">
        <v>2728.26</v>
      </c>
      <c r="M4282" t="inlineStr">
        <is>
          <t>IBIRAPITANGA FASE 3</t>
        </is>
      </c>
      <c r="N4282" s="142">
        <f>DATE(YEAR(G4282),MONTH(G4282),1)</f>
        <v/>
      </c>
      <c r="O4282" s="132">
        <f>IF(G4282&gt;$K$3,"Futuro","Atraso")</f>
        <v/>
      </c>
      <c r="P4282">
        <f>12*(YEAR(G4282)-YEAR($K$3))+(MONTH(G4282)-MONTH($K$3))</f>
        <v/>
      </c>
      <c r="Q4282" s="366">
        <f>IF(M4282="IBIRAPITANGA FASE 3",IF(O4282="Atraso",L4282,L4282/(1+$I$2)^P4282),IF(O4282="Atraso",L4282,L4282/(1+$I$1)^P4282))</f>
        <v/>
      </c>
      <c r="R4282">
        <f>IF(O4282="Atraso",$K$3-G4282,0)</f>
        <v/>
      </c>
      <c r="S4282">
        <f>IF(R4282&lt;=15,"Até 15",IF(R4282&lt;=30,"Entre 15 e 30",IF(R4282&lt;=60,"Entre 30 e 60",IF(R4282&lt;=90,"Entre 60 e 90",IF(R4282&lt;=120,"Entre 90 e 120",IF(R4282&lt;=150,"Entre 120 e 150",IF(R4282&lt;=180,"Entre 150 e 180","Superior a 180")))))))</f>
        <v/>
      </c>
    </row>
    <row r="4283">
      <c r="A4283" t="inlineStr">
        <is>
          <t>Q021L014</t>
        </is>
      </c>
      <c r="B4283" t="inlineStr">
        <is>
          <t>TAINA ALVES DE AQUINO</t>
        </is>
      </c>
      <c r="C4283" t="n">
        <v>1</v>
      </c>
      <c r="D4283" t="inlineStr">
        <is>
          <t>IPCA</t>
        </is>
      </c>
      <c r="E4283" t="n">
        <v>0.009488792934583046</v>
      </c>
      <c r="F4283" t="inlineStr">
        <is>
          <t>MENSAL</t>
        </is>
      </c>
      <c r="G4283" t="n">
        <v>47633</v>
      </c>
      <c r="H4283" t="n">
        <v>47633</v>
      </c>
      <c r="I4283" t="n">
        <v>105</v>
      </c>
      <c r="J4283" t="inlineStr">
        <is>
          <t>CARTEIRA</t>
        </is>
      </c>
      <c r="K4283" t="inlineStr">
        <is>
          <t>CONTRATO</t>
        </is>
      </c>
      <c r="L4283" t="n">
        <v>2728.26</v>
      </c>
      <c r="M4283" t="inlineStr">
        <is>
          <t>IBIRAPITANGA FASE 3</t>
        </is>
      </c>
      <c r="N4283" s="142">
        <f>DATE(YEAR(G4283),MONTH(G4283),1)</f>
        <v/>
      </c>
      <c r="O4283" s="132">
        <f>IF(G4283&gt;$K$3,"Futuro","Atraso")</f>
        <v/>
      </c>
      <c r="P4283">
        <f>12*(YEAR(G4283)-YEAR($K$3))+(MONTH(G4283)-MONTH($K$3))</f>
        <v/>
      </c>
      <c r="Q4283" s="366">
        <f>IF(M4283="IBIRAPITANGA FASE 3",IF(O4283="Atraso",L4283,L4283/(1+$I$2)^P4283),IF(O4283="Atraso",L4283,L4283/(1+$I$1)^P4283))</f>
        <v/>
      </c>
      <c r="R4283">
        <f>IF(O4283="Atraso",$K$3-G4283,0)</f>
        <v/>
      </c>
      <c r="S4283">
        <f>IF(R4283&lt;=15,"Até 15",IF(R4283&lt;=30,"Entre 15 e 30",IF(R4283&lt;=60,"Entre 30 e 60",IF(R4283&lt;=90,"Entre 60 e 90",IF(R4283&lt;=120,"Entre 90 e 120",IF(R4283&lt;=150,"Entre 120 e 150",IF(R4283&lt;=180,"Entre 150 e 180","Superior a 180")))))))</f>
        <v/>
      </c>
    </row>
    <row r="4284">
      <c r="A4284" t="inlineStr">
        <is>
          <t>Q021L014</t>
        </is>
      </c>
      <c r="B4284" t="inlineStr">
        <is>
          <t>TAINA ALVES DE AQUINO</t>
        </is>
      </c>
      <c r="C4284" t="n">
        <v>1</v>
      </c>
      <c r="D4284" t="inlineStr">
        <is>
          <t>IPCA</t>
        </is>
      </c>
      <c r="E4284" t="n">
        <v>0.009488792934583046</v>
      </c>
      <c r="F4284" t="inlineStr">
        <is>
          <t>MENSAL</t>
        </is>
      </c>
      <c r="G4284" t="n">
        <v>47664</v>
      </c>
      <c r="H4284" t="n">
        <v>47664</v>
      </c>
      <c r="I4284" t="n">
        <v>106</v>
      </c>
      <c r="J4284" t="inlineStr">
        <is>
          <t>CARTEIRA</t>
        </is>
      </c>
      <c r="K4284" t="inlineStr">
        <is>
          <t>CONTRATO</t>
        </is>
      </c>
      <c r="L4284" t="n">
        <v>2728.26</v>
      </c>
      <c r="M4284" t="inlineStr">
        <is>
          <t>IBIRAPITANGA FASE 3</t>
        </is>
      </c>
      <c r="N4284" s="142">
        <f>DATE(YEAR(G4284),MONTH(G4284),1)</f>
        <v/>
      </c>
      <c r="O4284" s="132">
        <f>IF(G4284&gt;$K$3,"Futuro","Atraso")</f>
        <v/>
      </c>
      <c r="P4284">
        <f>12*(YEAR(G4284)-YEAR($K$3))+(MONTH(G4284)-MONTH($K$3))</f>
        <v/>
      </c>
      <c r="Q4284" s="366">
        <f>IF(M4284="IBIRAPITANGA FASE 3",IF(O4284="Atraso",L4284,L4284/(1+$I$2)^P4284),IF(O4284="Atraso",L4284,L4284/(1+$I$1)^P4284))</f>
        <v/>
      </c>
      <c r="R4284">
        <f>IF(O4284="Atraso",$K$3-G4284,0)</f>
        <v/>
      </c>
      <c r="S4284">
        <f>IF(R4284&lt;=15,"Até 15",IF(R4284&lt;=30,"Entre 15 e 30",IF(R4284&lt;=60,"Entre 30 e 60",IF(R4284&lt;=90,"Entre 60 e 90",IF(R4284&lt;=120,"Entre 90 e 120",IF(R4284&lt;=150,"Entre 120 e 150",IF(R4284&lt;=180,"Entre 150 e 180","Superior a 180")))))))</f>
        <v/>
      </c>
    </row>
    <row r="4285">
      <c r="A4285" t="inlineStr">
        <is>
          <t>Q021L014</t>
        </is>
      </c>
      <c r="B4285" t="inlineStr">
        <is>
          <t>TAINA ALVES DE AQUINO</t>
        </is>
      </c>
      <c r="C4285" t="n">
        <v>1</v>
      </c>
      <c r="D4285" t="inlineStr">
        <is>
          <t>IPCA</t>
        </is>
      </c>
      <c r="E4285" t="n">
        <v>0.009488792934583046</v>
      </c>
      <c r="F4285" t="inlineStr">
        <is>
          <t>MENSAL</t>
        </is>
      </c>
      <c r="G4285" t="n">
        <v>47694</v>
      </c>
      <c r="H4285" t="n">
        <v>47694</v>
      </c>
      <c r="I4285" t="n">
        <v>107</v>
      </c>
      <c r="J4285" t="inlineStr">
        <is>
          <t>CARTEIRA</t>
        </is>
      </c>
      <c r="K4285" t="inlineStr">
        <is>
          <t>CONTRATO</t>
        </is>
      </c>
      <c r="L4285" t="n">
        <v>2728.26</v>
      </c>
      <c r="M4285" t="inlineStr">
        <is>
          <t>IBIRAPITANGA FASE 3</t>
        </is>
      </c>
      <c r="N4285" s="142">
        <f>DATE(YEAR(G4285),MONTH(G4285),1)</f>
        <v/>
      </c>
      <c r="O4285" s="132">
        <f>IF(G4285&gt;$K$3,"Futuro","Atraso")</f>
        <v/>
      </c>
      <c r="P4285">
        <f>12*(YEAR(G4285)-YEAR($K$3))+(MONTH(G4285)-MONTH($K$3))</f>
        <v/>
      </c>
      <c r="Q4285" s="366">
        <f>IF(M4285="IBIRAPITANGA FASE 3",IF(O4285="Atraso",L4285,L4285/(1+$I$2)^P4285),IF(O4285="Atraso",L4285,L4285/(1+$I$1)^P4285))</f>
        <v/>
      </c>
      <c r="R4285">
        <f>IF(O4285="Atraso",$K$3-G4285,0)</f>
        <v/>
      </c>
      <c r="S4285">
        <f>IF(R4285&lt;=15,"Até 15",IF(R4285&lt;=30,"Entre 15 e 30",IF(R4285&lt;=60,"Entre 30 e 60",IF(R4285&lt;=90,"Entre 60 e 90",IF(R4285&lt;=120,"Entre 90 e 120",IF(R4285&lt;=150,"Entre 120 e 150",IF(R4285&lt;=180,"Entre 150 e 180","Superior a 180")))))))</f>
        <v/>
      </c>
    </row>
    <row r="4286">
      <c r="A4286" t="inlineStr">
        <is>
          <t>Q021L014</t>
        </is>
      </c>
      <c r="B4286" t="inlineStr">
        <is>
          <t>TAINA ALVES DE AQUINO</t>
        </is>
      </c>
      <c r="C4286" t="n">
        <v>1</v>
      </c>
      <c r="D4286" t="inlineStr">
        <is>
          <t>IPCA</t>
        </is>
      </c>
      <c r="E4286" t="n">
        <v>0.009488792934583046</v>
      </c>
      <c r="F4286" t="inlineStr">
        <is>
          <t>MENSAL</t>
        </is>
      </c>
      <c r="G4286" t="n">
        <v>47725</v>
      </c>
      <c r="H4286" t="n">
        <v>47725</v>
      </c>
      <c r="I4286" t="n">
        <v>108</v>
      </c>
      <c r="J4286" t="inlineStr">
        <is>
          <t>CARTEIRA</t>
        </is>
      </c>
      <c r="K4286" t="inlineStr">
        <is>
          <t>CONTRATO</t>
        </is>
      </c>
      <c r="L4286" t="n">
        <v>2728.26</v>
      </c>
      <c r="M4286" t="inlineStr">
        <is>
          <t>IBIRAPITANGA FASE 3</t>
        </is>
      </c>
      <c r="N4286" s="142">
        <f>DATE(YEAR(G4286),MONTH(G4286),1)</f>
        <v/>
      </c>
      <c r="O4286" s="132">
        <f>IF(G4286&gt;$K$3,"Futuro","Atraso")</f>
        <v/>
      </c>
      <c r="P4286">
        <f>12*(YEAR(G4286)-YEAR($K$3))+(MONTH(G4286)-MONTH($K$3))</f>
        <v/>
      </c>
      <c r="Q4286" s="366">
        <f>IF(M4286="IBIRAPITANGA FASE 3",IF(O4286="Atraso",L4286,L4286/(1+$I$2)^P4286),IF(O4286="Atraso",L4286,L4286/(1+$I$1)^P4286))</f>
        <v/>
      </c>
      <c r="R4286">
        <f>IF(O4286="Atraso",$K$3-G4286,0)</f>
        <v/>
      </c>
      <c r="S4286">
        <f>IF(R4286&lt;=15,"Até 15",IF(R4286&lt;=30,"Entre 15 e 30",IF(R4286&lt;=60,"Entre 30 e 60",IF(R4286&lt;=90,"Entre 60 e 90",IF(R4286&lt;=120,"Entre 90 e 120",IF(R4286&lt;=150,"Entre 120 e 150",IF(R4286&lt;=180,"Entre 150 e 180","Superior a 180")))))))</f>
        <v/>
      </c>
    </row>
    <row r="4287">
      <c r="A4287" t="inlineStr">
        <is>
          <t>Q021L014</t>
        </is>
      </c>
      <c r="B4287" t="inlineStr">
        <is>
          <t>TAINA ALVES DE AQUINO</t>
        </is>
      </c>
      <c r="C4287" t="n">
        <v>1</v>
      </c>
      <c r="D4287" t="inlineStr">
        <is>
          <t>IPCA</t>
        </is>
      </c>
      <c r="E4287" t="n">
        <v>0.009488792934583046</v>
      </c>
      <c r="F4287" t="inlineStr">
        <is>
          <t>MENSAL</t>
        </is>
      </c>
      <c r="G4287" t="n">
        <v>47756</v>
      </c>
      <c r="H4287" t="n">
        <v>47756</v>
      </c>
      <c r="I4287" t="n">
        <v>109</v>
      </c>
      <c r="J4287" t="inlineStr">
        <is>
          <t>CARTEIRA</t>
        </is>
      </c>
      <c r="K4287" t="inlineStr">
        <is>
          <t>CONTRATO</t>
        </is>
      </c>
      <c r="L4287" t="n">
        <v>2728.26</v>
      </c>
      <c r="M4287" t="inlineStr">
        <is>
          <t>IBIRAPITANGA FASE 3</t>
        </is>
      </c>
      <c r="N4287" s="142">
        <f>DATE(YEAR(G4287),MONTH(G4287),1)</f>
        <v/>
      </c>
      <c r="O4287" s="132">
        <f>IF(G4287&gt;$K$3,"Futuro","Atraso")</f>
        <v/>
      </c>
      <c r="P4287">
        <f>12*(YEAR(G4287)-YEAR($K$3))+(MONTH(G4287)-MONTH($K$3))</f>
        <v/>
      </c>
      <c r="Q4287" s="366">
        <f>IF(M4287="IBIRAPITANGA FASE 3",IF(O4287="Atraso",L4287,L4287/(1+$I$2)^P4287),IF(O4287="Atraso",L4287,L4287/(1+$I$1)^P4287))</f>
        <v/>
      </c>
      <c r="R4287">
        <f>IF(O4287="Atraso",$K$3-G4287,0)</f>
        <v/>
      </c>
      <c r="S4287">
        <f>IF(R4287&lt;=15,"Até 15",IF(R4287&lt;=30,"Entre 15 e 30",IF(R4287&lt;=60,"Entre 30 e 60",IF(R4287&lt;=90,"Entre 60 e 90",IF(R4287&lt;=120,"Entre 90 e 120",IF(R4287&lt;=150,"Entre 120 e 150",IF(R4287&lt;=180,"Entre 150 e 180","Superior a 180")))))))</f>
        <v/>
      </c>
    </row>
    <row r="4288">
      <c r="A4288" t="inlineStr">
        <is>
          <t>Q021L014</t>
        </is>
      </c>
      <c r="B4288" t="inlineStr">
        <is>
          <t>TAINA ALVES DE AQUINO</t>
        </is>
      </c>
      <c r="C4288" t="n">
        <v>1</v>
      </c>
      <c r="D4288" t="inlineStr">
        <is>
          <t>IPCA</t>
        </is>
      </c>
      <c r="E4288" t="n">
        <v>0.009488792934583046</v>
      </c>
      <c r="F4288" t="inlineStr">
        <is>
          <t>MENSAL</t>
        </is>
      </c>
      <c r="G4288" t="n">
        <v>47786</v>
      </c>
      <c r="H4288" t="n">
        <v>47786</v>
      </c>
      <c r="I4288" t="n">
        <v>110</v>
      </c>
      <c r="J4288" t="inlineStr">
        <is>
          <t>CARTEIRA</t>
        </is>
      </c>
      <c r="K4288" t="inlineStr">
        <is>
          <t>CONTRATO</t>
        </is>
      </c>
      <c r="L4288" t="n">
        <v>2728.26</v>
      </c>
      <c r="M4288" t="inlineStr">
        <is>
          <t>IBIRAPITANGA FASE 3</t>
        </is>
      </c>
      <c r="N4288" s="142">
        <f>DATE(YEAR(G4288),MONTH(G4288),1)</f>
        <v/>
      </c>
      <c r="O4288" s="132">
        <f>IF(G4288&gt;$K$3,"Futuro","Atraso")</f>
        <v/>
      </c>
      <c r="P4288">
        <f>12*(YEAR(G4288)-YEAR($K$3))+(MONTH(G4288)-MONTH($K$3))</f>
        <v/>
      </c>
      <c r="Q4288" s="366">
        <f>IF(M4288="IBIRAPITANGA FASE 3",IF(O4288="Atraso",L4288,L4288/(1+$I$2)^P4288),IF(O4288="Atraso",L4288,L4288/(1+$I$1)^P4288))</f>
        <v/>
      </c>
      <c r="R4288">
        <f>IF(O4288="Atraso",$K$3-G4288,0)</f>
        <v/>
      </c>
      <c r="S4288">
        <f>IF(R4288&lt;=15,"Até 15",IF(R4288&lt;=30,"Entre 15 e 30",IF(R4288&lt;=60,"Entre 30 e 60",IF(R4288&lt;=90,"Entre 60 e 90",IF(R4288&lt;=120,"Entre 90 e 120",IF(R4288&lt;=150,"Entre 120 e 150",IF(R4288&lt;=180,"Entre 150 e 180","Superior a 180")))))))</f>
        <v/>
      </c>
    </row>
    <row r="4289">
      <c r="A4289" t="inlineStr">
        <is>
          <t>Q021L014</t>
        </is>
      </c>
      <c r="B4289" t="inlineStr">
        <is>
          <t>TAINA ALVES DE AQUINO</t>
        </is>
      </c>
      <c r="C4289" t="n">
        <v>1</v>
      </c>
      <c r="D4289" t="inlineStr">
        <is>
          <t>IPCA</t>
        </is>
      </c>
      <c r="E4289" t="n">
        <v>0.009488792934583046</v>
      </c>
      <c r="F4289" t="inlineStr">
        <is>
          <t>MENSAL</t>
        </is>
      </c>
      <c r="G4289" t="n">
        <v>47817</v>
      </c>
      <c r="H4289" t="n">
        <v>47817</v>
      </c>
      <c r="I4289" t="n">
        <v>111</v>
      </c>
      <c r="J4289" t="inlineStr">
        <is>
          <t>CARTEIRA</t>
        </is>
      </c>
      <c r="K4289" t="inlineStr">
        <is>
          <t>CONTRATO</t>
        </is>
      </c>
      <c r="L4289" t="n">
        <v>2728.26</v>
      </c>
      <c r="M4289" t="inlineStr">
        <is>
          <t>IBIRAPITANGA FASE 3</t>
        </is>
      </c>
      <c r="N4289" s="142">
        <f>DATE(YEAR(G4289),MONTH(G4289),1)</f>
        <v/>
      </c>
      <c r="O4289" s="132">
        <f>IF(G4289&gt;$K$3,"Futuro","Atraso")</f>
        <v/>
      </c>
      <c r="P4289">
        <f>12*(YEAR(G4289)-YEAR($K$3))+(MONTH(G4289)-MONTH($K$3))</f>
        <v/>
      </c>
      <c r="Q4289" s="366">
        <f>IF(M4289="IBIRAPITANGA FASE 3",IF(O4289="Atraso",L4289,L4289/(1+$I$2)^P4289),IF(O4289="Atraso",L4289,L4289/(1+$I$1)^P4289))</f>
        <v/>
      </c>
      <c r="R4289">
        <f>IF(O4289="Atraso",$K$3-G4289,0)</f>
        <v/>
      </c>
      <c r="S4289">
        <f>IF(R4289&lt;=15,"Até 15",IF(R4289&lt;=30,"Entre 15 e 30",IF(R4289&lt;=60,"Entre 30 e 60",IF(R4289&lt;=90,"Entre 60 e 90",IF(R4289&lt;=120,"Entre 90 e 120",IF(R4289&lt;=150,"Entre 120 e 150",IF(R4289&lt;=180,"Entre 150 e 180","Superior a 180")))))))</f>
        <v/>
      </c>
    </row>
    <row r="4290">
      <c r="A4290" t="inlineStr">
        <is>
          <t>Q021L014</t>
        </is>
      </c>
      <c r="B4290" t="inlineStr">
        <is>
          <t>TAINA ALVES DE AQUINO</t>
        </is>
      </c>
      <c r="C4290" t="n">
        <v>1</v>
      </c>
      <c r="D4290" t="inlineStr">
        <is>
          <t>IPCA</t>
        </is>
      </c>
      <c r="E4290" t="n">
        <v>0.009488792934583046</v>
      </c>
      <c r="F4290" t="inlineStr">
        <is>
          <t>MENSAL</t>
        </is>
      </c>
      <c r="G4290" t="n">
        <v>47847</v>
      </c>
      <c r="H4290" t="n">
        <v>47847</v>
      </c>
      <c r="I4290" t="n">
        <v>112</v>
      </c>
      <c r="J4290" t="inlineStr">
        <is>
          <t>CARTEIRA</t>
        </is>
      </c>
      <c r="K4290" t="inlineStr">
        <is>
          <t>CONTRATO</t>
        </is>
      </c>
      <c r="L4290" t="n">
        <v>2728.26</v>
      </c>
      <c r="M4290" t="inlineStr">
        <is>
          <t>IBIRAPITANGA FASE 3</t>
        </is>
      </c>
      <c r="N4290" s="142">
        <f>DATE(YEAR(G4290),MONTH(G4290),1)</f>
        <v/>
      </c>
      <c r="O4290" s="132">
        <f>IF(G4290&gt;$K$3,"Futuro","Atraso")</f>
        <v/>
      </c>
      <c r="P4290">
        <f>12*(YEAR(G4290)-YEAR($K$3))+(MONTH(G4290)-MONTH($K$3))</f>
        <v/>
      </c>
      <c r="Q4290" s="366">
        <f>IF(M4290="IBIRAPITANGA FASE 3",IF(O4290="Atraso",L4290,L4290/(1+$I$2)^P4290),IF(O4290="Atraso",L4290,L4290/(1+$I$1)^P4290))</f>
        <v/>
      </c>
      <c r="R4290">
        <f>IF(O4290="Atraso",$K$3-G4290,0)</f>
        <v/>
      </c>
      <c r="S4290">
        <f>IF(R4290&lt;=15,"Até 15",IF(R4290&lt;=30,"Entre 15 e 30",IF(R4290&lt;=60,"Entre 30 e 60",IF(R4290&lt;=90,"Entre 60 e 90",IF(R4290&lt;=120,"Entre 90 e 120",IF(R4290&lt;=150,"Entre 120 e 150",IF(R4290&lt;=180,"Entre 150 e 180","Superior a 180")))))))</f>
        <v/>
      </c>
    </row>
    <row r="4291">
      <c r="A4291" t="inlineStr">
        <is>
          <t>Q021L014</t>
        </is>
      </c>
      <c r="B4291" t="inlineStr">
        <is>
          <t>TAINA ALVES DE AQUINO</t>
        </is>
      </c>
      <c r="C4291" t="n">
        <v>1</v>
      </c>
      <c r="D4291" t="inlineStr">
        <is>
          <t>IPCA</t>
        </is>
      </c>
      <c r="E4291" t="n">
        <v>0.009488792934583046</v>
      </c>
      <c r="F4291" t="inlineStr">
        <is>
          <t>MENSAL</t>
        </is>
      </c>
      <c r="G4291" t="n">
        <v>47878</v>
      </c>
      <c r="H4291" t="n">
        <v>47878</v>
      </c>
      <c r="I4291" t="n">
        <v>113</v>
      </c>
      <c r="J4291" t="inlineStr">
        <is>
          <t>CARTEIRA</t>
        </is>
      </c>
      <c r="K4291" t="inlineStr">
        <is>
          <t>CONTRATO</t>
        </is>
      </c>
      <c r="L4291" t="n">
        <v>2728.26</v>
      </c>
      <c r="M4291" t="inlineStr">
        <is>
          <t>IBIRAPITANGA FASE 3</t>
        </is>
      </c>
      <c r="N4291" s="142">
        <f>DATE(YEAR(G4291),MONTH(G4291),1)</f>
        <v/>
      </c>
      <c r="O4291" s="132">
        <f>IF(G4291&gt;$K$3,"Futuro","Atraso")</f>
        <v/>
      </c>
      <c r="P4291">
        <f>12*(YEAR(G4291)-YEAR($K$3))+(MONTH(G4291)-MONTH($K$3))</f>
        <v/>
      </c>
      <c r="Q4291" s="366">
        <f>IF(M4291="IBIRAPITANGA FASE 3",IF(O4291="Atraso",L4291,L4291/(1+$I$2)^P4291),IF(O4291="Atraso",L4291,L4291/(1+$I$1)^P4291))</f>
        <v/>
      </c>
      <c r="R4291">
        <f>IF(O4291="Atraso",$K$3-G4291,0)</f>
        <v/>
      </c>
      <c r="S4291">
        <f>IF(R4291&lt;=15,"Até 15",IF(R4291&lt;=30,"Entre 15 e 30",IF(R4291&lt;=60,"Entre 30 e 60",IF(R4291&lt;=90,"Entre 60 e 90",IF(R4291&lt;=120,"Entre 90 e 120",IF(R4291&lt;=150,"Entre 120 e 150",IF(R4291&lt;=180,"Entre 150 e 180","Superior a 180")))))))</f>
        <v/>
      </c>
    </row>
    <row r="4292">
      <c r="A4292" t="inlineStr">
        <is>
          <t>Q021L014</t>
        </is>
      </c>
      <c r="B4292" t="inlineStr">
        <is>
          <t>TAINA ALVES DE AQUINO</t>
        </is>
      </c>
      <c r="C4292" t="n">
        <v>1</v>
      </c>
      <c r="D4292" t="inlineStr">
        <is>
          <t>IPCA</t>
        </is>
      </c>
      <c r="E4292" t="n">
        <v>0.009488792934583046</v>
      </c>
      <c r="F4292" t="inlineStr">
        <is>
          <t>MENSAL</t>
        </is>
      </c>
      <c r="G4292" t="n">
        <v>47907</v>
      </c>
      <c r="H4292" t="n">
        <v>47907</v>
      </c>
      <c r="I4292" t="n">
        <v>114</v>
      </c>
      <c r="J4292" t="inlineStr">
        <is>
          <t>CARTEIRA</t>
        </is>
      </c>
      <c r="K4292" t="inlineStr">
        <is>
          <t>CONTRATO</t>
        </is>
      </c>
      <c r="L4292" t="n">
        <v>2728.26</v>
      </c>
      <c r="M4292" t="inlineStr">
        <is>
          <t>IBIRAPITANGA FASE 3</t>
        </is>
      </c>
      <c r="N4292" s="142">
        <f>DATE(YEAR(G4292),MONTH(G4292),1)</f>
        <v/>
      </c>
      <c r="O4292" s="132">
        <f>IF(G4292&gt;$K$3,"Futuro","Atraso")</f>
        <v/>
      </c>
      <c r="P4292">
        <f>12*(YEAR(G4292)-YEAR($K$3))+(MONTH(G4292)-MONTH($K$3))</f>
        <v/>
      </c>
      <c r="Q4292" s="366">
        <f>IF(M4292="IBIRAPITANGA FASE 3",IF(O4292="Atraso",L4292,L4292/(1+$I$2)^P4292),IF(O4292="Atraso",L4292,L4292/(1+$I$1)^P4292))</f>
        <v/>
      </c>
      <c r="R4292">
        <f>IF(O4292="Atraso",$K$3-G4292,0)</f>
        <v/>
      </c>
      <c r="S4292">
        <f>IF(R4292&lt;=15,"Até 15",IF(R4292&lt;=30,"Entre 15 e 30",IF(R4292&lt;=60,"Entre 30 e 60",IF(R4292&lt;=90,"Entre 60 e 90",IF(R4292&lt;=120,"Entre 90 e 120",IF(R4292&lt;=150,"Entre 120 e 150",IF(R4292&lt;=180,"Entre 150 e 180","Superior a 180")))))))</f>
        <v/>
      </c>
    </row>
    <row r="4293">
      <c r="A4293" t="inlineStr">
        <is>
          <t>Q021L014</t>
        </is>
      </c>
      <c r="B4293" t="inlineStr">
        <is>
          <t>TAINA ALVES DE AQUINO</t>
        </is>
      </c>
      <c r="C4293" t="n">
        <v>1</v>
      </c>
      <c r="D4293" t="inlineStr">
        <is>
          <t>IPCA</t>
        </is>
      </c>
      <c r="E4293" t="n">
        <v>0.009488792934583046</v>
      </c>
      <c r="F4293" t="inlineStr">
        <is>
          <t>MENSAL</t>
        </is>
      </c>
      <c r="G4293" t="n">
        <v>47937</v>
      </c>
      <c r="H4293" t="n">
        <v>47937</v>
      </c>
      <c r="I4293" t="n">
        <v>115</v>
      </c>
      <c r="J4293" t="inlineStr">
        <is>
          <t>CARTEIRA</t>
        </is>
      </c>
      <c r="K4293" t="inlineStr">
        <is>
          <t>CONTRATO</t>
        </is>
      </c>
      <c r="L4293" t="n">
        <v>2728.26</v>
      </c>
      <c r="M4293" t="inlineStr">
        <is>
          <t>IBIRAPITANGA FASE 3</t>
        </is>
      </c>
      <c r="N4293" s="142">
        <f>DATE(YEAR(G4293),MONTH(G4293),1)</f>
        <v/>
      </c>
      <c r="O4293" s="132">
        <f>IF(G4293&gt;$K$3,"Futuro","Atraso")</f>
        <v/>
      </c>
      <c r="P4293">
        <f>12*(YEAR(G4293)-YEAR($K$3))+(MONTH(G4293)-MONTH($K$3))</f>
        <v/>
      </c>
      <c r="Q4293" s="366">
        <f>IF(M4293="IBIRAPITANGA FASE 3",IF(O4293="Atraso",L4293,L4293/(1+$I$2)^P4293),IF(O4293="Atraso",L4293,L4293/(1+$I$1)^P4293))</f>
        <v/>
      </c>
      <c r="R4293">
        <f>IF(O4293="Atraso",$K$3-G4293,0)</f>
        <v/>
      </c>
      <c r="S4293">
        <f>IF(R4293&lt;=15,"Até 15",IF(R4293&lt;=30,"Entre 15 e 30",IF(R4293&lt;=60,"Entre 30 e 60",IF(R4293&lt;=90,"Entre 60 e 90",IF(R4293&lt;=120,"Entre 90 e 120",IF(R4293&lt;=150,"Entre 120 e 150",IF(R4293&lt;=180,"Entre 150 e 180","Superior a 180")))))))</f>
        <v/>
      </c>
    </row>
    <row r="4294">
      <c r="A4294" t="inlineStr">
        <is>
          <t>Q021L014</t>
        </is>
      </c>
      <c r="B4294" t="inlineStr">
        <is>
          <t>TAINA ALVES DE AQUINO</t>
        </is>
      </c>
      <c r="C4294" t="n">
        <v>1</v>
      </c>
      <c r="D4294" t="inlineStr">
        <is>
          <t>IPCA</t>
        </is>
      </c>
      <c r="E4294" t="n">
        <v>0.009488792934583046</v>
      </c>
      <c r="F4294" t="inlineStr">
        <is>
          <t>MENSAL</t>
        </is>
      </c>
      <c r="G4294" t="n">
        <v>47968</v>
      </c>
      <c r="H4294" t="n">
        <v>47968</v>
      </c>
      <c r="I4294" t="n">
        <v>116</v>
      </c>
      <c r="J4294" t="inlineStr">
        <is>
          <t>CARTEIRA</t>
        </is>
      </c>
      <c r="K4294" t="inlineStr">
        <is>
          <t>CONTRATO</t>
        </is>
      </c>
      <c r="L4294" t="n">
        <v>2728.26</v>
      </c>
      <c r="M4294" t="inlineStr">
        <is>
          <t>IBIRAPITANGA FASE 3</t>
        </is>
      </c>
      <c r="N4294" s="142">
        <f>DATE(YEAR(G4294),MONTH(G4294),1)</f>
        <v/>
      </c>
      <c r="O4294" s="132">
        <f>IF(G4294&gt;$K$3,"Futuro","Atraso")</f>
        <v/>
      </c>
      <c r="P4294">
        <f>12*(YEAR(G4294)-YEAR($K$3))+(MONTH(G4294)-MONTH($K$3))</f>
        <v/>
      </c>
      <c r="Q4294" s="366">
        <f>IF(M4294="IBIRAPITANGA FASE 3",IF(O4294="Atraso",L4294,L4294/(1+$I$2)^P4294),IF(O4294="Atraso",L4294,L4294/(1+$I$1)^P4294))</f>
        <v/>
      </c>
      <c r="R4294">
        <f>IF(O4294="Atraso",$K$3-G4294,0)</f>
        <v/>
      </c>
      <c r="S4294">
        <f>IF(R4294&lt;=15,"Até 15",IF(R4294&lt;=30,"Entre 15 e 30",IF(R4294&lt;=60,"Entre 30 e 60",IF(R4294&lt;=90,"Entre 60 e 90",IF(R4294&lt;=120,"Entre 90 e 120",IF(R4294&lt;=150,"Entre 120 e 150",IF(R4294&lt;=180,"Entre 150 e 180","Superior a 180")))))))</f>
        <v/>
      </c>
    </row>
    <row r="4295">
      <c r="A4295" t="inlineStr">
        <is>
          <t>Q021L014</t>
        </is>
      </c>
      <c r="B4295" t="inlineStr">
        <is>
          <t>TAINA ALVES DE AQUINO</t>
        </is>
      </c>
      <c r="C4295" t="n">
        <v>1</v>
      </c>
      <c r="D4295" t="inlineStr">
        <is>
          <t>IPCA</t>
        </is>
      </c>
      <c r="E4295" t="n">
        <v>0.009488792934583046</v>
      </c>
      <c r="F4295" t="inlineStr">
        <is>
          <t>MENSAL</t>
        </is>
      </c>
      <c r="G4295" t="n">
        <v>47998</v>
      </c>
      <c r="H4295" t="n">
        <v>47998</v>
      </c>
      <c r="I4295" t="n">
        <v>117</v>
      </c>
      <c r="J4295" t="inlineStr">
        <is>
          <t>CARTEIRA</t>
        </is>
      </c>
      <c r="K4295" t="inlineStr">
        <is>
          <t>CONTRATO</t>
        </is>
      </c>
      <c r="L4295" t="n">
        <v>2728.26</v>
      </c>
      <c r="M4295" t="inlineStr">
        <is>
          <t>IBIRAPITANGA FASE 3</t>
        </is>
      </c>
      <c r="N4295" s="142">
        <f>DATE(YEAR(G4295),MONTH(G4295),1)</f>
        <v/>
      </c>
      <c r="O4295" s="132">
        <f>IF(G4295&gt;$K$3,"Futuro","Atraso")</f>
        <v/>
      </c>
      <c r="P4295">
        <f>12*(YEAR(G4295)-YEAR($K$3))+(MONTH(G4295)-MONTH($K$3))</f>
        <v/>
      </c>
      <c r="Q4295" s="366">
        <f>IF(M4295="IBIRAPITANGA FASE 3",IF(O4295="Atraso",L4295,L4295/(1+$I$2)^P4295),IF(O4295="Atraso",L4295,L4295/(1+$I$1)^P4295))</f>
        <v/>
      </c>
      <c r="R4295">
        <f>IF(O4295="Atraso",$K$3-G4295,0)</f>
        <v/>
      </c>
      <c r="S4295">
        <f>IF(R4295&lt;=15,"Até 15",IF(R4295&lt;=30,"Entre 15 e 30",IF(R4295&lt;=60,"Entre 30 e 60",IF(R4295&lt;=90,"Entre 60 e 90",IF(R4295&lt;=120,"Entre 90 e 120",IF(R4295&lt;=150,"Entre 120 e 150",IF(R4295&lt;=180,"Entre 150 e 180","Superior a 180")))))))</f>
        <v/>
      </c>
    </row>
    <row r="4296">
      <c r="A4296" t="inlineStr">
        <is>
          <t>Q021L014</t>
        </is>
      </c>
      <c r="B4296" t="inlineStr">
        <is>
          <t>TAINA ALVES DE AQUINO</t>
        </is>
      </c>
      <c r="C4296" t="n">
        <v>1</v>
      </c>
      <c r="D4296" t="inlineStr">
        <is>
          <t>IPCA</t>
        </is>
      </c>
      <c r="E4296" t="n">
        <v>0.009488792934583046</v>
      </c>
      <c r="F4296" t="inlineStr">
        <is>
          <t>MENSAL</t>
        </is>
      </c>
      <c r="G4296" t="n">
        <v>48029</v>
      </c>
      <c r="H4296" t="n">
        <v>48029</v>
      </c>
      <c r="I4296" t="n">
        <v>118</v>
      </c>
      <c r="J4296" t="inlineStr">
        <is>
          <t>CARTEIRA</t>
        </is>
      </c>
      <c r="K4296" t="inlineStr">
        <is>
          <t>CONTRATO</t>
        </is>
      </c>
      <c r="L4296" t="n">
        <v>2728.26</v>
      </c>
      <c r="M4296" t="inlineStr">
        <is>
          <t>IBIRAPITANGA FASE 3</t>
        </is>
      </c>
      <c r="N4296" s="142">
        <f>DATE(YEAR(G4296),MONTH(G4296),1)</f>
        <v/>
      </c>
      <c r="O4296" s="132">
        <f>IF(G4296&gt;$K$3,"Futuro","Atraso")</f>
        <v/>
      </c>
      <c r="P4296">
        <f>12*(YEAR(G4296)-YEAR($K$3))+(MONTH(G4296)-MONTH($K$3))</f>
        <v/>
      </c>
      <c r="Q4296" s="366">
        <f>IF(M4296="IBIRAPITANGA FASE 3",IF(O4296="Atraso",L4296,L4296/(1+$I$2)^P4296),IF(O4296="Atraso",L4296,L4296/(1+$I$1)^P4296))</f>
        <v/>
      </c>
      <c r="R4296">
        <f>IF(O4296="Atraso",$K$3-G4296,0)</f>
        <v/>
      </c>
      <c r="S4296">
        <f>IF(R4296&lt;=15,"Até 15",IF(R4296&lt;=30,"Entre 15 e 30",IF(R4296&lt;=60,"Entre 30 e 60",IF(R4296&lt;=90,"Entre 60 e 90",IF(R4296&lt;=120,"Entre 90 e 120",IF(R4296&lt;=150,"Entre 120 e 150",IF(R4296&lt;=180,"Entre 150 e 180","Superior a 180")))))))</f>
        <v/>
      </c>
    </row>
    <row r="4297">
      <c r="A4297" t="inlineStr">
        <is>
          <t>Q021L014</t>
        </is>
      </c>
      <c r="B4297" t="inlineStr">
        <is>
          <t>TAINA ALVES DE AQUINO</t>
        </is>
      </c>
      <c r="C4297" t="n">
        <v>1</v>
      </c>
      <c r="D4297" t="inlineStr">
        <is>
          <t>IPCA</t>
        </is>
      </c>
      <c r="E4297" t="n">
        <v>0.009488792934583046</v>
      </c>
      <c r="F4297" t="inlineStr">
        <is>
          <t>MENSAL</t>
        </is>
      </c>
      <c r="G4297" t="n">
        <v>48059</v>
      </c>
      <c r="H4297" t="n">
        <v>48059</v>
      </c>
      <c r="I4297" t="n">
        <v>119</v>
      </c>
      <c r="J4297" t="inlineStr">
        <is>
          <t>CARTEIRA</t>
        </is>
      </c>
      <c r="K4297" t="inlineStr">
        <is>
          <t>CONTRATO</t>
        </is>
      </c>
      <c r="L4297" t="n">
        <v>2728.26</v>
      </c>
      <c r="M4297" t="inlineStr">
        <is>
          <t>IBIRAPITANGA FASE 3</t>
        </is>
      </c>
      <c r="N4297" s="142">
        <f>DATE(YEAR(G4297),MONTH(G4297),1)</f>
        <v/>
      </c>
      <c r="O4297" s="132">
        <f>IF(G4297&gt;$K$3,"Futuro","Atraso")</f>
        <v/>
      </c>
      <c r="P4297">
        <f>12*(YEAR(G4297)-YEAR($K$3))+(MONTH(G4297)-MONTH($K$3))</f>
        <v/>
      </c>
      <c r="Q4297" s="366">
        <f>IF(M4297="IBIRAPITANGA FASE 3",IF(O4297="Atraso",L4297,L4297/(1+$I$2)^P4297),IF(O4297="Atraso",L4297,L4297/(1+$I$1)^P4297))</f>
        <v/>
      </c>
      <c r="R4297">
        <f>IF(O4297="Atraso",$K$3-G4297,0)</f>
        <v/>
      </c>
      <c r="S4297">
        <f>IF(R4297&lt;=15,"Até 15",IF(R4297&lt;=30,"Entre 15 e 30",IF(R4297&lt;=60,"Entre 30 e 60",IF(R4297&lt;=90,"Entre 60 e 90",IF(R4297&lt;=120,"Entre 90 e 120",IF(R4297&lt;=150,"Entre 120 e 150",IF(R4297&lt;=180,"Entre 150 e 180","Superior a 180")))))))</f>
        <v/>
      </c>
    </row>
    <row r="4298">
      <c r="A4298" t="inlineStr">
        <is>
          <t>Q021L014</t>
        </is>
      </c>
      <c r="B4298" t="inlineStr">
        <is>
          <t>TAINA ALVES DE AQUINO</t>
        </is>
      </c>
      <c r="C4298" t="n">
        <v>1</v>
      </c>
      <c r="D4298" t="inlineStr">
        <is>
          <t>IPCA</t>
        </is>
      </c>
      <c r="E4298" t="n">
        <v>0.009488792934583046</v>
      </c>
      <c r="F4298" t="inlineStr">
        <is>
          <t>MENSAL</t>
        </is>
      </c>
      <c r="G4298" t="n">
        <v>48090</v>
      </c>
      <c r="H4298" t="n">
        <v>48090</v>
      </c>
      <c r="I4298" t="n">
        <v>120</v>
      </c>
      <c r="J4298" t="inlineStr">
        <is>
          <t>CARTEIRA</t>
        </is>
      </c>
      <c r="K4298" t="inlineStr">
        <is>
          <t>CONTRATO</t>
        </is>
      </c>
      <c r="L4298" t="n">
        <v>2728.26</v>
      </c>
      <c r="M4298" t="inlineStr">
        <is>
          <t>IBIRAPITANGA FASE 3</t>
        </is>
      </c>
      <c r="N4298" s="142">
        <f>DATE(YEAR(G4298),MONTH(G4298),1)</f>
        <v/>
      </c>
      <c r="O4298" s="132">
        <f>IF(G4298&gt;$K$3,"Futuro","Atraso")</f>
        <v/>
      </c>
      <c r="P4298">
        <f>12*(YEAR(G4298)-YEAR($K$3))+(MONTH(G4298)-MONTH($K$3))</f>
        <v/>
      </c>
      <c r="Q4298" s="366">
        <f>IF(M4298="IBIRAPITANGA FASE 3",IF(O4298="Atraso",L4298,L4298/(1+$I$2)^P4298),IF(O4298="Atraso",L4298,L4298/(1+$I$1)^P4298))</f>
        <v/>
      </c>
      <c r="R4298">
        <f>IF(O4298="Atraso",$K$3-G4298,0)</f>
        <v/>
      </c>
      <c r="S4298">
        <f>IF(R4298&lt;=15,"Até 15",IF(R4298&lt;=30,"Entre 15 e 30",IF(R4298&lt;=60,"Entre 30 e 60",IF(R4298&lt;=90,"Entre 60 e 90",IF(R4298&lt;=120,"Entre 90 e 120",IF(R4298&lt;=150,"Entre 120 e 150",IF(R4298&lt;=180,"Entre 150 e 180","Superior a 180")))))))</f>
        <v/>
      </c>
    </row>
    <row r="4299">
      <c r="A4299" t="inlineStr">
        <is>
          <t>Q021L014</t>
        </is>
      </c>
      <c r="B4299" t="inlineStr">
        <is>
          <t>TAINA ALVES DE AQUINO</t>
        </is>
      </c>
      <c r="C4299" t="n">
        <v>1</v>
      </c>
      <c r="D4299" t="inlineStr">
        <is>
          <t>IPCA</t>
        </is>
      </c>
      <c r="E4299" t="n">
        <v>0.009488792934583046</v>
      </c>
      <c r="F4299" t="inlineStr">
        <is>
          <t>MENSAL</t>
        </is>
      </c>
      <c r="G4299" t="n">
        <v>48121</v>
      </c>
      <c r="H4299" t="n">
        <v>48121</v>
      </c>
      <c r="I4299" t="n">
        <v>121</v>
      </c>
      <c r="J4299" t="inlineStr">
        <is>
          <t>CARTEIRA</t>
        </is>
      </c>
      <c r="K4299" t="inlineStr">
        <is>
          <t>CONTRATO</t>
        </is>
      </c>
      <c r="L4299" t="n">
        <v>2728.26</v>
      </c>
      <c r="M4299" t="inlineStr">
        <is>
          <t>IBIRAPITANGA FASE 3</t>
        </is>
      </c>
      <c r="N4299" s="142">
        <f>DATE(YEAR(G4299),MONTH(G4299),1)</f>
        <v/>
      </c>
      <c r="O4299" s="132">
        <f>IF(G4299&gt;$K$3,"Futuro","Atraso")</f>
        <v/>
      </c>
      <c r="P4299">
        <f>12*(YEAR(G4299)-YEAR($K$3))+(MONTH(G4299)-MONTH($K$3))</f>
        <v/>
      </c>
      <c r="Q4299" s="366">
        <f>IF(M4299="IBIRAPITANGA FASE 3",IF(O4299="Atraso",L4299,L4299/(1+$I$2)^P4299),IF(O4299="Atraso",L4299,L4299/(1+$I$1)^P4299))</f>
        <v/>
      </c>
      <c r="R4299">
        <f>IF(O4299="Atraso",$K$3-G4299,0)</f>
        <v/>
      </c>
      <c r="S4299">
        <f>IF(R4299&lt;=15,"Até 15",IF(R4299&lt;=30,"Entre 15 e 30",IF(R4299&lt;=60,"Entre 30 e 60",IF(R4299&lt;=90,"Entre 60 e 90",IF(R4299&lt;=120,"Entre 90 e 120",IF(R4299&lt;=150,"Entre 120 e 150",IF(R4299&lt;=180,"Entre 150 e 180","Superior a 180")))))))</f>
        <v/>
      </c>
    </row>
    <row r="4300">
      <c r="A4300" t="inlineStr">
        <is>
          <t>Q021L014</t>
        </is>
      </c>
      <c r="B4300" t="inlineStr">
        <is>
          <t>TAINA ALVES DE AQUINO</t>
        </is>
      </c>
      <c r="C4300" t="n">
        <v>1</v>
      </c>
      <c r="D4300" t="inlineStr">
        <is>
          <t>IPCA</t>
        </is>
      </c>
      <c r="E4300" t="n">
        <v>0.009488792934583046</v>
      </c>
      <c r="F4300" t="inlineStr">
        <is>
          <t>MENSAL</t>
        </is>
      </c>
      <c r="G4300" t="n">
        <v>48151</v>
      </c>
      <c r="H4300" t="n">
        <v>48151</v>
      </c>
      <c r="I4300" t="n">
        <v>122</v>
      </c>
      <c r="J4300" t="inlineStr">
        <is>
          <t>CARTEIRA</t>
        </is>
      </c>
      <c r="K4300" t="inlineStr">
        <is>
          <t>CONTRATO</t>
        </is>
      </c>
      <c r="L4300" t="n">
        <v>2728.26</v>
      </c>
      <c r="M4300" t="inlineStr">
        <is>
          <t>IBIRAPITANGA FASE 3</t>
        </is>
      </c>
      <c r="N4300" s="142">
        <f>DATE(YEAR(G4300),MONTH(G4300),1)</f>
        <v/>
      </c>
      <c r="O4300" s="132">
        <f>IF(G4300&gt;$K$3,"Futuro","Atraso")</f>
        <v/>
      </c>
      <c r="P4300">
        <f>12*(YEAR(G4300)-YEAR($K$3))+(MONTH(G4300)-MONTH($K$3))</f>
        <v/>
      </c>
      <c r="Q4300" s="366">
        <f>IF(M4300="IBIRAPITANGA FASE 3",IF(O4300="Atraso",L4300,L4300/(1+$I$2)^P4300),IF(O4300="Atraso",L4300,L4300/(1+$I$1)^P4300))</f>
        <v/>
      </c>
      <c r="R4300">
        <f>IF(O4300="Atraso",$K$3-G4300,0)</f>
        <v/>
      </c>
      <c r="S4300">
        <f>IF(R4300&lt;=15,"Até 15",IF(R4300&lt;=30,"Entre 15 e 30",IF(R4300&lt;=60,"Entre 30 e 60",IF(R4300&lt;=90,"Entre 60 e 90",IF(R4300&lt;=120,"Entre 90 e 120",IF(R4300&lt;=150,"Entre 120 e 150",IF(R4300&lt;=180,"Entre 150 e 180","Superior a 180")))))))</f>
        <v/>
      </c>
    </row>
    <row r="4301">
      <c r="A4301" t="inlineStr">
        <is>
          <t>Q021L014</t>
        </is>
      </c>
      <c r="B4301" t="inlineStr">
        <is>
          <t>TAINA ALVES DE AQUINO</t>
        </is>
      </c>
      <c r="C4301" t="n">
        <v>1</v>
      </c>
      <c r="D4301" t="inlineStr">
        <is>
          <t>IPCA</t>
        </is>
      </c>
      <c r="E4301" t="n">
        <v>0.009488792934583046</v>
      </c>
      <c r="F4301" t="inlineStr">
        <is>
          <t>MENSAL</t>
        </is>
      </c>
      <c r="G4301" t="n">
        <v>48182</v>
      </c>
      <c r="H4301" t="n">
        <v>48182</v>
      </c>
      <c r="I4301" t="n">
        <v>123</v>
      </c>
      <c r="J4301" t="inlineStr">
        <is>
          <t>CARTEIRA</t>
        </is>
      </c>
      <c r="K4301" t="inlineStr">
        <is>
          <t>CONTRATO</t>
        </is>
      </c>
      <c r="L4301" t="n">
        <v>2728.26</v>
      </c>
      <c r="M4301" t="inlineStr">
        <is>
          <t>IBIRAPITANGA FASE 3</t>
        </is>
      </c>
      <c r="N4301" s="142">
        <f>DATE(YEAR(G4301),MONTH(G4301),1)</f>
        <v/>
      </c>
      <c r="O4301" s="132">
        <f>IF(G4301&gt;$K$3,"Futuro","Atraso")</f>
        <v/>
      </c>
      <c r="P4301">
        <f>12*(YEAR(G4301)-YEAR($K$3))+(MONTH(G4301)-MONTH($K$3))</f>
        <v/>
      </c>
      <c r="Q4301" s="366">
        <f>IF(M4301="IBIRAPITANGA FASE 3",IF(O4301="Atraso",L4301,L4301/(1+$I$2)^P4301),IF(O4301="Atraso",L4301,L4301/(1+$I$1)^P4301))</f>
        <v/>
      </c>
      <c r="R4301">
        <f>IF(O4301="Atraso",$K$3-G4301,0)</f>
        <v/>
      </c>
      <c r="S4301">
        <f>IF(R4301&lt;=15,"Até 15",IF(R4301&lt;=30,"Entre 15 e 30",IF(R4301&lt;=60,"Entre 30 e 60",IF(R4301&lt;=90,"Entre 60 e 90",IF(R4301&lt;=120,"Entre 90 e 120",IF(R4301&lt;=150,"Entre 120 e 150",IF(R4301&lt;=180,"Entre 150 e 180","Superior a 180")))))))</f>
        <v/>
      </c>
    </row>
    <row r="4302">
      <c r="A4302" t="inlineStr">
        <is>
          <t>Q021L014</t>
        </is>
      </c>
      <c r="B4302" t="inlineStr">
        <is>
          <t>TAINA ALVES DE AQUINO</t>
        </is>
      </c>
      <c r="C4302" t="n">
        <v>1</v>
      </c>
      <c r="D4302" t="inlineStr">
        <is>
          <t>IPCA</t>
        </is>
      </c>
      <c r="E4302" t="n">
        <v>0.009488792934583046</v>
      </c>
      <c r="F4302" t="inlineStr">
        <is>
          <t>MENSAL</t>
        </is>
      </c>
      <c r="G4302" t="n">
        <v>48212</v>
      </c>
      <c r="H4302" t="n">
        <v>48212</v>
      </c>
      <c r="I4302" t="n">
        <v>124</v>
      </c>
      <c r="J4302" t="inlineStr">
        <is>
          <t>CARTEIRA</t>
        </is>
      </c>
      <c r="K4302" t="inlineStr">
        <is>
          <t>CONTRATO</t>
        </is>
      </c>
      <c r="L4302" t="n">
        <v>2728.26</v>
      </c>
      <c r="M4302" t="inlineStr">
        <is>
          <t>IBIRAPITANGA FASE 3</t>
        </is>
      </c>
      <c r="N4302" s="142">
        <f>DATE(YEAR(G4302),MONTH(G4302),1)</f>
        <v/>
      </c>
      <c r="O4302" s="132">
        <f>IF(G4302&gt;$K$3,"Futuro","Atraso")</f>
        <v/>
      </c>
      <c r="P4302">
        <f>12*(YEAR(G4302)-YEAR($K$3))+(MONTH(G4302)-MONTH($K$3))</f>
        <v/>
      </c>
      <c r="Q4302" s="366">
        <f>IF(M4302="IBIRAPITANGA FASE 3",IF(O4302="Atraso",L4302,L4302/(1+$I$2)^P4302),IF(O4302="Atraso",L4302,L4302/(1+$I$1)^P4302))</f>
        <v/>
      </c>
      <c r="R4302">
        <f>IF(O4302="Atraso",$K$3-G4302,0)</f>
        <v/>
      </c>
      <c r="S4302">
        <f>IF(R4302&lt;=15,"Até 15",IF(R4302&lt;=30,"Entre 15 e 30",IF(R4302&lt;=60,"Entre 30 e 60",IF(R4302&lt;=90,"Entre 60 e 90",IF(R4302&lt;=120,"Entre 90 e 120",IF(R4302&lt;=150,"Entre 120 e 150",IF(R4302&lt;=180,"Entre 150 e 180","Superior a 180")))))))</f>
        <v/>
      </c>
    </row>
    <row r="4303">
      <c r="A4303" t="inlineStr">
        <is>
          <t>Q021L014</t>
        </is>
      </c>
      <c r="B4303" t="inlineStr">
        <is>
          <t>TAINA ALVES DE AQUINO</t>
        </is>
      </c>
      <c r="C4303" t="n">
        <v>1</v>
      </c>
      <c r="D4303" t="inlineStr">
        <is>
          <t>IPCA</t>
        </is>
      </c>
      <c r="E4303" t="n">
        <v>0.009488792934583046</v>
      </c>
      <c r="F4303" t="inlineStr">
        <is>
          <t>MENSAL</t>
        </is>
      </c>
      <c r="G4303" t="n">
        <v>48243</v>
      </c>
      <c r="H4303" t="n">
        <v>48243</v>
      </c>
      <c r="I4303" t="n">
        <v>125</v>
      </c>
      <c r="J4303" t="inlineStr">
        <is>
          <t>CARTEIRA</t>
        </is>
      </c>
      <c r="K4303" t="inlineStr">
        <is>
          <t>CONTRATO</t>
        </is>
      </c>
      <c r="L4303" t="n">
        <v>2728.26</v>
      </c>
      <c r="M4303" t="inlineStr">
        <is>
          <t>IBIRAPITANGA FASE 3</t>
        </is>
      </c>
      <c r="N4303" s="142">
        <f>DATE(YEAR(G4303),MONTH(G4303),1)</f>
        <v/>
      </c>
      <c r="O4303" s="132">
        <f>IF(G4303&gt;$K$3,"Futuro","Atraso")</f>
        <v/>
      </c>
      <c r="P4303">
        <f>12*(YEAR(G4303)-YEAR($K$3))+(MONTH(G4303)-MONTH($K$3))</f>
        <v/>
      </c>
      <c r="Q4303" s="366">
        <f>IF(M4303="IBIRAPITANGA FASE 3",IF(O4303="Atraso",L4303,L4303/(1+$I$2)^P4303),IF(O4303="Atraso",L4303,L4303/(1+$I$1)^P4303))</f>
        <v/>
      </c>
      <c r="R4303">
        <f>IF(O4303="Atraso",$K$3-G4303,0)</f>
        <v/>
      </c>
      <c r="S4303">
        <f>IF(R4303&lt;=15,"Até 15",IF(R4303&lt;=30,"Entre 15 e 30",IF(R4303&lt;=60,"Entre 30 e 60",IF(R4303&lt;=90,"Entre 60 e 90",IF(R4303&lt;=120,"Entre 90 e 120",IF(R4303&lt;=150,"Entre 120 e 150",IF(R4303&lt;=180,"Entre 150 e 180","Superior a 180")))))))</f>
        <v/>
      </c>
    </row>
    <row r="4304">
      <c r="A4304" t="inlineStr">
        <is>
          <t>Q021L014</t>
        </is>
      </c>
      <c r="B4304" t="inlineStr">
        <is>
          <t>TAINA ALVES DE AQUINO</t>
        </is>
      </c>
      <c r="C4304" t="n">
        <v>1</v>
      </c>
      <c r="D4304" t="inlineStr">
        <is>
          <t>IPCA</t>
        </is>
      </c>
      <c r="E4304" t="n">
        <v>0.009488792934583046</v>
      </c>
      <c r="F4304" t="inlineStr">
        <is>
          <t>MENSAL</t>
        </is>
      </c>
      <c r="G4304" t="n">
        <v>48273</v>
      </c>
      <c r="H4304" t="n">
        <v>48273</v>
      </c>
      <c r="I4304" t="n">
        <v>126</v>
      </c>
      <c r="J4304" t="inlineStr">
        <is>
          <t>CARTEIRA</t>
        </is>
      </c>
      <c r="K4304" t="inlineStr">
        <is>
          <t>CONTRATO</t>
        </is>
      </c>
      <c r="L4304" t="n">
        <v>2728.26</v>
      </c>
      <c r="M4304" t="inlineStr">
        <is>
          <t>IBIRAPITANGA FASE 3</t>
        </is>
      </c>
      <c r="N4304" s="142">
        <f>DATE(YEAR(G4304),MONTH(G4304),1)</f>
        <v/>
      </c>
      <c r="O4304" s="132">
        <f>IF(G4304&gt;$K$3,"Futuro","Atraso")</f>
        <v/>
      </c>
      <c r="P4304">
        <f>12*(YEAR(G4304)-YEAR($K$3))+(MONTH(G4304)-MONTH($K$3))</f>
        <v/>
      </c>
      <c r="Q4304" s="366">
        <f>IF(M4304="IBIRAPITANGA FASE 3",IF(O4304="Atraso",L4304,L4304/(1+$I$2)^P4304),IF(O4304="Atraso",L4304,L4304/(1+$I$1)^P4304))</f>
        <v/>
      </c>
      <c r="R4304">
        <f>IF(O4304="Atraso",$K$3-G4304,0)</f>
        <v/>
      </c>
      <c r="S4304">
        <f>IF(R4304&lt;=15,"Até 15",IF(R4304&lt;=30,"Entre 15 e 30",IF(R4304&lt;=60,"Entre 30 e 60",IF(R4304&lt;=90,"Entre 60 e 90",IF(R4304&lt;=120,"Entre 90 e 120",IF(R4304&lt;=150,"Entre 120 e 150",IF(R4304&lt;=180,"Entre 150 e 180","Superior a 180")))))))</f>
        <v/>
      </c>
    </row>
    <row r="4305">
      <c r="A4305" t="inlineStr">
        <is>
          <t>Q021L014</t>
        </is>
      </c>
      <c r="B4305" t="inlineStr">
        <is>
          <t>TAINA ALVES DE AQUINO</t>
        </is>
      </c>
      <c r="C4305" t="n">
        <v>1</v>
      </c>
      <c r="D4305" t="inlineStr">
        <is>
          <t>IPCA</t>
        </is>
      </c>
      <c r="E4305" t="n">
        <v>0.009488792934583046</v>
      </c>
      <c r="F4305" t="inlineStr">
        <is>
          <t>MENSAL</t>
        </is>
      </c>
      <c r="G4305" t="n">
        <v>48303</v>
      </c>
      <c r="H4305" t="n">
        <v>48303</v>
      </c>
      <c r="I4305" t="n">
        <v>127</v>
      </c>
      <c r="J4305" t="inlineStr">
        <is>
          <t>CARTEIRA</t>
        </is>
      </c>
      <c r="K4305" t="inlineStr">
        <is>
          <t>CONTRATO</t>
        </is>
      </c>
      <c r="L4305" t="n">
        <v>2728.26</v>
      </c>
      <c r="M4305" t="inlineStr">
        <is>
          <t>IBIRAPITANGA FASE 3</t>
        </is>
      </c>
      <c r="N4305" s="142">
        <f>DATE(YEAR(G4305),MONTH(G4305),1)</f>
        <v/>
      </c>
      <c r="O4305" s="132">
        <f>IF(G4305&gt;$K$3,"Futuro","Atraso")</f>
        <v/>
      </c>
      <c r="P4305">
        <f>12*(YEAR(G4305)-YEAR($K$3))+(MONTH(G4305)-MONTH($K$3))</f>
        <v/>
      </c>
      <c r="Q4305" s="366">
        <f>IF(M4305="IBIRAPITANGA FASE 3",IF(O4305="Atraso",L4305,L4305/(1+$I$2)^P4305),IF(O4305="Atraso",L4305,L4305/(1+$I$1)^P4305))</f>
        <v/>
      </c>
      <c r="R4305">
        <f>IF(O4305="Atraso",$K$3-G4305,0)</f>
        <v/>
      </c>
      <c r="S4305">
        <f>IF(R4305&lt;=15,"Até 15",IF(R4305&lt;=30,"Entre 15 e 30",IF(R4305&lt;=60,"Entre 30 e 60",IF(R4305&lt;=90,"Entre 60 e 90",IF(R4305&lt;=120,"Entre 90 e 120",IF(R4305&lt;=150,"Entre 120 e 150",IF(R4305&lt;=180,"Entre 150 e 180","Superior a 180")))))))</f>
        <v/>
      </c>
    </row>
    <row r="4306">
      <c r="A4306" t="inlineStr">
        <is>
          <t>Q021L014</t>
        </is>
      </c>
      <c r="B4306" t="inlineStr">
        <is>
          <t>TAINA ALVES DE AQUINO</t>
        </is>
      </c>
      <c r="C4306" t="n">
        <v>1</v>
      </c>
      <c r="D4306" t="inlineStr">
        <is>
          <t>IPCA</t>
        </is>
      </c>
      <c r="E4306" t="n">
        <v>0.009488792934583046</v>
      </c>
      <c r="F4306" t="inlineStr">
        <is>
          <t>MENSAL</t>
        </is>
      </c>
      <c r="G4306" t="n">
        <v>48334</v>
      </c>
      <c r="H4306" t="n">
        <v>48334</v>
      </c>
      <c r="I4306" t="n">
        <v>128</v>
      </c>
      <c r="J4306" t="inlineStr">
        <is>
          <t>CARTEIRA</t>
        </is>
      </c>
      <c r="K4306" t="inlineStr">
        <is>
          <t>CONTRATO</t>
        </is>
      </c>
      <c r="L4306" t="n">
        <v>2728.26</v>
      </c>
      <c r="M4306" t="inlineStr">
        <is>
          <t>IBIRAPITANGA FASE 3</t>
        </is>
      </c>
      <c r="N4306" s="142">
        <f>DATE(YEAR(G4306),MONTH(G4306),1)</f>
        <v/>
      </c>
      <c r="O4306" s="132">
        <f>IF(G4306&gt;$K$3,"Futuro","Atraso")</f>
        <v/>
      </c>
      <c r="P4306">
        <f>12*(YEAR(G4306)-YEAR($K$3))+(MONTH(G4306)-MONTH($K$3))</f>
        <v/>
      </c>
      <c r="Q4306" s="366">
        <f>IF(M4306="IBIRAPITANGA FASE 3",IF(O4306="Atraso",L4306,L4306/(1+$I$2)^P4306),IF(O4306="Atraso",L4306,L4306/(1+$I$1)^P4306))</f>
        <v/>
      </c>
      <c r="R4306">
        <f>IF(O4306="Atraso",$K$3-G4306,0)</f>
        <v/>
      </c>
      <c r="S4306">
        <f>IF(R4306&lt;=15,"Até 15",IF(R4306&lt;=30,"Entre 15 e 30",IF(R4306&lt;=60,"Entre 30 e 60",IF(R4306&lt;=90,"Entre 60 e 90",IF(R4306&lt;=120,"Entre 90 e 120",IF(R4306&lt;=150,"Entre 120 e 150",IF(R4306&lt;=180,"Entre 150 e 180","Superior a 180")))))))</f>
        <v/>
      </c>
    </row>
    <row r="4307">
      <c r="A4307" t="inlineStr">
        <is>
          <t>Q021L014</t>
        </is>
      </c>
      <c r="B4307" t="inlineStr">
        <is>
          <t>TAINA ALVES DE AQUINO</t>
        </is>
      </c>
      <c r="C4307" t="n">
        <v>1</v>
      </c>
      <c r="D4307" t="inlineStr">
        <is>
          <t>IPCA</t>
        </is>
      </c>
      <c r="E4307" t="n">
        <v>0.009488792934583046</v>
      </c>
      <c r="F4307" t="inlineStr">
        <is>
          <t>MENSAL</t>
        </is>
      </c>
      <c r="G4307" t="n">
        <v>48364</v>
      </c>
      <c r="H4307" t="n">
        <v>48364</v>
      </c>
      <c r="I4307" t="n">
        <v>129</v>
      </c>
      <c r="J4307" t="inlineStr">
        <is>
          <t>CARTEIRA</t>
        </is>
      </c>
      <c r="K4307" t="inlineStr">
        <is>
          <t>CONTRATO</t>
        </is>
      </c>
      <c r="L4307" t="n">
        <v>2728.26</v>
      </c>
      <c r="M4307" t="inlineStr">
        <is>
          <t>IBIRAPITANGA FASE 3</t>
        </is>
      </c>
      <c r="N4307" s="142">
        <f>DATE(YEAR(G4307),MONTH(G4307),1)</f>
        <v/>
      </c>
      <c r="O4307" s="132">
        <f>IF(G4307&gt;$K$3,"Futuro","Atraso")</f>
        <v/>
      </c>
      <c r="P4307">
        <f>12*(YEAR(G4307)-YEAR($K$3))+(MONTH(G4307)-MONTH($K$3))</f>
        <v/>
      </c>
      <c r="Q4307" s="366">
        <f>IF(M4307="IBIRAPITANGA FASE 3",IF(O4307="Atraso",L4307,L4307/(1+$I$2)^P4307),IF(O4307="Atraso",L4307,L4307/(1+$I$1)^P4307))</f>
        <v/>
      </c>
      <c r="R4307">
        <f>IF(O4307="Atraso",$K$3-G4307,0)</f>
        <v/>
      </c>
      <c r="S4307">
        <f>IF(R4307&lt;=15,"Até 15",IF(R4307&lt;=30,"Entre 15 e 30",IF(R4307&lt;=60,"Entre 30 e 60",IF(R4307&lt;=90,"Entre 60 e 90",IF(R4307&lt;=120,"Entre 90 e 120",IF(R4307&lt;=150,"Entre 120 e 150",IF(R4307&lt;=180,"Entre 150 e 180","Superior a 180")))))))</f>
        <v/>
      </c>
    </row>
    <row r="4308">
      <c r="A4308" t="inlineStr">
        <is>
          <t>Q021L014</t>
        </is>
      </c>
      <c r="B4308" t="inlineStr">
        <is>
          <t>TAINA ALVES DE AQUINO</t>
        </is>
      </c>
      <c r="C4308" t="n">
        <v>1</v>
      </c>
      <c r="D4308" t="inlineStr">
        <is>
          <t>IPCA</t>
        </is>
      </c>
      <c r="E4308" t="n">
        <v>0.009488792934583046</v>
      </c>
      <c r="F4308" t="inlineStr">
        <is>
          <t>MENSAL</t>
        </is>
      </c>
      <c r="G4308" t="n">
        <v>48395</v>
      </c>
      <c r="H4308" t="n">
        <v>48395</v>
      </c>
      <c r="I4308" t="n">
        <v>130</v>
      </c>
      <c r="J4308" t="inlineStr">
        <is>
          <t>CARTEIRA</t>
        </is>
      </c>
      <c r="K4308" t="inlineStr">
        <is>
          <t>CONTRATO</t>
        </is>
      </c>
      <c r="L4308" t="n">
        <v>2728.26</v>
      </c>
      <c r="M4308" t="inlineStr">
        <is>
          <t>IBIRAPITANGA FASE 3</t>
        </is>
      </c>
      <c r="N4308" s="142">
        <f>DATE(YEAR(G4308),MONTH(G4308),1)</f>
        <v/>
      </c>
      <c r="O4308" s="132">
        <f>IF(G4308&gt;$K$3,"Futuro","Atraso")</f>
        <v/>
      </c>
      <c r="P4308">
        <f>12*(YEAR(G4308)-YEAR($K$3))+(MONTH(G4308)-MONTH($K$3))</f>
        <v/>
      </c>
      <c r="Q4308" s="366">
        <f>IF(M4308="IBIRAPITANGA FASE 3",IF(O4308="Atraso",L4308,L4308/(1+$I$2)^P4308),IF(O4308="Atraso",L4308,L4308/(1+$I$1)^P4308))</f>
        <v/>
      </c>
      <c r="R4308">
        <f>IF(O4308="Atraso",$K$3-G4308,0)</f>
        <v/>
      </c>
      <c r="S4308">
        <f>IF(R4308&lt;=15,"Até 15",IF(R4308&lt;=30,"Entre 15 e 30",IF(R4308&lt;=60,"Entre 30 e 60",IF(R4308&lt;=90,"Entre 60 e 90",IF(R4308&lt;=120,"Entre 90 e 120",IF(R4308&lt;=150,"Entre 120 e 150",IF(R4308&lt;=180,"Entre 150 e 180","Superior a 180")))))))</f>
        <v/>
      </c>
    </row>
    <row r="4309">
      <c r="A4309" t="inlineStr">
        <is>
          <t>Q021L014</t>
        </is>
      </c>
      <c r="B4309" t="inlineStr">
        <is>
          <t>TAINA ALVES DE AQUINO</t>
        </is>
      </c>
      <c r="C4309" t="n">
        <v>1</v>
      </c>
      <c r="D4309" t="inlineStr">
        <is>
          <t>IPCA</t>
        </is>
      </c>
      <c r="E4309" t="n">
        <v>0.009488792934583046</v>
      </c>
      <c r="F4309" t="inlineStr">
        <is>
          <t>MENSAL</t>
        </is>
      </c>
      <c r="G4309" t="n">
        <v>48425</v>
      </c>
      <c r="H4309" t="n">
        <v>48425</v>
      </c>
      <c r="I4309" t="n">
        <v>131</v>
      </c>
      <c r="J4309" t="inlineStr">
        <is>
          <t>CARTEIRA</t>
        </is>
      </c>
      <c r="K4309" t="inlineStr">
        <is>
          <t>CONTRATO</t>
        </is>
      </c>
      <c r="L4309" t="n">
        <v>2728.26</v>
      </c>
      <c r="M4309" t="inlineStr">
        <is>
          <t>IBIRAPITANGA FASE 3</t>
        </is>
      </c>
      <c r="N4309" s="142">
        <f>DATE(YEAR(G4309),MONTH(G4309),1)</f>
        <v/>
      </c>
      <c r="O4309" s="132">
        <f>IF(G4309&gt;$K$3,"Futuro","Atraso")</f>
        <v/>
      </c>
      <c r="P4309">
        <f>12*(YEAR(G4309)-YEAR($K$3))+(MONTH(G4309)-MONTH($K$3))</f>
        <v/>
      </c>
      <c r="Q4309" s="366">
        <f>IF(M4309="IBIRAPITANGA FASE 3",IF(O4309="Atraso",L4309,L4309/(1+$I$2)^P4309),IF(O4309="Atraso",L4309,L4309/(1+$I$1)^P4309))</f>
        <v/>
      </c>
      <c r="R4309">
        <f>IF(O4309="Atraso",$K$3-G4309,0)</f>
        <v/>
      </c>
      <c r="S4309">
        <f>IF(R4309&lt;=15,"Até 15",IF(R4309&lt;=30,"Entre 15 e 30",IF(R4309&lt;=60,"Entre 30 e 60",IF(R4309&lt;=90,"Entre 60 e 90",IF(R4309&lt;=120,"Entre 90 e 120",IF(R4309&lt;=150,"Entre 120 e 150",IF(R4309&lt;=180,"Entre 150 e 180","Superior a 180")))))))</f>
        <v/>
      </c>
    </row>
    <row r="4310">
      <c r="A4310" t="inlineStr">
        <is>
          <t>Q021L014</t>
        </is>
      </c>
      <c r="B4310" t="inlineStr">
        <is>
          <t>TAINA ALVES DE AQUINO</t>
        </is>
      </c>
      <c r="C4310" t="n">
        <v>1</v>
      </c>
      <c r="D4310" t="inlineStr">
        <is>
          <t>IPCA</t>
        </is>
      </c>
      <c r="E4310" t="n">
        <v>0.009488792934583046</v>
      </c>
      <c r="F4310" t="inlineStr">
        <is>
          <t>MENSAL</t>
        </is>
      </c>
      <c r="G4310" t="n">
        <v>48456</v>
      </c>
      <c r="H4310" t="n">
        <v>48456</v>
      </c>
      <c r="I4310" t="n">
        <v>132</v>
      </c>
      <c r="J4310" t="inlineStr">
        <is>
          <t>CARTEIRA</t>
        </is>
      </c>
      <c r="K4310" t="inlineStr">
        <is>
          <t>CONTRATO</t>
        </is>
      </c>
      <c r="L4310" t="n">
        <v>2728.26</v>
      </c>
      <c r="M4310" t="inlineStr">
        <is>
          <t>IBIRAPITANGA FASE 3</t>
        </is>
      </c>
      <c r="N4310" s="142">
        <f>DATE(YEAR(G4310),MONTH(G4310),1)</f>
        <v/>
      </c>
      <c r="O4310" s="132">
        <f>IF(G4310&gt;$K$3,"Futuro","Atraso")</f>
        <v/>
      </c>
      <c r="P4310">
        <f>12*(YEAR(G4310)-YEAR($K$3))+(MONTH(G4310)-MONTH($K$3))</f>
        <v/>
      </c>
      <c r="Q4310" s="366">
        <f>IF(M4310="IBIRAPITANGA FASE 3",IF(O4310="Atraso",L4310,L4310/(1+$I$2)^P4310),IF(O4310="Atraso",L4310,L4310/(1+$I$1)^P4310))</f>
        <v/>
      </c>
      <c r="R4310">
        <f>IF(O4310="Atraso",$K$3-G4310,0)</f>
        <v/>
      </c>
      <c r="S4310">
        <f>IF(R4310&lt;=15,"Até 15",IF(R4310&lt;=30,"Entre 15 e 30",IF(R4310&lt;=60,"Entre 30 e 60",IF(R4310&lt;=90,"Entre 60 e 90",IF(R4310&lt;=120,"Entre 90 e 120",IF(R4310&lt;=150,"Entre 120 e 150",IF(R4310&lt;=180,"Entre 150 e 180","Superior a 180")))))))</f>
        <v/>
      </c>
    </row>
    <row r="4311">
      <c r="A4311" t="inlineStr">
        <is>
          <t>Q021L014</t>
        </is>
      </c>
      <c r="B4311" t="inlineStr">
        <is>
          <t>TAINA ALVES DE AQUINO</t>
        </is>
      </c>
      <c r="C4311" t="n">
        <v>1</v>
      </c>
      <c r="D4311" t="inlineStr">
        <is>
          <t>IPCA</t>
        </is>
      </c>
      <c r="E4311" t="n">
        <v>0.009488792934583046</v>
      </c>
      <c r="F4311" t="inlineStr">
        <is>
          <t>MENSAL</t>
        </is>
      </c>
      <c r="G4311" t="n">
        <v>48487</v>
      </c>
      <c r="H4311" t="n">
        <v>48487</v>
      </c>
      <c r="I4311" t="n">
        <v>133</v>
      </c>
      <c r="J4311" t="inlineStr">
        <is>
          <t>CARTEIRA</t>
        </is>
      </c>
      <c r="K4311" t="inlineStr">
        <is>
          <t>CONTRATO</t>
        </is>
      </c>
      <c r="L4311" t="n">
        <v>2728.26</v>
      </c>
      <c r="M4311" t="inlineStr">
        <is>
          <t>IBIRAPITANGA FASE 3</t>
        </is>
      </c>
      <c r="N4311" s="142">
        <f>DATE(YEAR(G4311),MONTH(G4311),1)</f>
        <v/>
      </c>
      <c r="O4311" s="132">
        <f>IF(G4311&gt;$K$3,"Futuro","Atraso")</f>
        <v/>
      </c>
      <c r="P4311">
        <f>12*(YEAR(G4311)-YEAR($K$3))+(MONTH(G4311)-MONTH($K$3))</f>
        <v/>
      </c>
      <c r="Q4311" s="366">
        <f>IF(M4311="IBIRAPITANGA FASE 3",IF(O4311="Atraso",L4311,L4311/(1+$I$2)^P4311),IF(O4311="Atraso",L4311,L4311/(1+$I$1)^P4311))</f>
        <v/>
      </c>
      <c r="R4311">
        <f>IF(O4311="Atraso",$K$3-G4311,0)</f>
        <v/>
      </c>
      <c r="S4311">
        <f>IF(R4311&lt;=15,"Até 15",IF(R4311&lt;=30,"Entre 15 e 30",IF(R4311&lt;=60,"Entre 30 e 60",IF(R4311&lt;=90,"Entre 60 e 90",IF(R4311&lt;=120,"Entre 90 e 120",IF(R4311&lt;=150,"Entre 120 e 150",IF(R4311&lt;=180,"Entre 150 e 180","Superior a 180")))))))</f>
        <v/>
      </c>
    </row>
    <row r="4312">
      <c r="A4312" t="inlineStr">
        <is>
          <t>Q021L014</t>
        </is>
      </c>
      <c r="B4312" t="inlineStr">
        <is>
          <t>TAINA ALVES DE AQUINO</t>
        </is>
      </c>
      <c r="C4312" t="n">
        <v>1</v>
      </c>
      <c r="D4312" t="inlineStr">
        <is>
          <t>IPCA</t>
        </is>
      </c>
      <c r="E4312" t="n">
        <v>0.009488792934583046</v>
      </c>
      <c r="F4312" t="inlineStr">
        <is>
          <t>MENSAL</t>
        </is>
      </c>
      <c r="G4312" t="n">
        <v>48517</v>
      </c>
      <c r="H4312" t="n">
        <v>48517</v>
      </c>
      <c r="I4312" t="n">
        <v>134</v>
      </c>
      <c r="J4312" t="inlineStr">
        <is>
          <t>CARTEIRA</t>
        </is>
      </c>
      <c r="K4312" t="inlineStr">
        <is>
          <t>CONTRATO</t>
        </is>
      </c>
      <c r="L4312" t="n">
        <v>2728.26</v>
      </c>
      <c r="M4312" t="inlineStr">
        <is>
          <t>IBIRAPITANGA FASE 3</t>
        </is>
      </c>
      <c r="N4312" s="142">
        <f>DATE(YEAR(G4312),MONTH(G4312),1)</f>
        <v/>
      </c>
      <c r="O4312" s="132">
        <f>IF(G4312&gt;$K$3,"Futuro","Atraso")</f>
        <v/>
      </c>
      <c r="P4312">
        <f>12*(YEAR(G4312)-YEAR($K$3))+(MONTH(G4312)-MONTH($K$3))</f>
        <v/>
      </c>
      <c r="Q4312" s="366">
        <f>IF(M4312="IBIRAPITANGA FASE 3",IF(O4312="Atraso",L4312,L4312/(1+$I$2)^P4312),IF(O4312="Atraso",L4312,L4312/(1+$I$1)^P4312))</f>
        <v/>
      </c>
      <c r="R4312">
        <f>IF(O4312="Atraso",$K$3-G4312,0)</f>
        <v/>
      </c>
      <c r="S4312">
        <f>IF(R4312&lt;=15,"Até 15",IF(R4312&lt;=30,"Entre 15 e 30",IF(R4312&lt;=60,"Entre 30 e 60",IF(R4312&lt;=90,"Entre 60 e 90",IF(R4312&lt;=120,"Entre 90 e 120",IF(R4312&lt;=150,"Entre 120 e 150",IF(R4312&lt;=180,"Entre 150 e 180","Superior a 180")))))))</f>
        <v/>
      </c>
    </row>
    <row r="4313">
      <c r="A4313" t="inlineStr">
        <is>
          <t>Q021L014</t>
        </is>
      </c>
      <c r="B4313" t="inlineStr">
        <is>
          <t>TAINA ALVES DE AQUINO</t>
        </is>
      </c>
      <c r="C4313" t="n">
        <v>1</v>
      </c>
      <c r="D4313" t="inlineStr">
        <is>
          <t>IPCA</t>
        </is>
      </c>
      <c r="E4313" t="n">
        <v>0.009488792934583046</v>
      </c>
      <c r="F4313" t="inlineStr">
        <is>
          <t>MENSAL</t>
        </is>
      </c>
      <c r="G4313" t="n">
        <v>48548</v>
      </c>
      <c r="H4313" t="n">
        <v>48548</v>
      </c>
      <c r="I4313" t="n">
        <v>135</v>
      </c>
      <c r="J4313" t="inlineStr">
        <is>
          <t>CARTEIRA</t>
        </is>
      </c>
      <c r="K4313" t="inlineStr">
        <is>
          <t>CONTRATO</t>
        </is>
      </c>
      <c r="L4313" t="n">
        <v>2728.26</v>
      </c>
      <c r="M4313" t="inlineStr">
        <is>
          <t>IBIRAPITANGA FASE 3</t>
        </is>
      </c>
      <c r="N4313" s="142">
        <f>DATE(YEAR(G4313),MONTH(G4313),1)</f>
        <v/>
      </c>
      <c r="O4313" s="132">
        <f>IF(G4313&gt;$K$3,"Futuro","Atraso")</f>
        <v/>
      </c>
      <c r="P4313">
        <f>12*(YEAR(G4313)-YEAR($K$3))+(MONTH(G4313)-MONTH($K$3))</f>
        <v/>
      </c>
      <c r="Q4313" s="366">
        <f>IF(M4313="IBIRAPITANGA FASE 3",IF(O4313="Atraso",L4313,L4313/(1+$I$2)^P4313),IF(O4313="Atraso",L4313,L4313/(1+$I$1)^P4313))</f>
        <v/>
      </c>
      <c r="R4313">
        <f>IF(O4313="Atraso",$K$3-G4313,0)</f>
        <v/>
      </c>
      <c r="S4313">
        <f>IF(R4313&lt;=15,"Até 15",IF(R4313&lt;=30,"Entre 15 e 30",IF(R4313&lt;=60,"Entre 30 e 60",IF(R4313&lt;=90,"Entre 60 e 90",IF(R4313&lt;=120,"Entre 90 e 120",IF(R4313&lt;=150,"Entre 120 e 150",IF(R4313&lt;=180,"Entre 150 e 180","Superior a 180")))))))</f>
        <v/>
      </c>
    </row>
    <row r="4314">
      <c r="A4314" t="inlineStr">
        <is>
          <t>Q021L014</t>
        </is>
      </c>
      <c r="B4314" t="inlineStr">
        <is>
          <t>TAINA ALVES DE AQUINO</t>
        </is>
      </c>
      <c r="C4314" t="n">
        <v>1</v>
      </c>
      <c r="D4314" t="inlineStr">
        <is>
          <t>IPCA</t>
        </is>
      </c>
      <c r="E4314" t="n">
        <v>0.009488792934583046</v>
      </c>
      <c r="F4314" t="inlineStr">
        <is>
          <t>MENSAL</t>
        </is>
      </c>
      <c r="G4314" t="n">
        <v>48578</v>
      </c>
      <c r="H4314" t="n">
        <v>48578</v>
      </c>
      <c r="I4314" t="n">
        <v>136</v>
      </c>
      <c r="J4314" t="inlineStr">
        <is>
          <t>CARTEIRA</t>
        </is>
      </c>
      <c r="K4314" t="inlineStr">
        <is>
          <t>CONTRATO</t>
        </is>
      </c>
      <c r="L4314" t="n">
        <v>2728.26</v>
      </c>
      <c r="M4314" t="inlineStr">
        <is>
          <t>IBIRAPITANGA FASE 3</t>
        </is>
      </c>
      <c r="N4314" s="142">
        <f>DATE(YEAR(G4314),MONTH(G4314),1)</f>
        <v/>
      </c>
      <c r="O4314" s="132">
        <f>IF(G4314&gt;$K$3,"Futuro","Atraso")</f>
        <v/>
      </c>
      <c r="P4314">
        <f>12*(YEAR(G4314)-YEAR($K$3))+(MONTH(G4314)-MONTH($K$3))</f>
        <v/>
      </c>
      <c r="Q4314" s="366">
        <f>IF(M4314="IBIRAPITANGA FASE 3",IF(O4314="Atraso",L4314,L4314/(1+$I$2)^P4314),IF(O4314="Atraso",L4314,L4314/(1+$I$1)^P4314))</f>
        <v/>
      </c>
      <c r="R4314">
        <f>IF(O4314="Atraso",$K$3-G4314,0)</f>
        <v/>
      </c>
      <c r="S4314">
        <f>IF(R4314&lt;=15,"Até 15",IF(R4314&lt;=30,"Entre 15 e 30",IF(R4314&lt;=60,"Entre 30 e 60",IF(R4314&lt;=90,"Entre 60 e 90",IF(R4314&lt;=120,"Entre 90 e 120",IF(R4314&lt;=150,"Entre 120 e 150",IF(R4314&lt;=180,"Entre 150 e 180","Superior a 180")))))))</f>
        <v/>
      </c>
    </row>
    <row r="4315">
      <c r="A4315" t="inlineStr">
        <is>
          <t>Q021L014</t>
        </is>
      </c>
      <c r="B4315" t="inlineStr">
        <is>
          <t>TAINA ALVES DE AQUINO</t>
        </is>
      </c>
      <c r="C4315" t="n">
        <v>1</v>
      </c>
      <c r="D4315" t="inlineStr">
        <is>
          <t>IPCA</t>
        </is>
      </c>
      <c r="E4315" t="n">
        <v>0.009488792934583046</v>
      </c>
      <c r="F4315" t="inlineStr">
        <is>
          <t>MENSAL</t>
        </is>
      </c>
      <c r="G4315" t="n">
        <v>48609</v>
      </c>
      <c r="H4315" t="n">
        <v>48609</v>
      </c>
      <c r="I4315" t="n">
        <v>137</v>
      </c>
      <c r="J4315" t="inlineStr">
        <is>
          <t>CARTEIRA</t>
        </is>
      </c>
      <c r="K4315" t="inlineStr">
        <is>
          <t>CONTRATO</t>
        </is>
      </c>
      <c r="L4315" t="n">
        <v>2728.26</v>
      </c>
      <c r="M4315" t="inlineStr">
        <is>
          <t>IBIRAPITANGA FASE 3</t>
        </is>
      </c>
      <c r="N4315" s="142">
        <f>DATE(YEAR(G4315),MONTH(G4315),1)</f>
        <v/>
      </c>
      <c r="O4315" s="132">
        <f>IF(G4315&gt;$K$3,"Futuro","Atraso")</f>
        <v/>
      </c>
      <c r="P4315">
        <f>12*(YEAR(G4315)-YEAR($K$3))+(MONTH(G4315)-MONTH($K$3))</f>
        <v/>
      </c>
      <c r="Q4315" s="366">
        <f>IF(M4315="IBIRAPITANGA FASE 3",IF(O4315="Atraso",L4315,L4315/(1+$I$2)^P4315),IF(O4315="Atraso",L4315,L4315/(1+$I$1)^P4315))</f>
        <v/>
      </c>
      <c r="R4315">
        <f>IF(O4315="Atraso",$K$3-G4315,0)</f>
        <v/>
      </c>
      <c r="S4315">
        <f>IF(R4315&lt;=15,"Até 15",IF(R4315&lt;=30,"Entre 15 e 30",IF(R4315&lt;=60,"Entre 30 e 60",IF(R4315&lt;=90,"Entre 60 e 90",IF(R4315&lt;=120,"Entre 90 e 120",IF(R4315&lt;=150,"Entre 120 e 150",IF(R4315&lt;=180,"Entre 150 e 180","Superior a 180")))))))</f>
        <v/>
      </c>
    </row>
    <row r="4316">
      <c r="A4316" t="inlineStr">
        <is>
          <t>Q021L014</t>
        </is>
      </c>
      <c r="B4316" t="inlineStr">
        <is>
          <t>TAINA ALVES DE AQUINO</t>
        </is>
      </c>
      <c r="C4316" t="n">
        <v>1</v>
      </c>
      <c r="D4316" t="inlineStr">
        <is>
          <t>IPCA</t>
        </is>
      </c>
      <c r="E4316" t="n">
        <v>0.009488792934583046</v>
      </c>
      <c r="F4316" t="inlineStr">
        <is>
          <t>MENSAL</t>
        </is>
      </c>
      <c r="G4316" t="n">
        <v>48638</v>
      </c>
      <c r="H4316" t="n">
        <v>48638</v>
      </c>
      <c r="I4316" t="n">
        <v>138</v>
      </c>
      <c r="J4316" t="inlineStr">
        <is>
          <t>CARTEIRA</t>
        </is>
      </c>
      <c r="K4316" t="inlineStr">
        <is>
          <t>CONTRATO</t>
        </is>
      </c>
      <c r="L4316" t="n">
        <v>2728.26</v>
      </c>
      <c r="M4316" t="inlineStr">
        <is>
          <t>IBIRAPITANGA FASE 3</t>
        </is>
      </c>
      <c r="N4316" s="142">
        <f>DATE(YEAR(G4316),MONTH(G4316),1)</f>
        <v/>
      </c>
      <c r="O4316" s="132">
        <f>IF(G4316&gt;$K$3,"Futuro","Atraso")</f>
        <v/>
      </c>
      <c r="P4316">
        <f>12*(YEAR(G4316)-YEAR($K$3))+(MONTH(G4316)-MONTH($K$3))</f>
        <v/>
      </c>
      <c r="Q4316" s="366">
        <f>IF(M4316="IBIRAPITANGA FASE 3",IF(O4316="Atraso",L4316,L4316/(1+$I$2)^P4316),IF(O4316="Atraso",L4316,L4316/(1+$I$1)^P4316))</f>
        <v/>
      </c>
      <c r="R4316">
        <f>IF(O4316="Atraso",$K$3-G4316,0)</f>
        <v/>
      </c>
      <c r="S4316">
        <f>IF(R4316&lt;=15,"Até 15",IF(R4316&lt;=30,"Entre 15 e 30",IF(R4316&lt;=60,"Entre 30 e 60",IF(R4316&lt;=90,"Entre 60 e 90",IF(R4316&lt;=120,"Entre 90 e 120",IF(R4316&lt;=150,"Entre 120 e 150",IF(R4316&lt;=180,"Entre 150 e 180","Superior a 180")))))))</f>
        <v/>
      </c>
    </row>
    <row r="4317">
      <c r="A4317" t="inlineStr">
        <is>
          <t>Q021L014</t>
        </is>
      </c>
      <c r="B4317" t="inlineStr">
        <is>
          <t>TAINA ALVES DE AQUINO</t>
        </is>
      </c>
      <c r="C4317" t="n">
        <v>1</v>
      </c>
      <c r="D4317" t="inlineStr">
        <is>
          <t>IPCA</t>
        </is>
      </c>
      <c r="E4317" t="n">
        <v>0.009488792934583046</v>
      </c>
      <c r="F4317" t="inlineStr">
        <is>
          <t>MENSAL</t>
        </is>
      </c>
      <c r="G4317" t="n">
        <v>48668</v>
      </c>
      <c r="H4317" t="n">
        <v>48668</v>
      </c>
      <c r="I4317" t="n">
        <v>139</v>
      </c>
      <c r="J4317" t="inlineStr">
        <is>
          <t>CARTEIRA</t>
        </is>
      </c>
      <c r="K4317" t="inlineStr">
        <is>
          <t>CONTRATO</t>
        </is>
      </c>
      <c r="L4317" t="n">
        <v>2728.26</v>
      </c>
      <c r="M4317" t="inlineStr">
        <is>
          <t>IBIRAPITANGA FASE 3</t>
        </is>
      </c>
      <c r="N4317" s="142">
        <f>DATE(YEAR(G4317),MONTH(G4317),1)</f>
        <v/>
      </c>
      <c r="O4317" s="132">
        <f>IF(G4317&gt;$K$3,"Futuro","Atraso")</f>
        <v/>
      </c>
      <c r="P4317">
        <f>12*(YEAR(G4317)-YEAR($K$3))+(MONTH(G4317)-MONTH($K$3))</f>
        <v/>
      </c>
      <c r="Q4317" s="366">
        <f>IF(M4317="IBIRAPITANGA FASE 3",IF(O4317="Atraso",L4317,L4317/(1+$I$2)^P4317),IF(O4317="Atraso",L4317,L4317/(1+$I$1)^P4317))</f>
        <v/>
      </c>
      <c r="R4317">
        <f>IF(O4317="Atraso",$K$3-G4317,0)</f>
        <v/>
      </c>
      <c r="S4317">
        <f>IF(R4317&lt;=15,"Até 15",IF(R4317&lt;=30,"Entre 15 e 30",IF(R4317&lt;=60,"Entre 30 e 60",IF(R4317&lt;=90,"Entre 60 e 90",IF(R4317&lt;=120,"Entre 90 e 120",IF(R4317&lt;=150,"Entre 120 e 150",IF(R4317&lt;=180,"Entre 150 e 180","Superior a 180")))))))</f>
        <v/>
      </c>
    </row>
    <row r="4318">
      <c r="A4318" t="inlineStr">
        <is>
          <t>Q021L014</t>
        </is>
      </c>
      <c r="B4318" t="inlineStr">
        <is>
          <t>TAINA ALVES DE AQUINO</t>
        </is>
      </c>
      <c r="C4318" t="n">
        <v>1</v>
      </c>
      <c r="D4318" t="inlineStr">
        <is>
          <t>IPCA</t>
        </is>
      </c>
      <c r="E4318" t="n">
        <v>0.009488792934583046</v>
      </c>
      <c r="F4318" t="inlineStr">
        <is>
          <t>MENSAL</t>
        </is>
      </c>
      <c r="G4318" t="n">
        <v>48699</v>
      </c>
      <c r="H4318" t="n">
        <v>48699</v>
      </c>
      <c r="I4318" t="n">
        <v>140</v>
      </c>
      <c r="J4318" t="inlineStr">
        <is>
          <t>CARTEIRA</t>
        </is>
      </c>
      <c r="K4318" t="inlineStr">
        <is>
          <t>CONTRATO</t>
        </is>
      </c>
      <c r="L4318" t="n">
        <v>2728.26</v>
      </c>
      <c r="M4318" t="inlineStr">
        <is>
          <t>IBIRAPITANGA FASE 3</t>
        </is>
      </c>
      <c r="N4318" s="142">
        <f>DATE(YEAR(G4318),MONTH(G4318),1)</f>
        <v/>
      </c>
      <c r="O4318" s="132">
        <f>IF(G4318&gt;$K$3,"Futuro","Atraso")</f>
        <v/>
      </c>
      <c r="P4318">
        <f>12*(YEAR(G4318)-YEAR($K$3))+(MONTH(G4318)-MONTH($K$3))</f>
        <v/>
      </c>
      <c r="Q4318" s="366">
        <f>IF(M4318="IBIRAPITANGA FASE 3",IF(O4318="Atraso",L4318,L4318/(1+$I$2)^P4318),IF(O4318="Atraso",L4318,L4318/(1+$I$1)^P4318))</f>
        <v/>
      </c>
      <c r="R4318">
        <f>IF(O4318="Atraso",$K$3-G4318,0)</f>
        <v/>
      </c>
      <c r="S4318">
        <f>IF(R4318&lt;=15,"Até 15",IF(R4318&lt;=30,"Entre 15 e 30",IF(R4318&lt;=60,"Entre 30 e 60",IF(R4318&lt;=90,"Entre 60 e 90",IF(R4318&lt;=120,"Entre 90 e 120",IF(R4318&lt;=150,"Entre 120 e 150",IF(R4318&lt;=180,"Entre 150 e 180","Superior a 180")))))))</f>
        <v/>
      </c>
    </row>
    <row r="4319">
      <c r="A4319" t="inlineStr">
        <is>
          <t>Q021L014</t>
        </is>
      </c>
      <c r="B4319" t="inlineStr">
        <is>
          <t>TAINA ALVES DE AQUINO</t>
        </is>
      </c>
      <c r="C4319" t="n">
        <v>1</v>
      </c>
      <c r="D4319" t="inlineStr">
        <is>
          <t>IPCA</t>
        </is>
      </c>
      <c r="E4319" t="n">
        <v>0.009488792934583046</v>
      </c>
      <c r="F4319" t="inlineStr">
        <is>
          <t>MENSAL</t>
        </is>
      </c>
      <c r="G4319" t="n">
        <v>48729</v>
      </c>
      <c r="H4319" t="n">
        <v>48729</v>
      </c>
      <c r="I4319" t="n">
        <v>141</v>
      </c>
      <c r="J4319" t="inlineStr">
        <is>
          <t>CARTEIRA</t>
        </is>
      </c>
      <c r="K4319" t="inlineStr">
        <is>
          <t>CONTRATO</t>
        </is>
      </c>
      <c r="L4319" t="n">
        <v>2728.26</v>
      </c>
      <c r="M4319" t="inlineStr">
        <is>
          <t>IBIRAPITANGA FASE 3</t>
        </is>
      </c>
      <c r="N4319" s="142">
        <f>DATE(YEAR(G4319),MONTH(G4319),1)</f>
        <v/>
      </c>
      <c r="O4319" s="132">
        <f>IF(G4319&gt;$K$3,"Futuro","Atraso")</f>
        <v/>
      </c>
      <c r="P4319">
        <f>12*(YEAR(G4319)-YEAR($K$3))+(MONTH(G4319)-MONTH($K$3))</f>
        <v/>
      </c>
      <c r="Q4319" s="366">
        <f>IF(M4319="IBIRAPITANGA FASE 3",IF(O4319="Atraso",L4319,L4319/(1+$I$2)^P4319),IF(O4319="Atraso",L4319,L4319/(1+$I$1)^P4319))</f>
        <v/>
      </c>
      <c r="R4319">
        <f>IF(O4319="Atraso",$K$3-G4319,0)</f>
        <v/>
      </c>
      <c r="S4319">
        <f>IF(R4319&lt;=15,"Até 15",IF(R4319&lt;=30,"Entre 15 e 30",IF(R4319&lt;=60,"Entre 30 e 60",IF(R4319&lt;=90,"Entre 60 e 90",IF(R4319&lt;=120,"Entre 90 e 120",IF(R4319&lt;=150,"Entre 120 e 150",IF(R4319&lt;=180,"Entre 150 e 180","Superior a 180")))))))</f>
        <v/>
      </c>
    </row>
    <row r="4320">
      <c r="A4320" t="inlineStr">
        <is>
          <t>Q021L014</t>
        </is>
      </c>
      <c r="B4320" t="inlineStr">
        <is>
          <t>TAINA ALVES DE AQUINO</t>
        </is>
      </c>
      <c r="C4320" t="n">
        <v>1</v>
      </c>
      <c r="D4320" t="inlineStr">
        <is>
          <t>IPCA</t>
        </is>
      </c>
      <c r="E4320" t="n">
        <v>0.009488792934583046</v>
      </c>
      <c r="F4320" t="inlineStr">
        <is>
          <t>MENSAL</t>
        </is>
      </c>
      <c r="G4320" t="n">
        <v>48760</v>
      </c>
      <c r="H4320" t="n">
        <v>48760</v>
      </c>
      <c r="I4320" t="n">
        <v>142</v>
      </c>
      <c r="J4320" t="inlineStr">
        <is>
          <t>CARTEIRA</t>
        </is>
      </c>
      <c r="K4320" t="inlineStr">
        <is>
          <t>CONTRATO</t>
        </is>
      </c>
      <c r="L4320" t="n">
        <v>2728.26</v>
      </c>
      <c r="M4320" t="inlineStr">
        <is>
          <t>IBIRAPITANGA FASE 3</t>
        </is>
      </c>
      <c r="N4320" s="142">
        <f>DATE(YEAR(G4320),MONTH(G4320),1)</f>
        <v/>
      </c>
      <c r="O4320" s="132">
        <f>IF(G4320&gt;$K$3,"Futuro","Atraso")</f>
        <v/>
      </c>
      <c r="P4320">
        <f>12*(YEAR(G4320)-YEAR($K$3))+(MONTH(G4320)-MONTH($K$3))</f>
        <v/>
      </c>
      <c r="Q4320" s="366">
        <f>IF(M4320="IBIRAPITANGA FASE 3",IF(O4320="Atraso",L4320,L4320/(1+$I$2)^P4320),IF(O4320="Atraso",L4320,L4320/(1+$I$1)^P4320))</f>
        <v/>
      </c>
      <c r="R4320">
        <f>IF(O4320="Atraso",$K$3-G4320,0)</f>
        <v/>
      </c>
      <c r="S4320">
        <f>IF(R4320&lt;=15,"Até 15",IF(R4320&lt;=30,"Entre 15 e 30",IF(R4320&lt;=60,"Entre 30 e 60",IF(R4320&lt;=90,"Entre 60 e 90",IF(R4320&lt;=120,"Entre 90 e 120",IF(R4320&lt;=150,"Entre 120 e 150",IF(R4320&lt;=180,"Entre 150 e 180","Superior a 180")))))))</f>
        <v/>
      </c>
    </row>
    <row r="4321">
      <c r="A4321" t="inlineStr">
        <is>
          <t>Q021L014</t>
        </is>
      </c>
      <c r="B4321" t="inlineStr">
        <is>
          <t>TAINA ALVES DE AQUINO</t>
        </is>
      </c>
      <c r="C4321" t="n">
        <v>1</v>
      </c>
      <c r="D4321" t="inlineStr">
        <is>
          <t>IPCA</t>
        </is>
      </c>
      <c r="E4321" t="n">
        <v>0.009488792934583046</v>
      </c>
      <c r="F4321" t="inlineStr">
        <is>
          <t>MENSAL</t>
        </is>
      </c>
      <c r="G4321" t="n">
        <v>48790</v>
      </c>
      <c r="H4321" t="n">
        <v>48790</v>
      </c>
      <c r="I4321" t="n">
        <v>143</v>
      </c>
      <c r="J4321" t="inlineStr">
        <is>
          <t>CARTEIRA</t>
        </is>
      </c>
      <c r="K4321" t="inlineStr">
        <is>
          <t>CONTRATO</t>
        </is>
      </c>
      <c r="L4321" t="n">
        <v>2728.26</v>
      </c>
      <c r="M4321" t="inlineStr">
        <is>
          <t>IBIRAPITANGA FASE 3</t>
        </is>
      </c>
      <c r="N4321" s="142">
        <f>DATE(YEAR(G4321),MONTH(G4321),1)</f>
        <v/>
      </c>
      <c r="O4321" s="132">
        <f>IF(G4321&gt;$K$3,"Futuro","Atraso")</f>
        <v/>
      </c>
      <c r="P4321">
        <f>12*(YEAR(G4321)-YEAR($K$3))+(MONTH(G4321)-MONTH($K$3))</f>
        <v/>
      </c>
      <c r="Q4321" s="366">
        <f>IF(M4321="IBIRAPITANGA FASE 3",IF(O4321="Atraso",L4321,L4321/(1+$I$2)^P4321),IF(O4321="Atraso",L4321,L4321/(1+$I$1)^P4321))</f>
        <v/>
      </c>
      <c r="R4321">
        <f>IF(O4321="Atraso",$K$3-G4321,0)</f>
        <v/>
      </c>
      <c r="S4321">
        <f>IF(R4321&lt;=15,"Até 15",IF(R4321&lt;=30,"Entre 15 e 30",IF(R4321&lt;=60,"Entre 30 e 60",IF(R4321&lt;=90,"Entre 60 e 90",IF(R4321&lt;=120,"Entre 90 e 120",IF(R4321&lt;=150,"Entre 120 e 150",IF(R4321&lt;=180,"Entre 150 e 180","Superior a 180")))))))</f>
        <v/>
      </c>
    </row>
    <row r="4322">
      <c r="A4322" t="inlineStr">
        <is>
          <t>Q021L014</t>
        </is>
      </c>
      <c r="B4322" t="inlineStr">
        <is>
          <t>TAINA ALVES DE AQUINO</t>
        </is>
      </c>
      <c r="C4322" t="n">
        <v>1</v>
      </c>
      <c r="D4322" t="inlineStr">
        <is>
          <t>IPCA</t>
        </is>
      </c>
      <c r="E4322" t="n">
        <v>0.009488792934583046</v>
      </c>
      <c r="F4322" t="inlineStr">
        <is>
          <t>MENSAL</t>
        </is>
      </c>
      <c r="G4322" t="n">
        <v>48821</v>
      </c>
      <c r="H4322" t="n">
        <v>48821</v>
      </c>
      <c r="I4322" t="n">
        <v>144</v>
      </c>
      <c r="J4322" t="inlineStr">
        <is>
          <t>CARTEIRA</t>
        </is>
      </c>
      <c r="K4322" t="inlineStr">
        <is>
          <t>CONTRATO</t>
        </is>
      </c>
      <c r="L4322" t="n">
        <v>2728.26</v>
      </c>
      <c r="M4322" t="inlineStr">
        <is>
          <t>IBIRAPITANGA FASE 3</t>
        </is>
      </c>
      <c r="N4322" s="142">
        <f>DATE(YEAR(G4322),MONTH(G4322),1)</f>
        <v/>
      </c>
      <c r="O4322" s="132">
        <f>IF(G4322&gt;$K$3,"Futuro","Atraso")</f>
        <v/>
      </c>
      <c r="P4322">
        <f>12*(YEAR(G4322)-YEAR($K$3))+(MONTH(G4322)-MONTH($K$3))</f>
        <v/>
      </c>
      <c r="Q4322" s="366">
        <f>IF(M4322="IBIRAPITANGA FASE 3",IF(O4322="Atraso",L4322,L4322/(1+$I$2)^P4322),IF(O4322="Atraso",L4322,L4322/(1+$I$1)^P4322))</f>
        <v/>
      </c>
      <c r="R4322">
        <f>IF(O4322="Atraso",$K$3-G4322,0)</f>
        <v/>
      </c>
      <c r="S4322">
        <f>IF(R4322&lt;=15,"Até 15",IF(R4322&lt;=30,"Entre 15 e 30",IF(R4322&lt;=60,"Entre 30 e 60",IF(R4322&lt;=90,"Entre 60 e 90",IF(R4322&lt;=120,"Entre 90 e 120",IF(R4322&lt;=150,"Entre 120 e 150",IF(R4322&lt;=180,"Entre 150 e 180","Superior a 180")))))))</f>
        <v/>
      </c>
    </row>
    <row r="4323">
      <c r="A4323" t="inlineStr">
        <is>
          <t>Q021L014</t>
        </is>
      </c>
      <c r="B4323" t="inlineStr">
        <is>
          <t>TAINA ALVES DE AQUINO</t>
        </is>
      </c>
      <c r="C4323" t="n">
        <v>1</v>
      </c>
      <c r="D4323" t="inlineStr">
        <is>
          <t>IPCA</t>
        </is>
      </c>
      <c r="E4323" t="n">
        <v>0.009488792934583046</v>
      </c>
      <c r="F4323" t="inlineStr">
        <is>
          <t>MENSAL</t>
        </is>
      </c>
      <c r="G4323" t="n">
        <v>48852</v>
      </c>
      <c r="H4323" t="n">
        <v>48852</v>
      </c>
      <c r="I4323" t="n">
        <v>145</v>
      </c>
      <c r="J4323" t="inlineStr">
        <is>
          <t>CARTEIRA</t>
        </is>
      </c>
      <c r="K4323" t="inlineStr">
        <is>
          <t>CONTRATO</t>
        </is>
      </c>
      <c r="L4323" t="n">
        <v>2728.26</v>
      </c>
      <c r="M4323" t="inlineStr">
        <is>
          <t>IBIRAPITANGA FASE 3</t>
        </is>
      </c>
      <c r="N4323" s="142">
        <f>DATE(YEAR(G4323),MONTH(G4323),1)</f>
        <v/>
      </c>
      <c r="O4323" s="132">
        <f>IF(G4323&gt;$K$3,"Futuro","Atraso")</f>
        <v/>
      </c>
      <c r="P4323">
        <f>12*(YEAR(G4323)-YEAR($K$3))+(MONTH(G4323)-MONTH($K$3))</f>
        <v/>
      </c>
      <c r="Q4323" s="366">
        <f>IF(M4323="IBIRAPITANGA FASE 3",IF(O4323="Atraso",L4323,L4323/(1+$I$2)^P4323),IF(O4323="Atraso",L4323,L4323/(1+$I$1)^P4323))</f>
        <v/>
      </c>
      <c r="R4323">
        <f>IF(O4323="Atraso",$K$3-G4323,0)</f>
        <v/>
      </c>
      <c r="S4323">
        <f>IF(R4323&lt;=15,"Até 15",IF(R4323&lt;=30,"Entre 15 e 30",IF(R4323&lt;=60,"Entre 30 e 60",IF(R4323&lt;=90,"Entre 60 e 90",IF(R4323&lt;=120,"Entre 90 e 120",IF(R4323&lt;=150,"Entre 120 e 150",IF(R4323&lt;=180,"Entre 150 e 180","Superior a 180")))))))</f>
        <v/>
      </c>
    </row>
    <row r="4324">
      <c r="A4324" t="inlineStr">
        <is>
          <t>Q021L014</t>
        </is>
      </c>
      <c r="B4324" t="inlineStr">
        <is>
          <t>TAINA ALVES DE AQUINO</t>
        </is>
      </c>
      <c r="C4324" t="n">
        <v>1</v>
      </c>
      <c r="D4324" t="inlineStr">
        <is>
          <t>IPCA</t>
        </is>
      </c>
      <c r="E4324" t="n">
        <v>0.009488792934583046</v>
      </c>
      <c r="F4324" t="inlineStr">
        <is>
          <t>MENSAL</t>
        </is>
      </c>
      <c r="G4324" t="n">
        <v>48882</v>
      </c>
      <c r="H4324" t="n">
        <v>48882</v>
      </c>
      <c r="I4324" t="n">
        <v>146</v>
      </c>
      <c r="J4324" t="inlineStr">
        <is>
          <t>CARTEIRA</t>
        </is>
      </c>
      <c r="K4324" t="inlineStr">
        <is>
          <t>CONTRATO</t>
        </is>
      </c>
      <c r="L4324" t="n">
        <v>2728.26</v>
      </c>
      <c r="M4324" t="inlineStr">
        <is>
          <t>IBIRAPITANGA FASE 3</t>
        </is>
      </c>
      <c r="N4324" s="142">
        <f>DATE(YEAR(G4324),MONTH(G4324),1)</f>
        <v/>
      </c>
      <c r="O4324" s="132">
        <f>IF(G4324&gt;$K$3,"Futuro","Atraso")</f>
        <v/>
      </c>
      <c r="P4324">
        <f>12*(YEAR(G4324)-YEAR($K$3))+(MONTH(G4324)-MONTH($K$3))</f>
        <v/>
      </c>
      <c r="Q4324" s="366">
        <f>IF(M4324="IBIRAPITANGA FASE 3",IF(O4324="Atraso",L4324,L4324/(1+$I$2)^P4324),IF(O4324="Atraso",L4324,L4324/(1+$I$1)^P4324))</f>
        <v/>
      </c>
      <c r="R4324">
        <f>IF(O4324="Atraso",$K$3-G4324,0)</f>
        <v/>
      </c>
      <c r="S4324">
        <f>IF(R4324&lt;=15,"Até 15",IF(R4324&lt;=30,"Entre 15 e 30",IF(R4324&lt;=60,"Entre 30 e 60",IF(R4324&lt;=90,"Entre 60 e 90",IF(R4324&lt;=120,"Entre 90 e 120",IF(R4324&lt;=150,"Entre 120 e 150",IF(R4324&lt;=180,"Entre 150 e 180","Superior a 180")))))))</f>
        <v/>
      </c>
    </row>
    <row r="4325">
      <c r="A4325" t="inlineStr">
        <is>
          <t>Q021L014</t>
        </is>
      </c>
      <c r="B4325" t="inlineStr">
        <is>
          <t>TAINA ALVES DE AQUINO</t>
        </is>
      </c>
      <c r="C4325" t="n">
        <v>1</v>
      </c>
      <c r="D4325" t="inlineStr">
        <is>
          <t>IPCA</t>
        </is>
      </c>
      <c r="E4325" t="n">
        <v>0.009488792934583046</v>
      </c>
      <c r="F4325" t="inlineStr">
        <is>
          <t>MENSAL</t>
        </is>
      </c>
      <c r="G4325" t="n">
        <v>48913</v>
      </c>
      <c r="H4325" t="n">
        <v>48913</v>
      </c>
      <c r="I4325" t="n">
        <v>147</v>
      </c>
      <c r="J4325" t="inlineStr">
        <is>
          <t>CARTEIRA</t>
        </is>
      </c>
      <c r="K4325" t="inlineStr">
        <is>
          <t>CONTRATO</t>
        </is>
      </c>
      <c r="L4325" t="n">
        <v>2728.26</v>
      </c>
      <c r="M4325" t="inlineStr">
        <is>
          <t>IBIRAPITANGA FASE 3</t>
        </is>
      </c>
      <c r="N4325" s="142">
        <f>DATE(YEAR(G4325),MONTH(G4325),1)</f>
        <v/>
      </c>
      <c r="O4325" s="132">
        <f>IF(G4325&gt;$K$3,"Futuro","Atraso")</f>
        <v/>
      </c>
      <c r="P4325">
        <f>12*(YEAR(G4325)-YEAR($K$3))+(MONTH(G4325)-MONTH($K$3))</f>
        <v/>
      </c>
      <c r="Q4325" s="366">
        <f>IF(M4325="IBIRAPITANGA FASE 3",IF(O4325="Atraso",L4325,L4325/(1+$I$2)^P4325),IF(O4325="Atraso",L4325,L4325/(1+$I$1)^P4325))</f>
        <v/>
      </c>
      <c r="R4325">
        <f>IF(O4325="Atraso",$K$3-G4325,0)</f>
        <v/>
      </c>
      <c r="S4325">
        <f>IF(R4325&lt;=15,"Até 15",IF(R4325&lt;=30,"Entre 15 e 30",IF(R4325&lt;=60,"Entre 30 e 60",IF(R4325&lt;=90,"Entre 60 e 90",IF(R4325&lt;=120,"Entre 90 e 120",IF(R4325&lt;=150,"Entre 120 e 150",IF(R4325&lt;=180,"Entre 150 e 180","Superior a 180")))))))</f>
        <v/>
      </c>
    </row>
    <row r="4326">
      <c r="A4326" t="inlineStr">
        <is>
          <t>Q021L014</t>
        </is>
      </c>
      <c r="B4326" t="inlineStr">
        <is>
          <t>TAINA ALVES DE AQUINO</t>
        </is>
      </c>
      <c r="C4326" t="n">
        <v>1</v>
      </c>
      <c r="D4326" t="inlineStr">
        <is>
          <t>IPCA</t>
        </is>
      </c>
      <c r="E4326" t="n">
        <v>0.009488792934583046</v>
      </c>
      <c r="F4326" t="inlineStr">
        <is>
          <t>MENSAL</t>
        </is>
      </c>
      <c r="G4326" t="n">
        <v>48943</v>
      </c>
      <c r="H4326" t="n">
        <v>48943</v>
      </c>
      <c r="I4326" t="n">
        <v>148</v>
      </c>
      <c r="J4326" t="inlineStr">
        <is>
          <t>CARTEIRA</t>
        </is>
      </c>
      <c r="K4326" t="inlineStr">
        <is>
          <t>CONTRATO</t>
        </is>
      </c>
      <c r="L4326" t="n">
        <v>2728.26</v>
      </c>
      <c r="M4326" t="inlineStr">
        <is>
          <t>IBIRAPITANGA FASE 3</t>
        </is>
      </c>
      <c r="N4326" s="142">
        <f>DATE(YEAR(G4326),MONTH(G4326),1)</f>
        <v/>
      </c>
      <c r="O4326" s="132">
        <f>IF(G4326&gt;$K$3,"Futuro","Atraso")</f>
        <v/>
      </c>
      <c r="P4326">
        <f>12*(YEAR(G4326)-YEAR($K$3))+(MONTH(G4326)-MONTH($K$3))</f>
        <v/>
      </c>
      <c r="Q4326" s="366">
        <f>IF(M4326="IBIRAPITANGA FASE 3",IF(O4326="Atraso",L4326,L4326/(1+$I$2)^P4326),IF(O4326="Atraso",L4326,L4326/(1+$I$1)^P4326))</f>
        <v/>
      </c>
      <c r="R4326">
        <f>IF(O4326="Atraso",$K$3-G4326,0)</f>
        <v/>
      </c>
      <c r="S4326">
        <f>IF(R4326&lt;=15,"Até 15",IF(R4326&lt;=30,"Entre 15 e 30",IF(R4326&lt;=60,"Entre 30 e 60",IF(R4326&lt;=90,"Entre 60 e 90",IF(R4326&lt;=120,"Entre 90 e 120",IF(R4326&lt;=150,"Entre 120 e 150",IF(R4326&lt;=180,"Entre 150 e 180","Superior a 180")))))))</f>
        <v/>
      </c>
    </row>
    <row r="4327">
      <c r="A4327" t="inlineStr">
        <is>
          <t>Q021L014</t>
        </is>
      </c>
      <c r="B4327" t="inlineStr">
        <is>
          <t>TAINA ALVES DE AQUINO</t>
        </is>
      </c>
      <c r="C4327" t="n">
        <v>1</v>
      </c>
      <c r="D4327" t="inlineStr">
        <is>
          <t>IPCA</t>
        </is>
      </c>
      <c r="E4327" t="n">
        <v>0.009488792934583046</v>
      </c>
      <c r="F4327" t="inlineStr">
        <is>
          <t>MENSAL</t>
        </is>
      </c>
      <c r="G4327" t="n">
        <v>48974</v>
      </c>
      <c r="H4327" t="n">
        <v>48974</v>
      </c>
      <c r="I4327" t="n">
        <v>149</v>
      </c>
      <c r="J4327" t="inlineStr">
        <is>
          <t>CARTEIRA</t>
        </is>
      </c>
      <c r="K4327" t="inlineStr">
        <is>
          <t>CONTRATO</t>
        </is>
      </c>
      <c r="L4327" t="n">
        <v>2728.26</v>
      </c>
      <c r="M4327" t="inlineStr">
        <is>
          <t>IBIRAPITANGA FASE 3</t>
        </is>
      </c>
      <c r="N4327" s="142">
        <f>DATE(YEAR(G4327),MONTH(G4327),1)</f>
        <v/>
      </c>
      <c r="O4327" s="132">
        <f>IF(G4327&gt;$K$3,"Futuro","Atraso")</f>
        <v/>
      </c>
      <c r="P4327">
        <f>12*(YEAR(G4327)-YEAR($K$3))+(MONTH(G4327)-MONTH($K$3))</f>
        <v/>
      </c>
      <c r="Q4327" s="366">
        <f>IF(M4327="IBIRAPITANGA FASE 3",IF(O4327="Atraso",L4327,L4327/(1+$I$2)^P4327),IF(O4327="Atraso",L4327,L4327/(1+$I$1)^P4327))</f>
        <v/>
      </c>
      <c r="R4327">
        <f>IF(O4327="Atraso",$K$3-G4327,0)</f>
        <v/>
      </c>
      <c r="S4327">
        <f>IF(R4327&lt;=15,"Até 15",IF(R4327&lt;=30,"Entre 15 e 30",IF(R4327&lt;=60,"Entre 30 e 60",IF(R4327&lt;=90,"Entre 60 e 90",IF(R4327&lt;=120,"Entre 90 e 120",IF(R4327&lt;=150,"Entre 120 e 150",IF(R4327&lt;=180,"Entre 150 e 180","Superior a 180")))))))</f>
        <v/>
      </c>
    </row>
    <row r="4328">
      <c r="A4328" t="inlineStr">
        <is>
          <t>Q021L014</t>
        </is>
      </c>
      <c r="B4328" t="inlineStr">
        <is>
          <t>TAINA ALVES DE AQUINO</t>
        </is>
      </c>
      <c r="C4328" t="n">
        <v>1</v>
      </c>
      <c r="D4328" t="inlineStr">
        <is>
          <t>IPCA</t>
        </is>
      </c>
      <c r="E4328" t="n">
        <v>0.009488792934583046</v>
      </c>
      <c r="F4328" t="inlineStr">
        <is>
          <t>MENSAL</t>
        </is>
      </c>
      <c r="G4328" t="n">
        <v>49003</v>
      </c>
      <c r="H4328" t="n">
        <v>49003</v>
      </c>
      <c r="I4328" t="n">
        <v>150</v>
      </c>
      <c r="J4328" t="inlineStr">
        <is>
          <t>CARTEIRA</t>
        </is>
      </c>
      <c r="K4328" t="inlineStr">
        <is>
          <t>CONTRATO</t>
        </is>
      </c>
      <c r="L4328" t="n">
        <v>2728.26</v>
      </c>
      <c r="M4328" t="inlineStr">
        <is>
          <t>IBIRAPITANGA FASE 3</t>
        </is>
      </c>
      <c r="N4328" s="142">
        <f>DATE(YEAR(G4328),MONTH(G4328),1)</f>
        <v/>
      </c>
      <c r="O4328" s="132">
        <f>IF(G4328&gt;$K$3,"Futuro","Atraso")</f>
        <v/>
      </c>
      <c r="P4328">
        <f>12*(YEAR(G4328)-YEAR($K$3))+(MONTH(G4328)-MONTH($K$3))</f>
        <v/>
      </c>
      <c r="Q4328" s="366">
        <f>IF(M4328="IBIRAPITANGA FASE 3",IF(O4328="Atraso",L4328,L4328/(1+$I$2)^P4328),IF(O4328="Atraso",L4328,L4328/(1+$I$1)^P4328))</f>
        <v/>
      </c>
      <c r="R4328">
        <f>IF(O4328="Atraso",$K$3-G4328,0)</f>
        <v/>
      </c>
      <c r="S4328">
        <f>IF(R4328&lt;=15,"Até 15",IF(R4328&lt;=30,"Entre 15 e 30",IF(R4328&lt;=60,"Entre 30 e 60",IF(R4328&lt;=90,"Entre 60 e 90",IF(R4328&lt;=120,"Entre 90 e 120",IF(R4328&lt;=150,"Entre 120 e 150",IF(R4328&lt;=180,"Entre 150 e 180","Superior a 180")))))))</f>
        <v/>
      </c>
    </row>
    <row r="4329">
      <c r="A4329" t="inlineStr">
        <is>
          <t>Q021L014</t>
        </is>
      </c>
      <c r="B4329" t="inlineStr">
        <is>
          <t>TAINA ALVES DE AQUINO</t>
        </is>
      </c>
      <c r="C4329" t="n">
        <v>1</v>
      </c>
      <c r="D4329" t="inlineStr">
        <is>
          <t>IPCA</t>
        </is>
      </c>
      <c r="E4329" t="n">
        <v>0.009488792934583046</v>
      </c>
      <c r="F4329" t="inlineStr">
        <is>
          <t>MENSAL</t>
        </is>
      </c>
      <c r="G4329" t="n">
        <v>49033</v>
      </c>
      <c r="H4329" t="n">
        <v>49033</v>
      </c>
      <c r="I4329" t="n">
        <v>151</v>
      </c>
      <c r="J4329" t="inlineStr">
        <is>
          <t>CARTEIRA</t>
        </is>
      </c>
      <c r="K4329" t="inlineStr">
        <is>
          <t>CONTRATO</t>
        </is>
      </c>
      <c r="L4329" t="n">
        <v>2728.26</v>
      </c>
      <c r="M4329" t="inlineStr">
        <is>
          <t>IBIRAPITANGA FASE 3</t>
        </is>
      </c>
      <c r="N4329" s="142">
        <f>DATE(YEAR(G4329),MONTH(G4329),1)</f>
        <v/>
      </c>
      <c r="O4329" s="132">
        <f>IF(G4329&gt;$K$3,"Futuro","Atraso")</f>
        <v/>
      </c>
      <c r="P4329">
        <f>12*(YEAR(G4329)-YEAR($K$3))+(MONTH(G4329)-MONTH($K$3))</f>
        <v/>
      </c>
      <c r="Q4329" s="366">
        <f>IF(M4329="IBIRAPITANGA FASE 3",IF(O4329="Atraso",L4329,L4329/(1+$I$2)^P4329),IF(O4329="Atraso",L4329,L4329/(1+$I$1)^P4329))</f>
        <v/>
      </c>
      <c r="R4329">
        <f>IF(O4329="Atraso",$K$3-G4329,0)</f>
        <v/>
      </c>
      <c r="S4329">
        <f>IF(R4329&lt;=15,"Até 15",IF(R4329&lt;=30,"Entre 15 e 30",IF(R4329&lt;=60,"Entre 30 e 60",IF(R4329&lt;=90,"Entre 60 e 90",IF(R4329&lt;=120,"Entre 90 e 120",IF(R4329&lt;=150,"Entre 120 e 150",IF(R4329&lt;=180,"Entre 150 e 180","Superior a 180")))))))</f>
        <v/>
      </c>
    </row>
    <row r="4330">
      <c r="A4330" t="inlineStr">
        <is>
          <t>Q021L014</t>
        </is>
      </c>
      <c r="B4330" t="inlineStr">
        <is>
          <t>TAINA ALVES DE AQUINO</t>
        </is>
      </c>
      <c r="C4330" t="n">
        <v>1</v>
      </c>
      <c r="D4330" t="inlineStr">
        <is>
          <t>IPCA</t>
        </is>
      </c>
      <c r="E4330" t="n">
        <v>0.009488792934583046</v>
      </c>
      <c r="F4330" t="inlineStr">
        <is>
          <t>MENSAL</t>
        </is>
      </c>
      <c r="G4330" t="n">
        <v>49064</v>
      </c>
      <c r="H4330" t="n">
        <v>49064</v>
      </c>
      <c r="I4330" t="n">
        <v>152</v>
      </c>
      <c r="J4330" t="inlineStr">
        <is>
          <t>CARTEIRA</t>
        </is>
      </c>
      <c r="K4330" t="inlineStr">
        <is>
          <t>CONTRATO</t>
        </is>
      </c>
      <c r="L4330" t="n">
        <v>2728.26</v>
      </c>
      <c r="M4330" t="inlineStr">
        <is>
          <t>IBIRAPITANGA FASE 3</t>
        </is>
      </c>
      <c r="N4330" s="142">
        <f>DATE(YEAR(G4330),MONTH(G4330),1)</f>
        <v/>
      </c>
      <c r="O4330" s="132">
        <f>IF(G4330&gt;$K$3,"Futuro","Atraso")</f>
        <v/>
      </c>
      <c r="P4330">
        <f>12*(YEAR(G4330)-YEAR($K$3))+(MONTH(G4330)-MONTH($K$3))</f>
        <v/>
      </c>
      <c r="Q4330" s="366">
        <f>IF(M4330="IBIRAPITANGA FASE 3",IF(O4330="Atraso",L4330,L4330/(1+$I$2)^P4330),IF(O4330="Atraso",L4330,L4330/(1+$I$1)^P4330))</f>
        <v/>
      </c>
      <c r="R4330">
        <f>IF(O4330="Atraso",$K$3-G4330,0)</f>
        <v/>
      </c>
      <c r="S4330">
        <f>IF(R4330&lt;=15,"Até 15",IF(R4330&lt;=30,"Entre 15 e 30",IF(R4330&lt;=60,"Entre 30 e 60",IF(R4330&lt;=90,"Entre 60 e 90",IF(R4330&lt;=120,"Entre 90 e 120",IF(R4330&lt;=150,"Entre 120 e 150",IF(R4330&lt;=180,"Entre 150 e 180","Superior a 180")))))))</f>
        <v/>
      </c>
    </row>
    <row r="4331">
      <c r="A4331" t="inlineStr">
        <is>
          <t>Q021L014</t>
        </is>
      </c>
      <c r="B4331" t="inlineStr">
        <is>
          <t>TAINA ALVES DE AQUINO</t>
        </is>
      </c>
      <c r="C4331" t="n">
        <v>1</v>
      </c>
      <c r="D4331" t="inlineStr">
        <is>
          <t>IPCA</t>
        </is>
      </c>
      <c r="E4331" t="n">
        <v>0.009488792934583046</v>
      </c>
      <c r="F4331" t="inlineStr">
        <is>
          <t>MENSAL</t>
        </is>
      </c>
      <c r="G4331" t="n">
        <v>49094</v>
      </c>
      <c r="H4331" t="n">
        <v>49094</v>
      </c>
      <c r="I4331" t="n">
        <v>153</v>
      </c>
      <c r="J4331" t="inlineStr">
        <is>
          <t>CARTEIRA</t>
        </is>
      </c>
      <c r="K4331" t="inlineStr">
        <is>
          <t>CONTRATO</t>
        </is>
      </c>
      <c r="L4331" t="n">
        <v>2728.26</v>
      </c>
      <c r="M4331" t="inlineStr">
        <is>
          <t>IBIRAPITANGA FASE 3</t>
        </is>
      </c>
      <c r="N4331" s="142">
        <f>DATE(YEAR(G4331),MONTH(G4331),1)</f>
        <v/>
      </c>
      <c r="O4331" s="132">
        <f>IF(G4331&gt;$K$3,"Futuro","Atraso")</f>
        <v/>
      </c>
      <c r="P4331">
        <f>12*(YEAR(G4331)-YEAR($K$3))+(MONTH(G4331)-MONTH($K$3))</f>
        <v/>
      </c>
      <c r="Q4331" s="366">
        <f>IF(M4331="IBIRAPITANGA FASE 3",IF(O4331="Atraso",L4331,L4331/(1+$I$2)^P4331),IF(O4331="Atraso",L4331,L4331/(1+$I$1)^P4331))</f>
        <v/>
      </c>
      <c r="R4331">
        <f>IF(O4331="Atraso",$K$3-G4331,0)</f>
        <v/>
      </c>
      <c r="S4331">
        <f>IF(R4331&lt;=15,"Até 15",IF(R4331&lt;=30,"Entre 15 e 30",IF(R4331&lt;=60,"Entre 30 e 60",IF(R4331&lt;=90,"Entre 60 e 90",IF(R4331&lt;=120,"Entre 90 e 120",IF(R4331&lt;=150,"Entre 120 e 150",IF(R4331&lt;=180,"Entre 150 e 180","Superior a 180")))))))</f>
        <v/>
      </c>
    </row>
    <row r="4332">
      <c r="A4332" t="inlineStr">
        <is>
          <t>Q021L014</t>
        </is>
      </c>
      <c r="B4332" t="inlineStr">
        <is>
          <t>TAINA ALVES DE AQUINO</t>
        </is>
      </c>
      <c r="C4332" t="n">
        <v>1</v>
      </c>
      <c r="D4332" t="inlineStr">
        <is>
          <t>IPCA</t>
        </is>
      </c>
      <c r="E4332" t="n">
        <v>0.009488792934583046</v>
      </c>
      <c r="F4332" t="inlineStr">
        <is>
          <t>MENSAL</t>
        </is>
      </c>
      <c r="G4332" t="n">
        <v>49125</v>
      </c>
      <c r="H4332" t="n">
        <v>49125</v>
      </c>
      <c r="I4332" t="n">
        <v>154</v>
      </c>
      <c r="J4332" t="inlineStr">
        <is>
          <t>CARTEIRA</t>
        </is>
      </c>
      <c r="K4332" t="inlineStr">
        <is>
          <t>CONTRATO</t>
        </is>
      </c>
      <c r="L4332" t="n">
        <v>2728.26</v>
      </c>
      <c r="M4332" t="inlineStr">
        <is>
          <t>IBIRAPITANGA FASE 3</t>
        </is>
      </c>
      <c r="N4332" s="142">
        <f>DATE(YEAR(G4332),MONTH(G4332),1)</f>
        <v/>
      </c>
      <c r="O4332" s="132">
        <f>IF(G4332&gt;$K$3,"Futuro","Atraso")</f>
        <v/>
      </c>
      <c r="P4332">
        <f>12*(YEAR(G4332)-YEAR($K$3))+(MONTH(G4332)-MONTH($K$3))</f>
        <v/>
      </c>
      <c r="Q4332" s="366">
        <f>IF(M4332="IBIRAPITANGA FASE 3",IF(O4332="Atraso",L4332,L4332/(1+$I$2)^P4332),IF(O4332="Atraso",L4332,L4332/(1+$I$1)^P4332))</f>
        <v/>
      </c>
      <c r="R4332">
        <f>IF(O4332="Atraso",$K$3-G4332,0)</f>
        <v/>
      </c>
      <c r="S4332">
        <f>IF(R4332&lt;=15,"Até 15",IF(R4332&lt;=30,"Entre 15 e 30",IF(R4332&lt;=60,"Entre 30 e 60",IF(R4332&lt;=90,"Entre 60 e 90",IF(R4332&lt;=120,"Entre 90 e 120",IF(R4332&lt;=150,"Entre 120 e 150",IF(R4332&lt;=180,"Entre 150 e 180","Superior a 180")))))))</f>
        <v/>
      </c>
    </row>
    <row r="4333">
      <c r="A4333" t="inlineStr">
        <is>
          <t>Q021L014</t>
        </is>
      </c>
      <c r="B4333" t="inlineStr">
        <is>
          <t>TAINA ALVES DE AQUINO</t>
        </is>
      </c>
      <c r="C4333" t="n">
        <v>1</v>
      </c>
      <c r="D4333" t="inlineStr">
        <is>
          <t>IPCA</t>
        </is>
      </c>
      <c r="E4333" t="n">
        <v>0.009488792934583046</v>
      </c>
      <c r="F4333" t="inlineStr">
        <is>
          <t>MENSAL</t>
        </is>
      </c>
      <c r="G4333" t="n">
        <v>49155</v>
      </c>
      <c r="H4333" t="n">
        <v>49155</v>
      </c>
      <c r="I4333" t="n">
        <v>155</v>
      </c>
      <c r="J4333" t="inlineStr">
        <is>
          <t>CARTEIRA</t>
        </is>
      </c>
      <c r="K4333" t="inlineStr">
        <is>
          <t>CONTRATO</t>
        </is>
      </c>
      <c r="L4333" t="n">
        <v>2728.26</v>
      </c>
      <c r="M4333" t="inlineStr">
        <is>
          <t>IBIRAPITANGA FASE 3</t>
        </is>
      </c>
      <c r="N4333" s="142">
        <f>DATE(YEAR(G4333),MONTH(G4333),1)</f>
        <v/>
      </c>
      <c r="O4333" s="132">
        <f>IF(G4333&gt;$K$3,"Futuro","Atraso")</f>
        <v/>
      </c>
      <c r="P4333">
        <f>12*(YEAR(G4333)-YEAR($K$3))+(MONTH(G4333)-MONTH($K$3))</f>
        <v/>
      </c>
      <c r="Q4333" s="366">
        <f>IF(M4333="IBIRAPITANGA FASE 3",IF(O4333="Atraso",L4333,L4333/(1+$I$2)^P4333),IF(O4333="Atraso",L4333,L4333/(1+$I$1)^P4333))</f>
        <v/>
      </c>
      <c r="R4333">
        <f>IF(O4333="Atraso",$K$3-G4333,0)</f>
        <v/>
      </c>
      <c r="S4333">
        <f>IF(R4333&lt;=15,"Até 15",IF(R4333&lt;=30,"Entre 15 e 30",IF(R4333&lt;=60,"Entre 30 e 60",IF(R4333&lt;=90,"Entre 60 e 90",IF(R4333&lt;=120,"Entre 90 e 120",IF(R4333&lt;=150,"Entre 120 e 150",IF(R4333&lt;=180,"Entre 150 e 180","Superior a 180")))))))</f>
        <v/>
      </c>
    </row>
    <row r="4334">
      <c r="A4334" t="inlineStr">
        <is>
          <t>Q021L014</t>
        </is>
      </c>
      <c r="B4334" t="inlineStr">
        <is>
          <t>TAINA ALVES DE AQUINO</t>
        </is>
      </c>
      <c r="C4334" t="n">
        <v>1</v>
      </c>
      <c r="D4334" t="inlineStr">
        <is>
          <t>IPCA</t>
        </is>
      </c>
      <c r="E4334" t="n">
        <v>0.009488792934583046</v>
      </c>
      <c r="F4334" t="inlineStr">
        <is>
          <t>MENSAL</t>
        </is>
      </c>
      <c r="G4334" t="n">
        <v>49186</v>
      </c>
      <c r="H4334" t="n">
        <v>49186</v>
      </c>
      <c r="I4334" t="n">
        <v>156</v>
      </c>
      <c r="J4334" t="inlineStr">
        <is>
          <t>CARTEIRA</t>
        </is>
      </c>
      <c r="K4334" t="inlineStr">
        <is>
          <t>CONTRATO</t>
        </is>
      </c>
      <c r="L4334" t="n">
        <v>2728.26</v>
      </c>
      <c r="M4334" t="inlineStr">
        <is>
          <t>IBIRAPITANGA FASE 3</t>
        </is>
      </c>
      <c r="N4334" s="142">
        <f>DATE(YEAR(G4334),MONTH(G4334),1)</f>
        <v/>
      </c>
      <c r="O4334" s="132">
        <f>IF(G4334&gt;$K$3,"Futuro","Atraso")</f>
        <v/>
      </c>
      <c r="P4334">
        <f>12*(YEAR(G4334)-YEAR($K$3))+(MONTH(G4334)-MONTH($K$3))</f>
        <v/>
      </c>
      <c r="Q4334" s="366">
        <f>IF(M4334="IBIRAPITANGA FASE 3",IF(O4334="Atraso",L4334,L4334/(1+$I$2)^P4334),IF(O4334="Atraso",L4334,L4334/(1+$I$1)^P4334))</f>
        <v/>
      </c>
      <c r="R4334">
        <f>IF(O4334="Atraso",$K$3-G4334,0)</f>
        <v/>
      </c>
      <c r="S4334">
        <f>IF(R4334&lt;=15,"Até 15",IF(R4334&lt;=30,"Entre 15 e 30",IF(R4334&lt;=60,"Entre 30 e 60",IF(R4334&lt;=90,"Entre 60 e 90",IF(R4334&lt;=120,"Entre 90 e 120",IF(R4334&lt;=150,"Entre 120 e 150",IF(R4334&lt;=180,"Entre 150 e 180","Superior a 180")))))))</f>
        <v/>
      </c>
    </row>
    <row r="4335">
      <c r="A4335" t="inlineStr">
        <is>
          <t>Q021L014</t>
        </is>
      </c>
      <c r="B4335" t="inlineStr">
        <is>
          <t>TAINA ALVES DE AQUINO</t>
        </is>
      </c>
      <c r="C4335" t="n">
        <v>1</v>
      </c>
      <c r="D4335" t="inlineStr">
        <is>
          <t>IPCA</t>
        </is>
      </c>
      <c r="E4335" t="n">
        <v>0.009488792934583046</v>
      </c>
      <c r="F4335" t="inlineStr">
        <is>
          <t>MENSAL</t>
        </is>
      </c>
      <c r="G4335" t="n">
        <v>49217</v>
      </c>
      <c r="H4335" t="n">
        <v>49217</v>
      </c>
      <c r="I4335" t="n">
        <v>157</v>
      </c>
      <c r="J4335" t="inlineStr">
        <is>
          <t>CARTEIRA</t>
        </is>
      </c>
      <c r="K4335" t="inlineStr">
        <is>
          <t>CONTRATO</t>
        </is>
      </c>
      <c r="L4335" t="n">
        <v>2728.26</v>
      </c>
      <c r="M4335" t="inlineStr">
        <is>
          <t>IBIRAPITANGA FASE 3</t>
        </is>
      </c>
      <c r="N4335" s="142">
        <f>DATE(YEAR(G4335),MONTH(G4335),1)</f>
        <v/>
      </c>
      <c r="O4335" s="132">
        <f>IF(G4335&gt;$K$3,"Futuro","Atraso")</f>
        <v/>
      </c>
      <c r="P4335">
        <f>12*(YEAR(G4335)-YEAR($K$3))+(MONTH(G4335)-MONTH($K$3))</f>
        <v/>
      </c>
      <c r="Q4335" s="366">
        <f>IF(M4335="IBIRAPITANGA FASE 3",IF(O4335="Atraso",L4335,L4335/(1+$I$2)^P4335),IF(O4335="Atraso",L4335,L4335/(1+$I$1)^P4335))</f>
        <v/>
      </c>
      <c r="R4335">
        <f>IF(O4335="Atraso",$K$3-G4335,0)</f>
        <v/>
      </c>
      <c r="S4335">
        <f>IF(R4335&lt;=15,"Até 15",IF(R4335&lt;=30,"Entre 15 e 30",IF(R4335&lt;=60,"Entre 30 e 60",IF(R4335&lt;=90,"Entre 60 e 90",IF(R4335&lt;=120,"Entre 90 e 120",IF(R4335&lt;=150,"Entre 120 e 150",IF(R4335&lt;=180,"Entre 150 e 180","Superior a 180")))))))</f>
        <v/>
      </c>
    </row>
    <row r="4336">
      <c r="A4336" t="inlineStr">
        <is>
          <t>Q021L014</t>
        </is>
      </c>
      <c r="B4336" t="inlineStr">
        <is>
          <t>TAINA ALVES DE AQUINO</t>
        </is>
      </c>
      <c r="C4336" t="n">
        <v>1</v>
      </c>
      <c r="D4336" t="inlineStr">
        <is>
          <t>IPCA</t>
        </is>
      </c>
      <c r="E4336" t="n">
        <v>0.009488792934583046</v>
      </c>
      <c r="F4336" t="inlineStr">
        <is>
          <t>MENSAL</t>
        </is>
      </c>
      <c r="G4336" t="n">
        <v>49247</v>
      </c>
      <c r="H4336" t="n">
        <v>49247</v>
      </c>
      <c r="I4336" t="n">
        <v>158</v>
      </c>
      <c r="J4336" t="inlineStr">
        <is>
          <t>CARTEIRA</t>
        </is>
      </c>
      <c r="K4336" t="inlineStr">
        <is>
          <t>CONTRATO</t>
        </is>
      </c>
      <c r="L4336" t="n">
        <v>2728.26</v>
      </c>
      <c r="M4336" t="inlineStr">
        <is>
          <t>IBIRAPITANGA FASE 3</t>
        </is>
      </c>
      <c r="N4336" s="142">
        <f>DATE(YEAR(G4336),MONTH(G4336),1)</f>
        <v/>
      </c>
      <c r="O4336" s="132">
        <f>IF(G4336&gt;$K$3,"Futuro","Atraso")</f>
        <v/>
      </c>
      <c r="P4336">
        <f>12*(YEAR(G4336)-YEAR($K$3))+(MONTH(G4336)-MONTH($K$3))</f>
        <v/>
      </c>
      <c r="Q4336" s="366">
        <f>IF(M4336="IBIRAPITANGA FASE 3",IF(O4336="Atraso",L4336,L4336/(1+$I$2)^P4336),IF(O4336="Atraso",L4336,L4336/(1+$I$1)^P4336))</f>
        <v/>
      </c>
      <c r="R4336">
        <f>IF(O4336="Atraso",$K$3-G4336,0)</f>
        <v/>
      </c>
      <c r="S4336">
        <f>IF(R4336&lt;=15,"Até 15",IF(R4336&lt;=30,"Entre 15 e 30",IF(R4336&lt;=60,"Entre 30 e 60",IF(R4336&lt;=90,"Entre 60 e 90",IF(R4336&lt;=120,"Entre 90 e 120",IF(R4336&lt;=150,"Entre 120 e 150",IF(R4336&lt;=180,"Entre 150 e 180","Superior a 180")))))))</f>
        <v/>
      </c>
    </row>
    <row r="4337">
      <c r="A4337" t="inlineStr">
        <is>
          <t>Q021L014</t>
        </is>
      </c>
      <c r="B4337" t="inlineStr">
        <is>
          <t>TAINA ALVES DE AQUINO</t>
        </is>
      </c>
      <c r="C4337" t="n">
        <v>1</v>
      </c>
      <c r="D4337" t="inlineStr">
        <is>
          <t>IPCA</t>
        </is>
      </c>
      <c r="E4337" t="n">
        <v>0.009488792934583046</v>
      </c>
      <c r="F4337" t="inlineStr">
        <is>
          <t>MENSAL</t>
        </is>
      </c>
      <c r="G4337" t="n">
        <v>49278</v>
      </c>
      <c r="H4337" t="n">
        <v>49278</v>
      </c>
      <c r="I4337" t="n">
        <v>159</v>
      </c>
      <c r="J4337" t="inlineStr">
        <is>
          <t>CARTEIRA</t>
        </is>
      </c>
      <c r="K4337" t="inlineStr">
        <is>
          <t>CONTRATO</t>
        </is>
      </c>
      <c r="L4337" t="n">
        <v>2728.26</v>
      </c>
      <c r="M4337" t="inlineStr">
        <is>
          <t>IBIRAPITANGA FASE 3</t>
        </is>
      </c>
      <c r="N4337" s="142">
        <f>DATE(YEAR(G4337),MONTH(G4337),1)</f>
        <v/>
      </c>
      <c r="O4337" s="132">
        <f>IF(G4337&gt;$K$3,"Futuro","Atraso")</f>
        <v/>
      </c>
      <c r="P4337">
        <f>12*(YEAR(G4337)-YEAR($K$3))+(MONTH(G4337)-MONTH($K$3))</f>
        <v/>
      </c>
      <c r="Q4337" s="366">
        <f>IF(M4337="IBIRAPITANGA FASE 3",IF(O4337="Atraso",L4337,L4337/(1+$I$2)^P4337),IF(O4337="Atraso",L4337,L4337/(1+$I$1)^P4337))</f>
        <v/>
      </c>
      <c r="R4337">
        <f>IF(O4337="Atraso",$K$3-G4337,0)</f>
        <v/>
      </c>
      <c r="S4337">
        <f>IF(R4337&lt;=15,"Até 15",IF(R4337&lt;=30,"Entre 15 e 30",IF(R4337&lt;=60,"Entre 30 e 60",IF(R4337&lt;=90,"Entre 60 e 90",IF(R4337&lt;=120,"Entre 90 e 120",IF(R4337&lt;=150,"Entre 120 e 150",IF(R4337&lt;=180,"Entre 150 e 180","Superior a 180")))))))</f>
        <v/>
      </c>
    </row>
    <row r="4338">
      <c r="A4338" t="inlineStr">
        <is>
          <t>Q021L014</t>
        </is>
      </c>
      <c r="B4338" t="inlineStr">
        <is>
          <t>TAINA ALVES DE AQUINO</t>
        </is>
      </c>
      <c r="C4338" t="n">
        <v>1</v>
      </c>
      <c r="D4338" t="inlineStr">
        <is>
          <t>IPCA</t>
        </is>
      </c>
      <c r="E4338" t="n">
        <v>0.009488792934583046</v>
      </c>
      <c r="F4338" t="inlineStr">
        <is>
          <t>MENSAL</t>
        </is>
      </c>
      <c r="G4338" t="n">
        <v>49308</v>
      </c>
      <c r="H4338" t="n">
        <v>49308</v>
      </c>
      <c r="I4338" t="n">
        <v>160</v>
      </c>
      <c r="J4338" t="inlineStr">
        <is>
          <t>CARTEIRA</t>
        </is>
      </c>
      <c r="K4338" t="inlineStr">
        <is>
          <t>CONTRATO</t>
        </is>
      </c>
      <c r="L4338" t="n">
        <v>2728.26</v>
      </c>
      <c r="M4338" t="inlineStr">
        <is>
          <t>IBIRAPITANGA FASE 3</t>
        </is>
      </c>
      <c r="N4338" s="142">
        <f>DATE(YEAR(G4338),MONTH(G4338),1)</f>
        <v/>
      </c>
      <c r="O4338" s="132">
        <f>IF(G4338&gt;$K$3,"Futuro","Atraso")</f>
        <v/>
      </c>
      <c r="P4338">
        <f>12*(YEAR(G4338)-YEAR($K$3))+(MONTH(G4338)-MONTH($K$3))</f>
        <v/>
      </c>
      <c r="Q4338" s="366">
        <f>IF(M4338="IBIRAPITANGA FASE 3",IF(O4338="Atraso",L4338,L4338/(1+$I$2)^P4338),IF(O4338="Atraso",L4338,L4338/(1+$I$1)^P4338))</f>
        <v/>
      </c>
      <c r="R4338">
        <f>IF(O4338="Atraso",$K$3-G4338,0)</f>
        <v/>
      </c>
      <c r="S4338">
        <f>IF(R4338&lt;=15,"Até 15",IF(R4338&lt;=30,"Entre 15 e 30",IF(R4338&lt;=60,"Entre 30 e 60",IF(R4338&lt;=90,"Entre 60 e 90",IF(R4338&lt;=120,"Entre 90 e 120",IF(R4338&lt;=150,"Entre 120 e 150",IF(R4338&lt;=180,"Entre 150 e 180","Superior a 180")))))))</f>
        <v/>
      </c>
    </row>
    <row r="4339">
      <c r="A4339" t="inlineStr">
        <is>
          <t>Q021L014</t>
        </is>
      </c>
      <c r="B4339" t="inlineStr">
        <is>
          <t>TAINA ALVES DE AQUINO</t>
        </is>
      </c>
      <c r="C4339" t="n">
        <v>1</v>
      </c>
      <c r="D4339" t="inlineStr">
        <is>
          <t>IPCA</t>
        </is>
      </c>
      <c r="E4339" t="n">
        <v>0.009488792934583046</v>
      </c>
      <c r="F4339" t="inlineStr">
        <is>
          <t>MENSAL</t>
        </is>
      </c>
      <c r="G4339" t="n">
        <v>49339</v>
      </c>
      <c r="H4339" t="n">
        <v>49339</v>
      </c>
      <c r="I4339" t="n">
        <v>161</v>
      </c>
      <c r="J4339" t="inlineStr">
        <is>
          <t>CARTEIRA</t>
        </is>
      </c>
      <c r="K4339" t="inlineStr">
        <is>
          <t>CONTRATO</t>
        </is>
      </c>
      <c r="L4339" t="n">
        <v>2728.26</v>
      </c>
      <c r="M4339" t="inlineStr">
        <is>
          <t>IBIRAPITANGA FASE 3</t>
        </is>
      </c>
      <c r="N4339" s="142">
        <f>DATE(YEAR(G4339),MONTH(G4339),1)</f>
        <v/>
      </c>
      <c r="O4339" s="132">
        <f>IF(G4339&gt;$K$3,"Futuro","Atraso")</f>
        <v/>
      </c>
      <c r="P4339">
        <f>12*(YEAR(G4339)-YEAR($K$3))+(MONTH(G4339)-MONTH($K$3))</f>
        <v/>
      </c>
      <c r="Q4339" s="366">
        <f>IF(M4339="IBIRAPITANGA FASE 3",IF(O4339="Atraso",L4339,L4339/(1+$I$2)^P4339),IF(O4339="Atraso",L4339,L4339/(1+$I$1)^P4339))</f>
        <v/>
      </c>
      <c r="R4339">
        <f>IF(O4339="Atraso",$K$3-G4339,0)</f>
        <v/>
      </c>
      <c r="S4339">
        <f>IF(R4339&lt;=15,"Até 15",IF(R4339&lt;=30,"Entre 15 e 30",IF(R4339&lt;=60,"Entre 30 e 60",IF(R4339&lt;=90,"Entre 60 e 90",IF(R4339&lt;=120,"Entre 90 e 120",IF(R4339&lt;=150,"Entre 120 e 150",IF(R4339&lt;=180,"Entre 150 e 180","Superior a 180")))))))</f>
        <v/>
      </c>
    </row>
    <row r="4340">
      <c r="A4340" t="inlineStr">
        <is>
          <t>Q021L014</t>
        </is>
      </c>
      <c r="B4340" t="inlineStr">
        <is>
          <t>TAINA ALVES DE AQUINO</t>
        </is>
      </c>
      <c r="C4340" t="n">
        <v>1</v>
      </c>
      <c r="D4340" t="inlineStr">
        <is>
          <t>IPCA</t>
        </is>
      </c>
      <c r="E4340" t="n">
        <v>0.009488792934583046</v>
      </c>
      <c r="F4340" t="inlineStr">
        <is>
          <t>MENSAL</t>
        </is>
      </c>
      <c r="G4340" t="n">
        <v>49368</v>
      </c>
      <c r="H4340" t="n">
        <v>49368</v>
      </c>
      <c r="I4340" t="n">
        <v>162</v>
      </c>
      <c r="J4340" t="inlineStr">
        <is>
          <t>CARTEIRA</t>
        </is>
      </c>
      <c r="K4340" t="inlineStr">
        <is>
          <t>CONTRATO</t>
        </is>
      </c>
      <c r="L4340" t="n">
        <v>2728.26</v>
      </c>
      <c r="M4340" t="inlineStr">
        <is>
          <t>IBIRAPITANGA FASE 3</t>
        </is>
      </c>
      <c r="N4340" s="142">
        <f>DATE(YEAR(G4340),MONTH(G4340),1)</f>
        <v/>
      </c>
      <c r="O4340" s="132">
        <f>IF(G4340&gt;$K$3,"Futuro","Atraso")</f>
        <v/>
      </c>
      <c r="P4340">
        <f>12*(YEAR(G4340)-YEAR($K$3))+(MONTH(G4340)-MONTH($K$3))</f>
        <v/>
      </c>
      <c r="Q4340" s="366">
        <f>IF(M4340="IBIRAPITANGA FASE 3",IF(O4340="Atraso",L4340,L4340/(1+$I$2)^P4340),IF(O4340="Atraso",L4340,L4340/(1+$I$1)^P4340))</f>
        <v/>
      </c>
      <c r="R4340">
        <f>IF(O4340="Atraso",$K$3-G4340,0)</f>
        <v/>
      </c>
      <c r="S4340">
        <f>IF(R4340&lt;=15,"Até 15",IF(R4340&lt;=30,"Entre 15 e 30",IF(R4340&lt;=60,"Entre 30 e 60",IF(R4340&lt;=90,"Entre 60 e 90",IF(R4340&lt;=120,"Entre 90 e 120",IF(R4340&lt;=150,"Entre 120 e 150",IF(R4340&lt;=180,"Entre 150 e 180","Superior a 180")))))))</f>
        <v/>
      </c>
    </row>
    <row r="4341">
      <c r="A4341" t="inlineStr">
        <is>
          <t>Q021L014</t>
        </is>
      </c>
      <c r="B4341" t="inlineStr">
        <is>
          <t>TAINA ALVES DE AQUINO</t>
        </is>
      </c>
      <c r="C4341" t="n">
        <v>1</v>
      </c>
      <c r="D4341" t="inlineStr">
        <is>
          <t>IPCA</t>
        </is>
      </c>
      <c r="E4341" t="n">
        <v>0.009488792934583046</v>
      </c>
      <c r="F4341" t="inlineStr">
        <is>
          <t>MENSAL</t>
        </is>
      </c>
      <c r="G4341" t="n">
        <v>49398</v>
      </c>
      <c r="H4341" t="n">
        <v>49398</v>
      </c>
      <c r="I4341" t="n">
        <v>163</v>
      </c>
      <c r="J4341" t="inlineStr">
        <is>
          <t>CARTEIRA</t>
        </is>
      </c>
      <c r="K4341" t="inlineStr">
        <is>
          <t>CONTRATO</t>
        </is>
      </c>
      <c r="L4341" t="n">
        <v>2728.26</v>
      </c>
      <c r="M4341" t="inlineStr">
        <is>
          <t>IBIRAPITANGA FASE 3</t>
        </is>
      </c>
      <c r="N4341" s="142">
        <f>DATE(YEAR(G4341),MONTH(G4341),1)</f>
        <v/>
      </c>
      <c r="O4341" s="132">
        <f>IF(G4341&gt;$K$3,"Futuro","Atraso")</f>
        <v/>
      </c>
      <c r="P4341">
        <f>12*(YEAR(G4341)-YEAR($K$3))+(MONTH(G4341)-MONTH($K$3))</f>
        <v/>
      </c>
      <c r="Q4341" s="366">
        <f>IF(M4341="IBIRAPITANGA FASE 3",IF(O4341="Atraso",L4341,L4341/(1+$I$2)^P4341),IF(O4341="Atraso",L4341,L4341/(1+$I$1)^P4341))</f>
        <v/>
      </c>
      <c r="R4341">
        <f>IF(O4341="Atraso",$K$3-G4341,0)</f>
        <v/>
      </c>
      <c r="S4341">
        <f>IF(R4341&lt;=15,"Até 15",IF(R4341&lt;=30,"Entre 15 e 30",IF(R4341&lt;=60,"Entre 30 e 60",IF(R4341&lt;=90,"Entre 60 e 90",IF(R4341&lt;=120,"Entre 90 e 120",IF(R4341&lt;=150,"Entre 120 e 150",IF(R4341&lt;=180,"Entre 150 e 180","Superior a 180")))))))</f>
        <v/>
      </c>
    </row>
    <row r="4342">
      <c r="A4342" t="inlineStr">
        <is>
          <t>Q021L014</t>
        </is>
      </c>
      <c r="B4342" t="inlineStr">
        <is>
          <t>TAINA ALVES DE AQUINO</t>
        </is>
      </c>
      <c r="C4342" t="n">
        <v>1</v>
      </c>
      <c r="D4342" t="inlineStr">
        <is>
          <t>IPCA</t>
        </is>
      </c>
      <c r="E4342" t="n">
        <v>0.009488792934583046</v>
      </c>
      <c r="F4342" t="inlineStr">
        <is>
          <t>MENSAL</t>
        </is>
      </c>
      <c r="G4342" t="n">
        <v>49429</v>
      </c>
      <c r="H4342" t="n">
        <v>49429</v>
      </c>
      <c r="I4342" t="n">
        <v>164</v>
      </c>
      <c r="J4342" t="inlineStr">
        <is>
          <t>CARTEIRA</t>
        </is>
      </c>
      <c r="K4342" t="inlineStr">
        <is>
          <t>CONTRATO</t>
        </is>
      </c>
      <c r="L4342" t="n">
        <v>2728.26</v>
      </c>
      <c r="M4342" t="inlineStr">
        <is>
          <t>IBIRAPITANGA FASE 3</t>
        </is>
      </c>
      <c r="N4342" s="142">
        <f>DATE(YEAR(G4342),MONTH(G4342),1)</f>
        <v/>
      </c>
      <c r="O4342" s="132">
        <f>IF(G4342&gt;$K$3,"Futuro","Atraso")</f>
        <v/>
      </c>
      <c r="P4342">
        <f>12*(YEAR(G4342)-YEAR($K$3))+(MONTH(G4342)-MONTH($K$3))</f>
        <v/>
      </c>
      <c r="Q4342" s="366">
        <f>IF(M4342="IBIRAPITANGA FASE 3",IF(O4342="Atraso",L4342,L4342/(1+$I$2)^P4342),IF(O4342="Atraso",L4342,L4342/(1+$I$1)^P4342))</f>
        <v/>
      </c>
      <c r="R4342">
        <f>IF(O4342="Atraso",$K$3-G4342,0)</f>
        <v/>
      </c>
      <c r="S4342">
        <f>IF(R4342&lt;=15,"Até 15",IF(R4342&lt;=30,"Entre 15 e 30",IF(R4342&lt;=60,"Entre 30 e 60",IF(R4342&lt;=90,"Entre 60 e 90",IF(R4342&lt;=120,"Entre 90 e 120",IF(R4342&lt;=150,"Entre 120 e 150",IF(R4342&lt;=180,"Entre 150 e 180","Superior a 180")))))))</f>
        <v/>
      </c>
    </row>
    <row r="4343">
      <c r="A4343" t="inlineStr">
        <is>
          <t>Q021L014</t>
        </is>
      </c>
      <c r="B4343" t="inlineStr">
        <is>
          <t>TAINA ALVES DE AQUINO</t>
        </is>
      </c>
      <c r="C4343" t="n">
        <v>1</v>
      </c>
      <c r="D4343" t="inlineStr">
        <is>
          <t>IPCA</t>
        </is>
      </c>
      <c r="E4343" t="n">
        <v>0.009488792934583046</v>
      </c>
      <c r="F4343" t="inlineStr">
        <is>
          <t>MENSAL</t>
        </is>
      </c>
      <c r="G4343" t="n">
        <v>49459</v>
      </c>
      <c r="H4343" t="n">
        <v>49459</v>
      </c>
      <c r="I4343" t="n">
        <v>165</v>
      </c>
      <c r="J4343" t="inlineStr">
        <is>
          <t>CARTEIRA</t>
        </is>
      </c>
      <c r="K4343" t="inlineStr">
        <is>
          <t>CONTRATO</t>
        </is>
      </c>
      <c r="L4343" t="n">
        <v>2728.26</v>
      </c>
      <c r="M4343" t="inlineStr">
        <is>
          <t>IBIRAPITANGA FASE 3</t>
        </is>
      </c>
      <c r="N4343" s="142">
        <f>DATE(YEAR(G4343),MONTH(G4343),1)</f>
        <v/>
      </c>
      <c r="O4343" s="132">
        <f>IF(G4343&gt;$K$3,"Futuro","Atraso")</f>
        <v/>
      </c>
      <c r="P4343">
        <f>12*(YEAR(G4343)-YEAR($K$3))+(MONTH(G4343)-MONTH($K$3))</f>
        <v/>
      </c>
      <c r="Q4343" s="366">
        <f>IF(M4343="IBIRAPITANGA FASE 3",IF(O4343="Atraso",L4343,L4343/(1+$I$2)^P4343),IF(O4343="Atraso",L4343,L4343/(1+$I$1)^P4343))</f>
        <v/>
      </c>
      <c r="R4343">
        <f>IF(O4343="Atraso",$K$3-G4343,0)</f>
        <v/>
      </c>
      <c r="S4343">
        <f>IF(R4343&lt;=15,"Até 15",IF(R4343&lt;=30,"Entre 15 e 30",IF(R4343&lt;=60,"Entre 30 e 60",IF(R4343&lt;=90,"Entre 60 e 90",IF(R4343&lt;=120,"Entre 90 e 120",IF(R4343&lt;=150,"Entre 120 e 150",IF(R4343&lt;=180,"Entre 150 e 180","Superior a 180")))))))</f>
        <v/>
      </c>
    </row>
    <row r="4344">
      <c r="A4344" t="inlineStr">
        <is>
          <t>Q021L014</t>
        </is>
      </c>
      <c r="B4344" t="inlineStr">
        <is>
          <t>TAINA ALVES DE AQUINO</t>
        </is>
      </c>
      <c r="C4344" t="n">
        <v>1</v>
      </c>
      <c r="D4344" t="inlineStr">
        <is>
          <t>IPCA</t>
        </is>
      </c>
      <c r="E4344" t="n">
        <v>0.009488792934583046</v>
      </c>
      <c r="F4344" t="inlineStr">
        <is>
          <t>MENSAL</t>
        </is>
      </c>
      <c r="G4344" t="n">
        <v>49490</v>
      </c>
      <c r="H4344" t="n">
        <v>49490</v>
      </c>
      <c r="I4344" t="n">
        <v>166</v>
      </c>
      <c r="J4344" t="inlineStr">
        <is>
          <t>CARTEIRA</t>
        </is>
      </c>
      <c r="K4344" t="inlineStr">
        <is>
          <t>CONTRATO</t>
        </is>
      </c>
      <c r="L4344" t="n">
        <v>2728.26</v>
      </c>
      <c r="M4344" t="inlineStr">
        <is>
          <t>IBIRAPITANGA FASE 3</t>
        </is>
      </c>
      <c r="N4344" s="142">
        <f>DATE(YEAR(G4344),MONTH(G4344),1)</f>
        <v/>
      </c>
      <c r="O4344" s="132">
        <f>IF(G4344&gt;$K$3,"Futuro","Atraso")</f>
        <v/>
      </c>
      <c r="P4344">
        <f>12*(YEAR(G4344)-YEAR($K$3))+(MONTH(G4344)-MONTH($K$3))</f>
        <v/>
      </c>
      <c r="Q4344" s="366">
        <f>IF(M4344="IBIRAPITANGA FASE 3",IF(O4344="Atraso",L4344,L4344/(1+$I$2)^P4344),IF(O4344="Atraso",L4344,L4344/(1+$I$1)^P4344))</f>
        <v/>
      </c>
      <c r="R4344">
        <f>IF(O4344="Atraso",$K$3-G4344,0)</f>
        <v/>
      </c>
      <c r="S4344">
        <f>IF(R4344&lt;=15,"Até 15",IF(R4344&lt;=30,"Entre 15 e 30",IF(R4344&lt;=60,"Entre 30 e 60",IF(R4344&lt;=90,"Entre 60 e 90",IF(R4344&lt;=120,"Entre 90 e 120",IF(R4344&lt;=150,"Entre 120 e 150",IF(R4344&lt;=180,"Entre 150 e 180","Superior a 180")))))))</f>
        <v/>
      </c>
    </row>
    <row r="4345">
      <c r="A4345" t="inlineStr">
        <is>
          <t>Q021L014</t>
        </is>
      </c>
      <c r="B4345" t="inlineStr">
        <is>
          <t>TAINA ALVES DE AQUINO</t>
        </is>
      </c>
      <c r="C4345" t="n">
        <v>1</v>
      </c>
      <c r="D4345" t="inlineStr">
        <is>
          <t>IPCA</t>
        </is>
      </c>
      <c r="E4345" t="n">
        <v>0.009488792934583046</v>
      </c>
      <c r="F4345" t="inlineStr">
        <is>
          <t>MENSAL</t>
        </is>
      </c>
      <c r="G4345" t="n">
        <v>49520</v>
      </c>
      <c r="H4345" t="n">
        <v>49520</v>
      </c>
      <c r="I4345" t="n">
        <v>167</v>
      </c>
      <c r="J4345" t="inlineStr">
        <is>
          <t>CARTEIRA</t>
        </is>
      </c>
      <c r="K4345" t="inlineStr">
        <is>
          <t>CONTRATO</t>
        </is>
      </c>
      <c r="L4345" t="n">
        <v>2728.26</v>
      </c>
      <c r="M4345" t="inlineStr">
        <is>
          <t>IBIRAPITANGA FASE 3</t>
        </is>
      </c>
      <c r="N4345" s="142">
        <f>DATE(YEAR(G4345),MONTH(G4345),1)</f>
        <v/>
      </c>
      <c r="O4345" s="132">
        <f>IF(G4345&gt;$K$3,"Futuro","Atraso")</f>
        <v/>
      </c>
      <c r="P4345">
        <f>12*(YEAR(G4345)-YEAR($K$3))+(MONTH(G4345)-MONTH($K$3))</f>
        <v/>
      </c>
      <c r="Q4345" s="366">
        <f>IF(M4345="IBIRAPITANGA FASE 3",IF(O4345="Atraso",L4345,L4345/(1+$I$2)^P4345),IF(O4345="Atraso",L4345,L4345/(1+$I$1)^P4345))</f>
        <v/>
      </c>
      <c r="R4345">
        <f>IF(O4345="Atraso",$K$3-G4345,0)</f>
        <v/>
      </c>
      <c r="S4345">
        <f>IF(R4345&lt;=15,"Até 15",IF(R4345&lt;=30,"Entre 15 e 30",IF(R4345&lt;=60,"Entre 30 e 60",IF(R4345&lt;=90,"Entre 60 e 90",IF(R4345&lt;=120,"Entre 90 e 120",IF(R4345&lt;=150,"Entre 120 e 150",IF(R4345&lt;=180,"Entre 150 e 180","Superior a 180")))))))</f>
        <v/>
      </c>
    </row>
    <row r="4346">
      <c r="A4346" t="inlineStr">
        <is>
          <t>Q021L014</t>
        </is>
      </c>
      <c r="B4346" t="inlineStr">
        <is>
          <t>TAINA ALVES DE AQUINO</t>
        </is>
      </c>
      <c r="C4346" t="n">
        <v>1</v>
      </c>
      <c r="D4346" t="inlineStr">
        <is>
          <t>IPCA</t>
        </is>
      </c>
      <c r="E4346" t="n">
        <v>0.009488792934583046</v>
      </c>
      <c r="F4346" t="inlineStr">
        <is>
          <t>MENSAL</t>
        </is>
      </c>
      <c r="G4346" t="n">
        <v>49551</v>
      </c>
      <c r="H4346" t="n">
        <v>49551</v>
      </c>
      <c r="I4346" t="n">
        <v>168</v>
      </c>
      <c r="J4346" t="inlineStr">
        <is>
          <t>CARTEIRA</t>
        </is>
      </c>
      <c r="K4346" t="inlineStr">
        <is>
          <t>CONTRATO</t>
        </is>
      </c>
      <c r="L4346" t="n">
        <v>2728.26</v>
      </c>
      <c r="M4346" t="inlineStr">
        <is>
          <t>IBIRAPITANGA FASE 3</t>
        </is>
      </c>
      <c r="N4346" s="142">
        <f>DATE(YEAR(G4346),MONTH(G4346),1)</f>
        <v/>
      </c>
      <c r="O4346" s="132">
        <f>IF(G4346&gt;$K$3,"Futuro","Atraso")</f>
        <v/>
      </c>
      <c r="P4346">
        <f>12*(YEAR(G4346)-YEAR($K$3))+(MONTH(G4346)-MONTH($K$3))</f>
        <v/>
      </c>
      <c r="Q4346" s="366">
        <f>IF(M4346="IBIRAPITANGA FASE 3",IF(O4346="Atraso",L4346,L4346/(1+$I$2)^P4346),IF(O4346="Atraso",L4346,L4346/(1+$I$1)^P4346))</f>
        <v/>
      </c>
      <c r="R4346">
        <f>IF(O4346="Atraso",$K$3-G4346,0)</f>
        <v/>
      </c>
      <c r="S4346">
        <f>IF(R4346&lt;=15,"Até 15",IF(R4346&lt;=30,"Entre 15 e 30",IF(R4346&lt;=60,"Entre 30 e 60",IF(R4346&lt;=90,"Entre 60 e 90",IF(R4346&lt;=120,"Entre 90 e 120",IF(R4346&lt;=150,"Entre 120 e 150",IF(R4346&lt;=180,"Entre 150 e 180","Superior a 180")))))))</f>
        <v/>
      </c>
    </row>
    <row r="4347">
      <c r="A4347" t="inlineStr">
        <is>
          <t>Q021L014</t>
        </is>
      </c>
      <c r="B4347" t="inlineStr">
        <is>
          <t>TAINA ALVES DE AQUINO</t>
        </is>
      </c>
      <c r="C4347" t="n">
        <v>1</v>
      </c>
      <c r="D4347" t="inlineStr">
        <is>
          <t>IPCA</t>
        </is>
      </c>
      <c r="E4347" t="n">
        <v>0.009488792934583046</v>
      </c>
      <c r="F4347" t="inlineStr">
        <is>
          <t>MENSAL</t>
        </is>
      </c>
      <c r="G4347" t="n">
        <v>49582</v>
      </c>
      <c r="H4347" t="n">
        <v>49582</v>
      </c>
      <c r="I4347" t="n">
        <v>169</v>
      </c>
      <c r="J4347" t="inlineStr">
        <is>
          <t>CARTEIRA</t>
        </is>
      </c>
      <c r="K4347" t="inlineStr">
        <is>
          <t>CONTRATO</t>
        </is>
      </c>
      <c r="L4347" t="n">
        <v>2728.26</v>
      </c>
      <c r="M4347" t="inlineStr">
        <is>
          <t>IBIRAPITANGA FASE 3</t>
        </is>
      </c>
      <c r="N4347" s="142">
        <f>DATE(YEAR(G4347),MONTH(G4347),1)</f>
        <v/>
      </c>
      <c r="O4347" s="132">
        <f>IF(G4347&gt;$K$3,"Futuro","Atraso")</f>
        <v/>
      </c>
      <c r="P4347">
        <f>12*(YEAR(G4347)-YEAR($K$3))+(MONTH(G4347)-MONTH($K$3))</f>
        <v/>
      </c>
      <c r="Q4347" s="366">
        <f>IF(M4347="IBIRAPITANGA FASE 3",IF(O4347="Atraso",L4347,L4347/(1+$I$2)^P4347),IF(O4347="Atraso",L4347,L4347/(1+$I$1)^P4347))</f>
        <v/>
      </c>
      <c r="R4347">
        <f>IF(O4347="Atraso",$K$3-G4347,0)</f>
        <v/>
      </c>
      <c r="S4347">
        <f>IF(R4347&lt;=15,"Até 15",IF(R4347&lt;=30,"Entre 15 e 30",IF(R4347&lt;=60,"Entre 30 e 60",IF(R4347&lt;=90,"Entre 60 e 90",IF(R4347&lt;=120,"Entre 90 e 120",IF(R4347&lt;=150,"Entre 120 e 150",IF(R4347&lt;=180,"Entre 150 e 180","Superior a 180")))))))</f>
        <v/>
      </c>
    </row>
    <row r="4348">
      <c r="A4348" t="inlineStr">
        <is>
          <t>Q021L014</t>
        </is>
      </c>
      <c r="B4348" t="inlineStr">
        <is>
          <t>TAINA ALVES DE AQUINO</t>
        </is>
      </c>
      <c r="C4348" t="n">
        <v>1</v>
      </c>
      <c r="D4348" t="inlineStr">
        <is>
          <t>IPCA</t>
        </is>
      </c>
      <c r="E4348" t="n">
        <v>0.009488792934583046</v>
      </c>
      <c r="F4348" t="inlineStr">
        <is>
          <t>MENSAL</t>
        </is>
      </c>
      <c r="G4348" t="n">
        <v>49612</v>
      </c>
      <c r="H4348" t="n">
        <v>49612</v>
      </c>
      <c r="I4348" t="n">
        <v>170</v>
      </c>
      <c r="J4348" t="inlineStr">
        <is>
          <t>CARTEIRA</t>
        </is>
      </c>
      <c r="K4348" t="inlineStr">
        <is>
          <t>CONTRATO</t>
        </is>
      </c>
      <c r="L4348" t="n">
        <v>2728.26</v>
      </c>
      <c r="M4348" t="inlineStr">
        <is>
          <t>IBIRAPITANGA FASE 3</t>
        </is>
      </c>
      <c r="N4348" s="142">
        <f>DATE(YEAR(G4348),MONTH(G4348),1)</f>
        <v/>
      </c>
      <c r="O4348" s="132">
        <f>IF(G4348&gt;$K$3,"Futuro","Atraso")</f>
        <v/>
      </c>
      <c r="P4348">
        <f>12*(YEAR(G4348)-YEAR($K$3))+(MONTH(G4348)-MONTH($K$3))</f>
        <v/>
      </c>
      <c r="Q4348" s="366">
        <f>IF(M4348="IBIRAPITANGA FASE 3",IF(O4348="Atraso",L4348,L4348/(1+$I$2)^P4348),IF(O4348="Atraso",L4348,L4348/(1+$I$1)^P4348))</f>
        <v/>
      </c>
      <c r="R4348">
        <f>IF(O4348="Atraso",$K$3-G4348,0)</f>
        <v/>
      </c>
      <c r="S4348">
        <f>IF(R4348&lt;=15,"Até 15",IF(R4348&lt;=30,"Entre 15 e 30",IF(R4348&lt;=60,"Entre 30 e 60",IF(R4348&lt;=90,"Entre 60 e 90",IF(R4348&lt;=120,"Entre 90 e 120",IF(R4348&lt;=150,"Entre 120 e 150",IF(R4348&lt;=180,"Entre 150 e 180","Superior a 180")))))))</f>
        <v/>
      </c>
    </row>
    <row r="4349">
      <c r="A4349" t="inlineStr">
        <is>
          <t>Q021L014</t>
        </is>
      </c>
      <c r="B4349" t="inlineStr">
        <is>
          <t>TAINA ALVES DE AQUINO</t>
        </is>
      </c>
      <c r="C4349" t="n">
        <v>1</v>
      </c>
      <c r="D4349" t="inlineStr">
        <is>
          <t>IPCA</t>
        </is>
      </c>
      <c r="E4349" t="n">
        <v>0.009488792934583046</v>
      </c>
      <c r="F4349" t="inlineStr">
        <is>
          <t>MENSAL</t>
        </is>
      </c>
      <c r="G4349" t="n">
        <v>49643</v>
      </c>
      <c r="H4349" t="n">
        <v>49643</v>
      </c>
      <c r="I4349" t="n">
        <v>171</v>
      </c>
      <c r="J4349" t="inlineStr">
        <is>
          <t>CARTEIRA</t>
        </is>
      </c>
      <c r="K4349" t="inlineStr">
        <is>
          <t>CONTRATO</t>
        </is>
      </c>
      <c r="L4349" t="n">
        <v>2728.26</v>
      </c>
      <c r="M4349" t="inlineStr">
        <is>
          <t>IBIRAPITANGA FASE 3</t>
        </is>
      </c>
      <c r="N4349" s="142">
        <f>DATE(YEAR(G4349),MONTH(G4349),1)</f>
        <v/>
      </c>
      <c r="O4349" s="132">
        <f>IF(G4349&gt;$K$3,"Futuro","Atraso")</f>
        <v/>
      </c>
      <c r="P4349">
        <f>12*(YEAR(G4349)-YEAR($K$3))+(MONTH(G4349)-MONTH($K$3))</f>
        <v/>
      </c>
      <c r="Q4349" s="366">
        <f>IF(M4349="IBIRAPITANGA FASE 3",IF(O4349="Atraso",L4349,L4349/(1+$I$2)^P4349),IF(O4349="Atraso",L4349,L4349/(1+$I$1)^P4349))</f>
        <v/>
      </c>
      <c r="R4349">
        <f>IF(O4349="Atraso",$K$3-G4349,0)</f>
        <v/>
      </c>
      <c r="S4349">
        <f>IF(R4349&lt;=15,"Até 15",IF(R4349&lt;=30,"Entre 15 e 30",IF(R4349&lt;=60,"Entre 30 e 60",IF(R4349&lt;=90,"Entre 60 e 90",IF(R4349&lt;=120,"Entre 90 e 120",IF(R4349&lt;=150,"Entre 120 e 150",IF(R4349&lt;=180,"Entre 150 e 180","Superior a 180")))))))</f>
        <v/>
      </c>
    </row>
    <row r="4350">
      <c r="A4350" t="inlineStr">
        <is>
          <t>Q021L014</t>
        </is>
      </c>
      <c r="B4350" t="inlineStr">
        <is>
          <t>TAINA ALVES DE AQUINO</t>
        </is>
      </c>
      <c r="C4350" t="n">
        <v>1</v>
      </c>
      <c r="D4350" t="inlineStr">
        <is>
          <t>IPCA</t>
        </is>
      </c>
      <c r="E4350" t="n">
        <v>0.009488792934583046</v>
      </c>
      <c r="F4350" t="inlineStr">
        <is>
          <t>MENSAL</t>
        </is>
      </c>
      <c r="G4350" t="n">
        <v>49673</v>
      </c>
      <c r="H4350" t="n">
        <v>49673</v>
      </c>
      <c r="I4350" t="n">
        <v>172</v>
      </c>
      <c r="J4350" t="inlineStr">
        <is>
          <t>CARTEIRA</t>
        </is>
      </c>
      <c r="K4350" t="inlineStr">
        <is>
          <t>CONTRATO</t>
        </is>
      </c>
      <c r="L4350" t="n">
        <v>2728.26</v>
      </c>
      <c r="M4350" t="inlineStr">
        <is>
          <t>IBIRAPITANGA FASE 3</t>
        </is>
      </c>
      <c r="N4350" s="142">
        <f>DATE(YEAR(G4350),MONTH(G4350),1)</f>
        <v/>
      </c>
      <c r="O4350" s="132">
        <f>IF(G4350&gt;$K$3,"Futuro","Atraso")</f>
        <v/>
      </c>
      <c r="P4350">
        <f>12*(YEAR(G4350)-YEAR($K$3))+(MONTH(G4350)-MONTH($K$3))</f>
        <v/>
      </c>
      <c r="Q4350" s="366">
        <f>IF(M4350="IBIRAPITANGA FASE 3",IF(O4350="Atraso",L4350,L4350/(1+$I$2)^P4350),IF(O4350="Atraso",L4350,L4350/(1+$I$1)^P4350))</f>
        <v/>
      </c>
      <c r="R4350">
        <f>IF(O4350="Atraso",$K$3-G4350,0)</f>
        <v/>
      </c>
      <c r="S4350">
        <f>IF(R4350&lt;=15,"Até 15",IF(R4350&lt;=30,"Entre 15 e 30",IF(R4350&lt;=60,"Entre 30 e 60",IF(R4350&lt;=90,"Entre 60 e 90",IF(R4350&lt;=120,"Entre 90 e 120",IF(R4350&lt;=150,"Entre 120 e 150",IF(R4350&lt;=180,"Entre 150 e 180","Superior a 180")))))))</f>
        <v/>
      </c>
    </row>
    <row r="4351">
      <c r="A4351" t="inlineStr">
        <is>
          <t>Q021L014</t>
        </is>
      </c>
      <c r="B4351" t="inlineStr">
        <is>
          <t>TAINA ALVES DE AQUINO</t>
        </is>
      </c>
      <c r="C4351" t="n">
        <v>1</v>
      </c>
      <c r="D4351" t="inlineStr">
        <is>
          <t>IPCA</t>
        </is>
      </c>
      <c r="E4351" t="n">
        <v>0.009488792934583046</v>
      </c>
      <c r="F4351" t="inlineStr">
        <is>
          <t>MENSAL</t>
        </is>
      </c>
      <c r="G4351" t="n">
        <v>49704</v>
      </c>
      <c r="H4351" t="n">
        <v>49704</v>
      </c>
      <c r="I4351" t="n">
        <v>173</v>
      </c>
      <c r="J4351" t="inlineStr">
        <is>
          <t>CARTEIRA</t>
        </is>
      </c>
      <c r="K4351" t="inlineStr">
        <is>
          <t>CONTRATO</t>
        </is>
      </c>
      <c r="L4351" t="n">
        <v>2728.26</v>
      </c>
      <c r="M4351" t="inlineStr">
        <is>
          <t>IBIRAPITANGA FASE 3</t>
        </is>
      </c>
      <c r="N4351" s="142">
        <f>DATE(YEAR(G4351),MONTH(G4351),1)</f>
        <v/>
      </c>
      <c r="O4351" s="132">
        <f>IF(G4351&gt;$K$3,"Futuro","Atraso")</f>
        <v/>
      </c>
      <c r="P4351">
        <f>12*(YEAR(G4351)-YEAR($K$3))+(MONTH(G4351)-MONTH($K$3))</f>
        <v/>
      </c>
      <c r="Q4351" s="366">
        <f>IF(M4351="IBIRAPITANGA FASE 3",IF(O4351="Atraso",L4351,L4351/(1+$I$2)^P4351),IF(O4351="Atraso",L4351,L4351/(1+$I$1)^P4351))</f>
        <v/>
      </c>
      <c r="R4351">
        <f>IF(O4351="Atraso",$K$3-G4351,0)</f>
        <v/>
      </c>
      <c r="S4351">
        <f>IF(R4351&lt;=15,"Até 15",IF(R4351&lt;=30,"Entre 15 e 30",IF(R4351&lt;=60,"Entre 30 e 60",IF(R4351&lt;=90,"Entre 60 e 90",IF(R4351&lt;=120,"Entre 90 e 120",IF(R4351&lt;=150,"Entre 120 e 150",IF(R4351&lt;=180,"Entre 150 e 180","Superior a 180")))))))</f>
        <v/>
      </c>
    </row>
    <row r="4352">
      <c r="A4352" t="inlineStr">
        <is>
          <t>Q021L014</t>
        </is>
      </c>
      <c r="B4352" t="inlineStr">
        <is>
          <t>TAINA ALVES DE AQUINO</t>
        </is>
      </c>
      <c r="C4352" t="n">
        <v>1</v>
      </c>
      <c r="D4352" t="inlineStr">
        <is>
          <t>IPCA</t>
        </is>
      </c>
      <c r="E4352" t="n">
        <v>0.009488792934583046</v>
      </c>
      <c r="F4352" t="inlineStr">
        <is>
          <t>MENSAL</t>
        </is>
      </c>
      <c r="G4352" t="n">
        <v>49734</v>
      </c>
      <c r="H4352" t="n">
        <v>49734</v>
      </c>
      <c r="I4352" t="n">
        <v>174</v>
      </c>
      <c r="J4352" t="inlineStr">
        <is>
          <t>CARTEIRA</t>
        </is>
      </c>
      <c r="K4352" t="inlineStr">
        <is>
          <t>CONTRATO</t>
        </is>
      </c>
      <c r="L4352" t="n">
        <v>2728.26</v>
      </c>
      <c r="M4352" t="inlineStr">
        <is>
          <t>IBIRAPITANGA FASE 3</t>
        </is>
      </c>
      <c r="N4352" s="142">
        <f>DATE(YEAR(G4352),MONTH(G4352),1)</f>
        <v/>
      </c>
      <c r="O4352" s="132">
        <f>IF(G4352&gt;$K$3,"Futuro","Atraso")</f>
        <v/>
      </c>
      <c r="P4352">
        <f>12*(YEAR(G4352)-YEAR($K$3))+(MONTH(G4352)-MONTH($K$3))</f>
        <v/>
      </c>
      <c r="Q4352" s="366">
        <f>IF(M4352="IBIRAPITANGA FASE 3",IF(O4352="Atraso",L4352,L4352/(1+$I$2)^P4352),IF(O4352="Atraso",L4352,L4352/(1+$I$1)^P4352))</f>
        <v/>
      </c>
      <c r="R4352">
        <f>IF(O4352="Atraso",$K$3-G4352,0)</f>
        <v/>
      </c>
      <c r="S4352">
        <f>IF(R4352&lt;=15,"Até 15",IF(R4352&lt;=30,"Entre 15 e 30",IF(R4352&lt;=60,"Entre 30 e 60",IF(R4352&lt;=90,"Entre 60 e 90",IF(R4352&lt;=120,"Entre 90 e 120",IF(R4352&lt;=150,"Entre 120 e 150",IF(R4352&lt;=180,"Entre 150 e 180","Superior a 180")))))))</f>
        <v/>
      </c>
    </row>
    <row r="4353">
      <c r="A4353" t="inlineStr">
        <is>
          <t>Q021L014</t>
        </is>
      </c>
      <c r="B4353" t="inlineStr">
        <is>
          <t>TAINA ALVES DE AQUINO</t>
        </is>
      </c>
      <c r="C4353" t="n">
        <v>1</v>
      </c>
      <c r="D4353" t="inlineStr">
        <is>
          <t>IPCA</t>
        </is>
      </c>
      <c r="E4353" t="n">
        <v>0.009488792934583046</v>
      </c>
      <c r="F4353" t="inlineStr">
        <is>
          <t>MENSAL</t>
        </is>
      </c>
      <c r="G4353" t="n">
        <v>49764</v>
      </c>
      <c r="H4353" t="n">
        <v>49764</v>
      </c>
      <c r="I4353" t="n">
        <v>175</v>
      </c>
      <c r="J4353" t="inlineStr">
        <is>
          <t>CARTEIRA</t>
        </is>
      </c>
      <c r="K4353" t="inlineStr">
        <is>
          <t>CONTRATO</t>
        </is>
      </c>
      <c r="L4353" t="n">
        <v>2728.26</v>
      </c>
      <c r="M4353" t="inlineStr">
        <is>
          <t>IBIRAPITANGA FASE 3</t>
        </is>
      </c>
      <c r="N4353" s="142">
        <f>DATE(YEAR(G4353),MONTH(G4353),1)</f>
        <v/>
      </c>
      <c r="O4353" s="132">
        <f>IF(G4353&gt;$K$3,"Futuro","Atraso")</f>
        <v/>
      </c>
      <c r="P4353">
        <f>12*(YEAR(G4353)-YEAR($K$3))+(MONTH(G4353)-MONTH($K$3))</f>
        <v/>
      </c>
      <c r="Q4353" s="366">
        <f>IF(M4353="IBIRAPITANGA FASE 3",IF(O4353="Atraso",L4353,L4353/(1+$I$2)^P4353),IF(O4353="Atraso",L4353,L4353/(1+$I$1)^P4353))</f>
        <v/>
      </c>
      <c r="R4353">
        <f>IF(O4353="Atraso",$K$3-G4353,0)</f>
        <v/>
      </c>
      <c r="S4353">
        <f>IF(R4353&lt;=15,"Até 15",IF(R4353&lt;=30,"Entre 15 e 30",IF(R4353&lt;=60,"Entre 30 e 60",IF(R4353&lt;=90,"Entre 60 e 90",IF(R4353&lt;=120,"Entre 90 e 120",IF(R4353&lt;=150,"Entre 120 e 150",IF(R4353&lt;=180,"Entre 150 e 180","Superior a 180")))))))</f>
        <v/>
      </c>
    </row>
    <row r="4354">
      <c r="A4354" t="inlineStr">
        <is>
          <t>Q021L014</t>
        </is>
      </c>
      <c r="B4354" t="inlineStr">
        <is>
          <t>TAINA ALVES DE AQUINO</t>
        </is>
      </c>
      <c r="C4354" t="n">
        <v>1</v>
      </c>
      <c r="D4354" t="inlineStr">
        <is>
          <t>IPCA</t>
        </is>
      </c>
      <c r="E4354" t="n">
        <v>0.009488792934583046</v>
      </c>
      <c r="F4354" t="inlineStr">
        <is>
          <t>MENSAL</t>
        </is>
      </c>
      <c r="G4354" t="n">
        <v>49795</v>
      </c>
      <c r="H4354" t="n">
        <v>49795</v>
      </c>
      <c r="I4354" t="n">
        <v>176</v>
      </c>
      <c r="J4354" t="inlineStr">
        <is>
          <t>CARTEIRA</t>
        </is>
      </c>
      <c r="K4354" t="inlineStr">
        <is>
          <t>CONTRATO</t>
        </is>
      </c>
      <c r="L4354" t="n">
        <v>2728.26</v>
      </c>
      <c r="M4354" t="inlineStr">
        <is>
          <t>IBIRAPITANGA FASE 3</t>
        </is>
      </c>
      <c r="N4354" s="142">
        <f>DATE(YEAR(G4354),MONTH(G4354),1)</f>
        <v/>
      </c>
      <c r="O4354" s="132">
        <f>IF(G4354&gt;$K$3,"Futuro","Atraso")</f>
        <v/>
      </c>
      <c r="P4354">
        <f>12*(YEAR(G4354)-YEAR($K$3))+(MONTH(G4354)-MONTH($K$3))</f>
        <v/>
      </c>
      <c r="Q4354" s="366">
        <f>IF(M4354="IBIRAPITANGA FASE 3",IF(O4354="Atraso",L4354,L4354/(1+$I$2)^P4354),IF(O4354="Atraso",L4354,L4354/(1+$I$1)^P4354))</f>
        <v/>
      </c>
      <c r="R4354">
        <f>IF(O4354="Atraso",$K$3-G4354,0)</f>
        <v/>
      </c>
      <c r="S4354">
        <f>IF(R4354&lt;=15,"Até 15",IF(R4354&lt;=30,"Entre 15 e 30",IF(R4354&lt;=60,"Entre 30 e 60",IF(R4354&lt;=90,"Entre 60 e 90",IF(R4354&lt;=120,"Entre 90 e 120",IF(R4354&lt;=150,"Entre 120 e 150",IF(R4354&lt;=180,"Entre 150 e 180","Superior a 180")))))))</f>
        <v/>
      </c>
    </row>
    <row r="4355">
      <c r="A4355" t="inlineStr">
        <is>
          <t>Q021L014</t>
        </is>
      </c>
      <c r="B4355" t="inlineStr">
        <is>
          <t>TAINA ALVES DE AQUINO</t>
        </is>
      </c>
      <c r="C4355" t="n">
        <v>1</v>
      </c>
      <c r="D4355" t="inlineStr">
        <is>
          <t>IPCA</t>
        </is>
      </c>
      <c r="E4355" t="n">
        <v>0.009488792934583046</v>
      </c>
      <c r="F4355" t="inlineStr">
        <is>
          <t>MENSAL</t>
        </is>
      </c>
      <c r="G4355" t="n">
        <v>49825</v>
      </c>
      <c r="H4355" t="n">
        <v>49825</v>
      </c>
      <c r="I4355" t="n">
        <v>177</v>
      </c>
      <c r="J4355" t="inlineStr">
        <is>
          <t>CARTEIRA</t>
        </is>
      </c>
      <c r="K4355" t="inlineStr">
        <is>
          <t>CONTRATO</t>
        </is>
      </c>
      <c r="L4355" t="n">
        <v>2728.26</v>
      </c>
      <c r="M4355" t="inlineStr">
        <is>
          <t>IBIRAPITANGA FASE 3</t>
        </is>
      </c>
      <c r="N4355" s="142">
        <f>DATE(YEAR(G4355),MONTH(G4355),1)</f>
        <v/>
      </c>
      <c r="O4355" s="132">
        <f>IF(G4355&gt;$K$3,"Futuro","Atraso")</f>
        <v/>
      </c>
      <c r="P4355">
        <f>12*(YEAR(G4355)-YEAR($K$3))+(MONTH(G4355)-MONTH($K$3))</f>
        <v/>
      </c>
      <c r="Q4355" s="366">
        <f>IF(M4355="IBIRAPITANGA FASE 3",IF(O4355="Atraso",L4355,L4355/(1+$I$2)^P4355),IF(O4355="Atraso",L4355,L4355/(1+$I$1)^P4355))</f>
        <v/>
      </c>
      <c r="R4355">
        <f>IF(O4355="Atraso",$K$3-G4355,0)</f>
        <v/>
      </c>
      <c r="S4355">
        <f>IF(R4355&lt;=15,"Até 15",IF(R4355&lt;=30,"Entre 15 e 30",IF(R4355&lt;=60,"Entre 30 e 60",IF(R4355&lt;=90,"Entre 60 e 90",IF(R4355&lt;=120,"Entre 90 e 120",IF(R4355&lt;=150,"Entre 120 e 150",IF(R4355&lt;=180,"Entre 150 e 180","Superior a 180")))))))</f>
        <v/>
      </c>
    </row>
    <row r="4356">
      <c r="A4356" t="inlineStr">
        <is>
          <t>Q021L014</t>
        </is>
      </c>
      <c r="B4356" t="inlineStr">
        <is>
          <t>TAINA ALVES DE AQUINO</t>
        </is>
      </c>
      <c r="C4356" t="n">
        <v>1</v>
      </c>
      <c r="D4356" t="inlineStr">
        <is>
          <t>IPCA</t>
        </is>
      </c>
      <c r="E4356" t="n">
        <v>0.009488792934583046</v>
      </c>
      <c r="F4356" t="inlineStr">
        <is>
          <t>MENSAL</t>
        </is>
      </c>
      <c r="G4356" t="n">
        <v>49856</v>
      </c>
      <c r="H4356" t="n">
        <v>49856</v>
      </c>
      <c r="I4356" t="n">
        <v>178</v>
      </c>
      <c r="J4356" t="inlineStr">
        <is>
          <t>CARTEIRA</t>
        </is>
      </c>
      <c r="K4356" t="inlineStr">
        <is>
          <t>CONTRATO</t>
        </is>
      </c>
      <c r="L4356" t="n">
        <v>2728.26</v>
      </c>
      <c r="M4356" t="inlineStr">
        <is>
          <t>IBIRAPITANGA FASE 3</t>
        </is>
      </c>
      <c r="N4356" s="142">
        <f>DATE(YEAR(G4356),MONTH(G4356),1)</f>
        <v/>
      </c>
      <c r="O4356" s="132">
        <f>IF(G4356&gt;$K$3,"Futuro","Atraso")</f>
        <v/>
      </c>
      <c r="P4356">
        <f>12*(YEAR(G4356)-YEAR($K$3))+(MONTH(G4356)-MONTH($K$3))</f>
        <v/>
      </c>
      <c r="Q4356" s="366">
        <f>IF(M4356="IBIRAPITANGA FASE 3",IF(O4356="Atraso",L4356,L4356/(1+$I$2)^P4356),IF(O4356="Atraso",L4356,L4356/(1+$I$1)^P4356))</f>
        <v/>
      </c>
      <c r="R4356">
        <f>IF(O4356="Atraso",$K$3-G4356,0)</f>
        <v/>
      </c>
      <c r="S4356">
        <f>IF(R4356&lt;=15,"Até 15",IF(R4356&lt;=30,"Entre 15 e 30",IF(R4356&lt;=60,"Entre 30 e 60",IF(R4356&lt;=90,"Entre 60 e 90",IF(R4356&lt;=120,"Entre 90 e 120",IF(R4356&lt;=150,"Entre 120 e 150",IF(R4356&lt;=180,"Entre 150 e 180","Superior a 180")))))))</f>
        <v/>
      </c>
    </row>
    <row r="4357">
      <c r="A4357" t="inlineStr">
        <is>
          <t>Q021L014</t>
        </is>
      </c>
      <c r="B4357" t="inlineStr">
        <is>
          <t>TAINA ALVES DE AQUINO</t>
        </is>
      </c>
      <c r="C4357" t="n">
        <v>1</v>
      </c>
      <c r="D4357" t="inlineStr">
        <is>
          <t>IPCA</t>
        </is>
      </c>
      <c r="E4357" t="n">
        <v>0.009488792934583046</v>
      </c>
      <c r="F4357" t="inlineStr">
        <is>
          <t>MENSAL</t>
        </is>
      </c>
      <c r="G4357" t="n">
        <v>49886</v>
      </c>
      <c r="H4357" t="n">
        <v>49886</v>
      </c>
      <c r="I4357" t="n">
        <v>179</v>
      </c>
      <c r="J4357" t="inlineStr">
        <is>
          <t>CARTEIRA</t>
        </is>
      </c>
      <c r="K4357" t="inlineStr">
        <is>
          <t>CONTRATO</t>
        </is>
      </c>
      <c r="L4357" t="n">
        <v>2728.26</v>
      </c>
      <c r="M4357" t="inlineStr">
        <is>
          <t>IBIRAPITANGA FASE 3</t>
        </is>
      </c>
      <c r="N4357" s="142">
        <f>DATE(YEAR(G4357),MONTH(G4357),1)</f>
        <v/>
      </c>
      <c r="O4357" s="132">
        <f>IF(G4357&gt;$K$3,"Futuro","Atraso")</f>
        <v/>
      </c>
      <c r="P4357">
        <f>12*(YEAR(G4357)-YEAR($K$3))+(MONTH(G4357)-MONTH($K$3))</f>
        <v/>
      </c>
      <c r="Q4357" s="366">
        <f>IF(M4357="IBIRAPITANGA FASE 3",IF(O4357="Atraso",L4357,L4357/(1+$I$2)^P4357),IF(O4357="Atraso",L4357,L4357/(1+$I$1)^P4357))</f>
        <v/>
      </c>
      <c r="R4357">
        <f>IF(O4357="Atraso",$K$3-G4357,0)</f>
        <v/>
      </c>
      <c r="S4357">
        <f>IF(R4357&lt;=15,"Até 15",IF(R4357&lt;=30,"Entre 15 e 30",IF(R4357&lt;=60,"Entre 30 e 60",IF(R4357&lt;=90,"Entre 60 e 90",IF(R4357&lt;=120,"Entre 90 e 120",IF(R4357&lt;=150,"Entre 120 e 150",IF(R4357&lt;=180,"Entre 150 e 180","Superior a 180")))))))</f>
        <v/>
      </c>
    </row>
    <row r="4358">
      <c r="A4358" t="inlineStr">
        <is>
          <t>Q021L014</t>
        </is>
      </c>
      <c r="B4358" t="inlineStr">
        <is>
          <t>TAINA ALVES DE AQUINO</t>
        </is>
      </c>
      <c r="C4358" t="n">
        <v>1</v>
      </c>
      <c r="D4358" t="inlineStr">
        <is>
          <t>IPCA</t>
        </is>
      </c>
      <c r="E4358" t="n">
        <v>0.009488792934583046</v>
      </c>
      <c r="F4358" t="inlineStr">
        <is>
          <t>MENSAL</t>
        </is>
      </c>
      <c r="G4358" t="n">
        <v>49917</v>
      </c>
      <c r="H4358" t="n">
        <v>49917</v>
      </c>
      <c r="I4358" t="n">
        <v>180</v>
      </c>
      <c r="J4358" t="inlineStr">
        <is>
          <t>CARTEIRA</t>
        </is>
      </c>
      <c r="K4358" t="inlineStr">
        <is>
          <t>CONTRATO</t>
        </is>
      </c>
      <c r="L4358" t="n">
        <v>2728.26</v>
      </c>
      <c r="M4358" t="inlineStr">
        <is>
          <t>IBIRAPITANGA FASE 3</t>
        </is>
      </c>
      <c r="N4358" s="142">
        <f>DATE(YEAR(G4358),MONTH(G4358),1)</f>
        <v/>
      </c>
      <c r="O4358" s="132">
        <f>IF(G4358&gt;$K$3,"Futuro","Atraso")</f>
        <v/>
      </c>
      <c r="P4358">
        <f>12*(YEAR(G4358)-YEAR($K$3))+(MONTH(G4358)-MONTH($K$3))</f>
        <v/>
      </c>
      <c r="Q4358" s="366">
        <f>IF(M4358="IBIRAPITANGA FASE 3",IF(O4358="Atraso",L4358,L4358/(1+$I$2)^P4358),IF(O4358="Atraso",L4358,L4358/(1+$I$1)^P4358))</f>
        <v/>
      </c>
      <c r="R4358">
        <f>IF(O4358="Atraso",$K$3-G4358,0)</f>
        <v/>
      </c>
      <c r="S4358">
        <f>IF(R4358&lt;=15,"Até 15",IF(R4358&lt;=30,"Entre 15 e 30",IF(R4358&lt;=60,"Entre 30 e 60",IF(R4358&lt;=90,"Entre 60 e 90",IF(R4358&lt;=120,"Entre 90 e 120",IF(R4358&lt;=150,"Entre 120 e 150",IF(R4358&lt;=180,"Entre 150 e 180","Superior a 180")))))))</f>
        <v/>
      </c>
    </row>
    <row r="4359">
      <c r="A4359" t="inlineStr">
        <is>
          <t>Q022L01</t>
        </is>
      </c>
      <c r="B4359" t="inlineStr">
        <is>
          <t>FABIANO  DE OLIVEIRA BORTOLATO</t>
        </is>
      </c>
      <c r="C4359" t="n">
        <v>1</v>
      </c>
      <c r="D4359" t="inlineStr">
        <is>
          <t>IPCA</t>
        </is>
      </c>
      <c r="E4359" t="n">
        <v>0.009488792934583046</v>
      </c>
      <c r="F4359" t="inlineStr">
        <is>
          <t>MENSAL</t>
        </is>
      </c>
      <c r="G4359" t="n">
        <v>45240</v>
      </c>
      <c r="H4359" t="n">
        <v>45240</v>
      </c>
      <c r="I4359" t="n">
        <v>19</v>
      </c>
      <c r="J4359" t="inlineStr">
        <is>
          <t>CARTEIRA</t>
        </is>
      </c>
      <c r="K4359" t="inlineStr">
        <is>
          <t>CONTRATO</t>
        </is>
      </c>
      <c r="L4359" t="n">
        <v>2700.77</v>
      </c>
      <c r="M4359" t="inlineStr">
        <is>
          <t>IBIRAPITANGA FASE 3</t>
        </is>
      </c>
      <c r="N4359" s="142">
        <f>DATE(YEAR(G4359),MONTH(G4359),1)</f>
        <v/>
      </c>
      <c r="O4359" s="132">
        <f>IF(G4359&gt;$K$3,"Futuro","Atraso")</f>
        <v/>
      </c>
      <c r="P4359">
        <f>12*(YEAR(G4359)-YEAR($K$3))+(MONTH(G4359)-MONTH($K$3))</f>
        <v/>
      </c>
      <c r="Q4359" s="366">
        <f>IF(M4359="IBIRAPITANGA FASE 3",IF(O4359="Atraso",L4359,L4359/(1+$I$2)^P4359),IF(O4359="Atraso",L4359,L4359/(1+$I$1)^P4359))</f>
        <v/>
      </c>
      <c r="R4359">
        <f>IF(O4359="Atraso",$K$3-G4359,0)</f>
        <v/>
      </c>
      <c r="S4359">
        <f>IF(R4359&lt;=15,"Até 15",IF(R4359&lt;=30,"Entre 15 e 30",IF(R4359&lt;=60,"Entre 30 e 60",IF(R4359&lt;=90,"Entre 60 e 90",IF(R4359&lt;=120,"Entre 90 e 120",IF(R4359&lt;=150,"Entre 120 e 150",IF(R4359&lt;=180,"Entre 150 e 180","Superior a 180")))))))</f>
        <v/>
      </c>
    </row>
    <row r="4360">
      <c r="A4360" t="inlineStr">
        <is>
          <t>Q022L01</t>
        </is>
      </c>
      <c r="B4360" t="inlineStr">
        <is>
          <t>FABIANO  DE OLIVEIRA BORTOLATO</t>
        </is>
      </c>
      <c r="C4360" t="n">
        <v>1</v>
      </c>
      <c r="D4360" t="inlineStr">
        <is>
          <t>IPCA</t>
        </is>
      </c>
      <c r="E4360" t="n">
        <v>0.009488792934583046</v>
      </c>
      <c r="F4360" t="inlineStr">
        <is>
          <t>MENSAL</t>
        </is>
      </c>
      <c r="G4360" t="n">
        <v>45270</v>
      </c>
      <c r="H4360" t="n">
        <v>45270</v>
      </c>
      <c r="I4360" t="n">
        <v>20</v>
      </c>
      <c r="J4360" t="inlineStr">
        <is>
          <t>CARTEIRA</t>
        </is>
      </c>
      <c r="K4360" t="inlineStr">
        <is>
          <t>CONTRATO</t>
        </is>
      </c>
      <c r="L4360" t="n">
        <v>2700.77</v>
      </c>
      <c r="M4360" t="inlineStr">
        <is>
          <t>IBIRAPITANGA FASE 3</t>
        </is>
      </c>
      <c r="N4360" s="142">
        <f>DATE(YEAR(G4360),MONTH(G4360),1)</f>
        <v/>
      </c>
      <c r="O4360" s="132">
        <f>IF(G4360&gt;$K$3,"Futuro","Atraso")</f>
        <v/>
      </c>
      <c r="P4360">
        <f>12*(YEAR(G4360)-YEAR($K$3))+(MONTH(G4360)-MONTH($K$3))</f>
        <v/>
      </c>
      <c r="Q4360" s="366">
        <f>IF(M4360="IBIRAPITANGA FASE 3",IF(O4360="Atraso",L4360,L4360/(1+$I$2)^P4360),IF(O4360="Atraso",L4360,L4360/(1+$I$1)^P4360))</f>
        <v/>
      </c>
      <c r="R4360">
        <f>IF(O4360="Atraso",$K$3-G4360,0)</f>
        <v/>
      </c>
      <c r="S4360">
        <f>IF(R4360&lt;=15,"Até 15",IF(R4360&lt;=30,"Entre 15 e 30",IF(R4360&lt;=60,"Entre 30 e 60",IF(R4360&lt;=90,"Entre 60 e 90",IF(R4360&lt;=120,"Entre 90 e 120",IF(R4360&lt;=150,"Entre 120 e 150",IF(R4360&lt;=180,"Entre 150 e 180","Superior a 180")))))))</f>
        <v/>
      </c>
    </row>
    <row r="4361">
      <c r="A4361" t="inlineStr">
        <is>
          <t>Q022L01</t>
        </is>
      </c>
      <c r="B4361" t="inlineStr">
        <is>
          <t>FABIANO  DE OLIVEIRA BORTOLATO</t>
        </is>
      </c>
      <c r="C4361" t="n">
        <v>1</v>
      </c>
      <c r="D4361" t="inlineStr">
        <is>
          <t>IPCA</t>
        </is>
      </c>
      <c r="E4361" t="n">
        <v>0.009488792934583046</v>
      </c>
      <c r="F4361" t="inlineStr">
        <is>
          <t>MENSAL</t>
        </is>
      </c>
      <c r="G4361" t="n">
        <v>45301</v>
      </c>
      <c r="H4361" t="n">
        <v>45301</v>
      </c>
      <c r="I4361" t="n">
        <v>21</v>
      </c>
      <c r="J4361" t="inlineStr">
        <is>
          <t>CARTEIRA</t>
        </is>
      </c>
      <c r="K4361" t="inlineStr">
        <is>
          <t>CONTRATO</t>
        </is>
      </c>
      <c r="L4361" t="n">
        <v>2700.77</v>
      </c>
      <c r="M4361" t="inlineStr">
        <is>
          <t>IBIRAPITANGA FASE 3</t>
        </is>
      </c>
      <c r="N4361" s="142">
        <f>DATE(YEAR(G4361),MONTH(G4361),1)</f>
        <v/>
      </c>
      <c r="O4361" s="132">
        <f>IF(G4361&gt;$K$3,"Futuro","Atraso")</f>
        <v/>
      </c>
      <c r="P4361">
        <f>12*(YEAR(G4361)-YEAR($K$3))+(MONTH(G4361)-MONTH($K$3))</f>
        <v/>
      </c>
      <c r="Q4361" s="366">
        <f>IF(M4361="IBIRAPITANGA FASE 3",IF(O4361="Atraso",L4361,L4361/(1+$I$2)^P4361),IF(O4361="Atraso",L4361,L4361/(1+$I$1)^P4361))</f>
        <v/>
      </c>
      <c r="R4361">
        <f>IF(O4361="Atraso",$K$3-G4361,0)</f>
        <v/>
      </c>
      <c r="S4361">
        <f>IF(R4361&lt;=15,"Até 15",IF(R4361&lt;=30,"Entre 15 e 30",IF(R4361&lt;=60,"Entre 30 e 60",IF(R4361&lt;=90,"Entre 60 e 90",IF(R4361&lt;=120,"Entre 90 e 120",IF(R4361&lt;=150,"Entre 120 e 150",IF(R4361&lt;=180,"Entre 150 e 180","Superior a 180")))))))</f>
        <v/>
      </c>
    </row>
    <row r="4362">
      <c r="A4362" t="inlineStr">
        <is>
          <t>Q022L01</t>
        </is>
      </c>
      <c r="B4362" t="inlineStr">
        <is>
          <t>FABIANO  DE OLIVEIRA BORTOLATO</t>
        </is>
      </c>
      <c r="C4362" t="n">
        <v>1</v>
      </c>
      <c r="D4362" t="inlineStr">
        <is>
          <t>IPCA</t>
        </is>
      </c>
      <c r="E4362" t="n">
        <v>0.009488792934583046</v>
      </c>
      <c r="F4362" t="inlineStr">
        <is>
          <t>MENSAL</t>
        </is>
      </c>
      <c r="G4362" t="n">
        <v>45332</v>
      </c>
      <c r="H4362" t="n">
        <v>45332</v>
      </c>
      <c r="I4362" t="n">
        <v>22</v>
      </c>
      <c r="J4362" t="inlineStr">
        <is>
          <t>CARTEIRA</t>
        </is>
      </c>
      <c r="K4362" t="inlineStr">
        <is>
          <t>CONTRATO</t>
        </is>
      </c>
      <c r="L4362" t="n">
        <v>2700.77</v>
      </c>
      <c r="M4362" t="inlineStr">
        <is>
          <t>IBIRAPITANGA FASE 3</t>
        </is>
      </c>
      <c r="N4362" s="142">
        <f>DATE(YEAR(G4362),MONTH(G4362),1)</f>
        <v/>
      </c>
      <c r="O4362" s="132">
        <f>IF(G4362&gt;$K$3,"Futuro","Atraso")</f>
        <v/>
      </c>
      <c r="P4362">
        <f>12*(YEAR(G4362)-YEAR($K$3))+(MONTH(G4362)-MONTH($K$3))</f>
        <v/>
      </c>
      <c r="Q4362" s="366">
        <f>IF(M4362="IBIRAPITANGA FASE 3",IF(O4362="Atraso",L4362,L4362/(1+$I$2)^P4362),IF(O4362="Atraso",L4362,L4362/(1+$I$1)^P4362))</f>
        <v/>
      </c>
      <c r="R4362">
        <f>IF(O4362="Atraso",$K$3-G4362,0)</f>
        <v/>
      </c>
      <c r="S4362">
        <f>IF(R4362&lt;=15,"Até 15",IF(R4362&lt;=30,"Entre 15 e 30",IF(R4362&lt;=60,"Entre 30 e 60",IF(R4362&lt;=90,"Entre 60 e 90",IF(R4362&lt;=120,"Entre 90 e 120",IF(R4362&lt;=150,"Entre 120 e 150",IF(R4362&lt;=180,"Entre 150 e 180","Superior a 180")))))))</f>
        <v/>
      </c>
    </row>
    <row r="4363">
      <c r="A4363" t="inlineStr">
        <is>
          <t>Q022L01</t>
        </is>
      </c>
      <c r="B4363" t="inlineStr">
        <is>
          <t>FABIANO  DE OLIVEIRA BORTOLATO</t>
        </is>
      </c>
      <c r="C4363" t="n">
        <v>1</v>
      </c>
      <c r="D4363" t="inlineStr">
        <is>
          <t>IPCA</t>
        </is>
      </c>
      <c r="E4363" t="n">
        <v>0.009488792934583046</v>
      </c>
      <c r="F4363" t="inlineStr">
        <is>
          <t>MENSAL</t>
        </is>
      </c>
      <c r="G4363" t="n">
        <v>45361</v>
      </c>
      <c r="H4363" t="n">
        <v>45361</v>
      </c>
      <c r="I4363" t="n">
        <v>23</v>
      </c>
      <c r="J4363" t="inlineStr">
        <is>
          <t>CARTEIRA</t>
        </is>
      </c>
      <c r="K4363" t="inlineStr">
        <is>
          <t>CONTRATO</t>
        </is>
      </c>
      <c r="L4363" t="n">
        <v>2700.77</v>
      </c>
      <c r="M4363" t="inlineStr">
        <is>
          <t>IBIRAPITANGA FASE 3</t>
        </is>
      </c>
      <c r="N4363" s="142">
        <f>DATE(YEAR(G4363),MONTH(G4363),1)</f>
        <v/>
      </c>
      <c r="O4363" s="132">
        <f>IF(G4363&gt;$K$3,"Futuro","Atraso")</f>
        <v/>
      </c>
      <c r="P4363">
        <f>12*(YEAR(G4363)-YEAR($K$3))+(MONTH(G4363)-MONTH($K$3))</f>
        <v/>
      </c>
      <c r="Q4363" s="366">
        <f>IF(M4363="IBIRAPITANGA FASE 3",IF(O4363="Atraso",L4363,L4363/(1+$I$2)^P4363),IF(O4363="Atraso",L4363,L4363/(1+$I$1)^P4363))</f>
        <v/>
      </c>
      <c r="R4363">
        <f>IF(O4363="Atraso",$K$3-G4363,0)</f>
        <v/>
      </c>
      <c r="S4363">
        <f>IF(R4363&lt;=15,"Até 15",IF(R4363&lt;=30,"Entre 15 e 30",IF(R4363&lt;=60,"Entre 30 e 60",IF(R4363&lt;=90,"Entre 60 e 90",IF(R4363&lt;=120,"Entre 90 e 120",IF(R4363&lt;=150,"Entre 120 e 150",IF(R4363&lt;=180,"Entre 150 e 180","Superior a 180")))))))</f>
        <v/>
      </c>
    </row>
    <row r="4364">
      <c r="A4364" t="inlineStr">
        <is>
          <t>Q022L01</t>
        </is>
      </c>
      <c r="B4364" t="inlineStr">
        <is>
          <t>FABIANO  DE OLIVEIRA BORTOLATO</t>
        </is>
      </c>
      <c r="C4364" t="n">
        <v>1</v>
      </c>
      <c r="D4364" t="inlineStr">
        <is>
          <t>IPCA</t>
        </is>
      </c>
      <c r="E4364" t="n">
        <v>0.009488792934583046</v>
      </c>
      <c r="F4364" t="inlineStr">
        <is>
          <t>MENSAL</t>
        </is>
      </c>
      <c r="G4364" t="n">
        <v>45392</v>
      </c>
      <c r="H4364" t="n">
        <v>45392</v>
      </c>
      <c r="I4364" t="n">
        <v>24</v>
      </c>
      <c r="J4364" t="inlineStr">
        <is>
          <t>CARTEIRA</t>
        </is>
      </c>
      <c r="K4364" t="inlineStr">
        <is>
          <t>CONTRATO</t>
        </is>
      </c>
      <c r="L4364" t="n">
        <v>2700.77</v>
      </c>
      <c r="M4364" t="inlineStr">
        <is>
          <t>IBIRAPITANGA FASE 3</t>
        </is>
      </c>
      <c r="N4364" s="142">
        <f>DATE(YEAR(G4364),MONTH(G4364),1)</f>
        <v/>
      </c>
      <c r="O4364" s="132">
        <f>IF(G4364&gt;$K$3,"Futuro","Atraso")</f>
        <v/>
      </c>
      <c r="P4364">
        <f>12*(YEAR(G4364)-YEAR($K$3))+(MONTH(G4364)-MONTH($K$3))</f>
        <v/>
      </c>
      <c r="Q4364" s="366">
        <f>IF(M4364="IBIRAPITANGA FASE 3",IF(O4364="Atraso",L4364,L4364/(1+$I$2)^P4364),IF(O4364="Atraso",L4364,L4364/(1+$I$1)^P4364))</f>
        <v/>
      </c>
      <c r="R4364">
        <f>IF(O4364="Atraso",$K$3-G4364,0)</f>
        <v/>
      </c>
      <c r="S4364">
        <f>IF(R4364&lt;=15,"Até 15",IF(R4364&lt;=30,"Entre 15 e 30",IF(R4364&lt;=60,"Entre 30 e 60",IF(R4364&lt;=90,"Entre 60 e 90",IF(R4364&lt;=120,"Entre 90 e 120",IF(R4364&lt;=150,"Entre 120 e 150",IF(R4364&lt;=180,"Entre 150 e 180","Superior a 180")))))))</f>
        <v/>
      </c>
    </row>
    <row r="4365">
      <c r="A4365" t="inlineStr">
        <is>
          <t>Q022L01</t>
        </is>
      </c>
      <c r="B4365" t="inlineStr">
        <is>
          <t>FABIANO  DE OLIVEIRA BORTOLATO</t>
        </is>
      </c>
      <c r="C4365" t="n">
        <v>1</v>
      </c>
      <c r="D4365" t="inlineStr">
        <is>
          <t>IPCA</t>
        </is>
      </c>
      <c r="E4365" t="n">
        <v>0.009488792934583046</v>
      </c>
      <c r="F4365" t="inlineStr">
        <is>
          <t>MENSAL</t>
        </is>
      </c>
      <c r="G4365" t="n">
        <v>45422</v>
      </c>
      <c r="H4365" t="n">
        <v>45422</v>
      </c>
      <c r="I4365" t="n">
        <v>25</v>
      </c>
      <c r="J4365" t="inlineStr">
        <is>
          <t>CARTEIRA</t>
        </is>
      </c>
      <c r="K4365" t="inlineStr">
        <is>
          <t>CONTRATO</t>
        </is>
      </c>
      <c r="L4365" t="n">
        <v>2700.77</v>
      </c>
      <c r="M4365" t="inlineStr">
        <is>
          <t>IBIRAPITANGA FASE 3</t>
        </is>
      </c>
      <c r="N4365" s="142">
        <f>DATE(YEAR(G4365),MONTH(G4365),1)</f>
        <v/>
      </c>
      <c r="O4365" s="132">
        <f>IF(G4365&gt;$K$3,"Futuro","Atraso")</f>
        <v/>
      </c>
      <c r="P4365">
        <f>12*(YEAR(G4365)-YEAR($K$3))+(MONTH(G4365)-MONTH($K$3))</f>
        <v/>
      </c>
      <c r="Q4365" s="366">
        <f>IF(M4365="IBIRAPITANGA FASE 3",IF(O4365="Atraso",L4365,L4365/(1+$I$2)^P4365),IF(O4365="Atraso",L4365,L4365/(1+$I$1)^P4365))</f>
        <v/>
      </c>
      <c r="R4365">
        <f>IF(O4365="Atraso",$K$3-G4365,0)</f>
        <v/>
      </c>
      <c r="S4365">
        <f>IF(R4365&lt;=15,"Até 15",IF(R4365&lt;=30,"Entre 15 e 30",IF(R4365&lt;=60,"Entre 30 e 60",IF(R4365&lt;=90,"Entre 60 e 90",IF(R4365&lt;=120,"Entre 90 e 120",IF(R4365&lt;=150,"Entre 120 e 150",IF(R4365&lt;=180,"Entre 150 e 180","Superior a 180")))))))</f>
        <v/>
      </c>
    </row>
    <row r="4366">
      <c r="A4366" t="inlineStr">
        <is>
          <t>Q022L01</t>
        </is>
      </c>
      <c r="B4366" t="inlineStr">
        <is>
          <t>FABIANO  DE OLIVEIRA BORTOLATO</t>
        </is>
      </c>
      <c r="C4366" t="n">
        <v>1</v>
      </c>
      <c r="D4366" t="inlineStr">
        <is>
          <t>IPCA</t>
        </is>
      </c>
      <c r="E4366" t="n">
        <v>0.009488792934583046</v>
      </c>
      <c r="F4366" t="inlineStr">
        <is>
          <t>MENSAL</t>
        </is>
      </c>
      <c r="G4366" t="n">
        <v>45453</v>
      </c>
      <c r="H4366" t="n">
        <v>45453</v>
      </c>
      <c r="I4366" t="n">
        <v>26</v>
      </c>
      <c r="J4366" t="inlineStr">
        <is>
          <t>CARTEIRA</t>
        </is>
      </c>
      <c r="K4366" t="inlineStr">
        <is>
          <t>CONTRATO</t>
        </is>
      </c>
      <c r="L4366" t="n">
        <v>2700.77</v>
      </c>
      <c r="M4366" t="inlineStr">
        <is>
          <t>IBIRAPITANGA FASE 3</t>
        </is>
      </c>
      <c r="N4366" s="142">
        <f>DATE(YEAR(G4366),MONTH(G4366),1)</f>
        <v/>
      </c>
      <c r="O4366" s="132">
        <f>IF(G4366&gt;$K$3,"Futuro","Atraso")</f>
        <v/>
      </c>
      <c r="P4366">
        <f>12*(YEAR(G4366)-YEAR($K$3))+(MONTH(G4366)-MONTH($K$3))</f>
        <v/>
      </c>
      <c r="Q4366" s="366">
        <f>IF(M4366="IBIRAPITANGA FASE 3",IF(O4366="Atraso",L4366,L4366/(1+$I$2)^P4366),IF(O4366="Atraso",L4366,L4366/(1+$I$1)^P4366))</f>
        <v/>
      </c>
      <c r="R4366">
        <f>IF(O4366="Atraso",$K$3-G4366,0)</f>
        <v/>
      </c>
      <c r="S4366">
        <f>IF(R4366&lt;=15,"Até 15",IF(R4366&lt;=30,"Entre 15 e 30",IF(R4366&lt;=60,"Entre 30 e 60",IF(R4366&lt;=90,"Entre 60 e 90",IF(R4366&lt;=120,"Entre 90 e 120",IF(R4366&lt;=150,"Entre 120 e 150",IF(R4366&lt;=180,"Entre 150 e 180","Superior a 180")))))))</f>
        <v/>
      </c>
    </row>
    <row r="4367">
      <c r="A4367" t="inlineStr">
        <is>
          <t>Q022L01</t>
        </is>
      </c>
      <c r="B4367" t="inlineStr">
        <is>
          <t>FABIANO  DE OLIVEIRA BORTOLATO</t>
        </is>
      </c>
      <c r="C4367" t="n">
        <v>1</v>
      </c>
      <c r="D4367" t="inlineStr">
        <is>
          <t>IPCA</t>
        </is>
      </c>
      <c r="E4367" t="n">
        <v>0.009488792934583046</v>
      </c>
      <c r="F4367" t="inlineStr">
        <is>
          <t>MENSAL</t>
        </is>
      </c>
      <c r="G4367" t="n">
        <v>45483</v>
      </c>
      <c r="H4367" t="n">
        <v>45483</v>
      </c>
      <c r="I4367" t="n">
        <v>27</v>
      </c>
      <c r="J4367" t="inlineStr">
        <is>
          <t>CARTEIRA</t>
        </is>
      </c>
      <c r="K4367" t="inlineStr">
        <is>
          <t>CONTRATO</t>
        </is>
      </c>
      <c r="L4367" t="n">
        <v>2700.77</v>
      </c>
      <c r="M4367" t="inlineStr">
        <is>
          <t>IBIRAPITANGA FASE 3</t>
        </is>
      </c>
      <c r="N4367" s="142">
        <f>DATE(YEAR(G4367),MONTH(G4367),1)</f>
        <v/>
      </c>
      <c r="O4367" s="132">
        <f>IF(G4367&gt;$K$3,"Futuro","Atraso")</f>
        <v/>
      </c>
      <c r="P4367">
        <f>12*(YEAR(G4367)-YEAR($K$3))+(MONTH(G4367)-MONTH($K$3))</f>
        <v/>
      </c>
      <c r="Q4367" s="366">
        <f>IF(M4367="IBIRAPITANGA FASE 3",IF(O4367="Atraso",L4367,L4367/(1+$I$2)^P4367),IF(O4367="Atraso",L4367,L4367/(1+$I$1)^P4367))</f>
        <v/>
      </c>
      <c r="R4367">
        <f>IF(O4367="Atraso",$K$3-G4367,0)</f>
        <v/>
      </c>
      <c r="S4367">
        <f>IF(R4367&lt;=15,"Até 15",IF(R4367&lt;=30,"Entre 15 e 30",IF(R4367&lt;=60,"Entre 30 e 60",IF(R4367&lt;=90,"Entre 60 e 90",IF(R4367&lt;=120,"Entre 90 e 120",IF(R4367&lt;=150,"Entre 120 e 150",IF(R4367&lt;=180,"Entre 150 e 180","Superior a 180")))))))</f>
        <v/>
      </c>
    </row>
    <row r="4368">
      <c r="A4368" t="inlineStr">
        <is>
          <t>Q022L01</t>
        </is>
      </c>
      <c r="B4368" t="inlineStr">
        <is>
          <t>FABIANO  DE OLIVEIRA BORTOLATO</t>
        </is>
      </c>
      <c r="C4368" t="n">
        <v>1</v>
      </c>
      <c r="D4368" t="inlineStr">
        <is>
          <t>IPCA</t>
        </is>
      </c>
      <c r="E4368" t="n">
        <v>0.009488792934583046</v>
      </c>
      <c r="F4368" t="inlineStr">
        <is>
          <t>MENSAL</t>
        </is>
      </c>
      <c r="G4368" t="n">
        <v>45514</v>
      </c>
      <c r="H4368" t="n">
        <v>45514</v>
      </c>
      <c r="I4368" t="n">
        <v>28</v>
      </c>
      <c r="J4368" t="inlineStr">
        <is>
          <t>CARTEIRA</t>
        </is>
      </c>
      <c r="K4368" t="inlineStr">
        <is>
          <t>CONTRATO</t>
        </is>
      </c>
      <c r="L4368" t="n">
        <v>2700.77</v>
      </c>
      <c r="M4368" t="inlineStr">
        <is>
          <t>IBIRAPITANGA FASE 3</t>
        </is>
      </c>
      <c r="N4368" s="142">
        <f>DATE(YEAR(G4368),MONTH(G4368),1)</f>
        <v/>
      </c>
      <c r="O4368" s="132">
        <f>IF(G4368&gt;$K$3,"Futuro","Atraso")</f>
        <v/>
      </c>
      <c r="P4368">
        <f>12*(YEAR(G4368)-YEAR($K$3))+(MONTH(G4368)-MONTH($K$3))</f>
        <v/>
      </c>
      <c r="Q4368" s="366">
        <f>IF(M4368="IBIRAPITANGA FASE 3",IF(O4368="Atraso",L4368,L4368/(1+$I$2)^P4368),IF(O4368="Atraso",L4368,L4368/(1+$I$1)^P4368))</f>
        <v/>
      </c>
      <c r="R4368">
        <f>IF(O4368="Atraso",$K$3-G4368,0)</f>
        <v/>
      </c>
      <c r="S4368">
        <f>IF(R4368&lt;=15,"Até 15",IF(R4368&lt;=30,"Entre 15 e 30",IF(R4368&lt;=60,"Entre 30 e 60",IF(R4368&lt;=90,"Entre 60 e 90",IF(R4368&lt;=120,"Entre 90 e 120",IF(R4368&lt;=150,"Entre 120 e 150",IF(R4368&lt;=180,"Entre 150 e 180","Superior a 180")))))))</f>
        <v/>
      </c>
    </row>
    <row r="4369">
      <c r="A4369" t="inlineStr">
        <is>
          <t>Q022L01</t>
        </is>
      </c>
      <c r="B4369" t="inlineStr">
        <is>
          <t>FABIANO  DE OLIVEIRA BORTOLATO</t>
        </is>
      </c>
      <c r="C4369" t="n">
        <v>1</v>
      </c>
      <c r="D4369" t="inlineStr">
        <is>
          <t>IPCA</t>
        </is>
      </c>
      <c r="E4369" t="n">
        <v>0.009488792934583046</v>
      </c>
      <c r="F4369" t="inlineStr">
        <is>
          <t>MENSAL</t>
        </is>
      </c>
      <c r="G4369" t="n">
        <v>45545</v>
      </c>
      <c r="H4369" t="n">
        <v>45545</v>
      </c>
      <c r="I4369" t="n">
        <v>29</v>
      </c>
      <c r="J4369" t="inlineStr">
        <is>
          <t>CARTEIRA</t>
        </is>
      </c>
      <c r="K4369" t="inlineStr">
        <is>
          <t>CONTRATO</t>
        </is>
      </c>
      <c r="L4369" t="n">
        <v>2700.77</v>
      </c>
      <c r="M4369" t="inlineStr">
        <is>
          <t>IBIRAPITANGA FASE 3</t>
        </is>
      </c>
      <c r="N4369" s="142">
        <f>DATE(YEAR(G4369),MONTH(G4369),1)</f>
        <v/>
      </c>
      <c r="O4369" s="132">
        <f>IF(G4369&gt;$K$3,"Futuro","Atraso")</f>
        <v/>
      </c>
      <c r="P4369">
        <f>12*(YEAR(G4369)-YEAR($K$3))+(MONTH(G4369)-MONTH($K$3))</f>
        <v/>
      </c>
      <c r="Q4369" s="366">
        <f>IF(M4369="IBIRAPITANGA FASE 3",IF(O4369="Atraso",L4369,L4369/(1+$I$2)^P4369),IF(O4369="Atraso",L4369,L4369/(1+$I$1)^P4369))</f>
        <v/>
      </c>
      <c r="R4369">
        <f>IF(O4369="Atraso",$K$3-G4369,0)</f>
        <v/>
      </c>
      <c r="S4369">
        <f>IF(R4369&lt;=15,"Até 15",IF(R4369&lt;=30,"Entre 15 e 30",IF(R4369&lt;=60,"Entre 30 e 60",IF(R4369&lt;=90,"Entre 60 e 90",IF(R4369&lt;=120,"Entre 90 e 120",IF(R4369&lt;=150,"Entre 120 e 150",IF(R4369&lt;=180,"Entre 150 e 180","Superior a 180")))))))</f>
        <v/>
      </c>
    </row>
    <row r="4370">
      <c r="A4370" t="inlineStr">
        <is>
          <t>Q022L01</t>
        </is>
      </c>
      <c r="B4370" t="inlineStr">
        <is>
          <t>FABIANO  DE OLIVEIRA BORTOLATO</t>
        </is>
      </c>
      <c r="C4370" t="n">
        <v>1</v>
      </c>
      <c r="D4370" t="inlineStr">
        <is>
          <t>IPCA</t>
        </is>
      </c>
      <c r="E4370" t="n">
        <v>0.009488792934583046</v>
      </c>
      <c r="F4370" t="inlineStr">
        <is>
          <t>MENSAL</t>
        </is>
      </c>
      <c r="G4370" t="n">
        <v>45575</v>
      </c>
      <c r="H4370" t="n">
        <v>45575</v>
      </c>
      <c r="I4370" t="n">
        <v>30</v>
      </c>
      <c r="J4370" t="inlineStr">
        <is>
          <t>CARTEIRA</t>
        </is>
      </c>
      <c r="K4370" t="inlineStr">
        <is>
          <t>CONTRATO</t>
        </is>
      </c>
      <c r="L4370" t="n">
        <v>2700.77</v>
      </c>
      <c r="M4370" t="inlineStr">
        <is>
          <t>IBIRAPITANGA FASE 3</t>
        </is>
      </c>
      <c r="N4370" s="142">
        <f>DATE(YEAR(G4370),MONTH(G4370),1)</f>
        <v/>
      </c>
      <c r="O4370" s="132">
        <f>IF(G4370&gt;$K$3,"Futuro","Atraso")</f>
        <v/>
      </c>
      <c r="P4370">
        <f>12*(YEAR(G4370)-YEAR($K$3))+(MONTH(G4370)-MONTH($K$3))</f>
        <v/>
      </c>
      <c r="Q4370" s="366">
        <f>IF(M4370="IBIRAPITANGA FASE 3",IF(O4370="Atraso",L4370,L4370/(1+$I$2)^P4370),IF(O4370="Atraso",L4370,L4370/(1+$I$1)^P4370))</f>
        <v/>
      </c>
      <c r="R4370">
        <f>IF(O4370="Atraso",$K$3-G4370,0)</f>
        <v/>
      </c>
      <c r="S4370">
        <f>IF(R4370&lt;=15,"Até 15",IF(R4370&lt;=30,"Entre 15 e 30",IF(R4370&lt;=60,"Entre 30 e 60",IF(R4370&lt;=90,"Entre 60 e 90",IF(R4370&lt;=120,"Entre 90 e 120",IF(R4370&lt;=150,"Entre 120 e 150",IF(R4370&lt;=180,"Entre 150 e 180","Superior a 180")))))))</f>
        <v/>
      </c>
    </row>
    <row r="4371">
      <c r="A4371" t="inlineStr">
        <is>
          <t>Q022L01</t>
        </is>
      </c>
      <c r="B4371" t="inlineStr">
        <is>
          <t>FABIANO  DE OLIVEIRA BORTOLATO</t>
        </is>
      </c>
      <c r="C4371" t="n">
        <v>1</v>
      </c>
      <c r="D4371" t="inlineStr">
        <is>
          <t>IPCA</t>
        </is>
      </c>
      <c r="E4371" t="n">
        <v>0.009488792934583046</v>
      </c>
      <c r="F4371" t="inlineStr">
        <is>
          <t>MENSAL</t>
        </is>
      </c>
      <c r="G4371" t="n">
        <v>45575</v>
      </c>
      <c r="H4371" t="n">
        <v>45575</v>
      </c>
      <c r="I4371" t="n">
        <v>3</v>
      </c>
      <c r="J4371" t="inlineStr">
        <is>
          <t>CARTEIRA</t>
        </is>
      </c>
      <c r="K4371" t="inlineStr">
        <is>
          <t>CONTRATO</t>
        </is>
      </c>
      <c r="L4371" t="n">
        <v>22770.25</v>
      </c>
      <c r="M4371" t="inlineStr">
        <is>
          <t>IBIRAPITANGA FASE 3</t>
        </is>
      </c>
      <c r="N4371" s="142">
        <f>DATE(YEAR(G4371),MONTH(G4371),1)</f>
        <v/>
      </c>
      <c r="O4371" s="132">
        <f>IF(G4371&gt;$K$3,"Futuro","Atraso")</f>
        <v/>
      </c>
      <c r="P4371">
        <f>12*(YEAR(G4371)-YEAR($K$3))+(MONTH(G4371)-MONTH($K$3))</f>
        <v/>
      </c>
      <c r="Q4371" s="366">
        <f>IF(M4371="IBIRAPITANGA FASE 3",IF(O4371="Atraso",L4371,L4371/(1+$I$2)^P4371),IF(O4371="Atraso",L4371,L4371/(1+$I$1)^P4371))</f>
        <v/>
      </c>
      <c r="R4371">
        <f>IF(O4371="Atraso",$K$3-G4371,0)</f>
        <v/>
      </c>
      <c r="S4371">
        <f>IF(R4371&lt;=15,"Até 15",IF(R4371&lt;=30,"Entre 15 e 30",IF(R4371&lt;=60,"Entre 30 e 60",IF(R4371&lt;=90,"Entre 60 e 90",IF(R4371&lt;=120,"Entre 90 e 120",IF(R4371&lt;=150,"Entre 120 e 150",IF(R4371&lt;=180,"Entre 150 e 180","Superior a 180")))))))</f>
        <v/>
      </c>
    </row>
    <row r="4372">
      <c r="A4372" t="inlineStr">
        <is>
          <t>Q022L01</t>
        </is>
      </c>
      <c r="B4372" t="inlineStr">
        <is>
          <t>FABIANO  DE OLIVEIRA BORTOLATO</t>
        </is>
      </c>
      <c r="C4372" t="n">
        <v>1</v>
      </c>
      <c r="D4372" t="inlineStr">
        <is>
          <t>IPCA</t>
        </is>
      </c>
      <c r="E4372" t="n">
        <v>0.009488792934583046</v>
      </c>
      <c r="F4372" t="inlineStr">
        <is>
          <t>MENSAL</t>
        </is>
      </c>
      <c r="G4372" t="n">
        <v>45606</v>
      </c>
      <c r="H4372" t="n">
        <v>45606</v>
      </c>
      <c r="I4372" t="n">
        <v>31</v>
      </c>
      <c r="J4372" t="inlineStr">
        <is>
          <t>CARTEIRA</t>
        </is>
      </c>
      <c r="K4372" t="inlineStr">
        <is>
          <t>CONTRATO</t>
        </is>
      </c>
      <c r="L4372" t="n">
        <v>2700.77</v>
      </c>
      <c r="M4372" t="inlineStr">
        <is>
          <t>IBIRAPITANGA FASE 3</t>
        </is>
      </c>
      <c r="N4372" s="142">
        <f>DATE(YEAR(G4372),MONTH(G4372),1)</f>
        <v/>
      </c>
      <c r="O4372" s="132">
        <f>IF(G4372&gt;$K$3,"Futuro","Atraso")</f>
        <v/>
      </c>
      <c r="P4372">
        <f>12*(YEAR(G4372)-YEAR($K$3))+(MONTH(G4372)-MONTH($K$3))</f>
        <v/>
      </c>
      <c r="Q4372" s="366">
        <f>IF(M4372="IBIRAPITANGA FASE 3",IF(O4372="Atraso",L4372,L4372/(1+$I$2)^P4372),IF(O4372="Atraso",L4372,L4372/(1+$I$1)^P4372))</f>
        <v/>
      </c>
      <c r="R4372">
        <f>IF(O4372="Atraso",$K$3-G4372,0)</f>
        <v/>
      </c>
      <c r="S4372">
        <f>IF(R4372&lt;=15,"Até 15",IF(R4372&lt;=30,"Entre 15 e 30",IF(R4372&lt;=60,"Entre 30 e 60",IF(R4372&lt;=90,"Entre 60 e 90",IF(R4372&lt;=120,"Entre 90 e 120",IF(R4372&lt;=150,"Entre 120 e 150",IF(R4372&lt;=180,"Entre 150 e 180","Superior a 180")))))))</f>
        <v/>
      </c>
    </row>
    <row r="4373">
      <c r="A4373" t="inlineStr">
        <is>
          <t>Q022L01</t>
        </is>
      </c>
      <c r="B4373" t="inlineStr">
        <is>
          <t>FABIANO  DE OLIVEIRA BORTOLATO</t>
        </is>
      </c>
      <c r="C4373" t="n">
        <v>1</v>
      </c>
      <c r="D4373" t="inlineStr">
        <is>
          <t>IPCA</t>
        </is>
      </c>
      <c r="E4373" t="n">
        <v>0.009488792934583046</v>
      </c>
      <c r="F4373" t="inlineStr">
        <is>
          <t>MENSAL</t>
        </is>
      </c>
      <c r="G4373" t="n">
        <v>45636</v>
      </c>
      <c r="H4373" t="n">
        <v>45636</v>
      </c>
      <c r="I4373" t="n">
        <v>32</v>
      </c>
      <c r="J4373" t="inlineStr">
        <is>
          <t>CARTEIRA</t>
        </is>
      </c>
      <c r="K4373" t="inlineStr">
        <is>
          <t>CONTRATO</t>
        </is>
      </c>
      <c r="L4373" t="n">
        <v>2700.77</v>
      </c>
      <c r="M4373" t="inlineStr">
        <is>
          <t>IBIRAPITANGA FASE 3</t>
        </is>
      </c>
      <c r="N4373" s="142">
        <f>DATE(YEAR(G4373),MONTH(G4373),1)</f>
        <v/>
      </c>
      <c r="O4373" s="132">
        <f>IF(G4373&gt;$K$3,"Futuro","Atraso")</f>
        <v/>
      </c>
      <c r="P4373">
        <f>12*(YEAR(G4373)-YEAR($K$3))+(MONTH(G4373)-MONTH($K$3))</f>
        <v/>
      </c>
      <c r="Q4373" s="366">
        <f>IF(M4373="IBIRAPITANGA FASE 3",IF(O4373="Atraso",L4373,L4373/(1+$I$2)^P4373),IF(O4373="Atraso",L4373,L4373/(1+$I$1)^P4373))</f>
        <v/>
      </c>
      <c r="R4373">
        <f>IF(O4373="Atraso",$K$3-G4373,0)</f>
        <v/>
      </c>
      <c r="S4373">
        <f>IF(R4373&lt;=15,"Até 15",IF(R4373&lt;=30,"Entre 15 e 30",IF(R4373&lt;=60,"Entre 30 e 60",IF(R4373&lt;=90,"Entre 60 e 90",IF(R4373&lt;=120,"Entre 90 e 120",IF(R4373&lt;=150,"Entre 120 e 150",IF(R4373&lt;=180,"Entre 150 e 180","Superior a 180")))))))</f>
        <v/>
      </c>
    </row>
    <row r="4374">
      <c r="A4374" t="inlineStr">
        <is>
          <t>Q022L01</t>
        </is>
      </c>
      <c r="B4374" t="inlineStr">
        <is>
          <t>FABIANO  DE OLIVEIRA BORTOLATO</t>
        </is>
      </c>
      <c r="C4374" t="n">
        <v>1</v>
      </c>
      <c r="D4374" t="inlineStr">
        <is>
          <t>IPCA</t>
        </is>
      </c>
      <c r="E4374" t="n">
        <v>0.009488792934583046</v>
      </c>
      <c r="F4374" t="inlineStr">
        <is>
          <t>MENSAL</t>
        </is>
      </c>
      <c r="G4374" t="n">
        <v>45667</v>
      </c>
      <c r="H4374" t="n">
        <v>45667</v>
      </c>
      <c r="I4374" t="n">
        <v>33</v>
      </c>
      <c r="J4374" t="inlineStr">
        <is>
          <t>CARTEIRA</t>
        </is>
      </c>
      <c r="K4374" t="inlineStr">
        <is>
          <t>CONTRATO</t>
        </is>
      </c>
      <c r="L4374" t="n">
        <v>2700.77</v>
      </c>
      <c r="M4374" t="inlineStr">
        <is>
          <t>IBIRAPITANGA FASE 3</t>
        </is>
      </c>
      <c r="N4374" s="142">
        <f>DATE(YEAR(G4374),MONTH(G4374),1)</f>
        <v/>
      </c>
      <c r="O4374" s="132">
        <f>IF(G4374&gt;$K$3,"Futuro","Atraso")</f>
        <v/>
      </c>
      <c r="P4374">
        <f>12*(YEAR(G4374)-YEAR($K$3))+(MONTH(G4374)-MONTH($K$3))</f>
        <v/>
      </c>
      <c r="Q4374" s="366">
        <f>IF(M4374="IBIRAPITANGA FASE 3",IF(O4374="Atraso",L4374,L4374/(1+$I$2)^P4374),IF(O4374="Atraso",L4374,L4374/(1+$I$1)^P4374))</f>
        <v/>
      </c>
      <c r="R4374">
        <f>IF(O4374="Atraso",$K$3-G4374,0)</f>
        <v/>
      </c>
      <c r="S4374">
        <f>IF(R4374&lt;=15,"Até 15",IF(R4374&lt;=30,"Entre 15 e 30",IF(R4374&lt;=60,"Entre 30 e 60",IF(R4374&lt;=90,"Entre 60 e 90",IF(R4374&lt;=120,"Entre 90 e 120",IF(R4374&lt;=150,"Entre 120 e 150",IF(R4374&lt;=180,"Entre 150 e 180","Superior a 180")))))))</f>
        <v/>
      </c>
    </row>
    <row r="4375">
      <c r="A4375" t="inlineStr">
        <is>
          <t>Q022L01</t>
        </is>
      </c>
      <c r="B4375" t="inlineStr">
        <is>
          <t>FABIANO  DE OLIVEIRA BORTOLATO</t>
        </is>
      </c>
      <c r="C4375" t="n">
        <v>1</v>
      </c>
      <c r="D4375" t="inlineStr">
        <is>
          <t>IPCA</t>
        </is>
      </c>
      <c r="E4375" t="n">
        <v>0.009488792934583046</v>
      </c>
      <c r="F4375" t="inlineStr">
        <is>
          <t>MENSAL</t>
        </is>
      </c>
      <c r="G4375" t="n">
        <v>45698</v>
      </c>
      <c r="H4375" t="n">
        <v>45698</v>
      </c>
      <c r="I4375" t="n">
        <v>34</v>
      </c>
      <c r="J4375" t="inlineStr">
        <is>
          <t>CARTEIRA</t>
        </is>
      </c>
      <c r="K4375" t="inlineStr">
        <is>
          <t>CONTRATO</t>
        </is>
      </c>
      <c r="L4375" t="n">
        <v>2700.77</v>
      </c>
      <c r="M4375" t="inlineStr">
        <is>
          <t>IBIRAPITANGA FASE 3</t>
        </is>
      </c>
      <c r="N4375" s="142">
        <f>DATE(YEAR(G4375),MONTH(G4375),1)</f>
        <v/>
      </c>
      <c r="O4375" s="132">
        <f>IF(G4375&gt;$K$3,"Futuro","Atraso")</f>
        <v/>
      </c>
      <c r="P4375">
        <f>12*(YEAR(G4375)-YEAR($K$3))+(MONTH(G4375)-MONTH($K$3))</f>
        <v/>
      </c>
      <c r="Q4375" s="366">
        <f>IF(M4375="IBIRAPITANGA FASE 3",IF(O4375="Atraso",L4375,L4375/(1+$I$2)^P4375),IF(O4375="Atraso",L4375,L4375/(1+$I$1)^P4375))</f>
        <v/>
      </c>
      <c r="R4375">
        <f>IF(O4375="Atraso",$K$3-G4375,0)</f>
        <v/>
      </c>
      <c r="S4375">
        <f>IF(R4375&lt;=15,"Até 15",IF(R4375&lt;=30,"Entre 15 e 30",IF(R4375&lt;=60,"Entre 30 e 60",IF(R4375&lt;=90,"Entre 60 e 90",IF(R4375&lt;=120,"Entre 90 e 120",IF(R4375&lt;=150,"Entre 120 e 150",IF(R4375&lt;=180,"Entre 150 e 180","Superior a 180")))))))</f>
        <v/>
      </c>
    </row>
    <row r="4376">
      <c r="A4376" t="inlineStr">
        <is>
          <t>Q022L01</t>
        </is>
      </c>
      <c r="B4376" t="inlineStr">
        <is>
          <t>FABIANO  DE OLIVEIRA BORTOLATO</t>
        </is>
      </c>
      <c r="C4376" t="n">
        <v>1</v>
      </c>
      <c r="D4376" t="inlineStr">
        <is>
          <t>IPCA</t>
        </is>
      </c>
      <c r="E4376" t="n">
        <v>0.009488792934583046</v>
      </c>
      <c r="F4376" t="inlineStr">
        <is>
          <t>MENSAL</t>
        </is>
      </c>
      <c r="G4376" t="n">
        <v>45726</v>
      </c>
      <c r="H4376" t="n">
        <v>45726</v>
      </c>
      <c r="I4376" t="n">
        <v>35</v>
      </c>
      <c r="J4376" t="inlineStr">
        <is>
          <t>CARTEIRA</t>
        </is>
      </c>
      <c r="K4376" t="inlineStr">
        <is>
          <t>CONTRATO</t>
        </is>
      </c>
      <c r="L4376" t="n">
        <v>2700.77</v>
      </c>
      <c r="M4376" t="inlineStr">
        <is>
          <t>IBIRAPITANGA FASE 3</t>
        </is>
      </c>
      <c r="N4376" s="142">
        <f>DATE(YEAR(G4376),MONTH(G4376),1)</f>
        <v/>
      </c>
      <c r="O4376" s="132">
        <f>IF(G4376&gt;$K$3,"Futuro","Atraso")</f>
        <v/>
      </c>
      <c r="P4376">
        <f>12*(YEAR(G4376)-YEAR($K$3))+(MONTH(G4376)-MONTH($K$3))</f>
        <v/>
      </c>
      <c r="Q4376" s="366">
        <f>IF(M4376="IBIRAPITANGA FASE 3",IF(O4376="Atraso",L4376,L4376/(1+$I$2)^P4376),IF(O4376="Atraso",L4376,L4376/(1+$I$1)^P4376))</f>
        <v/>
      </c>
      <c r="R4376">
        <f>IF(O4376="Atraso",$K$3-G4376,0)</f>
        <v/>
      </c>
      <c r="S4376">
        <f>IF(R4376&lt;=15,"Até 15",IF(R4376&lt;=30,"Entre 15 e 30",IF(R4376&lt;=60,"Entre 30 e 60",IF(R4376&lt;=90,"Entre 60 e 90",IF(R4376&lt;=120,"Entre 90 e 120",IF(R4376&lt;=150,"Entre 120 e 150",IF(R4376&lt;=180,"Entre 150 e 180","Superior a 180")))))))</f>
        <v/>
      </c>
    </row>
    <row r="4377">
      <c r="A4377" t="inlineStr">
        <is>
          <t>Q022L01</t>
        </is>
      </c>
      <c r="B4377" t="inlineStr">
        <is>
          <t>FABIANO  DE OLIVEIRA BORTOLATO</t>
        </is>
      </c>
      <c r="C4377" t="n">
        <v>1</v>
      </c>
      <c r="D4377" t="inlineStr">
        <is>
          <t>IPCA</t>
        </is>
      </c>
      <c r="E4377" t="n">
        <v>0.009488792934583046</v>
      </c>
      <c r="F4377" t="inlineStr">
        <is>
          <t>MENSAL</t>
        </is>
      </c>
      <c r="G4377" t="n">
        <v>45757</v>
      </c>
      <c r="H4377" t="n">
        <v>45757</v>
      </c>
      <c r="I4377" t="n">
        <v>36</v>
      </c>
      <c r="J4377" t="inlineStr">
        <is>
          <t>CARTEIRA</t>
        </is>
      </c>
      <c r="K4377" t="inlineStr">
        <is>
          <t>CONTRATO</t>
        </is>
      </c>
      <c r="L4377" t="n">
        <v>2700.77</v>
      </c>
      <c r="M4377" t="inlineStr">
        <is>
          <t>IBIRAPITANGA FASE 3</t>
        </is>
      </c>
      <c r="N4377" s="142">
        <f>DATE(YEAR(G4377),MONTH(G4377),1)</f>
        <v/>
      </c>
      <c r="O4377" s="132">
        <f>IF(G4377&gt;$K$3,"Futuro","Atraso")</f>
        <v/>
      </c>
      <c r="P4377">
        <f>12*(YEAR(G4377)-YEAR($K$3))+(MONTH(G4377)-MONTH($K$3))</f>
        <v/>
      </c>
      <c r="Q4377" s="366">
        <f>IF(M4377="IBIRAPITANGA FASE 3",IF(O4377="Atraso",L4377,L4377/(1+$I$2)^P4377),IF(O4377="Atraso",L4377,L4377/(1+$I$1)^P4377))</f>
        <v/>
      </c>
      <c r="R4377">
        <f>IF(O4377="Atraso",$K$3-G4377,0)</f>
        <v/>
      </c>
      <c r="S4377">
        <f>IF(R4377&lt;=15,"Até 15",IF(R4377&lt;=30,"Entre 15 e 30",IF(R4377&lt;=60,"Entre 30 e 60",IF(R4377&lt;=90,"Entre 60 e 90",IF(R4377&lt;=120,"Entre 90 e 120",IF(R4377&lt;=150,"Entre 120 e 150",IF(R4377&lt;=180,"Entre 150 e 180","Superior a 180")))))))</f>
        <v/>
      </c>
    </row>
    <row r="4378">
      <c r="A4378" t="inlineStr">
        <is>
          <t>Q022L01</t>
        </is>
      </c>
      <c r="B4378" t="inlineStr">
        <is>
          <t>FABIANO  DE OLIVEIRA BORTOLATO</t>
        </is>
      </c>
      <c r="C4378" t="n">
        <v>1</v>
      </c>
      <c r="D4378" t="inlineStr">
        <is>
          <t>IPCA</t>
        </is>
      </c>
      <c r="E4378" t="n">
        <v>0.009488792934583046</v>
      </c>
      <c r="F4378" t="inlineStr">
        <is>
          <t>MENSAL</t>
        </is>
      </c>
      <c r="G4378" t="n">
        <v>45787</v>
      </c>
      <c r="H4378" t="n">
        <v>45787</v>
      </c>
      <c r="I4378" t="n">
        <v>37</v>
      </c>
      <c r="J4378" t="inlineStr">
        <is>
          <t>CARTEIRA</t>
        </is>
      </c>
      <c r="K4378" t="inlineStr">
        <is>
          <t>CONTRATO</t>
        </is>
      </c>
      <c r="L4378" t="n">
        <v>2700.77</v>
      </c>
      <c r="M4378" t="inlineStr">
        <is>
          <t>IBIRAPITANGA FASE 3</t>
        </is>
      </c>
      <c r="N4378" s="142">
        <f>DATE(YEAR(G4378),MONTH(G4378),1)</f>
        <v/>
      </c>
      <c r="O4378" s="132">
        <f>IF(G4378&gt;$K$3,"Futuro","Atraso")</f>
        <v/>
      </c>
      <c r="P4378">
        <f>12*(YEAR(G4378)-YEAR($K$3))+(MONTH(G4378)-MONTH($K$3))</f>
        <v/>
      </c>
      <c r="Q4378" s="366">
        <f>IF(M4378="IBIRAPITANGA FASE 3",IF(O4378="Atraso",L4378,L4378/(1+$I$2)^P4378),IF(O4378="Atraso",L4378,L4378/(1+$I$1)^P4378))</f>
        <v/>
      </c>
      <c r="R4378">
        <f>IF(O4378="Atraso",$K$3-G4378,0)</f>
        <v/>
      </c>
      <c r="S4378">
        <f>IF(R4378&lt;=15,"Até 15",IF(R4378&lt;=30,"Entre 15 e 30",IF(R4378&lt;=60,"Entre 30 e 60",IF(R4378&lt;=90,"Entre 60 e 90",IF(R4378&lt;=120,"Entre 90 e 120",IF(R4378&lt;=150,"Entre 120 e 150",IF(R4378&lt;=180,"Entre 150 e 180","Superior a 180")))))))</f>
        <v/>
      </c>
    </row>
    <row r="4379">
      <c r="A4379" t="inlineStr">
        <is>
          <t>Q022L01</t>
        </is>
      </c>
      <c r="B4379" t="inlineStr">
        <is>
          <t>FABIANO  DE OLIVEIRA BORTOLATO</t>
        </is>
      </c>
      <c r="C4379" t="n">
        <v>1</v>
      </c>
      <c r="D4379" t="inlineStr">
        <is>
          <t>IPCA</t>
        </is>
      </c>
      <c r="E4379" t="n">
        <v>0.009488792934583046</v>
      </c>
      <c r="F4379" t="inlineStr">
        <is>
          <t>MENSAL</t>
        </is>
      </c>
      <c r="G4379" t="n">
        <v>45818</v>
      </c>
      <c r="H4379" t="n">
        <v>45818</v>
      </c>
      <c r="I4379" t="n">
        <v>38</v>
      </c>
      <c r="J4379" t="inlineStr">
        <is>
          <t>CARTEIRA</t>
        </is>
      </c>
      <c r="K4379" t="inlineStr">
        <is>
          <t>CONTRATO</t>
        </is>
      </c>
      <c r="L4379" t="n">
        <v>2700.77</v>
      </c>
      <c r="M4379" t="inlineStr">
        <is>
          <t>IBIRAPITANGA FASE 3</t>
        </is>
      </c>
      <c r="N4379" s="142">
        <f>DATE(YEAR(G4379),MONTH(G4379),1)</f>
        <v/>
      </c>
      <c r="O4379" s="132">
        <f>IF(G4379&gt;$K$3,"Futuro","Atraso")</f>
        <v/>
      </c>
      <c r="P4379">
        <f>12*(YEAR(G4379)-YEAR($K$3))+(MONTH(G4379)-MONTH($K$3))</f>
        <v/>
      </c>
      <c r="Q4379" s="366">
        <f>IF(M4379="IBIRAPITANGA FASE 3",IF(O4379="Atraso",L4379,L4379/(1+$I$2)^P4379),IF(O4379="Atraso",L4379,L4379/(1+$I$1)^P4379))</f>
        <v/>
      </c>
      <c r="R4379">
        <f>IF(O4379="Atraso",$K$3-G4379,0)</f>
        <v/>
      </c>
      <c r="S4379">
        <f>IF(R4379&lt;=15,"Até 15",IF(R4379&lt;=30,"Entre 15 e 30",IF(R4379&lt;=60,"Entre 30 e 60",IF(R4379&lt;=90,"Entre 60 e 90",IF(R4379&lt;=120,"Entre 90 e 120",IF(R4379&lt;=150,"Entre 120 e 150",IF(R4379&lt;=180,"Entre 150 e 180","Superior a 180")))))))</f>
        <v/>
      </c>
    </row>
    <row r="4380">
      <c r="A4380" t="inlineStr">
        <is>
          <t>Q022L01</t>
        </is>
      </c>
      <c r="B4380" t="inlineStr">
        <is>
          <t>FABIANO  DE OLIVEIRA BORTOLATO</t>
        </is>
      </c>
      <c r="C4380" t="n">
        <v>1</v>
      </c>
      <c r="D4380" t="inlineStr">
        <is>
          <t>IPCA</t>
        </is>
      </c>
      <c r="E4380" t="n">
        <v>0.009488792934583046</v>
      </c>
      <c r="F4380" t="inlineStr">
        <is>
          <t>MENSAL</t>
        </is>
      </c>
      <c r="G4380" t="n">
        <v>45848</v>
      </c>
      <c r="H4380" t="n">
        <v>45848</v>
      </c>
      <c r="I4380" t="n">
        <v>39</v>
      </c>
      <c r="J4380" t="inlineStr">
        <is>
          <t>CARTEIRA</t>
        </is>
      </c>
      <c r="K4380" t="inlineStr">
        <is>
          <t>CONTRATO</t>
        </is>
      </c>
      <c r="L4380" t="n">
        <v>2700.77</v>
      </c>
      <c r="M4380" t="inlineStr">
        <is>
          <t>IBIRAPITANGA FASE 3</t>
        </is>
      </c>
      <c r="N4380" s="142">
        <f>DATE(YEAR(G4380),MONTH(G4380),1)</f>
        <v/>
      </c>
      <c r="O4380" s="132">
        <f>IF(G4380&gt;$K$3,"Futuro","Atraso")</f>
        <v/>
      </c>
      <c r="P4380">
        <f>12*(YEAR(G4380)-YEAR($K$3))+(MONTH(G4380)-MONTH($K$3))</f>
        <v/>
      </c>
      <c r="Q4380" s="366">
        <f>IF(M4380="IBIRAPITANGA FASE 3",IF(O4380="Atraso",L4380,L4380/(1+$I$2)^P4380),IF(O4380="Atraso",L4380,L4380/(1+$I$1)^P4380))</f>
        <v/>
      </c>
      <c r="R4380">
        <f>IF(O4380="Atraso",$K$3-G4380,0)</f>
        <v/>
      </c>
      <c r="S4380">
        <f>IF(R4380&lt;=15,"Até 15",IF(R4380&lt;=30,"Entre 15 e 30",IF(R4380&lt;=60,"Entre 30 e 60",IF(R4380&lt;=90,"Entre 60 e 90",IF(R4380&lt;=120,"Entre 90 e 120",IF(R4380&lt;=150,"Entre 120 e 150",IF(R4380&lt;=180,"Entre 150 e 180","Superior a 180")))))))</f>
        <v/>
      </c>
    </row>
    <row r="4381">
      <c r="A4381" t="inlineStr">
        <is>
          <t>Q022L01</t>
        </is>
      </c>
      <c r="B4381" t="inlineStr">
        <is>
          <t>FABIANO  DE OLIVEIRA BORTOLATO</t>
        </is>
      </c>
      <c r="C4381" t="n">
        <v>1</v>
      </c>
      <c r="D4381" t="inlineStr">
        <is>
          <t>IPCA</t>
        </is>
      </c>
      <c r="E4381" t="n">
        <v>0.009488792934583046</v>
      </c>
      <c r="F4381" t="inlineStr">
        <is>
          <t>MENSAL</t>
        </is>
      </c>
      <c r="G4381" t="n">
        <v>45879</v>
      </c>
      <c r="H4381" t="n">
        <v>45879</v>
      </c>
      <c r="I4381" t="n">
        <v>40</v>
      </c>
      <c r="J4381" t="inlineStr">
        <is>
          <t>CARTEIRA</t>
        </is>
      </c>
      <c r="K4381" t="inlineStr">
        <is>
          <t>CONTRATO</t>
        </is>
      </c>
      <c r="L4381" t="n">
        <v>2700.77</v>
      </c>
      <c r="M4381" t="inlineStr">
        <is>
          <t>IBIRAPITANGA FASE 3</t>
        </is>
      </c>
      <c r="N4381" s="142">
        <f>DATE(YEAR(G4381),MONTH(G4381),1)</f>
        <v/>
      </c>
      <c r="O4381" s="132">
        <f>IF(G4381&gt;$K$3,"Futuro","Atraso")</f>
        <v/>
      </c>
      <c r="P4381">
        <f>12*(YEAR(G4381)-YEAR($K$3))+(MONTH(G4381)-MONTH($K$3))</f>
        <v/>
      </c>
      <c r="Q4381" s="366">
        <f>IF(M4381="IBIRAPITANGA FASE 3",IF(O4381="Atraso",L4381,L4381/(1+$I$2)^P4381),IF(O4381="Atraso",L4381,L4381/(1+$I$1)^P4381))</f>
        <v/>
      </c>
      <c r="R4381">
        <f>IF(O4381="Atraso",$K$3-G4381,0)</f>
        <v/>
      </c>
      <c r="S4381">
        <f>IF(R4381&lt;=15,"Até 15",IF(R4381&lt;=30,"Entre 15 e 30",IF(R4381&lt;=60,"Entre 30 e 60",IF(R4381&lt;=90,"Entre 60 e 90",IF(R4381&lt;=120,"Entre 90 e 120",IF(R4381&lt;=150,"Entre 120 e 150",IF(R4381&lt;=180,"Entre 150 e 180","Superior a 180")))))))</f>
        <v/>
      </c>
    </row>
    <row r="4382">
      <c r="A4382" t="inlineStr">
        <is>
          <t>Q022L01</t>
        </is>
      </c>
      <c r="B4382" t="inlineStr">
        <is>
          <t>FABIANO  DE OLIVEIRA BORTOLATO</t>
        </is>
      </c>
      <c r="C4382" t="n">
        <v>1</v>
      </c>
      <c r="D4382" t="inlineStr">
        <is>
          <t>IPCA</t>
        </is>
      </c>
      <c r="E4382" t="n">
        <v>0.009488792934583046</v>
      </c>
      <c r="F4382" t="inlineStr">
        <is>
          <t>MENSAL</t>
        </is>
      </c>
      <c r="G4382" t="n">
        <v>45910</v>
      </c>
      <c r="H4382" t="n">
        <v>45910</v>
      </c>
      <c r="I4382" t="n">
        <v>41</v>
      </c>
      <c r="J4382" t="inlineStr">
        <is>
          <t>CARTEIRA</t>
        </is>
      </c>
      <c r="K4382" t="inlineStr">
        <is>
          <t>CONTRATO</t>
        </is>
      </c>
      <c r="L4382" t="n">
        <v>2700.77</v>
      </c>
      <c r="M4382" t="inlineStr">
        <is>
          <t>IBIRAPITANGA FASE 3</t>
        </is>
      </c>
      <c r="N4382" s="142">
        <f>DATE(YEAR(G4382),MONTH(G4382),1)</f>
        <v/>
      </c>
      <c r="O4382" s="132">
        <f>IF(G4382&gt;$K$3,"Futuro","Atraso")</f>
        <v/>
      </c>
      <c r="P4382">
        <f>12*(YEAR(G4382)-YEAR($K$3))+(MONTH(G4382)-MONTH($K$3))</f>
        <v/>
      </c>
      <c r="Q4382" s="366">
        <f>IF(M4382="IBIRAPITANGA FASE 3",IF(O4382="Atraso",L4382,L4382/(1+$I$2)^P4382),IF(O4382="Atraso",L4382,L4382/(1+$I$1)^P4382))</f>
        <v/>
      </c>
      <c r="R4382">
        <f>IF(O4382="Atraso",$K$3-G4382,0)</f>
        <v/>
      </c>
      <c r="S4382">
        <f>IF(R4382&lt;=15,"Até 15",IF(R4382&lt;=30,"Entre 15 e 30",IF(R4382&lt;=60,"Entre 30 e 60",IF(R4382&lt;=90,"Entre 60 e 90",IF(R4382&lt;=120,"Entre 90 e 120",IF(R4382&lt;=150,"Entre 120 e 150",IF(R4382&lt;=180,"Entre 150 e 180","Superior a 180")))))))</f>
        <v/>
      </c>
    </row>
    <row r="4383">
      <c r="A4383" t="inlineStr">
        <is>
          <t>Q022L01</t>
        </is>
      </c>
      <c r="B4383" t="inlineStr">
        <is>
          <t>FABIANO  DE OLIVEIRA BORTOLATO</t>
        </is>
      </c>
      <c r="C4383" t="n">
        <v>1</v>
      </c>
      <c r="D4383" t="inlineStr">
        <is>
          <t>IPCA</t>
        </is>
      </c>
      <c r="E4383" t="n">
        <v>0.009488792934583046</v>
      </c>
      <c r="F4383" t="inlineStr">
        <is>
          <t>MENSAL</t>
        </is>
      </c>
      <c r="G4383" t="n">
        <v>45940</v>
      </c>
      <c r="H4383" t="n">
        <v>45940</v>
      </c>
      <c r="I4383" t="n">
        <v>42</v>
      </c>
      <c r="J4383" t="inlineStr">
        <is>
          <t>CARTEIRA</t>
        </is>
      </c>
      <c r="K4383" t="inlineStr">
        <is>
          <t>CONTRATO</t>
        </is>
      </c>
      <c r="L4383" t="n">
        <v>2700.77</v>
      </c>
      <c r="M4383" t="inlineStr">
        <is>
          <t>IBIRAPITANGA FASE 3</t>
        </is>
      </c>
      <c r="N4383" s="142">
        <f>DATE(YEAR(G4383),MONTH(G4383),1)</f>
        <v/>
      </c>
      <c r="O4383" s="132">
        <f>IF(G4383&gt;$K$3,"Futuro","Atraso")</f>
        <v/>
      </c>
      <c r="P4383">
        <f>12*(YEAR(G4383)-YEAR($K$3))+(MONTH(G4383)-MONTH($K$3))</f>
        <v/>
      </c>
      <c r="Q4383" s="366">
        <f>IF(M4383="IBIRAPITANGA FASE 3",IF(O4383="Atraso",L4383,L4383/(1+$I$2)^P4383),IF(O4383="Atraso",L4383,L4383/(1+$I$1)^P4383))</f>
        <v/>
      </c>
      <c r="R4383">
        <f>IF(O4383="Atraso",$K$3-G4383,0)</f>
        <v/>
      </c>
      <c r="S4383">
        <f>IF(R4383&lt;=15,"Até 15",IF(R4383&lt;=30,"Entre 15 e 30",IF(R4383&lt;=60,"Entre 30 e 60",IF(R4383&lt;=90,"Entre 60 e 90",IF(R4383&lt;=120,"Entre 90 e 120",IF(R4383&lt;=150,"Entre 120 e 150",IF(R4383&lt;=180,"Entre 150 e 180","Superior a 180")))))))</f>
        <v/>
      </c>
    </row>
    <row r="4384">
      <c r="A4384" t="inlineStr">
        <is>
          <t>Q022L01</t>
        </is>
      </c>
      <c r="B4384" t="inlineStr">
        <is>
          <t>FABIANO  DE OLIVEIRA BORTOLATO</t>
        </is>
      </c>
      <c r="C4384" t="n">
        <v>1</v>
      </c>
      <c r="D4384" t="inlineStr">
        <is>
          <t>IPCA</t>
        </is>
      </c>
      <c r="E4384" t="n">
        <v>0.009488792934583046</v>
      </c>
      <c r="F4384" t="inlineStr">
        <is>
          <t>MENSAL</t>
        </is>
      </c>
      <c r="G4384" t="n">
        <v>45940</v>
      </c>
      <c r="H4384" t="n">
        <v>45940</v>
      </c>
      <c r="I4384" t="n">
        <v>4</v>
      </c>
      <c r="J4384" t="inlineStr">
        <is>
          <t>CARTEIRA</t>
        </is>
      </c>
      <c r="K4384" t="inlineStr">
        <is>
          <t>CONTRATO</t>
        </is>
      </c>
      <c r="L4384" t="n">
        <v>22770.25</v>
      </c>
      <c r="M4384" t="inlineStr">
        <is>
          <t>IBIRAPITANGA FASE 3</t>
        </is>
      </c>
      <c r="N4384" s="142">
        <f>DATE(YEAR(G4384),MONTH(G4384),1)</f>
        <v/>
      </c>
      <c r="O4384" s="132">
        <f>IF(G4384&gt;$K$3,"Futuro","Atraso")</f>
        <v/>
      </c>
      <c r="P4384">
        <f>12*(YEAR(G4384)-YEAR($K$3))+(MONTH(G4384)-MONTH($K$3))</f>
        <v/>
      </c>
      <c r="Q4384" s="366">
        <f>IF(M4384="IBIRAPITANGA FASE 3",IF(O4384="Atraso",L4384,L4384/(1+$I$2)^P4384),IF(O4384="Atraso",L4384,L4384/(1+$I$1)^P4384))</f>
        <v/>
      </c>
      <c r="R4384">
        <f>IF(O4384="Atraso",$K$3-G4384,0)</f>
        <v/>
      </c>
      <c r="S4384">
        <f>IF(R4384&lt;=15,"Até 15",IF(R4384&lt;=30,"Entre 15 e 30",IF(R4384&lt;=60,"Entre 30 e 60",IF(R4384&lt;=90,"Entre 60 e 90",IF(R4384&lt;=120,"Entre 90 e 120",IF(R4384&lt;=150,"Entre 120 e 150",IF(R4384&lt;=180,"Entre 150 e 180","Superior a 180")))))))</f>
        <v/>
      </c>
    </row>
    <row r="4385">
      <c r="A4385" t="inlineStr">
        <is>
          <t>Q022L01</t>
        </is>
      </c>
      <c r="B4385" t="inlineStr">
        <is>
          <t>FABIANO  DE OLIVEIRA BORTOLATO</t>
        </is>
      </c>
      <c r="C4385" t="n">
        <v>1</v>
      </c>
      <c r="D4385" t="inlineStr">
        <is>
          <t>IPCA</t>
        </is>
      </c>
      <c r="E4385" t="n">
        <v>0.009488792934583046</v>
      </c>
      <c r="F4385" t="inlineStr">
        <is>
          <t>MENSAL</t>
        </is>
      </c>
      <c r="G4385" t="n">
        <v>45971</v>
      </c>
      <c r="H4385" t="n">
        <v>45971</v>
      </c>
      <c r="I4385" t="n">
        <v>43</v>
      </c>
      <c r="J4385" t="inlineStr">
        <is>
          <t>CARTEIRA</t>
        </is>
      </c>
      <c r="K4385" t="inlineStr">
        <is>
          <t>CONTRATO</t>
        </is>
      </c>
      <c r="L4385" t="n">
        <v>2700.77</v>
      </c>
      <c r="M4385" t="inlineStr">
        <is>
          <t>IBIRAPITANGA FASE 3</t>
        </is>
      </c>
      <c r="N4385" s="142">
        <f>DATE(YEAR(G4385),MONTH(G4385),1)</f>
        <v/>
      </c>
      <c r="O4385" s="132">
        <f>IF(G4385&gt;$K$3,"Futuro","Atraso")</f>
        <v/>
      </c>
      <c r="P4385">
        <f>12*(YEAR(G4385)-YEAR($K$3))+(MONTH(G4385)-MONTH($K$3))</f>
        <v/>
      </c>
      <c r="Q4385" s="366">
        <f>IF(M4385="IBIRAPITANGA FASE 3",IF(O4385="Atraso",L4385,L4385/(1+$I$2)^P4385),IF(O4385="Atraso",L4385,L4385/(1+$I$1)^P4385))</f>
        <v/>
      </c>
      <c r="R4385">
        <f>IF(O4385="Atraso",$K$3-G4385,0)</f>
        <v/>
      </c>
      <c r="S4385">
        <f>IF(R4385&lt;=15,"Até 15",IF(R4385&lt;=30,"Entre 15 e 30",IF(R4385&lt;=60,"Entre 30 e 60",IF(R4385&lt;=90,"Entre 60 e 90",IF(R4385&lt;=120,"Entre 90 e 120",IF(R4385&lt;=150,"Entre 120 e 150",IF(R4385&lt;=180,"Entre 150 e 180","Superior a 180")))))))</f>
        <v/>
      </c>
    </row>
    <row r="4386">
      <c r="A4386" t="inlineStr">
        <is>
          <t>Q022L01</t>
        </is>
      </c>
      <c r="B4386" t="inlineStr">
        <is>
          <t>FABIANO  DE OLIVEIRA BORTOLATO</t>
        </is>
      </c>
      <c r="C4386" t="n">
        <v>1</v>
      </c>
      <c r="D4386" t="inlineStr">
        <is>
          <t>IPCA</t>
        </is>
      </c>
      <c r="E4386" t="n">
        <v>0.009488792934583046</v>
      </c>
      <c r="F4386" t="inlineStr">
        <is>
          <t>MENSAL</t>
        </is>
      </c>
      <c r="G4386" t="n">
        <v>46001</v>
      </c>
      <c r="H4386" t="n">
        <v>46001</v>
      </c>
      <c r="I4386" t="n">
        <v>44</v>
      </c>
      <c r="J4386" t="inlineStr">
        <is>
          <t>CARTEIRA</t>
        </is>
      </c>
      <c r="K4386" t="inlineStr">
        <is>
          <t>CONTRATO</t>
        </is>
      </c>
      <c r="L4386" t="n">
        <v>2700.77</v>
      </c>
      <c r="M4386" t="inlineStr">
        <is>
          <t>IBIRAPITANGA FASE 3</t>
        </is>
      </c>
      <c r="N4386" s="142">
        <f>DATE(YEAR(G4386),MONTH(G4386),1)</f>
        <v/>
      </c>
      <c r="O4386" s="132">
        <f>IF(G4386&gt;$K$3,"Futuro","Atraso")</f>
        <v/>
      </c>
      <c r="P4386">
        <f>12*(YEAR(G4386)-YEAR($K$3))+(MONTH(G4386)-MONTH($K$3))</f>
        <v/>
      </c>
      <c r="Q4386" s="366">
        <f>IF(M4386="IBIRAPITANGA FASE 3",IF(O4386="Atraso",L4386,L4386/(1+$I$2)^P4386),IF(O4386="Atraso",L4386,L4386/(1+$I$1)^P4386))</f>
        <v/>
      </c>
      <c r="R4386">
        <f>IF(O4386="Atraso",$K$3-G4386,0)</f>
        <v/>
      </c>
      <c r="S4386">
        <f>IF(R4386&lt;=15,"Até 15",IF(R4386&lt;=30,"Entre 15 e 30",IF(R4386&lt;=60,"Entre 30 e 60",IF(R4386&lt;=90,"Entre 60 e 90",IF(R4386&lt;=120,"Entre 90 e 120",IF(R4386&lt;=150,"Entre 120 e 150",IF(R4386&lt;=180,"Entre 150 e 180","Superior a 180")))))))</f>
        <v/>
      </c>
    </row>
    <row r="4387">
      <c r="A4387" t="inlineStr">
        <is>
          <t>Q022L01</t>
        </is>
      </c>
      <c r="B4387" t="inlineStr">
        <is>
          <t>FABIANO  DE OLIVEIRA BORTOLATO</t>
        </is>
      </c>
      <c r="C4387" t="n">
        <v>1</v>
      </c>
      <c r="D4387" t="inlineStr">
        <is>
          <t>IPCA</t>
        </is>
      </c>
      <c r="E4387" t="n">
        <v>0.009488792934583046</v>
      </c>
      <c r="F4387" t="inlineStr">
        <is>
          <t>MENSAL</t>
        </is>
      </c>
      <c r="G4387" t="n">
        <v>46032</v>
      </c>
      <c r="H4387" t="n">
        <v>46032</v>
      </c>
      <c r="I4387" t="n">
        <v>45</v>
      </c>
      <c r="J4387" t="inlineStr">
        <is>
          <t>CARTEIRA</t>
        </is>
      </c>
      <c r="K4387" t="inlineStr">
        <is>
          <t>CONTRATO</t>
        </is>
      </c>
      <c r="L4387" t="n">
        <v>2700.77</v>
      </c>
      <c r="M4387" t="inlineStr">
        <is>
          <t>IBIRAPITANGA FASE 3</t>
        </is>
      </c>
      <c r="N4387" s="142">
        <f>DATE(YEAR(G4387),MONTH(G4387),1)</f>
        <v/>
      </c>
      <c r="O4387" s="132">
        <f>IF(G4387&gt;$K$3,"Futuro","Atraso")</f>
        <v/>
      </c>
      <c r="P4387">
        <f>12*(YEAR(G4387)-YEAR($K$3))+(MONTH(G4387)-MONTH($K$3))</f>
        <v/>
      </c>
      <c r="Q4387" s="366">
        <f>IF(M4387="IBIRAPITANGA FASE 3",IF(O4387="Atraso",L4387,L4387/(1+$I$2)^P4387),IF(O4387="Atraso",L4387,L4387/(1+$I$1)^P4387))</f>
        <v/>
      </c>
      <c r="R4387">
        <f>IF(O4387="Atraso",$K$3-G4387,0)</f>
        <v/>
      </c>
      <c r="S4387">
        <f>IF(R4387&lt;=15,"Até 15",IF(R4387&lt;=30,"Entre 15 e 30",IF(R4387&lt;=60,"Entre 30 e 60",IF(R4387&lt;=90,"Entre 60 e 90",IF(R4387&lt;=120,"Entre 90 e 120",IF(R4387&lt;=150,"Entre 120 e 150",IF(R4387&lt;=180,"Entre 150 e 180","Superior a 180")))))))</f>
        <v/>
      </c>
    </row>
    <row r="4388">
      <c r="A4388" t="inlineStr">
        <is>
          <t>Q022L01</t>
        </is>
      </c>
      <c r="B4388" t="inlineStr">
        <is>
          <t>FABIANO  DE OLIVEIRA BORTOLATO</t>
        </is>
      </c>
      <c r="C4388" t="n">
        <v>1</v>
      </c>
      <c r="D4388" t="inlineStr">
        <is>
          <t>IPCA</t>
        </is>
      </c>
      <c r="E4388" t="n">
        <v>0.009488792934583046</v>
      </c>
      <c r="F4388" t="inlineStr">
        <is>
          <t>MENSAL</t>
        </is>
      </c>
      <c r="G4388" t="n">
        <v>46063</v>
      </c>
      <c r="H4388" t="n">
        <v>46063</v>
      </c>
      <c r="I4388" t="n">
        <v>46</v>
      </c>
      <c r="J4388" t="inlineStr">
        <is>
          <t>CARTEIRA</t>
        </is>
      </c>
      <c r="K4388" t="inlineStr">
        <is>
          <t>CONTRATO</t>
        </is>
      </c>
      <c r="L4388" t="n">
        <v>2700.77</v>
      </c>
      <c r="M4388" t="inlineStr">
        <is>
          <t>IBIRAPITANGA FASE 3</t>
        </is>
      </c>
      <c r="N4388" s="142">
        <f>DATE(YEAR(G4388),MONTH(G4388),1)</f>
        <v/>
      </c>
      <c r="O4388" s="132">
        <f>IF(G4388&gt;$K$3,"Futuro","Atraso")</f>
        <v/>
      </c>
      <c r="P4388">
        <f>12*(YEAR(G4388)-YEAR($K$3))+(MONTH(G4388)-MONTH($K$3))</f>
        <v/>
      </c>
      <c r="Q4388" s="366">
        <f>IF(M4388="IBIRAPITANGA FASE 3",IF(O4388="Atraso",L4388,L4388/(1+$I$2)^P4388),IF(O4388="Atraso",L4388,L4388/(1+$I$1)^P4388))</f>
        <v/>
      </c>
      <c r="R4388">
        <f>IF(O4388="Atraso",$K$3-G4388,0)</f>
        <v/>
      </c>
      <c r="S4388">
        <f>IF(R4388&lt;=15,"Até 15",IF(R4388&lt;=30,"Entre 15 e 30",IF(R4388&lt;=60,"Entre 30 e 60",IF(R4388&lt;=90,"Entre 60 e 90",IF(R4388&lt;=120,"Entre 90 e 120",IF(R4388&lt;=150,"Entre 120 e 150",IF(R4388&lt;=180,"Entre 150 e 180","Superior a 180")))))))</f>
        <v/>
      </c>
    </row>
    <row r="4389">
      <c r="A4389" t="inlineStr">
        <is>
          <t>Q022L01</t>
        </is>
      </c>
      <c r="B4389" t="inlineStr">
        <is>
          <t>FABIANO  DE OLIVEIRA BORTOLATO</t>
        </is>
      </c>
      <c r="C4389" t="n">
        <v>1</v>
      </c>
      <c r="D4389" t="inlineStr">
        <is>
          <t>IPCA</t>
        </is>
      </c>
      <c r="E4389" t="n">
        <v>0.009488792934583046</v>
      </c>
      <c r="F4389" t="inlineStr">
        <is>
          <t>MENSAL</t>
        </is>
      </c>
      <c r="G4389" t="n">
        <v>46091</v>
      </c>
      <c r="H4389" t="n">
        <v>46091</v>
      </c>
      <c r="I4389" t="n">
        <v>47</v>
      </c>
      <c r="J4389" t="inlineStr">
        <is>
          <t>CARTEIRA</t>
        </is>
      </c>
      <c r="K4389" t="inlineStr">
        <is>
          <t>CONTRATO</t>
        </is>
      </c>
      <c r="L4389" t="n">
        <v>2700.77</v>
      </c>
      <c r="M4389" t="inlineStr">
        <is>
          <t>IBIRAPITANGA FASE 3</t>
        </is>
      </c>
      <c r="N4389" s="142">
        <f>DATE(YEAR(G4389),MONTH(G4389),1)</f>
        <v/>
      </c>
      <c r="O4389" s="132">
        <f>IF(G4389&gt;$K$3,"Futuro","Atraso")</f>
        <v/>
      </c>
      <c r="P4389">
        <f>12*(YEAR(G4389)-YEAR($K$3))+(MONTH(G4389)-MONTH($K$3))</f>
        <v/>
      </c>
      <c r="Q4389" s="366">
        <f>IF(M4389="IBIRAPITANGA FASE 3",IF(O4389="Atraso",L4389,L4389/(1+$I$2)^P4389),IF(O4389="Atraso",L4389,L4389/(1+$I$1)^P4389))</f>
        <v/>
      </c>
      <c r="R4389">
        <f>IF(O4389="Atraso",$K$3-G4389,0)</f>
        <v/>
      </c>
      <c r="S4389">
        <f>IF(R4389&lt;=15,"Até 15",IF(R4389&lt;=30,"Entre 15 e 30",IF(R4389&lt;=60,"Entre 30 e 60",IF(R4389&lt;=90,"Entre 60 e 90",IF(R4389&lt;=120,"Entre 90 e 120",IF(R4389&lt;=150,"Entre 120 e 150",IF(R4389&lt;=180,"Entre 150 e 180","Superior a 180")))))))</f>
        <v/>
      </c>
    </row>
    <row r="4390">
      <c r="A4390" t="inlineStr">
        <is>
          <t>Q022L01</t>
        </is>
      </c>
      <c r="B4390" t="inlineStr">
        <is>
          <t>FABIANO  DE OLIVEIRA BORTOLATO</t>
        </is>
      </c>
      <c r="C4390" t="n">
        <v>1</v>
      </c>
      <c r="D4390" t="inlineStr">
        <is>
          <t>IPCA</t>
        </is>
      </c>
      <c r="E4390" t="n">
        <v>0.009488792934583046</v>
      </c>
      <c r="F4390" t="inlineStr">
        <is>
          <t>MENSAL</t>
        </is>
      </c>
      <c r="G4390" t="n">
        <v>46122</v>
      </c>
      <c r="H4390" t="n">
        <v>46122</v>
      </c>
      <c r="I4390" t="n">
        <v>48</v>
      </c>
      <c r="J4390" t="inlineStr">
        <is>
          <t>CARTEIRA</t>
        </is>
      </c>
      <c r="K4390" t="inlineStr">
        <is>
          <t>CONTRATO</t>
        </is>
      </c>
      <c r="L4390" t="n">
        <v>2700.77</v>
      </c>
      <c r="M4390" t="inlineStr">
        <is>
          <t>IBIRAPITANGA FASE 3</t>
        </is>
      </c>
      <c r="N4390" s="142">
        <f>DATE(YEAR(G4390),MONTH(G4390),1)</f>
        <v/>
      </c>
      <c r="O4390" s="132">
        <f>IF(G4390&gt;$K$3,"Futuro","Atraso")</f>
        <v/>
      </c>
      <c r="P4390">
        <f>12*(YEAR(G4390)-YEAR($K$3))+(MONTH(G4390)-MONTH($K$3))</f>
        <v/>
      </c>
      <c r="Q4390" s="366">
        <f>IF(M4390="IBIRAPITANGA FASE 3",IF(O4390="Atraso",L4390,L4390/(1+$I$2)^P4390),IF(O4390="Atraso",L4390,L4390/(1+$I$1)^P4390))</f>
        <v/>
      </c>
      <c r="R4390">
        <f>IF(O4390="Atraso",$K$3-G4390,0)</f>
        <v/>
      </c>
      <c r="S4390">
        <f>IF(R4390&lt;=15,"Até 15",IF(R4390&lt;=30,"Entre 15 e 30",IF(R4390&lt;=60,"Entre 30 e 60",IF(R4390&lt;=90,"Entre 60 e 90",IF(R4390&lt;=120,"Entre 90 e 120",IF(R4390&lt;=150,"Entre 120 e 150",IF(R4390&lt;=180,"Entre 150 e 180","Superior a 180")))))))</f>
        <v/>
      </c>
    </row>
    <row r="4391">
      <c r="A4391" t="inlineStr">
        <is>
          <t>Q022L01</t>
        </is>
      </c>
      <c r="B4391" t="inlineStr">
        <is>
          <t>FABIANO  DE OLIVEIRA BORTOLATO</t>
        </is>
      </c>
      <c r="C4391" t="n">
        <v>1</v>
      </c>
      <c r="D4391" t="inlineStr">
        <is>
          <t>IPCA</t>
        </is>
      </c>
      <c r="E4391" t="n">
        <v>0.009488792934583046</v>
      </c>
      <c r="F4391" t="inlineStr">
        <is>
          <t>MENSAL</t>
        </is>
      </c>
      <c r="G4391" t="n">
        <v>46152</v>
      </c>
      <c r="H4391" t="n">
        <v>46152</v>
      </c>
      <c r="I4391" t="n">
        <v>49</v>
      </c>
      <c r="J4391" t="inlineStr">
        <is>
          <t>CARTEIRA</t>
        </is>
      </c>
      <c r="K4391" t="inlineStr">
        <is>
          <t>CONTRATO</t>
        </is>
      </c>
      <c r="L4391" t="n">
        <v>2700.77</v>
      </c>
      <c r="M4391" t="inlineStr">
        <is>
          <t>IBIRAPITANGA FASE 3</t>
        </is>
      </c>
      <c r="N4391" s="142">
        <f>DATE(YEAR(G4391),MONTH(G4391),1)</f>
        <v/>
      </c>
      <c r="O4391" s="132">
        <f>IF(G4391&gt;$K$3,"Futuro","Atraso")</f>
        <v/>
      </c>
      <c r="P4391">
        <f>12*(YEAR(G4391)-YEAR($K$3))+(MONTH(G4391)-MONTH($K$3))</f>
        <v/>
      </c>
      <c r="Q4391" s="366">
        <f>IF(M4391="IBIRAPITANGA FASE 3",IF(O4391="Atraso",L4391,L4391/(1+$I$2)^P4391),IF(O4391="Atraso",L4391,L4391/(1+$I$1)^P4391))</f>
        <v/>
      </c>
      <c r="R4391">
        <f>IF(O4391="Atraso",$K$3-G4391,0)</f>
        <v/>
      </c>
      <c r="S4391">
        <f>IF(R4391&lt;=15,"Até 15",IF(R4391&lt;=30,"Entre 15 e 30",IF(R4391&lt;=60,"Entre 30 e 60",IF(R4391&lt;=90,"Entre 60 e 90",IF(R4391&lt;=120,"Entre 90 e 120",IF(R4391&lt;=150,"Entre 120 e 150",IF(R4391&lt;=180,"Entre 150 e 180","Superior a 180")))))))</f>
        <v/>
      </c>
    </row>
    <row r="4392">
      <c r="A4392" t="inlineStr">
        <is>
          <t>Q022L01</t>
        </is>
      </c>
      <c r="B4392" t="inlineStr">
        <is>
          <t>FABIANO  DE OLIVEIRA BORTOLATO</t>
        </is>
      </c>
      <c r="C4392" t="n">
        <v>1</v>
      </c>
      <c r="D4392" t="inlineStr">
        <is>
          <t>IPCA</t>
        </is>
      </c>
      <c r="E4392" t="n">
        <v>0.009488792934583046</v>
      </c>
      <c r="F4392" t="inlineStr">
        <is>
          <t>MENSAL</t>
        </is>
      </c>
      <c r="G4392" t="n">
        <v>46183</v>
      </c>
      <c r="H4392" t="n">
        <v>46183</v>
      </c>
      <c r="I4392" t="n">
        <v>50</v>
      </c>
      <c r="J4392" t="inlineStr">
        <is>
          <t>CARTEIRA</t>
        </is>
      </c>
      <c r="K4392" t="inlineStr">
        <is>
          <t>CONTRATO</t>
        </is>
      </c>
      <c r="L4392" t="n">
        <v>2700.77</v>
      </c>
      <c r="M4392" t="inlineStr">
        <is>
          <t>IBIRAPITANGA FASE 3</t>
        </is>
      </c>
      <c r="N4392" s="142">
        <f>DATE(YEAR(G4392),MONTH(G4392),1)</f>
        <v/>
      </c>
      <c r="O4392" s="132">
        <f>IF(G4392&gt;$K$3,"Futuro","Atraso")</f>
        <v/>
      </c>
      <c r="P4392">
        <f>12*(YEAR(G4392)-YEAR($K$3))+(MONTH(G4392)-MONTH($K$3))</f>
        <v/>
      </c>
      <c r="Q4392" s="366">
        <f>IF(M4392="IBIRAPITANGA FASE 3",IF(O4392="Atraso",L4392,L4392/(1+$I$2)^P4392),IF(O4392="Atraso",L4392,L4392/(1+$I$1)^P4392))</f>
        <v/>
      </c>
      <c r="R4392">
        <f>IF(O4392="Atraso",$K$3-G4392,0)</f>
        <v/>
      </c>
      <c r="S4392">
        <f>IF(R4392&lt;=15,"Até 15",IF(R4392&lt;=30,"Entre 15 e 30",IF(R4392&lt;=60,"Entre 30 e 60",IF(R4392&lt;=90,"Entre 60 e 90",IF(R4392&lt;=120,"Entre 90 e 120",IF(R4392&lt;=150,"Entre 120 e 150",IF(R4392&lt;=180,"Entre 150 e 180","Superior a 180")))))))</f>
        <v/>
      </c>
    </row>
    <row r="4393">
      <c r="A4393" t="inlineStr">
        <is>
          <t>Q022L01</t>
        </is>
      </c>
      <c r="B4393" t="inlineStr">
        <is>
          <t>FABIANO  DE OLIVEIRA BORTOLATO</t>
        </is>
      </c>
      <c r="C4393" t="n">
        <v>1</v>
      </c>
      <c r="D4393" t="inlineStr">
        <is>
          <t>IPCA</t>
        </is>
      </c>
      <c r="E4393" t="n">
        <v>0.009488792934583046</v>
      </c>
      <c r="F4393" t="inlineStr">
        <is>
          <t>MENSAL</t>
        </is>
      </c>
      <c r="G4393" t="n">
        <v>46213</v>
      </c>
      <c r="H4393" t="n">
        <v>46213</v>
      </c>
      <c r="I4393" t="n">
        <v>51</v>
      </c>
      <c r="J4393" t="inlineStr">
        <is>
          <t>CARTEIRA</t>
        </is>
      </c>
      <c r="K4393" t="inlineStr">
        <is>
          <t>CONTRATO</t>
        </is>
      </c>
      <c r="L4393" t="n">
        <v>2700.77</v>
      </c>
      <c r="M4393" t="inlineStr">
        <is>
          <t>IBIRAPITANGA FASE 3</t>
        </is>
      </c>
      <c r="N4393" s="142">
        <f>DATE(YEAR(G4393),MONTH(G4393),1)</f>
        <v/>
      </c>
      <c r="O4393" s="132">
        <f>IF(G4393&gt;$K$3,"Futuro","Atraso")</f>
        <v/>
      </c>
      <c r="P4393">
        <f>12*(YEAR(G4393)-YEAR($K$3))+(MONTH(G4393)-MONTH($K$3))</f>
        <v/>
      </c>
      <c r="Q4393" s="366">
        <f>IF(M4393="IBIRAPITANGA FASE 3",IF(O4393="Atraso",L4393,L4393/(1+$I$2)^P4393),IF(O4393="Atraso",L4393,L4393/(1+$I$1)^P4393))</f>
        <v/>
      </c>
      <c r="R4393">
        <f>IF(O4393="Atraso",$K$3-G4393,0)</f>
        <v/>
      </c>
      <c r="S4393">
        <f>IF(R4393&lt;=15,"Até 15",IF(R4393&lt;=30,"Entre 15 e 30",IF(R4393&lt;=60,"Entre 30 e 60",IF(R4393&lt;=90,"Entre 60 e 90",IF(R4393&lt;=120,"Entre 90 e 120",IF(R4393&lt;=150,"Entre 120 e 150",IF(R4393&lt;=180,"Entre 150 e 180","Superior a 180")))))))</f>
        <v/>
      </c>
    </row>
    <row r="4394">
      <c r="A4394" t="inlineStr">
        <is>
          <t>Q022L01</t>
        </is>
      </c>
      <c r="B4394" t="inlineStr">
        <is>
          <t>FABIANO  DE OLIVEIRA BORTOLATO</t>
        </is>
      </c>
      <c r="C4394" t="n">
        <v>1</v>
      </c>
      <c r="D4394" t="inlineStr">
        <is>
          <t>IPCA</t>
        </is>
      </c>
      <c r="E4394" t="n">
        <v>0.009488792934583046</v>
      </c>
      <c r="F4394" t="inlineStr">
        <is>
          <t>MENSAL</t>
        </is>
      </c>
      <c r="G4394" t="n">
        <v>46244</v>
      </c>
      <c r="H4394" t="n">
        <v>46244</v>
      </c>
      <c r="I4394" t="n">
        <v>52</v>
      </c>
      <c r="J4394" t="inlineStr">
        <is>
          <t>CARTEIRA</t>
        </is>
      </c>
      <c r="K4394" t="inlineStr">
        <is>
          <t>CONTRATO</t>
        </is>
      </c>
      <c r="L4394" t="n">
        <v>2700.77</v>
      </c>
      <c r="M4394" t="inlineStr">
        <is>
          <t>IBIRAPITANGA FASE 3</t>
        </is>
      </c>
      <c r="N4394" s="142">
        <f>DATE(YEAR(G4394),MONTH(G4394),1)</f>
        <v/>
      </c>
      <c r="O4394" s="132">
        <f>IF(G4394&gt;$K$3,"Futuro","Atraso")</f>
        <v/>
      </c>
      <c r="P4394">
        <f>12*(YEAR(G4394)-YEAR($K$3))+(MONTH(G4394)-MONTH($K$3))</f>
        <v/>
      </c>
      <c r="Q4394" s="366">
        <f>IF(M4394="IBIRAPITANGA FASE 3",IF(O4394="Atraso",L4394,L4394/(1+$I$2)^P4394),IF(O4394="Atraso",L4394,L4394/(1+$I$1)^P4394))</f>
        <v/>
      </c>
      <c r="R4394">
        <f>IF(O4394="Atraso",$K$3-G4394,0)</f>
        <v/>
      </c>
      <c r="S4394">
        <f>IF(R4394&lt;=15,"Até 15",IF(R4394&lt;=30,"Entre 15 e 30",IF(R4394&lt;=60,"Entre 30 e 60",IF(R4394&lt;=90,"Entre 60 e 90",IF(R4394&lt;=120,"Entre 90 e 120",IF(R4394&lt;=150,"Entre 120 e 150",IF(R4394&lt;=180,"Entre 150 e 180","Superior a 180")))))))</f>
        <v/>
      </c>
    </row>
    <row r="4395">
      <c r="A4395" t="inlineStr">
        <is>
          <t>Q022L01</t>
        </is>
      </c>
      <c r="B4395" t="inlineStr">
        <is>
          <t>FABIANO  DE OLIVEIRA BORTOLATO</t>
        </is>
      </c>
      <c r="C4395" t="n">
        <v>1</v>
      </c>
      <c r="D4395" t="inlineStr">
        <is>
          <t>IPCA</t>
        </is>
      </c>
      <c r="E4395" t="n">
        <v>0.009488792934583046</v>
      </c>
      <c r="F4395" t="inlineStr">
        <is>
          <t>MENSAL</t>
        </is>
      </c>
      <c r="G4395" t="n">
        <v>46275</v>
      </c>
      <c r="H4395" t="n">
        <v>46275</v>
      </c>
      <c r="I4395" t="n">
        <v>53</v>
      </c>
      <c r="J4395" t="inlineStr">
        <is>
          <t>CARTEIRA</t>
        </is>
      </c>
      <c r="K4395" t="inlineStr">
        <is>
          <t>CONTRATO</t>
        </is>
      </c>
      <c r="L4395" t="n">
        <v>2700.77</v>
      </c>
      <c r="M4395" t="inlineStr">
        <is>
          <t>IBIRAPITANGA FASE 3</t>
        </is>
      </c>
      <c r="N4395" s="142">
        <f>DATE(YEAR(G4395),MONTH(G4395),1)</f>
        <v/>
      </c>
      <c r="O4395" s="132">
        <f>IF(G4395&gt;$K$3,"Futuro","Atraso")</f>
        <v/>
      </c>
      <c r="P4395">
        <f>12*(YEAR(G4395)-YEAR($K$3))+(MONTH(G4395)-MONTH($K$3))</f>
        <v/>
      </c>
      <c r="Q4395" s="366">
        <f>IF(M4395="IBIRAPITANGA FASE 3",IF(O4395="Atraso",L4395,L4395/(1+$I$2)^P4395),IF(O4395="Atraso",L4395,L4395/(1+$I$1)^P4395))</f>
        <v/>
      </c>
      <c r="R4395">
        <f>IF(O4395="Atraso",$K$3-G4395,0)</f>
        <v/>
      </c>
      <c r="S4395">
        <f>IF(R4395&lt;=15,"Até 15",IF(R4395&lt;=30,"Entre 15 e 30",IF(R4395&lt;=60,"Entre 30 e 60",IF(R4395&lt;=90,"Entre 60 e 90",IF(R4395&lt;=120,"Entre 90 e 120",IF(R4395&lt;=150,"Entre 120 e 150",IF(R4395&lt;=180,"Entre 150 e 180","Superior a 180")))))))</f>
        <v/>
      </c>
    </row>
    <row r="4396">
      <c r="A4396" t="inlineStr">
        <is>
          <t>Q022L01</t>
        </is>
      </c>
      <c r="B4396" t="inlineStr">
        <is>
          <t>FABIANO  DE OLIVEIRA BORTOLATO</t>
        </is>
      </c>
      <c r="C4396" t="n">
        <v>1</v>
      </c>
      <c r="D4396" t="inlineStr">
        <is>
          <t>IPCA</t>
        </is>
      </c>
      <c r="E4396" t="n">
        <v>0.009488792934583046</v>
      </c>
      <c r="F4396" t="inlineStr">
        <is>
          <t>MENSAL</t>
        </is>
      </c>
      <c r="G4396" t="n">
        <v>46305</v>
      </c>
      <c r="H4396" t="n">
        <v>46305</v>
      </c>
      <c r="I4396" t="n">
        <v>54</v>
      </c>
      <c r="J4396" t="inlineStr">
        <is>
          <t>CARTEIRA</t>
        </is>
      </c>
      <c r="K4396" t="inlineStr">
        <is>
          <t>CONTRATO</t>
        </is>
      </c>
      <c r="L4396" t="n">
        <v>2700.77</v>
      </c>
      <c r="M4396" t="inlineStr">
        <is>
          <t>IBIRAPITANGA FASE 3</t>
        </is>
      </c>
      <c r="N4396" s="142">
        <f>DATE(YEAR(G4396),MONTH(G4396),1)</f>
        <v/>
      </c>
      <c r="O4396" s="132">
        <f>IF(G4396&gt;$K$3,"Futuro","Atraso")</f>
        <v/>
      </c>
      <c r="P4396">
        <f>12*(YEAR(G4396)-YEAR($K$3))+(MONTH(G4396)-MONTH($K$3))</f>
        <v/>
      </c>
      <c r="Q4396" s="366">
        <f>IF(M4396="IBIRAPITANGA FASE 3",IF(O4396="Atraso",L4396,L4396/(1+$I$2)^P4396),IF(O4396="Atraso",L4396,L4396/(1+$I$1)^P4396))</f>
        <v/>
      </c>
      <c r="R4396">
        <f>IF(O4396="Atraso",$K$3-G4396,0)</f>
        <v/>
      </c>
      <c r="S4396">
        <f>IF(R4396&lt;=15,"Até 15",IF(R4396&lt;=30,"Entre 15 e 30",IF(R4396&lt;=60,"Entre 30 e 60",IF(R4396&lt;=90,"Entre 60 e 90",IF(R4396&lt;=120,"Entre 90 e 120",IF(R4396&lt;=150,"Entre 120 e 150",IF(R4396&lt;=180,"Entre 150 e 180","Superior a 180")))))))</f>
        <v/>
      </c>
    </row>
    <row r="4397">
      <c r="A4397" t="inlineStr">
        <is>
          <t>Q022L01</t>
        </is>
      </c>
      <c r="B4397" t="inlineStr">
        <is>
          <t>FABIANO  DE OLIVEIRA BORTOLATO</t>
        </is>
      </c>
      <c r="C4397" t="n">
        <v>1</v>
      </c>
      <c r="D4397" t="inlineStr">
        <is>
          <t>IPCA</t>
        </is>
      </c>
      <c r="E4397" t="n">
        <v>0.009488792934583046</v>
      </c>
      <c r="F4397" t="inlineStr">
        <is>
          <t>MENSAL</t>
        </is>
      </c>
      <c r="G4397" t="n">
        <v>46305</v>
      </c>
      <c r="H4397" t="n">
        <v>46305</v>
      </c>
      <c r="I4397" t="n">
        <v>5</v>
      </c>
      <c r="J4397" t="inlineStr">
        <is>
          <t>CARTEIRA</t>
        </is>
      </c>
      <c r="K4397" t="inlineStr">
        <is>
          <t>CONTRATO</t>
        </is>
      </c>
      <c r="L4397" t="n">
        <v>22770.25</v>
      </c>
      <c r="M4397" t="inlineStr">
        <is>
          <t>IBIRAPITANGA FASE 3</t>
        </is>
      </c>
      <c r="N4397" s="142">
        <f>DATE(YEAR(G4397),MONTH(G4397),1)</f>
        <v/>
      </c>
      <c r="O4397" s="132">
        <f>IF(G4397&gt;$K$3,"Futuro","Atraso")</f>
        <v/>
      </c>
      <c r="P4397">
        <f>12*(YEAR(G4397)-YEAR($K$3))+(MONTH(G4397)-MONTH($K$3))</f>
        <v/>
      </c>
      <c r="Q4397" s="366">
        <f>IF(M4397="IBIRAPITANGA FASE 3",IF(O4397="Atraso",L4397,L4397/(1+$I$2)^P4397),IF(O4397="Atraso",L4397,L4397/(1+$I$1)^P4397))</f>
        <v/>
      </c>
      <c r="R4397">
        <f>IF(O4397="Atraso",$K$3-G4397,0)</f>
        <v/>
      </c>
      <c r="S4397">
        <f>IF(R4397&lt;=15,"Até 15",IF(R4397&lt;=30,"Entre 15 e 30",IF(R4397&lt;=60,"Entre 30 e 60",IF(R4397&lt;=90,"Entre 60 e 90",IF(R4397&lt;=120,"Entre 90 e 120",IF(R4397&lt;=150,"Entre 120 e 150",IF(R4397&lt;=180,"Entre 150 e 180","Superior a 180")))))))</f>
        <v/>
      </c>
    </row>
    <row r="4398">
      <c r="A4398" t="inlineStr">
        <is>
          <t>Q022L01</t>
        </is>
      </c>
      <c r="B4398" t="inlineStr">
        <is>
          <t>FABIANO  DE OLIVEIRA BORTOLATO</t>
        </is>
      </c>
      <c r="C4398" t="n">
        <v>1</v>
      </c>
      <c r="D4398" t="inlineStr">
        <is>
          <t>IPCA</t>
        </is>
      </c>
      <c r="E4398" t="n">
        <v>0.009488792934583046</v>
      </c>
      <c r="F4398" t="inlineStr">
        <is>
          <t>MENSAL</t>
        </is>
      </c>
      <c r="G4398" t="n">
        <v>46336</v>
      </c>
      <c r="H4398" t="n">
        <v>46336</v>
      </c>
      <c r="I4398" t="n">
        <v>55</v>
      </c>
      <c r="J4398" t="inlineStr">
        <is>
          <t>CARTEIRA</t>
        </is>
      </c>
      <c r="K4398" t="inlineStr">
        <is>
          <t>CONTRATO</t>
        </is>
      </c>
      <c r="L4398" t="n">
        <v>2700.77</v>
      </c>
      <c r="M4398" t="inlineStr">
        <is>
          <t>IBIRAPITANGA FASE 3</t>
        </is>
      </c>
      <c r="N4398" s="142">
        <f>DATE(YEAR(G4398),MONTH(G4398),1)</f>
        <v/>
      </c>
      <c r="O4398" s="132">
        <f>IF(G4398&gt;$K$3,"Futuro","Atraso")</f>
        <v/>
      </c>
      <c r="P4398">
        <f>12*(YEAR(G4398)-YEAR($K$3))+(MONTH(G4398)-MONTH($K$3))</f>
        <v/>
      </c>
      <c r="Q4398" s="366">
        <f>IF(M4398="IBIRAPITANGA FASE 3",IF(O4398="Atraso",L4398,L4398/(1+$I$2)^P4398),IF(O4398="Atraso",L4398,L4398/(1+$I$1)^P4398))</f>
        <v/>
      </c>
      <c r="R4398">
        <f>IF(O4398="Atraso",$K$3-G4398,0)</f>
        <v/>
      </c>
      <c r="S4398">
        <f>IF(R4398&lt;=15,"Até 15",IF(R4398&lt;=30,"Entre 15 e 30",IF(R4398&lt;=60,"Entre 30 e 60",IF(R4398&lt;=90,"Entre 60 e 90",IF(R4398&lt;=120,"Entre 90 e 120",IF(R4398&lt;=150,"Entre 120 e 150",IF(R4398&lt;=180,"Entre 150 e 180","Superior a 180")))))))</f>
        <v/>
      </c>
    </row>
    <row r="4399">
      <c r="A4399" t="inlineStr">
        <is>
          <t>Q022L01</t>
        </is>
      </c>
      <c r="B4399" t="inlineStr">
        <is>
          <t>FABIANO  DE OLIVEIRA BORTOLATO</t>
        </is>
      </c>
      <c r="C4399" t="n">
        <v>1</v>
      </c>
      <c r="D4399" t="inlineStr">
        <is>
          <t>IPCA</t>
        </is>
      </c>
      <c r="E4399" t="n">
        <v>0.009488792934583046</v>
      </c>
      <c r="F4399" t="inlineStr">
        <is>
          <t>MENSAL</t>
        </is>
      </c>
      <c r="G4399" t="n">
        <v>46366</v>
      </c>
      <c r="H4399" t="n">
        <v>46366</v>
      </c>
      <c r="I4399" t="n">
        <v>56</v>
      </c>
      <c r="J4399" t="inlineStr">
        <is>
          <t>CARTEIRA</t>
        </is>
      </c>
      <c r="K4399" t="inlineStr">
        <is>
          <t>CONTRATO</t>
        </is>
      </c>
      <c r="L4399" t="n">
        <v>2700.77</v>
      </c>
      <c r="M4399" t="inlineStr">
        <is>
          <t>IBIRAPITANGA FASE 3</t>
        </is>
      </c>
      <c r="N4399" s="142">
        <f>DATE(YEAR(G4399),MONTH(G4399),1)</f>
        <v/>
      </c>
      <c r="O4399" s="132">
        <f>IF(G4399&gt;$K$3,"Futuro","Atraso")</f>
        <v/>
      </c>
      <c r="P4399">
        <f>12*(YEAR(G4399)-YEAR($K$3))+(MONTH(G4399)-MONTH($K$3))</f>
        <v/>
      </c>
      <c r="Q4399" s="366">
        <f>IF(M4399="IBIRAPITANGA FASE 3",IF(O4399="Atraso",L4399,L4399/(1+$I$2)^P4399),IF(O4399="Atraso",L4399,L4399/(1+$I$1)^P4399))</f>
        <v/>
      </c>
      <c r="R4399">
        <f>IF(O4399="Atraso",$K$3-G4399,0)</f>
        <v/>
      </c>
      <c r="S4399">
        <f>IF(R4399&lt;=15,"Até 15",IF(R4399&lt;=30,"Entre 15 e 30",IF(R4399&lt;=60,"Entre 30 e 60",IF(R4399&lt;=90,"Entre 60 e 90",IF(R4399&lt;=120,"Entre 90 e 120",IF(R4399&lt;=150,"Entre 120 e 150",IF(R4399&lt;=180,"Entre 150 e 180","Superior a 180")))))))</f>
        <v/>
      </c>
    </row>
    <row r="4400">
      <c r="A4400" t="inlineStr">
        <is>
          <t>Q022L01</t>
        </is>
      </c>
      <c r="B4400" t="inlineStr">
        <is>
          <t>FABIANO  DE OLIVEIRA BORTOLATO</t>
        </is>
      </c>
      <c r="C4400" t="n">
        <v>1</v>
      </c>
      <c r="D4400" t="inlineStr">
        <is>
          <t>IPCA</t>
        </is>
      </c>
      <c r="E4400" t="n">
        <v>0.009488792934583046</v>
      </c>
      <c r="F4400" t="inlineStr">
        <is>
          <t>MENSAL</t>
        </is>
      </c>
      <c r="G4400" t="n">
        <v>46397</v>
      </c>
      <c r="H4400" t="n">
        <v>46397</v>
      </c>
      <c r="I4400" t="n">
        <v>57</v>
      </c>
      <c r="J4400" t="inlineStr">
        <is>
          <t>CARTEIRA</t>
        </is>
      </c>
      <c r="K4400" t="inlineStr">
        <is>
          <t>CONTRATO</t>
        </is>
      </c>
      <c r="L4400" t="n">
        <v>2700.77</v>
      </c>
      <c r="M4400" t="inlineStr">
        <is>
          <t>IBIRAPITANGA FASE 3</t>
        </is>
      </c>
      <c r="N4400" s="142">
        <f>DATE(YEAR(G4400),MONTH(G4400),1)</f>
        <v/>
      </c>
      <c r="O4400" s="132">
        <f>IF(G4400&gt;$K$3,"Futuro","Atraso")</f>
        <v/>
      </c>
      <c r="P4400">
        <f>12*(YEAR(G4400)-YEAR($K$3))+(MONTH(G4400)-MONTH($K$3))</f>
        <v/>
      </c>
      <c r="Q4400" s="366">
        <f>IF(M4400="IBIRAPITANGA FASE 3",IF(O4400="Atraso",L4400,L4400/(1+$I$2)^P4400),IF(O4400="Atraso",L4400,L4400/(1+$I$1)^P4400))</f>
        <v/>
      </c>
      <c r="R4400">
        <f>IF(O4400="Atraso",$K$3-G4400,0)</f>
        <v/>
      </c>
      <c r="S4400">
        <f>IF(R4400&lt;=15,"Até 15",IF(R4400&lt;=30,"Entre 15 e 30",IF(R4400&lt;=60,"Entre 30 e 60",IF(R4400&lt;=90,"Entre 60 e 90",IF(R4400&lt;=120,"Entre 90 e 120",IF(R4400&lt;=150,"Entre 120 e 150",IF(R4400&lt;=180,"Entre 150 e 180","Superior a 180")))))))</f>
        <v/>
      </c>
    </row>
    <row r="4401">
      <c r="A4401" t="inlineStr">
        <is>
          <t>Q022L01</t>
        </is>
      </c>
      <c r="B4401" t="inlineStr">
        <is>
          <t>FABIANO  DE OLIVEIRA BORTOLATO</t>
        </is>
      </c>
      <c r="C4401" t="n">
        <v>1</v>
      </c>
      <c r="D4401" t="inlineStr">
        <is>
          <t>IPCA</t>
        </is>
      </c>
      <c r="E4401" t="n">
        <v>0.009488792934583046</v>
      </c>
      <c r="F4401" t="inlineStr">
        <is>
          <t>MENSAL</t>
        </is>
      </c>
      <c r="G4401" t="n">
        <v>46428</v>
      </c>
      <c r="H4401" t="n">
        <v>46428</v>
      </c>
      <c r="I4401" t="n">
        <v>58</v>
      </c>
      <c r="J4401" t="inlineStr">
        <is>
          <t>CARTEIRA</t>
        </is>
      </c>
      <c r="K4401" t="inlineStr">
        <is>
          <t>CONTRATO</t>
        </is>
      </c>
      <c r="L4401" t="n">
        <v>2700.77</v>
      </c>
      <c r="M4401" t="inlineStr">
        <is>
          <t>IBIRAPITANGA FASE 3</t>
        </is>
      </c>
      <c r="N4401" s="142">
        <f>DATE(YEAR(G4401),MONTH(G4401),1)</f>
        <v/>
      </c>
      <c r="O4401" s="132">
        <f>IF(G4401&gt;$K$3,"Futuro","Atraso")</f>
        <v/>
      </c>
      <c r="P4401">
        <f>12*(YEAR(G4401)-YEAR($K$3))+(MONTH(G4401)-MONTH($K$3))</f>
        <v/>
      </c>
      <c r="Q4401" s="366">
        <f>IF(M4401="IBIRAPITANGA FASE 3",IF(O4401="Atraso",L4401,L4401/(1+$I$2)^P4401),IF(O4401="Atraso",L4401,L4401/(1+$I$1)^P4401))</f>
        <v/>
      </c>
      <c r="R4401">
        <f>IF(O4401="Atraso",$K$3-G4401,0)</f>
        <v/>
      </c>
      <c r="S4401">
        <f>IF(R4401&lt;=15,"Até 15",IF(R4401&lt;=30,"Entre 15 e 30",IF(R4401&lt;=60,"Entre 30 e 60",IF(R4401&lt;=90,"Entre 60 e 90",IF(R4401&lt;=120,"Entre 90 e 120",IF(R4401&lt;=150,"Entre 120 e 150",IF(R4401&lt;=180,"Entre 150 e 180","Superior a 180")))))))</f>
        <v/>
      </c>
    </row>
    <row r="4402">
      <c r="A4402" t="inlineStr">
        <is>
          <t>Q022L01</t>
        </is>
      </c>
      <c r="B4402" t="inlineStr">
        <is>
          <t>FABIANO  DE OLIVEIRA BORTOLATO</t>
        </is>
      </c>
      <c r="C4402" t="n">
        <v>1</v>
      </c>
      <c r="D4402" t="inlineStr">
        <is>
          <t>IPCA</t>
        </is>
      </c>
      <c r="E4402" t="n">
        <v>0.009488792934583046</v>
      </c>
      <c r="F4402" t="inlineStr">
        <is>
          <t>MENSAL</t>
        </is>
      </c>
      <c r="G4402" t="n">
        <v>46456</v>
      </c>
      <c r="H4402" t="n">
        <v>46456</v>
      </c>
      <c r="I4402" t="n">
        <v>59</v>
      </c>
      <c r="J4402" t="inlineStr">
        <is>
          <t>CARTEIRA</t>
        </is>
      </c>
      <c r="K4402" t="inlineStr">
        <is>
          <t>CONTRATO</t>
        </is>
      </c>
      <c r="L4402" t="n">
        <v>2700.77</v>
      </c>
      <c r="M4402" t="inlineStr">
        <is>
          <t>IBIRAPITANGA FASE 3</t>
        </is>
      </c>
      <c r="N4402" s="142">
        <f>DATE(YEAR(G4402),MONTH(G4402),1)</f>
        <v/>
      </c>
      <c r="O4402" s="132">
        <f>IF(G4402&gt;$K$3,"Futuro","Atraso")</f>
        <v/>
      </c>
      <c r="P4402">
        <f>12*(YEAR(G4402)-YEAR($K$3))+(MONTH(G4402)-MONTH($K$3))</f>
        <v/>
      </c>
      <c r="Q4402" s="366">
        <f>IF(M4402="IBIRAPITANGA FASE 3",IF(O4402="Atraso",L4402,L4402/(1+$I$2)^P4402),IF(O4402="Atraso",L4402,L4402/(1+$I$1)^P4402))</f>
        <v/>
      </c>
      <c r="R4402">
        <f>IF(O4402="Atraso",$K$3-G4402,0)</f>
        <v/>
      </c>
      <c r="S4402">
        <f>IF(R4402&lt;=15,"Até 15",IF(R4402&lt;=30,"Entre 15 e 30",IF(R4402&lt;=60,"Entre 30 e 60",IF(R4402&lt;=90,"Entre 60 e 90",IF(R4402&lt;=120,"Entre 90 e 120",IF(R4402&lt;=150,"Entre 120 e 150",IF(R4402&lt;=180,"Entre 150 e 180","Superior a 180")))))))</f>
        <v/>
      </c>
    </row>
    <row r="4403">
      <c r="A4403" t="inlineStr">
        <is>
          <t>Q022L01</t>
        </is>
      </c>
      <c r="B4403" t="inlineStr">
        <is>
          <t>FABIANO  DE OLIVEIRA BORTOLATO</t>
        </is>
      </c>
      <c r="C4403" t="n">
        <v>1</v>
      </c>
      <c r="D4403" t="inlineStr">
        <is>
          <t>IPCA</t>
        </is>
      </c>
      <c r="E4403" t="n">
        <v>0.009488792934583046</v>
      </c>
      <c r="F4403" t="inlineStr">
        <is>
          <t>MENSAL</t>
        </is>
      </c>
      <c r="G4403" t="n">
        <v>46487</v>
      </c>
      <c r="H4403" t="n">
        <v>46487</v>
      </c>
      <c r="I4403" t="n">
        <v>60</v>
      </c>
      <c r="J4403" t="inlineStr">
        <is>
          <t>CARTEIRA</t>
        </is>
      </c>
      <c r="K4403" t="inlineStr">
        <is>
          <t>CONTRATO</t>
        </is>
      </c>
      <c r="L4403" t="n">
        <v>2700.77</v>
      </c>
      <c r="M4403" t="inlineStr">
        <is>
          <t>IBIRAPITANGA FASE 3</t>
        </is>
      </c>
      <c r="N4403" s="142">
        <f>DATE(YEAR(G4403),MONTH(G4403),1)</f>
        <v/>
      </c>
      <c r="O4403" s="132">
        <f>IF(G4403&gt;$K$3,"Futuro","Atraso")</f>
        <v/>
      </c>
      <c r="P4403">
        <f>12*(YEAR(G4403)-YEAR($K$3))+(MONTH(G4403)-MONTH($K$3))</f>
        <v/>
      </c>
      <c r="Q4403" s="366">
        <f>IF(M4403="IBIRAPITANGA FASE 3",IF(O4403="Atraso",L4403,L4403/(1+$I$2)^P4403),IF(O4403="Atraso",L4403,L4403/(1+$I$1)^P4403))</f>
        <v/>
      </c>
      <c r="R4403">
        <f>IF(O4403="Atraso",$K$3-G4403,0)</f>
        <v/>
      </c>
      <c r="S4403">
        <f>IF(R4403&lt;=15,"Até 15",IF(R4403&lt;=30,"Entre 15 e 30",IF(R4403&lt;=60,"Entre 30 e 60",IF(R4403&lt;=90,"Entre 60 e 90",IF(R4403&lt;=120,"Entre 90 e 120",IF(R4403&lt;=150,"Entre 120 e 150",IF(R4403&lt;=180,"Entre 150 e 180","Superior a 180")))))))</f>
        <v/>
      </c>
    </row>
    <row r="4404">
      <c r="A4404" t="inlineStr">
        <is>
          <t>Q022L01</t>
        </is>
      </c>
      <c r="B4404" t="inlineStr">
        <is>
          <t>FABIANO  DE OLIVEIRA BORTOLATO</t>
        </is>
      </c>
      <c r="C4404" t="n">
        <v>1</v>
      </c>
      <c r="D4404" t="inlineStr">
        <is>
          <t>IPCA</t>
        </is>
      </c>
      <c r="E4404" t="n">
        <v>0.009488792934583046</v>
      </c>
      <c r="F4404" t="inlineStr">
        <is>
          <t>MENSAL</t>
        </is>
      </c>
      <c r="G4404" t="n">
        <v>46517</v>
      </c>
      <c r="H4404" t="n">
        <v>46517</v>
      </c>
      <c r="I4404" t="n">
        <v>61</v>
      </c>
      <c r="J4404" t="inlineStr">
        <is>
          <t>CARTEIRA</t>
        </is>
      </c>
      <c r="K4404" t="inlineStr">
        <is>
          <t>CONTRATO</t>
        </is>
      </c>
      <c r="L4404" t="n">
        <v>2700.77</v>
      </c>
      <c r="M4404" t="inlineStr">
        <is>
          <t>IBIRAPITANGA FASE 3</t>
        </is>
      </c>
      <c r="N4404" s="142">
        <f>DATE(YEAR(G4404),MONTH(G4404),1)</f>
        <v/>
      </c>
      <c r="O4404" s="132">
        <f>IF(G4404&gt;$K$3,"Futuro","Atraso")</f>
        <v/>
      </c>
      <c r="P4404">
        <f>12*(YEAR(G4404)-YEAR($K$3))+(MONTH(G4404)-MONTH($K$3))</f>
        <v/>
      </c>
      <c r="Q4404" s="366">
        <f>IF(M4404="IBIRAPITANGA FASE 3",IF(O4404="Atraso",L4404,L4404/(1+$I$2)^P4404),IF(O4404="Atraso",L4404,L4404/(1+$I$1)^P4404))</f>
        <v/>
      </c>
      <c r="R4404">
        <f>IF(O4404="Atraso",$K$3-G4404,0)</f>
        <v/>
      </c>
      <c r="S4404">
        <f>IF(R4404&lt;=15,"Até 15",IF(R4404&lt;=30,"Entre 15 e 30",IF(R4404&lt;=60,"Entre 30 e 60",IF(R4404&lt;=90,"Entre 60 e 90",IF(R4404&lt;=120,"Entre 90 e 120",IF(R4404&lt;=150,"Entre 120 e 150",IF(R4404&lt;=180,"Entre 150 e 180","Superior a 180")))))))</f>
        <v/>
      </c>
    </row>
    <row r="4405">
      <c r="A4405" t="inlineStr">
        <is>
          <t>Q022L01</t>
        </is>
      </c>
      <c r="B4405" t="inlineStr">
        <is>
          <t>FABIANO  DE OLIVEIRA BORTOLATO</t>
        </is>
      </c>
      <c r="C4405" t="n">
        <v>1</v>
      </c>
      <c r="D4405" t="inlineStr">
        <is>
          <t>IPCA</t>
        </is>
      </c>
      <c r="E4405" t="n">
        <v>0.009488792934583046</v>
      </c>
      <c r="F4405" t="inlineStr">
        <is>
          <t>MENSAL</t>
        </is>
      </c>
      <c r="G4405" t="n">
        <v>46548</v>
      </c>
      <c r="H4405" t="n">
        <v>46548</v>
      </c>
      <c r="I4405" t="n">
        <v>62</v>
      </c>
      <c r="J4405" t="inlineStr">
        <is>
          <t>CARTEIRA</t>
        </is>
      </c>
      <c r="K4405" t="inlineStr">
        <is>
          <t>CONTRATO</t>
        </is>
      </c>
      <c r="L4405" t="n">
        <v>2700.77</v>
      </c>
      <c r="M4405" t="inlineStr">
        <is>
          <t>IBIRAPITANGA FASE 3</t>
        </is>
      </c>
      <c r="N4405" s="142">
        <f>DATE(YEAR(G4405),MONTH(G4405),1)</f>
        <v/>
      </c>
      <c r="O4405" s="132">
        <f>IF(G4405&gt;$K$3,"Futuro","Atraso")</f>
        <v/>
      </c>
      <c r="P4405">
        <f>12*(YEAR(G4405)-YEAR($K$3))+(MONTH(G4405)-MONTH($K$3))</f>
        <v/>
      </c>
      <c r="Q4405" s="366">
        <f>IF(M4405="IBIRAPITANGA FASE 3",IF(O4405="Atraso",L4405,L4405/(1+$I$2)^P4405),IF(O4405="Atraso",L4405,L4405/(1+$I$1)^P4405))</f>
        <v/>
      </c>
      <c r="R4405">
        <f>IF(O4405="Atraso",$K$3-G4405,0)</f>
        <v/>
      </c>
      <c r="S4405">
        <f>IF(R4405&lt;=15,"Até 15",IF(R4405&lt;=30,"Entre 15 e 30",IF(R4405&lt;=60,"Entre 30 e 60",IF(R4405&lt;=90,"Entre 60 e 90",IF(R4405&lt;=120,"Entre 90 e 120",IF(R4405&lt;=150,"Entre 120 e 150",IF(R4405&lt;=180,"Entre 150 e 180","Superior a 180")))))))</f>
        <v/>
      </c>
    </row>
    <row r="4406">
      <c r="A4406" t="inlineStr">
        <is>
          <t>Q022L01</t>
        </is>
      </c>
      <c r="B4406" t="inlineStr">
        <is>
          <t>FABIANO  DE OLIVEIRA BORTOLATO</t>
        </is>
      </c>
      <c r="C4406" t="n">
        <v>1</v>
      </c>
      <c r="D4406" t="inlineStr">
        <is>
          <t>IPCA</t>
        </is>
      </c>
      <c r="E4406" t="n">
        <v>0.009488792934583046</v>
      </c>
      <c r="F4406" t="inlineStr">
        <is>
          <t>MENSAL</t>
        </is>
      </c>
      <c r="G4406" t="n">
        <v>46578</v>
      </c>
      <c r="H4406" t="n">
        <v>46578</v>
      </c>
      <c r="I4406" t="n">
        <v>63</v>
      </c>
      <c r="J4406" t="inlineStr">
        <is>
          <t>CARTEIRA</t>
        </is>
      </c>
      <c r="K4406" t="inlineStr">
        <is>
          <t>CONTRATO</t>
        </is>
      </c>
      <c r="L4406" t="n">
        <v>2700.77</v>
      </c>
      <c r="M4406" t="inlineStr">
        <is>
          <t>IBIRAPITANGA FASE 3</t>
        </is>
      </c>
      <c r="N4406" s="142">
        <f>DATE(YEAR(G4406),MONTH(G4406),1)</f>
        <v/>
      </c>
      <c r="O4406" s="132">
        <f>IF(G4406&gt;$K$3,"Futuro","Atraso")</f>
        <v/>
      </c>
      <c r="P4406">
        <f>12*(YEAR(G4406)-YEAR($K$3))+(MONTH(G4406)-MONTH($K$3))</f>
        <v/>
      </c>
      <c r="Q4406" s="366">
        <f>IF(M4406="IBIRAPITANGA FASE 3",IF(O4406="Atraso",L4406,L4406/(1+$I$2)^P4406),IF(O4406="Atraso",L4406,L4406/(1+$I$1)^P4406))</f>
        <v/>
      </c>
      <c r="R4406">
        <f>IF(O4406="Atraso",$K$3-G4406,0)</f>
        <v/>
      </c>
      <c r="S4406">
        <f>IF(R4406&lt;=15,"Até 15",IF(R4406&lt;=30,"Entre 15 e 30",IF(R4406&lt;=60,"Entre 30 e 60",IF(R4406&lt;=90,"Entre 60 e 90",IF(R4406&lt;=120,"Entre 90 e 120",IF(R4406&lt;=150,"Entre 120 e 150",IF(R4406&lt;=180,"Entre 150 e 180","Superior a 180")))))))</f>
        <v/>
      </c>
    </row>
    <row r="4407">
      <c r="A4407" t="inlineStr">
        <is>
          <t>Q022L01</t>
        </is>
      </c>
      <c r="B4407" t="inlineStr">
        <is>
          <t>FABIANO  DE OLIVEIRA BORTOLATO</t>
        </is>
      </c>
      <c r="C4407" t="n">
        <v>1</v>
      </c>
      <c r="D4407" t="inlineStr">
        <is>
          <t>IPCA</t>
        </is>
      </c>
      <c r="E4407" t="n">
        <v>0.009488792934583046</v>
      </c>
      <c r="F4407" t="inlineStr">
        <is>
          <t>MENSAL</t>
        </is>
      </c>
      <c r="G4407" t="n">
        <v>46609</v>
      </c>
      <c r="H4407" t="n">
        <v>46609</v>
      </c>
      <c r="I4407" t="n">
        <v>64</v>
      </c>
      <c r="J4407" t="inlineStr">
        <is>
          <t>CARTEIRA</t>
        </is>
      </c>
      <c r="K4407" t="inlineStr">
        <is>
          <t>CONTRATO</t>
        </is>
      </c>
      <c r="L4407" t="n">
        <v>2700.77</v>
      </c>
      <c r="M4407" t="inlineStr">
        <is>
          <t>IBIRAPITANGA FASE 3</t>
        </is>
      </c>
      <c r="N4407" s="142">
        <f>DATE(YEAR(G4407),MONTH(G4407),1)</f>
        <v/>
      </c>
      <c r="O4407" s="132">
        <f>IF(G4407&gt;$K$3,"Futuro","Atraso")</f>
        <v/>
      </c>
      <c r="P4407">
        <f>12*(YEAR(G4407)-YEAR($K$3))+(MONTH(G4407)-MONTH($K$3))</f>
        <v/>
      </c>
      <c r="Q4407" s="366">
        <f>IF(M4407="IBIRAPITANGA FASE 3",IF(O4407="Atraso",L4407,L4407/(1+$I$2)^P4407),IF(O4407="Atraso",L4407,L4407/(1+$I$1)^P4407))</f>
        <v/>
      </c>
      <c r="R4407">
        <f>IF(O4407="Atraso",$K$3-G4407,0)</f>
        <v/>
      </c>
      <c r="S4407">
        <f>IF(R4407&lt;=15,"Até 15",IF(R4407&lt;=30,"Entre 15 e 30",IF(R4407&lt;=60,"Entre 30 e 60",IF(R4407&lt;=90,"Entre 60 e 90",IF(R4407&lt;=120,"Entre 90 e 120",IF(R4407&lt;=150,"Entre 120 e 150",IF(R4407&lt;=180,"Entre 150 e 180","Superior a 180")))))))</f>
        <v/>
      </c>
    </row>
    <row r="4408">
      <c r="A4408" t="inlineStr">
        <is>
          <t>Q022L01</t>
        </is>
      </c>
      <c r="B4408" t="inlineStr">
        <is>
          <t>FABIANO  DE OLIVEIRA BORTOLATO</t>
        </is>
      </c>
      <c r="C4408" t="n">
        <v>1</v>
      </c>
      <c r="D4408" t="inlineStr">
        <is>
          <t>IPCA</t>
        </is>
      </c>
      <c r="E4408" t="n">
        <v>0.009488792934583046</v>
      </c>
      <c r="F4408" t="inlineStr">
        <is>
          <t>MENSAL</t>
        </is>
      </c>
      <c r="G4408" t="n">
        <v>46640</v>
      </c>
      <c r="H4408" t="n">
        <v>46640</v>
      </c>
      <c r="I4408" t="n">
        <v>65</v>
      </c>
      <c r="J4408" t="inlineStr">
        <is>
          <t>CARTEIRA</t>
        </is>
      </c>
      <c r="K4408" t="inlineStr">
        <is>
          <t>CONTRATO</t>
        </is>
      </c>
      <c r="L4408" t="n">
        <v>2700.77</v>
      </c>
      <c r="M4408" t="inlineStr">
        <is>
          <t>IBIRAPITANGA FASE 3</t>
        </is>
      </c>
      <c r="N4408" s="142">
        <f>DATE(YEAR(G4408),MONTH(G4408),1)</f>
        <v/>
      </c>
      <c r="O4408" s="132">
        <f>IF(G4408&gt;$K$3,"Futuro","Atraso")</f>
        <v/>
      </c>
      <c r="P4408">
        <f>12*(YEAR(G4408)-YEAR($K$3))+(MONTH(G4408)-MONTH($K$3))</f>
        <v/>
      </c>
      <c r="Q4408" s="366">
        <f>IF(M4408="IBIRAPITANGA FASE 3",IF(O4408="Atraso",L4408,L4408/(1+$I$2)^P4408),IF(O4408="Atraso",L4408,L4408/(1+$I$1)^P4408))</f>
        <v/>
      </c>
      <c r="R4408">
        <f>IF(O4408="Atraso",$K$3-G4408,0)</f>
        <v/>
      </c>
      <c r="S4408">
        <f>IF(R4408&lt;=15,"Até 15",IF(R4408&lt;=30,"Entre 15 e 30",IF(R4408&lt;=60,"Entre 30 e 60",IF(R4408&lt;=90,"Entre 60 e 90",IF(R4408&lt;=120,"Entre 90 e 120",IF(R4408&lt;=150,"Entre 120 e 150",IF(R4408&lt;=180,"Entre 150 e 180","Superior a 180")))))))</f>
        <v/>
      </c>
    </row>
    <row r="4409">
      <c r="A4409" t="inlineStr">
        <is>
          <t>Q022L01</t>
        </is>
      </c>
      <c r="B4409" t="inlineStr">
        <is>
          <t>FABIANO  DE OLIVEIRA BORTOLATO</t>
        </is>
      </c>
      <c r="C4409" t="n">
        <v>1</v>
      </c>
      <c r="D4409" t="inlineStr">
        <is>
          <t>IPCA</t>
        </is>
      </c>
      <c r="E4409" t="n">
        <v>0.009488792934583046</v>
      </c>
      <c r="F4409" t="inlineStr">
        <is>
          <t>MENSAL</t>
        </is>
      </c>
      <c r="G4409" t="n">
        <v>46670</v>
      </c>
      <c r="H4409" t="n">
        <v>46670</v>
      </c>
      <c r="I4409" t="n">
        <v>66</v>
      </c>
      <c r="J4409" t="inlineStr">
        <is>
          <t>CARTEIRA</t>
        </is>
      </c>
      <c r="K4409" t="inlineStr">
        <is>
          <t>CONTRATO</t>
        </is>
      </c>
      <c r="L4409" t="n">
        <v>2700.77</v>
      </c>
      <c r="M4409" t="inlineStr">
        <is>
          <t>IBIRAPITANGA FASE 3</t>
        </is>
      </c>
      <c r="N4409" s="142">
        <f>DATE(YEAR(G4409),MONTH(G4409),1)</f>
        <v/>
      </c>
      <c r="O4409" s="132">
        <f>IF(G4409&gt;$K$3,"Futuro","Atraso")</f>
        <v/>
      </c>
      <c r="P4409">
        <f>12*(YEAR(G4409)-YEAR($K$3))+(MONTH(G4409)-MONTH($K$3))</f>
        <v/>
      </c>
      <c r="Q4409" s="366">
        <f>IF(M4409="IBIRAPITANGA FASE 3",IF(O4409="Atraso",L4409,L4409/(1+$I$2)^P4409),IF(O4409="Atraso",L4409,L4409/(1+$I$1)^P4409))</f>
        <v/>
      </c>
      <c r="R4409">
        <f>IF(O4409="Atraso",$K$3-G4409,0)</f>
        <v/>
      </c>
      <c r="S4409">
        <f>IF(R4409&lt;=15,"Até 15",IF(R4409&lt;=30,"Entre 15 e 30",IF(R4409&lt;=60,"Entre 30 e 60",IF(R4409&lt;=90,"Entre 60 e 90",IF(R4409&lt;=120,"Entre 90 e 120",IF(R4409&lt;=150,"Entre 120 e 150",IF(R4409&lt;=180,"Entre 150 e 180","Superior a 180")))))))</f>
        <v/>
      </c>
    </row>
    <row r="4410">
      <c r="A4410" t="inlineStr">
        <is>
          <t>Q022L01</t>
        </is>
      </c>
      <c r="B4410" t="inlineStr">
        <is>
          <t>FABIANO  DE OLIVEIRA BORTOLATO</t>
        </is>
      </c>
      <c r="C4410" t="n">
        <v>1</v>
      </c>
      <c r="D4410" t="inlineStr">
        <is>
          <t>IPCA</t>
        </is>
      </c>
      <c r="E4410" t="n">
        <v>0.009488792934583046</v>
      </c>
      <c r="F4410" t="inlineStr">
        <is>
          <t>MENSAL</t>
        </is>
      </c>
      <c r="G4410" t="n">
        <v>46670</v>
      </c>
      <c r="H4410" t="n">
        <v>46670</v>
      </c>
      <c r="I4410" t="n">
        <v>6</v>
      </c>
      <c r="J4410" t="inlineStr">
        <is>
          <t>CARTEIRA</t>
        </is>
      </c>
      <c r="K4410" t="inlineStr">
        <is>
          <t>CONTRATO</t>
        </is>
      </c>
      <c r="L4410" t="n">
        <v>22770.25</v>
      </c>
      <c r="M4410" t="inlineStr">
        <is>
          <t>IBIRAPITANGA FASE 3</t>
        </is>
      </c>
      <c r="N4410" s="142">
        <f>DATE(YEAR(G4410),MONTH(G4410),1)</f>
        <v/>
      </c>
      <c r="O4410" s="132">
        <f>IF(G4410&gt;$K$3,"Futuro","Atraso")</f>
        <v/>
      </c>
      <c r="P4410">
        <f>12*(YEAR(G4410)-YEAR($K$3))+(MONTH(G4410)-MONTH($K$3))</f>
        <v/>
      </c>
      <c r="Q4410" s="366">
        <f>IF(M4410="IBIRAPITANGA FASE 3",IF(O4410="Atraso",L4410,L4410/(1+$I$2)^P4410),IF(O4410="Atraso",L4410,L4410/(1+$I$1)^P4410))</f>
        <v/>
      </c>
      <c r="R4410">
        <f>IF(O4410="Atraso",$K$3-G4410,0)</f>
        <v/>
      </c>
      <c r="S4410">
        <f>IF(R4410&lt;=15,"Até 15",IF(R4410&lt;=30,"Entre 15 e 30",IF(R4410&lt;=60,"Entre 30 e 60",IF(R4410&lt;=90,"Entre 60 e 90",IF(R4410&lt;=120,"Entre 90 e 120",IF(R4410&lt;=150,"Entre 120 e 150",IF(R4410&lt;=180,"Entre 150 e 180","Superior a 180")))))))</f>
        <v/>
      </c>
    </row>
    <row r="4411">
      <c r="A4411" t="inlineStr">
        <is>
          <t>Q022L01</t>
        </is>
      </c>
      <c r="B4411" t="inlineStr">
        <is>
          <t>FABIANO  DE OLIVEIRA BORTOLATO</t>
        </is>
      </c>
      <c r="C4411" t="n">
        <v>1</v>
      </c>
      <c r="D4411" t="inlineStr">
        <is>
          <t>IPCA</t>
        </is>
      </c>
      <c r="E4411" t="n">
        <v>0.009488792934583046</v>
      </c>
      <c r="F4411" t="inlineStr">
        <is>
          <t>MENSAL</t>
        </is>
      </c>
      <c r="G4411" t="n">
        <v>46701</v>
      </c>
      <c r="H4411" t="n">
        <v>46701</v>
      </c>
      <c r="I4411" t="n">
        <v>67</v>
      </c>
      <c r="J4411" t="inlineStr">
        <is>
          <t>CARTEIRA</t>
        </is>
      </c>
      <c r="K4411" t="inlineStr">
        <is>
          <t>CONTRATO</t>
        </is>
      </c>
      <c r="L4411" t="n">
        <v>2700.77</v>
      </c>
      <c r="M4411" t="inlineStr">
        <is>
          <t>IBIRAPITANGA FASE 3</t>
        </is>
      </c>
      <c r="N4411" s="142">
        <f>DATE(YEAR(G4411),MONTH(G4411),1)</f>
        <v/>
      </c>
      <c r="O4411" s="132">
        <f>IF(G4411&gt;$K$3,"Futuro","Atraso")</f>
        <v/>
      </c>
      <c r="P4411">
        <f>12*(YEAR(G4411)-YEAR($K$3))+(MONTH(G4411)-MONTH($K$3))</f>
        <v/>
      </c>
      <c r="Q4411" s="366">
        <f>IF(M4411="IBIRAPITANGA FASE 3",IF(O4411="Atraso",L4411,L4411/(1+$I$2)^P4411),IF(O4411="Atraso",L4411,L4411/(1+$I$1)^P4411))</f>
        <v/>
      </c>
      <c r="R4411">
        <f>IF(O4411="Atraso",$K$3-G4411,0)</f>
        <v/>
      </c>
      <c r="S4411">
        <f>IF(R4411&lt;=15,"Até 15",IF(R4411&lt;=30,"Entre 15 e 30",IF(R4411&lt;=60,"Entre 30 e 60",IF(R4411&lt;=90,"Entre 60 e 90",IF(R4411&lt;=120,"Entre 90 e 120",IF(R4411&lt;=150,"Entre 120 e 150",IF(R4411&lt;=180,"Entre 150 e 180","Superior a 180")))))))</f>
        <v/>
      </c>
    </row>
    <row r="4412">
      <c r="A4412" t="inlineStr">
        <is>
          <t>Q022L01</t>
        </is>
      </c>
      <c r="B4412" t="inlineStr">
        <is>
          <t>FABIANO  DE OLIVEIRA BORTOLATO</t>
        </is>
      </c>
      <c r="C4412" t="n">
        <v>1</v>
      </c>
      <c r="D4412" t="inlineStr">
        <is>
          <t>IPCA</t>
        </is>
      </c>
      <c r="E4412" t="n">
        <v>0.009488792934583046</v>
      </c>
      <c r="F4412" t="inlineStr">
        <is>
          <t>MENSAL</t>
        </is>
      </c>
      <c r="G4412" t="n">
        <v>46731</v>
      </c>
      <c r="H4412" t="n">
        <v>46731</v>
      </c>
      <c r="I4412" t="n">
        <v>68</v>
      </c>
      <c r="J4412" t="inlineStr">
        <is>
          <t>CARTEIRA</t>
        </is>
      </c>
      <c r="K4412" t="inlineStr">
        <is>
          <t>CONTRATO</t>
        </is>
      </c>
      <c r="L4412" t="n">
        <v>2700.77</v>
      </c>
      <c r="M4412" t="inlineStr">
        <is>
          <t>IBIRAPITANGA FASE 3</t>
        </is>
      </c>
      <c r="N4412" s="142">
        <f>DATE(YEAR(G4412),MONTH(G4412),1)</f>
        <v/>
      </c>
      <c r="O4412" s="132">
        <f>IF(G4412&gt;$K$3,"Futuro","Atraso")</f>
        <v/>
      </c>
      <c r="P4412">
        <f>12*(YEAR(G4412)-YEAR($K$3))+(MONTH(G4412)-MONTH($K$3))</f>
        <v/>
      </c>
      <c r="Q4412" s="366">
        <f>IF(M4412="IBIRAPITANGA FASE 3",IF(O4412="Atraso",L4412,L4412/(1+$I$2)^P4412),IF(O4412="Atraso",L4412,L4412/(1+$I$1)^P4412))</f>
        <v/>
      </c>
      <c r="R4412">
        <f>IF(O4412="Atraso",$K$3-G4412,0)</f>
        <v/>
      </c>
      <c r="S4412">
        <f>IF(R4412&lt;=15,"Até 15",IF(R4412&lt;=30,"Entre 15 e 30",IF(R4412&lt;=60,"Entre 30 e 60",IF(R4412&lt;=90,"Entre 60 e 90",IF(R4412&lt;=120,"Entre 90 e 120",IF(R4412&lt;=150,"Entre 120 e 150",IF(R4412&lt;=180,"Entre 150 e 180","Superior a 180")))))))</f>
        <v/>
      </c>
    </row>
    <row r="4413">
      <c r="A4413" t="inlineStr">
        <is>
          <t>Q022L01</t>
        </is>
      </c>
      <c r="B4413" t="inlineStr">
        <is>
          <t>FABIANO  DE OLIVEIRA BORTOLATO</t>
        </is>
      </c>
      <c r="C4413" t="n">
        <v>1</v>
      </c>
      <c r="D4413" t="inlineStr">
        <is>
          <t>IPCA</t>
        </is>
      </c>
      <c r="E4413" t="n">
        <v>0.009488792934583046</v>
      </c>
      <c r="F4413" t="inlineStr">
        <is>
          <t>MENSAL</t>
        </is>
      </c>
      <c r="G4413" t="n">
        <v>46762</v>
      </c>
      <c r="H4413" t="n">
        <v>46762</v>
      </c>
      <c r="I4413" t="n">
        <v>69</v>
      </c>
      <c r="J4413" t="inlineStr">
        <is>
          <t>CARTEIRA</t>
        </is>
      </c>
      <c r="K4413" t="inlineStr">
        <is>
          <t>CONTRATO</t>
        </is>
      </c>
      <c r="L4413" t="n">
        <v>2700.77</v>
      </c>
      <c r="M4413" t="inlineStr">
        <is>
          <t>IBIRAPITANGA FASE 3</t>
        </is>
      </c>
      <c r="N4413" s="142">
        <f>DATE(YEAR(G4413),MONTH(G4413),1)</f>
        <v/>
      </c>
      <c r="O4413" s="132">
        <f>IF(G4413&gt;$K$3,"Futuro","Atraso")</f>
        <v/>
      </c>
      <c r="P4413">
        <f>12*(YEAR(G4413)-YEAR($K$3))+(MONTH(G4413)-MONTH($K$3))</f>
        <v/>
      </c>
      <c r="Q4413" s="366">
        <f>IF(M4413="IBIRAPITANGA FASE 3",IF(O4413="Atraso",L4413,L4413/(1+$I$2)^P4413),IF(O4413="Atraso",L4413,L4413/(1+$I$1)^P4413))</f>
        <v/>
      </c>
      <c r="R4413">
        <f>IF(O4413="Atraso",$K$3-G4413,0)</f>
        <v/>
      </c>
      <c r="S4413">
        <f>IF(R4413&lt;=15,"Até 15",IF(R4413&lt;=30,"Entre 15 e 30",IF(R4413&lt;=60,"Entre 30 e 60",IF(R4413&lt;=90,"Entre 60 e 90",IF(R4413&lt;=120,"Entre 90 e 120",IF(R4413&lt;=150,"Entre 120 e 150",IF(R4413&lt;=180,"Entre 150 e 180","Superior a 180")))))))</f>
        <v/>
      </c>
    </row>
    <row r="4414">
      <c r="A4414" t="inlineStr">
        <is>
          <t>Q022L01</t>
        </is>
      </c>
      <c r="B4414" t="inlineStr">
        <is>
          <t>FABIANO  DE OLIVEIRA BORTOLATO</t>
        </is>
      </c>
      <c r="C4414" t="n">
        <v>1</v>
      </c>
      <c r="D4414" t="inlineStr">
        <is>
          <t>IPCA</t>
        </is>
      </c>
      <c r="E4414" t="n">
        <v>0.009488792934583046</v>
      </c>
      <c r="F4414" t="inlineStr">
        <is>
          <t>MENSAL</t>
        </is>
      </c>
      <c r="G4414" t="n">
        <v>46793</v>
      </c>
      <c r="H4414" t="n">
        <v>46793</v>
      </c>
      <c r="I4414" t="n">
        <v>70</v>
      </c>
      <c r="J4414" t="inlineStr">
        <is>
          <t>CARTEIRA</t>
        </is>
      </c>
      <c r="K4414" t="inlineStr">
        <is>
          <t>CONTRATO</t>
        </is>
      </c>
      <c r="L4414" t="n">
        <v>2700.77</v>
      </c>
      <c r="M4414" t="inlineStr">
        <is>
          <t>IBIRAPITANGA FASE 3</t>
        </is>
      </c>
      <c r="N4414" s="142">
        <f>DATE(YEAR(G4414),MONTH(G4414),1)</f>
        <v/>
      </c>
      <c r="O4414" s="132">
        <f>IF(G4414&gt;$K$3,"Futuro","Atraso")</f>
        <v/>
      </c>
      <c r="P4414">
        <f>12*(YEAR(G4414)-YEAR($K$3))+(MONTH(G4414)-MONTH($K$3))</f>
        <v/>
      </c>
      <c r="Q4414" s="366">
        <f>IF(M4414="IBIRAPITANGA FASE 3",IF(O4414="Atraso",L4414,L4414/(1+$I$2)^P4414),IF(O4414="Atraso",L4414,L4414/(1+$I$1)^P4414))</f>
        <v/>
      </c>
      <c r="R4414">
        <f>IF(O4414="Atraso",$K$3-G4414,0)</f>
        <v/>
      </c>
      <c r="S4414">
        <f>IF(R4414&lt;=15,"Até 15",IF(R4414&lt;=30,"Entre 15 e 30",IF(R4414&lt;=60,"Entre 30 e 60",IF(R4414&lt;=90,"Entre 60 e 90",IF(R4414&lt;=120,"Entre 90 e 120",IF(R4414&lt;=150,"Entre 120 e 150",IF(R4414&lt;=180,"Entre 150 e 180","Superior a 180")))))))</f>
        <v/>
      </c>
    </row>
    <row r="4415">
      <c r="A4415" t="inlineStr">
        <is>
          <t>Q022L01</t>
        </is>
      </c>
      <c r="B4415" t="inlineStr">
        <is>
          <t>FABIANO  DE OLIVEIRA BORTOLATO</t>
        </is>
      </c>
      <c r="C4415" t="n">
        <v>1</v>
      </c>
      <c r="D4415" t="inlineStr">
        <is>
          <t>IPCA</t>
        </is>
      </c>
      <c r="E4415" t="n">
        <v>0.009488792934583046</v>
      </c>
      <c r="F4415" t="inlineStr">
        <is>
          <t>MENSAL</t>
        </is>
      </c>
      <c r="G4415" t="n">
        <v>46822</v>
      </c>
      <c r="H4415" t="n">
        <v>46822</v>
      </c>
      <c r="I4415" t="n">
        <v>71</v>
      </c>
      <c r="J4415" t="inlineStr">
        <is>
          <t>CARTEIRA</t>
        </is>
      </c>
      <c r="K4415" t="inlineStr">
        <is>
          <t>CONTRATO</t>
        </is>
      </c>
      <c r="L4415" t="n">
        <v>2700.77</v>
      </c>
      <c r="M4415" t="inlineStr">
        <is>
          <t>IBIRAPITANGA FASE 3</t>
        </is>
      </c>
      <c r="N4415" s="142">
        <f>DATE(YEAR(G4415),MONTH(G4415),1)</f>
        <v/>
      </c>
      <c r="O4415" s="132">
        <f>IF(G4415&gt;$K$3,"Futuro","Atraso")</f>
        <v/>
      </c>
      <c r="P4415">
        <f>12*(YEAR(G4415)-YEAR($K$3))+(MONTH(G4415)-MONTH($K$3))</f>
        <v/>
      </c>
      <c r="Q4415" s="366">
        <f>IF(M4415="IBIRAPITANGA FASE 3",IF(O4415="Atraso",L4415,L4415/(1+$I$2)^P4415),IF(O4415="Atraso",L4415,L4415/(1+$I$1)^P4415))</f>
        <v/>
      </c>
      <c r="R4415">
        <f>IF(O4415="Atraso",$K$3-G4415,0)</f>
        <v/>
      </c>
      <c r="S4415">
        <f>IF(R4415&lt;=15,"Até 15",IF(R4415&lt;=30,"Entre 15 e 30",IF(R4415&lt;=60,"Entre 30 e 60",IF(R4415&lt;=90,"Entre 60 e 90",IF(R4415&lt;=120,"Entre 90 e 120",IF(R4415&lt;=150,"Entre 120 e 150",IF(R4415&lt;=180,"Entre 150 e 180","Superior a 180")))))))</f>
        <v/>
      </c>
    </row>
    <row r="4416">
      <c r="A4416" t="inlineStr">
        <is>
          <t>Q022L01</t>
        </is>
      </c>
      <c r="B4416" t="inlineStr">
        <is>
          <t>FABIANO  DE OLIVEIRA BORTOLATO</t>
        </is>
      </c>
      <c r="C4416" t="n">
        <v>1</v>
      </c>
      <c r="D4416" t="inlineStr">
        <is>
          <t>IPCA</t>
        </is>
      </c>
      <c r="E4416" t="n">
        <v>0.009488792934583046</v>
      </c>
      <c r="F4416" t="inlineStr">
        <is>
          <t>MENSAL</t>
        </is>
      </c>
      <c r="G4416" t="n">
        <v>46853</v>
      </c>
      <c r="H4416" t="n">
        <v>46853</v>
      </c>
      <c r="I4416" t="n">
        <v>72</v>
      </c>
      <c r="J4416" t="inlineStr">
        <is>
          <t>CARTEIRA</t>
        </is>
      </c>
      <c r="K4416" t="inlineStr">
        <is>
          <t>CONTRATO</t>
        </is>
      </c>
      <c r="L4416" t="n">
        <v>2700.77</v>
      </c>
      <c r="M4416" t="inlineStr">
        <is>
          <t>IBIRAPITANGA FASE 3</t>
        </is>
      </c>
      <c r="N4416" s="142">
        <f>DATE(YEAR(G4416),MONTH(G4416),1)</f>
        <v/>
      </c>
      <c r="O4416" s="132">
        <f>IF(G4416&gt;$K$3,"Futuro","Atraso")</f>
        <v/>
      </c>
      <c r="P4416">
        <f>12*(YEAR(G4416)-YEAR($K$3))+(MONTH(G4416)-MONTH($K$3))</f>
        <v/>
      </c>
      <c r="Q4416" s="366">
        <f>IF(M4416="IBIRAPITANGA FASE 3",IF(O4416="Atraso",L4416,L4416/(1+$I$2)^P4416),IF(O4416="Atraso",L4416,L4416/(1+$I$1)^P4416))</f>
        <v/>
      </c>
      <c r="R4416">
        <f>IF(O4416="Atraso",$K$3-G4416,0)</f>
        <v/>
      </c>
      <c r="S4416">
        <f>IF(R4416&lt;=15,"Até 15",IF(R4416&lt;=30,"Entre 15 e 30",IF(R4416&lt;=60,"Entre 30 e 60",IF(R4416&lt;=90,"Entre 60 e 90",IF(R4416&lt;=120,"Entre 90 e 120",IF(R4416&lt;=150,"Entre 120 e 150",IF(R4416&lt;=180,"Entre 150 e 180","Superior a 180")))))))</f>
        <v/>
      </c>
    </row>
    <row r="4417">
      <c r="A4417" t="inlineStr">
        <is>
          <t>Q022L01</t>
        </is>
      </c>
      <c r="B4417" t="inlineStr">
        <is>
          <t>FABIANO  DE OLIVEIRA BORTOLATO</t>
        </is>
      </c>
      <c r="C4417" t="n">
        <v>1</v>
      </c>
      <c r="D4417" t="inlineStr">
        <is>
          <t>IPCA</t>
        </is>
      </c>
      <c r="E4417" t="n">
        <v>0.009488792934583046</v>
      </c>
      <c r="F4417" t="inlineStr">
        <is>
          <t>MENSAL</t>
        </is>
      </c>
      <c r="G4417" t="n">
        <v>46883</v>
      </c>
      <c r="H4417" t="n">
        <v>46883</v>
      </c>
      <c r="I4417" t="n">
        <v>73</v>
      </c>
      <c r="J4417" t="inlineStr">
        <is>
          <t>CARTEIRA</t>
        </is>
      </c>
      <c r="K4417" t="inlineStr">
        <is>
          <t>CONTRATO</t>
        </is>
      </c>
      <c r="L4417" t="n">
        <v>2700.77</v>
      </c>
      <c r="M4417" t="inlineStr">
        <is>
          <t>IBIRAPITANGA FASE 3</t>
        </is>
      </c>
      <c r="N4417" s="142">
        <f>DATE(YEAR(G4417),MONTH(G4417),1)</f>
        <v/>
      </c>
      <c r="O4417" s="132">
        <f>IF(G4417&gt;$K$3,"Futuro","Atraso")</f>
        <v/>
      </c>
      <c r="P4417">
        <f>12*(YEAR(G4417)-YEAR($K$3))+(MONTH(G4417)-MONTH($K$3))</f>
        <v/>
      </c>
      <c r="Q4417" s="366">
        <f>IF(M4417="IBIRAPITANGA FASE 3",IF(O4417="Atraso",L4417,L4417/(1+$I$2)^P4417),IF(O4417="Atraso",L4417,L4417/(1+$I$1)^P4417))</f>
        <v/>
      </c>
      <c r="R4417">
        <f>IF(O4417="Atraso",$K$3-G4417,0)</f>
        <v/>
      </c>
      <c r="S4417">
        <f>IF(R4417&lt;=15,"Até 15",IF(R4417&lt;=30,"Entre 15 e 30",IF(R4417&lt;=60,"Entre 30 e 60",IF(R4417&lt;=90,"Entre 60 e 90",IF(R4417&lt;=120,"Entre 90 e 120",IF(R4417&lt;=150,"Entre 120 e 150",IF(R4417&lt;=180,"Entre 150 e 180","Superior a 180")))))))</f>
        <v/>
      </c>
    </row>
    <row r="4418">
      <c r="A4418" t="inlineStr">
        <is>
          <t>Q022L01</t>
        </is>
      </c>
      <c r="B4418" t="inlineStr">
        <is>
          <t>FABIANO  DE OLIVEIRA BORTOLATO</t>
        </is>
      </c>
      <c r="C4418" t="n">
        <v>1</v>
      </c>
      <c r="D4418" t="inlineStr">
        <is>
          <t>IPCA</t>
        </is>
      </c>
      <c r="E4418" t="n">
        <v>0.009488792934583046</v>
      </c>
      <c r="F4418" t="inlineStr">
        <is>
          <t>MENSAL</t>
        </is>
      </c>
      <c r="G4418" t="n">
        <v>46914</v>
      </c>
      <c r="H4418" t="n">
        <v>46914</v>
      </c>
      <c r="I4418" t="n">
        <v>74</v>
      </c>
      <c r="J4418" t="inlineStr">
        <is>
          <t>CARTEIRA</t>
        </is>
      </c>
      <c r="K4418" t="inlineStr">
        <is>
          <t>CONTRATO</t>
        </is>
      </c>
      <c r="L4418" t="n">
        <v>2700.77</v>
      </c>
      <c r="M4418" t="inlineStr">
        <is>
          <t>IBIRAPITANGA FASE 3</t>
        </is>
      </c>
      <c r="N4418" s="142">
        <f>DATE(YEAR(G4418),MONTH(G4418),1)</f>
        <v/>
      </c>
      <c r="O4418" s="132">
        <f>IF(G4418&gt;$K$3,"Futuro","Atraso")</f>
        <v/>
      </c>
      <c r="P4418">
        <f>12*(YEAR(G4418)-YEAR($K$3))+(MONTH(G4418)-MONTH($K$3))</f>
        <v/>
      </c>
      <c r="Q4418" s="366">
        <f>IF(M4418="IBIRAPITANGA FASE 3",IF(O4418="Atraso",L4418,L4418/(1+$I$2)^P4418),IF(O4418="Atraso",L4418,L4418/(1+$I$1)^P4418))</f>
        <v/>
      </c>
      <c r="R4418">
        <f>IF(O4418="Atraso",$K$3-G4418,0)</f>
        <v/>
      </c>
      <c r="S4418">
        <f>IF(R4418&lt;=15,"Até 15",IF(R4418&lt;=30,"Entre 15 e 30",IF(R4418&lt;=60,"Entre 30 e 60",IF(R4418&lt;=90,"Entre 60 e 90",IF(R4418&lt;=120,"Entre 90 e 120",IF(R4418&lt;=150,"Entre 120 e 150",IF(R4418&lt;=180,"Entre 150 e 180","Superior a 180")))))))</f>
        <v/>
      </c>
    </row>
    <row r="4419">
      <c r="A4419" t="inlineStr">
        <is>
          <t>Q022L01</t>
        </is>
      </c>
      <c r="B4419" t="inlineStr">
        <is>
          <t>FABIANO  DE OLIVEIRA BORTOLATO</t>
        </is>
      </c>
      <c r="C4419" t="n">
        <v>1</v>
      </c>
      <c r="D4419" t="inlineStr">
        <is>
          <t>IPCA</t>
        </is>
      </c>
      <c r="E4419" t="n">
        <v>0.009488792934583046</v>
      </c>
      <c r="F4419" t="inlineStr">
        <is>
          <t>MENSAL</t>
        </is>
      </c>
      <c r="G4419" t="n">
        <v>46944</v>
      </c>
      <c r="H4419" t="n">
        <v>46944</v>
      </c>
      <c r="I4419" t="n">
        <v>75</v>
      </c>
      <c r="J4419" t="inlineStr">
        <is>
          <t>CARTEIRA</t>
        </is>
      </c>
      <c r="K4419" t="inlineStr">
        <is>
          <t>CONTRATO</t>
        </is>
      </c>
      <c r="L4419" t="n">
        <v>2700.77</v>
      </c>
      <c r="M4419" t="inlineStr">
        <is>
          <t>IBIRAPITANGA FASE 3</t>
        </is>
      </c>
      <c r="N4419" s="142">
        <f>DATE(YEAR(G4419),MONTH(G4419),1)</f>
        <v/>
      </c>
      <c r="O4419" s="132">
        <f>IF(G4419&gt;$K$3,"Futuro","Atraso")</f>
        <v/>
      </c>
      <c r="P4419">
        <f>12*(YEAR(G4419)-YEAR($K$3))+(MONTH(G4419)-MONTH($K$3))</f>
        <v/>
      </c>
      <c r="Q4419" s="366">
        <f>IF(M4419="IBIRAPITANGA FASE 3",IF(O4419="Atraso",L4419,L4419/(1+$I$2)^P4419),IF(O4419="Atraso",L4419,L4419/(1+$I$1)^P4419))</f>
        <v/>
      </c>
      <c r="R4419">
        <f>IF(O4419="Atraso",$K$3-G4419,0)</f>
        <v/>
      </c>
      <c r="S4419">
        <f>IF(R4419&lt;=15,"Até 15",IF(R4419&lt;=30,"Entre 15 e 30",IF(R4419&lt;=60,"Entre 30 e 60",IF(R4419&lt;=90,"Entre 60 e 90",IF(R4419&lt;=120,"Entre 90 e 120",IF(R4419&lt;=150,"Entre 120 e 150",IF(R4419&lt;=180,"Entre 150 e 180","Superior a 180")))))))</f>
        <v/>
      </c>
    </row>
    <row r="4420">
      <c r="A4420" t="inlineStr">
        <is>
          <t>Q022L01</t>
        </is>
      </c>
      <c r="B4420" t="inlineStr">
        <is>
          <t>FABIANO  DE OLIVEIRA BORTOLATO</t>
        </is>
      </c>
      <c r="C4420" t="n">
        <v>1</v>
      </c>
      <c r="D4420" t="inlineStr">
        <is>
          <t>IPCA</t>
        </is>
      </c>
      <c r="E4420" t="n">
        <v>0.009488792934583046</v>
      </c>
      <c r="F4420" t="inlineStr">
        <is>
          <t>MENSAL</t>
        </is>
      </c>
      <c r="G4420" t="n">
        <v>46975</v>
      </c>
      <c r="H4420" t="n">
        <v>46975</v>
      </c>
      <c r="I4420" t="n">
        <v>76</v>
      </c>
      <c r="J4420" t="inlineStr">
        <is>
          <t>CARTEIRA</t>
        </is>
      </c>
      <c r="K4420" t="inlineStr">
        <is>
          <t>CONTRATO</t>
        </is>
      </c>
      <c r="L4420" t="n">
        <v>2700.77</v>
      </c>
      <c r="M4420" t="inlineStr">
        <is>
          <t>IBIRAPITANGA FASE 3</t>
        </is>
      </c>
      <c r="N4420" s="142">
        <f>DATE(YEAR(G4420),MONTH(G4420),1)</f>
        <v/>
      </c>
      <c r="O4420" s="132">
        <f>IF(G4420&gt;$K$3,"Futuro","Atraso")</f>
        <v/>
      </c>
      <c r="P4420">
        <f>12*(YEAR(G4420)-YEAR($K$3))+(MONTH(G4420)-MONTH($K$3))</f>
        <v/>
      </c>
      <c r="Q4420" s="366">
        <f>IF(M4420="IBIRAPITANGA FASE 3",IF(O4420="Atraso",L4420,L4420/(1+$I$2)^P4420),IF(O4420="Atraso",L4420,L4420/(1+$I$1)^P4420))</f>
        <v/>
      </c>
      <c r="R4420">
        <f>IF(O4420="Atraso",$K$3-G4420,0)</f>
        <v/>
      </c>
      <c r="S4420">
        <f>IF(R4420&lt;=15,"Até 15",IF(R4420&lt;=30,"Entre 15 e 30",IF(R4420&lt;=60,"Entre 30 e 60",IF(R4420&lt;=90,"Entre 60 e 90",IF(R4420&lt;=120,"Entre 90 e 120",IF(R4420&lt;=150,"Entre 120 e 150",IF(R4420&lt;=180,"Entre 150 e 180","Superior a 180")))))))</f>
        <v/>
      </c>
    </row>
    <row r="4421">
      <c r="A4421" t="inlineStr">
        <is>
          <t>Q022L01</t>
        </is>
      </c>
      <c r="B4421" t="inlineStr">
        <is>
          <t>FABIANO  DE OLIVEIRA BORTOLATO</t>
        </is>
      </c>
      <c r="C4421" t="n">
        <v>1</v>
      </c>
      <c r="D4421" t="inlineStr">
        <is>
          <t>IPCA</t>
        </is>
      </c>
      <c r="E4421" t="n">
        <v>0.009488792934583046</v>
      </c>
      <c r="F4421" t="inlineStr">
        <is>
          <t>MENSAL</t>
        </is>
      </c>
      <c r="G4421" t="n">
        <v>47006</v>
      </c>
      <c r="H4421" t="n">
        <v>47006</v>
      </c>
      <c r="I4421" t="n">
        <v>77</v>
      </c>
      <c r="J4421" t="inlineStr">
        <is>
          <t>CARTEIRA</t>
        </is>
      </c>
      <c r="K4421" t="inlineStr">
        <is>
          <t>CONTRATO</t>
        </is>
      </c>
      <c r="L4421" t="n">
        <v>2700.77</v>
      </c>
      <c r="M4421" t="inlineStr">
        <is>
          <t>IBIRAPITANGA FASE 3</t>
        </is>
      </c>
      <c r="N4421" s="142">
        <f>DATE(YEAR(G4421),MONTH(G4421),1)</f>
        <v/>
      </c>
      <c r="O4421" s="132">
        <f>IF(G4421&gt;$K$3,"Futuro","Atraso")</f>
        <v/>
      </c>
      <c r="P4421">
        <f>12*(YEAR(G4421)-YEAR($K$3))+(MONTH(G4421)-MONTH($K$3))</f>
        <v/>
      </c>
      <c r="Q4421" s="366">
        <f>IF(M4421="IBIRAPITANGA FASE 3",IF(O4421="Atraso",L4421,L4421/(1+$I$2)^P4421),IF(O4421="Atraso",L4421,L4421/(1+$I$1)^P4421))</f>
        <v/>
      </c>
      <c r="R4421">
        <f>IF(O4421="Atraso",$K$3-G4421,0)</f>
        <v/>
      </c>
      <c r="S4421">
        <f>IF(R4421&lt;=15,"Até 15",IF(R4421&lt;=30,"Entre 15 e 30",IF(R4421&lt;=60,"Entre 30 e 60",IF(R4421&lt;=90,"Entre 60 e 90",IF(R4421&lt;=120,"Entre 90 e 120",IF(R4421&lt;=150,"Entre 120 e 150",IF(R4421&lt;=180,"Entre 150 e 180","Superior a 180")))))))</f>
        <v/>
      </c>
    </row>
    <row r="4422">
      <c r="A4422" t="inlineStr">
        <is>
          <t>Q022L01</t>
        </is>
      </c>
      <c r="B4422" t="inlineStr">
        <is>
          <t>FABIANO  DE OLIVEIRA BORTOLATO</t>
        </is>
      </c>
      <c r="C4422" t="n">
        <v>1</v>
      </c>
      <c r="D4422" t="inlineStr">
        <is>
          <t>IPCA</t>
        </is>
      </c>
      <c r="E4422" t="n">
        <v>0.009488792934583046</v>
      </c>
      <c r="F4422" t="inlineStr">
        <is>
          <t>MENSAL</t>
        </is>
      </c>
      <c r="G4422" t="n">
        <v>47036</v>
      </c>
      <c r="H4422" t="n">
        <v>47036</v>
      </c>
      <c r="I4422" t="n">
        <v>78</v>
      </c>
      <c r="J4422" t="inlineStr">
        <is>
          <t>CARTEIRA</t>
        </is>
      </c>
      <c r="K4422" t="inlineStr">
        <is>
          <t>CONTRATO</t>
        </is>
      </c>
      <c r="L4422" t="n">
        <v>2700.77</v>
      </c>
      <c r="M4422" t="inlineStr">
        <is>
          <t>IBIRAPITANGA FASE 3</t>
        </is>
      </c>
      <c r="N4422" s="142">
        <f>DATE(YEAR(G4422),MONTH(G4422),1)</f>
        <v/>
      </c>
      <c r="O4422" s="132">
        <f>IF(G4422&gt;$K$3,"Futuro","Atraso")</f>
        <v/>
      </c>
      <c r="P4422">
        <f>12*(YEAR(G4422)-YEAR($K$3))+(MONTH(G4422)-MONTH($K$3))</f>
        <v/>
      </c>
      <c r="Q4422" s="366">
        <f>IF(M4422="IBIRAPITANGA FASE 3",IF(O4422="Atraso",L4422,L4422/(1+$I$2)^P4422),IF(O4422="Atraso",L4422,L4422/(1+$I$1)^P4422))</f>
        <v/>
      </c>
      <c r="R4422">
        <f>IF(O4422="Atraso",$K$3-G4422,0)</f>
        <v/>
      </c>
      <c r="S4422">
        <f>IF(R4422&lt;=15,"Até 15",IF(R4422&lt;=30,"Entre 15 e 30",IF(R4422&lt;=60,"Entre 30 e 60",IF(R4422&lt;=90,"Entre 60 e 90",IF(R4422&lt;=120,"Entre 90 e 120",IF(R4422&lt;=150,"Entre 120 e 150",IF(R4422&lt;=180,"Entre 150 e 180","Superior a 180")))))))</f>
        <v/>
      </c>
    </row>
    <row r="4423">
      <c r="A4423" t="inlineStr">
        <is>
          <t>Q022L01</t>
        </is>
      </c>
      <c r="B4423" t="inlineStr">
        <is>
          <t>FABIANO  DE OLIVEIRA BORTOLATO</t>
        </is>
      </c>
      <c r="C4423" t="n">
        <v>1</v>
      </c>
      <c r="D4423" t="inlineStr">
        <is>
          <t>IPCA</t>
        </is>
      </c>
      <c r="E4423" t="n">
        <v>0.009488792934583046</v>
      </c>
      <c r="F4423" t="inlineStr">
        <is>
          <t>MENSAL</t>
        </is>
      </c>
      <c r="G4423" t="n">
        <v>47036</v>
      </c>
      <c r="H4423" t="n">
        <v>47036</v>
      </c>
      <c r="I4423" t="n">
        <v>7</v>
      </c>
      <c r="J4423" t="inlineStr">
        <is>
          <t>CARTEIRA</t>
        </is>
      </c>
      <c r="K4423" t="inlineStr">
        <is>
          <t>CONTRATO</t>
        </is>
      </c>
      <c r="L4423" t="n">
        <v>22770.25</v>
      </c>
      <c r="M4423" t="inlineStr">
        <is>
          <t>IBIRAPITANGA FASE 3</t>
        </is>
      </c>
      <c r="N4423" s="142">
        <f>DATE(YEAR(G4423),MONTH(G4423),1)</f>
        <v/>
      </c>
      <c r="O4423" s="132">
        <f>IF(G4423&gt;$K$3,"Futuro","Atraso")</f>
        <v/>
      </c>
      <c r="P4423">
        <f>12*(YEAR(G4423)-YEAR($K$3))+(MONTH(G4423)-MONTH($K$3))</f>
        <v/>
      </c>
      <c r="Q4423" s="366">
        <f>IF(M4423="IBIRAPITANGA FASE 3",IF(O4423="Atraso",L4423,L4423/(1+$I$2)^P4423),IF(O4423="Atraso",L4423,L4423/(1+$I$1)^P4423))</f>
        <v/>
      </c>
      <c r="R4423">
        <f>IF(O4423="Atraso",$K$3-G4423,0)</f>
        <v/>
      </c>
      <c r="S4423">
        <f>IF(R4423&lt;=15,"Até 15",IF(R4423&lt;=30,"Entre 15 e 30",IF(R4423&lt;=60,"Entre 30 e 60",IF(R4423&lt;=90,"Entre 60 e 90",IF(R4423&lt;=120,"Entre 90 e 120",IF(R4423&lt;=150,"Entre 120 e 150",IF(R4423&lt;=180,"Entre 150 e 180","Superior a 180")))))))</f>
        <v/>
      </c>
    </row>
    <row r="4424">
      <c r="A4424" t="inlineStr">
        <is>
          <t>Q022L01</t>
        </is>
      </c>
      <c r="B4424" t="inlineStr">
        <is>
          <t>FABIANO  DE OLIVEIRA BORTOLATO</t>
        </is>
      </c>
      <c r="C4424" t="n">
        <v>1</v>
      </c>
      <c r="D4424" t="inlineStr">
        <is>
          <t>IPCA</t>
        </is>
      </c>
      <c r="E4424" t="n">
        <v>0.009488792934583046</v>
      </c>
      <c r="F4424" t="inlineStr">
        <is>
          <t>MENSAL</t>
        </is>
      </c>
      <c r="G4424" t="n">
        <v>47067</v>
      </c>
      <c r="H4424" t="n">
        <v>47067</v>
      </c>
      <c r="I4424" t="n">
        <v>79</v>
      </c>
      <c r="J4424" t="inlineStr">
        <is>
          <t>CARTEIRA</t>
        </is>
      </c>
      <c r="K4424" t="inlineStr">
        <is>
          <t>CONTRATO</t>
        </is>
      </c>
      <c r="L4424" t="n">
        <v>2700.77</v>
      </c>
      <c r="M4424" t="inlineStr">
        <is>
          <t>IBIRAPITANGA FASE 3</t>
        </is>
      </c>
      <c r="N4424" s="142">
        <f>DATE(YEAR(G4424),MONTH(G4424),1)</f>
        <v/>
      </c>
      <c r="O4424" s="132">
        <f>IF(G4424&gt;$K$3,"Futuro","Atraso")</f>
        <v/>
      </c>
      <c r="P4424">
        <f>12*(YEAR(G4424)-YEAR($K$3))+(MONTH(G4424)-MONTH($K$3))</f>
        <v/>
      </c>
      <c r="Q4424" s="366">
        <f>IF(M4424="IBIRAPITANGA FASE 3",IF(O4424="Atraso",L4424,L4424/(1+$I$2)^P4424),IF(O4424="Atraso",L4424,L4424/(1+$I$1)^P4424))</f>
        <v/>
      </c>
      <c r="R4424">
        <f>IF(O4424="Atraso",$K$3-G4424,0)</f>
        <v/>
      </c>
      <c r="S4424">
        <f>IF(R4424&lt;=15,"Até 15",IF(R4424&lt;=30,"Entre 15 e 30",IF(R4424&lt;=60,"Entre 30 e 60",IF(R4424&lt;=90,"Entre 60 e 90",IF(R4424&lt;=120,"Entre 90 e 120",IF(R4424&lt;=150,"Entre 120 e 150",IF(R4424&lt;=180,"Entre 150 e 180","Superior a 180")))))))</f>
        <v/>
      </c>
    </row>
    <row r="4425">
      <c r="A4425" t="inlineStr">
        <is>
          <t>Q022L01</t>
        </is>
      </c>
      <c r="B4425" t="inlineStr">
        <is>
          <t>FABIANO  DE OLIVEIRA BORTOLATO</t>
        </is>
      </c>
      <c r="C4425" t="n">
        <v>1</v>
      </c>
      <c r="D4425" t="inlineStr">
        <is>
          <t>IPCA</t>
        </is>
      </c>
      <c r="E4425" t="n">
        <v>0.009488792934583046</v>
      </c>
      <c r="F4425" t="inlineStr">
        <is>
          <t>MENSAL</t>
        </is>
      </c>
      <c r="G4425" t="n">
        <v>47097</v>
      </c>
      <c r="H4425" t="n">
        <v>47097</v>
      </c>
      <c r="I4425" t="n">
        <v>80</v>
      </c>
      <c r="J4425" t="inlineStr">
        <is>
          <t>CARTEIRA</t>
        </is>
      </c>
      <c r="K4425" t="inlineStr">
        <is>
          <t>CONTRATO</t>
        </is>
      </c>
      <c r="L4425" t="n">
        <v>2700.77</v>
      </c>
      <c r="M4425" t="inlineStr">
        <is>
          <t>IBIRAPITANGA FASE 3</t>
        </is>
      </c>
      <c r="N4425" s="142">
        <f>DATE(YEAR(G4425),MONTH(G4425),1)</f>
        <v/>
      </c>
      <c r="O4425" s="132">
        <f>IF(G4425&gt;$K$3,"Futuro","Atraso")</f>
        <v/>
      </c>
      <c r="P4425">
        <f>12*(YEAR(G4425)-YEAR($K$3))+(MONTH(G4425)-MONTH($K$3))</f>
        <v/>
      </c>
      <c r="Q4425" s="366">
        <f>IF(M4425="IBIRAPITANGA FASE 3",IF(O4425="Atraso",L4425,L4425/(1+$I$2)^P4425),IF(O4425="Atraso",L4425,L4425/(1+$I$1)^P4425))</f>
        <v/>
      </c>
      <c r="R4425">
        <f>IF(O4425="Atraso",$K$3-G4425,0)</f>
        <v/>
      </c>
      <c r="S4425">
        <f>IF(R4425&lt;=15,"Até 15",IF(R4425&lt;=30,"Entre 15 e 30",IF(R4425&lt;=60,"Entre 30 e 60",IF(R4425&lt;=90,"Entre 60 e 90",IF(R4425&lt;=120,"Entre 90 e 120",IF(R4425&lt;=150,"Entre 120 e 150",IF(R4425&lt;=180,"Entre 150 e 180","Superior a 180")))))))</f>
        <v/>
      </c>
    </row>
    <row r="4426">
      <c r="A4426" t="inlineStr">
        <is>
          <t>Q022L01</t>
        </is>
      </c>
      <c r="B4426" t="inlineStr">
        <is>
          <t>FABIANO  DE OLIVEIRA BORTOLATO</t>
        </is>
      </c>
      <c r="C4426" t="n">
        <v>1</v>
      </c>
      <c r="D4426" t="inlineStr">
        <is>
          <t>IPCA</t>
        </is>
      </c>
      <c r="E4426" t="n">
        <v>0.009488792934583046</v>
      </c>
      <c r="F4426" t="inlineStr">
        <is>
          <t>MENSAL</t>
        </is>
      </c>
      <c r="G4426" t="n">
        <v>47128</v>
      </c>
      <c r="H4426" t="n">
        <v>47128</v>
      </c>
      <c r="I4426" t="n">
        <v>81</v>
      </c>
      <c r="J4426" t="inlineStr">
        <is>
          <t>CARTEIRA</t>
        </is>
      </c>
      <c r="K4426" t="inlineStr">
        <is>
          <t>CONTRATO</t>
        </is>
      </c>
      <c r="L4426" t="n">
        <v>2700.77</v>
      </c>
      <c r="M4426" t="inlineStr">
        <is>
          <t>IBIRAPITANGA FASE 3</t>
        </is>
      </c>
      <c r="N4426" s="142">
        <f>DATE(YEAR(G4426),MONTH(G4426),1)</f>
        <v/>
      </c>
      <c r="O4426" s="132">
        <f>IF(G4426&gt;$K$3,"Futuro","Atraso")</f>
        <v/>
      </c>
      <c r="P4426">
        <f>12*(YEAR(G4426)-YEAR($K$3))+(MONTH(G4426)-MONTH($K$3))</f>
        <v/>
      </c>
      <c r="Q4426" s="366">
        <f>IF(M4426="IBIRAPITANGA FASE 3",IF(O4426="Atraso",L4426,L4426/(1+$I$2)^P4426),IF(O4426="Atraso",L4426,L4426/(1+$I$1)^P4426))</f>
        <v/>
      </c>
      <c r="R4426">
        <f>IF(O4426="Atraso",$K$3-G4426,0)</f>
        <v/>
      </c>
      <c r="S4426">
        <f>IF(R4426&lt;=15,"Até 15",IF(R4426&lt;=30,"Entre 15 e 30",IF(R4426&lt;=60,"Entre 30 e 60",IF(R4426&lt;=90,"Entre 60 e 90",IF(R4426&lt;=120,"Entre 90 e 120",IF(R4426&lt;=150,"Entre 120 e 150",IF(R4426&lt;=180,"Entre 150 e 180","Superior a 180")))))))</f>
        <v/>
      </c>
    </row>
    <row r="4427">
      <c r="A4427" t="inlineStr">
        <is>
          <t>Q022L01</t>
        </is>
      </c>
      <c r="B4427" t="inlineStr">
        <is>
          <t>FABIANO  DE OLIVEIRA BORTOLATO</t>
        </is>
      </c>
      <c r="C4427" t="n">
        <v>1</v>
      </c>
      <c r="D4427" t="inlineStr">
        <is>
          <t>IPCA</t>
        </is>
      </c>
      <c r="E4427" t="n">
        <v>0.009488792934583046</v>
      </c>
      <c r="F4427" t="inlineStr">
        <is>
          <t>MENSAL</t>
        </is>
      </c>
      <c r="G4427" t="n">
        <v>47159</v>
      </c>
      <c r="H4427" t="n">
        <v>47159</v>
      </c>
      <c r="I4427" t="n">
        <v>82</v>
      </c>
      <c r="J4427" t="inlineStr">
        <is>
          <t>CARTEIRA</t>
        </is>
      </c>
      <c r="K4427" t="inlineStr">
        <is>
          <t>CONTRATO</t>
        </is>
      </c>
      <c r="L4427" t="n">
        <v>2700.77</v>
      </c>
      <c r="M4427" t="inlineStr">
        <is>
          <t>IBIRAPITANGA FASE 3</t>
        </is>
      </c>
      <c r="N4427" s="142">
        <f>DATE(YEAR(G4427),MONTH(G4427),1)</f>
        <v/>
      </c>
      <c r="O4427" s="132">
        <f>IF(G4427&gt;$K$3,"Futuro","Atraso")</f>
        <v/>
      </c>
      <c r="P4427">
        <f>12*(YEAR(G4427)-YEAR($K$3))+(MONTH(G4427)-MONTH($K$3))</f>
        <v/>
      </c>
      <c r="Q4427" s="366">
        <f>IF(M4427="IBIRAPITANGA FASE 3",IF(O4427="Atraso",L4427,L4427/(1+$I$2)^P4427),IF(O4427="Atraso",L4427,L4427/(1+$I$1)^P4427))</f>
        <v/>
      </c>
      <c r="R4427">
        <f>IF(O4427="Atraso",$K$3-G4427,0)</f>
        <v/>
      </c>
      <c r="S4427">
        <f>IF(R4427&lt;=15,"Até 15",IF(R4427&lt;=30,"Entre 15 e 30",IF(R4427&lt;=60,"Entre 30 e 60",IF(R4427&lt;=90,"Entre 60 e 90",IF(R4427&lt;=120,"Entre 90 e 120",IF(R4427&lt;=150,"Entre 120 e 150",IF(R4427&lt;=180,"Entre 150 e 180","Superior a 180")))))))</f>
        <v/>
      </c>
    </row>
    <row r="4428">
      <c r="A4428" t="inlineStr">
        <is>
          <t>Q022L01</t>
        </is>
      </c>
      <c r="B4428" t="inlineStr">
        <is>
          <t>FABIANO  DE OLIVEIRA BORTOLATO</t>
        </is>
      </c>
      <c r="C4428" t="n">
        <v>1</v>
      </c>
      <c r="D4428" t="inlineStr">
        <is>
          <t>IPCA</t>
        </is>
      </c>
      <c r="E4428" t="n">
        <v>0.009488792934583046</v>
      </c>
      <c r="F4428" t="inlineStr">
        <is>
          <t>MENSAL</t>
        </is>
      </c>
      <c r="G4428" t="n">
        <v>47187</v>
      </c>
      <c r="H4428" t="n">
        <v>47187</v>
      </c>
      <c r="I4428" t="n">
        <v>83</v>
      </c>
      <c r="J4428" t="inlineStr">
        <is>
          <t>CARTEIRA</t>
        </is>
      </c>
      <c r="K4428" t="inlineStr">
        <is>
          <t>CONTRATO</t>
        </is>
      </c>
      <c r="L4428" t="n">
        <v>2700.77</v>
      </c>
      <c r="M4428" t="inlineStr">
        <is>
          <t>IBIRAPITANGA FASE 3</t>
        </is>
      </c>
      <c r="N4428" s="142">
        <f>DATE(YEAR(G4428),MONTH(G4428),1)</f>
        <v/>
      </c>
      <c r="O4428" s="132">
        <f>IF(G4428&gt;$K$3,"Futuro","Atraso")</f>
        <v/>
      </c>
      <c r="P4428">
        <f>12*(YEAR(G4428)-YEAR($K$3))+(MONTH(G4428)-MONTH($K$3))</f>
        <v/>
      </c>
      <c r="Q4428" s="366">
        <f>IF(M4428="IBIRAPITANGA FASE 3",IF(O4428="Atraso",L4428,L4428/(1+$I$2)^P4428),IF(O4428="Atraso",L4428,L4428/(1+$I$1)^P4428))</f>
        <v/>
      </c>
      <c r="R4428">
        <f>IF(O4428="Atraso",$K$3-G4428,0)</f>
        <v/>
      </c>
      <c r="S4428">
        <f>IF(R4428&lt;=15,"Até 15",IF(R4428&lt;=30,"Entre 15 e 30",IF(R4428&lt;=60,"Entre 30 e 60",IF(R4428&lt;=90,"Entre 60 e 90",IF(R4428&lt;=120,"Entre 90 e 120",IF(R4428&lt;=150,"Entre 120 e 150",IF(R4428&lt;=180,"Entre 150 e 180","Superior a 180")))))))</f>
        <v/>
      </c>
    </row>
    <row r="4429">
      <c r="A4429" t="inlineStr">
        <is>
          <t>Q022L01</t>
        </is>
      </c>
      <c r="B4429" t="inlineStr">
        <is>
          <t>FABIANO  DE OLIVEIRA BORTOLATO</t>
        </is>
      </c>
      <c r="C4429" t="n">
        <v>1</v>
      </c>
      <c r="D4429" t="inlineStr">
        <is>
          <t>IPCA</t>
        </is>
      </c>
      <c r="E4429" t="n">
        <v>0.009488792934583046</v>
      </c>
      <c r="F4429" t="inlineStr">
        <is>
          <t>MENSAL</t>
        </is>
      </c>
      <c r="G4429" t="n">
        <v>47218</v>
      </c>
      <c r="H4429" t="n">
        <v>47218</v>
      </c>
      <c r="I4429" t="n">
        <v>84</v>
      </c>
      <c r="J4429" t="inlineStr">
        <is>
          <t>CARTEIRA</t>
        </is>
      </c>
      <c r="K4429" t="inlineStr">
        <is>
          <t>CONTRATO</t>
        </is>
      </c>
      <c r="L4429" t="n">
        <v>2700.77</v>
      </c>
      <c r="M4429" t="inlineStr">
        <is>
          <t>IBIRAPITANGA FASE 3</t>
        </is>
      </c>
      <c r="N4429" s="142">
        <f>DATE(YEAR(G4429),MONTH(G4429),1)</f>
        <v/>
      </c>
      <c r="O4429" s="132">
        <f>IF(G4429&gt;$K$3,"Futuro","Atraso")</f>
        <v/>
      </c>
      <c r="P4429">
        <f>12*(YEAR(G4429)-YEAR($K$3))+(MONTH(G4429)-MONTH($K$3))</f>
        <v/>
      </c>
      <c r="Q4429" s="366">
        <f>IF(M4429="IBIRAPITANGA FASE 3",IF(O4429="Atraso",L4429,L4429/(1+$I$2)^P4429),IF(O4429="Atraso",L4429,L4429/(1+$I$1)^P4429))</f>
        <v/>
      </c>
      <c r="R4429">
        <f>IF(O4429="Atraso",$K$3-G4429,0)</f>
        <v/>
      </c>
      <c r="S4429">
        <f>IF(R4429&lt;=15,"Até 15",IF(R4429&lt;=30,"Entre 15 e 30",IF(R4429&lt;=60,"Entre 30 e 60",IF(R4429&lt;=90,"Entre 60 e 90",IF(R4429&lt;=120,"Entre 90 e 120",IF(R4429&lt;=150,"Entre 120 e 150",IF(R4429&lt;=180,"Entre 150 e 180","Superior a 180")))))))</f>
        <v/>
      </c>
    </row>
    <row r="4430">
      <c r="A4430" t="inlineStr">
        <is>
          <t>Q022L01</t>
        </is>
      </c>
      <c r="B4430" t="inlineStr">
        <is>
          <t>FABIANO  DE OLIVEIRA BORTOLATO</t>
        </is>
      </c>
      <c r="C4430" t="n">
        <v>1</v>
      </c>
      <c r="D4430" t="inlineStr">
        <is>
          <t>IPCA</t>
        </is>
      </c>
      <c r="E4430" t="n">
        <v>0.009488792934583046</v>
      </c>
      <c r="F4430" t="inlineStr">
        <is>
          <t>MENSAL</t>
        </is>
      </c>
      <c r="G4430" t="n">
        <v>47248</v>
      </c>
      <c r="H4430" t="n">
        <v>47248</v>
      </c>
      <c r="I4430" t="n">
        <v>85</v>
      </c>
      <c r="J4430" t="inlineStr">
        <is>
          <t>CARTEIRA</t>
        </is>
      </c>
      <c r="K4430" t="inlineStr">
        <is>
          <t>CONTRATO</t>
        </is>
      </c>
      <c r="L4430" t="n">
        <v>2700.77</v>
      </c>
      <c r="M4430" t="inlineStr">
        <is>
          <t>IBIRAPITANGA FASE 3</t>
        </is>
      </c>
      <c r="N4430" s="142">
        <f>DATE(YEAR(G4430),MONTH(G4430),1)</f>
        <v/>
      </c>
      <c r="O4430" s="132">
        <f>IF(G4430&gt;$K$3,"Futuro","Atraso")</f>
        <v/>
      </c>
      <c r="P4430">
        <f>12*(YEAR(G4430)-YEAR($K$3))+(MONTH(G4430)-MONTH($K$3))</f>
        <v/>
      </c>
      <c r="Q4430" s="366">
        <f>IF(M4430="IBIRAPITANGA FASE 3",IF(O4430="Atraso",L4430,L4430/(1+$I$2)^P4430),IF(O4430="Atraso",L4430,L4430/(1+$I$1)^P4430))</f>
        <v/>
      </c>
      <c r="R4430">
        <f>IF(O4430="Atraso",$K$3-G4430,0)</f>
        <v/>
      </c>
      <c r="S4430">
        <f>IF(R4430&lt;=15,"Até 15",IF(R4430&lt;=30,"Entre 15 e 30",IF(R4430&lt;=60,"Entre 30 e 60",IF(R4430&lt;=90,"Entre 60 e 90",IF(R4430&lt;=120,"Entre 90 e 120",IF(R4430&lt;=150,"Entre 120 e 150",IF(R4430&lt;=180,"Entre 150 e 180","Superior a 180")))))))</f>
        <v/>
      </c>
    </row>
    <row r="4431">
      <c r="A4431" t="inlineStr">
        <is>
          <t>Q022L01</t>
        </is>
      </c>
      <c r="B4431" t="inlineStr">
        <is>
          <t>FABIANO  DE OLIVEIRA BORTOLATO</t>
        </is>
      </c>
      <c r="C4431" t="n">
        <v>1</v>
      </c>
      <c r="D4431" t="inlineStr">
        <is>
          <t>IPCA</t>
        </is>
      </c>
      <c r="E4431" t="n">
        <v>0.009488792934583046</v>
      </c>
      <c r="F4431" t="inlineStr">
        <is>
          <t>MENSAL</t>
        </is>
      </c>
      <c r="G4431" t="n">
        <v>47279</v>
      </c>
      <c r="H4431" t="n">
        <v>47279</v>
      </c>
      <c r="I4431" t="n">
        <v>86</v>
      </c>
      <c r="J4431" t="inlineStr">
        <is>
          <t>CARTEIRA</t>
        </is>
      </c>
      <c r="K4431" t="inlineStr">
        <is>
          <t>CONTRATO</t>
        </is>
      </c>
      <c r="L4431" t="n">
        <v>2700.77</v>
      </c>
      <c r="M4431" t="inlineStr">
        <is>
          <t>IBIRAPITANGA FASE 3</t>
        </is>
      </c>
      <c r="N4431" s="142">
        <f>DATE(YEAR(G4431),MONTH(G4431),1)</f>
        <v/>
      </c>
      <c r="O4431" s="132">
        <f>IF(G4431&gt;$K$3,"Futuro","Atraso")</f>
        <v/>
      </c>
      <c r="P4431">
        <f>12*(YEAR(G4431)-YEAR($K$3))+(MONTH(G4431)-MONTH($K$3))</f>
        <v/>
      </c>
      <c r="Q4431" s="366">
        <f>IF(M4431="IBIRAPITANGA FASE 3",IF(O4431="Atraso",L4431,L4431/(1+$I$2)^P4431),IF(O4431="Atraso",L4431,L4431/(1+$I$1)^P4431))</f>
        <v/>
      </c>
      <c r="R4431">
        <f>IF(O4431="Atraso",$K$3-G4431,0)</f>
        <v/>
      </c>
      <c r="S4431">
        <f>IF(R4431&lt;=15,"Até 15",IF(R4431&lt;=30,"Entre 15 e 30",IF(R4431&lt;=60,"Entre 30 e 60",IF(R4431&lt;=90,"Entre 60 e 90",IF(R4431&lt;=120,"Entre 90 e 120",IF(R4431&lt;=150,"Entre 120 e 150",IF(R4431&lt;=180,"Entre 150 e 180","Superior a 180")))))))</f>
        <v/>
      </c>
    </row>
    <row r="4432">
      <c r="A4432" t="inlineStr">
        <is>
          <t>Q022L01</t>
        </is>
      </c>
      <c r="B4432" t="inlineStr">
        <is>
          <t>FABIANO  DE OLIVEIRA BORTOLATO</t>
        </is>
      </c>
      <c r="C4432" t="n">
        <v>1</v>
      </c>
      <c r="D4432" t="inlineStr">
        <is>
          <t>IPCA</t>
        </is>
      </c>
      <c r="E4432" t="n">
        <v>0.009488792934583046</v>
      </c>
      <c r="F4432" t="inlineStr">
        <is>
          <t>MENSAL</t>
        </is>
      </c>
      <c r="G4432" t="n">
        <v>47309</v>
      </c>
      <c r="H4432" t="n">
        <v>47309</v>
      </c>
      <c r="I4432" t="n">
        <v>87</v>
      </c>
      <c r="J4432" t="inlineStr">
        <is>
          <t>CARTEIRA</t>
        </is>
      </c>
      <c r="K4432" t="inlineStr">
        <is>
          <t>CONTRATO</t>
        </is>
      </c>
      <c r="L4432" t="n">
        <v>2700.77</v>
      </c>
      <c r="M4432" t="inlineStr">
        <is>
          <t>IBIRAPITANGA FASE 3</t>
        </is>
      </c>
      <c r="N4432" s="142">
        <f>DATE(YEAR(G4432),MONTH(G4432),1)</f>
        <v/>
      </c>
      <c r="O4432" s="132">
        <f>IF(G4432&gt;$K$3,"Futuro","Atraso")</f>
        <v/>
      </c>
      <c r="P4432">
        <f>12*(YEAR(G4432)-YEAR($K$3))+(MONTH(G4432)-MONTH($K$3))</f>
        <v/>
      </c>
      <c r="Q4432" s="366">
        <f>IF(M4432="IBIRAPITANGA FASE 3",IF(O4432="Atraso",L4432,L4432/(1+$I$2)^P4432),IF(O4432="Atraso",L4432,L4432/(1+$I$1)^P4432))</f>
        <v/>
      </c>
      <c r="R4432">
        <f>IF(O4432="Atraso",$K$3-G4432,0)</f>
        <v/>
      </c>
      <c r="S4432">
        <f>IF(R4432&lt;=15,"Até 15",IF(R4432&lt;=30,"Entre 15 e 30",IF(R4432&lt;=60,"Entre 30 e 60",IF(R4432&lt;=90,"Entre 60 e 90",IF(R4432&lt;=120,"Entre 90 e 120",IF(R4432&lt;=150,"Entre 120 e 150",IF(R4432&lt;=180,"Entre 150 e 180","Superior a 180")))))))</f>
        <v/>
      </c>
    </row>
    <row r="4433">
      <c r="A4433" t="inlineStr">
        <is>
          <t>Q022L01</t>
        </is>
      </c>
      <c r="B4433" t="inlineStr">
        <is>
          <t>FABIANO  DE OLIVEIRA BORTOLATO</t>
        </is>
      </c>
      <c r="C4433" t="n">
        <v>1</v>
      </c>
      <c r="D4433" t="inlineStr">
        <is>
          <t>IPCA</t>
        </is>
      </c>
      <c r="E4433" t="n">
        <v>0.009488792934583046</v>
      </c>
      <c r="F4433" t="inlineStr">
        <is>
          <t>MENSAL</t>
        </is>
      </c>
      <c r="G4433" t="n">
        <v>47340</v>
      </c>
      <c r="H4433" t="n">
        <v>47340</v>
      </c>
      <c r="I4433" t="n">
        <v>88</v>
      </c>
      <c r="J4433" t="inlineStr">
        <is>
          <t>CARTEIRA</t>
        </is>
      </c>
      <c r="K4433" t="inlineStr">
        <is>
          <t>CONTRATO</t>
        </is>
      </c>
      <c r="L4433" t="n">
        <v>2700.77</v>
      </c>
      <c r="M4433" t="inlineStr">
        <is>
          <t>IBIRAPITANGA FASE 3</t>
        </is>
      </c>
      <c r="N4433" s="142">
        <f>DATE(YEAR(G4433),MONTH(G4433),1)</f>
        <v/>
      </c>
      <c r="O4433" s="132">
        <f>IF(G4433&gt;$K$3,"Futuro","Atraso")</f>
        <v/>
      </c>
      <c r="P4433">
        <f>12*(YEAR(G4433)-YEAR($K$3))+(MONTH(G4433)-MONTH($K$3))</f>
        <v/>
      </c>
      <c r="Q4433" s="366">
        <f>IF(M4433="IBIRAPITANGA FASE 3",IF(O4433="Atraso",L4433,L4433/(1+$I$2)^P4433),IF(O4433="Atraso",L4433,L4433/(1+$I$1)^P4433))</f>
        <v/>
      </c>
      <c r="R4433">
        <f>IF(O4433="Atraso",$K$3-G4433,0)</f>
        <v/>
      </c>
      <c r="S4433">
        <f>IF(R4433&lt;=15,"Até 15",IF(R4433&lt;=30,"Entre 15 e 30",IF(R4433&lt;=60,"Entre 30 e 60",IF(R4433&lt;=90,"Entre 60 e 90",IF(R4433&lt;=120,"Entre 90 e 120",IF(R4433&lt;=150,"Entre 120 e 150",IF(R4433&lt;=180,"Entre 150 e 180","Superior a 180")))))))</f>
        <v/>
      </c>
    </row>
    <row r="4434">
      <c r="A4434" t="inlineStr">
        <is>
          <t>Q022L01</t>
        </is>
      </c>
      <c r="B4434" t="inlineStr">
        <is>
          <t>FABIANO  DE OLIVEIRA BORTOLATO</t>
        </is>
      </c>
      <c r="C4434" t="n">
        <v>1</v>
      </c>
      <c r="D4434" t="inlineStr">
        <is>
          <t>IPCA</t>
        </is>
      </c>
      <c r="E4434" t="n">
        <v>0.009488792934583046</v>
      </c>
      <c r="F4434" t="inlineStr">
        <is>
          <t>MENSAL</t>
        </is>
      </c>
      <c r="G4434" t="n">
        <v>47371</v>
      </c>
      <c r="H4434" t="n">
        <v>47371</v>
      </c>
      <c r="I4434" t="n">
        <v>89</v>
      </c>
      <c r="J4434" t="inlineStr">
        <is>
          <t>CARTEIRA</t>
        </is>
      </c>
      <c r="K4434" t="inlineStr">
        <is>
          <t>CONTRATO</t>
        </is>
      </c>
      <c r="L4434" t="n">
        <v>2700.77</v>
      </c>
      <c r="M4434" t="inlineStr">
        <is>
          <t>IBIRAPITANGA FASE 3</t>
        </is>
      </c>
      <c r="N4434" s="142">
        <f>DATE(YEAR(G4434),MONTH(G4434),1)</f>
        <v/>
      </c>
      <c r="O4434" s="132">
        <f>IF(G4434&gt;$K$3,"Futuro","Atraso")</f>
        <v/>
      </c>
      <c r="P4434">
        <f>12*(YEAR(G4434)-YEAR($K$3))+(MONTH(G4434)-MONTH($K$3))</f>
        <v/>
      </c>
      <c r="Q4434" s="366">
        <f>IF(M4434="IBIRAPITANGA FASE 3",IF(O4434="Atraso",L4434,L4434/(1+$I$2)^P4434),IF(O4434="Atraso",L4434,L4434/(1+$I$1)^P4434))</f>
        <v/>
      </c>
      <c r="R4434">
        <f>IF(O4434="Atraso",$K$3-G4434,0)</f>
        <v/>
      </c>
      <c r="S4434">
        <f>IF(R4434&lt;=15,"Até 15",IF(R4434&lt;=30,"Entre 15 e 30",IF(R4434&lt;=60,"Entre 30 e 60",IF(R4434&lt;=90,"Entre 60 e 90",IF(R4434&lt;=120,"Entre 90 e 120",IF(R4434&lt;=150,"Entre 120 e 150",IF(R4434&lt;=180,"Entre 150 e 180","Superior a 180")))))))</f>
        <v/>
      </c>
    </row>
    <row r="4435">
      <c r="A4435" t="inlineStr">
        <is>
          <t>Q022L01</t>
        </is>
      </c>
      <c r="B4435" t="inlineStr">
        <is>
          <t>FABIANO  DE OLIVEIRA BORTOLATO</t>
        </is>
      </c>
      <c r="C4435" t="n">
        <v>1</v>
      </c>
      <c r="D4435" t="inlineStr">
        <is>
          <t>IPCA</t>
        </is>
      </c>
      <c r="E4435" t="n">
        <v>0.009488792934583046</v>
      </c>
      <c r="F4435" t="inlineStr">
        <is>
          <t>MENSAL</t>
        </is>
      </c>
      <c r="G4435" t="n">
        <v>47401</v>
      </c>
      <c r="H4435" t="n">
        <v>47401</v>
      </c>
      <c r="I4435" t="n">
        <v>90</v>
      </c>
      <c r="J4435" t="inlineStr">
        <is>
          <t>CARTEIRA</t>
        </is>
      </c>
      <c r="K4435" t="inlineStr">
        <is>
          <t>CONTRATO</t>
        </is>
      </c>
      <c r="L4435" t="n">
        <v>2700.77</v>
      </c>
      <c r="M4435" t="inlineStr">
        <is>
          <t>IBIRAPITANGA FASE 3</t>
        </is>
      </c>
      <c r="N4435" s="142">
        <f>DATE(YEAR(G4435),MONTH(G4435),1)</f>
        <v/>
      </c>
      <c r="O4435" s="132">
        <f>IF(G4435&gt;$K$3,"Futuro","Atraso")</f>
        <v/>
      </c>
      <c r="P4435">
        <f>12*(YEAR(G4435)-YEAR($K$3))+(MONTH(G4435)-MONTH($K$3))</f>
        <v/>
      </c>
      <c r="Q4435" s="366">
        <f>IF(M4435="IBIRAPITANGA FASE 3",IF(O4435="Atraso",L4435,L4435/(1+$I$2)^P4435),IF(O4435="Atraso",L4435,L4435/(1+$I$1)^P4435))</f>
        <v/>
      </c>
      <c r="R4435">
        <f>IF(O4435="Atraso",$K$3-G4435,0)</f>
        <v/>
      </c>
      <c r="S4435">
        <f>IF(R4435&lt;=15,"Até 15",IF(R4435&lt;=30,"Entre 15 e 30",IF(R4435&lt;=60,"Entre 30 e 60",IF(R4435&lt;=90,"Entre 60 e 90",IF(R4435&lt;=120,"Entre 90 e 120",IF(R4435&lt;=150,"Entre 120 e 150",IF(R4435&lt;=180,"Entre 150 e 180","Superior a 180")))))))</f>
        <v/>
      </c>
    </row>
    <row r="4436">
      <c r="A4436" t="inlineStr">
        <is>
          <t>Q022L01</t>
        </is>
      </c>
      <c r="B4436" t="inlineStr">
        <is>
          <t>FABIANO  DE OLIVEIRA BORTOLATO</t>
        </is>
      </c>
      <c r="C4436" t="n">
        <v>1</v>
      </c>
      <c r="D4436" t="inlineStr">
        <is>
          <t>IPCA</t>
        </is>
      </c>
      <c r="E4436" t="n">
        <v>0.009488792934583046</v>
      </c>
      <c r="F4436" t="inlineStr">
        <is>
          <t>MENSAL</t>
        </is>
      </c>
      <c r="G4436" t="n">
        <v>47401</v>
      </c>
      <c r="H4436" t="n">
        <v>47401</v>
      </c>
      <c r="I4436" t="n">
        <v>8</v>
      </c>
      <c r="J4436" t="inlineStr">
        <is>
          <t>CARTEIRA</t>
        </is>
      </c>
      <c r="K4436" t="inlineStr">
        <is>
          <t>CONTRATO</t>
        </is>
      </c>
      <c r="L4436" t="n">
        <v>22770.25</v>
      </c>
      <c r="M4436" t="inlineStr">
        <is>
          <t>IBIRAPITANGA FASE 3</t>
        </is>
      </c>
      <c r="N4436" s="142">
        <f>DATE(YEAR(G4436),MONTH(G4436),1)</f>
        <v/>
      </c>
      <c r="O4436" s="132">
        <f>IF(G4436&gt;$K$3,"Futuro","Atraso")</f>
        <v/>
      </c>
      <c r="P4436">
        <f>12*(YEAR(G4436)-YEAR($K$3))+(MONTH(G4436)-MONTH($K$3))</f>
        <v/>
      </c>
      <c r="Q4436" s="366">
        <f>IF(M4436="IBIRAPITANGA FASE 3",IF(O4436="Atraso",L4436,L4436/(1+$I$2)^P4436),IF(O4436="Atraso",L4436,L4436/(1+$I$1)^P4436))</f>
        <v/>
      </c>
      <c r="R4436">
        <f>IF(O4436="Atraso",$K$3-G4436,0)</f>
        <v/>
      </c>
      <c r="S4436">
        <f>IF(R4436&lt;=15,"Até 15",IF(R4436&lt;=30,"Entre 15 e 30",IF(R4436&lt;=60,"Entre 30 e 60",IF(R4436&lt;=90,"Entre 60 e 90",IF(R4436&lt;=120,"Entre 90 e 120",IF(R4436&lt;=150,"Entre 120 e 150",IF(R4436&lt;=180,"Entre 150 e 180","Superior a 180")))))))</f>
        <v/>
      </c>
    </row>
    <row r="4437">
      <c r="A4437" t="inlineStr">
        <is>
          <t>Q022L01</t>
        </is>
      </c>
      <c r="B4437" t="inlineStr">
        <is>
          <t>FABIANO  DE OLIVEIRA BORTOLATO</t>
        </is>
      </c>
      <c r="C4437" t="n">
        <v>1</v>
      </c>
      <c r="D4437" t="inlineStr">
        <is>
          <t>IPCA</t>
        </is>
      </c>
      <c r="E4437" t="n">
        <v>0.009488792934583046</v>
      </c>
      <c r="F4437" t="inlineStr">
        <is>
          <t>MENSAL</t>
        </is>
      </c>
      <c r="G4437" t="n">
        <v>47432</v>
      </c>
      <c r="H4437" t="n">
        <v>47432</v>
      </c>
      <c r="I4437" t="n">
        <v>91</v>
      </c>
      <c r="J4437" t="inlineStr">
        <is>
          <t>CARTEIRA</t>
        </is>
      </c>
      <c r="K4437" t="inlineStr">
        <is>
          <t>CONTRATO</t>
        </is>
      </c>
      <c r="L4437" t="n">
        <v>2700.77</v>
      </c>
      <c r="M4437" t="inlineStr">
        <is>
          <t>IBIRAPITANGA FASE 3</t>
        </is>
      </c>
      <c r="N4437" s="142">
        <f>DATE(YEAR(G4437),MONTH(G4437),1)</f>
        <v/>
      </c>
      <c r="O4437" s="132">
        <f>IF(G4437&gt;$K$3,"Futuro","Atraso")</f>
        <v/>
      </c>
      <c r="P4437">
        <f>12*(YEAR(G4437)-YEAR($K$3))+(MONTH(G4437)-MONTH($K$3))</f>
        <v/>
      </c>
      <c r="Q4437" s="366">
        <f>IF(M4437="IBIRAPITANGA FASE 3",IF(O4437="Atraso",L4437,L4437/(1+$I$2)^P4437),IF(O4437="Atraso",L4437,L4437/(1+$I$1)^P4437))</f>
        <v/>
      </c>
      <c r="R4437">
        <f>IF(O4437="Atraso",$K$3-G4437,0)</f>
        <v/>
      </c>
      <c r="S4437">
        <f>IF(R4437&lt;=15,"Até 15",IF(R4437&lt;=30,"Entre 15 e 30",IF(R4437&lt;=60,"Entre 30 e 60",IF(R4437&lt;=90,"Entre 60 e 90",IF(R4437&lt;=120,"Entre 90 e 120",IF(R4437&lt;=150,"Entre 120 e 150",IF(R4437&lt;=180,"Entre 150 e 180","Superior a 180")))))))</f>
        <v/>
      </c>
    </row>
    <row r="4438">
      <c r="A4438" t="inlineStr">
        <is>
          <t>Q022L01</t>
        </is>
      </c>
      <c r="B4438" t="inlineStr">
        <is>
          <t>FABIANO  DE OLIVEIRA BORTOLATO</t>
        </is>
      </c>
      <c r="C4438" t="n">
        <v>1</v>
      </c>
      <c r="D4438" t="inlineStr">
        <is>
          <t>IPCA</t>
        </is>
      </c>
      <c r="E4438" t="n">
        <v>0.009488792934583046</v>
      </c>
      <c r="F4438" t="inlineStr">
        <is>
          <t>MENSAL</t>
        </is>
      </c>
      <c r="G4438" t="n">
        <v>47462</v>
      </c>
      <c r="H4438" t="n">
        <v>47462</v>
      </c>
      <c r="I4438" t="n">
        <v>92</v>
      </c>
      <c r="J4438" t="inlineStr">
        <is>
          <t>CARTEIRA</t>
        </is>
      </c>
      <c r="K4438" t="inlineStr">
        <is>
          <t>CONTRATO</t>
        </is>
      </c>
      <c r="L4438" t="n">
        <v>2700.77</v>
      </c>
      <c r="M4438" t="inlineStr">
        <is>
          <t>IBIRAPITANGA FASE 3</t>
        </is>
      </c>
      <c r="N4438" s="142">
        <f>DATE(YEAR(G4438),MONTH(G4438),1)</f>
        <v/>
      </c>
      <c r="O4438" s="132">
        <f>IF(G4438&gt;$K$3,"Futuro","Atraso")</f>
        <v/>
      </c>
      <c r="P4438">
        <f>12*(YEAR(G4438)-YEAR($K$3))+(MONTH(G4438)-MONTH($K$3))</f>
        <v/>
      </c>
      <c r="Q4438" s="366">
        <f>IF(M4438="IBIRAPITANGA FASE 3",IF(O4438="Atraso",L4438,L4438/(1+$I$2)^P4438),IF(O4438="Atraso",L4438,L4438/(1+$I$1)^P4438))</f>
        <v/>
      </c>
      <c r="R4438">
        <f>IF(O4438="Atraso",$K$3-G4438,0)</f>
        <v/>
      </c>
      <c r="S4438">
        <f>IF(R4438&lt;=15,"Até 15",IF(R4438&lt;=30,"Entre 15 e 30",IF(R4438&lt;=60,"Entre 30 e 60",IF(R4438&lt;=90,"Entre 60 e 90",IF(R4438&lt;=120,"Entre 90 e 120",IF(R4438&lt;=150,"Entre 120 e 150",IF(R4438&lt;=180,"Entre 150 e 180","Superior a 180")))))))</f>
        <v/>
      </c>
    </row>
    <row r="4439">
      <c r="A4439" t="inlineStr">
        <is>
          <t>Q022L01</t>
        </is>
      </c>
      <c r="B4439" t="inlineStr">
        <is>
          <t>FABIANO  DE OLIVEIRA BORTOLATO</t>
        </is>
      </c>
      <c r="C4439" t="n">
        <v>1</v>
      </c>
      <c r="D4439" t="inlineStr">
        <is>
          <t>IPCA</t>
        </is>
      </c>
      <c r="E4439" t="n">
        <v>0.009488792934583046</v>
      </c>
      <c r="F4439" t="inlineStr">
        <is>
          <t>MENSAL</t>
        </is>
      </c>
      <c r="G4439" t="n">
        <v>47493</v>
      </c>
      <c r="H4439" t="n">
        <v>47493</v>
      </c>
      <c r="I4439" t="n">
        <v>93</v>
      </c>
      <c r="J4439" t="inlineStr">
        <is>
          <t>CARTEIRA</t>
        </is>
      </c>
      <c r="K4439" t="inlineStr">
        <is>
          <t>CONTRATO</t>
        </is>
      </c>
      <c r="L4439" t="n">
        <v>2700.77</v>
      </c>
      <c r="M4439" t="inlineStr">
        <is>
          <t>IBIRAPITANGA FASE 3</t>
        </is>
      </c>
      <c r="N4439" s="142">
        <f>DATE(YEAR(G4439),MONTH(G4439),1)</f>
        <v/>
      </c>
      <c r="O4439" s="132">
        <f>IF(G4439&gt;$K$3,"Futuro","Atraso")</f>
        <v/>
      </c>
      <c r="P4439">
        <f>12*(YEAR(G4439)-YEAR($K$3))+(MONTH(G4439)-MONTH($K$3))</f>
        <v/>
      </c>
      <c r="Q4439" s="366">
        <f>IF(M4439="IBIRAPITANGA FASE 3",IF(O4439="Atraso",L4439,L4439/(1+$I$2)^P4439),IF(O4439="Atraso",L4439,L4439/(1+$I$1)^P4439))</f>
        <v/>
      </c>
      <c r="R4439">
        <f>IF(O4439="Atraso",$K$3-G4439,0)</f>
        <v/>
      </c>
      <c r="S4439">
        <f>IF(R4439&lt;=15,"Até 15",IF(R4439&lt;=30,"Entre 15 e 30",IF(R4439&lt;=60,"Entre 30 e 60",IF(R4439&lt;=90,"Entre 60 e 90",IF(R4439&lt;=120,"Entre 90 e 120",IF(R4439&lt;=150,"Entre 120 e 150",IF(R4439&lt;=180,"Entre 150 e 180","Superior a 180")))))))</f>
        <v/>
      </c>
    </row>
    <row r="4440">
      <c r="A4440" t="inlineStr">
        <is>
          <t>Q022L01</t>
        </is>
      </c>
      <c r="B4440" t="inlineStr">
        <is>
          <t>FABIANO  DE OLIVEIRA BORTOLATO</t>
        </is>
      </c>
      <c r="C4440" t="n">
        <v>1</v>
      </c>
      <c r="D4440" t="inlineStr">
        <is>
          <t>IPCA</t>
        </is>
      </c>
      <c r="E4440" t="n">
        <v>0.009488792934583046</v>
      </c>
      <c r="F4440" t="inlineStr">
        <is>
          <t>MENSAL</t>
        </is>
      </c>
      <c r="G4440" t="n">
        <v>47524</v>
      </c>
      <c r="H4440" t="n">
        <v>47524</v>
      </c>
      <c r="I4440" t="n">
        <v>94</v>
      </c>
      <c r="J4440" t="inlineStr">
        <is>
          <t>CARTEIRA</t>
        </is>
      </c>
      <c r="K4440" t="inlineStr">
        <is>
          <t>CONTRATO</t>
        </is>
      </c>
      <c r="L4440" t="n">
        <v>2700.77</v>
      </c>
      <c r="M4440" t="inlineStr">
        <is>
          <t>IBIRAPITANGA FASE 3</t>
        </is>
      </c>
      <c r="N4440" s="142">
        <f>DATE(YEAR(G4440),MONTH(G4440),1)</f>
        <v/>
      </c>
      <c r="O4440" s="132">
        <f>IF(G4440&gt;$K$3,"Futuro","Atraso")</f>
        <v/>
      </c>
      <c r="P4440">
        <f>12*(YEAR(G4440)-YEAR($K$3))+(MONTH(G4440)-MONTH($K$3))</f>
        <v/>
      </c>
      <c r="Q4440" s="366">
        <f>IF(M4440="IBIRAPITANGA FASE 3",IF(O4440="Atraso",L4440,L4440/(1+$I$2)^P4440),IF(O4440="Atraso",L4440,L4440/(1+$I$1)^P4440))</f>
        <v/>
      </c>
      <c r="R4440">
        <f>IF(O4440="Atraso",$K$3-G4440,0)</f>
        <v/>
      </c>
      <c r="S4440">
        <f>IF(R4440&lt;=15,"Até 15",IF(R4440&lt;=30,"Entre 15 e 30",IF(R4440&lt;=60,"Entre 30 e 60",IF(R4440&lt;=90,"Entre 60 e 90",IF(R4440&lt;=120,"Entre 90 e 120",IF(R4440&lt;=150,"Entre 120 e 150",IF(R4440&lt;=180,"Entre 150 e 180","Superior a 180")))))))</f>
        <v/>
      </c>
    </row>
    <row r="4441">
      <c r="A4441" t="inlineStr">
        <is>
          <t>Q022L01</t>
        </is>
      </c>
      <c r="B4441" t="inlineStr">
        <is>
          <t>FABIANO  DE OLIVEIRA BORTOLATO</t>
        </is>
      </c>
      <c r="C4441" t="n">
        <v>1</v>
      </c>
      <c r="D4441" t="inlineStr">
        <is>
          <t>IPCA</t>
        </is>
      </c>
      <c r="E4441" t="n">
        <v>0.009488792934583046</v>
      </c>
      <c r="F4441" t="inlineStr">
        <is>
          <t>MENSAL</t>
        </is>
      </c>
      <c r="G4441" t="n">
        <v>47552</v>
      </c>
      <c r="H4441" t="n">
        <v>47552</v>
      </c>
      <c r="I4441" t="n">
        <v>95</v>
      </c>
      <c r="J4441" t="inlineStr">
        <is>
          <t>CARTEIRA</t>
        </is>
      </c>
      <c r="K4441" t="inlineStr">
        <is>
          <t>CONTRATO</t>
        </is>
      </c>
      <c r="L4441" t="n">
        <v>2700.77</v>
      </c>
      <c r="M4441" t="inlineStr">
        <is>
          <t>IBIRAPITANGA FASE 3</t>
        </is>
      </c>
      <c r="N4441" s="142">
        <f>DATE(YEAR(G4441),MONTH(G4441),1)</f>
        <v/>
      </c>
      <c r="O4441" s="132">
        <f>IF(G4441&gt;$K$3,"Futuro","Atraso")</f>
        <v/>
      </c>
      <c r="P4441">
        <f>12*(YEAR(G4441)-YEAR($K$3))+(MONTH(G4441)-MONTH($K$3))</f>
        <v/>
      </c>
      <c r="Q4441" s="366">
        <f>IF(M4441="IBIRAPITANGA FASE 3",IF(O4441="Atraso",L4441,L4441/(1+$I$2)^P4441),IF(O4441="Atraso",L4441,L4441/(1+$I$1)^P4441))</f>
        <v/>
      </c>
      <c r="R4441">
        <f>IF(O4441="Atraso",$K$3-G4441,0)</f>
        <v/>
      </c>
      <c r="S4441">
        <f>IF(R4441&lt;=15,"Até 15",IF(R4441&lt;=30,"Entre 15 e 30",IF(R4441&lt;=60,"Entre 30 e 60",IF(R4441&lt;=90,"Entre 60 e 90",IF(R4441&lt;=120,"Entre 90 e 120",IF(R4441&lt;=150,"Entre 120 e 150",IF(R4441&lt;=180,"Entre 150 e 180","Superior a 180")))))))</f>
        <v/>
      </c>
    </row>
    <row r="4442">
      <c r="A4442" t="inlineStr">
        <is>
          <t>Q022L01</t>
        </is>
      </c>
      <c r="B4442" t="inlineStr">
        <is>
          <t>FABIANO  DE OLIVEIRA BORTOLATO</t>
        </is>
      </c>
      <c r="C4442" t="n">
        <v>1</v>
      </c>
      <c r="D4442" t="inlineStr">
        <is>
          <t>IPCA</t>
        </is>
      </c>
      <c r="E4442" t="n">
        <v>0.009488792934583046</v>
      </c>
      <c r="F4442" t="inlineStr">
        <is>
          <t>MENSAL</t>
        </is>
      </c>
      <c r="G4442" t="n">
        <v>47583</v>
      </c>
      <c r="H4442" t="n">
        <v>47583</v>
      </c>
      <c r="I4442" t="n">
        <v>96</v>
      </c>
      <c r="J4442" t="inlineStr">
        <is>
          <t>CARTEIRA</t>
        </is>
      </c>
      <c r="K4442" t="inlineStr">
        <is>
          <t>CONTRATO</t>
        </is>
      </c>
      <c r="L4442" t="n">
        <v>2700.77</v>
      </c>
      <c r="M4442" t="inlineStr">
        <is>
          <t>IBIRAPITANGA FASE 3</t>
        </is>
      </c>
      <c r="N4442" s="142">
        <f>DATE(YEAR(G4442),MONTH(G4442),1)</f>
        <v/>
      </c>
      <c r="O4442" s="132">
        <f>IF(G4442&gt;$K$3,"Futuro","Atraso")</f>
        <v/>
      </c>
      <c r="P4442">
        <f>12*(YEAR(G4442)-YEAR($K$3))+(MONTH(G4442)-MONTH($K$3))</f>
        <v/>
      </c>
      <c r="Q4442" s="366">
        <f>IF(M4442="IBIRAPITANGA FASE 3",IF(O4442="Atraso",L4442,L4442/(1+$I$2)^P4442),IF(O4442="Atraso",L4442,L4442/(1+$I$1)^P4442))</f>
        <v/>
      </c>
      <c r="R4442">
        <f>IF(O4442="Atraso",$K$3-G4442,0)</f>
        <v/>
      </c>
      <c r="S4442">
        <f>IF(R4442&lt;=15,"Até 15",IF(R4442&lt;=30,"Entre 15 e 30",IF(R4442&lt;=60,"Entre 30 e 60",IF(R4442&lt;=90,"Entre 60 e 90",IF(R4442&lt;=120,"Entre 90 e 120",IF(R4442&lt;=150,"Entre 120 e 150",IF(R4442&lt;=180,"Entre 150 e 180","Superior a 180")))))))</f>
        <v/>
      </c>
    </row>
    <row r="4443">
      <c r="A4443" t="inlineStr">
        <is>
          <t>Q022L01</t>
        </is>
      </c>
      <c r="B4443" t="inlineStr">
        <is>
          <t>FABIANO  DE OLIVEIRA BORTOLATO</t>
        </is>
      </c>
      <c r="C4443" t="n">
        <v>1</v>
      </c>
      <c r="D4443" t="inlineStr">
        <is>
          <t>IPCA</t>
        </is>
      </c>
      <c r="E4443" t="n">
        <v>0.009488792934583046</v>
      </c>
      <c r="F4443" t="inlineStr">
        <is>
          <t>MENSAL</t>
        </is>
      </c>
      <c r="G4443" t="n">
        <v>47613</v>
      </c>
      <c r="H4443" t="n">
        <v>47613</v>
      </c>
      <c r="I4443" t="n">
        <v>97</v>
      </c>
      <c r="J4443" t="inlineStr">
        <is>
          <t>CARTEIRA</t>
        </is>
      </c>
      <c r="K4443" t="inlineStr">
        <is>
          <t>CONTRATO</t>
        </is>
      </c>
      <c r="L4443" t="n">
        <v>2700.77</v>
      </c>
      <c r="M4443" t="inlineStr">
        <is>
          <t>IBIRAPITANGA FASE 3</t>
        </is>
      </c>
      <c r="N4443" s="142">
        <f>DATE(YEAR(G4443),MONTH(G4443),1)</f>
        <v/>
      </c>
      <c r="O4443" s="132">
        <f>IF(G4443&gt;$K$3,"Futuro","Atraso")</f>
        <v/>
      </c>
      <c r="P4443">
        <f>12*(YEAR(G4443)-YEAR($K$3))+(MONTH(G4443)-MONTH($K$3))</f>
        <v/>
      </c>
      <c r="Q4443" s="366">
        <f>IF(M4443="IBIRAPITANGA FASE 3",IF(O4443="Atraso",L4443,L4443/(1+$I$2)^P4443),IF(O4443="Atraso",L4443,L4443/(1+$I$1)^P4443))</f>
        <v/>
      </c>
      <c r="R4443">
        <f>IF(O4443="Atraso",$K$3-G4443,0)</f>
        <v/>
      </c>
      <c r="S4443">
        <f>IF(R4443&lt;=15,"Até 15",IF(R4443&lt;=30,"Entre 15 e 30",IF(R4443&lt;=60,"Entre 30 e 60",IF(R4443&lt;=90,"Entre 60 e 90",IF(R4443&lt;=120,"Entre 90 e 120",IF(R4443&lt;=150,"Entre 120 e 150",IF(R4443&lt;=180,"Entre 150 e 180","Superior a 180")))))))</f>
        <v/>
      </c>
    </row>
    <row r="4444">
      <c r="A4444" t="inlineStr">
        <is>
          <t>Q022L01</t>
        </is>
      </c>
      <c r="B4444" t="inlineStr">
        <is>
          <t>FABIANO  DE OLIVEIRA BORTOLATO</t>
        </is>
      </c>
      <c r="C4444" t="n">
        <v>1</v>
      </c>
      <c r="D4444" t="inlineStr">
        <is>
          <t>IPCA</t>
        </is>
      </c>
      <c r="E4444" t="n">
        <v>0.009488792934583046</v>
      </c>
      <c r="F4444" t="inlineStr">
        <is>
          <t>MENSAL</t>
        </is>
      </c>
      <c r="G4444" t="n">
        <v>47644</v>
      </c>
      <c r="H4444" t="n">
        <v>47644</v>
      </c>
      <c r="I4444" t="n">
        <v>98</v>
      </c>
      <c r="J4444" t="inlineStr">
        <is>
          <t>CARTEIRA</t>
        </is>
      </c>
      <c r="K4444" t="inlineStr">
        <is>
          <t>CONTRATO</t>
        </is>
      </c>
      <c r="L4444" t="n">
        <v>2700.77</v>
      </c>
      <c r="M4444" t="inlineStr">
        <is>
          <t>IBIRAPITANGA FASE 3</t>
        </is>
      </c>
      <c r="N4444" s="142">
        <f>DATE(YEAR(G4444),MONTH(G4444),1)</f>
        <v/>
      </c>
      <c r="O4444" s="132">
        <f>IF(G4444&gt;$K$3,"Futuro","Atraso")</f>
        <v/>
      </c>
      <c r="P4444">
        <f>12*(YEAR(G4444)-YEAR($K$3))+(MONTH(G4444)-MONTH($K$3))</f>
        <v/>
      </c>
      <c r="Q4444" s="366">
        <f>IF(M4444="IBIRAPITANGA FASE 3",IF(O4444="Atraso",L4444,L4444/(1+$I$2)^P4444),IF(O4444="Atraso",L4444,L4444/(1+$I$1)^P4444))</f>
        <v/>
      </c>
      <c r="R4444">
        <f>IF(O4444="Atraso",$K$3-G4444,0)</f>
        <v/>
      </c>
      <c r="S4444">
        <f>IF(R4444&lt;=15,"Até 15",IF(R4444&lt;=30,"Entre 15 e 30",IF(R4444&lt;=60,"Entre 30 e 60",IF(R4444&lt;=90,"Entre 60 e 90",IF(R4444&lt;=120,"Entre 90 e 120",IF(R4444&lt;=150,"Entre 120 e 150",IF(R4444&lt;=180,"Entre 150 e 180","Superior a 180")))))))</f>
        <v/>
      </c>
    </row>
    <row r="4445">
      <c r="A4445" t="inlineStr">
        <is>
          <t>Q022L01</t>
        </is>
      </c>
      <c r="B4445" t="inlineStr">
        <is>
          <t>FABIANO  DE OLIVEIRA BORTOLATO</t>
        </is>
      </c>
      <c r="C4445" t="n">
        <v>1</v>
      </c>
      <c r="D4445" t="inlineStr">
        <is>
          <t>IPCA</t>
        </is>
      </c>
      <c r="E4445" t="n">
        <v>0.009488792934583046</v>
      </c>
      <c r="F4445" t="inlineStr">
        <is>
          <t>MENSAL</t>
        </is>
      </c>
      <c r="G4445" t="n">
        <v>47674</v>
      </c>
      <c r="H4445" t="n">
        <v>47674</v>
      </c>
      <c r="I4445" t="n">
        <v>99</v>
      </c>
      <c r="J4445" t="inlineStr">
        <is>
          <t>CARTEIRA</t>
        </is>
      </c>
      <c r="K4445" t="inlineStr">
        <is>
          <t>CONTRATO</t>
        </is>
      </c>
      <c r="L4445" t="n">
        <v>2700.77</v>
      </c>
      <c r="M4445" t="inlineStr">
        <is>
          <t>IBIRAPITANGA FASE 3</t>
        </is>
      </c>
      <c r="N4445" s="142">
        <f>DATE(YEAR(G4445),MONTH(G4445),1)</f>
        <v/>
      </c>
      <c r="O4445" s="132">
        <f>IF(G4445&gt;$K$3,"Futuro","Atraso")</f>
        <v/>
      </c>
      <c r="P4445">
        <f>12*(YEAR(G4445)-YEAR($K$3))+(MONTH(G4445)-MONTH($K$3))</f>
        <v/>
      </c>
      <c r="Q4445" s="366">
        <f>IF(M4445="IBIRAPITANGA FASE 3",IF(O4445="Atraso",L4445,L4445/(1+$I$2)^P4445),IF(O4445="Atraso",L4445,L4445/(1+$I$1)^P4445))</f>
        <v/>
      </c>
      <c r="R4445">
        <f>IF(O4445="Atraso",$K$3-G4445,0)</f>
        <v/>
      </c>
      <c r="S4445">
        <f>IF(R4445&lt;=15,"Até 15",IF(R4445&lt;=30,"Entre 15 e 30",IF(R4445&lt;=60,"Entre 30 e 60",IF(R4445&lt;=90,"Entre 60 e 90",IF(R4445&lt;=120,"Entre 90 e 120",IF(R4445&lt;=150,"Entre 120 e 150",IF(R4445&lt;=180,"Entre 150 e 180","Superior a 180")))))))</f>
        <v/>
      </c>
    </row>
    <row r="4446">
      <c r="A4446" t="inlineStr">
        <is>
          <t>Q022L01</t>
        </is>
      </c>
      <c r="B4446" t="inlineStr">
        <is>
          <t>FABIANO  DE OLIVEIRA BORTOLATO</t>
        </is>
      </c>
      <c r="C4446" t="n">
        <v>1</v>
      </c>
      <c r="D4446" t="inlineStr">
        <is>
          <t>IPCA</t>
        </is>
      </c>
      <c r="E4446" t="n">
        <v>0.009488792934583046</v>
      </c>
      <c r="F4446" t="inlineStr">
        <is>
          <t>MENSAL</t>
        </is>
      </c>
      <c r="G4446" t="n">
        <v>47705</v>
      </c>
      <c r="H4446" t="n">
        <v>47705</v>
      </c>
      <c r="I4446" t="n">
        <v>100</v>
      </c>
      <c r="J4446" t="inlineStr">
        <is>
          <t>CARTEIRA</t>
        </is>
      </c>
      <c r="K4446" t="inlineStr">
        <is>
          <t>CONTRATO</t>
        </is>
      </c>
      <c r="L4446" t="n">
        <v>2700.77</v>
      </c>
      <c r="M4446" t="inlineStr">
        <is>
          <t>IBIRAPITANGA FASE 3</t>
        </is>
      </c>
      <c r="N4446" s="142">
        <f>DATE(YEAR(G4446),MONTH(G4446),1)</f>
        <v/>
      </c>
      <c r="O4446" s="132">
        <f>IF(G4446&gt;$K$3,"Futuro","Atraso")</f>
        <v/>
      </c>
      <c r="P4446">
        <f>12*(YEAR(G4446)-YEAR($K$3))+(MONTH(G4446)-MONTH($K$3))</f>
        <v/>
      </c>
      <c r="Q4446" s="366">
        <f>IF(M4446="IBIRAPITANGA FASE 3",IF(O4446="Atraso",L4446,L4446/(1+$I$2)^P4446),IF(O4446="Atraso",L4446,L4446/(1+$I$1)^P4446))</f>
        <v/>
      </c>
      <c r="R4446">
        <f>IF(O4446="Atraso",$K$3-G4446,0)</f>
        <v/>
      </c>
      <c r="S4446">
        <f>IF(R4446&lt;=15,"Até 15",IF(R4446&lt;=30,"Entre 15 e 30",IF(R4446&lt;=60,"Entre 30 e 60",IF(R4446&lt;=90,"Entre 60 e 90",IF(R4446&lt;=120,"Entre 90 e 120",IF(R4446&lt;=150,"Entre 120 e 150",IF(R4446&lt;=180,"Entre 150 e 180","Superior a 180")))))))</f>
        <v/>
      </c>
    </row>
    <row r="4447">
      <c r="A4447" t="inlineStr">
        <is>
          <t>Q022L01</t>
        </is>
      </c>
      <c r="B4447" t="inlineStr">
        <is>
          <t>FABIANO  DE OLIVEIRA BORTOLATO</t>
        </is>
      </c>
      <c r="C4447" t="n">
        <v>1</v>
      </c>
      <c r="D4447" t="inlineStr">
        <is>
          <t>IPCA</t>
        </is>
      </c>
      <c r="E4447" t="n">
        <v>0.009488792934583046</v>
      </c>
      <c r="F4447" t="inlineStr">
        <is>
          <t>MENSAL</t>
        </is>
      </c>
      <c r="G4447" t="n">
        <v>47736</v>
      </c>
      <c r="H4447" t="n">
        <v>47736</v>
      </c>
      <c r="I4447" t="n">
        <v>101</v>
      </c>
      <c r="J4447" t="inlineStr">
        <is>
          <t>CARTEIRA</t>
        </is>
      </c>
      <c r="K4447" t="inlineStr">
        <is>
          <t>CONTRATO</t>
        </is>
      </c>
      <c r="L4447" t="n">
        <v>2700.77</v>
      </c>
      <c r="M4447" t="inlineStr">
        <is>
          <t>IBIRAPITANGA FASE 3</t>
        </is>
      </c>
      <c r="N4447" s="142">
        <f>DATE(YEAR(G4447),MONTH(G4447),1)</f>
        <v/>
      </c>
      <c r="O4447" s="132">
        <f>IF(G4447&gt;$K$3,"Futuro","Atraso")</f>
        <v/>
      </c>
      <c r="P4447">
        <f>12*(YEAR(G4447)-YEAR($K$3))+(MONTH(G4447)-MONTH($K$3))</f>
        <v/>
      </c>
      <c r="Q4447" s="366">
        <f>IF(M4447="IBIRAPITANGA FASE 3",IF(O4447="Atraso",L4447,L4447/(1+$I$2)^P4447),IF(O4447="Atraso",L4447,L4447/(1+$I$1)^P4447))</f>
        <v/>
      </c>
      <c r="R4447">
        <f>IF(O4447="Atraso",$K$3-G4447,0)</f>
        <v/>
      </c>
      <c r="S4447">
        <f>IF(R4447&lt;=15,"Até 15",IF(R4447&lt;=30,"Entre 15 e 30",IF(R4447&lt;=60,"Entre 30 e 60",IF(R4447&lt;=90,"Entre 60 e 90",IF(R4447&lt;=120,"Entre 90 e 120",IF(R4447&lt;=150,"Entre 120 e 150",IF(R4447&lt;=180,"Entre 150 e 180","Superior a 180")))))))</f>
        <v/>
      </c>
    </row>
    <row r="4448">
      <c r="A4448" t="inlineStr">
        <is>
          <t>Q022L01</t>
        </is>
      </c>
      <c r="B4448" t="inlineStr">
        <is>
          <t>FABIANO  DE OLIVEIRA BORTOLATO</t>
        </is>
      </c>
      <c r="C4448" t="n">
        <v>1</v>
      </c>
      <c r="D4448" t="inlineStr">
        <is>
          <t>IPCA</t>
        </is>
      </c>
      <c r="E4448" t="n">
        <v>0.009488792934583046</v>
      </c>
      <c r="F4448" t="inlineStr">
        <is>
          <t>MENSAL</t>
        </is>
      </c>
      <c r="G4448" t="n">
        <v>47766</v>
      </c>
      <c r="H4448" t="n">
        <v>47766</v>
      </c>
      <c r="I4448" t="n">
        <v>102</v>
      </c>
      <c r="J4448" t="inlineStr">
        <is>
          <t>CARTEIRA</t>
        </is>
      </c>
      <c r="K4448" t="inlineStr">
        <is>
          <t>CONTRATO</t>
        </is>
      </c>
      <c r="L4448" t="n">
        <v>2700.77</v>
      </c>
      <c r="M4448" t="inlineStr">
        <is>
          <t>IBIRAPITANGA FASE 3</t>
        </is>
      </c>
      <c r="N4448" s="142">
        <f>DATE(YEAR(G4448),MONTH(G4448),1)</f>
        <v/>
      </c>
      <c r="O4448" s="132">
        <f>IF(G4448&gt;$K$3,"Futuro","Atraso")</f>
        <v/>
      </c>
      <c r="P4448">
        <f>12*(YEAR(G4448)-YEAR($K$3))+(MONTH(G4448)-MONTH($K$3))</f>
        <v/>
      </c>
      <c r="Q4448" s="366">
        <f>IF(M4448="IBIRAPITANGA FASE 3",IF(O4448="Atraso",L4448,L4448/(1+$I$2)^P4448),IF(O4448="Atraso",L4448,L4448/(1+$I$1)^P4448))</f>
        <v/>
      </c>
      <c r="R4448">
        <f>IF(O4448="Atraso",$K$3-G4448,0)</f>
        <v/>
      </c>
      <c r="S4448">
        <f>IF(R4448&lt;=15,"Até 15",IF(R4448&lt;=30,"Entre 15 e 30",IF(R4448&lt;=60,"Entre 30 e 60",IF(R4448&lt;=90,"Entre 60 e 90",IF(R4448&lt;=120,"Entre 90 e 120",IF(R4448&lt;=150,"Entre 120 e 150",IF(R4448&lt;=180,"Entre 150 e 180","Superior a 180")))))))</f>
        <v/>
      </c>
    </row>
    <row r="4449">
      <c r="A4449" t="inlineStr">
        <is>
          <t>Q022L01</t>
        </is>
      </c>
      <c r="B4449" t="inlineStr">
        <is>
          <t>FABIANO  DE OLIVEIRA BORTOLATO</t>
        </is>
      </c>
      <c r="C4449" t="n">
        <v>1</v>
      </c>
      <c r="D4449" t="inlineStr">
        <is>
          <t>IPCA</t>
        </is>
      </c>
      <c r="E4449" t="n">
        <v>0.009488792934583046</v>
      </c>
      <c r="F4449" t="inlineStr">
        <is>
          <t>MENSAL</t>
        </is>
      </c>
      <c r="G4449" t="n">
        <v>47766</v>
      </c>
      <c r="H4449" t="n">
        <v>47766</v>
      </c>
      <c r="I4449" t="n">
        <v>9</v>
      </c>
      <c r="J4449" t="inlineStr">
        <is>
          <t>CARTEIRA</t>
        </is>
      </c>
      <c r="K4449" t="inlineStr">
        <is>
          <t>CONTRATO</t>
        </is>
      </c>
      <c r="L4449" t="n">
        <v>22770.25</v>
      </c>
      <c r="M4449" t="inlineStr">
        <is>
          <t>IBIRAPITANGA FASE 3</t>
        </is>
      </c>
      <c r="N4449" s="142">
        <f>DATE(YEAR(G4449),MONTH(G4449),1)</f>
        <v/>
      </c>
      <c r="O4449" s="132">
        <f>IF(G4449&gt;$K$3,"Futuro","Atraso")</f>
        <v/>
      </c>
      <c r="P4449">
        <f>12*(YEAR(G4449)-YEAR($K$3))+(MONTH(G4449)-MONTH($K$3))</f>
        <v/>
      </c>
      <c r="Q4449" s="366">
        <f>IF(M4449="IBIRAPITANGA FASE 3",IF(O4449="Atraso",L4449,L4449/(1+$I$2)^P4449),IF(O4449="Atraso",L4449,L4449/(1+$I$1)^P4449))</f>
        <v/>
      </c>
      <c r="R4449">
        <f>IF(O4449="Atraso",$K$3-G4449,0)</f>
        <v/>
      </c>
      <c r="S4449">
        <f>IF(R4449&lt;=15,"Até 15",IF(R4449&lt;=30,"Entre 15 e 30",IF(R4449&lt;=60,"Entre 30 e 60",IF(R4449&lt;=90,"Entre 60 e 90",IF(R4449&lt;=120,"Entre 90 e 120",IF(R4449&lt;=150,"Entre 120 e 150",IF(R4449&lt;=180,"Entre 150 e 180","Superior a 180")))))))</f>
        <v/>
      </c>
    </row>
    <row r="4450">
      <c r="A4450" t="inlineStr">
        <is>
          <t>Q022L01</t>
        </is>
      </c>
      <c r="B4450" t="inlineStr">
        <is>
          <t>FABIANO  DE OLIVEIRA BORTOLATO</t>
        </is>
      </c>
      <c r="C4450" t="n">
        <v>1</v>
      </c>
      <c r="D4450" t="inlineStr">
        <is>
          <t>IPCA</t>
        </is>
      </c>
      <c r="E4450" t="n">
        <v>0.009488792934583046</v>
      </c>
      <c r="F4450" t="inlineStr">
        <is>
          <t>MENSAL</t>
        </is>
      </c>
      <c r="G4450" t="n">
        <v>47797</v>
      </c>
      <c r="H4450" t="n">
        <v>47797</v>
      </c>
      <c r="I4450" t="n">
        <v>103</v>
      </c>
      <c r="J4450" t="inlineStr">
        <is>
          <t>CARTEIRA</t>
        </is>
      </c>
      <c r="K4450" t="inlineStr">
        <is>
          <t>CONTRATO</t>
        </is>
      </c>
      <c r="L4450" t="n">
        <v>2700.77</v>
      </c>
      <c r="M4450" t="inlineStr">
        <is>
          <t>IBIRAPITANGA FASE 3</t>
        </is>
      </c>
      <c r="N4450" s="142">
        <f>DATE(YEAR(G4450),MONTH(G4450),1)</f>
        <v/>
      </c>
      <c r="O4450" s="132">
        <f>IF(G4450&gt;$K$3,"Futuro","Atraso")</f>
        <v/>
      </c>
      <c r="P4450">
        <f>12*(YEAR(G4450)-YEAR($K$3))+(MONTH(G4450)-MONTH($K$3))</f>
        <v/>
      </c>
      <c r="Q4450" s="366">
        <f>IF(M4450="IBIRAPITANGA FASE 3",IF(O4450="Atraso",L4450,L4450/(1+$I$2)^P4450),IF(O4450="Atraso",L4450,L4450/(1+$I$1)^P4450))</f>
        <v/>
      </c>
      <c r="R4450">
        <f>IF(O4450="Atraso",$K$3-G4450,0)</f>
        <v/>
      </c>
      <c r="S4450">
        <f>IF(R4450&lt;=15,"Até 15",IF(R4450&lt;=30,"Entre 15 e 30",IF(R4450&lt;=60,"Entre 30 e 60",IF(R4450&lt;=90,"Entre 60 e 90",IF(R4450&lt;=120,"Entre 90 e 120",IF(R4450&lt;=150,"Entre 120 e 150",IF(R4450&lt;=180,"Entre 150 e 180","Superior a 180")))))))</f>
        <v/>
      </c>
    </row>
    <row r="4451">
      <c r="A4451" t="inlineStr">
        <is>
          <t>Q022L01</t>
        </is>
      </c>
      <c r="B4451" t="inlineStr">
        <is>
          <t>FABIANO  DE OLIVEIRA BORTOLATO</t>
        </is>
      </c>
      <c r="C4451" t="n">
        <v>1</v>
      </c>
      <c r="D4451" t="inlineStr">
        <is>
          <t>IPCA</t>
        </is>
      </c>
      <c r="E4451" t="n">
        <v>0.009488792934583046</v>
      </c>
      <c r="F4451" t="inlineStr">
        <is>
          <t>MENSAL</t>
        </is>
      </c>
      <c r="G4451" t="n">
        <v>47827</v>
      </c>
      <c r="H4451" t="n">
        <v>47827</v>
      </c>
      <c r="I4451" t="n">
        <v>104</v>
      </c>
      <c r="J4451" t="inlineStr">
        <is>
          <t>CARTEIRA</t>
        </is>
      </c>
      <c r="K4451" t="inlineStr">
        <is>
          <t>CONTRATO</t>
        </is>
      </c>
      <c r="L4451" t="n">
        <v>2700.77</v>
      </c>
      <c r="M4451" t="inlineStr">
        <is>
          <t>IBIRAPITANGA FASE 3</t>
        </is>
      </c>
      <c r="N4451" s="142">
        <f>DATE(YEAR(G4451),MONTH(G4451),1)</f>
        <v/>
      </c>
      <c r="O4451" s="132">
        <f>IF(G4451&gt;$K$3,"Futuro","Atraso")</f>
        <v/>
      </c>
      <c r="P4451">
        <f>12*(YEAR(G4451)-YEAR($K$3))+(MONTH(G4451)-MONTH($K$3))</f>
        <v/>
      </c>
      <c r="Q4451" s="366">
        <f>IF(M4451="IBIRAPITANGA FASE 3",IF(O4451="Atraso",L4451,L4451/(1+$I$2)^P4451),IF(O4451="Atraso",L4451,L4451/(1+$I$1)^P4451))</f>
        <v/>
      </c>
      <c r="R4451">
        <f>IF(O4451="Atraso",$K$3-G4451,0)</f>
        <v/>
      </c>
      <c r="S4451">
        <f>IF(R4451&lt;=15,"Até 15",IF(R4451&lt;=30,"Entre 15 e 30",IF(R4451&lt;=60,"Entre 30 e 60",IF(R4451&lt;=90,"Entre 60 e 90",IF(R4451&lt;=120,"Entre 90 e 120",IF(R4451&lt;=150,"Entre 120 e 150",IF(R4451&lt;=180,"Entre 150 e 180","Superior a 180")))))))</f>
        <v/>
      </c>
    </row>
    <row r="4452">
      <c r="A4452" t="inlineStr">
        <is>
          <t>Q022L01</t>
        </is>
      </c>
      <c r="B4452" t="inlineStr">
        <is>
          <t>FABIANO  DE OLIVEIRA BORTOLATO</t>
        </is>
      </c>
      <c r="C4452" t="n">
        <v>1</v>
      </c>
      <c r="D4452" t="inlineStr">
        <is>
          <t>IPCA</t>
        </is>
      </c>
      <c r="E4452" t="n">
        <v>0.009488792934583046</v>
      </c>
      <c r="F4452" t="inlineStr">
        <is>
          <t>MENSAL</t>
        </is>
      </c>
      <c r="G4452" t="n">
        <v>47858</v>
      </c>
      <c r="H4452" t="n">
        <v>47858</v>
      </c>
      <c r="I4452" t="n">
        <v>105</v>
      </c>
      <c r="J4452" t="inlineStr">
        <is>
          <t>CARTEIRA</t>
        </is>
      </c>
      <c r="K4452" t="inlineStr">
        <is>
          <t>CONTRATO</t>
        </is>
      </c>
      <c r="L4452" t="n">
        <v>2700.77</v>
      </c>
      <c r="M4452" t="inlineStr">
        <is>
          <t>IBIRAPITANGA FASE 3</t>
        </is>
      </c>
      <c r="N4452" s="142">
        <f>DATE(YEAR(G4452),MONTH(G4452),1)</f>
        <v/>
      </c>
      <c r="O4452" s="132">
        <f>IF(G4452&gt;$K$3,"Futuro","Atraso")</f>
        <v/>
      </c>
      <c r="P4452">
        <f>12*(YEAR(G4452)-YEAR($K$3))+(MONTH(G4452)-MONTH($K$3))</f>
        <v/>
      </c>
      <c r="Q4452" s="366">
        <f>IF(M4452="IBIRAPITANGA FASE 3",IF(O4452="Atraso",L4452,L4452/(1+$I$2)^P4452),IF(O4452="Atraso",L4452,L4452/(1+$I$1)^P4452))</f>
        <v/>
      </c>
      <c r="R4452">
        <f>IF(O4452="Atraso",$K$3-G4452,0)</f>
        <v/>
      </c>
      <c r="S4452">
        <f>IF(R4452&lt;=15,"Até 15",IF(R4452&lt;=30,"Entre 15 e 30",IF(R4452&lt;=60,"Entre 30 e 60",IF(R4452&lt;=90,"Entre 60 e 90",IF(R4452&lt;=120,"Entre 90 e 120",IF(R4452&lt;=150,"Entre 120 e 150",IF(R4452&lt;=180,"Entre 150 e 180","Superior a 180")))))))</f>
        <v/>
      </c>
    </row>
    <row r="4453">
      <c r="A4453" t="inlineStr">
        <is>
          <t>Q022L01</t>
        </is>
      </c>
      <c r="B4453" t="inlineStr">
        <is>
          <t>FABIANO  DE OLIVEIRA BORTOLATO</t>
        </is>
      </c>
      <c r="C4453" t="n">
        <v>1</v>
      </c>
      <c r="D4453" t="inlineStr">
        <is>
          <t>IPCA</t>
        </is>
      </c>
      <c r="E4453" t="n">
        <v>0.009488792934583046</v>
      </c>
      <c r="F4453" t="inlineStr">
        <is>
          <t>MENSAL</t>
        </is>
      </c>
      <c r="G4453" t="n">
        <v>47889</v>
      </c>
      <c r="H4453" t="n">
        <v>47889</v>
      </c>
      <c r="I4453" t="n">
        <v>106</v>
      </c>
      <c r="J4453" t="inlineStr">
        <is>
          <t>CARTEIRA</t>
        </is>
      </c>
      <c r="K4453" t="inlineStr">
        <is>
          <t>CONTRATO</t>
        </is>
      </c>
      <c r="L4453" t="n">
        <v>2700.77</v>
      </c>
      <c r="M4453" t="inlineStr">
        <is>
          <t>IBIRAPITANGA FASE 3</t>
        </is>
      </c>
      <c r="N4453" s="142">
        <f>DATE(YEAR(G4453),MONTH(G4453),1)</f>
        <v/>
      </c>
      <c r="O4453" s="132">
        <f>IF(G4453&gt;$K$3,"Futuro","Atraso")</f>
        <v/>
      </c>
      <c r="P4453">
        <f>12*(YEAR(G4453)-YEAR($K$3))+(MONTH(G4453)-MONTH($K$3))</f>
        <v/>
      </c>
      <c r="Q4453" s="366">
        <f>IF(M4453="IBIRAPITANGA FASE 3",IF(O4453="Atraso",L4453,L4453/(1+$I$2)^P4453),IF(O4453="Atraso",L4453,L4453/(1+$I$1)^P4453))</f>
        <v/>
      </c>
      <c r="R4453">
        <f>IF(O4453="Atraso",$K$3-G4453,0)</f>
        <v/>
      </c>
      <c r="S4453">
        <f>IF(R4453&lt;=15,"Até 15",IF(R4453&lt;=30,"Entre 15 e 30",IF(R4453&lt;=60,"Entre 30 e 60",IF(R4453&lt;=90,"Entre 60 e 90",IF(R4453&lt;=120,"Entre 90 e 120",IF(R4453&lt;=150,"Entre 120 e 150",IF(R4453&lt;=180,"Entre 150 e 180","Superior a 180")))))))</f>
        <v/>
      </c>
    </row>
    <row r="4454">
      <c r="A4454" t="inlineStr">
        <is>
          <t>Q022L01</t>
        </is>
      </c>
      <c r="B4454" t="inlineStr">
        <is>
          <t>FABIANO  DE OLIVEIRA BORTOLATO</t>
        </is>
      </c>
      <c r="C4454" t="n">
        <v>1</v>
      </c>
      <c r="D4454" t="inlineStr">
        <is>
          <t>IPCA</t>
        </is>
      </c>
      <c r="E4454" t="n">
        <v>0.009488792934583046</v>
      </c>
      <c r="F4454" t="inlineStr">
        <is>
          <t>MENSAL</t>
        </is>
      </c>
      <c r="G4454" t="n">
        <v>47917</v>
      </c>
      <c r="H4454" t="n">
        <v>47917</v>
      </c>
      <c r="I4454" t="n">
        <v>107</v>
      </c>
      <c r="J4454" t="inlineStr">
        <is>
          <t>CARTEIRA</t>
        </is>
      </c>
      <c r="K4454" t="inlineStr">
        <is>
          <t>CONTRATO</t>
        </is>
      </c>
      <c r="L4454" t="n">
        <v>2700.77</v>
      </c>
      <c r="M4454" t="inlineStr">
        <is>
          <t>IBIRAPITANGA FASE 3</t>
        </is>
      </c>
      <c r="N4454" s="142">
        <f>DATE(YEAR(G4454),MONTH(G4454),1)</f>
        <v/>
      </c>
      <c r="O4454" s="132">
        <f>IF(G4454&gt;$K$3,"Futuro","Atraso")</f>
        <v/>
      </c>
      <c r="P4454">
        <f>12*(YEAR(G4454)-YEAR($K$3))+(MONTH(G4454)-MONTH($K$3))</f>
        <v/>
      </c>
      <c r="Q4454" s="366">
        <f>IF(M4454="IBIRAPITANGA FASE 3",IF(O4454="Atraso",L4454,L4454/(1+$I$2)^P4454),IF(O4454="Atraso",L4454,L4454/(1+$I$1)^P4454))</f>
        <v/>
      </c>
      <c r="R4454">
        <f>IF(O4454="Atraso",$K$3-G4454,0)</f>
        <v/>
      </c>
      <c r="S4454">
        <f>IF(R4454&lt;=15,"Até 15",IF(R4454&lt;=30,"Entre 15 e 30",IF(R4454&lt;=60,"Entre 30 e 60",IF(R4454&lt;=90,"Entre 60 e 90",IF(R4454&lt;=120,"Entre 90 e 120",IF(R4454&lt;=150,"Entre 120 e 150",IF(R4454&lt;=180,"Entre 150 e 180","Superior a 180")))))))</f>
        <v/>
      </c>
    </row>
    <row r="4455">
      <c r="A4455" t="inlineStr">
        <is>
          <t>Q022L01</t>
        </is>
      </c>
      <c r="B4455" t="inlineStr">
        <is>
          <t>FABIANO  DE OLIVEIRA BORTOLATO</t>
        </is>
      </c>
      <c r="C4455" t="n">
        <v>1</v>
      </c>
      <c r="D4455" t="inlineStr">
        <is>
          <t>IPCA</t>
        </is>
      </c>
      <c r="E4455" t="n">
        <v>0.009488792934583046</v>
      </c>
      <c r="F4455" t="inlineStr">
        <is>
          <t>MENSAL</t>
        </is>
      </c>
      <c r="G4455" t="n">
        <v>47948</v>
      </c>
      <c r="H4455" t="n">
        <v>47948</v>
      </c>
      <c r="I4455" t="n">
        <v>108</v>
      </c>
      <c r="J4455" t="inlineStr">
        <is>
          <t>CARTEIRA</t>
        </is>
      </c>
      <c r="K4455" t="inlineStr">
        <is>
          <t>CONTRATO</t>
        </is>
      </c>
      <c r="L4455" t="n">
        <v>2700.77</v>
      </c>
      <c r="M4455" t="inlineStr">
        <is>
          <t>IBIRAPITANGA FASE 3</t>
        </is>
      </c>
      <c r="N4455" s="142">
        <f>DATE(YEAR(G4455),MONTH(G4455),1)</f>
        <v/>
      </c>
      <c r="O4455" s="132">
        <f>IF(G4455&gt;$K$3,"Futuro","Atraso")</f>
        <v/>
      </c>
      <c r="P4455">
        <f>12*(YEAR(G4455)-YEAR($K$3))+(MONTH(G4455)-MONTH($K$3))</f>
        <v/>
      </c>
      <c r="Q4455" s="366">
        <f>IF(M4455="IBIRAPITANGA FASE 3",IF(O4455="Atraso",L4455,L4455/(1+$I$2)^P4455),IF(O4455="Atraso",L4455,L4455/(1+$I$1)^P4455))</f>
        <v/>
      </c>
      <c r="R4455">
        <f>IF(O4455="Atraso",$K$3-G4455,0)</f>
        <v/>
      </c>
      <c r="S4455">
        <f>IF(R4455&lt;=15,"Até 15",IF(R4455&lt;=30,"Entre 15 e 30",IF(R4455&lt;=60,"Entre 30 e 60",IF(R4455&lt;=90,"Entre 60 e 90",IF(R4455&lt;=120,"Entre 90 e 120",IF(R4455&lt;=150,"Entre 120 e 150",IF(R4455&lt;=180,"Entre 150 e 180","Superior a 180")))))))</f>
        <v/>
      </c>
    </row>
    <row r="4456">
      <c r="A4456" t="inlineStr">
        <is>
          <t>Q022L01</t>
        </is>
      </c>
      <c r="B4456" t="inlineStr">
        <is>
          <t>FABIANO  DE OLIVEIRA BORTOLATO</t>
        </is>
      </c>
      <c r="C4456" t="n">
        <v>1</v>
      </c>
      <c r="D4456" t="inlineStr">
        <is>
          <t>IPCA</t>
        </is>
      </c>
      <c r="E4456" t="n">
        <v>0.009488792934583046</v>
      </c>
      <c r="F4456" t="inlineStr">
        <is>
          <t>MENSAL</t>
        </is>
      </c>
      <c r="G4456" t="n">
        <v>47978</v>
      </c>
      <c r="H4456" t="n">
        <v>47978</v>
      </c>
      <c r="I4456" t="n">
        <v>109</v>
      </c>
      <c r="J4456" t="inlineStr">
        <is>
          <t>CARTEIRA</t>
        </is>
      </c>
      <c r="K4456" t="inlineStr">
        <is>
          <t>CONTRATO</t>
        </is>
      </c>
      <c r="L4456" t="n">
        <v>2700.77</v>
      </c>
      <c r="M4456" t="inlineStr">
        <is>
          <t>IBIRAPITANGA FASE 3</t>
        </is>
      </c>
      <c r="N4456" s="142">
        <f>DATE(YEAR(G4456),MONTH(G4456),1)</f>
        <v/>
      </c>
      <c r="O4456" s="132">
        <f>IF(G4456&gt;$K$3,"Futuro","Atraso")</f>
        <v/>
      </c>
      <c r="P4456">
        <f>12*(YEAR(G4456)-YEAR($K$3))+(MONTH(G4456)-MONTH($K$3))</f>
        <v/>
      </c>
      <c r="Q4456" s="366">
        <f>IF(M4456="IBIRAPITANGA FASE 3",IF(O4456="Atraso",L4456,L4456/(1+$I$2)^P4456),IF(O4456="Atraso",L4456,L4456/(1+$I$1)^P4456))</f>
        <v/>
      </c>
      <c r="R4456">
        <f>IF(O4456="Atraso",$K$3-G4456,0)</f>
        <v/>
      </c>
      <c r="S4456">
        <f>IF(R4456&lt;=15,"Até 15",IF(R4456&lt;=30,"Entre 15 e 30",IF(R4456&lt;=60,"Entre 30 e 60",IF(R4456&lt;=90,"Entre 60 e 90",IF(R4456&lt;=120,"Entre 90 e 120",IF(R4456&lt;=150,"Entre 120 e 150",IF(R4456&lt;=180,"Entre 150 e 180","Superior a 180")))))))</f>
        <v/>
      </c>
    </row>
    <row r="4457">
      <c r="A4457" t="inlineStr">
        <is>
          <t>Q022L01</t>
        </is>
      </c>
      <c r="B4457" t="inlineStr">
        <is>
          <t>FABIANO  DE OLIVEIRA BORTOLATO</t>
        </is>
      </c>
      <c r="C4457" t="n">
        <v>1</v>
      </c>
      <c r="D4457" t="inlineStr">
        <is>
          <t>IPCA</t>
        </is>
      </c>
      <c r="E4457" t="n">
        <v>0.009488792934583046</v>
      </c>
      <c r="F4457" t="inlineStr">
        <is>
          <t>MENSAL</t>
        </is>
      </c>
      <c r="G4457" t="n">
        <v>48009</v>
      </c>
      <c r="H4457" t="n">
        <v>48009</v>
      </c>
      <c r="I4457" t="n">
        <v>110</v>
      </c>
      <c r="J4457" t="inlineStr">
        <is>
          <t>CARTEIRA</t>
        </is>
      </c>
      <c r="K4457" t="inlineStr">
        <is>
          <t>CONTRATO</t>
        </is>
      </c>
      <c r="L4457" t="n">
        <v>2700.77</v>
      </c>
      <c r="M4457" t="inlineStr">
        <is>
          <t>IBIRAPITANGA FASE 3</t>
        </is>
      </c>
      <c r="N4457" s="142">
        <f>DATE(YEAR(G4457),MONTH(G4457),1)</f>
        <v/>
      </c>
      <c r="O4457" s="132">
        <f>IF(G4457&gt;$K$3,"Futuro","Atraso")</f>
        <v/>
      </c>
      <c r="P4457">
        <f>12*(YEAR(G4457)-YEAR($K$3))+(MONTH(G4457)-MONTH($K$3))</f>
        <v/>
      </c>
      <c r="Q4457" s="366">
        <f>IF(M4457="IBIRAPITANGA FASE 3",IF(O4457="Atraso",L4457,L4457/(1+$I$2)^P4457),IF(O4457="Atraso",L4457,L4457/(1+$I$1)^P4457))</f>
        <v/>
      </c>
      <c r="R4457">
        <f>IF(O4457="Atraso",$K$3-G4457,0)</f>
        <v/>
      </c>
      <c r="S4457">
        <f>IF(R4457&lt;=15,"Até 15",IF(R4457&lt;=30,"Entre 15 e 30",IF(R4457&lt;=60,"Entre 30 e 60",IF(R4457&lt;=90,"Entre 60 e 90",IF(R4457&lt;=120,"Entre 90 e 120",IF(R4457&lt;=150,"Entre 120 e 150",IF(R4457&lt;=180,"Entre 150 e 180","Superior a 180")))))))</f>
        <v/>
      </c>
    </row>
    <row r="4458">
      <c r="A4458" t="inlineStr">
        <is>
          <t>Q022L01</t>
        </is>
      </c>
      <c r="B4458" t="inlineStr">
        <is>
          <t>FABIANO  DE OLIVEIRA BORTOLATO</t>
        </is>
      </c>
      <c r="C4458" t="n">
        <v>1</v>
      </c>
      <c r="D4458" t="inlineStr">
        <is>
          <t>IPCA</t>
        </is>
      </c>
      <c r="E4458" t="n">
        <v>0.009488792934583046</v>
      </c>
      <c r="F4458" t="inlineStr">
        <is>
          <t>MENSAL</t>
        </is>
      </c>
      <c r="G4458" t="n">
        <v>48039</v>
      </c>
      <c r="H4458" t="n">
        <v>48039</v>
      </c>
      <c r="I4458" t="n">
        <v>111</v>
      </c>
      <c r="J4458" t="inlineStr">
        <is>
          <t>CARTEIRA</t>
        </is>
      </c>
      <c r="K4458" t="inlineStr">
        <is>
          <t>CONTRATO</t>
        </is>
      </c>
      <c r="L4458" t="n">
        <v>2700.77</v>
      </c>
      <c r="M4458" t="inlineStr">
        <is>
          <t>IBIRAPITANGA FASE 3</t>
        </is>
      </c>
      <c r="N4458" s="142">
        <f>DATE(YEAR(G4458),MONTH(G4458),1)</f>
        <v/>
      </c>
      <c r="O4458" s="132">
        <f>IF(G4458&gt;$K$3,"Futuro","Atraso")</f>
        <v/>
      </c>
      <c r="P4458">
        <f>12*(YEAR(G4458)-YEAR($K$3))+(MONTH(G4458)-MONTH($K$3))</f>
        <v/>
      </c>
      <c r="Q4458" s="366">
        <f>IF(M4458="IBIRAPITANGA FASE 3",IF(O4458="Atraso",L4458,L4458/(1+$I$2)^P4458),IF(O4458="Atraso",L4458,L4458/(1+$I$1)^P4458))</f>
        <v/>
      </c>
      <c r="R4458">
        <f>IF(O4458="Atraso",$K$3-G4458,0)</f>
        <v/>
      </c>
      <c r="S4458">
        <f>IF(R4458&lt;=15,"Até 15",IF(R4458&lt;=30,"Entre 15 e 30",IF(R4458&lt;=60,"Entre 30 e 60",IF(R4458&lt;=90,"Entre 60 e 90",IF(R4458&lt;=120,"Entre 90 e 120",IF(R4458&lt;=150,"Entre 120 e 150",IF(R4458&lt;=180,"Entre 150 e 180","Superior a 180")))))))</f>
        <v/>
      </c>
    </row>
    <row r="4459">
      <c r="A4459" t="inlineStr">
        <is>
          <t>Q022L01</t>
        </is>
      </c>
      <c r="B4459" t="inlineStr">
        <is>
          <t>FABIANO  DE OLIVEIRA BORTOLATO</t>
        </is>
      </c>
      <c r="C4459" t="n">
        <v>1</v>
      </c>
      <c r="D4459" t="inlineStr">
        <is>
          <t>IPCA</t>
        </is>
      </c>
      <c r="E4459" t="n">
        <v>0.009488792934583046</v>
      </c>
      <c r="F4459" t="inlineStr">
        <is>
          <t>MENSAL</t>
        </is>
      </c>
      <c r="G4459" t="n">
        <v>48070</v>
      </c>
      <c r="H4459" t="n">
        <v>48070</v>
      </c>
      <c r="I4459" t="n">
        <v>112</v>
      </c>
      <c r="J4459" t="inlineStr">
        <is>
          <t>CARTEIRA</t>
        </is>
      </c>
      <c r="K4459" t="inlineStr">
        <is>
          <t>CONTRATO</t>
        </is>
      </c>
      <c r="L4459" t="n">
        <v>2700.77</v>
      </c>
      <c r="M4459" t="inlineStr">
        <is>
          <t>IBIRAPITANGA FASE 3</t>
        </is>
      </c>
      <c r="N4459" s="142">
        <f>DATE(YEAR(G4459),MONTH(G4459),1)</f>
        <v/>
      </c>
      <c r="O4459" s="132">
        <f>IF(G4459&gt;$K$3,"Futuro","Atraso")</f>
        <v/>
      </c>
      <c r="P4459">
        <f>12*(YEAR(G4459)-YEAR($K$3))+(MONTH(G4459)-MONTH($K$3))</f>
        <v/>
      </c>
      <c r="Q4459" s="366">
        <f>IF(M4459="IBIRAPITANGA FASE 3",IF(O4459="Atraso",L4459,L4459/(1+$I$2)^P4459),IF(O4459="Atraso",L4459,L4459/(1+$I$1)^P4459))</f>
        <v/>
      </c>
      <c r="R4459">
        <f>IF(O4459="Atraso",$K$3-G4459,0)</f>
        <v/>
      </c>
      <c r="S4459">
        <f>IF(R4459&lt;=15,"Até 15",IF(R4459&lt;=30,"Entre 15 e 30",IF(R4459&lt;=60,"Entre 30 e 60",IF(R4459&lt;=90,"Entre 60 e 90",IF(R4459&lt;=120,"Entre 90 e 120",IF(R4459&lt;=150,"Entre 120 e 150",IF(R4459&lt;=180,"Entre 150 e 180","Superior a 180")))))))</f>
        <v/>
      </c>
    </row>
    <row r="4460">
      <c r="A4460" t="inlineStr">
        <is>
          <t>Q022L01</t>
        </is>
      </c>
      <c r="B4460" t="inlineStr">
        <is>
          <t>FABIANO  DE OLIVEIRA BORTOLATO</t>
        </is>
      </c>
      <c r="C4460" t="n">
        <v>1</v>
      </c>
      <c r="D4460" t="inlineStr">
        <is>
          <t>IPCA</t>
        </is>
      </c>
      <c r="E4460" t="n">
        <v>0.009488792934583046</v>
      </c>
      <c r="F4460" t="inlineStr">
        <is>
          <t>MENSAL</t>
        </is>
      </c>
      <c r="G4460" t="n">
        <v>48101</v>
      </c>
      <c r="H4460" t="n">
        <v>48101</v>
      </c>
      <c r="I4460" t="n">
        <v>113</v>
      </c>
      <c r="J4460" t="inlineStr">
        <is>
          <t>CARTEIRA</t>
        </is>
      </c>
      <c r="K4460" t="inlineStr">
        <is>
          <t>CONTRATO</t>
        </is>
      </c>
      <c r="L4460" t="n">
        <v>2700.77</v>
      </c>
      <c r="M4460" t="inlineStr">
        <is>
          <t>IBIRAPITANGA FASE 3</t>
        </is>
      </c>
      <c r="N4460" s="142">
        <f>DATE(YEAR(G4460),MONTH(G4460),1)</f>
        <v/>
      </c>
      <c r="O4460" s="132">
        <f>IF(G4460&gt;$K$3,"Futuro","Atraso")</f>
        <v/>
      </c>
      <c r="P4460">
        <f>12*(YEAR(G4460)-YEAR($K$3))+(MONTH(G4460)-MONTH($K$3))</f>
        <v/>
      </c>
      <c r="Q4460" s="366">
        <f>IF(M4460="IBIRAPITANGA FASE 3",IF(O4460="Atraso",L4460,L4460/(1+$I$2)^P4460),IF(O4460="Atraso",L4460,L4460/(1+$I$1)^P4460))</f>
        <v/>
      </c>
      <c r="R4460">
        <f>IF(O4460="Atraso",$K$3-G4460,0)</f>
        <v/>
      </c>
      <c r="S4460">
        <f>IF(R4460&lt;=15,"Até 15",IF(R4460&lt;=30,"Entre 15 e 30",IF(R4460&lt;=60,"Entre 30 e 60",IF(R4460&lt;=90,"Entre 60 e 90",IF(R4460&lt;=120,"Entre 90 e 120",IF(R4460&lt;=150,"Entre 120 e 150",IF(R4460&lt;=180,"Entre 150 e 180","Superior a 180")))))))</f>
        <v/>
      </c>
    </row>
    <row r="4461">
      <c r="A4461" t="inlineStr">
        <is>
          <t>Q022L01</t>
        </is>
      </c>
      <c r="B4461" t="inlineStr">
        <is>
          <t>FABIANO  DE OLIVEIRA BORTOLATO</t>
        </is>
      </c>
      <c r="C4461" t="n">
        <v>1</v>
      </c>
      <c r="D4461" t="inlineStr">
        <is>
          <t>IPCA</t>
        </is>
      </c>
      <c r="E4461" t="n">
        <v>0.009488792934583046</v>
      </c>
      <c r="F4461" t="inlineStr">
        <is>
          <t>MENSAL</t>
        </is>
      </c>
      <c r="G4461" t="n">
        <v>48131</v>
      </c>
      <c r="H4461" t="n">
        <v>48131</v>
      </c>
      <c r="I4461" t="n">
        <v>114</v>
      </c>
      <c r="J4461" t="inlineStr">
        <is>
          <t>CARTEIRA</t>
        </is>
      </c>
      <c r="K4461" t="inlineStr">
        <is>
          <t>CONTRATO</t>
        </is>
      </c>
      <c r="L4461" t="n">
        <v>2700.77</v>
      </c>
      <c r="M4461" t="inlineStr">
        <is>
          <t>IBIRAPITANGA FASE 3</t>
        </is>
      </c>
      <c r="N4461" s="142">
        <f>DATE(YEAR(G4461),MONTH(G4461),1)</f>
        <v/>
      </c>
      <c r="O4461" s="132">
        <f>IF(G4461&gt;$K$3,"Futuro","Atraso")</f>
        <v/>
      </c>
      <c r="P4461">
        <f>12*(YEAR(G4461)-YEAR($K$3))+(MONTH(G4461)-MONTH($K$3))</f>
        <v/>
      </c>
      <c r="Q4461" s="366">
        <f>IF(M4461="IBIRAPITANGA FASE 3",IF(O4461="Atraso",L4461,L4461/(1+$I$2)^P4461),IF(O4461="Atraso",L4461,L4461/(1+$I$1)^P4461))</f>
        <v/>
      </c>
      <c r="R4461">
        <f>IF(O4461="Atraso",$K$3-G4461,0)</f>
        <v/>
      </c>
      <c r="S4461">
        <f>IF(R4461&lt;=15,"Até 15",IF(R4461&lt;=30,"Entre 15 e 30",IF(R4461&lt;=60,"Entre 30 e 60",IF(R4461&lt;=90,"Entre 60 e 90",IF(R4461&lt;=120,"Entre 90 e 120",IF(R4461&lt;=150,"Entre 120 e 150",IF(R4461&lt;=180,"Entre 150 e 180","Superior a 180")))))))</f>
        <v/>
      </c>
    </row>
    <row r="4462">
      <c r="A4462" t="inlineStr">
        <is>
          <t>Q022L01</t>
        </is>
      </c>
      <c r="B4462" t="inlineStr">
        <is>
          <t>FABIANO  DE OLIVEIRA BORTOLATO</t>
        </is>
      </c>
      <c r="C4462" t="n">
        <v>1</v>
      </c>
      <c r="D4462" t="inlineStr">
        <is>
          <t>IPCA</t>
        </is>
      </c>
      <c r="E4462" t="n">
        <v>0.009488792934583046</v>
      </c>
      <c r="F4462" t="inlineStr">
        <is>
          <t>MENSAL</t>
        </is>
      </c>
      <c r="G4462" t="n">
        <v>48131</v>
      </c>
      <c r="H4462" t="n">
        <v>48131</v>
      </c>
      <c r="I4462" t="n">
        <v>10</v>
      </c>
      <c r="J4462" t="inlineStr">
        <is>
          <t>CARTEIRA</t>
        </is>
      </c>
      <c r="K4462" t="inlineStr">
        <is>
          <t>CONTRATO</t>
        </is>
      </c>
      <c r="L4462" t="n">
        <v>22770.25</v>
      </c>
      <c r="M4462" t="inlineStr">
        <is>
          <t>IBIRAPITANGA FASE 3</t>
        </is>
      </c>
      <c r="N4462" s="142">
        <f>DATE(YEAR(G4462),MONTH(G4462),1)</f>
        <v/>
      </c>
      <c r="O4462" s="132">
        <f>IF(G4462&gt;$K$3,"Futuro","Atraso")</f>
        <v/>
      </c>
      <c r="P4462">
        <f>12*(YEAR(G4462)-YEAR($K$3))+(MONTH(G4462)-MONTH($K$3))</f>
        <v/>
      </c>
      <c r="Q4462" s="366">
        <f>IF(M4462="IBIRAPITANGA FASE 3",IF(O4462="Atraso",L4462,L4462/(1+$I$2)^P4462),IF(O4462="Atraso",L4462,L4462/(1+$I$1)^P4462))</f>
        <v/>
      </c>
      <c r="R4462">
        <f>IF(O4462="Atraso",$K$3-G4462,0)</f>
        <v/>
      </c>
      <c r="S4462">
        <f>IF(R4462&lt;=15,"Até 15",IF(R4462&lt;=30,"Entre 15 e 30",IF(R4462&lt;=60,"Entre 30 e 60",IF(R4462&lt;=90,"Entre 60 e 90",IF(R4462&lt;=120,"Entre 90 e 120",IF(R4462&lt;=150,"Entre 120 e 150",IF(R4462&lt;=180,"Entre 150 e 180","Superior a 180")))))))</f>
        <v/>
      </c>
    </row>
    <row r="4463">
      <c r="A4463" t="inlineStr">
        <is>
          <t>Q022L01</t>
        </is>
      </c>
      <c r="B4463" t="inlineStr">
        <is>
          <t>FABIANO  DE OLIVEIRA BORTOLATO</t>
        </is>
      </c>
      <c r="C4463" t="n">
        <v>1</v>
      </c>
      <c r="D4463" t="inlineStr">
        <is>
          <t>IPCA</t>
        </is>
      </c>
      <c r="E4463" t="n">
        <v>0.009488792934583046</v>
      </c>
      <c r="F4463" t="inlineStr">
        <is>
          <t>MENSAL</t>
        </is>
      </c>
      <c r="G4463" t="n">
        <v>48162</v>
      </c>
      <c r="H4463" t="n">
        <v>48162</v>
      </c>
      <c r="I4463" t="n">
        <v>115</v>
      </c>
      <c r="J4463" t="inlineStr">
        <is>
          <t>CARTEIRA</t>
        </is>
      </c>
      <c r="K4463" t="inlineStr">
        <is>
          <t>CONTRATO</t>
        </is>
      </c>
      <c r="L4463" t="n">
        <v>2700.77</v>
      </c>
      <c r="M4463" t="inlineStr">
        <is>
          <t>IBIRAPITANGA FASE 3</t>
        </is>
      </c>
      <c r="N4463" s="142">
        <f>DATE(YEAR(G4463),MONTH(G4463),1)</f>
        <v/>
      </c>
      <c r="O4463" s="132">
        <f>IF(G4463&gt;$K$3,"Futuro","Atraso")</f>
        <v/>
      </c>
      <c r="P4463">
        <f>12*(YEAR(G4463)-YEAR($K$3))+(MONTH(G4463)-MONTH($K$3))</f>
        <v/>
      </c>
      <c r="Q4463" s="366">
        <f>IF(M4463="IBIRAPITANGA FASE 3",IF(O4463="Atraso",L4463,L4463/(1+$I$2)^P4463),IF(O4463="Atraso",L4463,L4463/(1+$I$1)^P4463))</f>
        <v/>
      </c>
      <c r="R4463">
        <f>IF(O4463="Atraso",$K$3-G4463,0)</f>
        <v/>
      </c>
      <c r="S4463">
        <f>IF(R4463&lt;=15,"Até 15",IF(R4463&lt;=30,"Entre 15 e 30",IF(R4463&lt;=60,"Entre 30 e 60",IF(R4463&lt;=90,"Entre 60 e 90",IF(R4463&lt;=120,"Entre 90 e 120",IF(R4463&lt;=150,"Entre 120 e 150",IF(R4463&lt;=180,"Entre 150 e 180","Superior a 180")))))))</f>
        <v/>
      </c>
    </row>
    <row r="4464">
      <c r="A4464" t="inlineStr">
        <is>
          <t>Q022L01</t>
        </is>
      </c>
      <c r="B4464" t="inlineStr">
        <is>
          <t>FABIANO  DE OLIVEIRA BORTOLATO</t>
        </is>
      </c>
      <c r="C4464" t="n">
        <v>1</v>
      </c>
      <c r="D4464" t="inlineStr">
        <is>
          <t>IPCA</t>
        </is>
      </c>
      <c r="E4464" t="n">
        <v>0.009488792934583046</v>
      </c>
      <c r="F4464" t="inlineStr">
        <is>
          <t>MENSAL</t>
        </is>
      </c>
      <c r="G4464" t="n">
        <v>48192</v>
      </c>
      <c r="H4464" t="n">
        <v>48192</v>
      </c>
      <c r="I4464" t="n">
        <v>116</v>
      </c>
      <c r="J4464" t="inlineStr">
        <is>
          <t>CARTEIRA</t>
        </is>
      </c>
      <c r="K4464" t="inlineStr">
        <is>
          <t>CONTRATO</t>
        </is>
      </c>
      <c r="L4464" t="n">
        <v>2700.77</v>
      </c>
      <c r="M4464" t="inlineStr">
        <is>
          <t>IBIRAPITANGA FASE 3</t>
        </is>
      </c>
      <c r="N4464" s="142">
        <f>DATE(YEAR(G4464),MONTH(G4464),1)</f>
        <v/>
      </c>
      <c r="O4464" s="132">
        <f>IF(G4464&gt;$K$3,"Futuro","Atraso")</f>
        <v/>
      </c>
      <c r="P4464">
        <f>12*(YEAR(G4464)-YEAR($K$3))+(MONTH(G4464)-MONTH($K$3))</f>
        <v/>
      </c>
      <c r="Q4464" s="366">
        <f>IF(M4464="IBIRAPITANGA FASE 3",IF(O4464="Atraso",L4464,L4464/(1+$I$2)^P4464),IF(O4464="Atraso",L4464,L4464/(1+$I$1)^P4464))</f>
        <v/>
      </c>
      <c r="R4464">
        <f>IF(O4464="Atraso",$K$3-G4464,0)</f>
        <v/>
      </c>
      <c r="S4464">
        <f>IF(R4464&lt;=15,"Até 15",IF(R4464&lt;=30,"Entre 15 e 30",IF(R4464&lt;=60,"Entre 30 e 60",IF(R4464&lt;=90,"Entre 60 e 90",IF(R4464&lt;=120,"Entre 90 e 120",IF(R4464&lt;=150,"Entre 120 e 150",IF(R4464&lt;=180,"Entre 150 e 180","Superior a 180")))))))</f>
        <v/>
      </c>
    </row>
    <row r="4465">
      <c r="A4465" t="inlineStr">
        <is>
          <t>Q022L01</t>
        </is>
      </c>
      <c r="B4465" t="inlineStr">
        <is>
          <t>FABIANO  DE OLIVEIRA BORTOLATO</t>
        </is>
      </c>
      <c r="C4465" t="n">
        <v>1</v>
      </c>
      <c r="D4465" t="inlineStr">
        <is>
          <t>IPCA</t>
        </is>
      </c>
      <c r="E4465" t="n">
        <v>0.009488792934583046</v>
      </c>
      <c r="F4465" t="inlineStr">
        <is>
          <t>MENSAL</t>
        </is>
      </c>
      <c r="G4465" t="n">
        <v>48223</v>
      </c>
      <c r="H4465" t="n">
        <v>48223</v>
      </c>
      <c r="I4465" t="n">
        <v>117</v>
      </c>
      <c r="J4465" t="inlineStr">
        <is>
          <t>CARTEIRA</t>
        </is>
      </c>
      <c r="K4465" t="inlineStr">
        <is>
          <t>CONTRATO</t>
        </is>
      </c>
      <c r="L4465" t="n">
        <v>2700.77</v>
      </c>
      <c r="M4465" t="inlineStr">
        <is>
          <t>IBIRAPITANGA FASE 3</t>
        </is>
      </c>
      <c r="N4465" s="142">
        <f>DATE(YEAR(G4465),MONTH(G4465),1)</f>
        <v/>
      </c>
      <c r="O4465" s="132">
        <f>IF(G4465&gt;$K$3,"Futuro","Atraso")</f>
        <v/>
      </c>
      <c r="P4465">
        <f>12*(YEAR(G4465)-YEAR($K$3))+(MONTH(G4465)-MONTH($K$3))</f>
        <v/>
      </c>
      <c r="Q4465" s="366">
        <f>IF(M4465="IBIRAPITANGA FASE 3",IF(O4465="Atraso",L4465,L4465/(1+$I$2)^P4465),IF(O4465="Atraso",L4465,L4465/(1+$I$1)^P4465))</f>
        <v/>
      </c>
      <c r="R4465">
        <f>IF(O4465="Atraso",$K$3-G4465,0)</f>
        <v/>
      </c>
      <c r="S4465">
        <f>IF(R4465&lt;=15,"Até 15",IF(R4465&lt;=30,"Entre 15 e 30",IF(R4465&lt;=60,"Entre 30 e 60",IF(R4465&lt;=90,"Entre 60 e 90",IF(R4465&lt;=120,"Entre 90 e 120",IF(R4465&lt;=150,"Entre 120 e 150",IF(R4465&lt;=180,"Entre 150 e 180","Superior a 180")))))))</f>
        <v/>
      </c>
    </row>
    <row r="4466">
      <c r="A4466" t="inlineStr">
        <is>
          <t>Q022L01</t>
        </is>
      </c>
      <c r="B4466" t="inlineStr">
        <is>
          <t>FABIANO  DE OLIVEIRA BORTOLATO</t>
        </is>
      </c>
      <c r="C4466" t="n">
        <v>1</v>
      </c>
      <c r="D4466" t="inlineStr">
        <is>
          <t>IPCA</t>
        </is>
      </c>
      <c r="E4466" t="n">
        <v>0.009488792934583046</v>
      </c>
      <c r="F4466" t="inlineStr">
        <is>
          <t>MENSAL</t>
        </is>
      </c>
      <c r="G4466" t="n">
        <v>48254</v>
      </c>
      <c r="H4466" t="n">
        <v>48254</v>
      </c>
      <c r="I4466" t="n">
        <v>118</v>
      </c>
      <c r="J4466" t="inlineStr">
        <is>
          <t>CARTEIRA</t>
        </is>
      </c>
      <c r="K4466" t="inlineStr">
        <is>
          <t>CONTRATO</t>
        </is>
      </c>
      <c r="L4466" t="n">
        <v>2700.77</v>
      </c>
      <c r="M4466" t="inlineStr">
        <is>
          <t>IBIRAPITANGA FASE 3</t>
        </is>
      </c>
      <c r="N4466" s="142">
        <f>DATE(YEAR(G4466),MONTH(G4466),1)</f>
        <v/>
      </c>
      <c r="O4466" s="132">
        <f>IF(G4466&gt;$K$3,"Futuro","Atraso")</f>
        <v/>
      </c>
      <c r="P4466">
        <f>12*(YEAR(G4466)-YEAR($K$3))+(MONTH(G4466)-MONTH($K$3))</f>
        <v/>
      </c>
      <c r="Q4466" s="366">
        <f>IF(M4466="IBIRAPITANGA FASE 3",IF(O4466="Atraso",L4466,L4466/(1+$I$2)^P4466),IF(O4466="Atraso",L4466,L4466/(1+$I$1)^P4466))</f>
        <v/>
      </c>
      <c r="R4466">
        <f>IF(O4466="Atraso",$K$3-G4466,0)</f>
        <v/>
      </c>
      <c r="S4466">
        <f>IF(R4466&lt;=15,"Até 15",IF(R4466&lt;=30,"Entre 15 e 30",IF(R4466&lt;=60,"Entre 30 e 60",IF(R4466&lt;=90,"Entre 60 e 90",IF(R4466&lt;=120,"Entre 90 e 120",IF(R4466&lt;=150,"Entre 120 e 150",IF(R4466&lt;=180,"Entre 150 e 180","Superior a 180")))))))</f>
        <v/>
      </c>
    </row>
    <row r="4467">
      <c r="A4467" t="inlineStr">
        <is>
          <t>Q022L01</t>
        </is>
      </c>
      <c r="B4467" t="inlineStr">
        <is>
          <t>FABIANO  DE OLIVEIRA BORTOLATO</t>
        </is>
      </c>
      <c r="C4467" t="n">
        <v>1</v>
      </c>
      <c r="D4467" t="inlineStr">
        <is>
          <t>IPCA</t>
        </is>
      </c>
      <c r="E4467" t="n">
        <v>0.009488792934583046</v>
      </c>
      <c r="F4467" t="inlineStr">
        <is>
          <t>MENSAL</t>
        </is>
      </c>
      <c r="G4467" t="n">
        <v>48283</v>
      </c>
      <c r="H4467" t="n">
        <v>48283</v>
      </c>
      <c r="I4467" t="n">
        <v>119</v>
      </c>
      <c r="J4467" t="inlineStr">
        <is>
          <t>CARTEIRA</t>
        </is>
      </c>
      <c r="K4467" t="inlineStr">
        <is>
          <t>CONTRATO</t>
        </is>
      </c>
      <c r="L4467" t="n">
        <v>2700.77</v>
      </c>
      <c r="M4467" t="inlineStr">
        <is>
          <t>IBIRAPITANGA FASE 3</t>
        </is>
      </c>
      <c r="N4467" s="142">
        <f>DATE(YEAR(G4467),MONTH(G4467),1)</f>
        <v/>
      </c>
      <c r="O4467" s="132">
        <f>IF(G4467&gt;$K$3,"Futuro","Atraso")</f>
        <v/>
      </c>
      <c r="P4467">
        <f>12*(YEAR(G4467)-YEAR($K$3))+(MONTH(G4467)-MONTH($K$3))</f>
        <v/>
      </c>
      <c r="Q4467" s="366">
        <f>IF(M4467="IBIRAPITANGA FASE 3",IF(O4467="Atraso",L4467,L4467/(1+$I$2)^P4467),IF(O4467="Atraso",L4467,L4467/(1+$I$1)^P4467))</f>
        <v/>
      </c>
      <c r="R4467">
        <f>IF(O4467="Atraso",$K$3-G4467,0)</f>
        <v/>
      </c>
      <c r="S4467">
        <f>IF(R4467&lt;=15,"Até 15",IF(R4467&lt;=30,"Entre 15 e 30",IF(R4467&lt;=60,"Entre 30 e 60",IF(R4467&lt;=90,"Entre 60 e 90",IF(R4467&lt;=120,"Entre 90 e 120",IF(R4467&lt;=150,"Entre 120 e 150",IF(R4467&lt;=180,"Entre 150 e 180","Superior a 180")))))))</f>
        <v/>
      </c>
    </row>
    <row r="4468">
      <c r="A4468" t="inlineStr">
        <is>
          <t>Q022L01</t>
        </is>
      </c>
      <c r="B4468" t="inlineStr">
        <is>
          <t>FABIANO  DE OLIVEIRA BORTOLATO</t>
        </is>
      </c>
      <c r="C4468" t="n">
        <v>1</v>
      </c>
      <c r="D4468" t="inlineStr">
        <is>
          <t>IPCA</t>
        </is>
      </c>
      <c r="E4468" t="n">
        <v>0.009488792934583046</v>
      </c>
      <c r="F4468" t="inlineStr">
        <is>
          <t>MENSAL</t>
        </is>
      </c>
      <c r="G4468" t="n">
        <v>48314</v>
      </c>
      <c r="H4468" t="n">
        <v>48314</v>
      </c>
      <c r="I4468" t="n">
        <v>120</v>
      </c>
      <c r="J4468" t="inlineStr">
        <is>
          <t>CARTEIRA</t>
        </is>
      </c>
      <c r="K4468" t="inlineStr">
        <is>
          <t>CONTRATO</t>
        </is>
      </c>
      <c r="L4468" t="n">
        <v>2700.77</v>
      </c>
      <c r="M4468" t="inlineStr">
        <is>
          <t>IBIRAPITANGA FASE 3</t>
        </is>
      </c>
      <c r="N4468" s="142">
        <f>DATE(YEAR(G4468),MONTH(G4468),1)</f>
        <v/>
      </c>
      <c r="O4468" s="132">
        <f>IF(G4468&gt;$K$3,"Futuro","Atraso")</f>
        <v/>
      </c>
      <c r="P4468">
        <f>12*(YEAR(G4468)-YEAR($K$3))+(MONTH(G4468)-MONTH($K$3))</f>
        <v/>
      </c>
      <c r="Q4468" s="366">
        <f>IF(M4468="IBIRAPITANGA FASE 3",IF(O4468="Atraso",L4468,L4468/(1+$I$2)^P4468),IF(O4468="Atraso",L4468,L4468/(1+$I$1)^P4468))</f>
        <v/>
      </c>
      <c r="R4468">
        <f>IF(O4468="Atraso",$K$3-G4468,0)</f>
        <v/>
      </c>
      <c r="S4468">
        <f>IF(R4468&lt;=15,"Até 15",IF(R4468&lt;=30,"Entre 15 e 30",IF(R4468&lt;=60,"Entre 30 e 60",IF(R4468&lt;=90,"Entre 60 e 90",IF(R4468&lt;=120,"Entre 90 e 120",IF(R4468&lt;=150,"Entre 120 e 150",IF(R4468&lt;=180,"Entre 150 e 180","Superior a 180")))))))</f>
        <v/>
      </c>
    </row>
    <row r="4469">
      <c r="A4469" t="inlineStr">
        <is>
          <t>Q022L01</t>
        </is>
      </c>
      <c r="B4469" t="inlineStr">
        <is>
          <t>FABIANO  DE OLIVEIRA BORTOLATO</t>
        </is>
      </c>
      <c r="C4469" t="n">
        <v>1</v>
      </c>
      <c r="D4469" t="inlineStr">
        <is>
          <t>IPCA</t>
        </is>
      </c>
      <c r="E4469" t="n">
        <v>0.009488792934583046</v>
      </c>
      <c r="F4469" t="inlineStr">
        <is>
          <t>MENSAL</t>
        </is>
      </c>
      <c r="G4469" t="n">
        <v>48344</v>
      </c>
      <c r="H4469" t="n">
        <v>48344</v>
      </c>
      <c r="I4469" t="n">
        <v>121</v>
      </c>
      <c r="J4469" t="inlineStr">
        <is>
          <t>CARTEIRA</t>
        </is>
      </c>
      <c r="K4469" t="inlineStr">
        <is>
          <t>CONTRATO</t>
        </is>
      </c>
      <c r="L4469" t="n">
        <v>2700.77</v>
      </c>
      <c r="M4469" t="inlineStr">
        <is>
          <t>IBIRAPITANGA FASE 3</t>
        </is>
      </c>
      <c r="N4469" s="142">
        <f>DATE(YEAR(G4469),MONTH(G4469),1)</f>
        <v/>
      </c>
      <c r="O4469" s="132">
        <f>IF(G4469&gt;$K$3,"Futuro","Atraso")</f>
        <v/>
      </c>
      <c r="P4469">
        <f>12*(YEAR(G4469)-YEAR($K$3))+(MONTH(G4469)-MONTH($K$3))</f>
        <v/>
      </c>
      <c r="Q4469" s="366">
        <f>IF(M4469="IBIRAPITANGA FASE 3",IF(O4469="Atraso",L4469,L4469/(1+$I$2)^P4469),IF(O4469="Atraso",L4469,L4469/(1+$I$1)^P4469))</f>
        <v/>
      </c>
      <c r="R4469">
        <f>IF(O4469="Atraso",$K$3-G4469,0)</f>
        <v/>
      </c>
      <c r="S4469">
        <f>IF(R4469&lt;=15,"Até 15",IF(R4469&lt;=30,"Entre 15 e 30",IF(R4469&lt;=60,"Entre 30 e 60",IF(R4469&lt;=90,"Entre 60 e 90",IF(R4469&lt;=120,"Entre 90 e 120",IF(R4469&lt;=150,"Entre 120 e 150",IF(R4469&lt;=180,"Entre 150 e 180","Superior a 180")))))))</f>
        <v/>
      </c>
    </row>
    <row r="4470">
      <c r="A4470" t="inlineStr">
        <is>
          <t>Q022L01</t>
        </is>
      </c>
      <c r="B4470" t="inlineStr">
        <is>
          <t>FABIANO  DE OLIVEIRA BORTOLATO</t>
        </is>
      </c>
      <c r="C4470" t="n">
        <v>1</v>
      </c>
      <c r="D4470" t="inlineStr">
        <is>
          <t>IPCA</t>
        </is>
      </c>
      <c r="E4470" t="n">
        <v>0.009488792934583046</v>
      </c>
      <c r="F4470" t="inlineStr">
        <is>
          <t>MENSAL</t>
        </is>
      </c>
      <c r="G4470" t="n">
        <v>48375</v>
      </c>
      <c r="H4470" t="n">
        <v>48375</v>
      </c>
      <c r="I4470" t="n">
        <v>122</v>
      </c>
      <c r="J4470" t="inlineStr">
        <is>
          <t>CARTEIRA</t>
        </is>
      </c>
      <c r="K4470" t="inlineStr">
        <is>
          <t>CONTRATO</t>
        </is>
      </c>
      <c r="L4470" t="n">
        <v>2700.77</v>
      </c>
      <c r="M4470" t="inlineStr">
        <is>
          <t>IBIRAPITANGA FASE 3</t>
        </is>
      </c>
      <c r="N4470" s="142">
        <f>DATE(YEAR(G4470),MONTH(G4470),1)</f>
        <v/>
      </c>
      <c r="O4470" s="132">
        <f>IF(G4470&gt;$K$3,"Futuro","Atraso")</f>
        <v/>
      </c>
      <c r="P4470">
        <f>12*(YEAR(G4470)-YEAR($K$3))+(MONTH(G4470)-MONTH($K$3))</f>
        <v/>
      </c>
      <c r="Q4470" s="366">
        <f>IF(M4470="IBIRAPITANGA FASE 3",IF(O4470="Atraso",L4470,L4470/(1+$I$2)^P4470),IF(O4470="Atraso",L4470,L4470/(1+$I$1)^P4470))</f>
        <v/>
      </c>
      <c r="R4470">
        <f>IF(O4470="Atraso",$K$3-G4470,0)</f>
        <v/>
      </c>
      <c r="S4470">
        <f>IF(R4470&lt;=15,"Até 15",IF(R4470&lt;=30,"Entre 15 e 30",IF(R4470&lt;=60,"Entre 30 e 60",IF(R4470&lt;=90,"Entre 60 e 90",IF(R4470&lt;=120,"Entre 90 e 120",IF(R4470&lt;=150,"Entre 120 e 150",IF(R4470&lt;=180,"Entre 150 e 180","Superior a 180")))))))</f>
        <v/>
      </c>
    </row>
    <row r="4471">
      <c r="A4471" t="inlineStr">
        <is>
          <t>Q022L01</t>
        </is>
      </c>
      <c r="B4471" t="inlineStr">
        <is>
          <t>FABIANO  DE OLIVEIRA BORTOLATO</t>
        </is>
      </c>
      <c r="C4471" t="n">
        <v>1</v>
      </c>
      <c r="D4471" t="inlineStr">
        <is>
          <t>IPCA</t>
        </is>
      </c>
      <c r="E4471" t="n">
        <v>0.009488792934583046</v>
      </c>
      <c r="F4471" t="inlineStr">
        <is>
          <t>MENSAL</t>
        </is>
      </c>
      <c r="G4471" t="n">
        <v>48405</v>
      </c>
      <c r="H4471" t="n">
        <v>48405</v>
      </c>
      <c r="I4471" t="n">
        <v>123</v>
      </c>
      <c r="J4471" t="inlineStr">
        <is>
          <t>CARTEIRA</t>
        </is>
      </c>
      <c r="K4471" t="inlineStr">
        <is>
          <t>CONTRATO</t>
        </is>
      </c>
      <c r="L4471" t="n">
        <v>2700.77</v>
      </c>
      <c r="M4471" t="inlineStr">
        <is>
          <t>IBIRAPITANGA FASE 3</t>
        </is>
      </c>
      <c r="N4471" s="142">
        <f>DATE(YEAR(G4471),MONTH(G4471),1)</f>
        <v/>
      </c>
      <c r="O4471" s="132">
        <f>IF(G4471&gt;$K$3,"Futuro","Atraso")</f>
        <v/>
      </c>
      <c r="P4471">
        <f>12*(YEAR(G4471)-YEAR($K$3))+(MONTH(G4471)-MONTH($K$3))</f>
        <v/>
      </c>
      <c r="Q4471" s="366">
        <f>IF(M4471="IBIRAPITANGA FASE 3",IF(O4471="Atraso",L4471,L4471/(1+$I$2)^P4471),IF(O4471="Atraso",L4471,L4471/(1+$I$1)^P4471))</f>
        <v/>
      </c>
      <c r="R4471">
        <f>IF(O4471="Atraso",$K$3-G4471,0)</f>
        <v/>
      </c>
      <c r="S4471">
        <f>IF(R4471&lt;=15,"Até 15",IF(R4471&lt;=30,"Entre 15 e 30",IF(R4471&lt;=60,"Entre 30 e 60",IF(R4471&lt;=90,"Entre 60 e 90",IF(R4471&lt;=120,"Entre 90 e 120",IF(R4471&lt;=150,"Entre 120 e 150",IF(R4471&lt;=180,"Entre 150 e 180","Superior a 180")))))))</f>
        <v/>
      </c>
    </row>
    <row r="4472">
      <c r="A4472" t="inlineStr">
        <is>
          <t>Q022L01</t>
        </is>
      </c>
      <c r="B4472" t="inlineStr">
        <is>
          <t>FABIANO  DE OLIVEIRA BORTOLATO</t>
        </is>
      </c>
      <c r="C4472" t="n">
        <v>1</v>
      </c>
      <c r="D4472" t="inlineStr">
        <is>
          <t>IPCA</t>
        </is>
      </c>
      <c r="E4472" t="n">
        <v>0.009488792934583046</v>
      </c>
      <c r="F4472" t="inlineStr">
        <is>
          <t>MENSAL</t>
        </is>
      </c>
      <c r="G4472" t="n">
        <v>48436</v>
      </c>
      <c r="H4472" t="n">
        <v>48436</v>
      </c>
      <c r="I4472" t="n">
        <v>124</v>
      </c>
      <c r="J4472" t="inlineStr">
        <is>
          <t>CARTEIRA</t>
        </is>
      </c>
      <c r="K4472" t="inlineStr">
        <is>
          <t>CONTRATO</t>
        </is>
      </c>
      <c r="L4472" t="n">
        <v>2700.77</v>
      </c>
      <c r="M4472" t="inlineStr">
        <is>
          <t>IBIRAPITANGA FASE 3</t>
        </is>
      </c>
      <c r="N4472" s="142">
        <f>DATE(YEAR(G4472),MONTH(G4472),1)</f>
        <v/>
      </c>
      <c r="O4472" s="132">
        <f>IF(G4472&gt;$K$3,"Futuro","Atraso")</f>
        <v/>
      </c>
      <c r="P4472">
        <f>12*(YEAR(G4472)-YEAR($K$3))+(MONTH(G4472)-MONTH($K$3))</f>
        <v/>
      </c>
      <c r="Q4472" s="366">
        <f>IF(M4472="IBIRAPITANGA FASE 3",IF(O4472="Atraso",L4472,L4472/(1+$I$2)^P4472),IF(O4472="Atraso",L4472,L4472/(1+$I$1)^P4472))</f>
        <v/>
      </c>
      <c r="R4472">
        <f>IF(O4472="Atraso",$K$3-G4472,0)</f>
        <v/>
      </c>
      <c r="S4472">
        <f>IF(R4472&lt;=15,"Até 15",IF(R4472&lt;=30,"Entre 15 e 30",IF(R4472&lt;=60,"Entre 30 e 60",IF(R4472&lt;=90,"Entre 60 e 90",IF(R4472&lt;=120,"Entre 90 e 120",IF(R4472&lt;=150,"Entre 120 e 150",IF(R4472&lt;=180,"Entre 150 e 180","Superior a 180")))))))</f>
        <v/>
      </c>
    </row>
    <row r="4473">
      <c r="A4473" t="inlineStr">
        <is>
          <t>Q022L01</t>
        </is>
      </c>
      <c r="B4473" t="inlineStr">
        <is>
          <t>FABIANO  DE OLIVEIRA BORTOLATO</t>
        </is>
      </c>
      <c r="C4473" t="n">
        <v>1</v>
      </c>
      <c r="D4473" t="inlineStr">
        <is>
          <t>IPCA</t>
        </is>
      </c>
      <c r="E4473" t="n">
        <v>0.009488792934583046</v>
      </c>
      <c r="F4473" t="inlineStr">
        <is>
          <t>MENSAL</t>
        </is>
      </c>
      <c r="G4473" t="n">
        <v>48467</v>
      </c>
      <c r="H4473" t="n">
        <v>48467</v>
      </c>
      <c r="I4473" t="n">
        <v>125</v>
      </c>
      <c r="J4473" t="inlineStr">
        <is>
          <t>CARTEIRA</t>
        </is>
      </c>
      <c r="K4473" t="inlineStr">
        <is>
          <t>CONTRATO</t>
        </is>
      </c>
      <c r="L4473" t="n">
        <v>2700.77</v>
      </c>
      <c r="M4473" t="inlineStr">
        <is>
          <t>IBIRAPITANGA FASE 3</t>
        </is>
      </c>
      <c r="N4473" s="142">
        <f>DATE(YEAR(G4473),MONTH(G4473),1)</f>
        <v/>
      </c>
      <c r="O4473" s="132">
        <f>IF(G4473&gt;$K$3,"Futuro","Atraso")</f>
        <v/>
      </c>
      <c r="P4473">
        <f>12*(YEAR(G4473)-YEAR($K$3))+(MONTH(G4473)-MONTH($K$3))</f>
        <v/>
      </c>
      <c r="Q4473" s="366">
        <f>IF(M4473="IBIRAPITANGA FASE 3",IF(O4473="Atraso",L4473,L4473/(1+$I$2)^P4473),IF(O4473="Atraso",L4473,L4473/(1+$I$1)^P4473))</f>
        <v/>
      </c>
      <c r="R4473">
        <f>IF(O4473="Atraso",$K$3-G4473,0)</f>
        <v/>
      </c>
      <c r="S4473">
        <f>IF(R4473&lt;=15,"Até 15",IF(R4473&lt;=30,"Entre 15 e 30",IF(R4473&lt;=60,"Entre 30 e 60",IF(R4473&lt;=90,"Entre 60 e 90",IF(R4473&lt;=120,"Entre 90 e 120",IF(R4473&lt;=150,"Entre 120 e 150",IF(R4473&lt;=180,"Entre 150 e 180","Superior a 180")))))))</f>
        <v/>
      </c>
    </row>
    <row r="4474">
      <c r="A4474" t="inlineStr">
        <is>
          <t>Q022L01</t>
        </is>
      </c>
      <c r="B4474" t="inlineStr">
        <is>
          <t>FABIANO  DE OLIVEIRA BORTOLATO</t>
        </is>
      </c>
      <c r="C4474" t="n">
        <v>1</v>
      </c>
      <c r="D4474" t="inlineStr">
        <is>
          <t>IPCA</t>
        </is>
      </c>
      <c r="E4474" t="n">
        <v>0.009488792934583046</v>
      </c>
      <c r="F4474" t="inlineStr">
        <is>
          <t>MENSAL</t>
        </is>
      </c>
      <c r="G4474" t="n">
        <v>48497</v>
      </c>
      <c r="H4474" t="n">
        <v>48497</v>
      </c>
      <c r="I4474" t="n">
        <v>126</v>
      </c>
      <c r="J4474" t="inlineStr">
        <is>
          <t>CARTEIRA</t>
        </is>
      </c>
      <c r="K4474" t="inlineStr">
        <is>
          <t>CONTRATO</t>
        </is>
      </c>
      <c r="L4474" t="n">
        <v>2700.77</v>
      </c>
      <c r="M4474" t="inlineStr">
        <is>
          <t>IBIRAPITANGA FASE 3</t>
        </is>
      </c>
      <c r="N4474" s="142">
        <f>DATE(YEAR(G4474),MONTH(G4474),1)</f>
        <v/>
      </c>
      <c r="O4474" s="132">
        <f>IF(G4474&gt;$K$3,"Futuro","Atraso")</f>
        <v/>
      </c>
      <c r="P4474">
        <f>12*(YEAR(G4474)-YEAR($K$3))+(MONTH(G4474)-MONTH($K$3))</f>
        <v/>
      </c>
      <c r="Q4474" s="366">
        <f>IF(M4474="IBIRAPITANGA FASE 3",IF(O4474="Atraso",L4474,L4474/(1+$I$2)^P4474),IF(O4474="Atraso",L4474,L4474/(1+$I$1)^P4474))</f>
        <v/>
      </c>
      <c r="R4474">
        <f>IF(O4474="Atraso",$K$3-G4474,0)</f>
        <v/>
      </c>
      <c r="S4474">
        <f>IF(R4474&lt;=15,"Até 15",IF(R4474&lt;=30,"Entre 15 e 30",IF(R4474&lt;=60,"Entre 30 e 60",IF(R4474&lt;=90,"Entre 60 e 90",IF(R4474&lt;=120,"Entre 90 e 120",IF(R4474&lt;=150,"Entre 120 e 150",IF(R4474&lt;=180,"Entre 150 e 180","Superior a 180")))))))</f>
        <v/>
      </c>
    </row>
    <row r="4475">
      <c r="A4475" t="inlineStr">
        <is>
          <t>Q022L01</t>
        </is>
      </c>
      <c r="B4475" t="inlineStr">
        <is>
          <t>FABIANO  DE OLIVEIRA BORTOLATO</t>
        </is>
      </c>
      <c r="C4475" t="n">
        <v>1</v>
      </c>
      <c r="D4475" t="inlineStr">
        <is>
          <t>IPCA</t>
        </is>
      </c>
      <c r="E4475" t="n">
        <v>0.009488792934583046</v>
      </c>
      <c r="F4475" t="inlineStr">
        <is>
          <t>MENSAL</t>
        </is>
      </c>
      <c r="G4475" t="n">
        <v>48497</v>
      </c>
      <c r="H4475" t="n">
        <v>48497</v>
      </c>
      <c r="I4475" t="n">
        <v>11</v>
      </c>
      <c r="J4475" t="inlineStr">
        <is>
          <t>CARTEIRA</t>
        </is>
      </c>
      <c r="K4475" t="inlineStr">
        <is>
          <t>CONTRATO</t>
        </is>
      </c>
      <c r="L4475" t="n">
        <v>22770.25</v>
      </c>
      <c r="M4475" t="inlineStr">
        <is>
          <t>IBIRAPITANGA FASE 3</t>
        </is>
      </c>
      <c r="N4475" s="142">
        <f>DATE(YEAR(G4475),MONTH(G4475),1)</f>
        <v/>
      </c>
      <c r="O4475" s="132">
        <f>IF(G4475&gt;$K$3,"Futuro","Atraso")</f>
        <v/>
      </c>
      <c r="P4475">
        <f>12*(YEAR(G4475)-YEAR($K$3))+(MONTH(G4475)-MONTH($K$3))</f>
        <v/>
      </c>
      <c r="Q4475" s="366">
        <f>IF(M4475="IBIRAPITANGA FASE 3",IF(O4475="Atraso",L4475,L4475/(1+$I$2)^P4475),IF(O4475="Atraso",L4475,L4475/(1+$I$1)^P4475))</f>
        <v/>
      </c>
      <c r="R4475">
        <f>IF(O4475="Atraso",$K$3-G4475,0)</f>
        <v/>
      </c>
      <c r="S4475">
        <f>IF(R4475&lt;=15,"Até 15",IF(R4475&lt;=30,"Entre 15 e 30",IF(R4475&lt;=60,"Entre 30 e 60",IF(R4475&lt;=90,"Entre 60 e 90",IF(R4475&lt;=120,"Entre 90 e 120",IF(R4475&lt;=150,"Entre 120 e 150",IF(R4475&lt;=180,"Entre 150 e 180","Superior a 180")))))))</f>
        <v/>
      </c>
    </row>
    <row r="4476">
      <c r="A4476" t="inlineStr">
        <is>
          <t>Q022L01</t>
        </is>
      </c>
      <c r="B4476" t="inlineStr">
        <is>
          <t>FABIANO  DE OLIVEIRA BORTOLATO</t>
        </is>
      </c>
      <c r="C4476" t="n">
        <v>1</v>
      </c>
      <c r="D4476" t="inlineStr">
        <is>
          <t>IPCA</t>
        </is>
      </c>
      <c r="E4476" t="n">
        <v>0.009488792934583046</v>
      </c>
      <c r="F4476" t="inlineStr">
        <is>
          <t>MENSAL</t>
        </is>
      </c>
      <c r="G4476" t="n">
        <v>48528</v>
      </c>
      <c r="H4476" t="n">
        <v>48528</v>
      </c>
      <c r="I4476" t="n">
        <v>127</v>
      </c>
      <c r="J4476" t="inlineStr">
        <is>
          <t>CARTEIRA</t>
        </is>
      </c>
      <c r="K4476" t="inlineStr">
        <is>
          <t>CONTRATO</t>
        </is>
      </c>
      <c r="L4476" t="n">
        <v>2700.77</v>
      </c>
      <c r="M4476" t="inlineStr">
        <is>
          <t>IBIRAPITANGA FASE 3</t>
        </is>
      </c>
      <c r="N4476" s="142">
        <f>DATE(YEAR(G4476),MONTH(G4476),1)</f>
        <v/>
      </c>
      <c r="O4476" s="132">
        <f>IF(G4476&gt;$K$3,"Futuro","Atraso")</f>
        <v/>
      </c>
      <c r="P4476">
        <f>12*(YEAR(G4476)-YEAR($K$3))+(MONTH(G4476)-MONTH($K$3))</f>
        <v/>
      </c>
      <c r="Q4476" s="366">
        <f>IF(M4476="IBIRAPITANGA FASE 3",IF(O4476="Atraso",L4476,L4476/(1+$I$2)^P4476),IF(O4476="Atraso",L4476,L4476/(1+$I$1)^P4476))</f>
        <v/>
      </c>
      <c r="R4476">
        <f>IF(O4476="Atraso",$K$3-G4476,0)</f>
        <v/>
      </c>
      <c r="S4476">
        <f>IF(R4476&lt;=15,"Até 15",IF(R4476&lt;=30,"Entre 15 e 30",IF(R4476&lt;=60,"Entre 30 e 60",IF(R4476&lt;=90,"Entre 60 e 90",IF(R4476&lt;=120,"Entre 90 e 120",IF(R4476&lt;=150,"Entre 120 e 150",IF(R4476&lt;=180,"Entre 150 e 180","Superior a 180")))))))</f>
        <v/>
      </c>
    </row>
    <row r="4477">
      <c r="A4477" t="inlineStr">
        <is>
          <t>Q022L01</t>
        </is>
      </c>
      <c r="B4477" t="inlineStr">
        <is>
          <t>FABIANO  DE OLIVEIRA BORTOLATO</t>
        </is>
      </c>
      <c r="C4477" t="n">
        <v>1</v>
      </c>
      <c r="D4477" t="inlineStr">
        <is>
          <t>IPCA</t>
        </is>
      </c>
      <c r="E4477" t="n">
        <v>0.009488792934583046</v>
      </c>
      <c r="F4477" t="inlineStr">
        <is>
          <t>MENSAL</t>
        </is>
      </c>
      <c r="G4477" t="n">
        <v>48558</v>
      </c>
      <c r="H4477" t="n">
        <v>48558</v>
      </c>
      <c r="I4477" t="n">
        <v>128</v>
      </c>
      <c r="J4477" t="inlineStr">
        <is>
          <t>CARTEIRA</t>
        </is>
      </c>
      <c r="K4477" t="inlineStr">
        <is>
          <t>CONTRATO</t>
        </is>
      </c>
      <c r="L4477" t="n">
        <v>2700.77</v>
      </c>
      <c r="M4477" t="inlineStr">
        <is>
          <t>IBIRAPITANGA FASE 3</t>
        </is>
      </c>
      <c r="N4477" s="142">
        <f>DATE(YEAR(G4477),MONTH(G4477),1)</f>
        <v/>
      </c>
      <c r="O4477" s="132">
        <f>IF(G4477&gt;$K$3,"Futuro","Atraso")</f>
        <v/>
      </c>
      <c r="P4477">
        <f>12*(YEAR(G4477)-YEAR($K$3))+(MONTH(G4477)-MONTH($K$3))</f>
        <v/>
      </c>
      <c r="Q4477" s="366">
        <f>IF(M4477="IBIRAPITANGA FASE 3",IF(O4477="Atraso",L4477,L4477/(1+$I$2)^P4477),IF(O4477="Atraso",L4477,L4477/(1+$I$1)^P4477))</f>
        <v/>
      </c>
      <c r="R4477">
        <f>IF(O4477="Atraso",$K$3-G4477,0)</f>
        <v/>
      </c>
      <c r="S4477">
        <f>IF(R4477&lt;=15,"Até 15",IF(R4477&lt;=30,"Entre 15 e 30",IF(R4477&lt;=60,"Entre 30 e 60",IF(R4477&lt;=90,"Entre 60 e 90",IF(R4477&lt;=120,"Entre 90 e 120",IF(R4477&lt;=150,"Entre 120 e 150",IF(R4477&lt;=180,"Entre 150 e 180","Superior a 180")))))))</f>
        <v/>
      </c>
    </row>
    <row r="4478">
      <c r="A4478" t="inlineStr">
        <is>
          <t>Q022L01</t>
        </is>
      </c>
      <c r="B4478" t="inlineStr">
        <is>
          <t>FABIANO  DE OLIVEIRA BORTOLATO</t>
        </is>
      </c>
      <c r="C4478" t="n">
        <v>1</v>
      </c>
      <c r="D4478" t="inlineStr">
        <is>
          <t>IPCA</t>
        </is>
      </c>
      <c r="E4478" t="n">
        <v>0.009488792934583046</v>
      </c>
      <c r="F4478" t="inlineStr">
        <is>
          <t>MENSAL</t>
        </is>
      </c>
      <c r="G4478" t="n">
        <v>48589</v>
      </c>
      <c r="H4478" t="n">
        <v>48589</v>
      </c>
      <c r="I4478" t="n">
        <v>129</v>
      </c>
      <c r="J4478" t="inlineStr">
        <is>
          <t>CARTEIRA</t>
        </is>
      </c>
      <c r="K4478" t="inlineStr">
        <is>
          <t>CONTRATO</t>
        </is>
      </c>
      <c r="L4478" t="n">
        <v>2700.77</v>
      </c>
      <c r="M4478" t="inlineStr">
        <is>
          <t>IBIRAPITANGA FASE 3</t>
        </is>
      </c>
      <c r="N4478" s="142">
        <f>DATE(YEAR(G4478),MONTH(G4478),1)</f>
        <v/>
      </c>
      <c r="O4478" s="132">
        <f>IF(G4478&gt;$K$3,"Futuro","Atraso")</f>
        <v/>
      </c>
      <c r="P4478">
        <f>12*(YEAR(G4478)-YEAR($K$3))+(MONTH(G4478)-MONTH($K$3))</f>
        <v/>
      </c>
      <c r="Q4478" s="366">
        <f>IF(M4478="IBIRAPITANGA FASE 3",IF(O4478="Atraso",L4478,L4478/(1+$I$2)^P4478),IF(O4478="Atraso",L4478,L4478/(1+$I$1)^P4478))</f>
        <v/>
      </c>
      <c r="R4478">
        <f>IF(O4478="Atraso",$K$3-G4478,0)</f>
        <v/>
      </c>
      <c r="S4478">
        <f>IF(R4478&lt;=15,"Até 15",IF(R4478&lt;=30,"Entre 15 e 30",IF(R4478&lt;=60,"Entre 30 e 60",IF(R4478&lt;=90,"Entre 60 e 90",IF(R4478&lt;=120,"Entre 90 e 120",IF(R4478&lt;=150,"Entre 120 e 150",IF(R4478&lt;=180,"Entre 150 e 180","Superior a 180")))))))</f>
        <v/>
      </c>
    </row>
    <row r="4479">
      <c r="A4479" t="inlineStr">
        <is>
          <t>Q022L01</t>
        </is>
      </c>
      <c r="B4479" t="inlineStr">
        <is>
          <t>FABIANO  DE OLIVEIRA BORTOLATO</t>
        </is>
      </c>
      <c r="C4479" t="n">
        <v>1</v>
      </c>
      <c r="D4479" t="inlineStr">
        <is>
          <t>IPCA</t>
        </is>
      </c>
      <c r="E4479" t="n">
        <v>0.009488792934583046</v>
      </c>
      <c r="F4479" t="inlineStr">
        <is>
          <t>MENSAL</t>
        </is>
      </c>
      <c r="G4479" t="n">
        <v>48620</v>
      </c>
      <c r="H4479" t="n">
        <v>48620</v>
      </c>
      <c r="I4479" t="n">
        <v>130</v>
      </c>
      <c r="J4479" t="inlineStr">
        <is>
          <t>CARTEIRA</t>
        </is>
      </c>
      <c r="K4479" t="inlineStr">
        <is>
          <t>CONTRATO</t>
        </is>
      </c>
      <c r="L4479" t="n">
        <v>2700.77</v>
      </c>
      <c r="M4479" t="inlineStr">
        <is>
          <t>IBIRAPITANGA FASE 3</t>
        </is>
      </c>
      <c r="N4479" s="142">
        <f>DATE(YEAR(G4479),MONTH(G4479),1)</f>
        <v/>
      </c>
      <c r="O4479" s="132">
        <f>IF(G4479&gt;$K$3,"Futuro","Atraso")</f>
        <v/>
      </c>
      <c r="P4479">
        <f>12*(YEAR(G4479)-YEAR($K$3))+(MONTH(G4479)-MONTH($K$3))</f>
        <v/>
      </c>
      <c r="Q4479" s="366">
        <f>IF(M4479="IBIRAPITANGA FASE 3",IF(O4479="Atraso",L4479,L4479/(1+$I$2)^P4479),IF(O4479="Atraso",L4479,L4479/(1+$I$1)^P4479))</f>
        <v/>
      </c>
      <c r="R4479">
        <f>IF(O4479="Atraso",$K$3-G4479,0)</f>
        <v/>
      </c>
      <c r="S4479">
        <f>IF(R4479&lt;=15,"Até 15",IF(R4479&lt;=30,"Entre 15 e 30",IF(R4479&lt;=60,"Entre 30 e 60",IF(R4479&lt;=90,"Entre 60 e 90",IF(R4479&lt;=120,"Entre 90 e 120",IF(R4479&lt;=150,"Entre 120 e 150",IF(R4479&lt;=180,"Entre 150 e 180","Superior a 180")))))))</f>
        <v/>
      </c>
    </row>
    <row r="4480">
      <c r="A4480" t="inlineStr">
        <is>
          <t>Q022L01</t>
        </is>
      </c>
      <c r="B4480" t="inlineStr">
        <is>
          <t>FABIANO  DE OLIVEIRA BORTOLATO</t>
        </is>
      </c>
      <c r="C4480" t="n">
        <v>1</v>
      </c>
      <c r="D4480" t="inlineStr">
        <is>
          <t>IPCA</t>
        </is>
      </c>
      <c r="E4480" t="n">
        <v>0.009488792934583046</v>
      </c>
      <c r="F4480" t="inlineStr">
        <is>
          <t>MENSAL</t>
        </is>
      </c>
      <c r="G4480" t="n">
        <v>48648</v>
      </c>
      <c r="H4480" t="n">
        <v>48648</v>
      </c>
      <c r="I4480" t="n">
        <v>131</v>
      </c>
      <c r="J4480" t="inlineStr">
        <is>
          <t>CARTEIRA</t>
        </is>
      </c>
      <c r="K4480" t="inlineStr">
        <is>
          <t>CONTRATO</t>
        </is>
      </c>
      <c r="L4480" t="n">
        <v>2700.77</v>
      </c>
      <c r="M4480" t="inlineStr">
        <is>
          <t>IBIRAPITANGA FASE 3</t>
        </is>
      </c>
      <c r="N4480" s="142">
        <f>DATE(YEAR(G4480),MONTH(G4480),1)</f>
        <v/>
      </c>
      <c r="O4480" s="132">
        <f>IF(G4480&gt;$K$3,"Futuro","Atraso")</f>
        <v/>
      </c>
      <c r="P4480">
        <f>12*(YEAR(G4480)-YEAR($K$3))+(MONTH(G4480)-MONTH($K$3))</f>
        <v/>
      </c>
      <c r="Q4480" s="366">
        <f>IF(M4480="IBIRAPITANGA FASE 3",IF(O4480="Atraso",L4480,L4480/(1+$I$2)^P4480),IF(O4480="Atraso",L4480,L4480/(1+$I$1)^P4480))</f>
        <v/>
      </c>
      <c r="R4480">
        <f>IF(O4480="Atraso",$K$3-G4480,0)</f>
        <v/>
      </c>
      <c r="S4480">
        <f>IF(R4480&lt;=15,"Até 15",IF(R4480&lt;=30,"Entre 15 e 30",IF(R4480&lt;=60,"Entre 30 e 60",IF(R4480&lt;=90,"Entre 60 e 90",IF(R4480&lt;=120,"Entre 90 e 120",IF(R4480&lt;=150,"Entre 120 e 150",IF(R4480&lt;=180,"Entre 150 e 180","Superior a 180")))))))</f>
        <v/>
      </c>
    </row>
    <row r="4481">
      <c r="A4481" t="inlineStr">
        <is>
          <t>Q022L01</t>
        </is>
      </c>
      <c r="B4481" t="inlineStr">
        <is>
          <t>FABIANO  DE OLIVEIRA BORTOLATO</t>
        </is>
      </c>
      <c r="C4481" t="n">
        <v>1</v>
      </c>
      <c r="D4481" t="inlineStr">
        <is>
          <t>IPCA</t>
        </is>
      </c>
      <c r="E4481" t="n">
        <v>0.009488792934583046</v>
      </c>
      <c r="F4481" t="inlineStr">
        <is>
          <t>MENSAL</t>
        </is>
      </c>
      <c r="G4481" t="n">
        <v>48679</v>
      </c>
      <c r="H4481" t="n">
        <v>48679</v>
      </c>
      <c r="I4481" t="n">
        <v>132</v>
      </c>
      <c r="J4481" t="inlineStr">
        <is>
          <t>CARTEIRA</t>
        </is>
      </c>
      <c r="K4481" t="inlineStr">
        <is>
          <t>CONTRATO</t>
        </is>
      </c>
      <c r="L4481" t="n">
        <v>2700.77</v>
      </c>
      <c r="M4481" t="inlineStr">
        <is>
          <t>IBIRAPITANGA FASE 3</t>
        </is>
      </c>
      <c r="N4481" s="142">
        <f>DATE(YEAR(G4481),MONTH(G4481),1)</f>
        <v/>
      </c>
      <c r="O4481" s="132">
        <f>IF(G4481&gt;$K$3,"Futuro","Atraso")</f>
        <v/>
      </c>
      <c r="P4481">
        <f>12*(YEAR(G4481)-YEAR($K$3))+(MONTH(G4481)-MONTH($K$3))</f>
        <v/>
      </c>
      <c r="Q4481" s="366">
        <f>IF(M4481="IBIRAPITANGA FASE 3",IF(O4481="Atraso",L4481,L4481/(1+$I$2)^P4481),IF(O4481="Atraso",L4481,L4481/(1+$I$1)^P4481))</f>
        <v/>
      </c>
      <c r="R4481">
        <f>IF(O4481="Atraso",$K$3-G4481,0)</f>
        <v/>
      </c>
      <c r="S4481">
        <f>IF(R4481&lt;=15,"Até 15",IF(R4481&lt;=30,"Entre 15 e 30",IF(R4481&lt;=60,"Entre 30 e 60",IF(R4481&lt;=90,"Entre 60 e 90",IF(R4481&lt;=120,"Entre 90 e 120",IF(R4481&lt;=150,"Entre 120 e 150",IF(R4481&lt;=180,"Entre 150 e 180","Superior a 180")))))))</f>
        <v/>
      </c>
    </row>
    <row r="4482">
      <c r="A4482" t="inlineStr">
        <is>
          <t>Q022L01</t>
        </is>
      </c>
      <c r="B4482" t="inlineStr">
        <is>
          <t>FABIANO  DE OLIVEIRA BORTOLATO</t>
        </is>
      </c>
      <c r="C4482" t="n">
        <v>1</v>
      </c>
      <c r="D4482" t="inlineStr">
        <is>
          <t>IPCA</t>
        </is>
      </c>
      <c r="E4482" t="n">
        <v>0.009488792934583046</v>
      </c>
      <c r="F4482" t="inlineStr">
        <is>
          <t>MENSAL</t>
        </is>
      </c>
      <c r="G4482" t="n">
        <v>48709</v>
      </c>
      <c r="H4482" t="n">
        <v>48709</v>
      </c>
      <c r="I4482" t="n">
        <v>133</v>
      </c>
      <c r="J4482" t="inlineStr">
        <is>
          <t>CARTEIRA</t>
        </is>
      </c>
      <c r="K4482" t="inlineStr">
        <is>
          <t>CONTRATO</t>
        </is>
      </c>
      <c r="L4482" t="n">
        <v>2700.77</v>
      </c>
      <c r="M4482" t="inlineStr">
        <is>
          <t>IBIRAPITANGA FASE 3</t>
        </is>
      </c>
      <c r="N4482" s="142">
        <f>DATE(YEAR(G4482),MONTH(G4482),1)</f>
        <v/>
      </c>
      <c r="O4482" s="132">
        <f>IF(G4482&gt;$K$3,"Futuro","Atraso")</f>
        <v/>
      </c>
      <c r="P4482">
        <f>12*(YEAR(G4482)-YEAR($K$3))+(MONTH(G4482)-MONTH($K$3))</f>
        <v/>
      </c>
      <c r="Q4482" s="366">
        <f>IF(M4482="IBIRAPITANGA FASE 3",IF(O4482="Atraso",L4482,L4482/(1+$I$2)^P4482),IF(O4482="Atraso",L4482,L4482/(1+$I$1)^P4482))</f>
        <v/>
      </c>
      <c r="R4482">
        <f>IF(O4482="Atraso",$K$3-G4482,0)</f>
        <v/>
      </c>
      <c r="S4482">
        <f>IF(R4482&lt;=15,"Até 15",IF(R4482&lt;=30,"Entre 15 e 30",IF(R4482&lt;=60,"Entre 30 e 60",IF(R4482&lt;=90,"Entre 60 e 90",IF(R4482&lt;=120,"Entre 90 e 120",IF(R4482&lt;=150,"Entre 120 e 150",IF(R4482&lt;=180,"Entre 150 e 180","Superior a 180")))))))</f>
        <v/>
      </c>
    </row>
    <row r="4483">
      <c r="A4483" t="inlineStr">
        <is>
          <t>Q022L01</t>
        </is>
      </c>
      <c r="B4483" t="inlineStr">
        <is>
          <t>FABIANO  DE OLIVEIRA BORTOLATO</t>
        </is>
      </c>
      <c r="C4483" t="n">
        <v>1</v>
      </c>
      <c r="D4483" t="inlineStr">
        <is>
          <t>IPCA</t>
        </is>
      </c>
      <c r="E4483" t="n">
        <v>0.009488792934583046</v>
      </c>
      <c r="F4483" t="inlineStr">
        <is>
          <t>MENSAL</t>
        </is>
      </c>
      <c r="G4483" t="n">
        <v>48740</v>
      </c>
      <c r="H4483" t="n">
        <v>48740</v>
      </c>
      <c r="I4483" t="n">
        <v>134</v>
      </c>
      <c r="J4483" t="inlineStr">
        <is>
          <t>CARTEIRA</t>
        </is>
      </c>
      <c r="K4483" t="inlineStr">
        <is>
          <t>CONTRATO</t>
        </is>
      </c>
      <c r="L4483" t="n">
        <v>2700.77</v>
      </c>
      <c r="M4483" t="inlineStr">
        <is>
          <t>IBIRAPITANGA FASE 3</t>
        </is>
      </c>
      <c r="N4483" s="142">
        <f>DATE(YEAR(G4483),MONTH(G4483),1)</f>
        <v/>
      </c>
      <c r="O4483" s="132">
        <f>IF(G4483&gt;$K$3,"Futuro","Atraso")</f>
        <v/>
      </c>
      <c r="P4483">
        <f>12*(YEAR(G4483)-YEAR($K$3))+(MONTH(G4483)-MONTH($K$3))</f>
        <v/>
      </c>
      <c r="Q4483" s="366">
        <f>IF(M4483="IBIRAPITANGA FASE 3",IF(O4483="Atraso",L4483,L4483/(1+$I$2)^P4483),IF(O4483="Atraso",L4483,L4483/(1+$I$1)^P4483))</f>
        <v/>
      </c>
      <c r="R4483">
        <f>IF(O4483="Atraso",$K$3-G4483,0)</f>
        <v/>
      </c>
      <c r="S4483">
        <f>IF(R4483&lt;=15,"Até 15",IF(R4483&lt;=30,"Entre 15 e 30",IF(R4483&lt;=60,"Entre 30 e 60",IF(R4483&lt;=90,"Entre 60 e 90",IF(R4483&lt;=120,"Entre 90 e 120",IF(R4483&lt;=150,"Entre 120 e 150",IF(R4483&lt;=180,"Entre 150 e 180","Superior a 180")))))))</f>
        <v/>
      </c>
    </row>
    <row r="4484">
      <c r="A4484" t="inlineStr">
        <is>
          <t>Q022L01</t>
        </is>
      </c>
      <c r="B4484" t="inlineStr">
        <is>
          <t>FABIANO  DE OLIVEIRA BORTOLATO</t>
        </is>
      </c>
      <c r="C4484" t="n">
        <v>1</v>
      </c>
      <c r="D4484" t="inlineStr">
        <is>
          <t>IPCA</t>
        </is>
      </c>
      <c r="E4484" t="n">
        <v>0.009488792934583046</v>
      </c>
      <c r="F4484" t="inlineStr">
        <is>
          <t>MENSAL</t>
        </is>
      </c>
      <c r="G4484" t="n">
        <v>48770</v>
      </c>
      <c r="H4484" t="n">
        <v>48770</v>
      </c>
      <c r="I4484" t="n">
        <v>135</v>
      </c>
      <c r="J4484" t="inlineStr">
        <is>
          <t>CARTEIRA</t>
        </is>
      </c>
      <c r="K4484" t="inlineStr">
        <is>
          <t>CONTRATO</t>
        </is>
      </c>
      <c r="L4484" t="n">
        <v>2700.77</v>
      </c>
      <c r="M4484" t="inlineStr">
        <is>
          <t>IBIRAPITANGA FASE 3</t>
        </is>
      </c>
      <c r="N4484" s="142">
        <f>DATE(YEAR(G4484),MONTH(G4484),1)</f>
        <v/>
      </c>
      <c r="O4484" s="132">
        <f>IF(G4484&gt;$K$3,"Futuro","Atraso")</f>
        <v/>
      </c>
      <c r="P4484">
        <f>12*(YEAR(G4484)-YEAR($K$3))+(MONTH(G4484)-MONTH($K$3))</f>
        <v/>
      </c>
      <c r="Q4484" s="366">
        <f>IF(M4484="IBIRAPITANGA FASE 3",IF(O4484="Atraso",L4484,L4484/(1+$I$2)^P4484),IF(O4484="Atraso",L4484,L4484/(1+$I$1)^P4484))</f>
        <v/>
      </c>
      <c r="R4484">
        <f>IF(O4484="Atraso",$K$3-G4484,0)</f>
        <v/>
      </c>
      <c r="S4484">
        <f>IF(R4484&lt;=15,"Até 15",IF(R4484&lt;=30,"Entre 15 e 30",IF(R4484&lt;=60,"Entre 30 e 60",IF(R4484&lt;=90,"Entre 60 e 90",IF(R4484&lt;=120,"Entre 90 e 120",IF(R4484&lt;=150,"Entre 120 e 150",IF(R4484&lt;=180,"Entre 150 e 180","Superior a 180")))))))</f>
        <v/>
      </c>
    </row>
    <row r="4485">
      <c r="A4485" t="inlineStr">
        <is>
          <t>Q022L01</t>
        </is>
      </c>
      <c r="B4485" t="inlineStr">
        <is>
          <t>FABIANO  DE OLIVEIRA BORTOLATO</t>
        </is>
      </c>
      <c r="C4485" t="n">
        <v>1</v>
      </c>
      <c r="D4485" t="inlineStr">
        <is>
          <t>IPCA</t>
        </is>
      </c>
      <c r="E4485" t="n">
        <v>0.009488792934583046</v>
      </c>
      <c r="F4485" t="inlineStr">
        <is>
          <t>MENSAL</t>
        </is>
      </c>
      <c r="G4485" t="n">
        <v>48801</v>
      </c>
      <c r="H4485" t="n">
        <v>48801</v>
      </c>
      <c r="I4485" t="n">
        <v>136</v>
      </c>
      <c r="J4485" t="inlineStr">
        <is>
          <t>CARTEIRA</t>
        </is>
      </c>
      <c r="K4485" t="inlineStr">
        <is>
          <t>CONTRATO</t>
        </is>
      </c>
      <c r="L4485" t="n">
        <v>2700.77</v>
      </c>
      <c r="M4485" t="inlineStr">
        <is>
          <t>IBIRAPITANGA FASE 3</t>
        </is>
      </c>
      <c r="N4485" s="142">
        <f>DATE(YEAR(G4485),MONTH(G4485),1)</f>
        <v/>
      </c>
      <c r="O4485" s="132">
        <f>IF(G4485&gt;$K$3,"Futuro","Atraso")</f>
        <v/>
      </c>
      <c r="P4485">
        <f>12*(YEAR(G4485)-YEAR($K$3))+(MONTH(G4485)-MONTH($K$3))</f>
        <v/>
      </c>
      <c r="Q4485" s="366">
        <f>IF(M4485="IBIRAPITANGA FASE 3",IF(O4485="Atraso",L4485,L4485/(1+$I$2)^P4485),IF(O4485="Atraso",L4485,L4485/(1+$I$1)^P4485))</f>
        <v/>
      </c>
      <c r="R4485">
        <f>IF(O4485="Atraso",$K$3-G4485,0)</f>
        <v/>
      </c>
      <c r="S4485">
        <f>IF(R4485&lt;=15,"Até 15",IF(R4485&lt;=30,"Entre 15 e 30",IF(R4485&lt;=60,"Entre 30 e 60",IF(R4485&lt;=90,"Entre 60 e 90",IF(R4485&lt;=120,"Entre 90 e 120",IF(R4485&lt;=150,"Entre 120 e 150",IF(R4485&lt;=180,"Entre 150 e 180","Superior a 180")))))))</f>
        <v/>
      </c>
    </row>
    <row r="4486">
      <c r="A4486" t="inlineStr">
        <is>
          <t>Q022L01</t>
        </is>
      </c>
      <c r="B4486" t="inlineStr">
        <is>
          <t>FABIANO  DE OLIVEIRA BORTOLATO</t>
        </is>
      </c>
      <c r="C4486" t="n">
        <v>1</v>
      </c>
      <c r="D4486" t="inlineStr">
        <is>
          <t>IPCA</t>
        </is>
      </c>
      <c r="E4486" t="n">
        <v>0.009488792934583046</v>
      </c>
      <c r="F4486" t="inlineStr">
        <is>
          <t>MENSAL</t>
        </is>
      </c>
      <c r="G4486" t="n">
        <v>48832</v>
      </c>
      <c r="H4486" t="n">
        <v>48832</v>
      </c>
      <c r="I4486" t="n">
        <v>137</v>
      </c>
      <c r="J4486" t="inlineStr">
        <is>
          <t>CARTEIRA</t>
        </is>
      </c>
      <c r="K4486" t="inlineStr">
        <is>
          <t>CONTRATO</t>
        </is>
      </c>
      <c r="L4486" t="n">
        <v>2700.77</v>
      </c>
      <c r="M4486" t="inlineStr">
        <is>
          <t>IBIRAPITANGA FASE 3</t>
        </is>
      </c>
      <c r="N4486" s="142">
        <f>DATE(YEAR(G4486),MONTH(G4486),1)</f>
        <v/>
      </c>
      <c r="O4486" s="132">
        <f>IF(G4486&gt;$K$3,"Futuro","Atraso")</f>
        <v/>
      </c>
      <c r="P4486">
        <f>12*(YEAR(G4486)-YEAR($K$3))+(MONTH(G4486)-MONTH($K$3))</f>
        <v/>
      </c>
      <c r="Q4486" s="366">
        <f>IF(M4486="IBIRAPITANGA FASE 3",IF(O4486="Atraso",L4486,L4486/(1+$I$2)^P4486),IF(O4486="Atraso",L4486,L4486/(1+$I$1)^P4486))</f>
        <v/>
      </c>
      <c r="R4486">
        <f>IF(O4486="Atraso",$K$3-G4486,0)</f>
        <v/>
      </c>
      <c r="S4486">
        <f>IF(R4486&lt;=15,"Até 15",IF(R4486&lt;=30,"Entre 15 e 30",IF(R4486&lt;=60,"Entre 30 e 60",IF(R4486&lt;=90,"Entre 60 e 90",IF(R4486&lt;=120,"Entre 90 e 120",IF(R4486&lt;=150,"Entre 120 e 150",IF(R4486&lt;=180,"Entre 150 e 180","Superior a 180")))))))</f>
        <v/>
      </c>
    </row>
    <row r="4487">
      <c r="A4487" t="inlineStr">
        <is>
          <t>Q022L01</t>
        </is>
      </c>
      <c r="B4487" t="inlineStr">
        <is>
          <t>FABIANO  DE OLIVEIRA BORTOLATO</t>
        </is>
      </c>
      <c r="C4487" t="n">
        <v>1</v>
      </c>
      <c r="D4487" t="inlineStr">
        <is>
          <t>IPCA</t>
        </is>
      </c>
      <c r="E4487" t="n">
        <v>0.009488792934583046</v>
      </c>
      <c r="F4487" t="inlineStr">
        <is>
          <t>MENSAL</t>
        </is>
      </c>
      <c r="G4487" t="n">
        <v>48862</v>
      </c>
      <c r="H4487" t="n">
        <v>48862</v>
      </c>
      <c r="I4487" t="n">
        <v>138</v>
      </c>
      <c r="J4487" t="inlineStr">
        <is>
          <t>CARTEIRA</t>
        </is>
      </c>
      <c r="K4487" t="inlineStr">
        <is>
          <t>CONTRATO</t>
        </is>
      </c>
      <c r="L4487" t="n">
        <v>2700.77</v>
      </c>
      <c r="M4487" t="inlineStr">
        <is>
          <t>IBIRAPITANGA FASE 3</t>
        </is>
      </c>
      <c r="N4487" s="142">
        <f>DATE(YEAR(G4487),MONTH(G4487),1)</f>
        <v/>
      </c>
      <c r="O4487" s="132">
        <f>IF(G4487&gt;$K$3,"Futuro","Atraso")</f>
        <v/>
      </c>
      <c r="P4487">
        <f>12*(YEAR(G4487)-YEAR($K$3))+(MONTH(G4487)-MONTH($K$3))</f>
        <v/>
      </c>
      <c r="Q4487" s="366">
        <f>IF(M4487="IBIRAPITANGA FASE 3",IF(O4487="Atraso",L4487,L4487/(1+$I$2)^P4487),IF(O4487="Atraso",L4487,L4487/(1+$I$1)^P4487))</f>
        <v/>
      </c>
      <c r="R4487">
        <f>IF(O4487="Atraso",$K$3-G4487,0)</f>
        <v/>
      </c>
      <c r="S4487">
        <f>IF(R4487&lt;=15,"Até 15",IF(R4487&lt;=30,"Entre 15 e 30",IF(R4487&lt;=60,"Entre 30 e 60",IF(R4487&lt;=90,"Entre 60 e 90",IF(R4487&lt;=120,"Entre 90 e 120",IF(R4487&lt;=150,"Entre 120 e 150",IF(R4487&lt;=180,"Entre 150 e 180","Superior a 180")))))))</f>
        <v/>
      </c>
    </row>
    <row r="4488">
      <c r="A4488" t="inlineStr">
        <is>
          <t>Q022L01</t>
        </is>
      </c>
      <c r="B4488" t="inlineStr">
        <is>
          <t>FABIANO  DE OLIVEIRA BORTOLATO</t>
        </is>
      </c>
      <c r="C4488" t="n">
        <v>1</v>
      </c>
      <c r="D4488" t="inlineStr">
        <is>
          <t>IPCA</t>
        </is>
      </c>
      <c r="E4488" t="n">
        <v>0.009488792934583046</v>
      </c>
      <c r="F4488" t="inlineStr">
        <is>
          <t>MENSAL</t>
        </is>
      </c>
      <c r="G4488" t="n">
        <v>48862</v>
      </c>
      <c r="H4488" t="n">
        <v>48862</v>
      </c>
      <c r="I4488" t="n">
        <v>12</v>
      </c>
      <c r="J4488" t="inlineStr">
        <is>
          <t>CARTEIRA</t>
        </is>
      </c>
      <c r="K4488" t="inlineStr">
        <is>
          <t>CONTRATO</t>
        </is>
      </c>
      <c r="L4488" t="n">
        <v>22770.25</v>
      </c>
      <c r="M4488" t="inlineStr">
        <is>
          <t>IBIRAPITANGA FASE 3</t>
        </is>
      </c>
      <c r="N4488" s="142">
        <f>DATE(YEAR(G4488),MONTH(G4488),1)</f>
        <v/>
      </c>
      <c r="O4488" s="132">
        <f>IF(G4488&gt;$K$3,"Futuro","Atraso")</f>
        <v/>
      </c>
      <c r="P4488">
        <f>12*(YEAR(G4488)-YEAR($K$3))+(MONTH(G4488)-MONTH($K$3))</f>
        <v/>
      </c>
      <c r="Q4488" s="366">
        <f>IF(M4488="IBIRAPITANGA FASE 3",IF(O4488="Atraso",L4488,L4488/(1+$I$2)^P4488),IF(O4488="Atraso",L4488,L4488/(1+$I$1)^P4488))</f>
        <v/>
      </c>
      <c r="R4488">
        <f>IF(O4488="Atraso",$K$3-G4488,0)</f>
        <v/>
      </c>
      <c r="S4488">
        <f>IF(R4488&lt;=15,"Até 15",IF(R4488&lt;=30,"Entre 15 e 30",IF(R4488&lt;=60,"Entre 30 e 60",IF(R4488&lt;=90,"Entre 60 e 90",IF(R4488&lt;=120,"Entre 90 e 120",IF(R4488&lt;=150,"Entre 120 e 150",IF(R4488&lt;=180,"Entre 150 e 180","Superior a 180")))))))</f>
        <v/>
      </c>
    </row>
    <row r="4489">
      <c r="A4489" t="inlineStr">
        <is>
          <t>Q022L01</t>
        </is>
      </c>
      <c r="B4489" t="inlineStr">
        <is>
          <t>FABIANO  DE OLIVEIRA BORTOLATO</t>
        </is>
      </c>
      <c r="C4489" t="n">
        <v>1</v>
      </c>
      <c r="D4489" t="inlineStr">
        <is>
          <t>IPCA</t>
        </is>
      </c>
      <c r="E4489" t="n">
        <v>0.009488792934583046</v>
      </c>
      <c r="F4489" t="inlineStr">
        <is>
          <t>MENSAL</t>
        </is>
      </c>
      <c r="G4489" t="n">
        <v>48893</v>
      </c>
      <c r="H4489" t="n">
        <v>48893</v>
      </c>
      <c r="I4489" t="n">
        <v>139</v>
      </c>
      <c r="J4489" t="inlineStr">
        <is>
          <t>CARTEIRA</t>
        </is>
      </c>
      <c r="K4489" t="inlineStr">
        <is>
          <t>CONTRATO</t>
        </is>
      </c>
      <c r="L4489" t="n">
        <v>2700.77</v>
      </c>
      <c r="M4489" t="inlineStr">
        <is>
          <t>IBIRAPITANGA FASE 3</t>
        </is>
      </c>
      <c r="N4489" s="142">
        <f>DATE(YEAR(G4489),MONTH(G4489),1)</f>
        <v/>
      </c>
      <c r="O4489" s="132">
        <f>IF(G4489&gt;$K$3,"Futuro","Atraso")</f>
        <v/>
      </c>
      <c r="P4489">
        <f>12*(YEAR(G4489)-YEAR($K$3))+(MONTH(G4489)-MONTH($K$3))</f>
        <v/>
      </c>
      <c r="Q4489" s="366">
        <f>IF(M4489="IBIRAPITANGA FASE 3",IF(O4489="Atraso",L4489,L4489/(1+$I$2)^P4489),IF(O4489="Atraso",L4489,L4489/(1+$I$1)^P4489))</f>
        <v/>
      </c>
      <c r="R4489">
        <f>IF(O4489="Atraso",$K$3-G4489,0)</f>
        <v/>
      </c>
      <c r="S4489">
        <f>IF(R4489&lt;=15,"Até 15",IF(R4489&lt;=30,"Entre 15 e 30",IF(R4489&lt;=60,"Entre 30 e 60",IF(R4489&lt;=90,"Entre 60 e 90",IF(R4489&lt;=120,"Entre 90 e 120",IF(R4489&lt;=150,"Entre 120 e 150",IF(R4489&lt;=180,"Entre 150 e 180","Superior a 180")))))))</f>
        <v/>
      </c>
    </row>
    <row r="4490">
      <c r="A4490" t="inlineStr">
        <is>
          <t>Q022L01</t>
        </is>
      </c>
      <c r="B4490" t="inlineStr">
        <is>
          <t>FABIANO  DE OLIVEIRA BORTOLATO</t>
        </is>
      </c>
      <c r="C4490" t="n">
        <v>1</v>
      </c>
      <c r="D4490" t="inlineStr">
        <is>
          <t>IPCA</t>
        </is>
      </c>
      <c r="E4490" t="n">
        <v>0.009488792934583046</v>
      </c>
      <c r="F4490" t="inlineStr">
        <is>
          <t>MENSAL</t>
        </is>
      </c>
      <c r="G4490" t="n">
        <v>48923</v>
      </c>
      <c r="H4490" t="n">
        <v>48923</v>
      </c>
      <c r="I4490" t="n">
        <v>140</v>
      </c>
      <c r="J4490" t="inlineStr">
        <is>
          <t>CARTEIRA</t>
        </is>
      </c>
      <c r="K4490" t="inlineStr">
        <is>
          <t>CONTRATO</t>
        </is>
      </c>
      <c r="L4490" t="n">
        <v>2700.77</v>
      </c>
      <c r="M4490" t="inlineStr">
        <is>
          <t>IBIRAPITANGA FASE 3</t>
        </is>
      </c>
      <c r="N4490" s="142">
        <f>DATE(YEAR(G4490),MONTH(G4490),1)</f>
        <v/>
      </c>
      <c r="O4490" s="132">
        <f>IF(G4490&gt;$K$3,"Futuro","Atraso")</f>
        <v/>
      </c>
      <c r="P4490">
        <f>12*(YEAR(G4490)-YEAR($K$3))+(MONTH(G4490)-MONTH($K$3))</f>
        <v/>
      </c>
      <c r="Q4490" s="366">
        <f>IF(M4490="IBIRAPITANGA FASE 3",IF(O4490="Atraso",L4490,L4490/(1+$I$2)^P4490),IF(O4490="Atraso",L4490,L4490/(1+$I$1)^P4490))</f>
        <v/>
      </c>
      <c r="R4490">
        <f>IF(O4490="Atraso",$K$3-G4490,0)</f>
        <v/>
      </c>
      <c r="S4490">
        <f>IF(R4490&lt;=15,"Até 15",IF(R4490&lt;=30,"Entre 15 e 30",IF(R4490&lt;=60,"Entre 30 e 60",IF(R4490&lt;=90,"Entre 60 e 90",IF(R4490&lt;=120,"Entre 90 e 120",IF(R4490&lt;=150,"Entre 120 e 150",IF(R4490&lt;=180,"Entre 150 e 180","Superior a 180")))))))</f>
        <v/>
      </c>
    </row>
    <row r="4491">
      <c r="A4491" t="inlineStr">
        <is>
          <t>Q022L01</t>
        </is>
      </c>
      <c r="B4491" t="inlineStr">
        <is>
          <t>FABIANO  DE OLIVEIRA BORTOLATO</t>
        </is>
      </c>
      <c r="C4491" t="n">
        <v>1</v>
      </c>
      <c r="D4491" t="inlineStr">
        <is>
          <t>IPCA</t>
        </is>
      </c>
      <c r="E4491" t="n">
        <v>0.009488792934583046</v>
      </c>
      <c r="F4491" t="inlineStr">
        <is>
          <t>MENSAL</t>
        </is>
      </c>
      <c r="G4491" t="n">
        <v>48954</v>
      </c>
      <c r="H4491" t="n">
        <v>48954</v>
      </c>
      <c r="I4491" t="n">
        <v>141</v>
      </c>
      <c r="J4491" t="inlineStr">
        <is>
          <t>CARTEIRA</t>
        </is>
      </c>
      <c r="K4491" t="inlineStr">
        <is>
          <t>CONTRATO</t>
        </is>
      </c>
      <c r="L4491" t="n">
        <v>2700.77</v>
      </c>
      <c r="M4491" t="inlineStr">
        <is>
          <t>IBIRAPITANGA FASE 3</t>
        </is>
      </c>
      <c r="N4491" s="142">
        <f>DATE(YEAR(G4491),MONTH(G4491),1)</f>
        <v/>
      </c>
      <c r="O4491" s="132">
        <f>IF(G4491&gt;$K$3,"Futuro","Atraso")</f>
        <v/>
      </c>
      <c r="P4491">
        <f>12*(YEAR(G4491)-YEAR($K$3))+(MONTH(G4491)-MONTH($K$3))</f>
        <v/>
      </c>
      <c r="Q4491" s="366">
        <f>IF(M4491="IBIRAPITANGA FASE 3",IF(O4491="Atraso",L4491,L4491/(1+$I$2)^P4491),IF(O4491="Atraso",L4491,L4491/(1+$I$1)^P4491))</f>
        <v/>
      </c>
      <c r="R4491">
        <f>IF(O4491="Atraso",$K$3-G4491,0)</f>
        <v/>
      </c>
      <c r="S4491">
        <f>IF(R4491&lt;=15,"Até 15",IF(R4491&lt;=30,"Entre 15 e 30",IF(R4491&lt;=60,"Entre 30 e 60",IF(R4491&lt;=90,"Entre 60 e 90",IF(R4491&lt;=120,"Entre 90 e 120",IF(R4491&lt;=150,"Entre 120 e 150",IF(R4491&lt;=180,"Entre 150 e 180","Superior a 180")))))))</f>
        <v/>
      </c>
    </row>
    <row r="4492">
      <c r="A4492" t="inlineStr">
        <is>
          <t>Q022L01</t>
        </is>
      </c>
      <c r="B4492" t="inlineStr">
        <is>
          <t>FABIANO  DE OLIVEIRA BORTOLATO</t>
        </is>
      </c>
      <c r="C4492" t="n">
        <v>1</v>
      </c>
      <c r="D4492" t="inlineStr">
        <is>
          <t>IPCA</t>
        </is>
      </c>
      <c r="E4492" t="n">
        <v>0.009488792934583046</v>
      </c>
      <c r="F4492" t="inlineStr">
        <is>
          <t>MENSAL</t>
        </is>
      </c>
      <c r="G4492" t="n">
        <v>48985</v>
      </c>
      <c r="H4492" t="n">
        <v>48985</v>
      </c>
      <c r="I4492" t="n">
        <v>142</v>
      </c>
      <c r="J4492" t="inlineStr">
        <is>
          <t>CARTEIRA</t>
        </is>
      </c>
      <c r="K4492" t="inlineStr">
        <is>
          <t>CONTRATO</t>
        </is>
      </c>
      <c r="L4492" t="n">
        <v>2700.77</v>
      </c>
      <c r="M4492" t="inlineStr">
        <is>
          <t>IBIRAPITANGA FASE 3</t>
        </is>
      </c>
      <c r="N4492" s="142">
        <f>DATE(YEAR(G4492),MONTH(G4492),1)</f>
        <v/>
      </c>
      <c r="O4492" s="132">
        <f>IF(G4492&gt;$K$3,"Futuro","Atraso")</f>
        <v/>
      </c>
      <c r="P4492">
        <f>12*(YEAR(G4492)-YEAR($K$3))+(MONTH(G4492)-MONTH($K$3))</f>
        <v/>
      </c>
      <c r="Q4492" s="366">
        <f>IF(M4492="IBIRAPITANGA FASE 3",IF(O4492="Atraso",L4492,L4492/(1+$I$2)^P4492),IF(O4492="Atraso",L4492,L4492/(1+$I$1)^P4492))</f>
        <v/>
      </c>
      <c r="R4492">
        <f>IF(O4492="Atraso",$K$3-G4492,0)</f>
        <v/>
      </c>
      <c r="S4492">
        <f>IF(R4492&lt;=15,"Até 15",IF(R4492&lt;=30,"Entre 15 e 30",IF(R4492&lt;=60,"Entre 30 e 60",IF(R4492&lt;=90,"Entre 60 e 90",IF(R4492&lt;=120,"Entre 90 e 120",IF(R4492&lt;=150,"Entre 120 e 150",IF(R4492&lt;=180,"Entre 150 e 180","Superior a 180")))))))</f>
        <v/>
      </c>
    </row>
    <row r="4493">
      <c r="A4493" t="inlineStr">
        <is>
          <t>Q022L01</t>
        </is>
      </c>
      <c r="B4493" t="inlineStr">
        <is>
          <t>FABIANO  DE OLIVEIRA BORTOLATO</t>
        </is>
      </c>
      <c r="C4493" t="n">
        <v>1</v>
      </c>
      <c r="D4493" t="inlineStr">
        <is>
          <t>IPCA</t>
        </is>
      </c>
      <c r="E4493" t="n">
        <v>0.009488792934583046</v>
      </c>
      <c r="F4493" t="inlineStr">
        <is>
          <t>MENSAL</t>
        </is>
      </c>
      <c r="G4493" t="n">
        <v>49013</v>
      </c>
      <c r="H4493" t="n">
        <v>49013</v>
      </c>
      <c r="I4493" t="n">
        <v>143</v>
      </c>
      <c r="J4493" t="inlineStr">
        <is>
          <t>CARTEIRA</t>
        </is>
      </c>
      <c r="K4493" t="inlineStr">
        <is>
          <t>CONTRATO</t>
        </is>
      </c>
      <c r="L4493" t="n">
        <v>2700.77</v>
      </c>
      <c r="M4493" t="inlineStr">
        <is>
          <t>IBIRAPITANGA FASE 3</t>
        </is>
      </c>
      <c r="N4493" s="142">
        <f>DATE(YEAR(G4493),MONTH(G4493),1)</f>
        <v/>
      </c>
      <c r="O4493" s="132">
        <f>IF(G4493&gt;$K$3,"Futuro","Atraso")</f>
        <v/>
      </c>
      <c r="P4493">
        <f>12*(YEAR(G4493)-YEAR($K$3))+(MONTH(G4493)-MONTH($K$3))</f>
        <v/>
      </c>
      <c r="Q4493" s="366">
        <f>IF(M4493="IBIRAPITANGA FASE 3",IF(O4493="Atraso",L4493,L4493/(1+$I$2)^P4493),IF(O4493="Atraso",L4493,L4493/(1+$I$1)^P4493))</f>
        <v/>
      </c>
      <c r="R4493">
        <f>IF(O4493="Atraso",$K$3-G4493,0)</f>
        <v/>
      </c>
      <c r="S4493">
        <f>IF(R4493&lt;=15,"Até 15",IF(R4493&lt;=30,"Entre 15 e 30",IF(R4493&lt;=60,"Entre 30 e 60",IF(R4493&lt;=90,"Entre 60 e 90",IF(R4493&lt;=120,"Entre 90 e 120",IF(R4493&lt;=150,"Entre 120 e 150",IF(R4493&lt;=180,"Entre 150 e 180","Superior a 180")))))))</f>
        <v/>
      </c>
    </row>
    <row r="4494">
      <c r="A4494" t="inlineStr">
        <is>
          <t>Q022L01</t>
        </is>
      </c>
      <c r="B4494" t="inlineStr">
        <is>
          <t>FABIANO  DE OLIVEIRA BORTOLATO</t>
        </is>
      </c>
      <c r="C4494" t="n">
        <v>1</v>
      </c>
      <c r="D4494" t="inlineStr">
        <is>
          <t>IPCA</t>
        </is>
      </c>
      <c r="E4494" t="n">
        <v>0.009488792934583046</v>
      </c>
      <c r="F4494" t="inlineStr">
        <is>
          <t>MENSAL</t>
        </is>
      </c>
      <c r="G4494" t="n">
        <v>49044</v>
      </c>
      <c r="H4494" t="n">
        <v>49044</v>
      </c>
      <c r="I4494" t="n">
        <v>144</v>
      </c>
      <c r="J4494" t="inlineStr">
        <is>
          <t>CARTEIRA</t>
        </is>
      </c>
      <c r="K4494" t="inlineStr">
        <is>
          <t>CONTRATO</t>
        </is>
      </c>
      <c r="L4494" t="n">
        <v>2700.77</v>
      </c>
      <c r="M4494" t="inlineStr">
        <is>
          <t>IBIRAPITANGA FASE 3</t>
        </is>
      </c>
      <c r="N4494" s="142">
        <f>DATE(YEAR(G4494),MONTH(G4494),1)</f>
        <v/>
      </c>
      <c r="O4494" s="132">
        <f>IF(G4494&gt;$K$3,"Futuro","Atraso")</f>
        <v/>
      </c>
      <c r="P4494">
        <f>12*(YEAR(G4494)-YEAR($K$3))+(MONTH(G4494)-MONTH($K$3))</f>
        <v/>
      </c>
      <c r="Q4494" s="366">
        <f>IF(M4494="IBIRAPITANGA FASE 3",IF(O4494="Atraso",L4494,L4494/(1+$I$2)^P4494),IF(O4494="Atraso",L4494,L4494/(1+$I$1)^P4494))</f>
        <v/>
      </c>
      <c r="R4494">
        <f>IF(O4494="Atraso",$K$3-G4494,0)</f>
        <v/>
      </c>
      <c r="S4494">
        <f>IF(R4494&lt;=15,"Até 15",IF(R4494&lt;=30,"Entre 15 e 30",IF(R4494&lt;=60,"Entre 30 e 60",IF(R4494&lt;=90,"Entre 60 e 90",IF(R4494&lt;=120,"Entre 90 e 120",IF(R4494&lt;=150,"Entre 120 e 150",IF(R4494&lt;=180,"Entre 150 e 180","Superior a 180")))))))</f>
        <v/>
      </c>
    </row>
    <row r="4495">
      <c r="A4495" t="inlineStr">
        <is>
          <t>Q022L01</t>
        </is>
      </c>
      <c r="B4495" t="inlineStr">
        <is>
          <t>FABIANO  DE OLIVEIRA BORTOLATO</t>
        </is>
      </c>
      <c r="C4495" t="n">
        <v>1</v>
      </c>
      <c r="D4495" t="inlineStr">
        <is>
          <t>IPCA</t>
        </is>
      </c>
      <c r="E4495" t="n">
        <v>0.009488792934583046</v>
      </c>
      <c r="F4495" t="inlineStr">
        <is>
          <t>MENSAL</t>
        </is>
      </c>
      <c r="G4495" t="n">
        <v>49074</v>
      </c>
      <c r="H4495" t="n">
        <v>49074</v>
      </c>
      <c r="I4495" t="n">
        <v>145</v>
      </c>
      <c r="J4495" t="inlineStr">
        <is>
          <t>CARTEIRA</t>
        </is>
      </c>
      <c r="K4495" t="inlineStr">
        <is>
          <t>CONTRATO</t>
        </is>
      </c>
      <c r="L4495" t="n">
        <v>2700.77</v>
      </c>
      <c r="M4495" t="inlineStr">
        <is>
          <t>IBIRAPITANGA FASE 3</t>
        </is>
      </c>
      <c r="N4495" s="142">
        <f>DATE(YEAR(G4495),MONTH(G4495),1)</f>
        <v/>
      </c>
      <c r="O4495" s="132">
        <f>IF(G4495&gt;$K$3,"Futuro","Atraso")</f>
        <v/>
      </c>
      <c r="P4495">
        <f>12*(YEAR(G4495)-YEAR($K$3))+(MONTH(G4495)-MONTH($K$3))</f>
        <v/>
      </c>
      <c r="Q4495" s="366">
        <f>IF(M4495="IBIRAPITANGA FASE 3",IF(O4495="Atraso",L4495,L4495/(1+$I$2)^P4495),IF(O4495="Atraso",L4495,L4495/(1+$I$1)^P4495))</f>
        <v/>
      </c>
      <c r="R4495">
        <f>IF(O4495="Atraso",$K$3-G4495,0)</f>
        <v/>
      </c>
      <c r="S4495">
        <f>IF(R4495&lt;=15,"Até 15",IF(R4495&lt;=30,"Entre 15 e 30",IF(R4495&lt;=60,"Entre 30 e 60",IF(R4495&lt;=90,"Entre 60 e 90",IF(R4495&lt;=120,"Entre 90 e 120",IF(R4495&lt;=150,"Entre 120 e 150",IF(R4495&lt;=180,"Entre 150 e 180","Superior a 180")))))))</f>
        <v/>
      </c>
    </row>
    <row r="4496">
      <c r="A4496" t="inlineStr">
        <is>
          <t>Q022L01</t>
        </is>
      </c>
      <c r="B4496" t="inlineStr">
        <is>
          <t>FABIANO  DE OLIVEIRA BORTOLATO</t>
        </is>
      </c>
      <c r="C4496" t="n">
        <v>1</v>
      </c>
      <c r="D4496" t="inlineStr">
        <is>
          <t>IPCA</t>
        </is>
      </c>
      <c r="E4496" t="n">
        <v>0.009488792934583046</v>
      </c>
      <c r="F4496" t="inlineStr">
        <is>
          <t>MENSAL</t>
        </is>
      </c>
      <c r="G4496" t="n">
        <v>49105</v>
      </c>
      <c r="H4496" t="n">
        <v>49105</v>
      </c>
      <c r="I4496" t="n">
        <v>146</v>
      </c>
      <c r="J4496" t="inlineStr">
        <is>
          <t>CARTEIRA</t>
        </is>
      </c>
      <c r="K4496" t="inlineStr">
        <is>
          <t>CONTRATO</t>
        </is>
      </c>
      <c r="L4496" t="n">
        <v>2700.77</v>
      </c>
      <c r="M4496" t="inlineStr">
        <is>
          <t>IBIRAPITANGA FASE 3</t>
        </is>
      </c>
      <c r="N4496" s="142">
        <f>DATE(YEAR(G4496),MONTH(G4496),1)</f>
        <v/>
      </c>
      <c r="O4496" s="132">
        <f>IF(G4496&gt;$K$3,"Futuro","Atraso")</f>
        <v/>
      </c>
      <c r="P4496">
        <f>12*(YEAR(G4496)-YEAR($K$3))+(MONTH(G4496)-MONTH($K$3))</f>
        <v/>
      </c>
      <c r="Q4496" s="366">
        <f>IF(M4496="IBIRAPITANGA FASE 3",IF(O4496="Atraso",L4496,L4496/(1+$I$2)^P4496),IF(O4496="Atraso",L4496,L4496/(1+$I$1)^P4496))</f>
        <v/>
      </c>
      <c r="R4496">
        <f>IF(O4496="Atraso",$K$3-G4496,0)</f>
        <v/>
      </c>
      <c r="S4496">
        <f>IF(R4496&lt;=15,"Até 15",IF(R4496&lt;=30,"Entre 15 e 30",IF(R4496&lt;=60,"Entre 30 e 60",IF(R4496&lt;=90,"Entre 60 e 90",IF(R4496&lt;=120,"Entre 90 e 120",IF(R4496&lt;=150,"Entre 120 e 150",IF(R4496&lt;=180,"Entre 150 e 180","Superior a 180")))))))</f>
        <v/>
      </c>
    </row>
    <row r="4497">
      <c r="A4497" t="inlineStr">
        <is>
          <t>Q022L01</t>
        </is>
      </c>
      <c r="B4497" t="inlineStr">
        <is>
          <t>FABIANO  DE OLIVEIRA BORTOLATO</t>
        </is>
      </c>
      <c r="C4497" t="n">
        <v>1</v>
      </c>
      <c r="D4497" t="inlineStr">
        <is>
          <t>IPCA</t>
        </is>
      </c>
      <c r="E4497" t="n">
        <v>0.009488792934583046</v>
      </c>
      <c r="F4497" t="inlineStr">
        <is>
          <t>MENSAL</t>
        </is>
      </c>
      <c r="G4497" t="n">
        <v>49135</v>
      </c>
      <c r="H4497" t="n">
        <v>49135</v>
      </c>
      <c r="I4497" t="n">
        <v>147</v>
      </c>
      <c r="J4497" t="inlineStr">
        <is>
          <t>CARTEIRA</t>
        </is>
      </c>
      <c r="K4497" t="inlineStr">
        <is>
          <t>CONTRATO</t>
        </is>
      </c>
      <c r="L4497" t="n">
        <v>2700.77</v>
      </c>
      <c r="M4497" t="inlineStr">
        <is>
          <t>IBIRAPITANGA FASE 3</t>
        </is>
      </c>
      <c r="N4497" s="142">
        <f>DATE(YEAR(G4497),MONTH(G4497),1)</f>
        <v/>
      </c>
      <c r="O4497" s="132">
        <f>IF(G4497&gt;$K$3,"Futuro","Atraso")</f>
        <v/>
      </c>
      <c r="P4497">
        <f>12*(YEAR(G4497)-YEAR($K$3))+(MONTH(G4497)-MONTH($K$3))</f>
        <v/>
      </c>
      <c r="Q4497" s="366">
        <f>IF(M4497="IBIRAPITANGA FASE 3",IF(O4497="Atraso",L4497,L4497/(1+$I$2)^P4497),IF(O4497="Atraso",L4497,L4497/(1+$I$1)^P4497))</f>
        <v/>
      </c>
      <c r="R4497">
        <f>IF(O4497="Atraso",$K$3-G4497,0)</f>
        <v/>
      </c>
      <c r="S4497">
        <f>IF(R4497&lt;=15,"Até 15",IF(R4497&lt;=30,"Entre 15 e 30",IF(R4497&lt;=60,"Entre 30 e 60",IF(R4497&lt;=90,"Entre 60 e 90",IF(R4497&lt;=120,"Entre 90 e 120",IF(R4497&lt;=150,"Entre 120 e 150",IF(R4497&lt;=180,"Entre 150 e 180","Superior a 180")))))))</f>
        <v/>
      </c>
    </row>
    <row r="4498">
      <c r="A4498" t="inlineStr">
        <is>
          <t>Q022L01</t>
        </is>
      </c>
      <c r="B4498" t="inlineStr">
        <is>
          <t>FABIANO  DE OLIVEIRA BORTOLATO</t>
        </is>
      </c>
      <c r="C4498" t="n">
        <v>1</v>
      </c>
      <c r="D4498" t="inlineStr">
        <is>
          <t>IPCA</t>
        </is>
      </c>
      <c r="E4498" t="n">
        <v>0.009488792934583046</v>
      </c>
      <c r="F4498" t="inlineStr">
        <is>
          <t>MENSAL</t>
        </is>
      </c>
      <c r="G4498" t="n">
        <v>49166</v>
      </c>
      <c r="H4498" t="n">
        <v>49166</v>
      </c>
      <c r="I4498" t="n">
        <v>148</v>
      </c>
      <c r="J4498" t="inlineStr">
        <is>
          <t>CARTEIRA</t>
        </is>
      </c>
      <c r="K4498" t="inlineStr">
        <is>
          <t>CONTRATO</t>
        </is>
      </c>
      <c r="L4498" t="n">
        <v>2700.77</v>
      </c>
      <c r="M4498" t="inlineStr">
        <is>
          <t>IBIRAPITANGA FASE 3</t>
        </is>
      </c>
      <c r="N4498" s="142">
        <f>DATE(YEAR(G4498),MONTH(G4498),1)</f>
        <v/>
      </c>
      <c r="O4498" s="132">
        <f>IF(G4498&gt;$K$3,"Futuro","Atraso")</f>
        <v/>
      </c>
      <c r="P4498">
        <f>12*(YEAR(G4498)-YEAR($K$3))+(MONTH(G4498)-MONTH($K$3))</f>
        <v/>
      </c>
      <c r="Q4498" s="366">
        <f>IF(M4498="IBIRAPITANGA FASE 3",IF(O4498="Atraso",L4498,L4498/(1+$I$2)^P4498),IF(O4498="Atraso",L4498,L4498/(1+$I$1)^P4498))</f>
        <v/>
      </c>
      <c r="R4498">
        <f>IF(O4498="Atraso",$K$3-G4498,0)</f>
        <v/>
      </c>
      <c r="S4498">
        <f>IF(R4498&lt;=15,"Até 15",IF(R4498&lt;=30,"Entre 15 e 30",IF(R4498&lt;=60,"Entre 30 e 60",IF(R4498&lt;=90,"Entre 60 e 90",IF(R4498&lt;=120,"Entre 90 e 120",IF(R4498&lt;=150,"Entre 120 e 150",IF(R4498&lt;=180,"Entre 150 e 180","Superior a 180")))))))</f>
        <v/>
      </c>
    </row>
    <row r="4499">
      <c r="A4499" t="inlineStr">
        <is>
          <t>Q022L01</t>
        </is>
      </c>
      <c r="B4499" t="inlineStr">
        <is>
          <t>FABIANO  DE OLIVEIRA BORTOLATO</t>
        </is>
      </c>
      <c r="C4499" t="n">
        <v>1</v>
      </c>
      <c r="D4499" t="inlineStr">
        <is>
          <t>IPCA</t>
        </is>
      </c>
      <c r="E4499" t="n">
        <v>0.009488792934583046</v>
      </c>
      <c r="F4499" t="inlineStr">
        <is>
          <t>MENSAL</t>
        </is>
      </c>
      <c r="G4499" t="n">
        <v>49197</v>
      </c>
      <c r="H4499" t="n">
        <v>49197</v>
      </c>
      <c r="I4499" t="n">
        <v>149</v>
      </c>
      <c r="J4499" t="inlineStr">
        <is>
          <t>CARTEIRA</t>
        </is>
      </c>
      <c r="K4499" t="inlineStr">
        <is>
          <t>CONTRATO</t>
        </is>
      </c>
      <c r="L4499" t="n">
        <v>2700.77</v>
      </c>
      <c r="M4499" t="inlineStr">
        <is>
          <t>IBIRAPITANGA FASE 3</t>
        </is>
      </c>
      <c r="N4499" s="142">
        <f>DATE(YEAR(G4499),MONTH(G4499),1)</f>
        <v/>
      </c>
      <c r="O4499" s="132">
        <f>IF(G4499&gt;$K$3,"Futuro","Atraso")</f>
        <v/>
      </c>
      <c r="P4499">
        <f>12*(YEAR(G4499)-YEAR($K$3))+(MONTH(G4499)-MONTH($K$3))</f>
        <v/>
      </c>
      <c r="Q4499" s="366">
        <f>IF(M4499="IBIRAPITANGA FASE 3",IF(O4499="Atraso",L4499,L4499/(1+$I$2)^P4499),IF(O4499="Atraso",L4499,L4499/(1+$I$1)^P4499))</f>
        <v/>
      </c>
      <c r="R4499">
        <f>IF(O4499="Atraso",$K$3-G4499,0)</f>
        <v/>
      </c>
      <c r="S4499">
        <f>IF(R4499&lt;=15,"Até 15",IF(R4499&lt;=30,"Entre 15 e 30",IF(R4499&lt;=60,"Entre 30 e 60",IF(R4499&lt;=90,"Entre 60 e 90",IF(R4499&lt;=120,"Entre 90 e 120",IF(R4499&lt;=150,"Entre 120 e 150",IF(R4499&lt;=180,"Entre 150 e 180","Superior a 180")))))))</f>
        <v/>
      </c>
    </row>
    <row r="4500">
      <c r="A4500" t="inlineStr">
        <is>
          <t>Q022L01</t>
        </is>
      </c>
      <c r="B4500" t="inlineStr">
        <is>
          <t>FABIANO  DE OLIVEIRA BORTOLATO</t>
        </is>
      </c>
      <c r="C4500" t="n">
        <v>1</v>
      </c>
      <c r="D4500" t="inlineStr">
        <is>
          <t>IPCA</t>
        </is>
      </c>
      <c r="E4500" t="n">
        <v>0.009488792934583046</v>
      </c>
      <c r="F4500" t="inlineStr">
        <is>
          <t>MENSAL</t>
        </is>
      </c>
      <c r="G4500" t="n">
        <v>49227</v>
      </c>
      <c r="H4500" t="n">
        <v>49227</v>
      </c>
      <c r="I4500" t="n">
        <v>150</v>
      </c>
      <c r="J4500" t="inlineStr">
        <is>
          <t>CARTEIRA</t>
        </is>
      </c>
      <c r="K4500" t="inlineStr">
        <is>
          <t>CONTRATO</t>
        </is>
      </c>
      <c r="L4500" t="n">
        <v>2700.77</v>
      </c>
      <c r="M4500" t="inlineStr">
        <is>
          <t>IBIRAPITANGA FASE 3</t>
        </is>
      </c>
      <c r="N4500" s="142">
        <f>DATE(YEAR(G4500),MONTH(G4500),1)</f>
        <v/>
      </c>
      <c r="O4500" s="132">
        <f>IF(G4500&gt;$K$3,"Futuro","Atraso")</f>
        <v/>
      </c>
      <c r="P4500">
        <f>12*(YEAR(G4500)-YEAR($K$3))+(MONTH(G4500)-MONTH($K$3))</f>
        <v/>
      </c>
      <c r="Q4500" s="366">
        <f>IF(M4500="IBIRAPITANGA FASE 3",IF(O4500="Atraso",L4500,L4500/(1+$I$2)^P4500),IF(O4500="Atraso",L4500,L4500/(1+$I$1)^P4500))</f>
        <v/>
      </c>
      <c r="R4500">
        <f>IF(O4500="Atraso",$K$3-G4500,0)</f>
        <v/>
      </c>
      <c r="S4500">
        <f>IF(R4500&lt;=15,"Até 15",IF(R4500&lt;=30,"Entre 15 e 30",IF(R4500&lt;=60,"Entre 30 e 60",IF(R4500&lt;=90,"Entre 60 e 90",IF(R4500&lt;=120,"Entre 90 e 120",IF(R4500&lt;=150,"Entre 120 e 150",IF(R4500&lt;=180,"Entre 150 e 180","Superior a 180")))))))</f>
        <v/>
      </c>
    </row>
    <row r="4501">
      <c r="A4501" t="inlineStr">
        <is>
          <t>Q022L01</t>
        </is>
      </c>
      <c r="B4501" t="inlineStr">
        <is>
          <t>FABIANO  DE OLIVEIRA BORTOLATO</t>
        </is>
      </c>
      <c r="C4501" t="n">
        <v>1</v>
      </c>
      <c r="D4501" t="inlineStr">
        <is>
          <t>IPCA</t>
        </is>
      </c>
      <c r="E4501" t="n">
        <v>0.009488792934583046</v>
      </c>
      <c r="F4501" t="inlineStr">
        <is>
          <t>MENSAL</t>
        </is>
      </c>
      <c r="G4501" t="n">
        <v>49227</v>
      </c>
      <c r="H4501" t="n">
        <v>49227</v>
      </c>
      <c r="I4501" t="n">
        <v>13</v>
      </c>
      <c r="J4501" t="inlineStr">
        <is>
          <t>CARTEIRA</t>
        </is>
      </c>
      <c r="K4501" t="inlineStr">
        <is>
          <t>CONTRATO</t>
        </is>
      </c>
      <c r="L4501" t="n">
        <v>22770.25</v>
      </c>
      <c r="M4501" t="inlineStr">
        <is>
          <t>IBIRAPITANGA FASE 3</t>
        </is>
      </c>
      <c r="N4501" s="142">
        <f>DATE(YEAR(G4501),MONTH(G4501),1)</f>
        <v/>
      </c>
      <c r="O4501" s="132">
        <f>IF(G4501&gt;$K$3,"Futuro","Atraso")</f>
        <v/>
      </c>
      <c r="P4501">
        <f>12*(YEAR(G4501)-YEAR($K$3))+(MONTH(G4501)-MONTH($K$3))</f>
        <v/>
      </c>
      <c r="Q4501" s="366">
        <f>IF(M4501="IBIRAPITANGA FASE 3",IF(O4501="Atraso",L4501,L4501/(1+$I$2)^P4501),IF(O4501="Atraso",L4501,L4501/(1+$I$1)^P4501))</f>
        <v/>
      </c>
      <c r="R4501">
        <f>IF(O4501="Atraso",$K$3-G4501,0)</f>
        <v/>
      </c>
      <c r="S4501">
        <f>IF(R4501&lt;=15,"Até 15",IF(R4501&lt;=30,"Entre 15 e 30",IF(R4501&lt;=60,"Entre 30 e 60",IF(R4501&lt;=90,"Entre 60 e 90",IF(R4501&lt;=120,"Entre 90 e 120",IF(R4501&lt;=150,"Entre 120 e 150",IF(R4501&lt;=180,"Entre 150 e 180","Superior a 180")))))))</f>
        <v/>
      </c>
    </row>
    <row r="4502">
      <c r="A4502" t="inlineStr">
        <is>
          <t>Q022L01</t>
        </is>
      </c>
      <c r="B4502" t="inlineStr">
        <is>
          <t>FABIANO  DE OLIVEIRA BORTOLATO</t>
        </is>
      </c>
      <c r="C4502" t="n">
        <v>1</v>
      </c>
      <c r="D4502" t="inlineStr">
        <is>
          <t>IPCA</t>
        </is>
      </c>
      <c r="E4502" t="n">
        <v>0.009488792934583046</v>
      </c>
      <c r="F4502" t="inlineStr">
        <is>
          <t>MENSAL</t>
        </is>
      </c>
      <c r="G4502" t="n">
        <v>49258</v>
      </c>
      <c r="H4502" t="n">
        <v>49258</v>
      </c>
      <c r="I4502" t="n">
        <v>151</v>
      </c>
      <c r="J4502" t="inlineStr">
        <is>
          <t>CARTEIRA</t>
        </is>
      </c>
      <c r="K4502" t="inlineStr">
        <is>
          <t>CONTRATO</t>
        </is>
      </c>
      <c r="L4502" t="n">
        <v>2700.77</v>
      </c>
      <c r="M4502" t="inlineStr">
        <is>
          <t>IBIRAPITANGA FASE 3</t>
        </is>
      </c>
      <c r="N4502" s="142">
        <f>DATE(YEAR(G4502),MONTH(G4502),1)</f>
        <v/>
      </c>
      <c r="O4502" s="132">
        <f>IF(G4502&gt;$K$3,"Futuro","Atraso")</f>
        <v/>
      </c>
      <c r="P4502">
        <f>12*(YEAR(G4502)-YEAR($K$3))+(MONTH(G4502)-MONTH($K$3))</f>
        <v/>
      </c>
      <c r="Q4502" s="366">
        <f>IF(M4502="IBIRAPITANGA FASE 3",IF(O4502="Atraso",L4502,L4502/(1+$I$2)^P4502),IF(O4502="Atraso",L4502,L4502/(1+$I$1)^P4502))</f>
        <v/>
      </c>
      <c r="R4502">
        <f>IF(O4502="Atraso",$K$3-G4502,0)</f>
        <v/>
      </c>
      <c r="S4502">
        <f>IF(R4502&lt;=15,"Até 15",IF(R4502&lt;=30,"Entre 15 e 30",IF(R4502&lt;=60,"Entre 30 e 60",IF(R4502&lt;=90,"Entre 60 e 90",IF(R4502&lt;=120,"Entre 90 e 120",IF(R4502&lt;=150,"Entre 120 e 150",IF(R4502&lt;=180,"Entre 150 e 180","Superior a 180")))))))</f>
        <v/>
      </c>
    </row>
    <row r="4503">
      <c r="A4503" t="inlineStr">
        <is>
          <t>Q022L01</t>
        </is>
      </c>
      <c r="B4503" t="inlineStr">
        <is>
          <t>FABIANO  DE OLIVEIRA BORTOLATO</t>
        </is>
      </c>
      <c r="C4503" t="n">
        <v>1</v>
      </c>
      <c r="D4503" t="inlineStr">
        <is>
          <t>IPCA</t>
        </is>
      </c>
      <c r="E4503" t="n">
        <v>0.009488792934583046</v>
      </c>
      <c r="F4503" t="inlineStr">
        <is>
          <t>MENSAL</t>
        </is>
      </c>
      <c r="G4503" t="n">
        <v>49288</v>
      </c>
      <c r="H4503" t="n">
        <v>49288</v>
      </c>
      <c r="I4503" t="n">
        <v>152</v>
      </c>
      <c r="J4503" t="inlineStr">
        <is>
          <t>CARTEIRA</t>
        </is>
      </c>
      <c r="K4503" t="inlineStr">
        <is>
          <t>CONTRATO</t>
        </is>
      </c>
      <c r="L4503" t="n">
        <v>2700.77</v>
      </c>
      <c r="M4503" t="inlineStr">
        <is>
          <t>IBIRAPITANGA FASE 3</t>
        </is>
      </c>
      <c r="N4503" s="142">
        <f>DATE(YEAR(G4503),MONTH(G4503),1)</f>
        <v/>
      </c>
      <c r="O4503" s="132">
        <f>IF(G4503&gt;$K$3,"Futuro","Atraso")</f>
        <v/>
      </c>
      <c r="P4503">
        <f>12*(YEAR(G4503)-YEAR($K$3))+(MONTH(G4503)-MONTH($K$3))</f>
        <v/>
      </c>
      <c r="Q4503" s="366">
        <f>IF(M4503="IBIRAPITANGA FASE 3",IF(O4503="Atraso",L4503,L4503/(1+$I$2)^P4503),IF(O4503="Atraso",L4503,L4503/(1+$I$1)^P4503))</f>
        <v/>
      </c>
      <c r="R4503">
        <f>IF(O4503="Atraso",$K$3-G4503,0)</f>
        <v/>
      </c>
      <c r="S4503">
        <f>IF(R4503&lt;=15,"Até 15",IF(R4503&lt;=30,"Entre 15 e 30",IF(R4503&lt;=60,"Entre 30 e 60",IF(R4503&lt;=90,"Entre 60 e 90",IF(R4503&lt;=120,"Entre 90 e 120",IF(R4503&lt;=150,"Entre 120 e 150",IF(R4503&lt;=180,"Entre 150 e 180","Superior a 180")))))))</f>
        <v/>
      </c>
    </row>
    <row r="4504">
      <c r="A4504" t="inlineStr">
        <is>
          <t>Q022L01</t>
        </is>
      </c>
      <c r="B4504" t="inlineStr">
        <is>
          <t>FABIANO  DE OLIVEIRA BORTOLATO</t>
        </is>
      </c>
      <c r="C4504" t="n">
        <v>1</v>
      </c>
      <c r="D4504" t="inlineStr">
        <is>
          <t>IPCA</t>
        </is>
      </c>
      <c r="E4504" t="n">
        <v>0.009488792934583046</v>
      </c>
      <c r="F4504" t="inlineStr">
        <is>
          <t>MENSAL</t>
        </is>
      </c>
      <c r="G4504" t="n">
        <v>49319</v>
      </c>
      <c r="H4504" t="n">
        <v>49319</v>
      </c>
      <c r="I4504" t="n">
        <v>153</v>
      </c>
      <c r="J4504" t="inlineStr">
        <is>
          <t>CARTEIRA</t>
        </is>
      </c>
      <c r="K4504" t="inlineStr">
        <is>
          <t>CONTRATO</t>
        </is>
      </c>
      <c r="L4504" t="n">
        <v>2700.77</v>
      </c>
      <c r="M4504" t="inlineStr">
        <is>
          <t>IBIRAPITANGA FASE 3</t>
        </is>
      </c>
      <c r="N4504" s="142">
        <f>DATE(YEAR(G4504),MONTH(G4504),1)</f>
        <v/>
      </c>
      <c r="O4504" s="132">
        <f>IF(G4504&gt;$K$3,"Futuro","Atraso")</f>
        <v/>
      </c>
      <c r="P4504">
        <f>12*(YEAR(G4504)-YEAR($K$3))+(MONTH(G4504)-MONTH($K$3))</f>
        <v/>
      </c>
      <c r="Q4504" s="366">
        <f>IF(M4504="IBIRAPITANGA FASE 3",IF(O4504="Atraso",L4504,L4504/(1+$I$2)^P4504),IF(O4504="Atraso",L4504,L4504/(1+$I$1)^P4504))</f>
        <v/>
      </c>
      <c r="R4504">
        <f>IF(O4504="Atraso",$K$3-G4504,0)</f>
        <v/>
      </c>
      <c r="S4504">
        <f>IF(R4504&lt;=15,"Até 15",IF(R4504&lt;=30,"Entre 15 e 30",IF(R4504&lt;=60,"Entre 30 e 60",IF(R4504&lt;=90,"Entre 60 e 90",IF(R4504&lt;=120,"Entre 90 e 120",IF(R4504&lt;=150,"Entre 120 e 150",IF(R4504&lt;=180,"Entre 150 e 180","Superior a 180")))))))</f>
        <v/>
      </c>
    </row>
    <row r="4505">
      <c r="A4505" t="inlineStr">
        <is>
          <t>Q022L01</t>
        </is>
      </c>
      <c r="B4505" t="inlineStr">
        <is>
          <t>FABIANO  DE OLIVEIRA BORTOLATO</t>
        </is>
      </c>
      <c r="C4505" t="n">
        <v>1</v>
      </c>
      <c r="D4505" t="inlineStr">
        <is>
          <t>IPCA</t>
        </is>
      </c>
      <c r="E4505" t="n">
        <v>0.009488792934583046</v>
      </c>
      <c r="F4505" t="inlineStr">
        <is>
          <t>MENSAL</t>
        </is>
      </c>
      <c r="G4505" t="n">
        <v>49350</v>
      </c>
      <c r="H4505" t="n">
        <v>49350</v>
      </c>
      <c r="I4505" t="n">
        <v>154</v>
      </c>
      <c r="J4505" t="inlineStr">
        <is>
          <t>CARTEIRA</t>
        </is>
      </c>
      <c r="K4505" t="inlineStr">
        <is>
          <t>CONTRATO</t>
        </is>
      </c>
      <c r="L4505" t="n">
        <v>2700.77</v>
      </c>
      <c r="M4505" t="inlineStr">
        <is>
          <t>IBIRAPITANGA FASE 3</t>
        </is>
      </c>
      <c r="N4505" s="142">
        <f>DATE(YEAR(G4505),MONTH(G4505),1)</f>
        <v/>
      </c>
      <c r="O4505" s="132">
        <f>IF(G4505&gt;$K$3,"Futuro","Atraso")</f>
        <v/>
      </c>
      <c r="P4505">
        <f>12*(YEAR(G4505)-YEAR($K$3))+(MONTH(G4505)-MONTH($K$3))</f>
        <v/>
      </c>
      <c r="Q4505" s="366">
        <f>IF(M4505="IBIRAPITANGA FASE 3",IF(O4505="Atraso",L4505,L4505/(1+$I$2)^P4505),IF(O4505="Atraso",L4505,L4505/(1+$I$1)^P4505))</f>
        <v/>
      </c>
      <c r="R4505">
        <f>IF(O4505="Atraso",$K$3-G4505,0)</f>
        <v/>
      </c>
      <c r="S4505">
        <f>IF(R4505&lt;=15,"Até 15",IF(R4505&lt;=30,"Entre 15 e 30",IF(R4505&lt;=60,"Entre 30 e 60",IF(R4505&lt;=90,"Entre 60 e 90",IF(R4505&lt;=120,"Entre 90 e 120",IF(R4505&lt;=150,"Entre 120 e 150",IF(R4505&lt;=180,"Entre 150 e 180","Superior a 180")))))))</f>
        <v/>
      </c>
    </row>
    <row r="4506">
      <c r="A4506" t="inlineStr">
        <is>
          <t>Q022L01</t>
        </is>
      </c>
      <c r="B4506" t="inlineStr">
        <is>
          <t>FABIANO  DE OLIVEIRA BORTOLATO</t>
        </is>
      </c>
      <c r="C4506" t="n">
        <v>1</v>
      </c>
      <c r="D4506" t="inlineStr">
        <is>
          <t>IPCA</t>
        </is>
      </c>
      <c r="E4506" t="n">
        <v>0.009488792934583046</v>
      </c>
      <c r="F4506" t="inlineStr">
        <is>
          <t>MENSAL</t>
        </is>
      </c>
      <c r="G4506" t="n">
        <v>49378</v>
      </c>
      <c r="H4506" t="n">
        <v>49378</v>
      </c>
      <c r="I4506" t="n">
        <v>155</v>
      </c>
      <c r="J4506" t="inlineStr">
        <is>
          <t>CARTEIRA</t>
        </is>
      </c>
      <c r="K4506" t="inlineStr">
        <is>
          <t>CONTRATO</t>
        </is>
      </c>
      <c r="L4506" t="n">
        <v>2700.77</v>
      </c>
      <c r="M4506" t="inlineStr">
        <is>
          <t>IBIRAPITANGA FASE 3</t>
        </is>
      </c>
      <c r="N4506" s="142">
        <f>DATE(YEAR(G4506),MONTH(G4506),1)</f>
        <v/>
      </c>
      <c r="O4506" s="132">
        <f>IF(G4506&gt;$K$3,"Futuro","Atraso")</f>
        <v/>
      </c>
      <c r="P4506">
        <f>12*(YEAR(G4506)-YEAR($K$3))+(MONTH(G4506)-MONTH($K$3))</f>
        <v/>
      </c>
      <c r="Q4506" s="366">
        <f>IF(M4506="IBIRAPITANGA FASE 3",IF(O4506="Atraso",L4506,L4506/(1+$I$2)^P4506),IF(O4506="Atraso",L4506,L4506/(1+$I$1)^P4506))</f>
        <v/>
      </c>
      <c r="R4506">
        <f>IF(O4506="Atraso",$K$3-G4506,0)</f>
        <v/>
      </c>
      <c r="S4506">
        <f>IF(R4506&lt;=15,"Até 15",IF(R4506&lt;=30,"Entre 15 e 30",IF(R4506&lt;=60,"Entre 30 e 60",IF(R4506&lt;=90,"Entre 60 e 90",IF(R4506&lt;=120,"Entre 90 e 120",IF(R4506&lt;=150,"Entre 120 e 150",IF(R4506&lt;=180,"Entre 150 e 180","Superior a 180")))))))</f>
        <v/>
      </c>
    </row>
    <row r="4507">
      <c r="A4507" t="inlineStr">
        <is>
          <t>Q022L01</t>
        </is>
      </c>
      <c r="B4507" t="inlineStr">
        <is>
          <t>FABIANO  DE OLIVEIRA BORTOLATO</t>
        </is>
      </c>
      <c r="C4507" t="n">
        <v>1</v>
      </c>
      <c r="D4507" t="inlineStr">
        <is>
          <t>IPCA</t>
        </is>
      </c>
      <c r="E4507" t="n">
        <v>0.009488792934583046</v>
      </c>
      <c r="F4507" t="inlineStr">
        <is>
          <t>MENSAL</t>
        </is>
      </c>
      <c r="G4507" t="n">
        <v>49409</v>
      </c>
      <c r="H4507" t="n">
        <v>49409</v>
      </c>
      <c r="I4507" t="n">
        <v>156</v>
      </c>
      <c r="J4507" t="inlineStr">
        <is>
          <t>CARTEIRA</t>
        </is>
      </c>
      <c r="K4507" t="inlineStr">
        <is>
          <t>CONTRATO</t>
        </is>
      </c>
      <c r="L4507" t="n">
        <v>2700.77</v>
      </c>
      <c r="M4507" t="inlineStr">
        <is>
          <t>IBIRAPITANGA FASE 3</t>
        </is>
      </c>
      <c r="N4507" s="142">
        <f>DATE(YEAR(G4507),MONTH(G4507),1)</f>
        <v/>
      </c>
      <c r="O4507" s="132">
        <f>IF(G4507&gt;$K$3,"Futuro","Atraso")</f>
        <v/>
      </c>
      <c r="P4507">
        <f>12*(YEAR(G4507)-YEAR($K$3))+(MONTH(G4507)-MONTH($K$3))</f>
        <v/>
      </c>
      <c r="Q4507" s="366">
        <f>IF(M4507="IBIRAPITANGA FASE 3",IF(O4507="Atraso",L4507,L4507/(1+$I$2)^P4507),IF(O4507="Atraso",L4507,L4507/(1+$I$1)^P4507))</f>
        <v/>
      </c>
      <c r="R4507">
        <f>IF(O4507="Atraso",$K$3-G4507,0)</f>
        <v/>
      </c>
      <c r="S4507">
        <f>IF(R4507&lt;=15,"Até 15",IF(R4507&lt;=30,"Entre 15 e 30",IF(R4507&lt;=60,"Entre 30 e 60",IF(R4507&lt;=90,"Entre 60 e 90",IF(R4507&lt;=120,"Entre 90 e 120",IF(R4507&lt;=150,"Entre 120 e 150",IF(R4507&lt;=180,"Entre 150 e 180","Superior a 180")))))))</f>
        <v/>
      </c>
    </row>
    <row r="4508">
      <c r="A4508" t="inlineStr">
        <is>
          <t>Q022L01</t>
        </is>
      </c>
      <c r="B4508" t="inlineStr">
        <is>
          <t>FABIANO  DE OLIVEIRA BORTOLATO</t>
        </is>
      </c>
      <c r="C4508" t="n">
        <v>1</v>
      </c>
      <c r="D4508" t="inlineStr">
        <is>
          <t>IPCA</t>
        </is>
      </c>
      <c r="E4508" t="n">
        <v>0.009488792934583046</v>
      </c>
      <c r="F4508" t="inlineStr">
        <is>
          <t>MENSAL</t>
        </is>
      </c>
      <c r="G4508" t="n">
        <v>49439</v>
      </c>
      <c r="H4508" t="n">
        <v>49439</v>
      </c>
      <c r="I4508" t="n">
        <v>157</v>
      </c>
      <c r="J4508" t="inlineStr">
        <is>
          <t>CARTEIRA</t>
        </is>
      </c>
      <c r="K4508" t="inlineStr">
        <is>
          <t>CONTRATO</t>
        </is>
      </c>
      <c r="L4508" t="n">
        <v>2700.77</v>
      </c>
      <c r="M4508" t="inlineStr">
        <is>
          <t>IBIRAPITANGA FASE 3</t>
        </is>
      </c>
      <c r="N4508" s="142">
        <f>DATE(YEAR(G4508),MONTH(G4508),1)</f>
        <v/>
      </c>
      <c r="O4508" s="132">
        <f>IF(G4508&gt;$K$3,"Futuro","Atraso")</f>
        <v/>
      </c>
      <c r="P4508">
        <f>12*(YEAR(G4508)-YEAR($K$3))+(MONTH(G4508)-MONTH($K$3))</f>
        <v/>
      </c>
      <c r="Q4508" s="366">
        <f>IF(M4508="IBIRAPITANGA FASE 3",IF(O4508="Atraso",L4508,L4508/(1+$I$2)^P4508),IF(O4508="Atraso",L4508,L4508/(1+$I$1)^P4508))</f>
        <v/>
      </c>
      <c r="R4508">
        <f>IF(O4508="Atraso",$K$3-G4508,0)</f>
        <v/>
      </c>
      <c r="S4508">
        <f>IF(R4508&lt;=15,"Até 15",IF(R4508&lt;=30,"Entre 15 e 30",IF(R4508&lt;=60,"Entre 30 e 60",IF(R4508&lt;=90,"Entre 60 e 90",IF(R4508&lt;=120,"Entre 90 e 120",IF(R4508&lt;=150,"Entre 120 e 150",IF(R4508&lt;=180,"Entre 150 e 180","Superior a 180")))))))</f>
        <v/>
      </c>
    </row>
    <row r="4509">
      <c r="A4509" t="inlineStr">
        <is>
          <t>Q022L01</t>
        </is>
      </c>
      <c r="B4509" t="inlineStr">
        <is>
          <t>FABIANO  DE OLIVEIRA BORTOLATO</t>
        </is>
      </c>
      <c r="C4509" t="n">
        <v>1</v>
      </c>
      <c r="D4509" t="inlineStr">
        <is>
          <t>IPCA</t>
        </is>
      </c>
      <c r="E4509" t="n">
        <v>0.009488792934583046</v>
      </c>
      <c r="F4509" t="inlineStr">
        <is>
          <t>MENSAL</t>
        </is>
      </c>
      <c r="G4509" t="n">
        <v>49470</v>
      </c>
      <c r="H4509" t="n">
        <v>49470</v>
      </c>
      <c r="I4509" t="n">
        <v>158</v>
      </c>
      <c r="J4509" t="inlineStr">
        <is>
          <t>CARTEIRA</t>
        </is>
      </c>
      <c r="K4509" t="inlineStr">
        <is>
          <t>CONTRATO</t>
        </is>
      </c>
      <c r="L4509" t="n">
        <v>2700.77</v>
      </c>
      <c r="M4509" t="inlineStr">
        <is>
          <t>IBIRAPITANGA FASE 3</t>
        </is>
      </c>
      <c r="N4509" s="142">
        <f>DATE(YEAR(G4509),MONTH(G4509),1)</f>
        <v/>
      </c>
      <c r="O4509" s="132">
        <f>IF(G4509&gt;$K$3,"Futuro","Atraso")</f>
        <v/>
      </c>
      <c r="P4509">
        <f>12*(YEAR(G4509)-YEAR($K$3))+(MONTH(G4509)-MONTH($K$3))</f>
        <v/>
      </c>
      <c r="Q4509" s="366">
        <f>IF(M4509="IBIRAPITANGA FASE 3",IF(O4509="Atraso",L4509,L4509/(1+$I$2)^P4509),IF(O4509="Atraso",L4509,L4509/(1+$I$1)^P4509))</f>
        <v/>
      </c>
      <c r="R4509">
        <f>IF(O4509="Atraso",$K$3-G4509,0)</f>
        <v/>
      </c>
      <c r="S4509">
        <f>IF(R4509&lt;=15,"Até 15",IF(R4509&lt;=30,"Entre 15 e 30",IF(R4509&lt;=60,"Entre 30 e 60",IF(R4509&lt;=90,"Entre 60 e 90",IF(R4509&lt;=120,"Entre 90 e 120",IF(R4509&lt;=150,"Entre 120 e 150",IF(R4509&lt;=180,"Entre 150 e 180","Superior a 180")))))))</f>
        <v/>
      </c>
    </row>
    <row r="4510">
      <c r="A4510" t="inlineStr">
        <is>
          <t>Q022L01</t>
        </is>
      </c>
      <c r="B4510" t="inlineStr">
        <is>
          <t>FABIANO  DE OLIVEIRA BORTOLATO</t>
        </is>
      </c>
      <c r="C4510" t="n">
        <v>1</v>
      </c>
      <c r="D4510" t="inlineStr">
        <is>
          <t>IPCA</t>
        </is>
      </c>
      <c r="E4510" t="n">
        <v>0.009488792934583046</v>
      </c>
      <c r="F4510" t="inlineStr">
        <is>
          <t>MENSAL</t>
        </is>
      </c>
      <c r="G4510" t="n">
        <v>49500</v>
      </c>
      <c r="H4510" t="n">
        <v>49500</v>
      </c>
      <c r="I4510" t="n">
        <v>159</v>
      </c>
      <c r="J4510" t="inlineStr">
        <is>
          <t>CARTEIRA</t>
        </is>
      </c>
      <c r="K4510" t="inlineStr">
        <is>
          <t>CONTRATO</t>
        </is>
      </c>
      <c r="L4510" t="n">
        <v>2700.77</v>
      </c>
      <c r="M4510" t="inlineStr">
        <is>
          <t>IBIRAPITANGA FASE 3</t>
        </is>
      </c>
      <c r="N4510" s="142">
        <f>DATE(YEAR(G4510),MONTH(G4510),1)</f>
        <v/>
      </c>
      <c r="O4510" s="132">
        <f>IF(G4510&gt;$K$3,"Futuro","Atraso")</f>
        <v/>
      </c>
      <c r="P4510">
        <f>12*(YEAR(G4510)-YEAR($K$3))+(MONTH(G4510)-MONTH($K$3))</f>
        <v/>
      </c>
      <c r="Q4510" s="366">
        <f>IF(M4510="IBIRAPITANGA FASE 3",IF(O4510="Atraso",L4510,L4510/(1+$I$2)^P4510),IF(O4510="Atraso",L4510,L4510/(1+$I$1)^P4510))</f>
        <v/>
      </c>
      <c r="R4510">
        <f>IF(O4510="Atraso",$K$3-G4510,0)</f>
        <v/>
      </c>
      <c r="S4510">
        <f>IF(R4510&lt;=15,"Até 15",IF(R4510&lt;=30,"Entre 15 e 30",IF(R4510&lt;=60,"Entre 30 e 60",IF(R4510&lt;=90,"Entre 60 e 90",IF(R4510&lt;=120,"Entre 90 e 120",IF(R4510&lt;=150,"Entre 120 e 150",IF(R4510&lt;=180,"Entre 150 e 180","Superior a 180")))))))</f>
        <v/>
      </c>
    </row>
    <row r="4511">
      <c r="A4511" t="inlineStr">
        <is>
          <t>Q022L01</t>
        </is>
      </c>
      <c r="B4511" t="inlineStr">
        <is>
          <t>FABIANO  DE OLIVEIRA BORTOLATO</t>
        </is>
      </c>
      <c r="C4511" t="n">
        <v>1</v>
      </c>
      <c r="D4511" t="inlineStr">
        <is>
          <t>IPCA</t>
        </is>
      </c>
      <c r="E4511" t="n">
        <v>0.009488792934583046</v>
      </c>
      <c r="F4511" t="inlineStr">
        <is>
          <t>MENSAL</t>
        </is>
      </c>
      <c r="G4511" t="n">
        <v>49531</v>
      </c>
      <c r="H4511" t="n">
        <v>49531</v>
      </c>
      <c r="I4511" t="n">
        <v>160</v>
      </c>
      <c r="J4511" t="inlineStr">
        <is>
          <t>CARTEIRA</t>
        </is>
      </c>
      <c r="K4511" t="inlineStr">
        <is>
          <t>CONTRATO</t>
        </is>
      </c>
      <c r="L4511" t="n">
        <v>2700.77</v>
      </c>
      <c r="M4511" t="inlineStr">
        <is>
          <t>IBIRAPITANGA FASE 3</t>
        </is>
      </c>
      <c r="N4511" s="142">
        <f>DATE(YEAR(G4511),MONTH(G4511),1)</f>
        <v/>
      </c>
      <c r="O4511" s="132">
        <f>IF(G4511&gt;$K$3,"Futuro","Atraso")</f>
        <v/>
      </c>
      <c r="P4511">
        <f>12*(YEAR(G4511)-YEAR($K$3))+(MONTH(G4511)-MONTH($K$3))</f>
        <v/>
      </c>
      <c r="Q4511" s="366">
        <f>IF(M4511="IBIRAPITANGA FASE 3",IF(O4511="Atraso",L4511,L4511/(1+$I$2)^P4511),IF(O4511="Atraso",L4511,L4511/(1+$I$1)^P4511))</f>
        <v/>
      </c>
      <c r="R4511">
        <f>IF(O4511="Atraso",$K$3-G4511,0)</f>
        <v/>
      </c>
      <c r="S4511">
        <f>IF(R4511&lt;=15,"Até 15",IF(R4511&lt;=30,"Entre 15 e 30",IF(R4511&lt;=60,"Entre 30 e 60",IF(R4511&lt;=90,"Entre 60 e 90",IF(R4511&lt;=120,"Entre 90 e 120",IF(R4511&lt;=150,"Entre 120 e 150",IF(R4511&lt;=180,"Entre 150 e 180","Superior a 180")))))))</f>
        <v/>
      </c>
    </row>
    <row r="4512">
      <c r="A4512" t="inlineStr">
        <is>
          <t>Q022L01</t>
        </is>
      </c>
      <c r="B4512" t="inlineStr">
        <is>
          <t>FABIANO  DE OLIVEIRA BORTOLATO</t>
        </is>
      </c>
      <c r="C4512" t="n">
        <v>1</v>
      </c>
      <c r="D4512" t="inlineStr">
        <is>
          <t>IPCA</t>
        </is>
      </c>
      <c r="E4512" t="n">
        <v>0.009488792934583046</v>
      </c>
      <c r="F4512" t="inlineStr">
        <is>
          <t>MENSAL</t>
        </is>
      </c>
      <c r="G4512" t="n">
        <v>49562</v>
      </c>
      <c r="H4512" t="n">
        <v>49562</v>
      </c>
      <c r="I4512" t="n">
        <v>161</v>
      </c>
      <c r="J4512" t="inlineStr">
        <is>
          <t>CARTEIRA</t>
        </is>
      </c>
      <c r="K4512" t="inlineStr">
        <is>
          <t>CONTRATO</t>
        </is>
      </c>
      <c r="L4512" t="n">
        <v>2700.77</v>
      </c>
      <c r="M4512" t="inlineStr">
        <is>
          <t>IBIRAPITANGA FASE 3</t>
        </is>
      </c>
      <c r="N4512" s="142">
        <f>DATE(YEAR(G4512),MONTH(G4512),1)</f>
        <v/>
      </c>
      <c r="O4512" s="132">
        <f>IF(G4512&gt;$K$3,"Futuro","Atraso")</f>
        <v/>
      </c>
      <c r="P4512">
        <f>12*(YEAR(G4512)-YEAR($K$3))+(MONTH(G4512)-MONTH($K$3))</f>
        <v/>
      </c>
      <c r="Q4512" s="366">
        <f>IF(M4512="IBIRAPITANGA FASE 3",IF(O4512="Atraso",L4512,L4512/(1+$I$2)^P4512),IF(O4512="Atraso",L4512,L4512/(1+$I$1)^P4512))</f>
        <v/>
      </c>
      <c r="R4512">
        <f>IF(O4512="Atraso",$K$3-G4512,0)</f>
        <v/>
      </c>
      <c r="S4512">
        <f>IF(R4512&lt;=15,"Até 15",IF(R4512&lt;=30,"Entre 15 e 30",IF(R4512&lt;=60,"Entre 30 e 60",IF(R4512&lt;=90,"Entre 60 e 90",IF(R4512&lt;=120,"Entre 90 e 120",IF(R4512&lt;=150,"Entre 120 e 150",IF(R4512&lt;=180,"Entre 150 e 180","Superior a 180")))))))</f>
        <v/>
      </c>
    </row>
    <row r="4513">
      <c r="A4513" t="inlineStr">
        <is>
          <t>Q022L01</t>
        </is>
      </c>
      <c r="B4513" t="inlineStr">
        <is>
          <t>FABIANO  DE OLIVEIRA BORTOLATO</t>
        </is>
      </c>
      <c r="C4513" t="n">
        <v>1</v>
      </c>
      <c r="D4513" t="inlineStr">
        <is>
          <t>IPCA</t>
        </is>
      </c>
      <c r="E4513" t="n">
        <v>0.009488792934583046</v>
      </c>
      <c r="F4513" t="inlineStr">
        <is>
          <t>MENSAL</t>
        </is>
      </c>
      <c r="G4513" t="n">
        <v>49592</v>
      </c>
      <c r="H4513" t="n">
        <v>49592</v>
      </c>
      <c r="I4513" t="n">
        <v>162</v>
      </c>
      <c r="J4513" t="inlineStr">
        <is>
          <t>CARTEIRA</t>
        </is>
      </c>
      <c r="K4513" t="inlineStr">
        <is>
          <t>CONTRATO</t>
        </is>
      </c>
      <c r="L4513" t="n">
        <v>2700.77</v>
      </c>
      <c r="M4513" t="inlineStr">
        <is>
          <t>IBIRAPITANGA FASE 3</t>
        </is>
      </c>
      <c r="N4513" s="142">
        <f>DATE(YEAR(G4513),MONTH(G4513),1)</f>
        <v/>
      </c>
      <c r="O4513" s="132">
        <f>IF(G4513&gt;$K$3,"Futuro","Atraso")</f>
        <v/>
      </c>
      <c r="P4513">
        <f>12*(YEAR(G4513)-YEAR($K$3))+(MONTH(G4513)-MONTH($K$3))</f>
        <v/>
      </c>
      <c r="Q4513" s="366">
        <f>IF(M4513="IBIRAPITANGA FASE 3",IF(O4513="Atraso",L4513,L4513/(1+$I$2)^P4513),IF(O4513="Atraso",L4513,L4513/(1+$I$1)^P4513))</f>
        <v/>
      </c>
      <c r="R4513">
        <f>IF(O4513="Atraso",$K$3-G4513,0)</f>
        <v/>
      </c>
      <c r="S4513">
        <f>IF(R4513&lt;=15,"Até 15",IF(R4513&lt;=30,"Entre 15 e 30",IF(R4513&lt;=60,"Entre 30 e 60",IF(R4513&lt;=90,"Entre 60 e 90",IF(R4513&lt;=120,"Entre 90 e 120",IF(R4513&lt;=150,"Entre 120 e 150",IF(R4513&lt;=180,"Entre 150 e 180","Superior a 180")))))))</f>
        <v/>
      </c>
    </row>
    <row r="4514">
      <c r="A4514" t="inlineStr">
        <is>
          <t>Q022L01</t>
        </is>
      </c>
      <c r="B4514" t="inlineStr">
        <is>
          <t>FABIANO  DE OLIVEIRA BORTOLATO</t>
        </is>
      </c>
      <c r="C4514" t="n">
        <v>1</v>
      </c>
      <c r="D4514" t="inlineStr">
        <is>
          <t>IPCA</t>
        </is>
      </c>
      <c r="E4514" t="n">
        <v>0.009488792934583046</v>
      </c>
      <c r="F4514" t="inlineStr">
        <is>
          <t>MENSAL</t>
        </is>
      </c>
      <c r="G4514" t="n">
        <v>49592</v>
      </c>
      <c r="H4514" t="n">
        <v>49592</v>
      </c>
      <c r="I4514" t="n">
        <v>14</v>
      </c>
      <c r="J4514" t="inlineStr">
        <is>
          <t>CARTEIRA</t>
        </is>
      </c>
      <c r="K4514" t="inlineStr">
        <is>
          <t>CONTRATO</t>
        </is>
      </c>
      <c r="L4514" t="n">
        <v>22770.25</v>
      </c>
      <c r="M4514" t="inlineStr">
        <is>
          <t>IBIRAPITANGA FASE 3</t>
        </is>
      </c>
      <c r="N4514" s="142">
        <f>DATE(YEAR(G4514),MONTH(G4514),1)</f>
        <v/>
      </c>
      <c r="O4514" s="132">
        <f>IF(G4514&gt;$K$3,"Futuro","Atraso")</f>
        <v/>
      </c>
      <c r="P4514">
        <f>12*(YEAR(G4514)-YEAR($K$3))+(MONTH(G4514)-MONTH($K$3))</f>
        <v/>
      </c>
      <c r="Q4514" s="366">
        <f>IF(M4514="IBIRAPITANGA FASE 3",IF(O4514="Atraso",L4514,L4514/(1+$I$2)^P4514),IF(O4514="Atraso",L4514,L4514/(1+$I$1)^P4514))</f>
        <v/>
      </c>
      <c r="R4514">
        <f>IF(O4514="Atraso",$K$3-G4514,0)</f>
        <v/>
      </c>
      <c r="S4514">
        <f>IF(R4514&lt;=15,"Até 15",IF(R4514&lt;=30,"Entre 15 e 30",IF(R4514&lt;=60,"Entre 30 e 60",IF(R4514&lt;=90,"Entre 60 e 90",IF(R4514&lt;=120,"Entre 90 e 120",IF(R4514&lt;=150,"Entre 120 e 150",IF(R4514&lt;=180,"Entre 150 e 180","Superior a 180")))))))</f>
        <v/>
      </c>
    </row>
    <row r="4515">
      <c r="A4515" t="inlineStr">
        <is>
          <t>Q022L01</t>
        </is>
      </c>
      <c r="B4515" t="inlineStr">
        <is>
          <t>FABIANO  DE OLIVEIRA BORTOLATO</t>
        </is>
      </c>
      <c r="C4515" t="n">
        <v>1</v>
      </c>
      <c r="D4515" t="inlineStr">
        <is>
          <t>IPCA</t>
        </is>
      </c>
      <c r="E4515" t="n">
        <v>0.009488792934583046</v>
      </c>
      <c r="F4515" t="inlineStr">
        <is>
          <t>MENSAL</t>
        </is>
      </c>
      <c r="G4515" t="n">
        <v>49623</v>
      </c>
      <c r="H4515" t="n">
        <v>49623</v>
      </c>
      <c r="I4515" t="n">
        <v>163</v>
      </c>
      <c r="J4515" t="inlineStr">
        <is>
          <t>CARTEIRA</t>
        </is>
      </c>
      <c r="K4515" t="inlineStr">
        <is>
          <t>CONTRATO</t>
        </is>
      </c>
      <c r="L4515" t="n">
        <v>2700.77</v>
      </c>
      <c r="M4515" t="inlineStr">
        <is>
          <t>IBIRAPITANGA FASE 3</t>
        </is>
      </c>
      <c r="N4515" s="142">
        <f>DATE(YEAR(G4515),MONTH(G4515),1)</f>
        <v/>
      </c>
      <c r="O4515" s="132">
        <f>IF(G4515&gt;$K$3,"Futuro","Atraso")</f>
        <v/>
      </c>
      <c r="P4515">
        <f>12*(YEAR(G4515)-YEAR($K$3))+(MONTH(G4515)-MONTH($K$3))</f>
        <v/>
      </c>
      <c r="Q4515" s="366">
        <f>IF(M4515="IBIRAPITANGA FASE 3",IF(O4515="Atraso",L4515,L4515/(1+$I$2)^P4515),IF(O4515="Atraso",L4515,L4515/(1+$I$1)^P4515))</f>
        <v/>
      </c>
      <c r="R4515">
        <f>IF(O4515="Atraso",$K$3-G4515,0)</f>
        <v/>
      </c>
      <c r="S4515">
        <f>IF(R4515&lt;=15,"Até 15",IF(R4515&lt;=30,"Entre 15 e 30",IF(R4515&lt;=60,"Entre 30 e 60",IF(R4515&lt;=90,"Entre 60 e 90",IF(R4515&lt;=120,"Entre 90 e 120",IF(R4515&lt;=150,"Entre 120 e 150",IF(R4515&lt;=180,"Entre 150 e 180","Superior a 180")))))))</f>
        <v/>
      </c>
    </row>
    <row r="4516">
      <c r="A4516" t="inlineStr">
        <is>
          <t>Q022L01</t>
        </is>
      </c>
      <c r="B4516" t="inlineStr">
        <is>
          <t>FABIANO  DE OLIVEIRA BORTOLATO</t>
        </is>
      </c>
      <c r="C4516" t="n">
        <v>1</v>
      </c>
      <c r="D4516" t="inlineStr">
        <is>
          <t>IPCA</t>
        </is>
      </c>
      <c r="E4516" t="n">
        <v>0.009488792934583046</v>
      </c>
      <c r="F4516" t="inlineStr">
        <is>
          <t>MENSAL</t>
        </is>
      </c>
      <c r="G4516" t="n">
        <v>49653</v>
      </c>
      <c r="H4516" t="n">
        <v>49653</v>
      </c>
      <c r="I4516" t="n">
        <v>164</v>
      </c>
      <c r="J4516" t="inlineStr">
        <is>
          <t>CARTEIRA</t>
        </is>
      </c>
      <c r="K4516" t="inlineStr">
        <is>
          <t>CONTRATO</t>
        </is>
      </c>
      <c r="L4516" t="n">
        <v>2700.77</v>
      </c>
      <c r="M4516" t="inlineStr">
        <is>
          <t>IBIRAPITANGA FASE 3</t>
        </is>
      </c>
      <c r="N4516" s="142">
        <f>DATE(YEAR(G4516),MONTH(G4516),1)</f>
        <v/>
      </c>
      <c r="O4516" s="132">
        <f>IF(G4516&gt;$K$3,"Futuro","Atraso")</f>
        <v/>
      </c>
      <c r="P4516">
        <f>12*(YEAR(G4516)-YEAR($K$3))+(MONTH(G4516)-MONTH($K$3))</f>
        <v/>
      </c>
      <c r="Q4516" s="366">
        <f>IF(M4516="IBIRAPITANGA FASE 3",IF(O4516="Atraso",L4516,L4516/(1+$I$2)^P4516),IF(O4516="Atraso",L4516,L4516/(1+$I$1)^P4516))</f>
        <v/>
      </c>
      <c r="R4516">
        <f>IF(O4516="Atraso",$K$3-G4516,0)</f>
        <v/>
      </c>
      <c r="S4516">
        <f>IF(R4516&lt;=15,"Até 15",IF(R4516&lt;=30,"Entre 15 e 30",IF(R4516&lt;=60,"Entre 30 e 60",IF(R4516&lt;=90,"Entre 60 e 90",IF(R4516&lt;=120,"Entre 90 e 120",IF(R4516&lt;=150,"Entre 120 e 150",IF(R4516&lt;=180,"Entre 150 e 180","Superior a 180")))))))</f>
        <v/>
      </c>
    </row>
    <row r="4517">
      <c r="A4517" t="inlineStr">
        <is>
          <t>Q022L01</t>
        </is>
      </c>
      <c r="B4517" t="inlineStr">
        <is>
          <t>FABIANO  DE OLIVEIRA BORTOLATO</t>
        </is>
      </c>
      <c r="C4517" t="n">
        <v>1</v>
      </c>
      <c r="D4517" t="inlineStr">
        <is>
          <t>IPCA</t>
        </is>
      </c>
      <c r="E4517" t="n">
        <v>0.009488792934583046</v>
      </c>
      <c r="F4517" t="inlineStr">
        <is>
          <t>MENSAL</t>
        </is>
      </c>
      <c r="G4517" t="n">
        <v>49684</v>
      </c>
      <c r="H4517" t="n">
        <v>49684</v>
      </c>
      <c r="I4517" t="n">
        <v>165</v>
      </c>
      <c r="J4517" t="inlineStr">
        <is>
          <t>CARTEIRA</t>
        </is>
      </c>
      <c r="K4517" t="inlineStr">
        <is>
          <t>CONTRATO</t>
        </is>
      </c>
      <c r="L4517" t="n">
        <v>2700.77</v>
      </c>
      <c r="M4517" t="inlineStr">
        <is>
          <t>IBIRAPITANGA FASE 3</t>
        </is>
      </c>
      <c r="N4517" s="142">
        <f>DATE(YEAR(G4517),MONTH(G4517),1)</f>
        <v/>
      </c>
      <c r="O4517" s="132">
        <f>IF(G4517&gt;$K$3,"Futuro","Atraso")</f>
        <v/>
      </c>
      <c r="P4517">
        <f>12*(YEAR(G4517)-YEAR($K$3))+(MONTH(G4517)-MONTH($K$3))</f>
        <v/>
      </c>
      <c r="Q4517" s="366">
        <f>IF(M4517="IBIRAPITANGA FASE 3",IF(O4517="Atraso",L4517,L4517/(1+$I$2)^P4517),IF(O4517="Atraso",L4517,L4517/(1+$I$1)^P4517))</f>
        <v/>
      </c>
      <c r="R4517">
        <f>IF(O4517="Atraso",$K$3-G4517,0)</f>
        <v/>
      </c>
      <c r="S4517">
        <f>IF(R4517&lt;=15,"Até 15",IF(R4517&lt;=30,"Entre 15 e 30",IF(R4517&lt;=60,"Entre 30 e 60",IF(R4517&lt;=90,"Entre 60 e 90",IF(R4517&lt;=120,"Entre 90 e 120",IF(R4517&lt;=150,"Entre 120 e 150",IF(R4517&lt;=180,"Entre 150 e 180","Superior a 180")))))))</f>
        <v/>
      </c>
    </row>
    <row r="4518">
      <c r="A4518" t="inlineStr">
        <is>
          <t>Q022L01</t>
        </is>
      </c>
      <c r="B4518" t="inlineStr">
        <is>
          <t>FABIANO  DE OLIVEIRA BORTOLATO</t>
        </is>
      </c>
      <c r="C4518" t="n">
        <v>1</v>
      </c>
      <c r="D4518" t="inlineStr">
        <is>
          <t>IPCA</t>
        </is>
      </c>
      <c r="E4518" t="n">
        <v>0.009488792934583046</v>
      </c>
      <c r="F4518" t="inlineStr">
        <is>
          <t>MENSAL</t>
        </is>
      </c>
      <c r="G4518" t="n">
        <v>49715</v>
      </c>
      <c r="H4518" t="n">
        <v>49715</v>
      </c>
      <c r="I4518" t="n">
        <v>166</v>
      </c>
      <c r="J4518" t="inlineStr">
        <is>
          <t>CARTEIRA</t>
        </is>
      </c>
      <c r="K4518" t="inlineStr">
        <is>
          <t>CONTRATO</t>
        </is>
      </c>
      <c r="L4518" t="n">
        <v>2700.77</v>
      </c>
      <c r="M4518" t="inlineStr">
        <is>
          <t>IBIRAPITANGA FASE 3</t>
        </is>
      </c>
      <c r="N4518" s="142">
        <f>DATE(YEAR(G4518),MONTH(G4518),1)</f>
        <v/>
      </c>
      <c r="O4518" s="132">
        <f>IF(G4518&gt;$K$3,"Futuro","Atraso")</f>
        <v/>
      </c>
      <c r="P4518">
        <f>12*(YEAR(G4518)-YEAR($K$3))+(MONTH(G4518)-MONTH($K$3))</f>
        <v/>
      </c>
      <c r="Q4518" s="366">
        <f>IF(M4518="IBIRAPITANGA FASE 3",IF(O4518="Atraso",L4518,L4518/(1+$I$2)^P4518),IF(O4518="Atraso",L4518,L4518/(1+$I$1)^P4518))</f>
        <v/>
      </c>
      <c r="R4518">
        <f>IF(O4518="Atraso",$K$3-G4518,0)</f>
        <v/>
      </c>
      <c r="S4518">
        <f>IF(R4518&lt;=15,"Até 15",IF(R4518&lt;=30,"Entre 15 e 30",IF(R4518&lt;=60,"Entre 30 e 60",IF(R4518&lt;=90,"Entre 60 e 90",IF(R4518&lt;=120,"Entre 90 e 120",IF(R4518&lt;=150,"Entre 120 e 150",IF(R4518&lt;=180,"Entre 150 e 180","Superior a 180")))))))</f>
        <v/>
      </c>
    </row>
    <row r="4519">
      <c r="A4519" t="inlineStr">
        <is>
          <t>Q022L01</t>
        </is>
      </c>
      <c r="B4519" t="inlineStr">
        <is>
          <t>FABIANO  DE OLIVEIRA BORTOLATO</t>
        </is>
      </c>
      <c r="C4519" t="n">
        <v>1</v>
      </c>
      <c r="D4519" t="inlineStr">
        <is>
          <t>IPCA</t>
        </is>
      </c>
      <c r="E4519" t="n">
        <v>0.009488792934583046</v>
      </c>
      <c r="F4519" t="inlineStr">
        <is>
          <t>MENSAL</t>
        </is>
      </c>
      <c r="G4519" t="n">
        <v>49744</v>
      </c>
      <c r="H4519" t="n">
        <v>49744</v>
      </c>
      <c r="I4519" t="n">
        <v>167</v>
      </c>
      <c r="J4519" t="inlineStr">
        <is>
          <t>CARTEIRA</t>
        </is>
      </c>
      <c r="K4519" t="inlineStr">
        <is>
          <t>CONTRATO</t>
        </is>
      </c>
      <c r="L4519" t="n">
        <v>2700.77</v>
      </c>
      <c r="M4519" t="inlineStr">
        <is>
          <t>IBIRAPITANGA FASE 3</t>
        </is>
      </c>
      <c r="N4519" s="142">
        <f>DATE(YEAR(G4519),MONTH(G4519),1)</f>
        <v/>
      </c>
      <c r="O4519" s="132">
        <f>IF(G4519&gt;$K$3,"Futuro","Atraso")</f>
        <v/>
      </c>
      <c r="P4519">
        <f>12*(YEAR(G4519)-YEAR($K$3))+(MONTH(G4519)-MONTH($K$3))</f>
        <v/>
      </c>
      <c r="Q4519" s="366">
        <f>IF(M4519="IBIRAPITANGA FASE 3",IF(O4519="Atraso",L4519,L4519/(1+$I$2)^P4519),IF(O4519="Atraso",L4519,L4519/(1+$I$1)^P4519))</f>
        <v/>
      </c>
      <c r="R4519">
        <f>IF(O4519="Atraso",$K$3-G4519,0)</f>
        <v/>
      </c>
      <c r="S4519">
        <f>IF(R4519&lt;=15,"Até 15",IF(R4519&lt;=30,"Entre 15 e 30",IF(R4519&lt;=60,"Entre 30 e 60",IF(R4519&lt;=90,"Entre 60 e 90",IF(R4519&lt;=120,"Entre 90 e 120",IF(R4519&lt;=150,"Entre 120 e 150",IF(R4519&lt;=180,"Entre 150 e 180","Superior a 180")))))))</f>
        <v/>
      </c>
    </row>
    <row r="4520">
      <c r="A4520" t="inlineStr">
        <is>
          <t>Q022L01</t>
        </is>
      </c>
      <c r="B4520" t="inlineStr">
        <is>
          <t>FABIANO  DE OLIVEIRA BORTOLATO</t>
        </is>
      </c>
      <c r="C4520" t="n">
        <v>1</v>
      </c>
      <c r="D4520" t="inlineStr">
        <is>
          <t>IPCA</t>
        </is>
      </c>
      <c r="E4520" t="n">
        <v>0.009488792934583046</v>
      </c>
      <c r="F4520" t="inlineStr">
        <is>
          <t>MENSAL</t>
        </is>
      </c>
      <c r="G4520" t="n">
        <v>49775</v>
      </c>
      <c r="H4520" t="n">
        <v>49775</v>
      </c>
      <c r="I4520" t="n">
        <v>168</v>
      </c>
      <c r="J4520" t="inlineStr">
        <is>
          <t>CARTEIRA</t>
        </is>
      </c>
      <c r="K4520" t="inlineStr">
        <is>
          <t>CONTRATO</t>
        </is>
      </c>
      <c r="L4520" t="n">
        <v>2700.77</v>
      </c>
      <c r="M4520" t="inlineStr">
        <is>
          <t>IBIRAPITANGA FASE 3</t>
        </is>
      </c>
      <c r="N4520" s="142">
        <f>DATE(YEAR(G4520),MONTH(G4520),1)</f>
        <v/>
      </c>
      <c r="O4520" s="132">
        <f>IF(G4520&gt;$K$3,"Futuro","Atraso")</f>
        <v/>
      </c>
      <c r="P4520">
        <f>12*(YEAR(G4520)-YEAR($K$3))+(MONTH(G4520)-MONTH($K$3))</f>
        <v/>
      </c>
      <c r="Q4520" s="366">
        <f>IF(M4520="IBIRAPITANGA FASE 3",IF(O4520="Atraso",L4520,L4520/(1+$I$2)^P4520),IF(O4520="Atraso",L4520,L4520/(1+$I$1)^P4520))</f>
        <v/>
      </c>
      <c r="R4520">
        <f>IF(O4520="Atraso",$K$3-G4520,0)</f>
        <v/>
      </c>
      <c r="S4520">
        <f>IF(R4520&lt;=15,"Até 15",IF(R4520&lt;=30,"Entre 15 e 30",IF(R4520&lt;=60,"Entre 30 e 60",IF(R4520&lt;=90,"Entre 60 e 90",IF(R4520&lt;=120,"Entre 90 e 120",IF(R4520&lt;=150,"Entre 120 e 150",IF(R4520&lt;=180,"Entre 150 e 180","Superior a 180")))))))</f>
        <v/>
      </c>
    </row>
    <row r="4521">
      <c r="A4521" t="inlineStr">
        <is>
          <t>Q022L01</t>
        </is>
      </c>
      <c r="B4521" t="inlineStr">
        <is>
          <t>FABIANO  DE OLIVEIRA BORTOLATO</t>
        </is>
      </c>
      <c r="C4521" t="n">
        <v>1</v>
      </c>
      <c r="D4521" t="inlineStr">
        <is>
          <t>IPCA</t>
        </is>
      </c>
      <c r="E4521" t="n">
        <v>0.009488792934583046</v>
      </c>
      <c r="F4521" t="inlineStr">
        <is>
          <t>MENSAL</t>
        </is>
      </c>
      <c r="G4521" t="n">
        <v>49805</v>
      </c>
      <c r="H4521" t="n">
        <v>49805</v>
      </c>
      <c r="I4521" t="n">
        <v>169</v>
      </c>
      <c r="J4521" t="inlineStr">
        <is>
          <t>CARTEIRA</t>
        </is>
      </c>
      <c r="K4521" t="inlineStr">
        <is>
          <t>CONTRATO</t>
        </is>
      </c>
      <c r="L4521" t="n">
        <v>2700.77</v>
      </c>
      <c r="M4521" t="inlineStr">
        <is>
          <t>IBIRAPITANGA FASE 3</t>
        </is>
      </c>
      <c r="N4521" s="142">
        <f>DATE(YEAR(G4521),MONTH(G4521),1)</f>
        <v/>
      </c>
      <c r="O4521" s="132">
        <f>IF(G4521&gt;$K$3,"Futuro","Atraso")</f>
        <v/>
      </c>
      <c r="P4521">
        <f>12*(YEAR(G4521)-YEAR($K$3))+(MONTH(G4521)-MONTH($K$3))</f>
        <v/>
      </c>
      <c r="Q4521" s="366">
        <f>IF(M4521="IBIRAPITANGA FASE 3",IF(O4521="Atraso",L4521,L4521/(1+$I$2)^P4521),IF(O4521="Atraso",L4521,L4521/(1+$I$1)^P4521))</f>
        <v/>
      </c>
      <c r="R4521">
        <f>IF(O4521="Atraso",$K$3-G4521,0)</f>
        <v/>
      </c>
      <c r="S4521">
        <f>IF(R4521&lt;=15,"Até 15",IF(R4521&lt;=30,"Entre 15 e 30",IF(R4521&lt;=60,"Entre 30 e 60",IF(R4521&lt;=90,"Entre 60 e 90",IF(R4521&lt;=120,"Entre 90 e 120",IF(R4521&lt;=150,"Entre 120 e 150",IF(R4521&lt;=180,"Entre 150 e 180","Superior a 180")))))))</f>
        <v/>
      </c>
    </row>
    <row r="4522">
      <c r="A4522" t="inlineStr">
        <is>
          <t>Q022L01</t>
        </is>
      </c>
      <c r="B4522" t="inlineStr">
        <is>
          <t>FABIANO  DE OLIVEIRA BORTOLATO</t>
        </is>
      </c>
      <c r="C4522" t="n">
        <v>1</v>
      </c>
      <c r="D4522" t="inlineStr">
        <is>
          <t>IPCA</t>
        </is>
      </c>
      <c r="E4522" t="n">
        <v>0.009488792934583046</v>
      </c>
      <c r="F4522" t="inlineStr">
        <is>
          <t>MENSAL</t>
        </is>
      </c>
      <c r="G4522" t="n">
        <v>49836</v>
      </c>
      <c r="H4522" t="n">
        <v>49836</v>
      </c>
      <c r="I4522" t="n">
        <v>170</v>
      </c>
      <c r="J4522" t="inlineStr">
        <is>
          <t>CARTEIRA</t>
        </is>
      </c>
      <c r="K4522" t="inlineStr">
        <is>
          <t>CONTRATO</t>
        </is>
      </c>
      <c r="L4522" t="n">
        <v>2700.77</v>
      </c>
      <c r="M4522" t="inlineStr">
        <is>
          <t>IBIRAPITANGA FASE 3</t>
        </is>
      </c>
      <c r="N4522" s="142">
        <f>DATE(YEAR(G4522),MONTH(G4522),1)</f>
        <v/>
      </c>
      <c r="O4522" s="132">
        <f>IF(G4522&gt;$K$3,"Futuro","Atraso")</f>
        <v/>
      </c>
      <c r="P4522">
        <f>12*(YEAR(G4522)-YEAR($K$3))+(MONTH(G4522)-MONTH($K$3))</f>
        <v/>
      </c>
      <c r="Q4522" s="366">
        <f>IF(M4522="IBIRAPITANGA FASE 3",IF(O4522="Atraso",L4522,L4522/(1+$I$2)^P4522),IF(O4522="Atraso",L4522,L4522/(1+$I$1)^P4522))</f>
        <v/>
      </c>
      <c r="R4522">
        <f>IF(O4522="Atraso",$K$3-G4522,0)</f>
        <v/>
      </c>
      <c r="S4522">
        <f>IF(R4522&lt;=15,"Até 15",IF(R4522&lt;=30,"Entre 15 e 30",IF(R4522&lt;=60,"Entre 30 e 60",IF(R4522&lt;=90,"Entre 60 e 90",IF(R4522&lt;=120,"Entre 90 e 120",IF(R4522&lt;=150,"Entre 120 e 150",IF(R4522&lt;=180,"Entre 150 e 180","Superior a 180")))))))</f>
        <v/>
      </c>
    </row>
    <row r="4523">
      <c r="A4523" t="inlineStr">
        <is>
          <t>Q022L01</t>
        </is>
      </c>
      <c r="B4523" t="inlineStr">
        <is>
          <t>FABIANO  DE OLIVEIRA BORTOLATO</t>
        </is>
      </c>
      <c r="C4523" t="n">
        <v>1</v>
      </c>
      <c r="D4523" t="inlineStr">
        <is>
          <t>IPCA</t>
        </is>
      </c>
      <c r="E4523" t="n">
        <v>0.009488792934583046</v>
      </c>
      <c r="F4523" t="inlineStr">
        <is>
          <t>MENSAL</t>
        </is>
      </c>
      <c r="G4523" t="n">
        <v>49866</v>
      </c>
      <c r="H4523" t="n">
        <v>49866</v>
      </c>
      <c r="I4523" t="n">
        <v>171</v>
      </c>
      <c r="J4523" t="inlineStr">
        <is>
          <t>CARTEIRA</t>
        </is>
      </c>
      <c r="K4523" t="inlineStr">
        <is>
          <t>CONTRATO</t>
        </is>
      </c>
      <c r="L4523" t="n">
        <v>2700.77</v>
      </c>
      <c r="M4523" t="inlineStr">
        <is>
          <t>IBIRAPITANGA FASE 3</t>
        </is>
      </c>
      <c r="N4523" s="142">
        <f>DATE(YEAR(G4523),MONTH(G4523),1)</f>
        <v/>
      </c>
      <c r="O4523" s="132">
        <f>IF(G4523&gt;$K$3,"Futuro","Atraso")</f>
        <v/>
      </c>
      <c r="P4523">
        <f>12*(YEAR(G4523)-YEAR($K$3))+(MONTH(G4523)-MONTH($K$3))</f>
        <v/>
      </c>
      <c r="Q4523" s="366">
        <f>IF(M4523="IBIRAPITANGA FASE 3",IF(O4523="Atraso",L4523,L4523/(1+$I$2)^P4523),IF(O4523="Atraso",L4523,L4523/(1+$I$1)^P4523))</f>
        <v/>
      </c>
      <c r="R4523">
        <f>IF(O4523="Atraso",$K$3-G4523,0)</f>
        <v/>
      </c>
      <c r="S4523">
        <f>IF(R4523&lt;=15,"Até 15",IF(R4523&lt;=30,"Entre 15 e 30",IF(R4523&lt;=60,"Entre 30 e 60",IF(R4523&lt;=90,"Entre 60 e 90",IF(R4523&lt;=120,"Entre 90 e 120",IF(R4523&lt;=150,"Entre 120 e 150",IF(R4523&lt;=180,"Entre 150 e 180","Superior a 180")))))))</f>
        <v/>
      </c>
    </row>
    <row r="4524">
      <c r="A4524" t="inlineStr">
        <is>
          <t>Q022L01</t>
        </is>
      </c>
      <c r="B4524" t="inlineStr">
        <is>
          <t>FABIANO  DE OLIVEIRA BORTOLATO</t>
        </is>
      </c>
      <c r="C4524" t="n">
        <v>1</v>
      </c>
      <c r="D4524" t="inlineStr">
        <is>
          <t>IPCA</t>
        </is>
      </c>
      <c r="E4524" t="n">
        <v>0.009488792934583046</v>
      </c>
      <c r="F4524" t="inlineStr">
        <is>
          <t>MENSAL</t>
        </is>
      </c>
      <c r="G4524" t="n">
        <v>49897</v>
      </c>
      <c r="H4524" t="n">
        <v>49897</v>
      </c>
      <c r="I4524" t="n">
        <v>172</v>
      </c>
      <c r="J4524" t="inlineStr">
        <is>
          <t>CARTEIRA</t>
        </is>
      </c>
      <c r="K4524" t="inlineStr">
        <is>
          <t>CONTRATO</t>
        </is>
      </c>
      <c r="L4524" t="n">
        <v>2700.77</v>
      </c>
      <c r="M4524" t="inlineStr">
        <is>
          <t>IBIRAPITANGA FASE 3</t>
        </is>
      </c>
      <c r="N4524" s="142">
        <f>DATE(YEAR(G4524),MONTH(G4524),1)</f>
        <v/>
      </c>
      <c r="O4524" s="132">
        <f>IF(G4524&gt;$K$3,"Futuro","Atraso")</f>
        <v/>
      </c>
      <c r="P4524">
        <f>12*(YEAR(G4524)-YEAR($K$3))+(MONTH(G4524)-MONTH($K$3))</f>
        <v/>
      </c>
      <c r="Q4524" s="366">
        <f>IF(M4524="IBIRAPITANGA FASE 3",IF(O4524="Atraso",L4524,L4524/(1+$I$2)^P4524),IF(O4524="Atraso",L4524,L4524/(1+$I$1)^P4524))</f>
        <v/>
      </c>
      <c r="R4524">
        <f>IF(O4524="Atraso",$K$3-G4524,0)</f>
        <v/>
      </c>
      <c r="S4524">
        <f>IF(R4524&lt;=15,"Até 15",IF(R4524&lt;=30,"Entre 15 e 30",IF(R4524&lt;=60,"Entre 30 e 60",IF(R4524&lt;=90,"Entre 60 e 90",IF(R4524&lt;=120,"Entre 90 e 120",IF(R4524&lt;=150,"Entre 120 e 150",IF(R4524&lt;=180,"Entre 150 e 180","Superior a 180")))))))</f>
        <v/>
      </c>
    </row>
    <row r="4525">
      <c r="A4525" t="inlineStr">
        <is>
          <t>Q022L01</t>
        </is>
      </c>
      <c r="B4525" t="inlineStr">
        <is>
          <t>FABIANO  DE OLIVEIRA BORTOLATO</t>
        </is>
      </c>
      <c r="C4525" t="n">
        <v>1</v>
      </c>
      <c r="D4525" t="inlineStr">
        <is>
          <t>IPCA</t>
        </is>
      </c>
      <c r="E4525" t="n">
        <v>0.009488792934583046</v>
      </c>
      <c r="F4525" t="inlineStr">
        <is>
          <t>MENSAL</t>
        </is>
      </c>
      <c r="G4525" t="n">
        <v>49928</v>
      </c>
      <c r="H4525" t="n">
        <v>49928</v>
      </c>
      <c r="I4525" t="n">
        <v>173</v>
      </c>
      <c r="J4525" t="inlineStr">
        <is>
          <t>CARTEIRA</t>
        </is>
      </c>
      <c r="K4525" t="inlineStr">
        <is>
          <t>CONTRATO</t>
        </is>
      </c>
      <c r="L4525" t="n">
        <v>2700.77</v>
      </c>
      <c r="M4525" t="inlineStr">
        <is>
          <t>IBIRAPITANGA FASE 3</t>
        </is>
      </c>
      <c r="N4525" s="142">
        <f>DATE(YEAR(G4525),MONTH(G4525),1)</f>
        <v/>
      </c>
      <c r="O4525" s="132">
        <f>IF(G4525&gt;$K$3,"Futuro","Atraso")</f>
        <v/>
      </c>
      <c r="P4525">
        <f>12*(YEAR(G4525)-YEAR($K$3))+(MONTH(G4525)-MONTH($K$3))</f>
        <v/>
      </c>
      <c r="Q4525" s="366">
        <f>IF(M4525="IBIRAPITANGA FASE 3",IF(O4525="Atraso",L4525,L4525/(1+$I$2)^P4525),IF(O4525="Atraso",L4525,L4525/(1+$I$1)^P4525))</f>
        <v/>
      </c>
      <c r="R4525">
        <f>IF(O4525="Atraso",$K$3-G4525,0)</f>
        <v/>
      </c>
      <c r="S4525">
        <f>IF(R4525&lt;=15,"Até 15",IF(R4525&lt;=30,"Entre 15 e 30",IF(R4525&lt;=60,"Entre 30 e 60",IF(R4525&lt;=90,"Entre 60 e 90",IF(R4525&lt;=120,"Entre 90 e 120",IF(R4525&lt;=150,"Entre 120 e 150",IF(R4525&lt;=180,"Entre 150 e 180","Superior a 180")))))))</f>
        <v/>
      </c>
    </row>
    <row r="4526">
      <c r="A4526" t="inlineStr">
        <is>
          <t>Q022L01</t>
        </is>
      </c>
      <c r="B4526" t="inlineStr">
        <is>
          <t>FABIANO  DE OLIVEIRA BORTOLATO</t>
        </is>
      </c>
      <c r="C4526" t="n">
        <v>1</v>
      </c>
      <c r="D4526" t="inlineStr">
        <is>
          <t>IPCA</t>
        </is>
      </c>
      <c r="E4526" t="n">
        <v>0.009488792934583046</v>
      </c>
      <c r="F4526" t="inlineStr">
        <is>
          <t>MENSAL</t>
        </is>
      </c>
      <c r="G4526" t="n">
        <v>49958</v>
      </c>
      <c r="H4526" t="n">
        <v>49958</v>
      </c>
      <c r="I4526" t="n">
        <v>174</v>
      </c>
      <c r="J4526" t="inlineStr">
        <is>
          <t>CARTEIRA</t>
        </is>
      </c>
      <c r="K4526" t="inlineStr">
        <is>
          <t>CONTRATO</t>
        </is>
      </c>
      <c r="L4526" t="n">
        <v>2700.77</v>
      </c>
      <c r="M4526" t="inlineStr">
        <is>
          <t>IBIRAPITANGA FASE 3</t>
        </is>
      </c>
      <c r="N4526" s="142">
        <f>DATE(YEAR(G4526),MONTH(G4526),1)</f>
        <v/>
      </c>
      <c r="O4526" s="132">
        <f>IF(G4526&gt;$K$3,"Futuro","Atraso")</f>
        <v/>
      </c>
      <c r="P4526">
        <f>12*(YEAR(G4526)-YEAR($K$3))+(MONTH(G4526)-MONTH($K$3))</f>
        <v/>
      </c>
      <c r="Q4526" s="366">
        <f>IF(M4526="IBIRAPITANGA FASE 3",IF(O4526="Atraso",L4526,L4526/(1+$I$2)^P4526),IF(O4526="Atraso",L4526,L4526/(1+$I$1)^P4526))</f>
        <v/>
      </c>
      <c r="R4526">
        <f>IF(O4526="Atraso",$K$3-G4526,0)</f>
        <v/>
      </c>
      <c r="S4526">
        <f>IF(R4526&lt;=15,"Até 15",IF(R4526&lt;=30,"Entre 15 e 30",IF(R4526&lt;=60,"Entre 30 e 60",IF(R4526&lt;=90,"Entre 60 e 90",IF(R4526&lt;=120,"Entre 90 e 120",IF(R4526&lt;=150,"Entre 120 e 150",IF(R4526&lt;=180,"Entre 150 e 180","Superior a 180")))))))</f>
        <v/>
      </c>
    </row>
    <row r="4527">
      <c r="A4527" t="inlineStr">
        <is>
          <t>Q022L01</t>
        </is>
      </c>
      <c r="B4527" t="inlineStr">
        <is>
          <t>FABIANO  DE OLIVEIRA BORTOLATO</t>
        </is>
      </c>
      <c r="C4527" t="n">
        <v>1</v>
      </c>
      <c r="D4527" t="inlineStr">
        <is>
          <t>IPCA</t>
        </is>
      </c>
      <c r="E4527" t="n">
        <v>0.009488792934583046</v>
      </c>
      <c r="F4527" t="inlineStr">
        <is>
          <t>MENSAL</t>
        </is>
      </c>
      <c r="G4527" t="n">
        <v>49958</v>
      </c>
      <c r="H4527" t="n">
        <v>49958</v>
      </c>
      <c r="I4527" t="n">
        <v>15</v>
      </c>
      <c r="J4527" t="inlineStr">
        <is>
          <t>CARTEIRA</t>
        </is>
      </c>
      <c r="K4527" t="inlineStr">
        <is>
          <t>CONTRATO</t>
        </is>
      </c>
      <c r="L4527" t="n">
        <v>22770.25</v>
      </c>
      <c r="M4527" t="inlineStr">
        <is>
          <t>IBIRAPITANGA FASE 3</t>
        </is>
      </c>
      <c r="N4527" s="142">
        <f>DATE(YEAR(G4527),MONTH(G4527),1)</f>
        <v/>
      </c>
      <c r="O4527" s="132">
        <f>IF(G4527&gt;$K$3,"Futuro","Atraso")</f>
        <v/>
      </c>
      <c r="P4527">
        <f>12*(YEAR(G4527)-YEAR($K$3))+(MONTH(G4527)-MONTH($K$3))</f>
        <v/>
      </c>
      <c r="Q4527" s="366">
        <f>IF(M4527="IBIRAPITANGA FASE 3",IF(O4527="Atraso",L4527,L4527/(1+$I$2)^P4527),IF(O4527="Atraso",L4527,L4527/(1+$I$1)^P4527))</f>
        <v/>
      </c>
      <c r="R4527">
        <f>IF(O4527="Atraso",$K$3-G4527,0)</f>
        <v/>
      </c>
      <c r="S4527">
        <f>IF(R4527&lt;=15,"Até 15",IF(R4527&lt;=30,"Entre 15 e 30",IF(R4527&lt;=60,"Entre 30 e 60",IF(R4527&lt;=90,"Entre 60 e 90",IF(R4527&lt;=120,"Entre 90 e 120",IF(R4527&lt;=150,"Entre 120 e 150",IF(R4527&lt;=180,"Entre 150 e 180","Superior a 180")))))))</f>
        <v/>
      </c>
    </row>
    <row r="4528">
      <c r="A4528" t="inlineStr">
        <is>
          <t>Q022L01</t>
        </is>
      </c>
      <c r="B4528" t="inlineStr">
        <is>
          <t>FABIANO  DE OLIVEIRA BORTOLATO</t>
        </is>
      </c>
      <c r="C4528" t="n">
        <v>1</v>
      </c>
      <c r="D4528" t="inlineStr">
        <is>
          <t>IPCA</t>
        </is>
      </c>
      <c r="E4528" t="n">
        <v>0.009488792934583046</v>
      </c>
      <c r="F4528" t="inlineStr">
        <is>
          <t>MENSAL</t>
        </is>
      </c>
      <c r="G4528" t="n">
        <v>49989</v>
      </c>
      <c r="H4528" t="n">
        <v>49989</v>
      </c>
      <c r="I4528" t="n">
        <v>175</v>
      </c>
      <c r="J4528" t="inlineStr">
        <is>
          <t>CARTEIRA</t>
        </is>
      </c>
      <c r="K4528" t="inlineStr">
        <is>
          <t>CONTRATO</t>
        </is>
      </c>
      <c r="L4528" t="n">
        <v>2700.77</v>
      </c>
      <c r="M4528" t="inlineStr">
        <is>
          <t>IBIRAPITANGA FASE 3</t>
        </is>
      </c>
      <c r="N4528" s="142">
        <f>DATE(YEAR(G4528),MONTH(G4528),1)</f>
        <v/>
      </c>
      <c r="O4528" s="132">
        <f>IF(G4528&gt;$K$3,"Futuro","Atraso")</f>
        <v/>
      </c>
      <c r="P4528">
        <f>12*(YEAR(G4528)-YEAR($K$3))+(MONTH(G4528)-MONTH($K$3))</f>
        <v/>
      </c>
      <c r="Q4528" s="366">
        <f>IF(M4528="IBIRAPITANGA FASE 3",IF(O4528="Atraso",L4528,L4528/(1+$I$2)^P4528),IF(O4528="Atraso",L4528,L4528/(1+$I$1)^P4528))</f>
        <v/>
      </c>
      <c r="R4528">
        <f>IF(O4528="Atraso",$K$3-G4528,0)</f>
        <v/>
      </c>
      <c r="S4528">
        <f>IF(R4528&lt;=15,"Até 15",IF(R4528&lt;=30,"Entre 15 e 30",IF(R4528&lt;=60,"Entre 30 e 60",IF(R4528&lt;=90,"Entre 60 e 90",IF(R4528&lt;=120,"Entre 90 e 120",IF(R4528&lt;=150,"Entre 120 e 150",IF(R4528&lt;=180,"Entre 150 e 180","Superior a 180")))))))</f>
        <v/>
      </c>
    </row>
    <row r="4529">
      <c r="A4529" t="inlineStr">
        <is>
          <t>Q022L01</t>
        </is>
      </c>
      <c r="B4529" t="inlineStr">
        <is>
          <t>FABIANO  DE OLIVEIRA BORTOLATO</t>
        </is>
      </c>
      <c r="C4529" t="n">
        <v>1</v>
      </c>
      <c r="D4529" t="inlineStr">
        <is>
          <t>IPCA</t>
        </is>
      </c>
      <c r="E4529" t="n">
        <v>0.009488792934583046</v>
      </c>
      <c r="F4529" t="inlineStr">
        <is>
          <t>MENSAL</t>
        </is>
      </c>
      <c r="G4529" t="n">
        <v>50019</v>
      </c>
      <c r="H4529" t="n">
        <v>50019</v>
      </c>
      <c r="I4529" t="n">
        <v>176</v>
      </c>
      <c r="J4529" t="inlineStr">
        <is>
          <t>CARTEIRA</t>
        </is>
      </c>
      <c r="K4529" t="inlineStr">
        <is>
          <t>CONTRATO</t>
        </is>
      </c>
      <c r="L4529" t="n">
        <v>2700.77</v>
      </c>
      <c r="M4529" t="inlineStr">
        <is>
          <t>IBIRAPITANGA FASE 3</t>
        </is>
      </c>
      <c r="N4529" s="142">
        <f>DATE(YEAR(G4529),MONTH(G4529),1)</f>
        <v/>
      </c>
      <c r="O4529" s="132">
        <f>IF(G4529&gt;$K$3,"Futuro","Atraso")</f>
        <v/>
      </c>
      <c r="P4529">
        <f>12*(YEAR(G4529)-YEAR($K$3))+(MONTH(G4529)-MONTH($K$3))</f>
        <v/>
      </c>
      <c r="Q4529" s="366">
        <f>IF(M4529="IBIRAPITANGA FASE 3",IF(O4529="Atraso",L4529,L4529/(1+$I$2)^P4529),IF(O4529="Atraso",L4529,L4529/(1+$I$1)^P4529))</f>
        <v/>
      </c>
      <c r="R4529">
        <f>IF(O4529="Atraso",$K$3-G4529,0)</f>
        <v/>
      </c>
      <c r="S4529">
        <f>IF(R4529&lt;=15,"Até 15",IF(R4529&lt;=30,"Entre 15 e 30",IF(R4529&lt;=60,"Entre 30 e 60",IF(R4529&lt;=90,"Entre 60 e 90",IF(R4529&lt;=120,"Entre 90 e 120",IF(R4529&lt;=150,"Entre 120 e 150",IF(R4529&lt;=180,"Entre 150 e 180","Superior a 180")))))))</f>
        <v/>
      </c>
    </row>
    <row r="4530">
      <c r="A4530" t="inlineStr">
        <is>
          <t>Q022L01</t>
        </is>
      </c>
      <c r="B4530" t="inlineStr">
        <is>
          <t>FABIANO  DE OLIVEIRA BORTOLATO</t>
        </is>
      </c>
      <c r="C4530" t="n">
        <v>1</v>
      </c>
      <c r="D4530" t="inlineStr">
        <is>
          <t>IPCA</t>
        </is>
      </c>
      <c r="E4530" t="n">
        <v>0.009488792934583046</v>
      </c>
      <c r="F4530" t="inlineStr">
        <is>
          <t>MENSAL</t>
        </is>
      </c>
      <c r="G4530" t="n">
        <v>50050</v>
      </c>
      <c r="H4530" t="n">
        <v>50050</v>
      </c>
      <c r="I4530" t="n">
        <v>177</v>
      </c>
      <c r="J4530" t="inlineStr">
        <is>
          <t>CARTEIRA</t>
        </is>
      </c>
      <c r="K4530" t="inlineStr">
        <is>
          <t>CONTRATO</t>
        </is>
      </c>
      <c r="L4530" t="n">
        <v>2700.77</v>
      </c>
      <c r="M4530" t="inlineStr">
        <is>
          <t>IBIRAPITANGA FASE 3</t>
        </is>
      </c>
      <c r="N4530" s="142">
        <f>DATE(YEAR(G4530),MONTH(G4530),1)</f>
        <v/>
      </c>
      <c r="O4530" s="132">
        <f>IF(G4530&gt;$K$3,"Futuro","Atraso")</f>
        <v/>
      </c>
      <c r="P4530">
        <f>12*(YEAR(G4530)-YEAR($K$3))+(MONTH(G4530)-MONTH($K$3))</f>
        <v/>
      </c>
      <c r="Q4530" s="366">
        <f>IF(M4530="IBIRAPITANGA FASE 3",IF(O4530="Atraso",L4530,L4530/(1+$I$2)^P4530),IF(O4530="Atraso",L4530,L4530/(1+$I$1)^P4530))</f>
        <v/>
      </c>
      <c r="R4530">
        <f>IF(O4530="Atraso",$K$3-G4530,0)</f>
        <v/>
      </c>
      <c r="S4530">
        <f>IF(R4530&lt;=15,"Até 15",IF(R4530&lt;=30,"Entre 15 e 30",IF(R4530&lt;=60,"Entre 30 e 60",IF(R4530&lt;=90,"Entre 60 e 90",IF(R4530&lt;=120,"Entre 90 e 120",IF(R4530&lt;=150,"Entre 120 e 150",IF(R4530&lt;=180,"Entre 150 e 180","Superior a 180")))))))</f>
        <v/>
      </c>
    </row>
    <row r="4531">
      <c r="A4531" t="inlineStr">
        <is>
          <t>Q022L01</t>
        </is>
      </c>
      <c r="B4531" t="inlineStr">
        <is>
          <t>FABIANO  DE OLIVEIRA BORTOLATO</t>
        </is>
      </c>
      <c r="C4531" t="n">
        <v>1</v>
      </c>
      <c r="D4531" t="inlineStr">
        <is>
          <t>IPCA</t>
        </is>
      </c>
      <c r="E4531" t="n">
        <v>0.009488792934583046</v>
      </c>
      <c r="F4531" t="inlineStr">
        <is>
          <t>MENSAL</t>
        </is>
      </c>
      <c r="G4531" t="n">
        <v>50081</v>
      </c>
      <c r="H4531" t="n">
        <v>50081</v>
      </c>
      <c r="I4531" t="n">
        <v>178</v>
      </c>
      <c r="J4531" t="inlineStr">
        <is>
          <t>CARTEIRA</t>
        </is>
      </c>
      <c r="K4531" t="inlineStr">
        <is>
          <t>CONTRATO</t>
        </is>
      </c>
      <c r="L4531" t="n">
        <v>2700.77</v>
      </c>
      <c r="M4531" t="inlineStr">
        <is>
          <t>IBIRAPITANGA FASE 3</t>
        </is>
      </c>
      <c r="N4531" s="142">
        <f>DATE(YEAR(G4531),MONTH(G4531),1)</f>
        <v/>
      </c>
      <c r="O4531" s="132">
        <f>IF(G4531&gt;$K$3,"Futuro","Atraso")</f>
        <v/>
      </c>
      <c r="P4531">
        <f>12*(YEAR(G4531)-YEAR($K$3))+(MONTH(G4531)-MONTH($K$3))</f>
        <v/>
      </c>
      <c r="Q4531" s="366">
        <f>IF(M4531="IBIRAPITANGA FASE 3",IF(O4531="Atraso",L4531,L4531/(1+$I$2)^P4531),IF(O4531="Atraso",L4531,L4531/(1+$I$1)^P4531))</f>
        <v/>
      </c>
      <c r="R4531">
        <f>IF(O4531="Atraso",$K$3-G4531,0)</f>
        <v/>
      </c>
      <c r="S4531">
        <f>IF(R4531&lt;=15,"Até 15",IF(R4531&lt;=30,"Entre 15 e 30",IF(R4531&lt;=60,"Entre 30 e 60",IF(R4531&lt;=90,"Entre 60 e 90",IF(R4531&lt;=120,"Entre 90 e 120",IF(R4531&lt;=150,"Entre 120 e 150",IF(R4531&lt;=180,"Entre 150 e 180","Superior a 180")))))))</f>
        <v/>
      </c>
    </row>
    <row r="4532">
      <c r="A4532" t="inlineStr">
        <is>
          <t>Q022L01</t>
        </is>
      </c>
      <c r="B4532" t="inlineStr">
        <is>
          <t>FABIANO  DE OLIVEIRA BORTOLATO</t>
        </is>
      </c>
      <c r="C4532" t="n">
        <v>1</v>
      </c>
      <c r="D4532" t="inlineStr">
        <is>
          <t>IPCA</t>
        </is>
      </c>
      <c r="E4532" t="n">
        <v>0.009488792934583046</v>
      </c>
      <c r="F4532" t="inlineStr">
        <is>
          <t>MENSAL</t>
        </is>
      </c>
      <c r="G4532" t="n">
        <v>50109</v>
      </c>
      <c r="H4532" t="n">
        <v>50109</v>
      </c>
      <c r="I4532" t="n">
        <v>179</v>
      </c>
      <c r="J4532" t="inlineStr">
        <is>
          <t>CARTEIRA</t>
        </is>
      </c>
      <c r="K4532" t="inlineStr">
        <is>
          <t>CONTRATO</t>
        </is>
      </c>
      <c r="L4532" t="n">
        <v>2700.77</v>
      </c>
      <c r="M4532" t="inlineStr">
        <is>
          <t>IBIRAPITANGA FASE 3</t>
        </is>
      </c>
      <c r="N4532" s="142">
        <f>DATE(YEAR(G4532),MONTH(G4532),1)</f>
        <v/>
      </c>
      <c r="O4532" s="132">
        <f>IF(G4532&gt;$K$3,"Futuro","Atraso")</f>
        <v/>
      </c>
      <c r="P4532">
        <f>12*(YEAR(G4532)-YEAR($K$3))+(MONTH(G4532)-MONTH($K$3))</f>
        <v/>
      </c>
      <c r="Q4532" s="366">
        <f>IF(M4532="IBIRAPITANGA FASE 3",IF(O4532="Atraso",L4532,L4532/(1+$I$2)^P4532),IF(O4532="Atraso",L4532,L4532/(1+$I$1)^P4532))</f>
        <v/>
      </c>
      <c r="R4532">
        <f>IF(O4532="Atraso",$K$3-G4532,0)</f>
        <v/>
      </c>
      <c r="S4532">
        <f>IF(R4532&lt;=15,"Até 15",IF(R4532&lt;=30,"Entre 15 e 30",IF(R4532&lt;=60,"Entre 30 e 60",IF(R4532&lt;=90,"Entre 60 e 90",IF(R4532&lt;=120,"Entre 90 e 120",IF(R4532&lt;=150,"Entre 120 e 150",IF(R4532&lt;=180,"Entre 150 e 180","Superior a 180")))))))</f>
        <v/>
      </c>
    </row>
    <row r="4533">
      <c r="A4533" t="inlineStr">
        <is>
          <t>Q022L01</t>
        </is>
      </c>
      <c r="B4533" t="inlineStr">
        <is>
          <t>FABIANO  DE OLIVEIRA BORTOLATO</t>
        </is>
      </c>
      <c r="C4533" t="n">
        <v>1</v>
      </c>
      <c r="D4533" t="inlineStr">
        <is>
          <t>IPCA</t>
        </is>
      </c>
      <c r="E4533" t="n">
        <v>0.009488792934583046</v>
      </c>
      <c r="F4533" t="inlineStr">
        <is>
          <t>MENSAL</t>
        </is>
      </c>
      <c r="G4533" t="n">
        <v>50140</v>
      </c>
      <c r="H4533" t="n">
        <v>50140</v>
      </c>
      <c r="I4533" t="n">
        <v>180</v>
      </c>
      <c r="J4533" t="inlineStr">
        <is>
          <t>CARTEIRA</t>
        </is>
      </c>
      <c r="K4533" t="inlineStr">
        <is>
          <t>CONTRATO</t>
        </is>
      </c>
      <c r="L4533" t="n">
        <v>2700.77</v>
      </c>
      <c r="M4533" t="inlineStr">
        <is>
          <t>IBIRAPITANGA FASE 3</t>
        </is>
      </c>
      <c r="N4533" s="142">
        <f>DATE(YEAR(G4533),MONTH(G4533),1)</f>
        <v/>
      </c>
      <c r="O4533" s="132">
        <f>IF(G4533&gt;$K$3,"Futuro","Atraso")</f>
        <v/>
      </c>
      <c r="P4533">
        <f>12*(YEAR(G4533)-YEAR($K$3))+(MONTH(G4533)-MONTH($K$3))</f>
        <v/>
      </c>
      <c r="Q4533" s="366">
        <f>IF(M4533="IBIRAPITANGA FASE 3",IF(O4533="Atraso",L4533,L4533/(1+$I$2)^P4533),IF(O4533="Atraso",L4533,L4533/(1+$I$1)^P4533))</f>
        <v/>
      </c>
      <c r="R4533">
        <f>IF(O4533="Atraso",$K$3-G4533,0)</f>
        <v/>
      </c>
      <c r="S4533">
        <f>IF(R4533&lt;=15,"Até 15",IF(R4533&lt;=30,"Entre 15 e 30",IF(R4533&lt;=60,"Entre 30 e 60",IF(R4533&lt;=90,"Entre 60 e 90",IF(R4533&lt;=120,"Entre 90 e 120",IF(R4533&lt;=150,"Entre 120 e 150",IF(R4533&lt;=180,"Entre 150 e 180","Superior a 180")))))))</f>
        <v/>
      </c>
    </row>
    <row r="4534">
      <c r="A4534" t="inlineStr">
        <is>
          <t>Q022L03</t>
        </is>
      </c>
      <c r="B4534" t="inlineStr">
        <is>
          <t>KELLY RODRIGUES DE SANTANA</t>
        </is>
      </c>
      <c r="C4534" t="n">
        <v>1</v>
      </c>
      <c r="D4534" t="inlineStr">
        <is>
          <t>IPCA</t>
        </is>
      </c>
      <c r="E4534" t="n">
        <v>0</v>
      </c>
      <c r="F4534" t="inlineStr">
        <is>
          <t>MENSAL</t>
        </is>
      </c>
      <c r="G4534" t="n">
        <v>45224</v>
      </c>
      <c r="H4534" t="n">
        <v>45224</v>
      </c>
      <c r="I4534" t="n">
        <v>31</v>
      </c>
      <c r="J4534" t="inlineStr">
        <is>
          <t>CARTEIRA</t>
        </is>
      </c>
      <c r="K4534" t="inlineStr">
        <is>
          <t>CONTRATO</t>
        </is>
      </c>
      <c r="L4534" t="n">
        <v>4697.65</v>
      </c>
      <c r="M4534" t="inlineStr">
        <is>
          <t>IBIRAPITANGA FASE 3</t>
        </is>
      </c>
      <c r="N4534" s="142">
        <f>DATE(YEAR(G4534),MONTH(G4534),1)</f>
        <v/>
      </c>
      <c r="O4534" s="132">
        <f>IF(G4534&gt;$K$3,"Futuro","Atraso")</f>
        <v/>
      </c>
      <c r="P4534">
        <f>12*(YEAR(G4534)-YEAR($K$3))+(MONTH(G4534)-MONTH($K$3))</f>
        <v/>
      </c>
      <c r="Q4534" s="366">
        <f>IF(M4534="IBIRAPITANGA FASE 3",IF(O4534="Atraso",L4534,L4534/(1+$I$2)^P4534),IF(O4534="Atraso",L4534,L4534/(1+$I$1)^P4534))</f>
        <v/>
      </c>
      <c r="R4534">
        <f>IF(O4534="Atraso",$K$3-G4534,0)</f>
        <v/>
      </c>
      <c r="S4534">
        <f>IF(R4534&lt;=15,"Até 15",IF(R4534&lt;=30,"Entre 15 e 30",IF(R4534&lt;=60,"Entre 30 e 60",IF(R4534&lt;=90,"Entre 60 e 90",IF(R4534&lt;=120,"Entre 90 e 120",IF(R4534&lt;=150,"Entre 120 e 150",IF(R4534&lt;=180,"Entre 150 e 180","Superior a 180")))))))</f>
        <v/>
      </c>
    </row>
    <row r="4535">
      <c r="A4535" t="inlineStr">
        <is>
          <t>Q022L03</t>
        </is>
      </c>
      <c r="B4535" t="inlineStr">
        <is>
          <t>KELLY RODRIGUES DE SANTANA</t>
        </is>
      </c>
      <c r="C4535" t="n">
        <v>1</v>
      </c>
      <c r="D4535" t="inlineStr">
        <is>
          <t>IPCA</t>
        </is>
      </c>
      <c r="E4535" t="n">
        <v>0</v>
      </c>
      <c r="F4535" t="inlineStr">
        <is>
          <t>MENSAL</t>
        </is>
      </c>
      <c r="G4535" t="n">
        <v>45255</v>
      </c>
      <c r="H4535" t="n">
        <v>45255</v>
      </c>
      <c r="I4535" t="n">
        <v>32</v>
      </c>
      <c r="J4535" t="inlineStr">
        <is>
          <t>CARTEIRA</t>
        </is>
      </c>
      <c r="K4535" t="inlineStr">
        <is>
          <t>CONTRATO</t>
        </is>
      </c>
      <c r="L4535" t="n">
        <v>4518.29</v>
      </c>
      <c r="M4535" t="inlineStr">
        <is>
          <t>IBIRAPITANGA FASE 3</t>
        </is>
      </c>
      <c r="N4535" s="142">
        <f>DATE(YEAR(G4535),MONTH(G4535),1)</f>
        <v/>
      </c>
      <c r="O4535" s="132">
        <f>IF(G4535&gt;$K$3,"Futuro","Atraso")</f>
        <v/>
      </c>
      <c r="P4535">
        <f>12*(YEAR(G4535)-YEAR($K$3))+(MONTH(G4535)-MONTH($K$3))</f>
        <v/>
      </c>
      <c r="Q4535" s="366">
        <f>IF(M4535="IBIRAPITANGA FASE 3",IF(O4535="Atraso",L4535,L4535/(1+$I$2)^P4535),IF(O4535="Atraso",L4535,L4535/(1+$I$1)^P4535))</f>
        <v/>
      </c>
      <c r="R4535">
        <f>IF(O4535="Atraso",$K$3-G4535,0)</f>
        <v/>
      </c>
      <c r="S4535">
        <f>IF(R4535&lt;=15,"Até 15",IF(R4535&lt;=30,"Entre 15 e 30",IF(R4535&lt;=60,"Entre 30 e 60",IF(R4535&lt;=90,"Entre 60 e 90",IF(R4535&lt;=120,"Entre 90 e 120",IF(R4535&lt;=150,"Entre 120 e 150",IF(R4535&lt;=180,"Entre 150 e 180","Superior a 180")))))))</f>
        <v/>
      </c>
    </row>
    <row r="4536">
      <c r="A4536" t="inlineStr">
        <is>
          <t>Q022L03</t>
        </is>
      </c>
      <c r="B4536" t="inlineStr">
        <is>
          <t>KELLY RODRIGUES DE SANTANA</t>
        </is>
      </c>
      <c r="C4536" t="n">
        <v>1</v>
      </c>
      <c r="D4536" t="inlineStr">
        <is>
          <t>IPCA</t>
        </is>
      </c>
      <c r="E4536" t="n">
        <v>0</v>
      </c>
      <c r="F4536" t="inlineStr">
        <is>
          <t>MENSAL</t>
        </is>
      </c>
      <c r="G4536" t="n">
        <v>45285</v>
      </c>
      <c r="H4536" t="n">
        <v>45285</v>
      </c>
      <c r="I4536" t="n">
        <v>33</v>
      </c>
      <c r="J4536" t="inlineStr">
        <is>
          <t>CARTEIRA</t>
        </is>
      </c>
      <c r="K4536" t="inlineStr">
        <is>
          <t>CONTRATO</t>
        </is>
      </c>
      <c r="L4536" t="n">
        <v>4507.57</v>
      </c>
      <c r="M4536" t="inlineStr">
        <is>
          <t>IBIRAPITANGA FASE 3</t>
        </is>
      </c>
      <c r="N4536" s="142">
        <f>DATE(YEAR(G4536),MONTH(G4536),1)</f>
        <v/>
      </c>
      <c r="O4536" s="132">
        <f>IF(G4536&gt;$K$3,"Futuro","Atraso")</f>
        <v/>
      </c>
      <c r="P4536">
        <f>12*(YEAR(G4536)-YEAR($K$3))+(MONTH(G4536)-MONTH($K$3))</f>
        <v/>
      </c>
      <c r="Q4536" s="366">
        <f>IF(M4536="IBIRAPITANGA FASE 3",IF(O4536="Atraso",L4536,L4536/(1+$I$2)^P4536),IF(O4536="Atraso",L4536,L4536/(1+$I$1)^P4536))</f>
        <v/>
      </c>
      <c r="R4536">
        <f>IF(O4536="Atraso",$K$3-G4536,0)</f>
        <v/>
      </c>
      <c r="S4536">
        <f>IF(R4536&lt;=15,"Até 15",IF(R4536&lt;=30,"Entre 15 e 30",IF(R4536&lt;=60,"Entre 30 e 60",IF(R4536&lt;=90,"Entre 60 e 90",IF(R4536&lt;=120,"Entre 90 e 120",IF(R4536&lt;=150,"Entre 120 e 150",IF(R4536&lt;=180,"Entre 150 e 180","Superior a 180")))))))</f>
        <v/>
      </c>
    </row>
    <row r="4537">
      <c r="A4537" t="inlineStr">
        <is>
          <t>Q022L03</t>
        </is>
      </c>
      <c r="B4537" t="inlineStr">
        <is>
          <t>KELLY RODRIGUES DE SANTANA</t>
        </is>
      </c>
      <c r="C4537" t="n">
        <v>1</v>
      </c>
      <c r="D4537" t="inlineStr">
        <is>
          <t>IPCA</t>
        </is>
      </c>
      <c r="E4537" t="n">
        <v>0</v>
      </c>
      <c r="F4537" t="inlineStr">
        <is>
          <t>MENSAL</t>
        </is>
      </c>
      <c r="G4537" t="n">
        <v>45316</v>
      </c>
      <c r="H4537" t="n">
        <v>45316</v>
      </c>
      <c r="I4537" t="n">
        <v>34</v>
      </c>
      <c r="J4537" t="inlineStr">
        <is>
          <t>CARTEIRA</t>
        </is>
      </c>
      <c r="K4537" t="inlineStr">
        <is>
          <t>CONTRATO</t>
        </is>
      </c>
      <c r="L4537" t="n">
        <v>4507.57</v>
      </c>
      <c r="M4537" t="inlineStr">
        <is>
          <t>IBIRAPITANGA FASE 3</t>
        </is>
      </c>
      <c r="N4537" s="142">
        <f>DATE(YEAR(G4537),MONTH(G4537),1)</f>
        <v/>
      </c>
      <c r="O4537" s="132">
        <f>IF(G4537&gt;$K$3,"Futuro","Atraso")</f>
        <v/>
      </c>
      <c r="P4537">
        <f>12*(YEAR(G4537)-YEAR($K$3))+(MONTH(G4537)-MONTH($K$3))</f>
        <v/>
      </c>
      <c r="Q4537" s="366">
        <f>IF(M4537="IBIRAPITANGA FASE 3",IF(O4537="Atraso",L4537,L4537/(1+$I$2)^P4537),IF(O4537="Atraso",L4537,L4537/(1+$I$1)^P4537))</f>
        <v/>
      </c>
      <c r="R4537">
        <f>IF(O4537="Atraso",$K$3-G4537,0)</f>
        <v/>
      </c>
      <c r="S4537">
        <f>IF(R4537&lt;=15,"Até 15",IF(R4537&lt;=30,"Entre 15 e 30",IF(R4537&lt;=60,"Entre 30 e 60",IF(R4537&lt;=90,"Entre 60 e 90",IF(R4537&lt;=120,"Entre 90 e 120",IF(R4537&lt;=150,"Entre 120 e 150",IF(R4537&lt;=180,"Entre 150 e 180","Superior a 180")))))))</f>
        <v/>
      </c>
    </row>
    <row r="4538">
      <c r="A4538" t="inlineStr">
        <is>
          <t>Q022L03</t>
        </is>
      </c>
      <c r="B4538" t="inlineStr">
        <is>
          <t>KELLY RODRIGUES DE SANTANA</t>
        </is>
      </c>
      <c r="C4538" t="n">
        <v>1</v>
      </c>
      <c r="D4538" t="inlineStr">
        <is>
          <t>IPCA</t>
        </is>
      </c>
      <c r="E4538" t="n">
        <v>0</v>
      </c>
      <c r="F4538" t="inlineStr">
        <is>
          <t>MENSAL</t>
        </is>
      </c>
      <c r="G4538" t="n">
        <v>45347</v>
      </c>
      <c r="H4538" t="n">
        <v>45347</v>
      </c>
      <c r="I4538" t="n">
        <v>35</v>
      </c>
      <c r="J4538" t="inlineStr">
        <is>
          <t>CARTEIRA</t>
        </is>
      </c>
      <c r="K4538" t="inlineStr">
        <is>
          <t>CONTRATO</t>
        </is>
      </c>
      <c r="L4538" t="n">
        <v>4507.57</v>
      </c>
      <c r="M4538" t="inlineStr">
        <is>
          <t>IBIRAPITANGA FASE 3</t>
        </is>
      </c>
      <c r="N4538" s="142">
        <f>DATE(YEAR(G4538),MONTH(G4538),1)</f>
        <v/>
      </c>
      <c r="O4538" s="132">
        <f>IF(G4538&gt;$K$3,"Futuro","Atraso")</f>
        <v/>
      </c>
      <c r="P4538">
        <f>12*(YEAR(G4538)-YEAR($K$3))+(MONTH(G4538)-MONTH($K$3))</f>
        <v/>
      </c>
      <c r="Q4538" s="366">
        <f>IF(M4538="IBIRAPITANGA FASE 3",IF(O4538="Atraso",L4538,L4538/(1+$I$2)^P4538),IF(O4538="Atraso",L4538,L4538/(1+$I$1)^P4538))</f>
        <v/>
      </c>
      <c r="R4538">
        <f>IF(O4538="Atraso",$K$3-G4538,0)</f>
        <v/>
      </c>
      <c r="S4538">
        <f>IF(R4538&lt;=15,"Até 15",IF(R4538&lt;=30,"Entre 15 e 30",IF(R4538&lt;=60,"Entre 30 e 60",IF(R4538&lt;=90,"Entre 60 e 90",IF(R4538&lt;=120,"Entre 90 e 120",IF(R4538&lt;=150,"Entre 120 e 150",IF(R4538&lt;=180,"Entre 150 e 180","Superior a 180")))))))</f>
        <v/>
      </c>
    </row>
    <row r="4539">
      <c r="A4539" t="inlineStr">
        <is>
          <t>Q022L03</t>
        </is>
      </c>
      <c r="B4539" t="inlineStr">
        <is>
          <t>KELLY RODRIGUES DE SANTANA</t>
        </is>
      </c>
      <c r="C4539" t="n">
        <v>1</v>
      </c>
      <c r="D4539" t="inlineStr">
        <is>
          <t>IPCA</t>
        </is>
      </c>
      <c r="E4539" t="n">
        <v>0</v>
      </c>
      <c r="F4539" t="inlineStr">
        <is>
          <t>MENSAL</t>
        </is>
      </c>
      <c r="G4539" t="n">
        <v>45376</v>
      </c>
      <c r="H4539" t="n">
        <v>45376</v>
      </c>
      <c r="I4539" t="n">
        <v>36</v>
      </c>
      <c r="J4539" t="inlineStr">
        <is>
          <t>CARTEIRA</t>
        </is>
      </c>
      <c r="K4539" t="inlineStr">
        <is>
          <t>CONTRATO</t>
        </is>
      </c>
      <c r="L4539" t="n">
        <v>4507.57</v>
      </c>
      <c r="M4539" t="inlineStr">
        <is>
          <t>IBIRAPITANGA FASE 3</t>
        </is>
      </c>
      <c r="N4539" s="142">
        <f>DATE(YEAR(G4539),MONTH(G4539),1)</f>
        <v/>
      </c>
      <c r="O4539" s="132">
        <f>IF(G4539&gt;$K$3,"Futuro","Atraso")</f>
        <v/>
      </c>
      <c r="P4539">
        <f>12*(YEAR(G4539)-YEAR($K$3))+(MONTH(G4539)-MONTH($K$3))</f>
        <v/>
      </c>
      <c r="Q4539" s="366">
        <f>IF(M4539="IBIRAPITANGA FASE 3",IF(O4539="Atraso",L4539,L4539/(1+$I$2)^P4539),IF(O4539="Atraso",L4539,L4539/(1+$I$1)^P4539))</f>
        <v/>
      </c>
      <c r="R4539">
        <f>IF(O4539="Atraso",$K$3-G4539,0)</f>
        <v/>
      </c>
      <c r="S4539">
        <f>IF(R4539&lt;=15,"Até 15",IF(R4539&lt;=30,"Entre 15 e 30",IF(R4539&lt;=60,"Entre 30 e 60",IF(R4539&lt;=90,"Entre 60 e 90",IF(R4539&lt;=120,"Entre 90 e 120",IF(R4539&lt;=150,"Entre 120 e 150",IF(R4539&lt;=180,"Entre 150 e 180","Superior a 180")))))))</f>
        <v/>
      </c>
    </row>
    <row r="4540">
      <c r="A4540" t="inlineStr">
        <is>
          <t>Q022L03</t>
        </is>
      </c>
      <c r="B4540" t="inlineStr">
        <is>
          <t>KELLY RODRIGUES DE SANTANA</t>
        </is>
      </c>
      <c r="C4540" t="n">
        <v>1</v>
      </c>
      <c r="D4540" t="inlineStr">
        <is>
          <t>IPCA</t>
        </is>
      </c>
      <c r="E4540" t="n">
        <v>0</v>
      </c>
      <c r="F4540" t="inlineStr">
        <is>
          <t>MENSAL</t>
        </is>
      </c>
      <c r="G4540" t="n">
        <v>45407</v>
      </c>
      <c r="H4540" t="n">
        <v>45407</v>
      </c>
      <c r="I4540" t="n">
        <v>37</v>
      </c>
      <c r="J4540" t="inlineStr">
        <is>
          <t>CARTEIRA</t>
        </is>
      </c>
      <c r="K4540" t="inlineStr">
        <is>
          <t>CONTRATO</t>
        </is>
      </c>
      <c r="L4540" t="n">
        <v>4507.57</v>
      </c>
      <c r="M4540" t="inlineStr">
        <is>
          <t>IBIRAPITANGA FASE 3</t>
        </is>
      </c>
      <c r="N4540" s="142">
        <f>DATE(YEAR(G4540),MONTH(G4540),1)</f>
        <v/>
      </c>
      <c r="O4540" s="132">
        <f>IF(G4540&gt;$K$3,"Futuro","Atraso")</f>
        <v/>
      </c>
      <c r="P4540">
        <f>12*(YEAR(G4540)-YEAR($K$3))+(MONTH(G4540)-MONTH($K$3))</f>
        <v/>
      </c>
      <c r="Q4540" s="366">
        <f>IF(M4540="IBIRAPITANGA FASE 3",IF(O4540="Atraso",L4540,L4540/(1+$I$2)^P4540),IF(O4540="Atraso",L4540,L4540/(1+$I$1)^P4540))</f>
        <v/>
      </c>
      <c r="R4540">
        <f>IF(O4540="Atraso",$K$3-G4540,0)</f>
        <v/>
      </c>
      <c r="S4540">
        <f>IF(R4540&lt;=15,"Até 15",IF(R4540&lt;=30,"Entre 15 e 30",IF(R4540&lt;=60,"Entre 30 e 60",IF(R4540&lt;=90,"Entre 60 e 90",IF(R4540&lt;=120,"Entre 90 e 120",IF(R4540&lt;=150,"Entre 120 e 150",IF(R4540&lt;=180,"Entre 150 e 180","Superior a 180")))))))</f>
        <v/>
      </c>
    </row>
    <row r="4541">
      <c r="A4541" t="inlineStr">
        <is>
          <t>Q022L03</t>
        </is>
      </c>
      <c r="B4541" t="inlineStr">
        <is>
          <t>KELLY RODRIGUES DE SANTANA</t>
        </is>
      </c>
      <c r="C4541" t="n">
        <v>1</v>
      </c>
      <c r="D4541" t="inlineStr">
        <is>
          <t>IPCA</t>
        </is>
      </c>
      <c r="E4541" t="n">
        <v>0</v>
      </c>
      <c r="F4541" t="inlineStr">
        <is>
          <t>MENSAL</t>
        </is>
      </c>
      <c r="G4541" t="n">
        <v>45437</v>
      </c>
      <c r="H4541" t="n">
        <v>45437</v>
      </c>
      <c r="I4541" t="n">
        <v>38</v>
      </c>
      <c r="J4541" t="inlineStr">
        <is>
          <t>CARTEIRA</t>
        </is>
      </c>
      <c r="K4541" t="inlineStr">
        <is>
          <t>CONTRATO</t>
        </is>
      </c>
      <c r="L4541" t="n">
        <v>4507.57</v>
      </c>
      <c r="M4541" t="inlineStr">
        <is>
          <t>IBIRAPITANGA FASE 3</t>
        </is>
      </c>
      <c r="N4541" s="142">
        <f>DATE(YEAR(G4541),MONTH(G4541),1)</f>
        <v/>
      </c>
      <c r="O4541" s="132">
        <f>IF(G4541&gt;$K$3,"Futuro","Atraso")</f>
        <v/>
      </c>
      <c r="P4541">
        <f>12*(YEAR(G4541)-YEAR($K$3))+(MONTH(G4541)-MONTH($K$3))</f>
        <v/>
      </c>
      <c r="Q4541" s="366">
        <f>IF(M4541="IBIRAPITANGA FASE 3",IF(O4541="Atraso",L4541,L4541/(1+$I$2)^P4541),IF(O4541="Atraso",L4541,L4541/(1+$I$1)^P4541))</f>
        <v/>
      </c>
      <c r="R4541">
        <f>IF(O4541="Atraso",$K$3-G4541,0)</f>
        <v/>
      </c>
      <c r="S4541">
        <f>IF(R4541&lt;=15,"Até 15",IF(R4541&lt;=30,"Entre 15 e 30",IF(R4541&lt;=60,"Entre 30 e 60",IF(R4541&lt;=90,"Entre 60 e 90",IF(R4541&lt;=120,"Entre 90 e 120",IF(R4541&lt;=150,"Entre 120 e 150",IF(R4541&lt;=180,"Entre 150 e 180","Superior a 180")))))))</f>
        <v/>
      </c>
    </row>
    <row r="4542">
      <c r="A4542" t="inlineStr">
        <is>
          <t>Q022L03</t>
        </is>
      </c>
      <c r="B4542" t="inlineStr">
        <is>
          <t>KELLY RODRIGUES DE SANTANA</t>
        </is>
      </c>
      <c r="C4542" t="n">
        <v>1</v>
      </c>
      <c r="D4542" t="inlineStr">
        <is>
          <t>IPCA</t>
        </is>
      </c>
      <c r="E4542" t="n">
        <v>0</v>
      </c>
      <c r="F4542" t="inlineStr">
        <is>
          <t>MENSAL</t>
        </is>
      </c>
      <c r="G4542" t="n">
        <v>45468</v>
      </c>
      <c r="H4542" t="n">
        <v>45468</v>
      </c>
      <c r="I4542" t="n">
        <v>39</v>
      </c>
      <c r="J4542" t="inlineStr">
        <is>
          <t>CARTEIRA</t>
        </is>
      </c>
      <c r="K4542" t="inlineStr">
        <is>
          <t>CONTRATO</t>
        </is>
      </c>
      <c r="L4542" t="n">
        <v>4507.57</v>
      </c>
      <c r="M4542" t="inlineStr">
        <is>
          <t>IBIRAPITANGA FASE 3</t>
        </is>
      </c>
      <c r="N4542" s="142">
        <f>DATE(YEAR(G4542),MONTH(G4542),1)</f>
        <v/>
      </c>
      <c r="O4542" s="132">
        <f>IF(G4542&gt;$K$3,"Futuro","Atraso")</f>
        <v/>
      </c>
      <c r="P4542">
        <f>12*(YEAR(G4542)-YEAR($K$3))+(MONTH(G4542)-MONTH($K$3))</f>
        <v/>
      </c>
      <c r="Q4542" s="366">
        <f>IF(M4542="IBIRAPITANGA FASE 3",IF(O4542="Atraso",L4542,L4542/(1+$I$2)^P4542),IF(O4542="Atraso",L4542,L4542/(1+$I$1)^P4542))</f>
        <v/>
      </c>
      <c r="R4542">
        <f>IF(O4542="Atraso",$K$3-G4542,0)</f>
        <v/>
      </c>
      <c r="S4542">
        <f>IF(R4542&lt;=15,"Até 15",IF(R4542&lt;=30,"Entre 15 e 30",IF(R4542&lt;=60,"Entre 30 e 60",IF(R4542&lt;=90,"Entre 60 e 90",IF(R4542&lt;=120,"Entre 90 e 120",IF(R4542&lt;=150,"Entre 120 e 150",IF(R4542&lt;=180,"Entre 150 e 180","Superior a 180")))))))</f>
        <v/>
      </c>
    </row>
    <row r="4543">
      <c r="A4543" t="inlineStr">
        <is>
          <t>Q022L03</t>
        </is>
      </c>
      <c r="B4543" t="inlineStr">
        <is>
          <t>KELLY RODRIGUES DE SANTANA</t>
        </is>
      </c>
      <c r="C4543" t="n">
        <v>1</v>
      </c>
      <c r="D4543" t="inlineStr">
        <is>
          <t>IPCA</t>
        </is>
      </c>
      <c r="E4543" t="n">
        <v>0</v>
      </c>
      <c r="F4543" t="inlineStr">
        <is>
          <t>MENSAL</t>
        </is>
      </c>
      <c r="G4543" t="n">
        <v>45498</v>
      </c>
      <c r="H4543" t="n">
        <v>45498</v>
      </c>
      <c r="I4543" t="n">
        <v>40</v>
      </c>
      <c r="J4543" t="inlineStr">
        <is>
          <t>CARTEIRA</t>
        </is>
      </c>
      <c r="K4543" t="inlineStr">
        <is>
          <t>CONTRATO</t>
        </is>
      </c>
      <c r="L4543" t="n">
        <v>4507.57</v>
      </c>
      <c r="M4543" t="inlineStr">
        <is>
          <t>IBIRAPITANGA FASE 3</t>
        </is>
      </c>
      <c r="N4543" s="142">
        <f>DATE(YEAR(G4543),MONTH(G4543),1)</f>
        <v/>
      </c>
      <c r="O4543" s="132">
        <f>IF(G4543&gt;$K$3,"Futuro","Atraso")</f>
        <v/>
      </c>
      <c r="P4543">
        <f>12*(YEAR(G4543)-YEAR($K$3))+(MONTH(G4543)-MONTH($K$3))</f>
        <v/>
      </c>
      <c r="Q4543" s="366">
        <f>IF(M4543="IBIRAPITANGA FASE 3",IF(O4543="Atraso",L4543,L4543/(1+$I$2)^P4543),IF(O4543="Atraso",L4543,L4543/(1+$I$1)^P4543))</f>
        <v/>
      </c>
      <c r="R4543">
        <f>IF(O4543="Atraso",$K$3-G4543,0)</f>
        <v/>
      </c>
      <c r="S4543">
        <f>IF(R4543&lt;=15,"Até 15",IF(R4543&lt;=30,"Entre 15 e 30",IF(R4543&lt;=60,"Entre 30 e 60",IF(R4543&lt;=90,"Entre 60 e 90",IF(R4543&lt;=120,"Entre 90 e 120",IF(R4543&lt;=150,"Entre 120 e 150",IF(R4543&lt;=180,"Entre 150 e 180","Superior a 180")))))))</f>
        <v/>
      </c>
    </row>
    <row r="4544">
      <c r="A4544" t="inlineStr">
        <is>
          <t>Q022L03</t>
        </is>
      </c>
      <c r="B4544" t="inlineStr">
        <is>
          <t>KELLY RODRIGUES DE SANTANA</t>
        </is>
      </c>
      <c r="C4544" t="n">
        <v>1</v>
      </c>
      <c r="D4544" t="inlineStr">
        <is>
          <t>IPCA</t>
        </is>
      </c>
      <c r="E4544" t="n">
        <v>0</v>
      </c>
      <c r="F4544" t="inlineStr">
        <is>
          <t>MENSAL</t>
        </is>
      </c>
      <c r="G4544" t="n">
        <v>45529</v>
      </c>
      <c r="H4544" t="n">
        <v>45529</v>
      </c>
      <c r="I4544" t="n">
        <v>41</v>
      </c>
      <c r="J4544" t="inlineStr">
        <is>
          <t>CARTEIRA</t>
        </is>
      </c>
      <c r="K4544" t="inlineStr">
        <is>
          <t>CONTRATO</t>
        </is>
      </c>
      <c r="L4544" t="n">
        <v>4507.57</v>
      </c>
      <c r="M4544" t="inlineStr">
        <is>
          <t>IBIRAPITANGA FASE 3</t>
        </is>
      </c>
      <c r="N4544" s="142">
        <f>DATE(YEAR(G4544),MONTH(G4544),1)</f>
        <v/>
      </c>
      <c r="O4544" s="132">
        <f>IF(G4544&gt;$K$3,"Futuro","Atraso")</f>
        <v/>
      </c>
      <c r="P4544">
        <f>12*(YEAR(G4544)-YEAR($K$3))+(MONTH(G4544)-MONTH($K$3))</f>
        <v/>
      </c>
      <c r="Q4544" s="366">
        <f>IF(M4544="IBIRAPITANGA FASE 3",IF(O4544="Atraso",L4544,L4544/(1+$I$2)^P4544),IF(O4544="Atraso",L4544,L4544/(1+$I$1)^P4544))</f>
        <v/>
      </c>
      <c r="R4544">
        <f>IF(O4544="Atraso",$K$3-G4544,0)</f>
        <v/>
      </c>
      <c r="S4544">
        <f>IF(R4544&lt;=15,"Até 15",IF(R4544&lt;=30,"Entre 15 e 30",IF(R4544&lt;=60,"Entre 30 e 60",IF(R4544&lt;=90,"Entre 60 e 90",IF(R4544&lt;=120,"Entre 90 e 120",IF(R4544&lt;=150,"Entre 120 e 150",IF(R4544&lt;=180,"Entre 150 e 180","Superior a 180")))))))</f>
        <v/>
      </c>
    </row>
    <row r="4545">
      <c r="A4545" t="inlineStr">
        <is>
          <t>Q022L03</t>
        </is>
      </c>
      <c r="B4545" t="inlineStr">
        <is>
          <t>KELLY RODRIGUES DE SANTANA</t>
        </is>
      </c>
      <c r="C4545" t="n">
        <v>1</v>
      </c>
      <c r="D4545" t="inlineStr">
        <is>
          <t>IPCA</t>
        </is>
      </c>
      <c r="E4545" t="n">
        <v>0</v>
      </c>
      <c r="F4545" t="inlineStr">
        <is>
          <t>MENSAL</t>
        </is>
      </c>
      <c r="G4545" t="n">
        <v>45560</v>
      </c>
      <c r="H4545" t="n">
        <v>45560</v>
      </c>
      <c r="I4545" t="n">
        <v>42</v>
      </c>
      <c r="J4545" t="inlineStr">
        <is>
          <t>CARTEIRA</t>
        </is>
      </c>
      <c r="K4545" t="inlineStr">
        <is>
          <t>CONTRATO</t>
        </is>
      </c>
      <c r="L4545" t="n">
        <v>4507.57</v>
      </c>
      <c r="M4545" t="inlineStr">
        <is>
          <t>IBIRAPITANGA FASE 3</t>
        </is>
      </c>
      <c r="N4545" s="142">
        <f>DATE(YEAR(G4545),MONTH(G4545),1)</f>
        <v/>
      </c>
      <c r="O4545" s="132">
        <f>IF(G4545&gt;$K$3,"Futuro","Atraso")</f>
        <v/>
      </c>
      <c r="P4545">
        <f>12*(YEAR(G4545)-YEAR($K$3))+(MONTH(G4545)-MONTH($K$3))</f>
        <v/>
      </c>
      <c r="Q4545" s="366">
        <f>IF(M4545="IBIRAPITANGA FASE 3",IF(O4545="Atraso",L4545,L4545/(1+$I$2)^P4545),IF(O4545="Atraso",L4545,L4545/(1+$I$1)^P4545))</f>
        <v/>
      </c>
      <c r="R4545">
        <f>IF(O4545="Atraso",$K$3-G4545,0)</f>
        <v/>
      </c>
      <c r="S4545">
        <f>IF(R4545&lt;=15,"Até 15",IF(R4545&lt;=30,"Entre 15 e 30",IF(R4545&lt;=60,"Entre 30 e 60",IF(R4545&lt;=90,"Entre 60 e 90",IF(R4545&lt;=120,"Entre 90 e 120",IF(R4545&lt;=150,"Entre 120 e 150",IF(R4545&lt;=180,"Entre 150 e 180","Superior a 180")))))))</f>
        <v/>
      </c>
    </row>
    <row r="4546">
      <c r="A4546" t="inlineStr">
        <is>
          <t>Q022L03</t>
        </is>
      </c>
      <c r="B4546" t="inlineStr">
        <is>
          <t>KELLY RODRIGUES DE SANTANA</t>
        </is>
      </c>
      <c r="C4546" t="n">
        <v>1</v>
      </c>
      <c r="D4546" t="inlineStr">
        <is>
          <t>IPCA</t>
        </is>
      </c>
      <c r="E4546" t="n">
        <v>0</v>
      </c>
      <c r="F4546" t="inlineStr">
        <is>
          <t>MENSAL</t>
        </is>
      </c>
      <c r="G4546" t="n">
        <v>45590</v>
      </c>
      <c r="H4546" t="n">
        <v>45590</v>
      </c>
      <c r="I4546" t="n">
        <v>43</v>
      </c>
      <c r="J4546" t="inlineStr">
        <is>
          <t>CARTEIRA</t>
        </is>
      </c>
      <c r="K4546" t="inlineStr">
        <is>
          <t>CONTRATO</t>
        </is>
      </c>
      <c r="L4546" t="n">
        <v>4507.57</v>
      </c>
      <c r="M4546" t="inlineStr">
        <is>
          <t>IBIRAPITANGA FASE 3</t>
        </is>
      </c>
      <c r="N4546" s="142">
        <f>DATE(YEAR(G4546),MONTH(G4546),1)</f>
        <v/>
      </c>
      <c r="O4546" s="132">
        <f>IF(G4546&gt;$K$3,"Futuro","Atraso")</f>
        <v/>
      </c>
      <c r="P4546">
        <f>12*(YEAR(G4546)-YEAR($K$3))+(MONTH(G4546)-MONTH($K$3))</f>
        <v/>
      </c>
      <c r="Q4546" s="366">
        <f>IF(M4546="IBIRAPITANGA FASE 3",IF(O4546="Atraso",L4546,L4546/(1+$I$2)^P4546),IF(O4546="Atraso",L4546,L4546/(1+$I$1)^P4546))</f>
        <v/>
      </c>
      <c r="R4546">
        <f>IF(O4546="Atraso",$K$3-G4546,0)</f>
        <v/>
      </c>
      <c r="S4546">
        <f>IF(R4546&lt;=15,"Até 15",IF(R4546&lt;=30,"Entre 15 e 30",IF(R4546&lt;=60,"Entre 30 e 60",IF(R4546&lt;=90,"Entre 60 e 90",IF(R4546&lt;=120,"Entre 90 e 120",IF(R4546&lt;=150,"Entre 120 e 150",IF(R4546&lt;=180,"Entre 150 e 180","Superior a 180")))))))</f>
        <v/>
      </c>
    </row>
    <row r="4547">
      <c r="A4547" t="inlineStr">
        <is>
          <t>Q022L03</t>
        </is>
      </c>
      <c r="B4547" t="inlineStr">
        <is>
          <t>KELLY RODRIGUES DE SANTANA</t>
        </is>
      </c>
      <c r="C4547" t="n">
        <v>1</v>
      </c>
      <c r="D4547" t="inlineStr">
        <is>
          <t>IPCA</t>
        </is>
      </c>
      <c r="E4547" t="n">
        <v>0</v>
      </c>
      <c r="F4547" t="inlineStr">
        <is>
          <t>MENSAL</t>
        </is>
      </c>
      <c r="G4547" t="n">
        <v>45621</v>
      </c>
      <c r="H4547" t="n">
        <v>45621</v>
      </c>
      <c r="I4547" t="n">
        <v>44</v>
      </c>
      <c r="J4547" t="inlineStr">
        <is>
          <t>CARTEIRA</t>
        </is>
      </c>
      <c r="K4547" t="inlineStr">
        <is>
          <t>CONTRATO</t>
        </is>
      </c>
      <c r="L4547" t="n">
        <v>4507.57</v>
      </c>
      <c r="M4547" t="inlineStr">
        <is>
          <t>IBIRAPITANGA FASE 3</t>
        </is>
      </c>
      <c r="N4547" s="142">
        <f>DATE(YEAR(G4547),MONTH(G4547),1)</f>
        <v/>
      </c>
      <c r="O4547" s="132">
        <f>IF(G4547&gt;$K$3,"Futuro","Atraso")</f>
        <v/>
      </c>
      <c r="P4547">
        <f>12*(YEAR(G4547)-YEAR($K$3))+(MONTH(G4547)-MONTH($K$3))</f>
        <v/>
      </c>
      <c r="Q4547" s="366">
        <f>IF(M4547="IBIRAPITANGA FASE 3",IF(O4547="Atraso",L4547,L4547/(1+$I$2)^P4547),IF(O4547="Atraso",L4547,L4547/(1+$I$1)^P4547))</f>
        <v/>
      </c>
      <c r="R4547">
        <f>IF(O4547="Atraso",$K$3-G4547,0)</f>
        <v/>
      </c>
      <c r="S4547">
        <f>IF(R4547&lt;=15,"Até 15",IF(R4547&lt;=30,"Entre 15 e 30",IF(R4547&lt;=60,"Entre 30 e 60",IF(R4547&lt;=90,"Entre 60 e 90",IF(R4547&lt;=120,"Entre 90 e 120",IF(R4547&lt;=150,"Entre 120 e 150",IF(R4547&lt;=180,"Entre 150 e 180","Superior a 180")))))))</f>
        <v/>
      </c>
    </row>
    <row r="4548">
      <c r="A4548" t="inlineStr">
        <is>
          <t>Q022L03</t>
        </is>
      </c>
      <c r="B4548" t="inlineStr">
        <is>
          <t>KELLY RODRIGUES DE SANTANA</t>
        </is>
      </c>
      <c r="C4548" t="n">
        <v>1</v>
      </c>
      <c r="D4548" t="inlineStr">
        <is>
          <t>IPCA</t>
        </is>
      </c>
      <c r="E4548" t="n">
        <v>0</v>
      </c>
      <c r="F4548" t="inlineStr">
        <is>
          <t>MENSAL</t>
        </is>
      </c>
      <c r="G4548" t="n">
        <v>45651</v>
      </c>
      <c r="H4548" t="n">
        <v>45651</v>
      </c>
      <c r="I4548" t="n">
        <v>45</v>
      </c>
      <c r="J4548" t="inlineStr">
        <is>
          <t>CARTEIRA</t>
        </is>
      </c>
      <c r="K4548" t="inlineStr">
        <is>
          <t>CONTRATO</t>
        </is>
      </c>
      <c r="L4548" t="n">
        <v>4507.57</v>
      </c>
      <c r="M4548" t="inlineStr">
        <is>
          <t>IBIRAPITANGA FASE 3</t>
        </is>
      </c>
      <c r="N4548" s="142">
        <f>DATE(YEAR(G4548),MONTH(G4548),1)</f>
        <v/>
      </c>
      <c r="O4548" s="132">
        <f>IF(G4548&gt;$K$3,"Futuro","Atraso")</f>
        <v/>
      </c>
      <c r="P4548">
        <f>12*(YEAR(G4548)-YEAR($K$3))+(MONTH(G4548)-MONTH($K$3))</f>
        <v/>
      </c>
      <c r="Q4548" s="366">
        <f>IF(M4548="IBIRAPITANGA FASE 3",IF(O4548="Atraso",L4548,L4548/(1+$I$2)^P4548),IF(O4548="Atraso",L4548,L4548/(1+$I$1)^P4548))</f>
        <v/>
      </c>
      <c r="R4548">
        <f>IF(O4548="Atraso",$K$3-G4548,0)</f>
        <v/>
      </c>
      <c r="S4548">
        <f>IF(R4548&lt;=15,"Até 15",IF(R4548&lt;=30,"Entre 15 e 30",IF(R4548&lt;=60,"Entre 30 e 60",IF(R4548&lt;=90,"Entre 60 e 90",IF(R4548&lt;=120,"Entre 90 e 120",IF(R4548&lt;=150,"Entre 120 e 150",IF(R4548&lt;=180,"Entre 150 e 180","Superior a 180")))))))</f>
        <v/>
      </c>
    </row>
    <row r="4549">
      <c r="A4549" t="inlineStr">
        <is>
          <t>Q022L03</t>
        </is>
      </c>
      <c r="B4549" t="inlineStr">
        <is>
          <t>KELLY RODRIGUES DE SANTANA</t>
        </is>
      </c>
      <c r="C4549" t="n">
        <v>1</v>
      </c>
      <c r="D4549" t="inlineStr">
        <is>
          <t>IPCA</t>
        </is>
      </c>
      <c r="E4549" t="n">
        <v>0</v>
      </c>
      <c r="F4549" t="inlineStr">
        <is>
          <t>MENSAL</t>
        </is>
      </c>
      <c r="G4549" t="n">
        <v>45682</v>
      </c>
      <c r="H4549" t="n">
        <v>45682</v>
      </c>
      <c r="I4549" t="n">
        <v>46</v>
      </c>
      <c r="J4549" t="inlineStr">
        <is>
          <t>CARTEIRA</t>
        </is>
      </c>
      <c r="K4549" t="inlineStr">
        <is>
          <t>CONTRATO</t>
        </is>
      </c>
      <c r="L4549" t="n">
        <v>4507.57</v>
      </c>
      <c r="M4549" t="inlineStr">
        <is>
          <t>IBIRAPITANGA FASE 3</t>
        </is>
      </c>
      <c r="N4549" s="142">
        <f>DATE(YEAR(G4549),MONTH(G4549),1)</f>
        <v/>
      </c>
      <c r="O4549" s="132">
        <f>IF(G4549&gt;$K$3,"Futuro","Atraso")</f>
        <v/>
      </c>
      <c r="P4549">
        <f>12*(YEAR(G4549)-YEAR($K$3))+(MONTH(G4549)-MONTH($K$3))</f>
        <v/>
      </c>
      <c r="Q4549" s="366">
        <f>IF(M4549="IBIRAPITANGA FASE 3",IF(O4549="Atraso",L4549,L4549/(1+$I$2)^P4549),IF(O4549="Atraso",L4549,L4549/(1+$I$1)^P4549))</f>
        <v/>
      </c>
      <c r="R4549">
        <f>IF(O4549="Atraso",$K$3-G4549,0)</f>
        <v/>
      </c>
      <c r="S4549">
        <f>IF(R4549&lt;=15,"Até 15",IF(R4549&lt;=30,"Entre 15 e 30",IF(R4549&lt;=60,"Entre 30 e 60",IF(R4549&lt;=90,"Entre 60 e 90",IF(R4549&lt;=120,"Entre 90 e 120",IF(R4549&lt;=150,"Entre 120 e 150",IF(R4549&lt;=180,"Entre 150 e 180","Superior a 180")))))))</f>
        <v/>
      </c>
    </row>
    <row r="4550">
      <c r="A4550" t="inlineStr">
        <is>
          <t>Q022L03</t>
        </is>
      </c>
      <c r="B4550" t="inlineStr">
        <is>
          <t>KELLY RODRIGUES DE SANTANA</t>
        </is>
      </c>
      <c r="C4550" t="n">
        <v>1</v>
      </c>
      <c r="D4550" t="inlineStr">
        <is>
          <t>IPCA</t>
        </is>
      </c>
      <c r="E4550" t="n">
        <v>0</v>
      </c>
      <c r="F4550" t="inlineStr">
        <is>
          <t>MENSAL</t>
        </is>
      </c>
      <c r="G4550" t="n">
        <v>45713</v>
      </c>
      <c r="H4550" t="n">
        <v>45713</v>
      </c>
      <c r="I4550" t="n">
        <v>47</v>
      </c>
      <c r="J4550" t="inlineStr">
        <is>
          <t>CARTEIRA</t>
        </is>
      </c>
      <c r="K4550" t="inlineStr">
        <is>
          <t>CONTRATO</t>
        </is>
      </c>
      <c r="L4550" t="n">
        <v>4507.57</v>
      </c>
      <c r="M4550" t="inlineStr">
        <is>
          <t>IBIRAPITANGA FASE 3</t>
        </is>
      </c>
      <c r="N4550" s="142">
        <f>DATE(YEAR(G4550),MONTH(G4550),1)</f>
        <v/>
      </c>
      <c r="O4550" s="132">
        <f>IF(G4550&gt;$K$3,"Futuro","Atraso")</f>
        <v/>
      </c>
      <c r="P4550">
        <f>12*(YEAR(G4550)-YEAR($K$3))+(MONTH(G4550)-MONTH($K$3))</f>
        <v/>
      </c>
      <c r="Q4550" s="366">
        <f>IF(M4550="IBIRAPITANGA FASE 3",IF(O4550="Atraso",L4550,L4550/(1+$I$2)^P4550),IF(O4550="Atraso",L4550,L4550/(1+$I$1)^P4550))</f>
        <v/>
      </c>
      <c r="R4550">
        <f>IF(O4550="Atraso",$K$3-G4550,0)</f>
        <v/>
      </c>
      <c r="S4550">
        <f>IF(R4550&lt;=15,"Até 15",IF(R4550&lt;=30,"Entre 15 e 30",IF(R4550&lt;=60,"Entre 30 e 60",IF(R4550&lt;=90,"Entre 60 e 90",IF(R4550&lt;=120,"Entre 90 e 120",IF(R4550&lt;=150,"Entre 120 e 150",IF(R4550&lt;=180,"Entre 150 e 180","Superior a 180")))))))</f>
        <v/>
      </c>
    </row>
    <row r="4551">
      <c r="A4551" t="inlineStr">
        <is>
          <t>Q022L03</t>
        </is>
      </c>
      <c r="B4551" t="inlineStr">
        <is>
          <t>KELLY RODRIGUES DE SANTANA</t>
        </is>
      </c>
      <c r="C4551" t="n">
        <v>1</v>
      </c>
      <c r="D4551" t="inlineStr">
        <is>
          <t>IPCA</t>
        </is>
      </c>
      <c r="E4551" t="n">
        <v>0</v>
      </c>
      <c r="F4551" t="inlineStr">
        <is>
          <t>MENSAL</t>
        </is>
      </c>
      <c r="G4551" t="n">
        <v>45741</v>
      </c>
      <c r="H4551" t="n">
        <v>45741</v>
      </c>
      <c r="I4551" t="n">
        <v>48</v>
      </c>
      <c r="J4551" t="inlineStr">
        <is>
          <t>CARTEIRA</t>
        </is>
      </c>
      <c r="K4551" t="inlineStr">
        <is>
          <t>CONTRATO</t>
        </is>
      </c>
      <c r="L4551" t="n">
        <v>4507.57</v>
      </c>
      <c r="M4551" t="inlineStr">
        <is>
          <t>IBIRAPITANGA FASE 3</t>
        </is>
      </c>
      <c r="N4551" s="142">
        <f>DATE(YEAR(G4551),MONTH(G4551),1)</f>
        <v/>
      </c>
      <c r="O4551" s="132">
        <f>IF(G4551&gt;$K$3,"Futuro","Atraso")</f>
        <v/>
      </c>
      <c r="P4551">
        <f>12*(YEAR(G4551)-YEAR($K$3))+(MONTH(G4551)-MONTH($K$3))</f>
        <v/>
      </c>
      <c r="Q4551" s="366">
        <f>IF(M4551="IBIRAPITANGA FASE 3",IF(O4551="Atraso",L4551,L4551/(1+$I$2)^P4551),IF(O4551="Atraso",L4551,L4551/(1+$I$1)^P4551))</f>
        <v/>
      </c>
      <c r="R4551">
        <f>IF(O4551="Atraso",$K$3-G4551,0)</f>
        <v/>
      </c>
      <c r="S4551">
        <f>IF(R4551&lt;=15,"Até 15",IF(R4551&lt;=30,"Entre 15 e 30",IF(R4551&lt;=60,"Entre 30 e 60",IF(R4551&lt;=90,"Entre 60 e 90",IF(R4551&lt;=120,"Entre 90 e 120",IF(R4551&lt;=150,"Entre 120 e 150",IF(R4551&lt;=180,"Entre 150 e 180","Superior a 180")))))))</f>
        <v/>
      </c>
    </row>
    <row r="4552">
      <c r="A4552" t="inlineStr">
        <is>
          <t>Q022L04</t>
        </is>
      </c>
      <c r="B4552" t="inlineStr">
        <is>
          <t>DARIO JULIANO</t>
        </is>
      </c>
      <c r="C4552" t="n">
        <v>1</v>
      </c>
      <c r="D4552" t="inlineStr">
        <is>
          <t>IPCA</t>
        </is>
      </c>
      <c r="E4552" t="n">
        <v>0.009488792934583046</v>
      </c>
      <c r="F4552" t="inlineStr">
        <is>
          <t>MENSAL</t>
        </is>
      </c>
      <c r="G4552" t="n">
        <v>45240</v>
      </c>
      <c r="H4552" t="n">
        <v>45240</v>
      </c>
      <c r="I4552" t="n">
        <v>31</v>
      </c>
      <c r="J4552" t="inlineStr">
        <is>
          <t>CARTEIRA</t>
        </is>
      </c>
      <c r="K4552" t="inlineStr">
        <is>
          <t>CONTRATO</t>
        </is>
      </c>
      <c r="L4552" t="n">
        <v>2609.64</v>
      </c>
      <c r="M4552" t="inlineStr">
        <is>
          <t>IBIRAPITANGA FASE 3</t>
        </is>
      </c>
      <c r="N4552" s="142">
        <f>DATE(YEAR(G4552),MONTH(G4552),1)</f>
        <v/>
      </c>
      <c r="O4552" s="132">
        <f>IF(G4552&gt;$K$3,"Futuro","Atraso")</f>
        <v/>
      </c>
      <c r="P4552">
        <f>12*(YEAR(G4552)-YEAR($K$3))+(MONTH(G4552)-MONTH($K$3))</f>
        <v/>
      </c>
      <c r="Q4552" s="366">
        <f>IF(M4552="IBIRAPITANGA FASE 3",IF(O4552="Atraso",L4552,L4552/(1+$I$2)^P4552),IF(O4552="Atraso",L4552,L4552/(1+$I$1)^P4552))</f>
        <v/>
      </c>
      <c r="R4552">
        <f>IF(O4552="Atraso",$K$3-G4552,0)</f>
        <v/>
      </c>
      <c r="S4552">
        <f>IF(R4552&lt;=15,"Até 15",IF(R4552&lt;=30,"Entre 15 e 30",IF(R4552&lt;=60,"Entre 30 e 60",IF(R4552&lt;=90,"Entre 60 e 90",IF(R4552&lt;=120,"Entre 90 e 120",IF(R4552&lt;=150,"Entre 120 e 150",IF(R4552&lt;=180,"Entre 150 e 180","Superior a 180")))))))</f>
        <v/>
      </c>
    </row>
    <row r="4553">
      <c r="A4553" t="inlineStr">
        <is>
          <t>Q022L04</t>
        </is>
      </c>
      <c r="B4553" t="inlineStr">
        <is>
          <t>DARIO JULIANO</t>
        </is>
      </c>
      <c r="C4553" t="n">
        <v>1</v>
      </c>
      <c r="D4553" t="inlineStr">
        <is>
          <t>IPCA</t>
        </is>
      </c>
      <c r="E4553" t="n">
        <v>0.009488792934583046</v>
      </c>
      <c r="F4553" t="inlineStr">
        <is>
          <t>MENSAL</t>
        </is>
      </c>
      <c r="G4553" t="n">
        <v>45270</v>
      </c>
      <c r="H4553" t="n">
        <v>45270</v>
      </c>
      <c r="I4553" t="n">
        <v>32</v>
      </c>
      <c r="J4553" t="inlineStr">
        <is>
          <t>CARTEIRA</t>
        </is>
      </c>
      <c r="K4553" t="inlineStr">
        <is>
          <t>CONTRATO</t>
        </is>
      </c>
      <c r="L4553" t="n">
        <v>2609.64</v>
      </c>
      <c r="M4553" t="inlineStr">
        <is>
          <t>IBIRAPITANGA FASE 3</t>
        </is>
      </c>
      <c r="N4553" s="142">
        <f>DATE(YEAR(G4553),MONTH(G4553),1)</f>
        <v/>
      </c>
      <c r="O4553" s="132">
        <f>IF(G4553&gt;$K$3,"Futuro","Atraso")</f>
        <v/>
      </c>
      <c r="P4553">
        <f>12*(YEAR(G4553)-YEAR($K$3))+(MONTH(G4553)-MONTH($K$3))</f>
        <v/>
      </c>
      <c r="Q4553" s="366">
        <f>IF(M4553="IBIRAPITANGA FASE 3",IF(O4553="Atraso",L4553,L4553/(1+$I$2)^P4553),IF(O4553="Atraso",L4553,L4553/(1+$I$1)^P4553))</f>
        <v/>
      </c>
      <c r="R4553">
        <f>IF(O4553="Atraso",$K$3-G4553,0)</f>
        <v/>
      </c>
      <c r="S4553">
        <f>IF(R4553&lt;=15,"Até 15",IF(R4553&lt;=30,"Entre 15 e 30",IF(R4553&lt;=60,"Entre 30 e 60",IF(R4553&lt;=90,"Entre 60 e 90",IF(R4553&lt;=120,"Entre 90 e 120",IF(R4553&lt;=150,"Entre 120 e 150",IF(R4553&lt;=180,"Entre 150 e 180","Superior a 180")))))))</f>
        <v/>
      </c>
    </row>
    <row r="4554">
      <c r="A4554" t="inlineStr">
        <is>
          <t>Q022L04</t>
        </is>
      </c>
      <c r="B4554" t="inlineStr">
        <is>
          <t>DARIO JULIANO</t>
        </is>
      </c>
      <c r="C4554" t="n">
        <v>1</v>
      </c>
      <c r="D4554" t="inlineStr">
        <is>
          <t>IPCA</t>
        </is>
      </c>
      <c r="E4554" t="n">
        <v>0.009488792934583046</v>
      </c>
      <c r="F4554" t="inlineStr">
        <is>
          <t>MENSAL</t>
        </is>
      </c>
      <c r="G4554" t="n">
        <v>45301</v>
      </c>
      <c r="H4554" t="n">
        <v>45301</v>
      </c>
      <c r="I4554" t="n">
        <v>33</v>
      </c>
      <c r="J4554" t="inlineStr">
        <is>
          <t>CARTEIRA</t>
        </is>
      </c>
      <c r="K4554" t="inlineStr">
        <is>
          <t>CONTRATO</t>
        </is>
      </c>
      <c r="L4554" t="n">
        <v>2609.64</v>
      </c>
      <c r="M4554" t="inlineStr">
        <is>
          <t>IBIRAPITANGA FASE 3</t>
        </is>
      </c>
      <c r="N4554" s="142">
        <f>DATE(YEAR(G4554),MONTH(G4554),1)</f>
        <v/>
      </c>
      <c r="O4554" s="132">
        <f>IF(G4554&gt;$K$3,"Futuro","Atraso")</f>
        <v/>
      </c>
      <c r="P4554">
        <f>12*(YEAR(G4554)-YEAR($K$3))+(MONTH(G4554)-MONTH($K$3))</f>
        <v/>
      </c>
      <c r="Q4554" s="366">
        <f>IF(M4554="IBIRAPITANGA FASE 3",IF(O4554="Atraso",L4554,L4554/(1+$I$2)^P4554),IF(O4554="Atraso",L4554,L4554/(1+$I$1)^P4554))</f>
        <v/>
      </c>
      <c r="R4554">
        <f>IF(O4554="Atraso",$K$3-G4554,0)</f>
        <v/>
      </c>
      <c r="S4554">
        <f>IF(R4554&lt;=15,"Até 15",IF(R4554&lt;=30,"Entre 15 e 30",IF(R4554&lt;=60,"Entre 30 e 60",IF(R4554&lt;=90,"Entre 60 e 90",IF(R4554&lt;=120,"Entre 90 e 120",IF(R4554&lt;=150,"Entre 120 e 150",IF(R4554&lt;=180,"Entre 150 e 180","Superior a 180")))))))</f>
        <v/>
      </c>
    </row>
    <row r="4555">
      <c r="A4555" t="inlineStr">
        <is>
          <t>Q022L04</t>
        </is>
      </c>
      <c r="B4555" t="inlineStr">
        <is>
          <t>DARIO JULIANO</t>
        </is>
      </c>
      <c r="C4555" t="n">
        <v>1</v>
      </c>
      <c r="D4555" t="inlineStr">
        <is>
          <t>IPCA</t>
        </is>
      </c>
      <c r="E4555" t="n">
        <v>0.009488792934583046</v>
      </c>
      <c r="F4555" t="inlineStr">
        <is>
          <t>MENSAL</t>
        </is>
      </c>
      <c r="G4555" t="n">
        <v>45332</v>
      </c>
      <c r="H4555" t="n">
        <v>45332</v>
      </c>
      <c r="I4555" t="n">
        <v>34</v>
      </c>
      <c r="J4555" t="inlineStr">
        <is>
          <t>CARTEIRA</t>
        </is>
      </c>
      <c r="K4555" t="inlineStr">
        <is>
          <t>CONTRATO</t>
        </is>
      </c>
      <c r="L4555" t="n">
        <v>2609.64</v>
      </c>
      <c r="M4555" t="inlineStr">
        <is>
          <t>IBIRAPITANGA FASE 3</t>
        </is>
      </c>
      <c r="N4555" s="142">
        <f>DATE(YEAR(G4555),MONTH(G4555),1)</f>
        <v/>
      </c>
      <c r="O4555" s="132">
        <f>IF(G4555&gt;$K$3,"Futuro","Atraso")</f>
        <v/>
      </c>
      <c r="P4555">
        <f>12*(YEAR(G4555)-YEAR($K$3))+(MONTH(G4555)-MONTH($K$3))</f>
        <v/>
      </c>
      <c r="Q4555" s="366">
        <f>IF(M4555="IBIRAPITANGA FASE 3",IF(O4555="Atraso",L4555,L4555/(1+$I$2)^P4555),IF(O4555="Atraso",L4555,L4555/(1+$I$1)^P4555))</f>
        <v/>
      </c>
      <c r="R4555">
        <f>IF(O4555="Atraso",$K$3-G4555,0)</f>
        <v/>
      </c>
      <c r="S4555">
        <f>IF(R4555&lt;=15,"Até 15",IF(R4555&lt;=30,"Entre 15 e 30",IF(R4555&lt;=60,"Entre 30 e 60",IF(R4555&lt;=90,"Entre 60 e 90",IF(R4555&lt;=120,"Entre 90 e 120",IF(R4555&lt;=150,"Entre 120 e 150",IF(R4555&lt;=180,"Entre 150 e 180","Superior a 180")))))))</f>
        <v/>
      </c>
    </row>
    <row r="4556">
      <c r="A4556" t="inlineStr">
        <is>
          <t>Q022L04</t>
        </is>
      </c>
      <c r="B4556" t="inlineStr">
        <is>
          <t>DARIO JULIANO</t>
        </is>
      </c>
      <c r="C4556" t="n">
        <v>1</v>
      </c>
      <c r="D4556" t="inlineStr">
        <is>
          <t>IPCA</t>
        </is>
      </c>
      <c r="E4556" t="n">
        <v>0.009488792934583046</v>
      </c>
      <c r="F4556" t="inlineStr">
        <is>
          <t>MENSAL</t>
        </is>
      </c>
      <c r="G4556" t="n">
        <v>45361</v>
      </c>
      <c r="H4556" t="n">
        <v>45361</v>
      </c>
      <c r="I4556" t="n">
        <v>35</v>
      </c>
      <c r="J4556" t="inlineStr">
        <is>
          <t>CARTEIRA</t>
        </is>
      </c>
      <c r="K4556" t="inlineStr">
        <is>
          <t>CONTRATO</t>
        </is>
      </c>
      <c r="L4556" t="n">
        <v>2609.64</v>
      </c>
      <c r="M4556" t="inlineStr">
        <is>
          <t>IBIRAPITANGA FASE 3</t>
        </is>
      </c>
      <c r="N4556" s="142">
        <f>DATE(YEAR(G4556),MONTH(G4556),1)</f>
        <v/>
      </c>
      <c r="O4556" s="132">
        <f>IF(G4556&gt;$K$3,"Futuro","Atraso")</f>
        <v/>
      </c>
      <c r="P4556">
        <f>12*(YEAR(G4556)-YEAR($K$3))+(MONTH(G4556)-MONTH($K$3))</f>
        <v/>
      </c>
      <c r="Q4556" s="366">
        <f>IF(M4556="IBIRAPITANGA FASE 3",IF(O4556="Atraso",L4556,L4556/(1+$I$2)^P4556),IF(O4556="Atraso",L4556,L4556/(1+$I$1)^P4556))</f>
        <v/>
      </c>
      <c r="R4556">
        <f>IF(O4556="Atraso",$K$3-G4556,0)</f>
        <v/>
      </c>
      <c r="S4556">
        <f>IF(R4556&lt;=15,"Até 15",IF(R4556&lt;=30,"Entre 15 e 30",IF(R4556&lt;=60,"Entre 30 e 60",IF(R4556&lt;=90,"Entre 60 e 90",IF(R4556&lt;=120,"Entre 90 e 120",IF(R4556&lt;=150,"Entre 120 e 150",IF(R4556&lt;=180,"Entre 150 e 180","Superior a 180")))))))</f>
        <v/>
      </c>
    </row>
    <row r="4557">
      <c r="A4557" t="inlineStr">
        <is>
          <t>Q022L04</t>
        </is>
      </c>
      <c r="B4557" t="inlineStr">
        <is>
          <t>DARIO JULIANO</t>
        </is>
      </c>
      <c r="C4557" t="n">
        <v>1</v>
      </c>
      <c r="D4557" t="inlineStr">
        <is>
          <t>IPCA</t>
        </is>
      </c>
      <c r="E4557" t="n">
        <v>0.009488792934583046</v>
      </c>
      <c r="F4557" t="inlineStr">
        <is>
          <t>MENSAL</t>
        </is>
      </c>
      <c r="G4557" t="n">
        <v>45392</v>
      </c>
      <c r="H4557" t="n">
        <v>45392</v>
      </c>
      <c r="I4557" t="n">
        <v>36</v>
      </c>
      <c r="J4557" t="inlineStr">
        <is>
          <t>CARTEIRA</t>
        </is>
      </c>
      <c r="K4557" t="inlineStr">
        <is>
          <t>CONTRATO</t>
        </is>
      </c>
      <c r="L4557" t="n">
        <v>2609.64</v>
      </c>
      <c r="M4557" t="inlineStr">
        <is>
          <t>IBIRAPITANGA FASE 3</t>
        </is>
      </c>
      <c r="N4557" s="142">
        <f>DATE(YEAR(G4557),MONTH(G4557),1)</f>
        <v/>
      </c>
      <c r="O4557" s="132">
        <f>IF(G4557&gt;$K$3,"Futuro","Atraso")</f>
        <v/>
      </c>
      <c r="P4557">
        <f>12*(YEAR(G4557)-YEAR($K$3))+(MONTH(G4557)-MONTH($K$3))</f>
        <v/>
      </c>
      <c r="Q4557" s="366">
        <f>IF(M4557="IBIRAPITANGA FASE 3",IF(O4557="Atraso",L4557,L4557/(1+$I$2)^P4557),IF(O4557="Atraso",L4557,L4557/(1+$I$1)^P4557))</f>
        <v/>
      </c>
      <c r="R4557">
        <f>IF(O4557="Atraso",$K$3-G4557,0)</f>
        <v/>
      </c>
      <c r="S4557">
        <f>IF(R4557&lt;=15,"Até 15",IF(R4557&lt;=30,"Entre 15 e 30",IF(R4557&lt;=60,"Entre 30 e 60",IF(R4557&lt;=90,"Entre 60 e 90",IF(R4557&lt;=120,"Entre 90 e 120",IF(R4557&lt;=150,"Entre 120 e 150",IF(R4557&lt;=180,"Entre 150 e 180","Superior a 180")))))))</f>
        <v/>
      </c>
    </row>
    <row r="4558">
      <c r="A4558" t="inlineStr">
        <is>
          <t>Q022L04</t>
        </is>
      </c>
      <c r="B4558" t="inlineStr">
        <is>
          <t>DARIO JULIANO</t>
        </is>
      </c>
      <c r="C4558" t="n">
        <v>1</v>
      </c>
      <c r="D4558" t="inlineStr">
        <is>
          <t>IPCA</t>
        </is>
      </c>
      <c r="E4558" t="n">
        <v>0.009488792934583046</v>
      </c>
      <c r="F4558" t="inlineStr">
        <is>
          <t>MENSAL</t>
        </is>
      </c>
      <c r="G4558" t="n">
        <v>45422</v>
      </c>
      <c r="H4558" t="n">
        <v>45422</v>
      </c>
      <c r="I4558" t="n">
        <v>37</v>
      </c>
      <c r="J4558" t="inlineStr">
        <is>
          <t>CARTEIRA</t>
        </is>
      </c>
      <c r="K4558" t="inlineStr">
        <is>
          <t>CONTRATO</t>
        </is>
      </c>
      <c r="L4558" t="n">
        <v>2609.64</v>
      </c>
      <c r="M4558" t="inlineStr">
        <is>
          <t>IBIRAPITANGA FASE 3</t>
        </is>
      </c>
      <c r="N4558" s="142">
        <f>DATE(YEAR(G4558),MONTH(G4558),1)</f>
        <v/>
      </c>
      <c r="O4558" s="132">
        <f>IF(G4558&gt;$K$3,"Futuro","Atraso")</f>
        <v/>
      </c>
      <c r="P4558">
        <f>12*(YEAR(G4558)-YEAR($K$3))+(MONTH(G4558)-MONTH($K$3))</f>
        <v/>
      </c>
      <c r="Q4558" s="366">
        <f>IF(M4558="IBIRAPITANGA FASE 3",IF(O4558="Atraso",L4558,L4558/(1+$I$2)^P4558),IF(O4558="Atraso",L4558,L4558/(1+$I$1)^P4558))</f>
        <v/>
      </c>
      <c r="R4558">
        <f>IF(O4558="Atraso",$K$3-G4558,0)</f>
        <v/>
      </c>
      <c r="S4558">
        <f>IF(R4558&lt;=15,"Até 15",IF(R4558&lt;=30,"Entre 15 e 30",IF(R4558&lt;=60,"Entre 30 e 60",IF(R4558&lt;=90,"Entre 60 e 90",IF(R4558&lt;=120,"Entre 90 e 120",IF(R4558&lt;=150,"Entre 120 e 150",IF(R4558&lt;=180,"Entre 150 e 180","Superior a 180")))))))</f>
        <v/>
      </c>
    </row>
    <row r="4559">
      <c r="A4559" t="inlineStr">
        <is>
          <t>Q022L04</t>
        </is>
      </c>
      <c r="B4559" t="inlineStr">
        <is>
          <t>DARIO JULIANO</t>
        </is>
      </c>
      <c r="C4559" t="n">
        <v>1</v>
      </c>
      <c r="D4559" t="inlineStr">
        <is>
          <t>IPCA</t>
        </is>
      </c>
      <c r="E4559" t="n">
        <v>0.009488792934583046</v>
      </c>
      <c r="F4559" t="inlineStr">
        <is>
          <t>MENSAL</t>
        </is>
      </c>
      <c r="G4559" t="n">
        <v>45453</v>
      </c>
      <c r="H4559" t="n">
        <v>45453</v>
      </c>
      <c r="I4559" t="n">
        <v>38</v>
      </c>
      <c r="J4559" t="inlineStr">
        <is>
          <t>CARTEIRA</t>
        </is>
      </c>
      <c r="K4559" t="inlineStr">
        <is>
          <t>CONTRATO</t>
        </is>
      </c>
      <c r="L4559" t="n">
        <v>2609.64</v>
      </c>
      <c r="M4559" t="inlineStr">
        <is>
          <t>IBIRAPITANGA FASE 3</t>
        </is>
      </c>
      <c r="N4559" s="142">
        <f>DATE(YEAR(G4559),MONTH(G4559),1)</f>
        <v/>
      </c>
      <c r="O4559" s="132">
        <f>IF(G4559&gt;$K$3,"Futuro","Atraso")</f>
        <v/>
      </c>
      <c r="P4559">
        <f>12*(YEAR(G4559)-YEAR($K$3))+(MONTH(G4559)-MONTH($K$3))</f>
        <v/>
      </c>
      <c r="Q4559" s="366">
        <f>IF(M4559="IBIRAPITANGA FASE 3",IF(O4559="Atraso",L4559,L4559/(1+$I$2)^P4559),IF(O4559="Atraso",L4559,L4559/(1+$I$1)^P4559))</f>
        <v/>
      </c>
      <c r="R4559">
        <f>IF(O4559="Atraso",$K$3-G4559,0)</f>
        <v/>
      </c>
      <c r="S4559">
        <f>IF(R4559&lt;=15,"Até 15",IF(R4559&lt;=30,"Entre 15 e 30",IF(R4559&lt;=60,"Entre 30 e 60",IF(R4559&lt;=90,"Entre 60 e 90",IF(R4559&lt;=120,"Entre 90 e 120",IF(R4559&lt;=150,"Entre 120 e 150",IF(R4559&lt;=180,"Entre 150 e 180","Superior a 180")))))))</f>
        <v/>
      </c>
    </row>
    <row r="4560">
      <c r="A4560" t="inlineStr">
        <is>
          <t>Q022L04</t>
        </is>
      </c>
      <c r="B4560" t="inlineStr">
        <is>
          <t>DARIO JULIANO</t>
        </is>
      </c>
      <c r="C4560" t="n">
        <v>1</v>
      </c>
      <c r="D4560" t="inlineStr">
        <is>
          <t>IPCA</t>
        </is>
      </c>
      <c r="E4560" t="n">
        <v>0.009488792934583046</v>
      </c>
      <c r="F4560" t="inlineStr">
        <is>
          <t>MENSAL</t>
        </is>
      </c>
      <c r="G4560" t="n">
        <v>45483</v>
      </c>
      <c r="H4560" t="n">
        <v>45483</v>
      </c>
      <c r="I4560" t="n">
        <v>39</v>
      </c>
      <c r="J4560" t="inlineStr">
        <is>
          <t>CARTEIRA</t>
        </is>
      </c>
      <c r="K4560" t="inlineStr">
        <is>
          <t>CONTRATO</t>
        </is>
      </c>
      <c r="L4560" t="n">
        <v>2609.64</v>
      </c>
      <c r="M4560" t="inlineStr">
        <is>
          <t>IBIRAPITANGA FASE 3</t>
        </is>
      </c>
      <c r="N4560" s="142">
        <f>DATE(YEAR(G4560),MONTH(G4560),1)</f>
        <v/>
      </c>
      <c r="O4560" s="132">
        <f>IF(G4560&gt;$K$3,"Futuro","Atraso")</f>
        <v/>
      </c>
      <c r="P4560">
        <f>12*(YEAR(G4560)-YEAR($K$3))+(MONTH(G4560)-MONTH($K$3))</f>
        <v/>
      </c>
      <c r="Q4560" s="366">
        <f>IF(M4560="IBIRAPITANGA FASE 3",IF(O4560="Atraso",L4560,L4560/(1+$I$2)^P4560),IF(O4560="Atraso",L4560,L4560/(1+$I$1)^P4560))</f>
        <v/>
      </c>
      <c r="R4560">
        <f>IF(O4560="Atraso",$K$3-G4560,0)</f>
        <v/>
      </c>
      <c r="S4560">
        <f>IF(R4560&lt;=15,"Até 15",IF(R4560&lt;=30,"Entre 15 e 30",IF(R4560&lt;=60,"Entre 30 e 60",IF(R4560&lt;=90,"Entre 60 e 90",IF(R4560&lt;=120,"Entre 90 e 120",IF(R4560&lt;=150,"Entre 120 e 150",IF(R4560&lt;=180,"Entre 150 e 180","Superior a 180")))))))</f>
        <v/>
      </c>
    </row>
    <row r="4561">
      <c r="A4561" t="inlineStr">
        <is>
          <t>Q022L04</t>
        </is>
      </c>
      <c r="B4561" t="inlineStr">
        <is>
          <t>DARIO JULIANO</t>
        </is>
      </c>
      <c r="C4561" t="n">
        <v>1</v>
      </c>
      <c r="D4561" t="inlineStr">
        <is>
          <t>IPCA</t>
        </is>
      </c>
      <c r="E4561" t="n">
        <v>0.009488792934583046</v>
      </c>
      <c r="F4561" t="inlineStr">
        <is>
          <t>MENSAL</t>
        </is>
      </c>
      <c r="G4561" t="n">
        <v>45514</v>
      </c>
      <c r="H4561" t="n">
        <v>45514</v>
      </c>
      <c r="I4561" t="n">
        <v>40</v>
      </c>
      <c r="J4561" t="inlineStr">
        <is>
          <t>CARTEIRA</t>
        </is>
      </c>
      <c r="K4561" t="inlineStr">
        <is>
          <t>CONTRATO</t>
        </is>
      </c>
      <c r="L4561" t="n">
        <v>2609.64</v>
      </c>
      <c r="M4561" t="inlineStr">
        <is>
          <t>IBIRAPITANGA FASE 3</t>
        </is>
      </c>
      <c r="N4561" s="142">
        <f>DATE(YEAR(G4561),MONTH(G4561),1)</f>
        <v/>
      </c>
      <c r="O4561" s="132">
        <f>IF(G4561&gt;$K$3,"Futuro","Atraso")</f>
        <v/>
      </c>
      <c r="P4561">
        <f>12*(YEAR(G4561)-YEAR($K$3))+(MONTH(G4561)-MONTH($K$3))</f>
        <v/>
      </c>
      <c r="Q4561" s="366">
        <f>IF(M4561="IBIRAPITANGA FASE 3",IF(O4561="Atraso",L4561,L4561/(1+$I$2)^P4561),IF(O4561="Atraso",L4561,L4561/(1+$I$1)^P4561))</f>
        <v/>
      </c>
      <c r="R4561">
        <f>IF(O4561="Atraso",$K$3-G4561,0)</f>
        <v/>
      </c>
      <c r="S4561">
        <f>IF(R4561&lt;=15,"Até 15",IF(R4561&lt;=30,"Entre 15 e 30",IF(R4561&lt;=60,"Entre 30 e 60",IF(R4561&lt;=90,"Entre 60 e 90",IF(R4561&lt;=120,"Entre 90 e 120",IF(R4561&lt;=150,"Entre 120 e 150",IF(R4561&lt;=180,"Entre 150 e 180","Superior a 180")))))))</f>
        <v/>
      </c>
    </row>
    <row r="4562">
      <c r="A4562" t="inlineStr">
        <is>
          <t>Q022L04</t>
        </is>
      </c>
      <c r="B4562" t="inlineStr">
        <is>
          <t>DARIO JULIANO</t>
        </is>
      </c>
      <c r="C4562" t="n">
        <v>1</v>
      </c>
      <c r="D4562" t="inlineStr">
        <is>
          <t>IPCA</t>
        </is>
      </c>
      <c r="E4562" t="n">
        <v>0.009488792934583046</v>
      </c>
      <c r="F4562" t="inlineStr">
        <is>
          <t>MENSAL</t>
        </is>
      </c>
      <c r="G4562" t="n">
        <v>45545</v>
      </c>
      <c r="H4562" t="n">
        <v>45545</v>
      </c>
      <c r="I4562" t="n">
        <v>41</v>
      </c>
      <c r="J4562" t="inlineStr">
        <is>
          <t>CARTEIRA</t>
        </is>
      </c>
      <c r="K4562" t="inlineStr">
        <is>
          <t>CONTRATO</t>
        </is>
      </c>
      <c r="L4562" t="n">
        <v>2609.64</v>
      </c>
      <c r="M4562" t="inlineStr">
        <is>
          <t>IBIRAPITANGA FASE 3</t>
        </is>
      </c>
      <c r="N4562" s="142">
        <f>DATE(YEAR(G4562),MONTH(G4562),1)</f>
        <v/>
      </c>
      <c r="O4562" s="132">
        <f>IF(G4562&gt;$K$3,"Futuro","Atraso")</f>
        <v/>
      </c>
      <c r="P4562">
        <f>12*(YEAR(G4562)-YEAR($K$3))+(MONTH(G4562)-MONTH($K$3))</f>
        <v/>
      </c>
      <c r="Q4562" s="366">
        <f>IF(M4562="IBIRAPITANGA FASE 3",IF(O4562="Atraso",L4562,L4562/(1+$I$2)^P4562),IF(O4562="Atraso",L4562,L4562/(1+$I$1)^P4562))</f>
        <v/>
      </c>
      <c r="R4562">
        <f>IF(O4562="Atraso",$K$3-G4562,0)</f>
        <v/>
      </c>
      <c r="S4562">
        <f>IF(R4562&lt;=15,"Até 15",IF(R4562&lt;=30,"Entre 15 e 30",IF(R4562&lt;=60,"Entre 30 e 60",IF(R4562&lt;=90,"Entre 60 e 90",IF(R4562&lt;=120,"Entre 90 e 120",IF(R4562&lt;=150,"Entre 120 e 150",IF(R4562&lt;=180,"Entre 150 e 180","Superior a 180")))))))</f>
        <v/>
      </c>
    </row>
    <row r="4563">
      <c r="A4563" t="inlineStr">
        <is>
          <t>Q022L04</t>
        </is>
      </c>
      <c r="B4563" t="inlineStr">
        <is>
          <t>DARIO JULIANO</t>
        </is>
      </c>
      <c r="C4563" t="n">
        <v>1</v>
      </c>
      <c r="D4563" t="inlineStr">
        <is>
          <t>IPCA</t>
        </is>
      </c>
      <c r="E4563" t="n">
        <v>0.009488792934583046</v>
      </c>
      <c r="F4563" t="inlineStr">
        <is>
          <t>MENSAL</t>
        </is>
      </c>
      <c r="G4563" t="n">
        <v>45575</v>
      </c>
      <c r="H4563" t="n">
        <v>45575</v>
      </c>
      <c r="I4563" t="n">
        <v>42</v>
      </c>
      <c r="J4563" t="inlineStr">
        <is>
          <t>CARTEIRA</t>
        </is>
      </c>
      <c r="K4563" t="inlineStr">
        <is>
          <t>CONTRATO</t>
        </is>
      </c>
      <c r="L4563" t="n">
        <v>2609.64</v>
      </c>
      <c r="M4563" t="inlineStr">
        <is>
          <t>IBIRAPITANGA FASE 3</t>
        </is>
      </c>
      <c r="N4563" s="142">
        <f>DATE(YEAR(G4563),MONTH(G4563),1)</f>
        <v/>
      </c>
      <c r="O4563" s="132">
        <f>IF(G4563&gt;$K$3,"Futuro","Atraso")</f>
        <v/>
      </c>
      <c r="P4563">
        <f>12*(YEAR(G4563)-YEAR($K$3))+(MONTH(G4563)-MONTH($K$3))</f>
        <v/>
      </c>
      <c r="Q4563" s="366">
        <f>IF(M4563="IBIRAPITANGA FASE 3",IF(O4563="Atraso",L4563,L4563/(1+$I$2)^P4563),IF(O4563="Atraso",L4563,L4563/(1+$I$1)^P4563))</f>
        <v/>
      </c>
      <c r="R4563">
        <f>IF(O4563="Atraso",$K$3-G4563,0)</f>
        <v/>
      </c>
      <c r="S4563">
        <f>IF(R4563&lt;=15,"Até 15",IF(R4563&lt;=30,"Entre 15 e 30",IF(R4563&lt;=60,"Entre 30 e 60",IF(R4563&lt;=90,"Entre 60 e 90",IF(R4563&lt;=120,"Entre 90 e 120",IF(R4563&lt;=150,"Entre 120 e 150",IF(R4563&lt;=180,"Entre 150 e 180","Superior a 180")))))))</f>
        <v/>
      </c>
    </row>
    <row r="4564">
      <c r="A4564" t="inlineStr">
        <is>
          <t>Q022L04</t>
        </is>
      </c>
      <c r="B4564" t="inlineStr">
        <is>
          <t>DARIO JULIANO</t>
        </is>
      </c>
      <c r="C4564" t="n">
        <v>1</v>
      </c>
      <c r="D4564" t="inlineStr">
        <is>
          <t>IPCA</t>
        </is>
      </c>
      <c r="E4564" t="n">
        <v>0.009488792934583046</v>
      </c>
      <c r="F4564" t="inlineStr">
        <is>
          <t>MENSAL</t>
        </is>
      </c>
      <c r="G4564" t="n">
        <v>45606</v>
      </c>
      <c r="H4564" t="n">
        <v>45606</v>
      </c>
      <c r="I4564" t="n">
        <v>43</v>
      </c>
      <c r="J4564" t="inlineStr">
        <is>
          <t>CARTEIRA</t>
        </is>
      </c>
      <c r="K4564" t="inlineStr">
        <is>
          <t>CONTRATO</t>
        </is>
      </c>
      <c r="L4564" t="n">
        <v>2609.64</v>
      </c>
      <c r="M4564" t="inlineStr">
        <is>
          <t>IBIRAPITANGA FASE 3</t>
        </is>
      </c>
      <c r="N4564" s="142">
        <f>DATE(YEAR(G4564),MONTH(G4564),1)</f>
        <v/>
      </c>
      <c r="O4564" s="132">
        <f>IF(G4564&gt;$K$3,"Futuro","Atraso")</f>
        <v/>
      </c>
      <c r="P4564">
        <f>12*(YEAR(G4564)-YEAR($K$3))+(MONTH(G4564)-MONTH($K$3))</f>
        <v/>
      </c>
      <c r="Q4564" s="366">
        <f>IF(M4564="IBIRAPITANGA FASE 3",IF(O4564="Atraso",L4564,L4564/(1+$I$2)^P4564),IF(O4564="Atraso",L4564,L4564/(1+$I$1)^P4564))</f>
        <v/>
      </c>
      <c r="R4564">
        <f>IF(O4564="Atraso",$K$3-G4564,0)</f>
        <v/>
      </c>
      <c r="S4564">
        <f>IF(R4564&lt;=15,"Até 15",IF(R4564&lt;=30,"Entre 15 e 30",IF(R4564&lt;=60,"Entre 30 e 60",IF(R4564&lt;=90,"Entre 60 e 90",IF(R4564&lt;=120,"Entre 90 e 120",IF(R4564&lt;=150,"Entre 120 e 150",IF(R4564&lt;=180,"Entre 150 e 180","Superior a 180")))))))</f>
        <v/>
      </c>
    </row>
    <row r="4565">
      <c r="A4565" t="inlineStr">
        <is>
          <t>Q022L04</t>
        </is>
      </c>
      <c r="B4565" t="inlineStr">
        <is>
          <t>DARIO JULIANO</t>
        </is>
      </c>
      <c r="C4565" t="n">
        <v>1</v>
      </c>
      <c r="D4565" t="inlineStr">
        <is>
          <t>IPCA</t>
        </is>
      </c>
      <c r="E4565" t="n">
        <v>0.009488792934583046</v>
      </c>
      <c r="F4565" t="inlineStr">
        <is>
          <t>MENSAL</t>
        </is>
      </c>
      <c r="G4565" t="n">
        <v>45636</v>
      </c>
      <c r="H4565" t="n">
        <v>45636</v>
      </c>
      <c r="I4565" t="n">
        <v>44</v>
      </c>
      <c r="J4565" t="inlineStr">
        <is>
          <t>CARTEIRA</t>
        </is>
      </c>
      <c r="K4565" t="inlineStr">
        <is>
          <t>CONTRATO</t>
        </is>
      </c>
      <c r="L4565" t="n">
        <v>2609.64</v>
      </c>
      <c r="M4565" t="inlineStr">
        <is>
          <t>IBIRAPITANGA FASE 3</t>
        </is>
      </c>
      <c r="N4565" s="142">
        <f>DATE(YEAR(G4565),MONTH(G4565),1)</f>
        <v/>
      </c>
      <c r="O4565" s="132">
        <f>IF(G4565&gt;$K$3,"Futuro","Atraso")</f>
        <v/>
      </c>
      <c r="P4565">
        <f>12*(YEAR(G4565)-YEAR($K$3))+(MONTH(G4565)-MONTH($K$3))</f>
        <v/>
      </c>
      <c r="Q4565" s="366">
        <f>IF(M4565="IBIRAPITANGA FASE 3",IF(O4565="Atraso",L4565,L4565/(1+$I$2)^P4565),IF(O4565="Atraso",L4565,L4565/(1+$I$1)^P4565))</f>
        <v/>
      </c>
      <c r="R4565">
        <f>IF(O4565="Atraso",$K$3-G4565,0)</f>
        <v/>
      </c>
      <c r="S4565">
        <f>IF(R4565&lt;=15,"Até 15",IF(R4565&lt;=30,"Entre 15 e 30",IF(R4565&lt;=60,"Entre 30 e 60",IF(R4565&lt;=90,"Entre 60 e 90",IF(R4565&lt;=120,"Entre 90 e 120",IF(R4565&lt;=150,"Entre 120 e 150",IF(R4565&lt;=180,"Entre 150 e 180","Superior a 180")))))))</f>
        <v/>
      </c>
    </row>
    <row r="4566">
      <c r="A4566" t="inlineStr">
        <is>
          <t>Q022L04</t>
        </is>
      </c>
      <c r="B4566" t="inlineStr">
        <is>
          <t>DARIO JULIANO</t>
        </is>
      </c>
      <c r="C4566" t="n">
        <v>1</v>
      </c>
      <c r="D4566" t="inlineStr">
        <is>
          <t>IPCA</t>
        </is>
      </c>
      <c r="E4566" t="n">
        <v>0.009488792934583046</v>
      </c>
      <c r="F4566" t="inlineStr">
        <is>
          <t>MENSAL</t>
        </is>
      </c>
      <c r="G4566" t="n">
        <v>45667</v>
      </c>
      <c r="H4566" t="n">
        <v>45667</v>
      </c>
      <c r="I4566" t="n">
        <v>45</v>
      </c>
      <c r="J4566" t="inlineStr">
        <is>
          <t>CARTEIRA</t>
        </is>
      </c>
      <c r="K4566" t="inlineStr">
        <is>
          <t>CONTRATO</t>
        </is>
      </c>
      <c r="L4566" t="n">
        <v>2609.64</v>
      </c>
      <c r="M4566" t="inlineStr">
        <is>
          <t>IBIRAPITANGA FASE 3</t>
        </is>
      </c>
      <c r="N4566" s="142">
        <f>DATE(YEAR(G4566),MONTH(G4566),1)</f>
        <v/>
      </c>
      <c r="O4566" s="132">
        <f>IF(G4566&gt;$K$3,"Futuro","Atraso")</f>
        <v/>
      </c>
      <c r="P4566">
        <f>12*(YEAR(G4566)-YEAR($K$3))+(MONTH(G4566)-MONTH($K$3))</f>
        <v/>
      </c>
      <c r="Q4566" s="366">
        <f>IF(M4566="IBIRAPITANGA FASE 3",IF(O4566="Atraso",L4566,L4566/(1+$I$2)^P4566),IF(O4566="Atraso",L4566,L4566/(1+$I$1)^P4566))</f>
        <v/>
      </c>
      <c r="R4566">
        <f>IF(O4566="Atraso",$K$3-G4566,0)</f>
        <v/>
      </c>
      <c r="S4566">
        <f>IF(R4566&lt;=15,"Até 15",IF(R4566&lt;=30,"Entre 15 e 30",IF(R4566&lt;=60,"Entre 30 e 60",IF(R4566&lt;=90,"Entre 60 e 90",IF(R4566&lt;=120,"Entre 90 e 120",IF(R4566&lt;=150,"Entre 120 e 150",IF(R4566&lt;=180,"Entre 150 e 180","Superior a 180")))))))</f>
        <v/>
      </c>
    </row>
    <row r="4567">
      <c r="A4567" t="inlineStr">
        <is>
          <t>Q022L04</t>
        </is>
      </c>
      <c r="B4567" t="inlineStr">
        <is>
          <t>DARIO JULIANO</t>
        </is>
      </c>
      <c r="C4567" t="n">
        <v>1</v>
      </c>
      <c r="D4567" t="inlineStr">
        <is>
          <t>IPCA</t>
        </is>
      </c>
      <c r="E4567" t="n">
        <v>0.009488792934583046</v>
      </c>
      <c r="F4567" t="inlineStr">
        <is>
          <t>MENSAL</t>
        </is>
      </c>
      <c r="G4567" t="n">
        <v>45698</v>
      </c>
      <c r="H4567" t="n">
        <v>45698</v>
      </c>
      <c r="I4567" t="n">
        <v>46</v>
      </c>
      <c r="J4567" t="inlineStr">
        <is>
          <t>CARTEIRA</t>
        </is>
      </c>
      <c r="K4567" t="inlineStr">
        <is>
          <t>CONTRATO</t>
        </is>
      </c>
      <c r="L4567" t="n">
        <v>2609.64</v>
      </c>
      <c r="M4567" t="inlineStr">
        <is>
          <t>IBIRAPITANGA FASE 3</t>
        </is>
      </c>
      <c r="N4567" s="142">
        <f>DATE(YEAR(G4567),MONTH(G4567),1)</f>
        <v/>
      </c>
      <c r="O4567" s="132">
        <f>IF(G4567&gt;$K$3,"Futuro","Atraso")</f>
        <v/>
      </c>
      <c r="P4567">
        <f>12*(YEAR(G4567)-YEAR($K$3))+(MONTH(G4567)-MONTH($K$3))</f>
        <v/>
      </c>
      <c r="Q4567" s="366">
        <f>IF(M4567="IBIRAPITANGA FASE 3",IF(O4567="Atraso",L4567,L4567/(1+$I$2)^P4567),IF(O4567="Atraso",L4567,L4567/(1+$I$1)^P4567))</f>
        <v/>
      </c>
      <c r="R4567">
        <f>IF(O4567="Atraso",$K$3-G4567,0)</f>
        <v/>
      </c>
      <c r="S4567">
        <f>IF(R4567&lt;=15,"Até 15",IF(R4567&lt;=30,"Entre 15 e 30",IF(R4567&lt;=60,"Entre 30 e 60",IF(R4567&lt;=90,"Entre 60 e 90",IF(R4567&lt;=120,"Entre 90 e 120",IF(R4567&lt;=150,"Entre 120 e 150",IF(R4567&lt;=180,"Entre 150 e 180","Superior a 180")))))))</f>
        <v/>
      </c>
    </row>
    <row r="4568">
      <c r="A4568" t="inlineStr">
        <is>
          <t>Q022L04</t>
        </is>
      </c>
      <c r="B4568" t="inlineStr">
        <is>
          <t>DARIO JULIANO</t>
        </is>
      </c>
      <c r="C4568" t="n">
        <v>1</v>
      </c>
      <c r="D4568" t="inlineStr">
        <is>
          <t>IPCA</t>
        </is>
      </c>
      <c r="E4568" t="n">
        <v>0.009488792934583046</v>
      </c>
      <c r="F4568" t="inlineStr">
        <is>
          <t>MENSAL</t>
        </is>
      </c>
      <c r="G4568" t="n">
        <v>45726</v>
      </c>
      <c r="H4568" t="n">
        <v>45726</v>
      </c>
      <c r="I4568" t="n">
        <v>47</v>
      </c>
      <c r="J4568" t="inlineStr">
        <is>
          <t>CARTEIRA</t>
        </is>
      </c>
      <c r="K4568" t="inlineStr">
        <is>
          <t>CONTRATO</t>
        </is>
      </c>
      <c r="L4568" t="n">
        <v>2609.64</v>
      </c>
      <c r="M4568" t="inlineStr">
        <is>
          <t>IBIRAPITANGA FASE 3</t>
        </is>
      </c>
      <c r="N4568" s="142">
        <f>DATE(YEAR(G4568),MONTH(G4568),1)</f>
        <v/>
      </c>
      <c r="O4568" s="132">
        <f>IF(G4568&gt;$K$3,"Futuro","Atraso")</f>
        <v/>
      </c>
      <c r="P4568">
        <f>12*(YEAR(G4568)-YEAR($K$3))+(MONTH(G4568)-MONTH($K$3))</f>
        <v/>
      </c>
      <c r="Q4568" s="366">
        <f>IF(M4568="IBIRAPITANGA FASE 3",IF(O4568="Atraso",L4568,L4568/(1+$I$2)^P4568),IF(O4568="Atraso",L4568,L4568/(1+$I$1)^P4568))</f>
        <v/>
      </c>
      <c r="R4568">
        <f>IF(O4568="Atraso",$K$3-G4568,0)</f>
        <v/>
      </c>
      <c r="S4568">
        <f>IF(R4568&lt;=15,"Até 15",IF(R4568&lt;=30,"Entre 15 e 30",IF(R4568&lt;=60,"Entre 30 e 60",IF(R4568&lt;=90,"Entre 60 e 90",IF(R4568&lt;=120,"Entre 90 e 120",IF(R4568&lt;=150,"Entre 120 e 150",IF(R4568&lt;=180,"Entre 150 e 180","Superior a 180")))))))</f>
        <v/>
      </c>
    </row>
    <row r="4569">
      <c r="A4569" t="inlineStr">
        <is>
          <t>Q022L04</t>
        </is>
      </c>
      <c r="B4569" t="inlineStr">
        <is>
          <t>DARIO JULIANO</t>
        </is>
      </c>
      <c r="C4569" t="n">
        <v>1</v>
      </c>
      <c r="D4569" t="inlineStr">
        <is>
          <t>IPCA</t>
        </is>
      </c>
      <c r="E4569" t="n">
        <v>0.009488792934583046</v>
      </c>
      <c r="F4569" t="inlineStr">
        <is>
          <t>MENSAL</t>
        </is>
      </c>
      <c r="G4569" t="n">
        <v>45757</v>
      </c>
      <c r="H4569" t="n">
        <v>45757</v>
      </c>
      <c r="I4569" t="n">
        <v>48</v>
      </c>
      <c r="J4569" t="inlineStr">
        <is>
          <t>CARTEIRA</t>
        </is>
      </c>
      <c r="K4569" t="inlineStr">
        <is>
          <t>CONTRATO</t>
        </is>
      </c>
      <c r="L4569" t="n">
        <v>2609.64</v>
      </c>
      <c r="M4569" t="inlineStr">
        <is>
          <t>IBIRAPITANGA FASE 3</t>
        </is>
      </c>
      <c r="N4569" s="142">
        <f>DATE(YEAR(G4569),MONTH(G4569),1)</f>
        <v/>
      </c>
      <c r="O4569" s="132">
        <f>IF(G4569&gt;$K$3,"Futuro","Atraso")</f>
        <v/>
      </c>
      <c r="P4569">
        <f>12*(YEAR(G4569)-YEAR($K$3))+(MONTH(G4569)-MONTH($K$3))</f>
        <v/>
      </c>
      <c r="Q4569" s="366">
        <f>IF(M4569="IBIRAPITANGA FASE 3",IF(O4569="Atraso",L4569,L4569/(1+$I$2)^P4569),IF(O4569="Atraso",L4569,L4569/(1+$I$1)^P4569))</f>
        <v/>
      </c>
      <c r="R4569">
        <f>IF(O4569="Atraso",$K$3-G4569,0)</f>
        <v/>
      </c>
      <c r="S4569">
        <f>IF(R4569&lt;=15,"Até 15",IF(R4569&lt;=30,"Entre 15 e 30",IF(R4569&lt;=60,"Entre 30 e 60",IF(R4569&lt;=90,"Entre 60 e 90",IF(R4569&lt;=120,"Entre 90 e 120",IF(R4569&lt;=150,"Entre 120 e 150",IF(R4569&lt;=180,"Entre 150 e 180","Superior a 180")))))))</f>
        <v/>
      </c>
    </row>
    <row r="4570">
      <c r="A4570" t="inlineStr">
        <is>
          <t>Q022L04</t>
        </is>
      </c>
      <c r="B4570" t="inlineStr">
        <is>
          <t>DARIO JULIANO</t>
        </is>
      </c>
      <c r="C4570" t="n">
        <v>1</v>
      </c>
      <c r="D4570" t="inlineStr">
        <is>
          <t>IPCA</t>
        </is>
      </c>
      <c r="E4570" t="n">
        <v>0.009488792934583046</v>
      </c>
      <c r="F4570" t="inlineStr">
        <is>
          <t>MENSAL</t>
        </is>
      </c>
      <c r="G4570" t="n">
        <v>45787</v>
      </c>
      <c r="H4570" t="n">
        <v>45787</v>
      </c>
      <c r="I4570" t="n">
        <v>49</v>
      </c>
      <c r="J4570" t="inlineStr">
        <is>
          <t>CARTEIRA</t>
        </is>
      </c>
      <c r="K4570" t="inlineStr">
        <is>
          <t>CONTRATO</t>
        </is>
      </c>
      <c r="L4570" t="n">
        <v>2609.64</v>
      </c>
      <c r="M4570" t="inlineStr">
        <is>
          <t>IBIRAPITANGA FASE 3</t>
        </is>
      </c>
      <c r="N4570" s="142">
        <f>DATE(YEAR(G4570),MONTH(G4570),1)</f>
        <v/>
      </c>
      <c r="O4570" s="132">
        <f>IF(G4570&gt;$K$3,"Futuro","Atraso")</f>
        <v/>
      </c>
      <c r="P4570">
        <f>12*(YEAR(G4570)-YEAR($K$3))+(MONTH(G4570)-MONTH($K$3))</f>
        <v/>
      </c>
      <c r="Q4570" s="366">
        <f>IF(M4570="IBIRAPITANGA FASE 3",IF(O4570="Atraso",L4570,L4570/(1+$I$2)^P4570),IF(O4570="Atraso",L4570,L4570/(1+$I$1)^P4570))</f>
        <v/>
      </c>
      <c r="R4570">
        <f>IF(O4570="Atraso",$K$3-G4570,0)</f>
        <v/>
      </c>
      <c r="S4570">
        <f>IF(R4570&lt;=15,"Até 15",IF(R4570&lt;=30,"Entre 15 e 30",IF(R4570&lt;=60,"Entre 30 e 60",IF(R4570&lt;=90,"Entre 60 e 90",IF(R4570&lt;=120,"Entre 90 e 120",IF(R4570&lt;=150,"Entre 120 e 150",IF(R4570&lt;=180,"Entre 150 e 180","Superior a 180")))))))</f>
        <v/>
      </c>
    </row>
    <row r="4571">
      <c r="A4571" t="inlineStr">
        <is>
          <t>Q022L04</t>
        </is>
      </c>
      <c r="B4571" t="inlineStr">
        <is>
          <t>DARIO JULIANO</t>
        </is>
      </c>
      <c r="C4571" t="n">
        <v>1</v>
      </c>
      <c r="D4571" t="inlineStr">
        <is>
          <t>IPCA</t>
        </is>
      </c>
      <c r="E4571" t="n">
        <v>0.009488792934583046</v>
      </c>
      <c r="F4571" t="inlineStr">
        <is>
          <t>MENSAL</t>
        </is>
      </c>
      <c r="G4571" t="n">
        <v>45818</v>
      </c>
      <c r="H4571" t="n">
        <v>45818</v>
      </c>
      <c r="I4571" t="n">
        <v>50</v>
      </c>
      <c r="J4571" t="inlineStr">
        <is>
          <t>CARTEIRA</t>
        </is>
      </c>
      <c r="K4571" t="inlineStr">
        <is>
          <t>CONTRATO</t>
        </is>
      </c>
      <c r="L4571" t="n">
        <v>2609.64</v>
      </c>
      <c r="M4571" t="inlineStr">
        <is>
          <t>IBIRAPITANGA FASE 3</t>
        </is>
      </c>
      <c r="N4571" s="142">
        <f>DATE(YEAR(G4571),MONTH(G4571),1)</f>
        <v/>
      </c>
      <c r="O4571" s="132">
        <f>IF(G4571&gt;$K$3,"Futuro","Atraso")</f>
        <v/>
      </c>
      <c r="P4571">
        <f>12*(YEAR(G4571)-YEAR($K$3))+(MONTH(G4571)-MONTH($K$3))</f>
        <v/>
      </c>
      <c r="Q4571" s="366">
        <f>IF(M4571="IBIRAPITANGA FASE 3",IF(O4571="Atraso",L4571,L4571/(1+$I$2)^P4571),IF(O4571="Atraso",L4571,L4571/(1+$I$1)^P4571))</f>
        <v/>
      </c>
      <c r="R4571">
        <f>IF(O4571="Atraso",$K$3-G4571,0)</f>
        <v/>
      </c>
      <c r="S4571">
        <f>IF(R4571&lt;=15,"Até 15",IF(R4571&lt;=30,"Entre 15 e 30",IF(R4571&lt;=60,"Entre 30 e 60",IF(R4571&lt;=90,"Entre 60 e 90",IF(R4571&lt;=120,"Entre 90 e 120",IF(R4571&lt;=150,"Entre 120 e 150",IF(R4571&lt;=180,"Entre 150 e 180","Superior a 180")))))))</f>
        <v/>
      </c>
    </row>
    <row r="4572">
      <c r="A4572" t="inlineStr">
        <is>
          <t>Q022L04</t>
        </is>
      </c>
      <c r="B4572" t="inlineStr">
        <is>
          <t>DARIO JULIANO</t>
        </is>
      </c>
      <c r="C4572" t="n">
        <v>1</v>
      </c>
      <c r="D4572" t="inlineStr">
        <is>
          <t>IPCA</t>
        </is>
      </c>
      <c r="E4572" t="n">
        <v>0.009488792934583046</v>
      </c>
      <c r="F4572" t="inlineStr">
        <is>
          <t>MENSAL</t>
        </is>
      </c>
      <c r="G4572" t="n">
        <v>45848</v>
      </c>
      <c r="H4572" t="n">
        <v>45848</v>
      </c>
      <c r="I4572" t="n">
        <v>51</v>
      </c>
      <c r="J4572" t="inlineStr">
        <is>
          <t>CARTEIRA</t>
        </is>
      </c>
      <c r="K4572" t="inlineStr">
        <is>
          <t>CONTRATO</t>
        </is>
      </c>
      <c r="L4572" t="n">
        <v>2609.64</v>
      </c>
      <c r="M4572" t="inlineStr">
        <is>
          <t>IBIRAPITANGA FASE 3</t>
        </is>
      </c>
      <c r="N4572" s="142">
        <f>DATE(YEAR(G4572),MONTH(G4572),1)</f>
        <v/>
      </c>
      <c r="O4572" s="132">
        <f>IF(G4572&gt;$K$3,"Futuro","Atraso")</f>
        <v/>
      </c>
      <c r="P4572">
        <f>12*(YEAR(G4572)-YEAR($K$3))+(MONTH(G4572)-MONTH($K$3))</f>
        <v/>
      </c>
      <c r="Q4572" s="366">
        <f>IF(M4572="IBIRAPITANGA FASE 3",IF(O4572="Atraso",L4572,L4572/(1+$I$2)^P4572),IF(O4572="Atraso",L4572,L4572/(1+$I$1)^P4572))</f>
        <v/>
      </c>
      <c r="R4572">
        <f>IF(O4572="Atraso",$K$3-G4572,0)</f>
        <v/>
      </c>
      <c r="S4572">
        <f>IF(R4572&lt;=15,"Até 15",IF(R4572&lt;=30,"Entre 15 e 30",IF(R4572&lt;=60,"Entre 30 e 60",IF(R4572&lt;=90,"Entre 60 e 90",IF(R4572&lt;=120,"Entre 90 e 120",IF(R4572&lt;=150,"Entre 120 e 150",IF(R4572&lt;=180,"Entre 150 e 180","Superior a 180")))))))</f>
        <v/>
      </c>
    </row>
    <row r="4573">
      <c r="A4573" t="inlineStr">
        <is>
          <t>Q022L04</t>
        </is>
      </c>
      <c r="B4573" t="inlineStr">
        <is>
          <t>DARIO JULIANO</t>
        </is>
      </c>
      <c r="C4573" t="n">
        <v>1</v>
      </c>
      <c r="D4573" t="inlineStr">
        <is>
          <t>IPCA</t>
        </is>
      </c>
      <c r="E4573" t="n">
        <v>0.009488792934583046</v>
      </c>
      <c r="F4573" t="inlineStr">
        <is>
          <t>MENSAL</t>
        </is>
      </c>
      <c r="G4573" t="n">
        <v>45879</v>
      </c>
      <c r="H4573" t="n">
        <v>45879</v>
      </c>
      <c r="I4573" t="n">
        <v>52</v>
      </c>
      <c r="J4573" t="inlineStr">
        <is>
          <t>CARTEIRA</t>
        </is>
      </c>
      <c r="K4573" t="inlineStr">
        <is>
          <t>CONTRATO</t>
        </is>
      </c>
      <c r="L4573" t="n">
        <v>2609.64</v>
      </c>
      <c r="M4573" t="inlineStr">
        <is>
          <t>IBIRAPITANGA FASE 3</t>
        </is>
      </c>
      <c r="N4573" s="142">
        <f>DATE(YEAR(G4573),MONTH(G4573),1)</f>
        <v/>
      </c>
      <c r="O4573" s="132">
        <f>IF(G4573&gt;$K$3,"Futuro","Atraso")</f>
        <v/>
      </c>
      <c r="P4573">
        <f>12*(YEAR(G4573)-YEAR($K$3))+(MONTH(G4573)-MONTH($K$3))</f>
        <v/>
      </c>
      <c r="Q4573" s="366">
        <f>IF(M4573="IBIRAPITANGA FASE 3",IF(O4573="Atraso",L4573,L4573/(1+$I$2)^P4573),IF(O4573="Atraso",L4573,L4573/(1+$I$1)^P4573))</f>
        <v/>
      </c>
      <c r="R4573">
        <f>IF(O4573="Atraso",$K$3-G4573,0)</f>
        <v/>
      </c>
      <c r="S4573">
        <f>IF(R4573&lt;=15,"Até 15",IF(R4573&lt;=30,"Entre 15 e 30",IF(R4573&lt;=60,"Entre 30 e 60",IF(R4573&lt;=90,"Entre 60 e 90",IF(R4573&lt;=120,"Entre 90 e 120",IF(R4573&lt;=150,"Entre 120 e 150",IF(R4573&lt;=180,"Entre 150 e 180","Superior a 180")))))))</f>
        <v/>
      </c>
    </row>
    <row r="4574">
      <c r="A4574" t="inlineStr">
        <is>
          <t>Q022L04</t>
        </is>
      </c>
      <c r="B4574" t="inlineStr">
        <is>
          <t>DARIO JULIANO</t>
        </is>
      </c>
      <c r="C4574" t="n">
        <v>1</v>
      </c>
      <c r="D4574" t="inlineStr">
        <is>
          <t>IPCA</t>
        </is>
      </c>
      <c r="E4574" t="n">
        <v>0.009488792934583046</v>
      </c>
      <c r="F4574" t="inlineStr">
        <is>
          <t>MENSAL</t>
        </is>
      </c>
      <c r="G4574" t="n">
        <v>45910</v>
      </c>
      <c r="H4574" t="n">
        <v>45910</v>
      </c>
      <c r="I4574" t="n">
        <v>53</v>
      </c>
      <c r="J4574" t="inlineStr">
        <is>
          <t>CARTEIRA</t>
        </is>
      </c>
      <c r="K4574" t="inlineStr">
        <is>
          <t>CONTRATO</t>
        </is>
      </c>
      <c r="L4574" t="n">
        <v>2609.64</v>
      </c>
      <c r="M4574" t="inlineStr">
        <is>
          <t>IBIRAPITANGA FASE 3</t>
        </is>
      </c>
      <c r="N4574" s="142">
        <f>DATE(YEAR(G4574),MONTH(G4574),1)</f>
        <v/>
      </c>
      <c r="O4574" s="132">
        <f>IF(G4574&gt;$K$3,"Futuro","Atraso")</f>
        <v/>
      </c>
      <c r="P4574">
        <f>12*(YEAR(G4574)-YEAR($K$3))+(MONTH(G4574)-MONTH($K$3))</f>
        <v/>
      </c>
      <c r="Q4574" s="366">
        <f>IF(M4574="IBIRAPITANGA FASE 3",IF(O4574="Atraso",L4574,L4574/(1+$I$2)^P4574),IF(O4574="Atraso",L4574,L4574/(1+$I$1)^P4574))</f>
        <v/>
      </c>
      <c r="R4574">
        <f>IF(O4574="Atraso",$K$3-G4574,0)</f>
        <v/>
      </c>
      <c r="S4574">
        <f>IF(R4574&lt;=15,"Até 15",IF(R4574&lt;=30,"Entre 15 e 30",IF(R4574&lt;=60,"Entre 30 e 60",IF(R4574&lt;=90,"Entre 60 e 90",IF(R4574&lt;=120,"Entre 90 e 120",IF(R4574&lt;=150,"Entre 120 e 150",IF(R4574&lt;=180,"Entre 150 e 180","Superior a 180")))))))</f>
        <v/>
      </c>
    </row>
    <row r="4575">
      <c r="A4575" t="inlineStr">
        <is>
          <t>Q022L04</t>
        </is>
      </c>
      <c r="B4575" t="inlineStr">
        <is>
          <t>DARIO JULIANO</t>
        </is>
      </c>
      <c r="C4575" t="n">
        <v>1</v>
      </c>
      <c r="D4575" t="inlineStr">
        <is>
          <t>IPCA</t>
        </is>
      </c>
      <c r="E4575" t="n">
        <v>0.009488792934583046</v>
      </c>
      <c r="F4575" t="inlineStr">
        <is>
          <t>MENSAL</t>
        </is>
      </c>
      <c r="G4575" t="n">
        <v>45940</v>
      </c>
      <c r="H4575" t="n">
        <v>45940</v>
      </c>
      <c r="I4575" t="n">
        <v>54</v>
      </c>
      <c r="J4575" t="inlineStr">
        <is>
          <t>CARTEIRA</t>
        </is>
      </c>
      <c r="K4575" t="inlineStr">
        <is>
          <t>CONTRATO</t>
        </is>
      </c>
      <c r="L4575" t="n">
        <v>2609.64</v>
      </c>
      <c r="M4575" t="inlineStr">
        <is>
          <t>IBIRAPITANGA FASE 3</t>
        </is>
      </c>
      <c r="N4575" s="142">
        <f>DATE(YEAR(G4575),MONTH(G4575),1)</f>
        <v/>
      </c>
      <c r="O4575" s="132">
        <f>IF(G4575&gt;$K$3,"Futuro","Atraso")</f>
        <v/>
      </c>
      <c r="P4575">
        <f>12*(YEAR(G4575)-YEAR($K$3))+(MONTH(G4575)-MONTH($K$3))</f>
        <v/>
      </c>
      <c r="Q4575" s="366">
        <f>IF(M4575="IBIRAPITANGA FASE 3",IF(O4575="Atraso",L4575,L4575/(1+$I$2)^P4575),IF(O4575="Atraso",L4575,L4575/(1+$I$1)^P4575))</f>
        <v/>
      </c>
      <c r="R4575">
        <f>IF(O4575="Atraso",$K$3-G4575,0)</f>
        <v/>
      </c>
      <c r="S4575">
        <f>IF(R4575&lt;=15,"Até 15",IF(R4575&lt;=30,"Entre 15 e 30",IF(R4575&lt;=60,"Entre 30 e 60",IF(R4575&lt;=90,"Entre 60 e 90",IF(R4575&lt;=120,"Entre 90 e 120",IF(R4575&lt;=150,"Entre 120 e 150",IF(R4575&lt;=180,"Entre 150 e 180","Superior a 180")))))))</f>
        <v/>
      </c>
    </row>
    <row r="4576">
      <c r="A4576" t="inlineStr">
        <is>
          <t>Q022L04</t>
        </is>
      </c>
      <c r="B4576" t="inlineStr">
        <is>
          <t>DARIO JULIANO</t>
        </is>
      </c>
      <c r="C4576" t="n">
        <v>1</v>
      </c>
      <c r="D4576" t="inlineStr">
        <is>
          <t>IPCA</t>
        </is>
      </c>
      <c r="E4576" t="n">
        <v>0.009488792934583046</v>
      </c>
      <c r="F4576" t="inlineStr">
        <is>
          <t>MENSAL</t>
        </is>
      </c>
      <c r="G4576" t="n">
        <v>45971</v>
      </c>
      <c r="H4576" t="n">
        <v>45971</v>
      </c>
      <c r="I4576" t="n">
        <v>55</v>
      </c>
      <c r="J4576" t="inlineStr">
        <is>
          <t>CARTEIRA</t>
        </is>
      </c>
      <c r="K4576" t="inlineStr">
        <is>
          <t>CONTRATO</t>
        </is>
      </c>
      <c r="L4576" t="n">
        <v>2609.64</v>
      </c>
      <c r="M4576" t="inlineStr">
        <is>
          <t>IBIRAPITANGA FASE 3</t>
        </is>
      </c>
      <c r="N4576" s="142">
        <f>DATE(YEAR(G4576),MONTH(G4576),1)</f>
        <v/>
      </c>
      <c r="O4576" s="132">
        <f>IF(G4576&gt;$K$3,"Futuro","Atraso")</f>
        <v/>
      </c>
      <c r="P4576">
        <f>12*(YEAR(G4576)-YEAR($K$3))+(MONTH(G4576)-MONTH($K$3))</f>
        <v/>
      </c>
      <c r="Q4576" s="366">
        <f>IF(M4576="IBIRAPITANGA FASE 3",IF(O4576="Atraso",L4576,L4576/(1+$I$2)^P4576),IF(O4576="Atraso",L4576,L4576/(1+$I$1)^P4576))</f>
        <v/>
      </c>
      <c r="R4576">
        <f>IF(O4576="Atraso",$K$3-G4576,0)</f>
        <v/>
      </c>
      <c r="S4576">
        <f>IF(R4576&lt;=15,"Até 15",IF(R4576&lt;=30,"Entre 15 e 30",IF(R4576&lt;=60,"Entre 30 e 60",IF(R4576&lt;=90,"Entre 60 e 90",IF(R4576&lt;=120,"Entre 90 e 120",IF(R4576&lt;=150,"Entre 120 e 150",IF(R4576&lt;=180,"Entre 150 e 180","Superior a 180")))))))</f>
        <v/>
      </c>
    </row>
    <row r="4577">
      <c r="A4577" t="inlineStr">
        <is>
          <t>Q022L04</t>
        </is>
      </c>
      <c r="B4577" t="inlineStr">
        <is>
          <t>DARIO JULIANO</t>
        </is>
      </c>
      <c r="C4577" t="n">
        <v>1</v>
      </c>
      <c r="D4577" t="inlineStr">
        <is>
          <t>IPCA</t>
        </is>
      </c>
      <c r="E4577" t="n">
        <v>0.009488792934583046</v>
      </c>
      <c r="F4577" t="inlineStr">
        <is>
          <t>MENSAL</t>
        </is>
      </c>
      <c r="G4577" t="n">
        <v>46001</v>
      </c>
      <c r="H4577" t="n">
        <v>46001</v>
      </c>
      <c r="I4577" t="n">
        <v>56</v>
      </c>
      <c r="J4577" t="inlineStr">
        <is>
          <t>CARTEIRA</t>
        </is>
      </c>
      <c r="K4577" t="inlineStr">
        <is>
          <t>CONTRATO</t>
        </is>
      </c>
      <c r="L4577" t="n">
        <v>2609.64</v>
      </c>
      <c r="M4577" t="inlineStr">
        <is>
          <t>IBIRAPITANGA FASE 3</t>
        </is>
      </c>
      <c r="N4577" s="142">
        <f>DATE(YEAR(G4577),MONTH(G4577),1)</f>
        <v/>
      </c>
      <c r="O4577" s="132">
        <f>IF(G4577&gt;$K$3,"Futuro","Atraso")</f>
        <v/>
      </c>
      <c r="P4577">
        <f>12*(YEAR(G4577)-YEAR($K$3))+(MONTH(G4577)-MONTH($K$3))</f>
        <v/>
      </c>
      <c r="Q4577" s="366">
        <f>IF(M4577="IBIRAPITANGA FASE 3",IF(O4577="Atraso",L4577,L4577/(1+$I$2)^P4577),IF(O4577="Atraso",L4577,L4577/(1+$I$1)^P4577))</f>
        <v/>
      </c>
      <c r="R4577">
        <f>IF(O4577="Atraso",$K$3-G4577,0)</f>
        <v/>
      </c>
      <c r="S4577">
        <f>IF(R4577&lt;=15,"Até 15",IF(R4577&lt;=30,"Entre 15 e 30",IF(R4577&lt;=60,"Entre 30 e 60",IF(R4577&lt;=90,"Entre 60 e 90",IF(R4577&lt;=120,"Entre 90 e 120",IF(R4577&lt;=150,"Entre 120 e 150",IF(R4577&lt;=180,"Entre 150 e 180","Superior a 180")))))))</f>
        <v/>
      </c>
    </row>
    <row r="4578">
      <c r="A4578" t="inlineStr">
        <is>
          <t>Q022L04</t>
        </is>
      </c>
      <c r="B4578" t="inlineStr">
        <is>
          <t>DARIO JULIANO</t>
        </is>
      </c>
      <c r="C4578" t="n">
        <v>1</v>
      </c>
      <c r="D4578" t="inlineStr">
        <is>
          <t>IPCA</t>
        </is>
      </c>
      <c r="E4578" t="n">
        <v>0.009488792934583046</v>
      </c>
      <c r="F4578" t="inlineStr">
        <is>
          <t>MENSAL</t>
        </is>
      </c>
      <c r="G4578" t="n">
        <v>46032</v>
      </c>
      <c r="H4578" t="n">
        <v>46032</v>
      </c>
      <c r="I4578" t="n">
        <v>57</v>
      </c>
      <c r="J4578" t="inlineStr">
        <is>
          <t>CARTEIRA</t>
        </is>
      </c>
      <c r="K4578" t="inlineStr">
        <is>
          <t>CONTRATO</t>
        </is>
      </c>
      <c r="L4578" t="n">
        <v>2609.64</v>
      </c>
      <c r="M4578" t="inlineStr">
        <is>
          <t>IBIRAPITANGA FASE 3</t>
        </is>
      </c>
      <c r="N4578" s="142">
        <f>DATE(YEAR(G4578),MONTH(G4578),1)</f>
        <v/>
      </c>
      <c r="O4578" s="132">
        <f>IF(G4578&gt;$K$3,"Futuro","Atraso")</f>
        <v/>
      </c>
      <c r="P4578">
        <f>12*(YEAR(G4578)-YEAR($K$3))+(MONTH(G4578)-MONTH($K$3))</f>
        <v/>
      </c>
      <c r="Q4578" s="366">
        <f>IF(M4578="IBIRAPITANGA FASE 3",IF(O4578="Atraso",L4578,L4578/(1+$I$2)^P4578),IF(O4578="Atraso",L4578,L4578/(1+$I$1)^P4578))</f>
        <v/>
      </c>
      <c r="R4578">
        <f>IF(O4578="Atraso",$K$3-G4578,0)</f>
        <v/>
      </c>
      <c r="S4578">
        <f>IF(R4578&lt;=15,"Até 15",IF(R4578&lt;=30,"Entre 15 e 30",IF(R4578&lt;=60,"Entre 30 e 60",IF(R4578&lt;=90,"Entre 60 e 90",IF(R4578&lt;=120,"Entre 90 e 120",IF(R4578&lt;=150,"Entre 120 e 150",IF(R4578&lt;=180,"Entre 150 e 180","Superior a 180")))))))</f>
        <v/>
      </c>
    </row>
    <row r="4579">
      <c r="A4579" t="inlineStr">
        <is>
          <t>Q022L04</t>
        </is>
      </c>
      <c r="B4579" t="inlineStr">
        <is>
          <t>DARIO JULIANO</t>
        </is>
      </c>
      <c r="C4579" t="n">
        <v>1</v>
      </c>
      <c r="D4579" t="inlineStr">
        <is>
          <t>IPCA</t>
        </is>
      </c>
      <c r="E4579" t="n">
        <v>0.009488792934583046</v>
      </c>
      <c r="F4579" t="inlineStr">
        <is>
          <t>MENSAL</t>
        </is>
      </c>
      <c r="G4579" t="n">
        <v>46063</v>
      </c>
      <c r="H4579" t="n">
        <v>46063</v>
      </c>
      <c r="I4579" t="n">
        <v>58</v>
      </c>
      <c r="J4579" t="inlineStr">
        <is>
          <t>CARTEIRA</t>
        </is>
      </c>
      <c r="K4579" t="inlineStr">
        <is>
          <t>CONTRATO</t>
        </is>
      </c>
      <c r="L4579" t="n">
        <v>2609.64</v>
      </c>
      <c r="M4579" t="inlineStr">
        <is>
          <t>IBIRAPITANGA FASE 3</t>
        </is>
      </c>
      <c r="N4579" s="142">
        <f>DATE(YEAR(G4579),MONTH(G4579),1)</f>
        <v/>
      </c>
      <c r="O4579" s="132">
        <f>IF(G4579&gt;$K$3,"Futuro","Atraso")</f>
        <v/>
      </c>
      <c r="P4579">
        <f>12*(YEAR(G4579)-YEAR($K$3))+(MONTH(G4579)-MONTH($K$3))</f>
        <v/>
      </c>
      <c r="Q4579" s="366">
        <f>IF(M4579="IBIRAPITANGA FASE 3",IF(O4579="Atraso",L4579,L4579/(1+$I$2)^P4579),IF(O4579="Atraso",L4579,L4579/(1+$I$1)^P4579))</f>
        <v/>
      </c>
      <c r="R4579">
        <f>IF(O4579="Atraso",$K$3-G4579,0)</f>
        <v/>
      </c>
      <c r="S4579">
        <f>IF(R4579&lt;=15,"Até 15",IF(R4579&lt;=30,"Entre 15 e 30",IF(R4579&lt;=60,"Entre 30 e 60",IF(R4579&lt;=90,"Entre 60 e 90",IF(R4579&lt;=120,"Entre 90 e 120",IF(R4579&lt;=150,"Entre 120 e 150",IF(R4579&lt;=180,"Entre 150 e 180","Superior a 180")))))))</f>
        <v/>
      </c>
    </row>
    <row r="4580">
      <c r="A4580" t="inlineStr">
        <is>
          <t>Q022L04</t>
        </is>
      </c>
      <c r="B4580" t="inlineStr">
        <is>
          <t>DARIO JULIANO</t>
        </is>
      </c>
      <c r="C4580" t="n">
        <v>1</v>
      </c>
      <c r="D4580" t="inlineStr">
        <is>
          <t>IPCA</t>
        </is>
      </c>
      <c r="E4580" t="n">
        <v>0.009488792934583046</v>
      </c>
      <c r="F4580" t="inlineStr">
        <is>
          <t>MENSAL</t>
        </is>
      </c>
      <c r="G4580" t="n">
        <v>46091</v>
      </c>
      <c r="H4580" t="n">
        <v>46091</v>
      </c>
      <c r="I4580" t="n">
        <v>59</v>
      </c>
      <c r="J4580" t="inlineStr">
        <is>
          <t>CARTEIRA</t>
        </is>
      </c>
      <c r="K4580" t="inlineStr">
        <is>
          <t>CONTRATO</t>
        </is>
      </c>
      <c r="L4580" t="n">
        <v>2609.64</v>
      </c>
      <c r="M4580" t="inlineStr">
        <is>
          <t>IBIRAPITANGA FASE 3</t>
        </is>
      </c>
      <c r="N4580" s="142">
        <f>DATE(YEAR(G4580),MONTH(G4580),1)</f>
        <v/>
      </c>
      <c r="O4580" s="132">
        <f>IF(G4580&gt;$K$3,"Futuro","Atraso")</f>
        <v/>
      </c>
      <c r="P4580">
        <f>12*(YEAR(G4580)-YEAR($K$3))+(MONTH(G4580)-MONTH($K$3))</f>
        <v/>
      </c>
      <c r="Q4580" s="366">
        <f>IF(M4580="IBIRAPITANGA FASE 3",IF(O4580="Atraso",L4580,L4580/(1+$I$2)^P4580),IF(O4580="Atraso",L4580,L4580/(1+$I$1)^P4580))</f>
        <v/>
      </c>
      <c r="R4580">
        <f>IF(O4580="Atraso",$K$3-G4580,0)</f>
        <v/>
      </c>
      <c r="S4580">
        <f>IF(R4580&lt;=15,"Até 15",IF(R4580&lt;=30,"Entre 15 e 30",IF(R4580&lt;=60,"Entre 30 e 60",IF(R4580&lt;=90,"Entre 60 e 90",IF(R4580&lt;=120,"Entre 90 e 120",IF(R4580&lt;=150,"Entre 120 e 150",IF(R4580&lt;=180,"Entre 150 e 180","Superior a 180")))))))</f>
        <v/>
      </c>
    </row>
    <row r="4581">
      <c r="A4581" t="inlineStr">
        <is>
          <t>Q022L04</t>
        </is>
      </c>
      <c r="B4581" t="inlineStr">
        <is>
          <t>DARIO JULIANO</t>
        </is>
      </c>
      <c r="C4581" t="n">
        <v>1</v>
      </c>
      <c r="D4581" t="inlineStr">
        <is>
          <t>IPCA</t>
        </is>
      </c>
      <c r="E4581" t="n">
        <v>0.009488792934583046</v>
      </c>
      <c r="F4581" t="inlineStr">
        <is>
          <t>MENSAL</t>
        </is>
      </c>
      <c r="G4581" t="n">
        <v>46122</v>
      </c>
      <c r="H4581" t="n">
        <v>46122</v>
      </c>
      <c r="I4581" t="n">
        <v>60</v>
      </c>
      <c r="J4581" t="inlineStr">
        <is>
          <t>CARTEIRA</t>
        </is>
      </c>
      <c r="K4581" t="inlineStr">
        <is>
          <t>CONTRATO</t>
        </is>
      </c>
      <c r="L4581" t="n">
        <v>2609.64</v>
      </c>
      <c r="M4581" t="inlineStr">
        <is>
          <t>IBIRAPITANGA FASE 3</t>
        </is>
      </c>
      <c r="N4581" s="142">
        <f>DATE(YEAR(G4581),MONTH(G4581),1)</f>
        <v/>
      </c>
      <c r="O4581" s="132">
        <f>IF(G4581&gt;$K$3,"Futuro","Atraso")</f>
        <v/>
      </c>
      <c r="P4581">
        <f>12*(YEAR(G4581)-YEAR($K$3))+(MONTH(G4581)-MONTH($K$3))</f>
        <v/>
      </c>
      <c r="Q4581" s="366">
        <f>IF(M4581="IBIRAPITANGA FASE 3",IF(O4581="Atraso",L4581,L4581/(1+$I$2)^P4581),IF(O4581="Atraso",L4581,L4581/(1+$I$1)^P4581))</f>
        <v/>
      </c>
      <c r="R4581">
        <f>IF(O4581="Atraso",$K$3-G4581,0)</f>
        <v/>
      </c>
      <c r="S4581">
        <f>IF(R4581&lt;=15,"Até 15",IF(R4581&lt;=30,"Entre 15 e 30",IF(R4581&lt;=60,"Entre 30 e 60",IF(R4581&lt;=90,"Entre 60 e 90",IF(R4581&lt;=120,"Entre 90 e 120",IF(R4581&lt;=150,"Entre 120 e 150",IF(R4581&lt;=180,"Entre 150 e 180","Superior a 180")))))))</f>
        <v/>
      </c>
    </row>
    <row r="4582">
      <c r="A4582" t="inlineStr">
        <is>
          <t>Q022L04</t>
        </is>
      </c>
      <c r="B4582" t="inlineStr">
        <is>
          <t>DARIO JULIANO</t>
        </is>
      </c>
      <c r="C4582" t="n">
        <v>1</v>
      </c>
      <c r="D4582" t="inlineStr">
        <is>
          <t>IPCA</t>
        </is>
      </c>
      <c r="E4582" t="n">
        <v>0.009488792934583046</v>
      </c>
      <c r="F4582" t="inlineStr">
        <is>
          <t>MENSAL</t>
        </is>
      </c>
      <c r="G4582" t="n">
        <v>46152</v>
      </c>
      <c r="H4582" t="n">
        <v>46152</v>
      </c>
      <c r="I4582" t="n">
        <v>61</v>
      </c>
      <c r="J4582" t="inlineStr">
        <is>
          <t>CARTEIRA</t>
        </is>
      </c>
      <c r="K4582" t="inlineStr">
        <is>
          <t>CONTRATO</t>
        </is>
      </c>
      <c r="L4582" t="n">
        <v>2609.64</v>
      </c>
      <c r="M4582" t="inlineStr">
        <is>
          <t>IBIRAPITANGA FASE 3</t>
        </is>
      </c>
      <c r="N4582" s="142">
        <f>DATE(YEAR(G4582),MONTH(G4582),1)</f>
        <v/>
      </c>
      <c r="O4582" s="132">
        <f>IF(G4582&gt;$K$3,"Futuro","Atraso")</f>
        <v/>
      </c>
      <c r="P4582">
        <f>12*(YEAR(G4582)-YEAR($K$3))+(MONTH(G4582)-MONTH($K$3))</f>
        <v/>
      </c>
      <c r="Q4582" s="366">
        <f>IF(M4582="IBIRAPITANGA FASE 3",IF(O4582="Atraso",L4582,L4582/(1+$I$2)^P4582),IF(O4582="Atraso",L4582,L4582/(1+$I$1)^P4582))</f>
        <v/>
      </c>
      <c r="R4582">
        <f>IF(O4582="Atraso",$K$3-G4582,0)</f>
        <v/>
      </c>
      <c r="S4582">
        <f>IF(R4582&lt;=15,"Até 15",IF(R4582&lt;=30,"Entre 15 e 30",IF(R4582&lt;=60,"Entre 30 e 60",IF(R4582&lt;=90,"Entre 60 e 90",IF(R4582&lt;=120,"Entre 90 e 120",IF(R4582&lt;=150,"Entre 120 e 150",IF(R4582&lt;=180,"Entre 150 e 180","Superior a 180")))))))</f>
        <v/>
      </c>
    </row>
    <row r="4583">
      <c r="A4583" t="inlineStr">
        <is>
          <t>Q022L04</t>
        </is>
      </c>
      <c r="B4583" t="inlineStr">
        <is>
          <t>DARIO JULIANO</t>
        </is>
      </c>
      <c r="C4583" t="n">
        <v>1</v>
      </c>
      <c r="D4583" t="inlineStr">
        <is>
          <t>IPCA</t>
        </is>
      </c>
      <c r="E4583" t="n">
        <v>0.009488792934583046</v>
      </c>
      <c r="F4583" t="inlineStr">
        <is>
          <t>MENSAL</t>
        </is>
      </c>
      <c r="G4583" t="n">
        <v>46183</v>
      </c>
      <c r="H4583" t="n">
        <v>46183</v>
      </c>
      <c r="I4583" t="n">
        <v>62</v>
      </c>
      <c r="J4583" t="inlineStr">
        <is>
          <t>CARTEIRA</t>
        </is>
      </c>
      <c r="K4583" t="inlineStr">
        <is>
          <t>CONTRATO</t>
        </is>
      </c>
      <c r="L4583" t="n">
        <v>2609.64</v>
      </c>
      <c r="M4583" t="inlineStr">
        <is>
          <t>IBIRAPITANGA FASE 3</t>
        </is>
      </c>
      <c r="N4583" s="142">
        <f>DATE(YEAR(G4583),MONTH(G4583),1)</f>
        <v/>
      </c>
      <c r="O4583" s="132">
        <f>IF(G4583&gt;$K$3,"Futuro","Atraso")</f>
        <v/>
      </c>
      <c r="P4583">
        <f>12*(YEAR(G4583)-YEAR($K$3))+(MONTH(G4583)-MONTH($K$3))</f>
        <v/>
      </c>
      <c r="Q4583" s="366">
        <f>IF(M4583="IBIRAPITANGA FASE 3",IF(O4583="Atraso",L4583,L4583/(1+$I$2)^P4583),IF(O4583="Atraso",L4583,L4583/(1+$I$1)^P4583))</f>
        <v/>
      </c>
      <c r="R4583">
        <f>IF(O4583="Atraso",$K$3-G4583,0)</f>
        <v/>
      </c>
      <c r="S4583">
        <f>IF(R4583&lt;=15,"Até 15",IF(R4583&lt;=30,"Entre 15 e 30",IF(R4583&lt;=60,"Entre 30 e 60",IF(R4583&lt;=90,"Entre 60 e 90",IF(R4583&lt;=120,"Entre 90 e 120",IF(R4583&lt;=150,"Entre 120 e 150",IF(R4583&lt;=180,"Entre 150 e 180","Superior a 180")))))))</f>
        <v/>
      </c>
    </row>
    <row r="4584">
      <c r="A4584" t="inlineStr">
        <is>
          <t>Q022L04</t>
        </is>
      </c>
      <c r="B4584" t="inlineStr">
        <is>
          <t>DARIO JULIANO</t>
        </is>
      </c>
      <c r="C4584" t="n">
        <v>1</v>
      </c>
      <c r="D4584" t="inlineStr">
        <is>
          <t>IPCA</t>
        </is>
      </c>
      <c r="E4584" t="n">
        <v>0.009488792934583046</v>
      </c>
      <c r="F4584" t="inlineStr">
        <is>
          <t>MENSAL</t>
        </is>
      </c>
      <c r="G4584" t="n">
        <v>46213</v>
      </c>
      <c r="H4584" t="n">
        <v>46213</v>
      </c>
      <c r="I4584" t="n">
        <v>63</v>
      </c>
      <c r="J4584" t="inlineStr">
        <is>
          <t>CARTEIRA</t>
        </is>
      </c>
      <c r="K4584" t="inlineStr">
        <is>
          <t>CONTRATO</t>
        </is>
      </c>
      <c r="L4584" t="n">
        <v>2609.64</v>
      </c>
      <c r="M4584" t="inlineStr">
        <is>
          <t>IBIRAPITANGA FASE 3</t>
        </is>
      </c>
      <c r="N4584" s="142">
        <f>DATE(YEAR(G4584),MONTH(G4584),1)</f>
        <v/>
      </c>
      <c r="O4584" s="132">
        <f>IF(G4584&gt;$K$3,"Futuro","Atraso")</f>
        <v/>
      </c>
      <c r="P4584">
        <f>12*(YEAR(G4584)-YEAR($K$3))+(MONTH(G4584)-MONTH($K$3))</f>
        <v/>
      </c>
      <c r="Q4584" s="366">
        <f>IF(M4584="IBIRAPITANGA FASE 3",IF(O4584="Atraso",L4584,L4584/(1+$I$2)^P4584),IF(O4584="Atraso",L4584,L4584/(1+$I$1)^P4584))</f>
        <v/>
      </c>
      <c r="R4584">
        <f>IF(O4584="Atraso",$K$3-G4584,0)</f>
        <v/>
      </c>
      <c r="S4584">
        <f>IF(R4584&lt;=15,"Até 15",IF(R4584&lt;=30,"Entre 15 e 30",IF(R4584&lt;=60,"Entre 30 e 60",IF(R4584&lt;=90,"Entre 60 e 90",IF(R4584&lt;=120,"Entre 90 e 120",IF(R4584&lt;=150,"Entre 120 e 150",IF(R4584&lt;=180,"Entre 150 e 180","Superior a 180")))))))</f>
        <v/>
      </c>
    </row>
    <row r="4585">
      <c r="A4585" t="inlineStr">
        <is>
          <t>Q022L04</t>
        </is>
      </c>
      <c r="B4585" t="inlineStr">
        <is>
          <t>DARIO JULIANO</t>
        </is>
      </c>
      <c r="C4585" t="n">
        <v>1</v>
      </c>
      <c r="D4585" t="inlineStr">
        <is>
          <t>IPCA</t>
        </is>
      </c>
      <c r="E4585" t="n">
        <v>0.009488792934583046</v>
      </c>
      <c r="F4585" t="inlineStr">
        <is>
          <t>MENSAL</t>
        </is>
      </c>
      <c r="G4585" t="n">
        <v>46244</v>
      </c>
      <c r="H4585" t="n">
        <v>46244</v>
      </c>
      <c r="I4585" t="n">
        <v>64</v>
      </c>
      <c r="J4585" t="inlineStr">
        <is>
          <t>CARTEIRA</t>
        </is>
      </c>
      <c r="K4585" t="inlineStr">
        <is>
          <t>CONTRATO</t>
        </is>
      </c>
      <c r="L4585" t="n">
        <v>2609.64</v>
      </c>
      <c r="M4585" t="inlineStr">
        <is>
          <t>IBIRAPITANGA FASE 3</t>
        </is>
      </c>
      <c r="N4585" s="142">
        <f>DATE(YEAR(G4585),MONTH(G4585),1)</f>
        <v/>
      </c>
      <c r="O4585" s="132">
        <f>IF(G4585&gt;$K$3,"Futuro","Atraso")</f>
        <v/>
      </c>
      <c r="P4585">
        <f>12*(YEAR(G4585)-YEAR($K$3))+(MONTH(G4585)-MONTH($K$3))</f>
        <v/>
      </c>
      <c r="Q4585" s="366">
        <f>IF(M4585="IBIRAPITANGA FASE 3",IF(O4585="Atraso",L4585,L4585/(1+$I$2)^P4585),IF(O4585="Atraso",L4585,L4585/(1+$I$1)^P4585))</f>
        <v/>
      </c>
      <c r="R4585">
        <f>IF(O4585="Atraso",$K$3-G4585,0)</f>
        <v/>
      </c>
      <c r="S4585">
        <f>IF(R4585&lt;=15,"Até 15",IF(R4585&lt;=30,"Entre 15 e 30",IF(R4585&lt;=60,"Entre 30 e 60",IF(R4585&lt;=90,"Entre 60 e 90",IF(R4585&lt;=120,"Entre 90 e 120",IF(R4585&lt;=150,"Entre 120 e 150",IF(R4585&lt;=180,"Entre 150 e 180","Superior a 180")))))))</f>
        <v/>
      </c>
    </row>
    <row r="4586">
      <c r="A4586" t="inlineStr">
        <is>
          <t>Q022L04</t>
        </is>
      </c>
      <c r="B4586" t="inlineStr">
        <is>
          <t>DARIO JULIANO</t>
        </is>
      </c>
      <c r="C4586" t="n">
        <v>1</v>
      </c>
      <c r="D4586" t="inlineStr">
        <is>
          <t>IPCA</t>
        </is>
      </c>
      <c r="E4586" t="n">
        <v>0.009488792934583046</v>
      </c>
      <c r="F4586" t="inlineStr">
        <is>
          <t>MENSAL</t>
        </is>
      </c>
      <c r="G4586" t="n">
        <v>46275</v>
      </c>
      <c r="H4586" t="n">
        <v>46275</v>
      </c>
      <c r="I4586" t="n">
        <v>65</v>
      </c>
      <c r="J4586" t="inlineStr">
        <is>
          <t>CARTEIRA</t>
        </is>
      </c>
      <c r="K4586" t="inlineStr">
        <is>
          <t>CONTRATO</t>
        </is>
      </c>
      <c r="L4586" t="n">
        <v>2609.64</v>
      </c>
      <c r="M4586" t="inlineStr">
        <is>
          <t>IBIRAPITANGA FASE 3</t>
        </is>
      </c>
      <c r="N4586" s="142">
        <f>DATE(YEAR(G4586),MONTH(G4586),1)</f>
        <v/>
      </c>
      <c r="O4586" s="132">
        <f>IF(G4586&gt;$K$3,"Futuro","Atraso")</f>
        <v/>
      </c>
      <c r="P4586">
        <f>12*(YEAR(G4586)-YEAR($K$3))+(MONTH(G4586)-MONTH($K$3))</f>
        <v/>
      </c>
      <c r="Q4586" s="366">
        <f>IF(M4586="IBIRAPITANGA FASE 3",IF(O4586="Atraso",L4586,L4586/(1+$I$2)^P4586),IF(O4586="Atraso",L4586,L4586/(1+$I$1)^P4586))</f>
        <v/>
      </c>
      <c r="R4586">
        <f>IF(O4586="Atraso",$K$3-G4586,0)</f>
        <v/>
      </c>
      <c r="S4586">
        <f>IF(R4586&lt;=15,"Até 15",IF(R4586&lt;=30,"Entre 15 e 30",IF(R4586&lt;=60,"Entre 30 e 60",IF(R4586&lt;=90,"Entre 60 e 90",IF(R4586&lt;=120,"Entre 90 e 120",IF(R4586&lt;=150,"Entre 120 e 150",IF(R4586&lt;=180,"Entre 150 e 180","Superior a 180")))))))</f>
        <v/>
      </c>
    </row>
    <row r="4587">
      <c r="A4587" t="inlineStr">
        <is>
          <t>Q022L04</t>
        </is>
      </c>
      <c r="B4587" t="inlineStr">
        <is>
          <t>DARIO JULIANO</t>
        </is>
      </c>
      <c r="C4587" t="n">
        <v>1</v>
      </c>
      <c r="D4587" t="inlineStr">
        <is>
          <t>IPCA</t>
        </is>
      </c>
      <c r="E4587" t="n">
        <v>0.009488792934583046</v>
      </c>
      <c r="F4587" t="inlineStr">
        <is>
          <t>MENSAL</t>
        </is>
      </c>
      <c r="G4587" t="n">
        <v>46305</v>
      </c>
      <c r="H4587" t="n">
        <v>46305</v>
      </c>
      <c r="I4587" t="n">
        <v>66</v>
      </c>
      <c r="J4587" t="inlineStr">
        <is>
          <t>CARTEIRA</t>
        </is>
      </c>
      <c r="K4587" t="inlineStr">
        <is>
          <t>CONTRATO</t>
        </is>
      </c>
      <c r="L4587" t="n">
        <v>2609.64</v>
      </c>
      <c r="M4587" t="inlineStr">
        <is>
          <t>IBIRAPITANGA FASE 3</t>
        </is>
      </c>
      <c r="N4587" s="142">
        <f>DATE(YEAR(G4587),MONTH(G4587),1)</f>
        <v/>
      </c>
      <c r="O4587" s="132">
        <f>IF(G4587&gt;$K$3,"Futuro","Atraso")</f>
        <v/>
      </c>
      <c r="P4587">
        <f>12*(YEAR(G4587)-YEAR($K$3))+(MONTH(G4587)-MONTH($K$3))</f>
        <v/>
      </c>
      <c r="Q4587" s="366">
        <f>IF(M4587="IBIRAPITANGA FASE 3",IF(O4587="Atraso",L4587,L4587/(1+$I$2)^P4587),IF(O4587="Atraso",L4587,L4587/(1+$I$1)^P4587))</f>
        <v/>
      </c>
      <c r="R4587">
        <f>IF(O4587="Atraso",$K$3-G4587,0)</f>
        <v/>
      </c>
      <c r="S4587">
        <f>IF(R4587&lt;=15,"Até 15",IF(R4587&lt;=30,"Entre 15 e 30",IF(R4587&lt;=60,"Entre 30 e 60",IF(R4587&lt;=90,"Entre 60 e 90",IF(R4587&lt;=120,"Entre 90 e 120",IF(R4587&lt;=150,"Entre 120 e 150",IF(R4587&lt;=180,"Entre 150 e 180","Superior a 180")))))))</f>
        <v/>
      </c>
    </row>
    <row r="4588">
      <c r="A4588" t="inlineStr">
        <is>
          <t>Q022L04</t>
        </is>
      </c>
      <c r="B4588" t="inlineStr">
        <is>
          <t>DARIO JULIANO</t>
        </is>
      </c>
      <c r="C4588" t="n">
        <v>1</v>
      </c>
      <c r="D4588" t="inlineStr">
        <is>
          <t>IPCA</t>
        </is>
      </c>
      <c r="E4588" t="n">
        <v>0.009488792934583046</v>
      </c>
      <c r="F4588" t="inlineStr">
        <is>
          <t>MENSAL</t>
        </is>
      </c>
      <c r="G4588" t="n">
        <v>46336</v>
      </c>
      <c r="H4588" t="n">
        <v>46336</v>
      </c>
      <c r="I4588" t="n">
        <v>67</v>
      </c>
      <c r="J4588" t="inlineStr">
        <is>
          <t>CARTEIRA</t>
        </is>
      </c>
      <c r="K4588" t="inlineStr">
        <is>
          <t>CONTRATO</t>
        </is>
      </c>
      <c r="L4588" t="n">
        <v>2609.64</v>
      </c>
      <c r="M4588" t="inlineStr">
        <is>
          <t>IBIRAPITANGA FASE 3</t>
        </is>
      </c>
      <c r="N4588" s="142">
        <f>DATE(YEAR(G4588),MONTH(G4588),1)</f>
        <v/>
      </c>
      <c r="O4588" s="132">
        <f>IF(G4588&gt;$K$3,"Futuro","Atraso")</f>
        <v/>
      </c>
      <c r="P4588">
        <f>12*(YEAR(G4588)-YEAR($K$3))+(MONTH(G4588)-MONTH($K$3))</f>
        <v/>
      </c>
      <c r="Q4588" s="366">
        <f>IF(M4588="IBIRAPITANGA FASE 3",IF(O4588="Atraso",L4588,L4588/(1+$I$2)^P4588),IF(O4588="Atraso",L4588,L4588/(1+$I$1)^P4588))</f>
        <v/>
      </c>
      <c r="R4588">
        <f>IF(O4588="Atraso",$K$3-G4588,0)</f>
        <v/>
      </c>
      <c r="S4588">
        <f>IF(R4588&lt;=15,"Até 15",IF(R4588&lt;=30,"Entre 15 e 30",IF(R4588&lt;=60,"Entre 30 e 60",IF(R4588&lt;=90,"Entre 60 e 90",IF(R4588&lt;=120,"Entre 90 e 120",IF(R4588&lt;=150,"Entre 120 e 150",IF(R4588&lt;=180,"Entre 150 e 180","Superior a 180")))))))</f>
        <v/>
      </c>
    </row>
    <row r="4589">
      <c r="A4589" t="inlineStr">
        <is>
          <t>Q022L04</t>
        </is>
      </c>
      <c r="B4589" t="inlineStr">
        <is>
          <t>DARIO JULIANO</t>
        </is>
      </c>
      <c r="C4589" t="n">
        <v>1</v>
      </c>
      <c r="D4589" t="inlineStr">
        <is>
          <t>IPCA</t>
        </is>
      </c>
      <c r="E4589" t="n">
        <v>0.009488792934583046</v>
      </c>
      <c r="F4589" t="inlineStr">
        <is>
          <t>MENSAL</t>
        </is>
      </c>
      <c r="G4589" t="n">
        <v>46366</v>
      </c>
      <c r="H4589" t="n">
        <v>46366</v>
      </c>
      <c r="I4589" t="n">
        <v>68</v>
      </c>
      <c r="J4589" t="inlineStr">
        <is>
          <t>CARTEIRA</t>
        </is>
      </c>
      <c r="K4589" t="inlineStr">
        <is>
          <t>CONTRATO</t>
        </is>
      </c>
      <c r="L4589" t="n">
        <v>2609.64</v>
      </c>
      <c r="M4589" t="inlineStr">
        <is>
          <t>IBIRAPITANGA FASE 3</t>
        </is>
      </c>
      <c r="N4589" s="142">
        <f>DATE(YEAR(G4589),MONTH(G4589),1)</f>
        <v/>
      </c>
      <c r="O4589" s="132">
        <f>IF(G4589&gt;$K$3,"Futuro","Atraso")</f>
        <v/>
      </c>
      <c r="P4589">
        <f>12*(YEAR(G4589)-YEAR($K$3))+(MONTH(G4589)-MONTH($K$3))</f>
        <v/>
      </c>
      <c r="Q4589" s="366">
        <f>IF(M4589="IBIRAPITANGA FASE 3",IF(O4589="Atraso",L4589,L4589/(1+$I$2)^P4589),IF(O4589="Atraso",L4589,L4589/(1+$I$1)^P4589))</f>
        <v/>
      </c>
      <c r="R4589">
        <f>IF(O4589="Atraso",$K$3-G4589,0)</f>
        <v/>
      </c>
      <c r="S4589">
        <f>IF(R4589&lt;=15,"Até 15",IF(R4589&lt;=30,"Entre 15 e 30",IF(R4589&lt;=60,"Entre 30 e 60",IF(R4589&lt;=90,"Entre 60 e 90",IF(R4589&lt;=120,"Entre 90 e 120",IF(R4589&lt;=150,"Entre 120 e 150",IF(R4589&lt;=180,"Entre 150 e 180","Superior a 180")))))))</f>
        <v/>
      </c>
    </row>
    <row r="4590">
      <c r="A4590" t="inlineStr">
        <is>
          <t>Q022L04</t>
        </is>
      </c>
      <c r="B4590" t="inlineStr">
        <is>
          <t>DARIO JULIANO</t>
        </is>
      </c>
      <c r="C4590" t="n">
        <v>1</v>
      </c>
      <c r="D4590" t="inlineStr">
        <is>
          <t>IPCA</t>
        </is>
      </c>
      <c r="E4590" t="n">
        <v>0.009488792934583046</v>
      </c>
      <c r="F4590" t="inlineStr">
        <is>
          <t>MENSAL</t>
        </is>
      </c>
      <c r="G4590" t="n">
        <v>46397</v>
      </c>
      <c r="H4590" t="n">
        <v>46397</v>
      </c>
      <c r="I4590" t="n">
        <v>69</v>
      </c>
      <c r="J4590" t="inlineStr">
        <is>
          <t>CARTEIRA</t>
        </is>
      </c>
      <c r="K4590" t="inlineStr">
        <is>
          <t>CONTRATO</t>
        </is>
      </c>
      <c r="L4590" t="n">
        <v>2609.64</v>
      </c>
      <c r="M4590" t="inlineStr">
        <is>
          <t>IBIRAPITANGA FASE 3</t>
        </is>
      </c>
      <c r="N4590" s="142">
        <f>DATE(YEAR(G4590),MONTH(G4590),1)</f>
        <v/>
      </c>
      <c r="O4590" s="132">
        <f>IF(G4590&gt;$K$3,"Futuro","Atraso")</f>
        <v/>
      </c>
      <c r="P4590">
        <f>12*(YEAR(G4590)-YEAR($K$3))+(MONTH(G4590)-MONTH($K$3))</f>
        <v/>
      </c>
      <c r="Q4590" s="366">
        <f>IF(M4590="IBIRAPITANGA FASE 3",IF(O4590="Atraso",L4590,L4590/(1+$I$2)^P4590),IF(O4590="Atraso",L4590,L4590/(1+$I$1)^P4590))</f>
        <v/>
      </c>
      <c r="R4590">
        <f>IF(O4590="Atraso",$K$3-G4590,0)</f>
        <v/>
      </c>
      <c r="S4590">
        <f>IF(R4590&lt;=15,"Até 15",IF(R4590&lt;=30,"Entre 15 e 30",IF(R4590&lt;=60,"Entre 30 e 60",IF(R4590&lt;=90,"Entre 60 e 90",IF(R4590&lt;=120,"Entre 90 e 120",IF(R4590&lt;=150,"Entre 120 e 150",IF(R4590&lt;=180,"Entre 150 e 180","Superior a 180")))))))</f>
        <v/>
      </c>
    </row>
    <row r="4591">
      <c r="A4591" t="inlineStr">
        <is>
          <t>Q022L04</t>
        </is>
      </c>
      <c r="B4591" t="inlineStr">
        <is>
          <t>DARIO JULIANO</t>
        </is>
      </c>
      <c r="C4591" t="n">
        <v>1</v>
      </c>
      <c r="D4591" t="inlineStr">
        <is>
          <t>IPCA</t>
        </is>
      </c>
      <c r="E4591" t="n">
        <v>0.009488792934583046</v>
      </c>
      <c r="F4591" t="inlineStr">
        <is>
          <t>MENSAL</t>
        </is>
      </c>
      <c r="G4591" t="n">
        <v>46428</v>
      </c>
      <c r="H4591" t="n">
        <v>46428</v>
      </c>
      <c r="I4591" t="n">
        <v>70</v>
      </c>
      <c r="J4591" t="inlineStr">
        <is>
          <t>CARTEIRA</t>
        </is>
      </c>
      <c r="K4591" t="inlineStr">
        <is>
          <t>CONTRATO</t>
        </is>
      </c>
      <c r="L4591" t="n">
        <v>2609.64</v>
      </c>
      <c r="M4591" t="inlineStr">
        <is>
          <t>IBIRAPITANGA FASE 3</t>
        </is>
      </c>
      <c r="N4591" s="142">
        <f>DATE(YEAR(G4591),MONTH(G4591),1)</f>
        <v/>
      </c>
      <c r="O4591" s="132">
        <f>IF(G4591&gt;$K$3,"Futuro","Atraso")</f>
        <v/>
      </c>
      <c r="P4591">
        <f>12*(YEAR(G4591)-YEAR($K$3))+(MONTH(G4591)-MONTH($K$3))</f>
        <v/>
      </c>
      <c r="Q4591" s="366">
        <f>IF(M4591="IBIRAPITANGA FASE 3",IF(O4591="Atraso",L4591,L4591/(1+$I$2)^P4591),IF(O4591="Atraso",L4591,L4591/(1+$I$1)^P4591))</f>
        <v/>
      </c>
      <c r="R4591">
        <f>IF(O4591="Atraso",$K$3-G4591,0)</f>
        <v/>
      </c>
      <c r="S4591">
        <f>IF(R4591&lt;=15,"Até 15",IF(R4591&lt;=30,"Entre 15 e 30",IF(R4591&lt;=60,"Entre 30 e 60",IF(R4591&lt;=90,"Entre 60 e 90",IF(R4591&lt;=120,"Entre 90 e 120",IF(R4591&lt;=150,"Entre 120 e 150",IF(R4591&lt;=180,"Entre 150 e 180","Superior a 180")))))))</f>
        <v/>
      </c>
    </row>
    <row r="4592">
      <c r="A4592" t="inlineStr">
        <is>
          <t>Q022L04</t>
        </is>
      </c>
      <c r="B4592" t="inlineStr">
        <is>
          <t>DARIO JULIANO</t>
        </is>
      </c>
      <c r="C4592" t="n">
        <v>1</v>
      </c>
      <c r="D4592" t="inlineStr">
        <is>
          <t>IPCA</t>
        </is>
      </c>
      <c r="E4592" t="n">
        <v>0.009488792934583046</v>
      </c>
      <c r="F4592" t="inlineStr">
        <is>
          <t>MENSAL</t>
        </is>
      </c>
      <c r="G4592" t="n">
        <v>46456</v>
      </c>
      <c r="H4592" t="n">
        <v>46456</v>
      </c>
      <c r="I4592" t="n">
        <v>71</v>
      </c>
      <c r="J4592" t="inlineStr">
        <is>
          <t>CARTEIRA</t>
        </is>
      </c>
      <c r="K4592" t="inlineStr">
        <is>
          <t>CONTRATO</t>
        </is>
      </c>
      <c r="L4592" t="n">
        <v>2609.64</v>
      </c>
      <c r="M4592" t="inlineStr">
        <is>
          <t>IBIRAPITANGA FASE 3</t>
        </is>
      </c>
      <c r="N4592" s="142">
        <f>DATE(YEAR(G4592),MONTH(G4592),1)</f>
        <v/>
      </c>
      <c r="O4592" s="132">
        <f>IF(G4592&gt;$K$3,"Futuro","Atraso")</f>
        <v/>
      </c>
      <c r="P4592">
        <f>12*(YEAR(G4592)-YEAR($K$3))+(MONTH(G4592)-MONTH($K$3))</f>
        <v/>
      </c>
      <c r="Q4592" s="366">
        <f>IF(M4592="IBIRAPITANGA FASE 3",IF(O4592="Atraso",L4592,L4592/(1+$I$2)^P4592),IF(O4592="Atraso",L4592,L4592/(1+$I$1)^P4592))</f>
        <v/>
      </c>
      <c r="R4592">
        <f>IF(O4592="Atraso",$K$3-G4592,0)</f>
        <v/>
      </c>
      <c r="S4592">
        <f>IF(R4592&lt;=15,"Até 15",IF(R4592&lt;=30,"Entre 15 e 30",IF(R4592&lt;=60,"Entre 30 e 60",IF(R4592&lt;=90,"Entre 60 e 90",IF(R4592&lt;=120,"Entre 90 e 120",IF(R4592&lt;=150,"Entre 120 e 150",IF(R4592&lt;=180,"Entre 150 e 180","Superior a 180")))))))</f>
        <v/>
      </c>
    </row>
    <row r="4593">
      <c r="A4593" t="inlineStr">
        <is>
          <t>Q022L04</t>
        </is>
      </c>
      <c r="B4593" t="inlineStr">
        <is>
          <t>DARIO JULIANO</t>
        </is>
      </c>
      <c r="C4593" t="n">
        <v>1</v>
      </c>
      <c r="D4593" t="inlineStr">
        <is>
          <t>IPCA</t>
        </is>
      </c>
      <c r="E4593" t="n">
        <v>0.009488792934583046</v>
      </c>
      <c r="F4593" t="inlineStr">
        <is>
          <t>MENSAL</t>
        </is>
      </c>
      <c r="G4593" t="n">
        <v>46487</v>
      </c>
      <c r="H4593" t="n">
        <v>46487</v>
      </c>
      <c r="I4593" t="n">
        <v>72</v>
      </c>
      <c r="J4593" t="inlineStr">
        <is>
          <t>CARTEIRA</t>
        </is>
      </c>
      <c r="K4593" t="inlineStr">
        <is>
          <t>CONTRATO</t>
        </is>
      </c>
      <c r="L4593" t="n">
        <v>2609.64</v>
      </c>
      <c r="M4593" t="inlineStr">
        <is>
          <t>IBIRAPITANGA FASE 3</t>
        </is>
      </c>
      <c r="N4593" s="142">
        <f>DATE(YEAR(G4593),MONTH(G4593),1)</f>
        <v/>
      </c>
      <c r="O4593" s="132">
        <f>IF(G4593&gt;$K$3,"Futuro","Atraso")</f>
        <v/>
      </c>
      <c r="P4593">
        <f>12*(YEAR(G4593)-YEAR($K$3))+(MONTH(G4593)-MONTH($K$3))</f>
        <v/>
      </c>
      <c r="Q4593" s="366">
        <f>IF(M4593="IBIRAPITANGA FASE 3",IF(O4593="Atraso",L4593,L4593/(1+$I$2)^P4593),IF(O4593="Atraso",L4593,L4593/(1+$I$1)^P4593))</f>
        <v/>
      </c>
      <c r="R4593">
        <f>IF(O4593="Atraso",$K$3-G4593,0)</f>
        <v/>
      </c>
      <c r="S4593">
        <f>IF(R4593&lt;=15,"Até 15",IF(R4593&lt;=30,"Entre 15 e 30",IF(R4593&lt;=60,"Entre 30 e 60",IF(R4593&lt;=90,"Entre 60 e 90",IF(R4593&lt;=120,"Entre 90 e 120",IF(R4593&lt;=150,"Entre 120 e 150",IF(R4593&lt;=180,"Entre 150 e 180","Superior a 180")))))))</f>
        <v/>
      </c>
    </row>
    <row r="4594">
      <c r="A4594" t="inlineStr">
        <is>
          <t>Q022L04</t>
        </is>
      </c>
      <c r="B4594" t="inlineStr">
        <is>
          <t>DARIO JULIANO</t>
        </is>
      </c>
      <c r="C4594" t="n">
        <v>1</v>
      </c>
      <c r="D4594" t="inlineStr">
        <is>
          <t>IPCA</t>
        </is>
      </c>
      <c r="E4594" t="n">
        <v>0.009488792934583046</v>
      </c>
      <c r="F4594" t="inlineStr">
        <is>
          <t>MENSAL</t>
        </is>
      </c>
      <c r="G4594" t="n">
        <v>46517</v>
      </c>
      <c r="H4594" t="n">
        <v>46517</v>
      </c>
      <c r="I4594" t="n">
        <v>73</v>
      </c>
      <c r="J4594" t="inlineStr">
        <is>
          <t>CARTEIRA</t>
        </is>
      </c>
      <c r="K4594" t="inlineStr">
        <is>
          <t>CONTRATO</t>
        </is>
      </c>
      <c r="L4594" t="n">
        <v>2609.64</v>
      </c>
      <c r="M4594" t="inlineStr">
        <is>
          <t>IBIRAPITANGA FASE 3</t>
        </is>
      </c>
      <c r="N4594" s="142">
        <f>DATE(YEAR(G4594),MONTH(G4594),1)</f>
        <v/>
      </c>
      <c r="O4594" s="132">
        <f>IF(G4594&gt;$K$3,"Futuro","Atraso")</f>
        <v/>
      </c>
      <c r="P4594">
        <f>12*(YEAR(G4594)-YEAR($K$3))+(MONTH(G4594)-MONTH($K$3))</f>
        <v/>
      </c>
      <c r="Q4594" s="366">
        <f>IF(M4594="IBIRAPITANGA FASE 3",IF(O4594="Atraso",L4594,L4594/(1+$I$2)^P4594),IF(O4594="Atraso",L4594,L4594/(1+$I$1)^P4594))</f>
        <v/>
      </c>
      <c r="R4594">
        <f>IF(O4594="Atraso",$K$3-G4594,0)</f>
        <v/>
      </c>
      <c r="S4594">
        <f>IF(R4594&lt;=15,"Até 15",IF(R4594&lt;=30,"Entre 15 e 30",IF(R4594&lt;=60,"Entre 30 e 60",IF(R4594&lt;=90,"Entre 60 e 90",IF(R4594&lt;=120,"Entre 90 e 120",IF(R4594&lt;=150,"Entre 120 e 150",IF(R4594&lt;=180,"Entre 150 e 180","Superior a 180")))))))</f>
        <v/>
      </c>
    </row>
    <row r="4595">
      <c r="A4595" t="inlineStr">
        <is>
          <t>Q022L04</t>
        </is>
      </c>
      <c r="B4595" t="inlineStr">
        <is>
          <t>DARIO JULIANO</t>
        </is>
      </c>
      <c r="C4595" t="n">
        <v>1</v>
      </c>
      <c r="D4595" t="inlineStr">
        <is>
          <t>IPCA</t>
        </is>
      </c>
      <c r="E4595" t="n">
        <v>0.009488792934583046</v>
      </c>
      <c r="F4595" t="inlineStr">
        <is>
          <t>MENSAL</t>
        </is>
      </c>
      <c r="G4595" t="n">
        <v>46548</v>
      </c>
      <c r="H4595" t="n">
        <v>46548</v>
      </c>
      <c r="I4595" t="n">
        <v>74</v>
      </c>
      <c r="J4595" t="inlineStr">
        <is>
          <t>CARTEIRA</t>
        </is>
      </c>
      <c r="K4595" t="inlineStr">
        <is>
          <t>CONTRATO</t>
        </is>
      </c>
      <c r="L4595" t="n">
        <v>2609.64</v>
      </c>
      <c r="M4595" t="inlineStr">
        <is>
          <t>IBIRAPITANGA FASE 3</t>
        </is>
      </c>
      <c r="N4595" s="142">
        <f>DATE(YEAR(G4595),MONTH(G4595),1)</f>
        <v/>
      </c>
      <c r="O4595" s="132">
        <f>IF(G4595&gt;$K$3,"Futuro","Atraso")</f>
        <v/>
      </c>
      <c r="P4595">
        <f>12*(YEAR(G4595)-YEAR($K$3))+(MONTH(G4595)-MONTH($K$3))</f>
        <v/>
      </c>
      <c r="Q4595" s="366">
        <f>IF(M4595="IBIRAPITANGA FASE 3",IF(O4595="Atraso",L4595,L4595/(1+$I$2)^P4595),IF(O4595="Atraso",L4595,L4595/(1+$I$1)^P4595))</f>
        <v/>
      </c>
      <c r="R4595">
        <f>IF(O4595="Atraso",$K$3-G4595,0)</f>
        <v/>
      </c>
      <c r="S4595">
        <f>IF(R4595&lt;=15,"Até 15",IF(R4595&lt;=30,"Entre 15 e 30",IF(R4595&lt;=60,"Entre 30 e 60",IF(R4595&lt;=90,"Entre 60 e 90",IF(R4595&lt;=120,"Entre 90 e 120",IF(R4595&lt;=150,"Entre 120 e 150",IF(R4595&lt;=180,"Entre 150 e 180","Superior a 180")))))))</f>
        <v/>
      </c>
    </row>
    <row r="4596">
      <c r="A4596" t="inlineStr">
        <is>
          <t>Q022L04</t>
        </is>
      </c>
      <c r="B4596" t="inlineStr">
        <is>
          <t>DARIO JULIANO</t>
        </is>
      </c>
      <c r="C4596" t="n">
        <v>1</v>
      </c>
      <c r="D4596" t="inlineStr">
        <is>
          <t>IPCA</t>
        </is>
      </c>
      <c r="E4596" t="n">
        <v>0.009488792934583046</v>
      </c>
      <c r="F4596" t="inlineStr">
        <is>
          <t>MENSAL</t>
        </is>
      </c>
      <c r="G4596" t="n">
        <v>46578</v>
      </c>
      <c r="H4596" t="n">
        <v>46578</v>
      </c>
      <c r="I4596" t="n">
        <v>75</v>
      </c>
      <c r="J4596" t="inlineStr">
        <is>
          <t>CARTEIRA</t>
        </is>
      </c>
      <c r="K4596" t="inlineStr">
        <is>
          <t>CONTRATO</t>
        </is>
      </c>
      <c r="L4596" t="n">
        <v>2609.64</v>
      </c>
      <c r="M4596" t="inlineStr">
        <is>
          <t>IBIRAPITANGA FASE 3</t>
        </is>
      </c>
      <c r="N4596" s="142">
        <f>DATE(YEAR(G4596),MONTH(G4596),1)</f>
        <v/>
      </c>
      <c r="O4596" s="132">
        <f>IF(G4596&gt;$K$3,"Futuro","Atraso")</f>
        <v/>
      </c>
      <c r="P4596">
        <f>12*(YEAR(G4596)-YEAR($K$3))+(MONTH(G4596)-MONTH($K$3))</f>
        <v/>
      </c>
      <c r="Q4596" s="366">
        <f>IF(M4596="IBIRAPITANGA FASE 3",IF(O4596="Atraso",L4596,L4596/(1+$I$2)^P4596),IF(O4596="Atraso",L4596,L4596/(1+$I$1)^P4596))</f>
        <v/>
      </c>
      <c r="R4596">
        <f>IF(O4596="Atraso",$K$3-G4596,0)</f>
        <v/>
      </c>
      <c r="S4596">
        <f>IF(R4596&lt;=15,"Até 15",IF(R4596&lt;=30,"Entre 15 e 30",IF(R4596&lt;=60,"Entre 30 e 60",IF(R4596&lt;=90,"Entre 60 e 90",IF(R4596&lt;=120,"Entre 90 e 120",IF(R4596&lt;=150,"Entre 120 e 150",IF(R4596&lt;=180,"Entre 150 e 180","Superior a 180")))))))</f>
        <v/>
      </c>
    </row>
    <row r="4597">
      <c r="A4597" t="inlineStr">
        <is>
          <t>Q022L04</t>
        </is>
      </c>
      <c r="B4597" t="inlineStr">
        <is>
          <t>DARIO JULIANO</t>
        </is>
      </c>
      <c r="C4597" t="n">
        <v>1</v>
      </c>
      <c r="D4597" t="inlineStr">
        <is>
          <t>IPCA</t>
        </is>
      </c>
      <c r="E4597" t="n">
        <v>0.009488792934583046</v>
      </c>
      <c r="F4597" t="inlineStr">
        <is>
          <t>MENSAL</t>
        </is>
      </c>
      <c r="G4597" t="n">
        <v>46609</v>
      </c>
      <c r="H4597" t="n">
        <v>46609</v>
      </c>
      <c r="I4597" t="n">
        <v>76</v>
      </c>
      <c r="J4597" t="inlineStr">
        <is>
          <t>CARTEIRA</t>
        </is>
      </c>
      <c r="K4597" t="inlineStr">
        <is>
          <t>CONTRATO</t>
        </is>
      </c>
      <c r="L4597" t="n">
        <v>2609.64</v>
      </c>
      <c r="M4597" t="inlineStr">
        <is>
          <t>IBIRAPITANGA FASE 3</t>
        </is>
      </c>
      <c r="N4597" s="142">
        <f>DATE(YEAR(G4597),MONTH(G4597),1)</f>
        <v/>
      </c>
      <c r="O4597" s="132">
        <f>IF(G4597&gt;$K$3,"Futuro","Atraso")</f>
        <v/>
      </c>
      <c r="P4597">
        <f>12*(YEAR(G4597)-YEAR($K$3))+(MONTH(G4597)-MONTH($K$3))</f>
        <v/>
      </c>
      <c r="Q4597" s="366">
        <f>IF(M4597="IBIRAPITANGA FASE 3",IF(O4597="Atraso",L4597,L4597/(1+$I$2)^P4597),IF(O4597="Atraso",L4597,L4597/(1+$I$1)^P4597))</f>
        <v/>
      </c>
      <c r="R4597">
        <f>IF(O4597="Atraso",$K$3-G4597,0)</f>
        <v/>
      </c>
      <c r="S4597">
        <f>IF(R4597&lt;=15,"Até 15",IF(R4597&lt;=30,"Entre 15 e 30",IF(R4597&lt;=60,"Entre 30 e 60",IF(R4597&lt;=90,"Entre 60 e 90",IF(R4597&lt;=120,"Entre 90 e 120",IF(R4597&lt;=150,"Entre 120 e 150",IF(R4597&lt;=180,"Entre 150 e 180","Superior a 180")))))))</f>
        <v/>
      </c>
    </row>
    <row r="4598">
      <c r="A4598" t="inlineStr">
        <is>
          <t>Q022L04</t>
        </is>
      </c>
      <c r="B4598" t="inlineStr">
        <is>
          <t>DARIO JULIANO</t>
        </is>
      </c>
      <c r="C4598" t="n">
        <v>1</v>
      </c>
      <c r="D4598" t="inlineStr">
        <is>
          <t>IPCA</t>
        </is>
      </c>
      <c r="E4598" t="n">
        <v>0.009488792934583046</v>
      </c>
      <c r="F4598" t="inlineStr">
        <is>
          <t>MENSAL</t>
        </is>
      </c>
      <c r="G4598" t="n">
        <v>46640</v>
      </c>
      <c r="H4598" t="n">
        <v>46640</v>
      </c>
      <c r="I4598" t="n">
        <v>77</v>
      </c>
      <c r="J4598" t="inlineStr">
        <is>
          <t>CARTEIRA</t>
        </is>
      </c>
      <c r="K4598" t="inlineStr">
        <is>
          <t>CONTRATO</t>
        </is>
      </c>
      <c r="L4598" t="n">
        <v>2609.64</v>
      </c>
      <c r="M4598" t="inlineStr">
        <is>
          <t>IBIRAPITANGA FASE 3</t>
        </is>
      </c>
      <c r="N4598" s="142">
        <f>DATE(YEAR(G4598),MONTH(G4598),1)</f>
        <v/>
      </c>
      <c r="O4598" s="132">
        <f>IF(G4598&gt;$K$3,"Futuro","Atraso")</f>
        <v/>
      </c>
      <c r="P4598">
        <f>12*(YEAR(G4598)-YEAR($K$3))+(MONTH(G4598)-MONTH($K$3))</f>
        <v/>
      </c>
      <c r="Q4598" s="366">
        <f>IF(M4598="IBIRAPITANGA FASE 3",IF(O4598="Atraso",L4598,L4598/(1+$I$2)^P4598),IF(O4598="Atraso",L4598,L4598/(1+$I$1)^P4598))</f>
        <v/>
      </c>
      <c r="R4598">
        <f>IF(O4598="Atraso",$K$3-G4598,0)</f>
        <v/>
      </c>
      <c r="S4598">
        <f>IF(R4598&lt;=15,"Até 15",IF(R4598&lt;=30,"Entre 15 e 30",IF(R4598&lt;=60,"Entre 30 e 60",IF(R4598&lt;=90,"Entre 60 e 90",IF(R4598&lt;=120,"Entre 90 e 120",IF(R4598&lt;=150,"Entre 120 e 150",IF(R4598&lt;=180,"Entre 150 e 180","Superior a 180")))))))</f>
        <v/>
      </c>
    </row>
    <row r="4599">
      <c r="A4599" t="inlineStr">
        <is>
          <t>Q022L04</t>
        </is>
      </c>
      <c r="B4599" t="inlineStr">
        <is>
          <t>DARIO JULIANO</t>
        </is>
      </c>
      <c r="C4599" t="n">
        <v>1</v>
      </c>
      <c r="D4599" t="inlineStr">
        <is>
          <t>IPCA</t>
        </is>
      </c>
      <c r="E4599" t="n">
        <v>0.009488792934583046</v>
      </c>
      <c r="F4599" t="inlineStr">
        <is>
          <t>MENSAL</t>
        </is>
      </c>
      <c r="G4599" t="n">
        <v>46670</v>
      </c>
      <c r="H4599" t="n">
        <v>46670</v>
      </c>
      <c r="I4599" t="n">
        <v>78</v>
      </c>
      <c r="J4599" t="inlineStr">
        <is>
          <t>CARTEIRA</t>
        </is>
      </c>
      <c r="K4599" t="inlineStr">
        <is>
          <t>CONTRATO</t>
        </is>
      </c>
      <c r="L4599" t="n">
        <v>2609.64</v>
      </c>
      <c r="M4599" t="inlineStr">
        <is>
          <t>IBIRAPITANGA FASE 3</t>
        </is>
      </c>
      <c r="N4599" s="142">
        <f>DATE(YEAR(G4599),MONTH(G4599),1)</f>
        <v/>
      </c>
      <c r="O4599" s="132">
        <f>IF(G4599&gt;$K$3,"Futuro","Atraso")</f>
        <v/>
      </c>
      <c r="P4599">
        <f>12*(YEAR(G4599)-YEAR($K$3))+(MONTH(G4599)-MONTH($K$3))</f>
        <v/>
      </c>
      <c r="Q4599" s="366">
        <f>IF(M4599="IBIRAPITANGA FASE 3",IF(O4599="Atraso",L4599,L4599/(1+$I$2)^P4599),IF(O4599="Atraso",L4599,L4599/(1+$I$1)^P4599))</f>
        <v/>
      </c>
      <c r="R4599">
        <f>IF(O4599="Atraso",$K$3-G4599,0)</f>
        <v/>
      </c>
      <c r="S4599">
        <f>IF(R4599&lt;=15,"Até 15",IF(R4599&lt;=30,"Entre 15 e 30",IF(R4599&lt;=60,"Entre 30 e 60",IF(R4599&lt;=90,"Entre 60 e 90",IF(R4599&lt;=120,"Entre 90 e 120",IF(R4599&lt;=150,"Entre 120 e 150",IF(R4599&lt;=180,"Entre 150 e 180","Superior a 180")))))))</f>
        <v/>
      </c>
    </row>
    <row r="4600">
      <c r="A4600" t="inlineStr">
        <is>
          <t>Q022L04</t>
        </is>
      </c>
      <c r="B4600" t="inlineStr">
        <is>
          <t>DARIO JULIANO</t>
        </is>
      </c>
      <c r="C4600" t="n">
        <v>1</v>
      </c>
      <c r="D4600" t="inlineStr">
        <is>
          <t>IPCA</t>
        </is>
      </c>
      <c r="E4600" t="n">
        <v>0.009488792934583046</v>
      </c>
      <c r="F4600" t="inlineStr">
        <is>
          <t>MENSAL</t>
        </is>
      </c>
      <c r="G4600" t="n">
        <v>46701</v>
      </c>
      <c r="H4600" t="n">
        <v>46701</v>
      </c>
      <c r="I4600" t="n">
        <v>79</v>
      </c>
      <c r="J4600" t="inlineStr">
        <is>
          <t>CARTEIRA</t>
        </is>
      </c>
      <c r="K4600" t="inlineStr">
        <is>
          <t>CONTRATO</t>
        </is>
      </c>
      <c r="L4600" t="n">
        <v>2609.64</v>
      </c>
      <c r="M4600" t="inlineStr">
        <is>
          <t>IBIRAPITANGA FASE 3</t>
        </is>
      </c>
      <c r="N4600" s="142">
        <f>DATE(YEAR(G4600),MONTH(G4600),1)</f>
        <v/>
      </c>
      <c r="O4600" s="132">
        <f>IF(G4600&gt;$K$3,"Futuro","Atraso")</f>
        <v/>
      </c>
      <c r="P4600">
        <f>12*(YEAR(G4600)-YEAR($K$3))+(MONTH(G4600)-MONTH($K$3))</f>
        <v/>
      </c>
      <c r="Q4600" s="366">
        <f>IF(M4600="IBIRAPITANGA FASE 3",IF(O4600="Atraso",L4600,L4600/(1+$I$2)^P4600),IF(O4600="Atraso",L4600,L4600/(1+$I$1)^P4600))</f>
        <v/>
      </c>
      <c r="R4600">
        <f>IF(O4600="Atraso",$K$3-G4600,0)</f>
        <v/>
      </c>
      <c r="S4600">
        <f>IF(R4600&lt;=15,"Até 15",IF(R4600&lt;=30,"Entre 15 e 30",IF(R4600&lt;=60,"Entre 30 e 60",IF(R4600&lt;=90,"Entre 60 e 90",IF(R4600&lt;=120,"Entre 90 e 120",IF(R4600&lt;=150,"Entre 120 e 150",IF(R4600&lt;=180,"Entre 150 e 180","Superior a 180")))))))</f>
        <v/>
      </c>
    </row>
    <row r="4601">
      <c r="A4601" t="inlineStr">
        <is>
          <t>Q022L04</t>
        </is>
      </c>
      <c r="B4601" t="inlineStr">
        <is>
          <t>DARIO JULIANO</t>
        </is>
      </c>
      <c r="C4601" t="n">
        <v>1</v>
      </c>
      <c r="D4601" t="inlineStr">
        <is>
          <t>IPCA</t>
        </is>
      </c>
      <c r="E4601" t="n">
        <v>0.009488792934583046</v>
      </c>
      <c r="F4601" t="inlineStr">
        <is>
          <t>MENSAL</t>
        </is>
      </c>
      <c r="G4601" t="n">
        <v>46731</v>
      </c>
      <c r="H4601" t="n">
        <v>46731</v>
      </c>
      <c r="I4601" t="n">
        <v>80</v>
      </c>
      <c r="J4601" t="inlineStr">
        <is>
          <t>CARTEIRA</t>
        </is>
      </c>
      <c r="K4601" t="inlineStr">
        <is>
          <t>CONTRATO</t>
        </is>
      </c>
      <c r="L4601" t="n">
        <v>2609.64</v>
      </c>
      <c r="M4601" t="inlineStr">
        <is>
          <t>IBIRAPITANGA FASE 3</t>
        </is>
      </c>
      <c r="N4601" s="142">
        <f>DATE(YEAR(G4601),MONTH(G4601),1)</f>
        <v/>
      </c>
      <c r="O4601" s="132">
        <f>IF(G4601&gt;$K$3,"Futuro","Atraso")</f>
        <v/>
      </c>
      <c r="P4601">
        <f>12*(YEAR(G4601)-YEAR($K$3))+(MONTH(G4601)-MONTH($K$3))</f>
        <v/>
      </c>
      <c r="Q4601" s="366">
        <f>IF(M4601="IBIRAPITANGA FASE 3",IF(O4601="Atraso",L4601,L4601/(1+$I$2)^P4601),IF(O4601="Atraso",L4601,L4601/(1+$I$1)^P4601))</f>
        <v/>
      </c>
      <c r="R4601">
        <f>IF(O4601="Atraso",$K$3-G4601,0)</f>
        <v/>
      </c>
      <c r="S4601">
        <f>IF(R4601&lt;=15,"Até 15",IF(R4601&lt;=30,"Entre 15 e 30",IF(R4601&lt;=60,"Entre 30 e 60",IF(R4601&lt;=90,"Entre 60 e 90",IF(R4601&lt;=120,"Entre 90 e 120",IF(R4601&lt;=150,"Entre 120 e 150",IF(R4601&lt;=180,"Entre 150 e 180","Superior a 180")))))))</f>
        <v/>
      </c>
    </row>
    <row r="4602">
      <c r="A4602" t="inlineStr">
        <is>
          <t>Q022L04</t>
        </is>
      </c>
      <c r="B4602" t="inlineStr">
        <is>
          <t>DARIO JULIANO</t>
        </is>
      </c>
      <c r="C4602" t="n">
        <v>1</v>
      </c>
      <c r="D4602" t="inlineStr">
        <is>
          <t>IPCA</t>
        </is>
      </c>
      <c r="E4602" t="n">
        <v>0.009488792934583046</v>
      </c>
      <c r="F4602" t="inlineStr">
        <is>
          <t>MENSAL</t>
        </is>
      </c>
      <c r="G4602" t="n">
        <v>46762</v>
      </c>
      <c r="H4602" t="n">
        <v>46762</v>
      </c>
      <c r="I4602" t="n">
        <v>81</v>
      </c>
      <c r="J4602" t="inlineStr">
        <is>
          <t>CARTEIRA</t>
        </is>
      </c>
      <c r="K4602" t="inlineStr">
        <is>
          <t>CONTRATO</t>
        </is>
      </c>
      <c r="L4602" t="n">
        <v>2609.64</v>
      </c>
      <c r="M4602" t="inlineStr">
        <is>
          <t>IBIRAPITANGA FASE 3</t>
        </is>
      </c>
      <c r="N4602" s="142">
        <f>DATE(YEAR(G4602),MONTH(G4602),1)</f>
        <v/>
      </c>
      <c r="O4602" s="132">
        <f>IF(G4602&gt;$K$3,"Futuro","Atraso")</f>
        <v/>
      </c>
      <c r="P4602">
        <f>12*(YEAR(G4602)-YEAR($K$3))+(MONTH(G4602)-MONTH($K$3))</f>
        <v/>
      </c>
      <c r="Q4602" s="366">
        <f>IF(M4602="IBIRAPITANGA FASE 3",IF(O4602="Atraso",L4602,L4602/(1+$I$2)^P4602),IF(O4602="Atraso",L4602,L4602/(1+$I$1)^P4602))</f>
        <v/>
      </c>
      <c r="R4602">
        <f>IF(O4602="Atraso",$K$3-G4602,0)</f>
        <v/>
      </c>
      <c r="S4602">
        <f>IF(R4602&lt;=15,"Até 15",IF(R4602&lt;=30,"Entre 15 e 30",IF(R4602&lt;=60,"Entre 30 e 60",IF(R4602&lt;=90,"Entre 60 e 90",IF(R4602&lt;=120,"Entre 90 e 120",IF(R4602&lt;=150,"Entre 120 e 150",IF(R4602&lt;=180,"Entre 150 e 180","Superior a 180")))))))</f>
        <v/>
      </c>
    </row>
    <row r="4603">
      <c r="A4603" t="inlineStr">
        <is>
          <t>Q022L04</t>
        </is>
      </c>
      <c r="B4603" t="inlineStr">
        <is>
          <t>DARIO JULIANO</t>
        </is>
      </c>
      <c r="C4603" t="n">
        <v>1</v>
      </c>
      <c r="D4603" t="inlineStr">
        <is>
          <t>IPCA</t>
        </is>
      </c>
      <c r="E4603" t="n">
        <v>0.009488792934583046</v>
      </c>
      <c r="F4603" t="inlineStr">
        <is>
          <t>MENSAL</t>
        </is>
      </c>
      <c r="G4603" t="n">
        <v>46793</v>
      </c>
      <c r="H4603" t="n">
        <v>46793</v>
      </c>
      <c r="I4603" t="n">
        <v>82</v>
      </c>
      <c r="J4603" t="inlineStr">
        <is>
          <t>CARTEIRA</t>
        </is>
      </c>
      <c r="K4603" t="inlineStr">
        <is>
          <t>CONTRATO</t>
        </is>
      </c>
      <c r="L4603" t="n">
        <v>2609.64</v>
      </c>
      <c r="M4603" t="inlineStr">
        <is>
          <t>IBIRAPITANGA FASE 3</t>
        </is>
      </c>
      <c r="N4603" s="142">
        <f>DATE(YEAR(G4603),MONTH(G4603),1)</f>
        <v/>
      </c>
      <c r="O4603" s="132">
        <f>IF(G4603&gt;$K$3,"Futuro","Atraso")</f>
        <v/>
      </c>
      <c r="P4603">
        <f>12*(YEAR(G4603)-YEAR($K$3))+(MONTH(G4603)-MONTH($K$3))</f>
        <v/>
      </c>
      <c r="Q4603" s="366">
        <f>IF(M4603="IBIRAPITANGA FASE 3",IF(O4603="Atraso",L4603,L4603/(1+$I$2)^P4603),IF(O4603="Atraso",L4603,L4603/(1+$I$1)^P4603))</f>
        <v/>
      </c>
      <c r="R4603">
        <f>IF(O4603="Atraso",$K$3-G4603,0)</f>
        <v/>
      </c>
      <c r="S4603">
        <f>IF(R4603&lt;=15,"Até 15",IF(R4603&lt;=30,"Entre 15 e 30",IF(R4603&lt;=60,"Entre 30 e 60",IF(R4603&lt;=90,"Entre 60 e 90",IF(R4603&lt;=120,"Entre 90 e 120",IF(R4603&lt;=150,"Entre 120 e 150",IF(R4603&lt;=180,"Entre 150 e 180","Superior a 180")))))))</f>
        <v/>
      </c>
    </row>
    <row r="4604">
      <c r="A4604" t="inlineStr">
        <is>
          <t>Q022L04</t>
        </is>
      </c>
      <c r="B4604" t="inlineStr">
        <is>
          <t>DARIO JULIANO</t>
        </is>
      </c>
      <c r="C4604" t="n">
        <v>1</v>
      </c>
      <c r="D4604" t="inlineStr">
        <is>
          <t>IPCA</t>
        </is>
      </c>
      <c r="E4604" t="n">
        <v>0.009488792934583046</v>
      </c>
      <c r="F4604" t="inlineStr">
        <is>
          <t>MENSAL</t>
        </is>
      </c>
      <c r="G4604" t="n">
        <v>46822</v>
      </c>
      <c r="H4604" t="n">
        <v>46822</v>
      </c>
      <c r="I4604" t="n">
        <v>83</v>
      </c>
      <c r="J4604" t="inlineStr">
        <is>
          <t>CARTEIRA</t>
        </is>
      </c>
      <c r="K4604" t="inlineStr">
        <is>
          <t>CONTRATO</t>
        </is>
      </c>
      <c r="L4604" t="n">
        <v>2609.64</v>
      </c>
      <c r="M4604" t="inlineStr">
        <is>
          <t>IBIRAPITANGA FASE 3</t>
        </is>
      </c>
      <c r="N4604" s="142">
        <f>DATE(YEAR(G4604),MONTH(G4604),1)</f>
        <v/>
      </c>
      <c r="O4604" s="132">
        <f>IF(G4604&gt;$K$3,"Futuro","Atraso")</f>
        <v/>
      </c>
      <c r="P4604">
        <f>12*(YEAR(G4604)-YEAR($K$3))+(MONTH(G4604)-MONTH($K$3))</f>
        <v/>
      </c>
      <c r="Q4604" s="366">
        <f>IF(M4604="IBIRAPITANGA FASE 3",IF(O4604="Atraso",L4604,L4604/(1+$I$2)^P4604),IF(O4604="Atraso",L4604,L4604/(1+$I$1)^P4604))</f>
        <v/>
      </c>
      <c r="R4604">
        <f>IF(O4604="Atraso",$K$3-G4604,0)</f>
        <v/>
      </c>
      <c r="S4604">
        <f>IF(R4604&lt;=15,"Até 15",IF(R4604&lt;=30,"Entre 15 e 30",IF(R4604&lt;=60,"Entre 30 e 60",IF(R4604&lt;=90,"Entre 60 e 90",IF(R4604&lt;=120,"Entre 90 e 120",IF(R4604&lt;=150,"Entre 120 e 150",IF(R4604&lt;=180,"Entre 150 e 180","Superior a 180")))))))</f>
        <v/>
      </c>
    </row>
    <row r="4605">
      <c r="A4605" t="inlineStr">
        <is>
          <t>Q022L04</t>
        </is>
      </c>
      <c r="B4605" t="inlineStr">
        <is>
          <t>DARIO JULIANO</t>
        </is>
      </c>
      <c r="C4605" t="n">
        <v>1</v>
      </c>
      <c r="D4605" t="inlineStr">
        <is>
          <t>IPCA</t>
        </is>
      </c>
      <c r="E4605" t="n">
        <v>0.009488792934583046</v>
      </c>
      <c r="F4605" t="inlineStr">
        <is>
          <t>MENSAL</t>
        </is>
      </c>
      <c r="G4605" t="n">
        <v>46853</v>
      </c>
      <c r="H4605" t="n">
        <v>46853</v>
      </c>
      <c r="I4605" t="n">
        <v>84</v>
      </c>
      <c r="J4605" t="inlineStr">
        <is>
          <t>CARTEIRA</t>
        </is>
      </c>
      <c r="K4605" t="inlineStr">
        <is>
          <t>CONTRATO</t>
        </is>
      </c>
      <c r="L4605" t="n">
        <v>2609.64</v>
      </c>
      <c r="M4605" t="inlineStr">
        <is>
          <t>IBIRAPITANGA FASE 3</t>
        </is>
      </c>
      <c r="N4605" s="142">
        <f>DATE(YEAR(G4605),MONTH(G4605),1)</f>
        <v/>
      </c>
      <c r="O4605" s="132">
        <f>IF(G4605&gt;$K$3,"Futuro","Atraso")</f>
        <v/>
      </c>
      <c r="P4605">
        <f>12*(YEAR(G4605)-YEAR($K$3))+(MONTH(G4605)-MONTH($K$3))</f>
        <v/>
      </c>
      <c r="Q4605" s="366">
        <f>IF(M4605="IBIRAPITANGA FASE 3",IF(O4605="Atraso",L4605,L4605/(1+$I$2)^P4605),IF(O4605="Atraso",L4605,L4605/(1+$I$1)^P4605))</f>
        <v/>
      </c>
      <c r="R4605">
        <f>IF(O4605="Atraso",$K$3-G4605,0)</f>
        <v/>
      </c>
      <c r="S4605">
        <f>IF(R4605&lt;=15,"Até 15",IF(R4605&lt;=30,"Entre 15 e 30",IF(R4605&lt;=60,"Entre 30 e 60",IF(R4605&lt;=90,"Entre 60 e 90",IF(R4605&lt;=120,"Entre 90 e 120",IF(R4605&lt;=150,"Entre 120 e 150",IF(R4605&lt;=180,"Entre 150 e 180","Superior a 180")))))))</f>
        <v/>
      </c>
    </row>
    <row r="4606">
      <c r="A4606" t="inlineStr">
        <is>
          <t>Q022L04</t>
        </is>
      </c>
      <c r="B4606" t="inlineStr">
        <is>
          <t>DARIO JULIANO</t>
        </is>
      </c>
      <c r="C4606" t="n">
        <v>1</v>
      </c>
      <c r="D4606" t="inlineStr">
        <is>
          <t>IPCA</t>
        </is>
      </c>
      <c r="E4606" t="n">
        <v>0.009488792934583046</v>
      </c>
      <c r="F4606" t="inlineStr">
        <is>
          <t>MENSAL</t>
        </is>
      </c>
      <c r="G4606" t="n">
        <v>46883</v>
      </c>
      <c r="H4606" t="n">
        <v>46883</v>
      </c>
      <c r="I4606" t="n">
        <v>85</v>
      </c>
      <c r="J4606" t="inlineStr">
        <is>
          <t>CARTEIRA</t>
        </is>
      </c>
      <c r="K4606" t="inlineStr">
        <is>
          <t>CONTRATO</t>
        </is>
      </c>
      <c r="L4606" t="n">
        <v>2609.64</v>
      </c>
      <c r="M4606" t="inlineStr">
        <is>
          <t>IBIRAPITANGA FASE 3</t>
        </is>
      </c>
      <c r="N4606" s="142">
        <f>DATE(YEAR(G4606),MONTH(G4606),1)</f>
        <v/>
      </c>
      <c r="O4606" s="132">
        <f>IF(G4606&gt;$K$3,"Futuro","Atraso")</f>
        <v/>
      </c>
      <c r="P4606">
        <f>12*(YEAR(G4606)-YEAR($K$3))+(MONTH(G4606)-MONTH($K$3))</f>
        <v/>
      </c>
      <c r="Q4606" s="366">
        <f>IF(M4606="IBIRAPITANGA FASE 3",IF(O4606="Atraso",L4606,L4606/(1+$I$2)^P4606),IF(O4606="Atraso",L4606,L4606/(1+$I$1)^P4606))</f>
        <v/>
      </c>
      <c r="R4606">
        <f>IF(O4606="Atraso",$K$3-G4606,0)</f>
        <v/>
      </c>
      <c r="S4606">
        <f>IF(R4606&lt;=15,"Até 15",IF(R4606&lt;=30,"Entre 15 e 30",IF(R4606&lt;=60,"Entre 30 e 60",IF(R4606&lt;=90,"Entre 60 e 90",IF(R4606&lt;=120,"Entre 90 e 120",IF(R4606&lt;=150,"Entre 120 e 150",IF(R4606&lt;=180,"Entre 150 e 180","Superior a 180")))))))</f>
        <v/>
      </c>
    </row>
    <row r="4607">
      <c r="A4607" t="inlineStr">
        <is>
          <t>Q022L04</t>
        </is>
      </c>
      <c r="B4607" t="inlineStr">
        <is>
          <t>DARIO JULIANO</t>
        </is>
      </c>
      <c r="C4607" t="n">
        <v>1</v>
      </c>
      <c r="D4607" t="inlineStr">
        <is>
          <t>IPCA</t>
        </is>
      </c>
      <c r="E4607" t="n">
        <v>0.009488792934583046</v>
      </c>
      <c r="F4607" t="inlineStr">
        <is>
          <t>MENSAL</t>
        </is>
      </c>
      <c r="G4607" t="n">
        <v>46914</v>
      </c>
      <c r="H4607" t="n">
        <v>46914</v>
      </c>
      <c r="I4607" t="n">
        <v>86</v>
      </c>
      <c r="J4607" t="inlineStr">
        <is>
          <t>CARTEIRA</t>
        </is>
      </c>
      <c r="K4607" t="inlineStr">
        <is>
          <t>CONTRATO</t>
        </is>
      </c>
      <c r="L4607" t="n">
        <v>2609.64</v>
      </c>
      <c r="M4607" t="inlineStr">
        <is>
          <t>IBIRAPITANGA FASE 3</t>
        </is>
      </c>
      <c r="N4607" s="142">
        <f>DATE(YEAR(G4607),MONTH(G4607),1)</f>
        <v/>
      </c>
      <c r="O4607" s="132">
        <f>IF(G4607&gt;$K$3,"Futuro","Atraso")</f>
        <v/>
      </c>
      <c r="P4607">
        <f>12*(YEAR(G4607)-YEAR($K$3))+(MONTH(G4607)-MONTH($K$3))</f>
        <v/>
      </c>
      <c r="Q4607" s="366">
        <f>IF(M4607="IBIRAPITANGA FASE 3",IF(O4607="Atraso",L4607,L4607/(1+$I$2)^P4607),IF(O4607="Atraso",L4607,L4607/(1+$I$1)^P4607))</f>
        <v/>
      </c>
      <c r="R4607">
        <f>IF(O4607="Atraso",$K$3-G4607,0)</f>
        <v/>
      </c>
      <c r="S4607">
        <f>IF(R4607&lt;=15,"Até 15",IF(R4607&lt;=30,"Entre 15 e 30",IF(R4607&lt;=60,"Entre 30 e 60",IF(R4607&lt;=90,"Entre 60 e 90",IF(R4607&lt;=120,"Entre 90 e 120",IF(R4607&lt;=150,"Entre 120 e 150",IF(R4607&lt;=180,"Entre 150 e 180","Superior a 180")))))))</f>
        <v/>
      </c>
    </row>
    <row r="4608">
      <c r="A4608" t="inlineStr">
        <is>
          <t>Q022L04</t>
        </is>
      </c>
      <c r="B4608" t="inlineStr">
        <is>
          <t>DARIO JULIANO</t>
        </is>
      </c>
      <c r="C4608" t="n">
        <v>1</v>
      </c>
      <c r="D4608" t="inlineStr">
        <is>
          <t>IPCA</t>
        </is>
      </c>
      <c r="E4608" t="n">
        <v>0.009488792934583046</v>
      </c>
      <c r="F4608" t="inlineStr">
        <is>
          <t>MENSAL</t>
        </is>
      </c>
      <c r="G4608" t="n">
        <v>46944</v>
      </c>
      <c r="H4608" t="n">
        <v>46944</v>
      </c>
      <c r="I4608" t="n">
        <v>87</v>
      </c>
      <c r="J4608" t="inlineStr">
        <is>
          <t>CARTEIRA</t>
        </is>
      </c>
      <c r="K4608" t="inlineStr">
        <is>
          <t>CONTRATO</t>
        </is>
      </c>
      <c r="L4608" t="n">
        <v>2609.64</v>
      </c>
      <c r="M4608" t="inlineStr">
        <is>
          <t>IBIRAPITANGA FASE 3</t>
        </is>
      </c>
      <c r="N4608" s="142">
        <f>DATE(YEAR(G4608),MONTH(G4608),1)</f>
        <v/>
      </c>
      <c r="O4608" s="132">
        <f>IF(G4608&gt;$K$3,"Futuro","Atraso")</f>
        <v/>
      </c>
      <c r="P4608">
        <f>12*(YEAR(G4608)-YEAR($K$3))+(MONTH(G4608)-MONTH($K$3))</f>
        <v/>
      </c>
      <c r="Q4608" s="366">
        <f>IF(M4608="IBIRAPITANGA FASE 3",IF(O4608="Atraso",L4608,L4608/(1+$I$2)^P4608),IF(O4608="Atraso",L4608,L4608/(1+$I$1)^P4608))</f>
        <v/>
      </c>
      <c r="R4608">
        <f>IF(O4608="Atraso",$K$3-G4608,0)</f>
        <v/>
      </c>
      <c r="S4608">
        <f>IF(R4608&lt;=15,"Até 15",IF(R4608&lt;=30,"Entre 15 e 30",IF(R4608&lt;=60,"Entre 30 e 60",IF(R4608&lt;=90,"Entre 60 e 90",IF(R4608&lt;=120,"Entre 90 e 120",IF(R4608&lt;=150,"Entre 120 e 150",IF(R4608&lt;=180,"Entre 150 e 180","Superior a 180")))))))</f>
        <v/>
      </c>
    </row>
    <row r="4609">
      <c r="A4609" t="inlineStr">
        <is>
          <t>Q022L04</t>
        </is>
      </c>
      <c r="B4609" t="inlineStr">
        <is>
          <t>DARIO JULIANO</t>
        </is>
      </c>
      <c r="C4609" t="n">
        <v>1</v>
      </c>
      <c r="D4609" t="inlineStr">
        <is>
          <t>IPCA</t>
        </is>
      </c>
      <c r="E4609" t="n">
        <v>0.009488792934583046</v>
      </c>
      <c r="F4609" t="inlineStr">
        <is>
          <t>MENSAL</t>
        </is>
      </c>
      <c r="G4609" t="n">
        <v>46975</v>
      </c>
      <c r="H4609" t="n">
        <v>46975</v>
      </c>
      <c r="I4609" t="n">
        <v>88</v>
      </c>
      <c r="J4609" t="inlineStr">
        <is>
          <t>CARTEIRA</t>
        </is>
      </c>
      <c r="K4609" t="inlineStr">
        <is>
          <t>CONTRATO</t>
        </is>
      </c>
      <c r="L4609" t="n">
        <v>2609.64</v>
      </c>
      <c r="M4609" t="inlineStr">
        <is>
          <t>IBIRAPITANGA FASE 3</t>
        </is>
      </c>
      <c r="N4609" s="142">
        <f>DATE(YEAR(G4609),MONTH(G4609),1)</f>
        <v/>
      </c>
      <c r="O4609" s="132">
        <f>IF(G4609&gt;$K$3,"Futuro","Atraso")</f>
        <v/>
      </c>
      <c r="P4609">
        <f>12*(YEAR(G4609)-YEAR($K$3))+(MONTH(G4609)-MONTH($K$3))</f>
        <v/>
      </c>
      <c r="Q4609" s="366">
        <f>IF(M4609="IBIRAPITANGA FASE 3",IF(O4609="Atraso",L4609,L4609/(1+$I$2)^P4609),IF(O4609="Atraso",L4609,L4609/(1+$I$1)^P4609))</f>
        <v/>
      </c>
      <c r="R4609">
        <f>IF(O4609="Atraso",$K$3-G4609,0)</f>
        <v/>
      </c>
      <c r="S4609">
        <f>IF(R4609&lt;=15,"Até 15",IF(R4609&lt;=30,"Entre 15 e 30",IF(R4609&lt;=60,"Entre 30 e 60",IF(R4609&lt;=90,"Entre 60 e 90",IF(R4609&lt;=120,"Entre 90 e 120",IF(R4609&lt;=150,"Entre 120 e 150",IF(R4609&lt;=180,"Entre 150 e 180","Superior a 180")))))))</f>
        <v/>
      </c>
    </row>
    <row r="4610">
      <c r="A4610" t="inlineStr">
        <is>
          <t>Q022L04</t>
        </is>
      </c>
      <c r="B4610" t="inlineStr">
        <is>
          <t>DARIO JULIANO</t>
        </is>
      </c>
      <c r="C4610" t="n">
        <v>1</v>
      </c>
      <c r="D4610" t="inlineStr">
        <is>
          <t>IPCA</t>
        </is>
      </c>
      <c r="E4610" t="n">
        <v>0.009488792934583046</v>
      </c>
      <c r="F4610" t="inlineStr">
        <is>
          <t>MENSAL</t>
        </is>
      </c>
      <c r="G4610" t="n">
        <v>47006</v>
      </c>
      <c r="H4610" t="n">
        <v>47006</v>
      </c>
      <c r="I4610" t="n">
        <v>89</v>
      </c>
      <c r="J4610" t="inlineStr">
        <is>
          <t>CARTEIRA</t>
        </is>
      </c>
      <c r="K4610" t="inlineStr">
        <is>
          <t>CONTRATO</t>
        </is>
      </c>
      <c r="L4610" t="n">
        <v>2609.64</v>
      </c>
      <c r="M4610" t="inlineStr">
        <is>
          <t>IBIRAPITANGA FASE 3</t>
        </is>
      </c>
      <c r="N4610" s="142">
        <f>DATE(YEAR(G4610),MONTH(G4610),1)</f>
        <v/>
      </c>
      <c r="O4610" s="132">
        <f>IF(G4610&gt;$K$3,"Futuro","Atraso")</f>
        <v/>
      </c>
      <c r="P4610">
        <f>12*(YEAR(G4610)-YEAR($K$3))+(MONTH(G4610)-MONTH($K$3))</f>
        <v/>
      </c>
      <c r="Q4610" s="366">
        <f>IF(M4610="IBIRAPITANGA FASE 3",IF(O4610="Atraso",L4610,L4610/(1+$I$2)^P4610),IF(O4610="Atraso",L4610,L4610/(1+$I$1)^P4610))</f>
        <v/>
      </c>
      <c r="R4610">
        <f>IF(O4610="Atraso",$K$3-G4610,0)</f>
        <v/>
      </c>
      <c r="S4610">
        <f>IF(R4610&lt;=15,"Até 15",IF(R4610&lt;=30,"Entre 15 e 30",IF(R4610&lt;=60,"Entre 30 e 60",IF(R4610&lt;=90,"Entre 60 e 90",IF(R4610&lt;=120,"Entre 90 e 120",IF(R4610&lt;=150,"Entre 120 e 150",IF(R4610&lt;=180,"Entre 150 e 180","Superior a 180")))))))</f>
        <v/>
      </c>
    </row>
    <row r="4611">
      <c r="A4611" t="inlineStr">
        <is>
          <t>Q022L04</t>
        </is>
      </c>
      <c r="B4611" t="inlineStr">
        <is>
          <t>DARIO JULIANO</t>
        </is>
      </c>
      <c r="C4611" t="n">
        <v>1</v>
      </c>
      <c r="D4611" t="inlineStr">
        <is>
          <t>IPCA</t>
        </is>
      </c>
      <c r="E4611" t="n">
        <v>0.009488792934583046</v>
      </c>
      <c r="F4611" t="inlineStr">
        <is>
          <t>MENSAL</t>
        </is>
      </c>
      <c r="G4611" t="n">
        <v>47036</v>
      </c>
      <c r="H4611" t="n">
        <v>47036</v>
      </c>
      <c r="I4611" t="n">
        <v>90</v>
      </c>
      <c r="J4611" t="inlineStr">
        <is>
          <t>CARTEIRA</t>
        </is>
      </c>
      <c r="K4611" t="inlineStr">
        <is>
          <t>CONTRATO</t>
        </is>
      </c>
      <c r="L4611" t="n">
        <v>2609.64</v>
      </c>
      <c r="M4611" t="inlineStr">
        <is>
          <t>IBIRAPITANGA FASE 3</t>
        </is>
      </c>
      <c r="N4611" s="142">
        <f>DATE(YEAR(G4611),MONTH(G4611),1)</f>
        <v/>
      </c>
      <c r="O4611" s="132">
        <f>IF(G4611&gt;$K$3,"Futuro","Atraso")</f>
        <v/>
      </c>
      <c r="P4611">
        <f>12*(YEAR(G4611)-YEAR($K$3))+(MONTH(G4611)-MONTH($K$3))</f>
        <v/>
      </c>
      <c r="Q4611" s="366">
        <f>IF(M4611="IBIRAPITANGA FASE 3",IF(O4611="Atraso",L4611,L4611/(1+$I$2)^P4611),IF(O4611="Atraso",L4611,L4611/(1+$I$1)^P4611))</f>
        <v/>
      </c>
      <c r="R4611">
        <f>IF(O4611="Atraso",$K$3-G4611,0)</f>
        <v/>
      </c>
      <c r="S4611">
        <f>IF(R4611&lt;=15,"Até 15",IF(R4611&lt;=30,"Entre 15 e 30",IF(R4611&lt;=60,"Entre 30 e 60",IF(R4611&lt;=90,"Entre 60 e 90",IF(R4611&lt;=120,"Entre 90 e 120",IF(R4611&lt;=150,"Entre 120 e 150",IF(R4611&lt;=180,"Entre 150 e 180","Superior a 180")))))))</f>
        <v/>
      </c>
    </row>
    <row r="4612">
      <c r="A4612" t="inlineStr">
        <is>
          <t>Q022L04</t>
        </is>
      </c>
      <c r="B4612" t="inlineStr">
        <is>
          <t>DARIO JULIANO</t>
        </is>
      </c>
      <c r="C4612" t="n">
        <v>1</v>
      </c>
      <c r="D4612" t="inlineStr">
        <is>
          <t>IPCA</t>
        </is>
      </c>
      <c r="E4612" t="n">
        <v>0.009488792934583046</v>
      </c>
      <c r="F4612" t="inlineStr">
        <is>
          <t>MENSAL</t>
        </is>
      </c>
      <c r="G4612" t="n">
        <v>47067</v>
      </c>
      <c r="H4612" t="n">
        <v>47067</v>
      </c>
      <c r="I4612" t="n">
        <v>91</v>
      </c>
      <c r="J4612" t="inlineStr">
        <is>
          <t>CARTEIRA</t>
        </is>
      </c>
      <c r="K4612" t="inlineStr">
        <is>
          <t>CONTRATO</t>
        </is>
      </c>
      <c r="L4612" t="n">
        <v>2609.64</v>
      </c>
      <c r="M4612" t="inlineStr">
        <is>
          <t>IBIRAPITANGA FASE 3</t>
        </is>
      </c>
      <c r="N4612" s="142">
        <f>DATE(YEAR(G4612),MONTH(G4612),1)</f>
        <v/>
      </c>
      <c r="O4612" s="132">
        <f>IF(G4612&gt;$K$3,"Futuro","Atraso")</f>
        <v/>
      </c>
      <c r="P4612">
        <f>12*(YEAR(G4612)-YEAR($K$3))+(MONTH(G4612)-MONTH($K$3))</f>
        <v/>
      </c>
      <c r="Q4612" s="366">
        <f>IF(M4612="IBIRAPITANGA FASE 3",IF(O4612="Atraso",L4612,L4612/(1+$I$2)^P4612),IF(O4612="Atraso",L4612,L4612/(1+$I$1)^P4612))</f>
        <v/>
      </c>
      <c r="R4612">
        <f>IF(O4612="Atraso",$K$3-G4612,0)</f>
        <v/>
      </c>
      <c r="S4612">
        <f>IF(R4612&lt;=15,"Até 15",IF(R4612&lt;=30,"Entre 15 e 30",IF(R4612&lt;=60,"Entre 30 e 60",IF(R4612&lt;=90,"Entre 60 e 90",IF(R4612&lt;=120,"Entre 90 e 120",IF(R4612&lt;=150,"Entre 120 e 150",IF(R4612&lt;=180,"Entre 150 e 180","Superior a 180")))))))</f>
        <v/>
      </c>
    </row>
    <row r="4613">
      <c r="A4613" t="inlineStr">
        <is>
          <t>Q022L04</t>
        </is>
      </c>
      <c r="B4613" t="inlineStr">
        <is>
          <t>DARIO JULIANO</t>
        </is>
      </c>
      <c r="C4613" t="n">
        <v>1</v>
      </c>
      <c r="D4613" t="inlineStr">
        <is>
          <t>IPCA</t>
        </is>
      </c>
      <c r="E4613" t="n">
        <v>0.009488792934583046</v>
      </c>
      <c r="F4613" t="inlineStr">
        <is>
          <t>MENSAL</t>
        </is>
      </c>
      <c r="G4613" t="n">
        <v>47097</v>
      </c>
      <c r="H4613" t="n">
        <v>47097</v>
      </c>
      <c r="I4613" t="n">
        <v>92</v>
      </c>
      <c r="J4613" t="inlineStr">
        <is>
          <t>CARTEIRA</t>
        </is>
      </c>
      <c r="K4613" t="inlineStr">
        <is>
          <t>CONTRATO</t>
        </is>
      </c>
      <c r="L4613" t="n">
        <v>2609.64</v>
      </c>
      <c r="M4613" t="inlineStr">
        <is>
          <t>IBIRAPITANGA FASE 3</t>
        </is>
      </c>
      <c r="N4613" s="142">
        <f>DATE(YEAR(G4613),MONTH(G4613),1)</f>
        <v/>
      </c>
      <c r="O4613" s="132">
        <f>IF(G4613&gt;$K$3,"Futuro","Atraso")</f>
        <v/>
      </c>
      <c r="P4613">
        <f>12*(YEAR(G4613)-YEAR($K$3))+(MONTH(G4613)-MONTH($K$3))</f>
        <v/>
      </c>
      <c r="Q4613" s="366">
        <f>IF(M4613="IBIRAPITANGA FASE 3",IF(O4613="Atraso",L4613,L4613/(1+$I$2)^P4613),IF(O4613="Atraso",L4613,L4613/(1+$I$1)^P4613))</f>
        <v/>
      </c>
      <c r="R4613">
        <f>IF(O4613="Atraso",$K$3-G4613,0)</f>
        <v/>
      </c>
      <c r="S4613">
        <f>IF(R4613&lt;=15,"Até 15",IF(R4613&lt;=30,"Entre 15 e 30",IF(R4613&lt;=60,"Entre 30 e 60",IF(R4613&lt;=90,"Entre 60 e 90",IF(R4613&lt;=120,"Entre 90 e 120",IF(R4613&lt;=150,"Entre 120 e 150",IF(R4613&lt;=180,"Entre 150 e 180","Superior a 180")))))))</f>
        <v/>
      </c>
    </row>
    <row r="4614">
      <c r="A4614" t="inlineStr">
        <is>
          <t>Q022L04</t>
        </is>
      </c>
      <c r="B4614" t="inlineStr">
        <is>
          <t>DARIO JULIANO</t>
        </is>
      </c>
      <c r="C4614" t="n">
        <v>1</v>
      </c>
      <c r="D4614" t="inlineStr">
        <is>
          <t>IPCA</t>
        </is>
      </c>
      <c r="E4614" t="n">
        <v>0.009488792934583046</v>
      </c>
      <c r="F4614" t="inlineStr">
        <is>
          <t>MENSAL</t>
        </is>
      </c>
      <c r="G4614" t="n">
        <v>47128</v>
      </c>
      <c r="H4614" t="n">
        <v>47128</v>
      </c>
      <c r="I4614" t="n">
        <v>93</v>
      </c>
      <c r="J4614" t="inlineStr">
        <is>
          <t>CARTEIRA</t>
        </is>
      </c>
      <c r="K4614" t="inlineStr">
        <is>
          <t>CONTRATO</t>
        </is>
      </c>
      <c r="L4614" t="n">
        <v>2609.64</v>
      </c>
      <c r="M4614" t="inlineStr">
        <is>
          <t>IBIRAPITANGA FASE 3</t>
        </is>
      </c>
      <c r="N4614" s="142">
        <f>DATE(YEAR(G4614),MONTH(G4614),1)</f>
        <v/>
      </c>
      <c r="O4614" s="132">
        <f>IF(G4614&gt;$K$3,"Futuro","Atraso")</f>
        <v/>
      </c>
      <c r="P4614">
        <f>12*(YEAR(G4614)-YEAR($K$3))+(MONTH(G4614)-MONTH($K$3))</f>
        <v/>
      </c>
      <c r="Q4614" s="366">
        <f>IF(M4614="IBIRAPITANGA FASE 3",IF(O4614="Atraso",L4614,L4614/(1+$I$2)^P4614),IF(O4614="Atraso",L4614,L4614/(1+$I$1)^P4614))</f>
        <v/>
      </c>
      <c r="R4614">
        <f>IF(O4614="Atraso",$K$3-G4614,0)</f>
        <v/>
      </c>
      <c r="S4614">
        <f>IF(R4614&lt;=15,"Até 15",IF(R4614&lt;=30,"Entre 15 e 30",IF(R4614&lt;=60,"Entre 30 e 60",IF(R4614&lt;=90,"Entre 60 e 90",IF(R4614&lt;=120,"Entre 90 e 120",IF(R4614&lt;=150,"Entre 120 e 150",IF(R4614&lt;=180,"Entre 150 e 180","Superior a 180")))))))</f>
        <v/>
      </c>
    </row>
    <row r="4615">
      <c r="A4615" t="inlineStr">
        <is>
          <t>Q022L04</t>
        </is>
      </c>
      <c r="B4615" t="inlineStr">
        <is>
          <t>DARIO JULIANO</t>
        </is>
      </c>
      <c r="C4615" t="n">
        <v>1</v>
      </c>
      <c r="D4615" t="inlineStr">
        <is>
          <t>IPCA</t>
        </is>
      </c>
      <c r="E4615" t="n">
        <v>0.009488792934583046</v>
      </c>
      <c r="F4615" t="inlineStr">
        <is>
          <t>MENSAL</t>
        </is>
      </c>
      <c r="G4615" t="n">
        <v>47159</v>
      </c>
      <c r="H4615" t="n">
        <v>47159</v>
      </c>
      <c r="I4615" t="n">
        <v>94</v>
      </c>
      <c r="J4615" t="inlineStr">
        <is>
          <t>CARTEIRA</t>
        </is>
      </c>
      <c r="K4615" t="inlineStr">
        <is>
          <t>CONTRATO</t>
        </is>
      </c>
      <c r="L4615" t="n">
        <v>2609.64</v>
      </c>
      <c r="M4615" t="inlineStr">
        <is>
          <t>IBIRAPITANGA FASE 3</t>
        </is>
      </c>
      <c r="N4615" s="142">
        <f>DATE(YEAR(G4615),MONTH(G4615),1)</f>
        <v/>
      </c>
      <c r="O4615" s="132">
        <f>IF(G4615&gt;$K$3,"Futuro","Atraso")</f>
        <v/>
      </c>
      <c r="P4615">
        <f>12*(YEAR(G4615)-YEAR($K$3))+(MONTH(G4615)-MONTH($K$3))</f>
        <v/>
      </c>
      <c r="Q4615" s="366">
        <f>IF(M4615="IBIRAPITANGA FASE 3",IF(O4615="Atraso",L4615,L4615/(1+$I$2)^P4615),IF(O4615="Atraso",L4615,L4615/(1+$I$1)^P4615))</f>
        <v/>
      </c>
      <c r="R4615">
        <f>IF(O4615="Atraso",$K$3-G4615,0)</f>
        <v/>
      </c>
      <c r="S4615">
        <f>IF(R4615&lt;=15,"Até 15",IF(R4615&lt;=30,"Entre 15 e 30",IF(R4615&lt;=60,"Entre 30 e 60",IF(R4615&lt;=90,"Entre 60 e 90",IF(R4615&lt;=120,"Entre 90 e 120",IF(R4615&lt;=150,"Entre 120 e 150",IF(R4615&lt;=180,"Entre 150 e 180","Superior a 180")))))))</f>
        <v/>
      </c>
    </row>
    <row r="4616">
      <c r="A4616" t="inlineStr">
        <is>
          <t>Q022L04</t>
        </is>
      </c>
      <c r="B4616" t="inlineStr">
        <is>
          <t>DARIO JULIANO</t>
        </is>
      </c>
      <c r="C4616" t="n">
        <v>1</v>
      </c>
      <c r="D4616" t="inlineStr">
        <is>
          <t>IPCA</t>
        </is>
      </c>
      <c r="E4616" t="n">
        <v>0.009488792934583046</v>
      </c>
      <c r="F4616" t="inlineStr">
        <is>
          <t>MENSAL</t>
        </is>
      </c>
      <c r="G4616" t="n">
        <v>47187</v>
      </c>
      <c r="H4616" t="n">
        <v>47187</v>
      </c>
      <c r="I4616" t="n">
        <v>95</v>
      </c>
      <c r="J4616" t="inlineStr">
        <is>
          <t>CARTEIRA</t>
        </is>
      </c>
      <c r="K4616" t="inlineStr">
        <is>
          <t>CONTRATO</t>
        </is>
      </c>
      <c r="L4616" t="n">
        <v>2609.64</v>
      </c>
      <c r="M4616" t="inlineStr">
        <is>
          <t>IBIRAPITANGA FASE 3</t>
        </is>
      </c>
      <c r="N4616" s="142">
        <f>DATE(YEAR(G4616),MONTH(G4616),1)</f>
        <v/>
      </c>
      <c r="O4616" s="132">
        <f>IF(G4616&gt;$K$3,"Futuro","Atraso")</f>
        <v/>
      </c>
      <c r="P4616">
        <f>12*(YEAR(G4616)-YEAR($K$3))+(MONTH(G4616)-MONTH($K$3))</f>
        <v/>
      </c>
      <c r="Q4616" s="366">
        <f>IF(M4616="IBIRAPITANGA FASE 3",IF(O4616="Atraso",L4616,L4616/(1+$I$2)^P4616),IF(O4616="Atraso",L4616,L4616/(1+$I$1)^P4616))</f>
        <v/>
      </c>
      <c r="R4616">
        <f>IF(O4616="Atraso",$K$3-G4616,0)</f>
        <v/>
      </c>
      <c r="S4616">
        <f>IF(R4616&lt;=15,"Até 15",IF(R4616&lt;=30,"Entre 15 e 30",IF(R4616&lt;=60,"Entre 30 e 60",IF(R4616&lt;=90,"Entre 60 e 90",IF(R4616&lt;=120,"Entre 90 e 120",IF(R4616&lt;=150,"Entre 120 e 150",IF(R4616&lt;=180,"Entre 150 e 180","Superior a 180")))))))</f>
        <v/>
      </c>
    </row>
    <row r="4617">
      <c r="A4617" t="inlineStr">
        <is>
          <t>Q022L04</t>
        </is>
      </c>
      <c r="B4617" t="inlineStr">
        <is>
          <t>DARIO JULIANO</t>
        </is>
      </c>
      <c r="C4617" t="n">
        <v>1</v>
      </c>
      <c r="D4617" t="inlineStr">
        <is>
          <t>IPCA</t>
        </is>
      </c>
      <c r="E4617" t="n">
        <v>0.009488792934583046</v>
      </c>
      <c r="F4617" t="inlineStr">
        <is>
          <t>MENSAL</t>
        </is>
      </c>
      <c r="G4617" t="n">
        <v>47218</v>
      </c>
      <c r="H4617" t="n">
        <v>47218</v>
      </c>
      <c r="I4617" t="n">
        <v>96</v>
      </c>
      <c r="J4617" t="inlineStr">
        <is>
          <t>CARTEIRA</t>
        </is>
      </c>
      <c r="K4617" t="inlineStr">
        <is>
          <t>CONTRATO</t>
        </is>
      </c>
      <c r="L4617" t="n">
        <v>2609.64</v>
      </c>
      <c r="M4617" t="inlineStr">
        <is>
          <t>IBIRAPITANGA FASE 3</t>
        </is>
      </c>
      <c r="N4617" s="142">
        <f>DATE(YEAR(G4617),MONTH(G4617),1)</f>
        <v/>
      </c>
      <c r="O4617" s="132">
        <f>IF(G4617&gt;$K$3,"Futuro","Atraso")</f>
        <v/>
      </c>
      <c r="P4617">
        <f>12*(YEAR(G4617)-YEAR($K$3))+(MONTH(G4617)-MONTH($K$3))</f>
        <v/>
      </c>
      <c r="Q4617" s="366">
        <f>IF(M4617="IBIRAPITANGA FASE 3",IF(O4617="Atraso",L4617,L4617/(1+$I$2)^P4617),IF(O4617="Atraso",L4617,L4617/(1+$I$1)^P4617))</f>
        <v/>
      </c>
      <c r="R4617">
        <f>IF(O4617="Atraso",$K$3-G4617,0)</f>
        <v/>
      </c>
      <c r="S4617">
        <f>IF(R4617&lt;=15,"Até 15",IF(R4617&lt;=30,"Entre 15 e 30",IF(R4617&lt;=60,"Entre 30 e 60",IF(R4617&lt;=90,"Entre 60 e 90",IF(R4617&lt;=120,"Entre 90 e 120",IF(R4617&lt;=150,"Entre 120 e 150",IF(R4617&lt;=180,"Entre 150 e 180","Superior a 180")))))))</f>
        <v/>
      </c>
    </row>
    <row r="4618">
      <c r="A4618" t="inlineStr">
        <is>
          <t>Q022L04</t>
        </is>
      </c>
      <c r="B4618" t="inlineStr">
        <is>
          <t>DARIO JULIANO</t>
        </is>
      </c>
      <c r="C4618" t="n">
        <v>1</v>
      </c>
      <c r="D4618" t="inlineStr">
        <is>
          <t>IPCA</t>
        </is>
      </c>
      <c r="E4618" t="n">
        <v>0.009488792934583046</v>
      </c>
      <c r="F4618" t="inlineStr">
        <is>
          <t>MENSAL</t>
        </is>
      </c>
      <c r="G4618" t="n">
        <v>47248</v>
      </c>
      <c r="H4618" t="n">
        <v>47248</v>
      </c>
      <c r="I4618" t="n">
        <v>97</v>
      </c>
      <c r="J4618" t="inlineStr">
        <is>
          <t>CARTEIRA</t>
        </is>
      </c>
      <c r="K4618" t="inlineStr">
        <is>
          <t>CONTRATO</t>
        </is>
      </c>
      <c r="L4618" t="n">
        <v>2609.64</v>
      </c>
      <c r="M4618" t="inlineStr">
        <is>
          <t>IBIRAPITANGA FASE 3</t>
        </is>
      </c>
      <c r="N4618" s="142">
        <f>DATE(YEAR(G4618),MONTH(G4618),1)</f>
        <v/>
      </c>
      <c r="O4618" s="132">
        <f>IF(G4618&gt;$K$3,"Futuro","Atraso")</f>
        <v/>
      </c>
      <c r="P4618">
        <f>12*(YEAR(G4618)-YEAR($K$3))+(MONTH(G4618)-MONTH($K$3))</f>
        <v/>
      </c>
      <c r="Q4618" s="366">
        <f>IF(M4618="IBIRAPITANGA FASE 3",IF(O4618="Atraso",L4618,L4618/(1+$I$2)^P4618),IF(O4618="Atraso",L4618,L4618/(1+$I$1)^P4618))</f>
        <v/>
      </c>
      <c r="R4618">
        <f>IF(O4618="Atraso",$K$3-G4618,0)</f>
        <v/>
      </c>
      <c r="S4618">
        <f>IF(R4618&lt;=15,"Até 15",IF(R4618&lt;=30,"Entre 15 e 30",IF(R4618&lt;=60,"Entre 30 e 60",IF(R4618&lt;=90,"Entre 60 e 90",IF(R4618&lt;=120,"Entre 90 e 120",IF(R4618&lt;=150,"Entre 120 e 150",IF(R4618&lt;=180,"Entre 150 e 180","Superior a 180")))))))</f>
        <v/>
      </c>
    </row>
    <row r="4619">
      <c r="A4619" t="inlineStr">
        <is>
          <t>Q022L04</t>
        </is>
      </c>
      <c r="B4619" t="inlineStr">
        <is>
          <t>DARIO JULIANO</t>
        </is>
      </c>
      <c r="C4619" t="n">
        <v>1</v>
      </c>
      <c r="D4619" t="inlineStr">
        <is>
          <t>IPCA</t>
        </is>
      </c>
      <c r="E4619" t="n">
        <v>0.009488792934583046</v>
      </c>
      <c r="F4619" t="inlineStr">
        <is>
          <t>MENSAL</t>
        </is>
      </c>
      <c r="G4619" t="n">
        <v>47279</v>
      </c>
      <c r="H4619" t="n">
        <v>47279</v>
      </c>
      <c r="I4619" t="n">
        <v>98</v>
      </c>
      <c r="J4619" t="inlineStr">
        <is>
          <t>CARTEIRA</t>
        </is>
      </c>
      <c r="K4619" t="inlineStr">
        <is>
          <t>CONTRATO</t>
        </is>
      </c>
      <c r="L4619" t="n">
        <v>2609.64</v>
      </c>
      <c r="M4619" t="inlineStr">
        <is>
          <t>IBIRAPITANGA FASE 3</t>
        </is>
      </c>
      <c r="N4619" s="142">
        <f>DATE(YEAR(G4619),MONTH(G4619),1)</f>
        <v/>
      </c>
      <c r="O4619" s="132">
        <f>IF(G4619&gt;$K$3,"Futuro","Atraso")</f>
        <v/>
      </c>
      <c r="P4619">
        <f>12*(YEAR(G4619)-YEAR($K$3))+(MONTH(G4619)-MONTH($K$3))</f>
        <v/>
      </c>
      <c r="Q4619" s="366">
        <f>IF(M4619="IBIRAPITANGA FASE 3",IF(O4619="Atraso",L4619,L4619/(1+$I$2)^P4619),IF(O4619="Atraso",L4619,L4619/(1+$I$1)^P4619))</f>
        <v/>
      </c>
      <c r="R4619">
        <f>IF(O4619="Atraso",$K$3-G4619,0)</f>
        <v/>
      </c>
      <c r="S4619">
        <f>IF(R4619&lt;=15,"Até 15",IF(R4619&lt;=30,"Entre 15 e 30",IF(R4619&lt;=60,"Entre 30 e 60",IF(R4619&lt;=90,"Entre 60 e 90",IF(R4619&lt;=120,"Entre 90 e 120",IF(R4619&lt;=150,"Entre 120 e 150",IF(R4619&lt;=180,"Entre 150 e 180","Superior a 180")))))))</f>
        <v/>
      </c>
    </row>
    <row r="4620">
      <c r="A4620" t="inlineStr">
        <is>
          <t>Q022L04</t>
        </is>
      </c>
      <c r="B4620" t="inlineStr">
        <is>
          <t>DARIO JULIANO</t>
        </is>
      </c>
      <c r="C4620" t="n">
        <v>1</v>
      </c>
      <c r="D4620" t="inlineStr">
        <is>
          <t>IPCA</t>
        </is>
      </c>
      <c r="E4620" t="n">
        <v>0.009488792934583046</v>
      </c>
      <c r="F4620" t="inlineStr">
        <is>
          <t>MENSAL</t>
        </is>
      </c>
      <c r="G4620" t="n">
        <v>47309</v>
      </c>
      <c r="H4620" t="n">
        <v>47309</v>
      </c>
      <c r="I4620" t="n">
        <v>99</v>
      </c>
      <c r="J4620" t="inlineStr">
        <is>
          <t>CARTEIRA</t>
        </is>
      </c>
      <c r="K4620" t="inlineStr">
        <is>
          <t>CONTRATO</t>
        </is>
      </c>
      <c r="L4620" t="n">
        <v>2609.64</v>
      </c>
      <c r="M4620" t="inlineStr">
        <is>
          <t>IBIRAPITANGA FASE 3</t>
        </is>
      </c>
      <c r="N4620" s="142">
        <f>DATE(YEAR(G4620),MONTH(G4620),1)</f>
        <v/>
      </c>
      <c r="O4620" s="132">
        <f>IF(G4620&gt;$K$3,"Futuro","Atraso")</f>
        <v/>
      </c>
      <c r="P4620">
        <f>12*(YEAR(G4620)-YEAR($K$3))+(MONTH(G4620)-MONTH($K$3))</f>
        <v/>
      </c>
      <c r="Q4620" s="366">
        <f>IF(M4620="IBIRAPITANGA FASE 3",IF(O4620="Atraso",L4620,L4620/(1+$I$2)^P4620),IF(O4620="Atraso",L4620,L4620/(1+$I$1)^P4620))</f>
        <v/>
      </c>
      <c r="R4620">
        <f>IF(O4620="Atraso",$K$3-G4620,0)</f>
        <v/>
      </c>
      <c r="S4620">
        <f>IF(R4620&lt;=15,"Até 15",IF(R4620&lt;=30,"Entre 15 e 30",IF(R4620&lt;=60,"Entre 30 e 60",IF(R4620&lt;=90,"Entre 60 e 90",IF(R4620&lt;=120,"Entre 90 e 120",IF(R4620&lt;=150,"Entre 120 e 150",IF(R4620&lt;=180,"Entre 150 e 180","Superior a 180")))))))</f>
        <v/>
      </c>
    </row>
    <row r="4621">
      <c r="A4621" t="inlineStr">
        <is>
          <t>Q022L04</t>
        </is>
      </c>
      <c r="B4621" t="inlineStr">
        <is>
          <t>DARIO JULIANO</t>
        </is>
      </c>
      <c r="C4621" t="n">
        <v>1</v>
      </c>
      <c r="D4621" t="inlineStr">
        <is>
          <t>IPCA</t>
        </is>
      </c>
      <c r="E4621" t="n">
        <v>0.009488792934583046</v>
      </c>
      <c r="F4621" t="inlineStr">
        <is>
          <t>MENSAL</t>
        </is>
      </c>
      <c r="G4621" t="n">
        <v>47340</v>
      </c>
      <c r="H4621" t="n">
        <v>47340</v>
      </c>
      <c r="I4621" t="n">
        <v>100</v>
      </c>
      <c r="J4621" t="inlineStr">
        <is>
          <t>CARTEIRA</t>
        </is>
      </c>
      <c r="K4621" t="inlineStr">
        <is>
          <t>CONTRATO</t>
        </is>
      </c>
      <c r="L4621" t="n">
        <v>2609.64</v>
      </c>
      <c r="M4621" t="inlineStr">
        <is>
          <t>IBIRAPITANGA FASE 3</t>
        </is>
      </c>
      <c r="N4621" s="142">
        <f>DATE(YEAR(G4621),MONTH(G4621),1)</f>
        <v/>
      </c>
      <c r="O4621" s="132">
        <f>IF(G4621&gt;$K$3,"Futuro","Atraso")</f>
        <v/>
      </c>
      <c r="P4621">
        <f>12*(YEAR(G4621)-YEAR($K$3))+(MONTH(G4621)-MONTH($K$3))</f>
        <v/>
      </c>
      <c r="Q4621" s="366">
        <f>IF(M4621="IBIRAPITANGA FASE 3",IF(O4621="Atraso",L4621,L4621/(1+$I$2)^P4621),IF(O4621="Atraso",L4621,L4621/(1+$I$1)^P4621))</f>
        <v/>
      </c>
      <c r="R4621">
        <f>IF(O4621="Atraso",$K$3-G4621,0)</f>
        <v/>
      </c>
      <c r="S4621">
        <f>IF(R4621&lt;=15,"Até 15",IF(R4621&lt;=30,"Entre 15 e 30",IF(R4621&lt;=60,"Entre 30 e 60",IF(R4621&lt;=90,"Entre 60 e 90",IF(R4621&lt;=120,"Entre 90 e 120",IF(R4621&lt;=150,"Entre 120 e 150",IF(R4621&lt;=180,"Entre 150 e 180","Superior a 180")))))))</f>
        <v/>
      </c>
    </row>
    <row r="4622">
      <c r="A4622" t="inlineStr">
        <is>
          <t>Q022L04</t>
        </is>
      </c>
      <c r="B4622" t="inlineStr">
        <is>
          <t>DARIO JULIANO</t>
        </is>
      </c>
      <c r="C4622" t="n">
        <v>1</v>
      </c>
      <c r="D4622" t="inlineStr">
        <is>
          <t>IPCA</t>
        </is>
      </c>
      <c r="E4622" t="n">
        <v>0.009488792934583046</v>
      </c>
      <c r="F4622" t="inlineStr">
        <is>
          <t>MENSAL</t>
        </is>
      </c>
      <c r="G4622" t="n">
        <v>47371</v>
      </c>
      <c r="H4622" t="n">
        <v>47371</v>
      </c>
      <c r="I4622" t="n">
        <v>101</v>
      </c>
      <c r="J4622" t="inlineStr">
        <is>
          <t>CARTEIRA</t>
        </is>
      </c>
      <c r="K4622" t="inlineStr">
        <is>
          <t>CONTRATO</t>
        </is>
      </c>
      <c r="L4622" t="n">
        <v>2609.64</v>
      </c>
      <c r="M4622" t="inlineStr">
        <is>
          <t>IBIRAPITANGA FASE 3</t>
        </is>
      </c>
      <c r="N4622" s="142">
        <f>DATE(YEAR(G4622),MONTH(G4622),1)</f>
        <v/>
      </c>
      <c r="O4622" s="132">
        <f>IF(G4622&gt;$K$3,"Futuro","Atraso")</f>
        <v/>
      </c>
      <c r="P4622">
        <f>12*(YEAR(G4622)-YEAR($K$3))+(MONTH(G4622)-MONTH($K$3))</f>
        <v/>
      </c>
      <c r="Q4622" s="366">
        <f>IF(M4622="IBIRAPITANGA FASE 3",IF(O4622="Atraso",L4622,L4622/(1+$I$2)^P4622),IF(O4622="Atraso",L4622,L4622/(1+$I$1)^P4622))</f>
        <v/>
      </c>
      <c r="R4622">
        <f>IF(O4622="Atraso",$K$3-G4622,0)</f>
        <v/>
      </c>
      <c r="S4622">
        <f>IF(R4622&lt;=15,"Até 15",IF(R4622&lt;=30,"Entre 15 e 30",IF(R4622&lt;=60,"Entre 30 e 60",IF(R4622&lt;=90,"Entre 60 e 90",IF(R4622&lt;=120,"Entre 90 e 120",IF(R4622&lt;=150,"Entre 120 e 150",IF(R4622&lt;=180,"Entre 150 e 180","Superior a 180")))))))</f>
        <v/>
      </c>
    </row>
    <row r="4623">
      <c r="A4623" t="inlineStr">
        <is>
          <t>Q022L04</t>
        </is>
      </c>
      <c r="B4623" t="inlineStr">
        <is>
          <t>DARIO JULIANO</t>
        </is>
      </c>
      <c r="C4623" t="n">
        <v>1</v>
      </c>
      <c r="D4623" t="inlineStr">
        <is>
          <t>IPCA</t>
        </is>
      </c>
      <c r="E4623" t="n">
        <v>0.009488792934583046</v>
      </c>
      <c r="F4623" t="inlineStr">
        <is>
          <t>MENSAL</t>
        </is>
      </c>
      <c r="G4623" t="n">
        <v>47401</v>
      </c>
      <c r="H4623" t="n">
        <v>47401</v>
      </c>
      <c r="I4623" t="n">
        <v>102</v>
      </c>
      <c r="J4623" t="inlineStr">
        <is>
          <t>CARTEIRA</t>
        </is>
      </c>
      <c r="K4623" t="inlineStr">
        <is>
          <t>CONTRATO</t>
        </is>
      </c>
      <c r="L4623" t="n">
        <v>2609.64</v>
      </c>
      <c r="M4623" t="inlineStr">
        <is>
          <t>IBIRAPITANGA FASE 3</t>
        </is>
      </c>
      <c r="N4623" s="142">
        <f>DATE(YEAR(G4623),MONTH(G4623),1)</f>
        <v/>
      </c>
      <c r="O4623" s="132">
        <f>IF(G4623&gt;$K$3,"Futuro","Atraso")</f>
        <v/>
      </c>
      <c r="P4623">
        <f>12*(YEAR(G4623)-YEAR($K$3))+(MONTH(G4623)-MONTH($K$3))</f>
        <v/>
      </c>
      <c r="Q4623" s="366">
        <f>IF(M4623="IBIRAPITANGA FASE 3",IF(O4623="Atraso",L4623,L4623/(1+$I$2)^P4623),IF(O4623="Atraso",L4623,L4623/(1+$I$1)^P4623))</f>
        <v/>
      </c>
      <c r="R4623">
        <f>IF(O4623="Atraso",$K$3-G4623,0)</f>
        <v/>
      </c>
      <c r="S4623">
        <f>IF(R4623&lt;=15,"Até 15",IF(R4623&lt;=30,"Entre 15 e 30",IF(R4623&lt;=60,"Entre 30 e 60",IF(R4623&lt;=90,"Entre 60 e 90",IF(R4623&lt;=120,"Entre 90 e 120",IF(R4623&lt;=150,"Entre 120 e 150",IF(R4623&lt;=180,"Entre 150 e 180","Superior a 180")))))))</f>
        <v/>
      </c>
    </row>
    <row r="4624">
      <c r="A4624" t="inlineStr">
        <is>
          <t>Q022L04</t>
        </is>
      </c>
      <c r="B4624" t="inlineStr">
        <is>
          <t>DARIO JULIANO</t>
        </is>
      </c>
      <c r="C4624" t="n">
        <v>1</v>
      </c>
      <c r="D4624" t="inlineStr">
        <is>
          <t>IPCA</t>
        </is>
      </c>
      <c r="E4624" t="n">
        <v>0.009488792934583046</v>
      </c>
      <c r="F4624" t="inlineStr">
        <is>
          <t>MENSAL</t>
        </is>
      </c>
      <c r="G4624" t="n">
        <v>47432</v>
      </c>
      <c r="H4624" t="n">
        <v>47432</v>
      </c>
      <c r="I4624" t="n">
        <v>103</v>
      </c>
      <c r="J4624" t="inlineStr">
        <is>
          <t>CARTEIRA</t>
        </is>
      </c>
      <c r="K4624" t="inlineStr">
        <is>
          <t>CONTRATO</t>
        </is>
      </c>
      <c r="L4624" t="n">
        <v>2609.64</v>
      </c>
      <c r="M4624" t="inlineStr">
        <is>
          <t>IBIRAPITANGA FASE 3</t>
        </is>
      </c>
      <c r="N4624" s="142">
        <f>DATE(YEAR(G4624),MONTH(G4624),1)</f>
        <v/>
      </c>
      <c r="O4624" s="132">
        <f>IF(G4624&gt;$K$3,"Futuro","Atraso")</f>
        <v/>
      </c>
      <c r="P4624">
        <f>12*(YEAR(G4624)-YEAR($K$3))+(MONTH(G4624)-MONTH($K$3))</f>
        <v/>
      </c>
      <c r="Q4624" s="366">
        <f>IF(M4624="IBIRAPITANGA FASE 3",IF(O4624="Atraso",L4624,L4624/(1+$I$2)^P4624),IF(O4624="Atraso",L4624,L4624/(1+$I$1)^P4624))</f>
        <v/>
      </c>
      <c r="R4624">
        <f>IF(O4624="Atraso",$K$3-G4624,0)</f>
        <v/>
      </c>
      <c r="S4624">
        <f>IF(R4624&lt;=15,"Até 15",IF(R4624&lt;=30,"Entre 15 e 30",IF(R4624&lt;=60,"Entre 30 e 60",IF(R4624&lt;=90,"Entre 60 e 90",IF(R4624&lt;=120,"Entre 90 e 120",IF(R4624&lt;=150,"Entre 120 e 150",IF(R4624&lt;=180,"Entre 150 e 180","Superior a 180")))))))</f>
        <v/>
      </c>
    </row>
    <row r="4625">
      <c r="A4625" t="inlineStr">
        <is>
          <t>Q022L04</t>
        </is>
      </c>
      <c r="B4625" t="inlineStr">
        <is>
          <t>DARIO JULIANO</t>
        </is>
      </c>
      <c r="C4625" t="n">
        <v>1</v>
      </c>
      <c r="D4625" t="inlineStr">
        <is>
          <t>IPCA</t>
        </is>
      </c>
      <c r="E4625" t="n">
        <v>0.009488792934583046</v>
      </c>
      <c r="F4625" t="inlineStr">
        <is>
          <t>MENSAL</t>
        </is>
      </c>
      <c r="G4625" t="n">
        <v>47462</v>
      </c>
      <c r="H4625" t="n">
        <v>47462</v>
      </c>
      <c r="I4625" t="n">
        <v>104</v>
      </c>
      <c r="J4625" t="inlineStr">
        <is>
          <t>CARTEIRA</t>
        </is>
      </c>
      <c r="K4625" t="inlineStr">
        <is>
          <t>CONTRATO</t>
        </is>
      </c>
      <c r="L4625" t="n">
        <v>2609.64</v>
      </c>
      <c r="M4625" t="inlineStr">
        <is>
          <t>IBIRAPITANGA FASE 3</t>
        </is>
      </c>
      <c r="N4625" s="142">
        <f>DATE(YEAR(G4625),MONTH(G4625),1)</f>
        <v/>
      </c>
      <c r="O4625" s="132">
        <f>IF(G4625&gt;$K$3,"Futuro","Atraso")</f>
        <v/>
      </c>
      <c r="P4625">
        <f>12*(YEAR(G4625)-YEAR($K$3))+(MONTH(G4625)-MONTH($K$3))</f>
        <v/>
      </c>
      <c r="Q4625" s="366">
        <f>IF(M4625="IBIRAPITANGA FASE 3",IF(O4625="Atraso",L4625,L4625/(1+$I$2)^P4625),IF(O4625="Atraso",L4625,L4625/(1+$I$1)^P4625))</f>
        <v/>
      </c>
      <c r="R4625">
        <f>IF(O4625="Atraso",$K$3-G4625,0)</f>
        <v/>
      </c>
      <c r="S4625">
        <f>IF(R4625&lt;=15,"Até 15",IF(R4625&lt;=30,"Entre 15 e 30",IF(R4625&lt;=60,"Entre 30 e 60",IF(R4625&lt;=90,"Entre 60 e 90",IF(R4625&lt;=120,"Entre 90 e 120",IF(R4625&lt;=150,"Entre 120 e 150",IF(R4625&lt;=180,"Entre 150 e 180","Superior a 180")))))))</f>
        <v/>
      </c>
    </row>
    <row r="4626">
      <c r="A4626" t="inlineStr">
        <is>
          <t>Q022L04</t>
        </is>
      </c>
      <c r="B4626" t="inlineStr">
        <is>
          <t>DARIO JULIANO</t>
        </is>
      </c>
      <c r="C4626" t="n">
        <v>1</v>
      </c>
      <c r="D4626" t="inlineStr">
        <is>
          <t>IPCA</t>
        </is>
      </c>
      <c r="E4626" t="n">
        <v>0.009488792934583046</v>
      </c>
      <c r="F4626" t="inlineStr">
        <is>
          <t>MENSAL</t>
        </is>
      </c>
      <c r="G4626" t="n">
        <v>47493</v>
      </c>
      <c r="H4626" t="n">
        <v>47493</v>
      </c>
      <c r="I4626" t="n">
        <v>105</v>
      </c>
      <c r="J4626" t="inlineStr">
        <is>
          <t>CARTEIRA</t>
        </is>
      </c>
      <c r="K4626" t="inlineStr">
        <is>
          <t>CONTRATO</t>
        </is>
      </c>
      <c r="L4626" t="n">
        <v>2609.64</v>
      </c>
      <c r="M4626" t="inlineStr">
        <is>
          <t>IBIRAPITANGA FASE 3</t>
        </is>
      </c>
      <c r="N4626" s="142">
        <f>DATE(YEAR(G4626),MONTH(G4626),1)</f>
        <v/>
      </c>
      <c r="O4626" s="132">
        <f>IF(G4626&gt;$K$3,"Futuro","Atraso")</f>
        <v/>
      </c>
      <c r="P4626">
        <f>12*(YEAR(G4626)-YEAR($K$3))+(MONTH(G4626)-MONTH($K$3))</f>
        <v/>
      </c>
      <c r="Q4626" s="366">
        <f>IF(M4626="IBIRAPITANGA FASE 3",IF(O4626="Atraso",L4626,L4626/(1+$I$2)^P4626),IF(O4626="Atraso",L4626,L4626/(1+$I$1)^P4626))</f>
        <v/>
      </c>
      <c r="R4626">
        <f>IF(O4626="Atraso",$K$3-G4626,0)</f>
        <v/>
      </c>
      <c r="S4626">
        <f>IF(R4626&lt;=15,"Até 15",IF(R4626&lt;=30,"Entre 15 e 30",IF(R4626&lt;=60,"Entre 30 e 60",IF(R4626&lt;=90,"Entre 60 e 90",IF(R4626&lt;=120,"Entre 90 e 120",IF(R4626&lt;=150,"Entre 120 e 150",IF(R4626&lt;=180,"Entre 150 e 180","Superior a 180")))))))</f>
        <v/>
      </c>
    </row>
    <row r="4627">
      <c r="A4627" t="inlineStr">
        <is>
          <t>Q022L04</t>
        </is>
      </c>
      <c r="B4627" t="inlineStr">
        <is>
          <t>DARIO JULIANO</t>
        </is>
      </c>
      <c r="C4627" t="n">
        <v>1</v>
      </c>
      <c r="D4627" t="inlineStr">
        <is>
          <t>IPCA</t>
        </is>
      </c>
      <c r="E4627" t="n">
        <v>0.009488792934583046</v>
      </c>
      <c r="F4627" t="inlineStr">
        <is>
          <t>MENSAL</t>
        </is>
      </c>
      <c r="G4627" t="n">
        <v>47524</v>
      </c>
      <c r="H4627" t="n">
        <v>47524</v>
      </c>
      <c r="I4627" t="n">
        <v>106</v>
      </c>
      <c r="J4627" t="inlineStr">
        <is>
          <t>CARTEIRA</t>
        </is>
      </c>
      <c r="K4627" t="inlineStr">
        <is>
          <t>CONTRATO</t>
        </is>
      </c>
      <c r="L4627" t="n">
        <v>2609.64</v>
      </c>
      <c r="M4627" t="inlineStr">
        <is>
          <t>IBIRAPITANGA FASE 3</t>
        </is>
      </c>
      <c r="N4627" s="142">
        <f>DATE(YEAR(G4627),MONTH(G4627),1)</f>
        <v/>
      </c>
      <c r="O4627" s="132">
        <f>IF(G4627&gt;$K$3,"Futuro","Atraso")</f>
        <v/>
      </c>
      <c r="P4627">
        <f>12*(YEAR(G4627)-YEAR($K$3))+(MONTH(G4627)-MONTH($K$3))</f>
        <v/>
      </c>
      <c r="Q4627" s="366">
        <f>IF(M4627="IBIRAPITANGA FASE 3",IF(O4627="Atraso",L4627,L4627/(1+$I$2)^P4627),IF(O4627="Atraso",L4627,L4627/(1+$I$1)^P4627))</f>
        <v/>
      </c>
      <c r="R4627">
        <f>IF(O4627="Atraso",$K$3-G4627,0)</f>
        <v/>
      </c>
      <c r="S4627">
        <f>IF(R4627&lt;=15,"Até 15",IF(R4627&lt;=30,"Entre 15 e 30",IF(R4627&lt;=60,"Entre 30 e 60",IF(R4627&lt;=90,"Entre 60 e 90",IF(R4627&lt;=120,"Entre 90 e 120",IF(R4627&lt;=150,"Entre 120 e 150",IF(R4627&lt;=180,"Entre 150 e 180","Superior a 180")))))))</f>
        <v/>
      </c>
    </row>
    <row r="4628">
      <c r="A4628" t="inlineStr">
        <is>
          <t>Q022L04</t>
        </is>
      </c>
      <c r="B4628" t="inlineStr">
        <is>
          <t>DARIO JULIANO</t>
        </is>
      </c>
      <c r="C4628" t="n">
        <v>1</v>
      </c>
      <c r="D4628" t="inlineStr">
        <is>
          <t>IPCA</t>
        </is>
      </c>
      <c r="E4628" t="n">
        <v>0.009488792934583046</v>
      </c>
      <c r="F4628" t="inlineStr">
        <is>
          <t>MENSAL</t>
        </is>
      </c>
      <c r="G4628" t="n">
        <v>47552</v>
      </c>
      <c r="H4628" t="n">
        <v>47552</v>
      </c>
      <c r="I4628" t="n">
        <v>107</v>
      </c>
      <c r="J4628" t="inlineStr">
        <is>
          <t>CARTEIRA</t>
        </is>
      </c>
      <c r="K4628" t="inlineStr">
        <is>
          <t>CONTRATO</t>
        </is>
      </c>
      <c r="L4628" t="n">
        <v>2609.64</v>
      </c>
      <c r="M4628" t="inlineStr">
        <is>
          <t>IBIRAPITANGA FASE 3</t>
        </is>
      </c>
      <c r="N4628" s="142">
        <f>DATE(YEAR(G4628),MONTH(G4628),1)</f>
        <v/>
      </c>
      <c r="O4628" s="132">
        <f>IF(G4628&gt;$K$3,"Futuro","Atraso")</f>
        <v/>
      </c>
      <c r="P4628">
        <f>12*(YEAR(G4628)-YEAR($K$3))+(MONTH(G4628)-MONTH($K$3))</f>
        <v/>
      </c>
      <c r="Q4628" s="366">
        <f>IF(M4628="IBIRAPITANGA FASE 3",IF(O4628="Atraso",L4628,L4628/(1+$I$2)^P4628),IF(O4628="Atraso",L4628,L4628/(1+$I$1)^P4628))</f>
        <v/>
      </c>
      <c r="R4628">
        <f>IF(O4628="Atraso",$K$3-G4628,0)</f>
        <v/>
      </c>
      <c r="S4628">
        <f>IF(R4628&lt;=15,"Até 15",IF(R4628&lt;=30,"Entre 15 e 30",IF(R4628&lt;=60,"Entre 30 e 60",IF(R4628&lt;=90,"Entre 60 e 90",IF(R4628&lt;=120,"Entre 90 e 120",IF(R4628&lt;=150,"Entre 120 e 150",IF(R4628&lt;=180,"Entre 150 e 180","Superior a 180")))))))</f>
        <v/>
      </c>
    </row>
    <row r="4629">
      <c r="A4629" t="inlineStr">
        <is>
          <t>Q022L04</t>
        </is>
      </c>
      <c r="B4629" t="inlineStr">
        <is>
          <t>DARIO JULIANO</t>
        </is>
      </c>
      <c r="C4629" t="n">
        <v>1</v>
      </c>
      <c r="D4629" t="inlineStr">
        <is>
          <t>IPCA</t>
        </is>
      </c>
      <c r="E4629" t="n">
        <v>0.009488792934583046</v>
      </c>
      <c r="F4629" t="inlineStr">
        <is>
          <t>MENSAL</t>
        </is>
      </c>
      <c r="G4629" t="n">
        <v>47583</v>
      </c>
      <c r="H4629" t="n">
        <v>47583</v>
      </c>
      <c r="I4629" t="n">
        <v>108</v>
      </c>
      <c r="J4629" t="inlineStr">
        <is>
          <t>CARTEIRA</t>
        </is>
      </c>
      <c r="K4629" t="inlineStr">
        <is>
          <t>CONTRATO</t>
        </is>
      </c>
      <c r="L4629" t="n">
        <v>2609.64</v>
      </c>
      <c r="M4629" t="inlineStr">
        <is>
          <t>IBIRAPITANGA FASE 3</t>
        </is>
      </c>
      <c r="N4629" s="142">
        <f>DATE(YEAR(G4629),MONTH(G4629),1)</f>
        <v/>
      </c>
      <c r="O4629" s="132">
        <f>IF(G4629&gt;$K$3,"Futuro","Atraso")</f>
        <v/>
      </c>
      <c r="P4629">
        <f>12*(YEAR(G4629)-YEAR($K$3))+(MONTH(G4629)-MONTH($K$3))</f>
        <v/>
      </c>
      <c r="Q4629" s="366">
        <f>IF(M4629="IBIRAPITANGA FASE 3",IF(O4629="Atraso",L4629,L4629/(1+$I$2)^P4629),IF(O4629="Atraso",L4629,L4629/(1+$I$1)^P4629))</f>
        <v/>
      </c>
      <c r="R4629">
        <f>IF(O4629="Atraso",$K$3-G4629,0)</f>
        <v/>
      </c>
      <c r="S4629">
        <f>IF(R4629&lt;=15,"Até 15",IF(R4629&lt;=30,"Entre 15 e 30",IF(R4629&lt;=60,"Entre 30 e 60",IF(R4629&lt;=90,"Entre 60 e 90",IF(R4629&lt;=120,"Entre 90 e 120",IF(R4629&lt;=150,"Entre 120 e 150",IF(R4629&lt;=180,"Entre 150 e 180","Superior a 180")))))))</f>
        <v/>
      </c>
    </row>
    <row r="4630">
      <c r="A4630" t="inlineStr">
        <is>
          <t>Q022L04</t>
        </is>
      </c>
      <c r="B4630" t="inlineStr">
        <is>
          <t>DARIO JULIANO</t>
        </is>
      </c>
      <c r="C4630" t="n">
        <v>1</v>
      </c>
      <c r="D4630" t="inlineStr">
        <is>
          <t>IPCA</t>
        </is>
      </c>
      <c r="E4630" t="n">
        <v>0.009488792934583046</v>
      </c>
      <c r="F4630" t="inlineStr">
        <is>
          <t>MENSAL</t>
        </is>
      </c>
      <c r="G4630" t="n">
        <v>47613</v>
      </c>
      <c r="H4630" t="n">
        <v>47613</v>
      </c>
      <c r="I4630" t="n">
        <v>109</v>
      </c>
      <c r="J4630" t="inlineStr">
        <is>
          <t>CARTEIRA</t>
        </is>
      </c>
      <c r="K4630" t="inlineStr">
        <is>
          <t>CONTRATO</t>
        </is>
      </c>
      <c r="L4630" t="n">
        <v>2609.64</v>
      </c>
      <c r="M4630" t="inlineStr">
        <is>
          <t>IBIRAPITANGA FASE 3</t>
        </is>
      </c>
      <c r="N4630" s="142">
        <f>DATE(YEAR(G4630),MONTH(G4630),1)</f>
        <v/>
      </c>
      <c r="O4630" s="132">
        <f>IF(G4630&gt;$K$3,"Futuro","Atraso")</f>
        <v/>
      </c>
      <c r="P4630">
        <f>12*(YEAR(G4630)-YEAR($K$3))+(MONTH(G4630)-MONTH($K$3))</f>
        <v/>
      </c>
      <c r="Q4630" s="366">
        <f>IF(M4630="IBIRAPITANGA FASE 3",IF(O4630="Atraso",L4630,L4630/(1+$I$2)^P4630),IF(O4630="Atraso",L4630,L4630/(1+$I$1)^P4630))</f>
        <v/>
      </c>
      <c r="R4630">
        <f>IF(O4630="Atraso",$K$3-G4630,0)</f>
        <v/>
      </c>
      <c r="S4630">
        <f>IF(R4630&lt;=15,"Até 15",IF(R4630&lt;=30,"Entre 15 e 30",IF(R4630&lt;=60,"Entre 30 e 60",IF(R4630&lt;=90,"Entre 60 e 90",IF(R4630&lt;=120,"Entre 90 e 120",IF(R4630&lt;=150,"Entre 120 e 150",IF(R4630&lt;=180,"Entre 150 e 180","Superior a 180")))))))</f>
        <v/>
      </c>
    </row>
    <row r="4631">
      <c r="A4631" t="inlineStr">
        <is>
          <t>Q022L04</t>
        </is>
      </c>
      <c r="B4631" t="inlineStr">
        <is>
          <t>DARIO JULIANO</t>
        </is>
      </c>
      <c r="C4631" t="n">
        <v>1</v>
      </c>
      <c r="D4631" t="inlineStr">
        <is>
          <t>IPCA</t>
        </is>
      </c>
      <c r="E4631" t="n">
        <v>0.009488792934583046</v>
      </c>
      <c r="F4631" t="inlineStr">
        <is>
          <t>MENSAL</t>
        </is>
      </c>
      <c r="G4631" t="n">
        <v>47644</v>
      </c>
      <c r="H4631" t="n">
        <v>47644</v>
      </c>
      <c r="I4631" t="n">
        <v>110</v>
      </c>
      <c r="J4631" t="inlineStr">
        <is>
          <t>CARTEIRA</t>
        </is>
      </c>
      <c r="K4631" t="inlineStr">
        <is>
          <t>CONTRATO</t>
        </is>
      </c>
      <c r="L4631" t="n">
        <v>2609.64</v>
      </c>
      <c r="M4631" t="inlineStr">
        <is>
          <t>IBIRAPITANGA FASE 3</t>
        </is>
      </c>
      <c r="N4631" s="142">
        <f>DATE(YEAR(G4631),MONTH(G4631),1)</f>
        <v/>
      </c>
      <c r="O4631" s="132">
        <f>IF(G4631&gt;$K$3,"Futuro","Atraso")</f>
        <v/>
      </c>
      <c r="P4631">
        <f>12*(YEAR(G4631)-YEAR($K$3))+(MONTH(G4631)-MONTH($K$3))</f>
        <v/>
      </c>
      <c r="Q4631" s="366">
        <f>IF(M4631="IBIRAPITANGA FASE 3",IF(O4631="Atraso",L4631,L4631/(1+$I$2)^P4631),IF(O4631="Atraso",L4631,L4631/(1+$I$1)^P4631))</f>
        <v/>
      </c>
      <c r="R4631">
        <f>IF(O4631="Atraso",$K$3-G4631,0)</f>
        <v/>
      </c>
      <c r="S4631">
        <f>IF(R4631&lt;=15,"Até 15",IF(R4631&lt;=30,"Entre 15 e 30",IF(R4631&lt;=60,"Entre 30 e 60",IF(R4631&lt;=90,"Entre 60 e 90",IF(R4631&lt;=120,"Entre 90 e 120",IF(R4631&lt;=150,"Entre 120 e 150",IF(R4631&lt;=180,"Entre 150 e 180","Superior a 180")))))))</f>
        <v/>
      </c>
    </row>
    <row r="4632">
      <c r="A4632" t="inlineStr">
        <is>
          <t>Q022L04</t>
        </is>
      </c>
      <c r="B4632" t="inlineStr">
        <is>
          <t>DARIO JULIANO</t>
        </is>
      </c>
      <c r="C4632" t="n">
        <v>1</v>
      </c>
      <c r="D4632" t="inlineStr">
        <is>
          <t>IPCA</t>
        </is>
      </c>
      <c r="E4632" t="n">
        <v>0.009488792934583046</v>
      </c>
      <c r="F4632" t="inlineStr">
        <is>
          <t>MENSAL</t>
        </is>
      </c>
      <c r="G4632" t="n">
        <v>47674</v>
      </c>
      <c r="H4632" t="n">
        <v>47674</v>
      </c>
      <c r="I4632" t="n">
        <v>111</v>
      </c>
      <c r="J4632" t="inlineStr">
        <is>
          <t>CARTEIRA</t>
        </is>
      </c>
      <c r="K4632" t="inlineStr">
        <is>
          <t>CONTRATO</t>
        </is>
      </c>
      <c r="L4632" t="n">
        <v>2609.64</v>
      </c>
      <c r="M4632" t="inlineStr">
        <is>
          <t>IBIRAPITANGA FASE 3</t>
        </is>
      </c>
      <c r="N4632" s="142">
        <f>DATE(YEAR(G4632),MONTH(G4632),1)</f>
        <v/>
      </c>
      <c r="O4632" s="132">
        <f>IF(G4632&gt;$K$3,"Futuro","Atraso")</f>
        <v/>
      </c>
      <c r="P4632">
        <f>12*(YEAR(G4632)-YEAR($K$3))+(MONTH(G4632)-MONTH($K$3))</f>
        <v/>
      </c>
      <c r="Q4632" s="366">
        <f>IF(M4632="IBIRAPITANGA FASE 3",IF(O4632="Atraso",L4632,L4632/(1+$I$2)^P4632),IF(O4632="Atraso",L4632,L4632/(1+$I$1)^P4632))</f>
        <v/>
      </c>
      <c r="R4632">
        <f>IF(O4632="Atraso",$K$3-G4632,0)</f>
        <v/>
      </c>
      <c r="S4632">
        <f>IF(R4632&lt;=15,"Até 15",IF(R4632&lt;=30,"Entre 15 e 30",IF(R4632&lt;=60,"Entre 30 e 60",IF(R4632&lt;=90,"Entre 60 e 90",IF(R4632&lt;=120,"Entre 90 e 120",IF(R4632&lt;=150,"Entre 120 e 150",IF(R4632&lt;=180,"Entre 150 e 180","Superior a 180")))))))</f>
        <v/>
      </c>
    </row>
    <row r="4633">
      <c r="A4633" t="inlineStr">
        <is>
          <t>Q022L04</t>
        </is>
      </c>
      <c r="B4633" t="inlineStr">
        <is>
          <t>DARIO JULIANO</t>
        </is>
      </c>
      <c r="C4633" t="n">
        <v>1</v>
      </c>
      <c r="D4633" t="inlineStr">
        <is>
          <t>IPCA</t>
        </is>
      </c>
      <c r="E4633" t="n">
        <v>0.009488792934583046</v>
      </c>
      <c r="F4633" t="inlineStr">
        <is>
          <t>MENSAL</t>
        </is>
      </c>
      <c r="G4633" t="n">
        <v>47705</v>
      </c>
      <c r="H4633" t="n">
        <v>47705</v>
      </c>
      <c r="I4633" t="n">
        <v>112</v>
      </c>
      <c r="J4633" t="inlineStr">
        <is>
          <t>CARTEIRA</t>
        </is>
      </c>
      <c r="K4633" t="inlineStr">
        <is>
          <t>CONTRATO</t>
        </is>
      </c>
      <c r="L4633" t="n">
        <v>2609.64</v>
      </c>
      <c r="M4633" t="inlineStr">
        <is>
          <t>IBIRAPITANGA FASE 3</t>
        </is>
      </c>
      <c r="N4633" s="142">
        <f>DATE(YEAR(G4633),MONTH(G4633),1)</f>
        <v/>
      </c>
      <c r="O4633" s="132">
        <f>IF(G4633&gt;$K$3,"Futuro","Atraso")</f>
        <v/>
      </c>
      <c r="P4633">
        <f>12*(YEAR(G4633)-YEAR($K$3))+(MONTH(G4633)-MONTH($K$3))</f>
        <v/>
      </c>
      <c r="Q4633" s="366">
        <f>IF(M4633="IBIRAPITANGA FASE 3",IF(O4633="Atraso",L4633,L4633/(1+$I$2)^P4633),IF(O4633="Atraso",L4633,L4633/(1+$I$1)^P4633))</f>
        <v/>
      </c>
      <c r="R4633">
        <f>IF(O4633="Atraso",$K$3-G4633,0)</f>
        <v/>
      </c>
      <c r="S4633">
        <f>IF(R4633&lt;=15,"Até 15",IF(R4633&lt;=30,"Entre 15 e 30",IF(R4633&lt;=60,"Entre 30 e 60",IF(R4633&lt;=90,"Entre 60 e 90",IF(R4633&lt;=120,"Entre 90 e 120",IF(R4633&lt;=150,"Entre 120 e 150",IF(R4633&lt;=180,"Entre 150 e 180","Superior a 180")))))))</f>
        <v/>
      </c>
    </row>
    <row r="4634">
      <c r="A4634" t="inlineStr">
        <is>
          <t>Q022L04</t>
        </is>
      </c>
      <c r="B4634" t="inlineStr">
        <is>
          <t>DARIO JULIANO</t>
        </is>
      </c>
      <c r="C4634" t="n">
        <v>1</v>
      </c>
      <c r="D4634" t="inlineStr">
        <is>
          <t>IPCA</t>
        </is>
      </c>
      <c r="E4634" t="n">
        <v>0.009488792934583046</v>
      </c>
      <c r="F4634" t="inlineStr">
        <is>
          <t>MENSAL</t>
        </is>
      </c>
      <c r="G4634" t="n">
        <v>47736</v>
      </c>
      <c r="H4634" t="n">
        <v>47736</v>
      </c>
      <c r="I4634" t="n">
        <v>113</v>
      </c>
      <c r="J4634" t="inlineStr">
        <is>
          <t>CARTEIRA</t>
        </is>
      </c>
      <c r="K4634" t="inlineStr">
        <is>
          <t>CONTRATO</t>
        </is>
      </c>
      <c r="L4634" t="n">
        <v>2609.64</v>
      </c>
      <c r="M4634" t="inlineStr">
        <is>
          <t>IBIRAPITANGA FASE 3</t>
        </is>
      </c>
      <c r="N4634" s="142">
        <f>DATE(YEAR(G4634),MONTH(G4634),1)</f>
        <v/>
      </c>
      <c r="O4634" s="132">
        <f>IF(G4634&gt;$K$3,"Futuro","Atraso")</f>
        <v/>
      </c>
      <c r="P4634">
        <f>12*(YEAR(G4634)-YEAR($K$3))+(MONTH(G4634)-MONTH($K$3))</f>
        <v/>
      </c>
      <c r="Q4634" s="366">
        <f>IF(M4634="IBIRAPITANGA FASE 3",IF(O4634="Atraso",L4634,L4634/(1+$I$2)^P4634),IF(O4634="Atraso",L4634,L4634/(1+$I$1)^P4634))</f>
        <v/>
      </c>
      <c r="R4634">
        <f>IF(O4634="Atraso",$K$3-G4634,0)</f>
        <v/>
      </c>
      <c r="S4634">
        <f>IF(R4634&lt;=15,"Até 15",IF(R4634&lt;=30,"Entre 15 e 30",IF(R4634&lt;=60,"Entre 30 e 60",IF(R4634&lt;=90,"Entre 60 e 90",IF(R4634&lt;=120,"Entre 90 e 120",IF(R4634&lt;=150,"Entre 120 e 150",IF(R4634&lt;=180,"Entre 150 e 180","Superior a 180")))))))</f>
        <v/>
      </c>
    </row>
    <row r="4635">
      <c r="A4635" t="inlineStr">
        <is>
          <t>Q022L04</t>
        </is>
      </c>
      <c r="B4635" t="inlineStr">
        <is>
          <t>DARIO JULIANO</t>
        </is>
      </c>
      <c r="C4635" t="n">
        <v>1</v>
      </c>
      <c r="D4635" t="inlineStr">
        <is>
          <t>IPCA</t>
        </is>
      </c>
      <c r="E4635" t="n">
        <v>0.009488792934583046</v>
      </c>
      <c r="F4635" t="inlineStr">
        <is>
          <t>MENSAL</t>
        </is>
      </c>
      <c r="G4635" t="n">
        <v>47766</v>
      </c>
      <c r="H4635" t="n">
        <v>47766</v>
      </c>
      <c r="I4635" t="n">
        <v>114</v>
      </c>
      <c r="J4635" t="inlineStr">
        <is>
          <t>CARTEIRA</t>
        </is>
      </c>
      <c r="K4635" t="inlineStr">
        <is>
          <t>CONTRATO</t>
        </is>
      </c>
      <c r="L4635" t="n">
        <v>2609.64</v>
      </c>
      <c r="M4635" t="inlineStr">
        <is>
          <t>IBIRAPITANGA FASE 3</t>
        </is>
      </c>
      <c r="N4635" s="142">
        <f>DATE(YEAR(G4635),MONTH(G4635),1)</f>
        <v/>
      </c>
      <c r="O4635" s="132">
        <f>IF(G4635&gt;$K$3,"Futuro","Atraso")</f>
        <v/>
      </c>
      <c r="P4635">
        <f>12*(YEAR(G4635)-YEAR($K$3))+(MONTH(G4635)-MONTH($K$3))</f>
        <v/>
      </c>
      <c r="Q4635" s="366">
        <f>IF(M4635="IBIRAPITANGA FASE 3",IF(O4635="Atraso",L4635,L4635/(1+$I$2)^P4635),IF(O4635="Atraso",L4635,L4635/(1+$I$1)^P4635))</f>
        <v/>
      </c>
      <c r="R4635">
        <f>IF(O4635="Atraso",$K$3-G4635,0)</f>
        <v/>
      </c>
      <c r="S4635">
        <f>IF(R4635&lt;=15,"Até 15",IF(R4635&lt;=30,"Entre 15 e 30",IF(R4635&lt;=60,"Entre 30 e 60",IF(R4635&lt;=90,"Entre 60 e 90",IF(R4635&lt;=120,"Entre 90 e 120",IF(R4635&lt;=150,"Entre 120 e 150",IF(R4635&lt;=180,"Entre 150 e 180","Superior a 180")))))))</f>
        <v/>
      </c>
    </row>
    <row r="4636">
      <c r="A4636" t="inlineStr">
        <is>
          <t>Q022L04</t>
        </is>
      </c>
      <c r="B4636" t="inlineStr">
        <is>
          <t>DARIO JULIANO</t>
        </is>
      </c>
      <c r="C4636" t="n">
        <v>1</v>
      </c>
      <c r="D4636" t="inlineStr">
        <is>
          <t>IPCA</t>
        </is>
      </c>
      <c r="E4636" t="n">
        <v>0.009488792934583046</v>
      </c>
      <c r="F4636" t="inlineStr">
        <is>
          <t>MENSAL</t>
        </is>
      </c>
      <c r="G4636" t="n">
        <v>47797</v>
      </c>
      <c r="H4636" t="n">
        <v>47797</v>
      </c>
      <c r="I4636" t="n">
        <v>115</v>
      </c>
      <c r="J4636" t="inlineStr">
        <is>
          <t>CARTEIRA</t>
        </is>
      </c>
      <c r="K4636" t="inlineStr">
        <is>
          <t>CONTRATO</t>
        </is>
      </c>
      <c r="L4636" t="n">
        <v>2609.64</v>
      </c>
      <c r="M4636" t="inlineStr">
        <is>
          <t>IBIRAPITANGA FASE 3</t>
        </is>
      </c>
      <c r="N4636" s="142">
        <f>DATE(YEAR(G4636),MONTH(G4636),1)</f>
        <v/>
      </c>
      <c r="O4636" s="132">
        <f>IF(G4636&gt;$K$3,"Futuro","Atraso")</f>
        <v/>
      </c>
      <c r="P4636">
        <f>12*(YEAR(G4636)-YEAR($K$3))+(MONTH(G4636)-MONTH($K$3))</f>
        <v/>
      </c>
      <c r="Q4636" s="366">
        <f>IF(M4636="IBIRAPITANGA FASE 3",IF(O4636="Atraso",L4636,L4636/(1+$I$2)^P4636),IF(O4636="Atraso",L4636,L4636/(1+$I$1)^P4636))</f>
        <v/>
      </c>
      <c r="R4636">
        <f>IF(O4636="Atraso",$K$3-G4636,0)</f>
        <v/>
      </c>
      <c r="S4636">
        <f>IF(R4636&lt;=15,"Até 15",IF(R4636&lt;=30,"Entre 15 e 30",IF(R4636&lt;=60,"Entre 30 e 60",IF(R4636&lt;=90,"Entre 60 e 90",IF(R4636&lt;=120,"Entre 90 e 120",IF(R4636&lt;=150,"Entre 120 e 150",IF(R4636&lt;=180,"Entre 150 e 180","Superior a 180")))))))</f>
        <v/>
      </c>
    </row>
    <row r="4637">
      <c r="A4637" t="inlineStr">
        <is>
          <t>Q022L04</t>
        </is>
      </c>
      <c r="B4637" t="inlineStr">
        <is>
          <t>DARIO JULIANO</t>
        </is>
      </c>
      <c r="C4637" t="n">
        <v>1</v>
      </c>
      <c r="D4637" t="inlineStr">
        <is>
          <t>IPCA</t>
        </is>
      </c>
      <c r="E4637" t="n">
        <v>0.009488792934583046</v>
      </c>
      <c r="F4637" t="inlineStr">
        <is>
          <t>MENSAL</t>
        </is>
      </c>
      <c r="G4637" t="n">
        <v>47827</v>
      </c>
      <c r="H4637" t="n">
        <v>47827</v>
      </c>
      <c r="I4637" t="n">
        <v>116</v>
      </c>
      <c r="J4637" t="inlineStr">
        <is>
          <t>CARTEIRA</t>
        </is>
      </c>
      <c r="K4637" t="inlineStr">
        <is>
          <t>CONTRATO</t>
        </is>
      </c>
      <c r="L4637" t="n">
        <v>2609.64</v>
      </c>
      <c r="M4637" t="inlineStr">
        <is>
          <t>IBIRAPITANGA FASE 3</t>
        </is>
      </c>
      <c r="N4637" s="142">
        <f>DATE(YEAR(G4637),MONTH(G4637),1)</f>
        <v/>
      </c>
      <c r="O4637" s="132">
        <f>IF(G4637&gt;$K$3,"Futuro","Atraso")</f>
        <v/>
      </c>
      <c r="P4637">
        <f>12*(YEAR(G4637)-YEAR($K$3))+(MONTH(G4637)-MONTH($K$3))</f>
        <v/>
      </c>
      <c r="Q4637" s="366">
        <f>IF(M4637="IBIRAPITANGA FASE 3",IF(O4637="Atraso",L4637,L4637/(1+$I$2)^P4637),IF(O4637="Atraso",L4637,L4637/(1+$I$1)^P4637))</f>
        <v/>
      </c>
      <c r="R4637">
        <f>IF(O4637="Atraso",$K$3-G4637,0)</f>
        <v/>
      </c>
      <c r="S4637">
        <f>IF(R4637&lt;=15,"Até 15",IF(R4637&lt;=30,"Entre 15 e 30",IF(R4637&lt;=60,"Entre 30 e 60",IF(R4637&lt;=90,"Entre 60 e 90",IF(R4637&lt;=120,"Entre 90 e 120",IF(R4637&lt;=150,"Entre 120 e 150",IF(R4637&lt;=180,"Entre 150 e 180","Superior a 180")))))))</f>
        <v/>
      </c>
    </row>
    <row r="4638">
      <c r="A4638" t="inlineStr">
        <is>
          <t>Q022L04</t>
        </is>
      </c>
      <c r="B4638" t="inlineStr">
        <is>
          <t>DARIO JULIANO</t>
        </is>
      </c>
      <c r="C4638" t="n">
        <v>1</v>
      </c>
      <c r="D4638" t="inlineStr">
        <is>
          <t>IPCA</t>
        </is>
      </c>
      <c r="E4638" t="n">
        <v>0.009488792934583046</v>
      </c>
      <c r="F4638" t="inlineStr">
        <is>
          <t>MENSAL</t>
        </is>
      </c>
      <c r="G4638" t="n">
        <v>47858</v>
      </c>
      <c r="H4638" t="n">
        <v>47858</v>
      </c>
      <c r="I4638" t="n">
        <v>117</v>
      </c>
      <c r="J4638" t="inlineStr">
        <is>
          <t>CARTEIRA</t>
        </is>
      </c>
      <c r="K4638" t="inlineStr">
        <is>
          <t>CONTRATO</t>
        </is>
      </c>
      <c r="L4638" t="n">
        <v>2609.64</v>
      </c>
      <c r="M4638" t="inlineStr">
        <is>
          <t>IBIRAPITANGA FASE 3</t>
        </is>
      </c>
      <c r="N4638" s="142">
        <f>DATE(YEAR(G4638),MONTH(G4638),1)</f>
        <v/>
      </c>
      <c r="O4638" s="132">
        <f>IF(G4638&gt;$K$3,"Futuro","Atraso")</f>
        <v/>
      </c>
      <c r="P4638">
        <f>12*(YEAR(G4638)-YEAR($K$3))+(MONTH(G4638)-MONTH($K$3))</f>
        <v/>
      </c>
      <c r="Q4638" s="366">
        <f>IF(M4638="IBIRAPITANGA FASE 3",IF(O4638="Atraso",L4638,L4638/(1+$I$2)^P4638),IF(O4638="Atraso",L4638,L4638/(1+$I$1)^P4638))</f>
        <v/>
      </c>
      <c r="R4638">
        <f>IF(O4638="Atraso",$K$3-G4638,0)</f>
        <v/>
      </c>
      <c r="S4638">
        <f>IF(R4638&lt;=15,"Até 15",IF(R4638&lt;=30,"Entre 15 e 30",IF(R4638&lt;=60,"Entre 30 e 60",IF(R4638&lt;=90,"Entre 60 e 90",IF(R4638&lt;=120,"Entre 90 e 120",IF(R4638&lt;=150,"Entre 120 e 150",IF(R4638&lt;=180,"Entre 150 e 180","Superior a 180")))))))</f>
        <v/>
      </c>
    </row>
    <row r="4639">
      <c r="A4639" t="inlineStr">
        <is>
          <t>Q022L04</t>
        </is>
      </c>
      <c r="B4639" t="inlineStr">
        <is>
          <t>DARIO JULIANO</t>
        </is>
      </c>
      <c r="C4639" t="n">
        <v>1</v>
      </c>
      <c r="D4639" t="inlineStr">
        <is>
          <t>IPCA</t>
        </is>
      </c>
      <c r="E4639" t="n">
        <v>0.009488792934583046</v>
      </c>
      <c r="F4639" t="inlineStr">
        <is>
          <t>MENSAL</t>
        </is>
      </c>
      <c r="G4639" t="n">
        <v>47889</v>
      </c>
      <c r="H4639" t="n">
        <v>47889</v>
      </c>
      <c r="I4639" t="n">
        <v>118</v>
      </c>
      <c r="J4639" t="inlineStr">
        <is>
          <t>CARTEIRA</t>
        </is>
      </c>
      <c r="K4639" t="inlineStr">
        <is>
          <t>CONTRATO</t>
        </is>
      </c>
      <c r="L4639" t="n">
        <v>2609.64</v>
      </c>
      <c r="M4639" t="inlineStr">
        <is>
          <t>IBIRAPITANGA FASE 3</t>
        </is>
      </c>
      <c r="N4639" s="142">
        <f>DATE(YEAR(G4639),MONTH(G4639),1)</f>
        <v/>
      </c>
      <c r="O4639" s="132">
        <f>IF(G4639&gt;$K$3,"Futuro","Atraso")</f>
        <v/>
      </c>
      <c r="P4639">
        <f>12*(YEAR(G4639)-YEAR($K$3))+(MONTH(G4639)-MONTH($K$3))</f>
        <v/>
      </c>
      <c r="Q4639" s="366">
        <f>IF(M4639="IBIRAPITANGA FASE 3",IF(O4639="Atraso",L4639,L4639/(1+$I$2)^P4639),IF(O4639="Atraso",L4639,L4639/(1+$I$1)^P4639))</f>
        <v/>
      </c>
      <c r="R4639">
        <f>IF(O4639="Atraso",$K$3-G4639,0)</f>
        <v/>
      </c>
      <c r="S4639">
        <f>IF(R4639&lt;=15,"Até 15",IF(R4639&lt;=30,"Entre 15 e 30",IF(R4639&lt;=60,"Entre 30 e 60",IF(R4639&lt;=90,"Entre 60 e 90",IF(R4639&lt;=120,"Entre 90 e 120",IF(R4639&lt;=150,"Entre 120 e 150",IF(R4639&lt;=180,"Entre 150 e 180","Superior a 180")))))))</f>
        <v/>
      </c>
    </row>
    <row r="4640">
      <c r="A4640" t="inlineStr">
        <is>
          <t>Q022L04</t>
        </is>
      </c>
      <c r="B4640" t="inlineStr">
        <is>
          <t>DARIO JULIANO</t>
        </is>
      </c>
      <c r="C4640" t="n">
        <v>1</v>
      </c>
      <c r="D4640" t="inlineStr">
        <is>
          <t>IPCA</t>
        </is>
      </c>
      <c r="E4640" t="n">
        <v>0.009488792934583046</v>
      </c>
      <c r="F4640" t="inlineStr">
        <is>
          <t>MENSAL</t>
        </is>
      </c>
      <c r="G4640" t="n">
        <v>47917</v>
      </c>
      <c r="H4640" t="n">
        <v>47917</v>
      </c>
      <c r="I4640" t="n">
        <v>119</v>
      </c>
      <c r="J4640" t="inlineStr">
        <is>
          <t>CARTEIRA</t>
        </is>
      </c>
      <c r="K4640" t="inlineStr">
        <is>
          <t>CONTRATO</t>
        </is>
      </c>
      <c r="L4640" t="n">
        <v>2609.64</v>
      </c>
      <c r="M4640" t="inlineStr">
        <is>
          <t>IBIRAPITANGA FASE 3</t>
        </is>
      </c>
      <c r="N4640" s="142">
        <f>DATE(YEAR(G4640),MONTH(G4640),1)</f>
        <v/>
      </c>
      <c r="O4640" s="132">
        <f>IF(G4640&gt;$K$3,"Futuro","Atraso")</f>
        <v/>
      </c>
      <c r="P4640">
        <f>12*(YEAR(G4640)-YEAR($K$3))+(MONTH(G4640)-MONTH($K$3))</f>
        <v/>
      </c>
      <c r="Q4640" s="366">
        <f>IF(M4640="IBIRAPITANGA FASE 3",IF(O4640="Atraso",L4640,L4640/(1+$I$2)^P4640),IF(O4640="Atraso",L4640,L4640/(1+$I$1)^P4640))</f>
        <v/>
      </c>
      <c r="R4640">
        <f>IF(O4640="Atraso",$K$3-G4640,0)</f>
        <v/>
      </c>
      <c r="S4640">
        <f>IF(R4640&lt;=15,"Até 15",IF(R4640&lt;=30,"Entre 15 e 30",IF(R4640&lt;=60,"Entre 30 e 60",IF(R4640&lt;=90,"Entre 60 e 90",IF(R4640&lt;=120,"Entre 90 e 120",IF(R4640&lt;=150,"Entre 120 e 150",IF(R4640&lt;=180,"Entre 150 e 180","Superior a 180")))))))</f>
        <v/>
      </c>
    </row>
    <row r="4641">
      <c r="A4641" t="inlineStr">
        <is>
          <t>Q022L04</t>
        </is>
      </c>
      <c r="B4641" t="inlineStr">
        <is>
          <t>DARIO JULIANO</t>
        </is>
      </c>
      <c r="C4641" t="n">
        <v>1</v>
      </c>
      <c r="D4641" t="inlineStr">
        <is>
          <t>IPCA</t>
        </is>
      </c>
      <c r="E4641" t="n">
        <v>0.009488792934583046</v>
      </c>
      <c r="F4641" t="inlineStr">
        <is>
          <t>MENSAL</t>
        </is>
      </c>
      <c r="G4641" t="n">
        <v>47948</v>
      </c>
      <c r="H4641" t="n">
        <v>47948</v>
      </c>
      <c r="I4641" t="n">
        <v>120</v>
      </c>
      <c r="J4641" t="inlineStr">
        <is>
          <t>CARTEIRA</t>
        </is>
      </c>
      <c r="K4641" t="inlineStr">
        <is>
          <t>CONTRATO</t>
        </is>
      </c>
      <c r="L4641" t="n">
        <v>2609.64</v>
      </c>
      <c r="M4641" t="inlineStr">
        <is>
          <t>IBIRAPITANGA FASE 3</t>
        </is>
      </c>
      <c r="N4641" s="142">
        <f>DATE(YEAR(G4641),MONTH(G4641),1)</f>
        <v/>
      </c>
      <c r="O4641" s="132">
        <f>IF(G4641&gt;$K$3,"Futuro","Atraso")</f>
        <v/>
      </c>
      <c r="P4641">
        <f>12*(YEAR(G4641)-YEAR($K$3))+(MONTH(G4641)-MONTH($K$3))</f>
        <v/>
      </c>
      <c r="Q4641" s="366">
        <f>IF(M4641="IBIRAPITANGA FASE 3",IF(O4641="Atraso",L4641,L4641/(1+$I$2)^P4641),IF(O4641="Atraso",L4641,L4641/(1+$I$1)^P4641))</f>
        <v/>
      </c>
      <c r="R4641">
        <f>IF(O4641="Atraso",$K$3-G4641,0)</f>
        <v/>
      </c>
      <c r="S4641">
        <f>IF(R4641&lt;=15,"Até 15",IF(R4641&lt;=30,"Entre 15 e 30",IF(R4641&lt;=60,"Entre 30 e 60",IF(R4641&lt;=90,"Entre 60 e 90",IF(R4641&lt;=120,"Entre 90 e 120",IF(R4641&lt;=150,"Entre 120 e 150",IF(R4641&lt;=180,"Entre 150 e 180","Superior a 180")))))))</f>
        <v/>
      </c>
    </row>
    <row r="4642">
      <c r="A4642" t="inlineStr">
        <is>
          <t>Q022L04</t>
        </is>
      </c>
      <c r="B4642" t="inlineStr">
        <is>
          <t>DARIO JULIANO</t>
        </is>
      </c>
      <c r="C4642" t="n">
        <v>1</v>
      </c>
      <c r="D4642" t="inlineStr">
        <is>
          <t>IPCA</t>
        </is>
      </c>
      <c r="E4642" t="n">
        <v>0.009488792934583046</v>
      </c>
      <c r="F4642" t="inlineStr">
        <is>
          <t>MENSAL</t>
        </is>
      </c>
      <c r="G4642" t="n">
        <v>47978</v>
      </c>
      <c r="H4642" t="n">
        <v>47978</v>
      </c>
      <c r="I4642" t="n">
        <v>121</v>
      </c>
      <c r="J4642" t="inlineStr">
        <is>
          <t>CARTEIRA</t>
        </is>
      </c>
      <c r="K4642" t="inlineStr">
        <is>
          <t>CONTRATO</t>
        </is>
      </c>
      <c r="L4642" t="n">
        <v>2609.64</v>
      </c>
      <c r="M4642" t="inlineStr">
        <is>
          <t>IBIRAPITANGA FASE 3</t>
        </is>
      </c>
      <c r="N4642" s="142">
        <f>DATE(YEAR(G4642),MONTH(G4642),1)</f>
        <v/>
      </c>
      <c r="O4642" s="132">
        <f>IF(G4642&gt;$K$3,"Futuro","Atraso")</f>
        <v/>
      </c>
      <c r="P4642">
        <f>12*(YEAR(G4642)-YEAR($K$3))+(MONTH(G4642)-MONTH($K$3))</f>
        <v/>
      </c>
      <c r="Q4642" s="366">
        <f>IF(M4642="IBIRAPITANGA FASE 3",IF(O4642="Atraso",L4642,L4642/(1+$I$2)^P4642),IF(O4642="Atraso",L4642,L4642/(1+$I$1)^P4642))</f>
        <v/>
      </c>
      <c r="R4642">
        <f>IF(O4642="Atraso",$K$3-G4642,0)</f>
        <v/>
      </c>
      <c r="S4642">
        <f>IF(R4642&lt;=15,"Até 15",IF(R4642&lt;=30,"Entre 15 e 30",IF(R4642&lt;=60,"Entre 30 e 60",IF(R4642&lt;=90,"Entre 60 e 90",IF(R4642&lt;=120,"Entre 90 e 120",IF(R4642&lt;=150,"Entre 120 e 150",IF(R4642&lt;=180,"Entre 150 e 180","Superior a 180")))))))</f>
        <v/>
      </c>
    </row>
    <row r="4643">
      <c r="A4643" t="inlineStr">
        <is>
          <t>Q022L04</t>
        </is>
      </c>
      <c r="B4643" t="inlineStr">
        <is>
          <t>DARIO JULIANO</t>
        </is>
      </c>
      <c r="C4643" t="n">
        <v>1</v>
      </c>
      <c r="D4643" t="inlineStr">
        <is>
          <t>IPCA</t>
        </is>
      </c>
      <c r="E4643" t="n">
        <v>0.009488792934583046</v>
      </c>
      <c r="F4643" t="inlineStr">
        <is>
          <t>MENSAL</t>
        </is>
      </c>
      <c r="G4643" t="n">
        <v>48009</v>
      </c>
      <c r="H4643" t="n">
        <v>48009</v>
      </c>
      <c r="I4643" t="n">
        <v>122</v>
      </c>
      <c r="J4643" t="inlineStr">
        <is>
          <t>CARTEIRA</t>
        </is>
      </c>
      <c r="K4643" t="inlineStr">
        <is>
          <t>CONTRATO</t>
        </is>
      </c>
      <c r="L4643" t="n">
        <v>2609.64</v>
      </c>
      <c r="M4643" t="inlineStr">
        <is>
          <t>IBIRAPITANGA FASE 3</t>
        </is>
      </c>
      <c r="N4643" s="142">
        <f>DATE(YEAR(G4643),MONTH(G4643),1)</f>
        <v/>
      </c>
      <c r="O4643" s="132">
        <f>IF(G4643&gt;$K$3,"Futuro","Atraso")</f>
        <v/>
      </c>
      <c r="P4643">
        <f>12*(YEAR(G4643)-YEAR($K$3))+(MONTH(G4643)-MONTH($K$3))</f>
        <v/>
      </c>
      <c r="Q4643" s="366">
        <f>IF(M4643="IBIRAPITANGA FASE 3",IF(O4643="Atraso",L4643,L4643/(1+$I$2)^P4643),IF(O4643="Atraso",L4643,L4643/(1+$I$1)^P4643))</f>
        <v/>
      </c>
      <c r="R4643">
        <f>IF(O4643="Atraso",$K$3-G4643,0)</f>
        <v/>
      </c>
      <c r="S4643">
        <f>IF(R4643&lt;=15,"Até 15",IF(R4643&lt;=30,"Entre 15 e 30",IF(R4643&lt;=60,"Entre 30 e 60",IF(R4643&lt;=90,"Entre 60 e 90",IF(R4643&lt;=120,"Entre 90 e 120",IF(R4643&lt;=150,"Entre 120 e 150",IF(R4643&lt;=180,"Entre 150 e 180","Superior a 180")))))))</f>
        <v/>
      </c>
    </row>
    <row r="4644">
      <c r="A4644" t="inlineStr">
        <is>
          <t>Q022L04</t>
        </is>
      </c>
      <c r="B4644" t="inlineStr">
        <is>
          <t>DARIO JULIANO</t>
        </is>
      </c>
      <c r="C4644" t="n">
        <v>1</v>
      </c>
      <c r="D4644" t="inlineStr">
        <is>
          <t>IPCA</t>
        </is>
      </c>
      <c r="E4644" t="n">
        <v>0.009488792934583046</v>
      </c>
      <c r="F4644" t="inlineStr">
        <is>
          <t>MENSAL</t>
        </is>
      </c>
      <c r="G4644" t="n">
        <v>48039</v>
      </c>
      <c r="H4644" t="n">
        <v>48039</v>
      </c>
      <c r="I4644" t="n">
        <v>123</v>
      </c>
      <c r="J4644" t="inlineStr">
        <is>
          <t>CARTEIRA</t>
        </is>
      </c>
      <c r="K4644" t="inlineStr">
        <is>
          <t>CONTRATO</t>
        </is>
      </c>
      <c r="L4644" t="n">
        <v>2609.64</v>
      </c>
      <c r="M4644" t="inlineStr">
        <is>
          <t>IBIRAPITANGA FASE 3</t>
        </is>
      </c>
      <c r="N4644" s="142">
        <f>DATE(YEAR(G4644),MONTH(G4644),1)</f>
        <v/>
      </c>
      <c r="O4644" s="132">
        <f>IF(G4644&gt;$K$3,"Futuro","Atraso")</f>
        <v/>
      </c>
      <c r="P4644">
        <f>12*(YEAR(G4644)-YEAR($K$3))+(MONTH(G4644)-MONTH($K$3))</f>
        <v/>
      </c>
      <c r="Q4644" s="366">
        <f>IF(M4644="IBIRAPITANGA FASE 3",IF(O4644="Atraso",L4644,L4644/(1+$I$2)^P4644),IF(O4644="Atraso",L4644,L4644/(1+$I$1)^P4644))</f>
        <v/>
      </c>
      <c r="R4644">
        <f>IF(O4644="Atraso",$K$3-G4644,0)</f>
        <v/>
      </c>
      <c r="S4644">
        <f>IF(R4644&lt;=15,"Até 15",IF(R4644&lt;=30,"Entre 15 e 30",IF(R4644&lt;=60,"Entre 30 e 60",IF(R4644&lt;=90,"Entre 60 e 90",IF(R4644&lt;=120,"Entre 90 e 120",IF(R4644&lt;=150,"Entre 120 e 150",IF(R4644&lt;=180,"Entre 150 e 180","Superior a 180")))))))</f>
        <v/>
      </c>
    </row>
    <row r="4645">
      <c r="A4645" t="inlineStr">
        <is>
          <t>Q022L04</t>
        </is>
      </c>
      <c r="B4645" t="inlineStr">
        <is>
          <t>DARIO JULIANO</t>
        </is>
      </c>
      <c r="C4645" t="n">
        <v>1</v>
      </c>
      <c r="D4645" t="inlineStr">
        <is>
          <t>IPCA</t>
        </is>
      </c>
      <c r="E4645" t="n">
        <v>0.009488792934583046</v>
      </c>
      <c r="F4645" t="inlineStr">
        <is>
          <t>MENSAL</t>
        </is>
      </c>
      <c r="G4645" t="n">
        <v>48070</v>
      </c>
      <c r="H4645" t="n">
        <v>48070</v>
      </c>
      <c r="I4645" t="n">
        <v>124</v>
      </c>
      <c r="J4645" t="inlineStr">
        <is>
          <t>CARTEIRA</t>
        </is>
      </c>
      <c r="K4645" t="inlineStr">
        <is>
          <t>CONTRATO</t>
        </is>
      </c>
      <c r="L4645" t="n">
        <v>2609.64</v>
      </c>
      <c r="M4645" t="inlineStr">
        <is>
          <t>IBIRAPITANGA FASE 3</t>
        </is>
      </c>
      <c r="N4645" s="142">
        <f>DATE(YEAR(G4645),MONTH(G4645),1)</f>
        <v/>
      </c>
      <c r="O4645" s="132">
        <f>IF(G4645&gt;$K$3,"Futuro","Atraso")</f>
        <v/>
      </c>
      <c r="P4645">
        <f>12*(YEAR(G4645)-YEAR($K$3))+(MONTH(G4645)-MONTH($K$3))</f>
        <v/>
      </c>
      <c r="Q4645" s="366">
        <f>IF(M4645="IBIRAPITANGA FASE 3",IF(O4645="Atraso",L4645,L4645/(1+$I$2)^P4645),IF(O4645="Atraso",L4645,L4645/(1+$I$1)^P4645))</f>
        <v/>
      </c>
      <c r="R4645">
        <f>IF(O4645="Atraso",$K$3-G4645,0)</f>
        <v/>
      </c>
      <c r="S4645">
        <f>IF(R4645&lt;=15,"Até 15",IF(R4645&lt;=30,"Entre 15 e 30",IF(R4645&lt;=60,"Entre 30 e 60",IF(R4645&lt;=90,"Entre 60 e 90",IF(R4645&lt;=120,"Entre 90 e 120",IF(R4645&lt;=150,"Entre 120 e 150",IF(R4645&lt;=180,"Entre 150 e 180","Superior a 180")))))))</f>
        <v/>
      </c>
    </row>
    <row r="4646">
      <c r="A4646" t="inlineStr">
        <is>
          <t>Q022L04</t>
        </is>
      </c>
      <c r="B4646" t="inlineStr">
        <is>
          <t>DARIO JULIANO</t>
        </is>
      </c>
      <c r="C4646" t="n">
        <v>1</v>
      </c>
      <c r="D4646" t="inlineStr">
        <is>
          <t>IPCA</t>
        </is>
      </c>
      <c r="E4646" t="n">
        <v>0.009488792934583046</v>
      </c>
      <c r="F4646" t="inlineStr">
        <is>
          <t>MENSAL</t>
        </is>
      </c>
      <c r="G4646" t="n">
        <v>48101</v>
      </c>
      <c r="H4646" t="n">
        <v>48101</v>
      </c>
      <c r="I4646" t="n">
        <v>125</v>
      </c>
      <c r="J4646" t="inlineStr">
        <is>
          <t>CARTEIRA</t>
        </is>
      </c>
      <c r="K4646" t="inlineStr">
        <is>
          <t>CONTRATO</t>
        </is>
      </c>
      <c r="L4646" t="n">
        <v>2609.64</v>
      </c>
      <c r="M4646" t="inlineStr">
        <is>
          <t>IBIRAPITANGA FASE 3</t>
        </is>
      </c>
      <c r="N4646" s="142">
        <f>DATE(YEAR(G4646),MONTH(G4646),1)</f>
        <v/>
      </c>
      <c r="O4646" s="132">
        <f>IF(G4646&gt;$K$3,"Futuro","Atraso")</f>
        <v/>
      </c>
      <c r="P4646">
        <f>12*(YEAR(G4646)-YEAR($K$3))+(MONTH(G4646)-MONTH($K$3))</f>
        <v/>
      </c>
      <c r="Q4646" s="366">
        <f>IF(M4646="IBIRAPITANGA FASE 3",IF(O4646="Atraso",L4646,L4646/(1+$I$2)^P4646),IF(O4646="Atraso",L4646,L4646/(1+$I$1)^P4646))</f>
        <v/>
      </c>
      <c r="R4646">
        <f>IF(O4646="Atraso",$K$3-G4646,0)</f>
        <v/>
      </c>
      <c r="S4646">
        <f>IF(R4646&lt;=15,"Até 15",IF(R4646&lt;=30,"Entre 15 e 30",IF(R4646&lt;=60,"Entre 30 e 60",IF(R4646&lt;=90,"Entre 60 e 90",IF(R4646&lt;=120,"Entre 90 e 120",IF(R4646&lt;=150,"Entre 120 e 150",IF(R4646&lt;=180,"Entre 150 e 180","Superior a 180")))))))</f>
        <v/>
      </c>
    </row>
    <row r="4647">
      <c r="A4647" t="inlineStr">
        <is>
          <t>Q022L04</t>
        </is>
      </c>
      <c r="B4647" t="inlineStr">
        <is>
          <t>DARIO JULIANO</t>
        </is>
      </c>
      <c r="C4647" t="n">
        <v>1</v>
      </c>
      <c r="D4647" t="inlineStr">
        <is>
          <t>IPCA</t>
        </is>
      </c>
      <c r="E4647" t="n">
        <v>0.009488792934583046</v>
      </c>
      <c r="F4647" t="inlineStr">
        <is>
          <t>MENSAL</t>
        </is>
      </c>
      <c r="G4647" t="n">
        <v>48131</v>
      </c>
      <c r="H4647" t="n">
        <v>48131</v>
      </c>
      <c r="I4647" t="n">
        <v>126</v>
      </c>
      <c r="J4647" t="inlineStr">
        <is>
          <t>CARTEIRA</t>
        </is>
      </c>
      <c r="K4647" t="inlineStr">
        <is>
          <t>CONTRATO</t>
        </is>
      </c>
      <c r="L4647" t="n">
        <v>2609.64</v>
      </c>
      <c r="M4647" t="inlineStr">
        <is>
          <t>IBIRAPITANGA FASE 3</t>
        </is>
      </c>
      <c r="N4647" s="142">
        <f>DATE(YEAR(G4647),MONTH(G4647),1)</f>
        <v/>
      </c>
      <c r="O4647" s="132">
        <f>IF(G4647&gt;$K$3,"Futuro","Atraso")</f>
        <v/>
      </c>
      <c r="P4647">
        <f>12*(YEAR(G4647)-YEAR($K$3))+(MONTH(G4647)-MONTH($K$3))</f>
        <v/>
      </c>
      <c r="Q4647" s="366">
        <f>IF(M4647="IBIRAPITANGA FASE 3",IF(O4647="Atraso",L4647,L4647/(1+$I$2)^P4647),IF(O4647="Atraso",L4647,L4647/(1+$I$1)^P4647))</f>
        <v/>
      </c>
      <c r="R4647">
        <f>IF(O4647="Atraso",$K$3-G4647,0)</f>
        <v/>
      </c>
      <c r="S4647">
        <f>IF(R4647&lt;=15,"Até 15",IF(R4647&lt;=30,"Entre 15 e 30",IF(R4647&lt;=60,"Entre 30 e 60",IF(R4647&lt;=90,"Entre 60 e 90",IF(R4647&lt;=120,"Entre 90 e 120",IF(R4647&lt;=150,"Entre 120 e 150",IF(R4647&lt;=180,"Entre 150 e 180","Superior a 180")))))))</f>
        <v/>
      </c>
    </row>
    <row r="4648">
      <c r="A4648" t="inlineStr">
        <is>
          <t>Q022L04</t>
        </is>
      </c>
      <c r="B4648" t="inlineStr">
        <is>
          <t>DARIO JULIANO</t>
        </is>
      </c>
      <c r="C4648" t="n">
        <v>1</v>
      </c>
      <c r="D4648" t="inlineStr">
        <is>
          <t>IPCA</t>
        </is>
      </c>
      <c r="E4648" t="n">
        <v>0.009488792934583046</v>
      </c>
      <c r="F4648" t="inlineStr">
        <is>
          <t>MENSAL</t>
        </is>
      </c>
      <c r="G4648" t="n">
        <v>48162</v>
      </c>
      <c r="H4648" t="n">
        <v>48162</v>
      </c>
      <c r="I4648" t="n">
        <v>127</v>
      </c>
      <c r="J4648" t="inlineStr">
        <is>
          <t>CARTEIRA</t>
        </is>
      </c>
      <c r="K4648" t="inlineStr">
        <is>
          <t>CONTRATO</t>
        </is>
      </c>
      <c r="L4648" t="n">
        <v>2609.64</v>
      </c>
      <c r="M4648" t="inlineStr">
        <is>
          <t>IBIRAPITANGA FASE 3</t>
        </is>
      </c>
      <c r="N4648" s="142">
        <f>DATE(YEAR(G4648),MONTH(G4648),1)</f>
        <v/>
      </c>
      <c r="O4648" s="132">
        <f>IF(G4648&gt;$K$3,"Futuro","Atraso")</f>
        <v/>
      </c>
      <c r="P4648">
        <f>12*(YEAR(G4648)-YEAR($K$3))+(MONTH(G4648)-MONTH($K$3))</f>
        <v/>
      </c>
      <c r="Q4648" s="366">
        <f>IF(M4648="IBIRAPITANGA FASE 3",IF(O4648="Atraso",L4648,L4648/(1+$I$2)^P4648),IF(O4648="Atraso",L4648,L4648/(1+$I$1)^P4648))</f>
        <v/>
      </c>
      <c r="R4648">
        <f>IF(O4648="Atraso",$K$3-G4648,0)</f>
        <v/>
      </c>
      <c r="S4648">
        <f>IF(R4648&lt;=15,"Até 15",IF(R4648&lt;=30,"Entre 15 e 30",IF(R4648&lt;=60,"Entre 30 e 60",IF(R4648&lt;=90,"Entre 60 e 90",IF(R4648&lt;=120,"Entre 90 e 120",IF(R4648&lt;=150,"Entre 120 e 150",IF(R4648&lt;=180,"Entre 150 e 180","Superior a 180")))))))</f>
        <v/>
      </c>
    </row>
    <row r="4649">
      <c r="A4649" t="inlineStr">
        <is>
          <t>Q022L04</t>
        </is>
      </c>
      <c r="B4649" t="inlineStr">
        <is>
          <t>DARIO JULIANO</t>
        </is>
      </c>
      <c r="C4649" t="n">
        <v>1</v>
      </c>
      <c r="D4649" t="inlineStr">
        <is>
          <t>IPCA</t>
        </is>
      </c>
      <c r="E4649" t="n">
        <v>0.009488792934583046</v>
      </c>
      <c r="F4649" t="inlineStr">
        <is>
          <t>MENSAL</t>
        </is>
      </c>
      <c r="G4649" t="n">
        <v>48192</v>
      </c>
      <c r="H4649" t="n">
        <v>48192</v>
      </c>
      <c r="I4649" t="n">
        <v>128</v>
      </c>
      <c r="J4649" t="inlineStr">
        <is>
          <t>CARTEIRA</t>
        </is>
      </c>
      <c r="K4649" t="inlineStr">
        <is>
          <t>CONTRATO</t>
        </is>
      </c>
      <c r="L4649" t="n">
        <v>2609.64</v>
      </c>
      <c r="M4649" t="inlineStr">
        <is>
          <t>IBIRAPITANGA FASE 3</t>
        </is>
      </c>
      <c r="N4649" s="142">
        <f>DATE(YEAR(G4649),MONTH(G4649),1)</f>
        <v/>
      </c>
      <c r="O4649" s="132">
        <f>IF(G4649&gt;$K$3,"Futuro","Atraso")</f>
        <v/>
      </c>
      <c r="P4649">
        <f>12*(YEAR(G4649)-YEAR($K$3))+(MONTH(G4649)-MONTH($K$3))</f>
        <v/>
      </c>
      <c r="Q4649" s="366">
        <f>IF(M4649="IBIRAPITANGA FASE 3",IF(O4649="Atraso",L4649,L4649/(1+$I$2)^P4649),IF(O4649="Atraso",L4649,L4649/(1+$I$1)^P4649))</f>
        <v/>
      </c>
      <c r="R4649">
        <f>IF(O4649="Atraso",$K$3-G4649,0)</f>
        <v/>
      </c>
      <c r="S4649">
        <f>IF(R4649&lt;=15,"Até 15",IF(R4649&lt;=30,"Entre 15 e 30",IF(R4649&lt;=60,"Entre 30 e 60",IF(R4649&lt;=90,"Entre 60 e 90",IF(R4649&lt;=120,"Entre 90 e 120",IF(R4649&lt;=150,"Entre 120 e 150",IF(R4649&lt;=180,"Entre 150 e 180","Superior a 180")))))))</f>
        <v/>
      </c>
    </row>
    <row r="4650">
      <c r="A4650" t="inlineStr">
        <is>
          <t>Q022L04</t>
        </is>
      </c>
      <c r="B4650" t="inlineStr">
        <is>
          <t>DARIO JULIANO</t>
        </is>
      </c>
      <c r="C4650" t="n">
        <v>1</v>
      </c>
      <c r="D4650" t="inlineStr">
        <is>
          <t>IPCA</t>
        </is>
      </c>
      <c r="E4650" t="n">
        <v>0.009488792934583046</v>
      </c>
      <c r="F4650" t="inlineStr">
        <is>
          <t>MENSAL</t>
        </is>
      </c>
      <c r="G4650" t="n">
        <v>48223</v>
      </c>
      <c r="H4650" t="n">
        <v>48223</v>
      </c>
      <c r="I4650" t="n">
        <v>129</v>
      </c>
      <c r="J4650" t="inlineStr">
        <is>
          <t>CARTEIRA</t>
        </is>
      </c>
      <c r="K4650" t="inlineStr">
        <is>
          <t>CONTRATO</t>
        </is>
      </c>
      <c r="L4650" t="n">
        <v>2609.64</v>
      </c>
      <c r="M4650" t="inlineStr">
        <is>
          <t>IBIRAPITANGA FASE 3</t>
        </is>
      </c>
      <c r="N4650" s="142">
        <f>DATE(YEAR(G4650),MONTH(G4650),1)</f>
        <v/>
      </c>
      <c r="O4650" s="132">
        <f>IF(G4650&gt;$K$3,"Futuro","Atraso")</f>
        <v/>
      </c>
      <c r="P4650">
        <f>12*(YEAR(G4650)-YEAR($K$3))+(MONTH(G4650)-MONTH($K$3))</f>
        <v/>
      </c>
      <c r="Q4650" s="366">
        <f>IF(M4650="IBIRAPITANGA FASE 3",IF(O4650="Atraso",L4650,L4650/(1+$I$2)^P4650),IF(O4650="Atraso",L4650,L4650/(1+$I$1)^P4650))</f>
        <v/>
      </c>
      <c r="R4650">
        <f>IF(O4650="Atraso",$K$3-G4650,0)</f>
        <v/>
      </c>
      <c r="S4650">
        <f>IF(R4650&lt;=15,"Até 15",IF(R4650&lt;=30,"Entre 15 e 30",IF(R4650&lt;=60,"Entre 30 e 60",IF(R4650&lt;=90,"Entre 60 e 90",IF(R4650&lt;=120,"Entre 90 e 120",IF(R4650&lt;=150,"Entre 120 e 150",IF(R4650&lt;=180,"Entre 150 e 180","Superior a 180")))))))</f>
        <v/>
      </c>
    </row>
    <row r="4651">
      <c r="A4651" t="inlineStr">
        <is>
          <t>Q022L04</t>
        </is>
      </c>
      <c r="B4651" t="inlineStr">
        <is>
          <t>DARIO JULIANO</t>
        </is>
      </c>
      <c r="C4651" t="n">
        <v>1</v>
      </c>
      <c r="D4651" t="inlineStr">
        <is>
          <t>IPCA</t>
        </is>
      </c>
      <c r="E4651" t="n">
        <v>0.009488792934583046</v>
      </c>
      <c r="F4651" t="inlineStr">
        <is>
          <t>MENSAL</t>
        </is>
      </c>
      <c r="G4651" t="n">
        <v>48254</v>
      </c>
      <c r="H4651" t="n">
        <v>48254</v>
      </c>
      <c r="I4651" t="n">
        <v>130</v>
      </c>
      <c r="J4651" t="inlineStr">
        <is>
          <t>CARTEIRA</t>
        </is>
      </c>
      <c r="K4651" t="inlineStr">
        <is>
          <t>CONTRATO</t>
        </is>
      </c>
      <c r="L4651" t="n">
        <v>2609.64</v>
      </c>
      <c r="M4651" t="inlineStr">
        <is>
          <t>IBIRAPITANGA FASE 3</t>
        </is>
      </c>
      <c r="N4651" s="142">
        <f>DATE(YEAR(G4651),MONTH(G4651),1)</f>
        <v/>
      </c>
      <c r="O4651" s="132">
        <f>IF(G4651&gt;$K$3,"Futuro","Atraso")</f>
        <v/>
      </c>
      <c r="P4651">
        <f>12*(YEAR(G4651)-YEAR($K$3))+(MONTH(G4651)-MONTH($K$3))</f>
        <v/>
      </c>
      <c r="Q4651" s="366">
        <f>IF(M4651="IBIRAPITANGA FASE 3",IF(O4651="Atraso",L4651,L4651/(1+$I$2)^P4651),IF(O4651="Atraso",L4651,L4651/(1+$I$1)^P4651))</f>
        <v/>
      </c>
      <c r="R4651">
        <f>IF(O4651="Atraso",$K$3-G4651,0)</f>
        <v/>
      </c>
      <c r="S4651">
        <f>IF(R4651&lt;=15,"Até 15",IF(R4651&lt;=30,"Entre 15 e 30",IF(R4651&lt;=60,"Entre 30 e 60",IF(R4651&lt;=90,"Entre 60 e 90",IF(R4651&lt;=120,"Entre 90 e 120",IF(R4651&lt;=150,"Entre 120 e 150",IF(R4651&lt;=180,"Entre 150 e 180","Superior a 180")))))))</f>
        <v/>
      </c>
    </row>
    <row r="4652">
      <c r="A4652" t="inlineStr">
        <is>
          <t>Q022L04</t>
        </is>
      </c>
      <c r="B4652" t="inlineStr">
        <is>
          <t>DARIO JULIANO</t>
        </is>
      </c>
      <c r="C4652" t="n">
        <v>1</v>
      </c>
      <c r="D4652" t="inlineStr">
        <is>
          <t>IPCA</t>
        </is>
      </c>
      <c r="E4652" t="n">
        <v>0.009488792934583046</v>
      </c>
      <c r="F4652" t="inlineStr">
        <is>
          <t>MENSAL</t>
        </is>
      </c>
      <c r="G4652" t="n">
        <v>48283</v>
      </c>
      <c r="H4652" t="n">
        <v>48283</v>
      </c>
      <c r="I4652" t="n">
        <v>131</v>
      </c>
      <c r="J4652" t="inlineStr">
        <is>
          <t>CARTEIRA</t>
        </is>
      </c>
      <c r="K4652" t="inlineStr">
        <is>
          <t>CONTRATO</t>
        </is>
      </c>
      <c r="L4652" t="n">
        <v>2609.64</v>
      </c>
      <c r="M4652" t="inlineStr">
        <is>
          <t>IBIRAPITANGA FASE 3</t>
        </is>
      </c>
      <c r="N4652" s="142">
        <f>DATE(YEAR(G4652),MONTH(G4652),1)</f>
        <v/>
      </c>
      <c r="O4652" s="132">
        <f>IF(G4652&gt;$K$3,"Futuro","Atraso")</f>
        <v/>
      </c>
      <c r="P4652">
        <f>12*(YEAR(G4652)-YEAR($K$3))+(MONTH(G4652)-MONTH($K$3))</f>
        <v/>
      </c>
      <c r="Q4652" s="366">
        <f>IF(M4652="IBIRAPITANGA FASE 3",IF(O4652="Atraso",L4652,L4652/(1+$I$2)^P4652),IF(O4652="Atraso",L4652,L4652/(1+$I$1)^P4652))</f>
        <v/>
      </c>
      <c r="R4652">
        <f>IF(O4652="Atraso",$K$3-G4652,0)</f>
        <v/>
      </c>
      <c r="S4652">
        <f>IF(R4652&lt;=15,"Até 15",IF(R4652&lt;=30,"Entre 15 e 30",IF(R4652&lt;=60,"Entre 30 e 60",IF(R4652&lt;=90,"Entre 60 e 90",IF(R4652&lt;=120,"Entre 90 e 120",IF(R4652&lt;=150,"Entre 120 e 150",IF(R4652&lt;=180,"Entre 150 e 180","Superior a 180")))))))</f>
        <v/>
      </c>
    </row>
    <row r="4653">
      <c r="A4653" t="inlineStr">
        <is>
          <t>Q022L04</t>
        </is>
      </c>
      <c r="B4653" t="inlineStr">
        <is>
          <t>DARIO JULIANO</t>
        </is>
      </c>
      <c r="C4653" t="n">
        <v>1</v>
      </c>
      <c r="D4653" t="inlineStr">
        <is>
          <t>IPCA</t>
        </is>
      </c>
      <c r="E4653" t="n">
        <v>0.009488792934583046</v>
      </c>
      <c r="F4653" t="inlineStr">
        <is>
          <t>MENSAL</t>
        </is>
      </c>
      <c r="G4653" t="n">
        <v>48314</v>
      </c>
      <c r="H4653" t="n">
        <v>48314</v>
      </c>
      <c r="I4653" t="n">
        <v>132</v>
      </c>
      <c r="J4653" t="inlineStr">
        <is>
          <t>CARTEIRA</t>
        </is>
      </c>
      <c r="K4653" t="inlineStr">
        <is>
          <t>CONTRATO</t>
        </is>
      </c>
      <c r="L4653" t="n">
        <v>2609.64</v>
      </c>
      <c r="M4653" t="inlineStr">
        <is>
          <t>IBIRAPITANGA FASE 3</t>
        </is>
      </c>
      <c r="N4653" s="142">
        <f>DATE(YEAR(G4653),MONTH(G4653),1)</f>
        <v/>
      </c>
      <c r="O4653" s="132">
        <f>IF(G4653&gt;$K$3,"Futuro","Atraso")</f>
        <v/>
      </c>
      <c r="P4653">
        <f>12*(YEAR(G4653)-YEAR($K$3))+(MONTH(G4653)-MONTH($K$3))</f>
        <v/>
      </c>
      <c r="Q4653" s="366">
        <f>IF(M4653="IBIRAPITANGA FASE 3",IF(O4653="Atraso",L4653,L4653/(1+$I$2)^P4653),IF(O4653="Atraso",L4653,L4653/(1+$I$1)^P4653))</f>
        <v/>
      </c>
      <c r="R4653">
        <f>IF(O4653="Atraso",$K$3-G4653,0)</f>
        <v/>
      </c>
      <c r="S4653">
        <f>IF(R4653&lt;=15,"Até 15",IF(R4653&lt;=30,"Entre 15 e 30",IF(R4653&lt;=60,"Entre 30 e 60",IF(R4653&lt;=90,"Entre 60 e 90",IF(R4653&lt;=120,"Entre 90 e 120",IF(R4653&lt;=150,"Entre 120 e 150",IF(R4653&lt;=180,"Entre 150 e 180","Superior a 180")))))))</f>
        <v/>
      </c>
    </row>
    <row r="4654">
      <c r="A4654" t="inlineStr">
        <is>
          <t>Q022L04</t>
        </is>
      </c>
      <c r="B4654" t="inlineStr">
        <is>
          <t>DARIO JULIANO</t>
        </is>
      </c>
      <c r="C4654" t="n">
        <v>1</v>
      </c>
      <c r="D4654" t="inlineStr">
        <is>
          <t>IPCA</t>
        </is>
      </c>
      <c r="E4654" t="n">
        <v>0.009488792934583046</v>
      </c>
      <c r="F4654" t="inlineStr">
        <is>
          <t>MENSAL</t>
        </is>
      </c>
      <c r="G4654" t="n">
        <v>48344</v>
      </c>
      <c r="H4654" t="n">
        <v>48344</v>
      </c>
      <c r="I4654" t="n">
        <v>133</v>
      </c>
      <c r="J4654" t="inlineStr">
        <is>
          <t>CARTEIRA</t>
        </is>
      </c>
      <c r="K4654" t="inlineStr">
        <is>
          <t>CONTRATO</t>
        </is>
      </c>
      <c r="L4654" t="n">
        <v>2609.64</v>
      </c>
      <c r="M4654" t="inlineStr">
        <is>
          <t>IBIRAPITANGA FASE 3</t>
        </is>
      </c>
      <c r="N4654" s="142">
        <f>DATE(YEAR(G4654),MONTH(G4654),1)</f>
        <v/>
      </c>
      <c r="O4654" s="132">
        <f>IF(G4654&gt;$K$3,"Futuro","Atraso")</f>
        <v/>
      </c>
      <c r="P4654">
        <f>12*(YEAR(G4654)-YEAR($K$3))+(MONTH(G4654)-MONTH($K$3))</f>
        <v/>
      </c>
      <c r="Q4654" s="366">
        <f>IF(M4654="IBIRAPITANGA FASE 3",IF(O4654="Atraso",L4654,L4654/(1+$I$2)^P4654),IF(O4654="Atraso",L4654,L4654/(1+$I$1)^P4654))</f>
        <v/>
      </c>
      <c r="R4654">
        <f>IF(O4654="Atraso",$K$3-G4654,0)</f>
        <v/>
      </c>
      <c r="S4654">
        <f>IF(R4654&lt;=15,"Até 15",IF(R4654&lt;=30,"Entre 15 e 30",IF(R4654&lt;=60,"Entre 30 e 60",IF(R4654&lt;=90,"Entre 60 e 90",IF(R4654&lt;=120,"Entre 90 e 120",IF(R4654&lt;=150,"Entre 120 e 150",IF(R4654&lt;=180,"Entre 150 e 180","Superior a 180")))))))</f>
        <v/>
      </c>
    </row>
    <row r="4655">
      <c r="A4655" t="inlineStr">
        <is>
          <t>Q022L04</t>
        </is>
      </c>
      <c r="B4655" t="inlineStr">
        <is>
          <t>DARIO JULIANO</t>
        </is>
      </c>
      <c r="C4655" t="n">
        <v>1</v>
      </c>
      <c r="D4655" t="inlineStr">
        <is>
          <t>IPCA</t>
        </is>
      </c>
      <c r="E4655" t="n">
        <v>0.009488792934583046</v>
      </c>
      <c r="F4655" t="inlineStr">
        <is>
          <t>MENSAL</t>
        </is>
      </c>
      <c r="G4655" t="n">
        <v>48375</v>
      </c>
      <c r="H4655" t="n">
        <v>48375</v>
      </c>
      <c r="I4655" t="n">
        <v>134</v>
      </c>
      <c r="J4655" t="inlineStr">
        <is>
          <t>CARTEIRA</t>
        </is>
      </c>
      <c r="K4655" t="inlineStr">
        <is>
          <t>CONTRATO</t>
        </is>
      </c>
      <c r="L4655" t="n">
        <v>2609.64</v>
      </c>
      <c r="M4655" t="inlineStr">
        <is>
          <t>IBIRAPITANGA FASE 3</t>
        </is>
      </c>
      <c r="N4655" s="142">
        <f>DATE(YEAR(G4655),MONTH(G4655),1)</f>
        <v/>
      </c>
      <c r="O4655" s="132">
        <f>IF(G4655&gt;$K$3,"Futuro","Atraso")</f>
        <v/>
      </c>
      <c r="P4655">
        <f>12*(YEAR(G4655)-YEAR($K$3))+(MONTH(G4655)-MONTH($K$3))</f>
        <v/>
      </c>
      <c r="Q4655" s="366">
        <f>IF(M4655="IBIRAPITANGA FASE 3",IF(O4655="Atraso",L4655,L4655/(1+$I$2)^P4655),IF(O4655="Atraso",L4655,L4655/(1+$I$1)^P4655))</f>
        <v/>
      </c>
      <c r="R4655">
        <f>IF(O4655="Atraso",$K$3-G4655,0)</f>
        <v/>
      </c>
      <c r="S4655">
        <f>IF(R4655&lt;=15,"Até 15",IF(R4655&lt;=30,"Entre 15 e 30",IF(R4655&lt;=60,"Entre 30 e 60",IF(R4655&lt;=90,"Entre 60 e 90",IF(R4655&lt;=120,"Entre 90 e 120",IF(R4655&lt;=150,"Entre 120 e 150",IF(R4655&lt;=180,"Entre 150 e 180","Superior a 180")))))))</f>
        <v/>
      </c>
    </row>
    <row r="4656">
      <c r="A4656" t="inlineStr">
        <is>
          <t>Q022L04</t>
        </is>
      </c>
      <c r="B4656" t="inlineStr">
        <is>
          <t>DARIO JULIANO</t>
        </is>
      </c>
      <c r="C4656" t="n">
        <v>1</v>
      </c>
      <c r="D4656" t="inlineStr">
        <is>
          <t>IPCA</t>
        </is>
      </c>
      <c r="E4656" t="n">
        <v>0.009488792934583046</v>
      </c>
      <c r="F4656" t="inlineStr">
        <is>
          <t>MENSAL</t>
        </is>
      </c>
      <c r="G4656" t="n">
        <v>48405</v>
      </c>
      <c r="H4656" t="n">
        <v>48405</v>
      </c>
      <c r="I4656" t="n">
        <v>135</v>
      </c>
      <c r="J4656" t="inlineStr">
        <is>
          <t>CARTEIRA</t>
        </is>
      </c>
      <c r="K4656" t="inlineStr">
        <is>
          <t>CONTRATO</t>
        </is>
      </c>
      <c r="L4656" t="n">
        <v>2609.64</v>
      </c>
      <c r="M4656" t="inlineStr">
        <is>
          <t>IBIRAPITANGA FASE 3</t>
        </is>
      </c>
      <c r="N4656" s="142">
        <f>DATE(YEAR(G4656),MONTH(G4656),1)</f>
        <v/>
      </c>
      <c r="O4656" s="132">
        <f>IF(G4656&gt;$K$3,"Futuro","Atraso")</f>
        <v/>
      </c>
      <c r="P4656">
        <f>12*(YEAR(G4656)-YEAR($K$3))+(MONTH(G4656)-MONTH($K$3))</f>
        <v/>
      </c>
      <c r="Q4656" s="366">
        <f>IF(M4656="IBIRAPITANGA FASE 3",IF(O4656="Atraso",L4656,L4656/(1+$I$2)^P4656),IF(O4656="Atraso",L4656,L4656/(1+$I$1)^P4656))</f>
        <v/>
      </c>
      <c r="R4656">
        <f>IF(O4656="Atraso",$K$3-G4656,0)</f>
        <v/>
      </c>
      <c r="S4656">
        <f>IF(R4656&lt;=15,"Até 15",IF(R4656&lt;=30,"Entre 15 e 30",IF(R4656&lt;=60,"Entre 30 e 60",IF(R4656&lt;=90,"Entre 60 e 90",IF(R4656&lt;=120,"Entre 90 e 120",IF(R4656&lt;=150,"Entre 120 e 150",IF(R4656&lt;=180,"Entre 150 e 180","Superior a 180")))))))</f>
        <v/>
      </c>
    </row>
    <row r="4657">
      <c r="A4657" t="inlineStr">
        <is>
          <t>Q022L04</t>
        </is>
      </c>
      <c r="B4657" t="inlineStr">
        <is>
          <t>DARIO JULIANO</t>
        </is>
      </c>
      <c r="C4657" t="n">
        <v>1</v>
      </c>
      <c r="D4657" t="inlineStr">
        <is>
          <t>IPCA</t>
        </is>
      </c>
      <c r="E4657" t="n">
        <v>0.009488792934583046</v>
      </c>
      <c r="F4657" t="inlineStr">
        <is>
          <t>MENSAL</t>
        </is>
      </c>
      <c r="G4657" t="n">
        <v>48436</v>
      </c>
      <c r="H4657" t="n">
        <v>48436</v>
      </c>
      <c r="I4657" t="n">
        <v>136</v>
      </c>
      <c r="J4657" t="inlineStr">
        <is>
          <t>CARTEIRA</t>
        </is>
      </c>
      <c r="K4657" t="inlineStr">
        <is>
          <t>CONTRATO</t>
        </is>
      </c>
      <c r="L4657" t="n">
        <v>2609.64</v>
      </c>
      <c r="M4657" t="inlineStr">
        <is>
          <t>IBIRAPITANGA FASE 3</t>
        </is>
      </c>
      <c r="N4657" s="142">
        <f>DATE(YEAR(G4657),MONTH(G4657),1)</f>
        <v/>
      </c>
      <c r="O4657" s="132">
        <f>IF(G4657&gt;$K$3,"Futuro","Atraso")</f>
        <v/>
      </c>
      <c r="P4657">
        <f>12*(YEAR(G4657)-YEAR($K$3))+(MONTH(G4657)-MONTH($K$3))</f>
        <v/>
      </c>
      <c r="Q4657" s="366">
        <f>IF(M4657="IBIRAPITANGA FASE 3",IF(O4657="Atraso",L4657,L4657/(1+$I$2)^P4657),IF(O4657="Atraso",L4657,L4657/(1+$I$1)^P4657))</f>
        <v/>
      </c>
      <c r="R4657">
        <f>IF(O4657="Atraso",$K$3-G4657,0)</f>
        <v/>
      </c>
      <c r="S4657">
        <f>IF(R4657&lt;=15,"Até 15",IF(R4657&lt;=30,"Entre 15 e 30",IF(R4657&lt;=60,"Entre 30 e 60",IF(R4657&lt;=90,"Entre 60 e 90",IF(R4657&lt;=120,"Entre 90 e 120",IF(R4657&lt;=150,"Entre 120 e 150",IF(R4657&lt;=180,"Entre 150 e 180","Superior a 180")))))))</f>
        <v/>
      </c>
    </row>
    <row r="4658">
      <c r="A4658" t="inlineStr">
        <is>
          <t>Q022L04</t>
        </is>
      </c>
      <c r="B4658" t="inlineStr">
        <is>
          <t>DARIO JULIANO</t>
        </is>
      </c>
      <c r="C4658" t="n">
        <v>1</v>
      </c>
      <c r="D4658" t="inlineStr">
        <is>
          <t>IPCA</t>
        </is>
      </c>
      <c r="E4658" t="n">
        <v>0.009488792934583046</v>
      </c>
      <c r="F4658" t="inlineStr">
        <is>
          <t>MENSAL</t>
        </is>
      </c>
      <c r="G4658" t="n">
        <v>48467</v>
      </c>
      <c r="H4658" t="n">
        <v>48467</v>
      </c>
      <c r="I4658" t="n">
        <v>137</v>
      </c>
      <c r="J4658" t="inlineStr">
        <is>
          <t>CARTEIRA</t>
        </is>
      </c>
      <c r="K4658" t="inlineStr">
        <is>
          <t>CONTRATO</t>
        </is>
      </c>
      <c r="L4658" t="n">
        <v>2609.64</v>
      </c>
      <c r="M4658" t="inlineStr">
        <is>
          <t>IBIRAPITANGA FASE 3</t>
        </is>
      </c>
      <c r="N4658" s="142">
        <f>DATE(YEAR(G4658),MONTH(G4658),1)</f>
        <v/>
      </c>
      <c r="O4658" s="132">
        <f>IF(G4658&gt;$K$3,"Futuro","Atraso")</f>
        <v/>
      </c>
      <c r="P4658">
        <f>12*(YEAR(G4658)-YEAR($K$3))+(MONTH(G4658)-MONTH($K$3))</f>
        <v/>
      </c>
      <c r="Q4658" s="366">
        <f>IF(M4658="IBIRAPITANGA FASE 3",IF(O4658="Atraso",L4658,L4658/(1+$I$2)^P4658),IF(O4658="Atraso",L4658,L4658/(1+$I$1)^P4658))</f>
        <v/>
      </c>
      <c r="R4658">
        <f>IF(O4658="Atraso",$K$3-G4658,0)</f>
        <v/>
      </c>
      <c r="S4658">
        <f>IF(R4658&lt;=15,"Até 15",IF(R4658&lt;=30,"Entre 15 e 30",IF(R4658&lt;=60,"Entre 30 e 60",IF(R4658&lt;=90,"Entre 60 e 90",IF(R4658&lt;=120,"Entre 90 e 120",IF(R4658&lt;=150,"Entre 120 e 150",IF(R4658&lt;=180,"Entre 150 e 180","Superior a 180")))))))</f>
        <v/>
      </c>
    </row>
    <row r="4659">
      <c r="A4659" t="inlineStr">
        <is>
          <t>Q022L04</t>
        </is>
      </c>
      <c r="B4659" t="inlineStr">
        <is>
          <t>DARIO JULIANO</t>
        </is>
      </c>
      <c r="C4659" t="n">
        <v>1</v>
      </c>
      <c r="D4659" t="inlineStr">
        <is>
          <t>IPCA</t>
        </is>
      </c>
      <c r="E4659" t="n">
        <v>0.009488792934583046</v>
      </c>
      <c r="F4659" t="inlineStr">
        <is>
          <t>MENSAL</t>
        </is>
      </c>
      <c r="G4659" t="n">
        <v>48497</v>
      </c>
      <c r="H4659" t="n">
        <v>48497</v>
      </c>
      <c r="I4659" t="n">
        <v>138</v>
      </c>
      <c r="J4659" t="inlineStr">
        <is>
          <t>CARTEIRA</t>
        </is>
      </c>
      <c r="K4659" t="inlineStr">
        <is>
          <t>CONTRATO</t>
        </is>
      </c>
      <c r="L4659" t="n">
        <v>2609.64</v>
      </c>
      <c r="M4659" t="inlineStr">
        <is>
          <t>IBIRAPITANGA FASE 3</t>
        </is>
      </c>
      <c r="N4659" s="142">
        <f>DATE(YEAR(G4659),MONTH(G4659),1)</f>
        <v/>
      </c>
      <c r="O4659" s="132">
        <f>IF(G4659&gt;$K$3,"Futuro","Atraso")</f>
        <v/>
      </c>
      <c r="P4659">
        <f>12*(YEAR(G4659)-YEAR($K$3))+(MONTH(G4659)-MONTH($K$3))</f>
        <v/>
      </c>
      <c r="Q4659" s="366">
        <f>IF(M4659="IBIRAPITANGA FASE 3",IF(O4659="Atraso",L4659,L4659/(1+$I$2)^P4659),IF(O4659="Atraso",L4659,L4659/(1+$I$1)^P4659))</f>
        <v/>
      </c>
      <c r="R4659">
        <f>IF(O4659="Atraso",$K$3-G4659,0)</f>
        <v/>
      </c>
      <c r="S4659">
        <f>IF(R4659&lt;=15,"Até 15",IF(R4659&lt;=30,"Entre 15 e 30",IF(R4659&lt;=60,"Entre 30 e 60",IF(R4659&lt;=90,"Entre 60 e 90",IF(R4659&lt;=120,"Entre 90 e 120",IF(R4659&lt;=150,"Entre 120 e 150",IF(R4659&lt;=180,"Entre 150 e 180","Superior a 180")))))))</f>
        <v/>
      </c>
    </row>
    <row r="4660">
      <c r="A4660" t="inlineStr">
        <is>
          <t>Q022L04</t>
        </is>
      </c>
      <c r="B4660" t="inlineStr">
        <is>
          <t>DARIO JULIANO</t>
        </is>
      </c>
      <c r="C4660" t="n">
        <v>1</v>
      </c>
      <c r="D4660" t="inlineStr">
        <is>
          <t>IPCA</t>
        </is>
      </c>
      <c r="E4660" t="n">
        <v>0.009488792934583046</v>
      </c>
      <c r="F4660" t="inlineStr">
        <is>
          <t>MENSAL</t>
        </is>
      </c>
      <c r="G4660" t="n">
        <v>48528</v>
      </c>
      <c r="H4660" t="n">
        <v>48528</v>
      </c>
      <c r="I4660" t="n">
        <v>139</v>
      </c>
      <c r="J4660" t="inlineStr">
        <is>
          <t>CARTEIRA</t>
        </is>
      </c>
      <c r="K4660" t="inlineStr">
        <is>
          <t>CONTRATO</t>
        </is>
      </c>
      <c r="L4660" t="n">
        <v>2609.64</v>
      </c>
      <c r="M4660" t="inlineStr">
        <is>
          <t>IBIRAPITANGA FASE 3</t>
        </is>
      </c>
      <c r="N4660" s="142">
        <f>DATE(YEAR(G4660),MONTH(G4660),1)</f>
        <v/>
      </c>
      <c r="O4660" s="132">
        <f>IF(G4660&gt;$K$3,"Futuro","Atraso")</f>
        <v/>
      </c>
      <c r="P4660">
        <f>12*(YEAR(G4660)-YEAR($K$3))+(MONTH(G4660)-MONTH($K$3))</f>
        <v/>
      </c>
      <c r="Q4660" s="366">
        <f>IF(M4660="IBIRAPITANGA FASE 3",IF(O4660="Atraso",L4660,L4660/(1+$I$2)^P4660),IF(O4660="Atraso",L4660,L4660/(1+$I$1)^P4660))</f>
        <v/>
      </c>
      <c r="R4660">
        <f>IF(O4660="Atraso",$K$3-G4660,0)</f>
        <v/>
      </c>
      <c r="S4660">
        <f>IF(R4660&lt;=15,"Até 15",IF(R4660&lt;=30,"Entre 15 e 30",IF(R4660&lt;=60,"Entre 30 e 60",IF(R4660&lt;=90,"Entre 60 e 90",IF(R4660&lt;=120,"Entre 90 e 120",IF(R4660&lt;=150,"Entre 120 e 150",IF(R4660&lt;=180,"Entre 150 e 180","Superior a 180")))))))</f>
        <v/>
      </c>
    </row>
    <row r="4661">
      <c r="A4661" t="inlineStr">
        <is>
          <t>Q022L04</t>
        </is>
      </c>
      <c r="B4661" t="inlineStr">
        <is>
          <t>DARIO JULIANO</t>
        </is>
      </c>
      <c r="C4661" t="n">
        <v>1</v>
      </c>
      <c r="D4661" t="inlineStr">
        <is>
          <t>IPCA</t>
        </is>
      </c>
      <c r="E4661" t="n">
        <v>0.009488792934583046</v>
      </c>
      <c r="F4661" t="inlineStr">
        <is>
          <t>MENSAL</t>
        </is>
      </c>
      <c r="G4661" t="n">
        <v>48558</v>
      </c>
      <c r="H4661" t="n">
        <v>48558</v>
      </c>
      <c r="I4661" t="n">
        <v>140</v>
      </c>
      <c r="J4661" t="inlineStr">
        <is>
          <t>CARTEIRA</t>
        </is>
      </c>
      <c r="K4661" t="inlineStr">
        <is>
          <t>CONTRATO</t>
        </is>
      </c>
      <c r="L4661" t="n">
        <v>2609.64</v>
      </c>
      <c r="M4661" t="inlineStr">
        <is>
          <t>IBIRAPITANGA FASE 3</t>
        </is>
      </c>
      <c r="N4661" s="142">
        <f>DATE(YEAR(G4661),MONTH(G4661),1)</f>
        <v/>
      </c>
      <c r="O4661" s="132">
        <f>IF(G4661&gt;$K$3,"Futuro","Atraso")</f>
        <v/>
      </c>
      <c r="P4661">
        <f>12*(YEAR(G4661)-YEAR($K$3))+(MONTH(G4661)-MONTH($K$3))</f>
        <v/>
      </c>
      <c r="Q4661" s="366">
        <f>IF(M4661="IBIRAPITANGA FASE 3",IF(O4661="Atraso",L4661,L4661/(1+$I$2)^P4661),IF(O4661="Atraso",L4661,L4661/(1+$I$1)^P4661))</f>
        <v/>
      </c>
      <c r="R4661">
        <f>IF(O4661="Atraso",$K$3-G4661,0)</f>
        <v/>
      </c>
      <c r="S4661">
        <f>IF(R4661&lt;=15,"Até 15",IF(R4661&lt;=30,"Entre 15 e 30",IF(R4661&lt;=60,"Entre 30 e 60",IF(R4661&lt;=90,"Entre 60 e 90",IF(R4661&lt;=120,"Entre 90 e 120",IF(R4661&lt;=150,"Entre 120 e 150",IF(R4661&lt;=180,"Entre 150 e 180","Superior a 180")))))))</f>
        <v/>
      </c>
    </row>
    <row r="4662">
      <c r="A4662" t="inlineStr">
        <is>
          <t>Q022L04</t>
        </is>
      </c>
      <c r="B4662" t="inlineStr">
        <is>
          <t>DARIO JULIANO</t>
        </is>
      </c>
      <c r="C4662" t="n">
        <v>1</v>
      </c>
      <c r="D4662" t="inlineStr">
        <is>
          <t>IPCA</t>
        </is>
      </c>
      <c r="E4662" t="n">
        <v>0.009488792934583046</v>
      </c>
      <c r="F4662" t="inlineStr">
        <is>
          <t>MENSAL</t>
        </is>
      </c>
      <c r="G4662" t="n">
        <v>48589</v>
      </c>
      <c r="H4662" t="n">
        <v>48589</v>
      </c>
      <c r="I4662" t="n">
        <v>141</v>
      </c>
      <c r="J4662" t="inlineStr">
        <is>
          <t>CARTEIRA</t>
        </is>
      </c>
      <c r="K4662" t="inlineStr">
        <is>
          <t>CONTRATO</t>
        </is>
      </c>
      <c r="L4662" t="n">
        <v>2609.64</v>
      </c>
      <c r="M4662" t="inlineStr">
        <is>
          <t>IBIRAPITANGA FASE 3</t>
        </is>
      </c>
      <c r="N4662" s="142">
        <f>DATE(YEAR(G4662),MONTH(G4662),1)</f>
        <v/>
      </c>
      <c r="O4662" s="132">
        <f>IF(G4662&gt;$K$3,"Futuro","Atraso")</f>
        <v/>
      </c>
      <c r="P4662">
        <f>12*(YEAR(G4662)-YEAR($K$3))+(MONTH(G4662)-MONTH($K$3))</f>
        <v/>
      </c>
      <c r="Q4662" s="366">
        <f>IF(M4662="IBIRAPITANGA FASE 3",IF(O4662="Atraso",L4662,L4662/(1+$I$2)^P4662),IF(O4662="Atraso",L4662,L4662/(1+$I$1)^P4662))</f>
        <v/>
      </c>
      <c r="R4662">
        <f>IF(O4662="Atraso",$K$3-G4662,0)</f>
        <v/>
      </c>
      <c r="S4662">
        <f>IF(R4662&lt;=15,"Até 15",IF(R4662&lt;=30,"Entre 15 e 30",IF(R4662&lt;=60,"Entre 30 e 60",IF(R4662&lt;=90,"Entre 60 e 90",IF(R4662&lt;=120,"Entre 90 e 120",IF(R4662&lt;=150,"Entre 120 e 150",IF(R4662&lt;=180,"Entre 150 e 180","Superior a 180")))))))</f>
        <v/>
      </c>
    </row>
    <row r="4663">
      <c r="A4663" t="inlineStr">
        <is>
          <t>Q022L04</t>
        </is>
      </c>
      <c r="B4663" t="inlineStr">
        <is>
          <t>DARIO JULIANO</t>
        </is>
      </c>
      <c r="C4663" t="n">
        <v>1</v>
      </c>
      <c r="D4663" t="inlineStr">
        <is>
          <t>IPCA</t>
        </is>
      </c>
      <c r="E4663" t="n">
        <v>0.009488792934583046</v>
      </c>
      <c r="F4663" t="inlineStr">
        <is>
          <t>MENSAL</t>
        </is>
      </c>
      <c r="G4663" t="n">
        <v>48620</v>
      </c>
      <c r="H4663" t="n">
        <v>48620</v>
      </c>
      <c r="I4663" t="n">
        <v>142</v>
      </c>
      <c r="J4663" t="inlineStr">
        <is>
          <t>CARTEIRA</t>
        </is>
      </c>
      <c r="K4663" t="inlineStr">
        <is>
          <t>CONTRATO</t>
        </is>
      </c>
      <c r="L4663" t="n">
        <v>2609.64</v>
      </c>
      <c r="M4663" t="inlineStr">
        <is>
          <t>IBIRAPITANGA FASE 3</t>
        </is>
      </c>
      <c r="N4663" s="142">
        <f>DATE(YEAR(G4663),MONTH(G4663),1)</f>
        <v/>
      </c>
      <c r="O4663" s="132">
        <f>IF(G4663&gt;$K$3,"Futuro","Atraso")</f>
        <v/>
      </c>
      <c r="P4663">
        <f>12*(YEAR(G4663)-YEAR($K$3))+(MONTH(G4663)-MONTH($K$3))</f>
        <v/>
      </c>
      <c r="Q4663" s="366">
        <f>IF(M4663="IBIRAPITANGA FASE 3",IF(O4663="Atraso",L4663,L4663/(1+$I$2)^P4663),IF(O4663="Atraso",L4663,L4663/(1+$I$1)^P4663))</f>
        <v/>
      </c>
      <c r="R4663">
        <f>IF(O4663="Atraso",$K$3-G4663,0)</f>
        <v/>
      </c>
      <c r="S4663">
        <f>IF(R4663&lt;=15,"Até 15",IF(R4663&lt;=30,"Entre 15 e 30",IF(R4663&lt;=60,"Entre 30 e 60",IF(R4663&lt;=90,"Entre 60 e 90",IF(R4663&lt;=120,"Entre 90 e 120",IF(R4663&lt;=150,"Entre 120 e 150",IF(R4663&lt;=180,"Entre 150 e 180","Superior a 180")))))))</f>
        <v/>
      </c>
    </row>
    <row r="4664">
      <c r="A4664" t="inlineStr">
        <is>
          <t>Q022L04</t>
        </is>
      </c>
      <c r="B4664" t="inlineStr">
        <is>
          <t>DARIO JULIANO</t>
        </is>
      </c>
      <c r="C4664" t="n">
        <v>1</v>
      </c>
      <c r="D4664" t="inlineStr">
        <is>
          <t>IPCA</t>
        </is>
      </c>
      <c r="E4664" t="n">
        <v>0.009488792934583046</v>
      </c>
      <c r="F4664" t="inlineStr">
        <is>
          <t>MENSAL</t>
        </is>
      </c>
      <c r="G4664" t="n">
        <v>48648</v>
      </c>
      <c r="H4664" t="n">
        <v>48648</v>
      </c>
      <c r="I4664" t="n">
        <v>143</v>
      </c>
      <c r="J4664" t="inlineStr">
        <is>
          <t>CARTEIRA</t>
        </is>
      </c>
      <c r="K4664" t="inlineStr">
        <is>
          <t>CONTRATO</t>
        </is>
      </c>
      <c r="L4664" t="n">
        <v>2609.64</v>
      </c>
      <c r="M4664" t="inlineStr">
        <is>
          <t>IBIRAPITANGA FASE 3</t>
        </is>
      </c>
      <c r="N4664" s="142">
        <f>DATE(YEAR(G4664),MONTH(G4664),1)</f>
        <v/>
      </c>
      <c r="O4664" s="132">
        <f>IF(G4664&gt;$K$3,"Futuro","Atraso")</f>
        <v/>
      </c>
      <c r="P4664">
        <f>12*(YEAR(G4664)-YEAR($K$3))+(MONTH(G4664)-MONTH($K$3))</f>
        <v/>
      </c>
      <c r="Q4664" s="366">
        <f>IF(M4664="IBIRAPITANGA FASE 3",IF(O4664="Atraso",L4664,L4664/(1+$I$2)^P4664),IF(O4664="Atraso",L4664,L4664/(1+$I$1)^P4664))</f>
        <v/>
      </c>
      <c r="R4664">
        <f>IF(O4664="Atraso",$K$3-G4664,0)</f>
        <v/>
      </c>
      <c r="S4664">
        <f>IF(R4664&lt;=15,"Até 15",IF(R4664&lt;=30,"Entre 15 e 30",IF(R4664&lt;=60,"Entre 30 e 60",IF(R4664&lt;=90,"Entre 60 e 90",IF(R4664&lt;=120,"Entre 90 e 120",IF(R4664&lt;=150,"Entre 120 e 150",IF(R4664&lt;=180,"Entre 150 e 180","Superior a 180")))))))</f>
        <v/>
      </c>
    </row>
    <row r="4665">
      <c r="A4665" t="inlineStr">
        <is>
          <t>Q022L04</t>
        </is>
      </c>
      <c r="B4665" t="inlineStr">
        <is>
          <t>DARIO JULIANO</t>
        </is>
      </c>
      <c r="C4665" t="n">
        <v>1</v>
      </c>
      <c r="D4665" t="inlineStr">
        <is>
          <t>IPCA</t>
        </is>
      </c>
      <c r="E4665" t="n">
        <v>0.009488792934583046</v>
      </c>
      <c r="F4665" t="inlineStr">
        <is>
          <t>MENSAL</t>
        </is>
      </c>
      <c r="G4665" t="n">
        <v>48679</v>
      </c>
      <c r="H4665" t="n">
        <v>48679</v>
      </c>
      <c r="I4665" t="n">
        <v>144</v>
      </c>
      <c r="J4665" t="inlineStr">
        <is>
          <t>CARTEIRA</t>
        </is>
      </c>
      <c r="K4665" t="inlineStr">
        <is>
          <t>CONTRATO</t>
        </is>
      </c>
      <c r="L4665" t="n">
        <v>2609.64</v>
      </c>
      <c r="M4665" t="inlineStr">
        <is>
          <t>IBIRAPITANGA FASE 3</t>
        </is>
      </c>
      <c r="N4665" s="142">
        <f>DATE(YEAR(G4665),MONTH(G4665),1)</f>
        <v/>
      </c>
      <c r="O4665" s="132">
        <f>IF(G4665&gt;$K$3,"Futuro","Atraso")</f>
        <v/>
      </c>
      <c r="P4665">
        <f>12*(YEAR(G4665)-YEAR($K$3))+(MONTH(G4665)-MONTH($K$3))</f>
        <v/>
      </c>
      <c r="Q4665" s="366">
        <f>IF(M4665="IBIRAPITANGA FASE 3",IF(O4665="Atraso",L4665,L4665/(1+$I$2)^P4665),IF(O4665="Atraso",L4665,L4665/(1+$I$1)^P4665))</f>
        <v/>
      </c>
      <c r="R4665">
        <f>IF(O4665="Atraso",$K$3-G4665,0)</f>
        <v/>
      </c>
      <c r="S4665">
        <f>IF(R4665&lt;=15,"Até 15",IF(R4665&lt;=30,"Entre 15 e 30",IF(R4665&lt;=60,"Entre 30 e 60",IF(R4665&lt;=90,"Entre 60 e 90",IF(R4665&lt;=120,"Entre 90 e 120",IF(R4665&lt;=150,"Entre 120 e 150",IF(R4665&lt;=180,"Entre 150 e 180","Superior a 180")))))))</f>
        <v/>
      </c>
    </row>
    <row r="4666">
      <c r="A4666" t="inlineStr">
        <is>
          <t>Q022L04</t>
        </is>
      </c>
      <c r="B4666" t="inlineStr">
        <is>
          <t>DARIO JULIANO</t>
        </is>
      </c>
      <c r="C4666" t="n">
        <v>1</v>
      </c>
      <c r="D4666" t="inlineStr">
        <is>
          <t>IPCA</t>
        </is>
      </c>
      <c r="E4666" t="n">
        <v>0.009488792934583046</v>
      </c>
      <c r="F4666" t="inlineStr">
        <is>
          <t>MENSAL</t>
        </is>
      </c>
      <c r="G4666" t="n">
        <v>48709</v>
      </c>
      <c r="H4666" t="n">
        <v>48709</v>
      </c>
      <c r="I4666" t="n">
        <v>145</v>
      </c>
      <c r="J4666" t="inlineStr">
        <is>
          <t>CARTEIRA</t>
        </is>
      </c>
      <c r="K4666" t="inlineStr">
        <is>
          <t>CONTRATO</t>
        </is>
      </c>
      <c r="L4666" t="n">
        <v>2609.64</v>
      </c>
      <c r="M4666" t="inlineStr">
        <is>
          <t>IBIRAPITANGA FASE 3</t>
        </is>
      </c>
      <c r="N4666" s="142">
        <f>DATE(YEAR(G4666),MONTH(G4666),1)</f>
        <v/>
      </c>
      <c r="O4666" s="132">
        <f>IF(G4666&gt;$K$3,"Futuro","Atraso")</f>
        <v/>
      </c>
      <c r="P4666">
        <f>12*(YEAR(G4666)-YEAR($K$3))+(MONTH(G4666)-MONTH($K$3))</f>
        <v/>
      </c>
      <c r="Q4666" s="366">
        <f>IF(M4666="IBIRAPITANGA FASE 3",IF(O4666="Atraso",L4666,L4666/(1+$I$2)^P4666),IF(O4666="Atraso",L4666,L4666/(1+$I$1)^P4666))</f>
        <v/>
      </c>
      <c r="R4666">
        <f>IF(O4666="Atraso",$K$3-G4666,0)</f>
        <v/>
      </c>
      <c r="S4666">
        <f>IF(R4666&lt;=15,"Até 15",IF(R4666&lt;=30,"Entre 15 e 30",IF(R4666&lt;=60,"Entre 30 e 60",IF(R4666&lt;=90,"Entre 60 e 90",IF(R4666&lt;=120,"Entre 90 e 120",IF(R4666&lt;=150,"Entre 120 e 150",IF(R4666&lt;=180,"Entre 150 e 180","Superior a 180")))))))</f>
        <v/>
      </c>
    </row>
    <row r="4667">
      <c r="A4667" t="inlineStr">
        <is>
          <t>Q022L04</t>
        </is>
      </c>
      <c r="B4667" t="inlineStr">
        <is>
          <t>DARIO JULIANO</t>
        </is>
      </c>
      <c r="C4667" t="n">
        <v>1</v>
      </c>
      <c r="D4667" t="inlineStr">
        <is>
          <t>IPCA</t>
        </is>
      </c>
      <c r="E4667" t="n">
        <v>0.009488792934583046</v>
      </c>
      <c r="F4667" t="inlineStr">
        <is>
          <t>MENSAL</t>
        </is>
      </c>
      <c r="G4667" t="n">
        <v>48740</v>
      </c>
      <c r="H4667" t="n">
        <v>48740</v>
      </c>
      <c r="I4667" t="n">
        <v>146</v>
      </c>
      <c r="J4667" t="inlineStr">
        <is>
          <t>CARTEIRA</t>
        </is>
      </c>
      <c r="K4667" t="inlineStr">
        <is>
          <t>CONTRATO</t>
        </is>
      </c>
      <c r="L4667" t="n">
        <v>2609.64</v>
      </c>
      <c r="M4667" t="inlineStr">
        <is>
          <t>IBIRAPITANGA FASE 3</t>
        </is>
      </c>
      <c r="N4667" s="142">
        <f>DATE(YEAR(G4667),MONTH(G4667),1)</f>
        <v/>
      </c>
      <c r="O4667" s="132">
        <f>IF(G4667&gt;$K$3,"Futuro","Atraso")</f>
        <v/>
      </c>
      <c r="P4667">
        <f>12*(YEAR(G4667)-YEAR($K$3))+(MONTH(G4667)-MONTH($K$3))</f>
        <v/>
      </c>
      <c r="Q4667" s="366">
        <f>IF(M4667="IBIRAPITANGA FASE 3",IF(O4667="Atraso",L4667,L4667/(1+$I$2)^P4667),IF(O4667="Atraso",L4667,L4667/(1+$I$1)^P4667))</f>
        <v/>
      </c>
      <c r="R4667">
        <f>IF(O4667="Atraso",$K$3-G4667,0)</f>
        <v/>
      </c>
      <c r="S4667">
        <f>IF(R4667&lt;=15,"Até 15",IF(R4667&lt;=30,"Entre 15 e 30",IF(R4667&lt;=60,"Entre 30 e 60",IF(R4667&lt;=90,"Entre 60 e 90",IF(R4667&lt;=120,"Entre 90 e 120",IF(R4667&lt;=150,"Entre 120 e 150",IF(R4667&lt;=180,"Entre 150 e 180","Superior a 180")))))))</f>
        <v/>
      </c>
    </row>
    <row r="4668">
      <c r="A4668" t="inlineStr">
        <is>
          <t>Q022L04</t>
        </is>
      </c>
      <c r="B4668" t="inlineStr">
        <is>
          <t>DARIO JULIANO</t>
        </is>
      </c>
      <c r="C4668" t="n">
        <v>1</v>
      </c>
      <c r="D4668" t="inlineStr">
        <is>
          <t>IPCA</t>
        </is>
      </c>
      <c r="E4668" t="n">
        <v>0.009488792934583046</v>
      </c>
      <c r="F4668" t="inlineStr">
        <is>
          <t>MENSAL</t>
        </is>
      </c>
      <c r="G4668" t="n">
        <v>48770</v>
      </c>
      <c r="H4668" t="n">
        <v>48770</v>
      </c>
      <c r="I4668" t="n">
        <v>147</v>
      </c>
      <c r="J4668" t="inlineStr">
        <is>
          <t>CARTEIRA</t>
        </is>
      </c>
      <c r="K4668" t="inlineStr">
        <is>
          <t>CONTRATO</t>
        </is>
      </c>
      <c r="L4668" t="n">
        <v>2609.64</v>
      </c>
      <c r="M4668" t="inlineStr">
        <is>
          <t>IBIRAPITANGA FASE 3</t>
        </is>
      </c>
      <c r="N4668" s="142">
        <f>DATE(YEAR(G4668),MONTH(G4668),1)</f>
        <v/>
      </c>
      <c r="O4668" s="132">
        <f>IF(G4668&gt;$K$3,"Futuro","Atraso")</f>
        <v/>
      </c>
      <c r="P4668">
        <f>12*(YEAR(G4668)-YEAR($K$3))+(MONTH(G4668)-MONTH($K$3))</f>
        <v/>
      </c>
      <c r="Q4668" s="366">
        <f>IF(M4668="IBIRAPITANGA FASE 3",IF(O4668="Atraso",L4668,L4668/(1+$I$2)^P4668),IF(O4668="Atraso",L4668,L4668/(1+$I$1)^P4668))</f>
        <v/>
      </c>
      <c r="R4668">
        <f>IF(O4668="Atraso",$K$3-G4668,0)</f>
        <v/>
      </c>
      <c r="S4668">
        <f>IF(R4668&lt;=15,"Até 15",IF(R4668&lt;=30,"Entre 15 e 30",IF(R4668&lt;=60,"Entre 30 e 60",IF(R4668&lt;=90,"Entre 60 e 90",IF(R4668&lt;=120,"Entre 90 e 120",IF(R4668&lt;=150,"Entre 120 e 150",IF(R4668&lt;=180,"Entre 150 e 180","Superior a 180")))))))</f>
        <v/>
      </c>
    </row>
    <row r="4669">
      <c r="A4669" t="inlineStr">
        <is>
          <t>Q022L04</t>
        </is>
      </c>
      <c r="B4669" t="inlineStr">
        <is>
          <t>DARIO JULIANO</t>
        </is>
      </c>
      <c r="C4669" t="n">
        <v>1</v>
      </c>
      <c r="D4669" t="inlineStr">
        <is>
          <t>IPCA</t>
        </is>
      </c>
      <c r="E4669" t="n">
        <v>0.009488792934583046</v>
      </c>
      <c r="F4669" t="inlineStr">
        <is>
          <t>MENSAL</t>
        </is>
      </c>
      <c r="G4669" t="n">
        <v>48801</v>
      </c>
      <c r="H4669" t="n">
        <v>48801</v>
      </c>
      <c r="I4669" t="n">
        <v>148</v>
      </c>
      <c r="J4669" t="inlineStr">
        <is>
          <t>CARTEIRA</t>
        </is>
      </c>
      <c r="K4669" t="inlineStr">
        <is>
          <t>CONTRATO</t>
        </is>
      </c>
      <c r="L4669" t="n">
        <v>2609.64</v>
      </c>
      <c r="M4669" t="inlineStr">
        <is>
          <t>IBIRAPITANGA FASE 3</t>
        </is>
      </c>
      <c r="N4669" s="142">
        <f>DATE(YEAR(G4669),MONTH(G4669),1)</f>
        <v/>
      </c>
      <c r="O4669" s="132">
        <f>IF(G4669&gt;$K$3,"Futuro","Atraso")</f>
        <v/>
      </c>
      <c r="P4669">
        <f>12*(YEAR(G4669)-YEAR($K$3))+(MONTH(G4669)-MONTH($K$3))</f>
        <v/>
      </c>
      <c r="Q4669" s="366">
        <f>IF(M4669="IBIRAPITANGA FASE 3",IF(O4669="Atraso",L4669,L4669/(1+$I$2)^P4669),IF(O4669="Atraso",L4669,L4669/(1+$I$1)^P4669))</f>
        <v/>
      </c>
      <c r="R4669">
        <f>IF(O4669="Atraso",$K$3-G4669,0)</f>
        <v/>
      </c>
      <c r="S4669">
        <f>IF(R4669&lt;=15,"Até 15",IF(R4669&lt;=30,"Entre 15 e 30",IF(R4669&lt;=60,"Entre 30 e 60",IF(R4669&lt;=90,"Entre 60 e 90",IF(R4669&lt;=120,"Entre 90 e 120",IF(R4669&lt;=150,"Entre 120 e 150",IF(R4669&lt;=180,"Entre 150 e 180","Superior a 180")))))))</f>
        <v/>
      </c>
    </row>
    <row r="4670">
      <c r="A4670" t="inlineStr">
        <is>
          <t>Q022L04</t>
        </is>
      </c>
      <c r="B4670" t="inlineStr">
        <is>
          <t>DARIO JULIANO</t>
        </is>
      </c>
      <c r="C4670" t="n">
        <v>1</v>
      </c>
      <c r="D4670" t="inlineStr">
        <is>
          <t>IPCA</t>
        </is>
      </c>
      <c r="E4670" t="n">
        <v>0.009488792934583046</v>
      </c>
      <c r="F4670" t="inlineStr">
        <is>
          <t>MENSAL</t>
        </is>
      </c>
      <c r="G4670" t="n">
        <v>48832</v>
      </c>
      <c r="H4670" t="n">
        <v>48832</v>
      </c>
      <c r="I4670" t="n">
        <v>149</v>
      </c>
      <c r="J4670" t="inlineStr">
        <is>
          <t>CARTEIRA</t>
        </is>
      </c>
      <c r="K4670" t="inlineStr">
        <is>
          <t>CONTRATO</t>
        </is>
      </c>
      <c r="L4670" t="n">
        <v>2609.64</v>
      </c>
      <c r="M4670" t="inlineStr">
        <is>
          <t>IBIRAPITANGA FASE 3</t>
        </is>
      </c>
      <c r="N4670" s="142">
        <f>DATE(YEAR(G4670),MONTH(G4670),1)</f>
        <v/>
      </c>
      <c r="O4670" s="132">
        <f>IF(G4670&gt;$K$3,"Futuro","Atraso")</f>
        <v/>
      </c>
      <c r="P4670">
        <f>12*(YEAR(G4670)-YEAR($K$3))+(MONTH(G4670)-MONTH($K$3))</f>
        <v/>
      </c>
      <c r="Q4670" s="366">
        <f>IF(M4670="IBIRAPITANGA FASE 3",IF(O4670="Atraso",L4670,L4670/(1+$I$2)^P4670),IF(O4670="Atraso",L4670,L4670/(1+$I$1)^P4670))</f>
        <v/>
      </c>
      <c r="R4670">
        <f>IF(O4670="Atraso",$K$3-G4670,0)</f>
        <v/>
      </c>
      <c r="S4670">
        <f>IF(R4670&lt;=15,"Até 15",IF(R4670&lt;=30,"Entre 15 e 30",IF(R4670&lt;=60,"Entre 30 e 60",IF(R4670&lt;=90,"Entre 60 e 90",IF(R4670&lt;=120,"Entre 90 e 120",IF(R4670&lt;=150,"Entre 120 e 150",IF(R4670&lt;=180,"Entre 150 e 180","Superior a 180")))))))</f>
        <v/>
      </c>
    </row>
    <row r="4671">
      <c r="A4671" t="inlineStr">
        <is>
          <t>Q022L04</t>
        </is>
      </c>
      <c r="B4671" t="inlineStr">
        <is>
          <t>DARIO JULIANO</t>
        </is>
      </c>
      <c r="C4671" t="n">
        <v>1</v>
      </c>
      <c r="D4671" t="inlineStr">
        <is>
          <t>IPCA</t>
        </is>
      </c>
      <c r="E4671" t="n">
        <v>0.009488792934583046</v>
      </c>
      <c r="F4671" t="inlineStr">
        <is>
          <t>MENSAL</t>
        </is>
      </c>
      <c r="G4671" t="n">
        <v>48862</v>
      </c>
      <c r="H4671" t="n">
        <v>48862</v>
      </c>
      <c r="I4671" t="n">
        <v>150</v>
      </c>
      <c r="J4671" t="inlineStr">
        <is>
          <t>CARTEIRA</t>
        </is>
      </c>
      <c r="K4671" t="inlineStr">
        <is>
          <t>CONTRATO</t>
        </is>
      </c>
      <c r="L4671" t="n">
        <v>2609.64</v>
      </c>
      <c r="M4671" t="inlineStr">
        <is>
          <t>IBIRAPITANGA FASE 3</t>
        </is>
      </c>
      <c r="N4671" s="142">
        <f>DATE(YEAR(G4671),MONTH(G4671),1)</f>
        <v/>
      </c>
      <c r="O4671" s="132">
        <f>IF(G4671&gt;$K$3,"Futuro","Atraso")</f>
        <v/>
      </c>
      <c r="P4671">
        <f>12*(YEAR(G4671)-YEAR($K$3))+(MONTH(G4671)-MONTH($K$3))</f>
        <v/>
      </c>
      <c r="Q4671" s="366">
        <f>IF(M4671="IBIRAPITANGA FASE 3",IF(O4671="Atraso",L4671,L4671/(1+$I$2)^P4671),IF(O4671="Atraso",L4671,L4671/(1+$I$1)^P4671))</f>
        <v/>
      </c>
      <c r="R4671">
        <f>IF(O4671="Atraso",$K$3-G4671,0)</f>
        <v/>
      </c>
      <c r="S4671">
        <f>IF(R4671&lt;=15,"Até 15",IF(R4671&lt;=30,"Entre 15 e 30",IF(R4671&lt;=60,"Entre 30 e 60",IF(R4671&lt;=90,"Entre 60 e 90",IF(R4671&lt;=120,"Entre 90 e 120",IF(R4671&lt;=150,"Entre 120 e 150",IF(R4671&lt;=180,"Entre 150 e 180","Superior a 180")))))))</f>
        <v/>
      </c>
    </row>
    <row r="4672">
      <c r="A4672" t="inlineStr">
        <is>
          <t>Q022L04</t>
        </is>
      </c>
      <c r="B4672" t="inlineStr">
        <is>
          <t>DARIO JULIANO</t>
        </is>
      </c>
      <c r="C4672" t="n">
        <v>1</v>
      </c>
      <c r="D4672" t="inlineStr">
        <is>
          <t>IPCA</t>
        </is>
      </c>
      <c r="E4672" t="n">
        <v>0.009488792934583046</v>
      </c>
      <c r="F4672" t="inlineStr">
        <is>
          <t>MENSAL</t>
        </is>
      </c>
      <c r="G4672" t="n">
        <v>48893</v>
      </c>
      <c r="H4672" t="n">
        <v>48893</v>
      </c>
      <c r="I4672" t="n">
        <v>151</v>
      </c>
      <c r="J4672" t="inlineStr">
        <is>
          <t>CARTEIRA</t>
        </is>
      </c>
      <c r="K4672" t="inlineStr">
        <is>
          <t>CONTRATO</t>
        </is>
      </c>
      <c r="L4672" t="n">
        <v>2609.64</v>
      </c>
      <c r="M4672" t="inlineStr">
        <is>
          <t>IBIRAPITANGA FASE 3</t>
        </is>
      </c>
      <c r="N4672" s="142">
        <f>DATE(YEAR(G4672),MONTH(G4672),1)</f>
        <v/>
      </c>
      <c r="O4672" s="132">
        <f>IF(G4672&gt;$K$3,"Futuro","Atraso")</f>
        <v/>
      </c>
      <c r="P4672">
        <f>12*(YEAR(G4672)-YEAR($K$3))+(MONTH(G4672)-MONTH($K$3))</f>
        <v/>
      </c>
      <c r="Q4672" s="366">
        <f>IF(M4672="IBIRAPITANGA FASE 3",IF(O4672="Atraso",L4672,L4672/(1+$I$2)^P4672),IF(O4672="Atraso",L4672,L4672/(1+$I$1)^P4672))</f>
        <v/>
      </c>
      <c r="R4672">
        <f>IF(O4672="Atraso",$K$3-G4672,0)</f>
        <v/>
      </c>
      <c r="S4672">
        <f>IF(R4672&lt;=15,"Até 15",IF(R4672&lt;=30,"Entre 15 e 30",IF(R4672&lt;=60,"Entre 30 e 60",IF(R4672&lt;=90,"Entre 60 e 90",IF(R4672&lt;=120,"Entre 90 e 120",IF(R4672&lt;=150,"Entre 120 e 150",IF(R4672&lt;=180,"Entre 150 e 180","Superior a 180")))))))</f>
        <v/>
      </c>
    </row>
    <row r="4673">
      <c r="A4673" t="inlineStr">
        <is>
          <t>Q022L04</t>
        </is>
      </c>
      <c r="B4673" t="inlineStr">
        <is>
          <t>DARIO JULIANO</t>
        </is>
      </c>
      <c r="C4673" t="n">
        <v>1</v>
      </c>
      <c r="D4673" t="inlineStr">
        <is>
          <t>IPCA</t>
        </is>
      </c>
      <c r="E4673" t="n">
        <v>0.009488792934583046</v>
      </c>
      <c r="F4673" t="inlineStr">
        <is>
          <t>MENSAL</t>
        </is>
      </c>
      <c r="G4673" t="n">
        <v>48923</v>
      </c>
      <c r="H4673" t="n">
        <v>48923</v>
      </c>
      <c r="I4673" t="n">
        <v>152</v>
      </c>
      <c r="J4673" t="inlineStr">
        <is>
          <t>CARTEIRA</t>
        </is>
      </c>
      <c r="K4673" t="inlineStr">
        <is>
          <t>CONTRATO</t>
        </is>
      </c>
      <c r="L4673" t="n">
        <v>2609.64</v>
      </c>
      <c r="M4673" t="inlineStr">
        <is>
          <t>IBIRAPITANGA FASE 3</t>
        </is>
      </c>
      <c r="N4673" s="142">
        <f>DATE(YEAR(G4673),MONTH(G4673),1)</f>
        <v/>
      </c>
      <c r="O4673" s="132">
        <f>IF(G4673&gt;$K$3,"Futuro","Atraso")</f>
        <v/>
      </c>
      <c r="P4673">
        <f>12*(YEAR(G4673)-YEAR($K$3))+(MONTH(G4673)-MONTH($K$3))</f>
        <v/>
      </c>
      <c r="Q4673" s="366">
        <f>IF(M4673="IBIRAPITANGA FASE 3",IF(O4673="Atraso",L4673,L4673/(1+$I$2)^P4673),IF(O4673="Atraso",L4673,L4673/(1+$I$1)^P4673))</f>
        <v/>
      </c>
      <c r="R4673">
        <f>IF(O4673="Atraso",$K$3-G4673,0)</f>
        <v/>
      </c>
      <c r="S4673">
        <f>IF(R4673&lt;=15,"Até 15",IF(R4673&lt;=30,"Entre 15 e 30",IF(R4673&lt;=60,"Entre 30 e 60",IF(R4673&lt;=90,"Entre 60 e 90",IF(R4673&lt;=120,"Entre 90 e 120",IF(R4673&lt;=150,"Entre 120 e 150",IF(R4673&lt;=180,"Entre 150 e 180","Superior a 180")))))))</f>
        <v/>
      </c>
    </row>
    <row r="4674">
      <c r="A4674" t="inlineStr">
        <is>
          <t>Q022L04</t>
        </is>
      </c>
      <c r="B4674" t="inlineStr">
        <is>
          <t>DARIO JULIANO</t>
        </is>
      </c>
      <c r="C4674" t="n">
        <v>1</v>
      </c>
      <c r="D4674" t="inlineStr">
        <is>
          <t>IPCA</t>
        </is>
      </c>
      <c r="E4674" t="n">
        <v>0.009488792934583046</v>
      </c>
      <c r="F4674" t="inlineStr">
        <is>
          <t>MENSAL</t>
        </is>
      </c>
      <c r="G4674" t="n">
        <v>48954</v>
      </c>
      <c r="H4674" t="n">
        <v>48954</v>
      </c>
      <c r="I4674" t="n">
        <v>153</v>
      </c>
      <c r="J4674" t="inlineStr">
        <is>
          <t>CARTEIRA</t>
        </is>
      </c>
      <c r="K4674" t="inlineStr">
        <is>
          <t>CONTRATO</t>
        </is>
      </c>
      <c r="L4674" t="n">
        <v>2609.64</v>
      </c>
      <c r="M4674" t="inlineStr">
        <is>
          <t>IBIRAPITANGA FASE 3</t>
        </is>
      </c>
      <c r="N4674" s="142">
        <f>DATE(YEAR(G4674),MONTH(G4674),1)</f>
        <v/>
      </c>
      <c r="O4674" s="132">
        <f>IF(G4674&gt;$K$3,"Futuro","Atraso")</f>
        <v/>
      </c>
      <c r="P4674">
        <f>12*(YEAR(G4674)-YEAR($K$3))+(MONTH(G4674)-MONTH($K$3))</f>
        <v/>
      </c>
      <c r="Q4674" s="366">
        <f>IF(M4674="IBIRAPITANGA FASE 3",IF(O4674="Atraso",L4674,L4674/(1+$I$2)^P4674),IF(O4674="Atraso",L4674,L4674/(1+$I$1)^P4674))</f>
        <v/>
      </c>
      <c r="R4674">
        <f>IF(O4674="Atraso",$K$3-G4674,0)</f>
        <v/>
      </c>
      <c r="S4674">
        <f>IF(R4674&lt;=15,"Até 15",IF(R4674&lt;=30,"Entre 15 e 30",IF(R4674&lt;=60,"Entre 30 e 60",IF(R4674&lt;=90,"Entre 60 e 90",IF(R4674&lt;=120,"Entre 90 e 120",IF(R4674&lt;=150,"Entre 120 e 150",IF(R4674&lt;=180,"Entre 150 e 180","Superior a 180")))))))</f>
        <v/>
      </c>
    </row>
    <row r="4675">
      <c r="A4675" t="inlineStr">
        <is>
          <t>Q022L04</t>
        </is>
      </c>
      <c r="B4675" t="inlineStr">
        <is>
          <t>DARIO JULIANO</t>
        </is>
      </c>
      <c r="C4675" t="n">
        <v>1</v>
      </c>
      <c r="D4675" t="inlineStr">
        <is>
          <t>IPCA</t>
        </is>
      </c>
      <c r="E4675" t="n">
        <v>0.009488792934583046</v>
      </c>
      <c r="F4675" t="inlineStr">
        <is>
          <t>MENSAL</t>
        </is>
      </c>
      <c r="G4675" t="n">
        <v>48985</v>
      </c>
      <c r="H4675" t="n">
        <v>48985</v>
      </c>
      <c r="I4675" t="n">
        <v>154</v>
      </c>
      <c r="J4675" t="inlineStr">
        <is>
          <t>CARTEIRA</t>
        </is>
      </c>
      <c r="K4675" t="inlineStr">
        <is>
          <t>CONTRATO</t>
        </is>
      </c>
      <c r="L4675" t="n">
        <v>2609.64</v>
      </c>
      <c r="M4675" t="inlineStr">
        <is>
          <t>IBIRAPITANGA FASE 3</t>
        </is>
      </c>
      <c r="N4675" s="142">
        <f>DATE(YEAR(G4675),MONTH(G4675),1)</f>
        <v/>
      </c>
      <c r="O4675" s="132">
        <f>IF(G4675&gt;$K$3,"Futuro","Atraso")</f>
        <v/>
      </c>
      <c r="P4675">
        <f>12*(YEAR(G4675)-YEAR($K$3))+(MONTH(G4675)-MONTH($K$3))</f>
        <v/>
      </c>
      <c r="Q4675" s="366">
        <f>IF(M4675="IBIRAPITANGA FASE 3",IF(O4675="Atraso",L4675,L4675/(1+$I$2)^P4675),IF(O4675="Atraso",L4675,L4675/(1+$I$1)^P4675))</f>
        <v/>
      </c>
      <c r="R4675">
        <f>IF(O4675="Atraso",$K$3-G4675,0)</f>
        <v/>
      </c>
      <c r="S4675">
        <f>IF(R4675&lt;=15,"Até 15",IF(R4675&lt;=30,"Entre 15 e 30",IF(R4675&lt;=60,"Entre 30 e 60",IF(R4675&lt;=90,"Entre 60 e 90",IF(R4675&lt;=120,"Entre 90 e 120",IF(R4675&lt;=150,"Entre 120 e 150",IF(R4675&lt;=180,"Entre 150 e 180","Superior a 180")))))))</f>
        <v/>
      </c>
    </row>
    <row r="4676">
      <c r="A4676" t="inlineStr">
        <is>
          <t>Q022L04</t>
        </is>
      </c>
      <c r="B4676" t="inlineStr">
        <is>
          <t>DARIO JULIANO</t>
        </is>
      </c>
      <c r="C4676" t="n">
        <v>1</v>
      </c>
      <c r="D4676" t="inlineStr">
        <is>
          <t>IPCA</t>
        </is>
      </c>
      <c r="E4676" t="n">
        <v>0.009488792934583046</v>
      </c>
      <c r="F4676" t="inlineStr">
        <is>
          <t>MENSAL</t>
        </is>
      </c>
      <c r="G4676" t="n">
        <v>49013</v>
      </c>
      <c r="H4676" t="n">
        <v>49013</v>
      </c>
      <c r="I4676" t="n">
        <v>155</v>
      </c>
      <c r="J4676" t="inlineStr">
        <is>
          <t>CARTEIRA</t>
        </is>
      </c>
      <c r="K4676" t="inlineStr">
        <is>
          <t>CONTRATO</t>
        </is>
      </c>
      <c r="L4676" t="n">
        <v>2609.64</v>
      </c>
      <c r="M4676" t="inlineStr">
        <is>
          <t>IBIRAPITANGA FASE 3</t>
        </is>
      </c>
      <c r="N4676" s="142">
        <f>DATE(YEAR(G4676),MONTH(G4676),1)</f>
        <v/>
      </c>
      <c r="O4676" s="132">
        <f>IF(G4676&gt;$K$3,"Futuro","Atraso")</f>
        <v/>
      </c>
      <c r="P4676">
        <f>12*(YEAR(G4676)-YEAR($K$3))+(MONTH(G4676)-MONTH($K$3))</f>
        <v/>
      </c>
      <c r="Q4676" s="366">
        <f>IF(M4676="IBIRAPITANGA FASE 3",IF(O4676="Atraso",L4676,L4676/(1+$I$2)^P4676),IF(O4676="Atraso",L4676,L4676/(1+$I$1)^P4676))</f>
        <v/>
      </c>
      <c r="R4676">
        <f>IF(O4676="Atraso",$K$3-G4676,0)</f>
        <v/>
      </c>
      <c r="S4676">
        <f>IF(R4676&lt;=15,"Até 15",IF(R4676&lt;=30,"Entre 15 e 30",IF(R4676&lt;=60,"Entre 30 e 60",IF(R4676&lt;=90,"Entre 60 e 90",IF(R4676&lt;=120,"Entre 90 e 120",IF(R4676&lt;=150,"Entre 120 e 150",IF(R4676&lt;=180,"Entre 150 e 180","Superior a 180")))))))</f>
        <v/>
      </c>
    </row>
    <row r="4677">
      <c r="A4677" t="inlineStr">
        <is>
          <t>Q022L04</t>
        </is>
      </c>
      <c r="B4677" t="inlineStr">
        <is>
          <t>DARIO JULIANO</t>
        </is>
      </c>
      <c r="C4677" t="n">
        <v>1</v>
      </c>
      <c r="D4677" t="inlineStr">
        <is>
          <t>IPCA</t>
        </is>
      </c>
      <c r="E4677" t="n">
        <v>0.009488792934583046</v>
      </c>
      <c r="F4677" t="inlineStr">
        <is>
          <t>MENSAL</t>
        </is>
      </c>
      <c r="G4677" t="n">
        <v>49044</v>
      </c>
      <c r="H4677" t="n">
        <v>49044</v>
      </c>
      <c r="I4677" t="n">
        <v>156</v>
      </c>
      <c r="J4677" t="inlineStr">
        <is>
          <t>CARTEIRA</t>
        </is>
      </c>
      <c r="K4677" t="inlineStr">
        <is>
          <t>CONTRATO</t>
        </is>
      </c>
      <c r="L4677" t="n">
        <v>2609.64</v>
      </c>
      <c r="M4677" t="inlineStr">
        <is>
          <t>IBIRAPITANGA FASE 3</t>
        </is>
      </c>
      <c r="N4677" s="142">
        <f>DATE(YEAR(G4677),MONTH(G4677),1)</f>
        <v/>
      </c>
      <c r="O4677" s="132">
        <f>IF(G4677&gt;$K$3,"Futuro","Atraso")</f>
        <v/>
      </c>
      <c r="P4677">
        <f>12*(YEAR(G4677)-YEAR($K$3))+(MONTH(G4677)-MONTH($K$3))</f>
        <v/>
      </c>
      <c r="Q4677" s="366">
        <f>IF(M4677="IBIRAPITANGA FASE 3",IF(O4677="Atraso",L4677,L4677/(1+$I$2)^P4677),IF(O4677="Atraso",L4677,L4677/(1+$I$1)^P4677))</f>
        <v/>
      </c>
      <c r="R4677">
        <f>IF(O4677="Atraso",$K$3-G4677,0)</f>
        <v/>
      </c>
      <c r="S4677">
        <f>IF(R4677&lt;=15,"Até 15",IF(R4677&lt;=30,"Entre 15 e 30",IF(R4677&lt;=60,"Entre 30 e 60",IF(R4677&lt;=90,"Entre 60 e 90",IF(R4677&lt;=120,"Entre 90 e 120",IF(R4677&lt;=150,"Entre 120 e 150",IF(R4677&lt;=180,"Entre 150 e 180","Superior a 180")))))))</f>
        <v/>
      </c>
    </row>
    <row r="4678">
      <c r="A4678" t="inlineStr">
        <is>
          <t>Q022L04</t>
        </is>
      </c>
      <c r="B4678" t="inlineStr">
        <is>
          <t>DARIO JULIANO</t>
        </is>
      </c>
      <c r="C4678" t="n">
        <v>1</v>
      </c>
      <c r="D4678" t="inlineStr">
        <is>
          <t>IPCA</t>
        </is>
      </c>
      <c r="E4678" t="n">
        <v>0.009488792934583046</v>
      </c>
      <c r="F4678" t="inlineStr">
        <is>
          <t>MENSAL</t>
        </is>
      </c>
      <c r="G4678" t="n">
        <v>49074</v>
      </c>
      <c r="H4678" t="n">
        <v>49074</v>
      </c>
      <c r="I4678" t="n">
        <v>157</v>
      </c>
      <c r="J4678" t="inlineStr">
        <is>
          <t>CARTEIRA</t>
        </is>
      </c>
      <c r="K4678" t="inlineStr">
        <is>
          <t>CONTRATO</t>
        </is>
      </c>
      <c r="L4678" t="n">
        <v>2609.64</v>
      </c>
      <c r="M4678" t="inlineStr">
        <is>
          <t>IBIRAPITANGA FASE 3</t>
        </is>
      </c>
      <c r="N4678" s="142">
        <f>DATE(YEAR(G4678),MONTH(G4678),1)</f>
        <v/>
      </c>
      <c r="O4678" s="132">
        <f>IF(G4678&gt;$K$3,"Futuro","Atraso")</f>
        <v/>
      </c>
      <c r="P4678">
        <f>12*(YEAR(G4678)-YEAR($K$3))+(MONTH(G4678)-MONTH($K$3))</f>
        <v/>
      </c>
      <c r="Q4678" s="366">
        <f>IF(M4678="IBIRAPITANGA FASE 3",IF(O4678="Atraso",L4678,L4678/(1+$I$2)^P4678),IF(O4678="Atraso",L4678,L4678/(1+$I$1)^P4678))</f>
        <v/>
      </c>
      <c r="R4678">
        <f>IF(O4678="Atraso",$K$3-G4678,0)</f>
        <v/>
      </c>
      <c r="S4678">
        <f>IF(R4678&lt;=15,"Até 15",IF(R4678&lt;=30,"Entre 15 e 30",IF(R4678&lt;=60,"Entre 30 e 60",IF(R4678&lt;=90,"Entre 60 e 90",IF(R4678&lt;=120,"Entre 90 e 120",IF(R4678&lt;=150,"Entre 120 e 150",IF(R4678&lt;=180,"Entre 150 e 180","Superior a 180")))))))</f>
        <v/>
      </c>
    </row>
    <row r="4679">
      <c r="A4679" t="inlineStr">
        <is>
          <t>Q022L04</t>
        </is>
      </c>
      <c r="B4679" t="inlineStr">
        <is>
          <t>DARIO JULIANO</t>
        </is>
      </c>
      <c r="C4679" t="n">
        <v>1</v>
      </c>
      <c r="D4679" t="inlineStr">
        <is>
          <t>IPCA</t>
        </is>
      </c>
      <c r="E4679" t="n">
        <v>0.009488792934583046</v>
      </c>
      <c r="F4679" t="inlineStr">
        <is>
          <t>MENSAL</t>
        </is>
      </c>
      <c r="G4679" t="n">
        <v>49105</v>
      </c>
      <c r="H4679" t="n">
        <v>49105</v>
      </c>
      <c r="I4679" t="n">
        <v>158</v>
      </c>
      <c r="J4679" t="inlineStr">
        <is>
          <t>CARTEIRA</t>
        </is>
      </c>
      <c r="K4679" t="inlineStr">
        <is>
          <t>CONTRATO</t>
        </is>
      </c>
      <c r="L4679" t="n">
        <v>2609.64</v>
      </c>
      <c r="M4679" t="inlineStr">
        <is>
          <t>IBIRAPITANGA FASE 3</t>
        </is>
      </c>
      <c r="N4679" s="142">
        <f>DATE(YEAR(G4679),MONTH(G4679),1)</f>
        <v/>
      </c>
      <c r="O4679" s="132">
        <f>IF(G4679&gt;$K$3,"Futuro","Atraso")</f>
        <v/>
      </c>
      <c r="P4679">
        <f>12*(YEAR(G4679)-YEAR($K$3))+(MONTH(G4679)-MONTH($K$3))</f>
        <v/>
      </c>
      <c r="Q4679" s="366">
        <f>IF(M4679="IBIRAPITANGA FASE 3",IF(O4679="Atraso",L4679,L4679/(1+$I$2)^P4679),IF(O4679="Atraso",L4679,L4679/(1+$I$1)^P4679))</f>
        <v/>
      </c>
      <c r="R4679">
        <f>IF(O4679="Atraso",$K$3-G4679,0)</f>
        <v/>
      </c>
      <c r="S4679">
        <f>IF(R4679&lt;=15,"Até 15",IF(R4679&lt;=30,"Entre 15 e 30",IF(R4679&lt;=60,"Entre 30 e 60",IF(R4679&lt;=90,"Entre 60 e 90",IF(R4679&lt;=120,"Entre 90 e 120",IF(R4679&lt;=150,"Entre 120 e 150",IF(R4679&lt;=180,"Entre 150 e 180","Superior a 180")))))))</f>
        <v/>
      </c>
    </row>
    <row r="4680">
      <c r="A4680" t="inlineStr">
        <is>
          <t>Q022L04</t>
        </is>
      </c>
      <c r="B4680" t="inlineStr">
        <is>
          <t>DARIO JULIANO</t>
        </is>
      </c>
      <c r="C4680" t="n">
        <v>1</v>
      </c>
      <c r="D4680" t="inlineStr">
        <is>
          <t>IPCA</t>
        </is>
      </c>
      <c r="E4680" t="n">
        <v>0.009488792934583046</v>
      </c>
      <c r="F4680" t="inlineStr">
        <is>
          <t>MENSAL</t>
        </is>
      </c>
      <c r="G4680" t="n">
        <v>49135</v>
      </c>
      <c r="H4680" t="n">
        <v>49135</v>
      </c>
      <c r="I4680" t="n">
        <v>159</v>
      </c>
      <c r="J4680" t="inlineStr">
        <is>
          <t>CARTEIRA</t>
        </is>
      </c>
      <c r="K4680" t="inlineStr">
        <is>
          <t>CONTRATO</t>
        </is>
      </c>
      <c r="L4680" t="n">
        <v>2609.64</v>
      </c>
      <c r="M4680" t="inlineStr">
        <is>
          <t>IBIRAPITANGA FASE 3</t>
        </is>
      </c>
      <c r="N4680" s="142">
        <f>DATE(YEAR(G4680),MONTH(G4680),1)</f>
        <v/>
      </c>
      <c r="O4680" s="132">
        <f>IF(G4680&gt;$K$3,"Futuro","Atraso")</f>
        <v/>
      </c>
      <c r="P4680">
        <f>12*(YEAR(G4680)-YEAR($K$3))+(MONTH(G4680)-MONTH($K$3))</f>
        <v/>
      </c>
      <c r="Q4680" s="366">
        <f>IF(M4680="IBIRAPITANGA FASE 3",IF(O4680="Atraso",L4680,L4680/(1+$I$2)^P4680),IF(O4680="Atraso",L4680,L4680/(1+$I$1)^P4680))</f>
        <v/>
      </c>
      <c r="R4680">
        <f>IF(O4680="Atraso",$K$3-G4680,0)</f>
        <v/>
      </c>
      <c r="S4680">
        <f>IF(R4680&lt;=15,"Até 15",IF(R4680&lt;=30,"Entre 15 e 30",IF(R4680&lt;=60,"Entre 30 e 60",IF(R4680&lt;=90,"Entre 60 e 90",IF(R4680&lt;=120,"Entre 90 e 120",IF(R4680&lt;=150,"Entre 120 e 150",IF(R4680&lt;=180,"Entre 150 e 180","Superior a 180")))))))</f>
        <v/>
      </c>
    </row>
    <row r="4681">
      <c r="A4681" t="inlineStr">
        <is>
          <t>Q022L04</t>
        </is>
      </c>
      <c r="B4681" t="inlineStr">
        <is>
          <t>DARIO JULIANO</t>
        </is>
      </c>
      <c r="C4681" t="n">
        <v>1</v>
      </c>
      <c r="D4681" t="inlineStr">
        <is>
          <t>IPCA</t>
        </is>
      </c>
      <c r="E4681" t="n">
        <v>0.009488792934583046</v>
      </c>
      <c r="F4681" t="inlineStr">
        <is>
          <t>MENSAL</t>
        </is>
      </c>
      <c r="G4681" t="n">
        <v>49166</v>
      </c>
      <c r="H4681" t="n">
        <v>49166</v>
      </c>
      <c r="I4681" t="n">
        <v>160</v>
      </c>
      <c r="J4681" t="inlineStr">
        <is>
          <t>CARTEIRA</t>
        </is>
      </c>
      <c r="K4681" t="inlineStr">
        <is>
          <t>CONTRATO</t>
        </is>
      </c>
      <c r="L4681" t="n">
        <v>2609.64</v>
      </c>
      <c r="M4681" t="inlineStr">
        <is>
          <t>IBIRAPITANGA FASE 3</t>
        </is>
      </c>
      <c r="N4681" s="142">
        <f>DATE(YEAR(G4681),MONTH(G4681),1)</f>
        <v/>
      </c>
      <c r="O4681" s="132">
        <f>IF(G4681&gt;$K$3,"Futuro","Atraso")</f>
        <v/>
      </c>
      <c r="P4681">
        <f>12*(YEAR(G4681)-YEAR($K$3))+(MONTH(G4681)-MONTH($K$3))</f>
        <v/>
      </c>
      <c r="Q4681" s="366">
        <f>IF(M4681="IBIRAPITANGA FASE 3",IF(O4681="Atraso",L4681,L4681/(1+$I$2)^P4681),IF(O4681="Atraso",L4681,L4681/(1+$I$1)^P4681))</f>
        <v/>
      </c>
      <c r="R4681">
        <f>IF(O4681="Atraso",$K$3-G4681,0)</f>
        <v/>
      </c>
      <c r="S4681">
        <f>IF(R4681&lt;=15,"Até 15",IF(R4681&lt;=30,"Entre 15 e 30",IF(R4681&lt;=60,"Entre 30 e 60",IF(R4681&lt;=90,"Entre 60 e 90",IF(R4681&lt;=120,"Entre 90 e 120",IF(R4681&lt;=150,"Entre 120 e 150",IF(R4681&lt;=180,"Entre 150 e 180","Superior a 180")))))))</f>
        <v/>
      </c>
    </row>
    <row r="4682">
      <c r="A4682" t="inlineStr">
        <is>
          <t>Q022L04</t>
        </is>
      </c>
      <c r="B4682" t="inlineStr">
        <is>
          <t>DARIO JULIANO</t>
        </is>
      </c>
      <c r="C4682" t="n">
        <v>1</v>
      </c>
      <c r="D4682" t="inlineStr">
        <is>
          <t>IPCA</t>
        </is>
      </c>
      <c r="E4682" t="n">
        <v>0.009488792934583046</v>
      </c>
      <c r="F4682" t="inlineStr">
        <is>
          <t>MENSAL</t>
        </is>
      </c>
      <c r="G4682" t="n">
        <v>49197</v>
      </c>
      <c r="H4682" t="n">
        <v>49197</v>
      </c>
      <c r="I4682" t="n">
        <v>161</v>
      </c>
      <c r="J4682" t="inlineStr">
        <is>
          <t>CARTEIRA</t>
        </is>
      </c>
      <c r="K4682" t="inlineStr">
        <is>
          <t>CONTRATO</t>
        </is>
      </c>
      <c r="L4682" t="n">
        <v>2609.64</v>
      </c>
      <c r="M4682" t="inlineStr">
        <is>
          <t>IBIRAPITANGA FASE 3</t>
        </is>
      </c>
      <c r="N4682" s="142">
        <f>DATE(YEAR(G4682),MONTH(G4682),1)</f>
        <v/>
      </c>
      <c r="O4682" s="132">
        <f>IF(G4682&gt;$K$3,"Futuro","Atraso")</f>
        <v/>
      </c>
      <c r="P4682">
        <f>12*(YEAR(G4682)-YEAR($K$3))+(MONTH(G4682)-MONTH($K$3))</f>
        <v/>
      </c>
      <c r="Q4682" s="366">
        <f>IF(M4682="IBIRAPITANGA FASE 3",IF(O4682="Atraso",L4682,L4682/(1+$I$2)^P4682),IF(O4682="Atraso",L4682,L4682/(1+$I$1)^P4682))</f>
        <v/>
      </c>
      <c r="R4682">
        <f>IF(O4682="Atraso",$K$3-G4682,0)</f>
        <v/>
      </c>
      <c r="S4682">
        <f>IF(R4682&lt;=15,"Até 15",IF(R4682&lt;=30,"Entre 15 e 30",IF(R4682&lt;=60,"Entre 30 e 60",IF(R4682&lt;=90,"Entre 60 e 90",IF(R4682&lt;=120,"Entre 90 e 120",IF(R4682&lt;=150,"Entre 120 e 150",IF(R4682&lt;=180,"Entre 150 e 180","Superior a 180")))))))</f>
        <v/>
      </c>
    </row>
    <row r="4683">
      <c r="A4683" t="inlineStr">
        <is>
          <t>Q022L04</t>
        </is>
      </c>
      <c r="B4683" t="inlineStr">
        <is>
          <t>DARIO JULIANO</t>
        </is>
      </c>
      <c r="C4683" t="n">
        <v>1</v>
      </c>
      <c r="D4683" t="inlineStr">
        <is>
          <t>IPCA</t>
        </is>
      </c>
      <c r="E4683" t="n">
        <v>0.009488792934583046</v>
      </c>
      <c r="F4683" t="inlineStr">
        <is>
          <t>MENSAL</t>
        </is>
      </c>
      <c r="G4683" t="n">
        <v>49227</v>
      </c>
      <c r="H4683" t="n">
        <v>49227</v>
      </c>
      <c r="I4683" t="n">
        <v>162</v>
      </c>
      <c r="J4683" t="inlineStr">
        <is>
          <t>CARTEIRA</t>
        </is>
      </c>
      <c r="K4683" t="inlineStr">
        <is>
          <t>CONTRATO</t>
        </is>
      </c>
      <c r="L4683" t="n">
        <v>2609.64</v>
      </c>
      <c r="M4683" t="inlineStr">
        <is>
          <t>IBIRAPITANGA FASE 3</t>
        </is>
      </c>
      <c r="N4683" s="142">
        <f>DATE(YEAR(G4683),MONTH(G4683),1)</f>
        <v/>
      </c>
      <c r="O4683" s="132">
        <f>IF(G4683&gt;$K$3,"Futuro","Atraso")</f>
        <v/>
      </c>
      <c r="P4683">
        <f>12*(YEAR(G4683)-YEAR($K$3))+(MONTH(G4683)-MONTH($K$3))</f>
        <v/>
      </c>
      <c r="Q4683" s="366">
        <f>IF(M4683="IBIRAPITANGA FASE 3",IF(O4683="Atraso",L4683,L4683/(1+$I$2)^P4683),IF(O4683="Atraso",L4683,L4683/(1+$I$1)^P4683))</f>
        <v/>
      </c>
      <c r="R4683">
        <f>IF(O4683="Atraso",$K$3-G4683,0)</f>
        <v/>
      </c>
      <c r="S4683">
        <f>IF(R4683&lt;=15,"Até 15",IF(R4683&lt;=30,"Entre 15 e 30",IF(R4683&lt;=60,"Entre 30 e 60",IF(R4683&lt;=90,"Entre 60 e 90",IF(R4683&lt;=120,"Entre 90 e 120",IF(R4683&lt;=150,"Entre 120 e 150",IF(R4683&lt;=180,"Entre 150 e 180","Superior a 180")))))))</f>
        <v/>
      </c>
    </row>
    <row r="4684">
      <c r="A4684" t="inlineStr">
        <is>
          <t>Q022L04</t>
        </is>
      </c>
      <c r="B4684" t="inlineStr">
        <is>
          <t>DARIO JULIANO</t>
        </is>
      </c>
      <c r="C4684" t="n">
        <v>1</v>
      </c>
      <c r="D4684" t="inlineStr">
        <is>
          <t>IPCA</t>
        </is>
      </c>
      <c r="E4684" t="n">
        <v>0.009488792934583046</v>
      </c>
      <c r="F4684" t="inlineStr">
        <is>
          <t>MENSAL</t>
        </is>
      </c>
      <c r="G4684" t="n">
        <v>49258</v>
      </c>
      <c r="H4684" t="n">
        <v>49258</v>
      </c>
      <c r="I4684" t="n">
        <v>163</v>
      </c>
      <c r="J4684" t="inlineStr">
        <is>
          <t>CARTEIRA</t>
        </is>
      </c>
      <c r="K4684" t="inlineStr">
        <is>
          <t>CONTRATO</t>
        </is>
      </c>
      <c r="L4684" t="n">
        <v>2609.64</v>
      </c>
      <c r="M4684" t="inlineStr">
        <is>
          <t>IBIRAPITANGA FASE 3</t>
        </is>
      </c>
      <c r="N4684" s="142">
        <f>DATE(YEAR(G4684),MONTH(G4684),1)</f>
        <v/>
      </c>
      <c r="O4684" s="132">
        <f>IF(G4684&gt;$K$3,"Futuro","Atraso")</f>
        <v/>
      </c>
      <c r="P4684">
        <f>12*(YEAR(G4684)-YEAR($K$3))+(MONTH(G4684)-MONTH($K$3))</f>
        <v/>
      </c>
      <c r="Q4684" s="366">
        <f>IF(M4684="IBIRAPITANGA FASE 3",IF(O4684="Atraso",L4684,L4684/(1+$I$2)^P4684),IF(O4684="Atraso",L4684,L4684/(1+$I$1)^P4684))</f>
        <v/>
      </c>
      <c r="R4684">
        <f>IF(O4684="Atraso",$K$3-G4684,0)</f>
        <v/>
      </c>
      <c r="S4684">
        <f>IF(R4684&lt;=15,"Até 15",IF(R4684&lt;=30,"Entre 15 e 30",IF(R4684&lt;=60,"Entre 30 e 60",IF(R4684&lt;=90,"Entre 60 e 90",IF(R4684&lt;=120,"Entre 90 e 120",IF(R4684&lt;=150,"Entre 120 e 150",IF(R4684&lt;=180,"Entre 150 e 180","Superior a 180")))))))</f>
        <v/>
      </c>
    </row>
    <row r="4685">
      <c r="A4685" t="inlineStr">
        <is>
          <t>Q022L04</t>
        </is>
      </c>
      <c r="B4685" t="inlineStr">
        <is>
          <t>DARIO JULIANO</t>
        </is>
      </c>
      <c r="C4685" t="n">
        <v>1</v>
      </c>
      <c r="D4685" t="inlineStr">
        <is>
          <t>IPCA</t>
        </is>
      </c>
      <c r="E4685" t="n">
        <v>0.009488792934583046</v>
      </c>
      <c r="F4685" t="inlineStr">
        <is>
          <t>MENSAL</t>
        </is>
      </c>
      <c r="G4685" t="n">
        <v>49288</v>
      </c>
      <c r="H4685" t="n">
        <v>49288</v>
      </c>
      <c r="I4685" t="n">
        <v>164</v>
      </c>
      <c r="J4685" t="inlineStr">
        <is>
          <t>CARTEIRA</t>
        </is>
      </c>
      <c r="K4685" t="inlineStr">
        <is>
          <t>CONTRATO</t>
        </is>
      </c>
      <c r="L4685" t="n">
        <v>2609.64</v>
      </c>
      <c r="M4685" t="inlineStr">
        <is>
          <t>IBIRAPITANGA FASE 3</t>
        </is>
      </c>
      <c r="N4685" s="142">
        <f>DATE(YEAR(G4685),MONTH(G4685),1)</f>
        <v/>
      </c>
      <c r="O4685" s="132">
        <f>IF(G4685&gt;$K$3,"Futuro","Atraso")</f>
        <v/>
      </c>
      <c r="P4685">
        <f>12*(YEAR(G4685)-YEAR($K$3))+(MONTH(G4685)-MONTH($K$3))</f>
        <v/>
      </c>
      <c r="Q4685" s="366">
        <f>IF(M4685="IBIRAPITANGA FASE 3",IF(O4685="Atraso",L4685,L4685/(1+$I$2)^P4685),IF(O4685="Atraso",L4685,L4685/(1+$I$1)^P4685))</f>
        <v/>
      </c>
      <c r="R4685">
        <f>IF(O4685="Atraso",$K$3-G4685,0)</f>
        <v/>
      </c>
      <c r="S4685">
        <f>IF(R4685&lt;=15,"Até 15",IF(R4685&lt;=30,"Entre 15 e 30",IF(R4685&lt;=60,"Entre 30 e 60",IF(R4685&lt;=90,"Entre 60 e 90",IF(R4685&lt;=120,"Entre 90 e 120",IF(R4685&lt;=150,"Entre 120 e 150",IF(R4685&lt;=180,"Entre 150 e 180","Superior a 180")))))))</f>
        <v/>
      </c>
    </row>
    <row r="4686">
      <c r="A4686" t="inlineStr">
        <is>
          <t>Q022L04</t>
        </is>
      </c>
      <c r="B4686" t="inlineStr">
        <is>
          <t>DARIO JULIANO</t>
        </is>
      </c>
      <c r="C4686" t="n">
        <v>1</v>
      </c>
      <c r="D4686" t="inlineStr">
        <is>
          <t>IPCA</t>
        </is>
      </c>
      <c r="E4686" t="n">
        <v>0.009488792934583046</v>
      </c>
      <c r="F4686" t="inlineStr">
        <is>
          <t>MENSAL</t>
        </is>
      </c>
      <c r="G4686" t="n">
        <v>49319</v>
      </c>
      <c r="H4686" t="n">
        <v>49319</v>
      </c>
      <c r="I4686" t="n">
        <v>165</v>
      </c>
      <c r="J4686" t="inlineStr">
        <is>
          <t>CARTEIRA</t>
        </is>
      </c>
      <c r="K4686" t="inlineStr">
        <is>
          <t>CONTRATO</t>
        </is>
      </c>
      <c r="L4686" t="n">
        <v>2609.64</v>
      </c>
      <c r="M4686" t="inlineStr">
        <is>
          <t>IBIRAPITANGA FASE 3</t>
        </is>
      </c>
      <c r="N4686" s="142">
        <f>DATE(YEAR(G4686),MONTH(G4686),1)</f>
        <v/>
      </c>
      <c r="O4686" s="132">
        <f>IF(G4686&gt;$K$3,"Futuro","Atraso")</f>
        <v/>
      </c>
      <c r="P4686">
        <f>12*(YEAR(G4686)-YEAR($K$3))+(MONTH(G4686)-MONTH($K$3))</f>
        <v/>
      </c>
      <c r="Q4686" s="366">
        <f>IF(M4686="IBIRAPITANGA FASE 3",IF(O4686="Atraso",L4686,L4686/(1+$I$2)^P4686),IF(O4686="Atraso",L4686,L4686/(1+$I$1)^P4686))</f>
        <v/>
      </c>
      <c r="R4686">
        <f>IF(O4686="Atraso",$K$3-G4686,0)</f>
        <v/>
      </c>
      <c r="S4686">
        <f>IF(R4686&lt;=15,"Até 15",IF(R4686&lt;=30,"Entre 15 e 30",IF(R4686&lt;=60,"Entre 30 e 60",IF(R4686&lt;=90,"Entre 60 e 90",IF(R4686&lt;=120,"Entre 90 e 120",IF(R4686&lt;=150,"Entre 120 e 150",IF(R4686&lt;=180,"Entre 150 e 180","Superior a 180")))))))</f>
        <v/>
      </c>
    </row>
    <row r="4687">
      <c r="A4687" t="inlineStr">
        <is>
          <t>Q022L04</t>
        </is>
      </c>
      <c r="B4687" t="inlineStr">
        <is>
          <t>DARIO JULIANO</t>
        </is>
      </c>
      <c r="C4687" t="n">
        <v>1</v>
      </c>
      <c r="D4687" t="inlineStr">
        <is>
          <t>IPCA</t>
        </is>
      </c>
      <c r="E4687" t="n">
        <v>0.009488792934583046</v>
      </c>
      <c r="F4687" t="inlineStr">
        <is>
          <t>MENSAL</t>
        </is>
      </c>
      <c r="G4687" t="n">
        <v>49350</v>
      </c>
      <c r="H4687" t="n">
        <v>49350</v>
      </c>
      <c r="I4687" t="n">
        <v>166</v>
      </c>
      <c r="J4687" t="inlineStr">
        <is>
          <t>CARTEIRA</t>
        </is>
      </c>
      <c r="K4687" t="inlineStr">
        <is>
          <t>CONTRATO</t>
        </is>
      </c>
      <c r="L4687" t="n">
        <v>2609.64</v>
      </c>
      <c r="M4687" t="inlineStr">
        <is>
          <t>IBIRAPITANGA FASE 3</t>
        </is>
      </c>
      <c r="N4687" s="142">
        <f>DATE(YEAR(G4687),MONTH(G4687),1)</f>
        <v/>
      </c>
      <c r="O4687" s="132">
        <f>IF(G4687&gt;$K$3,"Futuro","Atraso")</f>
        <v/>
      </c>
      <c r="P4687">
        <f>12*(YEAR(G4687)-YEAR($K$3))+(MONTH(G4687)-MONTH($K$3))</f>
        <v/>
      </c>
      <c r="Q4687" s="366">
        <f>IF(M4687="IBIRAPITANGA FASE 3",IF(O4687="Atraso",L4687,L4687/(1+$I$2)^P4687),IF(O4687="Atraso",L4687,L4687/(1+$I$1)^P4687))</f>
        <v/>
      </c>
      <c r="R4687">
        <f>IF(O4687="Atraso",$K$3-G4687,0)</f>
        <v/>
      </c>
      <c r="S4687">
        <f>IF(R4687&lt;=15,"Até 15",IF(R4687&lt;=30,"Entre 15 e 30",IF(R4687&lt;=60,"Entre 30 e 60",IF(R4687&lt;=90,"Entre 60 e 90",IF(R4687&lt;=120,"Entre 90 e 120",IF(R4687&lt;=150,"Entre 120 e 150",IF(R4687&lt;=180,"Entre 150 e 180","Superior a 180")))))))</f>
        <v/>
      </c>
    </row>
    <row r="4688">
      <c r="A4688" t="inlineStr">
        <is>
          <t>Q022L04</t>
        </is>
      </c>
      <c r="B4688" t="inlineStr">
        <is>
          <t>DARIO JULIANO</t>
        </is>
      </c>
      <c r="C4688" t="n">
        <v>1</v>
      </c>
      <c r="D4688" t="inlineStr">
        <is>
          <t>IPCA</t>
        </is>
      </c>
      <c r="E4688" t="n">
        <v>0.009488792934583046</v>
      </c>
      <c r="F4688" t="inlineStr">
        <is>
          <t>MENSAL</t>
        </is>
      </c>
      <c r="G4688" t="n">
        <v>49378</v>
      </c>
      <c r="H4688" t="n">
        <v>49378</v>
      </c>
      <c r="I4688" t="n">
        <v>167</v>
      </c>
      <c r="J4688" t="inlineStr">
        <is>
          <t>CARTEIRA</t>
        </is>
      </c>
      <c r="K4688" t="inlineStr">
        <is>
          <t>CONTRATO</t>
        </is>
      </c>
      <c r="L4688" t="n">
        <v>2609.64</v>
      </c>
      <c r="M4688" t="inlineStr">
        <is>
          <t>IBIRAPITANGA FASE 3</t>
        </is>
      </c>
      <c r="N4688" s="142">
        <f>DATE(YEAR(G4688),MONTH(G4688),1)</f>
        <v/>
      </c>
      <c r="O4688" s="132">
        <f>IF(G4688&gt;$K$3,"Futuro","Atraso")</f>
        <v/>
      </c>
      <c r="P4688">
        <f>12*(YEAR(G4688)-YEAR($K$3))+(MONTH(G4688)-MONTH($K$3))</f>
        <v/>
      </c>
      <c r="Q4688" s="366">
        <f>IF(M4688="IBIRAPITANGA FASE 3",IF(O4688="Atraso",L4688,L4688/(1+$I$2)^P4688),IF(O4688="Atraso",L4688,L4688/(1+$I$1)^P4688))</f>
        <v/>
      </c>
      <c r="R4688">
        <f>IF(O4688="Atraso",$K$3-G4688,0)</f>
        <v/>
      </c>
      <c r="S4688">
        <f>IF(R4688&lt;=15,"Até 15",IF(R4688&lt;=30,"Entre 15 e 30",IF(R4688&lt;=60,"Entre 30 e 60",IF(R4688&lt;=90,"Entre 60 e 90",IF(R4688&lt;=120,"Entre 90 e 120",IF(R4688&lt;=150,"Entre 120 e 150",IF(R4688&lt;=180,"Entre 150 e 180","Superior a 180")))))))</f>
        <v/>
      </c>
    </row>
    <row r="4689">
      <c r="A4689" t="inlineStr">
        <is>
          <t>Q022L04</t>
        </is>
      </c>
      <c r="B4689" t="inlineStr">
        <is>
          <t>DARIO JULIANO</t>
        </is>
      </c>
      <c r="C4689" t="n">
        <v>1</v>
      </c>
      <c r="D4689" t="inlineStr">
        <is>
          <t>IPCA</t>
        </is>
      </c>
      <c r="E4689" t="n">
        <v>0.009488792934583046</v>
      </c>
      <c r="F4689" t="inlineStr">
        <is>
          <t>MENSAL</t>
        </is>
      </c>
      <c r="G4689" t="n">
        <v>49409</v>
      </c>
      <c r="H4689" t="n">
        <v>49409</v>
      </c>
      <c r="I4689" t="n">
        <v>168</v>
      </c>
      <c r="J4689" t="inlineStr">
        <is>
          <t>CARTEIRA</t>
        </is>
      </c>
      <c r="K4689" t="inlineStr">
        <is>
          <t>CONTRATO</t>
        </is>
      </c>
      <c r="L4689" t="n">
        <v>2609.64</v>
      </c>
      <c r="M4689" t="inlineStr">
        <is>
          <t>IBIRAPITANGA FASE 3</t>
        </is>
      </c>
      <c r="N4689" s="142">
        <f>DATE(YEAR(G4689),MONTH(G4689),1)</f>
        <v/>
      </c>
      <c r="O4689" s="132">
        <f>IF(G4689&gt;$K$3,"Futuro","Atraso")</f>
        <v/>
      </c>
      <c r="P4689">
        <f>12*(YEAR(G4689)-YEAR($K$3))+(MONTH(G4689)-MONTH($K$3))</f>
        <v/>
      </c>
      <c r="Q4689" s="366">
        <f>IF(M4689="IBIRAPITANGA FASE 3",IF(O4689="Atraso",L4689,L4689/(1+$I$2)^P4689),IF(O4689="Atraso",L4689,L4689/(1+$I$1)^P4689))</f>
        <v/>
      </c>
      <c r="R4689">
        <f>IF(O4689="Atraso",$K$3-G4689,0)</f>
        <v/>
      </c>
      <c r="S4689">
        <f>IF(R4689&lt;=15,"Até 15",IF(R4689&lt;=30,"Entre 15 e 30",IF(R4689&lt;=60,"Entre 30 e 60",IF(R4689&lt;=90,"Entre 60 e 90",IF(R4689&lt;=120,"Entre 90 e 120",IF(R4689&lt;=150,"Entre 120 e 150",IF(R4689&lt;=180,"Entre 150 e 180","Superior a 180")))))))</f>
        <v/>
      </c>
    </row>
    <row r="4690">
      <c r="A4690" t="inlineStr">
        <is>
          <t>Q022L04</t>
        </is>
      </c>
      <c r="B4690" t="inlineStr">
        <is>
          <t>DARIO JULIANO</t>
        </is>
      </c>
      <c r="C4690" t="n">
        <v>1</v>
      </c>
      <c r="D4690" t="inlineStr">
        <is>
          <t>IPCA</t>
        </is>
      </c>
      <c r="E4690" t="n">
        <v>0.009488792934583046</v>
      </c>
      <c r="F4690" t="inlineStr">
        <is>
          <t>MENSAL</t>
        </is>
      </c>
      <c r="G4690" t="n">
        <v>49439</v>
      </c>
      <c r="H4690" t="n">
        <v>49439</v>
      </c>
      <c r="I4690" t="n">
        <v>169</v>
      </c>
      <c r="J4690" t="inlineStr">
        <is>
          <t>CARTEIRA</t>
        </is>
      </c>
      <c r="K4690" t="inlineStr">
        <is>
          <t>CONTRATO</t>
        </is>
      </c>
      <c r="L4690" t="n">
        <v>2609.64</v>
      </c>
      <c r="M4690" t="inlineStr">
        <is>
          <t>IBIRAPITANGA FASE 3</t>
        </is>
      </c>
      <c r="N4690" s="142">
        <f>DATE(YEAR(G4690),MONTH(G4690),1)</f>
        <v/>
      </c>
      <c r="O4690" s="132">
        <f>IF(G4690&gt;$K$3,"Futuro","Atraso")</f>
        <v/>
      </c>
      <c r="P4690">
        <f>12*(YEAR(G4690)-YEAR($K$3))+(MONTH(G4690)-MONTH($K$3))</f>
        <v/>
      </c>
      <c r="Q4690" s="366">
        <f>IF(M4690="IBIRAPITANGA FASE 3",IF(O4690="Atraso",L4690,L4690/(1+$I$2)^P4690),IF(O4690="Atraso",L4690,L4690/(1+$I$1)^P4690))</f>
        <v/>
      </c>
      <c r="R4690">
        <f>IF(O4690="Atraso",$K$3-G4690,0)</f>
        <v/>
      </c>
      <c r="S4690">
        <f>IF(R4690&lt;=15,"Até 15",IF(R4690&lt;=30,"Entre 15 e 30",IF(R4690&lt;=60,"Entre 30 e 60",IF(R4690&lt;=90,"Entre 60 e 90",IF(R4690&lt;=120,"Entre 90 e 120",IF(R4690&lt;=150,"Entre 120 e 150",IF(R4690&lt;=180,"Entre 150 e 180","Superior a 180")))))))</f>
        <v/>
      </c>
    </row>
    <row r="4691">
      <c r="A4691" t="inlineStr">
        <is>
          <t>Q022L04</t>
        </is>
      </c>
      <c r="B4691" t="inlineStr">
        <is>
          <t>DARIO JULIANO</t>
        </is>
      </c>
      <c r="C4691" t="n">
        <v>1</v>
      </c>
      <c r="D4691" t="inlineStr">
        <is>
          <t>IPCA</t>
        </is>
      </c>
      <c r="E4691" t="n">
        <v>0.009488792934583046</v>
      </c>
      <c r="F4691" t="inlineStr">
        <is>
          <t>MENSAL</t>
        </is>
      </c>
      <c r="G4691" t="n">
        <v>49470</v>
      </c>
      <c r="H4691" t="n">
        <v>49470</v>
      </c>
      <c r="I4691" t="n">
        <v>170</v>
      </c>
      <c r="J4691" t="inlineStr">
        <is>
          <t>CARTEIRA</t>
        </is>
      </c>
      <c r="K4691" t="inlineStr">
        <is>
          <t>CONTRATO</t>
        </is>
      </c>
      <c r="L4691" t="n">
        <v>2609.64</v>
      </c>
      <c r="M4691" t="inlineStr">
        <is>
          <t>IBIRAPITANGA FASE 3</t>
        </is>
      </c>
      <c r="N4691" s="142">
        <f>DATE(YEAR(G4691),MONTH(G4691),1)</f>
        <v/>
      </c>
      <c r="O4691" s="132">
        <f>IF(G4691&gt;$K$3,"Futuro","Atraso")</f>
        <v/>
      </c>
      <c r="P4691">
        <f>12*(YEAR(G4691)-YEAR($K$3))+(MONTH(G4691)-MONTH($K$3))</f>
        <v/>
      </c>
      <c r="Q4691" s="366">
        <f>IF(M4691="IBIRAPITANGA FASE 3",IF(O4691="Atraso",L4691,L4691/(1+$I$2)^P4691),IF(O4691="Atraso",L4691,L4691/(1+$I$1)^P4691))</f>
        <v/>
      </c>
      <c r="R4691">
        <f>IF(O4691="Atraso",$K$3-G4691,0)</f>
        <v/>
      </c>
      <c r="S4691">
        <f>IF(R4691&lt;=15,"Até 15",IF(R4691&lt;=30,"Entre 15 e 30",IF(R4691&lt;=60,"Entre 30 e 60",IF(R4691&lt;=90,"Entre 60 e 90",IF(R4691&lt;=120,"Entre 90 e 120",IF(R4691&lt;=150,"Entre 120 e 150",IF(R4691&lt;=180,"Entre 150 e 180","Superior a 180")))))))</f>
        <v/>
      </c>
    </row>
    <row r="4692">
      <c r="A4692" t="inlineStr">
        <is>
          <t>Q022L04</t>
        </is>
      </c>
      <c r="B4692" t="inlineStr">
        <is>
          <t>DARIO JULIANO</t>
        </is>
      </c>
      <c r="C4692" t="n">
        <v>1</v>
      </c>
      <c r="D4692" t="inlineStr">
        <is>
          <t>IPCA</t>
        </is>
      </c>
      <c r="E4692" t="n">
        <v>0.009488792934583046</v>
      </c>
      <c r="F4692" t="inlineStr">
        <is>
          <t>MENSAL</t>
        </is>
      </c>
      <c r="G4692" t="n">
        <v>49500</v>
      </c>
      <c r="H4692" t="n">
        <v>49500</v>
      </c>
      <c r="I4692" t="n">
        <v>171</v>
      </c>
      <c r="J4692" t="inlineStr">
        <is>
          <t>CARTEIRA</t>
        </is>
      </c>
      <c r="K4692" t="inlineStr">
        <is>
          <t>CONTRATO</t>
        </is>
      </c>
      <c r="L4692" t="n">
        <v>2609.64</v>
      </c>
      <c r="M4692" t="inlineStr">
        <is>
          <t>IBIRAPITANGA FASE 3</t>
        </is>
      </c>
      <c r="N4692" s="142">
        <f>DATE(YEAR(G4692),MONTH(G4692),1)</f>
        <v/>
      </c>
      <c r="O4692" s="132">
        <f>IF(G4692&gt;$K$3,"Futuro","Atraso")</f>
        <v/>
      </c>
      <c r="P4692">
        <f>12*(YEAR(G4692)-YEAR($K$3))+(MONTH(G4692)-MONTH($K$3))</f>
        <v/>
      </c>
      <c r="Q4692" s="366">
        <f>IF(M4692="IBIRAPITANGA FASE 3",IF(O4692="Atraso",L4692,L4692/(1+$I$2)^P4692),IF(O4692="Atraso",L4692,L4692/(1+$I$1)^P4692))</f>
        <v/>
      </c>
      <c r="R4692">
        <f>IF(O4692="Atraso",$K$3-G4692,0)</f>
        <v/>
      </c>
      <c r="S4692">
        <f>IF(R4692&lt;=15,"Até 15",IF(R4692&lt;=30,"Entre 15 e 30",IF(R4692&lt;=60,"Entre 30 e 60",IF(R4692&lt;=90,"Entre 60 e 90",IF(R4692&lt;=120,"Entre 90 e 120",IF(R4692&lt;=150,"Entre 120 e 150",IF(R4692&lt;=180,"Entre 150 e 180","Superior a 180")))))))</f>
        <v/>
      </c>
    </row>
    <row r="4693">
      <c r="A4693" t="inlineStr">
        <is>
          <t>Q022L04</t>
        </is>
      </c>
      <c r="B4693" t="inlineStr">
        <is>
          <t>DARIO JULIANO</t>
        </is>
      </c>
      <c r="C4693" t="n">
        <v>1</v>
      </c>
      <c r="D4693" t="inlineStr">
        <is>
          <t>IPCA</t>
        </is>
      </c>
      <c r="E4693" t="n">
        <v>0.009488792934583046</v>
      </c>
      <c r="F4693" t="inlineStr">
        <is>
          <t>MENSAL</t>
        </is>
      </c>
      <c r="G4693" t="n">
        <v>49531</v>
      </c>
      <c r="H4693" t="n">
        <v>49531</v>
      </c>
      <c r="I4693" t="n">
        <v>172</v>
      </c>
      <c r="J4693" t="inlineStr">
        <is>
          <t>CARTEIRA</t>
        </is>
      </c>
      <c r="K4693" t="inlineStr">
        <is>
          <t>CONTRATO</t>
        </is>
      </c>
      <c r="L4693" t="n">
        <v>2609.64</v>
      </c>
      <c r="M4693" t="inlineStr">
        <is>
          <t>IBIRAPITANGA FASE 3</t>
        </is>
      </c>
      <c r="N4693" s="142">
        <f>DATE(YEAR(G4693),MONTH(G4693),1)</f>
        <v/>
      </c>
      <c r="O4693" s="132">
        <f>IF(G4693&gt;$K$3,"Futuro","Atraso")</f>
        <v/>
      </c>
      <c r="P4693">
        <f>12*(YEAR(G4693)-YEAR($K$3))+(MONTH(G4693)-MONTH($K$3))</f>
        <v/>
      </c>
      <c r="Q4693" s="366">
        <f>IF(M4693="IBIRAPITANGA FASE 3",IF(O4693="Atraso",L4693,L4693/(1+$I$2)^P4693),IF(O4693="Atraso",L4693,L4693/(1+$I$1)^P4693))</f>
        <v/>
      </c>
      <c r="R4693">
        <f>IF(O4693="Atraso",$K$3-G4693,0)</f>
        <v/>
      </c>
      <c r="S4693">
        <f>IF(R4693&lt;=15,"Até 15",IF(R4693&lt;=30,"Entre 15 e 30",IF(R4693&lt;=60,"Entre 30 e 60",IF(R4693&lt;=90,"Entre 60 e 90",IF(R4693&lt;=120,"Entre 90 e 120",IF(R4693&lt;=150,"Entre 120 e 150",IF(R4693&lt;=180,"Entre 150 e 180","Superior a 180")))))))</f>
        <v/>
      </c>
    </row>
    <row r="4694">
      <c r="A4694" t="inlineStr">
        <is>
          <t>Q022L04</t>
        </is>
      </c>
      <c r="B4694" t="inlineStr">
        <is>
          <t>DARIO JULIANO</t>
        </is>
      </c>
      <c r="C4694" t="n">
        <v>1</v>
      </c>
      <c r="D4694" t="inlineStr">
        <is>
          <t>IPCA</t>
        </is>
      </c>
      <c r="E4694" t="n">
        <v>0.009488792934583046</v>
      </c>
      <c r="F4694" t="inlineStr">
        <is>
          <t>MENSAL</t>
        </is>
      </c>
      <c r="G4694" t="n">
        <v>49562</v>
      </c>
      <c r="H4694" t="n">
        <v>49562</v>
      </c>
      <c r="I4694" t="n">
        <v>173</v>
      </c>
      <c r="J4694" t="inlineStr">
        <is>
          <t>CARTEIRA</t>
        </is>
      </c>
      <c r="K4694" t="inlineStr">
        <is>
          <t>CONTRATO</t>
        </is>
      </c>
      <c r="L4694" t="n">
        <v>2609.64</v>
      </c>
      <c r="M4694" t="inlineStr">
        <is>
          <t>IBIRAPITANGA FASE 3</t>
        </is>
      </c>
      <c r="N4694" s="142">
        <f>DATE(YEAR(G4694),MONTH(G4694),1)</f>
        <v/>
      </c>
      <c r="O4694" s="132">
        <f>IF(G4694&gt;$K$3,"Futuro","Atraso")</f>
        <v/>
      </c>
      <c r="P4694">
        <f>12*(YEAR(G4694)-YEAR($K$3))+(MONTH(G4694)-MONTH($K$3))</f>
        <v/>
      </c>
      <c r="Q4694" s="366">
        <f>IF(M4694="IBIRAPITANGA FASE 3",IF(O4694="Atraso",L4694,L4694/(1+$I$2)^P4694),IF(O4694="Atraso",L4694,L4694/(1+$I$1)^P4694))</f>
        <v/>
      </c>
      <c r="R4694">
        <f>IF(O4694="Atraso",$K$3-G4694,0)</f>
        <v/>
      </c>
      <c r="S4694">
        <f>IF(R4694&lt;=15,"Até 15",IF(R4694&lt;=30,"Entre 15 e 30",IF(R4694&lt;=60,"Entre 30 e 60",IF(R4694&lt;=90,"Entre 60 e 90",IF(R4694&lt;=120,"Entre 90 e 120",IF(R4694&lt;=150,"Entre 120 e 150",IF(R4694&lt;=180,"Entre 150 e 180","Superior a 180")))))))</f>
        <v/>
      </c>
    </row>
    <row r="4695">
      <c r="A4695" t="inlineStr">
        <is>
          <t>Q022L04</t>
        </is>
      </c>
      <c r="B4695" t="inlineStr">
        <is>
          <t>DARIO JULIANO</t>
        </is>
      </c>
      <c r="C4695" t="n">
        <v>1</v>
      </c>
      <c r="D4695" t="inlineStr">
        <is>
          <t>IPCA</t>
        </is>
      </c>
      <c r="E4695" t="n">
        <v>0.009488792934583046</v>
      </c>
      <c r="F4695" t="inlineStr">
        <is>
          <t>MENSAL</t>
        </is>
      </c>
      <c r="G4695" t="n">
        <v>49592</v>
      </c>
      <c r="H4695" t="n">
        <v>49592</v>
      </c>
      <c r="I4695" t="n">
        <v>174</v>
      </c>
      <c r="J4695" t="inlineStr">
        <is>
          <t>CARTEIRA</t>
        </is>
      </c>
      <c r="K4695" t="inlineStr">
        <is>
          <t>CONTRATO</t>
        </is>
      </c>
      <c r="L4695" t="n">
        <v>2609.64</v>
      </c>
      <c r="M4695" t="inlineStr">
        <is>
          <t>IBIRAPITANGA FASE 3</t>
        </is>
      </c>
      <c r="N4695" s="142">
        <f>DATE(YEAR(G4695),MONTH(G4695),1)</f>
        <v/>
      </c>
      <c r="O4695" s="132">
        <f>IF(G4695&gt;$K$3,"Futuro","Atraso")</f>
        <v/>
      </c>
      <c r="P4695">
        <f>12*(YEAR(G4695)-YEAR($K$3))+(MONTH(G4695)-MONTH($K$3))</f>
        <v/>
      </c>
      <c r="Q4695" s="366">
        <f>IF(M4695="IBIRAPITANGA FASE 3",IF(O4695="Atraso",L4695,L4695/(1+$I$2)^P4695),IF(O4695="Atraso",L4695,L4695/(1+$I$1)^P4695))</f>
        <v/>
      </c>
      <c r="R4695">
        <f>IF(O4695="Atraso",$K$3-G4695,0)</f>
        <v/>
      </c>
      <c r="S4695">
        <f>IF(R4695&lt;=15,"Até 15",IF(R4695&lt;=30,"Entre 15 e 30",IF(R4695&lt;=60,"Entre 30 e 60",IF(R4695&lt;=90,"Entre 60 e 90",IF(R4695&lt;=120,"Entre 90 e 120",IF(R4695&lt;=150,"Entre 120 e 150",IF(R4695&lt;=180,"Entre 150 e 180","Superior a 180")))))))</f>
        <v/>
      </c>
    </row>
    <row r="4696">
      <c r="A4696" t="inlineStr">
        <is>
          <t>Q022L04</t>
        </is>
      </c>
      <c r="B4696" t="inlineStr">
        <is>
          <t>DARIO JULIANO</t>
        </is>
      </c>
      <c r="C4696" t="n">
        <v>1</v>
      </c>
      <c r="D4696" t="inlineStr">
        <is>
          <t>IPCA</t>
        </is>
      </c>
      <c r="E4696" t="n">
        <v>0.009488792934583046</v>
      </c>
      <c r="F4696" t="inlineStr">
        <is>
          <t>MENSAL</t>
        </is>
      </c>
      <c r="G4696" t="n">
        <v>49623</v>
      </c>
      <c r="H4696" t="n">
        <v>49623</v>
      </c>
      <c r="I4696" t="n">
        <v>175</v>
      </c>
      <c r="J4696" t="inlineStr">
        <is>
          <t>CARTEIRA</t>
        </is>
      </c>
      <c r="K4696" t="inlineStr">
        <is>
          <t>CONTRATO</t>
        </is>
      </c>
      <c r="L4696" t="n">
        <v>2609.64</v>
      </c>
      <c r="M4696" t="inlineStr">
        <is>
          <t>IBIRAPITANGA FASE 3</t>
        </is>
      </c>
      <c r="N4696" s="142">
        <f>DATE(YEAR(G4696),MONTH(G4696),1)</f>
        <v/>
      </c>
      <c r="O4696" s="132">
        <f>IF(G4696&gt;$K$3,"Futuro","Atraso")</f>
        <v/>
      </c>
      <c r="P4696">
        <f>12*(YEAR(G4696)-YEAR($K$3))+(MONTH(G4696)-MONTH($K$3))</f>
        <v/>
      </c>
      <c r="Q4696" s="366">
        <f>IF(M4696="IBIRAPITANGA FASE 3",IF(O4696="Atraso",L4696,L4696/(1+$I$2)^P4696),IF(O4696="Atraso",L4696,L4696/(1+$I$1)^P4696))</f>
        <v/>
      </c>
      <c r="R4696">
        <f>IF(O4696="Atraso",$K$3-G4696,0)</f>
        <v/>
      </c>
      <c r="S4696">
        <f>IF(R4696&lt;=15,"Até 15",IF(R4696&lt;=30,"Entre 15 e 30",IF(R4696&lt;=60,"Entre 30 e 60",IF(R4696&lt;=90,"Entre 60 e 90",IF(R4696&lt;=120,"Entre 90 e 120",IF(R4696&lt;=150,"Entre 120 e 150",IF(R4696&lt;=180,"Entre 150 e 180","Superior a 180")))))))</f>
        <v/>
      </c>
    </row>
    <row r="4697">
      <c r="A4697" t="inlineStr">
        <is>
          <t>Q022L04</t>
        </is>
      </c>
      <c r="B4697" t="inlineStr">
        <is>
          <t>DARIO JULIANO</t>
        </is>
      </c>
      <c r="C4697" t="n">
        <v>1</v>
      </c>
      <c r="D4697" t="inlineStr">
        <is>
          <t>IPCA</t>
        </is>
      </c>
      <c r="E4697" t="n">
        <v>0.009488792934583046</v>
      </c>
      <c r="F4697" t="inlineStr">
        <is>
          <t>MENSAL</t>
        </is>
      </c>
      <c r="G4697" t="n">
        <v>49653</v>
      </c>
      <c r="H4697" t="n">
        <v>49653</v>
      </c>
      <c r="I4697" t="n">
        <v>176</v>
      </c>
      <c r="J4697" t="inlineStr">
        <is>
          <t>CARTEIRA</t>
        </is>
      </c>
      <c r="K4697" t="inlineStr">
        <is>
          <t>CONTRATO</t>
        </is>
      </c>
      <c r="L4697" t="n">
        <v>2609.64</v>
      </c>
      <c r="M4697" t="inlineStr">
        <is>
          <t>IBIRAPITANGA FASE 3</t>
        </is>
      </c>
      <c r="N4697" s="142">
        <f>DATE(YEAR(G4697),MONTH(G4697),1)</f>
        <v/>
      </c>
      <c r="O4697" s="132">
        <f>IF(G4697&gt;$K$3,"Futuro","Atraso")</f>
        <v/>
      </c>
      <c r="P4697">
        <f>12*(YEAR(G4697)-YEAR($K$3))+(MONTH(G4697)-MONTH($K$3))</f>
        <v/>
      </c>
      <c r="Q4697" s="366">
        <f>IF(M4697="IBIRAPITANGA FASE 3",IF(O4697="Atraso",L4697,L4697/(1+$I$2)^P4697),IF(O4697="Atraso",L4697,L4697/(1+$I$1)^P4697))</f>
        <v/>
      </c>
      <c r="R4697">
        <f>IF(O4697="Atraso",$K$3-G4697,0)</f>
        <v/>
      </c>
      <c r="S4697">
        <f>IF(R4697&lt;=15,"Até 15",IF(R4697&lt;=30,"Entre 15 e 30",IF(R4697&lt;=60,"Entre 30 e 60",IF(R4697&lt;=90,"Entre 60 e 90",IF(R4697&lt;=120,"Entre 90 e 120",IF(R4697&lt;=150,"Entre 120 e 150",IF(R4697&lt;=180,"Entre 150 e 180","Superior a 180")))))))</f>
        <v/>
      </c>
    </row>
    <row r="4698">
      <c r="A4698" t="inlineStr">
        <is>
          <t>Q022L04</t>
        </is>
      </c>
      <c r="B4698" t="inlineStr">
        <is>
          <t>DARIO JULIANO</t>
        </is>
      </c>
      <c r="C4698" t="n">
        <v>1</v>
      </c>
      <c r="D4698" t="inlineStr">
        <is>
          <t>IPCA</t>
        </is>
      </c>
      <c r="E4698" t="n">
        <v>0.009488792934583046</v>
      </c>
      <c r="F4698" t="inlineStr">
        <is>
          <t>MENSAL</t>
        </is>
      </c>
      <c r="G4698" t="n">
        <v>49684</v>
      </c>
      <c r="H4698" t="n">
        <v>49684</v>
      </c>
      <c r="I4698" t="n">
        <v>177</v>
      </c>
      <c r="J4698" t="inlineStr">
        <is>
          <t>CARTEIRA</t>
        </is>
      </c>
      <c r="K4698" t="inlineStr">
        <is>
          <t>CONTRATO</t>
        </is>
      </c>
      <c r="L4698" t="n">
        <v>2609.64</v>
      </c>
      <c r="M4698" t="inlineStr">
        <is>
          <t>IBIRAPITANGA FASE 3</t>
        </is>
      </c>
      <c r="N4698" s="142">
        <f>DATE(YEAR(G4698),MONTH(G4698),1)</f>
        <v/>
      </c>
      <c r="O4698" s="132">
        <f>IF(G4698&gt;$K$3,"Futuro","Atraso")</f>
        <v/>
      </c>
      <c r="P4698">
        <f>12*(YEAR(G4698)-YEAR($K$3))+(MONTH(G4698)-MONTH($K$3))</f>
        <v/>
      </c>
      <c r="Q4698" s="366">
        <f>IF(M4698="IBIRAPITANGA FASE 3",IF(O4698="Atraso",L4698,L4698/(1+$I$2)^P4698),IF(O4698="Atraso",L4698,L4698/(1+$I$1)^P4698))</f>
        <v/>
      </c>
      <c r="R4698">
        <f>IF(O4698="Atraso",$K$3-G4698,0)</f>
        <v/>
      </c>
      <c r="S4698">
        <f>IF(R4698&lt;=15,"Até 15",IF(R4698&lt;=30,"Entre 15 e 30",IF(R4698&lt;=60,"Entre 30 e 60",IF(R4698&lt;=90,"Entre 60 e 90",IF(R4698&lt;=120,"Entre 90 e 120",IF(R4698&lt;=150,"Entre 120 e 150",IF(R4698&lt;=180,"Entre 150 e 180","Superior a 180")))))))</f>
        <v/>
      </c>
    </row>
    <row r="4699">
      <c r="A4699" t="inlineStr">
        <is>
          <t>Q022L04</t>
        </is>
      </c>
      <c r="B4699" t="inlineStr">
        <is>
          <t>DARIO JULIANO</t>
        </is>
      </c>
      <c r="C4699" t="n">
        <v>1</v>
      </c>
      <c r="D4699" t="inlineStr">
        <is>
          <t>IPCA</t>
        </is>
      </c>
      <c r="E4699" t="n">
        <v>0.009488792934583046</v>
      </c>
      <c r="F4699" t="inlineStr">
        <is>
          <t>MENSAL</t>
        </is>
      </c>
      <c r="G4699" t="n">
        <v>49715</v>
      </c>
      <c r="H4699" t="n">
        <v>49715</v>
      </c>
      <c r="I4699" t="n">
        <v>178</v>
      </c>
      <c r="J4699" t="inlineStr">
        <is>
          <t>CARTEIRA</t>
        </is>
      </c>
      <c r="K4699" t="inlineStr">
        <is>
          <t>CONTRATO</t>
        </is>
      </c>
      <c r="L4699" t="n">
        <v>2609.64</v>
      </c>
      <c r="M4699" t="inlineStr">
        <is>
          <t>IBIRAPITANGA FASE 3</t>
        </is>
      </c>
      <c r="N4699" s="142">
        <f>DATE(YEAR(G4699),MONTH(G4699),1)</f>
        <v/>
      </c>
      <c r="O4699" s="132">
        <f>IF(G4699&gt;$K$3,"Futuro","Atraso")</f>
        <v/>
      </c>
      <c r="P4699">
        <f>12*(YEAR(G4699)-YEAR($K$3))+(MONTH(G4699)-MONTH($K$3))</f>
        <v/>
      </c>
      <c r="Q4699" s="366">
        <f>IF(M4699="IBIRAPITANGA FASE 3",IF(O4699="Atraso",L4699,L4699/(1+$I$2)^P4699),IF(O4699="Atraso",L4699,L4699/(1+$I$1)^P4699))</f>
        <v/>
      </c>
      <c r="R4699">
        <f>IF(O4699="Atraso",$K$3-G4699,0)</f>
        <v/>
      </c>
      <c r="S4699">
        <f>IF(R4699&lt;=15,"Até 15",IF(R4699&lt;=30,"Entre 15 e 30",IF(R4699&lt;=60,"Entre 30 e 60",IF(R4699&lt;=90,"Entre 60 e 90",IF(R4699&lt;=120,"Entre 90 e 120",IF(R4699&lt;=150,"Entre 120 e 150",IF(R4699&lt;=180,"Entre 150 e 180","Superior a 180")))))))</f>
        <v/>
      </c>
    </row>
    <row r="4700">
      <c r="A4700" t="inlineStr">
        <is>
          <t>Q022L04</t>
        </is>
      </c>
      <c r="B4700" t="inlineStr">
        <is>
          <t>DARIO JULIANO</t>
        </is>
      </c>
      <c r="C4700" t="n">
        <v>1</v>
      </c>
      <c r="D4700" t="inlineStr">
        <is>
          <t>IPCA</t>
        </is>
      </c>
      <c r="E4700" t="n">
        <v>0.009488792934583046</v>
      </c>
      <c r="F4700" t="inlineStr">
        <is>
          <t>MENSAL</t>
        </is>
      </c>
      <c r="G4700" t="n">
        <v>49744</v>
      </c>
      <c r="H4700" t="n">
        <v>49744</v>
      </c>
      <c r="I4700" t="n">
        <v>179</v>
      </c>
      <c r="J4700" t="inlineStr">
        <is>
          <t>CARTEIRA</t>
        </is>
      </c>
      <c r="K4700" t="inlineStr">
        <is>
          <t>CONTRATO</t>
        </is>
      </c>
      <c r="L4700" t="n">
        <v>2609.64</v>
      </c>
      <c r="M4700" t="inlineStr">
        <is>
          <t>IBIRAPITANGA FASE 3</t>
        </is>
      </c>
      <c r="N4700" s="142">
        <f>DATE(YEAR(G4700),MONTH(G4700),1)</f>
        <v/>
      </c>
      <c r="O4700" s="132">
        <f>IF(G4700&gt;$K$3,"Futuro","Atraso")</f>
        <v/>
      </c>
      <c r="P4700">
        <f>12*(YEAR(G4700)-YEAR($K$3))+(MONTH(G4700)-MONTH($K$3))</f>
        <v/>
      </c>
      <c r="Q4700" s="366">
        <f>IF(M4700="IBIRAPITANGA FASE 3",IF(O4700="Atraso",L4700,L4700/(1+$I$2)^P4700),IF(O4700="Atraso",L4700,L4700/(1+$I$1)^P4700))</f>
        <v/>
      </c>
      <c r="R4700">
        <f>IF(O4700="Atraso",$K$3-G4700,0)</f>
        <v/>
      </c>
      <c r="S4700">
        <f>IF(R4700&lt;=15,"Até 15",IF(R4700&lt;=30,"Entre 15 e 30",IF(R4700&lt;=60,"Entre 30 e 60",IF(R4700&lt;=90,"Entre 60 e 90",IF(R4700&lt;=120,"Entre 90 e 120",IF(R4700&lt;=150,"Entre 120 e 150",IF(R4700&lt;=180,"Entre 150 e 180","Superior a 180")))))))</f>
        <v/>
      </c>
    </row>
    <row r="4701">
      <c r="A4701" t="inlineStr">
        <is>
          <t>Q022L04</t>
        </is>
      </c>
      <c r="B4701" t="inlineStr">
        <is>
          <t>DARIO JULIANO</t>
        </is>
      </c>
      <c r="C4701" t="n">
        <v>1</v>
      </c>
      <c r="D4701" t="inlineStr">
        <is>
          <t>IPCA</t>
        </is>
      </c>
      <c r="E4701" t="n">
        <v>0.009488792934583046</v>
      </c>
      <c r="F4701" t="inlineStr">
        <is>
          <t>MENSAL</t>
        </is>
      </c>
      <c r="G4701" t="n">
        <v>49775</v>
      </c>
      <c r="H4701" t="n">
        <v>49775</v>
      </c>
      <c r="I4701" t="n">
        <v>180</v>
      </c>
      <c r="J4701" t="inlineStr">
        <is>
          <t>CARTEIRA</t>
        </is>
      </c>
      <c r="K4701" t="inlineStr">
        <is>
          <t>CONTRATO</t>
        </is>
      </c>
      <c r="L4701" t="n">
        <v>2609.64</v>
      </c>
      <c r="M4701" t="inlineStr">
        <is>
          <t>IBIRAPITANGA FASE 3</t>
        </is>
      </c>
      <c r="N4701" s="142">
        <f>DATE(YEAR(G4701),MONTH(G4701),1)</f>
        <v/>
      </c>
      <c r="O4701" s="132">
        <f>IF(G4701&gt;$K$3,"Futuro","Atraso")</f>
        <v/>
      </c>
      <c r="P4701">
        <f>12*(YEAR(G4701)-YEAR($K$3))+(MONTH(G4701)-MONTH($K$3))</f>
        <v/>
      </c>
      <c r="Q4701" s="366">
        <f>IF(M4701="IBIRAPITANGA FASE 3",IF(O4701="Atraso",L4701,L4701/(1+$I$2)^P4701),IF(O4701="Atraso",L4701,L4701/(1+$I$1)^P4701))</f>
        <v/>
      </c>
      <c r="R4701">
        <f>IF(O4701="Atraso",$K$3-G4701,0)</f>
        <v/>
      </c>
      <c r="S4701">
        <f>IF(R4701&lt;=15,"Até 15",IF(R4701&lt;=30,"Entre 15 e 30",IF(R4701&lt;=60,"Entre 30 e 60",IF(R4701&lt;=90,"Entre 60 e 90",IF(R4701&lt;=120,"Entre 90 e 120",IF(R4701&lt;=150,"Entre 120 e 150",IF(R4701&lt;=180,"Entre 150 e 180","Superior a 180")))))))</f>
        <v/>
      </c>
    </row>
    <row r="4702">
      <c r="A4702" t="inlineStr">
        <is>
          <t>Q022L05</t>
        </is>
      </c>
      <c r="B4702" t="inlineStr">
        <is>
          <t>DAIANE DIAS DE SOUZA</t>
        </is>
      </c>
      <c r="C4702" t="n">
        <v>1</v>
      </c>
      <c r="D4702" t="inlineStr">
        <is>
          <t>IPCA</t>
        </is>
      </c>
      <c r="E4702" t="n">
        <v>0.009488792934583046</v>
      </c>
      <c r="F4702" t="inlineStr">
        <is>
          <t>MENSAL</t>
        </is>
      </c>
      <c r="G4702" t="n">
        <v>45240</v>
      </c>
      <c r="H4702" t="n">
        <v>45240</v>
      </c>
      <c r="I4702" t="n">
        <v>6</v>
      </c>
      <c r="J4702" t="inlineStr">
        <is>
          <t>CARTEIRA</t>
        </is>
      </c>
      <c r="K4702" t="inlineStr">
        <is>
          <t>CONTRATO</t>
        </is>
      </c>
      <c r="L4702" t="n">
        <v>5565.15</v>
      </c>
      <c r="M4702" t="inlineStr">
        <is>
          <t>IBIRAPITANGA FASE 3</t>
        </is>
      </c>
      <c r="N4702" s="142">
        <f>DATE(YEAR(G4702),MONTH(G4702),1)</f>
        <v/>
      </c>
      <c r="O4702" s="132">
        <f>IF(G4702&gt;$K$3,"Futuro","Atraso")</f>
        <v/>
      </c>
      <c r="P4702">
        <f>12*(YEAR(G4702)-YEAR($K$3))+(MONTH(G4702)-MONTH($K$3))</f>
        <v/>
      </c>
      <c r="Q4702" s="366">
        <f>IF(M4702="IBIRAPITANGA FASE 3",IF(O4702="Atraso",L4702,L4702/(1+$I$2)^P4702),IF(O4702="Atraso",L4702,L4702/(1+$I$1)^P4702))</f>
        <v/>
      </c>
      <c r="R4702">
        <f>IF(O4702="Atraso",$K$3-G4702,0)</f>
        <v/>
      </c>
      <c r="S4702">
        <f>IF(R4702&lt;=15,"Até 15",IF(R4702&lt;=30,"Entre 15 e 30",IF(R4702&lt;=60,"Entre 30 e 60",IF(R4702&lt;=90,"Entre 60 e 90",IF(R4702&lt;=120,"Entre 90 e 120",IF(R4702&lt;=150,"Entre 120 e 150",IF(R4702&lt;=180,"Entre 150 e 180","Superior a 180")))))))</f>
        <v/>
      </c>
    </row>
    <row r="4703">
      <c r="A4703" t="inlineStr">
        <is>
          <t>Q022L05</t>
        </is>
      </c>
      <c r="B4703" t="inlineStr">
        <is>
          <t>DAIANE DIAS DE SOUZA</t>
        </is>
      </c>
      <c r="C4703" t="n">
        <v>1</v>
      </c>
      <c r="D4703" t="inlineStr">
        <is>
          <t>IPCA</t>
        </is>
      </c>
      <c r="E4703" t="n">
        <v>0.009488792934583046</v>
      </c>
      <c r="F4703" t="inlineStr">
        <is>
          <t>MENSAL</t>
        </is>
      </c>
      <c r="G4703" t="n">
        <v>45270</v>
      </c>
      <c r="H4703" t="n">
        <v>45270</v>
      </c>
      <c r="I4703" t="n">
        <v>7</v>
      </c>
      <c r="J4703" t="inlineStr">
        <is>
          <t>CARTEIRA</t>
        </is>
      </c>
      <c r="K4703" t="inlineStr">
        <is>
          <t>CONTRATO</t>
        </is>
      </c>
      <c r="L4703" t="n">
        <v>5565.15</v>
      </c>
      <c r="M4703" t="inlineStr">
        <is>
          <t>IBIRAPITANGA FASE 3</t>
        </is>
      </c>
      <c r="N4703" s="142">
        <f>DATE(YEAR(G4703),MONTH(G4703),1)</f>
        <v/>
      </c>
      <c r="O4703" s="132">
        <f>IF(G4703&gt;$K$3,"Futuro","Atraso")</f>
        <v/>
      </c>
      <c r="P4703">
        <f>12*(YEAR(G4703)-YEAR($K$3))+(MONTH(G4703)-MONTH($K$3))</f>
        <v/>
      </c>
      <c r="Q4703" s="366">
        <f>IF(M4703="IBIRAPITANGA FASE 3",IF(O4703="Atraso",L4703,L4703/(1+$I$2)^P4703),IF(O4703="Atraso",L4703,L4703/(1+$I$1)^P4703))</f>
        <v/>
      </c>
      <c r="R4703">
        <f>IF(O4703="Atraso",$K$3-G4703,0)</f>
        <v/>
      </c>
      <c r="S4703">
        <f>IF(R4703&lt;=15,"Até 15",IF(R4703&lt;=30,"Entre 15 e 30",IF(R4703&lt;=60,"Entre 30 e 60",IF(R4703&lt;=90,"Entre 60 e 90",IF(R4703&lt;=120,"Entre 90 e 120",IF(R4703&lt;=150,"Entre 120 e 150",IF(R4703&lt;=180,"Entre 150 e 180","Superior a 180")))))))</f>
        <v/>
      </c>
    </row>
    <row r="4704">
      <c r="A4704" t="inlineStr">
        <is>
          <t>Q022L05</t>
        </is>
      </c>
      <c r="B4704" t="inlineStr">
        <is>
          <t>DAIANE DIAS DE SOUZA</t>
        </is>
      </c>
      <c r="C4704" t="n">
        <v>1</v>
      </c>
      <c r="D4704" t="inlineStr">
        <is>
          <t>IPCA</t>
        </is>
      </c>
      <c r="E4704" t="n">
        <v>0.009488792934583046</v>
      </c>
      <c r="F4704" t="inlineStr">
        <is>
          <t>MENSAL</t>
        </is>
      </c>
      <c r="G4704" t="n">
        <v>45301</v>
      </c>
      <c r="H4704" t="n">
        <v>45301</v>
      </c>
      <c r="I4704" t="n">
        <v>8</v>
      </c>
      <c r="J4704" t="inlineStr">
        <is>
          <t>CARTEIRA</t>
        </is>
      </c>
      <c r="K4704" t="inlineStr">
        <is>
          <t>CONTRATO</t>
        </is>
      </c>
      <c r="L4704" t="n">
        <v>5565.15</v>
      </c>
      <c r="M4704" t="inlineStr">
        <is>
          <t>IBIRAPITANGA FASE 3</t>
        </is>
      </c>
      <c r="N4704" s="142">
        <f>DATE(YEAR(G4704),MONTH(G4704),1)</f>
        <v/>
      </c>
      <c r="O4704" s="132">
        <f>IF(G4704&gt;$K$3,"Futuro","Atraso")</f>
        <v/>
      </c>
      <c r="P4704">
        <f>12*(YEAR(G4704)-YEAR($K$3))+(MONTH(G4704)-MONTH($K$3))</f>
        <v/>
      </c>
      <c r="Q4704" s="366">
        <f>IF(M4704="IBIRAPITANGA FASE 3",IF(O4704="Atraso",L4704,L4704/(1+$I$2)^P4704),IF(O4704="Atraso",L4704,L4704/(1+$I$1)^P4704))</f>
        <v/>
      </c>
      <c r="R4704">
        <f>IF(O4704="Atraso",$K$3-G4704,0)</f>
        <v/>
      </c>
      <c r="S4704">
        <f>IF(R4704&lt;=15,"Até 15",IF(R4704&lt;=30,"Entre 15 e 30",IF(R4704&lt;=60,"Entre 30 e 60",IF(R4704&lt;=90,"Entre 60 e 90",IF(R4704&lt;=120,"Entre 90 e 120",IF(R4704&lt;=150,"Entre 120 e 150",IF(R4704&lt;=180,"Entre 150 e 180","Superior a 180")))))))</f>
        <v/>
      </c>
    </row>
    <row r="4705">
      <c r="A4705" t="inlineStr">
        <is>
          <t>Q022L05</t>
        </is>
      </c>
      <c r="B4705" t="inlineStr">
        <is>
          <t>DAIANE DIAS DE SOUZA</t>
        </is>
      </c>
      <c r="C4705" t="n">
        <v>1</v>
      </c>
      <c r="D4705" t="inlineStr">
        <is>
          <t>IPCA</t>
        </is>
      </c>
      <c r="E4705" t="n">
        <v>0.009488792934583046</v>
      </c>
      <c r="F4705" t="inlineStr">
        <is>
          <t>MENSAL</t>
        </is>
      </c>
      <c r="G4705" t="n">
        <v>45332</v>
      </c>
      <c r="H4705" t="n">
        <v>45332</v>
      </c>
      <c r="I4705" t="n">
        <v>9</v>
      </c>
      <c r="J4705" t="inlineStr">
        <is>
          <t>CARTEIRA</t>
        </is>
      </c>
      <c r="K4705" t="inlineStr">
        <is>
          <t>CONTRATO</t>
        </is>
      </c>
      <c r="L4705" t="n">
        <v>5565.15</v>
      </c>
      <c r="M4705" t="inlineStr">
        <is>
          <t>IBIRAPITANGA FASE 3</t>
        </is>
      </c>
      <c r="N4705" s="142">
        <f>DATE(YEAR(G4705),MONTH(G4705),1)</f>
        <v/>
      </c>
      <c r="O4705" s="132">
        <f>IF(G4705&gt;$K$3,"Futuro","Atraso")</f>
        <v/>
      </c>
      <c r="P4705">
        <f>12*(YEAR(G4705)-YEAR($K$3))+(MONTH(G4705)-MONTH($K$3))</f>
        <v/>
      </c>
      <c r="Q4705" s="366">
        <f>IF(M4705="IBIRAPITANGA FASE 3",IF(O4705="Atraso",L4705,L4705/(1+$I$2)^P4705),IF(O4705="Atraso",L4705,L4705/(1+$I$1)^P4705))</f>
        <v/>
      </c>
      <c r="R4705">
        <f>IF(O4705="Atraso",$K$3-G4705,0)</f>
        <v/>
      </c>
      <c r="S4705">
        <f>IF(R4705&lt;=15,"Até 15",IF(R4705&lt;=30,"Entre 15 e 30",IF(R4705&lt;=60,"Entre 30 e 60",IF(R4705&lt;=90,"Entre 60 e 90",IF(R4705&lt;=120,"Entre 90 e 120",IF(R4705&lt;=150,"Entre 120 e 150",IF(R4705&lt;=180,"Entre 150 e 180","Superior a 180")))))))</f>
        <v/>
      </c>
    </row>
    <row r="4706">
      <c r="A4706" t="inlineStr">
        <is>
          <t>Q022L05</t>
        </is>
      </c>
      <c r="B4706" t="inlineStr">
        <is>
          <t>DAIANE DIAS DE SOUZA</t>
        </is>
      </c>
      <c r="C4706" t="n">
        <v>1</v>
      </c>
      <c r="D4706" t="inlineStr">
        <is>
          <t>IPCA</t>
        </is>
      </c>
      <c r="E4706" t="n">
        <v>0.009488792934583046</v>
      </c>
      <c r="F4706" t="inlineStr">
        <is>
          <t>MENSAL</t>
        </is>
      </c>
      <c r="G4706" t="n">
        <v>45361</v>
      </c>
      <c r="H4706" t="n">
        <v>45361</v>
      </c>
      <c r="I4706" t="n">
        <v>10</v>
      </c>
      <c r="J4706" t="inlineStr">
        <is>
          <t>CARTEIRA</t>
        </is>
      </c>
      <c r="K4706" t="inlineStr">
        <is>
          <t>CONTRATO</t>
        </is>
      </c>
      <c r="L4706" t="n">
        <v>5565.15</v>
      </c>
      <c r="M4706" t="inlineStr">
        <is>
          <t>IBIRAPITANGA FASE 3</t>
        </is>
      </c>
      <c r="N4706" s="142">
        <f>DATE(YEAR(G4706),MONTH(G4706),1)</f>
        <v/>
      </c>
      <c r="O4706" s="132">
        <f>IF(G4706&gt;$K$3,"Futuro","Atraso")</f>
        <v/>
      </c>
      <c r="P4706">
        <f>12*(YEAR(G4706)-YEAR($K$3))+(MONTH(G4706)-MONTH($K$3))</f>
        <v/>
      </c>
      <c r="Q4706" s="366">
        <f>IF(M4706="IBIRAPITANGA FASE 3",IF(O4706="Atraso",L4706,L4706/(1+$I$2)^P4706),IF(O4706="Atraso",L4706,L4706/(1+$I$1)^P4706))</f>
        <v/>
      </c>
      <c r="R4706">
        <f>IF(O4706="Atraso",$K$3-G4706,0)</f>
        <v/>
      </c>
      <c r="S4706">
        <f>IF(R4706&lt;=15,"Até 15",IF(R4706&lt;=30,"Entre 15 e 30",IF(R4706&lt;=60,"Entre 30 e 60",IF(R4706&lt;=90,"Entre 60 e 90",IF(R4706&lt;=120,"Entre 90 e 120",IF(R4706&lt;=150,"Entre 120 e 150",IF(R4706&lt;=180,"Entre 150 e 180","Superior a 180")))))))</f>
        <v/>
      </c>
    </row>
    <row r="4707">
      <c r="A4707" t="inlineStr">
        <is>
          <t>Q022L05</t>
        </is>
      </c>
      <c r="B4707" t="inlineStr">
        <is>
          <t>DAIANE DIAS DE SOUZA</t>
        </is>
      </c>
      <c r="C4707" t="n">
        <v>1</v>
      </c>
      <c r="D4707" t="inlineStr">
        <is>
          <t>IPCA</t>
        </is>
      </c>
      <c r="E4707" t="n">
        <v>0.009488792934583046</v>
      </c>
      <c r="F4707" t="inlineStr">
        <is>
          <t>MENSAL</t>
        </is>
      </c>
      <c r="G4707" t="n">
        <v>45392</v>
      </c>
      <c r="H4707" t="n">
        <v>45392</v>
      </c>
      <c r="I4707" t="n">
        <v>11</v>
      </c>
      <c r="J4707" t="inlineStr">
        <is>
          <t>CARTEIRA</t>
        </is>
      </c>
      <c r="K4707" t="inlineStr">
        <is>
          <t>CONTRATO</t>
        </is>
      </c>
      <c r="L4707" t="n">
        <v>5565.15</v>
      </c>
      <c r="M4707" t="inlineStr">
        <is>
          <t>IBIRAPITANGA FASE 3</t>
        </is>
      </c>
      <c r="N4707" s="142">
        <f>DATE(YEAR(G4707),MONTH(G4707),1)</f>
        <v/>
      </c>
      <c r="O4707" s="132">
        <f>IF(G4707&gt;$K$3,"Futuro","Atraso")</f>
        <v/>
      </c>
      <c r="P4707">
        <f>12*(YEAR(G4707)-YEAR($K$3))+(MONTH(G4707)-MONTH($K$3))</f>
        <v/>
      </c>
      <c r="Q4707" s="366">
        <f>IF(M4707="IBIRAPITANGA FASE 3",IF(O4707="Atraso",L4707,L4707/(1+$I$2)^P4707),IF(O4707="Atraso",L4707,L4707/(1+$I$1)^P4707))</f>
        <v/>
      </c>
      <c r="R4707">
        <f>IF(O4707="Atraso",$K$3-G4707,0)</f>
        <v/>
      </c>
      <c r="S4707">
        <f>IF(R4707&lt;=15,"Até 15",IF(R4707&lt;=30,"Entre 15 e 30",IF(R4707&lt;=60,"Entre 30 e 60",IF(R4707&lt;=90,"Entre 60 e 90",IF(R4707&lt;=120,"Entre 90 e 120",IF(R4707&lt;=150,"Entre 120 e 150",IF(R4707&lt;=180,"Entre 150 e 180","Superior a 180")))))))</f>
        <v/>
      </c>
    </row>
    <row r="4708">
      <c r="A4708" t="inlineStr">
        <is>
          <t>Q022L05</t>
        </is>
      </c>
      <c r="B4708" t="inlineStr">
        <is>
          <t>DAIANE DIAS DE SOUZA</t>
        </is>
      </c>
      <c r="C4708" t="n">
        <v>1</v>
      </c>
      <c r="D4708" t="inlineStr">
        <is>
          <t>IPCA</t>
        </is>
      </c>
      <c r="E4708" t="n">
        <v>0.009488792934583046</v>
      </c>
      <c r="F4708" t="inlineStr">
        <is>
          <t>MENSAL</t>
        </is>
      </c>
      <c r="G4708" t="n">
        <v>45422</v>
      </c>
      <c r="H4708" t="n">
        <v>45422</v>
      </c>
      <c r="I4708" t="n">
        <v>12</v>
      </c>
      <c r="J4708" t="inlineStr">
        <is>
          <t>CARTEIRA</t>
        </is>
      </c>
      <c r="K4708" t="inlineStr">
        <is>
          <t>CONTRATO</t>
        </is>
      </c>
      <c r="L4708" t="n">
        <v>5565.15</v>
      </c>
      <c r="M4708" t="inlineStr">
        <is>
          <t>IBIRAPITANGA FASE 3</t>
        </is>
      </c>
      <c r="N4708" s="142">
        <f>DATE(YEAR(G4708),MONTH(G4708),1)</f>
        <v/>
      </c>
      <c r="O4708" s="132">
        <f>IF(G4708&gt;$K$3,"Futuro","Atraso")</f>
        <v/>
      </c>
      <c r="P4708">
        <f>12*(YEAR(G4708)-YEAR($K$3))+(MONTH(G4708)-MONTH($K$3))</f>
        <v/>
      </c>
      <c r="Q4708" s="366">
        <f>IF(M4708="IBIRAPITANGA FASE 3",IF(O4708="Atraso",L4708,L4708/(1+$I$2)^P4708),IF(O4708="Atraso",L4708,L4708/(1+$I$1)^P4708))</f>
        <v/>
      </c>
      <c r="R4708">
        <f>IF(O4708="Atraso",$K$3-G4708,0)</f>
        <v/>
      </c>
      <c r="S4708">
        <f>IF(R4708&lt;=15,"Até 15",IF(R4708&lt;=30,"Entre 15 e 30",IF(R4708&lt;=60,"Entre 30 e 60",IF(R4708&lt;=90,"Entre 60 e 90",IF(R4708&lt;=120,"Entre 90 e 120",IF(R4708&lt;=150,"Entre 120 e 150",IF(R4708&lt;=180,"Entre 150 e 180","Superior a 180")))))))</f>
        <v/>
      </c>
    </row>
    <row r="4709">
      <c r="A4709" t="inlineStr">
        <is>
          <t>Q022L05</t>
        </is>
      </c>
      <c r="B4709" t="inlineStr">
        <is>
          <t>DAIANE DIAS DE SOUZA</t>
        </is>
      </c>
      <c r="C4709" t="n">
        <v>1</v>
      </c>
      <c r="D4709" t="inlineStr">
        <is>
          <t>IPCA</t>
        </is>
      </c>
      <c r="E4709" t="n">
        <v>0.009488792934583046</v>
      </c>
      <c r="F4709" t="inlineStr">
        <is>
          <t>MENSAL</t>
        </is>
      </c>
      <c r="G4709" t="n">
        <v>45453</v>
      </c>
      <c r="H4709" t="n">
        <v>45453</v>
      </c>
      <c r="I4709" t="n">
        <v>13</v>
      </c>
      <c r="J4709" t="inlineStr">
        <is>
          <t>CARTEIRA</t>
        </is>
      </c>
      <c r="K4709" t="inlineStr">
        <is>
          <t>CONTRATO</t>
        </is>
      </c>
      <c r="L4709" t="n">
        <v>5565.15</v>
      </c>
      <c r="M4709" t="inlineStr">
        <is>
          <t>IBIRAPITANGA FASE 3</t>
        </is>
      </c>
      <c r="N4709" s="142">
        <f>DATE(YEAR(G4709),MONTH(G4709),1)</f>
        <v/>
      </c>
      <c r="O4709" s="132">
        <f>IF(G4709&gt;$K$3,"Futuro","Atraso")</f>
        <v/>
      </c>
      <c r="P4709">
        <f>12*(YEAR(G4709)-YEAR($K$3))+(MONTH(G4709)-MONTH($K$3))</f>
        <v/>
      </c>
      <c r="Q4709" s="366">
        <f>IF(M4709="IBIRAPITANGA FASE 3",IF(O4709="Atraso",L4709,L4709/(1+$I$2)^P4709),IF(O4709="Atraso",L4709,L4709/(1+$I$1)^P4709))</f>
        <v/>
      </c>
      <c r="R4709">
        <f>IF(O4709="Atraso",$K$3-G4709,0)</f>
        <v/>
      </c>
      <c r="S4709">
        <f>IF(R4709&lt;=15,"Até 15",IF(R4709&lt;=30,"Entre 15 e 30",IF(R4709&lt;=60,"Entre 30 e 60",IF(R4709&lt;=90,"Entre 60 e 90",IF(R4709&lt;=120,"Entre 90 e 120",IF(R4709&lt;=150,"Entre 120 e 150",IF(R4709&lt;=180,"Entre 150 e 180","Superior a 180")))))))</f>
        <v/>
      </c>
    </row>
    <row r="4710">
      <c r="A4710" t="inlineStr">
        <is>
          <t>Q022L05</t>
        </is>
      </c>
      <c r="B4710" t="inlineStr">
        <is>
          <t>DAIANE DIAS DE SOUZA</t>
        </is>
      </c>
      <c r="C4710" t="n">
        <v>1</v>
      </c>
      <c r="D4710" t="inlineStr">
        <is>
          <t>IPCA</t>
        </is>
      </c>
      <c r="E4710" t="n">
        <v>0.009488792934583046</v>
      </c>
      <c r="F4710" t="inlineStr">
        <is>
          <t>MENSAL</t>
        </is>
      </c>
      <c r="G4710" t="n">
        <v>45483</v>
      </c>
      <c r="H4710" t="n">
        <v>45483</v>
      </c>
      <c r="I4710" t="n">
        <v>14</v>
      </c>
      <c r="J4710" t="inlineStr">
        <is>
          <t>CARTEIRA</t>
        </is>
      </c>
      <c r="K4710" t="inlineStr">
        <is>
          <t>CONTRATO</t>
        </is>
      </c>
      <c r="L4710" t="n">
        <v>5565.15</v>
      </c>
      <c r="M4710" t="inlineStr">
        <is>
          <t>IBIRAPITANGA FASE 3</t>
        </is>
      </c>
      <c r="N4710" s="142">
        <f>DATE(YEAR(G4710),MONTH(G4710),1)</f>
        <v/>
      </c>
      <c r="O4710" s="132">
        <f>IF(G4710&gt;$K$3,"Futuro","Atraso")</f>
        <v/>
      </c>
      <c r="P4710">
        <f>12*(YEAR(G4710)-YEAR($K$3))+(MONTH(G4710)-MONTH($K$3))</f>
        <v/>
      </c>
      <c r="Q4710" s="366">
        <f>IF(M4710="IBIRAPITANGA FASE 3",IF(O4710="Atraso",L4710,L4710/(1+$I$2)^P4710),IF(O4710="Atraso",L4710,L4710/(1+$I$1)^P4710))</f>
        <v/>
      </c>
      <c r="R4710">
        <f>IF(O4710="Atraso",$K$3-G4710,0)</f>
        <v/>
      </c>
      <c r="S4710">
        <f>IF(R4710&lt;=15,"Até 15",IF(R4710&lt;=30,"Entre 15 e 30",IF(R4710&lt;=60,"Entre 30 e 60",IF(R4710&lt;=90,"Entre 60 e 90",IF(R4710&lt;=120,"Entre 90 e 120",IF(R4710&lt;=150,"Entre 120 e 150",IF(R4710&lt;=180,"Entre 150 e 180","Superior a 180")))))))</f>
        <v/>
      </c>
    </row>
    <row r="4711">
      <c r="A4711" t="inlineStr">
        <is>
          <t>Q022L05</t>
        </is>
      </c>
      <c r="B4711" t="inlineStr">
        <is>
          <t>DAIANE DIAS DE SOUZA</t>
        </is>
      </c>
      <c r="C4711" t="n">
        <v>1</v>
      </c>
      <c r="D4711" t="inlineStr">
        <is>
          <t>IPCA</t>
        </is>
      </c>
      <c r="E4711" t="n">
        <v>0.009488792934583046</v>
      </c>
      <c r="F4711" t="inlineStr">
        <is>
          <t>MENSAL</t>
        </is>
      </c>
      <c r="G4711" t="n">
        <v>45514</v>
      </c>
      <c r="H4711" t="n">
        <v>45514</v>
      </c>
      <c r="I4711" t="n">
        <v>15</v>
      </c>
      <c r="J4711" t="inlineStr">
        <is>
          <t>CARTEIRA</t>
        </is>
      </c>
      <c r="K4711" t="inlineStr">
        <is>
          <t>CONTRATO</t>
        </is>
      </c>
      <c r="L4711" t="n">
        <v>5565.15</v>
      </c>
      <c r="M4711" t="inlineStr">
        <is>
          <t>IBIRAPITANGA FASE 3</t>
        </is>
      </c>
      <c r="N4711" s="142">
        <f>DATE(YEAR(G4711),MONTH(G4711),1)</f>
        <v/>
      </c>
      <c r="O4711" s="132">
        <f>IF(G4711&gt;$K$3,"Futuro","Atraso")</f>
        <v/>
      </c>
      <c r="P4711">
        <f>12*(YEAR(G4711)-YEAR($K$3))+(MONTH(G4711)-MONTH($K$3))</f>
        <v/>
      </c>
      <c r="Q4711" s="366">
        <f>IF(M4711="IBIRAPITANGA FASE 3",IF(O4711="Atraso",L4711,L4711/(1+$I$2)^P4711),IF(O4711="Atraso",L4711,L4711/(1+$I$1)^P4711))</f>
        <v/>
      </c>
      <c r="R4711">
        <f>IF(O4711="Atraso",$K$3-G4711,0)</f>
        <v/>
      </c>
      <c r="S4711">
        <f>IF(R4711&lt;=15,"Até 15",IF(R4711&lt;=30,"Entre 15 e 30",IF(R4711&lt;=60,"Entre 30 e 60",IF(R4711&lt;=90,"Entre 60 e 90",IF(R4711&lt;=120,"Entre 90 e 120",IF(R4711&lt;=150,"Entre 120 e 150",IF(R4711&lt;=180,"Entre 150 e 180","Superior a 180")))))))</f>
        <v/>
      </c>
    </row>
    <row r="4712">
      <c r="A4712" t="inlineStr">
        <is>
          <t>Q022L05</t>
        </is>
      </c>
      <c r="B4712" t="inlineStr">
        <is>
          <t>DAIANE DIAS DE SOUZA</t>
        </is>
      </c>
      <c r="C4712" t="n">
        <v>1</v>
      </c>
      <c r="D4712" t="inlineStr">
        <is>
          <t>IPCA</t>
        </is>
      </c>
      <c r="E4712" t="n">
        <v>0.009488792934583046</v>
      </c>
      <c r="F4712" t="inlineStr">
        <is>
          <t>MENSAL</t>
        </is>
      </c>
      <c r="G4712" t="n">
        <v>45545</v>
      </c>
      <c r="H4712" t="n">
        <v>45545</v>
      </c>
      <c r="I4712" t="n">
        <v>16</v>
      </c>
      <c r="J4712" t="inlineStr">
        <is>
          <t>CARTEIRA</t>
        </is>
      </c>
      <c r="K4712" t="inlineStr">
        <is>
          <t>CONTRATO</t>
        </is>
      </c>
      <c r="L4712" t="n">
        <v>5565.15</v>
      </c>
      <c r="M4712" t="inlineStr">
        <is>
          <t>IBIRAPITANGA FASE 3</t>
        </is>
      </c>
      <c r="N4712" s="142">
        <f>DATE(YEAR(G4712),MONTH(G4712),1)</f>
        <v/>
      </c>
      <c r="O4712" s="132">
        <f>IF(G4712&gt;$K$3,"Futuro","Atraso")</f>
        <v/>
      </c>
      <c r="P4712">
        <f>12*(YEAR(G4712)-YEAR($K$3))+(MONTH(G4712)-MONTH($K$3))</f>
        <v/>
      </c>
      <c r="Q4712" s="366">
        <f>IF(M4712="IBIRAPITANGA FASE 3",IF(O4712="Atraso",L4712,L4712/(1+$I$2)^P4712),IF(O4712="Atraso",L4712,L4712/(1+$I$1)^P4712))</f>
        <v/>
      </c>
      <c r="R4712">
        <f>IF(O4712="Atraso",$K$3-G4712,0)</f>
        <v/>
      </c>
      <c r="S4712">
        <f>IF(R4712&lt;=15,"Até 15",IF(R4712&lt;=30,"Entre 15 e 30",IF(R4712&lt;=60,"Entre 30 e 60",IF(R4712&lt;=90,"Entre 60 e 90",IF(R4712&lt;=120,"Entre 90 e 120",IF(R4712&lt;=150,"Entre 120 e 150",IF(R4712&lt;=180,"Entre 150 e 180","Superior a 180")))))))</f>
        <v/>
      </c>
    </row>
    <row r="4713">
      <c r="A4713" t="inlineStr">
        <is>
          <t>Q022L05</t>
        </is>
      </c>
      <c r="B4713" t="inlineStr">
        <is>
          <t>DAIANE DIAS DE SOUZA</t>
        </is>
      </c>
      <c r="C4713" t="n">
        <v>1</v>
      </c>
      <c r="D4713" t="inlineStr">
        <is>
          <t>IPCA</t>
        </is>
      </c>
      <c r="E4713" t="n">
        <v>0.009488792934583046</v>
      </c>
      <c r="F4713" t="inlineStr">
        <is>
          <t>MENSAL</t>
        </is>
      </c>
      <c r="G4713" t="n">
        <v>45575</v>
      </c>
      <c r="H4713" t="n">
        <v>45575</v>
      </c>
      <c r="I4713" t="n">
        <v>17</v>
      </c>
      <c r="J4713" t="inlineStr">
        <is>
          <t>CARTEIRA</t>
        </is>
      </c>
      <c r="K4713" t="inlineStr">
        <is>
          <t>CONTRATO</t>
        </is>
      </c>
      <c r="L4713" t="n">
        <v>5565.15</v>
      </c>
      <c r="M4713" t="inlineStr">
        <is>
          <t>IBIRAPITANGA FASE 3</t>
        </is>
      </c>
      <c r="N4713" s="142">
        <f>DATE(YEAR(G4713),MONTH(G4713),1)</f>
        <v/>
      </c>
      <c r="O4713" s="132">
        <f>IF(G4713&gt;$K$3,"Futuro","Atraso")</f>
        <v/>
      </c>
      <c r="P4713">
        <f>12*(YEAR(G4713)-YEAR($K$3))+(MONTH(G4713)-MONTH($K$3))</f>
        <v/>
      </c>
      <c r="Q4713" s="366">
        <f>IF(M4713="IBIRAPITANGA FASE 3",IF(O4713="Atraso",L4713,L4713/(1+$I$2)^P4713),IF(O4713="Atraso",L4713,L4713/(1+$I$1)^P4713))</f>
        <v/>
      </c>
      <c r="R4713">
        <f>IF(O4713="Atraso",$K$3-G4713,0)</f>
        <v/>
      </c>
      <c r="S4713">
        <f>IF(R4713&lt;=15,"Até 15",IF(R4713&lt;=30,"Entre 15 e 30",IF(R4713&lt;=60,"Entre 30 e 60",IF(R4713&lt;=90,"Entre 60 e 90",IF(R4713&lt;=120,"Entre 90 e 120",IF(R4713&lt;=150,"Entre 120 e 150",IF(R4713&lt;=180,"Entre 150 e 180","Superior a 180")))))))</f>
        <v/>
      </c>
    </row>
    <row r="4714">
      <c r="A4714" t="inlineStr">
        <is>
          <t>Q022L05</t>
        </is>
      </c>
      <c r="B4714" t="inlineStr">
        <is>
          <t>DAIANE DIAS DE SOUZA</t>
        </is>
      </c>
      <c r="C4714" t="n">
        <v>1</v>
      </c>
      <c r="D4714" t="inlineStr">
        <is>
          <t>IPCA</t>
        </is>
      </c>
      <c r="E4714" t="n">
        <v>0.009488792934583046</v>
      </c>
      <c r="F4714" t="inlineStr">
        <is>
          <t>MENSAL</t>
        </is>
      </c>
      <c r="G4714" t="n">
        <v>45606</v>
      </c>
      <c r="H4714" t="n">
        <v>45606</v>
      </c>
      <c r="I4714" t="n">
        <v>18</v>
      </c>
      <c r="J4714" t="inlineStr">
        <is>
          <t>CARTEIRA</t>
        </is>
      </c>
      <c r="K4714" t="inlineStr">
        <is>
          <t>CONTRATO</t>
        </is>
      </c>
      <c r="L4714" t="n">
        <v>5565.15</v>
      </c>
      <c r="M4714" t="inlineStr">
        <is>
          <t>IBIRAPITANGA FASE 3</t>
        </is>
      </c>
      <c r="N4714" s="142">
        <f>DATE(YEAR(G4714),MONTH(G4714),1)</f>
        <v/>
      </c>
      <c r="O4714" s="132">
        <f>IF(G4714&gt;$K$3,"Futuro","Atraso")</f>
        <v/>
      </c>
      <c r="P4714">
        <f>12*(YEAR(G4714)-YEAR($K$3))+(MONTH(G4714)-MONTH($K$3))</f>
        <v/>
      </c>
      <c r="Q4714" s="366">
        <f>IF(M4714="IBIRAPITANGA FASE 3",IF(O4714="Atraso",L4714,L4714/(1+$I$2)^P4714),IF(O4714="Atraso",L4714,L4714/(1+$I$1)^P4714))</f>
        <v/>
      </c>
      <c r="R4714">
        <f>IF(O4714="Atraso",$K$3-G4714,0)</f>
        <v/>
      </c>
      <c r="S4714">
        <f>IF(R4714&lt;=15,"Até 15",IF(R4714&lt;=30,"Entre 15 e 30",IF(R4714&lt;=60,"Entre 30 e 60",IF(R4714&lt;=90,"Entre 60 e 90",IF(R4714&lt;=120,"Entre 90 e 120",IF(R4714&lt;=150,"Entre 120 e 150",IF(R4714&lt;=180,"Entre 150 e 180","Superior a 180")))))))</f>
        <v/>
      </c>
    </row>
    <row r="4715">
      <c r="A4715" t="inlineStr">
        <is>
          <t>Q022L05</t>
        </is>
      </c>
      <c r="B4715" t="inlineStr">
        <is>
          <t>DAIANE DIAS DE SOUZA</t>
        </is>
      </c>
      <c r="C4715" t="n">
        <v>1</v>
      </c>
      <c r="D4715" t="inlineStr">
        <is>
          <t>IPCA</t>
        </is>
      </c>
      <c r="E4715" t="n">
        <v>0.009488792934583046</v>
      </c>
      <c r="F4715" t="inlineStr">
        <is>
          <t>MENSAL</t>
        </is>
      </c>
      <c r="G4715" t="n">
        <v>45636</v>
      </c>
      <c r="H4715" t="n">
        <v>45636</v>
      </c>
      <c r="I4715" t="n">
        <v>19</v>
      </c>
      <c r="J4715" t="inlineStr">
        <is>
          <t>CARTEIRA</t>
        </is>
      </c>
      <c r="K4715" t="inlineStr">
        <is>
          <t>CONTRATO</t>
        </is>
      </c>
      <c r="L4715" t="n">
        <v>5565.15</v>
      </c>
      <c r="M4715" t="inlineStr">
        <is>
          <t>IBIRAPITANGA FASE 3</t>
        </is>
      </c>
      <c r="N4715" s="142">
        <f>DATE(YEAR(G4715),MONTH(G4715),1)</f>
        <v/>
      </c>
      <c r="O4715" s="132">
        <f>IF(G4715&gt;$K$3,"Futuro","Atraso")</f>
        <v/>
      </c>
      <c r="P4715">
        <f>12*(YEAR(G4715)-YEAR($K$3))+(MONTH(G4715)-MONTH($K$3))</f>
        <v/>
      </c>
      <c r="Q4715" s="366">
        <f>IF(M4715="IBIRAPITANGA FASE 3",IF(O4715="Atraso",L4715,L4715/(1+$I$2)^P4715),IF(O4715="Atraso",L4715,L4715/(1+$I$1)^P4715))</f>
        <v/>
      </c>
      <c r="R4715">
        <f>IF(O4715="Atraso",$K$3-G4715,0)</f>
        <v/>
      </c>
      <c r="S4715">
        <f>IF(R4715&lt;=15,"Até 15",IF(R4715&lt;=30,"Entre 15 e 30",IF(R4715&lt;=60,"Entre 30 e 60",IF(R4715&lt;=90,"Entre 60 e 90",IF(R4715&lt;=120,"Entre 90 e 120",IF(R4715&lt;=150,"Entre 120 e 150",IF(R4715&lt;=180,"Entre 150 e 180","Superior a 180")))))))</f>
        <v/>
      </c>
    </row>
    <row r="4716">
      <c r="A4716" t="inlineStr">
        <is>
          <t>Q022L05</t>
        </is>
      </c>
      <c r="B4716" t="inlineStr">
        <is>
          <t>DAIANE DIAS DE SOUZA</t>
        </is>
      </c>
      <c r="C4716" t="n">
        <v>1</v>
      </c>
      <c r="D4716" t="inlineStr">
        <is>
          <t>IPCA</t>
        </is>
      </c>
      <c r="E4716" t="n">
        <v>0.009488792934583046</v>
      </c>
      <c r="F4716" t="inlineStr">
        <is>
          <t>MENSAL</t>
        </is>
      </c>
      <c r="G4716" t="n">
        <v>45667</v>
      </c>
      <c r="H4716" t="n">
        <v>45667</v>
      </c>
      <c r="I4716" t="n">
        <v>20</v>
      </c>
      <c r="J4716" t="inlineStr">
        <is>
          <t>CARTEIRA</t>
        </is>
      </c>
      <c r="K4716" t="inlineStr">
        <is>
          <t>CONTRATO</t>
        </is>
      </c>
      <c r="L4716" t="n">
        <v>5565.15</v>
      </c>
      <c r="M4716" t="inlineStr">
        <is>
          <t>IBIRAPITANGA FASE 3</t>
        </is>
      </c>
      <c r="N4716" s="142">
        <f>DATE(YEAR(G4716),MONTH(G4716),1)</f>
        <v/>
      </c>
      <c r="O4716" s="132">
        <f>IF(G4716&gt;$K$3,"Futuro","Atraso")</f>
        <v/>
      </c>
      <c r="P4716">
        <f>12*(YEAR(G4716)-YEAR($K$3))+(MONTH(G4716)-MONTH($K$3))</f>
        <v/>
      </c>
      <c r="Q4716" s="366">
        <f>IF(M4716="IBIRAPITANGA FASE 3",IF(O4716="Atraso",L4716,L4716/(1+$I$2)^P4716),IF(O4716="Atraso",L4716,L4716/(1+$I$1)^P4716))</f>
        <v/>
      </c>
      <c r="R4716">
        <f>IF(O4716="Atraso",$K$3-G4716,0)</f>
        <v/>
      </c>
      <c r="S4716">
        <f>IF(R4716&lt;=15,"Até 15",IF(R4716&lt;=30,"Entre 15 e 30",IF(R4716&lt;=60,"Entre 30 e 60",IF(R4716&lt;=90,"Entre 60 e 90",IF(R4716&lt;=120,"Entre 90 e 120",IF(R4716&lt;=150,"Entre 120 e 150",IF(R4716&lt;=180,"Entre 150 e 180","Superior a 180")))))))</f>
        <v/>
      </c>
    </row>
    <row r="4717">
      <c r="A4717" t="inlineStr">
        <is>
          <t>Q022L05</t>
        </is>
      </c>
      <c r="B4717" t="inlineStr">
        <is>
          <t>DAIANE DIAS DE SOUZA</t>
        </is>
      </c>
      <c r="C4717" t="n">
        <v>1</v>
      </c>
      <c r="D4717" t="inlineStr">
        <is>
          <t>IPCA</t>
        </is>
      </c>
      <c r="E4717" t="n">
        <v>0.009488792934583046</v>
      </c>
      <c r="F4717" t="inlineStr">
        <is>
          <t>MENSAL</t>
        </is>
      </c>
      <c r="G4717" t="n">
        <v>45698</v>
      </c>
      <c r="H4717" t="n">
        <v>45698</v>
      </c>
      <c r="I4717" t="n">
        <v>21</v>
      </c>
      <c r="J4717" t="inlineStr">
        <is>
          <t>CARTEIRA</t>
        </is>
      </c>
      <c r="K4717" t="inlineStr">
        <is>
          <t>CONTRATO</t>
        </is>
      </c>
      <c r="L4717" t="n">
        <v>5565.15</v>
      </c>
      <c r="M4717" t="inlineStr">
        <is>
          <t>IBIRAPITANGA FASE 3</t>
        </is>
      </c>
      <c r="N4717" s="142">
        <f>DATE(YEAR(G4717),MONTH(G4717),1)</f>
        <v/>
      </c>
      <c r="O4717" s="132">
        <f>IF(G4717&gt;$K$3,"Futuro","Atraso")</f>
        <v/>
      </c>
      <c r="P4717">
        <f>12*(YEAR(G4717)-YEAR($K$3))+(MONTH(G4717)-MONTH($K$3))</f>
        <v/>
      </c>
      <c r="Q4717" s="366">
        <f>IF(M4717="IBIRAPITANGA FASE 3",IF(O4717="Atraso",L4717,L4717/(1+$I$2)^P4717),IF(O4717="Atraso",L4717,L4717/(1+$I$1)^P4717))</f>
        <v/>
      </c>
      <c r="R4717">
        <f>IF(O4717="Atraso",$K$3-G4717,0)</f>
        <v/>
      </c>
      <c r="S4717">
        <f>IF(R4717&lt;=15,"Até 15",IF(R4717&lt;=30,"Entre 15 e 30",IF(R4717&lt;=60,"Entre 30 e 60",IF(R4717&lt;=90,"Entre 60 e 90",IF(R4717&lt;=120,"Entre 90 e 120",IF(R4717&lt;=150,"Entre 120 e 150",IF(R4717&lt;=180,"Entre 150 e 180","Superior a 180")))))))</f>
        <v/>
      </c>
    </row>
    <row r="4718">
      <c r="A4718" t="inlineStr">
        <is>
          <t>Q022L05</t>
        </is>
      </c>
      <c r="B4718" t="inlineStr">
        <is>
          <t>DAIANE DIAS DE SOUZA</t>
        </is>
      </c>
      <c r="C4718" t="n">
        <v>1</v>
      </c>
      <c r="D4718" t="inlineStr">
        <is>
          <t>IPCA</t>
        </is>
      </c>
      <c r="E4718" t="n">
        <v>0.009488792934583046</v>
      </c>
      <c r="F4718" t="inlineStr">
        <is>
          <t>MENSAL</t>
        </is>
      </c>
      <c r="G4718" t="n">
        <v>45726</v>
      </c>
      <c r="H4718" t="n">
        <v>45726</v>
      </c>
      <c r="I4718" t="n">
        <v>22</v>
      </c>
      <c r="J4718" t="inlineStr">
        <is>
          <t>CARTEIRA</t>
        </is>
      </c>
      <c r="K4718" t="inlineStr">
        <is>
          <t>CONTRATO</t>
        </is>
      </c>
      <c r="L4718" t="n">
        <v>5565.15</v>
      </c>
      <c r="M4718" t="inlineStr">
        <is>
          <t>IBIRAPITANGA FASE 3</t>
        </is>
      </c>
      <c r="N4718" s="142">
        <f>DATE(YEAR(G4718),MONTH(G4718),1)</f>
        <v/>
      </c>
      <c r="O4718" s="132">
        <f>IF(G4718&gt;$K$3,"Futuro","Atraso")</f>
        <v/>
      </c>
      <c r="P4718">
        <f>12*(YEAR(G4718)-YEAR($K$3))+(MONTH(G4718)-MONTH($K$3))</f>
        <v/>
      </c>
      <c r="Q4718" s="366">
        <f>IF(M4718="IBIRAPITANGA FASE 3",IF(O4718="Atraso",L4718,L4718/(1+$I$2)^P4718),IF(O4718="Atraso",L4718,L4718/(1+$I$1)^P4718))</f>
        <v/>
      </c>
      <c r="R4718">
        <f>IF(O4718="Atraso",$K$3-G4718,0)</f>
        <v/>
      </c>
      <c r="S4718">
        <f>IF(R4718&lt;=15,"Até 15",IF(R4718&lt;=30,"Entre 15 e 30",IF(R4718&lt;=60,"Entre 30 e 60",IF(R4718&lt;=90,"Entre 60 e 90",IF(R4718&lt;=120,"Entre 90 e 120",IF(R4718&lt;=150,"Entre 120 e 150",IF(R4718&lt;=180,"Entre 150 e 180","Superior a 180")))))))</f>
        <v/>
      </c>
    </row>
    <row r="4719">
      <c r="A4719" t="inlineStr">
        <is>
          <t>Q022L05</t>
        </is>
      </c>
      <c r="B4719" t="inlineStr">
        <is>
          <t>DAIANE DIAS DE SOUZA</t>
        </is>
      </c>
      <c r="C4719" t="n">
        <v>1</v>
      </c>
      <c r="D4719" t="inlineStr">
        <is>
          <t>IPCA</t>
        </is>
      </c>
      <c r="E4719" t="n">
        <v>0.009488792934583046</v>
      </c>
      <c r="F4719" t="inlineStr">
        <is>
          <t>MENSAL</t>
        </is>
      </c>
      <c r="G4719" t="n">
        <v>45757</v>
      </c>
      <c r="H4719" t="n">
        <v>45757</v>
      </c>
      <c r="I4719" t="n">
        <v>23</v>
      </c>
      <c r="J4719" t="inlineStr">
        <is>
          <t>CARTEIRA</t>
        </is>
      </c>
      <c r="K4719" t="inlineStr">
        <is>
          <t>CONTRATO</t>
        </is>
      </c>
      <c r="L4719" t="n">
        <v>5565.15</v>
      </c>
      <c r="M4719" t="inlineStr">
        <is>
          <t>IBIRAPITANGA FASE 3</t>
        </is>
      </c>
      <c r="N4719" s="142">
        <f>DATE(YEAR(G4719),MONTH(G4719),1)</f>
        <v/>
      </c>
      <c r="O4719" s="132">
        <f>IF(G4719&gt;$K$3,"Futuro","Atraso")</f>
        <v/>
      </c>
      <c r="P4719">
        <f>12*(YEAR(G4719)-YEAR($K$3))+(MONTH(G4719)-MONTH($K$3))</f>
        <v/>
      </c>
      <c r="Q4719" s="366">
        <f>IF(M4719="IBIRAPITANGA FASE 3",IF(O4719="Atraso",L4719,L4719/(1+$I$2)^P4719),IF(O4719="Atraso",L4719,L4719/(1+$I$1)^P4719))</f>
        <v/>
      </c>
      <c r="R4719">
        <f>IF(O4719="Atraso",$K$3-G4719,0)</f>
        <v/>
      </c>
      <c r="S4719">
        <f>IF(R4719&lt;=15,"Até 15",IF(R4719&lt;=30,"Entre 15 e 30",IF(R4719&lt;=60,"Entre 30 e 60",IF(R4719&lt;=90,"Entre 60 e 90",IF(R4719&lt;=120,"Entre 90 e 120",IF(R4719&lt;=150,"Entre 120 e 150",IF(R4719&lt;=180,"Entre 150 e 180","Superior a 180")))))))</f>
        <v/>
      </c>
    </row>
    <row r="4720">
      <c r="A4720" t="inlineStr">
        <is>
          <t>Q022L05</t>
        </is>
      </c>
      <c r="B4720" t="inlineStr">
        <is>
          <t>DAIANE DIAS DE SOUZA</t>
        </is>
      </c>
      <c r="C4720" t="n">
        <v>1</v>
      </c>
      <c r="D4720" t="inlineStr">
        <is>
          <t>IPCA</t>
        </is>
      </c>
      <c r="E4720" t="n">
        <v>0.009488792934583046</v>
      </c>
      <c r="F4720" t="inlineStr">
        <is>
          <t>MENSAL</t>
        </is>
      </c>
      <c r="G4720" t="n">
        <v>45787</v>
      </c>
      <c r="H4720" t="n">
        <v>45787</v>
      </c>
      <c r="I4720" t="n">
        <v>24</v>
      </c>
      <c r="J4720" t="inlineStr">
        <is>
          <t>CARTEIRA</t>
        </is>
      </c>
      <c r="K4720" t="inlineStr">
        <is>
          <t>CONTRATO</t>
        </is>
      </c>
      <c r="L4720" t="n">
        <v>5565.15</v>
      </c>
      <c r="M4720" t="inlineStr">
        <is>
          <t>IBIRAPITANGA FASE 3</t>
        </is>
      </c>
      <c r="N4720" s="142">
        <f>DATE(YEAR(G4720),MONTH(G4720),1)</f>
        <v/>
      </c>
      <c r="O4720" s="132">
        <f>IF(G4720&gt;$K$3,"Futuro","Atraso")</f>
        <v/>
      </c>
      <c r="P4720">
        <f>12*(YEAR(G4720)-YEAR($K$3))+(MONTH(G4720)-MONTH($K$3))</f>
        <v/>
      </c>
      <c r="Q4720" s="366">
        <f>IF(M4720="IBIRAPITANGA FASE 3",IF(O4720="Atraso",L4720,L4720/(1+$I$2)^P4720),IF(O4720="Atraso",L4720,L4720/(1+$I$1)^P4720))</f>
        <v/>
      </c>
      <c r="R4720">
        <f>IF(O4720="Atraso",$K$3-G4720,0)</f>
        <v/>
      </c>
      <c r="S4720">
        <f>IF(R4720&lt;=15,"Até 15",IF(R4720&lt;=30,"Entre 15 e 30",IF(R4720&lt;=60,"Entre 30 e 60",IF(R4720&lt;=90,"Entre 60 e 90",IF(R4720&lt;=120,"Entre 90 e 120",IF(R4720&lt;=150,"Entre 120 e 150",IF(R4720&lt;=180,"Entre 150 e 180","Superior a 180")))))))</f>
        <v/>
      </c>
    </row>
    <row r="4721">
      <c r="A4721" t="inlineStr">
        <is>
          <t>Q022L05</t>
        </is>
      </c>
      <c r="B4721" t="inlineStr">
        <is>
          <t>DAIANE DIAS DE SOUZA</t>
        </is>
      </c>
      <c r="C4721" t="n">
        <v>1</v>
      </c>
      <c r="D4721" t="inlineStr">
        <is>
          <t>IPCA</t>
        </is>
      </c>
      <c r="E4721" t="n">
        <v>0.009488792934583046</v>
      </c>
      <c r="F4721" t="inlineStr">
        <is>
          <t>MENSAL</t>
        </is>
      </c>
      <c r="G4721" t="n">
        <v>45818</v>
      </c>
      <c r="H4721" t="n">
        <v>45818</v>
      </c>
      <c r="I4721" t="n">
        <v>25</v>
      </c>
      <c r="J4721" t="inlineStr">
        <is>
          <t>CARTEIRA</t>
        </is>
      </c>
      <c r="K4721" t="inlineStr">
        <is>
          <t>CONTRATO</t>
        </is>
      </c>
      <c r="L4721" t="n">
        <v>5565.15</v>
      </c>
      <c r="M4721" t="inlineStr">
        <is>
          <t>IBIRAPITANGA FASE 3</t>
        </is>
      </c>
      <c r="N4721" s="142">
        <f>DATE(YEAR(G4721),MONTH(G4721),1)</f>
        <v/>
      </c>
      <c r="O4721" s="132">
        <f>IF(G4721&gt;$K$3,"Futuro","Atraso")</f>
        <v/>
      </c>
      <c r="P4721">
        <f>12*(YEAR(G4721)-YEAR($K$3))+(MONTH(G4721)-MONTH($K$3))</f>
        <v/>
      </c>
      <c r="Q4721" s="366">
        <f>IF(M4721="IBIRAPITANGA FASE 3",IF(O4721="Atraso",L4721,L4721/(1+$I$2)^P4721),IF(O4721="Atraso",L4721,L4721/(1+$I$1)^P4721))</f>
        <v/>
      </c>
      <c r="R4721">
        <f>IF(O4721="Atraso",$K$3-G4721,0)</f>
        <v/>
      </c>
      <c r="S4721">
        <f>IF(R4721&lt;=15,"Até 15",IF(R4721&lt;=30,"Entre 15 e 30",IF(R4721&lt;=60,"Entre 30 e 60",IF(R4721&lt;=90,"Entre 60 e 90",IF(R4721&lt;=120,"Entre 90 e 120",IF(R4721&lt;=150,"Entre 120 e 150",IF(R4721&lt;=180,"Entre 150 e 180","Superior a 180")))))))</f>
        <v/>
      </c>
    </row>
    <row r="4722">
      <c r="A4722" t="inlineStr">
        <is>
          <t>Q022L05</t>
        </is>
      </c>
      <c r="B4722" t="inlineStr">
        <is>
          <t>DAIANE DIAS DE SOUZA</t>
        </is>
      </c>
      <c r="C4722" t="n">
        <v>1</v>
      </c>
      <c r="D4722" t="inlineStr">
        <is>
          <t>IPCA</t>
        </is>
      </c>
      <c r="E4722" t="n">
        <v>0.009488792934583046</v>
      </c>
      <c r="F4722" t="inlineStr">
        <is>
          <t>MENSAL</t>
        </is>
      </c>
      <c r="G4722" t="n">
        <v>45848</v>
      </c>
      <c r="H4722" t="n">
        <v>45848</v>
      </c>
      <c r="I4722" t="n">
        <v>26</v>
      </c>
      <c r="J4722" t="inlineStr">
        <is>
          <t>CARTEIRA</t>
        </is>
      </c>
      <c r="K4722" t="inlineStr">
        <is>
          <t>CONTRATO</t>
        </is>
      </c>
      <c r="L4722" t="n">
        <v>5565.15</v>
      </c>
      <c r="M4722" t="inlineStr">
        <is>
          <t>IBIRAPITANGA FASE 3</t>
        </is>
      </c>
      <c r="N4722" s="142">
        <f>DATE(YEAR(G4722),MONTH(G4722),1)</f>
        <v/>
      </c>
      <c r="O4722" s="132">
        <f>IF(G4722&gt;$K$3,"Futuro","Atraso")</f>
        <v/>
      </c>
      <c r="P4722">
        <f>12*(YEAR(G4722)-YEAR($K$3))+(MONTH(G4722)-MONTH($K$3))</f>
        <v/>
      </c>
      <c r="Q4722" s="366">
        <f>IF(M4722="IBIRAPITANGA FASE 3",IF(O4722="Atraso",L4722,L4722/(1+$I$2)^P4722),IF(O4722="Atraso",L4722,L4722/(1+$I$1)^P4722))</f>
        <v/>
      </c>
      <c r="R4722">
        <f>IF(O4722="Atraso",$K$3-G4722,0)</f>
        <v/>
      </c>
      <c r="S4722">
        <f>IF(R4722&lt;=15,"Até 15",IF(R4722&lt;=30,"Entre 15 e 30",IF(R4722&lt;=60,"Entre 30 e 60",IF(R4722&lt;=90,"Entre 60 e 90",IF(R4722&lt;=120,"Entre 90 e 120",IF(R4722&lt;=150,"Entre 120 e 150",IF(R4722&lt;=180,"Entre 150 e 180","Superior a 180")))))))</f>
        <v/>
      </c>
    </row>
    <row r="4723">
      <c r="A4723" t="inlineStr">
        <is>
          <t>Q022L05</t>
        </is>
      </c>
      <c r="B4723" t="inlineStr">
        <is>
          <t>DAIANE DIAS DE SOUZA</t>
        </is>
      </c>
      <c r="C4723" t="n">
        <v>1</v>
      </c>
      <c r="D4723" t="inlineStr">
        <is>
          <t>IPCA</t>
        </is>
      </c>
      <c r="E4723" t="n">
        <v>0.009488792934583046</v>
      </c>
      <c r="F4723" t="inlineStr">
        <is>
          <t>MENSAL</t>
        </is>
      </c>
      <c r="G4723" t="n">
        <v>45879</v>
      </c>
      <c r="H4723" t="n">
        <v>45879</v>
      </c>
      <c r="I4723" t="n">
        <v>27</v>
      </c>
      <c r="J4723" t="inlineStr">
        <is>
          <t>CARTEIRA</t>
        </is>
      </c>
      <c r="K4723" t="inlineStr">
        <is>
          <t>CONTRATO</t>
        </is>
      </c>
      <c r="L4723" t="n">
        <v>5565.15</v>
      </c>
      <c r="M4723" t="inlineStr">
        <is>
          <t>IBIRAPITANGA FASE 3</t>
        </is>
      </c>
      <c r="N4723" s="142">
        <f>DATE(YEAR(G4723),MONTH(G4723),1)</f>
        <v/>
      </c>
      <c r="O4723" s="132">
        <f>IF(G4723&gt;$K$3,"Futuro","Atraso")</f>
        <v/>
      </c>
      <c r="P4723">
        <f>12*(YEAR(G4723)-YEAR($K$3))+(MONTH(G4723)-MONTH($K$3))</f>
        <v/>
      </c>
      <c r="Q4723" s="366">
        <f>IF(M4723="IBIRAPITANGA FASE 3",IF(O4723="Atraso",L4723,L4723/(1+$I$2)^P4723),IF(O4723="Atraso",L4723,L4723/(1+$I$1)^P4723))</f>
        <v/>
      </c>
      <c r="R4723">
        <f>IF(O4723="Atraso",$K$3-G4723,0)</f>
        <v/>
      </c>
      <c r="S4723">
        <f>IF(R4723&lt;=15,"Até 15",IF(R4723&lt;=30,"Entre 15 e 30",IF(R4723&lt;=60,"Entre 30 e 60",IF(R4723&lt;=90,"Entre 60 e 90",IF(R4723&lt;=120,"Entre 90 e 120",IF(R4723&lt;=150,"Entre 120 e 150",IF(R4723&lt;=180,"Entre 150 e 180","Superior a 180")))))))</f>
        <v/>
      </c>
    </row>
    <row r="4724">
      <c r="A4724" t="inlineStr">
        <is>
          <t>Q022L05</t>
        </is>
      </c>
      <c r="B4724" t="inlineStr">
        <is>
          <t>DAIANE DIAS DE SOUZA</t>
        </is>
      </c>
      <c r="C4724" t="n">
        <v>1</v>
      </c>
      <c r="D4724" t="inlineStr">
        <is>
          <t>IPCA</t>
        </is>
      </c>
      <c r="E4724" t="n">
        <v>0.009488792934583046</v>
      </c>
      <c r="F4724" t="inlineStr">
        <is>
          <t>MENSAL</t>
        </is>
      </c>
      <c r="G4724" t="n">
        <v>45910</v>
      </c>
      <c r="H4724" t="n">
        <v>45910</v>
      </c>
      <c r="I4724" t="n">
        <v>28</v>
      </c>
      <c r="J4724" t="inlineStr">
        <is>
          <t>CARTEIRA</t>
        </is>
      </c>
      <c r="K4724" t="inlineStr">
        <is>
          <t>CONTRATO</t>
        </is>
      </c>
      <c r="L4724" t="n">
        <v>5565.15</v>
      </c>
      <c r="M4724" t="inlineStr">
        <is>
          <t>IBIRAPITANGA FASE 3</t>
        </is>
      </c>
      <c r="N4724" s="142">
        <f>DATE(YEAR(G4724),MONTH(G4724),1)</f>
        <v/>
      </c>
      <c r="O4724" s="132">
        <f>IF(G4724&gt;$K$3,"Futuro","Atraso")</f>
        <v/>
      </c>
      <c r="P4724">
        <f>12*(YEAR(G4724)-YEAR($K$3))+(MONTH(G4724)-MONTH($K$3))</f>
        <v/>
      </c>
      <c r="Q4724" s="366">
        <f>IF(M4724="IBIRAPITANGA FASE 3",IF(O4724="Atraso",L4724,L4724/(1+$I$2)^P4724),IF(O4724="Atraso",L4724,L4724/(1+$I$1)^P4724))</f>
        <v/>
      </c>
      <c r="R4724">
        <f>IF(O4724="Atraso",$K$3-G4724,0)</f>
        <v/>
      </c>
      <c r="S4724">
        <f>IF(R4724&lt;=15,"Até 15",IF(R4724&lt;=30,"Entre 15 e 30",IF(R4724&lt;=60,"Entre 30 e 60",IF(R4724&lt;=90,"Entre 60 e 90",IF(R4724&lt;=120,"Entre 90 e 120",IF(R4724&lt;=150,"Entre 120 e 150",IF(R4724&lt;=180,"Entre 150 e 180","Superior a 180")))))))</f>
        <v/>
      </c>
    </row>
    <row r="4725">
      <c r="A4725" t="inlineStr">
        <is>
          <t>Q022L05</t>
        </is>
      </c>
      <c r="B4725" t="inlineStr">
        <is>
          <t>DAIANE DIAS DE SOUZA</t>
        </is>
      </c>
      <c r="C4725" t="n">
        <v>1</v>
      </c>
      <c r="D4725" t="inlineStr">
        <is>
          <t>IPCA</t>
        </is>
      </c>
      <c r="E4725" t="n">
        <v>0.009488792934583046</v>
      </c>
      <c r="F4725" t="inlineStr">
        <is>
          <t>MENSAL</t>
        </is>
      </c>
      <c r="G4725" t="n">
        <v>45940</v>
      </c>
      <c r="H4725" t="n">
        <v>45940</v>
      </c>
      <c r="I4725" t="n">
        <v>29</v>
      </c>
      <c r="J4725" t="inlineStr">
        <is>
          <t>CARTEIRA</t>
        </is>
      </c>
      <c r="K4725" t="inlineStr">
        <is>
          <t>CONTRATO</t>
        </is>
      </c>
      <c r="L4725" t="n">
        <v>5565.15</v>
      </c>
      <c r="M4725" t="inlineStr">
        <is>
          <t>IBIRAPITANGA FASE 3</t>
        </is>
      </c>
      <c r="N4725" s="142">
        <f>DATE(YEAR(G4725),MONTH(G4725),1)</f>
        <v/>
      </c>
      <c r="O4725" s="132">
        <f>IF(G4725&gt;$K$3,"Futuro","Atraso")</f>
        <v/>
      </c>
      <c r="P4725">
        <f>12*(YEAR(G4725)-YEAR($K$3))+(MONTH(G4725)-MONTH($K$3))</f>
        <v/>
      </c>
      <c r="Q4725" s="366">
        <f>IF(M4725="IBIRAPITANGA FASE 3",IF(O4725="Atraso",L4725,L4725/(1+$I$2)^P4725),IF(O4725="Atraso",L4725,L4725/(1+$I$1)^P4725))</f>
        <v/>
      </c>
      <c r="R4725">
        <f>IF(O4725="Atraso",$K$3-G4725,0)</f>
        <v/>
      </c>
      <c r="S4725">
        <f>IF(R4725&lt;=15,"Até 15",IF(R4725&lt;=30,"Entre 15 e 30",IF(R4725&lt;=60,"Entre 30 e 60",IF(R4725&lt;=90,"Entre 60 e 90",IF(R4725&lt;=120,"Entre 90 e 120",IF(R4725&lt;=150,"Entre 120 e 150",IF(R4725&lt;=180,"Entre 150 e 180","Superior a 180")))))))</f>
        <v/>
      </c>
    </row>
    <row r="4726">
      <c r="A4726" t="inlineStr">
        <is>
          <t>Q022L05</t>
        </is>
      </c>
      <c r="B4726" t="inlineStr">
        <is>
          <t>DAIANE DIAS DE SOUZA</t>
        </is>
      </c>
      <c r="C4726" t="n">
        <v>1</v>
      </c>
      <c r="D4726" t="inlineStr">
        <is>
          <t>IPCA</t>
        </is>
      </c>
      <c r="E4726" t="n">
        <v>0.009488792934583046</v>
      </c>
      <c r="F4726" t="inlineStr">
        <is>
          <t>MENSAL</t>
        </is>
      </c>
      <c r="G4726" t="n">
        <v>45971</v>
      </c>
      <c r="H4726" t="n">
        <v>45971</v>
      </c>
      <c r="I4726" t="n">
        <v>30</v>
      </c>
      <c r="J4726" t="inlineStr">
        <is>
          <t>CARTEIRA</t>
        </is>
      </c>
      <c r="K4726" t="inlineStr">
        <is>
          <t>CONTRATO</t>
        </is>
      </c>
      <c r="L4726" t="n">
        <v>5565.15</v>
      </c>
      <c r="M4726" t="inlineStr">
        <is>
          <t>IBIRAPITANGA FASE 3</t>
        </is>
      </c>
      <c r="N4726" s="142">
        <f>DATE(YEAR(G4726),MONTH(G4726),1)</f>
        <v/>
      </c>
      <c r="O4726" s="132">
        <f>IF(G4726&gt;$K$3,"Futuro","Atraso")</f>
        <v/>
      </c>
      <c r="P4726">
        <f>12*(YEAR(G4726)-YEAR($K$3))+(MONTH(G4726)-MONTH($K$3))</f>
        <v/>
      </c>
      <c r="Q4726" s="366">
        <f>IF(M4726="IBIRAPITANGA FASE 3",IF(O4726="Atraso",L4726,L4726/(1+$I$2)^P4726),IF(O4726="Atraso",L4726,L4726/(1+$I$1)^P4726))</f>
        <v/>
      </c>
      <c r="R4726">
        <f>IF(O4726="Atraso",$K$3-G4726,0)</f>
        <v/>
      </c>
      <c r="S4726">
        <f>IF(R4726&lt;=15,"Até 15",IF(R4726&lt;=30,"Entre 15 e 30",IF(R4726&lt;=60,"Entre 30 e 60",IF(R4726&lt;=90,"Entre 60 e 90",IF(R4726&lt;=120,"Entre 90 e 120",IF(R4726&lt;=150,"Entre 120 e 150",IF(R4726&lt;=180,"Entre 150 e 180","Superior a 180")))))))</f>
        <v/>
      </c>
    </row>
    <row r="4727">
      <c r="A4727" t="inlineStr">
        <is>
          <t>Q022L05</t>
        </is>
      </c>
      <c r="B4727" t="inlineStr">
        <is>
          <t>DAIANE DIAS DE SOUZA</t>
        </is>
      </c>
      <c r="C4727" t="n">
        <v>1</v>
      </c>
      <c r="D4727" t="inlineStr">
        <is>
          <t>IPCA</t>
        </is>
      </c>
      <c r="E4727" t="n">
        <v>0.009488792934583046</v>
      </c>
      <c r="F4727" t="inlineStr">
        <is>
          <t>MENSAL</t>
        </is>
      </c>
      <c r="G4727" t="n">
        <v>46001</v>
      </c>
      <c r="H4727" t="n">
        <v>46001</v>
      </c>
      <c r="I4727" t="n">
        <v>31</v>
      </c>
      <c r="J4727" t="inlineStr">
        <is>
          <t>CARTEIRA</t>
        </is>
      </c>
      <c r="K4727" t="inlineStr">
        <is>
          <t>CONTRATO</t>
        </is>
      </c>
      <c r="L4727" t="n">
        <v>5565.15</v>
      </c>
      <c r="M4727" t="inlineStr">
        <is>
          <t>IBIRAPITANGA FASE 3</t>
        </is>
      </c>
      <c r="N4727" s="142">
        <f>DATE(YEAR(G4727),MONTH(G4727),1)</f>
        <v/>
      </c>
      <c r="O4727" s="132">
        <f>IF(G4727&gt;$K$3,"Futuro","Atraso")</f>
        <v/>
      </c>
      <c r="P4727">
        <f>12*(YEAR(G4727)-YEAR($K$3))+(MONTH(G4727)-MONTH($K$3))</f>
        <v/>
      </c>
      <c r="Q4727" s="366">
        <f>IF(M4727="IBIRAPITANGA FASE 3",IF(O4727="Atraso",L4727,L4727/(1+$I$2)^P4727),IF(O4727="Atraso",L4727,L4727/(1+$I$1)^P4727))</f>
        <v/>
      </c>
      <c r="R4727">
        <f>IF(O4727="Atraso",$K$3-G4727,0)</f>
        <v/>
      </c>
      <c r="S4727">
        <f>IF(R4727&lt;=15,"Até 15",IF(R4727&lt;=30,"Entre 15 e 30",IF(R4727&lt;=60,"Entre 30 e 60",IF(R4727&lt;=90,"Entre 60 e 90",IF(R4727&lt;=120,"Entre 90 e 120",IF(R4727&lt;=150,"Entre 120 e 150",IF(R4727&lt;=180,"Entre 150 e 180","Superior a 180")))))))</f>
        <v/>
      </c>
    </row>
    <row r="4728">
      <c r="A4728" t="inlineStr">
        <is>
          <t>Q022L05</t>
        </is>
      </c>
      <c r="B4728" t="inlineStr">
        <is>
          <t>DAIANE DIAS DE SOUZA</t>
        </is>
      </c>
      <c r="C4728" t="n">
        <v>1</v>
      </c>
      <c r="D4728" t="inlineStr">
        <is>
          <t>IPCA</t>
        </is>
      </c>
      <c r="E4728" t="n">
        <v>0.009488792934583046</v>
      </c>
      <c r="F4728" t="inlineStr">
        <is>
          <t>MENSAL</t>
        </is>
      </c>
      <c r="G4728" t="n">
        <v>46032</v>
      </c>
      <c r="H4728" t="n">
        <v>46032</v>
      </c>
      <c r="I4728" t="n">
        <v>32</v>
      </c>
      <c r="J4728" t="inlineStr">
        <is>
          <t>CARTEIRA</t>
        </is>
      </c>
      <c r="K4728" t="inlineStr">
        <is>
          <t>CONTRATO</t>
        </is>
      </c>
      <c r="L4728" t="n">
        <v>5565.15</v>
      </c>
      <c r="M4728" t="inlineStr">
        <is>
          <t>IBIRAPITANGA FASE 3</t>
        </is>
      </c>
      <c r="N4728" s="142">
        <f>DATE(YEAR(G4728),MONTH(G4728),1)</f>
        <v/>
      </c>
      <c r="O4728" s="132">
        <f>IF(G4728&gt;$K$3,"Futuro","Atraso")</f>
        <v/>
      </c>
      <c r="P4728">
        <f>12*(YEAR(G4728)-YEAR($K$3))+(MONTH(G4728)-MONTH($K$3))</f>
        <v/>
      </c>
      <c r="Q4728" s="366">
        <f>IF(M4728="IBIRAPITANGA FASE 3",IF(O4728="Atraso",L4728,L4728/(1+$I$2)^P4728),IF(O4728="Atraso",L4728,L4728/(1+$I$1)^P4728))</f>
        <v/>
      </c>
      <c r="R4728">
        <f>IF(O4728="Atraso",$K$3-G4728,0)</f>
        <v/>
      </c>
      <c r="S4728">
        <f>IF(R4728&lt;=15,"Até 15",IF(R4728&lt;=30,"Entre 15 e 30",IF(R4728&lt;=60,"Entre 30 e 60",IF(R4728&lt;=90,"Entre 60 e 90",IF(R4728&lt;=120,"Entre 90 e 120",IF(R4728&lt;=150,"Entre 120 e 150",IF(R4728&lt;=180,"Entre 150 e 180","Superior a 180")))))))</f>
        <v/>
      </c>
    </row>
    <row r="4729">
      <c r="A4729" t="inlineStr">
        <is>
          <t>Q022L05</t>
        </is>
      </c>
      <c r="B4729" t="inlineStr">
        <is>
          <t>DAIANE DIAS DE SOUZA</t>
        </is>
      </c>
      <c r="C4729" t="n">
        <v>1</v>
      </c>
      <c r="D4729" t="inlineStr">
        <is>
          <t>IPCA</t>
        </is>
      </c>
      <c r="E4729" t="n">
        <v>0.009488792934583046</v>
      </c>
      <c r="F4729" t="inlineStr">
        <is>
          <t>MENSAL</t>
        </is>
      </c>
      <c r="G4729" t="n">
        <v>46063</v>
      </c>
      <c r="H4729" t="n">
        <v>46063</v>
      </c>
      <c r="I4729" t="n">
        <v>33</v>
      </c>
      <c r="J4729" t="inlineStr">
        <is>
          <t>CARTEIRA</t>
        </is>
      </c>
      <c r="K4729" t="inlineStr">
        <is>
          <t>CONTRATO</t>
        </is>
      </c>
      <c r="L4729" t="n">
        <v>5565.15</v>
      </c>
      <c r="M4729" t="inlineStr">
        <is>
          <t>IBIRAPITANGA FASE 3</t>
        </is>
      </c>
      <c r="N4729" s="142">
        <f>DATE(YEAR(G4729),MONTH(G4729),1)</f>
        <v/>
      </c>
      <c r="O4729" s="132">
        <f>IF(G4729&gt;$K$3,"Futuro","Atraso")</f>
        <v/>
      </c>
      <c r="P4729">
        <f>12*(YEAR(G4729)-YEAR($K$3))+(MONTH(G4729)-MONTH($K$3))</f>
        <v/>
      </c>
      <c r="Q4729" s="366">
        <f>IF(M4729="IBIRAPITANGA FASE 3",IF(O4729="Atraso",L4729,L4729/(1+$I$2)^P4729),IF(O4729="Atraso",L4729,L4729/(1+$I$1)^P4729))</f>
        <v/>
      </c>
      <c r="R4729">
        <f>IF(O4729="Atraso",$K$3-G4729,0)</f>
        <v/>
      </c>
      <c r="S4729">
        <f>IF(R4729&lt;=15,"Até 15",IF(R4729&lt;=30,"Entre 15 e 30",IF(R4729&lt;=60,"Entre 30 e 60",IF(R4729&lt;=90,"Entre 60 e 90",IF(R4729&lt;=120,"Entre 90 e 120",IF(R4729&lt;=150,"Entre 120 e 150",IF(R4729&lt;=180,"Entre 150 e 180","Superior a 180")))))))</f>
        <v/>
      </c>
    </row>
    <row r="4730">
      <c r="A4730" t="inlineStr">
        <is>
          <t>Q022L05</t>
        </is>
      </c>
      <c r="B4730" t="inlineStr">
        <is>
          <t>DAIANE DIAS DE SOUZA</t>
        </is>
      </c>
      <c r="C4730" t="n">
        <v>1</v>
      </c>
      <c r="D4730" t="inlineStr">
        <is>
          <t>IPCA</t>
        </is>
      </c>
      <c r="E4730" t="n">
        <v>0.009488792934583046</v>
      </c>
      <c r="F4730" t="inlineStr">
        <is>
          <t>MENSAL</t>
        </is>
      </c>
      <c r="G4730" t="n">
        <v>46091</v>
      </c>
      <c r="H4730" t="n">
        <v>46091</v>
      </c>
      <c r="I4730" t="n">
        <v>34</v>
      </c>
      <c r="J4730" t="inlineStr">
        <is>
          <t>CARTEIRA</t>
        </is>
      </c>
      <c r="K4730" t="inlineStr">
        <is>
          <t>CONTRATO</t>
        </is>
      </c>
      <c r="L4730" t="n">
        <v>5565.15</v>
      </c>
      <c r="M4730" t="inlineStr">
        <is>
          <t>IBIRAPITANGA FASE 3</t>
        </is>
      </c>
      <c r="N4730" s="142">
        <f>DATE(YEAR(G4730),MONTH(G4730),1)</f>
        <v/>
      </c>
      <c r="O4730" s="132">
        <f>IF(G4730&gt;$K$3,"Futuro","Atraso")</f>
        <v/>
      </c>
      <c r="P4730">
        <f>12*(YEAR(G4730)-YEAR($K$3))+(MONTH(G4730)-MONTH($K$3))</f>
        <v/>
      </c>
      <c r="Q4730" s="366">
        <f>IF(M4730="IBIRAPITANGA FASE 3",IF(O4730="Atraso",L4730,L4730/(1+$I$2)^P4730),IF(O4730="Atraso",L4730,L4730/(1+$I$1)^P4730))</f>
        <v/>
      </c>
      <c r="R4730">
        <f>IF(O4730="Atraso",$K$3-G4730,0)</f>
        <v/>
      </c>
      <c r="S4730">
        <f>IF(R4730&lt;=15,"Até 15",IF(R4730&lt;=30,"Entre 15 e 30",IF(R4730&lt;=60,"Entre 30 e 60",IF(R4730&lt;=90,"Entre 60 e 90",IF(R4730&lt;=120,"Entre 90 e 120",IF(R4730&lt;=150,"Entre 120 e 150",IF(R4730&lt;=180,"Entre 150 e 180","Superior a 180")))))))</f>
        <v/>
      </c>
    </row>
    <row r="4731">
      <c r="A4731" t="inlineStr">
        <is>
          <t>Q022L05</t>
        </is>
      </c>
      <c r="B4731" t="inlineStr">
        <is>
          <t>DAIANE DIAS DE SOUZA</t>
        </is>
      </c>
      <c r="C4731" t="n">
        <v>1</v>
      </c>
      <c r="D4731" t="inlineStr">
        <is>
          <t>IPCA</t>
        </is>
      </c>
      <c r="E4731" t="n">
        <v>0.009488792934583046</v>
      </c>
      <c r="F4731" t="inlineStr">
        <is>
          <t>MENSAL</t>
        </is>
      </c>
      <c r="G4731" t="n">
        <v>46122</v>
      </c>
      <c r="H4731" t="n">
        <v>46122</v>
      </c>
      <c r="I4731" t="n">
        <v>35</v>
      </c>
      <c r="J4731" t="inlineStr">
        <is>
          <t>CARTEIRA</t>
        </is>
      </c>
      <c r="K4731" t="inlineStr">
        <is>
          <t>CONTRATO</t>
        </is>
      </c>
      <c r="L4731" t="n">
        <v>5565.15</v>
      </c>
      <c r="M4731" t="inlineStr">
        <is>
          <t>IBIRAPITANGA FASE 3</t>
        </is>
      </c>
      <c r="N4731" s="142">
        <f>DATE(YEAR(G4731),MONTH(G4731),1)</f>
        <v/>
      </c>
      <c r="O4731" s="132">
        <f>IF(G4731&gt;$K$3,"Futuro","Atraso")</f>
        <v/>
      </c>
      <c r="P4731">
        <f>12*(YEAR(G4731)-YEAR($K$3))+(MONTH(G4731)-MONTH($K$3))</f>
        <v/>
      </c>
      <c r="Q4731" s="366">
        <f>IF(M4731="IBIRAPITANGA FASE 3",IF(O4731="Atraso",L4731,L4731/(1+$I$2)^P4731),IF(O4731="Atraso",L4731,L4731/(1+$I$1)^P4731))</f>
        <v/>
      </c>
      <c r="R4731">
        <f>IF(O4731="Atraso",$K$3-G4731,0)</f>
        <v/>
      </c>
      <c r="S4731">
        <f>IF(R4731&lt;=15,"Até 15",IF(R4731&lt;=30,"Entre 15 e 30",IF(R4731&lt;=60,"Entre 30 e 60",IF(R4731&lt;=90,"Entre 60 e 90",IF(R4731&lt;=120,"Entre 90 e 120",IF(R4731&lt;=150,"Entre 120 e 150",IF(R4731&lt;=180,"Entre 150 e 180","Superior a 180")))))))</f>
        <v/>
      </c>
    </row>
    <row r="4732">
      <c r="A4732" t="inlineStr">
        <is>
          <t>Q022L05</t>
        </is>
      </c>
      <c r="B4732" t="inlineStr">
        <is>
          <t>DAIANE DIAS DE SOUZA</t>
        </is>
      </c>
      <c r="C4732" t="n">
        <v>1</v>
      </c>
      <c r="D4732" t="inlineStr">
        <is>
          <t>IPCA</t>
        </is>
      </c>
      <c r="E4732" t="n">
        <v>0.009488792934583046</v>
      </c>
      <c r="F4732" t="inlineStr">
        <is>
          <t>MENSAL</t>
        </is>
      </c>
      <c r="G4732" t="n">
        <v>46152</v>
      </c>
      <c r="H4732" t="n">
        <v>46152</v>
      </c>
      <c r="I4732" t="n">
        <v>36</v>
      </c>
      <c r="J4732" t="inlineStr">
        <is>
          <t>CARTEIRA</t>
        </is>
      </c>
      <c r="K4732" t="inlineStr">
        <is>
          <t>CONTRATO</t>
        </is>
      </c>
      <c r="L4732" t="n">
        <v>5565.15</v>
      </c>
      <c r="M4732" t="inlineStr">
        <is>
          <t>IBIRAPITANGA FASE 3</t>
        </is>
      </c>
      <c r="N4732" s="142">
        <f>DATE(YEAR(G4732),MONTH(G4732),1)</f>
        <v/>
      </c>
      <c r="O4732" s="132">
        <f>IF(G4732&gt;$K$3,"Futuro","Atraso")</f>
        <v/>
      </c>
      <c r="P4732">
        <f>12*(YEAR(G4732)-YEAR($K$3))+(MONTH(G4732)-MONTH($K$3))</f>
        <v/>
      </c>
      <c r="Q4732" s="366">
        <f>IF(M4732="IBIRAPITANGA FASE 3",IF(O4732="Atraso",L4732,L4732/(1+$I$2)^P4732),IF(O4732="Atraso",L4732,L4732/(1+$I$1)^P4732))</f>
        <v/>
      </c>
      <c r="R4732">
        <f>IF(O4732="Atraso",$K$3-G4732,0)</f>
        <v/>
      </c>
      <c r="S4732">
        <f>IF(R4732&lt;=15,"Até 15",IF(R4732&lt;=30,"Entre 15 e 30",IF(R4732&lt;=60,"Entre 30 e 60",IF(R4732&lt;=90,"Entre 60 e 90",IF(R4732&lt;=120,"Entre 90 e 120",IF(R4732&lt;=150,"Entre 120 e 150",IF(R4732&lt;=180,"Entre 150 e 180","Superior a 180")))))))</f>
        <v/>
      </c>
    </row>
    <row r="4733">
      <c r="A4733" t="inlineStr">
        <is>
          <t>Q022L05</t>
        </is>
      </c>
      <c r="B4733" t="inlineStr">
        <is>
          <t>DAIANE DIAS DE SOUZA</t>
        </is>
      </c>
      <c r="C4733" t="n">
        <v>1</v>
      </c>
      <c r="D4733" t="inlineStr">
        <is>
          <t>IPCA</t>
        </is>
      </c>
      <c r="E4733" t="n">
        <v>0.009488792934583046</v>
      </c>
      <c r="F4733" t="inlineStr">
        <is>
          <t>MENSAL</t>
        </is>
      </c>
      <c r="G4733" t="n">
        <v>46183</v>
      </c>
      <c r="H4733" t="n">
        <v>46183</v>
      </c>
      <c r="I4733" t="n">
        <v>37</v>
      </c>
      <c r="J4733" t="inlineStr">
        <is>
          <t>CARTEIRA</t>
        </is>
      </c>
      <c r="K4733" t="inlineStr">
        <is>
          <t>CONTRATO</t>
        </is>
      </c>
      <c r="L4733" t="n">
        <v>5565.15</v>
      </c>
      <c r="M4733" t="inlineStr">
        <is>
          <t>IBIRAPITANGA FASE 3</t>
        </is>
      </c>
      <c r="N4733" s="142">
        <f>DATE(YEAR(G4733),MONTH(G4733),1)</f>
        <v/>
      </c>
      <c r="O4733" s="132">
        <f>IF(G4733&gt;$K$3,"Futuro","Atraso")</f>
        <v/>
      </c>
      <c r="P4733">
        <f>12*(YEAR(G4733)-YEAR($K$3))+(MONTH(G4733)-MONTH($K$3))</f>
        <v/>
      </c>
      <c r="Q4733" s="366">
        <f>IF(M4733="IBIRAPITANGA FASE 3",IF(O4733="Atraso",L4733,L4733/(1+$I$2)^P4733),IF(O4733="Atraso",L4733,L4733/(1+$I$1)^P4733))</f>
        <v/>
      </c>
      <c r="R4733">
        <f>IF(O4733="Atraso",$K$3-G4733,0)</f>
        <v/>
      </c>
      <c r="S4733">
        <f>IF(R4733&lt;=15,"Até 15",IF(R4733&lt;=30,"Entre 15 e 30",IF(R4733&lt;=60,"Entre 30 e 60",IF(R4733&lt;=90,"Entre 60 e 90",IF(R4733&lt;=120,"Entre 90 e 120",IF(R4733&lt;=150,"Entre 120 e 150",IF(R4733&lt;=180,"Entre 150 e 180","Superior a 180")))))))</f>
        <v/>
      </c>
    </row>
    <row r="4734">
      <c r="A4734" t="inlineStr">
        <is>
          <t>Q022L05</t>
        </is>
      </c>
      <c r="B4734" t="inlineStr">
        <is>
          <t>DAIANE DIAS DE SOUZA</t>
        </is>
      </c>
      <c r="C4734" t="n">
        <v>1</v>
      </c>
      <c r="D4734" t="inlineStr">
        <is>
          <t>IPCA</t>
        </is>
      </c>
      <c r="E4734" t="n">
        <v>0.009488792934583046</v>
      </c>
      <c r="F4734" t="inlineStr">
        <is>
          <t>MENSAL</t>
        </is>
      </c>
      <c r="G4734" t="n">
        <v>46213</v>
      </c>
      <c r="H4734" t="n">
        <v>46213</v>
      </c>
      <c r="I4734" t="n">
        <v>38</v>
      </c>
      <c r="J4734" t="inlineStr">
        <is>
          <t>CARTEIRA</t>
        </is>
      </c>
      <c r="K4734" t="inlineStr">
        <is>
          <t>CONTRATO</t>
        </is>
      </c>
      <c r="L4734" t="n">
        <v>5565.15</v>
      </c>
      <c r="M4734" t="inlineStr">
        <is>
          <t>IBIRAPITANGA FASE 3</t>
        </is>
      </c>
      <c r="N4734" s="142">
        <f>DATE(YEAR(G4734),MONTH(G4734),1)</f>
        <v/>
      </c>
      <c r="O4734" s="132">
        <f>IF(G4734&gt;$K$3,"Futuro","Atraso")</f>
        <v/>
      </c>
      <c r="P4734">
        <f>12*(YEAR(G4734)-YEAR($K$3))+(MONTH(G4734)-MONTH($K$3))</f>
        <v/>
      </c>
      <c r="Q4734" s="366">
        <f>IF(M4734="IBIRAPITANGA FASE 3",IF(O4734="Atraso",L4734,L4734/(1+$I$2)^P4734),IF(O4734="Atraso",L4734,L4734/(1+$I$1)^P4734))</f>
        <v/>
      </c>
      <c r="R4734">
        <f>IF(O4734="Atraso",$K$3-G4734,0)</f>
        <v/>
      </c>
      <c r="S4734">
        <f>IF(R4734&lt;=15,"Até 15",IF(R4734&lt;=30,"Entre 15 e 30",IF(R4734&lt;=60,"Entre 30 e 60",IF(R4734&lt;=90,"Entre 60 e 90",IF(R4734&lt;=120,"Entre 90 e 120",IF(R4734&lt;=150,"Entre 120 e 150",IF(R4734&lt;=180,"Entre 150 e 180","Superior a 180")))))))</f>
        <v/>
      </c>
    </row>
    <row r="4735">
      <c r="A4735" t="inlineStr">
        <is>
          <t>Q022L05</t>
        </is>
      </c>
      <c r="B4735" t="inlineStr">
        <is>
          <t>DAIANE DIAS DE SOUZA</t>
        </is>
      </c>
      <c r="C4735" t="n">
        <v>1</v>
      </c>
      <c r="D4735" t="inlineStr">
        <is>
          <t>IPCA</t>
        </is>
      </c>
      <c r="E4735" t="n">
        <v>0.009488792934583046</v>
      </c>
      <c r="F4735" t="inlineStr">
        <is>
          <t>MENSAL</t>
        </is>
      </c>
      <c r="G4735" t="n">
        <v>46244</v>
      </c>
      <c r="H4735" t="n">
        <v>46244</v>
      </c>
      <c r="I4735" t="n">
        <v>39</v>
      </c>
      <c r="J4735" t="inlineStr">
        <is>
          <t>CARTEIRA</t>
        </is>
      </c>
      <c r="K4735" t="inlineStr">
        <is>
          <t>CONTRATO</t>
        </is>
      </c>
      <c r="L4735" t="n">
        <v>5565.15</v>
      </c>
      <c r="M4735" t="inlineStr">
        <is>
          <t>IBIRAPITANGA FASE 3</t>
        </is>
      </c>
      <c r="N4735" s="142">
        <f>DATE(YEAR(G4735),MONTH(G4735),1)</f>
        <v/>
      </c>
      <c r="O4735" s="132">
        <f>IF(G4735&gt;$K$3,"Futuro","Atraso")</f>
        <v/>
      </c>
      <c r="P4735">
        <f>12*(YEAR(G4735)-YEAR($K$3))+(MONTH(G4735)-MONTH($K$3))</f>
        <v/>
      </c>
      <c r="Q4735" s="366">
        <f>IF(M4735="IBIRAPITANGA FASE 3",IF(O4735="Atraso",L4735,L4735/(1+$I$2)^P4735),IF(O4735="Atraso",L4735,L4735/(1+$I$1)^P4735))</f>
        <v/>
      </c>
      <c r="R4735">
        <f>IF(O4735="Atraso",$K$3-G4735,0)</f>
        <v/>
      </c>
      <c r="S4735">
        <f>IF(R4735&lt;=15,"Até 15",IF(R4735&lt;=30,"Entre 15 e 30",IF(R4735&lt;=60,"Entre 30 e 60",IF(R4735&lt;=90,"Entre 60 e 90",IF(R4735&lt;=120,"Entre 90 e 120",IF(R4735&lt;=150,"Entre 120 e 150",IF(R4735&lt;=180,"Entre 150 e 180","Superior a 180")))))))</f>
        <v/>
      </c>
    </row>
    <row r="4736">
      <c r="A4736" t="inlineStr">
        <is>
          <t>Q022L05</t>
        </is>
      </c>
      <c r="B4736" t="inlineStr">
        <is>
          <t>DAIANE DIAS DE SOUZA</t>
        </is>
      </c>
      <c r="C4736" t="n">
        <v>1</v>
      </c>
      <c r="D4736" t="inlineStr">
        <is>
          <t>IPCA</t>
        </is>
      </c>
      <c r="E4736" t="n">
        <v>0.009488792934583046</v>
      </c>
      <c r="F4736" t="inlineStr">
        <is>
          <t>MENSAL</t>
        </is>
      </c>
      <c r="G4736" t="n">
        <v>46275</v>
      </c>
      <c r="H4736" t="n">
        <v>46275</v>
      </c>
      <c r="I4736" t="n">
        <v>40</v>
      </c>
      <c r="J4736" t="inlineStr">
        <is>
          <t>CARTEIRA</t>
        </is>
      </c>
      <c r="K4736" t="inlineStr">
        <is>
          <t>CONTRATO</t>
        </is>
      </c>
      <c r="L4736" t="n">
        <v>5565.15</v>
      </c>
      <c r="M4736" t="inlineStr">
        <is>
          <t>IBIRAPITANGA FASE 3</t>
        </is>
      </c>
      <c r="N4736" s="142">
        <f>DATE(YEAR(G4736),MONTH(G4736),1)</f>
        <v/>
      </c>
      <c r="O4736" s="132">
        <f>IF(G4736&gt;$K$3,"Futuro","Atraso")</f>
        <v/>
      </c>
      <c r="P4736">
        <f>12*(YEAR(G4736)-YEAR($K$3))+(MONTH(G4736)-MONTH($K$3))</f>
        <v/>
      </c>
      <c r="Q4736" s="366">
        <f>IF(M4736="IBIRAPITANGA FASE 3",IF(O4736="Atraso",L4736,L4736/(1+$I$2)^P4736),IF(O4736="Atraso",L4736,L4736/(1+$I$1)^P4736))</f>
        <v/>
      </c>
      <c r="R4736">
        <f>IF(O4736="Atraso",$K$3-G4736,0)</f>
        <v/>
      </c>
      <c r="S4736">
        <f>IF(R4736&lt;=15,"Até 15",IF(R4736&lt;=30,"Entre 15 e 30",IF(R4736&lt;=60,"Entre 30 e 60",IF(R4736&lt;=90,"Entre 60 e 90",IF(R4736&lt;=120,"Entre 90 e 120",IF(R4736&lt;=150,"Entre 120 e 150",IF(R4736&lt;=180,"Entre 150 e 180","Superior a 180")))))))</f>
        <v/>
      </c>
    </row>
    <row r="4737">
      <c r="A4737" t="inlineStr">
        <is>
          <t>Q022L05</t>
        </is>
      </c>
      <c r="B4737" t="inlineStr">
        <is>
          <t>DAIANE DIAS DE SOUZA</t>
        </is>
      </c>
      <c r="C4737" t="n">
        <v>1</v>
      </c>
      <c r="D4737" t="inlineStr">
        <is>
          <t>IPCA</t>
        </is>
      </c>
      <c r="E4737" t="n">
        <v>0.009488792934583046</v>
      </c>
      <c r="F4737" t="inlineStr">
        <is>
          <t>MENSAL</t>
        </is>
      </c>
      <c r="G4737" t="n">
        <v>46305</v>
      </c>
      <c r="H4737" t="n">
        <v>46305</v>
      </c>
      <c r="I4737" t="n">
        <v>41</v>
      </c>
      <c r="J4737" t="inlineStr">
        <is>
          <t>CARTEIRA</t>
        </is>
      </c>
      <c r="K4737" t="inlineStr">
        <is>
          <t>CONTRATO</t>
        </is>
      </c>
      <c r="L4737" t="n">
        <v>5565.15</v>
      </c>
      <c r="M4737" t="inlineStr">
        <is>
          <t>IBIRAPITANGA FASE 3</t>
        </is>
      </c>
      <c r="N4737" s="142">
        <f>DATE(YEAR(G4737),MONTH(G4737),1)</f>
        <v/>
      </c>
      <c r="O4737" s="132">
        <f>IF(G4737&gt;$K$3,"Futuro","Atraso")</f>
        <v/>
      </c>
      <c r="P4737">
        <f>12*(YEAR(G4737)-YEAR($K$3))+(MONTH(G4737)-MONTH($K$3))</f>
        <v/>
      </c>
      <c r="Q4737" s="366">
        <f>IF(M4737="IBIRAPITANGA FASE 3",IF(O4737="Atraso",L4737,L4737/(1+$I$2)^P4737),IF(O4737="Atraso",L4737,L4737/(1+$I$1)^P4737))</f>
        <v/>
      </c>
      <c r="R4737">
        <f>IF(O4737="Atraso",$K$3-G4737,0)</f>
        <v/>
      </c>
      <c r="S4737">
        <f>IF(R4737&lt;=15,"Até 15",IF(R4737&lt;=30,"Entre 15 e 30",IF(R4737&lt;=60,"Entre 30 e 60",IF(R4737&lt;=90,"Entre 60 e 90",IF(R4737&lt;=120,"Entre 90 e 120",IF(R4737&lt;=150,"Entre 120 e 150",IF(R4737&lt;=180,"Entre 150 e 180","Superior a 180")))))))</f>
        <v/>
      </c>
    </row>
    <row r="4738">
      <c r="A4738" t="inlineStr">
        <is>
          <t>Q022L05</t>
        </is>
      </c>
      <c r="B4738" t="inlineStr">
        <is>
          <t>DAIANE DIAS DE SOUZA</t>
        </is>
      </c>
      <c r="C4738" t="n">
        <v>1</v>
      </c>
      <c r="D4738" t="inlineStr">
        <is>
          <t>IPCA</t>
        </is>
      </c>
      <c r="E4738" t="n">
        <v>0.009488792934583046</v>
      </c>
      <c r="F4738" t="inlineStr">
        <is>
          <t>MENSAL</t>
        </is>
      </c>
      <c r="G4738" t="n">
        <v>46336</v>
      </c>
      <c r="H4738" t="n">
        <v>46336</v>
      </c>
      <c r="I4738" t="n">
        <v>42</v>
      </c>
      <c r="J4738" t="inlineStr">
        <is>
          <t>CARTEIRA</t>
        </is>
      </c>
      <c r="K4738" t="inlineStr">
        <is>
          <t>CONTRATO</t>
        </is>
      </c>
      <c r="L4738" t="n">
        <v>5565.15</v>
      </c>
      <c r="M4738" t="inlineStr">
        <is>
          <t>IBIRAPITANGA FASE 3</t>
        </is>
      </c>
      <c r="N4738" s="142">
        <f>DATE(YEAR(G4738),MONTH(G4738),1)</f>
        <v/>
      </c>
      <c r="O4738" s="132">
        <f>IF(G4738&gt;$K$3,"Futuro","Atraso")</f>
        <v/>
      </c>
      <c r="P4738">
        <f>12*(YEAR(G4738)-YEAR($K$3))+(MONTH(G4738)-MONTH($K$3))</f>
        <v/>
      </c>
      <c r="Q4738" s="366">
        <f>IF(M4738="IBIRAPITANGA FASE 3",IF(O4738="Atraso",L4738,L4738/(1+$I$2)^P4738),IF(O4738="Atraso",L4738,L4738/(1+$I$1)^P4738))</f>
        <v/>
      </c>
      <c r="R4738">
        <f>IF(O4738="Atraso",$K$3-G4738,0)</f>
        <v/>
      </c>
      <c r="S4738">
        <f>IF(R4738&lt;=15,"Até 15",IF(R4738&lt;=30,"Entre 15 e 30",IF(R4738&lt;=60,"Entre 30 e 60",IF(R4738&lt;=90,"Entre 60 e 90",IF(R4738&lt;=120,"Entre 90 e 120",IF(R4738&lt;=150,"Entre 120 e 150",IF(R4738&lt;=180,"Entre 150 e 180","Superior a 180")))))))</f>
        <v/>
      </c>
    </row>
    <row r="4739">
      <c r="A4739" t="inlineStr">
        <is>
          <t>Q022L05</t>
        </is>
      </c>
      <c r="B4739" t="inlineStr">
        <is>
          <t>DAIANE DIAS DE SOUZA</t>
        </is>
      </c>
      <c r="C4739" t="n">
        <v>1</v>
      </c>
      <c r="D4739" t="inlineStr">
        <is>
          <t>IPCA</t>
        </is>
      </c>
      <c r="E4739" t="n">
        <v>0.009488792934583046</v>
      </c>
      <c r="F4739" t="inlineStr">
        <is>
          <t>MENSAL</t>
        </is>
      </c>
      <c r="G4739" t="n">
        <v>46366</v>
      </c>
      <c r="H4739" t="n">
        <v>46366</v>
      </c>
      <c r="I4739" t="n">
        <v>43</v>
      </c>
      <c r="J4739" t="inlineStr">
        <is>
          <t>CARTEIRA</t>
        </is>
      </c>
      <c r="K4739" t="inlineStr">
        <is>
          <t>CONTRATO</t>
        </is>
      </c>
      <c r="L4739" t="n">
        <v>5565.15</v>
      </c>
      <c r="M4739" t="inlineStr">
        <is>
          <t>IBIRAPITANGA FASE 3</t>
        </is>
      </c>
      <c r="N4739" s="142">
        <f>DATE(YEAR(G4739),MONTH(G4739),1)</f>
        <v/>
      </c>
      <c r="O4739" s="132">
        <f>IF(G4739&gt;$K$3,"Futuro","Atraso")</f>
        <v/>
      </c>
      <c r="P4739">
        <f>12*(YEAR(G4739)-YEAR($K$3))+(MONTH(G4739)-MONTH($K$3))</f>
        <v/>
      </c>
      <c r="Q4739" s="366">
        <f>IF(M4739="IBIRAPITANGA FASE 3",IF(O4739="Atraso",L4739,L4739/(1+$I$2)^P4739),IF(O4739="Atraso",L4739,L4739/(1+$I$1)^P4739))</f>
        <v/>
      </c>
      <c r="R4739">
        <f>IF(O4739="Atraso",$K$3-G4739,0)</f>
        <v/>
      </c>
      <c r="S4739">
        <f>IF(R4739&lt;=15,"Até 15",IF(R4739&lt;=30,"Entre 15 e 30",IF(R4739&lt;=60,"Entre 30 e 60",IF(R4739&lt;=90,"Entre 60 e 90",IF(R4739&lt;=120,"Entre 90 e 120",IF(R4739&lt;=150,"Entre 120 e 150",IF(R4739&lt;=180,"Entre 150 e 180","Superior a 180")))))))</f>
        <v/>
      </c>
    </row>
    <row r="4740">
      <c r="A4740" t="inlineStr">
        <is>
          <t>Q022L05</t>
        </is>
      </c>
      <c r="B4740" t="inlineStr">
        <is>
          <t>DAIANE DIAS DE SOUZA</t>
        </is>
      </c>
      <c r="C4740" t="n">
        <v>1</v>
      </c>
      <c r="D4740" t="inlineStr">
        <is>
          <t>IPCA</t>
        </is>
      </c>
      <c r="E4740" t="n">
        <v>0.009488792934583046</v>
      </c>
      <c r="F4740" t="inlineStr">
        <is>
          <t>MENSAL</t>
        </is>
      </c>
      <c r="G4740" t="n">
        <v>46397</v>
      </c>
      <c r="H4740" t="n">
        <v>46397</v>
      </c>
      <c r="I4740" t="n">
        <v>44</v>
      </c>
      <c r="J4740" t="inlineStr">
        <is>
          <t>CARTEIRA</t>
        </is>
      </c>
      <c r="K4740" t="inlineStr">
        <is>
          <t>CONTRATO</t>
        </is>
      </c>
      <c r="L4740" t="n">
        <v>5565.15</v>
      </c>
      <c r="M4740" t="inlineStr">
        <is>
          <t>IBIRAPITANGA FASE 3</t>
        </is>
      </c>
      <c r="N4740" s="142">
        <f>DATE(YEAR(G4740),MONTH(G4740),1)</f>
        <v/>
      </c>
      <c r="O4740" s="132">
        <f>IF(G4740&gt;$K$3,"Futuro","Atraso")</f>
        <v/>
      </c>
      <c r="P4740">
        <f>12*(YEAR(G4740)-YEAR($K$3))+(MONTH(G4740)-MONTH($K$3))</f>
        <v/>
      </c>
      <c r="Q4740" s="366">
        <f>IF(M4740="IBIRAPITANGA FASE 3",IF(O4740="Atraso",L4740,L4740/(1+$I$2)^P4740),IF(O4740="Atraso",L4740,L4740/(1+$I$1)^P4740))</f>
        <v/>
      </c>
      <c r="R4740">
        <f>IF(O4740="Atraso",$K$3-G4740,0)</f>
        <v/>
      </c>
      <c r="S4740">
        <f>IF(R4740&lt;=15,"Até 15",IF(R4740&lt;=30,"Entre 15 e 30",IF(R4740&lt;=60,"Entre 30 e 60",IF(R4740&lt;=90,"Entre 60 e 90",IF(R4740&lt;=120,"Entre 90 e 120",IF(R4740&lt;=150,"Entre 120 e 150",IF(R4740&lt;=180,"Entre 150 e 180","Superior a 180")))))))</f>
        <v/>
      </c>
    </row>
    <row r="4741">
      <c r="A4741" t="inlineStr">
        <is>
          <t>Q022L05</t>
        </is>
      </c>
      <c r="B4741" t="inlineStr">
        <is>
          <t>DAIANE DIAS DE SOUZA</t>
        </is>
      </c>
      <c r="C4741" t="n">
        <v>1</v>
      </c>
      <c r="D4741" t="inlineStr">
        <is>
          <t>IPCA</t>
        </is>
      </c>
      <c r="E4741" t="n">
        <v>0.009488792934583046</v>
      </c>
      <c r="F4741" t="inlineStr">
        <is>
          <t>MENSAL</t>
        </is>
      </c>
      <c r="G4741" t="n">
        <v>46428</v>
      </c>
      <c r="H4741" t="n">
        <v>46428</v>
      </c>
      <c r="I4741" t="n">
        <v>45</v>
      </c>
      <c r="J4741" t="inlineStr">
        <is>
          <t>CARTEIRA</t>
        </is>
      </c>
      <c r="K4741" t="inlineStr">
        <is>
          <t>CONTRATO</t>
        </is>
      </c>
      <c r="L4741" t="n">
        <v>5565.15</v>
      </c>
      <c r="M4741" t="inlineStr">
        <is>
          <t>IBIRAPITANGA FASE 3</t>
        </is>
      </c>
      <c r="N4741" s="142">
        <f>DATE(YEAR(G4741),MONTH(G4741),1)</f>
        <v/>
      </c>
      <c r="O4741" s="132">
        <f>IF(G4741&gt;$K$3,"Futuro","Atraso")</f>
        <v/>
      </c>
      <c r="P4741">
        <f>12*(YEAR(G4741)-YEAR($K$3))+(MONTH(G4741)-MONTH($K$3))</f>
        <v/>
      </c>
      <c r="Q4741" s="366">
        <f>IF(M4741="IBIRAPITANGA FASE 3",IF(O4741="Atraso",L4741,L4741/(1+$I$2)^P4741),IF(O4741="Atraso",L4741,L4741/(1+$I$1)^P4741))</f>
        <v/>
      </c>
      <c r="R4741">
        <f>IF(O4741="Atraso",$K$3-G4741,0)</f>
        <v/>
      </c>
      <c r="S4741">
        <f>IF(R4741&lt;=15,"Até 15",IF(R4741&lt;=30,"Entre 15 e 30",IF(R4741&lt;=60,"Entre 30 e 60",IF(R4741&lt;=90,"Entre 60 e 90",IF(R4741&lt;=120,"Entre 90 e 120",IF(R4741&lt;=150,"Entre 120 e 150",IF(R4741&lt;=180,"Entre 150 e 180","Superior a 180")))))))</f>
        <v/>
      </c>
    </row>
    <row r="4742">
      <c r="A4742" t="inlineStr">
        <is>
          <t>Q022L05</t>
        </is>
      </c>
      <c r="B4742" t="inlineStr">
        <is>
          <t>DAIANE DIAS DE SOUZA</t>
        </is>
      </c>
      <c r="C4742" t="n">
        <v>1</v>
      </c>
      <c r="D4742" t="inlineStr">
        <is>
          <t>IPCA</t>
        </is>
      </c>
      <c r="E4742" t="n">
        <v>0.009488792934583046</v>
      </c>
      <c r="F4742" t="inlineStr">
        <is>
          <t>MENSAL</t>
        </is>
      </c>
      <c r="G4742" t="n">
        <v>46456</v>
      </c>
      <c r="H4742" t="n">
        <v>46456</v>
      </c>
      <c r="I4742" t="n">
        <v>46</v>
      </c>
      <c r="J4742" t="inlineStr">
        <is>
          <t>CARTEIRA</t>
        </is>
      </c>
      <c r="K4742" t="inlineStr">
        <is>
          <t>CONTRATO</t>
        </is>
      </c>
      <c r="L4742" t="n">
        <v>5565.15</v>
      </c>
      <c r="M4742" t="inlineStr">
        <is>
          <t>IBIRAPITANGA FASE 3</t>
        </is>
      </c>
      <c r="N4742" s="142">
        <f>DATE(YEAR(G4742),MONTH(G4742),1)</f>
        <v/>
      </c>
      <c r="O4742" s="132">
        <f>IF(G4742&gt;$K$3,"Futuro","Atraso")</f>
        <v/>
      </c>
      <c r="P4742">
        <f>12*(YEAR(G4742)-YEAR($K$3))+(MONTH(G4742)-MONTH($K$3))</f>
        <v/>
      </c>
      <c r="Q4742" s="366">
        <f>IF(M4742="IBIRAPITANGA FASE 3",IF(O4742="Atraso",L4742,L4742/(1+$I$2)^P4742),IF(O4742="Atraso",L4742,L4742/(1+$I$1)^P4742))</f>
        <v/>
      </c>
      <c r="R4742">
        <f>IF(O4742="Atraso",$K$3-G4742,0)</f>
        <v/>
      </c>
      <c r="S4742">
        <f>IF(R4742&lt;=15,"Até 15",IF(R4742&lt;=30,"Entre 15 e 30",IF(R4742&lt;=60,"Entre 30 e 60",IF(R4742&lt;=90,"Entre 60 e 90",IF(R4742&lt;=120,"Entre 90 e 120",IF(R4742&lt;=150,"Entre 120 e 150",IF(R4742&lt;=180,"Entre 150 e 180","Superior a 180")))))))</f>
        <v/>
      </c>
    </row>
    <row r="4743">
      <c r="A4743" t="inlineStr">
        <is>
          <t>Q022L05</t>
        </is>
      </c>
      <c r="B4743" t="inlineStr">
        <is>
          <t>DAIANE DIAS DE SOUZA</t>
        </is>
      </c>
      <c r="C4743" t="n">
        <v>1</v>
      </c>
      <c r="D4743" t="inlineStr">
        <is>
          <t>IPCA</t>
        </is>
      </c>
      <c r="E4743" t="n">
        <v>0.009488792934583046</v>
      </c>
      <c r="F4743" t="inlineStr">
        <is>
          <t>MENSAL</t>
        </is>
      </c>
      <c r="G4743" t="n">
        <v>46487</v>
      </c>
      <c r="H4743" t="n">
        <v>46487</v>
      </c>
      <c r="I4743" t="n">
        <v>47</v>
      </c>
      <c r="J4743" t="inlineStr">
        <is>
          <t>CARTEIRA</t>
        </is>
      </c>
      <c r="K4743" t="inlineStr">
        <is>
          <t>CONTRATO</t>
        </is>
      </c>
      <c r="L4743" t="n">
        <v>5565.15</v>
      </c>
      <c r="M4743" t="inlineStr">
        <is>
          <t>IBIRAPITANGA FASE 3</t>
        </is>
      </c>
      <c r="N4743" s="142">
        <f>DATE(YEAR(G4743),MONTH(G4743),1)</f>
        <v/>
      </c>
      <c r="O4743" s="132">
        <f>IF(G4743&gt;$K$3,"Futuro","Atraso")</f>
        <v/>
      </c>
      <c r="P4743">
        <f>12*(YEAR(G4743)-YEAR($K$3))+(MONTH(G4743)-MONTH($K$3))</f>
        <v/>
      </c>
      <c r="Q4743" s="366">
        <f>IF(M4743="IBIRAPITANGA FASE 3",IF(O4743="Atraso",L4743,L4743/(1+$I$2)^P4743),IF(O4743="Atraso",L4743,L4743/(1+$I$1)^P4743))</f>
        <v/>
      </c>
      <c r="R4743">
        <f>IF(O4743="Atraso",$K$3-G4743,0)</f>
        <v/>
      </c>
      <c r="S4743">
        <f>IF(R4743&lt;=15,"Até 15",IF(R4743&lt;=30,"Entre 15 e 30",IF(R4743&lt;=60,"Entre 30 e 60",IF(R4743&lt;=90,"Entre 60 e 90",IF(R4743&lt;=120,"Entre 90 e 120",IF(R4743&lt;=150,"Entre 120 e 150",IF(R4743&lt;=180,"Entre 150 e 180","Superior a 180")))))))</f>
        <v/>
      </c>
    </row>
    <row r="4744">
      <c r="A4744" t="inlineStr">
        <is>
          <t>Q022L05</t>
        </is>
      </c>
      <c r="B4744" t="inlineStr">
        <is>
          <t>DAIANE DIAS DE SOUZA</t>
        </is>
      </c>
      <c r="C4744" t="n">
        <v>1</v>
      </c>
      <c r="D4744" t="inlineStr">
        <is>
          <t>IPCA</t>
        </is>
      </c>
      <c r="E4744" t="n">
        <v>0.009488792934583046</v>
      </c>
      <c r="F4744" t="inlineStr">
        <is>
          <t>MENSAL</t>
        </is>
      </c>
      <c r="G4744" t="n">
        <v>46517</v>
      </c>
      <c r="H4744" t="n">
        <v>46517</v>
      </c>
      <c r="I4744" t="n">
        <v>48</v>
      </c>
      <c r="J4744" t="inlineStr">
        <is>
          <t>CARTEIRA</t>
        </is>
      </c>
      <c r="K4744" t="inlineStr">
        <is>
          <t>CONTRATO</t>
        </is>
      </c>
      <c r="L4744" t="n">
        <v>5565.15</v>
      </c>
      <c r="M4744" t="inlineStr">
        <is>
          <t>IBIRAPITANGA FASE 3</t>
        </is>
      </c>
      <c r="N4744" s="142">
        <f>DATE(YEAR(G4744),MONTH(G4744),1)</f>
        <v/>
      </c>
      <c r="O4744" s="132">
        <f>IF(G4744&gt;$K$3,"Futuro","Atraso")</f>
        <v/>
      </c>
      <c r="P4744">
        <f>12*(YEAR(G4744)-YEAR($K$3))+(MONTH(G4744)-MONTH($K$3))</f>
        <v/>
      </c>
      <c r="Q4744" s="366">
        <f>IF(M4744="IBIRAPITANGA FASE 3",IF(O4744="Atraso",L4744,L4744/(1+$I$2)^P4744),IF(O4744="Atraso",L4744,L4744/(1+$I$1)^P4744))</f>
        <v/>
      </c>
      <c r="R4744">
        <f>IF(O4744="Atraso",$K$3-G4744,0)</f>
        <v/>
      </c>
      <c r="S4744">
        <f>IF(R4744&lt;=15,"Até 15",IF(R4744&lt;=30,"Entre 15 e 30",IF(R4744&lt;=60,"Entre 30 e 60",IF(R4744&lt;=90,"Entre 60 e 90",IF(R4744&lt;=120,"Entre 90 e 120",IF(R4744&lt;=150,"Entre 120 e 150",IF(R4744&lt;=180,"Entre 150 e 180","Superior a 180")))))))</f>
        <v/>
      </c>
    </row>
    <row r="4745">
      <c r="A4745" t="inlineStr">
        <is>
          <t>Q022L06</t>
        </is>
      </c>
      <c r="B4745" t="inlineStr">
        <is>
          <t>VALMIR JOSE DE SOUZA</t>
        </is>
      </c>
      <c r="C4745" t="n">
        <v>1</v>
      </c>
      <c r="D4745" t="inlineStr">
        <is>
          <t>IPCA</t>
        </is>
      </c>
      <c r="E4745" t="n">
        <v>0</v>
      </c>
      <c r="F4745" t="inlineStr">
        <is>
          <t>MENSAL</t>
        </is>
      </c>
      <c r="G4745" t="n">
        <v>45255</v>
      </c>
      <c r="H4745" t="n">
        <v>45255</v>
      </c>
      <c r="I4745" t="n">
        <v>10</v>
      </c>
      <c r="J4745" t="inlineStr">
        <is>
          <t>CARTEIRA</t>
        </is>
      </c>
      <c r="K4745" t="inlineStr">
        <is>
          <t>CONTRATO</t>
        </is>
      </c>
      <c r="L4745" t="n">
        <v>5255.59</v>
      </c>
      <c r="M4745" t="inlineStr">
        <is>
          <t>IBIRAPITANGA FASE 3</t>
        </is>
      </c>
      <c r="N4745" s="142">
        <f>DATE(YEAR(G4745),MONTH(G4745),1)</f>
        <v/>
      </c>
      <c r="O4745" s="132">
        <f>IF(G4745&gt;$K$3,"Futuro","Atraso")</f>
        <v/>
      </c>
      <c r="P4745">
        <f>12*(YEAR(G4745)-YEAR($K$3))+(MONTH(G4745)-MONTH($K$3))</f>
        <v/>
      </c>
      <c r="Q4745" s="366">
        <f>IF(M4745="IBIRAPITANGA FASE 3",IF(O4745="Atraso",L4745,L4745/(1+$I$2)^P4745),IF(O4745="Atraso",L4745,L4745/(1+$I$1)^P4745))</f>
        <v/>
      </c>
      <c r="R4745">
        <f>IF(O4745="Atraso",$K$3-G4745,0)</f>
        <v/>
      </c>
      <c r="S4745">
        <f>IF(R4745&lt;=15,"Até 15",IF(R4745&lt;=30,"Entre 15 e 30",IF(R4745&lt;=60,"Entre 30 e 60",IF(R4745&lt;=90,"Entre 60 e 90",IF(R4745&lt;=120,"Entre 90 e 120",IF(R4745&lt;=150,"Entre 120 e 150",IF(R4745&lt;=180,"Entre 150 e 180","Superior a 180")))))))</f>
        <v/>
      </c>
    </row>
    <row r="4746">
      <c r="A4746" t="inlineStr">
        <is>
          <t>Q022L06</t>
        </is>
      </c>
      <c r="B4746" t="inlineStr">
        <is>
          <t>VALMIR JOSE DE SOUZA</t>
        </is>
      </c>
      <c r="C4746" t="n">
        <v>1</v>
      </c>
      <c r="D4746" t="inlineStr">
        <is>
          <t>IPCA</t>
        </is>
      </c>
      <c r="E4746" t="n">
        <v>0</v>
      </c>
      <c r="F4746" t="inlineStr">
        <is>
          <t>MENSAL</t>
        </is>
      </c>
      <c r="G4746" t="n">
        <v>45255</v>
      </c>
      <c r="H4746" t="n">
        <v>45255</v>
      </c>
      <c r="I4746" t="n">
        <v>1</v>
      </c>
      <c r="J4746" t="inlineStr">
        <is>
          <t>CARTEIRA</t>
        </is>
      </c>
      <c r="K4746" t="inlineStr">
        <is>
          <t>CONTRATO</t>
        </is>
      </c>
      <c r="L4746" t="n">
        <v>14803</v>
      </c>
      <c r="M4746" t="inlineStr">
        <is>
          <t>IBIRAPITANGA FASE 3</t>
        </is>
      </c>
      <c r="N4746" s="142">
        <f>DATE(YEAR(G4746),MONTH(G4746),1)</f>
        <v/>
      </c>
      <c r="O4746" s="132">
        <f>IF(G4746&gt;$K$3,"Futuro","Atraso")</f>
        <v/>
      </c>
      <c r="P4746">
        <f>12*(YEAR(G4746)-YEAR($K$3))+(MONTH(G4746)-MONTH($K$3))</f>
        <v/>
      </c>
      <c r="Q4746" s="366">
        <f>IF(M4746="IBIRAPITANGA FASE 3",IF(O4746="Atraso",L4746,L4746/(1+$I$2)^P4746),IF(O4746="Atraso",L4746,L4746/(1+$I$1)^P4746))</f>
        <v/>
      </c>
      <c r="R4746">
        <f>IF(O4746="Atraso",$K$3-G4746,0)</f>
        <v/>
      </c>
      <c r="S4746">
        <f>IF(R4746&lt;=15,"Até 15",IF(R4746&lt;=30,"Entre 15 e 30",IF(R4746&lt;=60,"Entre 30 e 60",IF(R4746&lt;=90,"Entre 60 e 90",IF(R4746&lt;=120,"Entre 90 e 120",IF(R4746&lt;=150,"Entre 120 e 150",IF(R4746&lt;=180,"Entre 150 e 180","Superior a 180")))))))</f>
        <v/>
      </c>
    </row>
    <row r="4747">
      <c r="A4747" t="inlineStr">
        <is>
          <t>Q022L06</t>
        </is>
      </c>
      <c r="B4747" t="inlineStr">
        <is>
          <t>VALMIR JOSE DE SOUZA</t>
        </is>
      </c>
      <c r="C4747" t="n">
        <v>1</v>
      </c>
      <c r="D4747" t="inlineStr">
        <is>
          <t>IPCA</t>
        </is>
      </c>
      <c r="E4747" t="n">
        <v>0</v>
      </c>
      <c r="F4747" t="inlineStr">
        <is>
          <t>MENSAL</t>
        </is>
      </c>
      <c r="G4747" t="n">
        <v>45285</v>
      </c>
      <c r="H4747" t="n">
        <v>45285</v>
      </c>
      <c r="I4747" t="n">
        <v>11</v>
      </c>
      <c r="J4747" t="inlineStr">
        <is>
          <t>CARTEIRA</t>
        </is>
      </c>
      <c r="K4747" t="inlineStr">
        <is>
          <t>CONTRATO</t>
        </is>
      </c>
      <c r="L4747" t="n">
        <v>5255.59</v>
      </c>
      <c r="M4747" t="inlineStr">
        <is>
          <t>IBIRAPITANGA FASE 3</t>
        </is>
      </c>
      <c r="N4747" s="142">
        <f>DATE(YEAR(G4747),MONTH(G4747),1)</f>
        <v/>
      </c>
      <c r="O4747" s="132">
        <f>IF(G4747&gt;$K$3,"Futuro","Atraso")</f>
        <v/>
      </c>
      <c r="P4747">
        <f>12*(YEAR(G4747)-YEAR($K$3))+(MONTH(G4747)-MONTH($K$3))</f>
        <v/>
      </c>
      <c r="Q4747" s="366">
        <f>IF(M4747="IBIRAPITANGA FASE 3",IF(O4747="Atraso",L4747,L4747/(1+$I$2)^P4747),IF(O4747="Atraso",L4747,L4747/(1+$I$1)^P4747))</f>
        <v/>
      </c>
      <c r="R4747">
        <f>IF(O4747="Atraso",$K$3-G4747,0)</f>
        <v/>
      </c>
      <c r="S4747">
        <f>IF(R4747&lt;=15,"Até 15",IF(R4747&lt;=30,"Entre 15 e 30",IF(R4747&lt;=60,"Entre 30 e 60",IF(R4747&lt;=90,"Entre 60 e 90",IF(R4747&lt;=120,"Entre 90 e 120",IF(R4747&lt;=150,"Entre 120 e 150",IF(R4747&lt;=180,"Entre 150 e 180","Superior a 180")))))))</f>
        <v/>
      </c>
    </row>
    <row r="4748">
      <c r="A4748" t="inlineStr">
        <is>
          <t>Q022L06</t>
        </is>
      </c>
      <c r="B4748" t="inlineStr">
        <is>
          <t>VALMIR JOSE DE SOUZA</t>
        </is>
      </c>
      <c r="C4748" t="n">
        <v>1</v>
      </c>
      <c r="D4748" t="inlineStr">
        <is>
          <t>IPCA</t>
        </is>
      </c>
      <c r="E4748" t="n">
        <v>0</v>
      </c>
      <c r="F4748" t="inlineStr">
        <is>
          <t>MENSAL</t>
        </is>
      </c>
      <c r="G4748" t="n">
        <v>45316</v>
      </c>
      <c r="H4748" t="n">
        <v>45316</v>
      </c>
      <c r="I4748" t="n">
        <v>12</v>
      </c>
      <c r="J4748" t="inlineStr">
        <is>
          <t>CARTEIRA</t>
        </is>
      </c>
      <c r="K4748" t="inlineStr">
        <is>
          <t>CONTRATO</t>
        </is>
      </c>
      <c r="L4748" t="n">
        <v>5255.59</v>
      </c>
      <c r="M4748" t="inlineStr">
        <is>
          <t>IBIRAPITANGA FASE 3</t>
        </is>
      </c>
      <c r="N4748" s="142">
        <f>DATE(YEAR(G4748),MONTH(G4748),1)</f>
        <v/>
      </c>
      <c r="O4748" s="132">
        <f>IF(G4748&gt;$K$3,"Futuro","Atraso")</f>
        <v/>
      </c>
      <c r="P4748">
        <f>12*(YEAR(G4748)-YEAR($K$3))+(MONTH(G4748)-MONTH($K$3))</f>
        <v/>
      </c>
      <c r="Q4748" s="366">
        <f>IF(M4748="IBIRAPITANGA FASE 3",IF(O4748="Atraso",L4748,L4748/(1+$I$2)^P4748),IF(O4748="Atraso",L4748,L4748/(1+$I$1)^P4748))</f>
        <v/>
      </c>
      <c r="R4748">
        <f>IF(O4748="Atraso",$K$3-G4748,0)</f>
        <v/>
      </c>
      <c r="S4748">
        <f>IF(R4748&lt;=15,"Até 15",IF(R4748&lt;=30,"Entre 15 e 30",IF(R4748&lt;=60,"Entre 30 e 60",IF(R4748&lt;=90,"Entre 60 e 90",IF(R4748&lt;=120,"Entre 90 e 120",IF(R4748&lt;=150,"Entre 120 e 150",IF(R4748&lt;=180,"Entre 150 e 180","Superior a 180")))))))</f>
        <v/>
      </c>
    </row>
    <row r="4749">
      <c r="A4749" t="inlineStr">
        <is>
          <t>Q022L06</t>
        </is>
      </c>
      <c r="B4749" t="inlineStr">
        <is>
          <t>VALMIR JOSE DE SOUZA</t>
        </is>
      </c>
      <c r="C4749" t="n">
        <v>1</v>
      </c>
      <c r="D4749" t="inlineStr">
        <is>
          <t>IPCA</t>
        </is>
      </c>
      <c r="E4749" t="n">
        <v>0</v>
      </c>
      <c r="F4749" t="inlineStr">
        <is>
          <t>MENSAL</t>
        </is>
      </c>
      <c r="G4749" t="n">
        <v>45347</v>
      </c>
      <c r="H4749" t="n">
        <v>45347</v>
      </c>
      <c r="I4749" t="n">
        <v>13</v>
      </c>
      <c r="J4749" t="inlineStr">
        <is>
          <t>CARTEIRA</t>
        </is>
      </c>
      <c r="K4749" t="inlineStr">
        <is>
          <t>CONTRATO</t>
        </is>
      </c>
      <c r="L4749" t="n">
        <v>5255.59</v>
      </c>
      <c r="M4749" t="inlineStr">
        <is>
          <t>IBIRAPITANGA FASE 3</t>
        </is>
      </c>
      <c r="N4749" s="142">
        <f>DATE(YEAR(G4749),MONTH(G4749),1)</f>
        <v/>
      </c>
      <c r="O4749" s="132">
        <f>IF(G4749&gt;$K$3,"Futuro","Atraso")</f>
        <v/>
      </c>
      <c r="P4749">
        <f>12*(YEAR(G4749)-YEAR($K$3))+(MONTH(G4749)-MONTH($K$3))</f>
        <v/>
      </c>
      <c r="Q4749" s="366">
        <f>IF(M4749="IBIRAPITANGA FASE 3",IF(O4749="Atraso",L4749,L4749/(1+$I$2)^P4749),IF(O4749="Atraso",L4749,L4749/(1+$I$1)^P4749))</f>
        <v/>
      </c>
      <c r="R4749">
        <f>IF(O4749="Atraso",$K$3-G4749,0)</f>
        <v/>
      </c>
      <c r="S4749">
        <f>IF(R4749&lt;=15,"Até 15",IF(R4749&lt;=30,"Entre 15 e 30",IF(R4749&lt;=60,"Entre 30 e 60",IF(R4749&lt;=90,"Entre 60 e 90",IF(R4749&lt;=120,"Entre 90 e 120",IF(R4749&lt;=150,"Entre 120 e 150",IF(R4749&lt;=180,"Entre 150 e 180","Superior a 180")))))))</f>
        <v/>
      </c>
    </row>
    <row r="4750">
      <c r="A4750" t="inlineStr">
        <is>
          <t>Q022L06</t>
        </is>
      </c>
      <c r="B4750" t="inlineStr">
        <is>
          <t>VALMIR JOSE DE SOUZA</t>
        </is>
      </c>
      <c r="C4750" t="n">
        <v>1</v>
      </c>
      <c r="D4750" t="inlineStr">
        <is>
          <t>IPCA</t>
        </is>
      </c>
      <c r="E4750" t="n">
        <v>0</v>
      </c>
      <c r="F4750" t="inlineStr">
        <is>
          <t>MENSAL</t>
        </is>
      </c>
      <c r="G4750" t="n">
        <v>45376</v>
      </c>
      <c r="H4750" t="n">
        <v>45376</v>
      </c>
      <c r="I4750" t="n">
        <v>14</v>
      </c>
      <c r="J4750" t="inlineStr">
        <is>
          <t>CARTEIRA</t>
        </is>
      </c>
      <c r="K4750" t="inlineStr">
        <is>
          <t>CONTRATO</t>
        </is>
      </c>
      <c r="L4750" t="n">
        <v>5255.59</v>
      </c>
      <c r="M4750" t="inlineStr">
        <is>
          <t>IBIRAPITANGA FASE 3</t>
        </is>
      </c>
      <c r="N4750" s="142">
        <f>DATE(YEAR(G4750),MONTH(G4750),1)</f>
        <v/>
      </c>
      <c r="O4750" s="132">
        <f>IF(G4750&gt;$K$3,"Futuro","Atraso")</f>
        <v/>
      </c>
      <c r="P4750">
        <f>12*(YEAR(G4750)-YEAR($K$3))+(MONTH(G4750)-MONTH($K$3))</f>
        <v/>
      </c>
      <c r="Q4750" s="366">
        <f>IF(M4750="IBIRAPITANGA FASE 3",IF(O4750="Atraso",L4750,L4750/(1+$I$2)^P4750),IF(O4750="Atraso",L4750,L4750/(1+$I$1)^P4750))</f>
        <v/>
      </c>
      <c r="R4750">
        <f>IF(O4750="Atraso",$K$3-G4750,0)</f>
        <v/>
      </c>
      <c r="S4750">
        <f>IF(R4750&lt;=15,"Até 15",IF(R4750&lt;=30,"Entre 15 e 30",IF(R4750&lt;=60,"Entre 30 e 60",IF(R4750&lt;=90,"Entre 60 e 90",IF(R4750&lt;=120,"Entre 90 e 120",IF(R4750&lt;=150,"Entre 120 e 150",IF(R4750&lt;=180,"Entre 150 e 180","Superior a 180")))))))</f>
        <v/>
      </c>
    </row>
    <row r="4751">
      <c r="A4751" t="inlineStr">
        <is>
          <t>Q022L06</t>
        </is>
      </c>
      <c r="B4751" t="inlineStr">
        <is>
          <t>VALMIR JOSE DE SOUZA</t>
        </is>
      </c>
      <c r="C4751" t="n">
        <v>1</v>
      </c>
      <c r="D4751" t="inlineStr">
        <is>
          <t>IPCA</t>
        </is>
      </c>
      <c r="E4751" t="n">
        <v>0</v>
      </c>
      <c r="F4751" t="inlineStr">
        <is>
          <t>MENSAL</t>
        </is>
      </c>
      <c r="G4751" t="n">
        <v>45407</v>
      </c>
      <c r="H4751" t="n">
        <v>45407</v>
      </c>
      <c r="I4751" t="n">
        <v>15</v>
      </c>
      <c r="J4751" t="inlineStr">
        <is>
          <t>CARTEIRA</t>
        </is>
      </c>
      <c r="K4751" t="inlineStr">
        <is>
          <t>CONTRATO</t>
        </is>
      </c>
      <c r="L4751" t="n">
        <v>5255.59</v>
      </c>
      <c r="M4751" t="inlineStr">
        <is>
          <t>IBIRAPITANGA FASE 3</t>
        </is>
      </c>
      <c r="N4751" s="142">
        <f>DATE(YEAR(G4751),MONTH(G4751),1)</f>
        <v/>
      </c>
      <c r="O4751" s="132">
        <f>IF(G4751&gt;$K$3,"Futuro","Atraso")</f>
        <v/>
      </c>
      <c r="P4751">
        <f>12*(YEAR(G4751)-YEAR($K$3))+(MONTH(G4751)-MONTH($K$3))</f>
        <v/>
      </c>
      <c r="Q4751" s="366">
        <f>IF(M4751="IBIRAPITANGA FASE 3",IF(O4751="Atraso",L4751,L4751/(1+$I$2)^P4751),IF(O4751="Atraso",L4751,L4751/(1+$I$1)^P4751))</f>
        <v/>
      </c>
      <c r="R4751">
        <f>IF(O4751="Atraso",$K$3-G4751,0)</f>
        <v/>
      </c>
      <c r="S4751">
        <f>IF(R4751&lt;=15,"Até 15",IF(R4751&lt;=30,"Entre 15 e 30",IF(R4751&lt;=60,"Entre 30 e 60",IF(R4751&lt;=90,"Entre 60 e 90",IF(R4751&lt;=120,"Entre 90 e 120",IF(R4751&lt;=150,"Entre 120 e 150",IF(R4751&lt;=180,"Entre 150 e 180","Superior a 180")))))))</f>
        <v/>
      </c>
    </row>
    <row r="4752">
      <c r="A4752" t="inlineStr">
        <is>
          <t>Q022L06</t>
        </is>
      </c>
      <c r="B4752" t="inlineStr">
        <is>
          <t>VALMIR JOSE DE SOUZA</t>
        </is>
      </c>
      <c r="C4752" t="n">
        <v>1</v>
      </c>
      <c r="D4752" t="inlineStr">
        <is>
          <t>IPCA</t>
        </is>
      </c>
      <c r="E4752" t="n">
        <v>0</v>
      </c>
      <c r="F4752" t="inlineStr">
        <is>
          <t>MENSAL</t>
        </is>
      </c>
      <c r="G4752" t="n">
        <v>45437</v>
      </c>
      <c r="H4752" t="n">
        <v>45437</v>
      </c>
      <c r="I4752" t="n">
        <v>16</v>
      </c>
      <c r="J4752" t="inlineStr">
        <is>
          <t>CARTEIRA</t>
        </is>
      </c>
      <c r="K4752" t="inlineStr">
        <is>
          <t>CONTRATO</t>
        </is>
      </c>
      <c r="L4752" t="n">
        <v>5255.59</v>
      </c>
      <c r="M4752" t="inlineStr">
        <is>
          <t>IBIRAPITANGA FASE 3</t>
        </is>
      </c>
      <c r="N4752" s="142">
        <f>DATE(YEAR(G4752),MONTH(G4752),1)</f>
        <v/>
      </c>
      <c r="O4752" s="132">
        <f>IF(G4752&gt;$K$3,"Futuro","Atraso")</f>
        <v/>
      </c>
      <c r="P4752">
        <f>12*(YEAR(G4752)-YEAR($K$3))+(MONTH(G4752)-MONTH($K$3))</f>
        <v/>
      </c>
      <c r="Q4752" s="366">
        <f>IF(M4752="IBIRAPITANGA FASE 3",IF(O4752="Atraso",L4752,L4752/(1+$I$2)^P4752),IF(O4752="Atraso",L4752,L4752/(1+$I$1)^P4752))</f>
        <v/>
      </c>
      <c r="R4752">
        <f>IF(O4752="Atraso",$K$3-G4752,0)</f>
        <v/>
      </c>
      <c r="S4752">
        <f>IF(R4752&lt;=15,"Até 15",IF(R4752&lt;=30,"Entre 15 e 30",IF(R4752&lt;=60,"Entre 30 e 60",IF(R4752&lt;=90,"Entre 60 e 90",IF(R4752&lt;=120,"Entre 90 e 120",IF(R4752&lt;=150,"Entre 120 e 150",IF(R4752&lt;=180,"Entre 150 e 180","Superior a 180")))))))</f>
        <v/>
      </c>
    </row>
    <row r="4753">
      <c r="A4753" t="inlineStr">
        <is>
          <t>Q022L06</t>
        </is>
      </c>
      <c r="B4753" t="inlineStr">
        <is>
          <t>VALMIR JOSE DE SOUZA</t>
        </is>
      </c>
      <c r="C4753" t="n">
        <v>1</v>
      </c>
      <c r="D4753" t="inlineStr">
        <is>
          <t>IPCA</t>
        </is>
      </c>
      <c r="E4753" t="n">
        <v>0</v>
      </c>
      <c r="F4753" t="inlineStr">
        <is>
          <t>MENSAL</t>
        </is>
      </c>
      <c r="G4753" t="n">
        <v>45468</v>
      </c>
      <c r="H4753" t="n">
        <v>45468</v>
      </c>
      <c r="I4753" t="n">
        <v>17</v>
      </c>
      <c r="J4753" t="inlineStr">
        <is>
          <t>CARTEIRA</t>
        </is>
      </c>
      <c r="K4753" t="inlineStr">
        <is>
          <t>CONTRATO</t>
        </is>
      </c>
      <c r="L4753" t="n">
        <v>5255.59</v>
      </c>
      <c r="M4753" t="inlineStr">
        <is>
          <t>IBIRAPITANGA FASE 3</t>
        </is>
      </c>
      <c r="N4753" s="142">
        <f>DATE(YEAR(G4753),MONTH(G4753),1)</f>
        <v/>
      </c>
      <c r="O4753" s="132">
        <f>IF(G4753&gt;$K$3,"Futuro","Atraso")</f>
        <v/>
      </c>
      <c r="P4753">
        <f>12*(YEAR(G4753)-YEAR($K$3))+(MONTH(G4753)-MONTH($K$3))</f>
        <v/>
      </c>
      <c r="Q4753" s="366">
        <f>IF(M4753="IBIRAPITANGA FASE 3",IF(O4753="Atraso",L4753,L4753/(1+$I$2)^P4753),IF(O4753="Atraso",L4753,L4753/(1+$I$1)^P4753))</f>
        <v/>
      </c>
      <c r="R4753">
        <f>IF(O4753="Atraso",$K$3-G4753,0)</f>
        <v/>
      </c>
      <c r="S4753">
        <f>IF(R4753&lt;=15,"Até 15",IF(R4753&lt;=30,"Entre 15 e 30",IF(R4753&lt;=60,"Entre 30 e 60",IF(R4753&lt;=90,"Entre 60 e 90",IF(R4753&lt;=120,"Entre 90 e 120",IF(R4753&lt;=150,"Entre 120 e 150",IF(R4753&lt;=180,"Entre 150 e 180","Superior a 180")))))))</f>
        <v/>
      </c>
    </row>
    <row r="4754">
      <c r="A4754" t="inlineStr">
        <is>
          <t>Q022L06</t>
        </is>
      </c>
      <c r="B4754" t="inlineStr">
        <is>
          <t>VALMIR JOSE DE SOUZA</t>
        </is>
      </c>
      <c r="C4754" t="n">
        <v>1</v>
      </c>
      <c r="D4754" t="inlineStr">
        <is>
          <t>IPCA</t>
        </is>
      </c>
      <c r="E4754" t="n">
        <v>0</v>
      </c>
      <c r="F4754" t="inlineStr">
        <is>
          <t>MENSAL</t>
        </is>
      </c>
      <c r="G4754" t="n">
        <v>45498</v>
      </c>
      <c r="H4754" t="n">
        <v>45498</v>
      </c>
      <c r="I4754" t="n">
        <v>18</v>
      </c>
      <c r="J4754" t="inlineStr">
        <is>
          <t>CARTEIRA</t>
        </is>
      </c>
      <c r="K4754" t="inlineStr">
        <is>
          <t>CONTRATO</t>
        </is>
      </c>
      <c r="L4754" t="n">
        <v>5255.59</v>
      </c>
      <c r="M4754" t="inlineStr">
        <is>
          <t>IBIRAPITANGA FASE 3</t>
        </is>
      </c>
      <c r="N4754" s="142">
        <f>DATE(YEAR(G4754),MONTH(G4754),1)</f>
        <v/>
      </c>
      <c r="O4754" s="132">
        <f>IF(G4754&gt;$K$3,"Futuro","Atraso")</f>
        <v/>
      </c>
      <c r="P4754">
        <f>12*(YEAR(G4754)-YEAR($K$3))+(MONTH(G4754)-MONTH($K$3))</f>
        <v/>
      </c>
      <c r="Q4754" s="366">
        <f>IF(M4754="IBIRAPITANGA FASE 3",IF(O4754="Atraso",L4754,L4754/(1+$I$2)^P4754),IF(O4754="Atraso",L4754,L4754/(1+$I$1)^P4754))</f>
        <v/>
      </c>
      <c r="R4754">
        <f>IF(O4754="Atraso",$K$3-G4754,0)</f>
        <v/>
      </c>
      <c r="S4754">
        <f>IF(R4754&lt;=15,"Até 15",IF(R4754&lt;=30,"Entre 15 e 30",IF(R4754&lt;=60,"Entre 30 e 60",IF(R4754&lt;=90,"Entre 60 e 90",IF(R4754&lt;=120,"Entre 90 e 120",IF(R4754&lt;=150,"Entre 120 e 150",IF(R4754&lt;=180,"Entre 150 e 180","Superior a 180")))))))</f>
        <v/>
      </c>
    </row>
    <row r="4755">
      <c r="A4755" t="inlineStr">
        <is>
          <t>Q022L06</t>
        </is>
      </c>
      <c r="B4755" t="inlineStr">
        <is>
          <t>VALMIR JOSE DE SOUZA</t>
        </is>
      </c>
      <c r="C4755" t="n">
        <v>1</v>
      </c>
      <c r="D4755" t="inlineStr">
        <is>
          <t>IPCA</t>
        </is>
      </c>
      <c r="E4755" t="n">
        <v>0</v>
      </c>
      <c r="F4755" t="inlineStr">
        <is>
          <t>MENSAL</t>
        </is>
      </c>
      <c r="G4755" t="n">
        <v>45529</v>
      </c>
      <c r="H4755" t="n">
        <v>45529</v>
      </c>
      <c r="I4755" t="n">
        <v>19</v>
      </c>
      <c r="J4755" t="inlineStr">
        <is>
          <t>CARTEIRA</t>
        </is>
      </c>
      <c r="K4755" t="inlineStr">
        <is>
          <t>CONTRATO</t>
        </is>
      </c>
      <c r="L4755" t="n">
        <v>5255.59</v>
      </c>
      <c r="M4755" t="inlineStr">
        <is>
          <t>IBIRAPITANGA FASE 3</t>
        </is>
      </c>
      <c r="N4755" s="142">
        <f>DATE(YEAR(G4755),MONTH(G4755),1)</f>
        <v/>
      </c>
      <c r="O4755" s="132">
        <f>IF(G4755&gt;$K$3,"Futuro","Atraso")</f>
        <v/>
      </c>
      <c r="P4755">
        <f>12*(YEAR(G4755)-YEAR($K$3))+(MONTH(G4755)-MONTH($K$3))</f>
        <v/>
      </c>
      <c r="Q4755" s="366">
        <f>IF(M4755="IBIRAPITANGA FASE 3",IF(O4755="Atraso",L4755,L4755/(1+$I$2)^P4755),IF(O4755="Atraso",L4755,L4755/(1+$I$1)^P4755))</f>
        <v/>
      </c>
      <c r="R4755">
        <f>IF(O4755="Atraso",$K$3-G4755,0)</f>
        <v/>
      </c>
      <c r="S4755">
        <f>IF(R4755&lt;=15,"Até 15",IF(R4755&lt;=30,"Entre 15 e 30",IF(R4755&lt;=60,"Entre 30 e 60",IF(R4755&lt;=90,"Entre 60 e 90",IF(R4755&lt;=120,"Entre 90 e 120",IF(R4755&lt;=150,"Entre 120 e 150",IF(R4755&lt;=180,"Entre 150 e 180","Superior a 180")))))))</f>
        <v/>
      </c>
    </row>
    <row r="4756">
      <c r="A4756" t="inlineStr">
        <is>
          <t>Q022L06</t>
        </is>
      </c>
      <c r="B4756" t="inlineStr">
        <is>
          <t>VALMIR JOSE DE SOUZA</t>
        </is>
      </c>
      <c r="C4756" t="n">
        <v>1</v>
      </c>
      <c r="D4756" t="inlineStr">
        <is>
          <t>IPCA</t>
        </is>
      </c>
      <c r="E4756" t="n">
        <v>0</v>
      </c>
      <c r="F4756" t="inlineStr">
        <is>
          <t>MENSAL</t>
        </is>
      </c>
      <c r="G4756" t="n">
        <v>45560</v>
      </c>
      <c r="H4756" t="n">
        <v>45560</v>
      </c>
      <c r="I4756" t="n">
        <v>20</v>
      </c>
      <c r="J4756" t="inlineStr">
        <is>
          <t>CARTEIRA</t>
        </is>
      </c>
      <c r="K4756" t="inlineStr">
        <is>
          <t>CONTRATO</t>
        </is>
      </c>
      <c r="L4756" t="n">
        <v>5255.59</v>
      </c>
      <c r="M4756" t="inlineStr">
        <is>
          <t>IBIRAPITANGA FASE 3</t>
        </is>
      </c>
      <c r="N4756" s="142">
        <f>DATE(YEAR(G4756),MONTH(G4756),1)</f>
        <v/>
      </c>
      <c r="O4756" s="132">
        <f>IF(G4756&gt;$K$3,"Futuro","Atraso")</f>
        <v/>
      </c>
      <c r="P4756">
        <f>12*(YEAR(G4756)-YEAR($K$3))+(MONTH(G4756)-MONTH($K$3))</f>
        <v/>
      </c>
      <c r="Q4756" s="366">
        <f>IF(M4756="IBIRAPITANGA FASE 3",IF(O4756="Atraso",L4756,L4756/(1+$I$2)^P4756),IF(O4756="Atraso",L4756,L4756/(1+$I$1)^P4756))</f>
        <v/>
      </c>
      <c r="R4756">
        <f>IF(O4756="Atraso",$K$3-G4756,0)</f>
        <v/>
      </c>
      <c r="S4756">
        <f>IF(R4756&lt;=15,"Até 15",IF(R4756&lt;=30,"Entre 15 e 30",IF(R4756&lt;=60,"Entre 30 e 60",IF(R4756&lt;=90,"Entre 60 e 90",IF(R4756&lt;=120,"Entre 90 e 120",IF(R4756&lt;=150,"Entre 120 e 150",IF(R4756&lt;=180,"Entre 150 e 180","Superior a 180")))))))</f>
        <v/>
      </c>
    </row>
    <row r="4757">
      <c r="A4757" t="inlineStr">
        <is>
          <t>Q022L06</t>
        </is>
      </c>
      <c r="B4757" t="inlineStr">
        <is>
          <t>VALMIR JOSE DE SOUZA</t>
        </is>
      </c>
      <c r="C4757" t="n">
        <v>1</v>
      </c>
      <c r="D4757" t="inlineStr">
        <is>
          <t>IPCA</t>
        </is>
      </c>
      <c r="E4757" t="n">
        <v>0</v>
      </c>
      <c r="F4757" t="inlineStr">
        <is>
          <t>MENSAL</t>
        </is>
      </c>
      <c r="G4757" t="n">
        <v>45590</v>
      </c>
      <c r="H4757" t="n">
        <v>45590</v>
      </c>
      <c r="I4757" t="n">
        <v>21</v>
      </c>
      <c r="J4757" t="inlineStr">
        <is>
          <t>CARTEIRA</t>
        </is>
      </c>
      <c r="K4757" t="inlineStr">
        <is>
          <t>CONTRATO</t>
        </is>
      </c>
      <c r="L4757" t="n">
        <v>5255.59</v>
      </c>
      <c r="M4757" t="inlineStr">
        <is>
          <t>IBIRAPITANGA FASE 3</t>
        </is>
      </c>
      <c r="N4757" s="142">
        <f>DATE(YEAR(G4757),MONTH(G4757),1)</f>
        <v/>
      </c>
      <c r="O4757" s="132">
        <f>IF(G4757&gt;$K$3,"Futuro","Atraso")</f>
        <v/>
      </c>
      <c r="P4757">
        <f>12*(YEAR(G4757)-YEAR($K$3))+(MONTH(G4757)-MONTH($K$3))</f>
        <v/>
      </c>
      <c r="Q4757" s="366">
        <f>IF(M4757="IBIRAPITANGA FASE 3",IF(O4757="Atraso",L4757,L4757/(1+$I$2)^P4757),IF(O4757="Atraso",L4757,L4757/(1+$I$1)^P4757))</f>
        <v/>
      </c>
      <c r="R4757">
        <f>IF(O4757="Atraso",$K$3-G4757,0)</f>
        <v/>
      </c>
      <c r="S4757">
        <f>IF(R4757&lt;=15,"Até 15",IF(R4757&lt;=30,"Entre 15 e 30",IF(R4757&lt;=60,"Entre 30 e 60",IF(R4757&lt;=90,"Entre 60 e 90",IF(R4757&lt;=120,"Entre 90 e 120",IF(R4757&lt;=150,"Entre 120 e 150",IF(R4757&lt;=180,"Entre 150 e 180","Superior a 180")))))))</f>
        <v/>
      </c>
    </row>
    <row r="4758">
      <c r="A4758" t="inlineStr">
        <is>
          <t>Q022L06</t>
        </is>
      </c>
      <c r="B4758" t="inlineStr">
        <is>
          <t>VALMIR JOSE DE SOUZA</t>
        </is>
      </c>
      <c r="C4758" t="n">
        <v>1</v>
      </c>
      <c r="D4758" t="inlineStr">
        <is>
          <t>IPCA</t>
        </is>
      </c>
      <c r="E4758" t="n">
        <v>0</v>
      </c>
      <c r="F4758" t="inlineStr">
        <is>
          <t>MENSAL</t>
        </is>
      </c>
      <c r="G4758" t="n">
        <v>45621</v>
      </c>
      <c r="H4758" t="n">
        <v>45621</v>
      </c>
      <c r="I4758" t="n">
        <v>22</v>
      </c>
      <c r="J4758" t="inlineStr">
        <is>
          <t>CARTEIRA</t>
        </is>
      </c>
      <c r="K4758" t="inlineStr">
        <is>
          <t>CONTRATO</t>
        </is>
      </c>
      <c r="L4758" t="n">
        <v>5255.59</v>
      </c>
      <c r="M4758" t="inlineStr">
        <is>
          <t>IBIRAPITANGA FASE 3</t>
        </is>
      </c>
      <c r="N4758" s="142">
        <f>DATE(YEAR(G4758),MONTH(G4758),1)</f>
        <v/>
      </c>
      <c r="O4758" s="132">
        <f>IF(G4758&gt;$K$3,"Futuro","Atraso")</f>
        <v/>
      </c>
      <c r="P4758">
        <f>12*(YEAR(G4758)-YEAR($K$3))+(MONTH(G4758)-MONTH($K$3))</f>
        <v/>
      </c>
      <c r="Q4758" s="366">
        <f>IF(M4758="IBIRAPITANGA FASE 3",IF(O4758="Atraso",L4758,L4758/(1+$I$2)^P4758),IF(O4758="Atraso",L4758,L4758/(1+$I$1)^P4758))</f>
        <v/>
      </c>
      <c r="R4758">
        <f>IF(O4758="Atraso",$K$3-G4758,0)</f>
        <v/>
      </c>
      <c r="S4758">
        <f>IF(R4758&lt;=15,"Até 15",IF(R4758&lt;=30,"Entre 15 e 30",IF(R4758&lt;=60,"Entre 30 e 60",IF(R4758&lt;=90,"Entre 60 e 90",IF(R4758&lt;=120,"Entre 90 e 120",IF(R4758&lt;=150,"Entre 120 e 150",IF(R4758&lt;=180,"Entre 150 e 180","Superior a 180")))))))</f>
        <v/>
      </c>
    </row>
    <row r="4759">
      <c r="A4759" t="inlineStr">
        <is>
          <t>Q022L06</t>
        </is>
      </c>
      <c r="B4759" t="inlineStr">
        <is>
          <t>VALMIR JOSE DE SOUZA</t>
        </is>
      </c>
      <c r="C4759" t="n">
        <v>1</v>
      </c>
      <c r="D4759" t="inlineStr">
        <is>
          <t>IPCA</t>
        </is>
      </c>
      <c r="E4759" t="n">
        <v>0</v>
      </c>
      <c r="F4759" t="inlineStr">
        <is>
          <t>MENSAL</t>
        </is>
      </c>
      <c r="G4759" t="n">
        <v>45621</v>
      </c>
      <c r="H4759" t="n">
        <v>45621</v>
      </c>
      <c r="I4759" t="n">
        <v>2</v>
      </c>
      <c r="J4759" t="inlineStr">
        <is>
          <t>CARTEIRA</t>
        </is>
      </c>
      <c r="K4759" t="inlineStr">
        <is>
          <t>CONTRATO</t>
        </is>
      </c>
      <c r="L4759" t="n">
        <v>14803</v>
      </c>
      <c r="M4759" t="inlineStr">
        <is>
          <t>IBIRAPITANGA FASE 3</t>
        </is>
      </c>
      <c r="N4759" s="142">
        <f>DATE(YEAR(G4759),MONTH(G4759),1)</f>
        <v/>
      </c>
      <c r="O4759" s="132">
        <f>IF(G4759&gt;$K$3,"Futuro","Atraso")</f>
        <v/>
      </c>
      <c r="P4759">
        <f>12*(YEAR(G4759)-YEAR($K$3))+(MONTH(G4759)-MONTH($K$3))</f>
        <v/>
      </c>
      <c r="Q4759" s="366">
        <f>IF(M4759="IBIRAPITANGA FASE 3",IF(O4759="Atraso",L4759,L4759/(1+$I$2)^P4759),IF(O4759="Atraso",L4759,L4759/(1+$I$1)^P4759))</f>
        <v/>
      </c>
      <c r="R4759">
        <f>IF(O4759="Atraso",$K$3-G4759,0)</f>
        <v/>
      </c>
      <c r="S4759">
        <f>IF(R4759&lt;=15,"Até 15",IF(R4759&lt;=30,"Entre 15 e 30",IF(R4759&lt;=60,"Entre 30 e 60",IF(R4759&lt;=90,"Entre 60 e 90",IF(R4759&lt;=120,"Entre 90 e 120",IF(R4759&lt;=150,"Entre 120 e 150",IF(R4759&lt;=180,"Entre 150 e 180","Superior a 180")))))))</f>
        <v/>
      </c>
    </row>
    <row r="4760">
      <c r="A4760" t="inlineStr">
        <is>
          <t>Q022L06</t>
        </is>
      </c>
      <c r="B4760" t="inlineStr">
        <is>
          <t>VALMIR JOSE DE SOUZA</t>
        </is>
      </c>
      <c r="C4760" t="n">
        <v>1</v>
      </c>
      <c r="D4760" t="inlineStr">
        <is>
          <t>IPCA</t>
        </is>
      </c>
      <c r="E4760" t="n">
        <v>0</v>
      </c>
      <c r="F4760" t="inlineStr">
        <is>
          <t>MENSAL</t>
        </is>
      </c>
      <c r="G4760" t="n">
        <v>45651</v>
      </c>
      <c r="H4760" t="n">
        <v>45651</v>
      </c>
      <c r="I4760" t="n">
        <v>23</v>
      </c>
      <c r="J4760" t="inlineStr">
        <is>
          <t>CARTEIRA</t>
        </is>
      </c>
      <c r="K4760" t="inlineStr">
        <is>
          <t>CONTRATO</t>
        </is>
      </c>
      <c r="L4760" t="n">
        <v>5255.59</v>
      </c>
      <c r="M4760" t="inlineStr">
        <is>
          <t>IBIRAPITANGA FASE 3</t>
        </is>
      </c>
      <c r="N4760" s="142">
        <f>DATE(YEAR(G4760),MONTH(G4760),1)</f>
        <v/>
      </c>
      <c r="O4760" s="132">
        <f>IF(G4760&gt;$K$3,"Futuro","Atraso")</f>
        <v/>
      </c>
      <c r="P4760">
        <f>12*(YEAR(G4760)-YEAR($K$3))+(MONTH(G4760)-MONTH($K$3))</f>
        <v/>
      </c>
      <c r="Q4760" s="366">
        <f>IF(M4760="IBIRAPITANGA FASE 3",IF(O4760="Atraso",L4760,L4760/(1+$I$2)^P4760),IF(O4760="Atraso",L4760,L4760/(1+$I$1)^P4760))</f>
        <v/>
      </c>
      <c r="R4760">
        <f>IF(O4760="Atraso",$K$3-G4760,0)</f>
        <v/>
      </c>
      <c r="S4760">
        <f>IF(R4760&lt;=15,"Até 15",IF(R4760&lt;=30,"Entre 15 e 30",IF(R4760&lt;=60,"Entre 30 e 60",IF(R4760&lt;=90,"Entre 60 e 90",IF(R4760&lt;=120,"Entre 90 e 120",IF(R4760&lt;=150,"Entre 120 e 150",IF(R4760&lt;=180,"Entre 150 e 180","Superior a 180")))))))</f>
        <v/>
      </c>
    </row>
    <row r="4761">
      <c r="A4761" t="inlineStr">
        <is>
          <t>Q022L06</t>
        </is>
      </c>
      <c r="B4761" t="inlineStr">
        <is>
          <t>VALMIR JOSE DE SOUZA</t>
        </is>
      </c>
      <c r="C4761" t="n">
        <v>1</v>
      </c>
      <c r="D4761" t="inlineStr">
        <is>
          <t>IPCA</t>
        </is>
      </c>
      <c r="E4761" t="n">
        <v>0</v>
      </c>
      <c r="F4761" t="inlineStr">
        <is>
          <t>MENSAL</t>
        </is>
      </c>
      <c r="G4761" t="n">
        <v>45682</v>
      </c>
      <c r="H4761" t="n">
        <v>45682</v>
      </c>
      <c r="I4761" t="n">
        <v>24</v>
      </c>
      <c r="J4761" t="inlineStr">
        <is>
          <t>CARTEIRA</t>
        </is>
      </c>
      <c r="K4761" t="inlineStr">
        <is>
          <t>CONTRATO</t>
        </is>
      </c>
      <c r="L4761" t="n">
        <v>5255.59</v>
      </c>
      <c r="M4761" t="inlineStr">
        <is>
          <t>IBIRAPITANGA FASE 3</t>
        </is>
      </c>
      <c r="N4761" s="142">
        <f>DATE(YEAR(G4761),MONTH(G4761),1)</f>
        <v/>
      </c>
      <c r="O4761" s="132">
        <f>IF(G4761&gt;$K$3,"Futuro","Atraso")</f>
        <v/>
      </c>
      <c r="P4761">
        <f>12*(YEAR(G4761)-YEAR($K$3))+(MONTH(G4761)-MONTH($K$3))</f>
        <v/>
      </c>
      <c r="Q4761" s="366">
        <f>IF(M4761="IBIRAPITANGA FASE 3",IF(O4761="Atraso",L4761,L4761/(1+$I$2)^P4761),IF(O4761="Atraso",L4761,L4761/(1+$I$1)^P4761))</f>
        <v/>
      </c>
      <c r="R4761">
        <f>IF(O4761="Atraso",$K$3-G4761,0)</f>
        <v/>
      </c>
      <c r="S4761">
        <f>IF(R4761&lt;=15,"Até 15",IF(R4761&lt;=30,"Entre 15 e 30",IF(R4761&lt;=60,"Entre 30 e 60",IF(R4761&lt;=90,"Entre 60 e 90",IF(R4761&lt;=120,"Entre 90 e 120",IF(R4761&lt;=150,"Entre 120 e 150",IF(R4761&lt;=180,"Entre 150 e 180","Superior a 180")))))))</f>
        <v/>
      </c>
    </row>
    <row r="4762">
      <c r="A4762" t="inlineStr">
        <is>
          <t>Q022L06</t>
        </is>
      </c>
      <c r="B4762" t="inlineStr">
        <is>
          <t>VALMIR JOSE DE SOUZA</t>
        </is>
      </c>
      <c r="C4762" t="n">
        <v>1</v>
      </c>
      <c r="D4762" t="inlineStr">
        <is>
          <t>IPCA</t>
        </is>
      </c>
      <c r="E4762" t="n">
        <v>0</v>
      </c>
      <c r="F4762" t="inlineStr">
        <is>
          <t>MENSAL</t>
        </is>
      </c>
      <c r="G4762" t="n">
        <v>45713</v>
      </c>
      <c r="H4762" t="n">
        <v>45713</v>
      </c>
      <c r="I4762" t="n">
        <v>25</v>
      </c>
      <c r="J4762" t="inlineStr">
        <is>
          <t>CARTEIRA</t>
        </is>
      </c>
      <c r="K4762" t="inlineStr">
        <is>
          <t>CONTRATO</t>
        </is>
      </c>
      <c r="L4762" t="n">
        <v>5255.59</v>
      </c>
      <c r="M4762" t="inlineStr">
        <is>
          <t>IBIRAPITANGA FASE 3</t>
        </is>
      </c>
      <c r="N4762" s="142">
        <f>DATE(YEAR(G4762),MONTH(G4762),1)</f>
        <v/>
      </c>
      <c r="O4762" s="132">
        <f>IF(G4762&gt;$K$3,"Futuro","Atraso")</f>
        <v/>
      </c>
      <c r="P4762">
        <f>12*(YEAR(G4762)-YEAR($K$3))+(MONTH(G4762)-MONTH($K$3))</f>
        <v/>
      </c>
      <c r="Q4762" s="366">
        <f>IF(M4762="IBIRAPITANGA FASE 3",IF(O4762="Atraso",L4762,L4762/(1+$I$2)^P4762),IF(O4762="Atraso",L4762,L4762/(1+$I$1)^P4762))</f>
        <v/>
      </c>
      <c r="R4762">
        <f>IF(O4762="Atraso",$K$3-G4762,0)</f>
        <v/>
      </c>
      <c r="S4762">
        <f>IF(R4762&lt;=15,"Até 15",IF(R4762&lt;=30,"Entre 15 e 30",IF(R4762&lt;=60,"Entre 30 e 60",IF(R4762&lt;=90,"Entre 60 e 90",IF(R4762&lt;=120,"Entre 90 e 120",IF(R4762&lt;=150,"Entre 120 e 150",IF(R4762&lt;=180,"Entre 150 e 180","Superior a 180")))))))</f>
        <v/>
      </c>
    </row>
    <row r="4763">
      <c r="A4763" t="inlineStr">
        <is>
          <t>Q022L06</t>
        </is>
      </c>
      <c r="B4763" t="inlineStr">
        <is>
          <t>VALMIR JOSE DE SOUZA</t>
        </is>
      </c>
      <c r="C4763" t="n">
        <v>1</v>
      </c>
      <c r="D4763" t="inlineStr">
        <is>
          <t>IPCA</t>
        </is>
      </c>
      <c r="E4763" t="n">
        <v>0</v>
      </c>
      <c r="F4763" t="inlineStr">
        <is>
          <t>MENSAL</t>
        </is>
      </c>
      <c r="G4763" t="n">
        <v>45741</v>
      </c>
      <c r="H4763" t="n">
        <v>45741</v>
      </c>
      <c r="I4763" t="n">
        <v>26</v>
      </c>
      <c r="J4763" t="inlineStr">
        <is>
          <t>CARTEIRA</t>
        </is>
      </c>
      <c r="K4763" t="inlineStr">
        <is>
          <t>CONTRATO</t>
        </is>
      </c>
      <c r="L4763" t="n">
        <v>5255.59</v>
      </c>
      <c r="M4763" t="inlineStr">
        <is>
          <t>IBIRAPITANGA FASE 3</t>
        </is>
      </c>
      <c r="N4763" s="142">
        <f>DATE(YEAR(G4763),MONTH(G4763),1)</f>
        <v/>
      </c>
      <c r="O4763" s="132">
        <f>IF(G4763&gt;$K$3,"Futuro","Atraso")</f>
        <v/>
      </c>
      <c r="P4763">
        <f>12*(YEAR(G4763)-YEAR($K$3))+(MONTH(G4763)-MONTH($K$3))</f>
        <v/>
      </c>
      <c r="Q4763" s="366">
        <f>IF(M4763="IBIRAPITANGA FASE 3",IF(O4763="Atraso",L4763,L4763/(1+$I$2)^P4763),IF(O4763="Atraso",L4763,L4763/(1+$I$1)^P4763))</f>
        <v/>
      </c>
      <c r="R4763">
        <f>IF(O4763="Atraso",$K$3-G4763,0)</f>
        <v/>
      </c>
      <c r="S4763">
        <f>IF(R4763&lt;=15,"Até 15",IF(R4763&lt;=30,"Entre 15 e 30",IF(R4763&lt;=60,"Entre 30 e 60",IF(R4763&lt;=90,"Entre 60 e 90",IF(R4763&lt;=120,"Entre 90 e 120",IF(R4763&lt;=150,"Entre 120 e 150",IF(R4763&lt;=180,"Entre 150 e 180","Superior a 180")))))))</f>
        <v/>
      </c>
    </row>
    <row r="4764">
      <c r="A4764" t="inlineStr">
        <is>
          <t>Q022L06</t>
        </is>
      </c>
      <c r="B4764" t="inlineStr">
        <is>
          <t>VALMIR JOSE DE SOUZA</t>
        </is>
      </c>
      <c r="C4764" t="n">
        <v>1</v>
      </c>
      <c r="D4764" t="inlineStr">
        <is>
          <t>IPCA</t>
        </is>
      </c>
      <c r="E4764" t="n">
        <v>0</v>
      </c>
      <c r="F4764" t="inlineStr">
        <is>
          <t>MENSAL</t>
        </is>
      </c>
      <c r="G4764" t="n">
        <v>45772</v>
      </c>
      <c r="H4764" t="n">
        <v>45772</v>
      </c>
      <c r="I4764" t="n">
        <v>27</v>
      </c>
      <c r="J4764" t="inlineStr">
        <is>
          <t>CARTEIRA</t>
        </is>
      </c>
      <c r="K4764" t="inlineStr">
        <is>
          <t>CONTRATO</t>
        </is>
      </c>
      <c r="L4764" t="n">
        <v>5255.59</v>
      </c>
      <c r="M4764" t="inlineStr">
        <is>
          <t>IBIRAPITANGA FASE 3</t>
        </is>
      </c>
      <c r="N4764" s="142">
        <f>DATE(YEAR(G4764),MONTH(G4764),1)</f>
        <v/>
      </c>
      <c r="O4764" s="132">
        <f>IF(G4764&gt;$K$3,"Futuro","Atraso")</f>
        <v/>
      </c>
      <c r="P4764">
        <f>12*(YEAR(G4764)-YEAR($K$3))+(MONTH(G4764)-MONTH($K$3))</f>
        <v/>
      </c>
      <c r="Q4764" s="366">
        <f>IF(M4764="IBIRAPITANGA FASE 3",IF(O4764="Atraso",L4764,L4764/(1+$I$2)^P4764),IF(O4764="Atraso",L4764,L4764/(1+$I$1)^P4764))</f>
        <v/>
      </c>
      <c r="R4764">
        <f>IF(O4764="Atraso",$K$3-G4764,0)</f>
        <v/>
      </c>
      <c r="S4764">
        <f>IF(R4764&lt;=15,"Até 15",IF(R4764&lt;=30,"Entre 15 e 30",IF(R4764&lt;=60,"Entre 30 e 60",IF(R4764&lt;=90,"Entre 60 e 90",IF(R4764&lt;=120,"Entre 90 e 120",IF(R4764&lt;=150,"Entre 120 e 150",IF(R4764&lt;=180,"Entre 150 e 180","Superior a 180")))))))</f>
        <v/>
      </c>
    </row>
    <row r="4765">
      <c r="A4765" t="inlineStr">
        <is>
          <t>Q022L06</t>
        </is>
      </c>
      <c r="B4765" t="inlineStr">
        <is>
          <t>VALMIR JOSE DE SOUZA</t>
        </is>
      </c>
      <c r="C4765" t="n">
        <v>1</v>
      </c>
      <c r="D4765" t="inlineStr">
        <is>
          <t>IPCA</t>
        </is>
      </c>
      <c r="E4765" t="n">
        <v>0</v>
      </c>
      <c r="F4765" t="inlineStr">
        <is>
          <t>MENSAL</t>
        </is>
      </c>
      <c r="G4765" t="n">
        <v>45802</v>
      </c>
      <c r="H4765" t="n">
        <v>45802</v>
      </c>
      <c r="I4765" t="n">
        <v>28</v>
      </c>
      <c r="J4765" t="inlineStr">
        <is>
          <t>CARTEIRA</t>
        </is>
      </c>
      <c r="K4765" t="inlineStr">
        <is>
          <t>CONTRATO</t>
        </is>
      </c>
      <c r="L4765" t="n">
        <v>5255.59</v>
      </c>
      <c r="M4765" t="inlineStr">
        <is>
          <t>IBIRAPITANGA FASE 3</t>
        </is>
      </c>
      <c r="N4765" s="142">
        <f>DATE(YEAR(G4765),MONTH(G4765),1)</f>
        <v/>
      </c>
      <c r="O4765" s="132">
        <f>IF(G4765&gt;$K$3,"Futuro","Atraso")</f>
        <v/>
      </c>
      <c r="P4765">
        <f>12*(YEAR(G4765)-YEAR($K$3))+(MONTH(G4765)-MONTH($K$3))</f>
        <v/>
      </c>
      <c r="Q4765" s="366">
        <f>IF(M4765="IBIRAPITANGA FASE 3",IF(O4765="Atraso",L4765,L4765/(1+$I$2)^P4765),IF(O4765="Atraso",L4765,L4765/(1+$I$1)^P4765))</f>
        <v/>
      </c>
      <c r="R4765">
        <f>IF(O4765="Atraso",$K$3-G4765,0)</f>
        <v/>
      </c>
      <c r="S4765">
        <f>IF(R4765&lt;=15,"Até 15",IF(R4765&lt;=30,"Entre 15 e 30",IF(R4765&lt;=60,"Entre 30 e 60",IF(R4765&lt;=90,"Entre 60 e 90",IF(R4765&lt;=120,"Entre 90 e 120",IF(R4765&lt;=150,"Entre 120 e 150",IF(R4765&lt;=180,"Entre 150 e 180","Superior a 180")))))))</f>
        <v/>
      </c>
    </row>
    <row r="4766">
      <c r="A4766" t="inlineStr">
        <is>
          <t>Q022L06</t>
        </is>
      </c>
      <c r="B4766" t="inlineStr">
        <is>
          <t>VALMIR JOSE DE SOUZA</t>
        </is>
      </c>
      <c r="C4766" t="n">
        <v>1</v>
      </c>
      <c r="D4766" t="inlineStr">
        <is>
          <t>IPCA</t>
        </is>
      </c>
      <c r="E4766" t="n">
        <v>0</v>
      </c>
      <c r="F4766" t="inlineStr">
        <is>
          <t>MENSAL</t>
        </is>
      </c>
      <c r="G4766" t="n">
        <v>45833</v>
      </c>
      <c r="H4766" t="n">
        <v>45833</v>
      </c>
      <c r="I4766" t="n">
        <v>29</v>
      </c>
      <c r="J4766" t="inlineStr">
        <is>
          <t>CARTEIRA</t>
        </is>
      </c>
      <c r="K4766" t="inlineStr">
        <is>
          <t>CONTRATO</t>
        </is>
      </c>
      <c r="L4766" t="n">
        <v>5255.59</v>
      </c>
      <c r="M4766" t="inlineStr">
        <is>
          <t>IBIRAPITANGA FASE 3</t>
        </is>
      </c>
      <c r="N4766" s="142">
        <f>DATE(YEAR(G4766),MONTH(G4766),1)</f>
        <v/>
      </c>
      <c r="O4766" s="132">
        <f>IF(G4766&gt;$K$3,"Futuro","Atraso")</f>
        <v/>
      </c>
      <c r="P4766">
        <f>12*(YEAR(G4766)-YEAR($K$3))+(MONTH(G4766)-MONTH($K$3))</f>
        <v/>
      </c>
      <c r="Q4766" s="366">
        <f>IF(M4766="IBIRAPITANGA FASE 3",IF(O4766="Atraso",L4766,L4766/(1+$I$2)^P4766),IF(O4766="Atraso",L4766,L4766/(1+$I$1)^P4766))</f>
        <v/>
      </c>
      <c r="R4766">
        <f>IF(O4766="Atraso",$K$3-G4766,0)</f>
        <v/>
      </c>
      <c r="S4766">
        <f>IF(R4766&lt;=15,"Até 15",IF(R4766&lt;=30,"Entre 15 e 30",IF(R4766&lt;=60,"Entre 30 e 60",IF(R4766&lt;=90,"Entre 60 e 90",IF(R4766&lt;=120,"Entre 90 e 120",IF(R4766&lt;=150,"Entre 120 e 150",IF(R4766&lt;=180,"Entre 150 e 180","Superior a 180")))))))</f>
        <v/>
      </c>
    </row>
    <row r="4767">
      <c r="A4767" t="inlineStr">
        <is>
          <t>Q022L06</t>
        </is>
      </c>
      <c r="B4767" t="inlineStr">
        <is>
          <t>VALMIR JOSE DE SOUZA</t>
        </is>
      </c>
      <c r="C4767" t="n">
        <v>1</v>
      </c>
      <c r="D4767" t="inlineStr">
        <is>
          <t>IPCA</t>
        </is>
      </c>
      <c r="E4767" t="n">
        <v>0</v>
      </c>
      <c r="F4767" t="inlineStr">
        <is>
          <t>MENSAL</t>
        </is>
      </c>
      <c r="G4767" t="n">
        <v>45863</v>
      </c>
      <c r="H4767" t="n">
        <v>45863</v>
      </c>
      <c r="I4767" t="n">
        <v>30</v>
      </c>
      <c r="J4767" t="inlineStr">
        <is>
          <t>CARTEIRA</t>
        </is>
      </c>
      <c r="K4767" t="inlineStr">
        <is>
          <t>CONTRATO</t>
        </is>
      </c>
      <c r="L4767" t="n">
        <v>5255.59</v>
      </c>
      <c r="M4767" t="inlineStr">
        <is>
          <t>IBIRAPITANGA FASE 3</t>
        </is>
      </c>
      <c r="N4767" s="142">
        <f>DATE(YEAR(G4767),MONTH(G4767),1)</f>
        <v/>
      </c>
      <c r="O4767" s="132">
        <f>IF(G4767&gt;$K$3,"Futuro","Atraso")</f>
        <v/>
      </c>
      <c r="P4767">
        <f>12*(YEAR(G4767)-YEAR($K$3))+(MONTH(G4767)-MONTH($K$3))</f>
        <v/>
      </c>
      <c r="Q4767" s="366">
        <f>IF(M4767="IBIRAPITANGA FASE 3",IF(O4767="Atraso",L4767,L4767/(1+$I$2)^P4767),IF(O4767="Atraso",L4767,L4767/(1+$I$1)^P4767))</f>
        <v/>
      </c>
      <c r="R4767">
        <f>IF(O4767="Atraso",$K$3-G4767,0)</f>
        <v/>
      </c>
      <c r="S4767">
        <f>IF(R4767&lt;=15,"Até 15",IF(R4767&lt;=30,"Entre 15 e 30",IF(R4767&lt;=60,"Entre 30 e 60",IF(R4767&lt;=90,"Entre 60 e 90",IF(R4767&lt;=120,"Entre 90 e 120",IF(R4767&lt;=150,"Entre 120 e 150",IF(R4767&lt;=180,"Entre 150 e 180","Superior a 180")))))))</f>
        <v/>
      </c>
    </row>
    <row r="4768">
      <c r="A4768" t="inlineStr">
        <is>
          <t>Q022L06</t>
        </is>
      </c>
      <c r="B4768" t="inlineStr">
        <is>
          <t>VALMIR JOSE DE SOUZA</t>
        </is>
      </c>
      <c r="C4768" t="n">
        <v>1</v>
      </c>
      <c r="D4768" t="inlineStr">
        <is>
          <t>IPCA</t>
        </is>
      </c>
      <c r="E4768" t="n">
        <v>0</v>
      </c>
      <c r="F4768" t="inlineStr">
        <is>
          <t>MENSAL</t>
        </is>
      </c>
      <c r="G4768" t="n">
        <v>45894</v>
      </c>
      <c r="H4768" t="n">
        <v>45894</v>
      </c>
      <c r="I4768" t="n">
        <v>31</v>
      </c>
      <c r="J4768" t="inlineStr">
        <is>
          <t>CARTEIRA</t>
        </is>
      </c>
      <c r="K4768" t="inlineStr">
        <is>
          <t>CONTRATO</t>
        </is>
      </c>
      <c r="L4768" t="n">
        <v>5255.59</v>
      </c>
      <c r="M4768" t="inlineStr">
        <is>
          <t>IBIRAPITANGA FASE 3</t>
        </is>
      </c>
      <c r="N4768" s="142">
        <f>DATE(YEAR(G4768),MONTH(G4768),1)</f>
        <v/>
      </c>
      <c r="O4768" s="132">
        <f>IF(G4768&gt;$K$3,"Futuro","Atraso")</f>
        <v/>
      </c>
      <c r="P4768">
        <f>12*(YEAR(G4768)-YEAR($K$3))+(MONTH(G4768)-MONTH($K$3))</f>
        <v/>
      </c>
      <c r="Q4768" s="366">
        <f>IF(M4768="IBIRAPITANGA FASE 3",IF(O4768="Atraso",L4768,L4768/(1+$I$2)^P4768),IF(O4768="Atraso",L4768,L4768/(1+$I$1)^P4768))</f>
        <v/>
      </c>
      <c r="R4768">
        <f>IF(O4768="Atraso",$K$3-G4768,0)</f>
        <v/>
      </c>
      <c r="S4768">
        <f>IF(R4768&lt;=15,"Até 15",IF(R4768&lt;=30,"Entre 15 e 30",IF(R4768&lt;=60,"Entre 30 e 60",IF(R4768&lt;=90,"Entre 60 e 90",IF(R4768&lt;=120,"Entre 90 e 120",IF(R4768&lt;=150,"Entre 120 e 150",IF(R4768&lt;=180,"Entre 150 e 180","Superior a 180")))))))</f>
        <v/>
      </c>
    </row>
    <row r="4769">
      <c r="A4769" t="inlineStr">
        <is>
          <t>Q022L06</t>
        </is>
      </c>
      <c r="B4769" t="inlineStr">
        <is>
          <t>VALMIR JOSE DE SOUZA</t>
        </is>
      </c>
      <c r="C4769" t="n">
        <v>1</v>
      </c>
      <c r="D4769" t="inlineStr">
        <is>
          <t>IPCA</t>
        </is>
      </c>
      <c r="E4769" t="n">
        <v>0</v>
      </c>
      <c r="F4769" t="inlineStr">
        <is>
          <t>MENSAL</t>
        </is>
      </c>
      <c r="G4769" t="n">
        <v>45925</v>
      </c>
      <c r="H4769" t="n">
        <v>45925</v>
      </c>
      <c r="I4769" t="n">
        <v>32</v>
      </c>
      <c r="J4769" t="inlineStr">
        <is>
          <t>CARTEIRA</t>
        </is>
      </c>
      <c r="K4769" t="inlineStr">
        <is>
          <t>CONTRATO</t>
        </is>
      </c>
      <c r="L4769" t="n">
        <v>5255.59</v>
      </c>
      <c r="M4769" t="inlineStr">
        <is>
          <t>IBIRAPITANGA FASE 3</t>
        </is>
      </c>
      <c r="N4769" s="142">
        <f>DATE(YEAR(G4769),MONTH(G4769),1)</f>
        <v/>
      </c>
      <c r="O4769" s="132">
        <f>IF(G4769&gt;$K$3,"Futuro","Atraso")</f>
        <v/>
      </c>
      <c r="P4769">
        <f>12*(YEAR(G4769)-YEAR($K$3))+(MONTH(G4769)-MONTH($K$3))</f>
        <v/>
      </c>
      <c r="Q4769" s="366">
        <f>IF(M4769="IBIRAPITANGA FASE 3",IF(O4769="Atraso",L4769,L4769/(1+$I$2)^P4769),IF(O4769="Atraso",L4769,L4769/(1+$I$1)^P4769))</f>
        <v/>
      </c>
      <c r="R4769">
        <f>IF(O4769="Atraso",$K$3-G4769,0)</f>
        <v/>
      </c>
      <c r="S4769">
        <f>IF(R4769&lt;=15,"Até 15",IF(R4769&lt;=30,"Entre 15 e 30",IF(R4769&lt;=60,"Entre 30 e 60",IF(R4769&lt;=90,"Entre 60 e 90",IF(R4769&lt;=120,"Entre 90 e 120",IF(R4769&lt;=150,"Entre 120 e 150",IF(R4769&lt;=180,"Entre 150 e 180","Superior a 180")))))))</f>
        <v/>
      </c>
    </row>
    <row r="4770">
      <c r="A4770" t="inlineStr">
        <is>
          <t>Q022L06</t>
        </is>
      </c>
      <c r="B4770" t="inlineStr">
        <is>
          <t>VALMIR JOSE DE SOUZA</t>
        </is>
      </c>
      <c r="C4770" t="n">
        <v>1</v>
      </c>
      <c r="D4770" t="inlineStr">
        <is>
          <t>IPCA</t>
        </is>
      </c>
      <c r="E4770" t="n">
        <v>0</v>
      </c>
      <c r="F4770" t="inlineStr">
        <is>
          <t>MENSAL</t>
        </is>
      </c>
      <c r="G4770" t="n">
        <v>45955</v>
      </c>
      <c r="H4770" t="n">
        <v>45955</v>
      </c>
      <c r="I4770" t="n">
        <v>33</v>
      </c>
      <c r="J4770" t="inlineStr">
        <is>
          <t>CARTEIRA</t>
        </is>
      </c>
      <c r="K4770" t="inlineStr">
        <is>
          <t>CONTRATO</t>
        </is>
      </c>
      <c r="L4770" t="n">
        <v>5255.59</v>
      </c>
      <c r="M4770" t="inlineStr">
        <is>
          <t>IBIRAPITANGA FASE 3</t>
        </is>
      </c>
      <c r="N4770" s="142">
        <f>DATE(YEAR(G4770),MONTH(G4770),1)</f>
        <v/>
      </c>
      <c r="O4770" s="132">
        <f>IF(G4770&gt;$K$3,"Futuro","Atraso")</f>
        <v/>
      </c>
      <c r="P4770">
        <f>12*(YEAR(G4770)-YEAR($K$3))+(MONTH(G4770)-MONTH($K$3))</f>
        <v/>
      </c>
      <c r="Q4770" s="366">
        <f>IF(M4770="IBIRAPITANGA FASE 3",IF(O4770="Atraso",L4770,L4770/(1+$I$2)^P4770),IF(O4770="Atraso",L4770,L4770/(1+$I$1)^P4770))</f>
        <v/>
      </c>
      <c r="R4770">
        <f>IF(O4770="Atraso",$K$3-G4770,0)</f>
        <v/>
      </c>
      <c r="S4770">
        <f>IF(R4770&lt;=15,"Até 15",IF(R4770&lt;=30,"Entre 15 e 30",IF(R4770&lt;=60,"Entre 30 e 60",IF(R4770&lt;=90,"Entre 60 e 90",IF(R4770&lt;=120,"Entre 90 e 120",IF(R4770&lt;=150,"Entre 120 e 150",IF(R4770&lt;=180,"Entre 150 e 180","Superior a 180")))))))</f>
        <v/>
      </c>
    </row>
    <row r="4771">
      <c r="A4771" t="inlineStr">
        <is>
          <t>Q022L06</t>
        </is>
      </c>
      <c r="B4771" t="inlineStr">
        <is>
          <t>VALMIR JOSE DE SOUZA</t>
        </is>
      </c>
      <c r="C4771" t="n">
        <v>1</v>
      </c>
      <c r="D4771" t="inlineStr">
        <is>
          <t>IPCA</t>
        </is>
      </c>
      <c r="E4771" t="n">
        <v>0</v>
      </c>
      <c r="F4771" t="inlineStr">
        <is>
          <t>MENSAL</t>
        </is>
      </c>
      <c r="G4771" t="n">
        <v>45986</v>
      </c>
      <c r="H4771" t="n">
        <v>45986</v>
      </c>
      <c r="I4771" t="n">
        <v>34</v>
      </c>
      <c r="J4771" t="inlineStr">
        <is>
          <t>CARTEIRA</t>
        </is>
      </c>
      <c r="K4771" t="inlineStr">
        <is>
          <t>CONTRATO</t>
        </is>
      </c>
      <c r="L4771" t="n">
        <v>5255.59</v>
      </c>
      <c r="M4771" t="inlineStr">
        <is>
          <t>IBIRAPITANGA FASE 3</t>
        </is>
      </c>
      <c r="N4771" s="142">
        <f>DATE(YEAR(G4771),MONTH(G4771),1)</f>
        <v/>
      </c>
      <c r="O4771" s="132">
        <f>IF(G4771&gt;$K$3,"Futuro","Atraso")</f>
        <v/>
      </c>
      <c r="P4771">
        <f>12*(YEAR(G4771)-YEAR($K$3))+(MONTH(G4771)-MONTH($K$3))</f>
        <v/>
      </c>
      <c r="Q4771" s="366">
        <f>IF(M4771="IBIRAPITANGA FASE 3",IF(O4771="Atraso",L4771,L4771/(1+$I$2)^P4771),IF(O4771="Atraso",L4771,L4771/(1+$I$1)^P4771))</f>
        <v/>
      </c>
      <c r="R4771">
        <f>IF(O4771="Atraso",$K$3-G4771,0)</f>
        <v/>
      </c>
      <c r="S4771">
        <f>IF(R4771&lt;=15,"Até 15",IF(R4771&lt;=30,"Entre 15 e 30",IF(R4771&lt;=60,"Entre 30 e 60",IF(R4771&lt;=90,"Entre 60 e 90",IF(R4771&lt;=120,"Entre 90 e 120",IF(R4771&lt;=150,"Entre 120 e 150",IF(R4771&lt;=180,"Entre 150 e 180","Superior a 180")))))))</f>
        <v/>
      </c>
    </row>
    <row r="4772">
      <c r="A4772" t="inlineStr">
        <is>
          <t>Q022L06</t>
        </is>
      </c>
      <c r="B4772" t="inlineStr">
        <is>
          <t>VALMIR JOSE DE SOUZA</t>
        </is>
      </c>
      <c r="C4772" t="n">
        <v>1</v>
      </c>
      <c r="D4772" t="inlineStr">
        <is>
          <t>IPCA</t>
        </is>
      </c>
      <c r="E4772" t="n">
        <v>0</v>
      </c>
      <c r="F4772" t="inlineStr">
        <is>
          <t>MENSAL</t>
        </is>
      </c>
      <c r="G4772" t="n">
        <v>45986</v>
      </c>
      <c r="H4772" t="n">
        <v>45986</v>
      </c>
      <c r="I4772" t="n">
        <v>3</v>
      </c>
      <c r="J4772" t="inlineStr">
        <is>
          <t>CARTEIRA</t>
        </is>
      </c>
      <c r="K4772" t="inlineStr">
        <is>
          <t>CONTRATO</t>
        </is>
      </c>
      <c r="L4772" t="n">
        <v>14803</v>
      </c>
      <c r="M4772" t="inlineStr">
        <is>
          <t>IBIRAPITANGA FASE 3</t>
        </is>
      </c>
      <c r="N4772" s="142">
        <f>DATE(YEAR(G4772),MONTH(G4772),1)</f>
        <v/>
      </c>
      <c r="O4772" s="132">
        <f>IF(G4772&gt;$K$3,"Futuro","Atraso")</f>
        <v/>
      </c>
      <c r="P4772">
        <f>12*(YEAR(G4772)-YEAR($K$3))+(MONTH(G4772)-MONTH($K$3))</f>
        <v/>
      </c>
      <c r="Q4772" s="366">
        <f>IF(M4772="IBIRAPITANGA FASE 3",IF(O4772="Atraso",L4772,L4772/(1+$I$2)^P4772),IF(O4772="Atraso",L4772,L4772/(1+$I$1)^P4772))</f>
        <v/>
      </c>
      <c r="R4772">
        <f>IF(O4772="Atraso",$K$3-G4772,0)</f>
        <v/>
      </c>
      <c r="S4772">
        <f>IF(R4772&lt;=15,"Até 15",IF(R4772&lt;=30,"Entre 15 e 30",IF(R4772&lt;=60,"Entre 30 e 60",IF(R4772&lt;=90,"Entre 60 e 90",IF(R4772&lt;=120,"Entre 90 e 120",IF(R4772&lt;=150,"Entre 120 e 150",IF(R4772&lt;=180,"Entre 150 e 180","Superior a 180")))))))</f>
        <v/>
      </c>
    </row>
    <row r="4773">
      <c r="A4773" t="inlineStr">
        <is>
          <t>Q022L06</t>
        </is>
      </c>
      <c r="B4773" t="inlineStr">
        <is>
          <t>VALMIR JOSE DE SOUZA</t>
        </is>
      </c>
      <c r="C4773" t="n">
        <v>1</v>
      </c>
      <c r="D4773" t="inlineStr">
        <is>
          <t>IPCA</t>
        </is>
      </c>
      <c r="E4773" t="n">
        <v>0</v>
      </c>
      <c r="F4773" t="inlineStr">
        <is>
          <t>MENSAL</t>
        </is>
      </c>
      <c r="G4773" t="n">
        <v>46016</v>
      </c>
      <c r="H4773" t="n">
        <v>46016</v>
      </c>
      <c r="I4773" t="n">
        <v>35</v>
      </c>
      <c r="J4773" t="inlineStr">
        <is>
          <t>CARTEIRA</t>
        </is>
      </c>
      <c r="K4773" t="inlineStr">
        <is>
          <t>CONTRATO</t>
        </is>
      </c>
      <c r="L4773" t="n">
        <v>5255.59</v>
      </c>
      <c r="M4773" t="inlineStr">
        <is>
          <t>IBIRAPITANGA FASE 3</t>
        </is>
      </c>
      <c r="N4773" s="142">
        <f>DATE(YEAR(G4773),MONTH(G4773),1)</f>
        <v/>
      </c>
      <c r="O4773" s="132">
        <f>IF(G4773&gt;$K$3,"Futuro","Atraso")</f>
        <v/>
      </c>
      <c r="P4773">
        <f>12*(YEAR(G4773)-YEAR($K$3))+(MONTH(G4773)-MONTH($K$3))</f>
        <v/>
      </c>
      <c r="Q4773" s="366">
        <f>IF(M4773="IBIRAPITANGA FASE 3",IF(O4773="Atraso",L4773,L4773/(1+$I$2)^P4773),IF(O4773="Atraso",L4773,L4773/(1+$I$1)^P4773))</f>
        <v/>
      </c>
      <c r="R4773">
        <f>IF(O4773="Atraso",$K$3-G4773,0)</f>
        <v/>
      </c>
      <c r="S4773">
        <f>IF(R4773&lt;=15,"Até 15",IF(R4773&lt;=30,"Entre 15 e 30",IF(R4773&lt;=60,"Entre 30 e 60",IF(R4773&lt;=90,"Entre 60 e 90",IF(R4773&lt;=120,"Entre 90 e 120",IF(R4773&lt;=150,"Entre 120 e 150",IF(R4773&lt;=180,"Entre 150 e 180","Superior a 180")))))))</f>
        <v/>
      </c>
    </row>
    <row r="4774">
      <c r="A4774" t="inlineStr">
        <is>
          <t>Q022L06</t>
        </is>
      </c>
      <c r="B4774" t="inlineStr">
        <is>
          <t>VALMIR JOSE DE SOUZA</t>
        </is>
      </c>
      <c r="C4774" t="n">
        <v>1</v>
      </c>
      <c r="D4774" t="inlineStr">
        <is>
          <t>IPCA</t>
        </is>
      </c>
      <c r="E4774" t="n">
        <v>0</v>
      </c>
      <c r="F4774" t="inlineStr">
        <is>
          <t>MENSAL</t>
        </is>
      </c>
      <c r="G4774" t="n">
        <v>46047</v>
      </c>
      <c r="H4774" t="n">
        <v>46047</v>
      </c>
      <c r="I4774" t="n">
        <v>36</v>
      </c>
      <c r="J4774" t="inlineStr">
        <is>
          <t>CARTEIRA</t>
        </is>
      </c>
      <c r="K4774" t="inlineStr">
        <is>
          <t>CONTRATO</t>
        </is>
      </c>
      <c r="L4774" t="n">
        <v>5255.59</v>
      </c>
      <c r="M4774" t="inlineStr">
        <is>
          <t>IBIRAPITANGA FASE 3</t>
        </is>
      </c>
      <c r="N4774" s="142">
        <f>DATE(YEAR(G4774),MONTH(G4774),1)</f>
        <v/>
      </c>
      <c r="O4774" s="132">
        <f>IF(G4774&gt;$K$3,"Futuro","Atraso")</f>
        <v/>
      </c>
      <c r="P4774">
        <f>12*(YEAR(G4774)-YEAR($K$3))+(MONTH(G4774)-MONTH($K$3))</f>
        <v/>
      </c>
      <c r="Q4774" s="366">
        <f>IF(M4774="IBIRAPITANGA FASE 3",IF(O4774="Atraso",L4774,L4774/(1+$I$2)^P4774),IF(O4774="Atraso",L4774,L4774/(1+$I$1)^P4774))</f>
        <v/>
      </c>
      <c r="R4774">
        <f>IF(O4774="Atraso",$K$3-G4774,0)</f>
        <v/>
      </c>
      <c r="S4774">
        <f>IF(R4774&lt;=15,"Até 15",IF(R4774&lt;=30,"Entre 15 e 30",IF(R4774&lt;=60,"Entre 30 e 60",IF(R4774&lt;=90,"Entre 60 e 90",IF(R4774&lt;=120,"Entre 90 e 120",IF(R4774&lt;=150,"Entre 120 e 150",IF(R4774&lt;=180,"Entre 150 e 180","Superior a 180")))))))</f>
        <v/>
      </c>
    </row>
    <row r="4775">
      <c r="A4775" t="inlineStr">
        <is>
          <t>Q022L06</t>
        </is>
      </c>
      <c r="B4775" t="inlineStr">
        <is>
          <t>VALMIR JOSE DE SOUZA</t>
        </is>
      </c>
      <c r="C4775" t="n">
        <v>1</v>
      </c>
      <c r="D4775" t="inlineStr">
        <is>
          <t>IPCA</t>
        </is>
      </c>
      <c r="E4775" t="n">
        <v>0</v>
      </c>
      <c r="F4775" t="inlineStr">
        <is>
          <t>MENSAL</t>
        </is>
      </c>
      <c r="G4775" t="n">
        <v>46078</v>
      </c>
      <c r="H4775" t="n">
        <v>46078</v>
      </c>
      <c r="I4775" t="n">
        <v>37</v>
      </c>
      <c r="J4775" t="inlineStr">
        <is>
          <t>CARTEIRA</t>
        </is>
      </c>
      <c r="K4775" t="inlineStr">
        <is>
          <t>CONTRATO</t>
        </is>
      </c>
      <c r="L4775" t="n">
        <v>5255.59</v>
      </c>
      <c r="M4775" t="inlineStr">
        <is>
          <t>IBIRAPITANGA FASE 3</t>
        </is>
      </c>
      <c r="N4775" s="142">
        <f>DATE(YEAR(G4775),MONTH(G4775),1)</f>
        <v/>
      </c>
      <c r="O4775" s="132">
        <f>IF(G4775&gt;$K$3,"Futuro","Atraso")</f>
        <v/>
      </c>
      <c r="P4775">
        <f>12*(YEAR(G4775)-YEAR($K$3))+(MONTH(G4775)-MONTH($K$3))</f>
        <v/>
      </c>
      <c r="Q4775" s="366">
        <f>IF(M4775="IBIRAPITANGA FASE 3",IF(O4775="Atraso",L4775,L4775/(1+$I$2)^P4775),IF(O4775="Atraso",L4775,L4775/(1+$I$1)^P4775))</f>
        <v/>
      </c>
      <c r="R4775">
        <f>IF(O4775="Atraso",$K$3-G4775,0)</f>
        <v/>
      </c>
      <c r="S4775">
        <f>IF(R4775&lt;=15,"Até 15",IF(R4775&lt;=30,"Entre 15 e 30",IF(R4775&lt;=60,"Entre 30 e 60",IF(R4775&lt;=90,"Entre 60 e 90",IF(R4775&lt;=120,"Entre 90 e 120",IF(R4775&lt;=150,"Entre 120 e 150",IF(R4775&lt;=180,"Entre 150 e 180","Superior a 180")))))))</f>
        <v/>
      </c>
    </row>
    <row r="4776">
      <c r="A4776" t="inlineStr">
        <is>
          <t>Q022L06</t>
        </is>
      </c>
      <c r="B4776" t="inlineStr">
        <is>
          <t>VALMIR JOSE DE SOUZA</t>
        </is>
      </c>
      <c r="C4776" t="n">
        <v>1</v>
      </c>
      <c r="D4776" t="inlineStr">
        <is>
          <t>IPCA</t>
        </is>
      </c>
      <c r="E4776" t="n">
        <v>0</v>
      </c>
      <c r="F4776" t="inlineStr">
        <is>
          <t>MENSAL</t>
        </is>
      </c>
      <c r="G4776" t="n">
        <v>46106</v>
      </c>
      <c r="H4776" t="n">
        <v>46106</v>
      </c>
      <c r="I4776" t="n">
        <v>38</v>
      </c>
      <c r="J4776" t="inlineStr">
        <is>
          <t>CARTEIRA</t>
        </is>
      </c>
      <c r="K4776" t="inlineStr">
        <is>
          <t>CONTRATO</t>
        </is>
      </c>
      <c r="L4776" t="n">
        <v>5255.59</v>
      </c>
      <c r="M4776" t="inlineStr">
        <is>
          <t>IBIRAPITANGA FASE 3</t>
        </is>
      </c>
      <c r="N4776" s="142">
        <f>DATE(YEAR(G4776),MONTH(G4776),1)</f>
        <v/>
      </c>
      <c r="O4776" s="132">
        <f>IF(G4776&gt;$K$3,"Futuro","Atraso")</f>
        <v/>
      </c>
      <c r="P4776">
        <f>12*(YEAR(G4776)-YEAR($K$3))+(MONTH(G4776)-MONTH($K$3))</f>
        <v/>
      </c>
      <c r="Q4776" s="366">
        <f>IF(M4776="IBIRAPITANGA FASE 3",IF(O4776="Atraso",L4776,L4776/(1+$I$2)^P4776),IF(O4776="Atraso",L4776,L4776/(1+$I$1)^P4776))</f>
        <v/>
      </c>
      <c r="R4776">
        <f>IF(O4776="Atraso",$K$3-G4776,0)</f>
        <v/>
      </c>
      <c r="S4776">
        <f>IF(R4776&lt;=15,"Até 15",IF(R4776&lt;=30,"Entre 15 e 30",IF(R4776&lt;=60,"Entre 30 e 60",IF(R4776&lt;=90,"Entre 60 e 90",IF(R4776&lt;=120,"Entre 90 e 120",IF(R4776&lt;=150,"Entre 120 e 150",IF(R4776&lt;=180,"Entre 150 e 180","Superior a 180")))))))</f>
        <v/>
      </c>
    </row>
    <row r="4777">
      <c r="A4777" t="inlineStr">
        <is>
          <t>Q022L06</t>
        </is>
      </c>
      <c r="B4777" t="inlineStr">
        <is>
          <t>VALMIR JOSE DE SOUZA</t>
        </is>
      </c>
      <c r="C4777" t="n">
        <v>1</v>
      </c>
      <c r="D4777" t="inlineStr">
        <is>
          <t>IPCA</t>
        </is>
      </c>
      <c r="E4777" t="n">
        <v>0</v>
      </c>
      <c r="F4777" t="inlineStr">
        <is>
          <t>MENSAL</t>
        </is>
      </c>
      <c r="G4777" t="n">
        <v>46137</v>
      </c>
      <c r="H4777" t="n">
        <v>46137</v>
      </c>
      <c r="I4777" t="n">
        <v>39</v>
      </c>
      <c r="J4777" t="inlineStr">
        <is>
          <t>CARTEIRA</t>
        </is>
      </c>
      <c r="K4777" t="inlineStr">
        <is>
          <t>CONTRATO</t>
        </is>
      </c>
      <c r="L4777" t="n">
        <v>5255.59</v>
      </c>
      <c r="M4777" t="inlineStr">
        <is>
          <t>IBIRAPITANGA FASE 3</t>
        </is>
      </c>
      <c r="N4777" s="142">
        <f>DATE(YEAR(G4777),MONTH(G4777),1)</f>
        <v/>
      </c>
      <c r="O4777" s="132">
        <f>IF(G4777&gt;$K$3,"Futuro","Atraso")</f>
        <v/>
      </c>
      <c r="P4777">
        <f>12*(YEAR(G4777)-YEAR($K$3))+(MONTH(G4777)-MONTH($K$3))</f>
        <v/>
      </c>
      <c r="Q4777" s="366">
        <f>IF(M4777="IBIRAPITANGA FASE 3",IF(O4777="Atraso",L4777,L4777/(1+$I$2)^P4777),IF(O4777="Atraso",L4777,L4777/(1+$I$1)^P4777))</f>
        <v/>
      </c>
      <c r="R4777">
        <f>IF(O4777="Atraso",$K$3-G4777,0)</f>
        <v/>
      </c>
      <c r="S4777">
        <f>IF(R4777&lt;=15,"Até 15",IF(R4777&lt;=30,"Entre 15 e 30",IF(R4777&lt;=60,"Entre 30 e 60",IF(R4777&lt;=90,"Entre 60 e 90",IF(R4777&lt;=120,"Entre 90 e 120",IF(R4777&lt;=150,"Entre 120 e 150",IF(R4777&lt;=180,"Entre 150 e 180","Superior a 180")))))))</f>
        <v/>
      </c>
    </row>
    <row r="4778">
      <c r="A4778" t="inlineStr">
        <is>
          <t>Q022L06</t>
        </is>
      </c>
      <c r="B4778" t="inlineStr">
        <is>
          <t>VALMIR JOSE DE SOUZA</t>
        </is>
      </c>
      <c r="C4778" t="n">
        <v>1</v>
      </c>
      <c r="D4778" t="inlineStr">
        <is>
          <t>IPCA</t>
        </is>
      </c>
      <c r="E4778" t="n">
        <v>0</v>
      </c>
      <c r="F4778" t="inlineStr">
        <is>
          <t>MENSAL</t>
        </is>
      </c>
      <c r="G4778" t="n">
        <v>46167</v>
      </c>
      <c r="H4778" t="n">
        <v>46167</v>
      </c>
      <c r="I4778" t="n">
        <v>40</v>
      </c>
      <c r="J4778" t="inlineStr">
        <is>
          <t>CARTEIRA</t>
        </is>
      </c>
      <c r="K4778" t="inlineStr">
        <is>
          <t>CONTRATO</t>
        </is>
      </c>
      <c r="L4778" t="n">
        <v>5255.59</v>
      </c>
      <c r="M4778" t="inlineStr">
        <is>
          <t>IBIRAPITANGA FASE 3</t>
        </is>
      </c>
      <c r="N4778" s="142">
        <f>DATE(YEAR(G4778),MONTH(G4778),1)</f>
        <v/>
      </c>
      <c r="O4778" s="132">
        <f>IF(G4778&gt;$K$3,"Futuro","Atraso")</f>
        <v/>
      </c>
      <c r="P4778">
        <f>12*(YEAR(G4778)-YEAR($K$3))+(MONTH(G4778)-MONTH($K$3))</f>
        <v/>
      </c>
      <c r="Q4778" s="366">
        <f>IF(M4778="IBIRAPITANGA FASE 3",IF(O4778="Atraso",L4778,L4778/(1+$I$2)^P4778),IF(O4778="Atraso",L4778,L4778/(1+$I$1)^P4778))</f>
        <v/>
      </c>
      <c r="R4778">
        <f>IF(O4778="Atraso",$K$3-G4778,0)</f>
        <v/>
      </c>
      <c r="S4778">
        <f>IF(R4778&lt;=15,"Até 15",IF(R4778&lt;=30,"Entre 15 e 30",IF(R4778&lt;=60,"Entre 30 e 60",IF(R4778&lt;=90,"Entre 60 e 90",IF(R4778&lt;=120,"Entre 90 e 120",IF(R4778&lt;=150,"Entre 120 e 150",IF(R4778&lt;=180,"Entre 150 e 180","Superior a 180")))))))</f>
        <v/>
      </c>
    </row>
    <row r="4779">
      <c r="A4779" t="inlineStr">
        <is>
          <t>Q022L06</t>
        </is>
      </c>
      <c r="B4779" t="inlineStr">
        <is>
          <t>VALMIR JOSE DE SOUZA</t>
        </is>
      </c>
      <c r="C4779" t="n">
        <v>1</v>
      </c>
      <c r="D4779" t="inlineStr">
        <is>
          <t>IPCA</t>
        </is>
      </c>
      <c r="E4779" t="n">
        <v>0</v>
      </c>
      <c r="F4779" t="inlineStr">
        <is>
          <t>MENSAL</t>
        </is>
      </c>
      <c r="G4779" t="n">
        <v>46198</v>
      </c>
      <c r="H4779" t="n">
        <v>46198</v>
      </c>
      <c r="I4779" t="n">
        <v>41</v>
      </c>
      <c r="J4779" t="inlineStr">
        <is>
          <t>CARTEIRA</t>
        </is>
      </c>
      <c r="K4779" t="inlineStr">
        <is>
          <t>CONTRATO</t>
        </is>
      </c>
      <c r="L4779" t="n">
        <v>5255.59</v>
      </c>
      <c r="M4779" t="inlineStr">
        <is>
          <t>IBIRAPITANGA FASE 3</t>
        </is>
      </c>
      <c r="N4779" s="142">
        <f>DATE(YEAR(G4779),MONTH(G4779),1)</f>
        <v/>
      </c>
      <c r="O4779" s="132">
        <f>IF(G4779&gt;$K$3,"Futuro","Atraso")</f>
        <v/>
      </c>
      <c r="P4779">
        <f>12*(YEAR(G4779)-YEAR($K$3))+(MONTH(G4779)-MONTH($K$3))</f>
        <v/>
      </c>
      <c r="Q4779" s="366">
        <f>IF(M4779="IBIRAPITANGA FASE 3",IF(O4779="Atraso",L4779,L4779/(1+$I$2)^P4779),IF(O4779="Atraso",L4779,L4779/(1+$I$1)^P4779))</f>
        <v/>
      </c>
      <c r="R4779">
        <f>IF(O4779="Atraso",$K$3-G4779,0)</f>
        <v/>
      </c>
      <c r="S4779">
        <f>IF(R4779&lt;=15,"Até 15",IF(R4779&lt;=30,"Entre 15 e 30",IF(R4779&lt;=60,"Entre 30 e 60",IF(R4779&lt;=90,"Entre 60 e 90",IF(R4779&lt;=120,"Entre 90 e 120",IF(R4779&lt;=150,"Entre 120 e 150",IF(R4779&lt;=180,"Entre 150 e 180","Superior a 180")))))))</f>
        <v/>
      </c>
    </row>
    <row r="4780">
      <c r="A4780" t="inlineStr">
        <is>
          <t>Q022L06</t>
        </is>
      </c>
      <c r="B4780" t="inlineStr">
        <is>
          <t>VALMIR JOSE DE SOUZA</t>
        </is>
      </c>
      <c r="C4780" t="n">
        <v>1</v>
      </c>
      <c r="D4780" t="inlineStr">
        <is>
          <t>IPCA</t>
        </is>
      </c>
      <c r="E4780" t="n">
        <v>0</v>
      </c>
      <c r="F4780" t="inlineStr">
        <is>
          <t>MENSAL</t>
        </is>
      </c>
      <c r="G4780" t="n">
        <v>46228</v>
      </c>
      <c r="H4780" t="n">
        <v>46228</v>
      </c>
      <c r="I4780" t="n">
        <v>42</v>
      </c>
      <c r="J4780" t="inlineStr">
        <is>
          <t>CARTEIRA</t>
        </is>
      </c>
      <c r="K4780" t="inlineStr">
        <is>
          <t>CONTRATO</t>
        </is>
      </c>
      <c r="L4780" t="n">
        <v>5255.59</v>
      </c>
      <c r="M4780" t="inlineStr">
        <is>
          <t>IBIRAPITANGA FASE 3</t>
        </is>
      </c>
      <c r="N4780" s="142">
        <f>DATE(YEAR(G4780),MONTH(G4780),1)</f>
        <v/>
      </c>
      <c r="O4780" s="132">
        <f>IF(G4780&gt;$K$3,"Futuro","Atraso")</f>
        <v/>
      </c>
      <c r="P4780">
        <f>12*(YEAR(G4780)-YEAR($K$3))+(MONTH(G4780)-MONTH($K$3))</f>
        <v/>
      </c>
      <c r="Q4780" s="366">
        <f>IF(M4780="IBIRAPITANGA FASE 3",IF(O4780="Atraso",L4780,L4780/(1+$I$2)^P4780),IF(O4780="Atraso",L4780,L4780/(1+$I$1)^P4780))</f>
        <v/>
      </c>
      <c r="R4780">
        <f>IF(O4780="Atraso",$K$3-G4780,0)</f>
        <v/>
      </c>
      <c r="S4780">
        <f>IF(R4780&lt;=15,"Até 15",IF(R4780&lt;=30,"Entre 15 e 30",IF(R4780&lt;=60,"Entre 30 e 60",IF(R4780&lt;=90,"Entre 60 e 90",IF(R4780&lt;=120,"Entre 90 e 120",IF(R4780&lt;=150,"Entre 120 e 150",IF(R4780&lt;=180,"Entre 150 e 180","Superior a 180")))))))</f>
        <v/>
      </c>
    </row>
    <row r="4781">
      <c r="A4781" t="inlineStr">
        <is>
          <t>Q022L06</t>
        </is>
      </c>
      <c r="B4781" t="inlineStr">
        <is>
          <t>VALMIR JOSE DE SOUZA</t>
        </is>
      </c>
      <c r="C4781" t="n">
        <v>1</v>
      </c>
      <c r="D4781" t="inlineStr">
        <is>
          <t>IPCA</t>
        </is>
      </c>
      <c r="E4781" t="n">
        <v>0</v>
      </c>
      <c r="F4781" t="inlineStr">
        <is>
          <t>MENSAL</t>
        </is>
      </c>
      <c r="G4781" t="n">
        <v>46259</v>
      </c>
      <c r="H4781" t="n">
        <v>46259</v>
      </c>
      <c r="I4781" t="n">
        <v>43</v>
      </c>
      <c r="J4781" t="inlineStr">
        <is>
          <t>CARTEIRA</t>
        </is>
      </c>
      <c r="K4781" t="inlineStr">
        <is>
          <t>CONTRATO</t>
        </is>
      </c>
      <c r="L4781" t="n">
        <v>5255.59</v>
      </c>
      <c r="M4781" t="inlineStr">
        <is>
          <t>IBIRAPITANGA FASE 3</t>
        </is>
      </c>
      <c r="N4781" s="142">
        <f>DATE(YEAR(G4781),MONTH(G4781),1)</f>
        <v/>
      </c>
      <c r="O4781" s="132">
        <f>IF(G4781&gt;$K$3,"Futuro","Atraso")</f>
        <v/>
      </c>
      <c r="P4781">
        <f>12*(YEAR(G4781)-YEAR($K$3))+(MONTH(G4781)-MONTH($K$3))</f>
        <v/>
      </c>
      <c r="Q4781" s="366">
        <f>IF(M4781="IBIRAPITANGA FASE 3",IF(O4781="Atraso",L4781,L4781/(1+$I$2)^P4781),IF(O4781="Atraso",L4781,L4781/(1+$I$1)^P4781))</f>
        <v/>
      </c>
      <c r="R4781">
        <f>IF(O4781="Atraso",$K$3-G4781,0)</f>
        <v/>
      </c>
      <c r="S4781">
        <f>IF(R4781&lt;=15,"Até 15",IF(R4781&lt;=30,"Entre 15 e 30",IF(R4781&lt;=60,"Entre 30 e 60",IF(R4781&lt;=90,"Entre 60 e 90",IF(R4781&lt;=120,"Entre 90 e 120",IF(R4781&lt;=150,"Entre 120 e 150",IF(R4781&lt;=180,"Entre 150 e 180","Superior a 180")))))))</f>
        <v/>
      </c>
    </row>
    <row r="4782">
      <c r="A4782" t="inlineStr">
        <is>
          <t>Q022L06</t>
        </is>
      </c>
      <c r="B4782" t="inlineStr">
        <is>
          <t>VALMIR JOSE DE SOUZA</t>
        </is>
      </c>
      <c r="C4782" t="n">
        <v>1</v>
      </c>
      <c r="D4782" t="inlineStr">
        <is>
          <t>IPCA</t>
        </is>
      </c>
      <c r="E4782" t="n">
        <v>0</v>
      </c>
      <c r="F4782" t="inlineStr">
        <is>
          <t>MENSAL</t>
        </is>
      </c>
      <c r="G4782" t="n">
        <v>46290</v>
      </c>
      <c r="H4782" t="n">
        <v>46290</v>
      </c>
      <c r="I4782" t="n">
        <v>44</v>
      </c>
      <c r="J4782" t="inlineStr">
        <is>
          <t>CARTEIRA</t>
        </is>
      </c>
      <c r="K4782" t="inlineStr">
        <is>
          <t>CONTRATO</t>
        </is>
      </c>
      <c r="L4782" t="n">
        <v>5255.59</v>
      </c>
      <c r="M4782" t="inlineStr">
        <is>
          <t>IBIRAPITANGA FASE 3</t>
        </is>
      </c>
      <c r="N4782" s="142">
        <f>DATE(YEAR(G4782),MONTH(G4782),1)</f>
        <v/>
      </c>
      <c r="O4782" s="132">
        <f>IF(G4782&gt;$K$3,"Futuro","Atraso")</f>
        <v/>
      </c>
      <c r="P4782">
        <f>12*(YEAR(G4782)-YEAR($K$3))+(MONTH(G4782)-MONTH($K$3))</f>
        <v/>
      </c>
      <c r="Q4782" s="366">
        <f>IF(M4782="IBIRAPITANGA FASE 3",IF(O4782="Atraso",L4782,L4782/(1+$I$2)^P4782),IF(O4782="Atraso",L4782,L4782/(1+$I$1)^P4782))</f>
        <v/>
      </c>
      <c r="R4782">
        <f>IF(O4782="Atraso",$K$3-G4782,0)</f>
        <v/>
      </c>
      <c r="S4782">
        <f>IF(R4782&lt;=15,"Até 15",IF(R4782&lt;=30,"Entre 15 e 30",IF(R4782&lt;=60,"Entre 30 e 60",IF(R4782&lt;=90,"Entre 60 e 90",IF(R4782&lt;=120,"Entre 90 e 120",IF(R4782&lt;=150,"Entre 120 e 150",IF(R4782&lt;=180,"Entre 150 e 180","Superior a 180")))))))</f>
        <v/>
      </c>
    </row>
    <row r="4783">
      <c r="A4783" t="inlineStr">
        <is>
          <t>Q022L06</t>
        </is>
      </c>
      <c r="B4783" t="inlineStr">
        <is>
          <t>VALMIR JOSE DE SOUZA</t>
        </is>
      </c>
      <c r="C4783" t="n">
        <v>1</v>
      </c>
      <c r="D4783" t="inlineStr">
        <is>
          <t>IPCA</t>
        </is>
      </c>
      <c r="E4783" t="n">
        <v>0</v>
      </c>
      <c r="F4783" t="inlineStr">
        <is>
          <t>MENSAL</t>
        </is>
      </c>
      <c r="G4783" t="n">
        <v>46320</v>
      </c>
      <c r="H4783" t="n">
        <v>46320</v>
      </c>
      <c r="I4783" t="n">
        <v>45</v>
      </c>
      <c r="J4783" t="inlineStr">
        <is>
          <t>CARTEIRA</t>
        </is>
      </c>
      <c r="K4783" t="inlineStr">
        <is>
          <t>CONTRATO</t>
        </is>
      </c>
      <c r="L4783" t="n">
        <v>5255.59</v>
      </c>
      <c r="M4783" t="inlineStr">
        <is>
          <t>IBIRAPITANGA FASE 3</t>
        </is>
      </c>
      <c r="N4783" s="142">
        <f>DATE(YEAR(G4783),MONTH(G4783),1)</f>
        <v/>
      </c>
      <c r="O4783" s="132">
        <f>IF(G4783&gt;$K$3,"Futuro","Atraso")</f>
        <v/>
      </c>
      <c r="P4783">
        <f>12*(YEAR(G4783)-YEAR($K$3))+(MONTH(G4783)-MONTH($K$3))</f>
        <v/>
      </c>
      <c r="Q4783" s="366">
        <f>IF(M4783="IBIRAPITANGA FASE 3",IF(O4783="Atraso",L4783,L4783/(1+$I$2)^P4783),IF(O4783="Atraso",L4783,L4783/(1+$I$1)^P4783))</f>
        <v/>
      </c>
      <c r="R4783">
        <f>IF(O4783="Atraso",$K$3-G4783,0)</f>
        <v/>
      </c>
      <c r="S4783">
        <f>IF(R4783&lt;=15,"Até 15",IF(R4783&lt;=30,"Entre 15 e 30",IF(R4783&lt;=60,"Entre 30 e 60",IF(R4783&lt;=90,"Entre 60 e 90",IF(R4783&lt;=120,"Entre 90 e 120",IF(R4783&lt;=150,"Entre 120 e 150",IF(R4783&lt;=180,"Entre 150 e 180","Superior a 180")))))))</f>
        <v/>
      </c>
    </row>
    <row r="4784">
      <c r="A4784" t="inlineStr">
        <is>
          <t>Q022L06</t>
        </is>
      </c>
      <c r="B4784" t="inlineStr">
        <is>
          <t>VALMIR JOSE DE SOUZA</t>
        </is>
      </c>
      <c r="C4784" t="n">
        <v>1</v>
      </c>
      <c r="D4784" t="inlineStr">
        <is>
          <t>IPCA</t>
        </is>
      </c>
      <c r="E4784" t="n">
        <v>0</v>
      </c>
      <c r="F4784" t="inlineStr">
        <is>
          <t>MENSAL</t>
        </is>
      </c>
      <c r="G4784" t="n">
        <v>46351</v>
      </c>
      <c r="H4784" t="n">
        <v>46351</v>
      </c>
      <c r="I4784" t="n">
        <v>4</v>
      </c>
      <c r="J4784" t="inlineStr">
        <is>
          <t>CARTEIRA</t>
        </is>
      </c>
      <c r="K4784" t="inlineStr">
        <is>
          <t>CONTRATO</t>
        </is>
      </c>
      <c r="L4784" t="n">
        <v>14803</v>
      </c>
      <c r="M4784" t="inlineStr">
        <is>
          <t>IBIRAPITANGA FASE 3</t>
        </is>
      </c>
      <c r="N4784" s="142">
        <f>DATE(YEAR(G4784),MONTH(G4784),1)</f>
        <v/>
      </c>
      <c r="O4784" s="132">
        <f>IF(G4784&gt;$K$3,"Futuro","Atraso")</f>
        <v/>
      </c>
      <c r="P4784">
        <f>12*(YEAR(G4784)-YEAR($K$3))+(MONTH(G4784)-MONTH($K$3))</f>
        <v/>
      </c>
      <c r="Q4784" s="366">
        <f>IF(M4784="IBIRAPITANGA FASE 3",IF(O4784="Atraso",L4784,L4784/(1+$I$2)^P4784),IF(O4784="Atraso",L4784,L4784/(1+$I$1)^P4784))</f>
        <v/>
      </c>
      <c r="R4784">
        <f>IF(O4784="Atraso",$K$3-G4784,0)</f>
        <v/>
      </c>
      <c r="S4784">
        <f>IF(R4784&lt;=15,"Até 15",IF(R4784&lt;=30,"Entre 15 e 30",IF(R4784&lt;=60,"Entre 30 e 60",IF(R4784&lt;=90,"Entre 60 e 90",IF(R4784&lt;=120,"Entre 90 e 120",IF(R4784&lt;=150,"Entre 120 e 150",IF(R4784&lt;=180,"Entre 150 e 180","Superior a 180")))))))</f>
        <v/>
      </c>
    </row>
    <row r="4785">
      <c r="A4785" t="inlineStr">
        <is>
          <t>Q022L07</t>
        </is>
      </c>
      <c r="B4785" t="inlineStr">
        <is>
          <t>RICARDO RIBEIRO  DA SILVA</t>
        </is>
      </c>
      <c r="C4785" t="n">
        <v>1</v>
      </c>
      <c r="D4785" t="inlineStr">
        <is>
          <t>IPCA</t>
        </is>
      </c>
      <c r="E4785" t="n">
        <v>0</v>
      </c>
      <c r="F4785" t="inlineStr">
        <is>
          <t>MENSAL</t>
        </is>
      </c>
      <c r="G4785" t="n">
        <v>45245</v>
      </c>
      <c r="H4785" t="n">
        <v>45245</v>
      </c>
      <c r="I4785" t="n">
        <v>5</v>
      </c>
      <c r="J4785" t="inlineStr">
        <is>
          <t>CARTEIRA</t>
        </is>
      </c>
      <c r="K4785" t="inlineStr">
        <is>
          <t>CONTRATO</t>
        </is>
      </c>
      <c r="L4785" t="n">
        <v>6762.6</v>
      </c>
      <c r="M4785" t="inlineStr">
        <is>
          <t>IBIRAPITANGA FASE 3</t>
        </is>
      </c>
      <c r="N4785" s="142">
        <f>DATE(YEAR(G4785),MONTH(G4785),1)</f>
        <v/>
      </c>
      <c r="O4785" s="132">
        <f>IF(G4785&gt;$K$3,"Futuro","Atraso")</f>
        <v/>
      </c>
      <c r="P4785">
        <f>12*(YEAR(G4785)-YEAR($K$3))+(MONTH(G4785)-MONTH($K$3))</f>
        <v/>
      </c>
      <c r="Q4785" s="366">
        <f>IF(M4785="IBIRAPITANGA FASE 3",IF(O4785="Atraso",L4785,L4785/(1+$I$2)^P4785),IF(O4785="Atraso",L4785,L4785/(1+$I$1)^P4785))</f>
        <v/>
      </c>
      <c r="R4785">
        <f>IF(O4785="Atraso",$K$3-G4785,0)</f>
        <v/>
      </c>
      <c r="S4785">
        <f>IF(R4785&lt;=15,"Até 15",IF(R4785&lt;=30,"Entre 15 e 30",IF(R4785&lt;=60,"Entre 30 e 60",IF(R4785&lt;=90,"Entre 60 e 90",IF(R4785&lt;=120,"Entre 90 e 120",IF(R4785&lt;=150,"Entre 120 e 150",IF(R4785&lt;=180,"Entre 150 e 180","Superior a 180")))))))</f>
        <v/>
      </c>
    </row>
    <row r="4786">
      <c r="A4786" t="inlineStr">
        <is>
          <t>Q022L07</t>
        </is>
      </c>
      <c r="B4786" t="inlineStr">
        <is>
          <t>RICARDO RIBEIRO  DA SILVA</t>
        </is>
      </c>
      <c r="C4786" t="n">
        <v>1</v>
      </c>
      <c r="D4786" t="inlineStr">
        <is>
          <t>IPCA</t>
        </is>
      </c>
      <c r="E4786" t="n">
        <v>0</v>
      </c>
      <c r="F4786" t="inlineStr">
        <is>
          <t>MENSAL</t>
        </is>
      </c>
      <c r="G4786" t="n">
        <v>45275</v>
      </c>
      <c r="H4786" t="n">
        <v>45275</v>
      </c>
      <c r="I4786" t="n">
        <v>6</v>
      </c>
      <c r="J4786" t="inlineStr">
        <is>
          <t>CARTEIRA</t>
        </is>
      </c>
      <c r="K4786" t="inlineStr">
        <is>
          <t>CONTRATO</t>
        </is>
      </c>
      <c r="L4786" t="n">
        <v>6762.6</v>
      </c>
      <c r="M4786" t="inlineStr">
        <is>
          <t>IBIRAPITANGA FASE 3</t>
        </is>
      </c>
      <c r="N4786" s="142">
        <f>DATE(YEAR(G4786),MONTH(G4786),1)</f>
        <v/>
      </c>
      <c r="O4786" s="132">
        <f>IF(G4786&gt;$K$3,"Futuro","Atraso")</f>
        <v/>
      </c>
      <c r="P4786">
        <f>12*(YEAR(G4786)-YEAR($K$3))+(MONTH(G4786)-MONTH($K$3))</f>
        <v/>
      </c>
      <c r="Q4786" s="366">
        <f>IF(M4786="IBIRAPITANGA FASE 3",IF(O4786="Atraso",L4786,L4786/(1+$I$2)^P4786),IF(O4786="Atraso",L4786,L4786/(1+$I$1)^P4786))</f>
        <v/>
      </c>
      <c r="R4786">
        <f>IF(O4786="Atraso",$K$3-G4786,0)</f>
        <v/>
      </c>
      <c r="S4786">
        <f>IF(R4786&lt;=15,"Até 15",IF(R4786&lt;=30,"Entre 15 e 30",IF(R4786&lt;=60,"Entre 30 e 60",IF(R4786&lt;=90,"Entre 60 e 90",IF(R4786&lt;=120,"Entre 90 e 120",IF(R4786&lt;=150,"Entre 120 e 150",IF(R4786&lt;=180,"Entre 150 e 180","Superior a 180")))))))</f>
        <v/>
      </c>
    </row>
    <row r="4787">
      <c r="A4787" t="inlineStr">
        <is>
          <t>Q022L07</t>
        </is>
      </c>
      <c r="B4787" t="inlineStr">
        <is>
          <t>RICARDO RIBEIRO  DA SILVA</t>
        </is>
      </c>
      <c r="C4787" t="n">
        <v>1</v>
      </c>
      <c r="D4787" t="inlineStr">
        <is>
          <t>IPCA</t>
        </is>
      </c>
      <c r="E4787" t="n">
        <v>0</v>
      </c>
      <c r="F4787" t="inlineStr">
        <is>
          <t>MENSAL</t>
        </is>
      </c>
      <c r="G4787" t="n">
        <v>45306</v>
      </c>
      <c r="H4787" t="n">
        <v>45306</v>
      </c>
      <c r="I4787" t="n">
        <v>7</v>
      </c>
      <c r="J4787" t="inlineStr">
        <is>
          <t>CARTEIRA</t>
        </is>
      </c>
      <c r="K4787" t="inlineStr">
        <is>
          <t>CONTRATO</t>
        </is>
      </c>
      <c r="L4787" t="n">
        <v>6762.6</v>
      </c>
      <c r="M4787" t="inlineStr">
        <is>
          <t>IBIRAPITANGA FASE 3</t>
        </is>
      </c>
      <c r="N4787" s="142">
        <f>DATE(YEAR(G4787),MONTH(G4787),1)</f>
        <v/>
      </c>
      <c r="O4787" s="132">
        <f>IF(G4787&gt;$K$3,"Futuro","Atraso")</f>
        <v/>
      </c>
      <c r="P4787">
        <f>12*(YEAR(G4787)-YEAR($K$3))+(MONTH(G4787)-MONTH($K$3))</f>
        <v/>
      </c>
      <c r="Q4787" s="366">
        <f>IF(M4787="IBIRAPITANGA FASE 3",IF(O4787="Atraso",L4787,L4787/(1+$I$2)^P4787),IF(O4787="Atraso",L4787,L4787/(1+$I$1)^P4787))</f>
        <v/>
      </c>
      <c r="R4787">
        <f>IF(O4787="Atraso",$K$3-G4787,0)</f>
        <v/>
      </c>
      <c r="S4787">
        <f>IF(R4787&lt;=15,"Até 15",IF(R4787&lt;=30,"Entre 15 e 30",IF(R4787&lt;=60,"Entre 30 e 60",IF(R4787&lt;=90,"Entre 60 e 90",IF(R4787&lt;=120,"Entre 90 e 120",IF(R4787&lt;=150,"Entre 120 e 150",IF(R4787&lt;=180,"Entre 150 e 180","Superior a 180")))))))</f>
        <v/>
      </c>
    </row>
    <row r="4788">
      <c r="A4788" t="inlineStr">
        <is>
          <t>Q022L07</t>
        </is>
      </c>
      <c r="B4788" t="inlineStr">
        <is>
          <t>RICARDO RIBEIRO  DA SILVA</t>
        </is>
      </c>
      <c r="C4788" t="n">
        <v>1</v>
      </c>
      <c r="D4788" t="inlineStr">
        <is>
          <t>IPCA</t>
        </is>
      </c>
      <c r="E4788" t="n">
        <v>0</v>
      </c>
      <c r="F4788" t="inlineStr">
        <is>
          <t>MENSAL</t>
        </is>
      </c>
      <c r="G4788" t="n">
        <v>45337</v>
      </c>
      <c r="H4788" t="n">
        <v>45337</v>
      </c>
      <c r="I4788" t="n">
        <v>8</v>
      </c>
      <c r="J4788" t="inlineStr">
        <is>
          <t>CARTEIRA</t>
        </is>
      </c>
      <c r="K4788" t="inlineStr">
        <is>
          <t>CONTRATO</t>
        </is>
      </c>
      <c r="L4788" t="n">
        <v>6762.6</v>
      </c>
      <c r="M4788" t="inlineStr">
        <is>
          <t>IBIRAPITANGA FASE 3</t>
        </is>
      </c>
      <c r="N4788" s="142">
        <f>DATE(YEAR(G4788),MONTH(G4788),1)</f>
        <v/>
      </c>
      <c r="O4788" s="132">
        <f>IF(G4788&gt;$K$3,"Futuro","Atraso")</f>
        <v/>
      </c>
      <c r="P4788">
        <f>12*(YEAR(G4788)-YEAR($K$3))+(MONTH(G4788)-MONTH($K$3))</f>
        <v/>
      </c>
      <c r="Q4788" s="366">
        <f>IF(M4788="IBIRAPITANGA FASE 3",IF(O4788="Atraso",L4788,L4788/(1+$I$2)^P4788),IF(O4788="Atraso",L4788,L4788/(1+$I$1)^P4788))</f>
        <v/>
      </c>
      <c r="R4788">
        <f>IF(O4788="Atraso",$K$3-G4788,0)</f>
        <v/>
      </c>
      <c r="S4788">
        <f>IF(R4788&lt;=15,"Até 15",IF(R4788&lt;=30,"Entre 15 e 30",IF(R4788&lt;=60,"Entre 30 e 60",IF(R4788&lt;=90,"Entre 60 e 90",IF(R4788&lt;=120,"Entre 90 e 120",IF(R4788&lt;=150,"Entre 120 e 150",IF(R4788&lt;=180,"Entre 150 e 180","Superior a 180")))))))</f>
        <v/>
      </c>
    </row>
    <row r="4789">
      <c r="A4789" t="inlineStr">
        <is>
          <t>Q022L07</t>
        </is>
      </c>
      <c r="B4789" t="inlineStr">
        <is>
          <t>RICARDO RIBEIRO  DA SILVA</t>
        </is>
      </c>
      <c r="C4789" t="n">
        <v>1</v>
      </c>
      <c r="D4789" t="inlineStr">
        <is>
          <t>IPCA</t>
        </is>
      </c>
      <c r="E4789" t="n">
        <v>0</v>
      </c>
      <c r="F4789" t="inlineStr">
        <is>
          <t>MENSAL</t>
        </is>
      </c>
      <c r="G4789" t="n">
        <v>45366</v>
      </c>
      <c r="H4789" t="n">
        <v>45366</v>
      </c>
      <c r="I4789" t="n">
        <v>9</v>
      </c>
      <c r="J4789" t="inlineStr">
        <is>
          <t>CARTEIRA</t>
        </is>
      </c>
      <c r="K4789" t="inlineStr">
        <is>
          <t>CONTRATO</t>
        </is>
      </c>
      <c r="L4789" t="n">
        <v>6762.6</v>
      </c>
      <c r="M4789" t="inlineStr">
        <is>
          <t>IBIRAPITANGA FASE 3</t>
        </is>
      </c>
      <c r="N4789" s="142">
        <f>DATE(YEAR(G4789),MONTH(G4789),1)</f>
        <v/>
      </c>
      <c r="O4789" s="132">
        <f>IF(G4789&gt;$K$3,"Futuro","Atraso")</f>
        <v/>
      </c>
      <c r="P4789">
        <f>12*(YEAR(G4789)-YEAR($K$3))+(MONTH(G4789)-MONTH($K$3))</f>
        <v/>
      </c>
      <c r="Q4789" s="366">
        <f>IF(M4789="IBIRAPITANGA FASE 3",IF(O4789="Atraso",L4789,L4789/(1+$I$2)^P4789),IF(O4789="Atraso",L4789,L4789/(1+$I$1)^P4789))</f>
        <v/>
      </c>
      <c r="R4789">
        <f>IF(O4789="Atraso",$K$3-G4789,0)</f>
        <v/>
      </c>
      <c r="S4789">
        <f>IF(R4789&lt;=15,"Até 15",IF(R4789&lt;=30,"Entre 15 e 30",IF(R4789&lt;=60,"Entre 30 e 60",IF(R4789&lt;=90,"Entre 60 e 90",IF(R4789&lt;=120,"Entre 90 e 120",IF(R4789&lt;=150,"Entre 120 e 150",IF(R4789&lt;=180,"Entre 150 e 180","Superior a 180")))))))</f>
        <v/>
      </c>
    </row>
    <row r="4790">
      <c r="A4790" t="inlineStr">
        <is>
          <t>Q022L07</t>
        </is>
      </c>
      <c r="B4790" t="inlineStr">
        <is>
          <t>RICARDO RIBEIRO  DA SILVA</t>
        </is>
      </c>
      <c r="C4790" t="n">
        <v>1</v>
      </c>
      <c r="D4790" t="inlineStr">
        <is>
          <t>IPCA</t>
        </is>
      </c>
      <c r="E4790" t="n">
        <v>0</v>
      </c>
      <c r="F4790" t="inlineStr">
        <is>
          <t>MENSAL</t>
        </is>
      </c>
      <c r="G4790" t="n">
        <v>45397</v>
      </c>
      <c r="H4790" t="n">
        <v>45397</v>
      </c>
      <c r="I4790" t="n">
        <v>10</v>
      </c>
      <c r="J4790" t="inlineStr">
        <is>
          <t>CARTEIRA</t>
        </is>
      </c>
      <c r="K4790" t="inlineStr">
        <is>
          <t>CONTRATO</t>
        </is>
      </c>
      <c r="L4790" t="n">
        <v>6762.6</v>
      </c>
      <c r="M4790" t="inlineStr">
        <is>
          <t>IBIRAPITANGA FASE 3</t>
        </is>
      </c>
      <c r="N4790" s="142">
        <f>DATE(YEAR(G4790),MONTH(G4790),1)</f>
        <v/>
      </c>
      <c r="O4790" s="132">
        <f>IF(G4790&gt;$K$3,"Futuro","Atraso")</f>
        <v/>
      </c>
      <c r="P4790">
        <f>12*(YEAR(G4790)-YEAR($K$3))+(MONTH(G4790)-MONTH($K$3))</f>
        <v/>
      </c>
      <c r="Q4790" s="366">
        <f>IF(M4790="IBIRAPITANGA FASE 3",IF(O4790="Atraso",L4790,L4790/(1+$I$2)^P4790),IF(O4790="Atraso",L4790,L4790/(1+$I$1)^P4790))</f>
        <v/>
      </c>
      <c r="R4790">
        <f>IF(O4790="Atraso",$K$3-G4790,0)</f>
        <v/>
      </c>
      <c r="S4790">
        <f>IF(R4790&lt;=15,"Até 15",IF(R4790&lt;=30,"Entre 15 e 30",IF(R4790&lt;=60,"Entre 30 e 60",IF(R4790&lt;=90,"Entre 60 e 90",IF(R4790&lt;=120,"Entre 90 e 120",IF(R4790&lt;=150,"Entre 120 e 150",IF(R4790&lt;=180,"Entre 150 e 180","Superior a 180")))))))</f>
        <v/>
      </c>
    </row>
    <row r="4791">
      <c r="A4791" t="inlineStr">
        <is>
          <t>Q022L07</t>
        </is>
      </c>
      <c r="B4791" t="inlineStr">
        <is>
          <t>RICARDO RIBEIRO  DA SILVA</t>
        </is>
      </c>
      <c r="C4791" t="n">
        <v>1</v>
      </c>
      <c r="D4791" t="inlineStr">
        <is>
          <t>IPCA</t>
        </is>
      </c>
      <c r="E4791" t="n">
        <v>0</v>
      </c>
      <c r="F4791" t="inlineStr">
        <is>
          <t>MENSAL</t>
        </is>
      </c>
      <c r="G4791" t="n">
        <v>45427</v>
      </c>
      <c r="H4791" t="n">
        <v>45427</v>
      </c>
      <c r="I4791" t="n">
        <v>11</v>
      </c>
      <c r="J4791" t="inlineStr">
        <is>
          <t>CARTEIRA</t>
        </is>
      </c>
      <c r="K4791" t="inlineStr">
        <is>
          <t>CONTRATO</t>
        </is>
      </c>
      <c r="L4791" t="n">
        <v>6762.6</v>
      </c>
      <c r="M4791" t="inlineStr">
        <is>
          <t>IBIRAPITANGA FASE 3</t>
        </is>
      </c>
      <c r="N4791" s="142">
        <f>DATE(YEAR(G4791),MONTH(G4791),1)</f>
        <v/>
      </c>
      <c r="O4791" s="132">
        <f>IF(G4791&gt;$K$3,"Futuro","Atraso")</f>
        <v/>
      </c>
      <c r="P4791">
        <f>12*(YEAR(G4791)-YEAR($K$3))+(MONTH(G4791)-MONTH($K$3))</f>
        <v/>
      </c>
      <c r="Q4791" s="366">
        <f>IF(M4791="IBIRAPITANGA FASE 3",IF(O4791="Atraso",L4791,L4791/(1+$I$2)^P4791),IF(O4791="Atraso",L4791,L4791/(1+$I$1)^P4791))</f>
        <v/>
      </c>
      <c r="R4791">
        <f>IF(O4791="Atraso",$K$3-G4791,0)</f>
        <v/>
      </c>
      <c r="S4791">
        <f>IF(R4791&lt;=15,"Até 15",IF(R4791&lt;=30,"Entre 15 e 30",IF(R4791&lt;=60,"Entre 30 e 60",IF(R4791&lt;=90,"Entre 60 e 90",IF(R4791&lt;=120,"Entre 90 e 120",IF(R4791&lt;=150,"Entre 120 e 150",IF(R4791&lt;=180,"Entre 150 e 180","Superior a 180")))))))</f>
        <v/>
      </c>
    </row>
    <row r="4792">
      <c r="A4792" t="inlineStr">
        <is>
          <t>Q022L07</t>
        </is>
      </c>
      <c r="B4792" t="inlineStr">
        <is>
          <t>RICARDO RIBEIRO  DA SILVA</t>
        </is>
      </c>
      <c r="C4792" t="n">
        <v>1</v>
      </c>
      <c r="D4792" t="inlineStr">
        <is>
          <t>IPCA</t>
        </is>
      </c>
      <c r="E4792" t="n">
        <v>0</v>
      </c>
      <c r="F4792" t="inlineStr">
        <is>
          <t>MENSAL</t>
        </is>
      </c>
      <c r="G4792" t="n">
        <v>45458</v>
      </c>
      <c r="H4792" t="n">
        <v>45458</v>
      </c>
      <c r="I4792" t="n">
        <v>12</v>
      </c>
      <c r="J4792" t="inlineStr">
        <is>
          <t>CARTEIRA</t>
        </is>
      </c>
      <c r="K4792" t="inlineStr">
        <is>
          <t>CONTRATO</t>
        </is>
      </c>
      <c r="L4792" t="n">
        <v>6762.6</v>
      </c>
      <c r="M4792" t="inlineStr">
        <is>
          <t>IBIRAPITANGA FASE 3</t>
        </is>
      </c>
      <c r="N4792" s="142">
        <f>DATE(YEAR(G4792),MONTH(G4792),1)</f>
        <v/>
      </c>
      <c r="O4792" s="132">
        <f>IF(G4792&gt;$K$3,"Futuro","Atraso")</f>
        <v/>
      </c>
      <c r="P4792">
        <f>12*(YEAR(G4792)-YEAR($K$3))+(MONTH(G4792)-MONTH($K$3))</f>
        <v/>
      </c>
      <c r="Q4792" s="366">
        <f>IF(M4792="IBIRAPITANGA FASE 3",IF(O4792="Atraso",L4792,L4792/(1+$I$2)^P4792),IF(O4792="Atraso",L4792,L4792/(1+$I$1)^P4792))</f>
        <v/>
      </c>
      <c r="R4792">
        <f>IF(O4792="Atraso",$K$3-G4792,0)</f>
        <v/>
      </c>
      <c r="S4792">
        <f>IF(R4792&lt;=15,"Até 15",IF(R4792&lt;=30,"Entre 15 e 30",IF(R4792&lt;=60,"Entre 30 e 60",IF(R4792&lt;=90,"Entre 60 e 90",IF(R4792&lt;=120,"Entre 90 e 120",IF(R4792&lt;=150,"Entre 120 e 150",IF(R4792&lt;=180,"Entre 150 e 180","Superior a 180")))))))</f>
        <v/>
      </c>
    </row>
    <row r="4793">
      <c r="A4793" t="inlineStr">
        <is>
          <t>Q022L07</t>
        </is>
      </c>
      <c r="B4793" t="inlineStr">
        <is>
          <t>RICARDO RIBEIRO  DA SILVA</t>
        </is>
      </c>
      <c r="C4793" t="n">
        <v>1</v>
      </c>
      <c r="D4793" t="inlineStr">
        <is>
          <t>IPCA</t>
        </is>
      </c>
      <c r="E4793" t="n">
        <v>0</v>
      </c>
      <c r="F4793" t="inlineStr">
        <is>
          <t>MENSAL</t>
        </is>
      </c>
      <c r="G4793" t="n">
        <v>45488</v>
      </c>
      <c r="H4793" t="n">
        <v>45488</v>
      </c>
      <c r="I4793" t="n">
        <v>13</v>
      </c>
      <c r="J4793" t="inlineStr">
        <is>
          <t>CARTEIRA</t>
        </is>
      </c>
      <c r="K4793" t="inlineStr">
        <is>
          <t>CONTRATO</t>
        </is>
      </c>
      <c r="L4793" t="n">
        <v>6762.6</v>
      </c>
      <c r="M4793" t="inlineStr">
        <is>
          <t>IBIRAPITANGA FASE 3</t>
        </is>
      </c>
      <c r="N4793" s="142">
        <f>DATE(YEAR(G4793),MONTH(G4793),1)</f>
        <v/>
      </c>
      <c r="O4793" s="132">
        <f>IF(G4793&gt;$K$3,"Futuro","Atraso")</f>
        <v/>
      </c>
      <c r="P4793">
        <f>12*(YEAR(G4793)-YEAR($K$3))+(MONTH(G4793)-MONTH($K$3))</f>
        <v/>
      </c>
      <c r="Q4793" s="366">
        <f>IF(M4793="IBIRAPITANGA FASE 3",IF(O4793="Atraso",L4793,L4793/(1+$I$2)^P4793),IF(O4793="Atraso",L4793,L4793/(1+$I$1)^P4793))</f>
        <v/>
      </c>
      <c r="R4793">
        <f>IF(O4793="Atraso",$K$3-G4793,0)</f>
        <v/>
      </c>
      <c r="S4793">
        <f>IF(R4793&lt;=15,"Até 15",IF(R4793&lt;=30,"Entre 15 e 30",IF(R4793&lt;=60,"Entre 30 e 60",IF(R4793&lt;=90,"Entre 60 e 90",IF(R4793&lt;=120,"Entre 90 e 120",IF(R4793&lt;=150,"Entre 120 e 150",IF(R4793&lt;=180,"Entre 150 e 180","Superior a 180")))))))</f>
        <v/>
      </c>
    </row>
    <row r="4794">
      <c r="A4794" t="inlineStr">
        <is>
          <t>Q022L07</t>
        </is>
      </c>
      <c r="B4794" t="inlineStr">
        <is>
          <t>RICARDO RIBEIRO  DA SILVA</t>
        </is>
      </c>
      <c r="C4794" t="n">
        <v>1</v>
      </c>
      <c r="D4794" t="inlineStr">
        <is>
          <t>IPCA</t>
        </is>
      </c>
      <c r="E4794" t="n">
        <v>0</v>
      </c>
      <c r="F4794" t="inlineStr">
        <is>
          <t>MENSAL</t>
        </is>
      </c>
      <c r="G4794" t="n">
        <v>45519</v>
      </c>
      <c r="H4794" t="n">
        <v>45519</v>
      </c>
      <c r="I4794" t="n">
        <v>14</v>
      </c>
      <c r="J4794" t="inlineStr">
        <is>
          <t>CARTEIRA</t>
        </is>
      </c>
      <c r="K4794" t="inlineStr">
        <is>
          <t>CONTRATO</t>
        </is>
      </c>
      <c r="L4794" t="n">
        <v>6762.6</v>
      </c>
      <c r="M4794" t="inlineStr">
        <is>
          <t>IBIRAPITANGA FASE 3</t>
        </is>
      </c>
      <c r="N4794" s="142">
        <f>DATE(YEAR(G4794),MONTH(G4794),1)</f>
        <v/>
      </c>
      <c r="O4794" s="132">
        <f>IF(G4794&gt;$K$3,"Futuro","Atraso")</f>
        <v/>
      </c>
      <c r="P4794">
        <f>12*(YEAR(G4794)-YEAR($K$3))+(MONTH(G4794)-MONTH($K$3))</f>
        <v/>
      </c>
      <c r="Q4794" s="366">
        <f>IF(M4794="IBIRAPITANGA FASE 3",IF(O4794="Atraso",L4794,L4794/(1+$I$2)^P4794),IF(O4794="Atraso",L4794,L4794/(1+$I$1)^P4794))</f>
        <v/>
      </c>
      <c r="R4794">
        <f>IF(O4794="Atraso",$K$3-G4794,0)</f>
        <v/>
      </c>
      <c r="S4794">
        <f>IF(R4794&lt;=15,"Até 15",IF(R4794&lt;=30,"Entre 15 e 30",IF(R4794&lt;=60,"Entre 30 e 60",IF(R4794&lt;=90,"Entre 60 e 90",IF(R4794&lt;=120,"Entre 90 e 120",IF(R4794&lt;=150,"Entre 120 e 150",IF(R4794&lt;=180,"Entre 150 e 180","Superior a 180")))))))</f>
        <v/>
      </c>
    </row>
    <row r="4795">
      <c r="A4795" t="inlineStr">
        <is>
          <t>Q022L07</t>
        </is>
      </c>
      <c r="B4795" t="inlineStr">
        <is>
          <t>RICARDO RIBEIRO  DA SILVA</t>
        </is>
      </c>
      <c r="C4795" t="n">
        <v>1</v>
      </c>
      <c r="D4795" t="inlineStr">
        <is>
          <t>IPCA</t>
        </is>
      </c>
      <c r="E4795" t="n">
        <v>0</v>
      </c>
      <c r="F4795" t="inlineStr">
        <is>
          <t>MENSAL</t>
        </is>
      </c>
      <c r="G4795" t="n">
        <v>45550</v>
      </c>
      <c r="H4795" t="n">
        <v>45550</v>
      </c>
      <c r="I4795" t="n">
        <v>15</v>
      </c>
      <c r="J4795" t="inlineStr">
        <is>
          <t>CARTEIRA</t>
        </is>
      </c>
      <c r="K4795" t="inlineStr">
        <is>
          <t>CONTRATO</t>
        </is>
      </c>
      <c r="L4795" t="n">
        <v>6762.6</v>
      </c>
      <c r="M4795" t="inlineStr">
        <is>
          <t>IBIRAPITANGA FASE 3</t>
        </is>
      </c>
      <c r="N4795" s="142">
        <f>DATE(YEAR(G4795),MONTH(G4795),1)</f>
        <v/>
      </c>
      <c r="O4795" s="132">
        <f>IF(G4795&gt;$K$3,"Futuro","Atraso")</f>
        <v/>
      </c>
      <c r="P4795">
        <f>12*(YEAR(G4795)-YEAR($K$3))+(MONTH(G4795)-MONTH($K$3))</f>
        <v/>
      </c>
      <c r="Q4795" s="366">
        <f>IF(M4795="IBIRAPITANGA FASE 3",IF(O4795="Atraso",L4795,L4795/(1+$I$2)^P4795),IF(O4795="Atraso",L4795,L4795/(1+$I$1)^P4795))</f>
        <v/>
      </c>
      <c r="R4795">
        <f>IF(O4795="Atraso",$K$3-G4795,0)</f>
        <v/>
      </c>
      <c r="S4795">
        <f>IF(R4795&lt;=15,"Até 15",IF(R4795&lt;=30,"Entre 15 e 30",IF(R4795&lt;=60,"Entre 30 e 60",IF(R4795&lt;=90,"Entre 60 e 90",IF(R4795&lt;=120,"Entre 90 e 120",IF(R4795&lt;=150,"Entre 120 e 150",IF(R4795&lt;=180,"Entre 150 e 180","Superior a 180")))))))</f>
        <v/>
      </c>
    </row>
    <row r="4796">
      <c r="A4796" t="inlineStr">
        <is>
          <t>Q022L07</t>
        </is>
      </c>
      <c r="B4796" t="inlineStr">
        <is>
          <t>RICARDO RIBEIRO  DA SILVA</t>
        </is>
      </c>
      <c r="C4796" t="n">
        <v>1</v>
      </c>
      <c r="D4796" t="inlineStr">
        <is>
          <t>IPCA</t>
        </is>
      </c>
      <c r="E4796" t="n">
        <v>0</v>
      </c>
      <c r="F4796" t="inlineStr">
        <is>
          <t>MENSAL</t>
        </is>
      </c>
      <c r="G4796" t="n">
        <v>45580</v>
      </c>
      <c r="H4796" t="n">
        <v>45580</v>
      </c>
      <c r="I4796" t="n">
        <v>16</v>
      </c>
      <c r="J4796" t="inlineStr">
        <is>
          <t>CARTEIRA</t>
        </is>
      </c>
      <c r="K4796" t="inlineStr">
        <is>
          <t>CONTRATO</t>
        </is>
      </c>
      <c r="L4796" t="n">
        <v>6762.6</v>
      </c>
      <c r="M4796" t="inlineStr">
        <is>
          <t>IBIRAPITANGA FASE 3</t>
        </is>
      </c>
      <c r="N4796" s="142">
        <f>DATE(YEAR(G4796),MONTH(G4796),1)</f>
        <v/>
      </c>
      <c r="O4796" s="132">
        <f>IF(G4796&gt;$K$3,"Futuro","Atraso")</f>
        <v/>
      </c>
      <c r="P4796">
        <f>12*(YEAR(G4796)-YEAR($K$3))+(MONTH(G4796)-MONTH($K$3))</f>
        <v/>
      </c>
      <c r="Q4796" s="366">
        <f>IF(M4796="IBIRAPITANGA FASE 3",IF(O4796="Atraso",L4796,L4796/(1+$I$2)^P4796),IF(O4796="Atraso",L4796,L4796/(1+$I$1)^P4796))</f>
        <v/>
      </c>
      <c r="R4796">
        <f>IF(O4796="Atraso",$K$3-G4796,0)</f>
        <v/>
      </c>
      <c r="S4796">
        <f>IF(R4796&lt;=15,"Até 15",IF(R4796&lt;=30,"Entre 15 e 30",IF(R4796&lt;=60,"Entre 30 e 60",IF(R4796&lt;=90,"Entre 60 e 90",IF(R4796&lt;=120,"Entre 90 e 120",IF(R4796&lt;=150,"Entre 120 e 150",IF(R4796&lt;=180,"Entre 150 e 180","Superior a 180")))))))</f>
        <v/>
      </c>
    </row>
    <row r="4797">
      <c r="A4797" t="inlineStr">
        <is>
          <t>Q022L07</t>
        </is>
      </c>
      <c r="B4797" t="inlineStr">
        <is>
          <t>RICARDO RIBEIRO  DA SILVA</t>
        </is>
      </c>
      <c r="C4797" t="n">
        <v>1</v>
      </c>
      <c r="D4797" t="inlineStr">
        <is>
          <t>IPCA</t>
        </is>
      </c>
      <c r="E4797" t="n">
        <v>0</v>
      </c>
      <c r="F4797" t="inlineStr">
        <is>
          <t>MENSAL</t>
        </is>
      </c>
      <c r="G4797" t="n">
        <v>45611</v>
      </c>
      <c r="H4797" t="n">
        <v>45611</v>
      </c>
      <c r="I4797" t="n">
        <v>17</v>
      </c>
      <c r="J4797" t="inlineStr">
        <is>
          <t>CARTEIRA</t>
        </is>
      </c>
      <c r="K4797" t="inlineStr">
        <is>
          <t>CONTRATO</t>
        </is>
      </c>
      <c r="L4797" t="n">
        <v>6762.6</v>
      </c>
      <c r="M4797" t="inlineStr">
        <is>
          <t>IBIRAPITANGA FASE 3</t>
        </is>
      </c>
      <c r="N4797" s="142">
        <f>DATE(YEAR(G4797),MONTH(G4797),1)</f>
        <v/>
      </c>
      <c r="O4797" s="132">
        <f>IF(G4797&gt;$K$3,"Futuro","Atraso")</f>
        <v/>
      </c>
      <c r="P4797">
        <f>12*(YEAR(G4797)-YEAR($K$3))+(MONTH(G4797)-MONTH($K$3))</f>
        <v/>
      </c>
      <c r="Q4797" s="366">
        <f>IF(M4797="IBIRAPITANGA FASE 3",IF(O4797="Atraso",L4797,L4797/(1+$I$2)^P4797),IF(O4797="Atraso",L4797,L4797/(1+$I$1)^P4797))</f>
        <v/>
      </c>
      <c r="R4797">
        <f>IF(O4797="Atraso",$K$3-G4797,0)</f>
        <v/>
      </c>
      <c r="S4797">
        <f>IF(R4797&lt;=15,"Até 15",IF(R4797&lt;=30,"Entre 15 e 30",IF(R4797&lt;=60,"Entre 30 e 60",IF(R4797&lt;=90,"Entre 60 e 90",IF(R4797&lt;=120,"Entre 90 e 120",IF(R4797&lt;=150,"Entre 120 e 150",IF(R4797&lt;=180,"Entre 150 e 180","Superior a 180")))))))</f>
        <v/>
      </c>
    </row>
    <row r="4798">
      <c r="A4798" t="inlineStr">
        <is>
          <t>Q022L07</t>
        </is>
      </c>
      <c r="B4798" t="inlineStr">
        <is>
          <t>RICARDO RIBEIRO  DA SILVA</t>
        </is>
      </c>
      <c r="C4798" t="n">
        <v>1</v>
      </c>
      <c r="D4798" t="inlineStr">
        <is>
          <t>IPCA</t>
        </is>
      </c>
      <c r="E4798" t="n">
        <v>0</v>
      </c>
      <c r="F4798" t="inlineStr">
        <is>
          <t>MENSAL</t>
        </is>
      </c>
      <c r="G4798" t="n">
        <v>45641</v>
      </c>
      <c r="H4798" t="n">
        <v>45641</v>
      </c>
      <c r="I4798" t="n">
        <v>18</v>
      </c>
      <c r="J4798" t="inlineStr">
        <is>
          <t>CARTEIRA</t>
        </is>
      </c>
      <c r="K4798" t="inlineStr">
        <is>
          <t>CONTRATO</t>
        </is>
      </c>
      <c r="L4798" t="n">
        <v>6762.6</v>
      </c>
      <c r="M4798" t="inlineStr">
        <is>
          <t>IBIRAPITANGA FASE 3</t>
        </is>
      </c>
      <c r="N4798" s="142">
        <f>DATE(YEAR(G4798),MONTH(G4798),1)</f>
        <v/>
      </c>
      <c r="O4798" s="132">
        <f>IF(G4798&gt;$K$3,"Futuro","Atraso")</f>
        <v/>
      </c>
      <c r="P4798">
        <f>12*(YEAR(G4798)-YEAR($K$3))+(MONTH(G4798)-MONTH($K$3))</f>
        <v/>
      </c>
      <c r="Q4798" s="366">
        <f>IF(M4798="IBIRAPITANGA FASE 3",IF(O4798="Atraso",L4798,L4798/(1+$I$2)^P4798),IF(O4798="Atraso",L4798,L4798/(1+$I$1)^P4798))</f>
        <v/>
      </c>
      <c r="R4798">
        <f>IF(O4798="Atraso",$K$3-G4798,0)</f>
        <v/>
      </c>
      <c r="S4798">
        <f>IF(R4798&lt;=15,"Até 15",IF(R4798&lt;=30,"Entre 15 e 30",IF(R4798&lt;=60,"Entre 30 e 60",IF(R4798&lt;=90,"Entre 60 e 90",IF(R4798&lt;=120,"Entre 90 e 120",IF(R4798&lt;=150,"Entre 120 e 150",IF(R4798&lt;=180,"Entre 150 e 180","Superior a 180")))))))</f>
        <v/>
      </c>
    </row>
    <row r="4799">
      <c r="A4799" t="inlineStr">
        <is>
          <t>Q022L07</t>
        </is>
      </c>
      <c r="B4799" t="inlineStr">
        <is>
          <t>RICARDO RIBEIRO  DA SILVA</t>
        </is>
      </c>
      <c r="C4799" t="n">
        <v>1</v>
      </c>
      <c r="D4799" t="inlineStr">
        <is>
          <t>IPCA</t>
        </is>
      </c>
      <c r="E4799" t="n">
        <v>0</v>
      </c>
      <c r="F4799" t="inlineStr">
        <is>
          <t>MENSAL</t>
        </is>
      </c>
      <c r="G4799" t="n">
        <v>45672</v>
      </c>
      <c r="H4799" t="n">
        <v>45672</v>
      </c>
      <c r="I4799" t="n">
        <v>19</v>
      </c>
      <c r="J4799" t="inlineStr">
        <is>
          <t>CARTEIRA</t>
        </is>
      </c>
      <c r="K4799" t="inlineStr">
        <is>
          <t>CONTRATO</t>
        </is>
      </c>
      <c r="L4799" t="n">
        <v>6762.6</v>
      </c>
      <c r="M4799" t="inlineStr">
        <is>
          <t>IBIRAPITANGA FASE 3</t>
        </is>
      </c>
      <c r="N4799" s="142">
        <f>DATE(YEAR(G4799),MONTH(G4799),1)</f>
        <v/>
      </c>
      <c r="O4799" s="132">
        <f>IF(G4799&gt;$K$3,"Futuro","Atraso")</f>
        <v/>
      </c>
      <c r="P4799">
        <f>12*(YEAR(G4799)-YEAR($K$3))+(MONTH(G4799)-MONTH($K$3))</f>
        <v/>
      </c>
      <c r="Q4799" s="366">
        <f>IF(M4799="IBIRAPITANGA FASE 3",IF(O4799="Atraso",L4799,L4799/(1+$I$2)^P4799),IF(O4799="Atraso",L4799,L4799/(1+$I$1)^P4799))</f>
        <v/>
      </c>
      <c r="R4799">
        <f>IF(O4799="Atraso",$K$3-G4799,0)</f>
        <v/>
      </c>
      <c r="S4799">
        <f>IF(R4799&lt;=15,"Até 15",IF(R4799&lt;=30,"Entre 15 e 30",IF(R4799&lt;=60,"Entre 30 e 60",IF(R4799&lt;=90,"Entre 60 e 90",IF(R4799&lt;=120,"Entre 90 e 120",IF(R4799&lt;=150,"Entre 120 e 150",IF(R4799&lt;=180,"Entre 150 e 180","Superior a 180")))))))</f>
        <v/>
      </c>
    </row>
    <row r="4800">
      <c r="A4800" t="inlineStr">
        <is>
          <t>Q022L07</t>
        </is>
      </c>
      <c r="B4800" t="inlineStr">
        <is>
          <t>RICARDO RIBEIRO  DA SILVA</t>
        </is>
      </c>
      <c r="C4800" t="n">
        <v>1</v>
      </c>
      <c r="D4800" t="inlineStr">
        <is>
          <t>IPCA</t>
        </is>
      </c>
      <c r="E4800" t="n">
        <v>0</v>
      </c>
      <c r="F4800" t="inlineStr">
        <is>
          <t>MENSAL</t>
        </is>
      </c>
      <c r="G4800" t="n">
        <v>45703</v>
      </c>
      <c r="H4800" t="n">
        <v>45703</v>
      </c>
      <c r="I4800" t="n">
        <v>20</v>
      </c>
      <c r="J4800" t="inlineStr">
        <is>
          <t>CARTEIRA</t>
        </is>
      </c>
      <c r="K4800" t="inlineStr">
        <is>
          <t>CONTRATO</t>
        </is>
      </c>
      <c r="L4800" t="n">
        <v>6762.6</v>
      </c>
      <c r="M4800" t="inlineStr">
        <is>
          <t>IBIRAPITANGA FASE 3</t>
        </is>
      </c>
      <c r="N4800" s="142">
        <f>DATE(YEAR(G4800),MONTH(G4800),1)</f>
        <v/>
      </c>
      <c r="O4800" s="132">
        <f>IF(G4800&gt;$K$3,"Futuro","Atraso")</f>
        <v/>
      </c>
      <c r="P4800">
        <f>12*(YEAR(G4800)-YEAR($K$3))+(MONTH(G4800)-MONTH($K$3))</f>
        <v/>
      </c>
      <c r="Q4800" s="366">
        <f>IF(M4800="IBIRAPITANGA FASE 3",IF(O4800="Atraso",L4800,L4800/(1+$I$2)^P4800),IF(O4800="Atraso",L4800,L4800/(1+$I$1)^P4800))</f>
        <v/>
      </c>
      <c r="R4800">
        <f>IF(O4800="Atraso",$K$3-G4800,0)</f>
        <v/>
      </c>
      <c r="S4800">
        <f>IF(R4800&lt;=15,"Até 15",IF(R4800&lt;=30,"Entre 15 e 30",IF(R4800&lt;=60,"Entre 30 e 60",IF(R4800&lt;=90,"Entre 60 e 90",IF(R4800&lt;=120,"Entre 90 e 120",IF(R4800&lt;=150,"Entre 120 e 150",IF(R4800&lt;=180,"Entre 150 e 180","Superior a 180")))))))</f>
        <v/>
      </c>
    </row>
    <row r="4801">
      <c r="A4801" t="inlineStr">
        <is>
          <t>Q022L07</t>
        </is>
      </c>
      <c r="B4801" t="inlineStr">
        <is>
          <t>RICARDO RIBEIRO  DA SILVA</t>
        </is>
      </c>
      <c r="C4801" t="n">
        <v>1</v>
      </c>
      <c r="D4801" t="inlineStr">
        <is>
          <t>IPCA</t>
        </is>
      </c>
      <c r="E4801" t="n">
        <v>0</v>
      </c>
      <c r="F4801" t="inlineStr">
        <is>
          <t>MENSAL</t>
        </is>
      </c>
      <c r="G4801" t="n">
        <v>45731</v>
      </c>
      <c r="H4801" t="n">
        <v>45731</v>
      </c>
      <c r="I4801" t="n">
        <v>21</v>
      </c>
      <c r="J4801" t="inlineStr">
        <is>
          <t>CARTEIRA</t>
        </is>
      </c>
      <c r="K4801" t="inlineStr">
        <is>
          <t>CONTRATO</t>
        </is>
      </c>
      <c r="L4801" t="n">
        <v>6762.6</v>
      </c>
      <c r="M4801" t="inlineStr">
        <is>
          <t>IBIRAPITANGA FASE 3</t>
        </is>
      </c>
      <c r="N4801" s="142">
        <f>DATE(YEAR(G4801),MONTH(G4801),1)</f>
        <v/>
      </c>
      <c r="O4801" s="132">
        <f>IF(G4801&gt;$K$3,"Futuro","Atraso")</f>
        <v/>
      </c>
      <c r="P4801">
        <f>12*(YEAR(G4801)-YEAR($K$3))+(MONTH(G4801)-MONTH($K$3))</f>
        <v/>
      </c>
      <c r="Q4801" s="366">
        <f>IF(M4801="IBIRAPITANGA FASE 3",IF(O4801="Atraso",L4801,L4801/(1+$I$2)^P4801),IF(O4801="Atraso",L4801,L4801/(1+$I$1)^P4801))</f>
        <v/>
      </c>
      <c r="R4801">
        <f>IF(O4801="Atraso",$K$3-G4801,0)</f>
        <v/>
      </c>
      <c r="S4801">
        <f>IF(R4801&lt;=15,"Até 15",IF(R4801&lt;=30,"Entre 15 e 30",IF(R4801&lt;=60,"Entre 30 e 60",IF(R4801&lt;=90,"Entre 60 e 90",IF(R4801&lt;=120,"Entre 90 e 120",IF(R4801&lt;=150,"Entre 120 e 150",IF(R4801&lt;=180,"Entre 150 e 180","Superior a 180")))))))</f>
        <v/>
      </c>
    </row>
    <row r="4802">
      <c r="A4802" t="inlineStr">
        <is>
          <t>Q022L07</t>
        </is>
      </c>
      <c r="B4802" t="inlineStr">
        <is>
          <t>RICARDO RIBEIRO  DA SILVA</t>
        </is>
      </c>
      <c r="C4802" t="n">
        <v>1</v>
      </c>
      <c r="D4802" t="inlineStr">
        <is>
          <t>IPCA</t>
        </is>
      </c>
      <c r="E4802" t="n">
        <v>0</v>
      </c>
      <c r="F4802" t="inlineStr">
        <is>
          <t>MENSAL</t>
        </is>
      </c>
      <c r="G4802" t="n">
        <v>45762</v>
      </c>
      <c r="H4802" t="n">
        <v>45762</v>
      </c>
      <c r="I4802" t="n">
        <v>22</v>
      </c>
      <c r="J4802" t="inlineStr">
        <is>
          <t>CARTEIRA</t>
        </is>
      </c>
      <c r="K4802" t="inlineStr">
        <is>
          <t>CONTRATO</t>
        </is>
      </c>
      <c r="L4802" t="n">
        <v>6762.6</v>
      </c>
      <c r="M4802" t="inlineStr">
        <is>
          <t>IBIRAPITANGA FASE 3</t>
        </is>
      </c>
      <c r="N4802" s="142">
        <f>DATE(YEAR(G4802),MONTH(G4802),1)</f>
        <v/>
      </c>
      <c r="O4802" s="132">
        <f>IF(G4802&gt;$K$3,"Futuro","Atraso")</f>
        <v/>
      </c>
      <c r="P4802">
        <f>12*(YEAR(G4802)-YEAR($K$3))+(MONTH(G4802)-MONTH($K$3))</f>
        <v/>
      </c>
      <c r="Q4802" s="366">
        <f>IF(M4802="IBIRAPITANGA FASE 3",IF(O4802="Atraso",L4802,L4802/(1+$I$2)^P4802),IF(O4802="Atraso",L4802,L4802/(1+$I$1)^P4802))</f>
        <v/>
      </c>
      <c r="R4802">
        <f>IF(O4802="Atraso",$K$3-G4802,0)</f>
        <v/>
      </c>
      <c r="S4802">
        <f>IF(R4802&lt;=15,"Até 15",IF(R4802&lt;=30,"Entre 15 e 30",IF(R4802&lt;=60,"Entre 30 e 60",IF(R4802&lt;=90,"Entre 60 e 90",IF(R4802&lt;=120,"Entre 90 e 120",IF(R4802&lt;=150,"Entre 120 e 150",IF(R4802&lt;=180,"Entre 150 e 180","Superior a 180")))))))</f>
        <v/>
      </c>
    </row>
    <row r="4803">
      <c r="A4803" t="inlineStr">
        <is>
          <t>Q022L07</t>
        </is>
      </c>
      <c r="B4803" t="inlineStr">
        <is>
          <t>RICARDO RIBEIRO  DA SILVA</t>
        </is>
      </c>
      <c r="C4803" t="n">
        <v>1</v>
      </c>
      <c r="D4803" t="inlineStr">
        <is>
          <t>IPCA</t>
        </is>
      </c>
      <c r="E4803" t="n">
        <v>0</v>
      </c>
      <c r="F4803" t="inlineStr">
        <is>
          <t>MENSAL</t>
        </is>
      </c>
      <c r="G4803" t="n">
        <v>45792</v>
      </c>
      <c r="H4803" t="n">
        <v>45792</v>
      </c>
      <c r="I4803" t="n">
        <v>23</v>
      </c>
      <c r="J4803" t="inlineStr">
        <is>
          <t>CARTEIRA</t>
        </is>
      </c>
      <c r="K4803" t="inlineStr">
        <is>
          <t>CONTRATO</t>
        </is>
      </c>
      <c r="L4803" t="n">
        <v>6762.6</v>
      </c>
      <c r="M4803" t="inlineStr">
        <is>
          <t>IBIRAPITANGA FASE 3</t>
        </is>
      </c>
      <c r="N4803" s="142">
        <f>DATE(YEAR(G4803),MONTH(G4803),1)</f>
        <v/>
      </c>
      <c r="O4803" s="132">
        <f>IF(G4803&gt;$K$3,"Futuro","Atraso")</f>
        <v/>
      </c>
      <c r="P4803">
        <f>12*(YEAR(G4803)-YEAR($K$3))+(MONTH(G4803)-MONTH($K$3))</f>
        <v/>
      </c>
      <c r="Q4803" s="366">
        <f>IF(M4803="IBIRAPITANGA FASE 3",IF(O4803="Atraso",L4803,L4803/(1+$I$2)^P4803),IF(O4803="Atraso",L4803,L4803/(1+$I$1)^P4803))</f>
        <v/>
      </c>
      <c r="R4803">
        <f>IF(O4803="Atraso",$K$3-G4803,0)</f>
        <v/>
      </c>
      <c r="S4803">
        <f>IF(R4803&lt;=15,"Até 15",IF(R4803&lt;=30,"Entre 15 e 30",IF(R4803&lt;=60,"Entre 30 e 60",IF(R4803&lt;=90,"Entre 60 e 90",IF(R4803&lt;=120,"Entre 90 e 120",IF(R4803&lt;=150,"Entre 120 e 150",IF(R4803&lt;=180,"Entre 150 e 180","Superior a 180")))))))</f>
        <v/>
      </c>
    </row>
    <row r="4804">
      <c r="A4804" t="inlineStr">
        <is>
          <t>Q022L07</t>
        </is>
      </c>
      <c r="B4804" t="inlineStr">
        <is>
          <t>RICARDO RIBEIRO  DA SILVA</t>
        </is>
      </c>
      <c r="C4804" t="n">
        <v>1</v>
      </c>
      <c r="D4804" t="inlineStr">
        <is>
          <t>IPCA</t>
        </is>
      </c>
      <c r="E4804" t="n">
        <v>0</v>
      </c>
      <c r="F4804" t="inlineStr">
        <is>
          <t>MENSAL</t>
        </is>
      </c>
      <c r="G4804" t="n">
        <v>45823</v>
      </c>
      <c r="H4804" t="n">
        <v>45823</v>
      </c>
      <c r="I4804" t="n">
        <v>24</v>
      </c>
      <c r="J4804" t="inlineStr">
        <is>
          <t>CARTEIRA</t>
        </is>
      </c>
      <c r="K4804" t="inlineStr">
        <is>
          <t>CONTRATO</t>
        </is>
      </c>
      <c r="L4804" t="n">
        <v>6762.6</v>
      </c>
      <c r="M4804" t="inlineStr">
        <is>
          <t>IBIRAPITANGA FASE 3</t>
        </is>
      </c>
      <c r="N4804" s="142">
        <f>DATE(YEAR(G4804),MONTH(G4804),1)</f>
        <v/>
      </c>
      <c r="O4804" s="132">
        <f>IF(G4804&gt;$K$3,"Futuro","Atraso")</f>
        <v/>
      </c>
      <c r="P4804">
        <f>12*(YEAR(G4804)-YEAR($K$3))+(MONTH(G4804)-MONTH($K$3))</f>
        <v/>
      </c>
      <c r="Q4804" s="366">
        <f>IF(M4804="IBIRAPITANGA FASE 3",IF(O4804="Atraso",L4804,L4804/(1+$I$2)^P4804),IF(O4804="Atraso",L4804,L4804/(1+$I$1)^P4804))</f>
        <v/>
      </c>
      <c r="R4804">
        <f>IF(O4804="Atraso",$K$3-G4804,0)</f>
        <v/>
      </c>
      <c r="S4804">
        <f>IF(R4804&lt;=15,"Até 15",IF(R4804&lt;=30,"Entre 15 e 30",IF(R4804&lt;=60,"Entre 30 e 60",IF(R4804&lt;=90,"Entre 60 e 90",IF(R4804&lt;=120,"Entre 90 e 120",IF(R4804&lt;=150,"Entre 120 e 150",IF(R4804&lt;=180,"Entre 150 e 180","Superior a 180")))))))</f>
        <v/>
      </c>
    </row>
    <row r="4805">
      <c r="A4805" t="inlineStr">
        <is>
          <t>Q022L07</t>
        </is>
      </c>
      <c r="B4805" t="inlineStr">
        <is>
          <t>RICARDO RIBEIRO  DA SILVA</t>
        </is>
      </c>
      <c r="C4805" t="n">
        <v>1</v>
      </c>
      <c r="D4805" t="inlineStr">
        <is>
          <t>IPCA</t>
        </is>
      </c>
      <c r="E4805" t="n">
        <v>0</v>
      </c>
      <c r="F4805" t="inlineStr">
        <is>
          <t>MENSAL</t>
        </is>
      </c>
      <c r="G4805" t="n">
        <v>45853</v>
      </c>
      <c r="H4805" t="n">
        <v>45853</v>
      </c>
      <c r="I4805" t="n">
        <v>25</v>
      </c>
      <c r="J4805" t="inlineStr">
        <is>
          <t>CARTEIRA</t>
        </is>
      </c>
      <c r="K4805" t="inlineStr">
        <is>
          <t>CONTRATO</t>
        </is>
      </c>
      <c r="L4805" t="n">
        <v>6762.6</v>
      </c>
      <c r="M4805" t="inlineStr">
        <is>
          <t>IBIRAPITANGA FASE 3</t>
        </is>
      </c>
      <c r="N4805" s="142">
        <f>DATE(YEAR(G4805),MONTH(G4805),1)</f>
        <v/>
      </c>
      <c r="O4805" s="132">
        <f>IF(G4805&gt;$K$3,"Futuro","Atraso")</f>
        <v/>
      </c>
      <c r="P4805">
        <f>12*(YEAR(G4805)-YEAR($K$3))+(MONTH(G4805)-MONTH($K$3))</f>
        <v/>
      </c>
      <c r="Q4805" s="366">
        <f>IF(M4805="IBIRAPITANGA FASE 3",IF(O4805="Atraso",L4805,L4805/(1+$I$2)^P4805),IF(O4805="Atraso",L4805,L4805/(1+$I$1)^P4805))</f>
        <v/>
      </c>
      <c r="R4805">
        <f>IF(O4805="Atraso",$K$3-G4805,0)</f>
        <v/>
      </c>
      <c r="S4805">
        <f>IF(R4805&lt;=15,"Até 15",IF(R4805&lt;=30,"Entre 15 e 30",IF(R4805&lt;=60,"Entre 30 e 60",IF(R4805&lt;=90,"Entre 60 e 90",IF(R4805&lt;=120,"Entre 90 e 120",IF(R4805&lt;=150,"Entre 120 e 150",IF(R4805&lt;=180,"Entre 150 e 180","Superior a 180")))))))</f>
        <v/>
      </c>
    </row>
    <row r="4806">
      <c r="A4806" t="inlineStr">
        <is>
          <t>Q022L07</t>
        </is>
      </c>
      <c r="B4806" t="inlineStr">
        <is>
          <t>RICARDO RIBEIRO  DA SILVA</t>
        </is>
      </c>
      <c r="C4806" t="n">
        <v>1</v>
      </c>
      <c r="D4806" t="inlineStr">
        <is>
          <t>IPCA</t>
        </is>
      </c>
      <c r="E4806" t="n">
        <v>0</v>
      </c>
      <c r="F4806" t="inlineStr">
        <is>
          <t>MENSAL</t>
        </is>
      </c>
      <c r="G4806" t="n">
        <v>45884</v>
      </c>
      <c r="H4806" t="n">
        <v>45884</v>
      </c>
      <c r="I4806" t="n">
        <v>26</v>
      </c>
      <c r="J4806" t="inlineStr">
        <is>
          <t>CARTEIRA</t>
        </is>
      </c>
      <c r="K4806" t="inlineStr">
        <is>
          <t>CONTRATO</t>
        </is>
      </c>
      <c r="L4806" t="n">
        <v>6762.6</v>
      </c>
      <c r="M4806" t="inlineStr">
        <is>
          <t>IBIRAPITANGA FASE 3</t>
        </is>
      </c>
      <c r="N4806" s="142">
        <f>DATE(YEAR(G4806),MONTH(G4806),1)</f>
        <v/>
      </c>
      <c r="O4806" s="132">
        <f>IF(G4806&gt;$K$3,"Futuro","Atraso")</f>
        <v/>
      </c>
      <c r="P4806">
        <f>12*(YEAR(G4806)-YEAR($K$3))+(MONTH(G4806)-MONTH($K$3))</f>
        <v/>
      </c>
      <c r="Q4806" s="366">
        <f>IF(M4806="IBIRAPITANGA FASE 3",IF(O4806="Atraso",L4806,L4806/(1+$I$2)^P4806),IF(O4806="Atraso",L4806,L4806/(1+$I$1)^P4806))</f>
        <v/>
      </c>
      <c r="R4806">
        <f>IF(O4806="Atraso",$K$3-G4806,0)</f>
        <v/>
      </c>
      <c r="S4806">
        <f>IF(R4806&lt;=15,"Até 15",IF(R4806&lt;=30,"Entre 15 e 30",IF(R4806&lt;=60,"Entre 30 e 60",IF(R4806&lt;=90,"Entre 60 e 90",IF(R4806&lt;=120,"Entre 90 e 120",IF(R4806&lt;=150,"Entre 120 e 150",IF(R4806&lt;=180,"Entre 150 e 180","Superior a 180")))))))</f>
        <v/>
      </c>
    </row>
    <row r="4807">
      <c r="A4807" t="inlineStr">
        <is>
          <t>Q022L07</t>
        </is>
      </c>
      <c r="B4807" t="inlineStr">
        <is>
          <t>RICARDO RIBEIRO  DA SILVA</t>
        </is>
      </c>
      <c r="C4807" t="n">
        <v>1</v>
      </c>
      <c r="D4807" t="inlineStr">
        <is>
          <t>IPCA</t>
        </is>
      </c>
      <c r="E4807" t="n">
        <v>0</v>
      </c>
      <c r="F4807" t="inlineStr">
        <is>
          <t>MENSAL</t>
        </is>
      </c>
      <c r="G4807" t="n">
        <v>45915</v>
      </c>
      <c r="H4807" t="n">
        <v>45915</v>
      </c>
      <c r="I4807" t="n">
        <v>27</v>
      </c>
      <c r="J4807" t="inlineStr">
        <is>
          <t>CARTEIRA</t>
        </is>
      </c>
      <c r="K4807" t="inlineStr">
        <is>
          <t>CONTRATO</t>
        </is>
      </c>
      <c r="L4807" t="n">
        <v>6762.6</v>
      </c>
      <c r="M4807" t="inlineStr">
        <is>
          <t>IBIRAPITANGA FASE 3</t>
        </is>
      </c>
      <c r="N4807" s="142">
        <f>DATE(YEAR(G4807),MONTH(G4807),1)</f>
        <v/>
      </c>
      <c r="O4807" s="132">
        <f>IF(G4807&gt;$K$3,"Futuro","Atraso")</f>
        <v/>
      </c>
      <c r="P4807">
        <f>12*(YEAR(G4807)-YEAR($K$3))+(MONTH(G4807)-MONTH($K$3))</f>
        <v/>
      </c>
      <c r="Q4807" s="366">
        <f>IF(M4807="IBIRAPITANGA FASE 3",IF(O4807="Atraso",L4807,L4807/(1+$I$2)^P4807),IF(O4807="Atraso",L4807,L4807/(1+$I$1)^P4807))</f>
        <v/>
      </c>
      <c r="R4807">
        <f>IF(O4807="Atraso",$K$3-G4807,0)</f>
        <v/>
      </c>
      <c r="S4807">
        <f>IF(R4807&lt;=15,"Até 15",IF(R4807&lt;=30,"Entre 15 e 30",IF(R4807&lt;=60,"Entre 30 e 60",IF(R4807&lt;=90,"Entre 60 e 90",IF(R4807&lt;=120,"Entre 90 e 120",IF(R4807&lt;=150,"Entre 120 e 150",IF(R4807&lt;=180,"Entre 150 e 180","Superior a 180")))))))</f>
        <v/>
      </c>
    </row>
    <row r="4808">
      <c r="A4808" t="inlineStr">
        <is>
          <t>Q022L07</t>
        </is>
      </c>
      <c r="B4808" t="inlineStr">
        <is>
          <t>RICARDO RIBEIRO  DA SILVA</t>
        </is>
      </c>
      <c r="C4808" t="n">
        <v>1</v>
      </c>
      <c r="D4808" t="inlineStr">
        <is>
          <t>IPCA</t>
        </is>
      </c>
      <c r="E4808" t="n">
        <v>0</v>
      </c>
      <c r="F4808" t="inlineStr">
        <is>
          <t>MENSAL</t>
        </is>
      </c>
      <c r="G4808" t="n">
        <v>45945</v>
      </c>
      <c r="H4808" t="n">
        <v>45945</v>
      </c>
      <c r="I4808" t="n">
        <v>28</v>
      </c>
      <c r="J4808" t="inlineStr">
        <is>
          <t>CARTEIRA</t>
        </is>
      </c>
      <c r="K4808" t="inlineStr">
        <is>
          <t>CONTRATO</t>
        </is>
      </c>
      <c r="L4808" t="n">
        <v>6762.6</v>
      </c>
      <c r="M4808" t="inlineStr">
        <is>
          <t>IBIRAPITANGA FASE 3</t>
        </is>
      </c>
      <c r="N4808" s="142">
        <f>DATE(YEAR(G4808),MONTH(G4808),1)</f>
        <v/>
      </c>
      <c r="O4808" s="132">
        <f>IF(G4808&gt;$K$3,"Futuro","Atraso")</f>
        <v/>
      </c>
      <c r="P4808">
        <f>12*(YEAR(G4808)-YEAR($K$3))+(MONTH(G4808)-MONTH($K$3))</f>
        <v/>
      </c>
      <c r="Q4808" s="366">
        <f>IF(M4808="IBIRAPITANGA FASE 3",IF(O4808="Atraso",L4808,L4808/(1+$I$2)^P4808),IF(O4808="Atraso",L4808,L4808/(1+$I$1)^P4808))</f>
        <v/>
      </c>
      <c r="R4808">
        <f>IF(O4808="Atraso",$K$3-G4808,0)</f>
        <v/>
      </c>
      <c r="S4808">
        <f>IF(R4808&lt;=15,"Até 15",IF(R4808&lt;=30,"Entre 15 e 30",IF(R4808&lt;=60,"Entre 30 e 60",IF(R4808&lt;=90,"Entre 60 e 90",IF(R4808&lt;=120,"Entre 90 e 120",IF(R4808&lt;=150,"Entre 120 e 150",IF(R4808&lt;=180,"Entre 150 e 180","Superior a 180")))))))</f>
        <v/>
      </c>
    </row>
    <row r="4809">
      <c r="A4809" t="inlineStr">
        <is>
          <t>Q022L07</t>
        </is>
      </c>
      <c r="B4809" t="inlineStr">
        <is>
          <t>RICARDO RIBEIRO  DA SILVA</t>
        </is>
      </c>
      <c r="C4809" t="n">
        <v>1</v>
      </c>
      <c r="D4809" t="inlineStr">
        <is>
          <t>IPCA</t>
        </is>
      </c>
      <c r="E4809" t="n">
        <v>0</v>
      </c>
      <c r="F4809" t="inlineStr">
        <is>
          <t>MENSAL</t>
        </is>
      </c>
      <c r="G4809" t="n">
        <v>45976</v>
      </c>
      <c r="H4809" t="n">
        <v>45976</v>
      </c>
      <c r="I4809" t="n">
        <v>29</v>
      </c>
      <c r="J4809" t="inlineStr">
        <is>
          <t>CARTEIRA</t>
        </is>
      </c>
      <c r="K4809" t="inlineStr">
        <is>
          <t>CONTRATO</t>
        </is>
      </c>
      <c r="L4809" t="n">
        <v>6762.6</v>
      </c>
      <c r="M4809" t="inlineStr">
        <is>
          <t>IBIRAPITANGA FASE 3</t>
        </is>
      </c>
      <c r="N4809" s="142">
        <f>DATE(YEAR(G4809),MONTH(G4809),1)</f>
        <v/>
      </c>
      <c r="O4809" s="132">
        <f>IF(G4809&gt;$K$3,"Futuro","Atraso")</f>
        <v/>
      </c>
      <c r="P4809">
        <f>12*(YEAR(G4809)-YEAR($K$3))+(MONTH(G4809)-MONTH($K$3))</f>
        <v/>
      </c>
      <c r="Q4809" s="366">
        <f>IF(M4809="IBIRAPITANGA FASE 3",IF(O4809="Atraso",L4809,L4809/(1+$I$2)^P4809),IF(O4809="Atraso",L4809,L4809/(1+$I$1)^P4809))</f>
        <v/>
      </c>
      <c r="R4809">
        <f>IF(O4809="Atraso",$K$3-G4809,0)</f>
        <v/>
      </c>
      <c r="S4809">
        <f>IF(R4809&lt;=15,"Até 15",IF(R4809&lt;=30,"Entre 15 e 30",IF(R4809&lt;=60,"Entre 30 e 60",IF(R4809&lt;=90,"Entre 60 e 90",IF(R4809&lt;=120,"Entre 90 e 120",IF(R4809&lt;=150,"Entre 120 e 150",IF(R4809&lt;=180,"Entre 150 e 180","Superior a 180")))))))</f>
        <v/>
      </c>
    </row>
    <row r="4810">
      <c r="A4810" t="inlineStr">
        <is>
          <t>Q022L07</t>
        </is>
      </c>
      <c r="B4810" t="inlineStr">
        <is>
          <t>RICARDO RIBEIRO  DA SILVA</t>
        </is>
      </c>
      <c r="C4810" t="n">
        <v>1</v>
      </c>
      <c r="D4810" t="inlineStr">
        <is>
          <t>IPCA</t>
        </is>
      </c>
      <c r="E4810" t="n">
        <v>0</v>
      </c>
      <c r="F4810" t="inlineStr">
        <is>
          <t>MENSAL</t>
        </is>
      </c>
      <c r="G4810" t="n">
        <v>46006</v>
      </c>
      <c r="H4810" t="n">
        <v>46006</v>
      </c>
      <c r="I4810" t="n">
        <v>30</v>
      </c>
      <c r="J4810" t="inlineStr">
        <is>
          <t>CARTEIRA</t>
        </is>
      </c>
      <c r="K4810" t="inlineStr">
        <is>
          <t>CONTRATO</t>
        </is>
      </c>
      <c r="L4810" t="n">
        <v>6762.6</v>
      </c>
      <c r="M4810" t="inlineStr">
        <is>
          <t>IBIRAPITANGA FASE 3</t>
        </is>
      </c>
      <c r="N4810" s="142">
        <f>DATE(YEAR(G4810),MONTH(G4810),1)</f>
        <v/>
      </c>
      <c r="O4810" s="132">
        <f>IF(G4810&gt;$K$3,"Futuro","Atraso")</f>
        <v/>
      </c>
      <c r="P4810">
        <f>12*(YEAR(G4810)-YEAR($K$3))+(MONTH(G4810)-MONTH($K$3))</f>
        <v/>
      </c>
      <c r="Q4810" s="366">
        <f>IF(M4810="IBIRAPITANGA FASE 3",IF(O4810="Atraso",L4810,L4810/(1+$I$2)^P4810),IF(O4810="Atraso",L4810,L4810/(1+$I$1)^P4810))</f>
        <v/>
      </c>
      <c r="R4810">
        <f>IF(O4810="Atraso",$K$3-G4810,0)</f>
        <v/>
      </c>
      <c r="S4810">
        <f>IF(R4810&lt;=15,"Até 15",IF(R4810&lt;=30,"Entre 15 e 30",IF(R4810&lt;=60,"Entre 30 e 60",IF(R4810&lt;=90,"Entre 60 e 90",IF(R4810&lt;=120,"Entre 90 e 120",IF(R4810&lt;=150,"Entre 120 e 150",IF(R4810&lt;=180,"Entre 150 e 180","Superior a 180")))))))</f>
        <v/>
      </c>
    </row>
    <row r="4811">
      <c r="A4811" t="inlineStr">
        <is>
          <t>Q022L07</t>
        </is>
      </c>
      <c r="B4811" t="inlineStr">
        <is>
          <t>RICARDO RIBEIRO  DA SILVA</t>
        </is>
      </c>
      <c r="C4811" t="n">
        <v>1</v>
      </c>
      <c r="D4811" t="inlineStr">
        <is>
          <t>IPCA</t>
        </is>
      </c>
      <c r="E4811" t="n">
        <v>0</v>
      </c>
      <c r="F4811" t="inlineStr">
        <is>
          <t>MENSAL</t>
        </is>
      </c>
      <c r="G4811" t="n">
        <v>46037</v>
      </c>
      <c r="H4811" t="n">
        <v>46037</v>
      </c>
      <c r="I4811" t="n">
        <v>31</v>
      </c>
      <c r="J4811" t="inlineStr">
        <is>
          <t>CARTEIRA</t>
        </is>
      </c>
      <c r="K4811" t="inlineStr">
        <is>
          <t>CONTRATO</t>
        </is>
      </c>
      <c r="L4811" t="n">
        <v>6762.6</v>
      </c>
      <c r="M4811" t="inlineStr">
        <is>
          <t>IBIRAPITANGA FASE 3</t>
        </is>
      </c>
      <c r="N4811" s="142">
        <f>DATE(YEAR(G4811),MONTH(G4811),1)</f>
        <v/>
      </c>
      <c r="O4811" s="132">
        <f>IF(G4811&gt;$K$3,"Futuro","Atraso")</f>
        <v/>
      </c>
      <c r="P4811">
        <f>12*(YEAR(G4811)-YEAR($K$3))+(MONTH(G4811)-MONTH($K$3))</f>
        <v/>
      </c>
      <c r="Q4811" s="366">
        <f>IF(M4811="IBIRAPITANGA FASE 3",IF(O4811="Atraso",L4811,L4811/(1+$I$2)^P4811),IF(O4811="Atraso",L4811,L4811/(1+$I$1)^P4811))</f>
        <v/>
      </c>
      <c r="R4811">
        <f>IF(O4811="Atraso",$K$3-G4811,0)</f>
        <v/>
      </c>
      <c r="S4811">
        <f>IF(R4811&lt;=15,"Até 15",IF(R4811&lt;=30,"Entre 15 e 30",IF(R4811&lt;=60,"Entre 30 e 60",IF(R4811&lt;=90,"Entre 60 e 90",IF(R4811&lt;=120,"Entre 90 e 120",IF(R4811&lt;=150,"Entre 120 e 150",IF(R4811&lt;=180,"Entre 150 e 180","Superior a 180")))))))</f>
        <v/>
      </c>
    </row>
    <row r="4812">
      <c r="A4812" t="inlineStr">
        <is>
          <t>Q022L07</t>
        </is>
      </c>
      <c r="B4812" t="inlineStr">
        <is>
          <t>RICARDO RIBEIRO  DA SILVA</t>
        </is>
      </c>
      <c r="C4812" t="n">
        <v>1</v>
      </c>
      <c r="D4812" t="inlineStr">
        <is>
          <t>IPCA</t>
        </is>
      </c>
      <c r="E4812" t="n">
        <v>0</v>
      </c>
      <c r="F4812" t="inlineStr">
        <is>
          <t>MENSAL</t>
        </is>
      </c>
      <c r="G4812" t="n">
        <v>46068</v>
      </c>
      <c r="H4812" t="n">
        <v>46068</v>
      </c>
      <c r="I4812" t="n">
        <v>32</v>
      </c>
      <c r="J4812" t="inlineStr">
        <is>
          <t>CARTEIRA</t>
        </is>
      </c>
      <c r="K4812" t="inlineStr">
        <is>
          <t>CONTRATO</t>
        </is>
      </c>
      <c r="L4812" t="n">
        <v>6762.6</v>
      </c>
      <c r="M4812" t="inlineStr">
        <is>
          <t>IBIRAPITANGA FASE 3</t>
        </is>
      </c>
      <c r="N4812" s="142">
        <f>DATE(YEAR(G4812),MONTH(G4812),1)</f>
        <v/>
      </c>
      <c r="O4812" s="132">
        <f>IF(G4812&gt;$K$3,"Futuro","Atraso")</f>
        <v/>
      </c>
      <c r="P4812">
        <f>12*(YEAR(G4812)-YEAR($K$3))+(MONTH(G4812)-MONTH($K$3))</f>
        <v/>
      </c>
      <c r="Q4812" s="366">
        <f>IF(M4812="IBIRAPITANGA FASE 3",IF(O4812="Atraso",L4812,L4812/(1+$I$2)^P4812),IF(O4812="Atraso",L4812,L4812/(1+$I$1)^P4812))</f>
        <v/>
      </c>
      <c r="R4812">
        <f>IF(O4812="Atraso",$K$3-G4812,0)</f>
        <v/>
      </c>
      <c r="S4812">
        <f>IF(R4812&lt;=15,"Até 15",IF(R4812&lt;=30,"Entre 15 e 30",IF(R4812&lt;=60,"Entre 30 e 60",IF(R4812&lt;=90,"Entre 60 e 90",IF(R4812&lt;=120,"Entre 90 e 120",IF(R4812&lt;=150,"Entre 120 e 150",IF(R4812&lt;=180,"Entre 150 e 180","Superior a 180")))))))</f>
        <v/>
      </c>
    </row>
    <row r="4813">
      <c r="A4813" t="inlineStr">
        <is>
          <t>Q022L07</t>
        </is>
      </c>
      <c r="B4813" t="inlineStr">
        <is>
          <t>RICARDO RIBEIRO  DA SILVA</t>
        </is>
      </c>
      <c r="C4813" t="n">
        <v>1</v>
      </c>
      <c r="D4813" t="inlineStr">
        <is>
          <t>IPCA</t>
        </is>
      </c>
      <c r="E4813" t="n">
        <v>0</v>
      </c>
      <c r="F4813" t="inlineStr">
        <is>
          <t>MENSAL</t>
        </is>
      </c>
      <c r="G4813" t="n">
        <v>46096</v>
      </c>
      <c r="H4813" t="n">
        <v>46096</v>
      </c>
      <c r="I4813" t="n">
        <v>33</v>
      </c>
      <c r="J4813" t="inlineStr">
        <is>
          <t>CARTEIRA</t>
        </is>
      </c>
      <c r="K4813" t="inlineStr">
        <is>
          <t>CONTRATO</t>
        </is>
      </c>
      <c r="L4813" t="n">
        <v>6762.6</v>
      </c>
      <c r="M4813" t="inlineStr">
        <is>
          <t>IBIRAPITANGA FASE 3</t>
        </is>
      </c>
      <c r="N4813" s="142">
        <f>DATE(YEAR(G4813),MONTH(G4813),1)</f>
        <v/>
      </c>
      <c r="O4813" s="132">
        <f>IF(G4813&gt;$K$3,"Futuro","Atraso")</f>
        <v/>
      </c>
      <c r="P4813">
        <f>12*(YEAR(G4813)-YEAR($K$3))+(MONTH(G4813)-MONTH($K$3))</f>
        <v/>
      </c>
      <c r="Q4813" s="366">
        <f>IF(M4813="IBIRAPITANGA FASE 3",IF(O4813="Atraso",L4813,L4813/(1+$I$2)^P4813),IF(O4813="Atraso",L4813,L4813/(1+$I$1)^P4813))</f>
        <v/>
      </c>
      <c r="R4813">
        <f>IF(O4813="Atraso",$K$3-G4813,0)</f>
        <v/>
      </c>
      <c r="S4813">
        <f>IF(R4813&lt;=15,"Até 15",IF(R4813&lt;=30,"Entre 15 e 30",IF(R4813&lt;=60,"Entre 30 e 60",IF(R4813&lt;=90,"Entre 60 e 90",IF(R4813&lt;=120,"Entre 90 e 120",IF(R4813&lt;=150,"Entre 120 e 150",IF(R4813&lt;=180,"Entre 150 e 180","Superior a 180")))))))</f>
        <v/>
      </c>
    </row>
    <row r="4814">
      <c r="A4814" t="inlineStr">
        <is>
          <t>Q022L07</t>
        </is>
      </c>
      <c r="B4814" t="inlineStr">
        <is>
          <t>RICARDO RIBEIRO  DA SILVA</t>
        </is>
      </c>
      <c r="C4814" t="n">
        <v>1</v>
      </c>
      <c r="D4814" t="inlineStr">
        <is>
          <t>IPCA</t>
        </is>
      </c>
      <c r="E4814" t="n">
        <v>0</v>
      </c>
      <c r="F4814" t="inlineStr">
        <is>
          <t>MENSAL</t>
        </is>
      </c>
      <c r="G4814" t="n">
        <v>46127</v>
      </c>
      <c r="H4814" t="n">
        <v>46127</v>
      </c>
      <c r="I4814" t="n">
        <v>34</v>
      </c>
      <c r="J4814" t="inlineStr">
        <is>
          <t>CARTEIRA</t>
        </is>
      </c>
      <c r="K4814" t="inlineStr">
        <is>
          <t>CONTRATO</t>
        </is>
      </c>
      <c r="L4814" t="n">
        <v>6762.6</v>
      </c>
      <c r="M4814" t="inlineStr">
        <is>
          <t>IBIRAPITANGA FASE 3</t>
        </is>
      </c>
      <c r="N4814" s="142">
        <f>DATE(YEAR(G4814),MONTH(G4814),1)</f>
        <v/>
      </c>
      <c r="O4814" s="132">
        <f>IF(G4814&gt;$K$3,"Futuro","Atraso")</f>
        <v/>
      </c>
      <c r="P4814">
        <f>12*(YEAR(G4814)-YEAR($K$3))+(MONTH(G4814)-MONTH($K$3))</f>
        <v/>
      </c>
      <c r="Q4814" s="366">
        <f>IF(M4814="IBIRAPITANGA FASE 3",IF(O4814="Atraso",L4814,L4814/(1+$I$2)^P4814),IF(O4814="Atraso",L4814,L4814/(1+$I$1)^P4814))</f>
        <v/>
      </c>
      <c r="R4814">
        <f>IF(O4814="Atraso",$K$3-G4814,0)</f>
        <v/>
      </c>
      <c r="S4814">
        <f>IF(R4814&lt;=15,"Até 15",IF(R4814&lt;=30,"Entre 15 e 30",IF(R4814&lt;=60,"Entre 30 e 60",IF(R4814&lt;=90,"Entre 60 e 90",IF(R4814&lt;=120,"Entre 90 e 120",IF(R4814&lt;=150,"Entre 120 e 150",IF(R4814&lt;=180,"Entre 150 e 180","Superior a 180")))))))</f>
        <v/>
      </c>
    </row>
    <row r="4815">
      <c r="A4815" t="inlineStr">
        <is>
          <t>Q022L07</t>
        </is>
      </c>
      <c r="B4815" t="inlineStr">
        <is>
          <t>RICARDO RIBEIRO  DA SILVA</t>
        </is>
      </c>
      <c r="C4815" t="n">
        <v>1</v>
      </c>
      <c r="D4815" t="inlineStr">
        <is>
          <t>IPCA</t>
        </is>
      </c>
      <c r="E4815" t="n">
        <v>0</v>
      </c>
      <c r="F4815" t="inlineStr">
        <is>
          <t>MENSAL</t>
        </is>
      </c>
      <c r="G4815" t="n">
        <v>46157</v>
      </c>
      <c r="H4815" t="n">
        <v>46157</v>
      </c>
      <c r="I4815" t="n">
        <v>35</v>
      </c>
      <c r="J4815" t="inlineStr">
        <is>
          <t>CARTEIRA</t>
        </is>
      </c>
      <c r="K4815" t="inlineStr">
        <is>
          <t>CONTRATO</t>
        </is>
      </c>
      <c r="L4815" t="n">
        <v>6762.6</v>
      </c>
      <c r="M4815" t="inlineStr">
        <is>
          <t>IBIRAPITANGA FASE 3</t>
        </is>
      </c>
      <c r="N4815" s="142">
        <f>DATE(YEAR(G4815),MONTH(G4815),1)</f>
        <v/>
      </c>
      <c r="O4815" s="132">
        <f>IF(G4815&gt;$K$3,"Futuro","Atraso")</f>
        <v/>
      </c>
      <c r="P4815">
        <f>12*(YEAR(G4815)-YEAR($K$3))+(MONTH(G4815)-MONTH($K$3))</f>
        <v/>
      </c>
      <c r="Q4815" s="366">
        <f>IF(M4815="IBIRAPITANGA FASE 3",IF(O4815="Atraso",L4815,L4815/(1+$I$2)^P4815),IF(O4815="Atraso",L4815,L4815/(1+$I$1)^P4815))</f>
        <v/>
      </c>
      <c r="R4815">
        <f>IF(O4815="Atraso",$K$3-G4815,0)</f>
        <v/>
      </c>
      <c r="S4815">
        <f>IF(R4815&lt;=15,"Até 15",IF(R4815&lt;=30,"Entre 15 e 30",IF(R4815&lt;=60,"Entre 30 e 60",IF(R4815&lt;=90,"Entre 60 e 90",IF(R4815&lt;=120,"Entre 90 e 120",IF(R4815&lt;=150,"Entre 120 e 150",IF(R4815&lt;=180,"Entre 150 e 180","Superior a 180")))))))</f>
        <v/>
      </c>
    </row>
    <row r="4816">
      <c r="A4816" t="inlineStr">
        <is>
          <t>Q022L07</t>
        </is>
      </c>
      <c r="B4816" t="inlineStr">
        <is>
          <t>RICARDO RIBEIRO  DA SILVA</t>
        </is>
      </c>
      <c r="C4816" t="n">
        <v>1</v>
      </c>
      <c r="D4816" t="inlineStr">
        <is>
          <t>IPCA</t>
        </is>
      </c>
      <c r="E4816" t="n">
        <v>0</v>
      </c>
      <c r="F4816" t="inlineStr">
        <is>
          <t>MENSAL</t>
        </is>
      </c>
      <c r="G4816" t="n">
        <v>46188</v>
      </c>
      <c r="H4816" t="n">
        <v>46188</v>
      </c>
      <c r="I4816" t="n">
        <v>36</v>
      </c>
      <c r="J4816" t="inlineStr">
        <is>
          <t>CARTEIRA</t>
        </is>
      </c>
      <c r="K4816" t="inlineStr">
        <is>
          <t>CONTRATO</t>
        </is>
      </c>
      <c r="L4816" t="n">
        <v>6762.6</v>
      </c>
      <c r="M4816" t="inlineStr">
        <is>
          <t>IBIRAPITANGA FASE 3</t>
        </is>
      </c>
      <c r="N4816" s="142">
        <f>DATE(YEAR(G4816),MONTH(G4816),1)</f>
        <v/>
      </c>
      <c r="O4816" s="132">
        <f>IF(G4816&gt;$K$3,"Futuro","Atraso")</f>
        <v/>
      </c>
      <c r="P4816">
        <f>12*(YEAR(G4816)-YEAR($K$3))+(MONTH(G4816)-MONTH($K$3))</f>
        <v/>
      </c>
      <c r="Q4816" s="366">
        <f>IF(M4816="IBIRAPITANGA FASE 3",IF(O4816="Atraso",L4816,L4816/(1+$I$2)^P4816),IF(O4816="Atraso",L4816,L4816/(1+$I$1)^P4816))</f>
        <v/>
      </c>
      <c r="R4816">
        <f>IF(O4816="Atraso",$K$3-G4816,0)</f>
        <v/>
      </c>
      <c r="S4816">
        <f>IF(R4816&lt;=15,"Até 15",IF(R4816&lt;=30,"Entre 15 e 30",IF(R4816&lt;=60,"Entre 30 e 60",IF(R4816&lt;=90,"Entre 60 e 90",IF(R4816&lt;=120,"Entre 90 e 120",IF(R4816&lt;=150,"Entre 120 e 150",IF(R4816&lt;=180,"Entre 150 e 180","Superior a 180")))))))</f>
        <v/>
      </c>
    </row>
    <row r="4817">
      <c r="A4817" t="inlineStr">
        <is>
          <t>Q022L07</t>
        </is>
      </c>
      <c r="B4817" t="inlineStr">
        <is>
          <t>RICARDO RIBEIRO  DA SILVA</t>
        </is>
      </c>
      <c r="C4817" t="n">
        <v>1</v>
      </c>
      <c r="D4817" t="inlineStr">
        <is>
          <t>IPCA</t>
        </is>
      </c>
      <c r="E4817" t="n">
        <v>0</v>
      </c>
      <c r="F4817" t="inlineStr">
        <is>
          <t>MENSAL</t>
        </is>
      </c>
      <c r="G4817" t="n">
        <v>46218</v>
      </c>
      <c r="H4817" t="n">
        <v>46218</v>
      </c>
      <c r="I4817" t="n">
        <v>37</v>
      </c>
      <c r="J4817" t="inlineStr">
        <is>
          <t>CARTEIRA</t>
        </is>
      </c>
      <c r="K4817" t="inlineStr">
        <is>
          <t>CONTRATO</t>
        </is>
      </c>
      <c r="L4817" t="n">
        <v>6762.6</v>
      </c>
      <c r="M4817" t="inlineStr">
        <is>
          <t>IBIRAPITANGA FASE 3</t>
        </is>
      </c>
      <c r="N4817" s="142">
        <f>DATE(YEAR(G4817),MONTH(G4817),1)</f>
        <v/>
      </c>
      <c r="O4817" s="132">
        <f>IF(G4817&gt;$K$3,"Futuro","Atraso")</f>
        <v/>
      </c>
      <c r="P4817">
        <f>12*(YEAR(G4817)-YEAR($K$3))+(MONTH(G4817)-MONTH($K$3))</f>
        <v/>
      </c>
      <c r="Q4817" s="366">
        <f>IF(M4817="IBIRAPITANGA FASE 3",IF(O4817="Atraso",L4817,L4817/(1+$I$2)^P4817),IF(O4817="Atraso",L4817,L4817/(1+$I$1)^P4817))</f>
        <v/>
      </c>
      <c r="R4817">
        <f>IF(O4817="Atraso",$K$3-G4817,0)</f>
        <v/>
      </c>
      <c r="S4817">
        <f>IF(R4817&lt;=15,"Até 15",IF(R4817&lt;=30,"Entre 15 e 30",IF(R4817&lt;=60,"Entre 30 e 60",IF(R4817&lt;=90,"Entre 60 e 90",IF(R4817&lt;=120,"Entre 90 e 120",IF(R4817&lt;=150,"Entre 120 e 150",IF(R4817&lt;=180,"Entre 150 e 180","Superior a 180")))))))</f>
        <v/>
      </c>
    </row>
    <row r="4818">
      <c r="A4818" t="inlineStr">
        <is>
          <t>Q022L07</t>
        </is>
      </c>
      <c r="B4818" t="inlineStr">
        <is>
          <t>RICARDO RIBEIRO  DA SILVA</t>
        </is>
      </c>
      <c r="C4818" t="n">
        <v>1</v>
      </c>
      <c r="D4818" t="inlineStr">
        <is>
          <t>IPCA</t>
        </is>
      </c>
      <c r="E4818" t="n">
        <v>0</v>
      </c>
      <c r="F4818" t="inlineStr">
        <is>
          <t>MENSAL</t>
        </is>
      </c>
      <c r="G4818" t="n">
        <v>46249</v>
      </c>
      <c r="H4818" t="n">
        <v>46249</v>
      </c>
      <c r="I4818" t="n">
        <v>38</v>
      </c>
      <c r="J4818" t="inlineStr">
        <is>
          <t>CARTEIRA</t>
        </is>
      </c>
      <c r="K4818" t="inlineStr">
        <is>
          <t>CONTRATO</t>
        </is>
      </c>
      <c r="L4818" t="n">
        <v>6762.6</v>
      </c>
      <c r="M4818" t="inlineStr">
        <is>
          <t>IBIRAPITANGA FASE 3</t>
        </is>
      </c>
      <c r="N4818" s="142">
        <f>DATE(YEAR(G4818),MONTH(G4818),1)</f>
        <v/>
      </c>
      <c r="O4818" s="132">
        <f>IF(G4818&gt;$K$3,"Futuro","Atraso")</f>
        <v/>
      </c>
      <c r="P4818">
        <f>12*(YEAR(G4818)-YEAR($K$3))+(MONTH(G4818)-MONTH($K$3))</f>
        <v/>
      </c>
      <c r="Q4818" s="366">
        <f>IF(M4818="IBIRAPITANGA FASE 3",IF(O4818="Atraso",L4818,L4818/(1+$I$2)^P4818),IF(O4818="Atraso",L4818,L4818/(1+$I$1)^P4818))</f>
        <v/>
      </c>
      <c r="R4818">
        <f>IF(O4818="Atraso",$K$3-G4818,0)</f>
        <v/>
      </c>
      <c r="S4818">
        <f>IF(R4818&lt;=15,"Até 15",IF(R4818&lt;=30,"Entre 15 e 30",IF(R4818&lt;=60,"Entre 30 e 60",IF(R4818&lt;=90,"Entre 60 e 90",IF(R4818&lt;=120,"Entre 90 e 120",IF(R4818&lt;=150,"Entre 120 e 150",IF(R4818&lt;=180,"Entre 150 e 180","Superior a 180")))))))</f>
        <v/>
      </c>
    </row>
    <row r="4819">
      <c r="A4819" t="inlineStr">
        <is>
          <t>Q022L07</t>
        </is>
      </c>
      <c r="B4819" t="inlineStr">
        <is>
          <t>RICARDO RIBEIRO  DA SILVA</t>
        </is>
      </c>
      <c r="C4819" t="n">
        <v>1</v>
      </c>
      <c r="D4819" t="inlineStr">
        <is>
          <t>IPCA</t>
        </is>
      </c>
      <c r="E4819" t="n">
        <v>0</v>
      </c>
      <c r="F4819" t="inlineStr">
        <is>
          <t>MENSAL</t>
        </is>
      </c>
      <c r="G4819" t="n">
        <v>46280</v>
      </c>
      <c r="H4819" t="n">
        <v>46280</v>
      </c>
      <c r="I4819" t="n">
        <v>39</v>
      </c>
      <c r="J4819" t="inlineStr">
        <is>
          <t>CARTEIRA</t>
        </is>
      </c>
      <c r="K4819" t="inlineStr">
        <is>
          <t>CONTRATO</t>
        </is>
      </c>
      <c r="L4819" t="n">
        <v>6762.6</v>
      </c>
      <c r="M4819" t="inlineStr">
        <is>
          <t>IBIRAPITANGA FASE 3</t>
        </is>
      </c>
      <c r="N4819" s="142">
        <f>DATE(YEAR(G4819),MONTH(G4819),1)</f>
        <v/>
      </c>
      <c r="O4819" s="132">
        <f>IF(G4819&gt;$K$3,"Futuro","Atraso")</f>
        <v/>
      </c>
      <c r="P4819">
        <f>12*(YEAR(G4819)-YEAR($K$3))+(MONTH(G4819)-MONTH($K$3))</f>
        <v/>
      </c>
      <c r="Q4819" s="366">
        <f>IF(M4819="IBIRAPITANGA FASE 3",IF(O4819="Atraso",L4819,L4819/(1+$I$2)^P4819),IF(O4819="Atraso",L4819,L4819/(1+$I$1)^P4819))</f>
        <v/>
      </c>
      <c r="R4819">
        <f>IF(O4819="Atraso",$K$3-G4819,0)</f>
        <v/>
      </c>
      <c r="S4819">
        <f>IF(R4819&lt;=15,"Até 15",IF(R4819&lt;=30,"Entre 15 e 30",IF(R4819&lt;=60,"Entre 30 e 60",IF(R4819&lt;=90,"Entre 60 e 90",IF(R4819&lt;=120,"Entre 90 e 120",IF(R4819&lt;=150,"Entre 120 e 150",IF(R4819&lt;=180,"Entre 150 e 180","Superior a 180")))))))</f>
        <v/>
      </c>
    </row>
    <row r="4820">
      <c r="A4820" t="inlineStr">
        <is>
          <t>Q022L07</t>
        </is>
      </c>
      <c r="B4820" t="inlineStr">
        <is>
          <t>RICARDO RIBEIRO  DA SILVA</t>
        </is>
      </c>
      <c r="C4820" t="n">
        <v>1</v>
      </c>
      <c r="D4820" t="inlineStr">
        <is>
          <t>IPCA</t>
        </is>
      </c>
      <c r="E4820" t="n">
        <v>0</v>
      </c>
      <c r="F4820" t="inlineStr">
        <is>
          <t>MENSAL</t>
        </is>
      </c>
      <c r="G4820" t="n">
        <v>46310</v>
      </c>
      <c r="H4820" t="n">
        <v>46310</v>
      </c>
      <c r="I4820" t="n">
        <v>40</v>
      </c>
      <c r="J4820" t="inlineStr">
        <is>
          <t>CARTEIRA</t>
        </is>
      </c>
      <c r="K4820" t="inlineStr">
        <is>
          <t>CONTRATO</t>
        </is>
      </c>
      <c r="L4820" t="n">
        <v>6762.6</v>
      </c>
      <c r="M4820" t="inlineStr">
        <is>
          <t>IBIRAPITANGA FASE 3</t>
        </is>
      </c>
      <c r="N4820" s="142">
        <f>DATE(YEAR(G4820),MONTH(G4820),1)</f>
        <v/>
      </c>
      <c r="O4820" s="132">
        <f>IF(G4820&gt;$K$3,"Futuro","Atraso")</f>
        <v/>
      </c>
      <c r="P4820">
        <f>12*(YEAR(G4820)-YEAR($K$3))+(MONTH(G4820)-MONTH($K$3))</f>
        <v/>
      </c>
      <c r="Q4820" s="366">
        <f>IF(M4820="IBIRAPITANGA FASE 3",IF(O4820="Atraso",L4820,L4820/(1+$I$2)^P4820),IF(O4820="Atraso",L4820,L4820/(1+$I$1)^P4820))</f>
        <v/>
      </c>
      <c r="R4820">
        <f>IF(O4820="Atraso",$K$3-G4820,0)</f>
        <v/>
      </c>
      <c r="S4820">
        <f>IF(R4820&lt;=15,"Até 15",IF(R4820&lt;=30,"Entre 15 e 30",IF(R4820&lt;=60,"Entre 30 e 60",IF(R4820&lt;=90,"Entre 60 e 90",IF(R4820&lt;=120,"Entre 90 e 120",IF(R4820&lt;=150,"Entre 120 e 150",IF(R4820&lt;=180,"Entre 150 e 180","Superior a 180")))))))</f>
        <v/>
      </c>
    </row>
    <row r="4821">
      <c r="A4821" t="inlineStr">
        <is>
          <t>Q022L07</t>
        </is>
      </c>
      <c r="B4821" t="inlineStr">
        <is>
          <t>RICARDO RIBEIRO  DA SILVA</t>
        </is>
      </c>
      <c r="C4821" t="n">
        <v>1</v>
      </c>
      <c r="D4821" t="inlineStr">
        <is>
          <t>IPCA</t>
        </is>
      </c>
      <c r="E4821" t="n">
        <v>0</v>
      </c>
      <c r="F4821" t="inlineStr">
        <is>
          <t>MENSAL</t>
        </is>
      </c>
      <c r="G4821" t="n">
        <v>46341</v>
      </c>
      <c r="H4821" t="n">
        <v>46341</v>
      </c>
      <c r="I4821" t="n">
        <v>41</v>
      </c>
      <c r="J4821" t="inlineStr">
        <is>
          <t>CARTEIRA</t>
        </is>
      </c>
      <c r="K4821" t="inlineStr">
        <is>
          <t>CONTRATO</t>
        </is>
      </c>
      <c r="L4821" t="n">
        <v>6762.6</v>
      </c>
      <c r="M4821" t="inlineStr">
        <is>
          <t>IBIRAPITANGA FASE 3</t>
        </is>
      </c>
      <c r="N4821" s="142">
        <f>DATE(YEAR(G4821),MONTH(G4821),1)</f>
        <v/>
      </c>
      <c r="O4821" s="132">
        <f>IF(G4821&gt;$K$3,"Futuro","Atraso")</f>
        <v/>
      </c>
      <c r="P4821">
        <f>12*(YEAR(G4821)-YEAR($K$3))+(MONTH(G4821)-MONTH($K$3))</f>
        <v/>
      </c>
      <c r="Q4821" s="366">
        <f>IF(M4821="IBIRAPITANGA FASE 3",IF(O4821="Atraso",L4821,L4821/(1+$I$2)^P4821),IF(O4821="Atraso",L4821,L4821/(1+$I$1)^P4821))</f>
        <v/>
      </c>
      <c r="R4821">
        <f>IF(O4821="Atraso",$K$3-G4821,0)</f>
        <v/>
      </c>
      <c r="S4821">
        <f>IF(R4821&lt;=15,"Até 15",IF(R4821&lt;=30,"Entre 15 e 30",IF(R4821&lt;=60,"Entre 30 e 60",IF(R4821&lt;=90,"Entre 60 e 90",IF(R4821&lt;=120,"Entre 90 e 120",IF(R4821&lt;=150,"Entre 120 e 150",IF(R4821&lt;=180,"Entre 150 e 180","Superior a 180")))))))</f>
        <v/>
      </c>
    </row>
    <row r="4822">
      <c r="A4822" t="inlineStr">
        <is>
          <t>Q022L07</t>
        </is>
      </c>
      <c r="B4822" t="inlineStr">
        <is>
          <t>RICARDO RIBEIRO  DA SILVA</t>
        </is>
      </c>
      <c r="C4822" t="n">
        <v>1</v>
      </c>
      <c r="D4822" t="inlineStr">
        <is>
          <t>IPCA</t>
        </is>
      </c>
      <c r="E4822" t="n">
        <v>0</v>
      </c>
      <c r="F4822" t="inlineStr">
        <is>
          <t>MENSAL</t>
        </is>
      </c>
      <c r="G4822" t="n">
        <v>46371</v>
      </c>
      <c r="H4822" t="n">
        <v>46371</v>
      </c>
      <c r="I4822" t="n">
        <v>42</v>
      </c>
      <c r="J4822" t="inlineStr">
        <is>
          <t>CARTEIRA</t>
        </is>
      </c>
      <c r="K4822" t="inlineStr">
        <is>
          <t>CONTRATO</t>
        </is>
      </c>
      <c r="L4822" t="n">
        <v>6762.6</v>
      </c>
      <c r="M4822" t="inlineStr">
        <is>
          <t>IBIRAPITANGA FASE 3</t>
        </is>
      </c>
      <c r="N4822" s="142">
        <f>DATE(YEAR(G4822),MONTH(G4822),1)</f>
        <v/>
      </c>
      <c r="O4822" s="132">
        <f>IF(G4822&gt;$K$3,"Futuro","Atraso")</f>
        <v/>
      </c>
      <c r="P4822">
        <f>12*(YEAR(G4822)-YEAR($K$3))+(MONTH(G4822)-MONTH($K$3))</f>
        <v/>
      </c>
      <c r="Q4822" s="366">
        <f>IF(M4822="IBIRAPITANGA FASE 3",IF(O4822="Atraso",L4822,L4822/(1+$I$2)^P4822),IF(O4822="Atraso",L4822,L4822/(1+$I$1)^P4822))</f>
        <v/>
      </c>
      <c r="R4822">
        <f>IF(O4822="Atraso",$K$3-G4822,0)</f>
        <v/>
      </c>
      <c r="S4822">
        <f>IF(R4822&lt;=15,"Até 15",IF(R4822&lt;=30,"Entre 15 e 30",IF(R4822&lt;=60,"Entre 30 e 60",IF(R4822&lt;=90,"Entre 60 e 90",IF(R4822&lt;=120,"Entre 90 e 120",IF(R4822&lt;=150,"Entre 120 e 150",IF(R4822&lt;=180,"Entre 150 e 180","Superior a 180")))))))</f>
        <v/>
      </c>
    </row>
    <row r="4823">
      <c r="A4823" t="inlineStr">
        <is>
          <t>Q022L07</t>
        </is>
      </c>
      <c r="B4823" t="inlineStr">
        <is>
          <t>RICARDO RIBEIRO  DA SILVA</t>
        </is>
      </c>
      <c r="C4823" t="n">
        <v>1</v>
      </c>
      <c r="D4823" t="inlineStr">
        <is>
          <t>IPCA</t>
        </is>
      </c>
      <c r="E4823" t="n">
        <v>0</v>
      </c>
      <c r="F4823" t="inlineStr">
        <is>
          <t>MENSAL</t>
        </is>
      </c>
      <c r="G4823" t="n">
        <v>46402</v>
      </c>
      <c r="H4823" t="n">
        <v>46402</v>
      </c>
      <c r="I4823" t="n">
        <v>43</v>
      </c>
      <c r="J4823" t="inlineStr">
        <is>
          <t>CARTEIRA</t>
        </is>
      </c>
      <c r="K4823" t="inlineStr">
        <is>
          <t>CONTRATO</t>
        </is>
      </c>
      <c r="L4823" t="n">
        <v>6762.6</v>
      </c>
      <c r="M4823" t="inlineStr">
        <is>
          <t>IBIRAPITANGA FASE 3</t>
        </is>
      </c>
      <c r="N4823" s="142">
        <f>DATE(YEAR(G4823),MONTH(G4823),1)</f>
        <v/>
      </c>
      <c r="O4823" s="132">
        <f>IF(G4823&gt;$K$3,"Futuro","Atraso")</f>
        <v/>
      </c>
      <c r="P4823">
        <f>12*(YEAR(G4823)-YEAR($K$3))+(MONTH(G4823)-MONTH($K$3))</f>
        <v/>
      </c>
      <c r="Q4823" s="366">
        <f>IF(M4823="IBIRAPITANGA FASE 3",IF(O4823="Atraso",L4823,L4823/(1+$I$2)^P4823),IF(O4823="Atraso",L4823,L4823/(1+$I$1)^P4823))</f>
        <v/>
      </c>
      <c r="R4823">
        <f>IF(O4823="Atraso",$K$3-G4823,0)</f>
        <v/>
      </c>
      <c r="S4823">
        <f>IF(R4823&lt;=15,"Até 15",IF(R4823&lt;=30,"Entre 15 e 30",IF(R4823&lt;=60,"Entre 30 e 60",IF(R4823&lt;=90,"Entre 60 e 90",IF(R4823&lt;=120,"Entre 90 e 120",IF(R4823&lt;=150,"Entre 120 e 150",IF(R4823&lt;=180,"Entre 150 e 180","Superior a 180")))))))</f>
        <v/>
      </c>
    </row>
    <row r="4824">
      <c r="A4824" t="inlineStr">
        <is>
          <t>Q022L07</t>
        </is>
      </c>
      <c r="B4824" t="inlineStr">
        <is>
          <t>RICARDO RIBEIRO  DA SILVA</t>
        </is>
      </c>
      <c r="C4824" t="n">
        <v>1</v>
      </c>
      <c r="D4824" t="inlineStr">
        <is>
          <t>IPCA</t>
        </is>
      </c>
      <c r="E4824" t="n">
        <v>0</v>
      </c>
      <c r="F4824" t="inlineStr">
        <is>
          <t>MENSAL</t>
        </is>
      </c>
      <c r="G4824" t="n">
        <v>46433</v>
      </c>
      <c r="H4824" t="n">
        <v>46433</v>
      </c>
      <c r="I4824" t="n">
        <v>44</v>
      </c>
      <c r="J4824" t="inlineStr">
        <is>
          <t>CARTEIRA</t>
        </is>
      </c>
      <c r="K4824" t="inlineStr">
        <is>
          <t>CONTRATO</t>
        </is>
      </c>
      <c r="L4824" t="n">
        <v>6762.6</v>
      </c>
      <c r="M4824" t="inlineStr">
        <is>
          <t>IBIRAPITANGA FASE 3</t>
        </is>
      </c>
      <c r="N4824" s="142">
        <f>DATE(YEAR(G4824),MONTH(G4824),1)</f>
        <v/>
      </c>
      <c r="O4824" s="132">
        <f>IF(G4824&gt;$K$3,"Futuro","Atraso")</f>
        <v/>
      </c>
      <c r="P4824">
        <f>12*(YEAR(G4824)-YEAR($K$3))+(MONTH(G4824)-MONTH($K$3))</f>
        <v/>
      </c>
      <c r="Q4824" s="366">
        <f>IF(M4824="IBIRAPITANGA FASE 3",IF(O4824="Atraso",L4824,L4824/(1+$I$2)^P4824),IF(O4824="Atraso",L4824,L4824/(1+$I$1)^P4824))</f>
        <v/>
      </c>
      <c r="R4824">
        <f>IF(O4824="Atraso",$K$3-G4824,0)</f>
        <v/>
      </c>
      <c r="S4824">
        <f>IF(R4824&lt;=15,"Até 15",IF(R4824&lt;=30,"Entre 15 e 30",IF(R4824&lt;=60,"Entre 30 e 60",IF(R4824&lt;=90,"Entre 60 e 90",IF(R4824&lt;=120,"Entre 90 e 120",IF(R4824&lt;=150,"Entre 120 e 150",IF(R4824&lt;=180,"Entre 150 e 180","Superior a 180")))))))</f>
        <v/>
      </c>
    </row>
    <row r="4825">
      <c r="A4825" t="inlineStr">
        <is>
          <t>Q022L07</t>
        </is>
      </c>
      <c r="B4825" t="inlineStr">
        <is>
          <t>RICARDO RIBEIRO  DA SILVA</t>
        </is>
      </c>
      <c r="C4825" t="n">
        <v>1</v>
      </c>
      <c r="D4825" t="inlineStr">
        <is>
          <t>IPCA</t>
        </is>
      </c>
      <c r="E4825" t="n">
        <v>0</v>
      </c>
      <c r="F4825" t="inlineStr">
        <is>
          <t>MENSAL</t>
        </is>
      </c>
      <c r="G4825" t="n">
        <v>46461</v>
      </c>
      <c r="H4825" t="n">
        <v>46461</v>
      </c>
      <c r="I4825" t="n">
        <v>45</v>
      </c>
      <c r="J4825" t="inlineStr">
        <is>
          <t>CARTEIRA</t>
        </is>
      </c>
      <c r="K4825" t="inlineStr">
        <is>
          <t>CONTRATO</t>
        </is>
      </c>
      <c r="L4825" t="n">
        <v>6762.6</v>
      </c>
      <c r="M4825" t="inlineStr">
        <is>
          <t>IBIRAPITANGA FASE 3</t>
        </is>
      </c>
      <c r="N4825" s="142">
        <f>DATE(YEAR(G4825),MONTH(G4825),1)</f>
        <v/>
      </c>
      <c r="O4825" s="132">
        <f>IF(G4825&gt;$K$3,"Futuro","Atraso")</f>
        <v/>
      </c>
      <c r="P4825">
        <f>12*(YEAR(G4825)-YEAR($K$3))+(MONTH(G4825)-MONTH($K$3))</f>
        <v/>
      </c>
      <c r="Q4825" s="366">
        <f>IF(M4825="IBIRAPITANGA FASE 3",IF(O4825="Atraso",L4825,L4825/(1+$I$2)^P4825),IF(O4825="Atraso",L4825,L4825/(1+$I$1)^P4825))</f>
        <v/>
      </c>
      <c r="R4825">
        <f>IF(O4825="Atraso",$K$3-G4825,0)</f>
        <v/>
      </c>
      <c r="S4825">
        <f>IF(R4825&lt;=15,"Até 15",IF(R4825&lt;=30,"Entre 15 e 30",IF(R4825&lt;=60,"Entre 30 e 60",IF(R4825&lt;=90,"Entre 60 e 90",IF(R4825&lt;=120,"Entre 90 e 120",IF(R4825&lt;=150,"Entre 120 e 150",IF(R4825&lt;=180,"Entre 150 e 180","Superior a 180")))))))</f>
        <v/>
      </c>
    </row>
    <row r="4826">
      <c r="A4826" t="inlineStr">
        <is>
          <t>Q022L07</t>
        </is>
      </c>
      <c r="B4826" t="inlineStr">
        <is>
          <t>RICARDO RIBEIRO  DA SILVA</t>
        </is>
      </c>
      <c r="C4826" t="n">
        <v>1</v>
      </c>
      <c r="D4826" t="inlineStr">
        <is>
          <t>IPCA</t>
        </is>
      </c>
      <c r="E4826" t="n">
        <v>0</v>
      </c>
      <c r="F4826" t="inlineStr">
        <is>
          <t>MENSAL</t>
        </is>
      </c>
      <c r="G4826" t="n">
        <v>46492</v>
      </c>
      <c r="H4826" t="n">
        <v>46492</v>
      </c>
      <c r="I4826" t="n">
        <v>46</v>
      </c>
      <c r="J4826" t="inlineStr">
        <is>
          <t>CARTEIRA</t>
        </is>
      </c>
      <c r="K4826" t="inlineStr">
        <is>
          <t>CONTRATO</t>
        </is>
      </c>
      <c r="L4826" t="n">
        <v>6762.6</v>
      </c>
      <c r="M4826" t="inlineStr">
        <is>
          <t>IBIRAPITANGA FASE 3</t>
        </is>
      </c>
      <c r="N4826" s="142">
        <f>DATE(YEAR(G4826),MONTH(G4826),1)</f>
        <v/>
      </c>
      <c r="O4826" s="132">
        <f>IF(G4826&gt;$K$3,"Futuro","Atraso")</f>
        <v/>
      </c>
      <c r="P4826">
        <f>12*(YEAR(G4826)-YEAR($K$3))+(MONTH(G4826)-MONTH($K$3))</f>
        <v/>
      </c>
      <c r="Q4826" s="366">
        <f>IF(M4826="IBIRAPITANGA FASE 3",IF(O4826="Atraso",L4826,L4826/(1+$I$2)^P4826),IF(O4826="Atraso",L4826,L4826/(1+$I$1)^P4826))</f>
        <v/>
      </c>
      <c r="R4826">
        <f>IF(O4826="Atraso",$K$3-G4826,0)</f>
        <v/>
      </c>
      <c r="S4826">
        <f>IF(R4826&lt;=15,"Até 15",IF(R4826&lt;=30,"Entre 15 e 30",IF(R4826&lt;=60,"Entre 30 e 60",IF(R4826&lt;=90,"Entre 60 e 90",IF(R4826&lt;=120,"Entre 90 e 120",IF(R4826&lt;=150,"Entre 120 e 150",IF(R4826&lt;=180,"Entre 150 e 180","Superior a 180")))))))</f>
        <v/>
      </c>
    </row>
    <row r="4827">
      <c r="A4827" t="inlineStr">
        <is>
          <t>Q022L07</t>
        </is>
      </c>
      <c r="B4827" t="inlineStr">
        <is>
          <t>RICARDO RIBEIRO  DA SILVA</t>
        </is>
      </c>
      <c r="C4827" t="n">
        <v>1</v>
      </c>
      <c r="D4827" t="inlineStr">
        <is>
          <t>IPCA</t>
        </is>
      </c>
      <c r="E4827" t="n">
        <v>0</v>
      </c>
      <c r="F4827" t="inlineStr">
        <is>
          <t>MENSAL</t>
        </is>
      </c>
      <c r="G4827" t="n">
        <v>46522</v>
      </c>
      <c r="H4827" t="n">
        <v>46522</v>
      </c>
      <c r="I4827" t="n">
        <v>47</v>
      </c>
      <c r="J4827" t="inlineStr">
        <is>
          <t>CARTEIRA</t>
        </is>
      </c>
      <c r="K4827" t="inlineStr">
        <is>
          <t>CONTRATO</t>
        </is>
      </c>
      <c r="L4827" t="n">
        <v>6762.6</v>
      </c>
      <c r="M4827" t="inlineStr">
        <is>
          <t>IBIRAPITANGA FASE 3</t>
        </is>
      </c>
      <c r="N4827" s="142">
        <f>DATE(YEAR(G4827),MONTH(G4827),1)</f>
        <v/>
      </c>
      <c r="O4827" s="132">
        <f>IF(G4827&gt;$K$3,"Futuro","Atraso")</f>
        <v/>
      </c>
      <c r="P4827">
        <f>12*(YEAR(G4827)-YEAR($K$3))+(MONTH(G4827)-MONTH($K$3))</f>
        <v/>
      </c>
      <c r="Q4827" s="366">
        <f>IF(M4827="IBIRAPITANGA FASE 3",IF(O4827="Atraso",L4827,L4827/(1+$I$2)^P4827),IF(O4827="Atraso",L4827,L4827/(1+$I$1)^P4827))</f>
        <v/>
      </c>
      <c r="R4827">
        <f>IF(O4827="Atraso",$K$3-G4827,0)</f>
        <v/>
      </c>
      <c r="S4827">
        <f>IF(R4827&lt;=15,"Até 15",IF(R4827&lt;=30,"Entre 15 e 30",IF(R4827&lt;=60,"Entre 30 e 60",IF(R4827&lt;=90,"Entre 60 e 90",IF(R4827&lt;=120,"Entre 90 e 120",IF(R4827&lt;=150,"Entre 120 e 150",IF(R4827&lt;=180,"Entre 150 e 180","Superior a 180")))))))</f>
        <v/>
      </c>
    </row>
    <row r="4828">
      <c r="A4828" t="inlineStr">
        <is>
          <t>Q022L07</t>
        </is>
      </c>
      <c r="B4828" t="inlineStr">
        <is>
          <t>RICARDO RIBEIRO  DA SILVA</t>
        </is>
      </c>
      <c r="C4828" t="n">
        <v>1</v>
      </c>
      <c r="D4828" t="inlineStr">
        <is>
          <t>IPCA</t>
        </is>
      </c>
      <c r="E4828" t="n">
        <v>0</v>
      </c>
      <c r="F4828" t="inlineStr">
        <is>
          <t>MENSAL</t>
        </is>
      </c>
      <c r="G4828" t="n">
        <v>46553</v>
      </c>
      <c r="H4828" t="n">
        <v>46553</v>
      </c>
      <c r="I4828" t="n">
        <v>48</v>
      </c>
      <c r="J4828" t="inlineStr">
        <is>
          <t>CARTEIRA</t>
        </is>
      </c>
      <c r="K4828" t="inlineStr">
        <is>
          <t>CONTRATO</t>
        </is>
      </c>
      <c r="L4828" t="n">
        <v>6762.6</v>
      </c>
      <c r="M4828" t="inlineStr">
        <is>
          <t>IBIRAPITANGA FASE 3</t>
        </is>
      </c>
      <c r="N4828" s="142">
        <f>DATE(YEAR(G4828),MONTH(G4828),1)</f>
        <v/>
      </c>
      <c r="O4828" s="132">
        <f>IF(G4828&gt;$K$3,"Futuro","Atraso")</f>
        <v/>
      </c>
      <c r="P4828">
        <f>12*(YEAR(G4828)-YEAR($K$3))+(MONTH(G4828)-MONTH($K$3))</f>
        <v/>
      </c>
      <c r="Q4828" s="366">
        <f>IF(M4828="IBIRAPITANGA FASE 3",IF(O4828="Atraso",L4828,L4828/(1+$I$2)^P4828),IF(O4828="Atraso",L4828,L4828/(1+$I$1)^P4828))</f>
        <v/>
      </c>
      <c r="R4828">
        <f>IF(O4828="Atraso",$K$3-G4828,0)</f>
        <v/>
      </c>
      <c r="S4828">
        <f>IF(R4828&lt;=15,"Até 15",IF(R4828&lt;=30,"Entre 15 e 30",IF(R4828&lt;=60,"Entre 30 e 60",IF(R4828&lt;=90,"Entre 60 e 90",IF(R4828&lt;=120,"Entre 90 e 120",IF(R4828&lt;=150,"Entre 120 e 150",IF(R4828&lt;=180,"Entre 150 e 180","Superior a 180")))))))</f>
        <v/>
      </c>
    </row>
    <row r="4829">
      <c r="A4829" t="inlineStr">
        <is>
          <t>Q022L08</t>
        </is>
      </c>
      <c r="B4829" t="inlineStr">
        <is>
          <t>ANGELICA  ORTIGOZA</t>
        </is>
      </c>
      <c r="C4829" t="n">
        <v>1</v>
      </c>
      <c r="D4829" t="inlineStr">
        <is>
          <t>IPCA</t>
        </is>
      </c>
      <c r="E4829" t="n">
        <v>0</v>
      </c>
      <c r="F4829" t="inlineStr">
        <is>
          <t>MENSAL</t>
        </is>
      </c>
      <c r="G4829" t="n">
        <v>45255</v>
      </c>
      <c r="H4829" t="n">
        <v>45255</v>
      </c>
      <c r="I4829" t="n">
        <v>4</v>
      </c>
      <c r="J4829" t="inlineStr">
        <is>
          <t>CARTEIRA</t>
        </is>
      </c>
      <c r="K4829" t="inlineStr">
        <is>
          <t>CONTRATO</t>
        </is>
      </c>
      <c r="L4829" t="n">
        <v>4940.14</v>
      </c>
      <c r="M4829" t="inlineStr">
        <is>
          <t>IBIRAPITANGA FASE 3</t>
        </is>
      </c>
      <c r="N4829" s="142">
        <f>DATE(YEAR(G4829),MONTH(G4829),1)</f>
        <v/>
      </c>
      <c r="O4829" s="132">
        <f>IF(G4829&gt;$K$3,"Futuro","Atraso")</f>
        <v/>
      </c>
      <c r="P4829">
        <f>12*(YEAR(G4829)-YEAR($K$3))+(MONTH(G4829)-MONTH($K$3))</f>
        <v/>
      </c>
      <c r="Q4829" s="366">
        <f>IF(M4829="IBIRAPITANGA FASE 3",IF(O4829="Atraso",L4829,L4829/(1+$I$2)^P4829),IF(O4829="Atraso",L4829,L4829/(1+$I$1)^P4829))</f>
        <v/>
      </c>
      <c r="R4829">
        <f>IF(O4829="Atraso",$K$3-G4829,0)</f>
        <v/>
      </c>
      <c r="S4829">
        <f>IF(R4829&lt;=15,"Até 15",IF(R4829&lt;=30,"Entre 15 e 30",IF(R4829&lt;=60,"Entre 30 e 60",IF(R4829&lt;=90,"Entre 60 e 90",IF(R4829&lt;=120,"Entre 90 e 120",IF(R4829&lt;=150,"Entre 120 e 150",IF(R4829&lt;=180,"Entre 150 e 180","Superior a 180")))))))</f>
        <v/>
      </c>
    </row>
    <row r="4830">
      <c r="A4830" t="inlineStr">
        <is>
          <t>Q022L08</t>
        </is>
      </c>
      <c r="B4830" t="inlineStr">
        <is>
          <t>ANGELICA  ORTIGOZA</t>
        </is>
      </c>
      <c r="C4830" t="n">
        <v>1</v>
      </c>
      <c r="D4830" t="inlineStr">
        <is>
          <t>IPCA</t>
        </is>
      </c>
      <c r="E4830" t="n">
        <v>0</v>
      </c>
      <c r="F4830" t="inlineStr">
        <is>
          <t>MENSAL</t>
        </is>
      </c>
      <c r="G4830" t="n">
        <v>45285</v>
      </c>
      <c r="H4830" t="n">
        <v>45285</v>
      </c>
      <c r="I4830" t="n">
        <v>5</v>
      </c>
      <c r="J4830" t="inlineStr">
        <is>
          <t>CARTEIRA</t>
        </is>
      </c>
      <c r="K4830" t="inlineStr">
        <is>
          <t>CONTRATO</t>
        </is>
      </c>
      <c r="L4830" t="n">
        <v>4940.14</v>
      </c>
      <c r="M4830" t="inlineStr">
        <is>
          <t>IBIRAPITANGA FASE 3</t>
        </is>
      </c>
      <c r="N4830" s="142">
        <f>DATE(YEAR(G4830),MONTH(G4830),1)</f>
        <v/>
      </c>
      <c r="O4830" s="132">
        <f>IF(G4830&gt;$K$3,"Futuro","Atraso")</f>
        <v/>
      </c>
      <c r="P4830">
        <f>12*(YEAR(G4830)-YEAR($K$3))+(MONTH(G4830)-MONTH($K$3))</f>
        <v/>
      </c>
      <c r="Q4830" s="366">
        <f>IF(M4830="IBIRAPITANGA FASE 3",IF(O4830="Atraso",L4830,L4830/(1+$I$2)^P4830),IF(O4830="Atraso",L4830,L4830/(1+$I$1)^P4830))</f>
        <v/>
      </c>
      <c r="R4830">
        <f>IF(O4830="Atraso",$K$3-G4830,0)</f>
        <v/>
      </c>
      <c r="S4830">
        <f>IF(R4830&lt;=15,"Até 15",IF(R4830&lt;=30,"Entre 15 e 30",IF(R4830&lt;=60,"Entre 30 e 60",IF(R4830&lt;=90,"Entre 60 e 90",IF(R4830&lt;=120,"Entre 90 e 120",IF(R4830&lt;=150,"Entre 120 e 150",IF(R4830&lt;=180,"Entre 150 e 180","Superior a 180")))))))</f>
        <v/>
      </c>
    </row>
    <row r="4831">
      <c r="A4831" t="inlineStr">
        <is>
          <t>Q022L08</t>
        </is>
      </c>
      <c r="B4831" t="inlineStr">
        <is>
          <t>ANGELICA  ORTIGOZA</t>
        </is>
      </c>
      <c r="C4831" t="n">
        <v>1</v>
      </c>
      <c r="D4831" t="inlineStr">
        <is>
          <t>IPCA</t>
        </is>
      </c>
      <c r="E4831" t="n">
        <v>0</v>
      </c>
      <c r="F4831" t="inlineStr">
        <is>
          <t>MENSAL</t>
        </is>
      </c>
      <c r="G4831" t="n">
        <v>45316</v>
      </c>
      <c r="H4831" t="n">
        <v>45316</v>
      </c>
      <c r="I4831" t="n">
        <v>6</v>
      </c>
      <c r="J4831" t="inlineStr">
        <is>
          <t>CARTEIRA</t>
        </is>
      </c>
      <c r="K4831" t="inlineStr">
        <is>
          <t>CONTRATO</t>
        </is>
      </c>
      <c r="L4831" t="n">
        <v>4940.14</v>
      </c>
      <c r="M4831" t="inlineStr">
        <is>
          <t>IBIRAPITANGA FASE 3</t>
        </is>
      </c>
      <c r="N4831" s="142">
        <f>DATE(YEAR(G4831),MONTH(G4831),1)</f>
        <v/>
      </c>
      <c r="O4831" s="132">
        <f>IF(G4831&gt;$K$3,"Futuro","Atraso")</f>
        <v/>
      </c>
      <c r="P4831">
        <f>12*(YEAR(G4831)-YEAR($K$3))+(MONTH(G4831)-MONTH($K$3))</f>
        <v/>
      </c>
      <c r="Q4831" s="366">
        <f>IF(M4831="IBIRAPITANGA FASE 3",IF(O4831="Atraso",L4831,L4831/(1+$I$2)^P4831),IF(O4831="Atraso",L4831,L4831/(1+$I$1)^P4831))</f>
        <v/>
      </c>
      <c r="R4831">
        <f>IF(O4831="Atraso",$K$3-G4831,0)</f>
        <v/>
      </c>
      <c r="S4831">
        <f>IF(R4831&lt;=15,"Até 15",IF(R4831&lt;=30,"Entre 15 e 30",IF(R4831&lt;=60,"Entre 30 e 60",IF(R4831&lt;=90,"Entre 60 e 90",IF(R4831&lt;=120,"Entre 90 e 120",IF(R4831&lt;=150,"Entre 120 e 150",IF(R4831&lt;=180,"Entre 150 e 180","Superior a 180")))))))</f>
        <v/>
      </c>
    </row>
    <row r="4832">
      <c r="A4832" t="inlineStr">
        <is>
          <t>Q022L08</t>
        </is>
      </c>
      <c r="B4832" t="inlineStr">
        <is>
          <t>ANGELICA  ORTIGOZA</t>
        </is>
      </c>
      <c r="C4832" t="n">
        <v>1</v>
      </c>
      <c r="D4832" t="inlineStr">
        <is>
          <t>IPCA</t>
        </is>
      </c>
      <c r="E4832" t="n">
        <v>0</v>
      </c>
      <c r="F4832" t="inlineStr">
        <is>
          <t>MENSAL</t>
        </is>
      </c>
      <c r="G4832" t="n">
        <v>45347</v>
      </c>
      <c r="H4832" t="n">
        <v>45347</v>
      </c>
      <c r="I4832" t="n">
        <v>7</v>
      </c>
      <c r="J4832" t="inlineStr">
        <is>
          <t>CARTEIRA</t>
        </is>
      </c>
      <c r="K4832" t="inlineStr">
        <is>
          <t>CONTRATO</t>
        </is>
      </c>
      <c r="L4832" t="n">
        <v>4940.14</v>
      </c>
      <c r="M4832" t="inlineStr">
        <is>
          <t>IBIRAPITANGA FASE 3</t>
        </is>
      </c>
      <c r="N4832" s="142">
        <f>DATE(YEAR(G4832),MONTH(G4832),1)</f>
        <v/>
      </c>
      <c r="O4832" s="132">
        <f>IF(G4832&gt;$K$3,"Futuro","Atraso")</f>
        <v/>
      </c>
      <c r="P4832">
        <f>12*(YEAR(G4832)-YEAR($K$3))+(MONTH(G4832)-MONTH($K$3))</f>
        <v/>
      </c>
      <c r="Q4832" s="366">
        <f>IF(M4832="IBIRAPITANGA FASE 3",IF(O4832="Atraso",L4832,L4832/(1+$I$2)^P4832),IF(O4832="Atraso",L4832,L4832/(1+$I$1)^P4832))</f>
        <v/>
      </c>
      <c r="R4832">
        <f>IF(O4832="Atraso",$K$3-G4832,0)</f>
        <v/>
      </c>
      <c r="S4832">
        <f>IF(R4832&lt;=15,"Até 15",IF(R4832&lt;=30,"Entre 15 e 30",IF(R4832&lt;=60,"Entre 30 e 60",IF(R4832&lt;=90,"Entre 60 e 90",IF(R4832&lt;=120,"Entre 90 e 120",IF(R4832&lt;=150,"Entre 120 e 150",IF(R4832&lt;=180,"Entre 150 e 180","Superior a 180")))))))</f>
        <v/>
      </c>
    </row>
    <row r="4833">
      <c r="A4833" t="inlineStr">
        <is>
          <t>Q022L08</t>
        </is>
      </c>
      <c r="B4833" t="inlineStr">
        <is>
          <t>ANGELICA  ORTIGOZA</t>
        </is>
      </c>
      <c r="C4833" t="n">
        <v>1</v>
      </c>
      <c r="D4833" t="inlineStr">
        <is>
          <t>IPCA</t>
        </is>
      </c>
      <c r="E4833" t="n">
        <v>0</v>
      </c>
      <c r="F4833" t="inlineStr">
        <is>
          <t>MENSAL</t>
        </is>
      </c>
      <c r="G4833" t="n">
        <v>45376</v>
      </c>
      <c r="H4833" t="n">
        <v>45376</v>
      </c>
      <c r="I4833" t="n">
        <v>8</v>
      </c>
      <c r="J4833" t="inlineStr">
        <is>
          <t>CARTEIRA</t>
        </is>
      </c>
      <c r="K4833" t="inlineStr">
        <is>
          <t>CONTRATO</t>
        </is>
      </c>
      <c r="L4833" t="n">
        <v>4940.14</v>
      </c>
      <c r="M4833" t="inlineStr">
        <is>
          <t>IBIRAPITANGA FASE 3</t>
        </is>
      </c>
      <c r="N4833" s="142">
        <f>DATE(YEAR(G4833),MONTH(G4833),1)</f>
        <v/>
      </c>
      <c r="O4833" s="132">
        <f>IF(G4833&gt;$K$3,"Futuro","Atraso")</f>
        <v/>
      </c>
      <c r="P4833">
        <f>12*(YEAR(G4833)-YEAR($K$3))+(MONTH(G4833)-MONTH($K$3))</f>
        <v/>
      </c>
      <c r="Q4833" s="366">
        <f>IF(M4833="IBIRAPITANGA FASE 3",IF(O4833="Atraso",L4833,L4833/(1+$I$2)^P4833),IF(O4833="Atraso",L4833,L4833/(1+$I$1)^P4833))</f>
        <v/>
      </c>
      <c r="R4833">
        <f>IF(O4833="Atraso",$K$3-G4833,0)</f>
        <v/>
      </c>
      <c r="S4833">
        <f>IF(R4833&lt;=15,"Até 15",IF(R4833&lt;=30,"Entre 15 e 30",IF(R4833&lt;=60,"Entre 30 e 60",IF(R4833&lt;=90,"Entre 60 e 90",IF(R4833&lt;=120,"Entre 90 e 120",IF(R4833&lt;=150,"Entre 120 e 150",IF(R4833&lt;=180,"Entre 150 e 180","Superior a 180")))))))</f>
        <v/>
      </c>
    </row>
    <row r="4834">
      <c r="A4834" t="inlineStr">
        <is>
          <t>Q022L08</t>
        </is>
      </c>
      <c r="B4834" t="inlineStr">
        <is>
          <t>ANGELICA  ORTIGOZA</t>
        </is>
      </c>
      <c r="C4834" t="n">
        <v>1</v>
      </c>
      <c r="D4834" t="inlineStr">
        <is>
          <t>IPCA</t>
        </is>
      </c>
      <c r="E4834" t="n">
        <v>0</v>
      </c>
      <c r="F4834" t="inlineStr">
        <is>
          <t>MENSAL</t>
        </is>
      </c>
      <c r="G4834" t="n">
        <v>45407</v>
      </c>
      <c r="H4834" t="n">
        <v>45407</v>
      </c>
      <c r="I4834" t="n">
        <v>9</v>
      </c>
      <c r="J4834" t="inlineStr">
        <is>
          <t>CARTEIRA</t>
        </is>
      </c>
      <c r="K4834" t="inlineStr">
        <is>
          <t>CONTRATO</t>
        </is>
      </c>
      <c r="L4834" t="n">
        <v>4940.14</v>
      </c>
      <c r="M4834" t="inlineStr">
        <is>
          <t>IBIRAPITANGA FASE 3</t>
        </is>
      </c>
      <c r="N4834" s="142">
        <f>DATE(YEAR(G4834),MONTH(G4834),1)</f>
        <v/>
      </c>
      <c r="O4834" s="132">
        <f>IF(G4834&gt;$K$3,"Futuro","Atraso")</f>
        <v/>
      </c>
      <c r="P4834">
        <f>12*(YEAR(G4834)-YEAR($K$3))+(MONTH(G4834)-MONTH($K$3))</f>
        <v/>
      </c>
      <c r="Q4834" s="366">
        <f>IF(M4834="IBIRAPITANGA FASE 3",IF(O4834="Atraso",L4834,L4834/(1+$I$2)^P4834),IF(O4834="Atraso",L4834,L4834/(1+$I$1)^P4834))</f>
        <v/>
      </c>
      <c r="R4834">
        <f>IF(O4834="Atraso",$K$3-G4834,0)</f>
        <v/>
      </c>
      <c r="S4834">
        <f>IF(R4834&lt;=15,"Até 15",IF(R4834&lt;=30,"Entre 15 e 30",IF(R4834&lt;=60,"Entre 30 e 60",IF(R4834&lt;=90,"Entre 60 e 90",IF(R4834&lt;=120,"Entre 90 e 120",IF(R4834&lt;=150,"Entre 120 e 150",IF(R4834&lt;=180,"Entre 150 e 180","Superior a 180")))))))</f>
        <v/>
      </c>
    </row>
    <row r="4835">
      <c r="A4835" t="inlineStr">
        <is>
          <t>Q022L08</t>
        </is>
      </c>
      <c r="B4835" t="inlineStr">
        <is>
          <t>ANGELICA  ORTIGOZA</t>
        </is>
      </c>
      <c r="C4835" t="n">
        <v>1</v>
      </c>
      <c r="D4835" t="inlineStr">
        <is>
          <t>IPCA</t>
        </is>
      </c>
      <c r="E4835" t="n">
        <v>0</v>
      </c>
      <c r="F4835" t="inlineStr">
        <is>
          <t>MENSAL</t>
        </is>
      </c>
      <c r="G4835" t="n">
        <v>45437</v>
      </c>
      <c r="H4835" t="n">
        <v>45437</v>
      </c>
      <c r="I4835" t="n">
        <v>10</v>
      </c>
      <c r="J4835" t="inlineStr">
        <is>
          <t>CARTEIRA</t>
        </is>
      </c>
      <c r="K4835" t="inlineStr">
        <is>
          <t>CONTRATO</t>
        </is>
      </c>
      <c r="L4835" t="n">
        <v>4940.14</v>
      </c>
      <c r="M4835" t="inlineStr">
        <is>
          <t>IBIRAPITANGA FASE 3</t>
        </is>
      </c>
      <c r="N4835" s="142">
        <f>DATE(YEAR(G4835),MONTH(G4835),1)</f>
        <v/>
      </c>
      <c r="O4835" s="132">
        <f>IF(G4835&gt;$K$3,"Futuro","Atraso")</f>
        <v/>
      </c>
      <c r="P4835">
        <f>12*(YEAR(G4835)-YEAR($K$3))+(MONTH(G4835)-MONTH($K$3))</f>
        <v/>
      </c>
      <c r="Q4835" s="366">
        <f>IF(M4835="IBIRAPITANGA FASE 3",IF(O4835="Atraso",L4835,L4835/(1+$I$2)^P4835),IF(O4835="Atraso",L4835,L4835/(1+$I$1)^P4835))</f>
        <v/>
      </c>
      <c r="R4835">
        <f>IF(O4835="Atraso",$K$3-G4835,0)</f>
        <v/>
      </c>
      <c r="S4835">
        <f>IF(R4835&lt;=15,"Até 15",IF(R4835&lt;=30,"Entre 15 e 30",IF(R4835&lt;=60,"Entre 30 e 60",IF(R4835&lt;=90,"Entre 60 e 90",IF(R4835&lt;=120,"Entre 90 e 120",IF(R4835&lt;=150,"Entre 120 e 150",IF(R4835&lt;=180,"Entre 150 e 180","Superior a 180")))))))</f>
        <v/>
      </c>
    </row>
    <row r="4836">
      <c r="A4836" t="inlineStr">
        <is>
          <t>Q022L08</t>
        </is>
      </c>
      <c r="B4836" t="inlineStr">
        <is>
          <t>ANGELICA  ORTIGOZA</t>
        </is>
      </c>
      <c r="C4836" t="n">
        <v>1</v>
      </c>
      <c r="D4836" t="inlineStr">
        <is>
          <t>IPCA</t>
        </is>
      </c>
      <c r="E4836" t="n">
        <v>0</v>
      </c>
      <c r="F4836" t="inlineStr">
        <is>
          <t>MENSAL</t>
        </is>
      </c>
      <c r="G4836" t="n">
        <v>45468</v>
      </c>
      <c r="H4836" t="n">
        <v>45468</v>
      </c>
      <c r="I4836" t="n">
        <v>11</v>
      </c>
      <c r="J4836" t="inlineStr">
        <is>
          <t>CARTEIRA</t>
        </is>
      </c>
      <c r="K4836" t="inlineStr">
        <is>
          <t>CONTRATO</t>
        </is>
      </c>
      <c r="L4836" t="n">
        <v>4940.14</v>
      </c>
      <c r="M4836" t="inlineStr">
        <is>
          <t>IBIRAPITANGA FASE 3</t>
        </is>
      </c>
      <c r="N4836" s="142">
        <f>DATE(YEAR(G4836),MONTH(G4836),1)</f>
        <v/>
      </c>
      <c r="O4836" s="132">
        <f>IF(G4836&gt;$K$3,"Futuro","Atraso")</f>
        <v/>
      </c>
      <c r="P4836">
        <f>12*(YEAR(G4836)-YEAR($K$3))+(MONTH(G4836)-MONTH($K$3))</f>
        <v/>
      </c>
      <c r="Q4836" s="366">
        <f>IF(M4836="IBIRAPITANGA FASE 3",IF(O4836="Atraso",L4836,L4836/(1+$I$2)^P4836),IF(O4836="Atraso",L4836,L4836/(1+$I$1)^P4836))</f>
        <v/>
      </c>
      <c r="R4836">
        <f>IF(O4836="Atraso",$K$3-G4836,0)</f>
        <v/>
      </c>
      <c r="S4836">
        <f>IF(R4836&lt;=15,"Até 15",IF(R4836&lt;=30,"Entre 15 e 30",IF(R4836&lt;=60,"Entre 30 e 60",IF(R4836&lt;=90,"Entre 60 e 90",IF(R4836&lt;=120,"Entre 90 e 120",IF(R4836&lt;=150,"Entre 120 e 150",IF(R4836&lt;=180,"Entre 150 e 180","Superior a 180")))))))</f>
        <v/>
      </c>
    </row>
    <row r="4837">
      <c r="A4837" t="inlineStr">
        <is>
          <t>Q022L08</t>
        </is>
      </c>
      <c r="B4837" t="inlineStr">
        <is>
          <t>ANGELICA  ORTIGOZA</t>
        </is>
      </c>
      <c r="C4837" t="n">
        <v>1</v>
      </c>
      <c r="D4837" t="inlineStr">
        <is>
          <t>IPCA</t>
        </is>
      </c>
      <c r="E4837" t="n">
        <v>0</v>
      </c>
      <c r="F4837" t="inlineStr">
        <is>
          <t>MENSAL</t>
        </is>
      </c>
      <c r="G4837" t="n">
        <v>45498</v>
      </c>
      <c r="H4837" t="n">
        <v>45498</v>
      </c>
      <c r="I4837" t="n">
        <v>12</v>
      </c>
      <c r="J4837" t="inlineStr">
        <is>
          <t>CARTEIRA</t>
        </is>
      </c>
      <c r="K4837" t="inlineStr">
        <is>
          <t>CONTRATO</t>
        </is>
      </c>
      <c r="L4837" t="n">
        <v>4940.14</v>
      </c>
      <c r="M4837" t="inlineStr">
        <is>
          <t>IBIRAPITANGA FASE 3</t>
        </is>
      </c>
      <c r="N4837" s="142">
        <f>DATE(YEAR(G4837),MONTH(G4837),1)</f>
        <v/>
      </c>
      <c r="O4837" s="132">
        <f>IF(G4837&gt;$K$3,"Futuro","Atraso")</f>
        <v/>
      </c>
      <c r="P4837">
        <f>12*(YEAR(G4837)-YEAR($K$3))+(MONTH(G4837)-MONTH($K$3))</f>
        <v/>
      </c>
      <c r="Q4837" s="366">
        <f>IF(M4837="IBIRAPITANGA FASE 3",IF(O4837="Atraso",L4837,L4837/(1+$I$2)^P4837),IF(O4837="Atraso",L4837,L4837/(1+$I$1)^P4837))</f>
        <v/>
      </c>
      <c r="R4837">
        <f>IF(O4837="Atraso",$K$3-G4837,0)</f>
        <v/>
      </c>
      <c r="S4837">
        <f>IF(R4837&lt;=15,"Até 15",IF(R4837&lt;=30,"Entre 15 e 30",IF(R4837&lt;=60,"Entre 30 e 60",IF(R4837&lt;=90,"Entre 60 e 90",IF(R4837&lt;=120,"Entre 90 e 120",IF(R4837&lt;=150,"Entre 120 e 150",IF(R4837&lt;=180,"Entre 150 e 180","Superior a 180")))))))</f>
        <v/>
      </c>
    </row>
    <row r="4838">
      <c r="A4838" t="inlineStr">
        <is>
          <t>Q022L08</t>
        </is>
      </c>
      <c r="B4838" t="inlineStr">
        <is>
          <t>ANGELICA  ORTIGOZA</t>
        </is>
      </c>
      <c r="C4838" t="n">
        <v>1</v>
      </c>
      <c r="D4838" t="inlineStr">
        <is>
          <t>IPCA</t>
        </is>
      </c>
      <c r="E4838" t="n">
        <v>0</v>
      </c>
      <c r="F4838" t="inlineStr">
        <is>
          <t>MENSAL</t>
        </is>
      </c>
      <c r="G4838" t="n">
        <v>45498</v>
      </c>
      <c r="H4838" t="n">
        <v>45498</v>
      </c>
      <c r="I4838" t="n">
        <v>1</v>
      </c>
      <c r="J4838" t="inlineStr">
        <is>
          <t>CARTEIRA</t>
        </is>
      </c>
      <c r="K4838" t="inlineStr">
        <is>
          <t>CONTRATO</t>
        </is>
      </c>
      <c r="L4838" t="n">
        <v>19760.87</v>
      </c>
      <c r="M4838" t="inlineStr">
        <is>
          <t>IBIRAPITANGA FASE 3</t>
        </is>
      </c>
      <c r="N4838" s="142">
        <f>DATE(YEAR(G4838),MONTH(G4838),1)</f>
        <v/>
      </c>
      <c r="O4838" s="132">
        <f>IF(G4838&gt;$K$3,"Futuro","Atraso")</f>
        <v/>
      </c>
      <c r="P4838">
        <f>12*(YEAR(G4838)-YEAR($K$3))+(MONTH(G4838)-MONTH($K$3))</f>
        <v/>
      </c>
      <c r="Q4838" s="366">
        <f>IF(M4838="IBIRAPITANGA FASE 3",IF(O4838="Atraso",L4838,L4838/(1+$I$2)^P4838),IF(O4838="Atraso",L4838,L4838/(1+$I$1)^P4838))</f>
        <v/>
      </c>
      <c r="R4838">
        <f>IF(O4838="Atraso",$K$3-G4838,0)</f>
        <v/>
      </c>
      <c r="S4838">
        <f>IF(R4838&lt;=15,"Até 15",IF(R4838&lt;=30,"Entre 15 e 30",IF(R4838&lt;=60,"Entre 30 e 60",IF(R4838&lt;=90,"Entre 60 e 90",IF(R4838&lt;=120,"Entre 90 e 120",IF(R4838&lt;=150,"Entre 120 e 150",IF(R4838&lt;=180,"Entre 150 e 180","Superior a 180")))))))</f>
        <v/>
      </c>
    </row>
    <row r="4839">
      <c r="A4839" t="inlineStr">
        <is>
          <t>Q022L08</t>
        </is>
      </c>
      <c r="B4839" t="inlineStr">
        <is>
          <t>ANGELICA  ORTIGOZA</t>
        </is>
      </c>
      <c r="C4839" t="n">
        <v>1</v>
      </c>
      <c r="D4839" t="inlineStr">
        <is>
          <t>IPCA</t>
        </is>
      </c>
      <c r="E4839" t="n">
        <v>0</v>
      </c>
      <c r="F4839" t="inlineStr">
        <is>
          <t>MENSAL</t>
        </is>
      </c>
      <c r="G4839" t="n">
        <v>45529</v>
      </c>
      <c r="H4839" t="n">
        <v>45529</v>
      </c>
      <c r="I4839" t="n">
        <v>13</v>
      </c>
      <c r="J4839" t="inlineStr">
        <is>
          <t>CARTEIRA</t>
        </is>
      </c>
      <c r="K4839" t="inlineStr">
        <is>
          <t>CONTRATO</t>
        </is>
      </c>
      <c r="L4839" t="n">
        <v>4940.14</v>
      </c>
      <c r="M4839" t="inlineStr">
        <is>
          <t>IBIRAPITANGA FASE 3</t>
        </is>
      </c>
      <c r="N4839" s="142">
        <f>DATE(YEAR(G4839),MONTH(G4839),1)</f>
        <v/>
      </c>
      <c r="O4839" s="132">
        <f>IF(G4839&gt;$K$3,"Futuro","Atraso")</f>
        <v/>
      </c>
      <c r="P4839">
        <f>12*(YEAR(G4839)-YEAR($K$3))+(MONTH(G4839)-MONTH($K$3))</f>
        <v/>
      </c>
      <c r="Q4839" s="366">
        <f>IF(M4839="IBIRAPITANGA FASE 3",IF(O4839="Atraso",L4839,L4839/(1+$I$2)^P4839),IF(O4839="Atraso",L4839,L4839/(1+$I$1)^P4839))</f>
        <v/>
      </c>
      <c r="R4839">
        <f>IF(O4839="Atraso",$K$3-G4839,0)</f>
        <v/>
      </c>
      <c r="S4839">
        <f>IF(R4839&lt;=15,"Até 15",IF(R4839&lt;=30,"Entre 15 e 30",IF(R4839&lt;=60,"Entre 30 e 60",IF(R4839&lt;=90,"Entre 60 e 90",IF(R4839&lt;=120,"Entre 90 e 120",IF(R4839&lt;=150,"Entre 120 e 150",IF(R4839&lt;=180,"Entre 150 e 180","Superior a 180")))))))</f>
        <v/>
      </c>
    </row>
    <row r="4840">
      <c r="A4840" t="inlineStr">
        <is>
          <t>Q022L08</t>
        </is>
      </c>
      <c r="B4840" t="inlineStr">
        <is>
          <t>ANGELICA  ORTIGOZA</t>
        </is>
      </c>
      <c r="C4840" t="n">
        <v>1</v>
      </c>
      <c r="D4840" t="inlineStr">
        <is>
          <t>IPCA</t>
        </is>
      </c>
      <c r="E4840" t="n">
        <v>0</v>
      </c>
      <c r="F4840" t="inlineStr">
        <is>
          <t>MENSAL</t>
        </is>
      </c>
      <c r="G4840" t="n">
        <v>45560</v>
      </c>
      <c r="H4840" t="n">
        <v>45560</v>
      </c>
      <c r="I4840" t="n">
        <v>14</v>
      </c>
      <c r="J4840" t="inlineStr">
        <is>
          <t>CARTEIRA</t>
        </is>
      </c>
      <c r="K4840" t="inlineStr">
        <is>
          <t>CONTRATO</t>
        </is>
      </c>
      <c r="L4840" t="n">
        <v>4940.14</v>
      </c>
      <c r="M4840" t="inlineStr">
        <is>
          <t>IBIRAPITANGA FASE 3</t>
        </is>
      </c>
      <c r="N4840" s="142">
        <f>DATE(YEAR(G4840),MONTH(G4840),1)</f>
        <v/>
      </c>
      <c r="O4840" s="132">
        <f>IF(G4840&gt;$K$3,"Futuro","Atraso")</f>
        <v/>
      </c>
      <c r="P4840">
        <f>12*(YEAR(G4840)-YEAR($K$3))+(MONTH(G4840)-MONTH($K$3))</f>
        <v/>
      </c>
      <c r="Q4840" s="366">
        <f>IF(M4840="IBIRAPITANGA FASE 3",IF(O4840="Atraso",L4840,L4840/(1+$I$2)^P4840),IF(O4840="Atraso",L4840,L4840/(1+$I$1)^P4840))</f>
        <v/>
      </c>
      <c r="R4840">
        <f>IF(O4840="Atraso",$K$3-G4840,0)</f>
        <v/>
      </c>
      <c r="S4840">
        <f>IF(R4840&lt;=15,"Até 15",IF(R4840&lt;=30,"Entre 15 e 30",IF(R4840&lt;=60,"Entre 30 e 60",IF(R4840&lt;=90,"Entre 60 e 90",IF(R4840&lt;=120,"Entre 90 e 120",IF(R4840&lt;=150,"Entre 120 e 150",IF(R4840&lt;=180,"Entre 150 e 180","Superior a 180")))))))</f>
        <v/>
      </c>
    </row>
    <row r="4841">
      <c r="A4841" t="inlineStr">
        <is>
          <t>Q022L08</t>
        </is>
      </c>
      <c r="B4841" t="inlineStr">
        <is>
          <t>ANGELICA  ORTIGOZA</t>
        </is>
      </c>
      <c r="C4841" t="n">
        <v>1</v>
      </c>
      <c r="D4841" t="inlineStr">
        <is>
          <t>IPCA</t>
        </is>
      </c>
      <c r="E4841" t="n">
        <v>0</v>
      </c>
      <c r="F4841" t="inlineStr">
        <is>
          <t>MENSAL</t>
        </is>
      </c>
      <c r="G4841" t="n">
        <v>45590</v>
      </c>
      <c r="H4841" t="n">
        <v>45590</v>
      </c>
      <c r="I4841" t="n">
        <v>15</v>
      </c>
      <c r="J4841" t="inlineStr">
        <is>
          <t>CARTEIRA</t>
        </is>
      </c>
      <c r="K4841" t="inlineStr">
        <is>
          <t>CONTRATO</t>
        </is>
      </c>
      <c r="L4841" t="n">
        <v>4940.14</v>
      </c>
      <c r="M4841" t="inlineStr">
        <is>
          <t>IBIRAPITANGA FASE 3</t>
        </is>
      </c>
      <c r="N4841" s="142">
        <f>DATE(YEAR(G4841),MONTH(G4841),1)</f>
        <v/>
      </c>
      <c r="O4841" s="132">
        <f>IF(G4841&gt;$K$3,"Futuro","Atraso")</f>
        <v/>
      </c>
      <c r="P4841">
        <f>12*(YEAR(G4841)-YEAR($K$3))+(MONTH(G4841)-MONTH($K$3))</f>
        <v/>
      </c>
      <c r="Q4841" s="366">
        <f>IF(M4841="IBIRAPITANGA FASE 3",IF(O4841="Atraso",L4841,L4841/(1+$I$2)^P4841),IF(O4841="Atraso",L4841,L4841/(1+$I$1)^P4841))</f>
        <v/>
      </c>
      <c r="R4841">
        <f>IF(O4841="Atraso",$K$3-G4841,0)</f>
        <v/>
      </c>
      <c r="S4841">
        <f>IF(R4841&lt;=15,"Até 15",IF(R4841&lt;=30,"Entre 15 e 30",IF(R4841&lt;=60,"Entre 30 e 60",IF(R4841&lt;=90,"Entre 60 e 90",IF(R4841&lt;=120,"Entre 90 e 120",IF(R4841&lt;=150,"Entre 120 e 150",IF(R4841&lt;=180,"Entre 150 e 180","Superior a 180")))))))</f>
        <v/>
      </c>
    </row>
    <row r="4842">
      <c r="A4842" t="inlineStr">
        <is>
          <t>Q022L08</t>
        </is>
      </c>
      <c r="B4842" t="inlineStr">
        <is>
          <t>ANGELICA  ORTIGOZA</t>
        </is>
      </c>
      <c r="C4842" t="n">
        <v>1</v>
      </c>
      <c r="D4842" t="inlineStr">
        <is>
          <t>IPCA</t>
        </is>
      </c>
      <c r="E4842" t="n">
        <v>0</v>
      </c>
      <c r="F4842" t="inlineStr">
        <is>
          <t>MENSAL</t>
        </is>
      </c>
      <c r="G4842" t="n">
        <v>45621</v>
      </c>
      <c r="H4842" t="n">
        <v>45621</v>
      </c>
      <c r="I4842" t="n">
        <v>16</v>
      </c>
      <c r="J4842" t="inlineStr">
        <is>
          <t>CARTEIRA</t>
        </is>
      </c>
      <c r="K4842" t="inlineStr">
        <is>
          <t>CONTRATO</t>
        </is>
      </c>
      <c r="L4842" t="n">
        <v>4940.14</v>
      </c>
      <c r="M4842" t="inlineStr">
        <is>
          <t>IBIRAPITANGA FASE 3</t>
        </is>
      </c>
      <c r="N4842" s="142">
        <f>DATE(YEAR(G4842),MONTH(G4842),1)</f>
        <v/>
      </c>
      <c r="O4842" s="132">
        <f>IF(G4842&gt;$K$3,"Futuro","Atraso")</f>
        <v/>
      </c>
      <c r="P4842">
        <f>12*(YEAR(G4842)-YEAR($K$3))+(MONTH(G4842)-MONTH($K$3))</f>
        <v/>
      </c>
      <c r="Q4842" s="366">
        <f>IF(M4842="IBIRAPITANGA FASE 3",IF(O4842="Atraso",L4842,L4842/(1+$I$2)^P4842),IF(O4842="Atraso",L4842,L4842/(1+$I$1)^P4842))</f>
        <v/>
      </c>
      <c r="R4842">
        <f>IF(O4842="Atraso",$K$3-G4842,0)</f>
        <v/>
      </c>
      <c r="S4842">
        <f>IF(R4842&lt;=15,"Até 15",IF(R4842&lt;=30,"Entre 15 e 30",IF(R4842&lt;=60,"Entre 30 e 60",IF(R4842&lt;=90,"Entre 60 e 90",IF(R4842&lt;=120,"Entre 90 e 120",IF(R4842&lt;=150,"Entre 120 e 150",IF(R4842&lt;=180,"Entre 150 e 180","Superior a 180")))))))</f>
        <v/>
      </c>
    </row>
    <row r="4843">
      <c r="A4843" t="inlineStr">
        <is>
          <t>Q022L08</t>
        </is>
      </c>
      <c r="B4843" t="inlineStr">
        <is>
          <t>ANGELICA  ORTIGOZA</t>
        </is>
      </c>
      <c r="C4843" t="n">
        <v>1</v>
      </c>
      <c r="D4843" t="inlineStr">
        <is>
          <t>IPCA</t>
        </is>
      </c>
      <c r="E4843" t="n">
        <v>0</v>
      </c>
      <c r="F4843" t="inlineStr">
        <is>
          <t>MENSAL</t>
        </is>
      </c>
      <c r="G4843" t="n">
        <v>45651</v>
      </c>
      <c r="H4843" t="n">
        <v>45651</v>
      </c>
      <c r="I4843" t="n">
        <v>17</v>
      </c>
      <c r="J4843" t="inlineStr">
        <is>
          <t>CARTEIRA</t>
        </is>
      </c>
      <c r="K4843" t="inlineStr">
        <is>
          <t>CONTRATO</t>
        </is>
      </c>
      <c r="L4843" t="n">
        <v>4940.14</v>
      </c>
      <c r="M4843" t="inlineStr">
        <is>
          <t>IBIRAPITANGA FASE 3</t>
        </is>
      </c>
      <c r="N4843" s="142">
        <f>DATE(YEAR(G4843),MONTH(G4843),1)</f>
        <v/>
      </c>
      <c r="O4843" s="132">
        <f>IF(G4843&gt;$K$3,"Futuro","Atraso")</f>
        <v/>
      </c>
      <c r="P4843">
        <f>12*(YEAR(G4843)-YEAR($K$3))+(MONTH(G4843)-MONTH($K$3))</f>
        <v/>
      </c>
      <c r="Q4843" s="366">
        <f>IF(M4843="IBIRAPITANGA FASE 3",IF(O4843="Atraso",L4843,L4843/(1+$I$2)^P4843),IF(O4843="Atraso",L4843,L4843/(1+$I$1)^P4843))</f>
        <v/>
      </c>
      <c r="R4843">
        <f>IF(O4843="Atraso",$K$3-G4843,0)</f>
        <v/>
      </c>
      <c r="S4843">
        <f>IF(R4843&lt;=15,"Até 15",IF(R4843&lt;=30,"Entre 15 e 30",IF(R4843&lt;=60,"Entre 30 e 60",IF(R4843&lt;=90,"Entre 60 e 90",IF(R4843&lt;=120,"Entre 90 e 120",IF(R4843&lt;=150,"Entre 120 e 150",IF(R4843&lt;=180,"Entre 150 e 180","Superior a 180")))))))</f>
        <v/>
      </c>
    </row>
    <row r="4844">
      <c r="A4844" t="inlineStr">
        <is>
          <t>Q022L08</t>
        </is>
      </c>
      <c r="B4844" t="inlineStr">
        <is>
          <t>ANGELICA  ORTIGOZA</t>
        </is>
      </c>
      <c r="C4844" t="n">
        <v>1</v>
      </c>
      <c r="D4844" t="inlineStr">
        <is>
          <t>IPCA</t>
        </is>
      </c>
      <c r="E4844" t="n">
        <v>0</v>
      </c>
      <c r="F4844" t="inlineStr">
        <is>
          <t>MENSAL</t>
        </is>
      </c>
      <c r="G4844" t="n">
        <v>45682</v>
      </c>
      <c r="H4844" t="n">
        <v>45682</v>
      </c>
      <c r="I4844" t="n">
        <v>18</v>
      </c>
      <c r="J4844" t="inlineStr">
        <is>
          <t>CARTEIRA</t>
        </is>
      </c>
      <c r="K4844" t="inlineStr">
        <is>
          <t>CONTRATO</t>
        </is>
      </c>
      <c r="L4844" t="n">
        <v>4940.14</v>
      </c>
      <c r="M4844" t="inlineStr">
        <is>
          <t>IBIRAPITANGA FASE 3</t>
        </is>
      </c>
      <c r="N4844" s="142">
        <f>DATE(YEAR(G4844),MONTH(G4844),1)</f>
        <v/>
      </c>
      <c r="O4844" s="132">
        <f>IF(G4844&gt;$K$3,"Futuro","Atraso")</f>
        <v/>
      </c>
      <c r="P4844">
        <f>12*(YEAR(G4844)-YEAR($K$3))+(MONTH(G4844)-MONTH($K$3))</f>
        <v/>
      </c>
      <c r="Q4844" s="366">
        <f>IF(M4844="IBIRAPITANGA FASE 3",IF(O4844="Atraso",L4844,L4844/(1+$I$2)^P4844),IF(O4844="Atraso",L4844,L4844/(1+$I$1)^P4844))</f>
        <v/>
      </c>
      <c r="R4844">
        <f>IF(O4844="Atraso",$K$3-G4844,0)</f>
        <v/>
      </c>
      <c r="S4844">
        <f>IF(R4844&lt;=15,"Até 15",IF(R4844&lt;=30,"Entre 15 e 30",IF(R4844&lt;=60,"Entre 30 e 60",IF(R4844&lt;=90,"Entre 60 e 90",IF(R4844&lt;=120,"Entre 90 e 120",IF(R4844&lt;=150,"Entre 120 e 150",IF(R4844&lt;=180,"Entre 150 e 180","Superior a 180")))))))</f>
        <v/>
      </c>
    </row>
    <row r="4845">
      <c r="A4845" t="inlineStr">
        <is>
          <t>Q022L08</t>
        </is>
      </c>
      <c r="B4845" t="inlineStr">
        <is>
          <t>ANGELICA  ORTIGOZA</t>
        </is>
      </c>
      <c r="C4845" t="n">
        <v>1</v>
      </c>
      <c r="D4845" t="inlineStr">
        <is>
          <t>IPCA</t>
        </is>
      </c>
      <c r="E4845" t="n">
        <v>0</v>
      </c>
      <c r="F4845" t="inlineStr">
        <is>
          <t>MENSAL</t>
        </is>
      </c>
      <c r="G4845" t="n">
        <v>45713</v>
      </c>
      <c r="H4845" t="n">
        <v>45713</v>
      </c>
      <c r="I4845" t="n">
        <v>19</v>
      </c>
      <c r="J4845" t="inlineStr">
        <is>
          <t>CARTEIRA</t>
        </is>
      </c>
      <c r="K4845" t="inlineStr">
        <is>
          <t>CONTRATO</t>
        </is>
      </c>
      <c r="L4845" t="n">
        <v>4940.14</v>
      </c>
      <c r="M4845" t="inlineStr">
        <is>
          <t>IBIRAPITANGA FASE 3</t>
        </is>
      </c>
      <c r="N4845" s="142">
        <f>DATE(YEAR(G4845),MONTH(G4845),1)</f>
        <v/>
      </c>
      <c r="O4845" s="132">
        <f>IF(G4845&gt;$K$3,"Futuro","Atraso")</f>
        <v/>
      </c>
      <c r="P4845">
        <f>12*(YEAR(G4845)-YEAR($K$3))+(MONTH(G4845)-MONTH($K$3))</f>
        <v/>
      </c>
      <c r="Q4845" s="366">
        <f>IF(M4845="IBIRAPITANGA FASE 3",IF(O4845="Atraso",L4845,L4845/(1+$I$2)^P4845),IF(O4845="Atraso",L4845,L4845/(1+$I$1)^P4845))</f>
        <v/>
      </c>
      <c r="R4845">
        <f>IF(O4845="Atraso",$K$3-G4845,0)</f>
        <v/>
      </c>
      <c r="S4845">
        <f>IF(R4845&lt;=15,"Até 15",IF(R4845&lt;=30,"Entre 15 e 30",IF(R4845&lt;=60,"Entre 30 e 60",IF(R4845&lt;=90,"Entre 60 e 90",IF(R4845&lt;=120,"Entre 90 e 120",IF(R4845&lt;=150,"Entre 120 e 150",IF(R4845&lt;=180,"Entre 150 e 180","Superior a 180")))))))</f>
        <v/>
      </c>
    </row>
    <row r="4846">
      <c r="A4846" t="inlineStr">
        <is>
          <t>Q022L08</t>
        </is>
      </c>
      <c r="B4846" t="inlineStr">
        <is>
          <t>ANGELICA  ORTIGOZA</t>
        </is>
      </c>
      <c r="C4846" t="n">
        <v>1</v>
      </c>
      <c r="D4846" t="inlineStr">
        <is>
          <t>IPCA</t>
        </is>
      </c>
      <c r="E4846" t="n">
        <v>0</v>
      </c>
      <c r="F4846" t="inlineStr">
        <is>
          <t>MENSAL</t>
        </is>
      </c>
      <c r="G4846" t="n">
        <v>45741</v>
      </c>
      <c r="H4846" t="n">
        <v>45741</v>
      </c>
      <c r="I4846" t="n">
        <v>20</v>
      </c>
      <c r="J4846" t="inlineStr">
        <is>
          <t>CARTEIRA</t>
        </is>
      </c>
      <c r="K4846" t="inlineStr">
        <is>
          <t>CONTRATO</t>
        </is>
      </c>
      <c r="L4846" t="n">
        <v>4940.14</v>
      </c>
      <c r="M4846" t="inlineStr">
        <is>
          <t>IBIRAPITANGA FASE 3</t>
        </is>
      </c>
      <c r="N4846" s="142">
        <f>DATE(YEAR(G4846),MONTH(G4846),1)</f>
        <v/>
      </c>
      <c r="O4846" s="132">
        <f>IF(G4846&gt;$K$3,"Futuro","Atraso")</f>
        <v/>
      </c>
      <c r="P4846">
        <f>12*(YEAR(G4846)-YEAR($K$3))+(MONTH(G4846)-MONTH($K$3))</f>
        <v/>
      </c>
      <c r="Q4846" s="366">
        <f>IF(M4846="IBIRAPITANGA FASE 3",IF(O4846="Atraso",L4846,L4846/(1+$I$2)^P4846),IF(O4846="Atraso",L4846,L4846/(1+$I$1)^P4846))</f>
        <v/>
      </c>
      <c r="R4846">
        <f>IF(O4846="Atraso",$K$3-G4846,0)</f>
        <v/>
      </c>
      <c r="S4846">
        <f>IF(R4846&lt;=15,"Até 15",IF(R4846&lt;=30,"Entre 15 e 30",IF(R4846&lt;=60,"Entre 30 e 60",IF(R4846&lt;=90,"Entre 60 e 90",IF(R4846&lt;=120,"Entre 90 e 120",IF(R4846&lt;=150,"Entre 120 e 150",IF(R4846&lt;=180,"Entre 150 e 180","Superior a 180")))))))</f>
        <v/>
      </c>
    </row>
    <row r="4847">
      <c r="A4847" t="inlineStr">
        <is>
          <t>Q022L08</t>
        </is>
      </c>
      <c r="B4847" t="inlineStr">
        <is>
          <t>ANGELICA  ORTIGOZA</t>
        </is>
      </c>
      <c r="C4847" t="n">
        <v>1</v>
      </c>
      <c r="D4847" t="inlineStr">
        <is>
          <t>IPCA</t>
        </is>
      </c>
      <c r="E4847" t="n">
        <v>0</v>
      </c>
      <c r="F4847" t="inlineStr">
        <is>
          <t>MENSAL</t>
        </is>
      </c>
      <c r="G4847" t="n">
        <v>45772</v>
      </c>
      <c r="H4847" t="n">
        <v>45772</v>
      </c>
      <c r="I4847" t="n">
        <v>21</v>
      </c>
      <c r="J4847" t="inlineStr">
        <is>
          <t>CARTEIRA</t>
        </is>
      </c>
      <c r="K4847" t="inlineStr">
        <is>
          <t>CONTRATO</t>
        </is>
      </c>
      <c r="L4847" t="n">
        <v>4940.14</v>
      </c>
      <c r="M4847" t="inlineStr">
        <is>
          <t>IBIRAPITANGA FASE 3</t>
        </is>
      </c>
      <c r="N4847" s="142">
        <f>DATE(YEAR(G4847),MONTH(G4847),1)</f>
        <v/>
      </c>
      <c r="O4847" s="132">
        <f>IF(G4847&gt;$K$3,"Futuro","Atraso")</f>
        <v/>
      </c>
      <c r="P4847">
        <f>12*(YEAR(G4847)-YEAR($K$3))+(MONTH(G4847)-MONTH($K$3))</f>
        <v/>
      </c>
      <c r="Q4847" s="366">
        <f>IF(M4847="IBIRAPITANGA FASE 3",IF(O4847="Atraso",L4847,L4847/(1+$I$2)^P4847),IF(O4847="Atraso",L4847,L4847/(1+$I$1)^P4847))</f>
        <v/>
      </c>
      <c r="R4847">
        <f>IF(O4847="Atraso",$K$3-G4847,0)</f>
        <v/>
      </c>
      <c r="S4847">
        <f>IF(R4847&lt;=15,"Até 15",IF(R4847&lt;=30,"Entre 15 e 30",IF(R4847&lt;=60,"Entre 30 e 60",IF(R4847&lt;=90,"Entre 60 e 90",IF(R4847&lt;=120,"Entre 90 e 120",IF(R4847&lt;=150,"Entre 120 e 150",IF(R4847&lt;=180,"Entre 150 e 180","Superior a 180")))))))</f>
        <v/>
      </c>
    </row>
    <row r="4848">
      <c r="A4848" t="inlineStr">
        <is>
          <t>Q022L08</t>
        </is>
      </c>
      <c r="B4848" t="inlineStr">
        <is>
          <t>ANGELICA  ORTIGOZA</t>
        </is>
      </c>
      <c r="C4848" t="n">
        <v>1</v>
      </c>
      <c r="D4848" t="inlineStr">
        <is>
          <t>IPCA</t>
        </is>
      </c>
      <c r="E4848" t="n">
        <v>0</v>
      </c>
      <c r="F4848" t="inlineStr">
        <is>
          <t>MENSAL</t>
        </is>
      </c>
      <c r="G4848" t="n">
        <v>45802</v>
      </c>
      <c r="H4848" t="n">
        <v>45802</v>
      </c>
      <c r="I4848" t="n">
        <v>22</v>
      </c>
      <c r="J4848" t="inlineStr">
        <is>
          <t>CARTEIRA</t>
        </is>
      </c>
      <c r="K4848" t="inlineStr">
        <is>
          <t>CONTRATO</t>
        </is>
      </c>
      <c r="L4848" t="n">
        <v>4940.14</v>
      </c>
      <c r="M4848" t="inlineStr">
        <is>
          <t>IBIRAPITANGA FASE 3</t>
        </is>
      </c>
      <c r="N4848" s="142">
        <f>DATE(YEAR(G4848),MONTH(G4848),1)</f>
        <v/>
      </c>
      <c r="O4848" s="132">
        <f>IF(G4848&gt;$K$3,"Futuro","Atraso")</f>
        <v/>
      </c>
      <c r="P4848">
        <f>12*(YEAR(G4848)-YEAR($K$3))+(MONTH(G4848)-MONTH($K$3))</f>
        <v/>
      </c>
      <c r="Q4848" s="366">
        <f>IF(M4848="IBIRAPITANGA FASE 3",IF(O4848="Atraso",L4848,L4848/(1+$I$2)^P4848),IF(O4848="Atraso",L4848,L4848/(1+$I$1)^P4848))</f>
        <v/>
      </c>
      <c r="R4848">
        <f>IF(O4848="Atraso",$K$3-G4848,0)</f>
        <v/>
      </c>
      <c r="S4848">
        <f>IF(R4848&lt;=15,"Até 15",IF(R4848&lt;=30,"Entre 15 e 30",IF(R4848&lt;=60,"Entre 30 e 60",IF(R4848&lt;=90,"Entre 60 e 90",IF(R4848&lt;=120,"Entre 90 e 120",IF(R4848&lt;=150,"Entre 120 e 150",IF(R4848&lt;=180,"Entre 150 e 180","Superior a 180")))))))</f>
        <v/>
      </c>
    </row>
    <row r="4849">
      <c r="A4849" t="inlineStr">
        <is>
          <t>Q022L08</t>
        </is>
      </c>
      <c r="B4849" t="inlineStr">
        <is>
          <t>ANGELICA  ORTIGOZA</t>
        </is>
      </c>
      <c r="C4849" t="n">
        <v>1</v>
      </c>
      <c r="D4849" t="inlineStr">
        <is>
          <t>IPCA</t>
        </is>
      </c>
      <c r="E4849" t="n">
        <v>0</v>
      </c>
      <c r="F4849" t="inlineStr">
        <is>
          <t>MENSAL</t>
        </is>
      </c>
      <c r="G4849" t="n">
        <v>45833</v>
      </c>
      <c r="H4849" t="n">
        <v>45833</v>
      </c>
      <c r="I4849" t="n">
        <v>23</v>
      </c>
      <c r="J4849" t="inlineStr">
        <is>
          <t>CARTEIRA</t>
        </is>
      </c>
      <c r="K4849" t="inlineStr">
        <is>
          <t>CONTRATO</t>
        </is>
      </c>
      <c r="L4849" t="n">
        <v>4940.14</v>
      </c>
      <c r="M4849" t="inlineStr">
        <is>
          <t>IBIRAPITANGA FASE 3</t>
        </is>
      </c>
      <c r="N4849" s="142">
        <f>DATE(YEAR(G4849),MONTH(G4849),1)</f>
        <v/>
      </c>
      <c r="O4849" s="132">
        <f>IF(G4849&gt;$K$3,"Futuro","Atraso")</f>
        <v/>
      </c>
      <c r="P4849">
        <f>12*(YEAR(G4849)-YEAR($K$3))+(MONTH(G4849)-MONTH($K$3))</f>
        <v/>
      </c>
      <c r="Q4849" s="366">
        <f>IF(M4849="IBIRAPITANGA FASE 3",IF(O4849="Atraso",L4849,L4849/(1+$I$2)^P4849),IF(O4849="Atraso",L4849,L4849/(1+$I$1)^P4849))</f>
        <v/>
      </c>
      <c r="R4849">
        <f>IF(O4849="Atraso",$K$3-G4849,0)</f>
        <v/>
      </c>
      <c r="S4849">
        <f>IF(R4849&lt;=15,"Até 15",IF(R4849&lt;=30,"Entre 15 e 30",IF(R4849&lt;=60,"Entre 30 e 60",IF(R4849&lt;=90,"Entre 60 e 90",IF(R4849&lt;=120,"Entre 90 e 120",IF(R4849&lt;=150,"Entre 120 e 150",IF(R4849&lt;=180,"Entre 150 e 180","Superior a 180")))))))</f>
        <v/>
      </c>
    </row>
    <row r="4850">
      <c r="A4850" t="inlineStr">
        <is>
          <t>Q022L08</t>
        </is>
      </c>
      <c r="B4850" t="inlineStr">
        <is>
          <t>ANGELICA  ORTIGOZA</t>
        </is>
      </c>
      <c r="C4850" t="n">
        <v>1</v>
      </c>
      <c r="D4850" t="inlineStr">
        <is>
          <t>IPCA</t>
        </is>
      </c>
      <c r="E4850" t="n">
        <v>0</v>
      </c>
      <c r="F4850" t="inlineStr">
        <is>
          <t>MENSAL</t>
        </is>
      </c>
      <c r="G4850" t="n">
        <v>45863</v>
      </c>
      <c r="H4850" t="n">
        <v>45863</v>
      </c>
      <c r="I4850" t="n">
        <v>24</v>
      </c>
      <c r="J4850" t="inlineStr">
        <is>
          <t>CARTEIRA</t>
        </is>
      </c>
      <c r="K4850" t="inlineStr">
        <is>
          <t>CONTRATO</t>
        </is>
      </c>
      <c r="L4850" t="n">
        <v>4940.14</v>
      </c>
      <c r="M4850" t="inlineStr">
        <is>
          <t>IBIRAPITANGA FASE 3</t>
        </is>
      </c>
      <c r="N4850" s="142">
        <f>DATE(YEAR(G4850),MONTH(G4850),1)</f>
        <v/>
      </c>
      <c r="O4850" s="132">
        <f>IF(G4850&gt;$K$3,"Futuro","Atraso")</f>
        <v/>
      </c>
      <c r="P4850">
        <f>12*(YEAR(G4850)-YEAR($K$3))+(MONTH(G4850)-MONTH($K$3))</f>
        <v/>
      </c>
      <c r="Q4850" s="366">
        <f>IF(M4850="IBIRAPITANGA FASE 3",IF(O4850="Atraso",L4850,L4850/(1+$I$2)^P4850),IF(O4850="Atraso",L4850,L4850/(1+$I$1)^P4850))</f>
        <v/>
      </c>
      <c r="R4850">
        <f>IF(O4850="Atraso",$K$3-G4850,0)</f>
        <v/>
      </c>
      <c r="S4850">
        <f>IF(R4850&lt;=15,"Até 15",IF(R4850&lt;=30,"Entre 15 e 30",IF(R4850&lt;=60,"Entre 30 e 60",IF(R4850&lt;=90,"Entre 60 e 90",IF(R4850&lt;=120,"Entre 90 e 120",IF(R4850&lt;=150,"Entre 120 e 150",IF(R4850&lt;=180,"Entre 150 e 180","Superior a 180")))))))</f>
        <v/>
      </c>
    </row>
    <row r="4851">
      <c r="A4851" t="inlineStr">
        <is>
          <t>Q022L08</t>
        </is>
      </c>
      <c r="B4851" t="inlineStr">
        <is>
          <t>ANGELICA  ORTIGOZA</t>
        </is>
      </c>
      <c r="C4851" t="n">
        <v>1</v>
      </c>
      <c r="D4851" t="inlineStr">
        <is>
          <t>IPCA</t>
        </is>
      </c>
      <c r="E4851" t="n">
        <v>0</v>
      </c>
      <c r="F4851" t="inlineStr">
        <is>
          <t>MENSAL</t>
        </is>
      </c>
      <c r="G4851" t="n">
        <v>45863</v>
      </c>
      <c r="H4851" t="n">
        <v>45863</v>
      </c>
      <c r="I4851" t="n">
        <v>2</v>
      </c>
      <c r="J4851" t="inlineStr">
        <is>
          <t>CARTEIRA</t>
        </is>
      </c>
      <c r="K4851" t="inlineStr">
        <is>
          <t>CONTRATO</t>
        </is>
      </c>
      <c r="L4851" t="n">
        <v>19760.87</v>
      </c>
      <c r="M4851" t="inlineStr">
        <is>
          <t>IBIRAPITANGA FASE 3</t>
        </is>
      </c>
      <c r="N4851" s="142">
        <f>DATE(YEAR(G4851),MONTH(G4851),1)</f>
        <v/>
      </c>
      <c r="O4851" s="132">
        <f>IF(G4851&gt;$K$3,"Futuro","Atraso")</f>
        <v/>
      </c>
      <c r="P4851">
        <f>12*(YEAR(G4851)-YEAR($K$3))+(MONTH(G4851)-MONTH($K$3))</f>
        <v/>
      </c>
      <c r="Q4851" s="366">
        <f>IF(M4851="IBIRAPITANGA FASE 3",IF(O4851="Atraso",L4851,L4851/(1+$I$2)^P4851),IF(O4851="Atraso",L4851,L4851/(1+$I$1)^P4851))</f>
        <v/>
      </c>
      <c r="R4851">
        <f>IF(O4851="Atraso",$K$3-G4851,0)</f>
        <v/>
      </c>
      <c r="S4851">
        <f>IF(R4851&lt;=15,"Até 15",IF(R4851&lt;=30,"Entre 15 e 30",IF(R4851&lt;=60,"Entre 30 e 60",IF(R4851&lt;=90,"Entre 60 e 90",IF(R4851&lt;=120,"Entre 90 e 120",IF(R4851&lt;=150,"Entre 120 e 150",IF(R4851&lt;=180,"Entre 150 e 180","Superior a 180")))))))</f>
        <v/>
      </c>
    </row>
    <row r="4852">
      <c r="A4852" t="inlineStr">
        <is>
          <t>Q022L08</t>
        </is>
      </c>
      <c r="B4852" t="inlineStr">
        <is>
          <t>ANGELICA  ORTIGOZA</t>
        </is>
      </c>
      <c r="C4852" t="n">
        <v>1</v>
      </c>
      <c r="D4852" t="inlineStr">
        <is>
          <t>IPCA</t>
        </is>
      </c>
      <c r="E4852" t="n">
        <v>0</v>
      </c>
      <c r="F4852" t="inlineStr">
        <is>
          <t>MENSAL</t>
        </is>
      </c>
      <c r="G4852" t="n">
        <v>45894</v>
      </c>
      <c r="H4852" t="n">
        <v>45894</v>
      </c>
      <c r="I4852" t="n">
        <v>25</v>
      </c>
      <c r="J4852" t="inlineStr">
        <is>
          <t>CARTEIRA</t>
        </is>
      </c>
      <c r="K4852" t="inlineStr">
        <is>
          <t>CONTRATO</t>
        </is>
      </c>
      <c r="L4852" t="n">
        <v>4940.14</v>
      </c>
      <c r="M4852" t="inlineStr">
        <is>
          <t>IBIRAPITANGA FASE 3</t>
        </is>
      </c>
      <c r="N4852" s="142">
        <f>DATE(YEAR(G4852),MONTH(G4852),1)</f>
        <v/>
      </c>
      <c r="O4852" s="132">
        <f>IF(G4852&gt;$K$3,"Futuro","Atraso")</f>
        <v/>
      </c>
      <c r="P4852">
        <f>12*(YEAR(G4852)-YEAR($K$3))+(MONTH(G4852)-MONTH($K$3))</f>
        <v/>
      </c>
      <c r="Q4852" s="366">
        <f>IF(M4852="IBIRAPITANGA FASE 3",IF(O4852="Atraso",L4852,L4852/(1+$I$2)^P4852),IF(O4852="Atraso",L4852,L4852/(1+$I$1)^P4852))</f>
        <v/>
      </c>
      <c r="R4852">
        <f>IF(O4852="Atraso",$K$3-G4852,0)</f>
        <v/>
      </c>
      <c r="S4852">
        <f>IF(R4852&lt;=15,"Até 15",IF(R4852&lt;=30,"Entre 15 e 30",IF(R4852&lt;=60,"Entre 30 e 60",IF(R4852&lt;=90,"Entre 60 e 90",IF(R4852&lt;=120,"Entre 90 e 120",IF(R4852&lt;=150,"Entre 120 e 150",IF(R4852&lt;=180,"Entre 150 e 180","Superior a 180")))))))</f>
        <v/>
      </c>
    </row>
    <row r="4853">
      <c r="A4853" t="inlineStr">
        <is>
          <t>Q022L08</t>
        </is>
      </c>
      <c r="B4853" t="inlineStr">
        <is>
          <t>ANGELICA  ORTIGOZA</t>
        </is>
      </c>
      <c r="C4853" t="n">
        <v>1</v>
      </c>
      <c r="D4853" t="inlineStr">
        <is>
          <t>IPCA</t>
        </is>
      </c>
      <c r="E4853" t="n">
        <v>0</v>
      </c>
      <c r="F4853" t="inlineStr">
        <is>
          <t>MENSAL</t>
        </is>
      </c>
      <c r="G4853" t="n">
        <v>45925</v>
      </c>
      <c r="H4853" t="n">
        <v>45925</v>
      </c>
      <c r="I4853" t="n">
        <v>26</v>
      </c>
      <c r="J4853" t="inlineStr">
        <is>
          <t>CARTEIRA</t>
        </is>
      </c>
      <c r="K4853" t="inlineStr">
        <is>
          <t>CONTRATO</t>
        </is>
      </c>
      <c r="L4853" t="n">
        <v>4940.14</v>
      </c>
      <c r="M4853" t="inlineStr">
        <is>
          <t>IBIRAPITANGA FASE 3</t>
        </is>
      </c>
      <c r="N4853" s="142">
        <f>DATE(YEAR(G4853),MONTH(G4853),1)</f>
        <v/>
      </c>
      <c r="O4853" s="132">
        <f>IF(G4853&gt;$K$3,"Futuro","Atraso")</f>
        <v/>
      </c>
      <c r="P4853">
        <f>12*(YEAR(G4853)-YEAR($K$3))+(MONTH(G4853)-MONTH($K$3))</f>
        <v/>
      </c>
      <c r="Q4853" s="366">
        <f>IF(M4853="IBIRAPITANGA FASE 3",IF(O4853="Atraso",L4853,L4853/(1+$I$2)^P4853),IF(O4853="Atraso",L4853,L4853/(1+$I$1)^P4853))</f>
        <v/>
      </c>
      <c r="R4853">
        <f>IF(O4853="Atraso",$K$3-G4853,0)</f>
        <v/>
      </c>
      <c r="S4853">
        <f>IF(R4853&lt;=15,"Até 15",IF(R4853&lt;=30,"Entre 15 e 30",IF(R4853&lt;=60,"Entre 30 e 60",IF(R4853&lt;=90,"Entre 60 e 90",IF(R4853&lt;=120,"Entre 90 e 120",IF(R4853&lt;=150,"Entre 120 e 150",IF(R4853&lt;=180,"Entre 150 e 180","Superior a 180")))))))</f>
        <v/>
      </c>
    </row>
    <row r="4854">
      <c r="A4854" t="inlineStr">
        <is>
          <t>Q022L08</t>
        </is>
      </c>
      <c r="B4854" t="inlineStr">
        <is>
          <t>ANGELICA  ORTIGOZA</t>
        </is>
      </c>
      <c r="C4854" t="n">
        <v>1</v>
      </c>
      <c r="D4854" t="inlineStr">
        <is>
          <t>IPCA</t>
        </is>
      </c>
      <c r="E4854" t="n">
        <v>0</v>
      </c>
      <c r="F4854" t="inlineStr">
        <is>
          <t>MENSAL</t>
        </is>
      </c>
      <c r="G4854" t="n">
        <v>45955</v>
      </c>
      <c r="H4854" t="n">
        <v>45955</v>
      </c>
      <c r="I4854" t="n">
        <v>27</v>
      </c>
      <c r="J4854" t="inlineStr">
        <is>
          <t>CARTEIRA</t>
        </is>
      </c>
      <c r="K4854" t="inlineStr">
        <is>
          <t>CONTRATO</t>
        </is>
      </c>
      <c r="L4854" t="n">
        <v>4940.14</v>
      </c>
      <c r="M4854" t="inlineStr">
        <is>
          <t>IBIRAPITANGA FASE 3</t>
        </is>
      </c>
      <c r="N4854" s="142">
        <f>DATE(YEAR(G4854),MONTH(G4854),1)</f>
        <v/>
      </c>
      <c r="O4854" s="132">
        <f>IF(G4854&gt;$K$3,"Futuro","Atraso")</f>
        <v/>
      </c>
      <c r="P4854">
        <f>12*(YEAR(G4854)-YEAR($K$3))+(MONTH(G4854)-MONTH($K$3))</f>
        <v/>
      </c>
      <c r="Q4854" s="366">
        <f>IF(M4854="IBIRAPITANGA FASE 3",IF(O4854="Atraso",L4854,L4854/(1+$I$2)^P4854),IF(O4854="Atraso",L4854,L4854/(1+$I$1)^P4854))</f>
        <v/>
      </c>
      <c r="R4854">
        <f>IF(O4854="Atraso",$K$3-G4854,0)</f>
        <v/>
      </c>
      <c r="S4854">
        <f>IF(R4854&lt;=15,"Até 15",IF(R4854&lt;=30,"Entre 15 e 30",IF(R4854&lt;=60,"Entre 30 e 60",IF(R4854&lt;=90,"Entre 60 e 90",IF(R4854&lt;=120,"Entre 90 e 120",IF(R4854&lt;=150,"Entre 120 e 150",IF(R4854&lt;=180,"Entre 150 e 180","Superior a 180")))))))</f>
        <v/>
      </c>
    </row>
    <row r="4855">
      <c r="A4855" t="inlineStr">
        <is>
          <t>Q022L08</t>
        </is>
      </c>
      <c r="B4855" t="inlineStr">
        <is>
          <t>ANGELICA  ORTIGOZA</t>
        </is>
      </c>
      <c r="C4855" t="n">
        <v>1</v>
      </c>
      <c r="D4855" t="inlineStr">
        <is>
          <t>IPCA</t>
        </is>
      </c>
      <c r="E4855" t="n">
        <v>0</v>
      </c>
      <c r="F4855" t="inlineStr">
        <is>
          <t>MENSAL</t>
        </is>
      </c>
      <c r="G4855" t="n">
        <v>45986</v>
      </c>
      <c r="H4855" t="n">
        <v>45986</v>
      </c>
      <c r="I4855" t="n">
        <v>28</v>
      </c>
      <c r="J4855" t="inlineStr">
        <is>
          <t>CARTEIRA</t>
        </is>
      </c>
      <c r="K4855" t="inlineStr">
        <is>
          <t>CONTRATO</t>
        </is>
      </c>
      <c r="L4855" t="n">
        <v>4940.14</v>
      </c>
      <c r="M4855" t="inlineStr">
        <is>
          <t>IBIRAPITANGA FASE 3</t>
        </is>
      </c>
      <c r="N4855" s="142">
        <f>DATE(YEAR(G4855),MONTH(G4855),1)</f>
        <v/>
      </c>
      <c r="O4855" s="132">
        <f>IF(G4855&gt;$K$3,"Futuro","Atraso")</f>
        <v/>
      </c>
      <c r="P4855">
        <f>12*(YEAR(G4855)-YEAR($K$3))+(MONTH(G4855)-MONTH($K$3))</f>
        <v/>
      </c>
      <c r="Q4855" s="366">
        <f>IF(M4855="IBIRAPITANGA FASE 3",IF(O4855="Atraso",L4855,L4855/(1+$I$2)^P4855),IF(O4855="Atraso",L4855,L4855/(1+$I$1)^P4855))</f>
        <v/>
      </c>
      <c r="R4855">
        <f>IF(O4855="Atraso",$K$3-G4855,0)</f>
        <v/>
      </c>
      <c r="S4855">
        <f>IF(R4855&lt;=15,"Até 15",IF(R4855&lt;=30,"Entre 15 e 30",IF(R4855&lt;=60,"Entre 30 e 60",IF(R4855&lt;=90,"Entre 60 e 90",IF(R4855&lt;=120,"Entre 90 e 120",IF(R4855&lt;=150,"Entre 120 e 150",IF(R4855&lt;=180,"Entre 150 e 180","Superior a 180")))))))</f>
        <v/>
      </c>
    </row>
    <row r="4856">
      <c r="A4856" t="inlineStr">
        <is>
          <t>Q022L08</t>
        </is>
      </c>
      <c r="B4856" t="inlineStr">
        <is>
          <t>ANGELICA  ORTIGOZA</t>
        </is>
      </c>
      <c r="C4856" t="n">
        <v>1</v>
      </c>
      <c r="D4856" t="inlineStr">
        <is>
          <t>IPCA</t>
        </is>
      </c>
      <c r="E4856" t="n">
        <v>0</v>
      </c>
      <c r="F4856" t="inlineStr">
        <is>
          <t>MENSAL</t>
        </is>
      </c>
      <c r="G4856" t="n">
        <v>46016</v>
      </c>
      <c r="H4856" t="n">
        <v>46016</v>
      </c>
      <c r="I4856" t="n">
        <v>29</v>
      </c>
      <c r="J4856" t="inlineStr">
        <is>
          <t>CARTEIRA</t>
        </is>
      </c>
      <c r="K4856" t="inlineStr">
        <is>
          <t>CONTRATO</t>
        </is>
      </c>
      <c r="L4856" t="n">
        <v>4940.14</v>
      </c>
      <c r="M4856" t="inlineStr">
        <is>
          <t>IBIRAPITANGA FASE 3</t>
        </is>
      </c>
      <c r="N4856" s="142">
        <f>DATE(YEAR(G4856),MONTH(G4856),1)</f>
        <v/>
      </c>
      <c r="O4856" s="132">
        <f>IF(G4856&gt;$K$3,"Futuro","Atraso")</f>
        <v/>
      </c>
      <c r="P4856">
        <f>12*(YEAR(G4856)-YEAR($K$3))+(MONTH(G4856)-MONTH($K$3))</f>
        <v/>
      </c>
      <c r="Q4856" s="366">
        <f>IF(M4856="IBIRAPITANGA FASE 3",IF(O4856="Atraso",L4856,L4856/(1+$I$2)^P4856),IF(O4856="Atraso",L4856,L4856/(1+$I$1)^P4856))</f>
        <v/>
      </c>
      <c r="R4856">
        <f>IF(O4856="Atraso",$K$3-G4856,0)</f>
        <v/>
      </c>
      <c r="S4856">
        <f>IF(R4856&lt;=15,"Até 15",IF(R4856&lt;=30,"Entre 15 e 30",IF(R4856&lt;=60,"Entre 30 e 60",IF(R4856&lt;=90,"Entre 60 e 90",IF(R4856&lt;=120,"Entre 90 e 120",IF(R4856&lt;=150,"Entre 120 e 150",IF(R4856&lt;=180,"Entre 150 e 180","Superior a 180")))))))</f>
        <v/>
      </c>
    </row>
    <row r="4857">
      <c r="A4857" t="inlineStr">
        <is>
          <t>Q022L08</t>
        </is>
      </c>
      <c r="B4857" t="inlineStr">
        <is>
          <t>ANGELICA  ORTIGOZA</t>
        </is>
      </c>
      <c r="C4857" t="n">
        <v>1</v>
      </c>
      <c r="D4857" t="inlineStr">
        <is>
          <t>IPCA</t>
        </is>
      </c>
      <c r="E4857" t="n">
        <v>0</v>
      </c>
      <c r="F4857" t="inlineStr">
        <is>
          <t>MENSAL</t>
        </is>
      </c>
      <c r="G4857" t="n">
        <v>46047</v>
      </c>
      <c r="H4857" t="n">
        <v>46047</v>
      </c>
      <c r="I4857" t="n">
        <v>30</v>
      </c>
      <c r="J4857" t="inlineStr">
        <is>
          <t>CARTEIRA</t>
        </is>
      </c>
      <c r="K4857" t="inlineStr">
        <is>
          <t>CONTRATO</t>
        </is>
      </c>
      <c r="L4857" t="n">
        <v>4940.14</v>
      </c>
      <c r="M4857" t="inlineStr">
        <is>
          <t>IBIRAPITANGA FASE 3</t>
        </is>
      </c>
      <c r="N4857" s="142">
        <f>DATE(YEAR(G4857),MONTH(G4857),1)</f>
        <v/>
      </c>
      <c r="O4857" s="132">
        <f>IF(G4857&gt;$K$3,"Futuro","Atraso")</f>
        <v/>
      </c>
      <c r="P4857">
        <f>12*(YEAR(G4857)-YEAR($K$3))+(MONTH(G4857)-MONTH($K$3))</f>
        <v/>
      </c>
      <c r="Q4857" s="366">
        <f>IF(M4857="IBIRAPITANGA FASE 3",IF(O4857="Atraso",L4857,L4857/(1+$I$2)^P4857),IF(O4857="Atraso",L4857,L4857/(1+$I$1)^P4857))</f>
        <v/>
      </c>
      <c r="R4857">
        <f>IF(O4857="Atraso",$K$3-G4857,0)</f>
        <v/>
      </c>
      <c r="S4857">
        <f>IF(R4857&lt;=15,"Até 15",IF(R4857&lt;=30,"Entre 15 e 30",IF(R4857&lt;=60,"Entre 30 e 60",IF(R4857&lt;=90,"Entre 60 e 90",IF(R4857&lt;=120,"Entre 90 e 120",IF(R4857&lt;=150,"Entre 120 e 150",IF(R4857&lt;=180,"Entre 150 e 180","Superior a 180")))))))</f>
        <v/>
      </c>
    </row>
    <row r="4858">
      <c r="A4858" t="inlineStr">
        <is>
          <t>Q022L08</t>
        </is>
      </c>
      <c r="B4858" t="inlineStr">
        <is>
          <t>ANGELICA  ORTIGOZA</t>
        </is>
      </c>
      <c r="C4858" t="n">
        <v>1</v>
      </c>
      <c r="D4858" t="inlineStr">
        <is>
          <t>IPCA</t>
        </is>
      </c>
      <c r="E4858" t="n">
        <v>0</v>
      </c>
      <c r="F4858" t="inlineStr">
        <is>
          <t>MENSAL</t>
        </is>
      </c>
      <c r="G4858" t="n">
        <v>46078</v>
      </c>
      <c r="H4858" t="n">
        <v>46078</v>
      </c>
      <c r="I4858" t="n">
        <v>31</v>
      </c>
      <c r="J4858" t="inlineStr">
        <is>
          <t>CARTEIRA</t>
        </is>
      </c>
      <c r="K4858" t="inlineStr">
        <is>
          <t>CONTRATO</t>
        </is>
      </c>
      <c r="L4858" t="n">
        <v>4940.14</v>
      </c>
      <c r="M4858" t="inlineStr">
        <is>
          <t>IBIRAPITANGA FASE 3</t>
        </is>
      </c>
      <c r="N4858" s="142">
        <f>DATE(YEAR(G4858),MONTH(G4858),1)</f>
        <v/>
      </c>
      <c r="O4858" s="132">
        <f>IF(G4858&gt;$K$3,"Futuro","Atraso")</f>
        <v/>
      </c>
      <c r="P4858">
        <f>12*(YEAR(G4858)-YEAR($K$3))+(MONTH(G4858)-MONTH($K$3))</f>
        <v/>
      </c>
      <c r="Q4858" s="366">
        <f>IF(M4858="IBIRAPITANGA FASE 3",IF(O4858="Atraso",L4858,L4858/(1+$I$2)^P4858),IF(O4858="Atraso",L4858,L4858/(1+$I$1)^P4858))</f>
        <v/>
      </c>
      <c r="R4858">
        <f>IF(O4858="Atraso",$K$3-G4858,0)</f>
        <v/>
      </c>
      <c r="S4858">
        <f>IF(R4858&lt;=15,"Até 15",IF(R4858&lt;=30,"Entre 15 e 30",IF(R4858&lt;=60,"Entre 30 e 60",IF(R4858&lt;=90,"Entre 60 e 90",IF(R4858&lt;=120,"Entre 90 e 120",IF(R4858&lt;=150,"Entre 120 e 150",IF(R4858&lt;=180,"Entre 150 e 180","Superior a 180")))))))</f>
        <v/>
      </c>
    </row>
    <row r="4859">
      <c r="A4859" t="inlineStr">
        <is>
          <t>Q022L08</t>
        </is>
      </c>
      <c r="B4859" t="inlineStr">
        <is>
          <t>ANGELICA  ORTIGOZA</t>
        </is>
      </c>
      <c r="C4859" t="n">
        <v>1</v>
      </c>
      <c r="D4859" t="inlineStr">
        <is>
          <t>IPCA</t>
        </is>
      </c>
      <c r="E4859" t="n">
        <v>0</v>
      </c>
      <c r="F4859" t="inlineStr">
        <is>
          <t>MENSAL</t>
        </is>
      </c>
      <c r="G4859" t="n">
        <v>46106</v>
      </c>
      <c r="H4859" t="n">
        <v>46106</v>
      </c>
      <c r="I4859" t="n">
        <v>32</v>
      </c>
      <c r="J4859" t="inlineStr">
        <is>
          <t>CARTEIRA</t>
        </is>
      </c>
      <c r="K4859" t="inlineStr">
        <is>
          <t>CONTRATO</t>
        </is>
      </c>
      <c r="L4859" t="n">
        <v>4940.14</v>
      </c>
      <c r="M4859" t="inlineStr">
        <is>
          <t>IBIRAPITANGA FASE 3</t>
        </is>
      </c>
      <c r="N4859" s="142">
        <f>DATE(YEAR(G4859),MONTH(G4859),1)</f>
        <v/>
      </c>
      <c r="O4859" s="132">
        <f>IF(G4859&gt;$K$3,"Futuro","Atraso")</f>
        <v/>
      </c>
      <c r="P4859">
        <f>12*(YEAR(G4859)-YEAR($K$3))+(MONTH(G4859)-MONTH($K$3))</f>
        <v/>
      </c>
      <c r="Q4859" s="366">
        <f>IF(M4859="IBIRAPITANGA FASE 3",IF(O4859="Atraso",L4859,L4859/(1+$I$2)^P4859),IF(O4859="Atraso",L4859,L4859/(1+$I$1)^P4859))</f>
        <v/>
      </c>
      <c r="R4859">
        <f>IF(O4859="Atraso",$K$3-G4859,0)</f>
        <v/>
      </c>
      <c r="S4859">
        <f>IF(R4859&lt;=15,"Até 15",IF(R4859&lt;=30,"Entre 15 e 30",IF(R4859&lt;=60,"Entre 30 e 60",IF(R4859&lt;=90,"Entre 60 e 90",IF(R4859&lt;=120,"Entre 90 e 120",IF(R4859&lt;=150,"Entre 120 e 150",IF(R4859&lt;=180,"Entre 150 e 180","Superior a 180")))))))</f>
        <v/>
      </c>
    </row>
    <row r="4860">
      <c r="A4860" t="inlineStr">
        <is>
          <t>Q022L08</t>
        </is>
      </c>
      <c r="B4860" t="inlineStr">
        <is>
          <t>ANGELICA  ORTIGOZA</t>
        </is>
      </c>
      <c r="C4860" t="n">
        <v>1</v>
      </c>
      <c r="D4860" t="inlineStr">
        <is>
          <t>IPCA</t>
        </is>
      </c>
      <c r="E4860" t="n">
        <v>0</v>
      </c>
      <c r="F4860" t="inlineStr">
        <is>
          <t>MENSAL</t>
        </is>
      </c>
      <c r="G4860" t="n">
        <v>46137</v>
      </c>
      <c r="H4860" t="n">
        <v>46137</v>
      </c>
      <c r="I4860" t="n">
        <v>33</v>
      </c>
      <c r="J4860" t="inlineStr">
        <is>
          <t>CARTEIRA</t>
        </is>
      </c>
      <c r="K4860" t="inlineStr">
        <is>
          <t>CONTRATO</t>
        </is>
      </c>
      <c r="L4860" t="n">
        <v>4940.14</v>
      </c>
      <c r="M4860" t="inlineStr">
        <is>
          <t>IBIRAPITANGA FASE 3</t>
        </is>
      </c>
      <c r="N4860" s="142">
        <f>DATE(YEAR(G4860),MONTH(G4860),1)</f>
        <v/>
      </c>
      <c r="O4860" s="132">
        <f>IF(G4860&gt;$K$3,"Futuro","Atraso")</f>
        <v/>
      </c>
      <c r="P4860">
        <f>12*(YEAR(G4860)-YEAR($K$3))+(MONTH(G4860)-MONTH($K$3))</f>
        <v/>
      </c>
      <c r="Q4860" s="366">
        <f>IF(M4860="IBIRAPITANGA FASE 3",IF(O4860="Atraso",L4860,L4860/(1+$I$2)^P4860),IF(O4860="Atraso",L4860,L4860/(1+$I$1)^P4860))</f>
        <v/>
      </c>
      <c r="R4860">
        <f>IF(O4860="Atraso",$K$3-G4860,0)</f>
        <v/>
      </c>
      <c r="S4860">
        <f>IF(R4860&lt;=15,"Até 15",IF(R4860&lt;=30,"Entre 15 e 30",IF(R4860&lt;=60,"Entre 30 e 60",IF(R4860&lt;=90,"Entre 60 e 90",IF(R4860&lt;=120,"Entre 90 e 120",IF(R4860&lt;=150,"Entre 120 e 150",IF(R4860&lt;=180,"Entre 150 e 180","Superior a 180")))))))</f>
        <v/>
      </c>
    </row>
    <row r="4861">
      <c r="A4861" t="inlineStr">
        <is>
          <t>Q022L08</t>
        </is>
      </c>
      <c r="B4861" t="inlineStr">
        <is>
          <t>ANGELICA  ORTIGOZA</t>
        </is>
      </c>
      <c r="C4861" t="n">
        <v>1</v>
      </c>
      <c r="D4861" t="inlineStr">
        <is>
          <t>IPCA</t>
        </is>
      </c>
      <c r="E4861" t="n">
        <v>0</v>
      </c>
      <c r="F4861" t="inlineStr">
        <is>
          <t>MENSAL</t>
        </is>
      </c>
      <c r="G4861" t="n">
        <v>46167</v>
      </c>
      <c r="H4861" t="n">
        <v>46167</v>
      </c>
      <c r="I4861" t="n">
        <v>34</v>
      </c>
      <c r="J4861" t="inlineStr">
        <is>
          <t>CARTEIRA</t>
        </is>
      </c>
      <c r="K4861" t="inlineStr">
        <is>
          <t>CONTRATO</t>
        </is>
      </c>
      <c r="L4861" t="n">
        <v>4940.14</v>
      </c>
      <c r="M4861" t="inlineStr">
        <is>
          <t>IBIRAPITANGA FASE 3</t>
        </is>
      </c>
      <c r="N4861" s="142">
        <f>DATE(YEAR(G4861),MONTH(G4861),1)</f>
        <v/>
      </c>
      <c r="O4861" s="132">
        <f>IF(G4861&gt;$K$3,"Futuro","Atraso")</f>
        <v/>
      </c>
      <c r="P4861">
        <f>12*(YEAR(G4861)-YEAR($K$3))+(MONTH(G4861)-MONTH($K$3))</f>
        <v/>
      </c>
      <c r="Q4861" s="366">
        <f>IF(M4861="IBIRAPITANGA FASE 3",IF(O4861="Atraso",L4861,L4861/(1+$I$2)^P4861),IF(O4861="Atraso",L4861,L4861/(1+$I$1)^P4861))</f>
        <v/>
      </c>
      <c r="R4861">
        <f>IF(O4861="Atraso",$K$3-G4861,0)</f>
        <v/>
      </c>
      <c r="S4861">
        <f>IF(R4861&lt;=15,"Até 15",IF(R4861&lt;=30,"Entre 15 e 30",IF(R4861&lt;=60,"Entre 30 e 60",IF(R4861&lt;=90,"Entre 60 e 90",IF(R4861&lt;=120,"Entre 90 e 120",IF(R4861&lt;=150,"Entre 120 e 150",IF(R4861&lt;=180,"Entre 150 e 180","Superior a 180")))))))</f>
        <v/>
      </c>
    </row>
    <row r="4862">
      <c r="A4862" t="inlineStr">
        <is>
          <t>Q022L08</t>
        </is>
      </c>
      <c r="B4862" t="inlineStr">
        <is>
          <t>ANGELICA  ORTIGOZA</t>
        </is>
      </c>
      <c r="C4862" t="n">
        <v>1</v>
      </c>
      <c r="D4862" t="inlineStr">
        <is>
          <t>IPCA</t>
        </is>
      </c>
      <c r="E4862" t="n">
        <v>0</v>
      </c>
      <c r="F4862" t="inlineStr">
        <is>
          <t>MENSAL</t>
        </is>
      </c>
      <c r="G4862" t="n">
        <v>46198</v>
      </c>
      <c r="H4862" t="n">
        <v>46198</v>
      </c>
      <c r="I4862" t="n">
        <v>35</v>
      </c>
      <c r="J4862" t="inlineStr">
        <is>
          <t>CARTEIRA</t>
        </is>
      </c>
      <c r="K4862" t="inlineStr">
        <is>
          <t>CONTRATO</t>
        </is>
      </c>
      <c r="L4862" t="n">
        <v>4940.14</v>
      </c>
      <c r="M4862" t="inlineStr">
        <is>
          <t>IBIRAPITANGA FASE 3</t>
        </is>
      </c>
      <c r="N4862" s="142">
        <f>DATE(YEAR(G4862),MONTH(G4862),1)</f>
        <v/>
      </c>
      <c r="O4862" s="132">
        <f>IF(G4862&gt;$K$3,"Futuro","Atraso")</f>
        <v/>
      </c>
      <c r="P4862">
        <f>12*(YEAR(G4862)-YEAR($K$3))+(MONTH(G4862)-MONTH($K$3))</f>
        <v/>
      </c>
      <c r="Q4862" s="366">
        <f>IF(M4862="IBIRAPITANGA FASE 3",IF(O4862="Atraso",L4862,L4862/(1+$I$2)^P4862),IF(O4862="Atraso",L4862,L4862/(1+$I$1)^P4862))</f>
        <v/>
      </c>
      <c r="R4862">
        <f>IF(O4862="Atraso",$K$3-G4862,0)</f>
        <v/>
      </c>
      <c r="S4862">
        <f>IF(R4862&lt;=15,"Até 15",IF(R4862&lt;=30,"Entre 15 e 30",IF(R4862&lt;=60,"Entre 30 e 60",IF(R4862&lt;=90,"Entre 60 e 90",IF(R4862&lt;=120,"Entre 90 e 120",IF(R4862&lt;=150,"Entre 120 e 150",IF(R4862&lt;=180,"Entre 150 e 180","Superior a 180")))))))</f>
        <v/>
      </c>
    </row>
    <row r="4863">
      <c r="A4863" t="inlineStr">
        <is>
          <t>Q022L08</t>
        </is>
      </c>
      <c r="B4863" t="inlineStr">
        <is>
          <t>ANGELICA  ORTIGOZA</t>
        </is>
      </c>
      <c r="C4863" t="n">
        <v>1</v>
      </c>
      <c r="D4863" t="inlineStr">
        <is>
          <t>IPCA</t>
        </is>
      </c>
      <c r="E4863" t="n">
        <v>0</v>
      </c>
      <c r="F4863" t="inlineStr">
        <is>
          <t>MENSAL</t>
        </is>
      </c>
      <c r="G4863" t="n">
        <v>46228</v>
      </c>
      <c r="H4863" t="n">
        <v>46228</v>
      </c>
      <c r="I4863" t="n">
        <v>36</v>
      </c>
      <c r="J4863" t="inlineStr">
        <is>
          <t>CARTEIRA</t>
        </is>
      </c>
      <c r="K4863" t="inlineStr">
        <is>
          <t>CONTRATO</t>
        </is>
      </c>
      <c r="L4863" t="n">
        <v>4940.14</v>
      </c>
      <c r="M4863" t="inlineStr">
        <is>
          <t>IBIRAPITANGA FASE 3</t>
        </is>
      </c>
      <c r="N4863" s="142">
        <f>DATE(YEAR(G4863),MONTH(G4863),1)</f>
        <v/>
      </c>
      <c r="O4863" s="132">
        <f>IF(G4863&gt;$K$3,"Futuro","Atraso")</f>
        <v/>
      </c>
      <c r="P4863">
        <f>12*(YEAR(G4863)-YEAR($K$3))+(MONTH(G4863)-MONTH($K$3))</f>
        <v/>
      </c>
      <c r="Q4863" s="366">
        <f>IF(M4863="IBIRAPITANGA FASE 3",IF(O4863="Atraso",L4863,L4863/(1+$I$2)^P4863),IF(O4863="Atraso",L4863,L4863/(1+$I$1)^P4863))</f>
        <v/>
      </c>
      <c r="R4863">
        <f>IF(O4863="Atraso",$K$3-G4863,0)</f>
        <v/>
      </c>
      <c r="S4863">
        <f>IF(R4863&lt;=15,"Até 15",IF(R4863&lt;=30,"Entre 15 e 30",IF(R4863&lt;=60,"Entre 30 e 60",IF(R4863&lt;=90,"Entre 60 e 90",IF(R4863&lt;=120,"Entre 90 e 120",IF(R4863&lt;=150,"Entre 120 e 150",IF(R4863&lt;=180,"Entre 150 e 180","Superior a 180")))))))</f>
        <v/>
      </c>
    </row>
    <row r="4864">
      <c r="A4864" t="inlineStr">
        <is>
          <t>Q022L08</t>
        </is>
      </c>
      <c r="B4864" t="inlineStr">
        <is>
          <t>ANGELICA  ORTIGOZA</t>
        </is>
      </c>
      <c r="C4864" t="n">
        <v>1</v>
      </c>
      <c r="D4864" t="inlineStr">
        <is>
          <t>IPCA</t>
        </is>
      </c>
      <c r="E4864" t="n">
        <v>0</v>
      </c>
      <c r="F4864" t="inlineStr">
        <is>
          <t>MENSAL</t>
        </is>
      </c>
      <c r="G4864" t="n">
        <v>46228</v>
      </c>
      <c r="H4864" t="n">
        <v>46228</v>
      </c>
      <c r="I4864" t="n">
        <v>3</v>
      </c>
      <c r="J4864" t="inlineStr">
        <is>
          <t>CARTEIRA</t>
        </is>
      </c>
      <c r="K4864" t="inlineStr">
        <is>
          <t>CONTRATO</t>
        </is>
      </c>
      <c r="L4864" t="n">
        <v>19760.87</v>
      </c>
      <c r="M4864" t="inlineStr">
        <is>
          <t>IBIRAPITANGA FASE 3</t>
        </is>
      </c>
      <c r="N4864" s="142">
        <f>DATE(YEAR(G4864),MONTH(G4864),1)</f>
        <v/>
      </c>
      <c r="O4864" s="132">
        <f>IF(G4864&gt;$K$3,"Futuro","Atraso")</f>
        <v/>
      </c>
      <c r="P4864">
        <f>12*(YEAR(G4864)-YEAR($K$3))+(MONTH(G4864)-MONTH($K$3))</f>
        <v/>
      </c>
      <c r="Q4864" s="366">
        <f>IF(M4864="IBIRAPITANGA FASE 3",IF(O4864="Atraso",L4864,L4864/(1+$I$2)^P4864),IF(O4864="Atraso",L4864,L4864/(1+$I$1)^P4864))</f>
        <v/>
      </c>
      <c r="R4864">
        <f>IF(O4864="Atraso",$K$3-G4864,0)</f>
        <v/>
      </c>
      <c r="S4864">
        <f>IF(R4864&lt;=15,"Até 15",IF(R4864&lt;=30,"Entre 15 e 30",IF(R4864&lt;=60,"Entre 30 e 60",IF(R4864&lt;=90,"Entre 60 e 90",IF(R4864&lt;=120,"Entre 90 e 120",IF(R4864&lt;=150,"Entre 120 e 150",IF(R4864&lt;=180,"Entre 150 e 180","Superior a 180")))))))</f>
        <v/>
      </c>
    </row>
    <row r="4865">
      <c r="A4865" t="inlineStr">
        <is>
          <t>Q022L08</t>
        </is>
      </c>
      <c r="B4865" t="inlineStr">
        <is>
          <t>ANGELICA  ORTIGOZA</t>
        </is>
      </c>
      <c r="C4865" t="n">
        <v>1</v>
      </c>
      <c r="D4865" t="inlineStr">
        <is>
          <t>IPCA</t>
        </is>
      </c>
      <c r="E4865" t="n">
        <v>0</v>
      </c>
      <c r="F4865" t="inlineStr">
        <is>
          <t>MENSAL</t>
        </is>
      </c>
      <c r="G4865" t="n">
        <v>46259</v>
      </c>
      <c r="H4865" t="n">
        <v>46259</v>
      </c>
      <c r="I4865" t="n">
        <v>37</v>
      </c>
      <c r="J4865" t="inlineStr">
        <is>
          <t>CARTEIRA</t>
        </is>
      </c>
      <c r="K4865" t="inlineStr">
        <is>
          <t>CONTRATO</t>
        </is>
      </c>
      <c r="L4865" t="n">
        <v>4940.14</v>
      </c>
      <c r="M4865" t="inlineStr">
        <is>
          <t>IBIRAPITANGA FASE 3</t>
        </is>
      </c>
      <c r="N4865" s="142">
        <f>DATE(YEAR(G4865),MONTH(G4865),1)</f>
        <v/>
      </c>
      <c r="O4865" s="132">
        <f>IF(G4865&gt;$K$3,"Futuro","Atraso")</f>
        <v/>
      </c>
      <c r="P4865">
        <f>12*(YEAR(G4865)-YEAR($K$3))+(MONTH(G4865)-MONTH($K$3))</f>
        <v/>
      </c>
      <c r="Q4865" s="366">
        <f>IF(M4865="IBIRAPITANGA FASE 3",IF(O4865="Atraso",L4865,L4865/(1+$I$2)^P4865),IF(O4865="Atraso",L4865,L4865/(1+$I$1)^P4865))</f>
        <v/>
      </c>
      <c r="R4865">
        <f>IF(O4865="Atraso",$K$3-G4865,0)</f>
        <v/>
      </c>
      <c r="S4865">
        <f>IF(R4865&lt;=15,"Até 15",IF(R4865&lt;=30,"Entre 15 e 30",IF(R4865&lt;=60,"Entre 30 e 60",IF(R4865&lt;=90,"Entre 60 e 90",IF(R4865&lt;=120,"Entre 90 e 120",IF(R4865&lt;=150,"Entre 120 e 150",IF(R4865&lt;=180,"Entre 150 e 180","Superior a 180")))))))</f>
        <v/>
      </c>
    </row>
    <row r="4866">
      <c r="A4866" t="inlineStr">
        <is>
          <t>Q022L08</t>
        </is>
      </c>
      <c r="B4866" t="inlineStr">
        <is>
          <t>ANGELICA  ORTIGOZA</t>
        </is>
      </c>
      <c r="C4866" t="n">
        <v>1</v>
      </c>
      <c r="D4866" t="inlineStr">
        <is>
          <t>IPCA</t>
        </is>
      </c>
      <c r="E4866" t="n">
        <v>0</v>
      </c>
      <c r="F4866" t="inlineStr">
        <is>
          <t>MENSAL</t>
        </is>
      </c>
      <c r="G4866" t="n">
        <v>46290</v>
      </c>
      <c r="H4866" t="n">
        <v>46290</v>
      </c>
      <c r="I4866" t="n">
        <v>38</v>
      </c>
      <c r="J4866" t="inlineStr">
        <is>
          <t>CARTEIRA</t>
        </is>
      </c>
      <c r="K4866" t="inlineStr">
        <is>
          <t>CONTRATO</t>
        </is>
      </c>
      <c r="L4866" t="n">
        <v>4940.14</v>
      </c>
      <c r="M4866" t="inlineStr">
        <is>
          <t>IBIRAPITANGA FASE 3</t>
        </is>
      </c>
      <c r="N4866" s="142">
        <f>DATE(YEAR(G4866),MONTH(G4866),1)</f>
        <v/>
      </c>
      <c r="O4866" s="132">
        <f>IF(G4866&gt;$K$3,"Futuro","Atraso")</f>
        <v/>
      </c>
      <c r="P4866">
        <f>12*(YEAR(G4866)-YEAR($K$3))+(MONTH(G4866)-MONTH($K$3))</f>
        <v/>
      </c>
      <c r="Q4866" s="366">
        <f>IF(M4866="IBIRAPITANGA FASE 3",IF(O4866="Atraso",L4866,L4866/(1+$I$2)^P4866),IF(O4866="Atraso",L4866,L4866/(1+$I$1)^P4866))</f>
        <v/>
      </c>
      <c r="R4866">
        <f>IF(O4866="Atraso",$K$3-G4866,0)</f>
        <v/>
      </c>
      <c r="S4866">
        <f>IF(R4866&lt;=15,"Até 15",IF(R4866&lt;=30,"Entre 15 e 30",IF(R4866&lt;=60,"Entre 30 e 60",IF(R4866&lt;=90,"Entre 60 e 90",IF(R4866&lt;=120,"Entre 90 e 120",IF(R4866&lt;=150,"Entre 120 e 150",IF(R4866&lt;=180,"Entre 150 e 180","Superior a 180")))))))</f>
        <v/>
      </c>
    </row>
    <row r="4867">
      <c r="A4867" t="inlineStr">
        <is>
          <t>Q022L08</t>
        </is>
      </c>
      <c r="B4867" t="inlineStr">
        <is>
          <t>ANGELICA  ORTIGOZA</t>
        </is>
      </c>
      <c r="C4867" t="n">
        <v>1</v>
      </c>
      <c r="D4867" t="inlineStr">
        <is>
          <t>IPCA</t>
        </is>
      </c>
      <c r="E4867" t="n">
        <v>0</v>
      </c>
      <c r="F4867" t="inlineStr">
        <is>
          <t>MENSAL</t>
        </is>
      </c>
      <c r="G4867" t="n">
        <v>46320</v>
      </c>
      <c r="H4867" t="n">
        <v>46320</v>
      </c>
      <c r="I4867" t="n">
        <v>39</v>
      </c>
      <c r="J4867" t="inlineStr">
        <is>
          <t>CARTEIRA</t>
        </is>
      </c>
      <c r="K4867" t="inlineStr">
        <is>
          <t>CONTRATO</t>
        </is>
      </c>
      <c r="L4867" t="n">
        <v>4940.14</v>
      </c>
      <c r="M4867" t="inlineStr">
        <is>
          <t>IBIRAPITANGA FASE 3</t>
        </is>
      </c>
      <c r="N4867" s="142">
        <f>DATE(YEAR(G4867),MONTH(G4867),1)</f>
        <v/>
      </c>
      <c r="O4867" s="132">
        <f>IF(G4867&gt;$K$3,"Futuro","Atraso")</f>
        <v/>
      </c>
      <c r="P4867">
        <f>12*(YEAR(G4867)-YEAR($K$3))+(MONTH(G4867)-MONTH($K$3))</f>
        <v/>
      </c>
      <c r="Q4867" s="366">
        <f>IF(M4867="IBIRAPITANGA FASE 3",IF(O4867="Atraso",L4867,L4867/(1+$I$2)^P4867),IF(O4867="Atraso",L4867,L4867/(1+$I$1)^P4867))</f>
        <v/>
      </c>
      <c r="R4867">
        <f>IF(O4867="Atraso",$K$3-G4867,0)</f>
        <v/>
      </c>
      <c r="S4867">
        <f>IF(R4867&lt;=15,"Até 15",IF(R4867&lt;=30,"Entre 15 e 30",IF(R4867&lt;=60,"Entre 30 e 60",IF(R4867&lt;=90,"Entre 60 e 90",IF(R4867&lt;=120,"Entre 90 e 120",IF(R4867&lt;=150,"Entre 120 e 150",IF(R4867&lt;=180,"Entre 150 e 180","Superior a 180")))))))</f>
        <v/>
      </c>
    </row>
    <row r="4868">
      <c r="A4868" t="inlineStr">
        <is>
          <t>Q022L08</t>
        </is>
      </c>
      <c r="B4868" t="inlineStr">
        <is>
          <t>ANGELICA  ORTIGOZA</t>
        </is>
      </c>
      <c r="C4868" t="n">
        <v>1</v>
      </c>
      <c r="D4868" t="inlineStr">
        <is>
          <t>IPCA</t>
        </is>
      </c>
      <c r="E4868" t="n">
        <v>0</v>
      </c>
      <c r="F4868" t="inlineStr">
        <is>
          <t>MENSAL</t>
        </is>
      </c>
      <c r="G4868" t="n">
        <v>46351</v>
      </c>
      <c r="H4868" t="n">
        <v>46351</v>
      </c>
      <c r="I4868" t="n">
        <v>40</v>
      </c>
      <c r="J4868" t="inlineStr">
        <is>
          <t>CARTEIRA</t>
        </is>
      </c>
      <c r="K4868" t="inlineStr">
        <is>
          <t>CONTRATO</t>
        </is>
      </c>
      <c r="L4868" t="n">
        <v>4940.14</v>
      </c>
      <c r="M4868" t="inlineStr">
        <is>
          <t>IBIRAPITANGA FASE 3</t>
        </is>
      </c>
      <c r="N4868" s="142">
        <f>DATE(YEAR(G4868),MONTH(G4868),1)</f>
        <v/>
      </c>
      <c r="O4868" s="132">
        <f>IF(G4868&gt;$K$3,"Futuro","Atraso")</f>
        <v/>
      </c>
      <c r="P4868">
        <f>12*(YEAR(G4868)-YEAR($K$3))+(MONTH(G4868)-MONTH($K$3))</f>
        <v/>
      </c>
      <c r="Q4868" s="366">
        <f>IF(M4868="IBIRAPITANGA FASE 3",IF(O4868="Atraso",L4868,L4868/(1+$I$2)^P4868),IF(O4868="Atraso",L4868,L4868/(1+$I$1)^P4868))</f>
        <v/>
      </c>
      <c r="R4868">
        <f>IF(O4868="Atraso",$K$3-G4868,0)</f>
        <v/>
      </c>
      <c r="S4868">
        <f>IF(R4868&lt;=15,"Até 15",IF(R4868&lt;=30,"Entre 15 e 30",IF(R4868&lt;=60,"Entre 30 e 60",IF(R4868&lt;=90,"Entre 60 e 90",IF(R4868&lt;=120,"Entre 90 e 120",IF(R4868&lt;=150,"Entre 120 e 150",IF(R4868&lt;=180,"Entre 150 e 180","Superior a 180")))))))</f>
        <v/>
      </c>
    </row>
    <row r="4869">
      <c r="A4869" t="inlineStr">
        <is>
          <t>Q022L08</t>
        </is>
      </c>
      <c r="B4869" t="inlineStr">
        <is>
          <t>ANGELICA  ORTIGOZA</t>
        </is>
      </c>
      <c r="C4869" t="n">
        <v>1</v>
      </c>
      <c r="D4869" t="inlineStr">
        <is>
          <t>IPCA</t>
        </is>
      </c>
      <c r="E4869" t="n">
        <v>0</v>
      </c>
      <c r="F4869" t="inlineStr">
        <is>
          <t>MENSAL</t>
        </is>
      </c>
      <c r="G4869" t="n">
        <v>46381</v>
      </c>
      <c r="H4869" t="n">
        <v>46381</v>
      </c>
      <c r="I4869" t="n">
        <v>41</v>
      </c>
      <c r="J4869" t="inlineStr">
        <is>
          <t>CARTEIRA</t>
        </is>
      </c>
      <c r="K4869" t="inlineStr">
        <is>
          <t>CONTRATO</t>
        </is>
      </c>
      <c r="L4869" t="n">
        <v>4940.14</v>
      </c>
      <c r="M4869" t="inlineStr">
        <is>
          <t>IBIRAPITANGA FASE 3</t>
        </is>
      </c>
      <c r="N4869" s="142">
        <f>DATE(YEAR(G4869),MONTH(G4869),1)</f>
        <v/>
      </c>
      <c r="O4869" s="132">
        <f>IF(G4869&gt;$K$3,"Futuro","Atraso")</f>
        <v/>
      </c>
      <c r="P4869">
        <f>12*(YEAR(G4869)-YEAR($K$3))+(MONTH(G4869)-MONTH($K$3))</f>
        <v/>
      </c>
      <c r="Q4869" s="366">
        <f>IF(M4869="IBIRAPITANGA FASE 3",IF(O4869="Atraso",L4869,L4869/(1+$I$2)^P4869),IF(O4869="Atraso",L4869,L4869/(1+$I$1)^P4869))</f>
        <v/>
      </c>
      <c r="R4869">
        <f>IF(O4869="Atraso",$K$3-G4869,0)</f>
        <v/>
      </c>
      <c r="S4869">
        <f>IF(R4869&lt;=15,"Até 15",IF(R4869&lt;=30,"Entre 15 e 30",IF(R4869&lt;=60,"Entre 30 e 60",IF(R4869&lt;=90,"Entre 60 e 90",IF(R4869&lt;=120,"Entre 90 e 120",IF(R4869&lt;=150,"Entre 120 e 150",IF(R4869&lt;=180,"Entre 150 e 180","Superior a 180")))))))</f>
        <v/>
      </c>
    </row>
    <row r="4870">
      <c r="A4870" t="inlineStr">
        <is>
          <t>Q022L08</t>
        </is>
      </c>
      <c r="B4870" t="inlineStr">
        <is>
          <t>ANGELICA  ORTIGOZA</t>
        </is>
      </c>
      <c r="C4870" t="n">
        <v>1</v>
      </c>
      <c r="D4870" t="inlineStr">
        <is>
          <t>IPCA</t>
        </is>
      </c>
      <c r="E4870" t="n">
        <v>0</v>
      </c>
      <c r="F4870" t="inlineStr">
        <is>
          <t>MENSAL</t>
        </is>
      </c>
      <c r="G4870" t="n">
        <v>46412</v>
      </c>
      <c r="H4870" t="n">
        <v>46412</v>
      </c>
      <c r="I4870" t="n">
        <v>42</v>
      </c>
      <c r="J4870" t="inlineStr">
        <is>
          <t>CARTEIRA</t>
        </is>
      </c>
      <c r="K4870" t="inlineStr">
        <is>
          <t>CONTRATO</t>
        </is>
      </c>
      <c r="L4870" t="n">
        <v>4940.14</v>
      </c>
      <c r="M4870" t="inlineStr">
        <is>
          <t>IBIRAPITANGA FASE 3</t>
        </is>
      </c>
      <c r="N4870" s="142">
        <f>DATE(YEAR(G4870),MONTH(G4870),1)</f>
        <v/>
      </c>
      <c r="O4870" s="132">
        <f>IF(G4870&gt;$K$3,"Futuro","Atraso")</f>
        <v/>
      </c>
      <c r="P4870">
        <f>12*(YEAR(G4870)-YEAR($K$3))+(MONTH(G4870)-MONTH($K$3))</f>
        <v/>
      </c>
      <c r="Q4870" s="366">
        <f>IF(M4870="IBIRAPITANGA FASE 3",IF(O4870="Atraso",L4870,L4870/(1+$I$2)^P4870),IF(O4870="Atraso",L4870,L4870/(1+$I$1)^P4870))</f>
        <v/>
      </c>
      <c r="R4870">
        <f>IF(O4870="Atraso",$K$3-G4870,0)</f>
        <v/>
      </c>
      <c r="S4870">
        <f>IF(R4870&lt;=15,"Até 15",IF(R4870&lt;=30,"Entre 15 e 30",IF(R4870&lt;=60,"Entre 30 e 60",IF(R4870&lt;=90,"Entre 60 e 90",IF(R4870&lt;=120,"Entre 90 e 120",IF(R4870&lt;=150,"Entre 120 e 150",IF(R4870&lt;=180,"Entre 150 e 180","Superior a 180")))))))</f>
        <v/>
      </c>
    </row>
    <row r="4871">
      <c r="A4871" t="inlineStr">
        <is>
          <t>Q022L08</t>
        </is>
      </c>
      <c r="B4871" t="inlineStr">
        <is>
          <t>ANGELICA  ORTIGOZA</t>
        </is>
      </c>
      <c r="C4871" t="n">
        <v>1</v>
      </c>
      <c r="D4871" t="inlineStr">
        <is>
          <t>IPCA</t>
        </is>
      </c>
      <c r="E4871" t="n">
        <v>0</v>
      </c>
      <c r="F4871" t="inlineStr">
        <is>
          <t>MENSAL</t>
        </is>
      </c>
      <c r="G4871" t="n">
        <v>46443</v>
      </c>
      <c r="H4871" t="n">
        <v>46443</v>
      </c>
      <c r="I4871" t="n">
        <v>43</v>
      </c>
      <c r="J4871" t="inlineStr">
        <is>
          <t>CARTEIRA</t>
        </is>
      </c>
      <c r="K4871" t="inlineStr">
        <is>
          <t>CONTRATO</t>
        </is>
      </c>
      <c r="L4871" t="n">
        <v>4940.14</v>
      </c>
      <c r="M4871" t="inlineStr">
        <is>
          <t>IBIRAPITANGA FASE 3</t>
        </is>
      </c>
      <c r="N4871" s="142">
        <f>DATE(YEAR(G4871),MONTH(G4871),1)</f>
        <v/>
      </c>
      <c r="O4871" s="132">
        <f>IF(G4871&gt;$K$3,"Futuro","Atraso")</f>
        <v/>
      </c>
      <c r="P4871">
        <f>12*(YEAR(G4871)-YEAR($K$3))+(MONTH(G4871)-MONTH($K$3))</f>
        <v/>
      </c>
      <c r="Q4871" s="366">
        <f>IF(M4871="IBIRAPITANGA FASE 3",IF(O4871="Atraso",L4871,L4871/(1+$I$2)^P4871),IF(O4871="Atraso",L4871,L4871/(1+$I$1)^P4871))</f>
        <v/>
      </c>
      <c r="R4871">
        <f>IF(O4871="Atraso",$K$3-G4871,0)</f>
        <v/>
      </c>
      <c r="S4871">
        <f>IF(R4871&lt;=15,"Até 15",IF(R4871&lt;=30,"Entre 15 e 30",IF(R4871&lt;=60,"Entre 30 e 60",IF(R4871&lt;=90,"Entre 60 e 90",IF(R4871&lt;=120,"Entre 90 e 120",IF(R4871&lt;=150,"Entre 120 e 150",IF(R4871&lt;=180,"Entre 150 e 180","Superior a 180")))))))</f>
        <v/>
      </c>
    </row>
    <row r="4872">
      <c r="A4872" t="inlineStr">
        <is>
          <t>Q022L08</t>
        </is>
      </c>
      <c r="B4872" t="inlineStr">
        <is>
          <t>ANGELICA  ORTIGOZA</t>
        </is>
      </c>
      <c r="C4872" t="n">
        <v>1</v>
      </c>
      <c r="D4872" t="inlineStr">
        <is>
          <t>IPCA</t>
        </is>
      </c>
      <c r="E4872" t="n">
        <v>0</v>
      </c>
      <c r="F4872" t="inlineStr">
        <is>
          <t>MENSAL</t>
        </is>
      </c>
      <c r="G4872" t="n">
        <v>46471</v>
      </c>
      <c r="H4872" t="n">
        <v>46471</v>
      </c>
      <c r="I4872" t="n">
        <v>44</v>
      </c>
      <c r="J4872" t="inlineStr">
        <is>
          <t>CARTEIRA</t>
        </is>
      </c>
      <c r="K4872" t="inlineStr">
        <is>
          <t>CONTRATO</t>
        </is>
      </c>
      <c r="L4872" t="n">
        <v>4940.14</v>
      </c>
      <c r="M4872" t="inlineStr">
        <is>
          <t>IBIRAPITANGA FASE 3</t>
        </is>
      </c>
      <c r="N4872" s="142">
        <f>DATE(YEAR(G4872),MONTH(G4872),1)</f>
        <v/>
      </c>
      <c r="O4872" s="132">
        <f>IF(G4872&gt;$K$3,"Futuro","Atraso")</f>
        <v/>
      </c>
      <c r="P4872">
        <f>12*(YEAR(G4872)-YEAR($K$3))+(MONTH(G4872)-MONTH($K$3))</f>
        <v/>
      </c>
      <c r="Q4872" s="366">
        <f>IF(M4872="IBIRAPITANGA FASE 3",IF(O4872="Atraso",L4872,L4872/(1+$I$2)^P4872),IF(O4872="Atraso",L4872,L4872/(1+$I$1)^P4872))</f>
        <v/>
      </c>
      <c r="R4872">
        <f>IF(O4872="Atraso",$K$3-G4872,0)</f>
        <v/>
      </c>
      <c r="S4872">
        <f>IF(R4872&lt;=15,"Até 15",IF(R4872&lt;=30,"Entre 15 e 30",IF(R4872&lt;=60,"Entre 30 e 60",IF(R4872&lt;=90,"Entre 60 e 90",IF(R4872&lt;=120,"Entre 90 e 120",IF(R4872&lt;=150,"Entre 120 e 150",IF(R4872&lt;=180,"Entre 150 e 180","Superior a 180")))))))</f>
        <v/>
      </c>
    </row>
    <row r="4873">
      <c r="A4873" t="inlineStr">
        <is>
          <t>Q022L08</t>
        </is>
      </c>
      <c r="B4873" t="inlineStr">
        <is>
          <t>ANGELICA  ORTIGOZA</t>
        </is>
      </c>
      <c r="C4873" t="n">
        <v>1</v>
      </c>
      <c r="D4873" t="inlineStr">
        <is>
          <t>IPCA</t>
        </is>
      </c>
      <c r="E4873" t="n">
        <v>0</v>
      </c>
      <c r="F4873" t="inlineStr">
        <is>
          <t>MENSAL</t>
        </is>
      </c>
      <c r="G4873" t="n">
        <v>46502</v>
      </c>
      <c r="H4873" t="n">
        <v>46502</v>
      </c>
      <c r="I4873" t="n">
        <v>45</v>
      </c>
      <c r="J4873" t="inlineStr">
        <is>
          <t>CARTEIRA</t>
        </is>
      </c>
      <c r="K4873" t="inlineStr">
        <is>
          <t>CONTRATO</t>
        </is>
      </c>
      <c r="L4873" t="n">
        <v>4940.14</v>
      </c>
      <c r="M4873" t="inlineStr">
        <is>
          <t>IBIRAPITANGA FASE 3</t>
        </is>
      </c>
      <c r="N4873" s="142">
        <f>DATE(YEAR(G4873),MONTH(G4873),1)</f>
        <v/>
      </c>
      <c r="O4873" s="132">
        <f>IF(G4873&gt;$K$3,"Futuro","Atraso")</f>
        <v/>
      </c>
      <c r="P4873">
        <f>12*(YEAR(G4873)-YEAR($K$3))+(MONTH(G4873)-MONTH($K$3))</f>
        <v/>
      </c>
      <c r="Q4873" s="366">
        <f>IF(M4873="IBIRAPITANGA FASE 3",IF(O4873="Atraso",L4873,L4873/(1+$I$2)^P4873),IF(O4873="Atraso",L4873,L4873/(1+$I$1)^P4873))</f>
        <v/>
      </c>
      <c r="R4873">
        <f>IF(O4873="Atraso",$K$3-G4873,0)</f>
        <v/>
      </c>
      <c r="S4873">
        <f>IF(R4873&lt;=15,"Até 15",IF(R4873&lt;=30,"Entre 15 e 30",IF(R4873&lt;=60,"Entre 30 e 60",IF(R4873&lt;=90,"Entre 60 e 90",IF(R4873&lt;=120,"Entre 90 e 120",IF(R4873&lt;=150,"Entre 120 e 150",IF(R4873&lt;=180,"Entre 150 e 180","Superior a 180")))))))</f>
        <v/>
      </c>
    </row>
    <row r="4874">
      <c r="A4874" t="inlineStr">
        <is>
          <t>Q022L08</t>
        </is>
      </c>
      <c r="B4874" t="inlineStr">
        <is>
          <t>ANGELICA  ORTIGOZA</t>
        </is>
      </c>
      <c r="C4874" t="n">
        <v>1</v>
      </c>
      <c r="D4874" t="inlineStr">
        <is>
          <t>IPCA</t>
        </is>
      </c>
      <c r="E4874" t="n">
        <v>0</v>
      </c>
      <c r="F4874" t="inlineStr">
        <is>
          <t>MENSAL</t>
        </is>
      </c>
      <c r="G4874" t="n">
        <v>46532</v>
      </c>
      <c r="H4874" t="n">
        <v>46532</v>
      </c>
      <c r="I4874" t="n">
        <v>46</v>
      </c>
      <c r="J4874" t="inlineStr">
        <is>
          <t>CARTEIRA</t>
        </is>
      </c>
      <c r="K4874" t="inlineStr">
        <is>
          <t>CONTRATO</t>
        </is>
      </c>
      <c r="L4874" t="n">
        <v>4940.14</v>
      </c>
      <c r="M4874" t="inlineStr">
        <is>
          <t>IBIRAPITANGA FASE 3</t>
        </is>
      </c>
      <c r="N4874" s="142">
        <f>DATE(YEAR(G4874),MONTH(G4874),1)</f>
        <v/>
      </c>
      <c r="O4874" s="132">
        <f>IF(G4874&gt;$K$3,"Futuro","Atraso")</f>
        <v/>
      </c>
      <c r="P4874">
        <f>12*(YEAR(G4874)-YEAR($K$3))+(MONTH(G4874)-MONTH($K$3))</f>
        <v/>
      </c>
      <c r="Q4874" s="366">
        <f>IF(M4874="IBIRAPITANGA FASE 3",IF(O4874="Atraso",L4874,L4874/(1+$I$2)^P4874),IF(O4874="Atraso",L4874,L4874/(1+$I$1)^P4874))</f>
        <v/>
      </c>
      <c r="R4874">
        <f>IF(O4874="Atraso",$K$3-G4874,0)</f>
        <v/>
      </c>
      <c r="S4874">
        <f>IF(R4874&lt;=15,"Até 15",IF(R4874&lt;=30,"Entre 15 e 30",IF(R4874&lt;=60,"Entre 30 e 60",IF(R4874&lt;=90,"Entre 60 e 90",IF(R4874&lt;=120,"Entre 90 e 120",IF(R4874&lt;=150,"Entre 120 e 150",IF(R4874&lt;=180,"Entre 150 e 180","Superior a 180")))))))</f>
        <v/>
      </c>
    </row>
    <row r="4875">
      <c r="A4875" t="inlineStr">
        <is>
          <t>Q022L08</t>
        </is>
      </c>
      <c r="B4875" t="inlineStr">
        <is>
          <t>ANGELICA  ORTIGOZA</t>
        </is>
      </c>
      <c r="C4875" t="n">
        <v>1</v>
      </c>
      <c r="D4875" t="inlineStr">
        <is>
          <t>IPCA</t>
        </is>
      </c>
      <c r="E4875" t="n">
        <v>0</v>
      </c>
      <c r="F4875" t="inlineStr">
        <is>
          <t>MENSAL</t>
        </is>
      </c>
      <c r="G4875" t="n">
        <v>46563</v>
      </c>
      <c r="H4875" t="n">
        <v>46563</v>
      </c>
      <c r="I4875" t="n">
        <v>47</v>
      </c>
      <c r="J4875" t="inlineStr">
        <is>
          <t>CARTEIRA</t>
        </is>
      </c>
      <c r="K4875" t="inlineStr">
        <is>
          <t>CONTRATO</t>
        </is>
      </c>
      <c r="L4875" t="n">
        <v>4940.14</v>
      </c>
      <c r="M4875" t="inlineStr">
        <is>
          <t>IBIRAPITANGA FASE 3</t>
        </is>
      </c>
      <c r="N4875" s="142">
        <f>DATE(YEAR(G4875),MONTH(G4875),1)</f>
        <v/>
      </c>
      <c r="O4875" s="132">
        <f>IF(G4875&gt;$K$3,"Futuro","Atraso")</f>
        <v/>
      </c>
      <c r="P4875">
        <f>12*(YEAR(G4875)-YEAR($K$3))+(MONTH(G4875)-MONTH($K$3))</f>
        <v/>
      </c>
      <c r="Q4875" s="366">
        <f>IF(M4875="IBIRAPITANGA FASE 3",IF(O4875="Atraso",L4875,L4875/(1+$I$2)^P4875),IF(O4875="Atraso",L4875,L4875/(1+$I$1)^P4875))</f>
        <v/>
      </c>
      <c r="R4875">
        <f>IF(O4875="Atraso",$K$3-G4875,0)</f>
        <v/>
      </c>
      <c r="S4875">
        <f>IF(R4875&lt;=15,"Até 15",IF(R4875&lt;=30,"Entre 15 e 30",IF(R4875&lt;=60,"Entre 30 e 60",IF(R4875&lt;=90,"Entre 60 e 90",IF(R4875&lt;=120,"Entre 90 e 120",IF(R4875&lt;=150,"Entre 120 e 150",IF(R4875&lt;=180,"Entre 150 e 180","Superior a 180")))))))</f>
        <v/>
      </c>
    </row>
    <row r="4876">
      <c r="A4876" t="inlineStr">
        <is>
          <t>Q022L08</t>
        </is>
      </c>
      <c r="B4876" t="inlineStr">
        <is>
          <t>ANGELICA  ORTIGOZA</t>
        </is>
      </c>
      <c r="C4876" t="n">
        <v>1</v>
      </c>
      <c r="D4876" t="inlineStr">
        <is>
          <t>IPCA</t>
        </is>
      </c>
      <c r="E4876" t="n">
        <v>0</v>
      </c>
      <c r="F4876" t="inlineStr">
        <is>
          <t>MENSAL</t>
        </is>
      </c>
      <c r="G4876" t="n">
        <v>46593</v>
      </c>
      <c r="H4876" t="n">
        <v>46593</v>
      </c>
      <c r="I4876" t="n">
        <v>48</v>
      </c>
      <c r="J4876" t="inlineStr">
        <is>
          <t>CARTEIRA</t>
        </is>
      </c>
      <c r="K4876" t="inlineStr">
        <is>
          <t>CONTRATO</t>
        </is>
      </c>
      <c r="L4876" t="n">
        <v>4940.14</v>
      </c>
      <c r="M4876" t="inlineStr">
        <is>
          <t>IBIRAPITANGA FASE 3</t>
        </is>
      </c>
      <c r="N4876" s="142">
        <f>DATE(YEAR(G4876),MONTH(G4876),1)</f>
        <v/>
      </c>
      <c r="O4876" s="132">
        <f>IF(G4876&gt;$K$3,"Futuro","Atraso")</f>
        <v/>
      </c>
      <c r="P4876">
        <f>12*(YEAR(G4876)-YEAR($K$3))+(MONTH(G4876)-MONTH($K$3))</f>
        <v/>
      </c>
      <c r="Q4876" s="366">
        <f>IF(M4876="IBIRAPITANGA FASE 3",IF(O4876="Atraso",L4876,L4876/(1+$I$2)^P4876),IF(O4876="Atraso",L4876,L4876/(1+$I$1)^P4876))</f>
        <v/>
      </c>
      <c r="R4876">
        <f>IF(O4876="Atraso",$K$3-G4876,0)</f>
        <v/>
      </c>
      <c r="S4876">
        <f>IF(R4876&lt;=15,"Até 15",IF(R4876&lt;=30,"Entre 15 e 30",IF(R4876&lt;=60,"Entre 30 e 60",IF(R4876&lt;=90,"Entre 60 e 90",IF(R4876&lt;=120,"Entre 90 e 120",IF(R4876&lt;=150,"Entre 120 e 150",IF(R4876&lt;=180,"Entre 150 e 180","Superior a 180")))))))</f>
        <v/>
      </c>
    </row>
    <row r="4877">
      <c r="A4877" t="inlineStr">
        <is>
          <t>Q022L08</t>
        </is>
      </c>
      <c r="B4877" t="inlineStr">
        <is>
          <t>ANGELICA  ORTIGOZA</t>
        </is>
      </c>
      <c r="C4877" t="n">
        <v>1</v>
      </c>
      <c r="D4877" t="inlineStr">
        <is>
          <t>IPCA</t>
        </is>
      </c>
      <c r="E4877" t="n">
        <v>0</v>
      </c>
      <c r="F4877" t="inlineStr">
        <is>
          <t>MENSAL</t>
        </is>
      </c>
      <c r="G4877" t="n">
        <v>46593</v>
      </c>
      <c r="H4877" t="n">
        <v>46593</v>
      </c>
      <c r="I4877" t="n">
        <v>4</v>
      </c>
      <c r="J4877" t="inlineStr">
        <is>
          <t>CARTEIRA</t>
        </is>
      </c>
      <c r="K4877" t="inlineStr">
        <is>
          <t>CONTRATO</t>
        </is>
      </c>
      <c r="L4877" t="n">
        <v>19760.87</v>
      </c>
      <c r="M4877" t="inlineStr">
        <is>
          <t>IBIRAPITANGA FASE 3</t>
        </is>
      </c>
      <c r="N4877" s="142">
        <f>DATE(YEAR(G4877),MONTH(G4877),1)</f>
        <v/>
      </c>
      <c r="O4877" s="132">
        <f>IF(G4877&gt;$K$3,"Futuro","Atraso")</f>
        <v/>
      </c>
      <c r="P4877">
        <f>12*(YEAR(G4877)-YEAR($K$3))+(MONTH(G4877)-MONTH($K$3))</f>
        <v/>
      </c>
      <c r="Q4877" s="366">
        <f>IF(M4877="IBIRAPITANGA FASE 3",IF(O4877="Atraso",L4877,L4877/(1+$I$2)^P4877),IF(O4877="Atraso",L4877,L4877/(1+$I$1)^P4877))</f>
        <v/>
      </c>
      <c r="R4877">
        <f>IF(O4877="Atraso",$K$3-G4877,0)</f>
        <v/>
      </c>
      <c r="S4877">
        <f>IF(R4877&lt;=15,"Até 15",IF(R4877&lt;=30,"Entre 15 e 30",IF(R4877&lt;=60,"Entre 30 e 60",IF(R4877&lt;=90,"Entre 60 e 90",IF(R4877&lt;=120,"Entre 90 e 120",IF(R4877&lt;=150,"Entre 120 e 150",IF(R4877&lt;=180,"Entre 150 e 180","Superior a 180")))))))</f>
        <v/>
      </c>
    </row>
    <row r="4878">
      <c r="A4878" t="inlineStr">
        <is>
          <t>Q023L04</t>
        </is>
      </c>
      <c r="B4878" t="inlineStr">
        <is>
          <t>LEONIL BRAGA SANTOS</t>
        </is>
      </c>
      <c r="C4878" t="n">
        <v>1</v>
      </c>
      <c r="D4878" t="inlineStr">
        <is>
          <t>IPCA</t>
        </is>
      </c>
      <c r="E4878" t="n">
        <v>0.009488792934583046</v>
      </c>
      <c r="F4878" t="inlineStr">
        <is>
          <t>MENSAL</t>
        </is>
      </c>
      <c r="G4878" t="n">
        <v>45224</v>
      </c>
      <c r="H4878" t="n">
        <v>45224</v>
      </c>
      <c r="I4878" t="n">
        <v>43</v>
      </c>
      <c r="J4878" t="inlineStr">
        <is>
          <t>CARTEIRA</t>
        </is>
      </c>
      <c r="K4878" t="inlineStr">
        <is>
          <t>CONTRATO</t>
        </is>
      </c>
      <c r="L4878" t="n">
        <v>1630.83</v>
      </c>
      <c r="M4878" t="inlineStr">
        <is>
          <t>IBIRAPITANGA FASE 3</t>
        </is>
      </c>
      <c r="N4878" s="142">
        <f>DATE(YEAR(G4878),MONTH(G4878),1)</f>
        <v/>
      </c>
      <c r="O4878" s="132">
        <f>IF(G4878&gt;$K$3,"Futuro","Atraso")</f>
        <v/>
      </c>
      <c r="P4878">
        <f>12*(YEAR(G4878)-YEAR($K$3))+(MONTH(G4878)-MONTH($K$3))</f>
        <v/>
      </c>
      <c r="Q4878" s="366">
        <f>IF(M4878="IBIRAPITANGA FASE 3",IF(O4878="Atraso",L4878,L4878/(1+$I$2)^P4878),IF(O4878="Atraso",L4878,L4878/(1+$I$1)^P4878))</f>
        <v/>
      </c>
      <c r="R4878">
        <f>IF(O4878="Atraso",$K$3-G4878,0)</f>
        <v/>
      </c>
      <c r="S4878">
        <f>IF(R4878&lt;=15,"Até 15",IF(R4878&lt;=30,"Entre 15 e 30",IF(R4878&lt;=60,"Entre 30 e 60",IF(R4878&lt;=90,"Entre 60 e 90",IF(R4878&lt;=120,"Entre 90 e 120",IF(R4878&lt;=150,"Entre 120 e 150",IF(R4878&lt;=180,"Entre 150 e 180","Superior a 180")))))))</f>
        <v/>
      </c>
    </row>
    <row r="4879">
      <c r="A4879" t="inlineStr">
        <is>
          <t>Q023L04</t>
        </is>
      </c>
      <c r="B4879" t="inlineStr">
        <is>
          <t>LEONIL BRAGA SANTOS</t>
        </is>
      </c>
      <c r="C4879" t="n">
        <v>1</v>
      </c>
      <c r="D4879" t="inlineStr">
        <is>
          <t>IPCA</t>
        </is>
      </c>
      <c r="E4879" t="n">
        <v>0.009488792934583046</v>
      </c>
      <c r="F4879" t="inlineStr">
        <is>
          <t>MENSAL</t>
        </is>
      </c>
      <c r="G4879" t="n">
        <v>45255</v>
      </c>
      <c r="H4879" t="n">
        <v>45255</v>
      </c>
      <c r="I4879" t="n">
        <v>44</v>
      </c>
      <c r="J4879" t="inlineStr">
        <is>
          <t>CARTEIRA</t>
        </is>
      </c>
      <c r="K4879" t="inlineStr">
        <is>
          <t>CONTRATO</t>
        </is>
      </c>
      <c r="L4879" t="n">
        <v>1599.15</v>
      </c>
      <c r="M4879" t="inlineStr">
        <is>
          <t>IBIRAPITANGA FASE 3</t>
        </is>
      </c>
      <c r="N4879" s="142">
        <f>DATE(YEAR(G4879),MONTH(G4879),1)</f>
        <v/>
      </c>
      <c r="O4879" s="132">
        <f>IF(G4879&gt;$K$3,"Futuro","Atraso")</f>
        <v/>
      </c>
      <c r="P4879">
        <f>12*(YEAR(G4879)-YEAR($K$3))+(MONTH(G4879)-MONTH($K$3))</f>
        <v/>
      </c>
      <c r="Q4879" s="366">
        <f>IF(M4879="IBIRAPITANGA FASE 3",IF(O4879="Atraso",L4879,L4879/(1+$I$2)^P4879),IF(O4879="Atraso",L4879,L4879/(1+$I$1)^P4879))</f>
        <v/>
      </c>
      <c r="R4879">
        <f>IF(O4879="Atraso",$K$3-G4879,0)</f>
        <v/>
      </c>
      <c r="S4879">
        <f>IF(R4879&lt;=15,"Até 15",IF(R4879&lt;=30,"Entre 15 e 30",IF(R4879&lt;=60,"Entre 30 e 60",IF(R4879&lt;=90,"Entre 60 e 90",IF(R4879&lt;=120,"Entre 90 e 120",IF(R4879&lt;=150,"Entre 120 e 150",IF(R4879&lt;=180,"Entre 150 e 180","Superior a 180")))))))</f>
        <v/>
      </c>
    </row>
    <row r="4880">
      <c r="A4880" t="inlineStr">
        <is>
          <t>Q023L04</t>
        </is>
      </c>
      <c r="B4880" t="inlineStr">
        <is>
          <t>LEONIL BRAGA SANTOS</t>
        </is>
      </c>
      <c r="C4880" t="n">
        <v>1</v>
      </c>
      <c r="D4880" t="inlineStr">
        <is>
          <t>IPCA</t>
        </is>
      </c>
      <c r="E4880" t="n">
        <v>0.009488792934583046</v>
      </c>
      <c r="F4880" t="inlineStr">
        <is>
          <t>MENSAL</t>
        </is>
      </c>
      <c r="G4880" t="n">
        <v>45285</v>
      </c>
      <c r="H4880" t="n">
        <v>45285</v>
      </c>
      <c r="I4880" t="n">
        <v>45</v>
      </c>
      <c r="J4880" t="inlineStr">
        <is>
          <t>CARTEIRA</t>
        </is>
      </c>
      <c r="K4880" t="inlineStr">
        <is>
          <t>CONTRATO</t>
        </is>
      </c>
      <c r="L4880" t="n">
        <v>1599.15</v>
      </c>
      <c r="M4880" t="inlineStr">
        <is>
          <t>IBIRAPITANGA FASE 3</t>
        </is>
      </c>
      <c r="N4880" s="142">
        <f>DATE(YEAR(G4880),MONTH(G4880),1)</f>
        <v/>
      </c>
      <c r="O4880" s="132">
        <f>IF(G4880&gt;$K$3,"Futuro","Atraso")</f>
        <v/>
      </c>
      <c r="P4880">
        <f>12*(YEAR(G4880)-YEAR($K$3))+(MONTH(G4880)-MONTH($K$3))</f>
        <v/>
      </c>
      <c r="Q4880" s="366">
        <f>IF(M4880="IBIRAPITANGA FASE 3",IF(O4880="Atraso",L4880,L4880/(1+$I$2)^P4880),IF(O4880="Atraso",L4880,L4880/(1+$I$1)^P4880))</f>
        <v/>
      </c>
      <c r="R4880">
        <f>IF(O4880="Atraso",$K$3-G4880,0)</f>
        <v/>
      </c>
      <c r="S4880">
        <f>IF(R4880&lt;=15,"Até 15",IF(R4880&lt;=30,"Entre 15 e 30",IF(R4880&lt;=60,"Entre 30 e 60",IF(R4880&lt;=90,"Entre 60 e 90",IF(R4880&lt;=120,"Entre 90 e 120",IF(R4880&lt;=150,"Entre 120 e 150",IF(R4880&lt;=180,"Entre 150 e 180","Superior a 180")))))))</f>
        <v/>
      </c>
    </row>
    <row r="4881">
      <c r="A4881" t="inlineStr">
        <is>
          <t>Q023L04</t>
        </is>
      </c>
      <c r="B4881" t="inlineStr">
        <is>
          <t>LEONIL BRAGA SANTOS</t>
        </is>
      </c>
      <c r="C4881" t="n">
        <v>1</v>
      </c>
      <c r="D4881" t="inlineStr">
        <is>
          <t>IPCA</t>
        </is>
      </c>
      <c r="E4881" t="n">
        <v>0.009488792934583046</v>
      </c>
      <c r="F4881" t="inlineStr">
        <is>
          <t>MENSAL</t>
        </is>
      </c>
      <c r="G4881" t="n">
        <v>45285</v>
      </c>
      <c r="H4881" t="n">
        <v>45285</v>
      </c>
      <c r="I4881" t="n">
        <v>4</v>
      </c>
      <c r="J4881" t="inlineStr">
        <is>
          <t>CARTEIRA</t>
        </is>
      </c>
      <c r="K4881" t="inlineStr">
        <is>
          <t>CONTRATO</t>
        </is>
      </c>
      <c r="L4881" t="n">
        <v>8667.26</v>
      </c>
      <c r="M4881" t="inlineStr">
        <is>
          <t>IBIRAPITANGA FASE 3</t>
        </is>
      </c>
      <c r="N4881" s="142">
        <f>DATE(YEAR(G4881),MONTH(G4881),1)</f>
        <v/>
      </c>
      <c r="O4881" s="132">
        <f>IF(G4881&gt;$K$3,"Futuro","Atraso")</f>
        <v/>
      </c>
      <c r="P4881">
        <f>12*(YEAR(G4881)-YEAR($K$3))+(MONTH(G4881)-MONTH($K$3))</f>
        <v/>
      </c>
      <c r="Q4881" s="366">
        <f>IF(M4881="IBIRAPITANGA FASE 3",IF(O4881="Atraso",L4881,L4881/(1+$I$2)^P4881),IF(O4881="Atraso",L4881,L4881/(1+$I$1)^P4881))</f>
        <v/>
      </c>
      <c r="R4881">
        <f>IF(O4881="Atraso",$K$3-G4881,0)</f>
        <v/>
      </c>
      <c r="S4881">
        <f>IF(R4881&lt;=15,"Até 15",IF(R4881&lt;=30,"Entre 15 e 30",IF(R4881&lt;=60,"Entre 30 e 60",IF(R4881&lt;=90,"Entre 60 e 90",IF(R4881&lt;=120,"Entre 90 e 120",IF(R4881&lt;=150,"Entre 120 e 150",IF(R4881&lt;=180,"Entre 150 e 180","Superior a 180")))))))</f>
        <v/>
      </c>
    </row>
    <row r="4882">
      <c r="A4882" t="inlineStr">
        <is>
          <t>Q023L04</t>
        </is>
      </c>
      <c r="B4882" t="inlineStr">
        <is>
          <t>LEONIL BRAGA SANTOS</t>
        </is>
      </c>
      <c r="C4882" t="n">
        <v>1</v>
      </c>
      <c r="D4882" t="inlineStr">
        <is>
          <t>IPCA</t>
        </is>
      </c>
      <c r="E4882" t="n">
        <v>0.009488792934583046</v>
      </c>
      <c r="F4882" t="inlineStr">
        <is>
          <t>MENSAL</t>
        </is>
      </c>
      <c r="G4882" t="n">
        <v>45316</v>
      </c>
      <c r="H4882" t="n">
        <v>45316</v>
      </c>
      <c r="I4882" t="n">
        <v>46</v>
      </c>
      <c r="J4882" t="inlineStr">
        <is>
          <t>CARTEIRA</t>
        </is>
      </c>
      <c r="K4882" t="inlineStr">
        <is>
          <t>CONTRATO</t>
        </is>
      </c>
      <c r="L4882" t="n">
        <v>1599.15</v>
      </c>
      <c r="M4882" t="inlineStr">
        <is>
          <t>IBIRAPITANGA FASE 3</t>
        </is>
      </c>
      <c r="N4882" s="142">
        <f>DATE(YEAR(G4882),MONTH(G4882),1)</f>
        <v/>
      </c>
      <c r="O4882" s="132">
        <f>IF(G4882&gt;$K$3,"Futuro","Atraso")</f>
        <v/>
      </c>
      <c r="P4882">
        <f>12*(YEAR(G4882)-YEAR($K$3))+(MONTH(G4882)-MONTH($K$3))</f>
        <v/>
      </c>
      <c r="Q4882" s="366">
        <f>IF(M4882="IBIRAPITANGA FASE 3",IF(O4882="Atraso",L4882,L4882/(1+$I$2)^P4882),IF(O4882="Atraso",L4882,L4882/(1+$I$1)^P4882))</f>
        <v/>
      </c>
      <c r="R4882">
        <f>IF(O4882="Atraso",$K$3-G4882,0)</f>
        <v/>
      </c>
      <c r="S4882">
        <f>IF(R4882&lt;=15,"Até 15",IF(R4882&lt;=30,"Entre 15 e 30",IF(R4882&lt;=60,"Entre 30 e 60",IF(R4882&lt;=90,"Entre 60 e 90",IF(R4882&lt;=120,"Entre 90 e 120",IF(R4882&lt;=150,"Entre 120 e 150",IF(R4882&lt;=180,"Entre 150 e 180","Superior a 180")))))))</f>
        <v/>
      </c>
    </row>
    <row r="4883">
      <c r="A4883" t="inlineStr">
        <is>
          <t>Q023L04</t>
        </is>
      </c>
      <c r="B4883" t="inlineStr">
        <is>
          <t>LEONIL BRAGA SANTOS</t>
        </is>
      </c>
      <c r="C4883" t="n">
        <v>1</v>
      </c>
      <c r="D4883" t="inlineStr">
        <is>
          <t>IPCA</t>
        </is>
      </c>
      <c r="E4883" t="n">
        <v>0.009488792934583046</v>
      </c>
      <c r="F4883" t="inlineStr">
        <is>
          <t>MENSAL</t>
        </is>
      </c>
      <c r="G4883" t="n">
        <v>45347</v>
      </c>
      <c r="H4883" t="n">
        <v>45347</v>
      </c>
      <c r="I4883" t="n">
        <v>47</v>
      </c>
      <c r="J4883" t="inlineStr">
        <is>
          <t>CARTEIRA</t>
        </is>
      </c>
      <c r="K4883" t="inlineStr">
        <is>
          <t>CONTRATO</t>
        </is>
      </c>
      <c r="L4883" t="n">
        <v>1599.15</v>
      </c>
      <c r="M4883" t="inlineStr">
        <is>
          <t>IBIRAPITANGA FASE 3</t>
        </is>
      </c>
      <c r="N4883" s="142">
        <f>DATE(YEAR(G4883),MONTH(G4883),1)</f>
        <v/>
      </c>
      <c r="O4883" s="132">
        <f>IF(G4883&gt;$K$3,"Futuro","Atraso")</f>
        <v/>
      </c>
      <c r="P4883">
        <f>12*(YEAR(G4883)-YEAR($K$3))+(MONTH(G4883)-MONTH($K$3))</f>
        <v/>
      </c>
      <c r="Q4883" s="366">
        <f>IF(M4883="IBIRAPITANGA FASE 3",IF(O4883="Atraso",L4883,L4883/(1+$I$2)^P4883),IF(O4883="Atraso",L4883,L4883/(1+$I$1)^P4883))</f>
        <v/>
      </c>
      <c r="R4883">
        <f>IF(O4883="Atraso",$K$3-G4883,0)</f>
        <v/>
      </c>
      <c r="S4883">
        <f>IF(R4883&lt;=15,"Até 15",IF(R4883&lt;=30,"Entre 15 e 30",IF(R4883&lt;=60,"Entre 30 e 60",IF(R4883&lt;=90,"Entre 60 e 90",IF(R4883&lt;=120,"Entre 90 e 120",IF(R4883&lt;=150,"Entre 120 e 150",IF(R4883&lt;=180,"Entre 150 e 180","Superior a 180")))))))</f>
        <v/>
      </c>
    </row>
    <row r="4884">
      <c r="A4884" t="inlineStr">
        <is>
          <t>Q023L04</t>
        </is>
      </c>
      <c r="B4884" t="inlineStr">
        <is>
          <t>LEONIL BRAGA SANTOS</t>
        </is>
      </c>
      <c r="C4884" t="n">
        <v>1</v>
      </c>
      <c r="D4884" t="inlineStr">
        <is>
          <t>IPCA</t>
        </is>
      </c>
      <c r="E4884" t="n">
        <v>0.009488792934583046</v>
      </c>
      <c r="F4884" t="inlineStr">
        <is>
          <t>MENSAL</t>
        </is>
      </c>
      <c r="G4884" t="n">
        <v>45376</v>
      </c>
      <c r="H4884" t="n">
        <v>45376</v>
      </c>
      <c r="I4884" t="n">
        <v>48</v>
      </c>
      <c r="J4884" t="inlineStr">
        <is>
          <t>CARTEIRA</t>
        </is>
      </c>
      <c r="K4884" t="inlineStr">
        <is>
          <t>CONTRATO</t>
        </is>
      </c>
      <c r="L4884" t="n">
        <v>1599.15</v>
      </c>
      <c r="M4884" t="inlineStr">
        <is>
          <t>IBIRAPITANGA FASE 3</t>
        </is>
      </c>
      <c r="N4884" s="142">
        <f>DATE(YEAR(G4884),MONTH(G4884),1)</f>
        <v/>
      </c>
      <c r="O4884" s="132">
        <f>IF(G4884&gt;$K$3,"Futuro","Atraso")</f>
        <v/>
      </c>
      <c r="P4884">
        <f>12*(YEAR(G4884)-YEAR($K$3))+(MONTH(G4884)-MONTH($K$3))</f>
        <v/>
      </c>
      <c r="Q4884" s="366">
        <f>IF(M4884="IBIRAPITANGA FASE 3",IF(O4884="Atraso",L4884,L4884/(1+$I$2)^P4884),IF(O4884="Atraso",L4884,L4884/(1+$I$1)^P4884))</f>
        <v/>
      </c>
      <c r="R4884">
        <f>IF(O4884="Atraso",$K$3-G4884,0)</f>
        <v/>
      </c>
      <c r="S4884">
        <f>IF(R4884&lt;=15,"Até 15",IF(R4884&lt;=30,"Entre 15 e 30",IF(R4884&lt;=60,"Entre 30 e 60",IF(R4884&lt;=90,"Entre 60 e 90",IF(R4884&lt;=120,"Entre 90 e 120",IF(R4884&lt;=150,"Entre 120 e 150",IF(R4884&lt;=180,"Entre 150 e 180","Superior a 180")))))))</f>
        <v/>
      </c>
    </row>
    <row r="4885">
      <c r="A4885" t="inlineStr">
        <is>
          <t>Q023L04</t>
        </is>
      </c>
      <c r="B4885" t="inlineStr">
        <is>
          <t>LEONIL BRAGA SANTOS</t>
        </is>
      </c>
      <c r="C4885" t="n">
        <v>1</v>
      </c>
      <c r="D4885" t="inlineStr">
        <is>
          <t>IPCA</t>
        </is>
      </c>
      <c r="E4885" t="n">
        <v>0.009488792934583046</v>
      </c>
      <c r="F4885" t="inlineStr">
        <is>
          <t>MENSAL</t>
        </is>
      </c>
      <c r="G4885" t="n">
        <v>45407</v>
      </c>
      <c r="H4885" t="n">
        <v>45407</v>
      </c>
      <c r="I4885" t="n">
        <v>49</v>
      </c>
      <c r="J4885" t="inlineStr">
        <is>
          <t>CARTEIRA</t>
        </is>
      </c>
      <c r="K4885" t="inlineStr">
        <is>
          <t>CONTRATO</t>
        </is>
      </c>
      <c r="L4885" t="n">
        <v>1599.15</v>
      </c>
      <c r="M4885" t="inlineStr">
        <is>
          <t>IBIRAPITANGA FASE 3</t>
        </is>
      </c>
      <c r="N4885" s="142">
        <f>DATE(YEAR(G4885),MONTH(G4885),1)</f>
        <v/>
      </c>
      <c r="O4885" s="132">
        <f>IF(G4885&gt;$K$3,"Futuro","Atraso")</f>
        <v/>
      </c>
      <c r="P4885">
        <f>12*(YEAR(G4885)-YEAR($K$3))+(MONTH(G4885)-MONTH($K$3))</f>
        <v/>
      </c>
      <c r="Q4885" s="366">
        <f>IF(M4885="IBIRAPITANGA FASE 3",IF(O4885="Atraso",L4885,L4885/(1+$I$2)^P4885),IF(O4885="Atraso",L4885,L4885/(1+$I$1)^P4885))</f>
        <v/>
      </c>
      <c r="R4885">
        <f>IF(O4885="Atraso",$K$3-G4885,0)</f>
        <v/>
      </c>
      <c r="S4885">
        <f>IF(R4885&lt;=15,"Até 15",IF(R4885&lt;=30,"Entre 15 e 30",IF(R4885&lt;=60,"Entre 30 e 60",IF(R4885&lt;=90,"Entre 60 e 90",IF(R4885&lt;=120,"Entre 90 e 120",IF(R4885&lt;=150,"Entre 120 e 150",IF(R4885&lt;=180,"Entre 150 e 180","Superior a 180")))))))</f>
        <v/>
      </c>
    </row>
    <row r="4886">
      <c r="A4886" t="inlineStr">
        <is>
          <t>Q023L04</t>
        </is>
      </c>
      <c r="B4886" t="inlineStr">
        <is>
          <t>LEONIL BRAGA SANTOS</t>
        </is>
      </c>
      <c r="C4886" t="n">
        <v>1</v>
      </c>
      <c r="D4886" t="inlineStr">
        <is>
          <t>IPCA</t>
        </is>
      </c>
      <c r="E4886" t="n">
        <v>0.009488792934583046</v>
      </c>
      <c r="F4886" t="inlineStr">
        <is>
          <t>MENSAL</t>
        </is>
      </c>
      <c r="G4886" t="n">
        <v>45437</v>
      </c>
      <c r="H4886" t="n">
        <v>45437</v>
      </c>
      <c r="I4886" t="n">
        <v>50</v>
      </c>
      <c r="J4886" t="inlineStr">
        <is>
          <t>CARTEIRA</t>
        </is>
      </c>
      <c r="K4886" t="inlineStr">
        <is>
          <t>CONTRATO</t>
        </is>
      </c>
      <c r="L4886" t="n">
        <v>1599.15</v>
      </c>
      <c r="M4886" t="inlineStr">
        <is>
          <t>IBIRAPITANGA FASE 3</t>
        </is>
      </c>
      <c r="N4886" s="142">
        <f>DATE(YEAR(G4886),MONTH(G4886),1)</f>
        <v/>
      </c>
      <c r="O4886" s="132">
        <f>IF(G4886&gt;$K$3,"Futuro","Atraso")</f>
        <v/>
      </c>
      <c r="P4886">
        <f>12*(YEAR(G4886)-YEAR($K$3))+(MONTH(G4886)-MONTH($K$3))</f>
        <v/>
      </c>
      <c r="Q4886" s="366">
        <f>IF(M4886="IBIRAPITANGA FASE 3",IF(O4886="Atraso",L4886,L4886/(1+$I$2)^P4886),IF(O4886="Atraso",L4886,L4886/(1+$I$1)^P4886))</f>
        <v/>
      </c>
      <c r="R4886">
        <f>IF(O4886="Atraso",$K$3-G4886,0)</f>
        <v/>
      </c>
      <c r="S4886">
        <f>IF(R4886&lt;=15,"Até 15",IF(R4886&lt;=30,"Entre 15 e 30",IF(R4886&lt;=60,"Entre 30 e 60",IF(R4886&lt;=90,"Entre 60 e 90",IF(R4886&lt;=120,"Entre 90 e 120",IF(R4886&lt;=150,"Entre 120 e 150",IF(R4886&lt;=180,"Entre 150 e 180","Superior a 180")))))))</f>
        <v/>
      </c>
    </row>
    <row r="4887">
      <c r="A4887" t="inlineStr">
        <is>
          <t>Q023L04</t>
        </is>
      </c>
      <c r="B4887" t="inlineStr">
        <is>
          <t>LEONIL BRAGA SANTOS</t>
        </is>
      </c>
      <c r="C4887" t="n">
        <v>1</v>
      </c>
      <c r="D4887" t="inlineStr">
        <is>
          <t>IPCA</t>
        </is>
      </c>
      <c r="E4887" t="n">
        <v>0.009488792934583046</v>
      </c>
      <c r="F4887" t="inlineStr">
        <is>
          <t>MENSAL</t>
        </is>
      </c>
      <c r="G4887" t="n">
        <v>45468</v>
      </c>
      <c r="H4887" t="n">
        <v>45468</v>
      </c>
      <c r="I4887" t="n">
        <v>51</v>
      </c>
      <c r="J4887" t="inlineStr">
        <is>
          <t>CARTEIRA</t>
        </is>
      </c>
      <c r="K4887" t="inlineStr">
        <is>
          <t>CONTRATO</t>
        </is>
      </c>
      <c r="L4887" t="n">
        <v>1599.15</v>
      </c>
      <c r="M4887" t="inlineStr">
        <is>
          <t>IBIRAPITANGA FASE 3</t>
        </is>
      </c>
      <c r="N4887" s="142">
        <f>DATE(YEAR(G4887),MONTH(G4887),1)</f>
        <v/>
      </c>
      <c r="O4887" s="132">
        <f>IF(G4887&gt;$K$3,"Futuro","Atraso")</f>
        <v/>
      </c>
      <c r="P4887">
        <f>12*(YEAR(G4887)-YEAR($K$3))+(MONTH(G4887)-MONTH($K$3))</f>
        <v/>
      </c>
      <c r="Q4887" s="366">
        <f>IF(M4887="IBIRAPITANGA FASE 3",IF(O4887="Atraso",L4887,L4887/(1+$I$2)^P4887),IF(O4887="Atraso",L4887,L4887/(1+$I$1)^P4887))</f>
        <v/>
      </c>
      <c r="R4887">
        <f>IF(O4887="Atraso",$K$3-G4887,0)</f>
        <v/>
      </c>
      <c r="S4887">
        <f>IF(R4887&lt;=15,"Até 15",IF(R4887&lt;=30,"Entre 15 e 30",IF(R4887&lt;=60,"Entre 30 e 60",IF(R4887&lt;=90,"Entre 60 e 90",IF(R4887&lt;=120,"Entre 90 e 120",IF(R4887&lt;=150,"Entre 120 e 150",IF(R4887&lt;=180,"Entre 150 e 180","Superior a 180")))))))</f>
        <v/>
      </c>
    </row>
    <row r="4888">
      <c r="A4888" t="inlineStr">
        <is>
          <t>Q023L04</t>
        </is>
      </c>
      <c r="B4888" t="inlineStr">
        <is>
          <t>LEONIL BRAGA SANTOS</t>
        </is>
      </c>
      <c r="C4888" t="n">
        <v>1</v>
      </c>
      <c r="D4888" t="inlineStr">
        <is>
          <t>IPCA</t>
        </is>
      </c>
      <c r="E4888" t="n">
        <v>0.009488792934583046</v>
      </c>
      <c r="F4888" t="inlineStr">
        <is>
          <t>MENSAL</t>
        </is>
      </c>
      <c r="G4888" t="n">
        <v>45498</v>
      </c>
      <c r="H4888" t="n">
        <v>45498</v>
      </c>
      <c r="I4888" t="n">
        <v>52</v>
      </c>
      <c r="J4888" t="inlineStr">
        <is>
          <t>CARTEIRA</t>
        </is>
      </c>
      <c r="K4888" t="inlineStr">
        <is>
          <t>CONTRATO</t>
        </is>
      </c>
      <c r="L4888" t="n">
        <v>1599.15</v>
      </c>
      <c r="M4888" t="inlineStr">
        <is>
          <t>IBIRAPITANGA FASE 3</t>
        </is>
      </c>
      <c r="N4888" s="142">
        <f>DATE(YEAR(G4888),MONTH(G4888),1)</f>
        <v/>
      </c>
      <c r="O4888" s="132">
        <f>IF(G4888&gt;$K$3,"Futuro","Atraso")</f>
        <v/>
      </c>
      <c r="P4888">
        <f>12*(YEAR(G4888)-YEAR($K$3))+(MONTH(G4888)-MONTH($K$3))</f>
        <v/>
      </c>
      <c r="Q4888" s="366">
        <f>IF(M4888="IBIRAPITANGA FASE 3",IF(O4888="Atraso",L4888,L4888/(1+$I$2)^P4888),IF(O4888="Atraso",L4888,L4888/(1+$I$1)^P4888))</f>
        <v/>
      </c>
      <c r="R4888">
        <f>IF(O4888="Atraso",$K$3-G4888,0)</f>
        <v/>
      </c>
      <c r="S4888">
        <f>IF(R4888&lt;=15,"Até 15",IF(R4888&lt;=30,"Entre 15 e 30",IF(R4888&lt;=60,"Entre 30 e 60",IF(R4888&lt;=90,"Entre 60 e 90",IF(R4888&lt;=120,"Entre 90 e 120",IF(R4888&lt;=150,"Entre 120 e 150",IF(R4888&lt;=180,"Entre 150 e 180","Superior a 180")))))))</f>
        <v/>
      </c>
    </row>
    <row r="4889">
      <c r="A4889" t="inlineStr">
        <is>
          <t>Q023L04</t>
        </is>
      </c>
      <c r="B4889" t="inlineStr">
        <is>
          <t>LEONIL BRAGA SANTOS</t>
        </is>
      </c>
      <c r="C4889" t="n">
        <v>1</v>
      </c>
      <c r="D4889" t="inlineStr">
        <is>
          <t>IPCA</t>
        </is>
      </c>
      <c r="E4889" t="n">
        <v>0.009488792934583046</v>
      </c>
      <c r="F4889" t="inlineStr">
        <is>
          <t>MENSAL</t>
        </is>
      </c>
      <c r="G4889" t="n">
        <v>45529</v>
      </c>
      <c r="H4889" t="n">
        <v>45529</v>
      </c>
      <c r="I4889" t="n">
        <v>53</v>
      </c>
      <c r="J4889" t="inlineStr">
        <is>
          <t>CARTEIRA</t>
        </is>
      </c>
      <c r="K4889" t="inlineStr">
        <is>
          <t>CONTRATO</t>
        </is>
      </c>
      <c r="L4889" t="n">
        <v>1599.15</v>
      </c>
      <c r="M4889" t="inlineStr">
        <is>
          <t>IBIRAPITANGA FASE 3</t>
        </is>
      </c>
      <c r="N4889" s="142">
        <f>DATE(YEAR(G4889),MONTH(G4889),1)</f>
        <v/>
      </c>
      <c r="O4889" s="132">
        <f>IF(G4889&gt;$K$3,"Futuro","Atraso")</f>
        <v/>
      </c>
      <c r="P4889">
        <f>12*(YEAR(G4889)-YEAR($K$3))+(MONTH(G4889)-MONTH($K$3))</f>
        <v/>
      </c>
      <c r="Q4889" s="366">
        <f>IF(M4889="IBIRAPITANGA FASE 3",IF(O4889="Atraso",L4889,L4889/(1+$I$2)^P4889),IF(O4889="Atraso",L4889,L4889/(1+$I$1)^P4889))</f>
        <v/>
      </c>
      <c r="R4889">
        <f>IF(O4889="Atraso",$K$3-G4889,0)</f>
        <v/>
      </c>
      <c r="S4889">
        <f>IF(R4889&lt;=15,"Até 15",IF(R4889&lt;=30,"Entre 15 e 30",IF(R4889&lt;=60,"Entre 30 e 60",IF(R4889&lt;=90,"Entre 60 e 90",IF(R4889&lt;=120,"Entre 90 e 120",IF(R4889&lt;=150,"Entre 120 e 150",IF(R4889&lt;=180,"Entre 150 e 180","Superior a 180")))))))</f>
        <v/>
      </c>
    </row>
    <row r="4890">
      <c r="A4890" t="inlineStr">
        <is>
          <t>Q023L04</t>
        </is>
      </c>
      <c r="B4890" t="inlineStr">
        <is>
          <t>LEONIL BRAGA SANTOS</t>
        </is>
      </c>
      <c r="C4890" t="n">
        <v>1</v>
      </c>
      <c r="D4890" t="inlineStr">
        <is>
          <t>IPCA</t>
        </is>
      </c>
      <c r="E4890" t="n">
        <v>0.009488792934583046</v>
      </c>
      <c r="F4890" t="inlineStr">
        <is>
          <t>MENSAL</t>
        </is>
      </c>
      <c r="G4890" t="n">
        <v>45560</v>
      </c>
      <c r="H4890" t="n">
        <v>45560</v>
      </c>
      <c r="I4890" t="n">
        <v>54</v>
      </c>
      <c r="J4890" t="inlineStr">
        <is>
          <t>CARTEIRA</t>
        </is>
      </c>
      <c r="K4890" t="inlineStr">
        <is>
          <t>CONTRATO</t>
        </is>
      </c>
      <c r="L4890" t="n">
        <v>1599.15</v>
      </c>
      <c r="M4890" t="inlineStr">
        <is>
          <t>IBIRAPITANGA FASE 3</t>
        </is>
      </c>
      <c r="N4890" s="142">
        <f>DATE(YEAR(G4890),MONTH(G4890),1)</f>
        <v/>
      </c>
      <c r="O4890" s="132">
        <f>IF(G4890&gt;$K$3,"Futuro","Atraso")</f>
        <v/>
      </c>
      <c r="P4890">
        <f>12*(YEAR(G4890)-YEAR($K$3))+(MONTH(G4890)-MONTH($K$3))</f>
        <v/>
      </c>
      <c r="Q4890" s="366">
        <f>IF(M4890="IBIRAPITANGA FASE 3",IF(O4890="Atraso",L4890,L4890/(1+$I$2)^P4890),IF(O4890="Atraso",L4890,L4890/(1+$I$1)^P4890))</f>
        <v/>
      </c>
      <c r="R4890">
        <f>IF(O4890="Atraso",$K$3-G4890,0)</f>
        <v/>
      </c>
      <c r="S4890">
        <f>IF(R4890&lt;=15,"Até 15",IF(R4890&lt;=30,"Entre 15 e 30",IF(R4890&lt;=60,"Entre 30 e 60",IF(R4890&lt;=90,"Entre 60 e 90",IF(R4890&lt;=120,"Entre 90 e 120",IF(R4890&lt;=150,"Entre 120 e 150",IF(R4890&lt;=180,"Entre 150 e 180","Superior a 180")))))))</f>
        <v/>
      </c>
    </row>
    <row r="4891">
      <c r="A4891" t="inlineStr">
        <is>
          <t>Q023L04</t>
        </is>
      </c>
      <c r="B4891" t="inlineStr">
        <is>
          <t>LEONIL BRAGA SANTOS</t>
        </is>
      </c>
      <c r="C4891" t="n">
        <v>1</v>
      </c>
      <c r="D4891" t="inlineStr">
        <is>
          <t>IPCA</t>
        </is>
      </c>
      <c r="E4891" t="n">
        <v>0.009488792934583046</v>
      </c>
      <c r="F4891" t="inlineStr">
        <is>
          <t>MENSAL</t>
        </is>
      </c>
      <c r="G4891" t="n">
        <v>45590</v>
      </c>
      <c r="H4891" t="n">
        <v>45590</v>
      </c>
      <c r="I4891" t="n">
        <v>55</v>
      </c>
      <c r="J4891" t="inlineStr">
        <is>
          <t>CARTEIRA</t>
        </is>
      </c>
      <c r="K4891" t="inlineStr">
        <is>
          <t>CONTRATO</t>
        </is>
      </c>
      <c r="L4891" t="n">
        <v>1599.15</v>
      </c>
      <c r="M4891" t="inlineStr">
        <is>
          <t>IBIRAPITANGA FASE 3</t>
        </is>
      </c>
      <c r="N4891" s="142">
        <f>DATE(YEAR(G4891),MONTH(G4891),1)</f>
        <v/>
      </c>
      <c r="O4891" s="132">
        <f>IF(G4891&gt;$K$3,"Futuro","Atraso")</f>
        <v/>
      </c>
      <c r="P4891">
        <f>12*(YEAR(G4891)-YEAR($K$3))+(MONTH(G4891)-MONTH($K$3))</f>
        <v/>
      </c>
      <c r="Q4891" s="366">
        <f>IF(M4891="IBIRAPITANGA FASE 3",IF(O4891="Atraso",L4891,L4891/(1+$I$2)^P4891),IF(O4891="Atraso",L4891,L4891/(1+$I$1)^P4891))</f>
        <v/>
      </c>
      <c r="R4891">
        <f>IF(O4891="Atraso",$K$3-G4891,0)</f>
        <v/>
      </c>
      <c r="S4891">
        <f>IF(R4891&lt;=15,"Até 15",IF(R4891&lt;=30,"Entre 15 e 30",IF(R4891&lt;=60,"Entre 30 e 60",IF(R4891&lt;=90,"Entre 60 e 90",IF(R4891&lt;=120,"Entre 90 e 120",IF(R4891&lt;=150,"Entre 120 e 150",IF(R4891&lt;=180,"Entre 150 e 180","Superior a 180")))))))</f>
        <v/>
      </c>
    </row>
    <row r="4892">
      <c r="A4892" t="inlineStr">
        <is>
          <t>Q023L04</t>
        </is>
      </c>
      <c r="B4892" t="inlineStr">
        <is>
          <t>LEONIL BRAGA SANTOS</t>
        </is>
      </c>
      <c r="C4892" t="n">
        <v>1</v>
      </c>
      <c r="D4892" t="inlineStr">
        <is>
          <t>IPCA</t>
        </is>
      </c>
      <c r="E4892" t="n">
        <v>0.009488792934583046</v>
      </c>
      <c r="F4892" t="inlineStr">
        <is>
          <t>MENSAL</t>
        </is>
      </c>
      <c r="G4892" t="n">
        <v>45621</v>
      </c>
      <c r="H4892" t="n">
        <v>45621</v>
      </c>
      <c r="I4892" t="n">
        <v>56</v>
      </c>
      <c r="J4892" t="inlineStr">
        <is>
          <t>CARTEIRA</t>
        </is>
      </c>
      <c r="K4892" t="inlineStr">
        <is>
          <t>CONTRATO</t>
        </is>
      </c>
      <c r="L4892" t="n">
        <v>1599.15</v>
      </c>
      <c r="M4892" t="inlineStr">
        <is>
          <t>IBIRAPITANGA FASE 3</t>
        </is>
      </c>
      <c r="N4892" s="142">
        <f>DATE(YEAR(G4892),MONTH(G4892),1)</f>
        <v/>
      </c>
      <c r="O4892" s="132">
        <f>IF(G4892&gt;$K$3,"Futuro","Atraso")</f>
        <v/>
      </c>
      <c r="P4892">
        <f>12*(YEAR(G4892)-YEAR($K$3))+(MONTH(G4892)-MONTH($K$3))</f>
        <v/>
      </c>
      <c r="Q4892" s="366">
        <f>IF(M4892="IBIRAPITANGA FASE 3",IF(O4892="Atraso",L4892,L4892/(1+$I$2)^P4892),IF(O4892="Atraso",L4892,L4892/(1+$I$1)^P4892))</f>
        <v/>
      </c>
      <c r="R4892">
        <f>IF(O4892="Atraso",$K$3-G4892,0)</f>
        <v/>
      </c>
      <c r="S4892">
        <f>IF(R4892&lt;=15,"Até 15",IF(R4892&lt;=30,"Entre 15 e 30",IF(R4892&lt;=60,"Entre 30 e 60",IF(R4892&lt;=90,"Entre 60 e 90",IF(R4892&lt;=120,"Entre 90 e 120",IF(R4892&lt;=150,"Entre 120 e 150",IF(R4892&lt;=180,"Entre 150 e 180","Superior a 180")))))))</f>
        <v/>
      </c>
    </row>
    <row r="4893">
      <c r="A4893" t="inlineStr">
        <is>
          <t>Q023L04</t>
        </is>
      </c>
      <c r="B4893" t="inlineStr">
        <is>
          <t>LEONIL BRAGA SANTOS</t>
        </is>
      </c>
      <c r="C4893" t="n">
        <v>1</v>
      </c>
      <c r="D4893" t="inlineStr">
        <is>
          <t>IPCA</t>
        </is>
      </c>
      <c r="E4893" t="n">
        <v>0.009488792934583046</v>
      </c>
      <c r="F4893" t="inlineStr">
        <is>
          <t>MENSAL</t>
        </is>
      </c>
      <c r="G4893" t="n">
        <v>45651</v>
      </c>
      <c r="H4893" t="n">
        <v>45651</v>
      </c>
      <c r="I4893" t="n">
        <v>57</v>
      </c>
      <c r="J4893" t="inlineStr">
        <is>
          <t>CARTEIRA</t>
        </is>
      </c>
      <c r="K4893" t="inlineStr">
        <is>
          <t>CONTRATO</t>
        </is>
      </c>
      <c r="L4893" t="n">
        <v>1599.15</v>
      </c>
      <c r="M4893" t="inlineStr">
        <is>
          <t>IBIRAPITANGA FASE 3</t>
        </is>
      </c>
      <c r="N4893" s="142">
        <f>DATE(YEAR(G4893),MONTH(G4893),1)</f>
        <v/>
      </c>
      <c r="O4893" s="132">
        <f>IF(G4893&gt;$K$3,"Futuro","Atraso")</f>
        <v/>
      </c>
      <c r="P4893">
        <f>12*(YEAR(G4893)-YEAR($K$3))+(MONTH(G4893)-MONTH($K$3))</f>
        <v/>
      </c>
      <c r="Q4893" s="366">
        <f>IF(M4893="IBIRAPITANGA FASE 3",IF(O4893="Atraso",L4893,L4893/(1+$I$2)^P4893),IF(O4893="Atraso",L4893,L4893/(1+$I$1)^P4893))</f>
        <v/>
      </c>
      <c r="R4893">
        <f>IF(O4893="Atraso",$K$3-G4893,0)</f>
        <v/>
      </c>
      <c r="S4893">
        <f>IF(R4893&lt;=15,"Até 15",IF(R4893&lt;=30,"Entre 15 e 30",IF(R4893&lt;=60,"Entre 30 e 60",IF(R4893&lt;=90,"Entre 60 e 90",IF(R4893&lt;=120,"Entre 90 e 120",IF(R4893&lt;=150,"Entre 120 e 150",IF(R4893&lt;=180,"Entre 150 e 180","Superior a 180")))))))</f>
        <v/>
      </c>
    </row>
    <row r="4894">
      <c r="A4894" t="inlineStr">
        <is>
          <t>Q023L04</t>
        </is>
      </c>
      <c r="B4894" t="inlineStr">
        <is>
          <t>LEONIL BRAGA SANTOS</t>
        </is>
      </c>
      <c r="C4894" t="n">
        <v>1</v>
      </c>
      <c r="D4894" t="inlineStr">
        <is>
          <t>IPCA</t>
        </is>
      </c>
      <c r="E4894" t="n">
        <v>0.009488792934583046</v>
      </c>
      <c r="F4894" t="inlineStr">
        <is>
          <t>MENSAL</t>
        </is>
      </c>
      <c r="G4894" t="n">
        <v>45651</v>
      </c>
      <c r="H4894" t="n">
        <v>45651</v>
      </c>
      <c r="I4894" t="n">
        <v>5</v>
      </c>
      <c r="J4894" t="inlineStr">
        <is>
          <t>CARTEIRA</t>
        </is>
      </c>
      <c r="K4894" t="inlineStr">
        <is>
          <t>CONTRATO</t>
        </is>
      </c>
      <c r="L4894" t="n">
        <v>8667.26</v>
      </c>
      <c r="M4894" t="inlineStr">
        <is>
          <t>IBIRAPITANGA FASE 3</t>
        </is>
      </c>
      <c r="N4894" s="142">
        <f>DATE(YEAR(G4894),MONTH(G4894),1)</f>
        <v/>
      </c>
      <c r="O4894" s="132">
        <f>IF(G4894&gt;$K$3,"Futuro","Atraso")</f>
        <v/>
      </c>
      <c r="P4894">
        <f>12*(YEAR(G4894)-YEAR($K$3))+(MONTH(G4894)-MONTH($K$3))</f>
        <v/>
      </c>
      <c r="Q4894" s="366">
        <f>IF(M4894="IBIRAPITANGA FASE 3",IF(O4894="Atraso",L4894,L4894/(1+$I$2)^P4894),IF(O4894="Atraso",L4894,L4894/(1+$I$1)^P4894))</f>
        <v/>
      </c>
      <c r="R4894">
        <f>IF(O4894="Atraso",$K$3-G4894,0)</f>
        <v/>
      </c>
      <c r="S4894">
        <f>IF(R4894&lt;=15,"Até 15",IF(R4894&lt;=30,"Entre 15 e 30",IF(R4894&lt;=60,"Entre 30 e 60",IF(R4894&lt;=90,"Entre 60 e 90",IF(R4894&lt;=120,"Entre 90 e 120",IF(R4894&lt;=150,"Entre 120 e 150",IF(R4894&lt;=180,"Entre 150 e 180","Superior a 180")))))))</f>
        <v/>
      </c>
    </row>
    <row r="4895">
      <c r="A4895" t="inlineStr">
        <is>
          <t>Q023L04</t>
        </is>
      </c>
      <c r="B4895" t="inlineStr">
        <is>
          <t>LEONIL BRAGA SANTOS</t>
        </is>
      </c>
      <c r="C4895" t="n">
        <v>1</v>
      </c>
      <c r="D4895" t="inlineStr">
        <is>
          <t>IPCA</t>
        </is>
      </c>
      <c r="E4895" t="n">
        <v>0.009488792934583046</v>
      </c>
      <c r="F4895" t="inlineStr">
        <is>
          <t>MENSAL</t>
        </is>
      </c>
      <c r="G4895" t="n">
        <v>45682</v>
      </c>
      <c r="H4895" t="n">
        <v>45682</v>
      </c>
      <c r="I4895" t="n">
        <v>58</v>
      </c>
      <c r="J4895" t="inlineStr">
        <is>
          <t>CARTEIRA</t>
        </is>
      </c>
      <c r="K4895" t="inlineStr">
        <is>
          <t>CONTRATO</t>
        </is>
      </c>
      <c r="L4895" t="n">
        <v>1599.15</v>
      </c>
      <c r="M4895" t="inlineStr">
        <is>
          <t>IBIRAPITANGA FASE 3</t>
        </is>
      </c>
      <c r="N4895" s="142">
        <f>DATE(YEAR(G4895),MONTH(G4895),1)</f>
        <v/>
      </c>
      <c r="O4895" s="132">
        <f>IF(G4895&gt;$K$3,"Futuro","Atraso")</f>
        <v/>
      </c>
      <c r="P4895">
        <f>12*(YEAR(G4895)-YEAR($K$3))+(MONTH(G4895)-MONTH($K$3))</f>
        <v/>
      </c>
      <c r="Q4895" s="366">
        <f>IF(M4895="IBIRAPITANGA FASE 3",IF(O4895="Atraso",L4895,L4895/(1+$I$2)^P4895),IF(O4895="Atraso",L4895,L4895/(1+$I$1)^P4895))</f>
        <v/>
      </c>
      <c r="R4895">
        <f>IF(O4895="Atraso",$K$3-G4895,0)</f>
        <v/>
      </c>
      <c r="S4895">
        <f>IF(R4895&lt;=15,"Até 15",IF(R4895&lt;=30,"Entre 15 e 30",IF(R4895&lt;=60,"Entre 30 e 60",IF(R4895&lt;=90,"Entre 60 e 90",IF(R4895&lt;=120,"Entre 90 e 120",IF(R4895&lt;=150,"Entre 120 e 150",IF(R4895&lt;=180,"Entre 150 e 180","Superior a 180")))))))</f>
        <v/>
      </c>
    </row>
    <row r="4896">
      <c r="A4896" t="inlineStr">
        <is>
          <t>Q023L04</t>
        </is>
      </c>
      <c r="B4896" t="inlineStr">
        <is>
          <t>LEONIL BRAGA SANTOS</t>
        </is>
      </c>
      <c r="C4896" t="n">
        <v>1</v>
      </c>
      <c r="D4896" t="inlineStr">
        <is>
          <t>IPCA</t>
        </is>
      </c>
      <c r="E4896" t="n">
        <v>0.009488792934583046</v>
      </c>
      <c r="F4896" t="inlineStr">
        <is>
          <t>MENSAL</t>
        </is>
      </c>
      <c r="G4896" t="n">
        <v>45713</v>
      </c>
      <c r="H4896" t="n">
        <v>45713</v>
      </c>
      <c r="I4896" t="n">
        <v>59</v>
      </c>
      <c r="J4896" t="inlineStr">
        <is>
          <t>CARTEIRA</t>
        </is>
      </c>
      <c r="K4896" t="inlineStr">
        <is>
          <t>CONTRATO</t>
        </is>
      </c>
      <c r="L4896" t="n">
        <v>1599.15</v>
      </c>
      <c r="M4896" t="inlineStr">
        <is>
          <t>IBIRAPITANGA FASE 3</t>
        </is>
      </c>
      <c r="N4896" s="142">
        <f>DATE(YEAR(G4896),MONTH(G4896),1)</f>
        <v/>
      </c>
      <c r="O4896" s="132">
        <f>IF(G4896&gt;$K$3,"Futuro","Atraso")</f>
        <v/>
      </c>
      <c r="P4896">
        <f>12*(YEAR(G4896)-YEAR($K$3))+(MONTH(G4896)-MONTH($K$3))</f>
        <v/>
      </c>
      <c r="Q4896" s="366">
        <f>IF(M4896="IBIRAPITANGA FASE 3",IF(O4896="Atraso",L4896,L4896/(1+$I$2)^P4896),IF(O4896="Atraso",L4896,L4896/(1+$I$1)^P4896))</f>
        <v/>
      </c>
      <c r="R4896">
        <f>IF(O4896="Atraso",$K$3-G4896,0)</f>
        <v/>
      </c>
      <c r="S4896">
        <f>IF(R4896&lt;=15,"Até 15",IF(R4896&lt;=30,"Entre 15 e 30",IF(R4896&lt;=60,"Entre 30 e 60",IF(R4896&lt;=90,"Entre 60 e 90",IF(R4896&lt;=120,"Entre 90 e 120",IF(R4896&lt;=150,"Entre 120 e 150",IF(R4896&lt;=180,"Entre 150 e 180","Superior a 180")))))))</f>
        <v/>
      </c>
    </row>
    <row r="4897">
      <c r="A4897" t="inlineStr">
        <is>
          <t>Q023L04</t>
        </is>
      </c>
      <c r="B4897" t="inlineStr">
        <is>
          <t>LEONIL BRAGA SANTOS</t>
        </is>
      </c>
      <c r="C4897" t="n">
        <v>1</v>
      </c>
      <c r="D4897" t="inlineStr">
        <is>
          <t>IPCA</t>
        </is>
      </c>
      <c r="E4897" t="n">
        <v>0.009488792934583046</v>
      </c>
      <c r="F4897" t="inlineStr">
        <is>
          <t>MENSAL</t>
        </is>
      </c>
      <c r="G4897" t="n">
        <v>45741</v>
      </c>
      <c r="H4897" t="n">
        <v>45741</v>
      </c>
      <c r="I4897" t="n">
        <v>60</v>
      </c>
      <c r="J4897" t="inlineStr">
        <is>
          <t>CARTEIRA</t>
        </is>
      </c>
      <c r="K4897" t="inlineStr">
        <is>
          <t>CONTRATO</t>
        </is>
      </c>
      <c r="L4897" t="n">
        <v>1599.15</v>
      </c>
      <c r="M4897" t="inlineStr">
        <is>
          <t>IBIRAPITANGA FASE 3</t>
        </is>
      </c>
      <c r="N4897" s="142">
        <f>DATE(YEAR(G4897),MONTH(G4897),1)</f>
        <v/>
      </c>
      <c r="O4897" s="132">
        <f>IF(G4897&gt;$K$3,"Futuro","Atraso")</f>
        <v/>
      </c>
      <c r="P4897">
        <f>12*(YEAR(G4897)-YEAR($K$3))+(MONTH(G4897)-MONTH($K$3))</f>
        <v/>
      </c>
      <c r="Q4897" s="366">
        <f>IF(M4897="IBIRAPITANGA FASE 3",IF(O4897="Atraso",L4897,L4897/(1+$I$2)^P4897),IF(O4897="Atraso",L4897,L4897/(1+$I$1)^P4897))</f>
        <v/>
      </c>
      <c r="R4897">
        <f>IF(O4897="Atraso",$K$3-G4897,0)</f>
        <v/>
      </c>
      <c r="S4897">
        <f>IF(R4897&lt;=15,"Até 15",IF(R4897&lt;=30,"Entre 15 e 30",IF(R4897&lt;=60,"Entre 30 e 60",IF(R4897&lt;=90,"Entre 60 e 90",IF(R4897&lt;=120,"Entre 90 e 120",IF(R4897&lt;=150,"Entre 120 e 150",IF(R4897&lt;=180,"Entre 150 e 180","Superior a 180")))))))</f>
        <v/>
      </c>
    </row>
    <row r="4898">
      <c r="A4898" t="inlineStr">
        <is>
          <t>Q023L04</t>
        </is>
      </c>
      <c r="B4898" t="inlineStr">
        <is>
          <t>LEONIL BRAGA SANTOS</t>
        </is>
      </c>
      <c r="C4898" t="n">
        <v>1</v>
      </c>
      <c r="D4898" t="inlineStr">
        <is>
          <t>IPCA</t>
        </is>
      </c>
      <c r="E4898" t="n">
        <v>0.009488792934583046</v>
      </c>
      <c r="F4898" t="inlineStr">
        <is>
          <t>MENSAL</t>
        </is>
      </c>
      <c r="G4898" t="n">
        <v>45772</v>
      </c>
      <c r="H4898" t="n">
        <v>45772</v>
      </c>
      <c r="I4898" t="n">
        <v>61</v>
      </c>
      <c r="J4898" t="inlineStr">
        <is>
          <t>CARTEIRA</t>
        </is>
      </c>
      <c r="K4898" t="inlineStr">
        <is>
          <t>CONTRATO</t>
        </is>
      </c>
      <c r="L4898" t="n">
        <v>1599.15</v>
      </c>
      <c r="M4898" t="inlineStr">
        <is>
          <t>IBIRAPITANGA FASE 3</t>
        </is>
      </c>
      <c r="N4898" s="142">
        <f>DATE(YEAR(G4898),MONTH(G4898),1)</f>
        <v/>
      </c>
      <c r="O4898" s="132">
        <f>IF(G4898&gt;$K$3,"Futuro","Atraso")</f>
        <v/>
      </c>
      <c r="P4898">
        <f>12*(YEAR(G4898)-YEAR($K$3))+(MONTH(G4898)-MONTH($K$3))</f>
        <v/>
      </c>
      <c r="Q4898" s="366">
        <f>IF(M4898="IBIRAPITANGA FASE 3",IF(O4898="Atraso",L4898,L4898/(1+$I$2)^P4898),IF(O4898="Atraso",L4898,L4898/(1+$I$1)^P4898))</f>
        <v/>
      </c>
      <c r="R4898">
        <f>IF(O4898="Atraso",$K$3-G4898,0)</f>
        <v/>
      </c>
      <c r="S4898">
        <f>IF(R4898&lt;=15,"Até 15",IF(R4898&lt;=30,"Entre 15 e 30",IF(R4898&lt;=60,"Entre 30 e 60",IF(R4898&lt;=90,"Entre 60 e 90",IF(R4898&lt;=120,"Entre 90 e 120",IF(R4898&lt;=150,"Entre 120 e 150",IF(R4898&lt;=180,"Entre 150 e 180","Superior a 180")))))))</f>
        <v/>
      </c>
    </row>
    <row r="4899">
      <c r="A4899" t="inlineStr">
        <is>
          <t>Q023L04</t>
        </is>
      </c>
      <c r="B4899" t="inlineStr">
        <is>
          <t>LEONIL BRAGA SANTOS</t>
        </is>
      </c>
      <c r="C4899" t="n">
        <v>1</v>
      </c>
      <c r="D4899" t="inlineStr">
        <is>
          <t>IPCA</t>
        </is>
      </c>
      <c r="E4899" t="n">
        <v>0.009488792934583046</v>
      </c>
      <c r="F4899" t="inlineStr">
        <is>
          <t>MENSAL</t>
        </is>
      </c>
      <c r="G4899" t="n">
        <v>45802</v>
      </c>
      <c r="H4899" t="n">
        <v>45802</v>
      </c>
      <c r="I4899" t="n">
        <v>62</v>
      </c>
      <c r="J4899" t="inlineStr">
        <is>
          <t>CARTEIRA</t>
        </is>
      </c>
      <c r="K4899" t="inlineStr">
        <is>
          <t>CONTRATO</t>
        </is>
      </c>
      <c r="L4899" t="n">
        <v>1599.15</v>
      </c>
      <c r="M4899" t="inlineStr">
        <is>
          <t>IBIRAPITANGA FASE 3</t>
        </is>
      </c>
      <c r="N4899" s="142">
        <f>DATE(YEAR(G4899),MONTH(G4899),1)</f>
        <v/>
      </c>
      <c r="O4899" s="132">
        <f>IF(G4899&gt;$K$3,"Futuro","Atraso")</f>
        <v/>
      </c>
      <c r="P4899">
        <f>12*(YEAR(G4899)-YEAR($K$3))+(MONTH(G4899)-MONTH($K$3))</f>
        <v/>
      </c>
      <c r="Q4899" s="366">
        <f>IF(M4899="IBIRAPITANGA FASE 3",IF(O4899="Atraso",L4899,L4899/(1+$I$2)^P4899),IF(O4899="Atraso",L4899,L4899/(1+$I$1)^P4899))</f>
        <v/>
      </c>
      <c r="R4899">
        <f>IF(O4899="Atraso",$K$3-G4899,0)</f>
        <v/>
      </c>
      <c r="S4899">
        <f>IF(R4899&lt;=15,"Até 15",IF(R4899&lt;=30,"Entre 15 e 30",IF(R4899&lt;=60,"Entre 30 e 60",IF(R4899&lt;=90,"Entre 60 e 90",IF(R4899&lt;=120,"Entre 90 e 120",IF(R4899&lt;=150,"Entre 120 e 150",IF(R4899&lt;=180,"Entre 150 e 180","Superior a 180")))))))</f>
        <v/>
      </c>
    </row>
    <row r="4900">
      <c r="A4900" t="inlineStr">
        <is>
          <t>Q023L04</t>
        </is>
      </c>
      <c r="B4900" t="inlineStr">
        <is>
          <t>LEONIL BRAGA SANTOS</t>
        </is>
      </c>
      <c r="C4900" t="n">
        <v>1</v>
      </c>
      <c r="D4900" t="inlineStr">
        <is>
          <t>IPCA</t>
        </is>
      </c>
      <c r="E4900" t="n">
        <v>0.009488792934583046</v>
      </c>
      <c r="F4900" t="inlineStr">
        <is>
          <t>MENSAL</t>
        </is>
      </c>
      <c r="G4900" t="n">
        <v>45833</v>
      </c>
      <c r="H4900" t="n">
        <v>45833</v>
      </c>
      <c r="I4900" t="n">
        <v>63</v>
      </c>
      <c r="J4900" t="inlineStr">
        <is>
          <t>CARTEIRA</t>
        </is>
      </c>
      <c r="K4900" t="inlineStr">
        <is>
          <t>CONTRATO</t>
        </is>
      </c>
      <c r="L4900" t="n">
        <v>1599.15</v>
      </c>
      <c r="M4900" t="inlineStr">
        <is>
          <t>IBIRAPITANGA FASE 3</t>
        </is>
      </c>
      <c r="N4900" s="142">
        <f>DATE(YEAR(G4900),MONTH(G4900),1)</f>
        <v/>
      </c>
      <c r="O4900" s="132">
        <f>IF(G4900&gt;$K$3,"Futuro","Atraso")</f>
        <v/>
      </c>
      <c r="P4900">
        <f>12*(YEAR(G4900)-YEAR($K$3))+(MONTH(G4900)-MONTH($K$3))</f>
        <v/>
      </c>
      <c r="Q4900" s="366">
        <f>IF(M4900="IBIRAPITANGA FASE 3",IF(O4900="Atraso",L4900,L4900/(1+$I$2)^P4900),IF(O4900="Atraso",L4900,L4900/(1+$I$1)^P4900))</f>
        <v/>
      </c>
      <c r="R4900">
        <f>IF(O4900="Atraso",$K$3-G4900,0)</f>
        <v/>
      </c>
      <c r="S4900">
        <f>IF(R4900&lt;=15,"Até 15",IF(R4900&lt;=30,"Entre 15 e 30",IF(R4900&lt;=60,"Entre 30 e 60",IF(R4900&lt;=90,"Entre 60 e 90",IF(R4900&lt;=120,"Entre 90 e 120",IF(R4900&lt;=150,"Entre 120 e 150",IF(R4900&lt;=180,"Entre 150 e 180","Superior a 180")))))))</f>
        <v/>
      </c>
    </row>
    <row r="4901">
      <c r="A4901" t="inlineStr">
        <is>
          <t>Q023L04</t>
        </is>
      </c>
      <c r="B4901" t="inlineStr">
        <is>
          <t>LEONIL BRAGA SANTOS</t>
        </is>
      </c>
      <c r="C4901" t="n">
        <v>1</v>
      </c>
      <c r="D4901" t="inlineStr">
        <is>
          <t>IPCA</t>
        </is>
      </c>
      <c r="E4901" t="n">
        <v>0.009488792934583046</v>
      </c>
      <c r="F4901" t="inlineStr">
        <is>
          <t>MENSAL</t>
        </is>
      </c>
      <c r="G4901" t="n">
        <v>45863</v>
      </c>
      <c r="H4901" t="n">
        <v>45863</v>
      </c>
      <c r="I4901" t="n">
        <v>64</v>
      </c>
      <c r="J4901" t="inlineStr">
        <is>
          <t>CARTEIRA</t>
        </is>
      </c>
      <c r="K4901" t="inlineStr">
        <is>
          <t>CONTRATO</t>
        </is>
      </c>
      <c r="L4901" t="n">
        <v>1599.15</v>
      </c>
      <c r="M4901" t="inlineStr">
        <is>
          <t>IBIRAPITANGA FASE 3</t>
        </is>
      </c>
      <c r="N4901" s="142">
        <f>DATE(YEAR(G4901),MONTH(G4901),1)</f>
        <v/>
      </c>
      <c r="O4901" s="132">
        <f>IF(G4901&gt;$K$3,"Futuro","Atraso")</f>
        <v/>
      </c>
      <c r="P4901">
        <f>12*(YEAR(G4901)-YEAR($K$3))+(MONTH(G4901)-MONTH($K$3))</f>
        <v/>
      </c>
      <c r="Q4901" s="366">
        <f>IF(M4901="IBIRAPITANGA FASE 3",IF(O4901="Atraso",L4901,L4901/(1+$I$2)^P4901),IF(O4901="Atraso",L4901,L4901/(1+$I$1)^P4901))</f>
        <v/>
      </c>
      <c r="R4901">
        <f>IF(O4901="Atraso",$K$3-G4901,0)</f>
        <v/>
      </c>
      <c r="S4901">
        <f>IF(R4901&lt;=15,"Até 15",IF(R4901&lt;=30,"Entre 15 e 30",IF(R4901&lt;=60,"Entre 30 e 60",IF(R4901&lt;=90,"Entre 60 e 90",IF(R4901&lt;=120,"Entre 90 e 120",IF(R4901&lt;=150,"Entre 120 e 150",IF(R4901&lt;=180,"Entre 150 e 180","Superior a 180")))))))</f>
        <v/>
      </c>
    </row>
    <row r="4902">
      <c r="A4902" t="inlineStr">
        <is>
          <t>Q023L04</t>
        </is>
      </c>
      <c r="B4902" t="inlineStr">
        <is>
          <t>LEONIL BRAGA SANTOS</t>
        </is>
      </c>
      <c r="C4902" t="n">
        <v>1</v>
      </c>
      <c r="D4902" t="inlineStr">
        <is>
          <t>IPCA</t>
        </is>
      </c>
      <c r="E4902" t="n">
        <v>0.009488792934583046</v>
      </c>
      <c r="F4902" t="inlineStr">
        <is>
          <t>MENSAL</t>
        </is>
      </c>
      <c r="G4902" t="n">
        <v>45894</v>
      </c>
      <c r="H4902" t="n">
        <v>45894</v>
      </c>
      <c r="I4902" t="n">
        <v>65</v>
      </c>
      <c r="J4902" t="inlineStr">
        <is>
          <t>CARTEIRA</t>
        </is>
      </c>
      <c r="K4902" t="inlineStr">
        <is>
          <t>CONTRATO</t>
        </is>
      </c>
      <c r="L4902" t="n">
        <v>1599.15</v>
      </c>
      <c r="M4902" t="inlineStr">
        <is>
          <t>IBIRAPITANGA FASE 3</t>
        </is>
      </c>
      <c r="N4902" s="142">
        <f>DATE(YEAR(G4902),MONTH(G4902),1)</f>
        <v/>
      </c>
      <c r="O4902" s="132">
        <f>IF(G4902&gt;$K$3,"Futuro","Atraso")</f>
        <v/>
      </c>
      <c r="P4902">
        <f>12*(YEAR(G4902)-YEAR($K$3))+(MONTH(G4902)-MONTH($K$3))</f>
        <v/>
      </c>
      <c r="Q4902" s="366">
        <f>IF(M4902="IBIRAPITANGA FASE 3",IF(O4902="Atraso",L4902,L4902/(1+$I$2)^P4902),IF(O4902="Atraso",L4902,L4902/(1+$I$1)^P4902))</f>
        <v/>
      </c>
      <c r="R4902">
        <f>IF(O4902="Atraso",$K$3-G4902,0)</f>
        <v/>
      </c>
      <c r="S4902">
        <f>IF(R4902&lt;=15,"Até 15",IF(R4902&lt;=30,"Entre 15 e 30",IF(R4902&lt;=60,"Entre 30 e 60",IF(R4902&lt;=90,"Entre 60 e 90",IF(R4902&lt;=120,"Entre 90 e 120",IF(R4902&lt;=150,"Entre 120 e 150",IF(R4902&lt;=180,"Entre 150 e 180","Superior a 180")))))))</f>
        <v/>
      </c>
    </row>
    <row r="4903">
      <c r="A4903" t="inlineStr">
        <is>
          <t>Q023L04</t>
        </is>
      </c>
      <c r="B4903" t="inlineStr">
        <is>
          <t>LEONIL BRAGA SANTOS</t>
        </is>
      </c>
      <c r="C4903" t="n">
        <v>1</v>
      </c>
      <c r="D4903" t="inlineStr">
        <is>
          <t>IPCA</t>
        </is>
      </c>
      <c r="E4903" t="n">
        <v>0.009488792934583046</v>
      </c>
      <c r="F4903" t="inlineStr">
        <is>
          <t>MENSAL</t>
        </is>
      </c>
      <c r="G4903" t="n">
        <v>45925</v>
      </c>
      <c r="H4903" t="n">
        <v>45925</v>
      </c>
      <c r="I4903" t="n">
        <v>66</v>
      </c>
      <c r="J4903" t="inlineStr">
        <is>
          <t>CARTEIRA</t>
        </is>
      </c>
      <c r="K4903" t="inlineStr">
        <is>
          <t>CONTRATO</t>
        </is>
      </c>
      <c r="L4903" t="n">
        <v>1599.15</v>
      </c>
      <c r="M4903" t="inlineStr">
        <is>
          <t>IBIRAPITANGA FASE 3</t>
        </is>
      </c>
      <c r="N4903" s="142">
        <f>DATE(YEAR(G4903),MONTH(G4903),1)</f>
        <v/>
      </c>
      <c r="O4903" s="132">
        <f>IF(G4903&gt;$K$3,"Futuro","Atraso")</f>
        <v/>
      </c>
      <c r="P4903">
        <f>12*(YEAR(G4903)-YEAR($K$3))+(MONTH(G4903)-MONTH($K$3))</f>
        <v/>
      </c>
      <c r="Q4903" s="366">
        <f>IF(M4903="IBIRAPITANGA FASE 3",IF(O4903="Atraso",L4903,L4903/(1+$I$2)^P4903),IF(O4903="Atraso",L4903,L4903/(1+$I$1)^P4903))</f>
        <v/>
      </c>
      <c r="R4903">
        <f>IF(O4903="Atraso",$K$3-G4903,0)</f>
        <v/>
      </c>
      <c r="S4903">
        <f>IF(R4903&lt;=15,"Até 15",IF(R4903&lt;=30,"Entre 15 e 30",IF(R4903&lt;=60,"Entre 30 e 60",IF(R4903&lt;=90,"Entre 60 e 90",IF(R4903&lt;=120,"Entre 90 e 120",IF(R4903&lt;=150,"Entre 120 e 150",IF(R4903&lt;=180,"Entre 150 e 180","Superior a 180")))))))</f>
        <v/>
      </c>
    </row>
    <row r="4904">
      <c r="A4904" t="inlineStr">
        <is>
          <t>Q023L04</t>
        </is>
      </c>
      <c r="B4904" t="inlineStr">
        <is>
          <t>LEONIL BRAGA SANTOS</t>
        </is>
      </c>
      <c r="C4904" t="n">
        <v>1</v>
      </c>
      <c r="D4904" t="inlineStr">
        <is>
          <t>IPCA</t>
        </is>
      </c>
      <c r="E4904" t="n">
        <v>0.009488792934583046</v>
      </c>
      <c r="F4904" t="inlineStr">
        <is>
          <t>MENSAL</t>
        </is>
      </c>
      <c r="G4904" t="n">
        <v>45955</v>
      </c>
      <c r="H4904" t="n">
        <v>45955</v>
      </c>
      <c r="I4904" t="n">
        <v>67</v>
      </c>
      <c r="J4904" t="inlineStr">
        <is>
          <t>CARTEIRA</t>
        </is>
      </c>
      <c r="K4904" t="inlineStr">
        <is>
          <t>CONTRATO</t>
        </is>
      </c>
      <c r="L4904" t="n">
        <v>1599.15</v>
      </c>
      <c r="M4904" t="inlineStr">
        <is>
          <t>IBIRAPITANGA FASE 3</t>
        </is>
      </c>
      <c r="N4904" s="142">
        <f>DATE(YEAR(G4904),MONTH(G4904),1)</f>
        <v/>
      </c>
      <c r="O4904" s="132">
        <f>IF(G4904&gt;$K$3,"Futuro","Atraso")</f>
        <v/>
      </c>
      <c r="P4904">
        <f>12*(YEAR(G4904)-YEAR($K$3))+(MONTH(G4904)-MONTH($K$3))</f>
        <v/>
      </c>
      <c r="Q4904" s="366">
        <f>IF(M4904="IBIRAPITANGA FASE 3",IF(O4904="Atraso",L4904,L4904/(1+$I$2)^P4904),IF(O4904="Atraso",L4904,L4904/(1+$I$1)^P4904))</f>
        <v/>
      </c>
      <c r="R4904">
        <f>IF(O4904="Atraso",$K$3-G4904,0)</f>
        <v/>
      </c>
      <c r="S4904">
        <f>IF(R4904&lt;=15,"Até 15",IF(R4904&lt;=30,"Entre 15 e 30",IF(R4904&lt;=60,"Entre 30 e 60",IF(R4904&lt;=90,"Entre 60 e 90",IF(R4904&lt;=120,"Entre 90 e 120",IF(R4904&lt;=150,"Entre 120 e 150",IF(R4904&lt;=180,"Entre 150 e 180","Superior a 180")))))))</f>
        <v/>
      </c>
    </row>
    <row r="4905">
      <c r="A4905" t="inlineStr">
        <is>
          <t>Q023L04</t>
        </is>
      </c>
      <c r="B4905" t="inlineStr">
        <is>
          <t>LEONIL BRAGA SANTOS</t>
        </is>
      </c>
      <c r="C4905" t="n">
        <v>1</v>
      </c>
      <c r="D4905" t="inlineStr">
        <is>
          <t>IPCA</t>
        </is>
      </c>
      <c r="E4905" t="n">
        <v>0.009488792934583046</v>
      </c>
      <c r="F4905" t="inlineStr">
        <is>
          <t>MENSAL</t>
        </is>
      </c>
      <c r="G4905" t="n">
        <v>45986</v>
      </c>
      <c r="H4905" t="n">
        <v>45986</v>
      </c>
      <c r="I4905" t="n">
        <v>68</v>
      </c>
      <c r="J4905" t="inlineStr">
        <is>
          <t>CARTEIRA</t>
        </is>
      </c>
      <c r="K4905" t="inlineStr">
        <is>
          <t>CONTRATO</t>
        </is>
      </c>
      <c r="L4905" t="n">
        <v>1599.15</v>
      </c>
      <c r="M4905" t="inlineStr">
        <is>
          <t>IBIRAPITANGA FASE 3</t>
        </is>
      </c>
      <c r="N4905" s="142">
        <f>DATE(YEAR(G4905),MONTH(G4905),1)</f>
        <v/>
      </c>
      <c r="O4905" s="132">
        <f>IF(G4905&gt;$K$3,"Futuro","Atraso")</f>
        <v/>
      </c>
      <c r="P4905">
        <f>12*(YEAR(G4905)-YEAR($K$3))+(MONTH(G4905)-MONTH($K$3))</f>
        <v/>
      </c>
      <c r="Q4905" s="366">
        <f>IF(M4905="IBIRAPITANGA FASE 3",IF(O4905="Atraso",L4905,L4905/(1+$I$2)^P4905),IF(O4905="Atraso",L4905,L4905/(1+$I$1)^P4905))</f>
        <v/>
      </c>
      <c r="R4905">
        <f>IF(O4905="Atraso",$K$3-G4905,0)</f>
        <v/>
      </c>
      <c r="S4905">
        <f>IF(R4905&lt;=15,"Até 15",IF(R4905&lt;=30,"Entre 15 e 30",IF(R4905&lt;=60,"Entre 30 e 60",IF(R4905&lt;=90,"Entre 60 e 90",IF(R4905&lt;=120,"Entre 90 e 120",IF(R4905&lt;=150,"Entre 120 e 150",IF(R4905&lt;=180,"Entre 150 e 180","Superior a 180")))))))</f>
        <v/>
      </c>
    </row>
    <row r="4906">
      <c r="A4906" t="inlineStr">
        <is>
          <t>Q023L04</t>
        </is>
      </c>
      <c r="B4906" t="inlineStr">
        <is>
          <t>LEONIL BRAGA SANTOS</t>
        </is>
      </c>
      <c r="C4906" t="n">
        <v>1</v>
      </c>
      <c r="D4906" t="inlineStr">
        <is>
          <t>IPCA</t>
        </is>
      </c>
      <c r="E4906" t="n">
        <v>0.009488792934583046</v>
      </c>
      <c r="F4906" t="inlineStr">
        <is>
          <t>MENSAL</t>
        </is>
      </c>
      <c r="G4906" t="n">
        <v>46016</v>
      </c>
      <c r="H4906" t="n">
        <v>46016</v>
      </c>
      <c r="I4906" t="n">
        <v>69</v>
      </c>
      <c r="J4906" t="inlineStr">
        <is>
          <t>CARTEIRA</t>
        </is>
      </c>
      <c r="K4906" t="inlineStr">
        <is>
          <t>CONTRATO</t>
        </is>
      </c>
      <c r="L4906" t="n">
        <v>1599.15</v>
      </c>
      <c r="M4906" t="inlineStr">
        <is>
          <t>IBIRAPITANGA FASE 3</t>
        </is>
      </c>
      <c r="N4906" s="142">
        <f>DATE(YEAR(G4906),MONTH(G4906),1)</f>
        <v/>
      </c>
      <c r="O4906" s="132">
        <f>IF(G4906&gt;$K$3,"Futuro","Atraso")</f>
        <v/>
      </c>
      <c r="P4906">
        <f>12*(YEAR(G4906)-YEAR($K$3))+(MONTH(G4906)-MONTH($K$3))</f>
        <v/>
      </c>
      <c r="Q4906" s="366">
        <f>IF(M4906="IBIRAPITANGA FASE 3",IF(O4906="Atraso",L4906,L4906/(1+$I$2)^P4906),IF(O4906="Atraso",L4906,L4906/(1+$I$1)^P4906))</f>
        <v/>
      </c>
      <c r="R4906">
        <f>IF(O4906="Atraso",$K$3-G4906,0)</f>
        <v/>
      </c>
      <c r="S4906">
        <f>IF(R4906&lt;=15,"Até 15",IF(R4906&lt;=30,"Entre 15 e 30",IF(R4906&lt;=60,"Entre 30 e 60",IF(R4906&lt;=90,"Entre 60 e 90",IF(R4906&lt;=120,"Entre 90 e 120",IF(R4906&lt;=150,"Entre 120 e 150",IF(R4906&lt;=180,"Entre 150 e 180","Superior a 180")))))))</f>
        <v/>
      </c>
    </row>
    <row r="4907">
      <c r="A4907" t="inlineStr">
        <is>
          <t>Q023L04</t>
        </is>
      </c>
      <c r="B4907" t="inlineStr">
        <is>
          <t>LEONIL BRAGA SANTOS</t>
        </is>
      </c>
      <c r="C4907" t="n">
        <v>1</v>
      </c>
      <c r="D4907" t="inlineStr">
        <is>
          <t>IPCA</t>
        </is>
      </c>
      <c r="E4907" t="n">
        <v>0.009488792934583046</v>
      </c>
      <c r="F4907" t="inlineStr">
        <is>
          <t>MENSAL</t>
        </is>
      </c>
      <c r="G4907" t="n">
        <v>46016</v>
      </c>
      <c r="H4907" t="n">
        <v>46016</v>
      </c>
      <c r="I4907" t="n">
        <v>6</v>
      </c>
      <c r="J4907" t="inlineStr">
        <is>
          <t>CARTEIRA</t>
        </is>
      </c>
      <c r="K4907" t="inlineStr">
        <is>
          <t>CONTRATO</t>
        </is>
      </c>
      <c r="L4907" t="n">
        <v>8667.26</v>
      </c>
      <c r="M4907" t="inlineStr">
        <is>
          <t>IBIRAPITANGA FASE 3</t>
        </is>
      </c>
      <c r="N4907" s="142">
        <f>DATE(YEAR(G4907),MONTH(G4907),1)</f>
        <v/>
      </c>
      <c r="O4907" s="132">
        <f>IF(G4907&gt;$K$3,"Futuro","Atraso")</f>
        <v/>
      </c>
      <c r="P4907">
        <f>12*(YEAR(G4907)-YEAR($K$3))+(MONTH(G4907)-MONTH($K$3))</f>
        <v/>
      </c>
      <c r="Q4907" s="366">
        <f>IF(M4907="IBIRAPITANGA FASE 3",IF(O4907="Atraso",L4907,L4907/(1+$I$2)^P4907),IF(O4907="Atraso",L4907,L4907/(1+$I$1)^P4907))</f>
        <v/>
      </c>
      <c r="R4907">
        <f>IF(O4907="Atraso",$K$3-G4907,0)</f>
        <v/>
      </c>
      <c r="S4907">
        <f>IF(R4907&lt;=15,"Até 15",IF(R4907&lt;=30,"Entre 15 e 30",IF(R4907&lt;=60,"Entre 30 e 60",IF(R4907&lt;=90,"Entre 60 e 90",IF(R4907&lt;=120,"Entre 90 e 120",IF(R4907&lt;=150,"Entre 120 e 150",IF(R4907&lt;=180,"Entre 150 e 180","Superior a 180")))))))</f>
        <v/>
      </c>
    </row>
    <row r="4908">
      <c r="A4908" t="inlineStr">
        <is>
          <t>Q023L04</t>
        </is>
      </c>
      <c r="B4908" t="inlineStr">
        <is>
          <t>LEONIL BRAGA SANTOS</t>
        </is>
      </c>
      <c r="C4908" t="n">
        <v>1</v>
      </c>
      <c r="D4908" t="inlineStr">
        <is>
          <t>IPCA</t>
        </is>
      </c>
      <c r="E4908" t="n">
        <v>0.009488792934583046</v>
      </c>
      <c r="F4908" t="inlineStr">
        <is>
          <t>MENSAL</t>
        </is>
      </c>
      <c r="G4908" t="n">
        <v>46047</v>
      </c>
      <c r="H4908" t="n">
        <v>46047</v>
      </c>
      <c r="I4908" t="n">
        <v>70</v>
      </c>
      <c r="J4908" t="inlineStr">
        <is>
          <t>CARTEIRA</t>
        </is>
      </c>
      <c r="K4908" t="inlineStr">
        <is>
          <t>CONTRATO</t>
        </is>
      </c>
      <c r="L4908" t="n">
        <v>1599.15</v>
      </c>
      <c r="M4908" t="inlineStr">
        <is>
          <t>IBIRAPITANGA FASE 3</t>
        </is>
      </c>
      <c r="N4908" s="142">
        <f>DATE(YEAR(G4908),MONTH(G4908),1)</f>
        <v/>
      </c>
      <c r="O4908" s="132">
        <f>IF(G4908&gt;$K$3,"Futuro","Atraso")</f>
        <v/>
      </c>
      <c r="P4908">
        <f>12*(YEAR(G4908)-YEAR($K$3))+(MONTH(G4908)-MONTH($K$3))</f>
        <v/>
      </c>
      <c r="Q4908" s="366">
        <f>IF(M4908="IBIRAPITANGA FASE 3",IF(O4908="Atraso",L4908,L4908/(1+$I$2)^P4908),IF(O4908="Atraso",L4908,L4908/(1+$I$1)^P4908))</f>
        <v/>
      </c>
      <c r="R4908">
        <f>IF(O4908="Atraso",$K$3-G4908,0)</f>
        <v/>
      </c>
      <c r="S4908">
        <f>IF(R4908&lt;=15,"Até 15",IF(R4908&lt;=30,"Entre 15 e 30",IF(R4908&lt;=60,"Entre 30 e 60",IF(R4908&lt;=90,"Entre 60 e 90",IF(R4908&lt;=120,"Entre 90 e 120",IF(R4908&lt;=150,"Entre 120 e 150",IF(R4908&lt;=180,"Entre 150 e 180","Superior a 180")))))))</f>
        <v/>
      </c>
    </row>
    <row r="4909">
      <c r="A4909" t="inlineStr">
        <is>
          <t>Q023L04</t>
        </is>
      </c>
      <c r="B4909" t="inlineStr">
        <is>
          <t>LEONIL BRAGA SANTOS</t>
        </is>
      </c>
      <c r="C4909" t="n">
        <v>1</v>
      </c>
      <c r="D4909" t="inlineStr">
        <is>
          <t>IPCA</t>
        </is>
      </c>
      <c r="E4909" t="n">
        <v>0.009488792934583046</v>
      </c>
      <c r="F4909" t="inlineStr">
        <is>
          <t>MENSAL</t>
        </is>
      </c>
      <c r="G4909" t="n">
        <v>46078</v>
      </c>
      <c r="H4909" t="n">
        <v>46078</v>
      </c>
      <c r="I4909" t="n">
        <v>71</v>
      </c>
      <c r="J4909" t="inlineStr">
        <is>
          <t>CARTEIRA</t>
        </is>
      </c>
      <c r="K4909" t="inlineStr">
        <is>
          <t>CONTRATO</t>
        </is>
      </c>
      <c r="L4909" t="n">
        <v>1599.15</v>
      </c>
      <c r="M4909" t="inlineStr">
        <is>
          <t>IBIRAPITANGA FASE 3</t>
        </is>
      </c>
      <c r="N4909" s="142">
        <f>DATE(YEAR(G4909),MONTH(G4909),1)</f>
        <v/>
      </c>
      <c r="O4909" s="132">
        <f>IF(G4909&gt;$K$3,"Futuro","Atraso")</f>
        <v/>
      </c>
      <c r="P4909">
        <f>12*(YEAR(G4909)-YEAR($K$3))+(MONTH(G4909)-MONTH($K$3))</f>
        <v/>
      </c>
      <c r="Q4909" s="366">
        <f>IF(M4909="IBIRAPITANGA FASE 3",IF(O4909="Atraso",L4909,L4909/(1+$I$2)^P4909),IF(O4909="Atraso",L4909,L4909/(1+$I$1)^P4909))</f>
        <v/>
      </c>
      <c r="R4909">
        <f>IF(O4909="Atraso",$K$3-G4909,0)</f>
        <v/>
      </c>
      <c r="S4909">
        <f>IF(R4909&lt;=15,"Até 15",IF(R4909&lt;=30,"Entre 15 e 30",IF(R4909&lt;=60,"Entre 30 e 60",IF(R4909&lt;=90,"Entre 60 e 90",IF(R4909&lt;=120,"Entre 90 e 120",IF(R4909&lt;=150,"Entre 120 e 150",IF(R4909&lt;=180,"Entre 150 e 180","Superior a 180")))))))</f>
        <v/>
      </c>
    </row>
    <row r="4910">
      <c r="A4910" t="inlineStr">
        <is>
          <t>Q023L04</t>
        </is>
      </c>
      <c r="B4910" t="inlineStr">
        <is>
          <t>LEONIL BRAGA SANTOS</t>
        </is>
      </c>
      <c r="C4910" t="n">
        <v>1</v>
      </c>
      <c r="D4910" t="inlineStr">
        <is>
          <t>IPCA</t>
        </is>
      </c>
      <c r="E4910" t="n">
        <v>0.009488792934583046</v>
      </c>
      <c r="F4910" t="inlineStr">
        <is>
          <t>MENSAL</t>
        </is>
      </c>
      <c r="G4910" t="n">
        <v>46106</v>
      </c>
      <c r="H4910" t="n">
        <v>46106</v>
      </c>
      <c r="I4910" t="n">
        <v>72</v>
      </c>
      <c r="J4910" t="inlineStr">
        <is>
          <t>CARTEIRA</t>
        </is>
      </c>
      <c r="K4910" t="inlineStr">
        <is>
          <t>CONTRATO</t>
        </is>
      </c>
      <c r="L4910" t="n">
        <v>1599.15</v>
      </c>
      <c r="M4910" t="inlineStr">
        <is>
          <t>IBIRAPITANGA FASE 3</t>
        </is>
      </c>
      <c r="N4910" s="142">
        <f>DATE(YEAR(G4910),MONTH(G4910),1)</f>
        <v/>
      </c>
      <c r="O4910" s="132">
        <f>IF(G4910&gt;$K$3,"Futuro","Atraso")</f>
        <v/>
      </c>
      <c r="P4910">
        <f>12*(YEAR(G4910)-YEAR($K$3))+(MONTH(G4910)-MONTH($K$3))</f>
        <v/>
      </c>
      <c r="Q4910" s="366">
        <f>IF(M4910="IBIRAPITANGA FASE 3",IF(O4910="Atraso",L4910,L4910/(1+$I$2)^P4910),IF(O4910="Atraso",L4910,L4910/(1+$I$1)^P4910))</f>
        <v/>
      </c>
      <c r="R4910">
        <f>IF(O4910="Atraso",$K$3-G4910,0)</f>
        <v/>
      </c>
      <c r="S4910">
        <f>IF(R4910&lt;=15,"Até 15",IF(R4910&lt;=30,"Entre 15 e 30",IF(R4910&lt;=60,"Entre 30 e 60",IF(R4910&lt;=90,"Entre 60 e 90",IF(R4910&lt;=120,"Entre 90 e 120",IF(R4910&lt;=150,"Entre 120 e 150",IF(R4910&lt;=180,"Entre 150 e 180","Superior a 180")))))))</f>
        <v/>
      </c>
    </row>
    <row r="4911">
      <c r="A4911" t="inlineStr">
        <is>
          <t>Q023L04</t>
        </is>
      </c>
      <c r="B4911" t="inlineStr">
        <is>
          <t>LEONIL BRAGA SANTOS</t>
        </is>
      </c>
      <c r="C4911" t="n">
        <v>1</v>
      </c>
      <c r="D4911" t="inlineStr">
        <is>
          <t>IPCA</t>
        </is>
      </c>
      <c r="E4911" t="n">
        <v>0.009488792934583046</v>
      </c>
      <c r="F4911" t="inlineStr">
        <is>
          <t>MENSAL</t>
        </is>
      </c>
      <c r="G4911" t="n">
        <v>46137</v>
      </c>
      <c r="H4911" t="n">
        <v>46137</v>
      </c>
      <c r="I4911" t="n">
        <v>73</v>
      </c>
      <c r="J4911" t="inlineStr">
        <is>
          <t>CARTEIRA</t>
        </is>
      </c>
      <c r="K4911" t="inlineStr">
        <is>
          <t>CONTRATO</t>
        </is>
      </c>
      <c r="L4911" t="n">
        <v>1599.15</v>
      </c>
      <c r="M4911" t="inlineStr">
        <is>
          <t>IBIRAPITANGA FASE 3</t>
        </is>
      </c>
      <c r="N4911" s="142">
        <f>DATE(YEAR(G4911),MONTH(G4911),1)</f>
        <v/>
      </c>
      <c r="O4911" s="132">
        <f>IF(G4911&gt;$K$3,"Futuro","Atraso")</f>
        <v/>
      </c>
      <c r="P4911">
        <f>12*(YEAR(G4911)-YEAR($K$3))+(MONTH(G4911)-MONTH($K$3))</f>
        <v/>
      </c>
      <c r="Q4911" s="366">
        <f>IF(M4911="IBIRAPITANGA FASE 3",IF(O4911="Atraso",L4911,L4911/(1+$I$2)^P4911),IF(O4911="Atraso",L4911,L4911/(1+$I$1)^P4911))</f>
        <v/>
      </c>
      <c r="R4911">
        <f>IF(O4911="Atraso",$K$3-G4911,0)</f>
        <v/>
      </c>
      <c r="S4911">
        <f>IF(R4911&lt;=15,"Até 15",IF(R4911&lt;=30,"Entre 15 e 30",IF(R4911&lt;=60,"Entre 30 e 60",IF(R4911&lt;=90,"Entre 60 e 90",IF(R4911&lt;=120,"Entre 90 e 120",IF(R4911&lt;=150,"Entre 120 e 150",IF(R4911&lt;=180,"Entre 150 e 180","Superior a 180")))))))</f>
        <v/>
      </c>
    </row>
    <row r="4912">
      <c r="A4912" t="inlineStr">
        <is>
          <t>Q023L04</t>
        </is>
      </c>
      <c r="B4912" t="inlineStr">
        <is>
          <t>LEONIL BRAGA SANTOS</t>
        </is>
      </c>
      <c r="C4912" t="n">
        <v>1</v>
      </c>
      <c r="D4912" t="inlineStr">
        <is>
          <t>IPCA</t>
        </is>
      </c>
      <c r="E4912" t="n">
        <v>0.009488792934583046</v>
      </c>
      <c r="F4912" t="inlineStr">
        <is>
          <t>MENSAL</t>
        </is>
      </c>
      <c r="G4912" t="n">
        <v>46167</v>
      </c>
      <c r="H4912" t="n">
        <v>46167</v>
      </c>
      <c r="I4912" t="n">
        <v>74</v>
      </c>
      <c r="J4912" t="inlineStr">
        <is>
          <t>CARTEIRA</t>
        </is>
      </c>
      <c r="K4912" t="inlineStr">
        <is>
          <t>CONTRATO</t>
        </is>
      </c>
      <c r="L4912" t="n">
        <v>1599.15</v>
      </c>
      <c r="M4912" t="inlineStr">
        <is>
          <t>IBIRAPITANGA FASE 3</t>
        </is>
      </c>
      <c r="N4912" s="142">
        <f>DATE(YEAR(G4912),MONTH(G4912),1)</f>
        <v/>
      </c>
      <c r="O4912" s="132">
        <f>IF(G4912&gt;$K$3,"Futuro","Atraso")</f>
        <v/>
      </c>
      <c r="P4912">
        <f>12*(YEAR(G4912)-YEAR($K$3))+(MONTH(G4912)-MONTH($K$3))</f>
        <v/>
      </c>
      <c r="Q4912" s="366">
        <f>IF(M4912="IBIRAPITANGA FASE 3",IF(O4912="Atraso",L4912,L4912/(1+$I$2)^P4912),IF(O4912="Atraso",L4912,L4912/(1+$I$1)^P4912))</f>
        <v/>
      </c>
      <c r="R4912">
        <f>IF(O4912="Atraso",$K$3-G4912,0)</f>
        <v/>
      </c>
      <c r="S4912">
        <f>IF(R4912&lt;=15,"Até 15",IF(R4912&lt;=30,"Entre 15 e 30",IF(R4912&lt;=60,"Entre 30 e 60",IF(R4912&lt;=90,"Entre 60 e 90",IF(R4912&lt;=120,"Entre 90 e 120",IF(R4912&lt;=150,"Entre 120 e 150",IF(R4912&lt;=180,"Entre 150 e 180","Superior a 180")))))))</f>
        <v/>
      </c>
    </row>
    <row r="4913">
      <c r="A4913" t="inlineStr">
        <is>
          <t>Q023L04</t>
        </is>
      </c>
      <c r="B4913" t="inlineStr">
        <is>
          <t>LEONIL BRAGA SANTOS</t>
        </is>
      </c>
      <c r="C4913" t="n">
        <v>1</v>
      </c>
      <c r="D4913" t="inlineStr">
        <is>
          <t>IPCA</t>
        </is>
      </c>
      <c r="E4913" t="n">
        <v>0.009488792934583046</v>
      </c>
      <c r="F4913" t="inlineStr">
        <is>
          <t>MENSAL</t>
        </is>
      </c>
      <c r="G4913" t="n">
        <v>46198</v>
      </c>
      <c r="H4913" t="n">
        <v>46198</v>
      </c>
      <c r="I4913" t="n">
        <v>75</v>
      </c>
      <c r="J4913" t="inlineStr">
        <is>
          <t>CARTEIRA</t>
        </is>
      </c>
      <c r="K4913" t="inlineStr">
        <is>
          <t>CONTRATO</t>
        </is>
      </c>
      <c r="L4913" t="n">
        <v>1599.15</v>
      </c>
      <c r="M4913" t="inlineStr">
        <is>
          <t>IBIRAPITANGA FASE 3</t>
        </is>
      </c>
      <c r="N4913" s="142">
        <f>DATE(YEAR(G4913),MONTH(G4913),1)</f>
        <v/>
      </c>
      <c r="O4913" s="132">
        <f>IF(G4913&gt;$K$3,"Futuro","Atraso")</f>
        <v/>
      </c>
      <c r="P4913">
        <f>12*(YEAR(G4913)-YEAR($K$3))+(MONTH(G4913)-MONTH($K$3))</f>
        <v/>
      </c>
      <c r="Q4913" s="366">
        <f>IF(M4913="IBIRAPITANGA FASE 3",IF(O4913="Atraso",L4913,L4913/(1+$I$2)^P4913),IF(O4913="Atraso",L4913,L4913/(1+$I$1)^P4913))</f>
        <v/>
      </c>
      <c r="R4913">
        <f>IF(O4913="Atraso",$K$3-G4913,0)</f>
        <v/>
      </c>
      <c r="S4913">
        <f>IF(R4913&lt;=15,"Até 15",IF(R4913&lt;=30,"Entre 15 e 30",IF(R4913&lt;=60,"Entre 30 e 60",IF(R4913&lt;=90,"Entre 60 e 90",IF(R4913&lt;=120,"Entre 90 e 120",IF(R4913&lt;=150,"Entre 120 e 150",IF(R4913&lt;=180,"Entre 150 e 180","Superior a 180")))))))</f>
        <v/>
      </c>
    </row>
    <row r="4914">
      <c r="A4914" t="inlineStr">
        <is>
          <t>Q023L04</t>
        </is>
      </c>
      <c r="B4914" t="inlineStr">
        <is>
          <t>LEONIL BRAGA SANTOS</t>
        </is>
      </c>
      <c r="C4914" t="n">
        <v>1</v>
      </c>
      <c r="D4914" t="inlineStr">
        <is>
          <t>IPCA</t>
        </is>
      </c>
      <c r="E4914" t="n">
        <v>0.009488792934583046</v>
      </c>
      <c r="F4914" t="inlineStr">
        <is>
          <t>MENSAL</t>
        </is>
      </c>
      <c r="G4914" t="n">
        <v>46228</v>
      </c>
      <c r="H4914" t="n">
        <v>46228</v>
      </c>
      <c r="I4914" t="n">
        <v>76</v>
      </c>
      <c r="J4914" t="inlineStr">
        <is>
          <t>CARTEIRA</t>
        </is>
      </c>
      <c r="K4914" t="inlineStr">
        <is>
          <t>CONTRATO</t>
        </is>
      </c>
      <c r="L4914" t="n">
        <v>1599.15</v>
      </c>
      <c r="M4914" t="inlineStr">
        <is>
          <t>IBIRAPITANGA FASE 3</t>
        </is>
      </c>
      <c r="N4914" s="142">
        <f>DATE(YEAR(G4914),MONTH(G4914),1)</f>
        <v/>
      </c>
      <c r="O4914" s="132">
        <f>IF(G4914&gt;$K$3,"Futuro","Atraso")</f>
        <v/>
      </c>
      <c r="P4914">
        <f>12*(YEAR(G4914)-YEAR($K$3))+(MONTH(G4914)-MONTH($K$3))</f>
        <v/>
      </c>
      <c r="Q4914" s="366">
        <f>IF(M4914="IBIRAPITANGA FASE 3",IF(O4914="Atraso",L4914,L4914/(1+$I$2)^P4914),IF(O4914="Atraso",L4914,L4914/(1+$I$1)^P4914))</f>
        <v/>
      </c>
      <c r="R4914">
        <f>IF(O4914="Atraso",$K$3-G4914,0)</f>
        <v/>
      </c>
      <c r="S4914">
        <f>IF(R4914&lt;=15,"Até 15",IF(R4914&lt;=30,"Entre 15 e 30",IF(R4914&lt;=60,"Entre 30 e 60",IF(R4914&lt;=90,"Entre 60 e 90",IF(R4914&lt;=120,"Entre 90 e 120",IF(R4914&lt;=150,"Entre 120 e 150",IF(R4914&lt;=180,"Entre 150 e 180","Superior a 180")))))))</f>
        <v/>
      </c>
    </row>
    <row r="4915">
      <c r="A4915" t="inlineStr">
        <is>
          <t>Q023L04</t>
        </is>
      </c>
      <c r="B4915" t="inlineStr">
        <is>
          <t>LEONIL BRAGA SANTOS</t>
        </is>
      </c>
      <c r="C4915" t="n">
        <v>1</v>
      </c>
      <c r="D4915" t="inlineStr">
        <is>
          <t>IPCA</t>
        </is>
      </c>
      <c r="E4915" t="n">
        <v>0.009488792934583046</v>
      </c>
      <c r="F4915" t="inlineStr">
        <is>
          <t>MENSAL</t>
        </is>
      </c>
      <c r="G4915" t="n">
        <v>46259</v>
      </c>
      <c r="H4915" t="n">
        <v>46259</v>
      </c>
      <c r="I4915" t="n">
        <v>77</v>
      </c>
      <c r="J4915" t="inlineStr">
        <is>
          <t>CARTEIRA</t>
        </is>
      </c>
      <c r="K4915" t="inlineStr">
        <is>
          <t>CONTRATO</t>
        </is>
      </c>
      <c r="L4915" t="n">
        <v>1599.15</v>
      </c>
      <c r="M4915" t="inlineStr">
        <is>
          <t>IBIRAPITANGA FASE 3</t>
        </is>
      </c>
      <c r="N4915" s="142">
        <f>DATE(YEAR(G4915),MONTH(G4915),1)</f>
        <v/>
      </c>
      <c r="O4915" s="132">
        <f>IF(G4915&gt;$K$3,"Futuro","Atraso")</f>
        <v/>
      </c>
      <c r="P4915">
        <f>12*(YEAR(G4915)-YEAR($K$3))+(MONTH(G4915)-MONTH($K$3))</f>
        <v/>
      </c>
      <c r="Q4915" s="366">
        <f>IF(M4915="IBIRAPITANGA FASE 3",IF(O4915="Atraso",L4915,L4915/(1+$I$2)^P4915),IF(O4915="Atraso",L4915,L4915/(1+$I$1)^P4915))</f>
        <v/>
      </c>
      <c r="R4915">
        <f>IF(O4915="Atraso",$K$3-G4915,0)</f>
        <v/>
      </c>
      <c r="S4915">
        <f>IF(R4915&lt;=15,"Até 15",IF(R4915&lt;=30,"Entre 15 e 30",IF(R4915&lt;=60,"Entre 30 e 60",IF(R4915&lt;=90,"Entre 60 e 90",IF(R4915&lt;=120,"Entre 90 e 120",IF(R4915&lt;=150,"Entre 120 e 150",IF(R4915&lt;=180,"Entre 150 e 180","Superior a 180")))))))</f>
        <v/>
      </c>
    </row>
    <row r="4916">
      <c r="A4916" t="inlineStr">
        <is>
          <t>Q023L04</t>
        </is>
      </c>
      <c r="B4916" t="inlineStr">
        <is>
          <t>LEONIL BRAGA SANTOS</t>
        </is>
      </c>
      <c r="C4916" t="n">
        <v>1</v>
      </c>
      <c r="D4916" t="inlineStr">
        <is>
          <t>IPCA</t>
        </is>
      </c>
      <c r="E4916" t="n">
        <v>0.009488792934583046</v>
      </c>
      <c r="F4916" t="inlineStr">
        <is>
          <t>MENSAL</t>
        </is>
      </c>
      <c r="G4916" t="n">
        <v>46290</v>
      </c>
      <c r="H4916" t="n">
        <v>46290</v>
      </c>
      <c r="I4916" t="n">
        <v>78</v>
      </c>
      <c r="J4916" t="inlineStr">
        <is>
          <t>CARTEIRA</t>
        </is>
      </c>
      <c r="K4916" t="inlineStr">
        <is>
          <t>CONTRATO</t>
        </is>
      </c>
      <c r="L4916" t="n">
        <v>1599.15</v>
      </c>
      <c r="M4916" t="inlineStr">
        <is>
          <t>IBIRAPITANGA FASE 3</t>
        </is>
      </c>
      <c r="N4916" s="142">
        <f>DATE(YEAR(G4916),MONTH(G4916),1)</f>
        <v/>
      </c>
      <c r="O4916" s="132">
        <f>IF(G4916&gt;$K$3,"Futuro","Atraso")</f>
        <v/>
      </c>
      <c r="P4916">
        <f>12*(YEAR(G4916)-YEAR($K$3))+(MONTH(G4916)-MONTH($K$3))</f>
        <v/>
      </c>
      <c r="Q4916" s="366">
        <f>IF(M4916="IBIRAPITANGA FASE 3",IF(O4916="Atraso",L4916,L4916/(1+$I$2)^P4916),IF(O4916="Atraso",L4916,L4916/(1+$I$1)^P4916))</f>
        <v/>
      </c>
      <c r="R4916">
        <f>IF(O4916="Atraso",$K$3-G4916,0)</f>
        <v/>
      </c>
      <c r="S4916">
        <f>IF(R4916&lt;=15,"Até 15",IF(R4916&lt;=30,"Entre 15 e 30",IF(R4916&lt;=60,"Entre 30 e 60",IF(R4916&lt;=90,"Entre 60 e 90",IF(R4916&lt;=120,"Entre 90 e 120",IF(R4916&lt;=150,"Entre 120 e 150",IF(R4916&lt;=180,"Entre 150 e 180","Superior a 180")))))))</f>
        <v/>
      </c>
    </row>
    <row r="4917">
      <c r="A4917" t="inlineStr">
        <is>
          <t>Q023L04</t>
        </is>
      </c>
      <c r="B4917" t="inlineStr">
        <is>
          <t>LEONIL BRAGA SANTOS</t>
        </is>
      </c>
      <c r="C4917" t="n">
        <v>1</v>
      </c>
      <c r="D4917" t="inlineStr">
        <is>
          <t>IPCA</t>
        </is>
      </c>
      <c r="E4917" t="n">
        <v>0.009488792934583046</v>
      </c>
      <c r="F4917" t="inlineStr">
        <is>
          <t>MENSAL</t>
        </is>
      </c>
      <c r="G4917" t="n">
        <v>46320</v>
      </c>
      <c r="H4917" t="n">
        <v>46320</v>
      </c>
      <c r="I4917" t="n">
        <v>79</v>
      </c>
      <c r="J4917" t="inlineStr">
        <is>
          <t>CARTEIRA</t>
        </is>
      </c>
      <c r="K4917" t="inlineStr">
        <is>
          <t>CONTRATO</t>
        </is>
      </c>
      <c r="L4917" t="n">
        <v>1599.15</v>
      </c>
      <c r="M4917" t="inlineStr">
        <is>
          <t>IBIRAPITANGA FASE 3</t>
        </is>
      </c>
      <c r="N4917" s="142">
        <f>DATE(YEAR(G4917),MONTH(G4917),1)</f>
        <v/>
      </c>
      <c r="O4917" s="132">
        <f>IF(G4917&gt;$K$3,"Futuro","Atraso")</f>
        <v/>
      </c>
      <c r="P4917">
        <f>12*(YEAR(G4917)-YEAR($K$3))+(MONTH(G4917)-MONTH($K$3))</f>
        <v/>
      </c>
      <c r="Q4917" s="366">
        <f>IF(M4917="IBIRAPITANGA FASE 3",IF(O4917="Atraso",L4917,L4917/(1+$I$2)^P4917),IF(O4917="Atraso",L4917,L4917/(1+$I$1)^P4917))</f>
        <v/>
      </c>
      <c r="R4917">
        <f>IF(O4917="Atraso",$K$3-G4917,0)</f>
        <v/>
      </c>
      <c r="S4917">
        <f>IF(R4917&lt;=15,"Até 15",IF(R4917&lt;=30,"Entre 15 e 30",IF(R4917&lt;=60,"Entre 30 e 60",IF(R4917&lt;=90,"Entre 60 e 90",IF(R4917&lt;=120,"Entre 90 e 120",IF(R4917&lt;=150,"Entre 120 e 150",IF(R4917&lt;=180,"Entre 150 e 180","Superior a 180")))))))</f>
        <v/>
      </c>
    </row>
    <row r="4918">
      <c r="A4918" t="inlineStr">
        <is>
          <t>Q023L04</t>
        </is>
      </c>
      <c r="B4918" t="inlineStr">
        <is>
          <t>LEONIL BRAGA SANTOS</t>
        </is>
      </c>
      <c r="C4918" t="n">
        <v>1</v>
      </c>
      <c r="D4918" t="inlineStr">
        <is>
          <t>IPCA</t>
        </is>
      </c>
      <c r="E4918" t="n">
        <v>0.009488792934583046</v>
      </c>
      <c r="F4918" t="inlineStr">
        <is>
          <t>MENSAL</t>
        </is>
      </c>
      <c r="G4918" t="n">
        <v>46351</v>
      </c>
      <c r="H4918" t="n">
        <v>46351</v>
      </c>
      <c r="I4918" t="n">
        <v>80</v>
      </c>
      <c r="J4918" t="inlineStr">
        <is>
          <t>CARTEIRA</t>
        </is>
      </c>
      <c r="K4918" t="inlineStr">
        <is>
          <t>CONTRATO</t>
        </is>
      </c>
      <c r="L4918" t="n">
        <v>1599.15</v>
      </c>
      <c r="M4918" t="inlineStr">
        <is>
          <t>IBIRAPITANGA FASE 3</t>
        </is>
      </c>
      <c r="N4918" s="142">
        <f>DATE(YEAR(G4918),MONTH(G4918),1)</f>
        <v/>
      </c>
      <c r="O4918" s="132">
        <f>IF(G4918&gt;$K$3,"Futuro","Atraso")</f>
        <v/>
      </c>
      <c r="P4918">
        <f>12*(YEAR(G4918)-YEAR($K$3))+(MONTH(G4918)-MONTH($K$3))</f>
        <v/>
      </c>
      <c r="Q4918" s="366">
        <f>IF(M4918="IBIRAPITANGA FASE 3",IF(O4918="Atraso",L4918,L4918/(1+$I$2)^P4918),IF(O4918="Atraso",L4918,L4918/(1+$I$1)^P4918))</f>
        <v/>
      </c>
      <c r="R4918">
        <f>IF(O4918="Atraso",$K$3-G4918,0)</f>
        <v/>
      </c>
      <c r="S4918">
        <f>IF(R4918&lt;=15,"Até 15",IF(R4918&lt;=30,"Entre 15 e 30",IF(R4918&lt;=60,"Entre 30 e 60",IF(R4918&lt;=90,"Entre 60 e 90",IF(R4918&lt;=120,"Entre 90 e 120",IF(R4918&lt;=150,"Entre 120 e 150",IF(R4918&lt;=180,"Entre 150 e 180","Superior a 180")))))))</f>
        <v/>
      </c>
    </row>
    <row r="4919">
      <c r="A4919" t="inlineStr">
        <is>
          <t>Q023L04</t>
        </is>
      </c>
      <c r="B4919" t="inlineStr">
        <is>
          <t>LEONIL BRAGA SANTOS</t>
        </is>
      </c>
      <c r="C4919" t="n">
        <v>1</v>
      </c>
      <c r="D4919" t="inlineStr">
        <is>
          <t>IPCA</t>
        </is>
      </c>
      <c r="E4919" t="n">
        <v>0.009488792934583046</v>
      </c>
      <c r="F4919" t="inlineStr">
        <is>
          <t>MENSAL</t>
        </is>
      </c>
      <c r="G4919" t="n">
        <v>46381</v>
      </c>
      <c r="H4919" t="n">
        <v>46381</v>
      </c>
      <c r="I4919" t="n">
        <v>81</v>
      </c>
      <c r="J4919" t="inlineStr">
        <is>
          <t>CARTEIRA</t>
        </is>
      </c>
      <c r="K4919" t="inlineStr">
        <is>
          <t>CONTRATO</t>
        </is>
      </c>
      <c r="L4919" t="n">
        <v>1599.15</v>
      </c>
      <c r="M4919" t="inlineStr">
        <is>
          <t>IBIRAPITANGA FASE 3</t>
        </is>
      </c>
      <c r="N4919" s="142">
        <f>DATE(YEAR(G4919),MONTH(G4919),1)</f>
        <v/>
      </c>
      <c r="O4919" s="132">
        <f>IF(G4919&gt;$K$3,"Futuro","Atraso")</f>
        <v/>
      </c>
      <c r="P4919">
        <f>12*(YEAR(G4919)-YEAR($K$3))+(MONTH(G4919)-MONTH($K$3))</f>
        <v/>
      </c>
      <c r="Q4919" s="366">
        <f>IF(M4919="IBIRAPITANGA FASE 3",IF(O4919="Atraso",L4919,L4919/(1+$I$2)^P4919),IF(O4919="Atraso",L4919,L4919/(1+$I$1)^P4919))</f>
        <v/>
      </c>
      <c r="R4919">
        <f>IF(O4919="Atraso",$K$3-G4919,0)</f>
        <v/>
      </c>
      <c r="S4919">
        <f>IF(R4919&lt;=15,"Até 15",IF(R4919&lt;=30,"Entre 15 e 30",IF(R4919&lt;=60,"Entre 30 e 60",IF(R4919&lt;=90,"Entre 60 e 90",IF(R4919&lt;=120,"Entre 90 e 120",IF(R4919&lt;=150,"Entre 120 e 150",IF(R4919&lt;=180,"Entre 150 e 180","Superior a 180")))))))</f>
        <v/>
      </c>
    </row>
    <row r="4920">
      <c r="A4920" t="inlineStr">
        <is>
          <t>Q023L04</t>
        </is>
      </c>
      <c r="B4920" t="inlineStr">
        <is>
          <t>LEONIL BRAGA SANTOS</t>
        </is>
      </c>
      <c r="C4920" t="n">
        <v>1</v>
      </c>
      <c r="D4920" t="inlineStr">
        <is>
          <t>IPCA</t>
        </is>
      </c>
      <c r="E4920" t="n">
        <v>0.009488792934583046</v>
      </c>
      <c r="F4920" t="inlineStr">
        <is>
          <t>MENSAL</t>
        </is>
      </c>
      <c r="G4920" t="n">
        <v>46381</v>
      </c>
      <c r="H4920" t="n">
        <v>46381</v>
      </c>
      <c r="I4920" t="n">
        <v>7</v>
      </c>
      <c r="J4920" t="inlineStr">
        <is>
          <t>CARTEIRA</t>
        </is>
      </c>
      <c r="K4920" t="inlineStr">
        <is>
          <t>CONTRATO</t>
        </is>
      </c>
      <c r="L4920" t="n">
        <v>8667.26</v>
      </c>
      <c r="M4920" t="inlineStr">
        <is>
          <t>IBIRAPITANGA FASE 3</t>
        </is>
      </c>
      <c r="N4920" s="142">
        <f>DATE(YEAR(G4920),MONTH(G4920),1)</f>
        <v/>
      </c>
      <c r="O4920" s="132">
        <f>IF(G4920&gt;$K$3,"Futuro","Atraso")</f>
        <v/>
      </c>
      <c r="P4920">
        <f>12*(YEAR(G4920)-YEAR($K$3))+(MONTH(G4920)-MONTH($K$3))</f>
        <v/>
      </c>
      <c r="Q4920" s="366">
        <f>IF(M4920="IBIRAPITANGA FASE 3",IF(O4920="Atraso",L4920,L4920/(1+$I$2)^P4920),IF(O4920="Atraso",L4920,L4920/(1+$I$1)^P4920))</f>
        <v/>
      </c>
      <c r="R4920">
        <f>IF(O4920="Atraso",$K$3-G4920,0)</f>
        <v/>
      </c>
      <c r="S4920">
        <f>IF(R4920&lt;=15,"Até 15",IF(R4920&lt;=30,"Entre 15 e 30",IF(R4920&lt;=60,"Entre 30 e 60",IF(R4920&lt;=90,"Entre 60 e 90",IF(R4920&lt;=120,"Entre 90 e 120",IF(R4920&lt;=150,"Entre 120 e 150",IF(R4920&lt;=180,"Entre 150 e 180","Superior a 180")))))))</f>
        <v/>
      </c>
    </row>
    <row r="4921">
      <c r="A4921" t="inlineStr">
        <is>
          <t>Q023L04</t>
        </is>
      </c>
      <c r="B4921" t="inlineStr">
        <is>
          <t>LEONIL BRAGA SANTOS</t>
        </is>
      </c>
      <c r="C4921" t="n">
        <v>1</v>
      </c>
      <c r="D4921" t="inlineStr">
        <is>
          <t>IPCA</t>
        </is>
      </c>
      <c r="E4921" t="n">
        <v>0.009488792934583046</v>
      </c>
      <c r="F4921" t="inlineStr">
        <is>
          <t>MENSAL</t>
        </is>
      </c>
      <c r="G4921" t="n">
        <v>46412</v>
      </c>
      <c r="H4921" t="n">
        <v>46412</v>
      </c>
      <c r="I4921" t="n">
        <v>82</v>
      </c>
      <c r="J4921" t="inlineStr">
        <is>
          <t>CARTEIRA</t>
        </is>
      </c>
      <c r="K4921" t="inlineStr">
        <is>
          <t>CONTRATO</t>
        </is>
      </c>
      <c r="L4921" t="n">
        <v>1599.15</v>
      </c>
      <c r="M4921" t="inlineStr">
        <is>
          <t>IBIRAPITANGA FASE 3</t>
        </is>
      </c>
      <c r="N4921" s="142">
        <f>DATE(YEAR(G4921),MONTH(G4921),1)</f>
        <v/>
      </c>
      <c r="O4921" s="132">
        <f>IF(G4921&gt;$K$3,"Futuro","Atraso")</f>
        <v/>
      </c>
      <c r="P4921">
        <f>12*(YEAR(G4921)-YEAR($K$3))+(MONTH(G4921)-MONTH($K$3))</f>
        <v/>
      </c>
      <c r="Q4921" s="366">
        <f>IF(M4921="IBIRAPITANGA FASE 3",IF(O4921="Atraso",L4921,L4921/(1+$I$2)^P4921),IF(O4921="Atraso",L4921,L4921/(1+$I$1)^P4921))</f>
        <v/>
      </c>
      <c r="R4921">
        <f>IF(O4921="Atraso",$K$3-G4921,0)</f>
        <v/>
      </c>
      <c r="S4921">
        <f>IF(R4921&lt;=15,"Até 15",IF(R4921&lt;=30,"Entre 15 e 30",IF(R4921&lt;=60,"Entre 30 e 60",IF(R4921&lt;=90,"Entre 60 e 90",IF(R4921&lt;=120,"Entre 90 e 120",IF(R4921&lt;=150,"Entre 120 e 150",IF(R4921&lt;=180,"Entre 150 e 180","Superior a 180")))))))</f>
        <v/>
      </c>
    </row>
    <row r="4922">
      <c r="A4922" t="inlineStr">
        <is>
          <t>Q023L04</t>
        </is>
      </c>
      <c r="B4922" t="inlineStr">
        <is>
          <t>LEONIL BRAGA SANTOS</t>
        </is>
      </c>
      <c r="C4922" t="n">
        <v>1</v>
      </c>
      <c r="D4922" t="inlineStr">
        <is>
          <t>IPCA</t>
        </is>
      </c>
      <c r="E4922" t="n">
        <v>0.009488792934583046</v>
      </c>
      <c r="F4922" t="inlineStr">
        <is>
          <t>MENSAL</t>
        </is>
      </c>
      <c r="G4922" t="n">
        <v>46443</v>
      </c>
      <c r="H4922" t="n">
        <v>46443</v>
      </c>
      <c r="I4922" t="n">
        <v>83</v>
      </c>
      <c r="J4922" t="inlineStr">
        <is>
          <t>CARTEIRA</t>
        </is>
      </c>
      <c r="K4922" t="inlineStr">
        <is>
          <t>CONTRATO</t>
        </is>
      </c>
      <c r="L4922" t="n">
        <v>1599.15</v>
      </c>
      <c r="M4922" t="inlineStr">
        <is>
          <t>IBIRAPITANGA FASE 3</t>
        </is>
      </c>
      <c r="N4922" s="142">
        <f>DATE(YEAR(G4922),MONTH(G4922),1)</f>
        <v/>
      </c>
      <c r="O4922" s="132">
        <f>IF(G4922&gt;$K$3,"Futuro","Atraso")</f>
        <v/>
      </c>
      <c r="P4922">
        <f>12*(YEAR(G4922)-YEAR($K$3))+(MONTH(G4922)-MONTH($K$3))</f>
        <v/>
      </c>
      <c r="Q4922" s="366">
        <f>IF(M4922="IBIRAPITANGA FASE 3",IF(O4922="Atraso",L4922,L4922/(1+$I$2)^P4922),IF(O4922="Atraso",L4922,L4922/(1+$I$1)^P4922))</f>
        <v/>
      </c>
      <c r="R4922">
        <f>IF(O4922="Atraso",$K$3-G4922,0)</f>
        <v/>
      </c>
      <c r="S4922">
        <f>IF(R4922&lt;=15,"Até 15",IF(R4922&lt;=30,"Entre 15 e 30",IF(R4922&lt;=60,"Entre 30 e 60",IF(R4922&lt;=90,"Entre 60 e 90",IF(R4922&lt;=120,"Entre 90 e 120",IF(R4922&lt;=150,"Entre 120 e 150",IF(R4922&lt;=180,"Entre 150 e 180","Superior a 180")))))))</f>
        <v/>
      </c>
    </row>
    <row r="4923">
      <c r="A4923" t="inlineStr">
        <is>
          <t>Q023L04</t>
        </is>
      </c>
      <c r="B4923" t="inlineStr">
        <is>
          <t>LEONIL BRAGA SANTOS</t>
        </is>
      </c>
      <c r="C4923" t="n">
        <v>1</v>
      </c>
      <c r="D4923" t="inlineStr">
        <is>
          <t>IPCA</t>
        </is>
      </c>
      <c r="E4923" t="n">
        <v>0.009488792934583046</v>
      </c>
      <c r="F4923" t="inlineStr">
        <is>
          <t>MENSAL</t>
        </is>
      </c>
      <c r="G4923" t="n">
        <v>46471</v>
      </c>
      <c r="H4923" t="n">
        <v>46471</v>
      </c>
      <c r="I4923" t="n">
        <v>84</v>
      </c>
      <c r="J4923" t="inlineStr">
        <is>
          <t>CARTEIRA</t>
        </is>
      </c>
      <c r="K4923" t="inlineStr">
        <is>
          <t>CONTRATO</t>
        </is>
      </c>
      <c r="L4923" t="n">
        <v>1599.15</v>
      </c>
      <c r="M4923" t="inlineStr">
        <is>
          <t>IBIRAPITANGA FASE 3</t>
        </is>
      </c>
      <c r="N4923" s="142">
        <f>DATE(YEAR(G4923),MONTH(G4923),1)</f>
        <v/>
      </c>
      <c r="O4923" s="132">
        <f>IF(G4923&gt;$K$3,"Futuro","Atraso")</f>
        <v/>
      </c>
      <c r="P4923">
        <f>12*(YEAR(G4923)-YEAR($K$3))+(MONTH(G4923)-MONTH($K$3))</f>
        <v/>
      </c>
      <c r="Q4923" s="366">
        <f>IF(M4923="IBIRAPITANGA FASE 3",IF(O4923="Atraso",L4923,L4923/(1+$I$2)^P4923),IF(O4923="Atraso",L4923,L4923/(1+$I$1)^P4923))</f>
        <v/>
      </c>
      <c r="R4923">
        <f>IF(O4923="Atraso",$K$3-G4923,0)</f>
        <v/>
      </c>
      <c r="S4923">
        <f>IF(R4923&lt;=15,"Até 15",IF(R4923&lt;=30,"Entre 15 e 30",IF(R4923&lt;=60,"Entre 30 e 60",IF(R4923&lt;=90,"Entre 60 e 90",IF(R4923&lt;=120,"Entre 90 e 120",IF(R4923&lt;=150,"Entre 120 e 150",IF(R4923&lt;=180,"Entre 150 e 180","Superior a 180")))))))</f>
        <v/>
      </c>
    </row>
    <row r="4924">
      <c r="A4924" t="inlineStr">
        <is>
          <t>Q023L04</t>
        </is>
      </c>
      <c r="B4924" t="inlineStr">
        <is>
          <t>LEONIL BRAGA SANTOS</t>
        </is>
      </c>
      <c r="C4924" t="n">
        <v>1</v>
      </c>
      <c r="D4924" t="inlineStr">
        <is>
          <t>IPCA</t>
        </is>
      </c>
      <c r="E4924" t="n">
        <v>0.009488792934583046</v>
      </c>
      <c r="F4924" t="inlineStr">
        <is>
          <t>MENSAL</t>
        </is>
      </c>
      <c r="G4924" t="n">
        <v>46502</v>
      </c>
      <c r="H4924" t="n">
        <v>46502</v>
      </c>
      <c r="I4924" t="n">
        <v>85</v>
      </c>
      <c r="J4924" t="inlineStr">
        <is>
          <t>CARTEIRA</t>
        </is>
      </c>
      <c r="K4924" t="inlineStr">
        <is>
          <t>CONTRATO</t>
        </is>
      </c>
      <c r="L4924" t="n">
        <v>1599.15</v>
      </c>
      <c r="M4924" t="inlineStr">
        <is>
          <t>IBIRAPITANGA FASE 3</t>
        </is>
      </c>
      <c r="N4924" s="142">
        <f>DATE(YEAR(G4924),MONTH(G4924),1)</f>
        <v/>
      </c>
      <c r="O4924" s="132">
        <f>IF(G4924&gt;$K$3,"Futuro","Atraso")</f>
        <v/>
      </c>
      <c r="P4924">
        <f>12*(YEAR(G4924)-YEAR($K$3))+(MONTH(G4924)-MONTH($K$3))</f>
        <v/>
      </c>
      <c r="Q4924" s="366">
        <f>IF(M4924="IBIRAPITANGA FASE 3",IF(O4924="Atraso",L4924,L4924/(1+$I$2)^P4924),IF(O4924="Atraso",L4924,L4924/(1+$I$1)^P4924))</f>
        <v/>
      </c>
      <c r="R4924">
        <f>IF(O4924="Atraso",$K$3-G4924,0)</f>
        <v/>
      </c>
      <c r="S4924">
        <f>IF(R4924&lt;=15,"Até 15",IF(R4924&lt;=30,"Entre 15 e 30",IF(R4924&lt;=60,"Entre 30 e 60",IF(R4924&lt;=90,"Entre 60 e 90",IF(R4924&lt;=120,"Entre 90 e 120",IF(R4924&lt;=150,"Entre 120 e 150",IF(R4924&lt;=180,"Entre 150 e 180","Superior a 180")))))))</f>
        <v/>
      </c>
    </row>
    <row r="4925">
      <c r="A4925" t="inlineStr">
        <is>
          <t>Q023L04</t>
        </is>
      </c>
      <c r="B4925" t="inlineStr">
        <is>
          <t>LEONIL BRAGA SANTOS</t>
        </is>
      </c>
      <c r="C4925" t="n">
        <v>1</v>
      </c>
      <c r="D4925" t="inlineStr">
        <is>
          <t>IPCA</t>
        </is>
      </c>
      <c r="E4925" t="n">
        <v>0.009488792934583046</v>
      </c>
      <c r="F4925" t="inlineStr">
        <is>
          <t>MENSAL</t>
        </is>
      </c>
      <c r="G4925" t="n">
        <v>46532</v>
      </c>
      <c r="H4925" t="n">
        <v>46532</v>
      </c>
      <c r="I4925" t="n">
        <v>86</v>
      </c>
      <c r="J4925" t="inlineStr">
        <is>
          <t>CARTEIRA</t>
        </is>
      </c>
      <c r="K4925" t="inlineStr">
        <is>
          <t>CONTRATO</t>
        </is>
      </c>
      <c r="L4925" t="n">
        <v>1599.15</v>
      </c>
      <c r="M4925" t="inlineStr">
        <is>
          <t>IBIRAPITANGA FASE 3</t>
        </is>
      </c>
      <c r="N4925" s="142">
        <f>DATE(YEAR(G4925),MONTH(G4925),1)</f>
        <v/>
      </c>
      <c r="O4925" s="132">
        <f>IF(G4925&gt;$K$3,"Futuro","Atraso")</f>
        <v/>
      </c>
      <c r="P4925">
        <f>12*(YEAR(G4925)-YEAR($K$3))+(MONTH(G4925)-MONTH($K$3))</f>
        <v/>
      </c>
      <c r="Q4925" s="366">
        <f>IF(M4925="IBIRAPITANGA FASE 3",IF(O4925="Atraso",L4925,L4925/(1+$I$2)^P4925),IF(O4925="Atraso",L4925,L4925/(1+$I$1)^P4925))</f>
        <v/>
      </c>
      <c r="R4925">
        <f>IF(O4925="Atraso",$K$3-G4925,0)</f>
        <v/>
      </c>
      <c r="S4925">
        <f>IF(R4925&lt;=15,"Até 15",IF(R4925&lt;=30,"Entre 15 e 30",IF(R4925&lt;=60,"Entre 30 e 60",IF(R4925&lt;=90,"Entre 60 e 90",IF(R4925&lt;=120,"Entre 90 e 120",IF(R4925&lt;=150,"Entre 120 e 150",IF(R4925&lt;=180,"Entre 150 e 180","Superior a 180")))))))</f>
        <v/>
      </c>
    </row>
    <row r="4926">
      <c r="A4926" t="inlineStr">
        <is>
          <t>Q023L04</t>
        </is>
      </c>
      <c r="B4926" t="inlineStr">
        <is>
          <t>LEONIL BRAGA SANTOS</t>
        </is>
      </c>
      <c r="C4926" t="n">
        <v>1</v>
      </c>
      <c r="D4926" t="inlineStr">
        <is>
          <t>IPCA</t>
        </is>
      </c>
      <c r="E4926" t="n">
        <v>0.009488792934583046</v>
      </c>
      <c r="F4926" t="inlineStr">
        <is>
          <t>MENSAL</t>
        </is>
      </c>
      <c r="G4926" t="n">
        <v>46563</v>
      </c>
      <c r="H4926" t="n">
        <v>46563</v>
      </c>
      <c r="I4926" t="n">
        <v>87</v>
      </c>
      <c r="J4926" t="inlineStr">
        <is>
          <t>CARTEIRA</t>
        </is>
      </c>
      <c r="K4926" t="inlineStr">
        <is>
          <t>CONTRATO</t>
        </is>
      </c>
      <c r="L4926" t="n">
        <v>1599.15</v>
      </c>
      <c r="M4926" t="inlineStr">
        <is>
          <t>IBIRAPITANGA FASE 3</t>
        </is>
      </c>
      <c r="N4926" s="142">
        <f>DATE(YEAR(G4926),MONTH(G4926),1)</f>
        <v/>
      </c>
      <c r="O4926" s="132">
        <f>IF(G4926&gt;$K$3,"Futuro","Atraso")</f>
        <v/>
      </c>
      <c r="P4926">
        <f>12*(YEAR(G4926)-YEAR($K$3))+(MONTH(G4926)-MONTH($K$3))</f>
        <v/>
      </c>
      <c r="Q4926" s="366">
        <f>IF(M4926="IBIRAPITANGA FASE 3",IF(O4926="Atraso",L4926,L4926/(1+$I$2)^P4926),IF(O4926="Atraso",L4926,L4926/(1+$I$1)^P4926))</f>
        <v/>
      </c>
      <c r="R4926">
        <f>IF(O4926="Atraso",$K$3-G4926,0)</f>
        <v/>
      </c>
      <c r="S4926">
        <f>IF(R4926&lt;=15,"Até 15",IF(R4926&lt;=30,"Entre 15 e 30",IF(R4926&lt;=60,"Entre 30 e 60",IF(R4926&lt;=90,"Entre 60 e 90",IF(R4926&lt;=120,"Entre 90 e 120",IF(R4926&lt;=150,"Entre 120 e 150",IF(R4926&lt;=180,"Entre 150 e 180","Superior a 180")))))))</f>
        <v/>
      </c>
    </row>
    <row r="4927">
      <c r="A4927" t="inlineStr">
        <is>
          <t>Q023L04</t>
        </is>
      </c>
      <c r="B4927" t="inlineStr">
        <is>
          <t>LEONIL BRAGA SANTOS</t>
        </is>
      </c>
      <c r="C4927" t="n">
        <v>1</v>
      </c>
      <c r="D4927" t="inlineStr">
        <is>
          <t>IPCA</t>
        </is>
      </c>
      <c r="E4927" t="n">
        <v>0.009488792934583046</v>
      </c>
      <c r="F4927" t="inlineStr">
        <is>
          <t>MENSAL</t>
        </is>
      </c>
      <c r="G4927" t="n">
        <v>46593</v>
      </c>
      <c r="H4927" t="n">
        <v>46593</v>
      </c>
      <c r="I4927" t="n">
        <v>88</v>
      </c>
      <c r="J4927" t="inlineStr">
        <is>
          <t>CARTEIRA</t>
        </is>
      </c>
      <c r="K4927" t="inlineStr">
        <is>
          <t>CONTRATO</t>
        </is>
      </c>
      <c r="L4927" t="n">
        <v>1599.15</v>
      </c>
      <c r="M4927" t="inlineStr">
        <is>
          <t>IBIRAPITANGA FASE 3</t>
        </is>
      </c>
      <c r="N4927" s="142">
        <f>DATE(YEAR(G4927),MONTH(G4927),1)</f>
        <v/>
      </c>
      <c r="O4927" s="132">
        <f>IF(G4927&gt;$K$3,"Futuro","Atraso")</f>
        <v/>
      </c>
      <c r="P4927">
        <f>12*(YEAR(G4927)-YEAR($K$3))+(MONTH(G4927)-MONTH($K$3))</f>
        <v/>
      </c>
      <c r="Q4927" s="366">
        <f>IF(M4927="IBIRAPITANGA FASE 3",IF(O4927="Atraso",L4927,L4927/(1+$I$2)^P4927),IF(O4927="Atraso",L4927,L4927/(1+$I$1)^P4927))</f>
        <v/>
      </c>
      <c r="R4927">
        <f>IF(O4927="Atraso",$K$3-G4927,0)</f>
        <v/>
      </c>
      <c r="S4927">
        <f>IF(R4927&lt;=15,"Até 15",IF(R4927&lt;=30,"Entre 15 e 30",IF(R4927&lt;=60,"Entre 30 e 60",IF(R4927&lt;=90,"Entre 60 e 90",IF(R4927&lt;=120,"Entre 90 e 120",IF(R4927&lt;=150,"Entre 120 e 150",IF(R4927&lt;=180,"Entre 150 e 180","Superior a 180")))))))</f>
        <v/>
      </c>
    </row>
    <row r="4928">
      <c r="A4928" t="inlineStr">
        <is>
          <t>Q023L04</t>
        </is>
      </c>
      <c r="B4928" t="inlineStr">
        <is>
          <t>LEONIL BRAGA SANTOS</t>
        </is>
      </c>
      <c r="C4928" t="n">
        <v>1</v>
      </c>
      <c r="D4928" t="inlineStr">
        <is>
          <t>IPCA</t>
        </is>
      </c>
      <c r="E4928" t="n">
        <v>0.009488792934583046</v>
      </c>
      <c r="F4928" t="inlineStr">
        <is>
          <t>MENSAL</t>
        </is>
      </c>
      <c r="G4928" t="n">
        <v>46624</v>
      </c>
      <c r="H4928" t="n">
        <v>46624</v>
      </c>
      <c r="I4928" t="n">
        <v>89</v>
      </c>
      <c r="J4928" t="inlineStr">
        <is>
          <t>CARTEIRA</t>
        </is>
      </c>
      <c r="K4928" t="inlineStr">
        <is>
          <t>CONTRATO</t>
        </is>
      </c>
      <c r="L4928" t="n">
        <v>1599.15</v>
      </c>
      <c r="M4928" t="inlineStr">
        <is>
          <t>IBIRAPITANGA FASE 3</t>
        </is>
      </c>
      <c r="N4928" s="142">
        <f>DATE(YEAR(G4928),MONTH(G4928),1)</f>
        <v/>
      </c>
      <c r="O4928" s="132">
        <f>IF(G4928&gt;$K$3,"Futuro","Atraso")</f>
        <v/>
      </c>
      <c r="P4928">
        <f>12*(YEAR(G4928)-YEAR($K$3))+(MONTH(G4928)-MONTH($K$3))</f>
        <v/>
      </c>
      <c r="Q4928" s="366">
        <f>IF(M4928="IBIRAPITANGA FASE 3",IF(O4928="Atraso",L4928,L4928/(1+$I$2)^P4928),IF(O4928="Atraso",L4928,L4928/(1+$I$1)^P4928))</f>
        <v/>
      </c>
      <c r="R4928">
        <f>IF(O4928="Atraso",$K$3-G4928,0)</f>
        <v/>
      </c>
      <c r="S4928">
        <f>IF(R4928&lt;=15,"Até 15",IF(R4928&lt;=30,"Entre 15 e 30",IF(R4928&lt;=60,"Entre 30 e 60",IF(R4928&lt;=90,"Entre 60 e 90",IF(R4928&lt;=120,"Entre 90 e 120",IF(R4928&lt;=150,"Entre 120 e 150",IF(R4928&lt;=180,"Entre 150 e 180","Superior a 180")))))))</f>
        <v/>
      </c>
    </row>
    <row r="4929">
      <c r="A4929" t="inlineStr">
        <is>
          <t>Q023L04</t>
        </is>
      </c>
      <c r="B4929" t="inlineStr">
        <is>
          <t>LEONIL BRAGA SANTOS</t>
        </is>
      </c>
      <c r="C4929" t="n">
        <v>1</v>
      </c>
      <c r="D4929" t="inlineStr">
        <is>
          <t>IPCA</t>
        </is>
      </c>
      <c r="E4929" t="n">
        <v>0.009488792934583046</v>
      </c>
      <c r="F4929" t="inlineStr">
        <is>
          <t>MENSAL</t>
        </is>
      </c>
      <c r="G4929" t="n">
        <v>46655</v>
      </c>
      <c r="H4929" t="n">
        <v>46655</v>
      </c>
      <c r="I4929" t="n">
        <v>90</v>
      </c>
      <c r="J4929" t="inlineStr">
        <is>
          <t>CARTEIRA</t>
        </is>
      </c>
      <c r="K4929" t="inlineStr">
        <is>
          <t>CONTRATO</t>
        </is>
      </c>
      <c r="L4929" t="n">
        <v>1599.15</v>
      </c>
      <c r="M4929" t="inlineStr">
        <is>
          <t>IBIRAPITANGA FASE 3</t>
        </is>
      </c>
      <c r="N4929" s="142">
        <f>DATE(YEAR(G4929),MONTH(G4929),1)</f>
        <v/>
      </c>
      <c r="O4929" s="132">
        <f>IF(G4929&gt;$K$3,"Futuro","Atraso")</f>
        <v/>
      </c>
      <c r="P4929">
        <f>12*(YEAR(G4929)-YEAR($K$3))+(MONTH(G4929)-MONTH($K$3))</f>
        <v/>
      </c>
      <c r="Q4929" s="366">
        <f>IF(M4929="IBIRAPITANGA FASE 3",IF(O4929="Atraso",L4929,L4929/(1+$I$2)^P4929),IF(O4929="Atraso",L4929,L4929/(1+$I$1)^P4929))</f>
        <v/>
      </c>
      <c r="R4929">
        <f>IF(O4929="Atraso",$K$3-G4929,0)</f>
        <v/>
      </c>
      <c r="S4929">
        <f>IF(R4929&lt;=15,"Até 15",IF(R4929&lt;=30,"Entre 15 e 30",IF(R4929&lt;=60,"Entre 30 e 60",IF(R4929&lt;=90,"Entre 60 e 90",IF(R4929&lt;=120,"Entre 90 e 120",IF(R4929&lt;=150,"Entre 120 e 150",IF(R4929&lt;=180,"Entre 150 e 180","Superior a 180")))))))</f>
        <v/>
      </c>
    </row>
    <row r="4930">
      <c r="A4930" t="inlineStr">
        <is>
          <t>Q023L04</t>
        </is>
      </c>
      <c r="B4930" t="inlineStr">
        <is>
          <t>LEONIL BRAGA SANTOS</t>
        </is>
      </c>
      <c r="C4930" t="n">
        <v>1</v>
      </c>
      <c r="D4930" t="inlineStr">
        <is>
          <t>IPCA</t>
        </is>
      </c>
      <c r="E4930" t="n">
        <v>0.009488792934583046</v>
      </c>
      <c r="F4930" t="inlineStr">
        <is>
          <t>MENSAL</t>
        </is>
      </c>
      <c r="G4930" t="n">
        <v>46685</v>
      </c>
      <c r="H4930" t="n">
        <v>46685</v>
      </c>
      <c r="I4930" t="n">
        <v>91</v>
      </c>
      <c r="J4930" t="inlineStr">
        <is>
          <t>CARTEIRA</t>
        </is>
      </c>
      <c r="K4930" t="inlineStr">
        <is>
          <t>CONTRATO</t>
        </is>
      </c>
      <c r="L4930" t="n">
        <v>1599.15</v>
      </c>
      <c r="M4930" t="inlineStr">
        <is>
          <t>IBIRAPITANGA FASE 3</t>
        </is>
      </c>
      <c r="N4930" s="142">
        <f>DATE(YEAR(G4930),MONTH(G4930),1)</f>
        <v/>
      </c>
      <c r="O4930" s="132">
        <f>IF(G4930&gt;$K$3,"Futuro","Atraso")</f>
        <v/>
      </c>
      <c r="P4930">
        <f>12*(YEAR(G4930)-YEAR($K$3))+(MONTH(G4930)-MONTH($K$3))</f>
        <v/>
      </c>
      <c r="Q4930" s="366">
        <f>IF(M4930="IBIRAPITANGA FASE 3",IF(O4930="Atraso",L4930,L4930/(1+$I$2)^P4930),IF(O4930="Atraso",L4930,L4930/(1+$I$1)^P4930))</f>
        <v/>
      </c>
      <c r="R4930">
        <f>IF(O4930="Atraso",$K$3-G4930,0)</f>
        <v/>
      </c>
      <c r="S4930">
        <f>IF(R4930&lt;=15,"Até 15",IF(R4930&lt;=30,"Entre 15 e 30",IF(R4930&lt;=60,"Entre 30 e 60",IF(R4930&lt;=90,"Entre 60 e 90",IF(R4930&lt;=120,"Entre 90 e 120",IF(R4930&lt;=150,"Entre 120 e 150",IF(R4930&lt;=180,"Entre 150 e 180","Superior a 180")))))))</f>
        <v/>
      </c>
    </row>
    <row r="4931">
      <c r="A4931" t="inlineStr">
        <is>
          <t>Q023L04</t>
        </is>
      </c>
      <c r="B4931" t="inlineStr">
        <is>
          <t>LEONIL BRAGA SANTOS</t>
        </is>
      </c>
      <c r="C4931" t="n">
        <v>1</v>
      </c>
      <c r="D4931" t="inlineStr">
        <is>
          <t>IPCA</t>
        </is>
      </c>
      <c r="E4931" t="n">
        <v>0.009488792934583046</v>
      </c>
      <c r="F4931" t="inlineStr">
        <is>
          <t>MENSAL</t>
        </is>
      </c>
      <c r="G4931" t="n">
        <v>46716</v>
      </c>
      <c r="H4931" t="n">
        <v>46716</v>
      </c>
      <c r="I4931" t="n">
        <v>92</v>
      </c>
      <c r="J4931" t="inlineStr">
        <is>
          <t>CARTEIRA</t>
        </is>
      </c>
      <c r="K4931" t="inlineStr">
        <is>
          <t>CONTRATO</t>
        </is>
      </c>
      <c r="L4931" t="n">
        <v>1599.15</v>
      </c>
      <c r="M4931" t="inlineStr">
        <is>
          <t>IBIRAPITANGA FASE 3</t>
        </is>
      </c>
      <c r="N4931" s="142">
        <f>DATE(YEAR(G4931),MONTH(G4931),1)</f>
        <v/>
      </c>
      <c r="O4931" s="132">
        <f>IF(G4931&gt;$K$3,"Futuro","Atraso")</f>
        <v/>
      </c>
      <c r="P4931">
        <f>12*(YEAR(G4931)-YEAR($K$3))+(MONTH(G4931)-MONTH($K$3))</f>
        <v/>
      </c>
      <c r="Q4931" s="366">
        <f>IF(M4931="IBIRAPITANGA FASE 3",IF(O4931="Atraso",L4931,L4931/(1+$I$2)^P4931),IF(O4931="Atraso",L4931,L4931/(1+$I$1)^P4931))</f>
        <v/>
      </c>
      <c r="R4931">
        <f>IF(O4931="Atraso",$K$3-G4931,0)</f>
        <v/>
      </c>
      <c r="S4931">
        <f>IF(R4931&lt;=15,"Até 15",IF(R4931&lt;=30,"Entre 15 e 30",IF(R4931&lt;=60,"Entre 30 e 60",IF(R4931&lt;=90,"Entre 60 e 90",IF(R4931&lt;=120,"Entre 90 e 120",IF(R4931&lt;=150,"Entre 120 e 150",IF(R4931&lt;=180,"Entre 150 e 180","Superior a 180")))))))</f>
        <v/>
      </c>
    </row>
    <row r="4932">
      <c r="A4932" t="inlineStr">
        <is>
          <t>Q023L04</t>
        </is>
      </c>
      <c r="B4932" t="inlineStr">
        <is>
          <t>LEONIL BRAGA SANTOS</t>
        </is>
      </c>
      <c r="C4932" t="n">
        <v>1</v>
      </c>
      <c r="D4932" t="inlineStr">
        <is>
          <t>IPCA</t>
        </is>
      </c>
      <c r="E4932" t="n">
        <v>0.009488792934583046</v>
      </c>
      <c r="F4932" t="inlineStr">
        <is>
          <t>MENSAL</t>
        </is>
      </c>
      <c r="G4932" t="n">
        <v>46746</v>
      </c>
      <c r="H4932" t="n">
        <v>46746</v>
      </c>
      <c r="I4932" t="n">
        <v>93</v>
      </c>
      <c r="J4932" t="inlineStr">
        <is>
          <t>CARTEIRA</t>
        </is>
      </c>
      <c r="K4932" t="inlineStr">
        <is>
          <t>CONTRATO</t>
        </is>
      </c>
      <c r="L4932" t="n">
        <v>1599.15</v>
      </c>
      <c r="M4932" t="inlineStr">
        <is>
          <t>IBIRAPITANGA FASE 3</t>
        </is>
      </c>
      <c r="N4932" s="142">
        <f>DATE(YEAR(G4932),MONTH(G4932),1)</f>
        <v/>
      </c>
      <c r="O4932" s="132">
        <f>IF(G4932&gt;$K$3,"Futuro","Atraso")</f>
        <v/>
      </c>
      <c r="P4932">
        <f>12*(YEAR(G4932)-YEAR($K$3))+(MONTH(G4932)-MONTH($K$3))</f>
        <v/>
      </c>
      <c r="Q4932" s="366">
        <f>IF(M4932="IBIRAPITANGA FASE 3",IF(O4932="Atraso",L4932,L4932/(1+$I$2)^P4932),IF(O4932="Atraso",L4932,L4932/(1+$I$1)^P4932))</f>
        <v/>
      </c>
      <c r="R4932">
        <f>IF(O4932="Atraso",$K$3-G4932,0)</f>
        <v/>
      </c>
      <c r="S4932">
        <f>IF(R4932&lt;=15,"Até 15",IF(R4932&lt;=30,"Entre 15 e 30",IF(R4932&lt;=60,"Entre 30 e 60",IF(R4932&lt;=90,"Entre 60 e 90",IF(R4932&lt;=120,"Entre 90 e 120",IF(R4932&lt;=150,"Entre 120 e 150",IF(R4932&lt;=180,"Entre 150 e 180","Superior a 180")))))))</f>
        <v/>
      </c>
    </row>
    <row r="4933">
      <c r="A4933" t="inlineStr">
        <is>
          <t>Q023L04</t>
        </is>
      </c>
      <c r="B4933" t="inlineStr">
        <is>
          <t>LEONIL BRAGA SANTOS</t>
        </is>
      </c>
      <c r="C4933" t="n">
        <v>1</v>
      </c>
      <c r="D4933" t="inlineStr">
        <is>
          <t>IPCA</t>
        </is>
      </c>
      <c r="E4933" t="n">
        <v>0.009488792934583046</v>
      </c>
      <c r="F4933" t="inlineStr">
        <is>
          <t>MENSAL</t>
        </is>
      </c>
      <c r="G4933" t="n">
        <v>46746</v>
      </c>
      <c r="H4933" t="n">
        <v>46746</v>
      </c>
      <c r="I4933" t="n">
        <v>8</v>
      </c>
      <c r="J4933" t="inlineStr">
        <is>
          <t>CARTEIRA</t>
        </is>
      </c>
      <c r="K4933" t="inlineStr">
        <is>
          <t>CONTRATO</t>
        </is>
      </c>
      <c r="L4933" t="n">
        <v>8667.26</v>
      </c>
      <c r="M4933" t="inlineStr">
        <is>
          <t>IBIRAPITANGA FASE 3</t>
        </is>
      </c>
      <c r="N4933" s="142">
        <f>DATE(YEAR(G4933),MONTH(G4933),1)</f>
        <v/>
      </c>
      <c r="O4933" s="132">
        <f>IF(G4933&gt;$K$3,"Futuro","Atraso")</f>
        <v/>
      </c>
      <c r="P4933">
        <f>12*(YEAR(G4933)-YEAR($K$3))+(MONTH(G4933)-MONTH($K$3))</f>
        <v/>
      </c>
      <c r="Q4933" s="366">
        <f>IF(M4933="IBIRAPITANGA FASE 3",IF(O4933="Atraso",L4933,L4933/(1+$I$2)^P4933),IF(O4933="Atraso",L4933,L4933/(1+$I$1)^P4933))</f>
        <v/>
      </c>
      <c r="R4933">
        <f>IF(O4933="Atraso",$K$3-G4933,0)</f>
        <v/>
      </c>
      <c r="S4933">
        <f>IF(R4933&lt;=15,"Até 15",IF(R4933&lt;=30,"Entre 15 e 30",IF(R4933&lt;=60,"Entre 30 e 60",IF(R4933&lt;=90,"Entre 60 e 90",IF(R4933&lt;=120,"Entre 90 e 120",IF(R4933&lt;=150,"Entre 120 e 150",IF(R4933&lt;=180,"Entre 150 e 180","Superior a 180")))))))</f>
        <v/>
      </c>
    </row>
    <row r="4934">
      <c r="A4934" t="inlineStr">
        <is>
          <t>Q023L04</t>
        </is>
      </c>
      <c r="B4934" t="inlineStr">
        <is>
          <t>LEONIL BRAGA SANTOS</t>
        </is>
      </c>
      <c r="C4934" t="n">
        <v>1</v>
      </c>
      <c r="D4934" t="inlineStr">
        <is>
          <t>IPCA</t>
        </is>
      </c>
      <c r="E4934" t="n">
        <v>0.009488792934583046</v>
      </c>
      <c r="F4934" t="inlineStr">
        <is>
          <t>MENSAL</t>
        </is>
      </c>
      <c r="G4934" t="n">
        <v>46777</v>
      </c>
      <c r="H4934" t="n">
        <v>46777</v>
      </c>
      <c r="I4934" t="n">
        <v>94</v>
      </c>
      <c r="J4934" t="inlineStr">
        <is>
          <t>CARTEIRA</t>
        </is>
      </c>
      <c r="K4934" t="inlineStr">
        <is>
          <t>CONTRATO</t>
        </is>
      </c>
      <c r="L4934" t="n">
        <v>1599.15</v>
      </c>
      <c r="M4934" t="inlineStr">
        <is>
          <t>IBIRAPITANGA FASE 3</t>
        </is>
      </c>
      <c r="N4934" s="142">
        <f>DATE(YEAR(G4934),MONTH(G4934),1)</f>
        <v/>
      </c>
      <c r="O4934" s="132">
        <f>IF(G4934&gt;$K$3,"Futuro","Atraso")</f>
        <v/>
      </c>
      <c r="P4934">
        <f>12*(YEAR(G4934)-YEAR($K$3))+(MONTH(G4934)-MONTH($K$3))</f>
        <v/>
      </c>
      <c r="Q4934" s="366">
        <f>IF(M4934="IBIRAPITANGA FASE 3",IF(O4934="Atraso",L4934,L4934/(1+$I$2)^P4934),IF(O4934="Atraso",L4934,L4934/(1+$I$1)^P4934))</f>
        <v/>
      </c>
      <c r="R4934">
        <f>IF(O4934="Atraso",$K$3-G4934,0)</f>
        <v/>
      </c>
      <c r="S4934">
        <f>IF(R4934&lt;=15,"Até 15",IF(R4934&lt;=30,"Entre 15 e 30",IF(R4934&lt;=60,"Entre 30 e 60",IF(R4934&lt;=90,"Entre 60 e 90",IF(R4934&lt;=120,"Entre 90 e 120",IF(R4934&lt;=150,"Entre 120 e 150",IF(R4934&lt;=180,"Entre 150 e 180","Superior a 180")))))))</f>
        <v/>
      </c>
    </row>
    <row r="4935">
      <c r="A4935" t="inlineStr">
        <is>
          <t>Q023L04</t>
        </is>
      </c>
      <c r="B4935" t="inlineStr">
        <is>
          <t>LEONIL BRAGA SANTOS</t>
        </is>
      </c>
      <c r="C4935" t="n">
        <v>1</v>
      </c>
      <c r="D4935" t="inlineStr">
        <is>
          <t>IPCA</t>
        </is>
      </c>
      <c r="E4935" t="n">
        <v>0.009488792934583046</v>
      </c>
      <c r="F4935" t="inlineStr">
        <is>
          <t>MENSAL</t>
        </is>
      </c>
      <c r="G4935" t="n">
        <v>46808</v>
      </c>
      <c r="H4935" t="n">
        <v>46808</v>
      </c>
      <c r="I4935" t="n">
        <v>95</v>
      </c>
      <c r="J4935" t="inlineStr">
        <is>
          <t>CARTEIRA</t>
        </is>
      </c>
      <c r="K4935" t="inlineStr">
        <is>
          <t>CONTRATO</t>
        </is>
      </c>
      <c r="L4935" t="n">
        <v>1599.15</v>
      </c>
      <c r="M4935" t="inlineStr">
        <is>
          <t>IBIRAPITANGA FASE 3</t>
        </is>
      </c>
      <c r="N4935" s="142">
        <f>DATE(YEAR(G4935),MONTH(G4935),1)</f>
        <v/>
      </c>
      <c r="O4935" s="132">
        <f>IF(G4935&gt;$K$3,"Futuro","Atraso")</f>
        <v/>
      </c>
      <c r="P4935">
        <f>12*(YEAR(G4935)-YEAR($K$3))+(MONTH(G4935)-MONTH($K$3))</f>
        <v/>
      </c>
      <c r="Q4935" s="366">
        <f>IF(M4935="IBIRAPITANGA FASE 3",IF(O4935="Atraso",L4935,L4935/(1+$I$2)^P4935),IF(O4935="Atraso",L4935,L4935/(1+$I$1)^P4935))</f>
        <v/>
      </c>
      <c r="R4935">
        <f>IF(O4935="Atraso",$K$3-G4935,0)</f>
        <v/>
      </c>
      <c r="S4935">
        <f>IF(R4935&lt;=15,"Até 15",IF(R4935&lt;=30,"Entre 15 e 30",IF(R4935&lt;=60,"Entre 30 e 60",IF(R4935&lt;=90,"Entre 60 e 90",IF(R4935&lt;=120,"Entre 90 e 120",IF(R4935&lt;=150,"Entre 120 e 150",IF(R4935&lt;=180,"Entre 150 e 180","Superior a 180")))))))</f>
        <v/>
      </c>
    </row>
    <row r="4936">
      <c r="A4936" t="inlineStr">
        <is>
          <t>Q023L04</t>
        </is>
      </c>
      <c r="B4936" t="inlineStr">
        <is>
          <t>LEONIL BRAGA SANTOS</t>
        </is>
      </c>
      <c r="C4936" t="n">
        <v>1</v>
      </c>
      <c r="D4936" t="inlineStr">
        <is>
          <t>IPCA</t>
        </is>
      </c>
      <c r="E4936" t="n">
        <v>0.009488792934583046</v>
      </c>
      <c r="F4936" t="inlineStr">
        <is>
          <t>MENSAL</t>
        </is>
      </c>
      <c r="G4936" t="n">
        <v>46837</v>
      </c>
      <c r="H4936" t="n">
        <v>46837</v>
      </c>
      <c r="I4936" t="n">
        <v>96</v>
      </c>
      <c r="J4936" t="inlineStr">
        <is>
          <t>CARTEIRA</t>
        </is>
      </c>
      <c r="K4936" t="inlineStr">
        <is>
          <t>CONTRATO</t>
        </is>
      </c>
      <c r="L4936" t="n">
        <v>1599.15</v>
      </c>
      <c r="M4936" t="inlineStr">
        <is>
          <t>IBIRAPITANGA FASE 3</t>
        </is>
      </c>
      <c r="N4936" s="142">
        <f>DATE(YEAR(G4936),MONTH(G4936),1)</f>
        <v/>
      </c>
      <c r="O4936" s="132">
        <f>IF(G4936&gt;$K$3,"Futuro","Atraso")</f>
        <v/>
      </c>
      <c r="P4936">
        <f>12*(YEAR(G4936)-YEAR($K$3))+(MONTH(G4936)-MONTH($K$3))</f>
        <v/>
      </c>
      <c r="Q4936" s="366">
        <f>IF(M4936="IBIRAPITANGA FASE 3",IF(O4936="Atraso",L4936,L4936/(1+$I$2)^P4936),IF(O4936="Atraso",L4936,L4936/(1+$I$1)^P4936))</f>
        <v/>
      </c>
      <c r="R4936">
        <f>IF(O4936="Atraso",$K$3-G4936,0)</f>
        <v/>
      </c>
      <c r="S4936">
        <f>IF(R4936&lt;=15,"Até 15",IF(R4936&lt;=30,"Entre 15 e 30",IF(R4936&lt;=60,"Entre 30 e 60",IF(R4936&lt;=90,"Entre 60 e 90",IF(R4936&lt;=120,"Entre 90 e 120",IF(R4936&lt;=150,"Entre 120 e 150",IF(R4936&lt;=180,"Entre 150 e 180","Superior a 180")))))))</f>
        <v/>
      </c>
    </row>
    <row r="4937">
      <c r="A4937" t="inlineStr">
        <is>
          <t>Q023L04</t>
        </is>
      </c>
      <c r="B4937" t="inlineStr">
        <is>
          <t>LEONIL BRAGA SANTOS</t>
        </is>
      </c>
      <c r="C4937" t="n">
        <v>1</v>
      </c>
      <c r="D4937" t="inlineStr">
        <is>
          <t>IPCA</t>
        </is>
      </c>
      <c r="E4937" t="n">
        <v>0.009488792934583046</v>
      </c>
      <c r="F4937" t="inlineStr">
        <is>
          <t>MENSAL</t>
        </is>
      </c>
      <c r="G4937" t="n">
        <v>46868</v>
      </c>
      <c r="H4937" t="n">
        <v>46868</v>
      </c>
      <c r="I4937" t="n">
        <v>97</v>
      </c>
      <c r="J4937" t="inlineStr">
        <is>
          <t>CARTEIRA</t>
        </is>
      </c>
      <c r="K4937" t="inlineStr">
        <is>
          <t>CONTRATO</t>
        </is>
      </c>
      <c r="L4937" t="n">
        <v>1599.15</v>
      </c>
      <c r="M4937" t="inlineStr">
        <is>
          <t>IBIRAPITANGA FASE 3</t>
        </is>
      </c>
      <c r="N4937" s="142">
        <f>DATE(YEAR(G4937),MONTH(G4937),1)</f>
        <v/>
      </c>
      <c r="O4937" s="132">
        <f>IF(G4937&gt;$K$3,"Futuro","Atraso")</f>
        <v/>
      </c>
      <c r="P4937">
        <f>12*(YEAR(G4937)-YEAR($K$3))+(MONTH(G4937)-MONTH($K$3))</f>
        <v/>
      </c>
      <c r="Q4937" s="366">
        <f>IF(M4937="IBIRAPITANGA FASE 3",IF(O4937="Atraso",L4937,L4937/(1+$I$2)^P4937),IF(O4937="Atraso",L4937,L4937/(1+$I$1)^P4937))</f>
        <v/>
      </c>
      <c r="R4937">
        <f>IF(O4937="Atraso",$K$3-G4937,0)</f>
        <v/>
      </c>
      <c r="S4937">
        <f>IF(R4937&lt;=15,"Até 15",IF(R4937&lt;=30,"Entre 15 e 30",IF(R4937&lt;=60,"Entre 30 e 60",IF(R4937&lt;=90,"Entre 60 e 90",IF(R4937&lt;=120,"Entre 90 e 120",IF(R4937&lt;=150,"Entre 120 e 150",IF(R4937&lt;=180,"Entre 150 e 180","Superior a 180")))))))</f>
        <v/>
      </c>
    </row>
    <row r="4938">
      <c r="A4938" t="inlineStr">
        <is>
          <t>Q023L04</t>
        </is>
      </c>
      <c r="B4938" t="inlineStr">
        <is>
          <t>LEONIL BRAGA SANTOS</t>
        </is>
      </c>
      <c r="C4938" t="n">
        <v>1</v>
      </c>
      <c r="D4938" t="inlineStr">
        <is>
          <t>IPCA</t>
        </is>
      </c>
      <c r="E4938" t="n">
        <v>0.009488792934583046</v>
      </c>
      <c r="F4938" t="inlineStr">
        <is>
          <t>MENSAL</t>
        </is>
      </c>
      <c r="G4938" t="n">
        <v>46898</v>
      </c>
      <c r="H4938" t="n">
        <v>46898</v>
      </c>
      <c r="I4938" t="n">
        <v>98</v>
      </c>
      <c r="J4938" t="inlineStr">
        <is>
          <t>CARTEIRA</t>
        </is>
      </c>
      <c r="K4938" t="inlineStr">
        <is>
          <t>CONTRATO</t>
        </is>
      </c>
      <c r="L4938" t="n">
        <v>1599.15</v>
      </c>
      <c r="M4938" t="inlineStr">
        <is>
          <t>IBIRAPITANGA FASE 3</t>
        </is>
      </c>
      <c r="N4938" s="142">
        <f>DATE(YEAR(G4938),MONTH(G4938),1)</f>
        <v/>
      </c>
      <c r="O4938" s="132">
        <f>IF(G4938&gt;$K$3,"Futuro","Atraso")</f>
        <v/>
      </c>
      <c r="P4938">
        <f>12*(YEAR(G4938)-YEAR($K$3))+(MONTH(G4938)-MONTH($K$3))</f>
        <v/>
      </c>
      <c r="Q4938" s="366">
        <f>IF(M4938="IBIRAPITANGA FASE 3",IF(O4938="Atraso",L4938,L4938/(1+$I$2)^P4938),IF(O4938="Atraso",L4938,L4938/(1+$I$1)^P4938))</f>
        <v/>
      </c>
      <c r="R4938">
        <f>IF(O4938="Atraso",$K$3-G4938,0)</f>
        <v/>
      </c>
      <c r="S4938">
        <f>IF(R4938&lt;=15,"Até 15",IF(R4938&lt;=30,"Entre 15 e 30",IF(R4938&lt;=60,"Entre 30 e 60",IF(R4938&lt;=90,"Entre 60 e 90",IF(R4938&lt;=120,"Entre 90 e 120",IF(R4938&lt;=150,"Entre 120 e 150",IF(R4938&lt;=180,"Entre 150 e 180","Superior a 180")))))))</f>
        <v/>
      </c>
    </row>
    <row r="4939">
      <c r="A4939" t="inlineStr">
        <is>
          <t>Q023L04</t>
        </is>
      </c>
      <c r="B4939" t="inlineStr">
        <is>
          <t>LEONIL BRAGA SANTOS</t>
        </is>
      </c>
      <c r="C4939" t="n">
        <v>1</v>
      </c>
      <c r="D4939" t="inlineStr">
        <is>
          <t>IPCA</t>
        </is>
      </c>
      <c r="E4939" t="n">
        <v>0.009488792934583046</v>
      </c>
      <c r="F4939" t="inlineStr">
        <is>
          <t>MENSAL</t>
        </is>
      </c>
      <c r="G4939" t="n">
        <v>46929</v>
      </c>
      <c r="H4939" t="n">
        <v>46929</v>
      </c>
      <c r="I4939" t="n">
        <v>99</v>
      </c>
      <c r="J4939" t="inlineStr">
        <is>
          <t>CARTEIRA</t>
        </is>
      </c>
      <c r="K4939" t="inlineStr">
        <is>
          <t>CONTRATO</t>
        </is>
      </c>
      <c r="L4939" t="n">
        <v>1599.15</v>
      </c>
      <c r="M4939" t="inlineStr">
        <is>
          <t>IBIRAPITANGA FASE 3</t>
        </is>
      </c>
      <c r="N4939" s="142">
        <f>DATE(YEAR(G4939),MONTH(G4939),1)</f>
        <v/>
      </c>
      <c r="O4939" s="132">
        <f>IF(G4939&gt;$K$3,"Futuro","Atraso")</f>
        <v/>
      </c>
      <c r="P4939">
        <f>12*(YEAR(G4939)-YEAR($K$3))+(MONTH(G4939)-MONTH($K$3))</f>
        <v/>
      </c>
      <c r="Q4939" s="366">
        <f>IF(M4939="IBIRAPITANGA FASE 3",IF(O4939="Atraso",L4939,L4939/(1+$I$2)^P4939),IF(O4939="Atraso",L4939,L4939/(1+$I$1)^P4939))</f>
        <v/>
      </c>
      <c r="R4939">
        <f>IF(O4939="Atraso",$K$3-G4939,0)</f>
        <v/>
      </c>
      <c r="S4939">
        <f>IF(R4939&lt;=15,"Até 15",IF(R4939&lt;=30,"Entre 15 e 30",IF(R4939&lt;=60,"Entre 30 e 60",IF(R4939&lt;=90,"Entre 60 e 90",IF(R4939&lt;=120,"Entre 90 e 120",IF(R4939&lt;=150,"Entre 120 e 150",IF(R4939&lt;=180,"Entre 150 e 180","Superior a 180")))))))</f>
        <v/>
      </c>
    </row>
    <row r="4940">
      <c r="A4940" t="inlineStr">
        <is>
          <t>Q023L04</t>
        </is>
      </c>
      <c r="B4940" t="inlineStr">
        <is>
          <t>LEONIL BRAGA SANTOS</t>
        </is>
      </c>
      <c r="C4940" t="n">
        <v>1</v>
      </c>
      <c r="D4940" t="inlineStr">
        <is>
          <t>IPCA</t>
        </is>
      </c>
      <c r="E4940" t="n">
        <v>0.009488792934583046</v>
      </c>
      <c r="F4940" t="inlineStr">
        <is>
          <t>MENSAL</t>
        </is>
      </c>
      <c r="G4940" t="n">
        <v>46959</v>
      </c>
      <c r="H4940" t="n">
        <v>46959</v>
      </c>
      <c r="I4940" t="n">
        <v>100</v>
      </c>
      <c r="J4940" t="inlineStr">
        <is>
          <t>CARTEIRA</t>
        </is>
      </c>
      <c r="K4940" t="inlineStr">
        <is>
          <t>CONTRATO</t>
        </is>
      </c>
      <c r="L4940" t="n">
        <v>1599.15</v>
      </c>
      <c r="M4940" t="inlineStr">
        <is>
          <t>IBIRAPITANGA FASE 3</t>
        </is>
      </c>
      <c r="N4940" s="142">
        <f>DATE(YEAR(G4940),MONTH(G4940),1)</f>
        <v/>
      </c>
      <c r="O4940" s="132">
        <f>IF(G4940&gt;$K$3,"Futuro","Atraso")</f>
        <v/>
      </c>
      <c r="P4940">
        <f>12*(YEAR(G4940)-YEAR($K$3))+(MONTH(G4940)-MONTH($K$3))</f>
        <v/>
      </c>
      <c r="Q4940" s="366">
        <f>IF(M4940="IBIRAPITANGA FASE 3",IF(O4940="Atraso",L4940,L4940/(1+$I$2)^P4940),IF(O4940="Atraso",L4940,L4940/(1+$I$1)^P4940))</f>
        <v/>
      </c>
      <c r="R4940">
        <f>IF(O4940="Atraso",$K$3-G4940,0)</f>
        <v/>
      </c>
      <c r="S4940">
        <f>IF(R4940&lt;=15,"Até 15",IF(R4940&lt;=30,"Entre 15 e 30",IF(R4940&lt;=60,"Entre 30 e 60",IF(R4940&lt;=90,"Entre 60 e 90",IF(R4940&lt;=120,"Entre 90 e 120",IF(R4940&lt;=150,"Entre 120 e 150",IF(R4940&lt;=180,"Entre 150 e 180","Superior a 180")))))))</f>
        <v/>
      </c>
    </row>
    <row r="4941">
      <c r="A4941" t="inlineStr">
        <is>
          <t>Q023L04</t>
        </is>
      </c>
      <c r="B4941" t="inlineStr">
        <is>
          <t>LEONIL BRAGA SANTOS</t>
        </is>
      </c>
      <c r="C4941" t="n">
        <v>1</v>
      </c>
      <c r="D4941" t="inlineStr">
        <is>
          <t>IPCA</t>
        </is>
      </c>
      <c r="E4941" t="n">
        <v>0.009488792934583046</v>
      </c>
      <c r="F4941" t="inlineStr">
        <is>
          <t>MENSAL</t>
        </is>
      </c>
      <c r="G4941" t="n">
        <v>46990</v>
      </c>
      <c r="H4941" t="n">
        <v>46990</v>
      </c>
      <c r="I4941" t="n">
        <v>101</v>
      </c>
      <c r="J4941" t="inlineStr">
        <is>
          <t>CARTEIRA</t>
        </is>
      </c>
      <c r="K4941" t="inlineStr">
        <is>
          <t>CONTRATO</t>
        </is>
      </c>
      <c r="L4941" t="n">
        <v>1599.15</v>
      </c>
      <c r="M4941" t="inlineStr">
        <is>
          <t>IBIRAPITANGA FASE 3</t>
        </is>
      </c>
      <c r="N4941" s="142">
        <f>DATE(YEAR(G4941),MONTH(G4941),1)</f>
        <v/>
      </c>
      <c r="O4941" s="132">
        <f>IF(G4941&gt;$K$3,"Futuro","Atraso")</f>
        <v/>
      </c>
      <c r="P4941">
        <f>12*(YEAR(G4941)-YEAR($K$3))+(MONTH(G4941)-MONTH($K$3))</f>
        <v/>
      </c>
      <c r="Q4941" s="366">
        <f>IF(M4941="IBIRAPITANGA FASE 3",IF(O4941="Atraso",L4941,L4941/(1+$I$2)^P4941),IF(O4941="Atraso",L4941,L4941/(1+$I$1)^P4941))</f>
        <v/>
      </c>
      <c r="R4941">
        <f>IF(O4941="Atraso",$K$3-G4941,0)</f>
        <v/>
      </c>
      <c r="S4941">
        <f>IF(R4941&lt;=15,"Até 15",IF(R4941&lt;=30,"Entre 15 e 30",IF(R4941&lt;=60,"Entre 30 e 60",IF(R4941&lt;=90,"Entre 60 e 90",IF(R4941&lt;=120,"Entre 90 e 120",IF(R4941&lt;=150,"Entre 120 e 150",IF(R4941&lt;=180,"Entre 150 e 180","Superior a 180")))))))</f>
        <v/>
      </c>
    </row>
    <row r="4942">
      <c r="A4942" t="inlineStr">
        <is>
          <t>Q023L04</t>
        </is>
      </c>
      <c r="B4942" t="inlineStr">
        <is>
          <t>LEONIL BRAGA SANTOS</t>
        </is>
      </c>
      <c r="C4942" t="n">
        <v>1</v>
      </c>
      <c r="D4942" t="inlineStr">
        <is>
          <t>IPCA</t>
        </is>
      </c>
      <c r="E4942" t="n">
        <v>0.009488792934583046</v>
      </c>
      <c r="F4942" t="inlineStr">
        <is>
          <t>MENSAL</t>
        </is>
      </c>
      <c r="G4942" t="n">
        <v>47021</v>
      </c>
      <c r="H4942" t="n">
        <v>47021</v>
      </c>
      <c r="I4942" t="n">
        <v>102</v>
      </c>
      <c r="J4942" t="inlineStr">
        <is>
          <t>CARTEIRA</t>
        </is>
      </c>
      <c r="K4942" t="inlineStr">
        <is>
          <t>CONTRATO</t>
        </is>
      </c>
      <c r="L4942" t="n">
        <v>1599.15</v>
      </c>
      <c r="M4942" t="inlineStr">
        <is>
          <t>IBIRAPITANGA FASE 3</t>
        </is>
      </c>
      <c r="N4942" s="142">
        <f>DATE(YEAR(G4942),MONTH(G4942),1)</f>
        <v/>
      </c>
      <c r="O4942" s="132">
        <f>IF(G4942&gt;$K$3,"Futuro","Atraso")</f>
        <v/>
      </c>
      <c r="P4942">
        <f>12*(YEAR(G4942)-YEAR($K$3))+(MONTH(G4942)-MONTH($K$3))</f>
        <v/>
      </c>
      <c r="Q4942" s="366">
        <f>IF(M4942="IBIRAPITANGA FASE 3",IF(O4942="Atraso",L4942,L4942/(1+$I$2)^P4942),IF(O4942="Atraso",L4942,L4942/(1+$I$1)^P4942))</f>
        <v/>
      </c>
      <c r="R4942">
        <f>IF(O4942="Atraso",$K$3-G4942,0)</f>
        <v/>
      </c>
      <c r="S4942">
        <f>IF(R4942&lt;=15,"Até 15",IF(R4942&lt;=30,"Entre 15 e 30",IF(R4942&lt;=60,"Entre 30 e 60",IF(R4942&lt;=90,"Entre 60 e 90",IF(R4942&lt;=120,"Entre 90 e 120",IF(R4942&lt;=150,"Entre 120 e 150",IF(R4942&lt;=180,"Entre 150 e 180","Superior a 180")))))))</f>
        <v/>
      </c>
    </row>
    <row r="4943">
      <c r="A4943" t="inlineStr">
        <is>
          <t>Q023L04</t>
        </is>
      </c>
      <c r="B4943" t="inlineStr">
        <is>
          <t>LEONIL BRAGA SANTOS</t>
        </is>
      </c>
      <c r="C4943" t="n">
        <v>1</v>
      </c>
      <c r="D4943" t="inlineStr">
        <is>
          <t>IPCA</t>
        </is>
      </c>
      <c r="E4943" t="n">
        <v>0.009488792934583046</v>
      </c>
      <c r="F4943" t="inlineStr">
        <is>
          <t>MENSAL</t>
        </is>
      </c>
      <c r="G4943" t="n">
        <v>47051</v>
      </c>
      <c r="H4943" t="n">
        <v>47051</v>
      </c>
      <c r="I4943" t="n">
        <v>103</v>
      </c>
      <c r="J4943" t="inlineStr">
        <is>
          <t>CARTEIRA</t>
        </is>
      </c>
      <c r="K4943" t="inlineStr">
        <is>
          <t>CONTRATO</t>
        </is>
      </c>
      <c r="L4943" t="n">
        <v>1599.15</v>
      </c>
      <c r="M4943" t="inlineStr">
        <is>
          <t>IBIRAPITANGA FASE 3</t>
        </is>
      </c>
      <c r="N4943" s="142">
        <f>DATE(YEAR(G4943),MONTH(G4943),1)</f>
        <v/>
      </c>
      <c r="O4943" s="132">
        <f>IF(G4943&gt;$K$3,"Futuro","Atraso")</f>
        <v/>
      </c>
      <c r="P4943">
        <f>12*(YEAR(G4943)-YEAR($K$3))+(MONTH(G4943)-MONTH($K$3))</f>
        <v/>
      </c>
      <c r="Q4943" s="366">
        <f>IF(M4943="IBIRAPITANGA FASE 3",IF(O4943="Atraso",L4943,L4943/(1+$I$2)^P4943),IF(O4943="Atraso",L4943,L4943/(1+$I$1)^P4943))</f>
        <v/>
      </c>
      <c r="R4943">
        <f>IF(O4943="Atraso",$K$3-G4943,0)</f>
        <v/>
      </c>
      <c r="S4943">
        <f>IF(R4943&lt;=15,"Até 15",IF(R4943&lt;=30,"Entre 15 e 30",IF(R4943&lt;=60,"Entre 30 e 60",IF(R4943&lt;=90,"Entre 60 e 90",IF(R4943&lt;=120,"Entre 90 e 120",IF(R4943&lt;=150,"Entre 120 e 150",IF(R4943&lt;=180,"Entre 150 e 180","Superior a 180")))))))</f>
        <v/>
      </c>
    </row>
    <row r="4944">
      <c r="A4944" t="inlineStr">
        <is>
          <t>Q023L04</t>
        </is>
      </c>
      <c r="B4944" t="inlineStr">
        <is>
          <t>LEONIL BRAGA SANTOS</t>
        </is>
      </c>
      <c r="C4944" t="n">
        <v>1</v>
      </c>
      <c r="D4944" t="inlineStr">
        <is>
          <t>IPCA</t>
        </is>
      </c>
      <c r="E4944" t="n">
        <v>0.009488792934583046</v>
      </c>
      <c r="F4944" t="inlineStr">
        <is>
          <t>MENSAL</t>
        </is>
      </c>
      <c r="G4944" t="n">
        <v>47082</v>
      </c>
      <c r="H4944" t="n">
        <v>47082</v>
      </c>
      <c r="I4944" t="n">
        <v>104</v>
      </c>
      <c r="J4944" t="inlineStr">
        <is>
          <t>CARTEIRA</t>
        </is>
      </c>
      <c r="K4944" t="inlineStr">
        <is>
          <t>CONTRATO</t>
        </is>
      </c>
      <c r="L4944" t="n">
        <v>1599.15</v>
      </c>
      <c r="M4944" t="inlineStr">
        <is>
          <t>IBIRAPITANGA FASE 3</t>
        </is>
      </c>
      <c r="N4944" s="142">
        <f>DATE(YEAR(G4944),MONTH(G4944),1)</f>
        <v/>
      </c>
      <c r="O4944" s="132">
        <f>IF(G4944&gt;$K$3,"Futuro","Atraso")</f>
        <v/>
      </c>
      <c r="P4944">
        <f>12*(YEAR(G4944)-YEAR($K$3))+(MONTH(G4944)-MONTH($K$3))</f>
        <v/>
      </c>
      <c r="Q4944" s="366">
        <f>IF(M4944="IBIRAPITANGA FASE 3",IF(O4944="Atraso",L4944,L4944/(1+$I$2)^P4944),IF(O4944="Atraso",L4944,L4944/(1+$I$1)^P4944))</f>
        <v/>
      </c>
      <c r="R4944">
        <f>IF(O4944="Atraso",$K$3-G4944,0)</f>
        <v/>
      </c>
      <c r="S4944">
        <f>IF(R4944&lt;=15,"Até 15",IF(R4944&lt;=30,"Entre 15 e 30",IF(R4944&lt;=60,"Entre 30 e 60",IF(R4944&lt;=90,"Entre 60 e 90",IF(R4944&lt;=120,"Entre 90 e 120",IF(R4944&lt;=150,"Entre 120 e 150",IF(R4944&lt;=180,"Entre 150 e 180","Superior a 180")))))))</f>
        <v/>
      </c>
    </row>
    <row r="4945">
      <c r="A4945" t="inlineStr">
        <is>
          <t>Q023L04</t>
        </is>
      </c>
      <c r="B4945" t="inlineStr">
        <is>
          <t>LEONIL BRAGA SANTOS</t>
        </is>
      </c>
      <c r="C4945" t="n">
        <v>1</v>
      </c>
      <c r="D4945" t="inlineStr">
        <is>
          <t>IPCA</t>
        </is>
      </c>
      <c r="E4945" t="n">
        <v>0.009488792934583046</v>
      </c>
      <c r="F4945" t="inlineStr">
        <is>
          <t>MENSAL</t>
        </is>
      </c>
      <c r="G4945" t="n">
        <v>47112</v>
      </c>
      <c r="H4945" t="n">
        <v>47112</v>
      </c>
      <c r="I4945" t="n">
        <v>105</v>
      </c>
      <c r="J4945" t="inlineStr">
        <is>
          <t>CARTEIRA</t>
        </is>
      </c>
      <c r="K4945" t="inlineStr">
        <is>
          <t>CONTRATO</t>
        </is>
      </c>
      <c r="L4945" t="n">
        <v>1599.15</v>
      </c>
      <c r="M4945" t="inlineStr">
        <is>
          <t>IBIRAPITANGA FASE 3</t>
        </is>
      </c>
      <c r="N4945" s="142">
        <f>DATE(YEAR(G4945),MONTH(G4945),1)</f>
        <v/>
      </c>
      <c r="O4945" s="132">
        <f>IF(G4945&gt;$K$3,"Futuro","Atraso")</f>
        <v/>
      </c>
      <c r="P4945">
        <f>12*(YEAR(G4945)-YEAR($K$3))+(MONTH(G4945)-MONTH($K$3))</f>
        <v/>
      </c>
      <c r="Q4945" s="366">
        <f>IF(M4945="IBIRAPITANGA FASE 3",IF(O4945="Atraso",L4945,L4945/(1+$I$2)^P4945),IF(O4945="Atraso",L4945,L4945/(1+$I$1)^P4945))</f>
        <v/>
      </c>
      <c r="R4945">
        <f>IF(O4945="Atraso",$K$3-G4945,0)</f>
        <v/>
      </c>
      <c r="S4945">
        <f>IF(R4945&lt;=15,"Até 15",IF(R4945&lt;=30,"Entre 15 e 30",IF(R4945&lt;=60,"Entre 30 e 60",IF(R4945&lt;=90,"Entre 60 e 90",IF(R4945&lt;=120,"Entre 90 e 120",IF(R4945&lt;=150,"Entre 120 e 150",IF(R4945&lt;=180,"Entre 150 e 180","Superior a 180")))))))</f>
        <v/>
      </c>
    </row>
    <row r="4946">
      <c r="A4946" t="inlineStr">
        <is>
          <t>Q023L04</t>
        </is>
      </c>
      <c r="B4946" t="inlineStr">
        <is>
          <t>LEONIL BRAGA SANTOS</t>
        </is>
      </c>
      <c r="C4946" t="n">
        <v>1</v>
      </c>
      <c r="D4946" t="inlineStr">
        <is>
          <t>IPCA</t>
        </is>
      </c>
      <c r="E4946" t="n">
        <v>0.009488792934583046</v>
      </c>
      <c r="F4946" t="inlineStr">
        <is>
          <t>MENSAL</t>
        </is>
      </c>
      <c r="G4946" t="n">
        <v>47112</v>
      </c>
      <c r="H4946" t="n">
        <v>47112</v>
      </c>
      <c r="I4946" t="n">
        <v>9</v>
      </c>
      <c r="J4946" t="inlineStr">
        <is>
          <t>CARTEIRA</t>
        </is>
      </c>
      <c r="K4946" t="inlineStr">
        <is>
          <t>CONTRATO</t>
        </is>
      </c>
      <c r="L4946" t="n">
        <v>8667.26</v>
      </c>
      <c r="M4946" t="inlineStr">
        <is>
          <t>IBIRAPITANGA FASE 3</t>
        </is>
      </c>
      <c r="N4946" s="142">
        <f>DATE(YEAR(G4946),MONTH(G4946),1)</f>
        <v/>
      </c>
      <c r="O4946" s="132">
        <f>IF(G4946&gt;$K$3,"Futuro","Atraso")</f>
        <v/>
      </c>
      <c r="P4946">
        <f>12*(YEAR(G4946)-YEAR($K$3))+(MONTH(G4946)-MONTH($K$3))</f>
        <v/>
      </c>
      <c r="Q4946" s="366">
        <f>IF(M4946="IBIRAPITANGA FASE 3",IF(O4946="Atraso",L4946,L4946/(1+$I$2)^P4946),IF(O4946="Atraso",L4946,L4946/(1+$I$1)^P4946))</f>
        <v/>
      </c>
      <c r="R4946">
        <f>IF(O4946="Atraso",$K$3-G4946,0)</f>
        <v/>
      </c>
      <c r="S4946">
        <f>IF(R4946&lt;=15,"Até 15",IF(R4946&lt;=30,"Entre 15 e 30",IF(R4946&lt;=60,"Entre 30 e 60",IF(R4946&lt;=90,"Entre 60 e 90",IF(R4946&lt;=120,"Entre 90 e 120",IF(R4946&lt;=150,"Entre 120 e 150",IF(R4946&lt;=180,"Entre 150 e 180","Superior a 180")))))))</f>
        <v/>
      </c>
    </row>
    <row r="4947">
      <c r="A4947" t="inlineStr">
        <is>
          <t>Q023L04</t>
        </is>
      </c>
      <c r="B4947" t="inlineStr">
        <is>
          <t>LEONIL BRAGA SANTOS</t>
        </is>
      </c>
      <c r="C4947" t="n">
        <v>1</v>
      </c>
      <c r="D4947" t="inlineStr">
        <is>
          <t>IPCA</t>
        </is>
      </c>
      <c r="E4947" t="n">
        <v>0.009488792934583046</v>
      </c>
      <c r="F4947" t="inlineStr">
        <is>
          <t>MENSAL</t>
        </is>
      </c>
      <c r="G4947" t="n">
        <v>47143</v>
      </c>
      <c r="H4947" t="n">
        <v>47143</v>
      </c>
      <c r="I4947" t="n">
        <v>106</v>
      </c>
      <c r="J4947" t="inlineStr">
        <is>
          <t>CARTEIRA</t>
        </is>
      </c>
      <c r="K4947" t="inlineStr">
        <is>
          <t>CONTRATO</t>
        </is>
      </c>
      <c r="L4947" t="n">
        <v>1599.15</v>
      </c>
      <c r="M4947" t="inlineStr">
        <is>
          <t>IBIRAPITANGA FASE 3</t>
        </is>
      </c>
      <c r="N4947" s="142">
        <f>DATE(YEAR(G4947),MONTH(G4947),1)</f>
        <v/>
      </c>
      <c r="O4947" s="132">
        <f>IF(G4947&gt;$K$3,"Futuro","Atraso")</f>
        <v/>
      </c>
      <c r="P4947">
        <f>12*(YEAR(G4947)-YEAR($K$3))+(MONTH(G4947)-MONTH($K$3))</f>
        <v/>
      </c>
      <c r="Q4947" s="366">
        <f>IF(M4947="IBIRAPITANGA FASE 3",IF(O4947="Atraso",L4947,L4947/(1+$I$2)^P4947),IF(O4947="Atraso",L4947,L4947/(1+$I$1)^P4947))</f>
        <v/>
      </c>
      <c r="R4947">
        <f>IF(O4947="Atraso",$K$3-G4947,0)</f>
        <v/>
      </c>
      <c r="S4947">
        <f>IF(R4947&lt;=15,"Até 15",IF(R4947&lt;=30,"Entre 15 e 30",IF(R4947&lt;=60,"Entre 30 e 60",IF(R4947&lt;=90,"Entre 60 e 90",IF(R4947&lt;=120,"Entre 90 e 120",IF(R4947&lt;=150,"Entre 120 e 150",IF(R4947&lt;=180,"Entre 150 e 180","Superior a 180")))))))</f>
        <v/>
      </c>
    </row>
    <row r="4948">
      <c r="A4948" t="inlineStr">
        <is>
          <t>Q023L04</t>
        </is>
      </c>
      <c r="B4948" t="inlineStr">
        <is>
          <t>LEONIL BRAGA SANTOS</t>
        </is>
      </c>
      <c r="C4948" t="n">
        <v>1</v>
      </c>
      <c r="D4948" t="inlineStr">
        <is>
          <t>IPCA</t>
        </is>
      </c>
      <c r="E4948" t="n">
        <v>0.009488792934583046</v>
      </c>
      <c r="F4948" t="inlineStr">
        <is>
          <t>MENSAL</t>
        </is>
      </c>
      <c r="G4948" t="n">
        <v>47174</v>
      </c>
      <c r="H4948" t="n">
        <v>47174</v>
      </c>
      <c r="I4948" t="n">
        <v>107</v>
      </c>
      <c r="J4948" t="inlineStr">
        <is>
          <t>CARTEIRA</t>
        </is>
      </c>
      <c r="K4948" t="inlineStr">
        <is>
          <t>CONTRATO</t>
        </is>
      </c>
      <c r="L4948" t="n">
        <v>1599.15</v>
      </c>
      <c r="M4948" t="inlineStr">
        <is>
          <t>IBIRAPITANGA FASE 3</t>
        </is>
      </c>
      <c r="N4948" s="142">
        <f>DATE(YEAR(G4948),MONTH(G4948),1)</f>
        <v/>
      </c>
      <c r="O4948" s="132">
        <f>IF(G4948&gt;$K$3,"Futuro","Atraso")</f>
        <v/>
      </c>
      <c r="P4948">
        <f>12*(YEAR(G4948)-YEAR($K$3))+(MONTH(G4948)-MONTH($K$3))</f>
        <v/>
      </c>
      <c r="Q4948" s="366">
        <f>IF(M4948="IBIRAPITANGA FASE 3",IF(O4948="Atraso",L4948,L4948/(1+$I$2)^P4948),IF(O4948="Atraso",L4948,L4948/(1+$I$1)^P4948))</f>
        <v/>
      </c>
      <c r="R4948">
        <f>IF(O4948="Atraso",$K$3-G4948,0)</f>
        <v/>
      </c>
      <c r="S4948">
        <f>IF(R4948&lt;=15,"Até 15",IF(R4948&lt;=30,"Entre 15 e 30",IF(R4948&lt;=60,"Entre 30 e 60",IF(R4948&lt;=90,"Entre 60 e 90",IF(R4948&lt;=120,"Entre 90 e 120",IF(R4948&lt;=150,"Entre 120 e 150",IF(R4948&lt;=180,"Entre 150 e 180","Superior a 180")))))))</f>
        <v/>
      </c>
    </row>
    <row r="4949">
      <c r="A4949" t="inlineStr">
        <is>
          <t>Q023L04</t>
        </is>
      </c>
      <c r="B4949" t="inlineStr">
        <is>
          <t>LEONIL BRAGA SANTOS</t>
        </is>
      </c>
      <c r="C4949" t="n">
        <v>1</v>
      </c>
      <c r="D4949" t="inlineStr">
        <is>
          <t>IPCA</t>
        </is>
      </c>
      <c r="E4949" t="n">
        <v>0.009488792934583046</v>
      </c>
      <c r="F4949" t="inlineStr">
        <is>
          <t>MENSAL</t>
        </is>
      </c>
      <c r="G4949" t="n">
        <v>47202</v>
      </c>
      <c r="H4949" t="n">
        <v>47202</v>
      </c>
      <c r="I4949" t="n">
        <v>108</v>
      </c>
      <c r="J4949" t="inlineStr">
        <is>
          <t>CARTEIRA</t>
        </is>
      </c>
      <c r="K4949" t="inlineStr">
        <is>
          <t>CONTRATO</t>
        </is>
      </c>
      <c r="L4949" t="n">
        <v>1599.15</v>
      </c>
      <c r="M4949" t="inlineStr">
        <is>
          <t>IBIRAPITANGA FASE 3</t>
        </is>
      </c>
      <c r="N4949" s="142">
        <f>DATE(YEAR(G4949),MONTH(G4949),1)</f>
        <v/>
      </c>
      <c r="O4949" s="132">
        <f>IF(G4949&gt;$K$3,"Futuro","Atraso")</f>
        <v/>
      </c>
      <c r="P4949">
        <f>12*(YEAR(G4949)-YEAR($K$3))+(MONTH(G4949)-MONTH($K$3))</f>
        <v/>
      </c>
      <c r="Q4949" s="366">
        <f>IF(M4949="IBIRAPITANGA FASE 3",IF(O4949="Atraso",L4949,L4949/(1+$I$2)^P4949),IF(O4949="Atraso",L4949,L4949/(1+$I$1)^P4949))</f>
        <v/>
      </c>
      <c r="R4949">
        <f>IF(O4949="Atraso",$K$3-G4949,0)</f>
        <v/>
      </c>
      <c r="S4949">
        <f>IF(R4949&lt;=15,"Até 15",IF(R4949&lt;=30,"Entre 15 e 30",IF(R4949&lt;=60,"Entre 30 e 60",IF(R4949&lt;=90,"Entre 60 e 90",IF(R4949&lt;=120,"Entre 90 e 120",IF(R4949&lt;=150,"Entre 120 e 150",IF(R4949&lt;=180,"Entre 150 e 180","Superior a 180")))))))</f>
        <v/>
      </c>
    </row>
    <row r="4950">
      <c r="A4950" t="inlineStr">
        <is>
          <t>Q023L04</t>
        </is>
      </c>
      <c r="B4950" t="inlineStr">
        <is>
          <t>LEONIL BRAGA SANTOS</t>
        </is>
      </c>
      <c r="C4950" t="n">
        <v>1</v>
      </c>
      <c r="D4950" t="inlineStr">
        <is>
          <t>IPCA</t>
        </is>
      </c>
      <c r="E4950" t="n">
        <v>0.009488792934583046</v>
      </c>
      <c r="F4950" t="inlineStr">
        <is>
          <t>MENSAL</t>
        </is>
      </c>
      <c r="G4950" t="n">
        <v>47233</v>
      </c>
      <c r="H4950" t="n">
        <v>47233</v>
      </c>
      <c r="I4950" t="n">
        <v>109</v>
      </c>
      <c r="J4950" t="inlineStr">
        <is>
          <t>CARTEIRA</t>
        </is>
      </c>
      <c r="K4950" t="inlineStr">
        <is>
          <t>CONTRATO</t>
        </is>
      </c>
      <c r="L4950" t="n">
        <v>1599.15</v>
      </c>
      <c r="M4950" t="inlineStr">
        <is>
          <t>IBIRAPITANGA FASE 3</t>
        </is>
      </c>
      <c r="N4950" s="142">
        <f>DATE(YEAR(G4950),MONTH(G4950),1)</f>
        <v/>
      </c>
      <c r="O4950" s="132">
        <f>IF(G4950&gt;$K$3,"Futuro","Atraso")</f>
        <v/>
      </c>
      <c r="P4950">
        <f>12*(YEAR(G4950)-YEAR($K$3))+(MONTH(G4950)-MONTH($K$3))</f>
        <v/>
      </c>
      <c r="Q4950" s="366">
        <f>IF(M4950="IBIRAPITANGA FASE 3",IF(O4950="Atraso",L4950,L4950/(1+$I$2)^P4950),IF(O4950="Atraso",L4950,L4950/(1+$I$1)^P4950))</f>
        <v/>
      </c>
      <c r="R4950">
        <f>IF(O4950="Atraso",$K$3-G4950,0)</f>
        <v/>
      </c>
      <c r="S4950">
        <f>IF(R4950&lt;=15,"Até 15",IF(R4950&lt;=30,"Entre 15 e 30",IF(R4950&lt;=60,"Entre 30 e 60",IF(R4950&lt;=90,"Entre 60 e 90",IF(R4950&lt;=120,"Entre 90 e 120",IF(R4950&lt;=150,"Entre 120 e 150",IF(R4950&lt;=180,"Entre 150 e 180","Superior a 180")))))))</f>
        <v/>
      </c>
    </row>
    <row r="4951">
      <c r="A4951" t="inlineStr">
        <is>
          <t>Q023L04</t>
        </is>
      </c>
      <c r="B4951" t="inlineStr">
        <is>
          <t>LEONIL BRAGA SANTOS</t>
        </is>
      </c>
      <c r="C4951" t="n">
        <v>1</v>
      </c>
      <c r="D4951" t="inlineStr">
        <is>
          <t>IPCA</t>
        </is>
      </c>
      <c r="E4951" t="n">
        <v>0.009488792934583046</v>
      </c>
      <c r="F4951" t="inlineStr">
        <is>
          <t>MENSAL</t>
        </is>
      </c>
      <c r="G4951" t="n">
        <v>47263</v>
      </c>
      <c r="H4951" t="n">
        <v>47263</v>
      </c>
      <c r="I4951" t="n">
        <v>110</v>
      </c>
      <c r="J4951" t="inlineStr">
        <is>
          <t>CARTEIRA</t>
        </is>
      </c>
      <c r="K4951" t="inlineStr">
        <is>
          <t>CONTRATO</t>
        </is>
      </c>
      <c r="L4951" t="n">
        <v>1599.15</v>
      </c>
      <c r="M4951" t="inlineStr">
        <is>
          <t>IBIRAPITANGA FASE 3</t>
        </is>
      </c>
      <c r="N4951" s="142">
        <f>DATE(YEAR(G4951),MONTH(G4951),1)</f>
        <v/>
      </c>
      <c r="O4951" s="132">
        <f>IF(G4951&gt;$K$3,"Futuro","Atraso")</f>
        <v/>
      </c>
      <c r="P4951">
        <f>12*(YEAR(G4951)-YEAR($K$3))+(MONTH(G4951)-MONTH($K$3))</f>
        <v/>
      </c>
      <c r="Q4951" s="366">
        <f>IF(M4951="IBIRAPITANGA FASE 3",IF(O4951="Atraso",L4951,L4951/(1+$I$2)^P4951),IF(O4951="Atraso",L4951,L4951/(1+$I$1)^P4951))</f>
        <v/>
      </c>
      <c r="R4951">
        <f>IF(O4951="Atraso",$K$3-G4951,0)</f>
        <v/>
      </c>
      <c r="S4951">
        <f>IF(R4951&lt;=15,"Até 15",IF(R4951&lt;=30,"Entre 15 e 30",IF(R4951&lt;=60,"Entre 30 e 60",IF(R4951&lt;=90,"Entre 60 e 90",IF(R4951&lt;=120,"Entre 90 e 120",IF(R4951&lt;=150,"Entre 120 e 150",IF(R4951&lt;=180,"Entre 150 e 180","Superior a 180")))))))</f>
        <v/>
      </c>
    </row>
    <row r="4952">
      <c r="A4952" t="inlineStr">
        <is>
          <t>Q023L04</t>
        </is>
      </c>
      <c r="B4952" t="inlineStr">
        <is>
          <t>LEONIL BRAGA SANTOS</t>
        </is>
      </c>
      <c r="C4952" t="n">
        <v>1</v>
      </c>
      <c r="D4952" t="inlineStr">
        <is>
          <t>IPCA</t>
        </is>
      </c>
      <c r="E4952" t="n">
        <v>0.009488792934583046</v>
      </c>
      <c r="F4952" t="inlineStr">
        <is>
          <t>MENSAL</t>
        </is>
      </c>
      <c r="G4952" t="n">
        <v>47294</v>
      </c>
      <c r="H4952" t="n">
        <v>47294</v>
      </c>
      <c r="I4952" t="n">
        <v>111</v>
      </c>
      <c r="J4952" t="inlineStr">
        <is>
          <t>CARTEIRA</t>
        </is>
      </c>
      <c r="K4952" t="inlineStr">
        <is>
          <t>CONTRATO</t>
        </is>
      </c>
      <c r="L4952" t="n">
        <v>1599.15</v>
      </c>
      <c r="M4952" t="inlineStr">
        <is>
          <t>IBIRAPITANGA FASE 3</t>
        </is>
      </c>
      <c r="N4952" s="142">
        <f>DATE(YEAR(G4952),MONTH(G4952),1)</f>
        <v/>
      </c>
      <c r="O4952" s="132">
        <f>IF(G4952&gt;$K$3,"Futuro","Atraso")</f>
        <v/>
      </c>
      <c r="P4952">
        <f>12*(YEAR(G4952)-YEAR($K$3))+(MONTH(G4952)-MONTH($K$3))</f>
        <v/>
      </c>
      <c r="Q4952" s="366">
        <f>IF(M4952="IBIRAPITANGA FASE 3",IF(O4952="Atraso",L4952,L4952/(1+$I$2)^P4952),IF(O4952="Atraso",L4952,L4952/(1+$I$1)^P4952))</f>
        <v/>
      </c>
      <c r="R4952">
        <f>IF(O4952="Atraso",$K$3-G4952,0)</f>
        <v/>
      </c>
      <c r="S4952">
        <f>IF(R4952&lt;=15,"Até 15",IF(R4952&lt;=30,"Entre 15 e 30",IF(R4952&lt;=60,"Entre 30 e 60",IF(R4952&lt;=90,"Entre 60 e 90",IF(R4952&lt;=120,"Entre 90 e 120",IF(R4952&lt;=150,"Entre 120 e 150",IF(R4952&lt;=180,"Entre 150 e 180","Superior a 180")))))))</f>
        <v/>
      </c>
    </row>
    <row r="4953">
      <c r="A4953" t="inlineStr">
        <is>
          <t>Q023L04</t>
        </is>
      </c>
      <c r="B4953" t="inlineStr">
        <is>
          <t>LEONIL BRAGA SANTOS</t>
        </is>
      </c>
      <c r="C4953" t="n">
        <v>1</v>
      </c>
      <c r="D4953" t="inlineStr">
        <is>
          <t>IPCA</t>
        </is>
      </c>
      <c r="E4953" t="n">
        <v>0.009488792934583046</v>
      </c>
      <c r="F4953" t="inlineStr">
        <is>
          <t>MENSAL</t>
        </is>
      </c>
      <c r="G4953" t="n">
        <v>47324</v>
      </c>
      <c r="H4953" t="n">
        <v>47324</v>
      </c>
      <c r="I4953" t="n">
        <v>112</v>
      </c>
      <c r="J4953" t="inlineStr">
        <is>
          <t>CARTEIRA</t>
        </is>
      </c>
      <c r="K4953" t="inlineStr">
        <is>
          <t>CONTRATO</t>
        </is>
      </c>
      <c r="L4953" t="n">
        <v>1599.15</v>
      </c>
      <c r="M4953" t="inlineStr">
        <is>
          <t>IBIRAPITANGA FASE 3</t>
        </is>
      </c>
      <c r="N4953" s="142">
        <f>DATE(YEAR(G4953),MONTH(G4953),1)</f>
        <v/>
      </c>
      <c r="O4953" s="132">
        <f>IF(G4953&gt;$K$3,"Futuro","Atraso")</f>
        <v/>
      </c>
      <c r="P4953">
        <f>12*(YEAR(G4953)-YEAR($K$3))+(MONTH(G4953)-MONTH($K$3))</f>
        <v/>
      </c>
      <c r="Q4953" s="366">
        <f>IF(M4953="IBIRAPITANGA FASE 3",IF(O4953="Atraso",L4953,L4953/(1+$I$2)^P4953),IF(O4953="Atraso",L4953,L4953/(1+$I$1)^P4953))</f>
        <v/>
      </c>
      <c r="R4953">
        <f>IF(O4953="Atraso",$K$3-G4953,0)</f>
        <v/>
      </c>
      <c r="S4953">
        <f>IF(R4953&lt;=15,"Até 15",IF(R4953&lt;=30,"Entre 15 e 30",IF(R4953&lt;=60,"Entre 30 e 60",IF(R4953&lt;=90,"Entre 60 e 90",IF(R4953&lt;=120,"Entre 90 e 120",IF(R4953&lt;=150,"Entre 120 e 150",IF(R4953&lt;=180,"Entre 150 e 180","Superior a 180")))))))</f>
        <v/>
      </c>
    </row>
    <row r="4954">
      <c r="A4954" t="inlineStr">
        <is>
          <t>Q023L04</t>
        </is>
      </c>
      <c r="B4954" t="inlineStr">
        <is>
          <t>LEONIL BRAGA SANTOS</t>
        </is>
      </c>
      <c r="C4954" t="n">
        <v>1</v>
      </c>
      <c r="D4954" t="inlineStr">
        <is>
          <t>IPCA</t>
        </is>
      </c>
      <c r="E4954" t="n">
        <v>0.009488792934583046</v>
      </c>
      <c r="F4954" t="inlineStr">
        <is>
          <t>MENSAL</t>
        </is>
      </c>
      <c r="G4954" t="n">
        <v>47355</v>
      </c>
      <c r="H4954" t="n">
        <v>47355</v>
      </c>
      <c r="I4954" t="n">
        <v>113</v>
      </c>
      <c r="J4954" t="inlineStr">
        <is>
          <t>CARTEIRA</t>
        </is>
      </c>
      <c r="K4954" t="inlineStr">
        <is>
          <t>CONTRATO</t>
        </is>
      </c>
      <c r="L4954" t="n">
        <v>1599.15</v>
      </c>
      <c r="M4954" t="inlineStr">
        <is>
          <t>IBIRAPITANGA FASE 3</t>
        </is>
      </c>
      <c r="N4954" s="142">
        <f>DATE(YEAR(G4954),MONTH(G4954),1)</f>
        <v/>
      </c>
      <c r="O4954" s="132">
        <f>IF(G4954&gt;$K$3,"Futuro","Atraso")</f>
        <v/>
      </c>
      <c r="P4954">
        <f>12*(YEAR(G4954)-YEAR($K$3))+(MONTH(G4954)-MONTH($K$3))</f>
        <v/>
      </c>
      <c r="Q4954" s="366">
        <f>IF(M4954="IBIRAPITANGA FASE 3",IF(O4954="Atraso",L4954,L4954/(1+$I$2)^P4954),IF(O4954="Atraso",L4954,L4954/(1+$I$1)^P4954))</f>
        <v/>
      </c>
      <c r="R4954">
        <f>IF(O4954="Atraso",$K$3-G4954,0)</f>
        <v/>
      </c>
      <c r="S4954">
        <f>IF(R4954&lt;=15,"Até 15",IF(R4954&lt;=30,"Entre 15 e 30",IF(R4954&lt;=60,"Entre 30 e 60",IF(R4954&lt;=90,"Entre 60 e 90",IF(R4954&lt;=120,"Entre 90 e 120",IF(R4954&lt;=150,"Entre 120 e 150",IF(R4954&lt;=180,"Entre 150 e 180","Superior a 180")))))))</f>
        <v/>
      </c>
    </row>
    <row r="4955">
      <c r="A4955" t="inlineStr">
        <is>
          <t>Q023L04</t>
        </is>
      </c>
      <c r="B4955" t="inlineStr">
        <is>
          <t>LEONIL BRAGA SANTOS</t>
        </is>
      </c>
      <c r="C4955" t="n">
        <v>1</v>
      </c>
      <c r="D4955" t="inlineStr">
        <is>
          <t>IPCA</t>
        </is>
      </c>
      <c r="E4955" t="n">
        <v>0.009488792934583046</v>
      </c>
      <c r="F4955" t="inlineStr">
        <is>
          <t>MENSAL</t>
        </is>
      </c>
      <c r="G4955" t="n">
        <v>47386</v>
      </c>
      <c r="H4955" t="n">
        <v>47386</v>
      </c>
      <c r="I4955" t="n">
        <v>114</v>
      </c>
      <c r="J4955" t="inlineStr">
        <is>
          <t>CARTEIRA</t>
        </is>
      </c>
      <c r="K4955" t="inlineStr">
        <is>
          <t>CONTRATO</t>
        </is>
      </c>
      <c r="L4955" t="n">
        <v>1599.15</v>
      </c>
      <c r="M4955" t="inlineStr">
        <is>
          <t>IBIRAPITANGA FASE 3</t>
        </is>
      </c>
      <c r="N4955" s="142">
        <f>DATE(YEAR(G4955),MONTH(G4955),1)</f>
        <v/>
      </c>
      <c r="O4955" s="132">
        <f>IF(G4955&gt;$K$3,"Futuro","Atraso")</f>
        <v/>
      </c>
      <c r="P4955">
        <f>12*(YEAR(G4955)-YEAR($K$3))+(MONTH(G4955)-MONTH($K$3))</f>
        <v/>
      </c>
      <c r="Q4955" s="366">
        <f>IF(M4955="IBIRAPITANGA FASE 3",IF(O4955="Atraso",L4955,L4955/(1+$I$2)^P4955),IF(O4955="Atraso",L4955,L4955/(1+$I$1)^P4955))</f>
        <v/>
      </c>
      <c r="R4955">
        <f>IF(O4955="Atraso",$K$3-G4955,0)</f>
        <v/>
      </c>
      <c r="S4955">
        <f>IF(R4955&lt;=15,"Até 15",IF(R4955&lt;=30,"Entre 15 e 30",IF(R4955&lt;=60,"Entre 30 e 60",IF(R4955&lt;=90,"Entre 60 e 90",IF(R4955&lt;=120,"Entre 90 e 120",IF(R4955&lt;=150,"Entre 120 e 150",IF(R4955&lt;=180,"Entre 150 e 180","Superior a 180")))))))</f>
        <v/>
      </c>
    </row>
    <row r="4956">
      <c r="A4956" t="inlineStr">
        <is>
          <t>Q023L04</t>
        </is>
      </c>
      <c r="B4956" t="inlineStr">
        <is>
          <t>LEONIL BRAGA SANTOS</t>
        </is>
      </c>
      <c r="C4956" t="n">
        <v>1</v>
      </c>
      <c r="D4956" t="inlineStr">
        <is>
          <t>IPCA</t>
        </is>
      </c>
      <c r="E4956" t="n">
        <v>0.009488792934583046</v>
      </c>
      <c r="F4956" t="inlineStr">
        <is>
          <t>MENSAL</t>
        </is>
      </c>
      <c r="G4956" t="n">
        <v>47416</v>
      </c>
      <c r="H4956" t="n">
        <v>47416</v>
      </c>
      <c r="I4956" t="n">
        <v>115</v>
      </c>
      <c r="J4956" t="inlineStr">
        <is>
          <t>CARTEIRA</t>
        </is>
      </c>
      <c r="K4956" t="inlineStr">
        <is>
          <t>CONTRATO</t>
        </is>
      </c>
      <c r="L4956" t="n">
        <v>1599.15</v>
      </c>
      <c r="M4956" t="inlineStr">
        <is>
          <t>IBIRAPITANGA FASE 3</t>
        </is>
      </c>
      <c r="N4956" s="142">
        <f>DATE(YEAR(G4956),MONTH(G4956),1)</f>
        <v/>
      </c>
      <c r="O4956" s="132">
        <f>IF(G4956&gt;$K$3,"Futuro","Atraso")</f>
        <v/>
      </c>
      <c r="P4956">
        <f>12*(YEAR(G4956)-YEAR($K$3))+(MONTH(G4956)-MONTH($K$3))</f>
        <v/>
      </c>
      <c r="Q4956" s="366">
        <f>IF(M4956="IBIRAPITANGA FASE 3",IF(O4956="Atraso",L4956,L4956/(1+$I$2)^P4956),IF(O4956="Atraso",L4956,L4956/(1+$I$1)^P4956))</f>
        <v/>
      </c>
      <c r="R4956">
        <f>IF(O4956="Atraso",$K$3-G4956,0)</f>
        <v/>
      </c>
      <c r="S4956">
        <f>IF(R4956&lt;=15,"Até 15",IF(R4956&lt;=30,"Entre 15 e 30",IF(R4956&lt;=60,"Entre 30 e 60",IF(R4956&lt;=90,"Entre 60 e 90",IF(R4956&lt;=120,"Entre 90 e 120",IF(R4956&lt;=150,"Entre 120 e 150",IF(R4956&lt;=180,"Entre 150 e 180","Superior a 180")))))))</f>
        <v/>
      </c>
    </row>
    <row r="4957">
      <c r="A4957" t="inlineStr">
        <is>
          <t>Q023L04</t>
        </is>
      </c>
      <c r="B4957" t="inlineStr">
        <is>
          <t>LEONIL BRAGA SANTOS</t>
        </is>
      </c>
      <c r="C4957" t="n">
        <v>1</v>
      </c>
      <c r="D4957" t="inlineStr">
        <is>
          <t>IPCA</t>
        </is>
      </c>
      <c r="E4957" t="n">
        <v>0.009488792934583046</v>
      </c>
      <c r="F4957" t="inlineStr">
        <is>
          <t>MENSAL</t>
        </is>
      </c>
      <c r="G4957" t="n">
        <v>47447</v>
      </c>
      <c r="H4957" t="n">
        <v>47447</v>
      </c>
      <c r="I4957" t="n">
        <v>116</v>
      </c>
      <c r="J4957" t="inlineStr">
        <is>
          <t>CARTEIRA</t>
        </is>
      </c>
      <c r="K4957" t="inlineStr">
        <is>
          <t>CONTRATO</t>
        </is>
      </c>
      <c r="L4957" t="n">
        <v>1599.15</v>
      </c>
      <c r="M4957" t="inlineStr">
        <is>
          <t>IBIRAPITANGA FASE 3</t>
        </is>
      </c>
      <c r="N4957" s="142">
        <f>DATE(YEAR(G4957),MONTH(G4957),1)</f>
        <v/>
      </c>
      <c r="O4957" s="132">
        <f>IF(G4957&gt;$K$3,"Futuro","Atraso")</f>
        <v/>
      </c>
      <c r="P4957">
        <f>12*(YEAR(G4957)-YEAR($K$3))+(MONTH(G4957)-MONTH($K$3))</f>
        <v/>
      </c>
      <c r="Q4957" s="366">
        <f>IF(M4957="IBIRAPITANGA FASE 3",IF(O4957="Atraso",L4957,L4957/(1+$I$2)^P4957),IF(O4957="Atraso",L4957,L4957/(1+$I$1)^P4957))</f>
        <v/>
      </c>
      <c r="R4957">
        <f>IF(O4957="Atraso",$K$3-G4957,0)</f>
        <v/>
      </c>
      <c r="S4957">
        <f>IF(R4957&lt;=15,"Até 15",IF(R4957&lt;=30,"Entre 15 e 30",IF(R4957&lt;=60,"Entre 30 e 60",IF(R4957&lt;=90,"Entre 60 e 90",IF(R4957&lt;=120,"Entre 90 e 120",IF(R4957&lt;=150,"Entre 120 e 150",IF(R4957&lt;=180,"Entre 150 e 180","Superior a 180")))))))</f>
        <v/>
      </c>
    </row>
    <row r="4958">
      <c r="A4958" t="inlineStr">
        <is>
          <t>Q023L04</t>
        </is>
      </c>
      <c r="B4958" t="inlineStr">
        <is>
          <t>LEONIL BRAGA SANTOS</t>
        </is>
      </c>
      <c r="C4958" t="n">
        <v>1</v>
      </c>
      <c r="D4958" t="inlineStr">
        <is>
          <t>IPCA</t>
        </is>
      </c>
      <c r="E4958" t="n">
        <v>0.009488792934583046</v>
      </c>
      <c r="F4958" t="inlineStr">
        <is>
          <t>MENSAL</t>
        </is>
      </c>
      <c r="G4958" t="n">
        <v>47477</v>
      </c>
      <c r="H4958" t="n">
        <v>47477</v>
      </c>
      <c r="I4958" t="n">
        <v>117</v>
      </c>
      <c r="J4958" t="inlineStr">
        <is>
          <t>CARTEIRA</t>
        </is>
      </c>
      <c r="K4958" t="inlineStr">
        <is>
          <t>CONTRATO</t>
        </is>
      </c>
      <c r="L4958" t="n">
        <v>1599.15</v>
      </c>
      <c r="M4958" t="inlineStr">
        <is>
          <t>IBIRAPITANGA FASE 3</t>
        </is>
      </c>
      <c r="N4958" s="142">
        <f>DATE(YEAR(G4958),MONTH(G4958),1)</f>
        <v/>
      </c>
      <c r="O4958" s="132">
        <f>IF(G4958&gt;$K$3,"Futuro","Atraso")</f>
        <v/>
      </c>
      <c r="P4958">
        <f>12*(YEAR(G4958)-YEAR($K$3))+(MONTH(G4958)-MONTH($K$3))</f>
        <v/>
      </c>
      <c r="Q4958" s="366">
        <f>IF(M4958="IBIRAPITANGA FASE 3",IF(O4958="Atraso",L4958,L4958/(1+$I$2)^P4958),IF(O4958="Atraso",L4958,L4958/(1+$I$1)^P4958))</f>
        <v/>
      </c>
      <c r="R4958">
        <f>IF(O4958="Atraso",$K$3-G4958,0)</f>
        <v/>
      </c>
      <c r="S4958">
        <f>IF(R4958&lt;=15,"Até 15",IF(R4958&lt;=30,"Entre 15 e 30",IF(R4958&lt;=60,"Entre 30 e 60",IF(R4958&lt;=90,"Entre 60 e 90",IF(R4958&lt;=120,"Entre 90 e 120",IF(R4958&lt;=150,"Entre 120 e 150",IF(R4958&lt;=180,"Entre 150 e 180","Superior a 180")))))))</f>
        <v/>
      </c>
    </row>
    <row r="4959">
      <c r="A4959" t="inlineStr">
        <is>
          <t>Q023L04</t>
        </is>
      </c>
      <c r="B4959" t="inlineStr">
        <is>
          <t>LEONIL BRAGA SANTOS</t>
        </is>
      </c>
      <c r="C4959" t="n">
        <v>1</v>
      </c>
      <c r="D4959" t="inlineStr">
        <is>
          <t>IPCA</t>
        </is>
      </c>
      <c r="E4959" t="n">
        <v>0.009488792934583046</v>
      </c>
      <c r="F4959" t="inlineStr">
        <is>
          <t>MENSAL</t>
        </is>
      </c>
      <c r="G4959" t="n">
        <v>47477</v>
      </c>
      <c r="H4959" t="n">
        <v>47477</v>
      </c>
      <c r="I4959" t="n">
        <v>10</v>
      </c>
      <c r="J4959" t="inlineStr">
        <is>
          <t>CARTEIRA</t>
        </is>
      </c>
      <c r="K4959" t="inlineStr">
        <is>
          <t>CONTRATO</t>
        </is>
      </c>
      <c r="L4959" t="n">
        <v>8667.26</v>
      </c>
      <c r="M4959" t="inlineStr">
        <is>
          <t>IBIRAPITANGA FASE 3</t>
        </is>
      </c>
      <c r="N4959" s="142">
        <f>DATE(YEAR(G4959),MONTH(G4959),1)</f>
        <v/>
      </c>
      <c r="O4959" s="132">
        <f>IF(G4959&gt;$K$3,"Futuro","Atraso")</f>
        <v/>
      </c>
      <c r="P4959">
        <f>12*(YEAR(G4959)-YEAR($K$3))+(MONTH(G4959)-MONTH($K$3))</f>
        <v/>
      </c>
      <c r="Q4959" s="366">
        <f>IF(M4959="IBIRAPITANGA FASE 3",IF(O4959="Atraso",L4959,L4959/(1+$I$2)^P4959),IF(O4959="Atraso",L4959,L4959/(1+$I$1)^P4959))</f>
        <v/>
      </c>
      <c r="R4959">
        <f>IF(O4959="Atraso",$K$3-G4959,0)</f>
        <v/>
      </c>
      <c r="S4959">
        <f>IF(R4959&lt;=15,"Até 15",IF(R4959&lt;=30,"Entre 15 e 30",IF(R4959&lt;=60,"Entre 30 e 60",IF(R4959&lt;=90,"Entre 60 e 90",IF(R4959&lt;=120,"Entre 90 e 120",IF(R4959&lt;=150,"Entre 120 e 150",IF(R4959&lt;=180,"Entre 150 e 180","Superior a 180")))))))</f>
        <v/>
      </c>
    </row>
    <row r="4960">
      <c r="A4960" t="inlineStr">
        <is>
          <t>Q023L04</t>
        </is>
      </c>
      <c r="B4960" t="inlineStr">
        <is>
          <t>LEONIL BRAGA SANTOS</t>
        </is>
      </c>
      <c r="C4960" t="n">
        <v>1</v>
      </c>
      <c r="D4960" t="inlineStr">
        <is>
          <t>IPCA</t>
        </is>
      </c>
      <c r="E4960" t="n">
        <v>0.009488792934583046</v>
      </c>
      <c r="F4960" t="inlineStr">
        <is>
          <t>MENSAL</t>
        </is>
      </c>
      <c r="G4960" t="n">
        <v>47508</v>
      </c>
      <c r="H4960" t="n">
        <v>47508</v>
      </c>
      <c r="I4960" t="n">
        <v>118</v>
      </c>
      <c r="J4960" t="inlineStr">
        <is>
          <t>CARTEIRA</t>
        </is>
      </c>
      <c r="K4960" t="inlineStr">
        <is>
          <t>CONTRATO</t>
        </is>
      </c>
      <c r="L4960" t="n">
        <v>1599.15</v>
      </c>
      <c r="M4960" t="inlineStr">
        <is>
          <t>IBIRAPITANGA FASE 3</t>
        </is>
      </c>
      <c r="N4960" s="142">
        <f>DATE(YEAR(G4960),MONTH(G4960),1)</f>
        <v/>
      </c>
      <c r="O4960" s="132">
        <f>IF(G4960&gt;$K$3,"Futuro","Atraso")</f>
        <v/>
      </c>
      <c r="P4960">
        <f>12*(YEAR(G4960)-YEAR($K$3))+(MONTH(G4960)-MONTH($K$3))</f>
        <v/>
      </c>
      <c r="Q4960" s="366">
        <f>IF(M4960="IBIRAPITANGA FASE 3",IF(O4960="Atraso",L4960,L4960/(1+$I$2)^P4960),IF(O4960="Atraso",L4960,L4960/(1+$I$1)^P4960))</f>
        <v/>
      </c>
      <c r="R4960">
        <f>IF(O4960="Atraso",$K$3-G4960,0)</f>
        <v/>
      </c>
      <c r="S4960">
        <f>IF(R4960&lt;=15,"Até 15",IF(R4960&lt;=30,"Entre 15 e 30",IF(R4960&lt;=60,"Entre 30 e 60",IF(R4960&lt;=90,"Entre 60 e 90",IF(R4960&lt;=120,"Entre 90 e 120",IF(R4960&lt;=150,"Entre 120 e 150",IF(R4960&lt;=180,"Entre 150 e 180","Superior a 180")))))))</f>
        <v/>
      </c>
    </row>
    <row r="4961">
      <c r="A4961" t="inlineStr">
        <is>
          <t>Q023L04</t>
        </is>
      </c>
      <c r="B4961" t="inlineStr">
        <is>
          <t>LEONIL BRAGA SANTOS</t>
        </is>
      </c>
      <c r="C4961" t="n">
        <v>1</v>
      </c>
      <c r="D4961" t="inlineStr">
        <is>
          <t>IPCA</t>
        </is>
      </c>
      <c r="E4961" t="n">
        <v>0.009488792934583046</v>
      </c>
      <c r="F4961" t="inlineStr">
        <is>
          <t>MENSAL</t>
        </is>
      </c>
      <c r="G4961" t="n">
        <v>47539</v>
      </c>
      <c r="H4961" t="n">
        <v>47539</v>
      </c>
      <c r="I4961" t="n">
        <v>119</v>
      </c>
      <c r="J4961" t="inlineStr">
        <is>
          <t>CARTEIRA</t>
        </is>
      </c>
      <c r="K4961" t="inlineStr">
        <is>
          <t>CONTRATO</t>
        </is>
      </c>
      <c r="L4961" t="n">
        <v>1599.15</v>
      </c>
      <c r="M4961" t="inlineStr">
        <is>
          <t>IBIRAPITANGA FASE 3</t>
        </is>
      </c>
      <c r="N4961" s="142">
        <f>DATE(YEAR(G4961),MONTH(G4961),1)</f>
        <v/>
      </c>
      <c r="O4961" s="132">
        <f>IF(G4961&gt;$K$3,"Futuro","Atraso")</f>
        <v/>
      </c>
      <c r="P4961">
        <f>12*(YEAR(G4961)-YEAR($K$3))+(MONTH(G4961)-MONTH($K$3))</f>
        <v/>
      </c>
      <c r="Q4961" s="366">
        <f>IF(M4961="IBIRAPITANGA FASE 3",IF(O4961="Atraso",L4961,L4961/(1+$I$2)^P4961),IF(O4961="Atraso",L4961,L4961/(1+$I$1)^P4961))</f>
        <v/>
      </c>
      <c r="R4961">
        <f>IF(O4961="Atraso",$K$3-G4961,0)</f>
        <v/>
      </c>
      <c r="S4961">
        <f>IF(R4961&lt;=15,"Até 15",IF(R4961&lt;=30,"Entre 15 e 30",IF(R4961&lt;=60,"Entre 30 e 60",IF(R4961&lt;=90,"Entre 60 e 90",IF(R4961&lt;=120,"Entre 90 e 120",IF(R4961&lt;=150,"Entre 120 e 150",IF(R4961&lt;=180,"Entre 150 e 180","Superior a 180")))))))</f>
        <v/>
      </c>
    </row>
    <row r="4962">
      <c r="A4962" t="inlineStr">
        <is>
          <t>Q023L04</t>
        </is>
      </c>
      <c r="B4962" t="inlineStr">
        <is>
          <t>LEONIL BRAGA SANTOS</t>
        </is>
      </c>
      <c r="C4962" t="n">
        <v>1</v>
      </c>
      <c r="D4962" t="inlineStr">
        <is>
          <t>IPCA</t>
        </is>
      </c>
      <c r="E4962" t="n">
        <v>0.009488792934583046</v>
      </c>
      <c r="F4962" t="inlineStr">
        <is>
          <t>MENSAL</t>
        </is>
      </c>
      <c r="G4962" t="n">
        <v>47567</v>
      </c>
      <c r="H4962" t="n">
        <v>47567</v>
      </c>
      <c r="I4962" t="n">
        <v>120</v>
      </c>
      <c r="J4962" t="inlineStr">
        <is>
          <t>CARTEIRA</t>
        </is>
      </c>
      <c r="K4962" t="inlineStr">
        <is>
          <t>CONTRATO</t>
        </is>
      </c>
      <c r="L4962" t="n">
        <v>1599.15</v>
      </c>
      <c r="M4962" t="inlineStr">
        <is>
          <t>IBIRAPITANGA FASE 3</t>
        </is>
      </c>
      <c r="N4962" s="142">
        <f>DATE(YEAR(G4962),MONTH(G4962),1)</f>
        <v/>
      </c>
      <c r="O4962" s="132">
        <f>IF(G4962&gt;$K$3,"Futuro","Atraso")</f>
        <v/>
      </c>
      <c r="P4962">
        <f>12*(YEAR(G4962)-YEAR($K$3))+(MONTH(G4962)-MONTH($K$3))</f>
        <v/>
      </c>
      <c r="Q4962" s="366">
        <f>IF(M4962="IBIRAPITANGA FASE 3",IF(O4962="Atraso",L4962,L4962/(1+$I$2)^P4962),IF(O4962="Atraso",L4962,L4962/(1+$I$1)^P4962))</f>
        <v/>
      </c>
      <c r="R4962">
        <f>IF(O4962="Atraso",$K$3-G4962,0)</f>
        <v/>
      </c>
      <c r="S4962">
        <f>IF(R4962&lt;=15,"Até 15",IF(R4962&lt;=30,"Entre 15 e 30",IF(R4962&lt;=60,"Entre 30 e 60",IF(R4962&lt;=90,"Entre 60 e 90",IF(R4962&lt;=120,"Entre 90 e 120",IF(R4962&lt;=150,"Entre 120 e 150",IF(R4962&lt;=180,"Entre 150 e 180","Superior a 180")))))))</f>
        <v/>
      </c>
    </row>
    <row r="4963">
      <c r="A4963" t="inlineStr">
        <is>
          <t>Q023L05</t>
        </is>
      </c>
      <c r="B4963" t="inlineStr">
        <is>
          <t>SERGIO MELLACI</t>
        </is>
      </c>
      <c r="C4963" t="n">
        <v>1</v>
      </c>
      <c r="D4963" t="inlineStr">
        <is>
          <t>IPCA</t>
        </is>
      </c>
      <c r="E4963" t="n">
        <v>0</v>
      </c>
      <c r="F4963" t="inlineStr">
        <is>
          <t>MENSAL</t>
        </is>
      </c>
      <c r="G4963" t="n">
        <v>45260</v>
      </c>
      <c r="H4963" t="n">
        <v>45260</v>
      </c>
      <c r="I4963" t="n">
        <v>42</v>
      </c>
      <c r="J4963" t="inlineStr">
        <is>
          <t>CARTEIRA</t>
        </is>
      </c>
      <c r="K4963" t="inlineStr">
        <is>
          <t>CONTRATO</t>
        </is>
      </c>
      <c r="L4963" t="n">
        <v>3069.38</v>
      </c>
      <c r="M4963" t="inlineStr">
        <is>
          <t>IBIRAPITANGA FASE 3</t>
        </is>
      </c>
      <c r="N4963" s="142">
        <f>DATE(YEAR(G4963),MONTH(G4963),1)</f>
        <v/>
      </c>
      <c r="O4963" s="132">
        <f>IF(G4963&gt;$K$3,"Futuro","Atraso")</f>
        <v/>
      </c>
      <c r="P4963">
        <f>12*(YEAR(G4963)-YEAR($K$3))+(MONTH(G4963)-MONTH($K$3))</f>
        <v/>
      </c>
      <c r="Q4963" s="366">
        <f>IF(M4963="IBIRAPITANGA FASE 3",IF(O4963="Atraso",L4963,L4963/(1+$I$2)^P4963),IF(O4963="Atraso",L4963,L4963/(1+$I$1)^P4963))</f>
        <v/>
      </c>
      <c r="R4963">
        <f>IF(O4963="Atraso",$K$3-G4963,0)</f>
        <v/>
      </c>
      <c r="S4963">
        <f>IF(R4963&lt;=15,"Até 15",IF(R4963&lt;=30,"Entre 15 e 30",IF(R4963&lt;=60,"Entre 30 e 60",IF(R4963&lt;=90,"Entre 60 e 90",IF(R4963&lt;=120,"Entre 90 e 120",IF(R4963&lt;=150,"Entre 120 e 150",IF(R4963&lt;=180,"Entre 150 e 180","Superior a 180")))))))</f>
        <v/>
      </c>
    </row>
    <row r="4964">
      <c r="A4964" t="inlineStr">
        <is>
          <t>Q023L05</t>
        </is>
      </c>
      <c r="B4964" t="inlineStr">
        <is>
          <t>SERGIO MELLACI</t>
        </is>
      </c>
      <c r="C4964" t="n">
        <v>1</v>
      </c>
      <c r="D4964" t="inlineStr">
        <is>
          <t>IPCA</t>
        </is>
      </c>
      <c r="E4964" t="n">
        <v>0</v>
      </c>
      <c r="F4964" t="inlineStr">
        <is>
          <t>MENSAL</t>
        </is>
      </c>
      <c r="G4964" t="n">
        <v>45290</v>
      </c>
      <c r="H4964" t="n">
        <v>45290</v>
      </c>
      <c r="I4964" t="n">
        <v>43</v>
      </c>
      <c r="J4964" t="inlineStr">
        <is>
          <t>CARTEIRA</t>
        </is>
      </c>
      <c r="K4964" t="inlineStr">
        <is>
          <t>CONTRATO</t>
        </is>
      </c>
      <c r="L4964" t="n">
        <v>3069.38</v>
      </c>
      <c r="M4964" t="inlineStr">
        <is>
          <t>IBIRAPITANGA FASE 3</t>
        </is>
      </c>
      <c r="N4964" s="142">
        <f>DATE(YEAR(G4964),MONTH(G4964),1)</f>
        <v/>
      </c>
      <c r="O4964" s="132">
        <f>IF(G4964&gt;$K$3,"Futuro","Atraso")</f>
        <v/>
      </c>
      <c r="P4964">
        <f>12*(YEAR(G4964)-YEAR($K$3))+(MONTH(G4964)-MONTH($K$3))</f>
        <v/>
      </c>
      <c r="Q4964" s="366">
        <f>IF(M4964="IBIRAPITANGA FASE 3",IF(O4964="Atraso",L4964,L4964/(1+$I$2)^P4964),IF(O4964="Atraso",L4964,L4964/(1+$I$1)^P4964))</f>
        <v/>
      </c>
      <c r="R4964">
        <f>IF(O4964="Atraso",$K$3-G4964,0)</f>
        <v/>
      </c>
      <c r="S4964">
        <f>IF(R4964&lt;=15,"Até 15",IF(R4964&lt;=30,"Entre 15 e 30",IF(R4964&lt;=60,"Entre 30 e 60",IF(R4964&lt;=90,"Entre 60 e 90",IF(R4964&lt;=120,"Entre 90 e 120",IF(R4964&lt;=150,"Entre 120 e 150",IF(R4964&lt;=180,"Entre 150 e 180","Superior a 180")))))))</f>
        <v/>
      </c>
    </row>
    <row r="4965">
      <c r="A4965" t="inlineStr">
        <is>
          <t>Q023L05</t>
        </is>
      </c>
      <c r="B4965" t="inlineStr">
        <is>
          <t>SERGIO MELLACI</t>
        </is>
      </c>
      <c r="C4965" t="n">
        <v>1</v>
      </c>
      <c r="D4965" t="inlineStr">
        <is>
          <t>IPCA</t>
        </is>
      </c>
      <c r="E4965" t="n">
        <v>0</v>
      </c>
      <c r="F4965" t="inlineStr">
        <is>
          <t>MENSAL</t>
        </is>
      </c>
      <c r="G4965" t="n">
        <v>45321</v>
      </c>
      <c r="H4965" t="n">
        <v>45321</v>
      </c>
      <c r="I4965" t="n">
        <v>44</v>
      </c>
      <c r="J4965" t="inlineStr">
        <is>
          <t>CARTEIRA</t>
        </is>
      </c>
      <c r="K4965" t="inlineStr">
        <is>
          <t>CONTRATO</t>
        </is>
      </c>
      <c r="L4965" t="n">
        <v>3069.38</v>
      </c>
      <c r="M4965" t="inlineStr">
        <is>
          <t>IBIRAPITANGA FASE 3</t>
        </is>
      </c>
      <c r="N4965" s="142">
        <f>DATE(YEAR(G4965),MONTH(G4965),1)</f>
        <v/>
      </c>
      <c r="O4965" s="132">
        <f>IF(G4965&gt;$K$3,"Futuro","Atraso")</f>
        <v/>
      </c>
      <c r="P4965">
        <f>12*(YEAR(G4965)-YEAR($K$3))+(MONTH(G4965)-MONTH($K$3))</f>
        <v/>
      </c>
      <c r="Q4965" s="366">
        <f>IF(M4965="IBIRAPITANGA FASE 3",IF(O4965="Atraso",L4965,L4965/(1+$I$2)^P4965),IF(O4965="Atraso",L4965,L4965/(1+$I$1)^P4965))</f>
        <v/>
      </c>
      <c r="R4965">
        <f>IF(O4965="Atraso",$K$3-G4965,0)</f>
        <v/>
      </c>
      <c r="S4965">
        <f>IF(R4965&lt;=15,"Até 15",IF(R4965&lt;=30,"Entre 15 e 30",IF(R4965&lt;=60,"Entre 30 e 60",IF(R4965&lt;=90,"Entre 60 e 90",IF(R4965&lt;=120,"Entre 90 e 120",IF(R4965&lt;=150,"Entre 120 e 150",IF(R4965&lt;=180,"Entre 150 e 180","Superior a 180")))))))</f>
        <v/>
      </c>
    </row>
    <row r="4966">
      <c r="A4966" t="inlineStr">
        <is>
          <t>Q023L05</t>
        </is>
      </c>
      <c r="B4966" t="inlineStr">
        <is>
          <t>SERGIO MELLACI</t>
        </is>
      </c>
      <c r="C4966" t="n">
        <v>1</v>
      </c>
      <c r="D4966" t="inlineStr">
        <is>
          <t>IPCA</t>
        </is>
      </c>
      <c r="E4966" t="n">
        <v>0</v>
      </c>
      <c r="F4966" t="inlineStr">
        <is>
          <t>MENSAL</t>
        </is>
      </c>
      <c r="G4966" t="n">
        <v>45350</v>
      </c>
      <c r="H4966" t="n">
        <v>45350</v>
      </c>
      <c r="I4966" t="n">
        <v>45</v>
      </c>
      <c r="J4966" t="inlineStr">
        <is>
          <t>CARTEIRA</t>
        </is>
      </c>
      <c r="K4966" t="inlineStr">
        <is>
          <t>CONTRATO</t>
        </is>
      </c>
      <c r="L4966" t="n">
        <v>3069.38</v>
      </c>
      <c r="M4966" t="inlineStr">
        <is>
          <t>IBIRAPITANGA FASE 3</t>
        </is>
      </c>
      <c r="N4966" s="142">
        <f>DATE(YEAR(G4966),MONTH(G4966),1)</f>
        <v/>
      </c>
      <c r="O4966" s="132">
        <f>IF(G4966&gt;$K$3,"Futuro","Atraso")</f>
        <v/>
      </c>
      <c r="P4966">
        <f>12*(YEAR(G4966)-YEAR($K$3))+(MONTH(G4966)-MONTH($K$3))</f>
        <v/>
      </c>
      <c r="Q4966" s="366">
        <f>IF(M4966="IBIRAPITANGA FASE 3",IF(O4966="Atraso",L4966,L4966/(1+$I$2)^P4966),IF(O4966="Atraso",L4966,L4966/(1+$I$1)^P4966))</f>
        <v/>
      </c>
      <c r="R4966">
        <f>IF(O4966="Atraso",$K$3-G4966,0)</f>
        <v/>
      </c>
      <c r="S4966">
        <f>IF(R4966&lt;=15,"Até 15",IF(R4966&lt;=30,"Entre 15 e 30",IF(R4966&lt;=60,"Entre 30 e 60",IF(R4966&lt;=90,"Entre 60 e 90",IF(R4966&lt;=120,"Entre 90 e 120",IF(R4966&lt;=150,"Entre 120 e 150",IF(R4966&lt;=180,"Entre 150 e 180","Superior a 180")))))))</f>
        <v/>
      </c>
    </row>
    <row r="4967">
      <c r="A4967" t="inlineStr">
        <is>
          <t>Q023L05</t>
        </is>
      </c>
      <c r="B4967" t="inlineStr">
        <is>
          <t>SERGIO MELLACI</t>
        </is>
      </c>
      <c r="C4967" t="n">
        <v>1</v>
      </c>
      <c r="D4967" t="inlineStr">
        <is>
          <t>IPCA</t>
        </is>
      </c>
      <c r="E4967" t="n">
        <v>0</v>
      </c>
      <c r="F4967" t="inlineStr">
        <is>
          <t>MENSAL</t>
        </is>
      </c>
      <c r="G4967" t="n">
        <v>45381</v>
      </c>
      <c r="H4967" t="n">
        <v>45381</v>
      </c>
      <c r="I4967" t="n">
        <v>46</v>
      </c>
      <c r="J4967" t="inlineStr">
        <is>
          <t>CARTEIRA</t>
        </is>
      </c>
      <c r="K4967" t="inlineStr">
        <is>
          <t>CONTRATO</t>
        </is>
      </c>
      <c r="L4967" t="n">
        <v>3069.38</v>
      </c>
      <c r="M4967" t="inlineStr">
        <is>
          <t>IBIRAPITANGA FASE 3</t>
        </is>
      </c>
      <c r="N4967" s="142">
        <f>DATE(YEAR(G4967),MONTH(G4967),1)</f>
        <v/>
      </c>
      <c r="O4967" s="132">
        <f>IF(G4967&gt;$K$3,"Futuro","Atraso")</f>
        <v/>
      </c>
      <c r="P4967">
        <f>12*(YEAR(G4967)-YEAR($K$3))+(MONTH(G4967)-MONTH($K$3))</f>
        <v/>
      </c>
      <c r="Q4967" s="366">
        <f>IF(M4967="IBIRAPITANGA FASE 3",IF(O4967="Atraso",L4967,L4967/(1+$I$2)^P4967),IF(O4967="Atraso",L4967,L4967/(1+$I$1)^P4967))</f>
        <v/>
      </c>
      <c r="R4967">
        <f>IF(O4967="Atraso",$K$3-G4967,0)</f>
        <v/>
      </c>
      <c r="S4967">
        <f>IF(R4967&lt;=15,"Até 15",IF(R4967&lt;=30,"Entre 15 e 30",IF(R4967&lt;=60,"Entre 30 e 60",IF(R4967&lt;=90,"Entre 60 e 90",IF(R4967&lt;=120,"Entre 90 e 120",IF(R4967&lt;=150,"Entre 120 e 150",IF(R4967&lt;=180,"Entre 150 e 180","Superior a 180")))))))</f>
        <v/>
      </c>
    </row>
    <row r="4968">
      <c r="A4968" t="inlineStr">
        <is>
          <t>Q023L05</t>
        </is>
      </c>
      <c r="B4968" t="inlineStr">
        <is>
          <t>SERGIO MELLACI</t>
        </is>
      </c>
      <c r="C4968" t="n">
        <v>1</v>
      </c>
      <c r="D4968" t="inlineStr">
        <is>
          <t>IPCA</t>
        </is>
      </c>
      <c r="E4968" t="n">
        <v>0</v>
      </c>
      <c r="F4968" t="inlineStr">
        <is>
          <t>MENSAL</t>
        </is>
      </c>
      <c r="G4968" t="n">
        <v>45412</v>
      </c>
      <c r="H4968" t="n">
        <v>45412</v>
      </c>
      <c r="I4968" t="n">
        <v>47</v>
      </c>
      <c r="J4968" t="inlineStr">
        <is>
          <t>CARTEIRA</t>
        </is>
      </c>
      <c r="K4968" t="inlineStr">
        <is>
          <t>CONTRATO</t>
        </is>
      </c>
      <c r="L4968" t="n">
        <v>3069.38</v>
      </c>
      <c r="M4968" t="inlineStr">
        <is>
          <t>IBIRAPITANGA FASE 3</t>
        </is>
      </c>
      <c r="N4968" s="142">
        <f>DATE(YEAR(G4968),MONTH(G4968),1)</f>
        <v/>
      </c>
      <c r="O4968" s="132">
        <f>IF(G4968&gt;$K$3,"Futuro","Atraso")</f>
        <v/>
      </c>
      <c r="P4968">
        <f>12*(YEAR(G4968)-YEAR($K$3))+(MONTH(G4968)-MONTH($K$3))</f>
        <v/>
      </c>
      <c r="Q4968" s="366">
        <f>IF(M4968="IBIRAPITANGA FASE 3",IF(O4968="Atraso",L4968,L4968/(1+$I$2)^P4968),IF(O4968="Atraso",L4968,L4968/(1+$I$1)^P4968))</f>
        <v/>
      </c>
      <c r="R4968">
        <f>IF(O4968="Atraso",$K$3-G4968,0)</f>
        <v/>
      </c>
      <c r="S4968">
        <f>IF(R4968&lt;=15,"Até 15",IF(R4968&lt;=30,"Entre 15 e 30",IF(R4968&lt;=60,"Entre 30 e 60",IF(R4968&lt;=90,"Entre 60 e 90",IF(R4968&lt;=120,"Entre 90 e 120",IF(R4968&lt;=150,"Entre 120 e 150",IF(R4968&lt;=180,"Entre 150 e 180","Superior a 180")))))))</f>
        <v/>
      </c>
    </row>
    <row r="4969">
      <c r="A4969" t="inlineStr">
        <is>
          <t>Q023L05</t>
        </is>
      </c>
      <c r="B4969" t="inlineStr">
        <is>
          <t>SERGIO MELLACI</t>
        </is>
      </c>
      <c r="C4969" t="n">
        <v>1</v>
      </c>
      <c r="D4969" t="inlineStr">
        <is>
          <t>IPCA</t>
        </is>
      </c>
      <c r="E4969" t="n">
        <v>0</v>
      </c>
      <c r="F4969" t="inlineStr">
        <is>
          <t>MENSAL</t>
        </is>
      </c>
      <c r="G4969" t="n">
        <v>45442</v>
      </c>
      <c r="H4969" t="n">
        <v>45442</v>
      </c>
      <c r="I4969" t="n">
        <v>48</v>
      </c>
      <c r="J4969" t="inlineStr">
        <is>
          <t>CARTEIRA</t>
        </is>
      </c>
      <c r="K4969" t="inlineStr">
        <is>
          <t>CONTRATO</t>
        </is>
      </c>
      <c r="L4969" t="n">
        <v>3069.38</v>
      </c>
      <c r="M4969" t="inlineStr">
        <is>
          <t>IBIRAPITANGA FASE 3</t>
        </is>
      </c>
      <c r="N4969" s="142">
        <f>DATE(YEAR(G4969),MONTH(G4969),1)</f>
        <v/>
      </c>
      <c r="O4969" s="132">
        <f>IF(G4969&gt;$K$3,"Futuro","Atraso")</f>
        <v/>
      </c>
      <c r="P4969">
        <f>12*(YEAR(G4969)-YEAR($K$3))+(MONTH(G4969)-MONTH($K$3))</f>
        <v/>
      </c>
      <c r="Q4969" s="366">
        <f>IF(M4969="IBIRAPITANGA FASE 3",IF(O4969="Atraso",L4969,L4969/(1+$I$2)^P4969),IF(O4969="Atraso",L4969,L4969/(1+$I$1)^P4969))</f>
        <v/>
      </c>
      <c r="R4969">
        <f>IF(O4969="Atraso",$K$3-G4969,0)</f>
        <v/>
      </c>
      <c r="S4969">
        <f>IF(R4969&lt;=15,"Até 15",IF(R4969&lt;=30,"Entre 15 e 30",IF(R4969&lt;=60,"Entre 30 e 60",IF(R4969&lt;=90,"Entre 60 e 90",IF(R4969&lt;=120,"Entre 90 e 120",IF(R4969&lt;=150,"Entre 120 e 150",IF(R4969&lt;=180,"Entre 150 e 180","Superior a 180")))))))</f>
        <v/>
      </c>
    </row>
    <row r="4970">
      <c r="A4970" t="inlineStr">
        <is>
          <t>Q023L06</t>
        </is>
      </c>
      <c r="B4970" t="inlineStr">
        <is>
          <t>GABRIELA DOS SANTOS BARROS</t>
        </is>
      </c>
      <c r="C4970" t="n">
        <v>1</v>
      </c>
      <c r="D4970" t="inlineStr">
        <is>
          <t>IPCA</t>
        </is>
      </c>
      <c r="E4970" t="n">
        <v>0</v>
      </c>
      <c r="F4970" t="inlineStr">
        <is>
          <t>MENSAL</t>
        </is>
      </c>
      <c r="G4970" t="n">
        <v>45245</v>
      </c>
      <c r="H4970" t="n">
        <v>45245</v>
      </c>
      <c r="I4970" t="n">
        <v>15</v>
      </c>
      <c r="J4970" t="inlineStr">
        <is>
          <t>CARTEIRA</t>
        </is>
      </c>
      <c r="K4970" t="inlineStr">
        <is>
          <t>CONTRATO</t>
        </is>
      </c>
      <c r="L4970" t="n">
        <v>5458.74</v>
      </c>
      <c r="M4970" t="inlineStr">
        <is>
          <t>IBIRAPITANGA FASE 3</t>
        </is>
      </c>
      <c r="N4970" s="142">
        <f>DATE(YEAR(G4970),MONTH(G4970),1)</f>
        <v/>
      </c>
      <c r="O4970" s="132">
        <f>IF(G4970&gt;$K$3,"Futuro","Atraso")</f>
        <v/>
      </c>
      <c r="P4970">
        <f>12*(YEAR(G4970)-YEAR($K$3))+(MONTH(G4970)-MONTH($K$3))</f>
        <v/>
      </c>
      <c r="Q4970" s="366">
        <f>IF(M4970="IBIRAPITANGA FASE 3",IF(O4970="Atraso",L4970,L4970/(1+$I$2)^P4970),IF(O4970="Atraso",L4970,L4970/(1+$I$1)^P4970))</f>
        <v/>
      </c>
      <c r="R4970">
        <f>IF(O4970="Atraso",$K$3-G4970,0)</f>
        <v/>
      </c>
      <c r="S4970">
        <f>IF(R4970&lt;=15,"Até 15",IF(R4970&lt;=30,"Entre 15 e 30",IF(R4970&lt;=60,"Entre 30 e 60",IF(R4970&lt;=90,"Entre 60 e 90",IF(R4970&lt;=120,"Entre 90 e 120",IF(R4970&lt;=150,"Entre 120 e 150",IF(R4970&lt;=180,"Entre 150 e 180","Superior a 180")))))))</f>
        <v/>
      </c>
    </row>
    <row r="4971">
      <c r="A4971" t="inlineStr">
        <is>
          <t>Q023L06</t>
        </is>
      </c>
      <c r="B4971" t="inlineStr">
        <is>
          <t>GABRIELA DOS SANTOS BARROS</t>
        </is>
      </c>
      <c r="C4971" t="n">
        <v>1</v>
      </c>
      <c r="D4971" t="inlineStr">
        <is>
          <t>IPCA</t>
        </is>
      </c>
      <c r="E4971" t="n">
        <v>0</v>
      </c>
      <c r="F4971" t="inlineStr">
        <is>
          <t>MENSAL</t>
        </is>
      </c>
      <c r="G4971" t="n">
        <v>45275</v>
      </c>
      <c r="H4971" t="n">
        <v>45275</v>
      </c>
      <c r="I4971" t="n">
        <v>16</v>
      </c>
      <c r="J4971" t="inlineStr">
        <is>
          <t>CARTEIRA</t>
        </is>
      </c>
      <c r="K4971" t="inlineStr">
        <is>
          <t>CONTRATO</t>
        </is>
      </c>
      <c r="L4971" t="n">
        <v>5458.74</v>
      </c>
      <c r="M4971" t="inlineStr">
        <is>
          <t>IBIRAPITANGA FASE 3</t>
        </is>
      </c>
      <c r="N4971" s="142">
        <f>DATE(YEAR(G4971),MONTH(G4971),1)</f>
        <v/>
      </c>
      <c r="O4971" s="132">
        <f>IF(G4971&gt;$K$3,"Futuro","Atraso")</f>
        <v/>
      </c>
      <c r="P4971">
        <f>12*(YEAR(G4971)-YEAR($K$3))+(MONTH(G4971)-MONTH($K$3))</f>
        <v/>
      </c>
      <c r="Q4971" s="366">
        <f>IF(M4971="IBIRAPITANGA FASE 3",IF(O4971="Atraso",L4971,L4971/(1+$I$2)^P4971),IF(O4971="Atraso",L4971,L4971/(1+$I$1)^P4971))</f>
        <v/>
      </c>
      <c r="R4971">
        <f>IF(O4971="Atraso",$K$3-G4971,0)</f>
        <v/>
      </c>
      <c r="S4971">
        <f>IF(R4971&lt;=15,"Até 15",IF(R4971&lt;=30,"Entre 15 e 30",IF(R4971&lt;=60,"Entre 30 e 60",IF(R4971&lt;=90,"Entre 60 e 90",IF(R4971&lt;=120,"Entre 90 e 120",IF(R4971&lt;=150,"Entre 120 e 150",IF(R4971&lt;=180,"Entre 150 e 180","Superior a 180")))))))</f>
        <v/>
      </c>
    </row>
    <row r="4972">
      <c r="A4972" t="inlineStr">
        <is>
          <t>Q023L06</t>
        </is>
      </c>
      <c r="B4972" t="inlineStr">
        <is>
          <t>GABRIELA DOS SANTOS BARROS</t>
        </is>
      </c>
      <c r="C4972" t="n">
        <v>1</v>
      </c>
      <c r="D4972" t="inlineStr">
        <is>
          <t>IPCA</t>
        </is>
      </c>
      <c r="E4972" t="n">
        <v>0</v>
      </c>
      <c r="F4972" t="inlineStr">
        <is>
          <t>MENSAL</t>
        </is>
      </c>
      <c r="G4972" t="n">
        <v>45306</v>
      </c>
      <c r="H4972" t="n">
        <v>45306</v>
      </c>
      <c r="I4972" t="n">
        <v>17</v>
      </c>
      <c r="J4972" t="inlineStr">
        <is>
          <t>CARTEIRA</t>
        </is>
      </c>
      <c r="K4972" t="inlineStr">
        <is>
          <t>CONTRATO</t>
        </is>
      </c>
      <c r="L4972" t="n">
        <v>5458.74</v>
      </c>
      <c r="M4972" t="inlineStr">
        <is>
          <t>IBIRAPITANGA FASE 3</t>
        </is>
      </c>
      <c r="N4972" s="142">
        <f>DATE(YEAR(G4972),MONTH(G4972),1)</f>
        <v/>
      </c>
      <c r="O4972" s="132">
        <f>IF(G4972&gt;$K$3,"Futuro","Atraso")</f>
        <v/>
      </c>
      <c r="P4972">
        <f>12*(YEAR(G4972)-YEAR($K$3))+(MONTH(G4972)-MONTH($K$3))</f>
        <v/>
      </c>
      <c r="Q4972" s="366">
        <f>IF(M4972="IBIRAPITANGA FASE 3",IF(O4972="Atraso",L4972,L4972/(1+$I$2)^P4972),IF(O4972="Atraso",L4972,L4972/(1+$I$1)^P4972))</f>
        <v/>
      </c>
      <c r="R4972">
        <f>IF(O4972="Atraso",$K$3-G4972,0)</f>
        <v/>
      </c>
      <c r="S4972">
        <f>IF(R4972&lt;=15,"Até 15",IF(R4972&lt;=30,"Entre 15 e 30",IF(R4972&lt;=60,"Entre 30 e 60",IF(R4972&lt;=90,"Entre 60 e 90",IF(R4972&lt;=120,"Entre 90 e 120",IF(R4972&lt;=150,"Entre 120 e 150",IF(R4972&lt;=180,"Entre 150 e 180","Superior a 180")))))))</f>
        <v/>
      </c>
    </row>
    <row r="4973">
      <c r="A4973" t="inlineStr">
        <is>
          <t>Q023L06</t>
        </is>
      </c>
      <c r="B4973" t="inlineStr">
        <is>
          <t>GABRIELA DOS SANTOS BARROS</t>
        </is>
      </c>
      <c r="C4973" t="n">
        <v>1</v>
      </c>
      <c r="D4973" t="inlineStr">
        <is>
          <t>IPCA</t>
        </is>
      </c>
      <c r="E4973" t="n">
        <v>0</v>
      </c>
      <c r="F4973" t="inlineStr">
        <is>
          <t>MENSAL</t>
        </is>
      </c>
      <c r="G4973" t="n">
        <v>45337</v>
      </c>
      <c r="H4973" t="n">
        <v>45337</v>
      </c>
      <c r="I4973" t="n">
        <v>18</v>
      </c>
      <c r="J4973" t="inlineStr">
        <is>
          <t>CARTEIRA</t>
        </is>
      </c>
      <c r="K4973" t="inlineStr">
        <is>
          <t>CONTRATO</t>
        </is>
      </c>
      <c r="L4973" t="n">
        <v>5458.74</v>
      </c>
      <c r="M4973" t="inlineStr">
        <is>
          <t>IBIRAPITANGA FASE 3</t>
        </is>
      </c>
      <c r="N4973" s="142">
        <f>DATE(YEAR(G4973),MONTH(G4973),1)</f>
        <v/>
      </c>
      <c r="O4973" s="132">
        <f>IF(G4973&gt;$K$3,"Futuro","Atraso")</f>
        <v/>
      </c>
      <c r="P4973">
        <f>12*(YEAR(G4973)-YEAR($K$3))+(MONTH(G4973)-MONTH($K$3))</f>
        <v/>
      </c>
      <c r="Q4973" s="366">
        <f>IF(M4973="IBIRAPITANGA FASE 3",IF(O4973="Atraso",L4973,L4973/(1+$I$2)^P4973),IF(O4973="Atraso",L4973,L4973/(1+$I$1)^P4973))</f>
        <v/>
      </c>
      <c r="R4973">
        <f>IF(O4973="Atraso",$K$3-G4973,0)</f>
        <v/>
      </c>
      <c r="S4973">
        <f>IF(R4973&lt;=15,"Até 15",IF(R4973&lt;=30,"Entre 15 e 30",IF(R4973&lt;=60,"Entre 30 e 60",IF(R4973&lt;=90,"Entre 60 e 90",IF(R4973&lt;=120,"Entre 90 e 120",IF(R4973&lt;=150,"Entre 120 e 150",IF(R4973&lt;=180,"Entre 150 e 180","Superior a 180")))))))</f>
        <v/>
      </c>
    </row>
    <row r="4974">
      <c r="A4974" t="inlineStr">
        <is>
          <t>Q023L06</t>
        </is>
      </c>
      <c r="B4974" t="inlineStr">
        <is>
          <t>GABRIELA DOS SANTOS BARROS</t>
        </is>
      </c>
      <c r="C4974" t="n">
        <v>1</v>
      </c>
      <c r="D4974" t="inlineStr">
        <is>
          <t>IPCA</t>
        </is>
      </c>
      <c r="E4974" t="n">
        <v>0</v>
      </c>
      <c r="F4974" t="inlineStr">
        <is>
          <t>MENSAL</t>
        </is>
      </c>
      <c r="G4974" t="n">
        <v>45366</v>
      </c>
      <c r="H4974" t="n">
        <v>45366</v>
      </c>
      <c r="I4974" t="n">
        <v>19</v>
      </c>
      <c r="J4974" t="inlineStr">
        <is>
          <t>CARTEIRA</t>
        </is>
      </c>
      <c r="K4974" t="inlineStr">
        <is>
          <t>CONTRATO</t>
        </is>
      </c>
      <c r="L4974" t="n">
        <v>5458.74</v>
      </c>
      <c r="M4974" t="inlineStr">
        <is>
          <t>IBIRAPITANGA FASE 3</t>
        </is>
      </c>
      <c r="N4974" s="142">
        <f>DATE(YEAR(G4974),MONTH(G4974),1)</f>
        <v/>
      </c>
      <c r="O4974" s="132">
        <f>IF(G4974&gt;$K$3,"Futuro","Atraso")</f>
        <v/>
      </c>
      <c r="P4974">
        <f>12*(YEAR(G4974)-YEAR($K$3))+(MONTH(G4974)-MONTH($K$3))</f>
        <v/>
      </c>
      <c r="Q4974" s="366">
        <f>IF(M4974="IBIRAPITANGA FASE 3",IF(O4974="Atraso",L4974,L4974/(1+$I$2)^P4974),IF(O4974="Atraso",L4974,L4974/(1+$I$1)^P4974))</f>
        <v/>
      </c>
      <c r="R4974">
        <f>IF(O4974="Atraso",$K$3-G4974,0)</f>
        <v/>
      </c>
      <c r="S4974">
        <f>IF(R4974&lt;=15,"Até 15",IF(R4974&lt;=30,"Entre 15 e 30",IF(R4974&lt;=60,"Entre 30 e 60",IF(R4974&lt;=90,"Entre 60 e 90",IF(R4974&lt;=120,"Entre 90 e 120",IF(R4974&lt;=150,"Entre 120 e 150",IF(R4974&lt;=180,"Entre 150 e 180","Superior a 180")))))))</f>
        <v/>
      </c>
    </row>
    <row r="4975">
      <c r="A4975" t="inlineStr">
        <is>
          <t>Q023L06</t>
        </is>
      </c>
      <c r="B4975" t="inlineStr">
        <is>
          <t>GABRIELA DOS SANTOS BARROS</t>
        </is>
      </c>
      <c r="C4975" t="n">
        <v>1</v>
      </c>
      <c r="D4975" t="inlineStr">
        <is>
          <t>IPCA</t>
        </is>
      </c>
      <c r="E4975" t="n">
        <v>0</v>
      </c>
      <c r="F4975" t="inlineStr">
        <is>
          <t>MENSAL</t>
        </is>
      </c>
      <c r="G4975" t="n">
        <v>45397</v>
      </c>
      <c r="H4975" t="n">
        <v>45397</v>
      </c>
      <c r="I4975" t="n">
        <v>20</v>
      </c>
      <c r="J4975" t="inlineStr">
        <is>
          <t>CARTEIRA</t>
        </is>
      </c>
      <c r="K4975" t="inlineStr">
        <is>
          <t>CONTRATO</t>
        </is>
      </c>
      <c r="L4975" t="n">
        <v>5458.74</v>
      </c>
      <c r="M4975" t="inlineStr">
        <is>
          <t>IBIRAPITANGA FASE 3</t>
        </is>
      </c>
      <c r="N4975" s="142">
        <f>DATE(YEAR(G4975),MONTH(G4975),1)</f>
        <v/>
      </c>
      <c r="O4975" s="132">
        <f>IF(G4975&gt;$K$3,"Futuro","Atraso")</f>
        <v/>
      </c>
      <c r="P4975">
        <f>12*(YEAR(G4975)-YEAR($K$3))+(MONTH(G4975)-MONTH($K$3))</f>
        <v/>
      </c>
      <c r="Q4975" s="366">
        <f>IF(M4975="IBIRAPITANGA FASE 3",IF(O4975="Atraso",L4975,L4975/(1+$I$2)^P4975),IF(O4975="Atraso",L4975,L4975/(1+$I$1)^P4975))</f>
        <v/>
      </c>
      <c r="R4975">
        <f>IF(O4975="Atraso",$K$3-G4975,0)</f>
        <v/>
      </c>
      <c r="S4975">
        <f>IF(R4975&lt;=15,"Até 15",IF(R4975&lt;=30,"Entre 15 e 30",IF(R4975&lt;=60,"Entre 30 e 60",IF(R4975&lt;=90,"Entre 60 e 90",IF(R4975&lt;=120,"Entre 90 e 120",IF(R4975&lt;=150,"Entre 120 e 150",IF(R4975&lt;=180,"Entre 150 e 180","Superior a 180")))))))</f>
        <v/>
      </c>
    </row>
    <row r="4976">
      <c r="A4976" t="inlineStr">
        <is>
          <t>Q023L06</t>
        </is>
      </c>
      <c r="B4976" t="inlineStr">
        <is>
          <t>GABRIELA DOS SANTOS BARROS</t>
        </is>
      </c>
      <c r="C4976" t="n">
        <v>1</v>
      </c>
      <c r="D4976" t="inlineStr">
        <is>
          <t>IPCA</t>
        </is>
      </c>
      <c r="E4976" t="n">
        <v>0</v>
      </c>
      <c r="F4976" t="inlineStr">
        <is>
          <t>MENSAL</t>
        </is>
      </c>
      <c r="G4976" t="n">
        <v>45427</v>
      </c>
      <c r="H4976" t="n">
        <v>45427</v>
      </c>
      <c r="I4976" t="n">
        <v>21</v>
      </c>
      <c r="J4976" t="inlineStr">
        <is>
          <t>CARTEIRA</t>
        </is>
      </c>
      <c r="K4976" t="inlineStr">
        <is>
          <t>CONTRATO</t>
        </is>
      </c>
      <c r="L4976" t="n">
        <v>5458.74</v>
      </c>
      <c r="M4976" t="inlineStr">
        <is>
          <t>IBIRAPITANGA FASE 3</t>
        </is>
      </c>
      <c r="N4976" s="142">
        <f>DATE(YEAR(G4976),MONTH(G4976),1)</f>
        <v/>
      </c>
      <c r="O4976" s="132">
        <f>IF(G4976&gt;$K$3,"Futuro","Atraso")</f>
        <v/>
      </c>
      <c r="P4976">
        <f>12*(YEAR(G4976)-YEAR($K$3))+(MONTH(G4976)-MONTH($K$3))</f>
        <v/>
      </c>
      <c r="Q4976" s="366">
        <f>IF(M4976="IBIRAPITANGA FASE 3",IF(O4976="Atraso",L4976,L4976/(1+$I$2)^P4976),IF(O4976="Atraso",L4976,L4976/(1+$I$1)^P4976))</f>
        <v/>
      </c>
      <c r="R4976">
        <f>IF(O4976="Atraso",$K$3-G4976,0)</f>
        <v/>
      </c>
      <c r="S4976">
        <f>IF(R4976&lt;=15,"Até 15",IF(R4976&lt;=30,"Entre 15 e 30",IF(R4976&lt;=60,"Entre 30 e 60",IF(R4976&lt;=90,"Entre 60 e 90",IF(R4976&lt;=120,"Entre 90 e 120",IF(R4976&lt;=150,"Entre 120 e 150",IF(R4976&lt;=180,"Entre 150 e 180","Superior a 180")))))))</f>
        <v/>
      </c>
    </row>
    <row r="4977">
      <c r="A4977" t="inlineStr">
        <is>
          <t>Q023L06</t>
        </is>
      </c>
      <c r="B4977" t="inlineStr">
        <is>
          <t>GABRIELA DOS SANTOS BARROS</t>
        </is>
      </c>
      <c r="C4977" t="n">
        <v>1</v>
      </c>
      <c r="D4977" t="inlineStr">
        <is>
          <t>IPCA</t>
        </is>
      </c>
      <c r="E4977" t="n">
        <v>0</v>
      </c>
      <c r="F4977" t="inlineStr">
        <is>
          <t>MENSAL</t>
        </is>
      </c>
      <c r="G4977" t="n">
        <v>45458</v>
      </c>
      <c r="H4977" t="n">
        <v>45458</v>
      </c>
      <c r="I4977" t="n">
        <v>22</v>
      </c>
      <c r="J4977" t="inlineStr">
        <is>
          <t>CARTEIRA</t>
        </is>
      </c>
      <c r="K4977" t="inlineStr">
        <is>
          <t>CONTRATO</t>
        </is>
      </c>
      <c r="L4977" t="n">
        <v>5458.74</v>
      </c>
      <c r="M4977" t="inlineStr">
        <is>
          <t>IBIRAPITANGA FASE 3</t>
        </is>
      </c>
      <c r="N4977" s="142">
        <f>DATE(YEAR(G4977),MONTH(G4977),1)</f>
        <v/>
      </c>
      <c r="O4977" s="132">
        <f>IF(G4977&gt;$K$3,"Futuro","Atraso")</f>
        <v/>
      </c>
      <c r="P4977">
        <f>12*(YEAR(G4977)-YEAR($K$3))+(MONTH(G4977)-MONTH($K$3))</f>
        <v/>
      </c>
      <c r="Q4977" s="366">
        <f>IF(M4977="IBIRAPITANGA FASE 3",IF(O4977="Atraso",L4977,L4977/(1+$I$2)^P4977),IF(O4977="Atraso",L4977,L4977/(1+$I$1)^P4977))</f>
        <v/>
      </c>
      <c r="R4977">
        <f>IF(O4977="Atraso",$K$3-G4977,0)</f>
        <v/>
      </c>
      <c r="S4977">
        <f>IF(R4977&lt;=15,"Até 15",IF(R4977&lt;=30,"Entre 15 e 30",IF(R4977&lt;=60,"Entre 30 e 60",IF(R4977&lt;=90,"Entre 60 e 90",IF(R4977&lt;=120,"Entre 90 e 120",IF(R4977&lt;=150,"Entre 120 e 150",IF(R4977&lt;=180,"Entre 150 e 180","Superior a 180")))))))</f>
        <v/>
      </c>
    </row>
    <row r="4978">
      <c r="A4978" t="inlineStr">
        <is>
          <t>Q023L06</t>
        </is>
      </c>
      <c r="B4978" t="inlineStr">
        <is>
          <t>GABRIELA DOS SANTOS BARROS</t>
        </is>
      </c>
      <c r="C4978" t="n">
        <v>1</v>
      </c>
      <c r="D4978" t="inlineStr">
        <is>
          <t>IPCA</t>
        </is>
      </c>
      <c r="E4978" t="n">
        <v>0</v>
      </c>
      <c r="F4978" t="inlineStr">
        <is>
          <t>MENSAL</t>
        </is>
      </c>
      <c r="G4978" t="n">
        <v>45488</v>
      </c>
      <c r="H4978" t="n">
        <v>45488</v>
      </c>
      <c r="I4978" t="n">
        <v>23</v>
      </c>
      <c r="J4978" t="inlineStr">
        <is>
          <t>CARTEIRA</t>
        </is>
      </c>
      <c r="K4978" t="inlineStr">
        <is>
          <t>CONTRATO</t>
        </is>
      </c>
      <c r="L4978" t="n">
        <v>5458.74</v>
      </c>
      <c r="M4978" t="inlineStr">
        <is>
          <t>IBIRAPITANGA FASE 3</t>
        </is>
      </c>
      <c r="N4978" s="142">
        <f>DATE(YEAR(G4978),MONTH(G4978),1)</f>
        <v/>
      </c>
      <c r="O4978" s="132">
        <f>IF(G4978&gt;$K$3,"Futuro","Atraso")</f>
        <v/>
      </c>
      <c r="P4978">
        <f>12*(YEAR(G4978)-YEAR($K$3))+(MONTH(G4978)-MONTH($K$3))</f>
        <v/>
      </c>
      <c r="Q4978" s="366">
        <f>IF(M4978="IBIRAPITANGA FASE 3",IF(O4978="Atraso",L4978,L4978/(1+$I$2)^P4978),IF(O4978="Atraso",L4978,L4978/(1+$I$1)^P4978))</f>
        <v/>
      </c>
      <c r="R4978">
        <f>IF(O4978="Atraso",$K$3-G4978,0)</f>
        <v/>
      </c>
      <c r="S4978">
        <f>IF(R4978&lt;=15,"Até 15",IF(R4978&lt;=30,"Entre 15 e 30",IF(R4978&lt;=60,"Entre 30 e 60",IF(R4978&lt;=90,"Entre 60 e 90",IF(R4978&lt;=120,"Entre 90 e 120",IF(R4978&lt;=150,"Entre 120 e 150",IF(R4978&lt;=180,"Entre 150 e 180","Superior a 180")))))))</f>
        <v/>
      </c>
    </row>
    <row r="4979">
      <c r="A4979" t="inlineStr">
        <is>
          <t>Q023L06</t>
        </is>
      </c>
      <c r="B4979" t="inlineStr">
        <is>
          <t>GABRIELA DOS SANTOS BARROS</t>
        </is>
      </c>
      <c r="C4979" t="n">
        <v>1</v>
      </c>
      <c r="D4979" t="inlineStr">
        <is>
          <t>IPCA</t>
        </is>
      </c>
      <c r="E4979" t="n">
        <v>0</v>
      </c>
      <c r="F4979" t="inlineStr">
        <is>
          <t>MENSAL</t>
        </is>
      </c>
      <c r="G4979" t="n">
        <v>45519</v>
      </c>
      <c r="H4979" t="n">
        <v>45519</v>
      </c>
      <c r="I4979" t="n">
        <v>24</v>
      </c>
      <c r="J4979" t="inlineStr">
        <is>
          <t>CARTEIRA</t>
        </is>
      </c>
      <c r="K4979" t="inlineStr">
        <is>
          <t>CONTRATO</t>
        </is>
      </c>
      <c r="L4979" t="n">
        <v>5458.74</v>
      </c>
      <c r="M4979" t="inlineStr">
        <is>
          <t>IBIRAPITANGA FASE 3</t>
        </is>
      </c>
      <c r="N4979" s="142">
        <f>DATE(YEAR(G4979),MONTH(G4979),1)</f>
        <v/>
      </c>
      <c r="O4979" s="132">
        <f>IF(G4979&gt;$K$3,"Futuro","Atraso")</f>
        <v/>
      </c>
      <c r="P4979">
        <f>12*(YEAR(G4979)-YEAR($K$3))+(MONTH(G4979)-MONTH($K$3))</f>
        <v/>
      </c>
      <c r="Q4979" s="366">
        <f>IF(M4979="IBIRAPITANGA FASE 3",IF(O4979="Atraso",L4979,L4979/(1+$I$2)^P4979),IF(O4979="Atraso",L4979,L4979/(1+$I$1)^P4979))</f>
        <v/>
      </c>
      <c r="R4979">
        <f>IF(O4979="Atraso",$K$3-G4979,0)</f>
        <v/>
      </c>
      <c r="S4979">
        <f>IF(R4979&lt;=15,"Até 15",IF(R4979&lt;=30,"Entre 15 e 30",IF(R4979&lt;=60,"Entre 30 e 60",IF(R4979&lt;=90,"Entre 60 e 90",IF(R4979&lt;=120,"Entre 90 e 120",IF(R4979&lt;=150,"Entre 120 e 150",IF(R4979&lt;=180,"Entre 150 e 180","Superior a 180")))))))</f>
        <v/>
      </c>
    </row>
    <row r="4980">
      <c r="A4980" t="inlineStr">
        <is>
          <t>Q023L06</t>
        </is>
      </c>
      <c r="B4980" t="inlineStr">
        <is>
          <t>GABRIELA DOS SANTOS BARROS</t>
        </is>
      </c>
      <c r="C4980" t="n">
        <v>1</v>
      </c>
      <c r="D4980" t="inlineStr">
        <is>
          <t>IPCA</t>
        </is>
      </c>
      <c r="E4980" t="n">
        <v>0</v>
      </c>
      <c r="F4980" t="inlineStr">
        <is>
          <t>MENSAL</t>
        </is>
      </c>
      <c r="G4980" t="n">
        <v>45550</v>
      </c>
      <c r="H4980" t="n">
        <v>45550</v>
      </c>
      <c r="I4980" t="n">
        <v>25</v>
      </c>
      <c r="J4980" t="inlineStr">
        <is>
          <t>CARTEIRA</t>
        </is>
      </c>
      <c r="K4980" t="inlineStr">
        <is>
          <t>CONTRATO</t>
        </is>
      </c>
      <c r="L4980" t="n">
        <v>5458.74</v>
      </c>
      <c r="M4980" t="inlineStr">
        <is>
          <t>IBIRAPITANGA FASE 3</t>
        </is>
      </c>
      <c r="N4980" s="142">
        <f>DATE(YEAR(G4980),MONTH(G4980),1)</f>
        <v/>
      </c>
      <c r="O4980" s="132">
        <f>IF(G4980&gt;$K$3,"Futuro","Atraso")</f>
        <v/>
      </c>
      <c r="P4980">
        <f>12*(YEAR(G4980)-YEAR($K$3))+(MONTH(G4980)-MONTH($K$3))</f>
        <v/>
      </c>
      <c r="Q4980" s="366">
        <f>IF(M4980="IBIRAPITANGA FASE 3",IF(O4980="Atraso",L4980,L4980/(1+$I$2)^P4980),IF(O4980="Atraso",L4980,L4980/(1+$I$1)^P4980))</f>
        <v/>
      </c>
      <c r="R4980">
        <f>IF(O4980="Atraso",$K$3-G4980,0)</f>
        <v/>
      </c>
      <c r="S4980">
        <f>IF(R4980&lt;=15,"Até 15",IF(R4980&lt;=30,"Entre 15 e 30",IF(R4980&lt;=60,"Entre 30 e 60",IF(R4980&lt;=90,"Entre 60 e 90",IF(R4980&lt;=120,"Entre 90 e 120",IF(R4980&lt;=150,"Entre 120 e 150",IF(R4980&lt;=180,"Entre 150 e 180","Superior a 180")))))))</f>
        <v/>
      </c>
    </row>
    <row r="4981">
      <c r="A4981" t="inlineStr">
        <is>
          <t>Q023L06</t>
        </is>
      </c>
      <c r="B4981" t="inlineStr">
        <is>
          <t>GABRIELA DOS SANTOS BARROS</t>
        </is>
      </c>
      <c r="C4981" t="n">
        <v>1</v>
      </c>
      <c r="D4981" t="inlineStr">
        <is>
          <t>IPCA</t>
        </is>
      </c>
      <c r="E4981" t="n">
        <v>0</v>
      </c>
      <c r="F4981" t="inlineStr">
        <is>
          <t>MENSAL</t>
        </is>
      </c>
      <c r="G4981" t="n">
        <v>45580</v>
      </c>
      <c r="H4981" t="n">
        <v>45580</v>
      </c>
      <c r="I4981" t="n">
        <v>26</v>
      </c>
      <c r="J4981" t="inlineStr">
        <is>
          <t>CARTEIRA</t>
        </is>
      </c>
      <c r="K4981" t="inlineStr">
        <is>
          <t>CONTRATO</t>
        </is>
      </c>
      <c r="L4981" t="n">
        <v>5458.74</v>
      </c>
      <c r="M4981" t="inlineStr">
        <is>
          <t>IBIRAPITANGA FASE 3</t>
        </is>
      </c>
      <c r="N4981" s="142">
        <f>DATE(YEAR(G4981),MONTH(G4981),1)</f>
        <v/>
      </c>
      <c r="O4981" s="132">
        <f>IF(G4981&gt;$K$3,"Futuro","Atraso")</f>
        <v/>
      </c>
      <c r="P4981">
        <f>12*(YEAR(G4981)-YEAR($K$3))+(MONTH(G4981)-MONTH($K$3))</f>
        <v/>
      </c>
      <c r="Q4981" s="366">
        <f>IF(M4981="IBIRAPITANGA FASE 3",IF(O4981="Atraso",L4981,L4981/(1+$I$2)^P4981),IF(O4981="Atraso",L4981,L4981/(1+$I$1)^P4981))</f>
        <v/>
      </c>
      <c r="R4981">
        <f>IF(O4981="Atraso",$K$3-G4981,0)</f>
        <v/>
      </c>
      <c r="S4981">
        <f>IF(R4981&lt;=15,"Até 15",IF(R4981&lt;=30,"Entre 15 e 30",IF(R4981&lt;=60,"Entre 30 e 60",IF(R4981&lt;=90,"Entre 60 e 90",IF(R4981&lt;=120,"Entre 90 e 120",IF(R4981&lt;=150,"Entre 120 e 150",IF(R4981&lt;=180,"Entre 150 e 180","Superior a 180")))))))</f>
        <v/>
      </c>
    </row>
    <row r="4982">
      <c r="A4982" t="inlineStr">
        <is>
          <t>Q023L06</t>
        </is>
      </c>
      <c r="B4982" t="inlineStr">
        <is>
          <t>GABRIELA DOS SANTOS BARROS</t>
        </is>
      </c>
      <c r="C4982" t="n">
        <v>1</v>
      </c>
      <c r="D4982" t="inlineStr">
        <is>
          <t>IPCA</t>
        </is>
      </c>
      <c r="E4982" t="n">
        <v>0</v>
      </c>
      <c r="F4982" t="inlineStr">
        <is>
          <t>MENSAL</t>
        </is>
      </c>
      <c r="G4982" t="n">
        <v>45611</v>
      </c>
      <c r="H4982" t="n">
        <v>45611</v>
      </c>
      <c r="I4982" t="n">
        <v>27</v>
      </c>
      <c r="J4982" t="inlineStr">
        <is>
          <t>CARTEIRA</t>
        </is>
      </c>
      <c r="K4982" t="inlineStr">
        <is>
          <t>CONTRATO</t>
        </is>
      </c>
      <c r="L4982" t="n">
        <v>5458.74</v>
      </c>
      <c r="M4982" t="inlineStr">
        <is>
          <t>IBIRAPITANGA FASE 3</t>
        </is>
      </c>
      <c r="N4982" s="142">
        <f>DATE(YEAR(G4982),MONTH(G4982),1)</f>
        <v/>
      </c>
      <c r="O4982" s="132">
        <f>IF(G4982&gt;$K$3,"Futuro","Atraso")</f>
        <v/>
      </c>
      <c r="P4982">
        <f>12*(YEAR(G4982)-YEAR($K$3))+(MONTH(G4982)-MONTH($K$3))</f>
        <v/>
      </c>
      <c r="Q4982" s="366">
        <f>IF(M4982="IBIRAPITANGA FASE 3",IF(O4982="Atraso",L4982,L4982/(1+$I$2)^P4982),IF(O4982="Atraso",L4982,L4982/(1+$I$1)^P4982))</f>
        <v/>
      </c>
      <c r="R4982">
        <f>IF(O4982="Atraso",$K$3-G4982,0)</f>
        <v/>
      </c>
      <c r="S4982">
        <f>IF(R4982&lt;=15,"Até 15",IF(R4982&lt;=30,"Entre 15 e 30",IF(R4982&lt;=60,"Entre 30 e 60",IF(R4982&lt;=90,"Entre 60 e 90",IF(R4982&lt;=120,"Entre 90 e 120",IF(R4982&lt;=150,"Entre 120 e 150",IF(R4982&lt;=180,"Entre 150 e 180","Superior a 180")))))))</f>
        <v/>
      </c>
    </row>
    <row r="4983">
      <c r="A4983" t="inlineStr">
        <is>
          <t>Q023L06</t>
        </is>
      </c>
      <c r="B4983" t="inlineStr">
        <is>
          <t>GABRIELA DOS SANTOS BARROS</t>
        </is>
      </c>
      <c r="C4983" t="n">
        <v>1</v>
      </c>
      <c r="D4983" t="inlineStr">
        <is>
          <t>IPCA</t>
        </is>
      </c>
      <c r="E4983" t="n">
        <v>0</v>
      </c>
      <c r="F4983" t="inlineStr">
        <is>
          <t>MENSAL</t>
        </is>
      </c>
      <c r="G4983" t="n">
        <v>45641</v>
      </c>
      <c r="H4983" t="n">
        <v>45641</v>
      </c>
      <c r="I4983" t="n">
        <v>28</v>
      </c>
      <c r="J4983" t="inlineStr">
        <is>
          <t>CARTEIRA</t>
        </is>
      </c>
      <c r="K4983" t="inlineStr">
        <is>
          <t>CONTRATO</t>
        </is>
      </c>
      <c r="L4983" t="n">
        <v>5458.74</v>
      </c>
      <c r="M4983" t="inlineStr">
        <is>
          <t>IBIRAPITANGA FASE 3</t>
        </is>
      </c>
      <c r="N4983" s="142">
        <f>DATE(YEAR(G4983),MONTH(G4983),1)</f>
        <v/>
      </c>
      <c r="O4983" s="132">
        <f>IF(G4983&gt;$K$3,"Futuro","Atraso")</f>
        <v/>
      </c>
      <c r="P4983">
        <f>12*(YEAR(G4983)-YEAR($K$3))+(MONTH(G4983)-MONTH($K$3))</f>
        <v/>
      </c>
      <c r="Q4983" s="366">
        <f>IF(M4983="IBIRAPITANGA FASE 3",IF(O4983="Atraso",L4983,L4983/(1+$I$2)^P4983),IF(O4983="Atraso",L4983,L4983/(1+$I$1)^P4983))</f>
        <v/>
      </c>
      <c r="R4983">
        <f>IF(O4983="Atraso",$K$3-G4983,0)</f>
        <v/>
      </c>
      <c r="S4983">
        <f>IF(R4983&lt;=15,"Até 15",IF(R4983&lt;=30,"Entre 15 e 30",IF(R4983&lt;=60,"Entre 30 e 60",IF(R4983&lt;=90,"Entre 60 e 90",IF(R4983&lt;=120,"Entre 90 e 120",IF(R4983&lt;=150,"Entre 120 e 150",IF(R4983&lt;=180,"Entre 150 e 180","Superior a 180")))))))</f>
        <v/>
      </c>
    </row>
    <row r="4984">
      <c r="A4984" t="inlineStr">
        <is>
          <t>Q023L06</t>
        </is>
      </c>
      <c r="B4984" t="inlineStr">
        <is>
          <t>GABRIELA DOS SANTOS BARROS</t>
        </is>
      </c>
      <c r="C4984" t="n">
        <v>1</v>
      </c>
      <c r="D4984" t="inlineStr">
        <is>
          <t>IPCA</t>
        </is>
      </c>
      <c r="E4984" t="n">
        <v>0</v>
      </c>
      <c r="F4984" t="inlineStr">
        <is>
          <t>MENSAL</t>
        </is>
      </c>
      <c r="G4984" t="n">
        <v>45672</v>
      </c>
      <c r="H4984" t="n">
        <v>45672</v>
      </c>
      <c r="I4984" t="n">
        <v>29</v>
      </c>
      <c r="J4984" t="inlineStr">
        <is>
          <t>CARTEIRA</t>
        </is>
      </c>
      <c r="K4984" t="inlineStr">
        <is>
          <t>CONTRATO</t>
        </is>
      </c>
      <c r="L4984" t="n">
        <v>5458.74</v>
      </c>
      <c r="M4984" t="inlineStr">
        <is>
          <t>IBIRAPITANGA FASE 3</t>
        </is>
      </c>
      <c r="N4984" s="142">
        <f>DATE(YEAR(G4984),MONTH(G4984),1)</f>
        <v/>
      </c>
      <c r="O4984" s="132">
        <f>IF(G4984&gt;$K$3,"Futuro","Atraso")</f>
        <v/>
      </c>
      <c r="P4984">
        <f>12*(YEAR(G4984)-YEAR($K$3))+(MONTH(G4984)-MONTH($K$3))</f>
        <v/>
      </c>
      <c r="Q4984" s="366">
        <f>IF(M4984="IBIRAPITANGA FASE 3",IF(O4984="Atraso",L4984,L4984/(1+$I$2)^P4984),IF(O4984="Atraso",L4984,L4984/(1+$I$1)^P4984))</f>
        <v/>
      </c>
      <c r="R4984">
        <f>IF(O4984="Atraso",$K$3-G4984,0)</f>
        <v/>
      </c>
      <c r="S4984">
        <f>IF(R4984&lt;=15,"Até 15",IF(R4984&lt;=30,"Entre 15 e 30",IF(R4984&lt;=60,"Entre 30 e 60",IF(R4984&lt;=90,"Entre 60 e 90",IF(R4984&lt;=120,"Entre 90 e 120",IF(R4984&lt;=150,"Entre 120 e 150",IF(R4984&lt;=180,"Entre 150 e 180","Superior a 180")))))))</f>
        <v/>
      </c>
    </row>
    <row r="4985">
      <c r="A4985" t="inlineStr">
        <is>
          <t>Q023L06</t>
        </is>
      </c>
      <c r="B4985" t="inlineStr">
        <is>
          <t>GABRIELA DOS SANTOS BARROS</t>
        </is>
      </c>
      <c r="C4985" t="n">
        <v>1</v>
      </c>
      <c r="D4985" t="inlineStr">
        <is>
          <t>IPCA</t>
        </is>
      </c>
      <c r="E4985" t="n">
        <v>0</v>
      </c>
      <c r="F4985" t="inlineStr">
        <is>
          <t>MENSAL</t>
        </is>
      </c>
      <c r="G4985" t="n">
        <v>45703</v>
      </c>
      <c r="H4985" t="n">
        <v>45703</v>
      </c>
      <c r="I4985" t="n">
        <v>30</v>
      </c>
      <c r="J4985" t="inlineStr">
        <is>
          <t>CARTEIRA</t>
        </is>
      </c>
      <c r="K4985" t="inlineStr">
        <is>
          <t>CONTRATO</t>
        </is>
      </c>
      <c r="L4985" t="n">
        <v>5458.74</v>
      </c>
      <c r="M4985" t="inlineStr">
        <is>
          <t>IBIRAPITANGA FASE 3</t>
        </is>
      </c>
      <c r="N4985" s="142">
        <f>DATE(YEAR(G4985),MONTH(G4985),1)</f>
        <v/>
      </c>
      <c r="O4985" s="132">
        <f>IF(G4985&gt;$K$3,"Futuro","Atraso")</f>
        <v/>
      </c>
      <c r="P4985">
        <f>12*(YEAR(G4985)-YEAR($K$3))+(MONTH(G4985)-MONTH($K$3))</f>
        <v/>
      </c>
      <c r="Q4985" s="366">
        <f>IF(M4985="IBIRAPITANGA FASE 3",IF(O4985="Atraso",L4985,L4985/(1+$I$2)^P4985),IF(O4985="Atraso",L4985,L4985/(1+$I$1)^P4985))</f>
        <v/>
      </c>
      <c r="R4985">
        <f>IF(O4985="Atraso",$K$3-G4985,0)</f>
        <v/>
      </c>
      <c r="S4985">
        <f>IF(R4985&lt;=15,"Até 15",IF(R4985&lt;=30,"Entre 15 e 30",IF(R4985&lt;=60,"Entre 30 e 60",IF(R4985&lt;=90,"Entre 60 e 90",IF(R4985&lt;=120,"Entre 90 e 120",IF(R4985&lt;=150,"Entre 120 e 150",IF(R4985&lt;=180,"Entre 150 e 180","Superior a 180")))))))</f>
        <v/>
      </c>
    </row>
    <row r="4986">
      <c r="A4986" t="inlineStr">
        <is>
          <t>Q023L06</t>
        </is>
      </c>
      <c r="B4986" t="inlineStr">
        <is>
          <t>GABRIELA DOS SANTOS BARROS</t>
        </is>
      </c>
      <c r="C4986" t="n">
        <v>1</v>
      </c>
      <c r="D4986" t="inlineStr">
        <is>
          <t>IPCA</t>
        </is>
      </c>
      <c r="E4986" t="n">
        <v>0</v>
      </c>
      <c r="F4986" t="inlineStr">
        <is>
          <t>MENSAL</t>
        </is>
      </c>
      <c r="G4986" t="n">
        <v>45731</v>
      </c>
      <c r="H4986" t="n">
        <v>45731</v>
      </c>
      <c r="I4986" t="n">
        <v>31</v>
      </c>
      <c r="J4986" t="inlineStr">
        <is>
          <t>CARTEIRA</t>
        </is>
      </c>
      <c r="K4986" t="inlineStr">
        <is>
          <t>CONTRATO</t>
        </is>
      </c>
      <c r="L4986" t="n">
        <v>5458.74</v>
      </c>
      <c r="M4986" t="inlineStr">
        <is>
          <t>IBIRAPITANGA FASE 3</t>
        </is>
      </c>
      <c r="N4986" s="142">
        <f>DATE(YEAR(G4986),MONTH(G4986),1)</f>
        <v/>
      </c>
      <c r="O4986" s="132">
        <f>IF(G4986&gt;$K$3,"Futuro","Atraso")</f>
        <v/>
      </c>
      <c r="P4986">
        <f>12*(YEAR(G4986)-YEAR($K$3))+(MONTH(G4986)-MONTH($K$3))</f>
        <v/>
      </c>
      <c r="Q4986" s="366">
        <f>IF(M4986="IBIRAPITANGA FASE 3",IF(O4986="Atraso",L4986,L4986/(1+$I$2)^P4986),IF(O4986="Atraso",L4986,L4986/(1+$I$1)^P4986))</f>
        <v/>
      </c>
      <c r="R4986">
        <f>IF(O4986="Atraso",$K$3-G4986,0)</f>
        <v/>
      </c>
      <c r="S4986">
        <f>IF(R4986&lt;=15,"Até 15",IF(R4986&lt;=30,"Entre 15 e 30",IF(R4986&lt;=60,"Entre 30 e 60",IF(R4986&lt;=90,"Entre 60 e 90",IF(R4986&lt;=120,"Entre 90 e 120",IF(R4986&lt;=150,"Entre 120 e 150",IF(R4986&lt;=180,"Entre 150 e 180","Superior a 180")))))))</f>
        <v/>
      </c>
    </row>
    <row r="4987">
      <c r="A4987" t="inlineStr">
        <is>
          <t>Q023L06</t>
        </is>
      </c>
      <c r="B4987" t="inlineStr">
        <is>
          <t>GABRIELA DOS SANTOS BARROS</t>
        </is>
      </c>
      <c r="C4987" t="n">
        <v>1</v>
      </c>
      <c r="D4987" t="inlineStr">
        <is>
          <t>IPCA</t>
        </is>
      </c>
      <c r="E4987" t="n">
        <v>0</v>
      </c>
      <c r="F4987" t="inlineStr">
        <is>
          <t>MENSAL</t>
        </is>
      </c>
      <c r="G4987" t="n">
        <v>45762</v>
      </c>
      <c r="H4987" t="n">
        <v>45762</v>
      </c>
      <c r="I4987" t="n">
        <v>32</v>
      </c>
      <c r="J4987" t="inlineStr">
        <is>
          <t>CARTEIRA</t>
        </is>
      </c>
      <c r="K4987" t="inlineStr">
        <is>
          <t>CONTRATO</t>
        </is>
      </c>
      <c r="L4987" t="n">
        <v>5458.74</v>
      </c>
      <c r="M4987" t="inlineStr">
        <is>
          <t>IBIRAPITANGA FASE 3</t>
        </is>
      </c>
      <c r="N4987" s="142">
        <f>DATE(YEAR(G4987),MONTH(G4987),1)</f>
        <v/>
      </c>
      <c r="O4987" s="132">
        <f>IF(G4987&gt;$K$3,"Futuro","Atraso")</f>
        <v/>
      </c>
      <c r="P4987">
        <f>12*(YEAR(G4987)-YEAR($K$3))+(MONTH(G4987)-MONTH($K$3))</f>
        <v/>
      </c>
      <c r="Q4987" s="366">
        <f>IF(M4987="IBIRAPITANGA FASE 3",IF(O4987="Atraso",L4987,L4987/(1+$I$2)^P4987),IF(O4987="Atraso",L4987,L4987/(1+$I$1)^P4987))</f>
        <v/>
      </c>
      <c r="R4987">
        <f>IF(O4987="Atraso",$K$3-G4987,0)</f>
        <v/>
      </c>
      <c r="S4987">
        <f>IF(R4987&lt;=15,"Até 15",IF(R4987&lt;=30,"Entre 15 e 30",IF(R4987&lt;=60,"Entre 30 e 60",IF(R4987&lt;=90,"Entre 60 e 90",IF(R4987&lt;=120,"Entre 90 e 120",IF(R4987&lt;=150,"Entre 120 e 150",IF(R4987&lt;=180,"Entre 150 e 180","Superior a 180")))))))</f>
        <v/>
      </c>
    </row>
    <row r="4988">
      <c r="A4988" t="inlineStr">
        <is>
          <t>Q023L06</t>
        </is>
      </c>
      <c r="B4988" t="inlineStr">
        <is>
          <t>GABRIELA DOS SANTOS BARROS</t>
        </is>
      </c>
      <c r="C4988" t="n">
        <v>1</v>
      </c>
      <c r="D4988" t="inlineStr">
        <is>
          <t>IPCA</t>
        </is>
      </c>
      <c r="E4988" t="n">
        <v>0</v>
      </c>
      <c r="F4988" t="inlineStr">
        <is>
          <t>MENSAL</t>
        </is>
      </c>
      <c r="G4988" t="n">
        <v>45792</v>
      </c>
      <c r="H4988" t="n">
        <v>45792</v>
      </c>
      <c r="I4988" t="n">
        <v>33</v>
      </c>
      <c r="J4988" t="inlineStr">
        <is>
          <t>CARTEIRA</t>
        </is>
      </c>
      <c r="K4988" t="inlineStr">
        <is>
          <t>CONTRATO</t>
        </is>
      </c>
      <c r="L4988" t="n">
        <v>5458.74</v>
      </c>
      <c r="M4988" t="inlineStr">
        <is>
          <t>IBIRAPITANGA FASE 3</t>
        </is>
      </c>
      <c r="N4988" s="142">
        <f>DATE(YEAR(G4988),MONTH(G4988),1)</f>
        <v/>
      </c>
      <c r="O4988" s="132">
        <f>IF(G4988&gt;$K$3,"Futuro","Atraso")</f>
        <v/>
      </c>
      <c r="P4988">
        <f>12*(YEAR(G4988)-YEAR($K$3))+(MONTH(G4988)-MONTH($K$3))</f>
        <v/>
      </c>
      <c r="Q4988" s="366">
        <f>IF(M4988="IBIRAPITANGA FASE 3",IF(O4988="Atraso",L4988,L4988/(1+$I$2)^P4988),IF(O4988="Atraso",L4988,L4988/(1+$I$1)^P4988))</f>
        <v/>
      </c>
      <c r="R4988">
        <f>IF(O4988="Atraso",$K$3-G4988,0)</f>
        <v/>
      </c>
      <c r="S4988">
        <f>IF(R4988&lt;=15,"Até 15",IF(R4988&lt;=30,"Entre 15 e 30",IF(R4988&lt;=60,"Entre 30 e 60",IF(R4988&lt;=90,"Entre 60 e 90",IF(R4988&lt;=120,"Entre 90 e 120",IF(R4988&lt;=150,"Entre 120 e 150",IF(R4988&lt;=180,"Entre 150 e 180","Superior a 180")))))))</f>
        <v/>
      </c>
    </row>
    <row r="4989">
      <c r="A4989" t="inlineStr">
        <is>
          <t>Q023L06</t>
        </is>
      </c>
      <c r="B4989" t="inlineStr">
        <is>
          <t>GABRIELA DOS SANTOS BARROS</t>
        </is>
      </c>
      <c r="C4989" t="n">
        <v>1</v>
      </c>
      <c r="D4989" t="inlineStr">
        <is>
          <t>IPCA</t>
        </is>
      </c>
      <c r="E4989" t="n">
        <v>0</v>
      </c>
      <c r="F4989" t="inlineStr">
        <is>
          <t>MENSAL</t>
        </is>
      </c>
      <c r="G4989" t="n">
        <v>45823</v>
      </c>
      <c r="H4989" t="n">
        <v>45823</v>
      </c>
      <c r="I4989" t="n">
        <v>34</v>
      </c>
      <c r="J4989" t="inlineStr">
        <is>
          <t>CARTEIRA</t>
        </is>
      </c>
      <c r="K4989" t="inlineStr">
        <is>
          <t>CONTRATO</t>
        </is>
      </c>
      <c r="L4989" t="n">
        <v>5458.74</v>
      </c>
      <c r="M4989" t="inlineStr">
        <is>
          <t>IBIRAPITANGA FASE 3</t>
        </is>
      </c>
      <c r="N4989" s="142">
        <f>DATE(YEAR(G4989),MONTH(G4989),1)</f>
        <v/>
      </c>
      <c r="O4989" s="132">
        <f>IF(G4989&gt;$K$3,"Futuro","Atraso")</f>
        <v/>
      </c>
      <c r="P4989">
        <f>12*(YEAR(G4989)-YEAR($K$3))+(MONTH(G4989)-MONTH($K$3))</f>
        <v/>
      </c>
      <c r="Q4989" s="366">
        <f>IF(M4989="IBIRAPITANGA FASE 3",IF(O4989="Atraso",L4989,L4989/(1+$I$2)^P4989),IF(O4989="Atraso",L4989,L4989/(1+$I$1)^P4989))</f>
        <v/>
      </c>
      <c r="R4989">
        <f>IF(O4989="Atraso",$K$3-G4989,0)</f>
        <v/>
      </c>
      <c r="S4989">
        <f>IF(R4989&lt;=15,"Até 15",IF(R4989&lt;=30,"Entre 15 e 30",IF(R4989&lt;=60,"Entre 30 e 60",IF(R4989&lt;=90,"Entre 60 e 90",IF(R4989&lt;=120,"Entre 90 e 120",IF(R4989&lt;=150,"Entre 120 e 150",IF(R4989&lt;=180,"Entre 150 e 180","Superior a 180")))))))</f>
        <v/>
      </c>
    </row>
    <row r="4990">
      <c r="A4990" t="inlineStr">
        <is>
          <t>Q023L06</t>
        </is>
      </c>
      <c r="B4990" t="inlineStr">
        <is>
          <t>GABRIELA DOS SANTOS BARROS</t>
        </is>
      </c>
      <c r="C4990" t="n">
        <v>1</v>
      </c>
      <c r="D4990" t="inlineStr">
        <is>
          <t>IPCA</t>
        </is>
      </c>
      <c r="E4990" t="n">
        <v>0</v>
      </c>
      <c r="F4990" t="inlineStr">
        <is>
          <t>MENSAL</t>
        </is>
      </c>
      <c r="G4990" t="n">
        <v>45853</v>
      </c>
      <c r="H4990" t="n">
        <v>45853</v>
      </c>
      <c r="I4990" t="n">
        <v>35</v>
      </c>
      <c r="J4990" t="inlineStr">
        <is>
          <t>CARTEIRA</t>
        </is>
      </c>
      <c r="K4990" t="inlineStr">
        <is>
          <t>CONTRATO</t>
        </is>
      </c>
      <c r="L4990" t="n">
        <v>5458.74</v>
      </c>
      <c r="M4990" t="inlineStr">
        <is>
          <t>IBIRAPITANGA FASE 3</t>
        </is>
      </c>
      <c r="N4990" s="142">
        <f>DATE(YEAR(G4990),MONTH(G4990),1)</f>
        <v/>
      </c>
      <c r="O4990" s="132">
        <f>IF(G4990&gt;$K$3,"Futuro","Atraso")</f>
        <v/>
      </c>
      <c r="P4990">
        <f>12*(YEAR(G4990)-YEAR($K$3))+(MONTH(G4990)-MONTH($K$3))</f>
        <v/>
      </c>
      <c r="Q4990" s="366">
        <f>IF(M4990="IBIRAPITANGA FASE 3",IF(O4990="Atraso",L4990,L4990/(1+$I$2)^P4990),IF(O4990="Atraso",L4990,L4990/(1+$I$1)^P4990))</f>
        <v/>
      </c>
      <c r="R4990">
        <f>IF(O4990="Atraso",$K$3-G4990,0)</f>
        <v/>
      </c>
      <c r="S4990">
        <f>IF(R4990&lt;=15,"Até 15",IF(R4990&lt;=30,"Entre 15 e 30",IF(R4990&lt;=60,"Entre 30 e 60",IF(R4990&lt;=90,"Entre 60 e 90",IF(R4990&lt;=120,"Entre 90 e 120",IF(R4990&lt;=150,"Entre 120 e 150",IF(R4990&lt;=180,"Entre 150 e 180","Superior a 180")))))))</f>
        <v/>
      </c>
    </row>
    <row r="4991">
      <c r="A4991" t="inlineStr">
        <is>
          <t>Q023L06</t>
        </is>
      </c>
      <c r="B4991" t="inlineStr">
        <is>
          <t>GABRIELA DOS SANTOS BARROS</t>
        </is>
      </c>
      <c r="C4991" t="n">
        <v>1</v>
      </c>
      <c r="D4991" t="inlineStr">
        <is>
          <t>IPCA</t>
        </is>
      </c>
      <c r="E4991" t="n">
        <v>0</v>
      </c>
      <c r="F4991" t="inlineStr">
        <is>
          <t>MENSAL</t>
        </is>
      </c>
      <c r="G4991" t="n">
        <v>45884</v>
      </c>
      <c r="H4991" t="n">
        <v>45884</v>
      </c>
      <c r="I4991" t="n">
        <v>36</v>
      </c>
      <c r="J4991" t="inlineStr">
        <is>
          <t>CARTEIRA</t>
        </is>
      </c>
      <c r="K4991" t="inlineStr">
        <is>
          <t>CONTRATO</t>
        </is>
      </c>
      <c r="L4991" t="n">
        <v>5458.74</v>
      </c>
      <c r="M4991" t="inlineStr">
        <is>
          <t>IBIRAPITANGA FASE 3</t>
        </is>
      </c>
      <c r="N4991" s="142">
        <f>DATE(YEAR(G4991),MONTH(G4991),1)</f>
        <v/>
      </c>
      <c r="O4991" s="132">
        <f>IF(G4991&gt;$K$3,"Futuro","Atraso")</f>
        <v/>
      </c>
      <c r="P4991">
        <f>12*(YEAR(G4991)-YEAR($K$3))+(MONTH(G4991)-MONTH($K$3))</f>
        <v/>
      </c>
      <c r="Q4991" s="366">
        <f>IF(M4991="IBIRAPITANGA FASE 3",IF(O4991="Atraso",L4991,L4991/(1+$I$2)^P4991),IF(O4991="Atraso",L4991,L4991/(1+$I$1)^P4991))</f>
        <v/>
      </c>
      <c r="R4991">
        <f>IF(O4991="Atraso",$K$3-G4991,0)</f>
        <v/>
      </c>
      <c r="S4991">
        <f>IF(R4991&lt;=15,"Até 15",IF(R4991&lt;=30,"Entre 15 e 30",IF(R4991&lt;=60,"Entre 30 e 60",IF(R4991&lt;=90,"Entre 60 e 90",IF(R4991&lt;=120,"Entre 90 e 120",IF(R4991&lt;=150,"Entre 120 e 150",IF(R4991&lt;=180,"Entre 150 e 180","Superior a 180")))))))</f>
        <v/>
      </c>
    </row>
    <row r="4992">
      <c r="A4992" t="inlineStr">
        <is>
          <t>Q023L06</t>
        </is>
      </c>
      <c r="B4992" t="inlineStr">
        <is>
          <t>GABRIELA DOS SANTOS BARROS</t>
        </is>
      </c>
      <c r="C4992" t="n">
        <v>1</v>
      </c>
      <c r="D4992" t="inlineStr">
        <is>
          <t>IPCA</t>
        </is>
      </c>
      <c r="E4992" t="n">
        <v>0</v>
      </c>
      <c r="F4992" t="inlineStr">
        <is>
          <t>MENSAL</t>
        </is>
      </c>
      <c r="G4992" t="n">
        <v>45915</v>
      </c>
      <c r="H4992" t="n">
        <v>45915</v>
      </c>
      <c r="I4992" t="n">
        <v>37</v>
      </c>
      <c r="J4992" t="inlineStr">
        <is>
          <t>CARTEIRA</t>
        </is>
      </c>
      <c r="K4992" t="inlineStr">
        <is>
          <t>CONTRATO</t>
        </is>
      </c>
      <c r="L4992" t="n">
        <v>5458.74</v>
      </c>
      <c r="M4992" t="inlineStr">
        <is>
          <t>IBIRAPITANGA FASE 3</t>
        </is>
      </c>
      <c r="N4992" s="142">
        <f>DATE(YEAR(G4992),MONTH(G4992),1)</f>
        <v/>
      </c>
      <c r="O4992" s="132">
        <f>IF(G4992&gt;$K$3,"Futuro","Atraso")</f>
        <v/>
      </c>
      <c r="P4992">
        <f>12*(YEAR(G4992)-YEAR($K$3))+(MONTH(G4992)-MONTH($K$3))</f>
        <v/>
      </c>
      <c r="Q4992" s="366">
        <f>IF(M4992="IBIRAPITANGA FASE 3",IF(O4992="Atraso",L4992,L4992/(1+$I$2)^P4992),IF(O4992="Atraso",L4992,L4992/(1+$I$1)^P4992))</f>
        <v/>
      </c>
      <c r="R4992">
        <f>IF(O4992="Atraso",$K$3-G4992,0)</f>
        <v/>
      </c>
      <c r="S4992">
        <f>IF(R4992&lt;=15,"Até 15",IF(R4992&lt;=30,"Entre 15 e 30",IF(R4992&lt;=60,"Entre 30 e 60",IF(R4992&lt;=90,"Entre 60 e 90",IF(R4992&lt;=120,"Entre 90 e 120",IF(R4992&lt;=150,"Entre 120 e 150",IF(R4992&lt;=180,"Entre 150 e 180","Superior a 180")))))))</f>
        <v/>
      </c>
    </row>
    <row r="4993">
      <c r="A4993" t="inlineStr">
        <is>
          <t>Q023L06</t>
        </is>
      </c>
      <c r="B4993" t="inlineStr">
        <is>
          <t>GABRIELA DOS SANTOS BARROS</t>
        </is>
      </c>
      <c r="C4993" t="n">
        <v>1</v>
      </c>
      <c r="D4993" t="inlineStr">
        <is>
          <t>IPCA</t>
        </is>
      </c>
      <c r="E4993" t="n">
        <v>0</v>
      </c>
      <c r="F4993" t="inlineStr">
        <is>
          <t>MENSAL</t>
        </is>
      </c>
      <c r="G4993" t="n">
        <v>45945</v>
      </c>
      <c r="H4993" t="n">
        <v>45945</v>
      </c>
      <c r="I4993" t="n">
        <v>38</v>
      </c>
      <c r="J4993" t="inlineStr">
        <is>
          <t>CARTEIRA</t>
        </is>
      </c>
      <c r="K4993" t="inlineStr">
        <is>
          <t>CONTRATO</t>
        </is>
      </c>
      <c r="L4993" t="n">
        <v>5458.74</v>
      </c>
      <c r="M4993" t="inlineStr">
        <is>
          <t>IBIRAPITANGA FASE 3</t>
        </is>
      </c>
      <c r="N4993" s="142">
        <f>DATE(YEAR(G4993),MONTH(G4993),1)</f>
        <v/>
      </c>
      <c r="O4993" s="132">
        <f>IF(G4993&gt;$K$3,"Futuro","Atraso")</f>
        <v/>
      </c>
      <c r="P4993">
        <f>12*(YEAR(G4993)-YEAR($K$3))+(MONTH(G4993)-MONTH($K$3))</f>
        <v/>
      </c>
      <c r="Q4993" s="366">
        <f>IF(M4993="IBIRAPITANGA FASE 3",IF(O4993="Atraso",L4993,L4993/(1+$I$2)^P4993),IF(O4993="Atraso",L4993,L4993/(1+$I$1)^P4993))</f>
        <v/>
      </c>
      <c r="R4993">
        <f>IF(O4993="Atraso",$K$3-G4993,0)</f>
        <v/>
      </c>
      <c r="S4993">
        <f>IF(R4993&lt;=15,"Até 15",IF(R4993&lt;=30,"Entre 15 e 30",IF(R4993&lt;=60,"Entre 30 e 60",IF(R4993&lt;=90,"Entre 60 e 90",IF(R4993&lt;=120,"Entre 90 e 120",IF(R4993&lt;=150,"Entre 120 e 150",IF(R4993&lt;=180,"Entre 150 e 180","Superior a 180")))))))</f>
        <v/>
      </c>
    </row>
    <row r="4994">
      <c r="A4994" t="inlineStr">
        <is>
          <t>Q023L06</t>
        </is>
      </c>
      <c r="B4994" t="inlineStr">
        <is>
          <t>GABRIELA DOS SANTOS BARROS</t>
        </is>
      </c>
      <c r="C4994" t="n">
        <v>1</v>
      </c>
      <c r="D4994" t="inlineStr">
        <is>
          <t>IPCA</t>
        </is>
      </c>
      <c r="E4994" t="n">
        <v>0</v>
      </c>
      <c r="F4994" t="inlineStr">
        <is>
          <t>MENSAL</t>
        </is>
      </c>
      <c r="G4994" t="n">
        <v>45976</v>
      </c>
      <c r="H4994" t="n">
        <v>45976</v>
      </c>
      <c r="I4994" t="n">
        <v>39</v>
      </c>
      <c r="J4994" t="inlineStr">
        <is>
          <t>CARTEIRA</t>
        </is>
      </c>
      <c r="K4994" t="inlineStr">
        <is>
          <t>CONTRATO</t>
        </is>
      </c>
      <c r="L4994" t="n">
        <v>5458.74</v>
      </c>
      <c r="M4994" t="inlineStr">
        <is>
          <t>IBIRAPITANGA FASE 3</t>
        </is>
      </c>
      <c r="N4994" s="142">
        <f>DATE(YEAR(G4994),MONTH(G4994),1)</f>
        <v/>
      </c>
      <c r="O4994" s="132">
        <f>IF(G4994&gt;$K$3,"Futuro","Atraso")</f>
        <v/>
      </c>
      <c r="P4994">
        <f>12*(YEAR(G4994)-YEAR($K$3))+(MONTH(G4994)-MONTH($K$3))</f>
        <v/>
      </c>
      <c r="Q4994" s="366">
        <f>IF(M4994="IBIRAPITANGA FASE 3",IF(O4994="Atraso",L4994,L4994/(1+$I$2)^P4994),IF(O4994="Atraso",L4994,L4994/(1+$I$1)^P4994))</f>
        <v/>
      </c>
      <c r="R4994">
        <f>IF(O4994="Atraso",$K$3-G4994,0)</f>
        <v/>
      </c>
      <c r="S4994">
        <f>IF(R4994&lt;=15,"Até 15",IF(R4994&lt;=30,"Entre 15 e 30",IF(R4994&lt;=60,"Entre 30 e 60",IF(R4994&lt;=90,"Entre 60 e 90",IF(R4994&lt;=120,"Entre 90 e 120",IF(R4994&lt;=150,"Entre 120 e 150",IF(R4994&lt;=180,"Entre 150 e 180","Superior a 180")))))))</f>
        <v/>
      </c>
    </row>
    <row r="4995">
      <c r="A4995" t="inlineStr">
        <is>
          <t>Q023L06</t>
        </is>
      </c>
      <c r="B4995" t="inlineStr">
        <is>
          <t>GABRIELA DOS SANTOS BARROS</t>
        </is>
      </c>
      <c r="C4995" t="n">
        <v>1</v>
      </c>
      <c r="D4995" t="inlineStr">
        <is>
          <t>IPCA</t>
        </is>
      </c>
      <c r="E4995" t="n">
        <v>0</v>
      </c>
      <c r="F4995" t="inlineStr">
        <is>
          <t>MENSAL</t>
        </is>
      </c>
      <c r="G4995" t="n">
        <v>46006</v>
      </c>
      <c r="H4995" t="n">
        <v>46006</v>
      </c>
      <c r="I4995" t="n">
        <v>40</v>
      </c>
      <c r="J4995" t="inlineStr">
        <is>
          <t>CARTEIRA</t>
        </is>
      </c>
      <c r="K4995" t="inlineStr">
        <is>
          <t>CONTRATO</t>
        </is>
      </c>
      <c r="L4995" t="n">
        <v>5458.74</v>
      </c>
      <c r="M4995" t="inlineStr">
        <is>
          <t>IBIRAPITANGA FASE 3</t>
        </is>
      </c>
      <c r="N4995" s="142">
        <f>DATE(YEAR(G4995),MONTH(G4995),1)</f>
        <v/>
      </c>
      <c r="O4995" s="132">
        <f>IF(G4995&gt;$K$3,"Futuro","Atraso")</f>
        <v/>
      </c>
      <c r="P4995">
        <f>12*(YEAR(G4995)-YEAR($K$3))+(MONTH(G4995)-MONTH($K$3))</f>
        <v/>
      </c>
      <c r="Q4995" s="366">
        <f>IF(M4995="IBIRAPITANGA FASE 3",IF(O4995="Atraso",L4995,L4995/(1+$I$2)^P4995),IF(O4995="Atraso",L4995,L4995/(1+$I$1)^P4995))</f>
        <v/>
      </c>
      <c r="R4995">
        <f>IF(O4995="Atraso",$K$3-G4995,0)</f>
        <v/>
      </c>
      <c r="S4995">
        <f>IF(R4995&lt;=15,"Até 15",IF(R4995&lt;=30,"Entre 15 e 30",IF(R4995&lt;=60,"Entre 30 e 60",IF(R4995&lt;=90,"Entre 60 e 90",IF(R4995&lt;=120,"Entre 90 e 120",IF(R4995&lt;=150,"Entre 120 e 150",IF(R4995&lt;=180,"Entre 150 e 180","Superior a 180")))))))</f>
        <v/>
      </c>
    </row>
    <row r="4996">
      <c r="A4996" t="inlineStr">
        <is>
          <t>Q023L06</t>
        </is>
      </c>
      <c r="B4996" t="inlineStr">
        <is>
          <t>GABRIELA DOS SANTOS BARROS</t>
        </is>
      </c>
      <c r="C4996" t="n">
        <v>1</v>
      </c>
      <c r="D4996" t="inlineStr">
        <is>
          <t>IPCA</t>
        </is>
      </c>
      <c r="E4996" t="n">
        <v>0</v>
      </c>
      <c r="F4996" t="inlineStr">
        <is>
          <t>MENSAL</t>
        </is>
      </c>
      <c r="G4996" t="n">
        <v>46037</v>
      </c>
      <c r="H4996" t="n">
        <v>46037</v>
      </c>
      <c r="I4996" t="n">
        <v>41</v>
      </c>
      <c r="J4996" t="inlineStr">
        <is>
          <t>CARTEIRA</t>
        </is>
      </c>
      <c r="K4996" t="inlineStr">
        <is>
          <t>CONTRATO</t>
        </is>
      </c>
      <c r="L4996" t="n">
        <v>5458.74</v>
      </c>
      <c r="M4996" t="inlineStr">
        <is>
          <t>IBIRAPITANGA FASE 3</t>
        </is>
      </c>
      <c r="N4996" s="142">
        <f>DATE(YEAR(G4996),MONTH(G4996),1)</f>
        <v/>
      </c>
      <c r="O4996" s="132">
        <f>IF(G4996&gt;$K$3,"Futuro","Atraso")</f>
        <v/>
      </c>
      <c r="P4996">
        <f>12*(YEAR(G4996)-YEAR($K$3))+(MONTH(G4996)-MONTH($K$3))</f>
        <v/>
      </c>
      <c r="Q4996" s="366">
        <f>IF(M4996="IBIRAPITANGA FASE 3",IF(O4996="Atraso",L4996,L4996/(1+$I$2)^P4996),IF(O4996="Atraso",L4996,L4996/(1+$I$1)^P4996))</f>
        <v/>
      </c>
      <c r="R4996">
        <f>IF(O4996="Atraso",$K$3-G4996,0)</f>
        <v/>
      </c>
      <c r="S4996">
        <f>IF(R4996&lt;=15,"Até 15",IF(R4996&lt;=30,"Entre 15 e 30",IF(R4996&lt;=60,"Entre 30 e 60",IF(R4996&lt;=90,"Entre 60 e 90",IF(R4996&lt;=120,"Entre 90 e 120",IF(R4996&lt;=150,"Entre 120 e 150",IF(R4996&lt;=180,"Entre 150 e 180","Superior a 180")))))))</f>
        <v/>
      </c>
    </row>
    <row r="4997">
      <c r="A4997" t="inlineStr">
        <is>
          <t>Q023L06</t>
        </is>
      </c>
      <c r="B4997" t="inlineStr">
        <is>
          <t>GABRIELA DOS SANTOS BARROS</t>
        </is>
      </c>
      <c r="C4997" t="n">
        <v>1</v>
      </c>
      <c r="D4997" t="inlineStr">
        <is>
          <t>IPCA</t>
        </is>
      </c>
      <c r="E4997" t="n">
        <v>0</v>
      </c>
      <c r="F4997" t="inlineStr">
        <is>
          <t>MENSAL</t>
        </is>
      </c>
      <c r="G4997" t="n">
        <v>46068</v>
      </c>
      <c r="H4997" t="n">
        <v>46068</v>
      </c>
      <c r="I4997" t="n">
        <v>42</v>
      </c>
      <c r="J4997" t="inlineStr">
        <is>
          <t>CARTEIRA</t>
        </is>
      </c>
      <c r="K4997" t="inlineStr">
        <is>
          <t>CONTRATO</t>
        </is>
      </c>
      <c r="L4997" t="n">
        <v>5458.74</v>
      </c>
      <c r="M4997" t="inlineStr">
        <is>
          <t>IBIRAPITANGA FASE 3</t>
        </is>
      </c>
      <c r="N4997" s="142">
        <f>DATE(YEAR(G4997),MONTH(G4997),1)</f>
        <v/>
      </c>
      <c r="O4997" s="132">
        <f>IF(G4997&gt;$K$3,"Futuro","Atraso")</f>
        <v/>
      </c>
      <c r="P4997">
        <f>12*(YEAR(G4997)-YEAR($K$3))+(MONTH(G4997)-MONTH($K$3))</f>
        <v/>
      </c>
      <c r="Q4997" s="366">
        <f>IF(M4997="IBIRAPITANGA FASE 3",IF(O4997="Atraso",L4997,L4997/(1+$I$2)^P4997),IF(O4997="Atraso",L4997,L4997/(1+$I$1)^P4997))</f>
        <v/>
      </c>
      <c r="R4997">
        <f>IF(O4997="Atraso",$K$3-G4997,0)</f>
        <v/>
      </c>
      <c r="S4997">
        <f>IF(R4997&lt;=15,"Até 15",IF(R4997&lt;=30,"Entre 15 e 30",IF(R4997&lt;=60,"Entre 30 e 60",IF(R4997&lt;=90,"Entre 60 e 90",IF(R4997&lt;=120,"Entre 90 e 120",IF(R4997&lt;=150,"Entre 120 e 150",IF(R4997&lt;=180,"Entre 150 e 180","Superior a 180")))))))</f>
        <v/>
      </c>
    </row>
    <row r="4998">
      <c r="A4998" t="inlineStr">
        <is>
          <t>Q023L06</t>
        </is>
      </c>
      <c r="B4998" t="inlineStr">
        <is>
          <t>GABRIELA DOS SANTOS BARROS</t>
        </is>
      </c>
      <c r="C4998" t="n">
        <v>1</v>
      </c>
      <c r="D4998" t="inlineStr">
        <is>
          <t>IPCA</t>
        </is>
      </c>
      <c r="E4998" t="n">
        <v>0</v>
      </c>
      <c r="F4998" t="inlineStr">
        <is>
          <t>MENSAL</t>
        </is>
      </c>
      <c r="G4998" t="n">
        <v>46096</v>
      </c>
      <c r="H4998" t="n">
        <v>46096</v>
      </c>
      <c r="I4998" t="n">
        <v>43</v>
      </c>
      <c r="J4998" t="inlineStr">
        <is>
          <t>CARTEIRA</t>
        </is>
      </c>
      <c r="K4998" t="inlineStr">
        <is>
          <t>CONTRATO</t>
        </is>
      </c>
      <c r="L4998" t="n">
        <v>5458.74</v>
      </c>
      <c r="M4998" t="inlineStr">
        <is>
          <t>IBIRAPITANGA FASE 3</t>
        </is>
      </c>
      <c r="N4998" s="142">
        <f>DATE(YEAR(G4998),MONTH(G4998),1)</f>
        <v/>
      </c>
      <c r="O4998" s="132">
        <f>IF(G4998&gt;$K$3,"Futuro","Atraso")</f>
        <v/>
      </c>
      <c r="P4998">
        <f>12*(YEAR(G4998)-YEAR($K$3))+(MONTH(G4998)-MONTH($K$3))</f>
        <v/>
      </c>
      <c r="Q4998" s="366">
        <f>IF(M4998="IBIRAPITANGA FASE 3",IF(O4998="Atraso",L4998,L4998/(1+$I$2)^P4998),IF(O4998="Atraso",L4998,L4998/(1+$I$1)^P4998))</f>
        <v/>
      </c>
      <c r="R4998">
        <f>IF(O4998="Atraso",$K$3-G4998,0)</f>
        <v/>
      </c>
      <c r="S4998">
        <f>IF(R4998&lt;=15,"Até 15",IF(R4998&lt;=30,"Entre 15 e 30",IF(R4998&lt;=60,"Entre 30 e 60",IF(R4998&lt;=90,"Entre 60 e 90",IF(R4998&lt;=120,"Entre 90 e 120",IF(R4998&lt;=150,"Entre 120 e 150",IF(R4998&lt;=180,"Entre 150 e 180","Superior a 180")))))))</f>
        <v/>
      </c>
    </row>
    <row r="4999">
      <c r="A4999" t="inlineStr">
        <is>
          <t>Q023L06</t>
        </is>
      </c>
      <c r="B4999" t="inlineStr">
        <is>
          <t>GABRIELA DOS SANTOS BARROS</t>
        </is>
      </c>
      <c r="C4999" t="n">
        <v>1</v>
      </c>
      <c r="D4999" t="inlineStr">
        <is>
          <t>IPCA</t>
        </is>
      </c>
      <c r="E4999" t="n">
        <v>0</v>
      </c>
      <c r="F4999" t="inlineStr">
        <is>
          <t>MENSAL</t>
        </is>
      </c>
      <c r="G4999" t="n">
        <v>46127</v>
      </c>
      <c r="H4999" t="n">
        <v>46127</v>
      </c>
      <c r="I4999" t="n">
        <v>44</v>
      </c>
      <c r="J4999" t="inlineStr">
        <is>
          <t>CARTEIRA</t>
        </is>
      </c>
      <c r="K4999" t="inlineStr">
        <is>
          <t>CONTRATO</t>
        </is>
      </c>
      <c r="L4999" t="n">
        <v>5458.74</v>
      </c>
      <c r="M4999" t="inlineStr">
        <is>
          <t>IBIRAPITANGA FASE 3</t>
        </is>
      </c>
      <c r="N4999" s="142">
        <f>DATE(YEAR(G4999),MONTH(G4999),1)</f>
        <v/>
      </c>
      <c r="O4999" s="132">
        <f>IF(G4999&gt;$K$3,"Futuro","Atraso")</f>
        <v/>
      </c>
      <c r="P4999">
        <f>12*(YEAR(G4999)-YEAR($K$3))+(MONTH(G4999)-MONTH($K$3))</f>
        <v/>
      </c>
      <c r="Q4999" s="366">
        <f>IF(M4999="IBIRAPITANGA FASE 3",IF(O4999="Atraso",L4999,L4999/(1+$I$2)^P4999),IF(O4999="Atraso",L4999,L4999/(1+$I$1)^P4999))</f>
        <v/>
      </c>
      <c r="R4999">
        <f>IF(O4999="Atraso",$K$3-G4999,0)</f>
        <v/>
      </c>
      <c r="S4999">
        <f>IF(R4999&lt;=15,"Até 15",IF(R4999&lt;=30,"Entre 15 e 30",IF(R4999&lt;=60,"Entre 30 e 60",IF(R4999&lt;=90,"Entre 60 e 90",IF(R4999&lt;=120,"Entre 90 e 120",IF(R4999&lt;=150,"Entre 120 e 150",IF(R4999&lt;=180,"Entre 150 e 180","Superior a 180")))))))</f>
        <v/>
      </c>
    </row>
    <row r="5000">
      <c r="A5000" t="inlineStr">
        <is>
          <t>Q023L06</t>
        </is>
      </c>
      <c r="B5000" t="inlineStr">
        <is>
          <t>GABRIELA DOS SANTOS BARROS</t>
        </is>
      </c>
      <c r="C5000" t="n">
        <v>1</v>
      </c>
      <c r="D5000" t="inlineStr">
        <is>
          <t>IPCA</t>
        </is>
      </c>
      <c r="E5000" t="n">
        <v>0</v>
      </c>
      <c r="F5000" t="inlineStr">
        <is>
          <t>MENSAL</t>
        </is>
      </c>
      <c r="G5000" t="n">
        <v>46157</v>
      </c>
      <c r="H5000" t="n">
        <v>46157</v>
      </c>
      <c r="I5000" t="n">
        <v>45</v>
      </c>
      <c r="J5000" t="inlineStr">
        <is>
          <t>CARTEIRA</t>
        </is>
      </c>
      <c r="K5000" t="inlineStr">
        <is>
          <t>CONTRATO</t>
        </is>
      </c>
      <c r="L5000" t="n">
        <v>5458.74</v>
      </c>
      <c r="M5000" t="inlineStr">
        <is>
          <t>IBIRAPITANGA FASE 3</t>
        </is>
      </c>
      <c r="N5000" s="142">
        <f>DATE(YEAR(G5000),MONTH(G5000),1)</f>
        <v/>
      </c>
      <c r="O5000" s="132">
        <f>IF(G5000&gt;$K$3,"Futuro","Atraso")</f>
        <v/>
      </c>
      <c r="P5000">
        <f>12*(YEAR(G5000)-YEAR($K$3))+(MONTH(G5000)-MONTH($K$3))</f>
        <v/>
      </c>
      <c r="Q5000" s="366">
        <f>IF(M5000="IBIRAPITANGA FASE 3",IF(O5000="Atraso",L5000,L5000/(1+$I$2)^P5000),IF(O5000="Atraso",L5000,L5000/(1+$I$1)^P5000))</f>
        <v/>
      </c>
      <c r="R5000">
        <f>IF(O5000="Atraso",$K$3-G5000,0)</f>
        <v/>
      </c>
      <c r="S5000">
        <f>IF(R5000&lt;=15,"Até 15",IF(R5000&lt;=30,"Entre 15 e 30",IF(R5000&lt;=60,"Entre 30 e 60",IF(R5000&lt;=90,"Entre 60 e 90",IF(R5000&lt;=120,"Entre 90 e 120",IF(R5000&lt;=150,"Entre 120 e 150",IF(R5000&lt;=180,"Entre 150 e 180","Superior a 180")))))))</f>
        <v/>
      </c>
    </row>
    <row r="5001">
      <c r="A5001" t="inlineStr">
        <is>
          <t>Q023L06</t>
        </is>
      </c>
      <c r="B5001" t="inlineStr">
        <is>
          <t>GABRIELA DOS SANTOS BARROS</t>
        </is>
      </c>
      <c r="C5001" t="n">
        <v>1</v>
      </c>
      <c r="D5001" t="inlineStr">
        <is>
          <t>IPCA</t>
        </is>
      </c>
      <c r="E5001" t="n">
        <v>0</v>
      </c>
      <c r="F5001" t="inlineStr">
        <is>
          <t>MENSAL</t>
        </is>
      </c>
      <c r="G5001" t="n">
        <v>46188</v>
      </c>
      <c r="H5001" t="n">
        <v>46188</v>
      </c>
      <c r="I5001" t="n">
        <v>46</v>
      </c>
      <c r="J5001" t="inlineStr">
        <is>
          <t>CARTEIRA</t>
        </is>
      </c>
      <c r="K5001" t="inlineStr">
        <is>
          <t>CONTRATO</t>
        </is>
      </c>
      <c r="L5001" t="n">
        <v>5458.74</v>
      </c>
      <c r="M5001" t="inlineStr">
        <is>
          <t>IBIRAPITANGA FASE 3</t>
        </is>
      </c>
      <c r="N5001" s="142">
        <f>DATE(YEAR(G5001),MONTH(G5001),1)</f>
        <v/>
      </c>
      <c r="O5001" s="132">
        <f>IF(G5001&gt;$K$3,"Futuro","Atraso")</f>
        <v/>
      </c>
      <c r="P5001">
        <f>12*(YEAR(G5001)-YEAR($K$3))+(MONTH(G5001)-MONTH($K$3))</f>
        <v/>
      </c>
      <c r="Q5001" s="366">
        <f>IF(M5001="IBIRAPITANGA FASE 3",IF(O5001="Atraso",L5001,L5001/(1+$I$2)^P5001),IF(O5001="Atraso",L5001,L5001/(1+$I$1)^P5001))</f>
        <v/>
      </c>
      <c r="R5001">
        <f>IF(O5001="Atraso",$K$3-G5001,0)</f>
        <v/>
      </c>
      <c r="S5001">
        <f>IF(R5001&lt;=15,"Até 15",IF(R5001&lt;=30,"Entre 15 e 30",IF(R5001&lt;=60,"Entre 30 e 60",IF(R5001&lt;=90,"Entre 60 e 90",IF(R5001&lt;=120,"Entre 90 e 120",IF(R5001&lt;=150,"Entre 120 e 150",IF(R5001&lt;=180,"Entre 150 e 180","Superior a 180")))))))</f>
        <v/>
      </c>
    </row>
    <row r="5002">
      <c r="A5002" t="inlineStr">
        <is>
          <t>Q023L06</t>
        </is>
      </c>
      <c r="B5002" t="inlineStr">
        <is>
          <t>GABRIELA DOS SANTOS BARROS</t>
        </is>
      </c>
      <c r="C5002" t="n">
        <v>1</v>
      </c>
      <c r="D5002" t="inlineStr">
        <is>
          <t>IPCA</t>
        </is>
      </c>
      <c r="E5002" t="n">
        <v>0</v>
      </c>
      <c r="F5002" t="inlineStr">
        <is>
          <t>MENSAL</t>
        </is>
      </c>
      <c r="G5002" t="n">
        <v>46218</v>
      </c>
      <c r="H5002" t="n">
        <v>46218</v>
      </c>
      <c r="I5002" t="n">
        <v>47</v>
      </c>
      <c r="J5002" t="inlineStr">
        <is>
          <t>CARTEIRA</t>
        </is>
      </c>
      <c r="K5002" t="inlineStr">
        <is>
          <t>CONTRATO</t>
        </is>
      </c>
      <c r="L5002" t="n">
        <v>5458.74</v>
      </c>
      <c r="M5002" t="inlineStr">
        <is>
          <t>IBIRAPITANGA FASE 3</t>
        </is>
      </c>
      <c r="N5002" s="142">
        <f>DATE(YEAR(G5002),MONTH(G5002),1)</f>
        <v/>
      </c>
      <c r="O5002" s="132">
        <f>IF(G5002&gt;$K$3,"Futuro","Atraso")</f>
        <v/>
      </c>
      <c r="P5002">
        <f>12*(YEAR(G5002)-YEAR($K$3))+(MONTH(G5002)-MONTH($K$3))</f>
        <v/>
      </c>
      <c r="Q5002" s="366">
        <f>IF(M5002="IBIRAPITANGA FASE 3",IF(O5002="Atraso",L5002,L5002/(1+$I$2)^P5002),IF(O5002="Atraso",L5002,L5002/(1+$I$1)^P5002))</f>
        <v/>
      </c>
      <c r="R5002">
        <f>IF(O5002="Atraso",$K$3-G5002,0)</f>
        <v/>
      </c>
      <c r="S5002">
        <f>IF(R5002&lt;=15,"Até 15",IF(R5002&lt;=30,"Entre 15 e 30",IF(R5002&lt;=60,"Entre 30 e 60",IF(R5002&lt;=90,"Entre 60 e 90",IF(R5002&lt;=120,"Entre 90 e 120",IF(R5002&lt;=150,"Entre 120 e 150",IF(R5002&lt;=180,"Entre 150 e 180","Superior a 180")))))))</f>
        <v/>
      </c>
    </row>
    <row r="5003">
      <c r="A5003" t="inlineStr">
        <is>
          <t>Q023L06</t>
        </is>
      </c>
      <c r="B5003" t="inlineStr">
        <is>
          <t>GABRIELA DOS SANTOS BARROS</t>
        </is>
      </c>
      <c r="C5003" t="n">
        <v>1</v>
      </c>
      <c r="D5003" t="inlineStr">
        <is>
          <t>IPCA</t>
        </is>
      </c>
      <c r="E5003" t="n">
        <v>0</v>
      </c>
      <c r="F5003" t="inlineStr">
        <is>
          <t>MENSAL</t>
        </is>
      </c>
      <c r="G5003" t="n">
        <v>46249</v>
      </c>
      <c r="H5003" t="n">
        <v>46249</v>
      </c>
      <c r="I5003" t="n">
        <v>48</v>
      </c>
      <c r="J5003" t="inlineStr">
        <is>
          <t>CARTEIRA</t>
        </is>
      </c>
      <c r="K5003" t="inlineStr">
        <is>
          <t>CONTRATO</t>
        </is>
      </c>
      <c r="L5003" t="n">
        <v>5458.74</v>
      </c>
      <c r="M5003" t="inlineStr">
        <is>
          <t>IBIRAPITANGA FASE 3</t>
        </is>
      </c>
      <c r="N5003" s="142">
        <f>DATE(YEAR(G5003),MONTH(G5003),1)</f>
        <v/>
      </c>
      <c r="O5003" s="132">
        <f>IF(G5003&gt;$K$3,"Futuro","Atraso")</f>
        <v/>
      </c>
      <c r="P5003">
        <f>12*(YEAR(G5003)-YEAR($K$3))+(MONTH(G5003)-MONTH($K$3))</f>
        <v/>
      </c>
      <c r="Q5003" s="366">
        <f>IF(M5003="IBIRAPITANGA FASE 3",IF(O5003="Atraso",L5003,L5003/(1+$I$2)^P5003),IF(O5003="Atraso",L5003,L5003/(1+$I$1)^P5003))</f>
        <v/>
      </c>
      <c r="R5003">
        <f>IF(O5003="Atraso",$K$3-G5003,0)</f>
        <v/>
      </c>
      <c r="S5003">
        <f>IF(R5003&lt;=15,"Até 15",IF(R5003&lt;=30,"Entre 15 e 30",IF(R5003&lt;=60,"Entre 30 e 60",IF(R5003&lt;=90,"Entre 60 e 90",IF(R5003&lt;=120,"Entre 90 e 120",IF(R5003&lt;=150,"Entre 120 e 150",IF(R5003&lt;=180,"Entre 150 e 180","Superior a 180")))))))</f>
        <v/>
      </c>
    </row>
    <row r="5004">
      <c r="A5004" t="inlineStr">
        <is>
          <t>Q023L07</t>
        </is>
      </c>
      <c r="B5004" t="inlineStr">
        <is>
          <t>STELLA MANFRIN ROSS</t>
        </is>
      </c>
      <c r="C5004" t="n">
        <v>1</v>
      </c>
      <c r="D5004" t="inlineStr">
        <is>
          <t>IPCA</t>
        </is>
      </c>
      <c r="E5004" t="n">
        <v>0</v>
      </c>
      <c r="F5004" t="inlineStr">
        <is>
          <t>MENSAL</t>
        </is>
      </c>
      <c r="G5004" t="n">
        <v>45240</v>
      </c>
      <c r="H5004" t="n">
        <v>45240</v>
      </c>
      <c r="I5004" t="n">
        <v>14</v>
      </c>
      <c r="J5004" t="inlineStr">
        <is>
          <t>CARTEIRA</t>
        </is>
      </c>
      <c r="K5004" t="inlineStr">
        <is>
          <t>CONTRATO</t>
        </is>
      </c>
      <c r="L5004" t="n">
        <v>6828.07</v>
      </c>
      <c r="M5004" t="inlineStr">
        <is>
          <t>IBIRAPITANGA FASE 3</t>
        </is>
      </c>
      <c r="N5004" s="142">
        <f>DATE(YEAR(G5004),MONTH(G5004),1)</f>
        <v/>
      </c>
      <c r="O5004" s="132">
        <f>IF(G5004&gt;$K$3,"Futuro","Atraso")</f>
        <v/>
      </c>
      <c r="P5004">
        <f>12*(YEAR(G5004)-YEAR($K$3))+(MONTH(G5004)-MONTH($K$3))</f>
        <v/>
      </c>
      <c r="Q5004" s="366">
        <f>IF(M5004="IBIRAPITANGA FASE 3",IF(O5004="Atraso",L5004,L5004/(1+$I$2)^P5004),IF(O5004="Atraso",L5004,L5004/(1+$I$1)^P5004))</f>
        <v/>
      </c>
      <c r="R5004">
        <f>IF(O5004="Atraso",$K$3-G5004,0)</f>
        <v/>
      </c>
      <c r="S5004">
        <f>IF(R5004&lt;=15,"Até 15",IF(R5004&lt;=30,"Entre 15 e 30",IF(R5004&lt;=60,"Entre 30 e 60",IF(R5004&lt;=90,"Entre 60 e 90",IF(R5004&lt;=120,"Entre 90 e 120",IF(R5004&lt;=150,"Entre 120 e 150",IF(R5004&lt;=180,"Entre 150 e 180","Superior a 180")))))))</f>
        <v/>
      </c>
    </row>
    <row r="5005">
      <c r="A5005" t="inlineStr">
        <is>
          <t>Q023L07</t>
        </is>
      </c>
      <c r="B5005" t="inlineStr">
        <is>
          <t>STELLA MANFRIN ROSS</t>
        </is>
      </c>
      <c r="C5005" t="n">
        <v>1</v>
      </c>
      <c r="D5005" t="inlineStr">
        <is>
          <t>IPCA</t>
        </is>
      </c>
      <c r="E5005" t="n">
        <v>0</v>
      </c>
      <c r="F5005" t="inlineStr">
        <is>
          <t>MENSAL</t>
        </is>
      </c>
      <c r="G5005" t="n">
        <v>45270</v>
      </c>
      <c r="H5005" t="n">
        <v>45270</v>
      </c>
      <c r="I5005" t="n">
        <v>15</v>
      </c>
      <c r="J5005" t="inlineStr">
        <is>
          <t>CARTEIRA</t>
        </is>
      </c>
      <c r="K5005" t="inlineStr">
        <is>
          <t>CONTRATO</t>
        </is>
      </c>
      <c r="L5005" t="n">
        <v>6828.07</v>
      </c>
      <c r="M5005" t="inlineStr">
        <is>
          <t>IBIRAPITANGA FASE 3</t>
        </is>
      </c>
      <c r="N5005" s="142">
        <f>DATE(YEAR(G5005),MONTH(G5005),1)</f>
        <v/>
      </c>
      <c r="O5005" s="132">
        <f>IF(G5005&gt;$K$3,"Futuro","Atraso")</f>
        <v/>
      </c>
      <c r="P5005">
        <f>12*(YEAR(G5005)-YEAR($K$3))+(MONTH(G5005)-MONTH($K$3))</f>
        <v/>
      </c>
      <c r="Q5005" s="366">
        <f>IF(M5005="IBIRAPITANGA FASE 3",IF(O5005="Atraso",L5005,L5005/(1+$I$2)^P5005),IF(O5005="Atraso",L5005,L5005/(1+$I$1)^P5005))</f>
        <v/>
      </c>
      <c r="R5005">
        <f>IF(O5005="Atraso",$K$3-G5005,0)</f>
        <v/>
      </c>
      <c r="S5005">
        <f>IF(R5005&lt;=15,"Até 15",IF(R5005&lt;=30,"Entre 15 e 30",IF(R5005&lt;=60,"Entre 30 e 60",IF(R5005&lt;=90,"Entre 60 e 90",IF(R5005&lt;=120,"Entre 90 e 120",IF(R5005&lt;=150,"Entre 120 e 150",IF(R5005&lt;=180,"Entre 150 e 180","Superior a 180")))))))</f>
        <v/>
      </c>
    </row>
    <row r="5006">
      <c r="A5006" t="inlineStr">
        <is>
          <t>Q023L07</t>
        </is>
      </c>
      <c r="B5006" t="inlineStr">
        <is>
          <t>STELLA MANFRIN ROSS</t>
        </is>
      </c>
      <c r="C5006" t="n">
        <v>1</v>
      </c>
      <c r="D5006" t="inlineStr">
        <is>
          <t>IPCA</t>
        </is>
      </c>
      <c r="E5006" t="n">
        <v>0</v>
      </c>
      <c r="F5006" t="inlineStr">
        <is>
          <t>MENSAL</t>
        </is>
      </c>
      <c r="G5006" t="n">
        <v>45301</v>
      </c>
      <c r="H5006" t="n">
        <v>45301</v>
      </c>
      <c r="I5006" t="n">
        <v>16</v>
      </c>
      <c r="J5006" t="inlineStr">
        <is>
          <t>CARTEIRA</t>
        </is>
      </c>
      <c r="K5006" t="inlineStr">
        <is>
          <t>CONTRATO</t>
        </is>
      </c>
      <c r="L5006" t="n">
        <v>6828.07</v>
      </c>
      <c r="M5006" t="inlineStr">
        <is>
          <t>IBIRAPITANGA FASE 3</t>
        </is>
      </c>
      <c r="N5006" s="142">
        <f>DATE(YEAR(G5006),MONTH(G5006),1)</f>
        <v/>
      </c>
      <c r="O5006" s="132">
        <f>IF(G5006&gt;$K$3,"Futuro","Atraso")</f>
        <v/>
      </c>
      <c r="P5006">
        <f>12*(YEAR(G5006)-YEAR($K$3))+(MONTH(G5006)-MONTH($K$3))</f>
        <v/>
      </c>
      <c r="Q5006" s="366">
        <f>IF(M5006="IBIRAPITANGA FASE 3",IF(O5006="Atraso",L5006,L5006/(1+$I$2)^P5006),IF(O5006="Atraso",L5006,L5006/(1+$I$1)^P5006))</f>
        <v/>
      </c>
      <c r="R5006">
        <f>IF(O5006="Atraso",$K$3-G5006,0)</f>
        <v/>
      </c>
      <c r="S5006">
        <f>IF(R5006&lt;=15,"Até 15",IF(R5006&lt;=30,"Entre 15 e 30",IF(R5006&lt;=60,"Entre 30 e 60",IF(R5006&lt;=90,"Entre 60 e 90",IF(R5006&lt;=120,"Entre 90 e 120",IF(R5006&lt;=150,"Entre 120 e 150",IF(R5006&lt;=180,"Entre 150 e 180","Superior a 180")))))))</f>
        <v/>
      </c>
    </row>
    <row r="5007">
      <c r="A5007" t="inlineStr">
        <is>
          <t>Q023L07</t>
        </is>
      </c>
      <c r="B5007" t="inlineStr">
        <is>
          <t>STELLA MANFRIN ROSS</t>
        </is>
      </c>
      <c r="C5007" t="n">
        <v>1</v>
      </c>
      <c r="D5007" t="inlineStr">
        <is>
          <t>IPCA</t>
        </is>
      </c>
      <c r="E5007" t="n">
        <v>0</v>
      </c>
      <c r="F5007" t="inlineStr">
        <is>
          <t>MENSAL</t>
        </is>
      </c>
      <c r="G5007" t="n">
        <v>45332</v>
      </c>
      <c r="H5007" t="n">
        <v>45332</v>
      </c>
      <c r="I5007" t="n">
        <v>17</v>
      </c>
      <c r="J5007" t="inlineStr">
        <is>
          <t>CARTEIRA</t>
        </is>
      </c>
      <c r="K5007" t="inlineStr">
        <is>
          <t>CONTRATO</t>
        </is>
      </c>
      <c r="L5007" t="n">
        <v>6828.07</v>
      </c>
      <c r="M5007" t="inlineStr">
        <is>
          <t>IBIRAPITANGA FASE 3</t>
        </is>
      </c>
      <c r="N5007" s="142">
        <f>DATE(YEAR(G5007),MONTH(G5007),1)</f>
        <v/>
      </c>
      <c r="O5007" s="132">
        <f>IF(G5007&gt;$K$3,"Futuro","Atraso")</f>
        <v/>
      </c>
      <c r="P5007">
        <f>12*(YEAR(G5007)-YEAR($K$3))+(MONTH(G5007)-MONTH($K$3))</f>
        <v/>
      </c>
      <c r="Q5007" s="366">
        <f>IF(M5007="IBIRAPITANGA FASE 3",IF(O5007="Atraso",L5007,L5007/(1+$I$2)^P5007),IF(O5007="Atraso",L5007,L5007/(1+$I$1)^P5007))</f>
        <v/>
      </c>
      <c r="R5007">
        <f>IF(O5007="Atraso",$K$3-G5007,0)</f>
        <v/>
      </c>
      <c r="S5007">
        <f>IF(R5007&lt;=15,"Até 15",IF(R5007&lt;=30,"Entre 15 e 30",IF(R5007&lt;=60,"Entre 30 e 60",IF(R5007&lt;=90,"Entre 60 e 90",IF(R5007&lt;=120,"Entre 90 e 120",IF(R5007&lt;=150,"Entre 120 e 150",IF(R5007&lt;=180,"Entre 150 e 180","Superior a 180")))))))</f>
        <v/>
      </c>
    </row>
    <row r="5008">
      <c r="A5008" t="inlineStr">
        <is>
          <t>Q023L07</t>
        </is>
      </c>
      <c r="B5008" t="inlineStr">
        <is>
          <t>STELLA MANFRIN ROSS</t>
        </is>
      </c>
      <c r="C5008" t="n">
        <v>1</v>
      </c>
      <c r="D5008" t="inlineStr">
        <is>
          <t>IPCA</t>
        </is>
      </c>
      <c r="E5008" t="n">
        <v>0</v>
      </c>
      <c r="F5008" t="inlineStr">
        <is>
          <t>MENSAL</t>
        </is>
      </c>
      <c r="G5008" t="n">
        <v>45361</v>
      </c>
      <c r="H5008" t="n">
        <v>45361</v>
      </c>
      <c r="I5008" t="n">
        <v>18</v>
      </c>
      <c r="J5008" t="inlineStr">
        <is>
          <t>CARTEIRA</t>
        </is>
      </c>
      <c r="K5008" t="inlineStr">
        <is>
          <t>CONTRATO</t>
        </is>
      </c>
      <c r="L5008" t="n">
        <v>6828.07</v>
      </c>
      <c r="M5008" t="inlineStr">
        <is>
          <t>IBIRAPITANGA FASE 3</t>
        </is>
      </c>
      <c r="N5008" s="142">
        <f>DATE(YEAR(G5008),MONTH(G5008),1)</f>
        <v/>
      </c>
      <c r="O5008" s="132">
        <f>IF(G5008&gt;$K$3,"Futuro","Atraso")</f>
        <v/>
      </c>
      <c r="P5008">
        <f>12*(YEAR(G5008)-YEAR($K$3))+(MONTH(G5008)-MONTH($K$3))</f>
        <v/>
      </c>
      <c r="Q5008" s="366">
        <f>IF(M5008="IBIRAPITANGA FASE 3",IF(O5008="Atraso",L5008,L5008/(1+$I$2)^P5008),IF(O5008="Atraso",L5008,L5008/(1+$I$1)^P5008))</f>
        <v/>
      </c>
      <c r="R5008">
        <f>IF(O5008="Atraso",$K$3-G5008,0)</f>
        <v/>
      </c>
      <c r="S5008">
        <f>IF(R5008&lt;=15,"Até 15",IF(R5008&lt;=30,"Entre 15 e 30",IF(R5008&lt;=60,"Entre 30 e 60",IF(R5008&lt;=90,"Entre 60 e 90",IF(R5008&lt;=120,"Entre 90 e 120",IF(R5008&lt;=150,"Entre 120 e 150",IF(R5008&lt;=180,"Entre 150 e 180","Superior a 180")))))))</f>
        <v/>
      </c>
    </row>
    <row r="5009">
      <c r="A5009" t="inlineStr">
        <is>
          <t>Q023L07</t>
        </is>
      </c>
      <c r="B5009" t="inlineStr">
        <is>
          <t>STELLA MANFRIN ROSS</t>
        </is>
      </c>
      <c r="C5009" t="n">
        <v>1</v>
      </c>
      <c r="D5009" t="inlineStr">
        <is>
          <t>IPCA</t>
        </is>
      </c>
      <c r="E5009" t="n">
        <v>0</v>
      </c>
      <c r="F5009" t="inlineStr">
        <is>
          <t>MENSAL</t>
        </is>
      </c>
      <c r="G5009" t="n">
        <v>45392</v>
      </c>
      <c r="H5009" t="n">
        <v>45392</v>
      </c>
      <c r="I5009" t="n">
        <v>19</v>
      </c>
      <c r="J5009" t="inlineStr">
        <is>
          <t>CARTEIRA</t>
        </is>
      </c>
      <c r="K5009" t="inlineStr">
        <is>
          <t>CONTRATO</t>
        </is>
      </c>
      <c r="L5009" t="n">
        <v>6828.07</v>
      </c>
      <c r="M5009" t="inlineStr">
        <is>
          <t>IBIRAPITANGA FASE 3</t>
        </is>
      </c>
      <c r="N5009" s="142">
        <f>DATE(YEAR(G5009),MONTH(G5009),1)</f>
        <v/>
      </c>
      <c r="O5009" s="132">
        <f>IF(G5009&gt;$K$3,"Futuro","Atraso")</f>
        <v/>
      </c>
      <c r="P5009">
        <f>12*(YEAR(G5009)-YEAR($K$3))+(MONTH(G5009)-MONTH($K$3))</f>
        <v/>
      </c>
      <c r="Q5009" s="366">
        <f>IF(M5009="IBIRAPITANGA FASE 3",IF(O5009="Atraso",L5009,L5009/(1+$I$2)^P5009),IF(O5009="Atraso",L5009,L5009/(1+$I$1)^P5009))</f>
        <v/>
      </c>
      <c r="R5009">
        <f>IF(O5009="Atraso",$K$3-G5009,0)</f>
        <v/>
      </c>
      <c r="S5009">
        <f>IF(R5009&lt;=15,"Até 15",IF(R5009&lt;=30,"Entre 15 e 30",IF(R5009&lt;=60,"Entre 30 e 60",IF(R5009&lt;=90,"Entre 60 e 90",IF(R5009&lt;=120,"Entre 90 e 120",IF(R5009&lt;=150,"Entre 120 e 150",IF(R5009&lt;=180,"Entre 150 e 180","Superior a 180")))))))</f>
        <v/>
      </c>
    </row>
    <row r="5010">
      <c r="A5010" t="inlineStr">
        <is>
          <t>Q023L07</t>
        </is>
      </c>
      <c r="B5010" t="inlineStr">
        <is>
          <t>STELLA MANFRIN ROSS</t>
        </is>
      </c>
      <c r="C5010" t="n">
        <v>1</v>
      </c>
      <c r="D5010" t="inlineStr">
        <is>
          <t>IPCA</t>
        </is>
      </c>
      <c r="E5010" t="n">
        <v>0</v>
      </c>
      <c r="F5010" t="inlineStr">
        <is>
          <t>MENSAL</t>
        </is>
      </c>
      <c r="G5010" t="n">
        <v>45422</v>
      </c>
      <c r="H5010" t="n">
        <v>45422</v>
      </c>
      <c r="I5010" t="n">
        <v>20</v>
      </c>
      <c r="J5010" t="inlineStr">
        <is>
          <t>CARTEIRA</t>
        </is>
      </c>
      <c r="K5010" t="inlineStr">
        <is>
          <t>CONTRATO</t>
        </is>
      </c>
      <c r="L5010" t="n">
        <v>6828.07</v>
      </c>
      <c r="M5010" t="inlineStr">
        <is>
          <t>IBIRAPITANGA FASE 3</t>
        </is>
      </c>
      <c r="N5010" s="142">
        <f>DATE(YEAR(G5010),MONTH(G5010),1)</f>
        <v/>
      </c>
      <c r="O5010" s="132">
        <f>IF(G5010&gt;$K$3,"Futuro","Atraso")</f>
        <v/>
      </c>
      <c r="P5010">
        <f>12*(YEAR(G5010)-YEAR($K$3))+(MONTH(G5010)-MONTH($K$3))</f>
        <v/>
      </c>
      <c r="Q5010" s="366">
        <f>IF(M5010="IBIRAPITANGA FASE 3",IF(O5010="Atraso",L5010,L5010/(1+$I$2)^P5010),IF(O5010="Atraso",L5010,L5010/(1+$I$1)^P5010))</f>
        <v/>
      </c>
      <c r="R5010">
        <f>IF(O5010="Atraso",$K$3-G5010,0)</f>
        <v/>
      </c>
      <c r="S5010">
        <f>IF(R5010&lt;=15,"Até 15",IF(R5010&lt;=30,"Entre 15 e 30",IF(R5010&lt;=60,"Entre 30 e 60",IF(R5010&lt;=90,"Entre 60 e 90",IF(R5010&lt;=120,"Entre 90 e 120",IF(R5010&lt;=150,"Entre 120 e 150",IF(R5010&lt;=180,"Entre 150 e 180","Superior a 180")))))))</f>
        <v/>
      </c>
    </row>
    <row r="5011">
      <c r="A5011" t="inlineStr">
        <is>
          <t>Q023L07</t>
        </is>
      </c>
      <c r="B5011" t="inlineStr">
        <is>
          <t>STELLA MANFRIN ROSS</t>
        </is>
      </c>
      <c r="C5011" t="n">
        <v>1</v>
      </c>
      <c r="D5011" t="inlineStr">
        <is>
          <t>IPCA</t>
        </is>
      </c>
      <c r="E5011" t="n">
        <v>0</v>
      </c>
      <c r="F5011" t="inlineStr">
        <is>
          <t>MENSAL</t>
        </is>
      </c>
      <c r="G5011" t="n">
        <v>45453</v>
      </c>
      <c r="H5011" t="n">
        <v>45453</v>
      </c>
      <c r="I5011" t="n">
        <v>21</v>
      </c>
      <c r="J5011" t="inlineStr">
        <is>
          <t>CARTEIRA</t>
        </is>
      </c>
      <c r="K5011" t="inlineStr">
        <is>
          <t>CONTRATO</t>
        </is>
      </c>
      <c r="L5011" t="n">
        <v>6828.07</v>
      </c>
      <c r="M5011" t="inlineStr">
        <is>
          <t>IBIRAPITANGA FASE 3</t>
        </is>
      </c>
      <c r="N5011" s="142">
        <f>DATE(YEAR(G5011),MONTH(G5011),1)</f>
        <v/>
      </c>
      <c r="O5011" s="132">
        <f>IF(G5011&gt;$K$3,"Futuro","Atraso")</f>
        <v/>
      </c>
      <c r="P5011">
        <f>12*(YEAR(G5011)-YEAR($K$3))+(MONTH(G5011)-MONTH($K$3))</f>
        <v/>
      </c>
      <c r="Q5011" s="366">
        <f>IF(M5011="IBIRAPITANGA FASE 3",IF(O5011="Atraso",L5011,L5011/(1+$I$2)^P5011),IF(O5011="Atraso",L5011,L5011/(1+$I$1)^P5011))</f>
        <v/>
      </c>
      <c r="R5011">
        <f>IF(O5011="Atraso",$K$3-G5011,0)</f>
        <v/>
      </c>
      <c r="S5011">
        <f>IF(R5011&lt;=15,"Até 15",IF(R5011&lt;=30,"Entre 15 e 30",IF(R5011&lt;=60,"Entre 30 e 60",IF(R5011&lt;=90,"Entre 60 e 90",IF(R5011&lt;=120,"Entre 90 e 120",IF(R5011&lt;=150,"Entre 120 e 150",IF(R5011&lt;=180,"Entre 150 e 180","Superior a 180")))))))</f>
        <v/>
      </c>
    </row>
    <row r="5012">
      <c r="A5012" t="inlineStr">
        <is>
          <t>Q023L07</t>
        </is>
      </c>
      <c r="B5012" t="inlineStr">
        <is>
          <t>STELLA MANFRIN ROSS</t>
        </is>
      </c>
      <c r="C5012" t="n">
        <v>1</v>
      </c>
      <c r="D5012" t="inlineStr">
        <is>
          <t>IPCA</t>
        </is>
      </c>
      <c r="E5012" t="n">
        <v>0</v>
      </c>
      <c r="F5012" t="inlineStr">
        <is>
          <t>MENSAL</t>
        </is>
      </c>
      <c r="G5012" t="n">
        <v>45483</v>
      </c>
      <c r="H5012" t="n">
        <v>45483</v>
      </c>
      <c r="I5012" t="n">
        <v>22</v>
      </c>
      <c r="J5012" t="inlineStr">
        <is>
          <t>CARTEIRA</t>
        </is>
      </c>
      <c r="K5012" t="inlineStr">
        <is>
          <t>CONTRATO</t>
        </is>
      </c>
      <c r="L5012" t="n">
        <v>6828.07</v>
      </c>
      <c r="M5012" t="inlineStr">
        <is>
          <t>IBIRAPITANGA FASE 3</t>
        </is>
      </c>
      <c r="N5012" s="142">
        <f>DATE(YEAR(G5012),MONTH(G5012),1)</f>
        <v/>
      </c>
      <c r="O5012" s="132">
        <f>IF(G5012&gt;$K$3,"Futuro","Atraso")</f>
        <v/>
      </c>
      <c r="P5012">
        <f>12*(YEAR(G5012)-YEAR($K$3))+(MONTH(G5012)-MONTH($K$3))</f>
        <v/>
      </c>
      <c r="Q5012" s="366">
        <f>IF(M5012="IBIRAPITANGA FASE 3",IF(O5012="Atraso",L5012,L5012/(1+$I$2)^P5012),IF(O5012="Atraso",L5012,L5012/(1+$I$1)^P5012))</f>
        <v/>
      </c>
      <c r="R5012">
        <f>IF(O5012="Atraso",$K$3-G5012,0)</f>
        <v/>
      </c>
      <c r="S5012">
        <f>IF(R5012&lt;=15,"Até 15",IF(R5012&lt;=30,"Entre 15 e 30",IF(R5012&lt;=60,"Entre 30 e 60",IF(R5012&lt;=90,"Entre 60 e 90",IF(R5012&lt;=120,"Entre 90 e 120",IF(R5012&lt;=150,"Entre 120 e 150",IF(R5012&lt;=180,"Entre 150 e 180","Superior a 180")))))))</f>
        <v/>
      </c>
    </row>
    <row r="5013">
      <c r="A5013" t="inlineStr">
        <is>
          <t>Q023L07</t>
        </is>
      </c>
      <c r="B5013" t="inlineStr">
        <is>
          <t>STELLA MANFRIN ROSS</t>
        </is>
      </c>
      <c r="C5013" t="n">
        <v>1</v>
      </c>
      <c r="D5013" t="inlineStr">
        <is>
          <t>IPCA</t>
        </is>
      </c>
      <c r="E5013" t="n">
        <v>0</v>
      </c>
      <c r="F5013" t="inlineStr">
        <is>
          <t>MENSAL</t>
        </is>
      </c>
      <c r="G5013" t="n">
        <v>45514</v>
      </c>
      <c r="H5013" t="n">
        <v>45514</v>
      </c>
      <c r="I5013" t="n">
        <v>23</v>
      </c>
      <c r="J5013" t="inlineStr">
        <is>
          <t>CARTEIRA</t>
        </is>
      </c>
      <c r="K5013" t="inlineStr">
        <is>
          <t>CONTRATO</t>
        </is>
      </c>
      <c r="L5013" t="n">
        <v>6828.07</v>
      </c>
      <c r="M5013" t="inlineStr">
        <is>
          <t>IBIRAPITANGA FASE 3</t>
        </is>
      </c>
      <c r="N5013" s="142">
        <f>DATE(YEAR(G5013),MONTH(G5013),1)</f>
        <v/>
      </c>
      <c r="O5013" s="132">
        <f>IF(G5013&gt;$K$3,"Futuro","Atraso")</f>
        <v/>
      </c>
      <c r="P5013">
        <f>12*(YEAR(G5013)-YEAR($K$3))+(MONTH(G5013)-MONTH($K$3))</f>
        <v/>
      </c>
      <c r="Q5013" s="366">
        <f>IF(M5013="IBIRAPITANGA FASE 3",IF(O5013="Atraso",L5013,L5013/(1+$I$2)^P5013),IF(O5013="Atraso",L5013,L5013/(1+$I$1)^P5013))</f>
        <v/>
      </c>
      <c r="R5013">
        <f>IF(O5013="Atraso",$K$3-G5013,0)</f>
        <v/>
      </c>
      <c r="S5013">
        <f>IF(R5013&lt;=15,"Até 15",IF(R5013&lt;=30,"Entre 15 e 30",IF(R5013&lt;=60,"Entre 30 e 60",IF(R5013&lt;=90,"Entre 60 e 90",IF(R5013&lt;=120,"Entre 90 e 120",IF(R5013&lt;=150,"Entre 120 e 150",IF(R5013&lt;=180,"Entre 150 e 180","Superior a 180")))))))</f>
        <v/>
      </c>
    </row>
    <row r="5014">
      <c r="A5014" t="inlineStr">
        <is>
          <t>Q023L07</t>
        </is>
      </c>
      <c r="B5014" t="inlineStr">
        <is>
          <t>STELLA MANFRIN ROSS</t>
        </is>
      </c>
      <c r="C5014" t="n">
        <v>1</v>
      </c>
      <c r="D5014" t="inlineStr">
        <is>
          <t>IPCA</t>
        </is>
      </c>
      <c r="E5014" t="n">
        <v>0</v>
      </c>
      <c r="F5014" t="inlineStr">
        <is>
          <t>MENSAL</t>
        </is>
      </c>
      <c r="G5014" t="n">
        <v>45545</v>
      </c>
      <c r="H5014" t="n">
        <v>45545</v>
      </c>
      <c r="I5014" t="n">
        <v>24</v>
      </c>
      <c r="J5014" t="inlineStr">
        <is>
          <t>CARTEIRA</t>
        </is>
      </c>
      <c r="K5014" t="inlineStr">
        <is>
          <t>CONTRATO</t>
        </is>
      </c>
      <c r="L5014" t="n">
        <v>6828.07</v>
      </c>
      <c r="M5014" t="inlineStr">
        <is>
          <t>IBIRAPITANGA FASE 3</t>
        </is>
      </c>
      <c r="N5014" s="142">
        <f>DATE(YEAR(G5014),MONTH(G5014),1)</f>
        <v/>
      </c>
      <c r="O5014" s="132">
        <f>IF(G5014&gt;$K$3,"Futuro","Atraso")</f>
        <v/>
      </c>
      <c r="P5014">
        <f>12*(YEAR(G5014)-YEAR($K$3))+(MONTH(G5014)-MONTH($K$3))</f>
        <v/>
      </c>
      <c r="Q5014" s="366">
        <f>IF(M5014="IBIRAPITANGA FASE 3",IF(O5014="Atraso",L5014,L5014/(1+$I$2)^P5014),IF(O5014="Atraso",L5014,L5014/(1+$I$1)^P5014))</f>
        <v/>
      </c>
      <c r="R5014">
        <f>IF(O5014="Atraso",$K$3-G5014,0)</f>
        <v/>
      </c>
      <c r="S5014">
        <f>IF(R5014&lt;=15,"Até 15",IF(R5014&lt;=30,"Entre 15 e 30",IF(R5014&lt;=60,"Entre 30 e 60",IF(R5014&lt;=90,"Entre 60 e 90",IF(R5014&lt;=120,"Entre 90 e 120",IF(R5014&lt;=150,"Entre 120 e 150",IF(R5014&lt;=180,"Entre 150 e 180","Superior a 180")))))))</f>
        <v/>
      </c>
    </row>
    <row r="5015">
      <c r="A5015" t="inlineStr">
        <is>
          <t>Q023L07</t>
        </is>
      </c>
      <c r="B5015" t="inlineStr">
        <is>
          <t>STELLA MANFRIN ROSS</t>
        </is>
      </c>
      <c r="C5015" t="n">
        <v>1</v>
      </c>
      <c r="D5015" t="inlineStr">
        <is>
          <t>IPCA</t>
        </is>
      </c>
      <c r="E5015" t="n">
        <v>0</v>
      </c>
      <c r="F5015" t="inlineStr">
        <is>
          <t>MENSAL</t>
        </is>
      </c>
      <c r="G5015" t="n">
        <v>45575</v>
      </c>
      <c r="H5015" t="n">
        <v>45575</v>
      </c>
      <c r="I5015" t="n">
        <v>25</v>
      </c>
      <c r="J5015" t="inlineStr">
        <is>
          <t>CARTEIRA</t>
        </is>
      </c>
      <c r="K5015" t="inlineStr">
        <is>
          <t>CONTRATO</t>
        </is>
      </c>
      <c r="L5015" t="n">
        <v>6828.07</v>
      </c>
      <c r="M5015" t="inlineStr">
        <is>
          <t>IBIRAPITANGA FASE 3</t>
        </is>
      </c>
      <c r="N5015" s="142">
        <f>DATE(YEAR(G5015),MONTH(G5015),1)</f>
        <v/>
      </c>
      <c r="O5015" s="132">
        <f>IF(G5015&gt;$K$3,"Futuro","Atraso")</f>
        <v/>
      </c>
      <c r="P5015">
        <f>12*(YEAR(G5015)-YEAR($K$3))+(MONTH(G5015)-MONTH($K$3))</f>
        <v/>
      </c>
      <c r="Q5015" s="366">
        <f>IF(M5015="IBIRAPITANGA FASE 3",IF(O5015="Atraso",L5015,L5015/(1+$I$2)^P5015),IF(O5015="Atraso",L5015,L5015/(1+$I$1)^P5015))</f>
        <v/>
      </c>
      <c r="R5015">
        <f>IF(O5015="Atraso",$K$3-G5015,0)</f>
        <v/>
      </c>
      <c r="S5015">
        <f>IF(R5015&lt;=15,"Até 15",IF(R5015&lt;=30,"Entre 15 e 30",IF(R5015&lt;=60,"Entre 30 e 60",IF(R5015&lt;=90,"Entre 60 e 90",IF(R5015&lt;=120,"Entre 90 e 120",IF(R5015&lt;=150,"Entre 120 e 150",IF(R5015&lt;=180,"Entre 150 e 180","Superior a 180")))))))</f>
        <v/>
      </c>
    </row>
    <row r="5016">
      <c r="A5016" t="inlineStr">
        <is>
          <t>Q023L07</t>
        </is>
      </c>
      <c r="B5016" t="inlineStr">
        <is>
          <t>STELLA MANFRIN ROSS</t>
        </is>
      </c>
      <c r="C5016" t="n">
        <v>1</v>
      </c>
      <c r="D5016" t="inlineStr">
        <is>
          <t>IPCA</t>
        </is>
      </c>
      <c r="E5016" t="n">
        <v>0</v>
      </c>
      <c r="F5016" t="inlineStr">
        <is>
          <t>MENSAL</t>
        </is>
      </c>
      <c r="G5016" t="n">
        <v>45606</v>
      </c>
      <c r="H5016" t="n">
        <v>45606</v>
      </c>
      <c r="I5016" t="n">
        <v>26</v>
      </c>
      <c r="J5016" t="inlineStr">
        <is>
          <t>CARTEIRA</t>
        </is>
      </c>
      <c r="K5016" t="inlineStr">
        <is>
          <t>CONTRATO</t>
        </is>
      </c>
      <c r="L5016" t="n">
        <v>6828.07</v>
      </c>
      <c r="M5016" t="inlineStr">
        <is>
          <t>IBIRAPITANGA FASE 3</t>
        </is>
      </c>
      <c r="N5016" s="142">
        <f>DATE(YEAR(G5016),MONTH(G5016),1)</f>
        <v/>
      </c>
      <c r="O5016" s="132">
        <f>IF(G5016&gt;$K$3,"Futuro","Atraso")</f>
        <v/>
      </c>
      <c r="P5016">
        <f>12*(YEAR(G5016)-YEAR($K$3))+(MONTH(G5016)-MONTH($K$3))</f>
        <v/>
      </c>
      <c r="Q5016" s="366">
        <f>IF(M5016="IBIRAPITANGA FASE 3",IF(O5016="Atraso",L5016,L5016/(1+$I$2)^P5016),IF(O5016="Atraso",L5016,L5016/(1+$I$1)^P5016))</f>
        <v/>
      </c>
      <c r="R5016">
        <f>IF(O5016="Atraso",$K$3-G5016,0)</f>
        <v/>
      </c>
      <c r="S5016">
        <f>IF(R5016&lt;=15,"Até 15",IF(R5016&lt;=30,"Entre 15 e 30",IF(R5016&lt;=60,"Entre 30 e 60",IF(R5016&lt;=90,"Entre 60 e 90",IF(R5016&lt;=120,"Entre 90 e 120",IF(R5016&lt;=150,"Entre 120 e 150",IF(R5016&lt;=180,"Entre 150 e 180","Superior a 180")))))))</f>
        <v/>
      </c>
    </row>
    <row r="5017">
      <c r="A5017" t="inlineStr">
        <is>
          <t>Q023L07</t>
        </is>
      </c>
      <c r="B5017" t="inlineStr">
        <is>
          <t>STELLA MANFRIN ROSS</t>
        </is>
      </c>
      <c r="C5017" t="n">
        <v>1</v>
      </c>
      <c r="D5017" t="inlineStr">
        <is>
          <t>IPCA</t>
        </is>
      </c>
      <c r="E5017" t="n">
        <v>0</v>
      </c>
      <c r="F5017" t="inlineStr">
        <is>
          <t>MENSAL</t>
        </is>
      </c>
      <c r="G5017" t="n">
        <v>45636</v>
      </c>
      <c r="H5017" t="n">
        <v>45636</v>
      </c>
      <c r="I5017" t="n">
        <v>27</v>
      </c>
      <c r="J5017" t="inlineStr">
        <is>
          <t>CARTEIRA</t>
        </is>
      </c>
      <c r="K5017" t="inlineStr">
        <is>
          <t>CONTRATO</t>
        </is>
      </c>
      <c r="L5017" t="n">
        <v>6828.07</v>
      </c>
      <c r="M5017" t="inlineStr">
        <is>
          <t>IBIRAPITANGA FASE 3</t>
        </is>
      </c>
      <c r="N5017" s="142">
        <f>DATE(YEAR(G5017),MONTH(G5017),1)</f>
        <v/>
      </c>
      <c r="O5017" s="132">
        <f>IF(G5017&gt;$K$3,"Futuro","Atraso")</f>
        <v/>
      </c>
      <c r="P5017">
        <f>12*(YEAR(G5017)-YEAR($K$3))+(MONTH(G5017)-MONTH($K$3))</f>
        <v/>
      </c>
      <c r="Q5017" s="366">
        <f>IF(M5017="IBIRAPITANGA FASE 3",IF(O5017="Atraso",L5017,L5017/(1+$I$2)^P5017),IF(O5017="Atraso",L5017,L5017/(1+$I$1)^P5017))</f>
        <v/>
      </c>
      <c r="R5017">
        <f>IF(O5017="Atraso",$K$3-G5017,0)</f>
        <v/>
      </c>
      <c r="S5017">
        <f>IF(R5017&lt;=15,"Até 15",IF(R5017&lt;=30,"Entre 15 e 30",IF(R5017&lt;=60,"Entre 30 e 60",IF(R5017&lt;=90,"Entre 60 e 90",IF(R5017&lt;=120,"Entre 90 e 120",IF(R5017&lt;=150,"Entre 120 e 150",IF(R5017&lt;=180,"Entre 150 e 180","Superior a 180")))))))</f>
        <v/>
      </c>
    </row>
    <row r="5018">
      <c r="A5018" t="inlineStr">
        <is>
          <t>Q023L07</t>
        </is>
      </c>
      <c r="B5018" t="inlineStr">
        <is>
          <t>STELLA MANFRIN ROSS</t>
        </is>
      </c>
      <c r="C5018" t="n">
        <v>1</v>
      </c>
      <c r="D5018" t="inlineStr">
        <is>
          <t>IPCA</t>
        </is>
      </c>
      <c r="E5018" t="n">
        <v>0</v>
      </c>
      <c r="F5018" t="inlineStr">
        <is>
          <t>MENSAL</t>
        </is>
      </c>
      <c r="G5018" t="n">
        <v>45667</v>
      </c>
      <c r="H5018" t="n">
        <v>45667</v>
      </c>
      <c r="I5018" t="n">
        <v>28</v>
      </c>
      <c r="J5018" t="inlineStr">
        <is>
          <t>CARTEIRA</t>
        </is>
      </c>
      <c r="K5018" t="inlineStr">
        <is>
          <t>CONTRATO</t>
        </is>
      </c>
      <c r="L5018" t="n">
        <v>6828.07</v>
      </c>
      <c r="M5018" t="inlineStr">
        <is>
          <t>IBIRAPITANGA FASE 3</t>
        </is>
      </c>
      <c r="N5018" s="142">
        <f>DATE(YEAR(G5018),MONTH(G5018),1)</f>
        <v/>
      </c>
      <c r="O5018" s="132">
        <f>IF(G5018&gt;$K$3,"Futuro","Atraso")</f>
        <v/>
      </c>
      <c r="P5018">
        <f>12*(YEAR(G5018)-YEAR($K$3))+(MONTH(G5018)-MONTH($K$3))</f>
        <v/>
      </c>
      <c r="Q5018" s="366">
        <f>IF(M5018="IBIRAPITANGA FASE 3",IF(O5018="Atraso",L5018,L5018/(1+$I$2)^P5018),IF(O5018="Atraso",L5018,L5018/(1+$I$1)^P5018))</f>
        <v/>
      </c>
      <c r="R5018">
        <f>IF(O5018="Atraso",$K$3-G5018,0)</f>
        <v/>
      </c>
      <c r="S5018">
        <f>IF(R5018&lt;=15,"Até 15",IF(R5018&lt;=30,"Entre 15 e 30",IF(R5018&lt;=60,"Entre 30 e 60",IF(R5018&lt;=90,"Entre 60 e 90",IF(R5018&lt;=120,"Entre 90 e 120",IF(R5018&lt;=150,"Entre 120 e 150",IF(R5018&lt;=180,"Entre 150 e 180","Superior a 180")))))))</f>
        <v/>
      </c>
    </row>
    <row r="5019">
      <c r="A5019" t="inlineStr">
        <is>
          <t>Q023L07</t>
        </is>
      </c>
      <c r="B5019" t="inlineStr">
        <is>
          <t>STELLA MANFRIN ROSS</t>
        </is>
      </c>
      <c r="C5019" t="n">
        <v>1</v>
      </c>
      <c r="D5019" t="inlineStr">
        <is>
          <t>IPCA</t>
        </is>
      </c>
      <c r="E5019" t="n">
        <v>0</v>
      </c>
      <c r="F5019" t="inlineStr">
        <is>
          <t>MENSAL</t>
        </is>
      </c>
      <c r="G5019" t="n">
        <v>45698</v>
      </c>
      <c r="H5019" t="n">
        <v>45698</v>
      </c>
      <c r="I5019" t="n">
        <v>29</v>
      </c>
      <c r="J5019" t="inlineStr">
        <is>
          <t>CARTEIRA</t>
        </is>
      </c>
      <c r="K5019" t="inlineStr">
        <is>
          <t>CONTRATO</t>
        </is>
      </c>
      <c r="L5019" t="n">
        <v>6828.07</v>
      </c>
      <c r="M5019" t="inlineStr">
        <is>
          <t>IBIRAPITANGA FASE 3</t>
        </is>
      </c>
      <c r="N5019" s="142">
        <f>DATE(YEAR(G5019),MONTH(G5019),1)</f>
        <v/>
      </c>
      <c r="O5019" s="132">
        <f>IF(G5019&gt;$K$3,"Futuro","Atraso")</f>
        <v/>
      </c>
      <c r="P5019">
        <f>12*(YEAR(G5019)-YEAR($K$3))+(MONTH(G5019)-MONTH($K$3))</f>
        <v/>
      </c>
      <c r="Q5019" s="366">
        <f>IF(M5019="IBIRAPITANGA FASE 3",IF(O5019="Atraso",L5019,L5019/(1+$I$2)^P5019),IF(O5019="Atraso",L5019,L5019/(1+$I$1)^P5019))</f>
        <v/>
      </c>
      <c r="R5019">
        <f>IF(O5019="Atraso",$K$3-G5019,0)</f>
        <v/>
      </c>
      <c r="S5019">
        <f>IF(R5019&lt;=15,"Até 15",IF(R5019&lt;=30,"Entre 15 e 30",IF(R5019&lt;=60,"Entre 30 e 60",IF(R5019&lt;=90,"Entre 60 e 90",IF(R5019&lt;=120,"Entre 90 e 120",IF(R5019&lt;=150,"Entre 120 e 150",IF(R5019&lt;=180,"Entre 150 e 180","Superior a 180")))))))</f>
        <v/>
      </c>
    </row>
    <row r="5020">
      <c r="A5020" t="inlineStr">
        <is>
          <t>Q023L07</t>
        </is>
      </c>
      <c r="B5020" t="inlineStr">
        <is>
          <t>STELLA MANFRIN ROSS</t>
        </is>
      </c>
      <c r="C5020" t="n">
        <v>1</v>
      </c>
      <c r="D5020" t="inlineStr">
        <is>
          <t>IPCA</t>
        </is>
      </c>
      <c r="E5020" t="n">
        <v>0</v>
      </c>
      <c r="F5020" t="inlineStr">
        <is>
          <t>MENSAL</t>
        </is>
      </c>
      <c r="G5020" t="n">
        <v>45726</v>
      </c>
      <c r="H5020" t="n">
        <v>45726</v>
      </c>
      <c r="I5020" t="n">
        <v>30</v>
      </c>
      <c r="J5020" t="inlineStr">
        <is>
          <t>CARTEIRA</t>
        </is>
      </c>
      <c r="K5020" t="inlineStr">
        <is>
          <t>CONTRATO</t>
        </is>
      </c>
      <c r="L5020" t="n">
        <v>6828.07</v>
      </c>
      <c r="M5020" t="inlineStr">
        <is>
          <t>IBIRAPITANGA FASE 3</t>
        </is>
      </c>
      <c r="N5020" s="142">
        <f>DATE(YEAR(G5020),MONTH(G5020),1)</f>
        <v/>
      </c>
      <c r="O5020" s="132">
        <f>IF(G5020&gt;$K$3,"Futuro","Atraso")</f>
        <v/>
      </c>
      <c r="P5020">
        <f>12*(YEAR(G5020)-YEAR($K$3))+(MONTH(G5020)-MONTH($K$3))</f>
        <v/>
      </c>
      <c r="Q5020" s="366">
        <f>IF(M5020="IBIRAPITANGA FASE 3",IF(O5020="Atraso",L5020,L5020/(1+$I$2)^P5020),IF(O5020="Atraso",L5020,L5020/(1+$I$1)^P5020))</f>
        <v/>
      </c>
      <c r="R5020">
        <f>IF(O5020="Atraso",$K$3-G5020,0)</f>
        <v/>
      </c>
      <c r="S5020">
        <f>IF(R5020&lt;=15,"Até 15",IF(R5020&lt;=30,"Entre 15 e 30",IF(R5020&lt;=60,"Entre 30 e 60",IF(R5020&lt;=90,"Entre 60 e 90",IF(R5020&lt;=120,"Entre 90 e 120",IF(R5020&lt;=150,"Entre 120 e 150",IF(R5020&lt;=180,"Entre 150 e 180","Superior a 180")))))))</f>
        <v/>
      </c>
    </row>
    <row r="5021">
      <c r="A5021" t="inlineStr">
        <is>
          <t>Q023L07</t>
        </is>
      </c>
      <c r="B5021" t="inlineStr">
        <is>
          <t>STELLA MANFRIN ROSS</t>
        </is>
      </c>
      <c r="C5021" t="n">
        <v>1</v>
      </c>
      <c r="D5021" t="inlineStr">
        <is>
          <t>IPCA</t>
        </is>
      </c>
      <c r="E5021" t="n">
        <v>0</v>
      </c>
      <c r="F5021" t="inlineStr">
        <is>
          <t>MENSAL</t>
        </is>
      </c>
      <c r="G5021" t="n">
        <v>45757</v>
      </c>
      <c r="H5021" t="n">
        <v>45757</v>
      </c>
      <c r="I5021" t="n">
        <v>31</v>
      </c>
      <c r="J5021" t="inlineStr">
        <is>
          <t>CARTEIRA</t>
        </is>
      </c>
      <c r="K5021" t="inlineStr">
        <is>
          <t>CONTRATO</t>
        </is>
      </c>
      <c r="L5021" t="n">
        <v>6828.07</v>
      </c>
      <c r="M5021" t="inlineStr">
        <is>
          <t>IBIRAPITANGA FASE 3</t>
        </is>
      </c>
      <c r="N5021" s="142">
        <f>DATE(YEAR(G5021),MONTH(G5021),1)</f>
        <v/>
      </c>
      <c r="O5021" s="132">
        <f>IF(G5021&gt;$K$3,"Futuro","Atraso")</f>
        <v/>
      </c>
      <c r="P5021">
        <f>12*(YEAR(G5021)-YEAR($K$3))+(MONTH(G5021)-MONTH($K$3))</f>
        <v/>
      </c>
      <c r="Q5021" s="366">
        <f>IF(M5021="IBIRAPITANGA FASE 3",IF(O5021="Atraso",L5021,L5021/(1+$I$2)^P5021),IF(O5021="Atraso",L5021,L5021/(1+$I$1)^P5021))</f>
        <v/>
      </c>
      <c r="R5021">
        <f>IF(O5021="Atraso",$K$3-G5021,0)</f>
        <v/>
      </c>
      <c r="S5021">
        <f>IF(R5021&lt;=15,"Até 15",IF(R5021&lt;=30,"Entre 15 e 30",IF(R5021&lt;=60,"Entre 30 e 60",IF(R5021&lt;=90,"Entre 60 e 90",IF(R5021&lt;=120,"Entre 90 e 120",IF(R5021&lt;=150,"Entre 120 e 150",IF(R5021&lt;=180,"Entre 150 e 180","Superior a 180")))))))</f>
        <v/>
      </c>
    </row>
    <row r="5022">
      <c r="A5022" t="inlineStr">
        <is>
          <t>Q023L07</t>
        </is>
      </c>
      <c r="B5022" t="inlineStr">
        <is>
          <t>STELLA MANFRIN ROSS</t>
        </is>
      </c>
      <c r="C5022" t="n">
        <v>1</v>
      </c>
      <c r="D5022" t="inlineStr">
        <is>
          <t>IPCA</t>
        </is>
      </c>
      <c r="E5022" t="n">
        <v>0</v>
      </c>
      <c r="F5022" t="inlineStr">
        <is>
          <t>MENSAL</t>
        </is>
      </c>
      <c r="G5022" t="n">
        <v>45787</v>
      </c>
      <c r="H5022" t="n">
        <v>45787</v>
      </c>
      <c r="I5022" t="n">
        <v>32</v>
      </c>
      <c r="J5022" t="inlineStr">
        <is>
          <t>CARTEIRA</t>
        </is>
      </c>
      <c r="K5022" t="inlineStr">
        <is>
          <t>CONTRATO</t>
        </is>
      </c>
      <c r="L5022" t="n">
        <v>6828.07</v>
      </c>
      <c r="M5022" t="inlineStr">
        <is>
          <t>IBIRAPITANGA FASE 3</t>
        </is>
      </c>
      <c r="N5022" s="142">
        <f>DATE(YEAR(G5022),MONTH(G5022),1)</f>
        <v/>
      </c>
      <c r="O5022" s="132">
        <f>IF(G5022&gt;$K$3,"Futuro","Atraso")</f>
        <v/>
      </c>
      <c r="P5022">
        <f>12*(YEAR(G5022)-YEAR($K$3))+(MONTH(G5022)-MONTH($K$3))</f>
        <v/>
      </c>
      <c r="Q5022" s="366">
        <f>IF(M5022="IBIRAPITANGA FASE 3",IF(O5022="Atraso",L5022,L5022/(1+$I$2)^P5022),IF(O5022="Atraso",L5022,L5022/(1+$I$1)^P5022))</f>
        <v/>
      </c>
      <c r="R5022">
        <f>IF(O5022="Atraso",$K$3-G5022,0)</f>
        <v/>
      </c>
      <c r="S5022">
        <f>IF(R5022&lt;=15,"Até 15",IF(R5022&lt;=30,"Entre 15 e 30",IF(R5022&lt;=60,"Entre 30 e 60",IF(R5022&lt;=90,"Entre 60 e 90",IF(R5022&lt;=120,"Entre 90 e 120",IF(R5022&lt;=150,"Entre 120 e 150",IF(R5022&lt;=180,"Entre 150 e 180","Superior a 180")))))))</f>
        <v/>
      </c>
    </row>
    <row r="5023">
      <c r="A5023" t="inlineStr">
        <is>
          <t>Q023L08</t>
        </is>
      </c>
      <c r="B5023" t="inlineStr">
        <is>
          <t>BRUNO SAID DA CUNHA</t>
        </is>
      </c>
      <c r="C5023" t="n">
        <v>1</v>
      </c>
      <c r="D5023" t="inlineStr">
        <is>
          <t>IPCA</t>
        </is>
      </c>
      <c r="E5023" t="n">
        <v>0</v>
      </c>
      <c r="F5023" t="inlineStr">
        <is>
          <t>MENSAL</t>
        </is>
      </c>
      <c r="G5023" t="n">
        <v>45235</v>
      </c>
      <c r="H5023" t="n">
        <v>45235</v>
      </c>
      <c r="I5023" t="n">
        <v>30</v>
      </c>
      <c r="J5023" t="inlineStr">
        <is>
          <t>CARTEIRA</t>
        </is>
      </c>
      <c r="K5023" t="inlineStr">
        <is>
          <t>CONTRATO</t>
        </is>
      </c>
      <c r="L5023" t="n">
        <v>3947.74</v>
      </c>
      <c r="M5023" t="inlineStr">
        <is>
          <t>IBIRAPITANGA FASE 3</t>
        </is>
      </c>
      <c r="N5023" s="142">
        <f>DATE(YEAR(G5023),MONTH(G5023),1)</f>
        <v/>
      </c>
      <c r="O5023" s="132">
        <f>IF(G5023&gt;$K$3,"Futuro","Atraso")</f>
        <v/>
      </c>
      <c r="P5023">
        <f>12*(YEAR(G5023)-YEAR($K$3))+(MONTH(G5023)-MONTH($K$3))</f>
        <v/>
      </c>
      <c r="Q5023" s="366">
        <f>IF(M5023="IBIRAPITANGA FASE 3",IF(O5023="Atraso",L5023,L5023/(1+$I$2)^P5023),IF(O5023="Atraso",L5023,L5023/(1+$I$1)^P5023))</f>
        <v/>
      </c>
      <c r="R5023">
        <f>IF(O5023="Atraso",$K$3-G5023,0)</f>
        <v/>
      </c>
      <c r="S5023">
        <f>IF(R5023&lt;=15,"Até 15",IF(R5023&lt;=30,"Entre 15 e 30",IF(R5023&lt;=60,"Entre 30 e 60",IF(R5023&lt;=90,"Entre 60 e 90",IF(R5023&lt;=120,"Entre 90 e 120",IF(R5023&lt;=150,"Entre 120 e 150",IF(R5023&lt;=180,"Entre 150 e 180","Superior a 180")))))))</f>
        <v/>
      </c>
    </row>
    <row r="5024">
      <c r="A5024" t="inlineStr">
        <is>
          <t>Q023L08</t>
        </is>
      </c>
      <c r="B5024" t="inlineStr">
        <is>
          <t>BRUNO SAID DA CUNHA</t>
        </is>
      </c>
      <c r="C5024" t="n">
        <v>1</v>
      </c>
      <c r="D5024" t="inlineStr">
        <is>
          <t>IPCA</t>
        </is>
      </c>
      <c r="E5024" t="n">
        <v>0</v>
      </c>
      <c r="F5024" t="inlineStr">
        <is>
          <t>MENSAL</t>
        </is>
      </c>
      <c r="G5024" t="n">
        <v>45265</v>
      </c>
      <c r="H5024" t="n">
        <v>45265</v>
      </c>
      <c r="I5024" t="n">
        <v>31</v>
      </c>
      <c r="J5024" t="inlineStr">
        <is>
          <t>CARTEIRA</t>
        </is>
      </c>
      <c r="K5024" t="inlineStr">
        <is>
          <t>CONTRATO</t>
        </is>
      </c>
      <c r="L5024" t="n">
        <v>3947.74</v>
      </c>
      <c r="M5024" t="inlineStr">
        <is>
          <t>IBIRAPITANGA FASE 3</t>
        </is>
      </c>
      <c r="N5024" s="142">
        <f>DATE(YEAR(G5024),MONTH(G5024),1)</f>
        <v/>
      </c>
      <c r="O5024" s="132">
        <f>IF(G5024&gt;$K$3,"Futuro","Atraso")</f>
        <v/>
      </c>
      <c r="P5024">
        <f>12*(YEAR(G5024)-YEAR($K$3))+(MONTH(G5024)-MONTH($K$3))</f>
        <v/>
      </c>
      <c r="Q5024" s="366">
        <f>IF(M5024="IBIRAPITANGA FASE 3",IF(O5024="Atraso",L5024,L5024/(1+$I$2)^P5024),IF(O5024="Atraso",L5024,L5024/(1+$I$1)^P5024))</f>
        <v/>
      </c>
      <c r="R5024">
        <f>IF(O5024="Atraso",$K$3-G5024,0)</f>
        <v/>
      </c>
      <c r="S5024">
        <f>IF(R5024&lt;=15,"Até 15",IF(R5024&lt;=30,"Entre 15 e 30",IF(R5024&lt;=60,"Entre 30 e 60",IF(R5024&lt;=90,"Entre 60 e 90",IF(R5024&lt;=120,"Entre 90 e 120",IF(R5024&lt;=150,"Entre 120 e 150",IF(R5024&lt;=180,"Entre 150 e 180","Superior a 180")))))))</f>
        <v/>
      </c>
    </row>
    <row r="5025">
      <c r="A5025" t="inlineStr">
        <is>
          <t>Q023L08</t>
        </is>
      </c>
      <c r="B5025" t="inlineStr">
        <is>
          <t>BRUNO SAID DA CUNHA</t>
        </is>
      </c>
      <c r="C5025" t="n">
        <v>1</v>
      </c>
      <c r="D5025" t="inlineStr">
        <is>
          <t>IPCA</t>
        </is>
      </c>
      <c r="E5025" t="n">
        <v>0</v>
      </c>
      <c r="F5025" t="inlineStr">
        <is>
          <t>MENSAL</t>
        </is>
      </c>
      <c r="G5025" t="n">
        <v>45296</v>
      </c>
      <c r="H5025" t="n">
        <v>45296</v>
      </c>
      <c r="I5025" t="n">
        <v>32</v>
      </c>
      <c r="J5025" t="inlineStr">
        <is>
          <t>CARTEIRA</t>
        </is>
      </c>
      <c r="K5025" t="inlineStr">
        <is>
          <t>CONTRATO</t>
        </is>
      </c>
      <c r="L5025" t="n">
        <v>3947.74</v>
      </c>
      <c r="M5025" t="inlineStr">
        <is>
          <t>IBIRAPITANGA FASE 3</t>
        </is>
      </c>
      <c r="N5025" s="142">
        <f>DATE(YEAR(G5025),MONTH(G5025),1)</f>
        <v/>
      </c>
      <c r="O5025" s="132">
        <f>IF(G5025&gt;$K$3,"Futuro","Atraso")</f>
        <v/>
      </c>
      <c r="P5025">
        <f>12*(YEAR(G5025)-YEAR($K$3))+(MONTH(G5025)-MONTH($K$3))</f>
        <v/>
      </c>
      <c r="Q5025" s="366">
        <f>IF(M5025="IBIRAPITANGA FASE 3",IF(O5025="Atraso",L5025,L5025/(1+$I$2)^P5025),IF(O5025="Atraso",L5025,L5025/(1+$I$1)^P5025))</f>
        <v/>
      </c>
      <c r="R5025">
        <f>IF(O5025="Atraso",$K$3-G5025,0)</f>
        <v/>
      </c>
      <c r="S5025">
        <f>IF(R5025&lt;=15,"Até 15",IF(R5025&lt;=30,"Entre 15 e 30",IF(R5025&lt;=60,"Entre 30 e 60",IF(R5025&lt;=90,"Entre 60 e 90",IF(R5025&lt;=120,"Entre 90 e 120",IF(R5025&lt;=150,"Entre 120 e 150",IF(R5025&lt;=180,"Entre 150 e 180","Superior a 180")))))))</f>
        <v/>
      </c>
    </row>
    <row r="5026">
      <c r="A5026" t="inlineStr">
        <is>
          <t>Q023L08</t>
        </is>
      </c>
      <c r="B5026" t="inlineStr">
        <is>
          <t>BRUNO SAID DA CUNHA</t>
        </is>
      </c>
      <c r="C5026" t="n">
        <v>1</v>
      </c>
      <c r="D5026" t="inlineStr">
        <is>
          <t>IPCA</t>
        </is>
      </c>
      <c r="E5026" t="n">
        <v>0</v>
      </c>
      <c r="F5026" t="inlineStr">
        <is>
          <t>MENSAL</t>
        </is>
      </c>
      <c r="G5026" t="n">
        <v>45327</v>
      </c>
      <c r="H5026" t="n">
        <v>45327</v>
      </c>
      <c r="I5026" t="n">
        <v>33</v>
      </c>
      <c r="J5026" t="inlineStr">
        <is>
          <t>CARTEIRA</t>
        </is>
      </c>
      <c r="K5026" t="inlineStr">
        <is>
          <t>CONTRATO</t>
        </is>
      </c>
      <c r="L5026" t="n">
        <v>3947.74</v>
      </c>
      <c r="M5026" t="inlineStr">
        <is>
          <t>IBIRAPITANGA FASE 3</t>
        </is>
      </c>
      <c r="N5026" s="142">
        <f>DATE(YEAR(G5026),MONTH(G5026),1)</f>
        <v/>
      </c>
      <c r="O5026" s="132">
        <f>IF(G5026&gt;$K$3,"Futuro","Atraso")</f>
        <v/>
      </c>
      <c r="P5026">
        <f>12*(YEAR(G5026)-YEAR($K$3))+(MONTH(G5026)-MONTH($K$3))</f>
        <v/>
      </c>
      <c r="Q5026" s="366">
        <f>IF(M5026="IBIRAPITANGA FASE 3",IF(O5026="Atraso",L5026,L5026/(1+$I$2)^P5026),IF(O5026="Atraso",L5026,L5026/(1+$I$1)^P5026))</f>
        <v/>
      </c>
      <c r="R5026">
        <f>IF(O5026="Atraso",$K$3-G5026,0)</f>
        <v/>
      </c>
      <c r="S5026">
        <f>IF(R5026&lt;=15,"Até 15",IF(R5026&lt;=30,"Entre 15 e 30",IF(R5026&lt;=60,"Entre 30 e 60",IF(R5026&lt;=90,"Entre 60 e 90",IF(R5026&lt;=120,"Entre 90 e 120",IF(R5026&lt;=150,"Entre 120 e 150",IF(R5026&lt;=180,"Entre 150 e 180","Superior a 180")))))))</f>
        <v/>
      </c>
    </row>
    <row r="5027">
      <c r="A5027" t="inlineStr">
        <is>
          <t>Q023L08</t>
        </is>
      </c>
      <c r="B5027" t="inlineStr">
        <is>
          <t>BRUNO SAID DA CUNHA</t>
        </is>
      </c>
      <c r="C5027" t="n">
        <v>1</v>
      </c>
      <c r="D5027" t="inlineStr">
        <is>
          <t>IPCA</t>
        </is>
      </c>
      <c r="E5027" t="n">
        <v>0</v>
      </c>
      <c r="F5027" t="inlineStr">
        <is>
          <t>MENSAL</t>
        </is>
      </c>
      <c r="G5027" t="n">
        <v>45356</v>
      </c>
      <c r="H5027" t="n">
        <v>45356</v>
      </c>
      <c r="I5027" t="n">
        <v>34</v>
      </c>
      <c r="J5027" t="inlineStr">
        <is>
          <t>CARTEIRA</t>
        </is>
      </c>
      <c r="K5027" t="inlineStr">
        <is>
          <t>CONTRATO</t>
        </is>
      </c>
      <c r="L5027" t="n">
        <v>3947.74</v>
      </c>
      <c r="M5027" t="inlineStr">
        <is>
          <t>IBIRAPITANGA FASE 3</t>
        </is>
      </c>
      <c r="N5027" s="142">
        <f>DATE(YEAR(G5027),MONTH(G5027),1)</f>
        <v/>
      </c>
      <c r="O5027" s="132">
        <f>IF(G5027&gt;$K$3,"Futuro","Atraso")</f>
        <v/>
      </c>
      <c r="P5027">
        <f>12*(YEAR(G5027)-YEAR($K$3))+(MONTH(G5027)-MONTH($K$3))</f>
        <v/>
      </c>
      <c r="Q5027" s="366">
        <f>IF(M5027="IBIRAPITANGA FASE 3",IF(O5027="Atraso",L5027,L5027/(1+$I$2)^P5027),IF(O5027="Atraso",L5027,L5027/(1+$I$1)^P5027))</f>
        <v/>
      </c>
      <c r="R5027">
        <f>IF(O5027="Atraso",$K$3-G5027,0)</f>
        <v/>
      </c>
      <c r="S5027">
        <f>IF(R5027&lt;=15,"Até 15",IF(R5027&lt;=30,"Entre 15 e 30",IF(R5027&lt;=60,"Entre 30 e 60",IF(R5027&lt;=90,"Entre 60 e 90",IF(R5027&lt;=120,"Entre 90 e 120",IF(R5027&lt;=150,"Entre 120 e 150",IF(R5027&lt;=180,"Entre 150 e 180","Superior a 180")))))))</f>
        <v/>
      </c>
    </row>
    <row r="5028">
      <c r="A5028" t="inlineStr">
        <is>
          <t>Q023L08</t>
        </is>
      </c>
      <c r="B5028" t="inlineStr">
        <is>
          <t>BRUNO SAID DA CUNHA</t>
        </is>
      </c>
      <c r="C5028" t="n">
        <v>1</v>
      </c>
      <c r="D5028" t="inlineStr">
        <is>
          <t>IPCA</t>
        </is>
      </c>
      <c r="E5028" t="n">
        <v>0</v>
      </c>
      <c r="F5028" t="inlineStr">
        <is>
          <t>MENSAL</t>
        </is>
      </c>
      <c r="G5028" t="n">
        <v>45387</v>
      </c>
      <c r="H5028" t="n">
        <v>45387</v>
      </c>
      <c r="I5028" t="n">
        <v>35</v>
      </c>
      <c r="J5028" t="inlineStr">
        <is>
          <t>CARTEIRA</t>
        </is>
      </c>
      <c r="K5028" t="inlineStr">
        <is>
          <t>CONTRATO</t>
        </is>
      </c>
      <c r="L5028" t="n">
        <v>3947.74</v>
      </c>
      <c r="M5028" t="inlineStr">
        <is>
          <t>IBIRAPITANGA FASE 3</t>
        </is>
      </c>
      <c r="N5028" s="142">
        <f>DATE(YEAR(G5028),MONTH(G5028),1)</f>
        <v/>
      </c>
      <c r="O5028" s="132">
        <f>IF(G5028&gt;$K$3,"Futuro","Atraso")</f>
        <v/>
      </c>
      <c r="P5028">
        <f>12*(YEAR(G5028)-YEAR($K$3))+(MONTH(G5028)-MONTH($K$3))</f>
        <v/>
      </c>
      <c r="Q5028" s="366">
        <f>IF(M5028="IBIRAPITANGA FASE 3",IF(O5028="Atraso",L5028,L5028/(1+$I$2)^P5028),IF(O5028="Atraso",L5028,L5028/(1+$I$1)^P5028))</f>
        <v/>
      </c>
      <c r="R5028">
        <f>IF(O5028="Atraso",$K$3-G5028,0)</f>
        <v/>
      </c>
      <c r="S5028">
        <f>IF(R5028&lt;=15,"Até 15",IF(R5028&lt;=30,"Entre 15 e 30",IF(R5028&lt;=60,"Entre 30 e 60",IF(R5028&lt;=90,"Entre 60 e 90",IF(R5028&lt;=120,"Entre 90 e 120",IF(R5028&lt;=150,"Entre 120 e 150",IF(R5028&lt;=180,"Entre 150 e 180","Superior a 180")))))))</f>
        <v/>
      </c>
    </row>
    <row r="5029">
      <c r="A5029" t="inlineStr">
        <is>
          <t>Q023L08</t>
        </is>
      </c>
      <c r="B5029" t="inlineStr">
        <is>
          <t>BRUNO SAID DA CUNHA</t>
        </is>
      </c>
      <c r="C5029" t="n">
        <v>1</v>
      </c>
      <c r="D5029" t="inlineStr">
        <is>
          <t>IPCA</t>
        </is>
      </c>
      <c r="E5029" t="n">
        <v>0</v>
      </c>
      <c r="F5029" t="inlineStr">
        <is>
          <t>MENSAL</t>
        </is>
      </c>
      <c r="G5029" t="n">
        <v>45412</v>
      </c>
      <c r="H5029" t="n">
        <v>45412</v>
      </c>
      <c r="I5029" t="n">
        <v>3</v>
      </c>
      <c r="J5029" t="inlineStr">
        <is>
          <t>CARTEIRA</t>
        </is>
      </c>
      <c r="K5029" t="inlineStr">
        <is>
          <t>CONTRATO</t>
        </is>
      </c>
      <c r="L5029" t="n">
        <v>15790.95</v>
      </c>
      <c r="M5029" t="inlineStr">
        <is>
          <t>IBIRAPITANGA FASE 3</t>
        </is>
      </c>
      <c r="N5029" s="142">
        <f>DATE(YEAR(G5029),MONTH(G5029),1)</f>
        <v/>
      </c>
      <c r="O5029" s="132">
        <f>IF(G5029&gt;$K$3,"Futuro","Atraso")</f>
        <v/>
      </c>
      <c r="P5029">
        <f>12*(YEAR(G5029)-YEAR($K$3))+(MONTH(G5029)-MONTH($K$3))</f>
        <v/>
      </c>
      <c r="Q5029" s="366">
        <f>IF(M5029="IBIRAPITANGA FASE 3",IF(O5029="Atraso",L5029,L5029/(1+$I$2)^P5029),IF(O5029="Atraso",L5029,L5029/(1+$I$1)^P5029))</f>
        <v/>
      </c>
      <c r="R5029">
        <f>IF(O5029="Atraso",$K$3-G5029,0)</f>
        <v/>
      </c>
      <c r="S5029">
        <f>IF(R5029&lt;=15,"Até 15",IF(R5029&lt;=30,"Entre 15 e 30",IF(R5029&lt;=60,"Entre 30 e 60",IF(R5029&lt;=90,"Entre 60 e 90",IF(R5029&lt;=120,"Entre 90 e 120",IF(R5029&lt;=150,"Entre 120 e 150",IF(R5029&lt;=180,"Entre 150 e 180","Superior a 180")))))))</f>
        <v/>
      </c>
    </row>
    <row r="5030">
      <c r="A5030" t="inlineStr">
        <is>
          <t>Q023L08</t>
        </is>
      </c>
      <c r="B5030" t="inlineStr">
        <is>
          <t>BRUNO SAID DA CUNHA</t>
        </is>
      </c>
      <c r="C5030" t="n">
        <v>1</v>
      </c>
      <c r="D5030" t="inlineStr">
        <is>
          <t>IPCA</t>
        </is>
      </c>
      <c r="E5030" t="n">
        <v>0</v>
      </c>
      <c r="F5030" t="inlineStr">
        <is>
          <t>MENSAL</t>
        </is>
      </c>
      <c r="G5030" t="n">
        <v>45417</v>
      </c>
      <c r="H5030" t="n">
        <v>45417</v>
      </c>
      <c r="I5030" t="n">
        <v>36</v>
      </c>
      <c r="J5030" t="inlineStr">
        <is>
          <t>CARTEIRA</t>
        </is>
      </c>
      <c r="K5030" t="inlineStr">
        <is>
          <t>CONTRATO</t>
        </is>
      </c>
      <c r="L5030" t="n">
        <v>3947.74</v>
      </c>
      <c r="M5030" t="inlineStr">
        <is>
          <t>IBIRAPITANGA FASE 3</t>
        </is>
      </c>
      <c r="N5030" s="142">
        <f>DATE(YEAR(G5030),MONTH(G5030),1)</f>
        <v/>
      </c>
      <c r="O5030" s="132">
        <f>IF(G5030&gt;$K$3,"Futuro","Atraso")</f>
        <v/>
      </c>
      <c r="P5030">
        <f>12*(YEAR(G5030)-YEAR($K$3))+(MONTH(G5030)-MONTH($K$3))</f>
        <v/>
      </c>
      <c r="Q5030" s="366">
        <f>IF(M5030="IBIRAPITANGA FASE 3",IF(O5030="Atraso",L5030,L5030/(1+$I$2)^P5030),IF(O5030="Atraso",L5030,L5030/(1+$I$1)^P5030))</f>
        <v/>
      </c>
      <c r="R5030">
        <f>IF(O5030="Atraso",$K$3-G5030,0)</f>
        <v/>
      </c>
      <c r="S5030">
        <f>IF(R5030&lt;=15,"Até 15",IF(R5030&lt;=30,"Entre 15 e 30",IF(R5030&lt;=60,"Entre 30 e 60",IF(R5030&lt;=90,"Entre 60 e 90",IF(R5030&lt;=120,"Entre 90 e 120",IF(R5030&lt;=150,"Entre 120 e 150",IF(R5030&lt;=180,"Entre 150 e 180","Superior a 180")))))))</f>
        <v/>
      </c>
    </row>
    <row r="5031">
      <c r="A5031" t="inlineStr">
        <is>
          <t>Q023L08</t>
        </is>
      </c>
      <c r="B5031" t="inlineStr">
        <is>
          <t>BRUNO SAID DA CUNHA</t>
        </is>
      </c>
      <c r="C5031" t="n">
        <v>1</v>
      </c>
      <c r="D5031" t="inlineStr">
        <is>
          <t>IPCA</t>
        </is>
      </c>
      <c r="E5031" t="n">
        <v>0</v>
      </c>
      <c r="F5031" t="inlineStr">
        <is>
          <t>MENSAL</t>
        </is>
      </c>
      <c r="G5031" t="n">
        <v>45448</v>
      </c>
      <c r="H5031" t="n">
        <v>45448</v>
      </c>
      <c r="I5031" t="n">
        <v>37</v>
      </c>
      <c r="J5031" t="inlineStr">
        <is>
          <t>CARTEIRA</t>
        </is>
      </c>
      <c r="K5031" t="inlineStr">
        <is>
          <t>CONTRATO</t>
        </is>
      </c>
      <c r="L5031" t="n">
        <v>3947.74</v>
      </c>
      <c r="M5031" t="inlineStr">
        <is>
          <t>IBIRAPITANGA FASE 3</t>
        </is>
      </c>
      <c r="N5031" s="142">
        <f>DATE(YEAR(G5031),MONTH(G5031),1)</f>
        <v/>
      </c>
      <c r="O5031" s="132">
        <f>IF(G5031&gt;$K$3,"Futuro","Atraso")</f>
        <v/>
      </c>
      <c r="P5031">
        <f>12*(YEAR(G5031)-YEAR($K$3))+(MONTH(G5031)-MONTH($K$3))</f>
        <v/>
      </c>
      <c r="Q5031" s="366">
        <f>IF(M5031="IBIRAPITANGA FASE 3",IF(O5031="Atraso",L5031,L5031/(1+$I$2)^P5031),IF(O5031="Atraso",L5031,L5031/(1+$I$1)^P5031))</f>
        <v/>
      </c>
      <c r="R5031">
        <f>IF(O5031="Atraso",$K$3-G5031,0)</f>
        <v/>
      </c>
      <c r="S5031">
        <f>IF(R5031&lt;=15,"Até 15",IF(R5031&lt;=30,"Entre 15 e 30",IF(R5031&lt;=60,"Entre 30 e 60",IF(R5031&lt;=90,"Entre 60 e 90",IF(R5031&lt;=120,"Entre 90 e 120",IF(R5031&lt;=150,"Entre 120 e 150",IF(R5031&lt;=180,"Entre 150 e 180","Superior a 180")))))))</f>
        <v/>
      </c>
    </row>
    <row r="5032">
      <c r="A5032" t="inlineStr">
        <is>
          <t>Q023L08</t>
        </is>
      </c>
      <c r="B5032" t="inlineStr">
        <is>
          <t>BRUNO SAID DA CUNHA</t>
        </is>
      </c>
      <c r="C5032" t="n">
        <v>1</v>
      </c>
      <c r="D5032" t="inlineStr">
        <is>
          <t>IPCA</t>
        </is>
      </c>
      <c r="E5032" t="n">
        <v>0</v>
      </c>
      <c r="F5032" t="inlineStr">
        <is>
          <t>MENSAL</t>
        </is>
      </c>
      <c r="G5032" t="n">
        <v>45478</v>
      </c>
      <c r="H5032" t="n">
        <v>45478</v>
      </c>
      <c r="I5032" t="n">
        <v>38</v>
      </c>
      <c r="J5032" t="inlineStr">
        <is>
          <t>CARTEIRA</t>
        </is>
      </c>
      <c r="K5032" t="inlineStr">
        <is>
          <t>CONTRATO</t>
        </is>
      </c>
      <c r="L5032" t="n">
        <v>3947.74</v>
      </c>
      <c r="M5032" t="inlineStr">
        <is>
          <t>IBIRAPITANGA FASE 3</t>
        </is>
      </c>
      <c r="N5032" s="142">
        <f>DATE(YEAR(G5032),MONTH(G5032),1)</f>
        <v/>
      </c>
      <c r="O5032" s="132">
        <f>IF(G5032&gt;$K$3,"Futuro","Atraso")</f>
        <v/>
      </c>
      <c r="P5032">
        <f>12*(YEAR(G5032)-YEAR($K$3))+(MONTH(G5032)-MONTH($K$3))</f>
        <v/>
      </c>
      <c r="Q5032" s="366">
        <f>IF(M5032="IBIRAPITANGA FASE 3",IF(O5032="Atraso",L5032,L5032/(1+$I$2)^P5032),IF(O5032="Atraso",L5032,L5032/(1+$I$1)^P5032))</f>
        <v/>
      </c>
      <c r="R5032">
        <f>IF(O5032="Atraso",$K$3-G5032,0)</f>
        <v/>
      </c>
      <c r="S5032">
        <f>IF(R5032&lt;=15,"Até 15",IF(R5032&lt;=30,"Entre 15 e 30",IF(R5032&lt;=60,"Entre 30 e 60",IF(R5032&lt;=90,"Entre 60 e 90",IF(R5032&lt;=120,"Entre 90 e 120",IF(R5032&lt;=150,"Entre 120 e 150",IF(R5032&lt;=180,"Entre 150 e 180","Superior a 180")))))))</f>
        <v/>
      </c>
    </row>
    <row r="5033">
      <c r="A5033" t="inlineStr">
        <is>
          <t>Q023L08</t>
        </is>
      </c>
      <c r="B5033" t="inlineStr">
        <is>
          <t>BRUNO SAID DA CUNHA</t>
        </is>
      </c>
      <c r="C5033" t="n">
        <v>1</v>
      </c>
      <c r="D5033" t="inlineStr">
        <is>
          <t>IPCA</t>
        </is>
      </c>
      <c r="E5033" t="n">
        <v>0</v>
      </c>
      <c r="F5033" t="inlineStr">
        <is>
          <t>MENSAL</t>
        </is>
      </c>
      <c r="G5033" t="n">
        <v>45509</v>
      </c>
      <c r="H5033" t="n">
        <v>45509</v>
      </c>
      <c r="I5033" t="n">
        <v>39</v>
      </c>
      <c r="J5033" t="inlineStr">
        <is>
          <t>CARTEIRA</t>
        </is>
      </c>
      <c r="K5033" t="inlineStr">
        <is>
          <t>CONTRATO</t>
        </is>
      </c>
      <c r="L5033" t="n">
        <v>3947.74</v>
      </c>
      <c r="M5033" t="inlineStr">
        <is>
          <t>IBIRAPITANGA FASE 3</t>
        </is>
      </c>
      <c r="N5033" s="142">
        <f>DATE(YEAR(G5033),MONTH(G5033),1)</f>
        <v/>
      </c>
      <c r="O5033" s="132">
        <f>IF(G5033&gt;$K$3,"Futuro","Atraso")</f>
        <v/>
      </c>
      <c r="P5033">
        <f>12*(YEAR(G5033)-YEAR($K$3))+(MONTH(G5033)-MONTH($K$3))</f>
        <v/>
      </c>
      <c r="Q5033" s="366">
        <f>IF(M5033="IBIRAPITANGA FASE 3",IF(O5033="Atraso",L5033,L5033/(1+$I$2)^P5033),IF(O5033="Atraso",L5033,L5033/(1+$I$1)^P5033))</f>
        <v/>
      </c>
      <c r="R5033">
        <f>IF(O5033="Atraso",$K$3-G5033,0)</f>
        <v/>
      </c>
      <c r="S5033">
        <f>IF(R5033&lt;=15,"Até 15",IF(R5033&lt;=30,"Entre 15 e 30",IF(R5033&lt;=60,"Entre 30 e 60",IF(R5033&lt;=90,"Entre 60 e 90",IF(R5033&lt;=120,"Entre 90 e 120",IF(R5033&lt;=150,"Entre 120 e 150",IF(R5033&lt;=180,"Entre 150 e 180","Superior a 180")))))))</f>
        <v/>
      </c>
    </row>
    <row r="5034">
      <c r="A5034" t="inlineStr">
        <is>
          <t>Q023L08</t>
        </is>
      </c>
      <c r="B5034" t="inlineStr">
        <is>
          <t>BRUNO SAID DA CUNHA</t>
        </is>
      </c>
      <c r="C5034" t="n">
        <v>1</v>
      </c>
      <c r="D5034" t="inlineStr">
        <is>
          <t>IPCA</t>
        </is>
      </c>
      <c r="E5034" t="n">
        <v>0</v>
      </c>
      <c r="F5034" t="inlineStr">
        <is>
          <t>MENSAL</t>
        </is>
      </c>
      <c r="G5034" t="n">
        <v>45540</v>
      </c>
      <c r="H5034" t="n">
        <v>45540</v>
      </c>
      <c r="I5034" t="n">
        <v>40</v>
      </c>
      <c r="J5034" t="inlineStr">
        <is>
          <t>CARTEIRA</t>
        </is>
      </c>
      <c r="K5034" t="inlineStr">
        <is>
          <t>CONTRATO</t>
        </is>
      </c>
      <c r="L5034" t="n">
        <v>3947.74</v>
      </c>
      <c r="M5034" t="inlineStr">
        <is>
          <t>IBIRAPITANGA FASE 3</t>
        </is>
      </c>
      <c r="N5034" s="142">
        <f>DATE(YEAR(G5034),MONTH(G5034),1)</f>
        <v/>
      </c>
      <c r="O5034" s="132">
        <f>IF(G5034&gt;$K$3,"Futuro","Atraso")</f>
        <v/>
      </c>
      <c r="P5034">
        <f>12*(YEAR(G5034)-YEAR($K$3))+(MONTH(G5034)-MONTH($K$3))</f>
        <v/>
      </c>
      <c r="Q5034" s="366">
        <f>IF(M5034="IBIRAPITANGA FASE 3",IF(O5034="Atraso",L5034,L5034/(1+$I$2)^P5034),IF(O5034="Atraso",L5034,L5034/(1+$I$1)^P5034))</f>
        <v/>
      </c>
      <c r="R5034">
        <f>IF(O5034="Atraso",$K$3-G5034,0)</f>
        <v/>
      </c>
      <c r="S5034">
        <f>IF(R5034&lt;=15,"Até 15",IF(R5034&lt;=30,"Entre 15 e 30",IF(R5034&lt;=60,"Entre 30 e 60",IF(R5034&lt;=90,"Entre 60 e 90",IF(R5034&lt;=120,"Entre 90 e 120",IF(R5034&lt;=150,"Entre 120 e 150",IF(R5034&lt;=180,"Entre 150 e 180","Superior a 180")))))))</f>
        <v/>
      </c>
    </row>
    <row r="5035">
      <c r="A5035" t="inlineStr">
        <is>
          <t>Q023L08</t>
        </is>
      </c>
      <c r="B5035" t="inlineStr">
        <is>
          <t>BRUNO SAID DA CUNHA</t>
        </is>
      </c>
      <c r="C5035" t="n">
        <v>1</v>
      </c>
      <c r="D5035" t="inlineStr">
        <is>
          <t>IPCA</t>
        </is>
      </c>
      <c r="E5035" t="n">
        <v>0</v>
      </c>
      <c r="F5035" t="inlineStr">
        <is>
          <t>MENSAL</t>
        </is>
      </c>
      <c r="G5035" t="n">
        <v>45570</v>
      </c>
      <c r="H5035" t="n">
        <v>45570</v>
      </c>
      <c r="I5035" t="n">
        <v>41</v>
      </c>
      <c r="J5035" t="inlineStr">
        <is>
          <t>CARTEIRA</t>
        </is>
      </c>
      <c r="K5035" t="inlineStr">
        <is>
          <t>CONTRATO</t>
        </is>
      </c>
      <c r="L5035" t="n">
        <v>3947.74</v>
      </c>
      <c r="M5035" t="inlineStr">
        <is>
          <t>IBIRAPITANGA FASE 3</t>
        </is>
      </c>
      <c r="N5035" s="142">
        <f>DATE(YEAR(G5035),MONTH(G5035),1)</f>
        <v/>
      </c>
      <c r="O5035" s="132">
        <f>IF(G5035&gt;$K$3,"Futuro","Atraso")</f>
        <v/>
      </c>
      <c r="P5035">
        <f>12*(YEAR(G5035)-YEAR($K$3))+(MONTH(G5035)-MONTH($K$3))</f>
        <v/>
      </c>
      <c r="Q5035" s="366">
        <f>IF(M5035="IBIRAPITANGA FASE 3",IF(O5035="Atraso",L5035,L5035/(1+$I$2)^P5035),IF(O5035="Atraso",L5035,L5035/(1+$I$1)^P5035))</f>
        <v/>
      </c>
      <c r="R5035">
        <f>IF(O5035="Atraso",$K$3-G5035,0)</f>
        <v/>
      </c>
      <c r="S5035">
        <f>IF(R5035&lt;=15,"Até 15",IF(R5035&lt;=30,"Entre 15 e 30",IF(R5035&lt;=60,"Entre 30 e 60",IF(R5035&lt;=90,"Entre 60 e 90",IF(R5035&lt;=120,"Entre 90 e 120",IF(R5035&lt;=150,"Entre 120 e 150",IF(R5035&lt;=180,"Entre 150 e 180","Superior a 180")))))))</f>
        <v/>
      </c>
    </row>
    <row r="5036">
      <c r="A5036" t="inlineStr">
        <is>
          <t>Q023L08</t>
        </is>
      </c>
      <c r="B5036" t="inlineStr">
        <is>
          <t>BRUNO SAID DA CUNHA</t>
        </is>
      </c>
      <c r="C5036" t="n">
        <v>1</v>
      </c>
      <c r="D5036" t="inlineStr">
        <is>
          <t>IPCA</t>
        </is>
      </c>
      <c r="E5036" t="n">
        <v>0</v>
      </c>
      <c r="F5036" t="inlineStr">
        <is>
          <t>MENSAL</t>
        </is>
      </c>
      <c r="G5036" t="n">
        <v>45601</v>
      </c>
      <c r="H5036" t="n">
        <v>45601</v>
      </c>
      <c r="I5036" t="n">
        <v>42</v>
      </c>
      <c r="J5036" t="inlineStr">
        <is>
          <t>CARTEIRA</t>
        </is>
      </c>
      <c r="K5036" t="inlineStr">
        <is>
          <t>CONTRATO</t>
        </is>
      </c>
      <c r="L5036" t="n">
        <v>3947.74</v>
      </c>
      <c r="M5036" t="inlineStr">
        <is>
          <t>IBIRAPITANGA FASE 3</t>
        </is>
      </c>
      <c r="N5036" s="142">
        <f>DATE(YEAR(G5036),MONTH(G5036),1)</f>
        <v/>
      </c>
      <c r="O5036" s="132">
        <f>IF(G5036&gt;$K$3,"Futuro","Atraso")</f>
        <v/>
      </c>
      <c r="P5036">
        <f>12*(YEAR(G5036)-YEAR($K$3))+(MONTH(G5036)-MONTH($K$3))</f>
        <v/>
      </c>
      <c r="Q5036" s="366">
        <f>IF(M5036="IBIRAPITANGA FASE 3",IF(O5036="Atraso",L5036,L5036/(1+$I$2)^P5036),IF(O5036="Atraso",L5036,L5036/(1+$I$1)^P5036))</f>
        <v/>
      </c>
      <c r="R5036">
        <f>IF(O5036="Atraso",$K$3-G5036,0)</f>
        <v/>
      </c>
      <c r="S5036">
        <f>IF(R5036&lt;=15,"Até 15",IF(R5036&lt;=30,"Entre 15 e 30",IF(R5036&lt;=60,"Entre 30 e 60",IF(R5036&lt;=90,"Entre 60 e 90",IF(R5036&lt;=120,"Entre 90 e 120",IF(R5036&lt;=150,"Entre 120 e 150",IF(R5036&lt;=180,"Entre 150 e 180","Superior a 180")))))))</f>
        <v/>
      </c>
    </row>
    <row r="5037">
      <c r="A5037" t="inlineStr">
        <is>
          <t>Q023L08</t>
        </is>
      </c>
      <c r="B5037" t="inlineStr">
        <is>
          <t>BRUNO SAID DA CUNHA</t>
        </is>
      </c>
      <c r="C5037" t="n">
        <v>1</v>
      </c>
      <c r="D5037" t="inlineStr">
        <is>
          <t>IPCA</t>
        </is>
      </c>
      <c r="E5037" t="n">
        <v>0</v>
      </c>
      <c r="F5037" t="inlineStr">
        <is>
          <t>MENSAL</t>
        </is>
      </c>
      <c r="G5037" t="n">
        <v>45631</v>
      </c>
      <c r="H5037" t="n">
        <v>45631</v>
      </c>
      <c r="I5037" t="n">
        <v>43</v>
      </c>
      <c r="J5037" t="inlineStr">
        <is>
          <t>CARTEIRA</t>
        </is>
      </c>
      <c r="K5037" t="inlineStr">
        <is>
          <t>CONTRATO</t>
        </is>
      </c>
      <c r="L5037" t="n">
        <v>3947.74</v>
      </c>
      <c r="M5037" t="inlineStr">
        <is>
          <t>IBIRAPITANGA FASE 3</t>
        </is>
      </c>
      <c r="N5037" s="142">
        <f>DATE(YEAR(G5037),MONTH(G5037),1)</f>
        <v/>
      </c>
      <c r="O5037" s="132">
        <f>IF(G5037&gt;$K$3,"Futuro","Atraso")</f>
        <v/>
      </c>
      <c r="P5037">
        <f>12*(YEAR(G5037)-YEAR($K$3))+(MONTH(G5037)-MONTH($K$3))</f>
        <v/>
      </c>
      <c r="Q5037" s="366">
        <f>IF(M5037="IBIRAPITANGA FASE 3",IF(O5037="Atraso",L5037,L5037/(1+$I$2)^P5037),IF(O5037="Atraso",L5037,L5037/(1+$I$1)^P5037))</f>
        <v/>
      </c>
      <c r="R5037">
        <f>IF(O5037="Atraso",$K$3-G5037,0)</f>
        <v/>
      </c>
      <c r="S5037">
        <f>IF(R5037&lt;=15,"Até 15",IF(R5037&lt;=30,"Entre 15 e 30",IF(R5037&lt;=60,"Entre 30 e 60",IF(R5037&lt;=90,"Entre 60 e 90",IF(R5037&lt;=120,"Entre 90 e 120",IF(R5037&lt;=150,"Entre 120 e 150",IF(R5037&lt;=180,"Entre 150 e 180","Superior a 180")))))))</f>
        <v/>
      </c>
    </row>
    <row r="5038">
      <c r="A5038" t="inlineStr">
        <is>
          <t>Q023L08</t>
        </is>
      </c>
      <c r="B5038" t="inlineStr">
        <is>
          <t>BRUNO SAID DA CUNHA</t>
        </is>
      </c>
      <c r="C5038" t="n">
        <v>1</v>
      </c>
      <c r="D5038" t="inlineStr">
        <is>
          <t>IPCA</t>
        </is>
      </c>
      <c r="E5038" t="n">
        <v>0</v>
      </c>
      <c r="F5038" t="inlineStr">
        <is>
          <t>MENSAL</t>
        </is>
      </c>
      <c r="G5038" t="n">
        <v>45662</v>
      </c>
      <c r="H5038" t="n">
        <v>45662</v>
      </c>
      <c r="I5038" t="n">
        <v>44</v>
      </c>
      <c r="J5038" t="inlineStr">
        <is>
          <t>CARTEIRA</t>
        </is>
      </c>
      <c r="K5038" t="inlineStr">
        <is>
          <t>CONTRATO</t>
        </is>
      </c>
      <c r="L5038" t="n">
        <v>3947.74</v>
      </c>
      <c r="M5038" t="inlineStr">
        <is>
          <t>IBIRAPITANGA FASE 3</t>
        </is>
      </c>
      <c r="N5038" s="142">
        <f>DATE(YEAR(G5038),MONTH(G5038),1)</f>
        <v/>
      </c>
      <c r="O5038" s="132">
        <f>IF(G5038&gt;$K$3,"Futuro","Atraso")</f>
        <v/>
      </c>
      <c r="P5038">
        <f>12*(YEAR(G5038)-YEAR($K$3))+(MONTH(G5038)-MONTH($K$3))</f>
        <v/>
      </c>
      <c r="Q5038" s="366">
        <f>IF(M5038="IBIRAPITANGA FASE 3",IF(O5038="Atraso",L5038,L5038/(1+$I$2)^P5038),IF(O5038="Atraso",L5038,L5038/(1+$I$1)^P5038))</f>
        <v/>
      </c>
      <c r="R5038">
        <f>IF(O5038="Atraso",$K$3-G5038,0)</f>
        <v/>
      </c>
      <c r="S5038">
        <f>IF(R5038&lt;=15,"Até 15",IF(R5038&lt;=30,"Entre 15 e 30",IF(R5038&lt;=60,"Entre 30 e 60",IF(R5038&lt;=90,"Entre 60 e 90",IF(R5038&lt;=120,"Entre 90 e 120",IF(R5038&lt;=150,"Entre 120 e 150",IF(R5038&lt;=180,"Entre 150 e 180","Superior a 180")))))))</f>
        <v/>
      </c>
    </row>
    <row r="5039">
      <c r="A5039" t="inlineStr">
        <is>
          <t>Q023L08</t>
        </is>
      </c>
      <c r="B5039" t="inlineStr">
        <is>
          <t>BRUNO SAID DA CUNHA</t>
        </is>
      </c>
      <c r="C5039" t="n">
        <v>1</v>
      </c>
      <c r="D5039" t="inlineStr">
        <is>
          <t>IPCA</t>
        </is>
      </c>
      <c r="E5039" t="n">
        <v>0</v>
      </c>
      <c r="F5039" t="inlineStr">
        <is>
          <t>MENSAL</t>
        </is>
      </c>
      <c r="G5039" t="n">
        <v>45693</v>
      </c>
      <c r="H5039" t="n">
        <v>45693</v>
      </c>
      <c r="I5039" t="n">
        <v>45</v>
      </c>
      <c r="J5039" t="inlineStr">
        <is>
          <t>CARTEIRA</t>
        </is>
      </c>
      <c r="K5039" t="inlineStr">
        <is>
          <t>CONTRATO</t>
        </is>
      </c>
      <c r="L5039" t="n">
        <v>3947.74</v>
      </c>
      <c r="M5039" t="inlineStr">
        <is>
          <t>IBIRAPITANGA FASE 3</t>
        </is>
      </c>
      <c r="N5039" s="142">
        <f>DATE(YEAR(G5039),MONTH(G5039),1)</f>
        <v/>
      </c>
      <c r="O5039" s="132">
        <f>IF(G5039&gt;$K$3,"Futuro","Atraso")</f>
        <v/>
      </c>
      <c r="P5039">
        <f>12*(YEAR(G5039)-YEAR($K$3))+(MONTH(G5039)-MONTH($K$3))</f>
        <v/>
      </c>
      <c r="Q5039" s="366">
        <f>IF(M5039="IBIRAPITANGA FASE 3",IF(O5039="Atraso",L5039,L5039/(1+$I$2)^P5039),IF(O5039="Atraso",L5039,L5039/(1+$I$1)^P5039))</f>
        <v/>
      </c>
      <c r="R5039">
        <f>IF(O5039="Atraso",$K$3-G5039,0)</f>
        <v/>
      </c>
      <c r="S5039">
        <f>IF(R5039&lt;=15,"Até 15",IF(R5039&lt;=30,"Entre 15 e 30",IF(R5039&lt;=60,"Entre 30 e 60",IF(R5039&lt;=90,"Entre 60 e 90",IF(R5039&lt;=120,"Entre 90 e 120",IF(R5039&lt;=150,"Entre 120 e 150",IF(R5039&lt;=180,"Entre 150 e 180","Superior a 180")))))))</f>
        <v/>
      </c>
    </row>
    <row r="5040">
      <c r="A5040" t="inlineStr">
        <is>
          <t>Q023L08</t>
        </is>
      </c>
      <c r="B5040" t="inlineStr">
        <is>
          <t>BRUNO SAID DA CUNHA</t>
        </is>
      </c>
      <c r="C5040" t="n">
        <v>1</v>
      </c>
      <c r="D5040" t="inlineStr">
        <is>
          <t>IPCA</t>
        </is>
      </c>
      <c r="E5040" t="n">
        <v>0</v>
      </c>
      <c r="F5040" t="inlineStr">
        <is>
          <t>MENSAL</t>
        </is>
      </c>
      <c r="G5040" t="n">
        <v>45721</v>
      </c>
      <c r="H5040" t="n">
        <v>45721</v>
      </c>
      <c r="I5040" t="n">
        <v>46</v>
      </c>
      <c r="J5040" t="inlineStr">
        <is>
          <t>CARTEIRA</t>
        </is>
      </c>
      <c r="K5040" t="inlineStr">
        <is>
          <t>CONTRATO</t>
        </is>
      </c>
      <c r="L5040" t="n">
        <v>3947.74</v>
      </c>
      <c r="M5040" t="inlineStr">
        <is>
          <t>IBIRAPITANGA FASE 3</t>
        </is>
      </c>
      <c r="N5040" s="142">
        <f>DATE(YEAR(G5040),MONTH(G5040),1)</f>
        <v/>
      </c>
      <c r="O5040" s="132">
        <f>IF(G5040&gt;$K$3,"Futuro","Atraso")</f>
        <v/>
      </c>
      <c r="P5040">
        <f>12*(YEAR(G5040)-YEAR($K$3))+(MONTH(G5040)-MONTH($K$3))</f>
        <v/>
      </c>
      <c r="Q5040" s="366">
        <f>IF(M5040="IBIRAPITANGA FASE 3",IF(O5040="Atraso",L5040,L5040/(1+$I$2)^P5040),IF(O5040="Atraso",L5040,L5040/(1+$I$1)^P5040))</f>
        <v/>
      </c>
      <c r="R5040">
        <f>IF(O5040="Atraso",$K$3-G5040,0)</f>
        <v/>
      </c>
      <c r="S5040">
        <f>IF(R5040&lt;=15,"Até 15",IF(R5040&lt;=30,"Entre 15 e 30",IF(R5040&lt;=60,"Entre 30 e 60",IF(R5040&lt;=90,"Entre 60 e 90",IF(R5040&lt;=120,"Entre 90 e 120",IF(R5040&lt;=150,"Entre 120 e 150",IF(R5040&lt;=180,"Entre 150 e 180","Superior a 180")))))))</f>
        <v/>
      </c>
    </row>
    <row r="5041">
      <c r="A5041" t="inlineStr">
        <is>
          <t>Q023L08</t>
        </is>
      </c>
      <c r="B5041" t="inlineStr">
        <is>
          <t>BRUNO SAID DA CUNHA</t>
        </is>
      </c>
      <c r="C5041" t="n">
        <v>1</v>
      </c>
      <c r="D5041" t="inlineStr">
        <is>
          <t>IPCA</t>
        </is>
      </c>
      <c r="E5041" t="n">
        <v>0</v>
      </c>
      <c r="F5041" t="inlineStr">
        <is>
          <t>MENSAL</t>
        </is>
      </c>
      <c r="G5041" t="n">
        <v>45752</v>
      </c>
      <c r="H5041" t="n">
        <v>45752</v>
      </c>
      <c r="I5041" t="n">
        <v>47</v>
      </c>
      <c r="J5041" t="inlineStr">
        <is>
          <t>CARTEIRA</t>
        </is>
      </c>
      <c r="K5041" t="inlineStr">
        <is>
          <t>CONTRATO</t>
        </is>
      </c>
      <c r="L5041" t="n">
        <v>3947.74</v>
      </c>
      <c r="M5041" t="inlineStr">
        <is>
          <t>IBIRAPITANGA FASE 3</t>
        </is>
      </c>
      <c r="N5041" s="142">
        <f>DATE(YEAR(G5041),MONTH(G5041),1)</f>
        <v/>
      </c>
      <c r="O5041" s="132">
        <f>IF(G5041&gt;$K$3,"Futuro","Atraso")</f>
        <v/>
      </c>
      <c r="P5041">
        <f>12*(YEAR(G5041)-YEAR($K$3))+(MONTH(G5041)-MONTH($K$3))</f>
        <v/>
      </c>
      <c r="Q5041" s="366">
        <f>IF(M5041="IBIRAPITANGA FASE 3",IF(O5041="Atraso",L5041,L5041/(1+$I$2)^P5041),IF(O5041="Atraso",L5041,L5041/(1+$I$1)^P5041))</f>
        <v/>
      </c>
      <c r="R5041">
        <f>IF(O5041="Atraso",$K$3-G5041,0)</f>
        <v/>
      </c>
      <c r="S5041">
        <f>IF(R5041&lt;=15,"Até 15",IF(R5041&lt;=30,"Entre 15 e 30",IF(R5041&lt;=60,"Entre 30 e 60",IF(R5041&lt;=90,"Entre 60 e 90",IF(R5041&lt;=120,"Entre 90 e 120",IF(R5041&lt;=150,"Entre 120 e 150",IF(R5041&lt;=180,"Entre 150 e 180","Superior a 180")))))))</f>
        <v/>
      </c>
    </row>
    <row r="5042">
      <c r="A5042" t="inlineStr">
        <is>
          <t>Q023L08</t>
        </is>
      </c>
      <c r="B5042" t="inlineStr">
        <is>
          <t>BRUNO SAID DA CUNHA</t>
        </is>
      </c>
      <c r="C5042" t="n">
        <v>1</v>
      </c>
      <c r="D5042" t="inlineStr">
        <is>
          <t>IPCA</t>
        </is>
      </c>
      <c r="E5042" t="n">
        <v>0</v>
      </c>
      <c r="F5042" t="inlineStr">
        <is>
          <t>MENSAL</t>
        </is>
      </c>
      <c r="G5042" t="n">
        <v>45777</v>
      </c>
      <c r="H5042" t="n">
        <v>45777</v>
      </c>
      <c r="I5042" t="n">
        <v>4</v>
      </c>
      <c r="J5042" t="inlineStr">
        <is>
          <t>CARTEIRA</t>
        </is>
      </c>
      <c r="K5042" t="inlineStr">
        <is>
          <t>CONTRATO</t>
        </is>
      </c>
      <c r="L5042" t="n">
        <v>15790.95</v>
      </c>
      <c r="M5042" t="inlineStr">
        <is>
          <t>IBIRAPITANGA FASE 3</t>
        </is>
      </c>
      <c r="N5042" s="142">
        <f>DATE(YEAR(G5042),MONTH(G5042),1)</f>
        <v/>
      </c>
      <c r="O5042" s="132">
        <f>IF(G5042&gt;$K$3,"Futuro","Atraso")</f>
        <v/>
      </c>
      <c r="P5042">
        <f>12*(YEAR(G5042)-YEAR($K$3))+(MONTH(G5042)-MONTH($K$3))</f>
        <v/>
      </c>
      <c r="Q5042" s="366">
        <f>IF(M5042="IBIRAPITANGA FASE 3",IF(O5042="Atraso",L5042,L5042/(1+$I$2)^P5042),IF(O5042="Atraso",L5042,L5042/(1+$I$1)^P5042))</f>
        <v/>
      </c>
      <c r="R5042">
        <f>IF(O5042="Atraso",$K$3-G5042,0)</f>
        <v/>
      </c>
      <c r="S5042">
        <f>IF(R5042&lt;=15,"Até 15",IF(R5042&lt;=30,"Entre 15 e 30",IF(R5042&lt;=60,"Entre 30 e 60",IF(R5042&lt;=90,"Entre 60 e 90",IF(R5042&lt;=120,"Entre 90 e 120",IF(R5042&lt;=150,"Entre 120 e 150",IF(R5042&lt;=180,"Entre 150 e 180","Superior a 180")))))))</f>
        <v/>
      </c>
    </row>
    <row r="5043">
      <c r="A5043" t="inlineStr">
        <is>
          <t>Q023L08</t>
        </is>
      </c>
      <c r="B5043" t="inlineStr">
        <is>
          <t>BRUNO SAID DA CUNHA</t>
        </is>
      </c>
      <c r="C5043" t="n">
        <v>1</v>
      </c>
      <c r="D5043" t="inlineStr">
        <is>
          <t>IPCA</t>
        </is>
      </c>
      <c r="E5043" t="n">
        <v>0</v>
      </c>
      <c r="F5043" t="inlineStr">
        <is>
          <t>MENSAL</t>
        </is>
      </c>
      <c r="G5043" t="n">
        <v>45782</v>
      </c>
      <c r="H5043" t="n">
        <v>45782</v>
      </c>
      <c r="I5043" t="n">
        <v>48</v>
      </c>
      <c r="J5043" t="inlineStr">
        <is>
          <t>CARTEIRA</t>
        </is>
      </c>
      <c r="K5043" t="inlineStr">
        <is>
          <t>CONTRATO</t>
        </is>
      </c>
      <c r="L5043" t="n">
        <v>3947.74</v>
      </c>
      <c r="M5043" t="inlineStr">
        <is>
          <t>IBIRAPITANGA FASE 3</t>
        </is>
      </c>
      <c r="N5043" s="142">
        <f>DATE(YEAR(G5043),MONTH(G5043),1)</f>
        <v/>
      </c>
      <c r="O5043" s="132">
        <f>IF(G5043&gt;$K$3,"Futuro","Atraso")</f>
        <v/>
      </c>
      <c r="P5043">
        <f>12*(YEAR(G5043)-YEAR($K$3))+(MONTH(G5043)-MONTH($K$3))</f>
        <v/>
      </c>
      <c r="Q5043" s="366">
        <f>IF(M5043="IBIRAPITANGA FASE 3",IF(O5043="Atraso",L5043,L5043/(1+$I$2)^P5043),IF(O5043="Atraso",L5043,L5043/(1+$I$1)^P5043))</f>
        <v/>
      </c>
      <c r="R5043">
        <f>IF(O5043="Atraso",$K$3-G5043,0)</f>
        <v/>
      </c>
      <c r="S5043">
        <f>IF(R5043&lt;=15,"Até 15",IF(R5043&lt;=30,"Entre 15 e 30",IF(R5043&lt;=60,"Entre 30 e 60",IF(R5043&lt;=90,"Entre 60 e 90",IF(R5043&lt;=120,"Entre 90 e 120",IF(R5043&lt;=150,"Entre 120 e 150",IF(R5043&lt;=180,"Entre 150 e 180","Superior a 180")))))))</f>
        <v/>
      </c>
    </row>
    <row r="5044">
      <c r="A5044" t="inlineStr">
        <is>
          <t>Q024L01</t>
        </is>
      </c>
      <c r="B5044" t="inlineStr">
        <is>
          <t>RICARDO FERNANDES DAS CHAGAS</t>
        </is>
      </c>
      <c r="C5044" t="n">
        <v>1</v>
      </c>
      <c r="D5044" t="inlineStr">
        <is>
          <t>IPCA</t>
        </is>
      </c>
      <c r="E5044" t="n">
        <v>0.009488792934583046</v>
      </c>
      <c r="F5044" t="inlineStr">
        <is>
          <t>MENSAL</t>
        </is>
      </c>
      <c r="G5044" t="n">
        <v>45224</v>
      </c>
      <c r="H5044" t="n">
        <v>45224</v>
      </c>
      <c r="I5044" t="n">
        <v>22</v>
      </c>
      <c r="J5044" t="inlineStr">
        <is>
          <t>CARTEIRA</t>
        </is>
      </c>
      <c r="K5044" t="inlineStr">
        <is>
          <t>CONTRATO</t>
        </is>
      </c>
      <c r="L5044" t="n">
        <v>1973.86</v>
      </c>
      <c r="M5044" t="inlineStr">
        <is>
          <t>IBIRAPITANGA FASE 3</t>
        </is>
      </c>
      <c r="N5044" s="142">
        <f>DATE(YEAR(G5044),MONTH(G5044),1)</f>
        <v/>
      </c>
      <c r="O5044" s="132">
        <f>IF(G5044&gt;$K$3,"Futuro","Atraso")</f>
        <v/>
      </c>
      <c r="P5044">
        <f>12*(YEAR(G5044)-YEAR($K$3))+(MONTH(G5044)-MONTH($K$3))</f>
        <v/>
      </c>
      <c r="Q5044" s="366">
        <f>IF(M5044="IBIRAPITANGA FASE 3",IF(O5044="Atraso",L5044,L5044/(1+$I$2)^P5044),IF(O5044="Atraso",L5044,L5044/(1+$I$1)^P5044))</f>
        <v/>
      </c>
      <c r="R5044">
        <f>IF(O5044="Atraso",$K$3-G5044,0)</f>
        <v/>
      </c>
      <c r="S5044">
        <f>IF(R5044&lt;=15,"Até 15",IF(R5044&lt;=30,"Entre 15 e 30",IF(R5044&lt;=60,"Entre 30 e 60",IF(R5044&lt;=90,"Entre 60 e 90",IF(R5044&lt;=120,"Entre 90 e 120",IF(R5044&lt;=150,"Entre 120 e 150",IF(R5044&lt;=180,"Entre 150 e 180","Superior a 180")))))))</f>
        <v/>
      </c>
    </row>
    <row r="5045">
      <c r="A5045" t="inlineStr">
        <is>
          <t>Q024L01</t>
        </is>
      </c>
      <c r="B5045" t="inlineStr">
        <is>
          <t>RICARDO FERNANDES DAS CHAGAS</t>
        </is>
      </c>
      <c r="C5045" t="n">
        <v>1</v>
      </c>
      <c r="D5045" t="inlineStr">
        <is>
          <t>IPCA</t>
        </is>
      </c>
      <c r="E5045" t="n">
        <v>0.009488792934583046</v>
      </c>
      <c r="F5045" t="inlineStr">
        <is>
          <t>MENSAL</t>
        </is>
      </c>
      <c r="G5045" t="n">
        <v>45229</v>
      </c>
      <c r="H5045" t="n">
        <v>45229</v>
      </c>
      <c r="I5045" t="n">
        <v>1</v>
      </c>
      <c r="J5045" t="inlineStr">
        <is>
          <t>CARTEIRA</t>
        </is>
      </c>
      <c r="K5045" t="inlineStr">
        <is>
          <t>CONTRATO</t>
        </is>
      </c>
      <c r="L5045" t="n">
        <v>2815.67</v>
      </c>
      <c r="M5045" t="inlineStr">
        <is>
          <t>IBIRAPITANGA FASE 3</t>
        </is>
      </c>
      <c r="N5045" s="142">
        <f>DATE(YEAR(G5045),MONTH(G5045),1)</f>
        <v/>
      </c>
      <c r="O5045" s="132">
        <f>IF(G5045&gt;$K$3,"Futuro","Atraso")</f>
        <v/>
      </c>
      <c r="P5045">
        <f>12*(YEAR(G5045)-YEAR($K$3))+(MONTH(G5045)-MONTH($K$3))</f>
        <v/>
      </c>
      <c r="Q5045" s="366">
        <f>IF(M5045="IBIRAPITANGA FASE 3",IF(O5045="Atraso",L5045,L5045/(1+$I$2)^P5045),IF(O5045="Atraso",L5045,L5045/(1+$I$1)^P5045))</f>
        <v/>
      </c>
      <c r="R5045">
        <f>IF(O5045="Atraso",$K$3-G5045,0)</f>
        <v/>
      </c>
      <c r="S5045">
        <f>IF(R5045&lt;=15,"Até 15",IF(R5045&lt;=30,"Entre 15 e 30",IF(R5045&lt;=60,"Entre 30 e 60",IF(R5045&lt;=90,"Entre 60 e 90",IF(R5045&lt;=120,"Entre 90 e 120",IF(R5045&lt;=150,"Entre 120 e 150",IF(R5045&lt;=180,"Entre 150 e 180","Superior a 180")))))))</f>
        <v/>
      </c>
    </row>
    <row r="5046">
      <c r="A5046" t="inlineStr">
        <is>
          <t>Q024L01</t>
        </is>
      </c>
      <c r="B5046" t="inlineStr">
        <is>
          <t>RICARDO FERNANDES DAS CHAGAS</t>
        </is>
      </c>
      <c r="C5046" t="n">
        <v>1</v>
      </c>
      <c r="D5046" t="inlineStr">
        <is>
          <t>IPCA</t>
        </is>
      </c>
      <c r="E5046" t="n">
        <v>0.009488792934583046</v>
      </c>
      <c r="F5046" t="inlineStr">
        <is>
          <t>MENSAL</t>
        </is>
      </c>
      <c r="G5046" t="n">
        <v>45255</v>
      </c>
      <c r="H5046" t="n">
        <v>45255</v>
      </c>
      <c r="I5046" t="n">
        <v>23</v>
      </c>
      <c r="J5046" t="inlineStr">
        <is>
          <t>CARTEIRA</t>
        </is>
      </c>
      <c r="K5046" t="inlineStr">
        <is>
          <t>CONTRATO</t>
        </is>
      </c>
      <c r="L5046" t="n">
        <v>1935.5</v>
      </c>
      <c r="M5046" t="inlineStr">
        <is>
          <t>IBIRAPITANGA FASE 3</t>
        </is>
      </c>
      <c r="N5046" s="142">
        <f>DATE(YEAR(G5046),MONTH(G5046),1)</f>
        <v/>
      </c>
      <c r="O5046" s="132">
        <f>IF(G5046&gt;$K$3,"Futuro","Atraso")</f>
        <v/>
      </c>
      <c r="P5046">
        <f>12*(YEAR(G5046)-YEAR($K$3))+(MONTH(G5046)-MONTH($K$3))</f>
        <v/>
      </c>
      <c r="Q5046" s="366">
        <f>IF(M5046="IBIRAPITANGA FASE 3",IF(O5046="Atraso",L5046,L5046/(1+$I$2)^P5046),IF(O5046="Atraso",L5046,L5046/(1+$I$1)^P5046))</f>
        <v/>
      </c>
      <c r="R5046">
        <f>IF(O5046="Atraso",$K$3-G5046,0)</f>
        <v/>
      </c>
      <c r="S5046">
        <f>IF(R5046&lt;=15,"Até 15",IF(R5046&lt;=30,"Entre 15 e 30",IF(R5046&lt;=60,"Entre 30 e 60",IF(R5046&lt;=90,"Entre 60 e 90",IF(R5046&lt;=120,"Entre 90 e 120",IF(R5046&lt;=150,"Entre 120 e 150",IF(R5046&lt;=180,"Entre 150 e 180","Superior a 180")))))))</f>
        <v/>
      </c>
    </row>
    <row r="5047">
      <c r="A5047" t="inlineStr">
        <is>
          <t>Q024L01</t>
        </is>
      </c>
      <c r="B5047" t="inlineStr">
        <is>
          <t>RICARDO FERNANDES DAS CHAGAS</t>
        </is>
      </c>
      <c r="C5047" t="n">
        <v>1</v>
      </c>
      <c r="D5047" t="inlineStr">
        <is>
          <t>IPCA</t>
        </is>
      </c>
      <c r="E5047" t="n">
        <v>0.009488792934583046</v>
      </c>
      <c r="F5047" t="inlineStr">
        <is>
          <t>MENSAL</t>
        </is>
      </c>
      <c r="G5047" t="n">
        <v>45260</v>
      </c>
      <c r="H5047" t="n">
        <v>45260</v>
      </c>
      <c r="I5047" t="n">
        <v>2</v>
      </c>
      <c r="J5047" t="inlineStr">
        <is>
          <t>CARTEIRA</t>
        </is>
      </c>
      <c r="K5047" t="inlineStr">
        <is>
          <t>CONTRATO</t>
        </is>
      </c>
      <c r="L5047" t="n">
        <v>2766.52</v>
      </c>
      <c r="M5047" t="inlineStr">
        <is>
          <t>IBIRAPITANGA FASE 3</t>
        </is>
      </c>
      <c r="N5047" s="142">
        <f>DATE(YEAR(G5047),MONTH(G5047),1)</f>
        <v/>
      </c>
      <c r="O5047" s="132">
        <f>IF(G5047&gt;$K$3,"Futuro","Atraso")</f>
        <v/>
      </c>
      <c r="P5047">
        <f>12*(YEAR(G5047)-YEAR($K$3))+(MONTH(G5047)-MONTH($K$3))</f>
        <v/>
      </c>
      <c r="Q5047" s="366">
        <f>IF(M5047="IBIRAPITANGA FASE 3",IF(O5047="Atraso",L5047,L5047/(1+$I$2)^P5047),IF(O5047="Atraso",L5047,L5047/(1+$I$1)^P5047))</f>
        <v/>
      </c>
      <c r="R5047">
        <f>IF(O5047="Atraso",$K$3-G5047,0)</f>
        <v/>
      </c>
      <c r="S5047">
        <f>IF(R5047&lt;=15,"Até 15",IF(R5047&lt;=30,"Entre 15 e 30",IF(R5047&lt;=60,"Entre 30 e 60",IF(R5047&lt;=90,"Entre 60 e 90",IF(R5047&lt;=120,"Entre 90 e 120",IF(R5047&lt;=150,"Entre 120 e 150",IF(R5047&lt;=180,"Entre 150 e 180","Superior a 180")))))))</f>
        <v/>
      </c>
    </row>
    <row r="5048">
      <c r="A5048" t="inlineStr">
        <is>
          <t>Q024L01</t>
        </is>
      </c>
      <c r="B5048" t="inlineStr">
        <is>
          <t>RICARDO FERNANDES DAS CHAGAS</t>
        </is>
      </c>
      <c r="C5048" t="n">
        <v>1</v>
      </c>
      <c r="D5048" t="inlineStr">
        <is>
          <t>IPCA</t>
        </is>
      </c>
      <c r="E5048" t="n">
        <v>0.009488792934583046</v>
      </c>
      <c r="F5048" t="inlineStr">
        <is>
          <t>MENSAL</t>
        </is>
      </c>
      <c r="G5048" t="n">
        <v>45285</v>
      </c>
      <c r="H5048" t="n">
        <v>45285</v>
      </c>
      <c r="I5048" t="n">
        <v>24</v>
      </c>
      <c r="J5048" t="inlineStr">
        <is>
          <t>CARTEIRA</t>
        </is>
      </c>
      <c r="K5048" t="inlineStr">
        <is>
          <t>CONTRATO</t>
        </is>
      </c>
      <c r="L5048" t="n">
        <v>1935.5</v>
      </c>
      <c r="M5048" t="inlineStr">
        <is>
          <t>IBIRAPITANGA FASE 3</t>
        </is>
      </c>
      <c r="N5048" s="142">
        <f>DATE(YEAR(G5048),MONTH(G5048),1)</f>
        <v/>
      </c>
      <c r="O5048" s="132">
        <f>IF(G5048&gt;$K$3,"Futuro","Atraso")</f>
        <v/>
      </c>
      <c r="P5048">
        <f>12*(YEAR(G5048)-YEAR($K$3))+(MONTH(G5048)-MONTH($K$3))</f>
        <v/>
      </c>
      <c r="Q5048" s="366">
        <f>IF(M5048="IBIRAPITANGA FASE 3",IF(O5048="Atraso",L5048,L5048/(1+$I$2)^P5048),IF(O5048="Atraso",L5048,L5048/(1+$I$1)^P5048))</f>
        <v/>
      </c>
      <c r="R5048">
        <f>IF(O5048="Atraso",$K$3-G5048,0)</f>
        <v/>
      </c>
      <c r="S5048">
        <f>IF(R5048&lt;=15,"Até 15",IF(R5048&lt;=30,"Entre 15 e 30",IF(R5048&lt;=60,"Entre 30 e 60",IF(R5048&lt;=90,"Entre 60 e 90",IF(R5048&lt;=120,"Entre 90 e 120",IF(R5048&lt;=150,"Entre 120 e 150",IF(R5048&lt;=180,"Entre 150 e 180","Superior a 180")))))))</f>
        <v/>
      </c>
    </row>
    <row r="5049">
      <c r="A5049" t="inlineStr">
        <is>
          <t>Q024L01</t>
        </is>
      </c>
      <c r="B5049" t="inlineStr">
        <is>
          <t>RICARDO FERNANDES DAS CHAGAS</t>
        </is>
      </c>
      <c r="C5049" t="n">
        <v>1</v>
      </c>
      <c r="D5049" t="inlineStr">
        <is>
          <t>IPCA</t>
        </is>
      </c>
      <c r="E5049" t="n">
        <v>0.009488792934583046</v>
      </c>
      <c r="F5049" t="inlineStr">
        <is>
          <t>MENSAL</t>
        </is>
      </c>
      <c r="G5049" t="n">
        <v>45290</v>
      </c>
      <c r="H5049" t="n">
        <v>45290</v>
      </c>
      <c r="I5049" t="n">
        <v>3</v>
      </c>
      <c r="J5049" t="inlineStr">
        <is>
          <t>CARTEIRA</t>
        </is>
      </c>
      <c r="K5049" t="inlineStr">
        <is>
          <t>CONTRATO</t>
        </is>
      </c>
      <c r="L5049" t="n">
        <v>2766.52</v>
      </c>
      <c r="M5049" t="inlineStr">
        <is>
          <t>IBIRAPITANGA FASE 3</t>
        </is>
      </c>
      <c r="N5049" s="142">
        <f>DATE(YEAR(G5049),MONTH(G5049),1)</f>
        <v/>
      </c>
      <c r="O5049" s="132">
        <f>IF(G5049&gt;$K$3,"Futuro","Atraso")</f>
        <v/>
      </c>
      <c r="P5049">
        <f>12*(YEAR(G5049)-YEAR($K$3))+(MONTH(G5049)-MONTH($K$3))</f>
        <v/>
      </c>
      <c r="Q5049" s="366">
        <f>IF(M5049="IBIRAPITANGA FASE 3",IF(O5049="Atraso",L5049,L5049/(1+$I$2)^P5049),IF(O5049="Atraso",L5049,L5049/(1+$I$1)^P5049))</f>
        <v/>
      </c>
      <c r="R5049">
        <f>IF(O5049="Atraso",$K$3-G5049,0)</f>
        <v/>
      </c>
      <c r="S5049">
        <f>IF(R5049&lt;=15,"Até 15",IF(R5049&lt;=30,"Entre 15 e 30",IF(R5049&lt;=60,"Entre 30 e 60",IF(R5049&lt;=90,"Entre 60 e 90",IF(R5049&lt;=120,"Entre 90 e 120",IF(R5049&lt;=150,"Entre 120 e 150",IF(R5049&lt;=180,"Entre 150 e 180","Superior a 180")))))))</f>
        <v/>
      </c>
    </row>
    <row r="5050">
      <c r="A5050" t="inlineStr">
        <is>
          <t>Q024L01</t>
        </is>
      </c>
      <c r="B5050" t="inlineStr">
        <is>
          <t>RICARDO FERNANDES DAS CHAGAS</t>
        </is>
      </c>
      <c r="C5050" t="n">
        <v>1</v>
      </c>
      <c r="D5050" t="inlineStr">
        <is>
          <t>IPCA</t>
        </is>
      </c>
      <c r="E5050" t="n">
        <v>0.009488792934583046</v>
      </c>
      <c r="F5050" t="inlineStr">
        <is>
          <t>MENSAL</t>
        </is>
      </c>
      <c r="G5050" t="n">
        <v>45316</v>
      </c>
      <c r="H5050" t="n">
        <v>45316</v>
      </c>
      <c r="I5050" t="n">
        <v>25</v>
      </c>
      <c r="J5050" t="inlineStr">
        <is>
          <t>CARTEIRA</t>
        </is>
      </c>
      <c r="K5050" t="inlineStr">
        <is>
          <t>CONTRATO</t>
        </is>
      </c>
      <c r="L5050" t="n">
        <v>1935.5</v>
      </c>
      <c r="M5050" t="inlineStr">
        <is>
          <t>IBIRAPITANGA FASE 3</t>
        </is>
      </c>
      <c r="N5050" s="142">
        <f>DATE(YEAR(G5050),MONTH(G5050),1)</f>
        <v/>
      </c>
      <c r="O5050" s="132">
        <f>IF(G5050&gt;$K$3,"Futuro","Atraso")</f>
        <v/>
      </c>
      <c r="P5050">
        <f>12*(YEAR(G5050)-YEAR($K$3))+(MONTH(G5050)-MONTH($K$3))</f>
        <v/>
      </c>
      <c r="Q5050" s="366">
        <f>IF(M5050="IBIRAPITANGA FASE 3",IF(O5050="Atraso",L5050,L5050/(1+$I$2)^P5050),IF(O5050="Atraso",L5050,L5050/(1+$I$1)^P5050))</f>
        <v/>
      </c>
      <c r="R5050">
        <f>IF(O5050="Atraso",$K$3-G5050,0)</f>
        <v/>
      </c>
      <c r="S5050">
        <f>IF(R5050&lt;=15,"Até 15",IF(R5050&lt;=30,"Entre 15 e 30",IF(R5050&lt;=60,"Entre 30 e 60",IF(R5050&lt;=90,"Entre 60 e 90",IF(R5050&lt;=120,"Entre 90 e 120",IF(R5050&lt;=150,"Entre 120 e 150",IF(R5050&lt;=180,"Entre 150 e 180","Superior a 180")))))))</f>
        <v/>
      </c>
    </row>
    <row r="5051">
      <c r="A5051" t="inlineStr">
        <is>
          <t>Q024L01</t>
        </is>
      </c>
      <c r="B5051" t="inlineStr">
        <is>
          <t>RICARDO FERNANDES DAS CHAGAS</t>
        </is>
      </c>
      <c r="C5051" t="n">
        <v>1</v>
      </c>
      <c r="D5051" t="inlineStr">
        <is>
          <t>IPCA</t>
        </is>
      </c>
      <c r="E5051" t="n">
        <v>0.009488792934583046</v>
      </c>
      <c r="F5051" t="inlineStr">
        <is>
          <t>MENSAL</t>
        </is>
      </c>
      <c r="G5051" t="n">
        <v>45321</v>
      </c>
      <c r="H5051" t="n">
        <v>45321</v>
      </c>
      <c r="I5051" t="n">
        <v>4</v>
      </c>
      <c r="J5051" t="inlineStr">
        <is>
          <t>CARTEIRA</t>
        </is>
      </c>
      <c r="K5051" t="inlineStr">
        <is>
          <t>CONTRATO</t>
        </is>
      </c>
      <c r="L5051" t="n">
        <v>2766.52</v>
      </c>
      <c r="M5051" t="inlineStr">
        <is>
          <t>IBIRAPITANGA FASE 3</t>
        </is>
      </c>
      <c r="N5051" s="142">
        <f>DATE(YEAR(G5051),MONTH(G5051),1)</f>
        <v/>
      </c>
      <c r="O5051" s="132">
        <f>IF(G5051&gt;$K$3,"Futuro","Atraso")</f>
        <v/>
      </c>
      <c r="P5051">
        <f>12*(YEAR(G5051)-YEAR($K$3))+(MONTH(G5051)-MONTH($K$3))</f>
        <v/>
      </c>
      <c r="Q5051" s="366">
        <f>IF(M5051="IBIRAPITANGA FASE 3",IF(O5051="Atraso",L5051,L5051/(1+$I$2)^P5051),IF(O5051="Atraso",L5051,L5051/(1+$I$1)^P5051))</f>
        <v/>
      </c>
      <c r="R5051">
        <f>IF(O5051="Atraso",$K$3-G5051,0)</f>
        <v/>
      </c>
      <c r="S5051">
        <f>IF(R5051&lt;=15,"Até 15",IF(R5051&lt;=30,"Entre 15 e 30",IF(R5051&lt;=60,"Entre 30 e 60",IF(R5051&lt;=90,"Entre 60 e 90",IF(R5051&lt;=120,"Entre 90 e 120",IF(R5051&lt;=150,"Entre 120 e 150",IF(R5051&lt;=180,"Entre 150 e 180","Superior a 180")))))))</f>
        <v/>
      </c>
    </row>
    <row r="5052">
      <c r="A5052" t="inlineStr">
        <is>
          <t>Q024L01</t>
        </is>
      </c>
      <c r="B5052" t="inlineStr">
        <is>
          <t>RICARDO FERNANDES DAS CHAGAS</t>
        </is>
      </c>
      <c r="C5052" t="n">
        <v>1</v>
      </c>
      <c r="D5052" t="inlineStr">
        <is>
          <t>IPCA</t>
        </is>
      </c>
      <c r="E5052" t="n">
        <v>0.009488792934583046</v>
      </c>
      <c r="F5052" t="inlineStr">
        <is>
          <t>MENSAL</t>
        </is>
      </c>
      <c r="G5052" t="n">
        <v>45347</v>
      </c>
      <c r="H5052" t="n">
        <v>45347</v>
      </c>
      <c r="I5052" t="n">
        <v>26</v>
      </c>
      <c r="J5052" t="inlineStr">
        <is>
          <t>CARTEIRA</t>
        </is>
      </c>
      <c r="K5052" t="inlineStr">
        <is>
          <t>CONTRATO</t>
        </is>
      </c>
      <c r="L5052" t="n">
        <v>1935.5</v>
      </c>
      <c r="M5052" t="inlineStr">
        <is>
          <t>IBIRAPITANGA FASE 3</t>
        </is>
      </c>
      <c r="N5052" s="142">
        <f>DATE(YEAR(G5052),MONTH(G5052),1)</f>
        <v/>
      </c>
      <c r="O5052" s="132">
        <f>IF(G5052&gt;$K$3,"Futuro","Atraso")</f>
        <v/>
      </c>
      <c r="P5052">
        <f>12*(YEAR(G5052)-YEAR($K$3))+(MONTH(G5052)-MONTH($K$3))</f>
        <v/>
      </c>
      <c r="Q5052" s="366">
        <f>IF(M5052="IBIRAPITANGA FASE 3",IF(O5052="Atraso",L5052,L5052/(1+$I$2)^P5052),IF(O5052="Atraso",L5052,L5052/(1+$I$1)^P5052))</f>
        <v/>
      </c>
      <c r="R5052">
        <f>IF(O5052="Atraso",$K$3-G5052,0)</f>
        <v/>
      </c>
      <c r="S5052">
        <f>IF(R5052&lt;=15,"Até 15",IF(R5052&lt;=30,"Entre 15 e 30",IF(R5052&lt;=60,"Entre 30 e 60",IF(R5052&lt;=90,"Entre 60 e 90",IF(R5052&lt;=120,"Entre 90 e 120",IF(R5052&lt;=150,"Entre 120 e 150",IF(R5052&lt;=180,"Entre 150 e 180","Superior a 180")))))))</f>
        <v/>
      </c>
    </row>
    <row r="5053">
      <c r="A5053" t="inlineStr">
        <is>
          <t>Q024L01</t>
        </is>
      </c>
      <c r="B5053" t="inlineStr">
        <is>
          <t>RICARDO FERNANDES DAS CHAGAS</t>
        </is>
      </c>
      <c r="C5053" t="n">
        <v>1</v>
      </c>
      <c r="D5053" t="inlineStr">
        <is>
          <t>IPCA</t>
        </is>
      </c>
      <c r="E5053" t="n">
        <v>0.009488792934583046</v>
      </c>
      <c r="F5053" t="inlineStr">
        <is>
          <t>MENSAL</t>
        </is>
      </c>
      <c r="G5053" t="n">
        <v>45376</v>
      </c>
      <c r="H5053" t="n">
        <v>45376</v>
      </c>
      <c r="I5053" t="n">
        <v>27</v>
      </c>
      <c r="J5053" t="inlineStr">
        <is>
          <t>CARTEIRA</t>
        </is>
      </c>
      <c r="K5053" t="inlineStr">
        <is>
          <t>CONTRATO</t>
        </is>
      </c>
      <c r="L5053" t="n">
        <v>1935.5</v>
      </c>
      <c r="M5053" t="inlineStr">
        <is>
          <t>IBIRAPITANGA FASE 3</t>
        </is>
      </c>
      <c r="N5053" s="142">
        <f>DATE(YEAR(G5053),MONTH(G5053),1)</f>
        <v/>
      </c>
      <c r="O5053" s="132">
        <f>IF(G5053&gt;$K$3,"Futuro","Atraso")</f>
        <v/>
      </c>
      <c r="P5053">
        <f>12*(YEAR(G5053)-YEAR($K$3))+(MONTH(G5053)-MONTH($K$3))</f>
        <v/>
      </c>
      <c r="Q5053" s="366">
        <f>IF(M5053="IBIRAPITANGA FASE 3",IF(O5053="Atraso",L5053,L5053/(1+$I$2)^P5053),IF(O5053="Atraso",L5053,L5053/(1+$I$1)^P5053))</f>
        <v/>
      </c>
      <c r="R5053">
        <f>IF(O5053="Atraso",$K$3-G5053,0)</f>
        <v/>
      </c>
      <c r="S5053">
        <f>IF(R5053&lt;=15,"Até 15",IF(R5053&lt;=30,"Entre 15 e 30",IF(R5053&lt;=60,"Entre 30 e 60",IF(R5053&lt;=90,"Entre 60 e 90",IF(R5053&lt;=120,"Entre 90 e 120",IF(R5053&lt;=150,"Entre 120 e 150",IF(R5053&lt;=180,"Entre 150 e 180","Superior a 180")))))))</f>
        <v/>
      </c>
    </row>
    <row r="5054">
      <c r="A5054" t="inlineStr">
        <is>
          <t>Q024L01</t>
        </is>
      </c>
      <c r="B5054" t="inlineStr">
        <is>
          <t>RICARDO FERNANDES DAS CHAGAS</t>
        </is>
      </c>
      <c r="C5054" t="n">
        <v>1</v>
      </c>
      <c r="D5054" t="inlineStr">
        <is>
          <t>IPCA</t>
        </is>
      </c>
      <c r="E5054" t="n">
        <v>0.009488792934583046</v>
      </c>
      <c r="F5054" t="inlineStr">
        <is>
          <t>MENSAL</t>
        </is>
      </c>
      <c r="G5054" t="n">
        <v>45407</v>
      </c>
      <c r="H5054" t="n">
        <v>45407</v>
      </c>
      <c r="I5054" t="n">
        <v>28</v>
      </c>
      <c r="J5054" t="inlineStr">
        <is>
          <t>CARTEIRA</t>
        </is>
      </c>
      <c r="K5054" t="inlineStr">
        <is>
          <t>CONTRATO</t>
        </is>
      </c>
      <c r="L5054" t="n">
        <v>1935.5</v>
      </c>
      <c r="M5054" t="inlineStr">
        <is>
          <t>IBIRAPITANGA FASE 3</t>
        </is>
      </c>
      <c r="N5054" s="142">
        <f>DATE(YEAR(G5054),MONTH(G5054),1)</f>
        <v/>
      </c>
      <c r="O5054" s="132">
        <f>IF(G5054&gt;$K$3,"Futuro","Atraso")</f>
        <v/>
      </c>
      <c r="P5054">
        <f>12*(YEAR(G5054)-YEAR($K$3))+(MONTH(G5054)-MONTH($K$3))</f>
        <v/>
      </c>
      <c r="Q5054" s="366">
        <f>IF(M5054="IBIRAPITANGA FASE 3",IF(O5054="Atraso",L5054,L5054/(1+$I$2)^P5054),IF(O5054="Atraso",L5054,L5054/(1+$I$1)^P5054))</f>
        <v/>
      </c>
      <c r="R5054">
        <f>IF(O5054="Atraso",$K$3-G5054,0)</f>
        <v/>
      </c>
      <c r="S5054">
        <f>IF(R5054&lt;=15,"Até 15",IF(R5054&lt;=30,"Entre 15 e 30",IF(R5054&lt;=60,"Entre 30 e 60",IF(R5054&lt;=90,"Entre 60 e 90",IF(R5054&lt;=120,"Entre 90 e 120",IF(R5054&lt;=150,"Entre 120 e 150",IF(R5054&lt;=180,"Entre 150 e 180","Superior a 180")))))))</f>
        <v/>
      </c>
    </row>
    <row r="5055">
      <c r="A5055" t="inlineStr">
        <is>
          <t>Q024L01</t>
        </is>
      </c>
      <c r="B5055" t="inlineStr">
        <is>
          <t>RICARDO FERNANDES DAS CHAGAS</t>
        </is>
      </c>
      <c r="C5055" t="n">
        <v>1</v>
      </c>
      <c r="D5055" t="inlineStr">
        <is>
          <t>IPCA</t>
        </is>
      </c>
      <c r="E5055" t="n">
        <v>0.009488792934583046</v>
      </c>
      <c r="F5055" t="inlineStr">
        <is>
          <t>MENSAL</t>
        </is>
      </c>
      <c r="G5055" t="n">
        <v>45437</v>
      </c>
      <c r="H5055" t="n">
        <v>45437</v>
      </c>
      <c r="I5055" t="n">
        <v>29</v>
      </c>
      <c r="J5055" t="inlineStr">
        <is>
          <t>CARTEIRA</t>
        </is>
      </c>
      <c r="K5055" t="inlineStr">
        <is>
          <t>CONTRATO</t>
        </is>
      </c>
      <c r="L5055" t="n">
        <v>1935.5</v>
      </c>
      <c r="M5055" t="inlineStr">
        <is>
          <t>IBIRAPITANGA FASE 3</t>
        </is>
      </c>
      <c r="N5055" s="142">
        <f>DATE(YEAR(G5055),MONTH(G5055),1)</f>
        <v/>
      </c>
      <c r="O5055" s="132">
        <f>IF(G5055&gt;$K$3,"Futuro","Atraso")</f>
        <v/>
      </c>
      <c r="P5055">
        <f>12*(YEAR(G5055)-YEAR($K$3))+(MONTH(G5055)-MONTH($K$3))</f>
        <v/>
      </c>
      <c r="Q5055" s="366">
        <f>IF(M5055="IBIRAPITANGA FASE 3",IF(O5055="Atraso",L5055,L5055/(1+$I$2)^P5055),IF(O5055="Atraso",L5055,L5055/(1+$I$1)^P5055))</f>
        <v/>
      </c>
      <c r="R5055">
        <f>IF(O5055="Atraso",$K$3-G5055,0)</f>
        <v/>
      </c>
      <c r="S5055">
        <f>IF(R5055&lt;=15,"Até 15",IF(R5055&lt;=30,"Entre 15 e 30",IF(R5055&lt;=60,"Entre 30 e 60",IF(R5055&lt;=90,"Entre 60 e 90",IF(R5055&lt;=120,"Entre 90 e 120",IF(R5055&lt;=150,"Entre 120 e 150",IF(R5055&lt;=180,"Entre 150 e 180","Superior a 180")))))))</f>
        <v/>
      </c>
    </row>
    <row r="5056">
      <c r="A5056" t="inlineStr">
        <is>
          <t>Q024L01</t>
        </is>
      </c>
      <c r="B5056" t="inlineStr">
        <is>
          <t>RICARDO FERNANDES DAS CHAGAS</t>
        </is>
      </c>
      <c r="C5056" t="n">
        <v>1</v>
      </c>
      <c r="D5056" t="inlineStr">
        <is>
          <t>IPCA</t>
        </is>
      </c>
      <c r="E5056" t="n">
        <v>0.009488792934583046</v>
      </c>
      <c r="F5056" t="inlineStr">
        <is>
          <t>MENSAL</t>
        </is>
      </c>
      <c r="G5056" t="n">
        <v>45468</v>
      </c>
      <c r="H5056" t="n">
        <v>45468</v>
      </c>
      <c r="I5056" t="n">
        <v>30</v>
      </c>
      <c r="J5056" t="inlineStr">
        <is>
          <t>CARTEIRA</t>
        </is>
      </c>
      <c r="K5056" t="inlineStr">
        <is>
          <t>CONTRATO</t>
        </is>
      </c>
      <c r="L5056" t="n">
        <v>1935.5</v>
      </c>
      <c r="M5056" t="inlineStr">
        <is>
          <t>IBIRAPITANGA FASE 3</t>
        </is>
      </c>
      <c r="N5056" s="142">
        <f>DATE(YEAR(G5056),MONTH(G5056),1)</f>
        <v/>
      </c>
      <c r="O5056" s="132">
        <f>IF(G5056&gt;$K$3,"Futuro","Atraso")</f>
        <v/>
      </c>
      <c r="P5056">
        <f>12*(YEAR(G5056)-YEAR($K$3))+(MONTH(G5056)-MONTH($K$3))</f>
        <v/>
      </c>
      <c r="Q5056" s="366">
        <f>IF(M5056="IBIRAPITANGA FASE 3",IF(O5056="Atraso",L5056,L5056/(1+$I$2)^P5056),IF(O5056="Atraso",L5056,L5056/(1+$I$1)^P5056))</f>
        <v/>
      </c>
      <c r="R5056">
        <f>IF(O5056="Atraso",$K$3-G5056,0)</f>
        <v/>
      </c>
      <c r="S5056">
        <f>IF(R5056&lt;=15,"Até 15",IF(R5056&lt;=30,"Entre 15 e 30",IF(R5056&lt;=60,"Entre 30 e 60",IF(R5056&lt;=90,"Entre 60 e 90",IF(R5056&lt;=120,"Entre 90 e 120",IF(R5056&lt;=150,"Entre 120 e 150",IF(R5056&lt;=180,"Entre 150 e 180","Superior a 180")))))))</f>
        <v/>
      </c>
    </row>
    <row r="5057">
      <c r="A5057" t="inlineStr">
        <is>
          <t>Q024L01</t>
        </is>
      </c>
      <c r="B5057" t="inlineStr">
        <is>
          <t>RICARDO FERNANDES DAS CHAGAS</t>
        </is>
      </c>
      <c r="C5057" t="n">
        <v>1</v>
      </c>
      <c r="D5057" t="inlineStr">
        <is>
          <t>IPCA</t>
        </is>
      </c>
      <c r="E5057" t="n">
        <v>0.009488792934583046</v>
      </c>
      <c r="F5057" t="inlineStr">
        <is>
          <t>MENSAL</t>
        </is>
      </c>
      <c r="G5057" t="n">
        <v>45498</v>
      </c>
      <c r="H5057" t="n">
        <v>45498</v>
      </c>
      <c r="I5057" t="n">
        <v>31</v>
      </c>
      <c r="J5057" t="inlineStr">
        <is>
          <t>CARTEIRA</t>
        </is>
      </c>
      <c r="K5057" t="inlineStr">
        <is>
          <t>CONTRATO</t>
        </is>
      </c>
      <c r="L5057" t="n">
        <v>1935.5</v>
      </c>
      <c r="M5057" t="inlineStr">
        <is>
          <t>IBIRAPITANGA FASE 3</t>
        </is>
      </c>
      <c r="N5057" s="142">
        <f>DATE(YEAR(G5057),MONTH(G5057),1)</f>
        <v/>
      </c>
      <c r="O5057" s="132">
        <f>IF(G5057&gt;$K$3,"Futuro","Atraso")</f>
        <v/>
      </c>
      <c r="P5057">
        <f>12*(YEAR(G5057)-YEAR($K$3))+(MONTH(G5057)-MONTH($K$3))</f>
        <v/>
      </c>
      <c r="Q5057" s="366">
        <f>IF(M5057="IBIRAPITANGA FASE 3",IF(O5057="Atraso",L5057,L5057/(1+$I$2)^P5057),IF(O5057="Atraso",L5057,L5057/(1+$I$1)^P5057))</f>
        <v/>
      </c>
      <c r="R5057">
        <f>IF(O5057="Atraso",$K$3-G5057,0)</f>
        <v/>
      </c>
      <c r="S5057">
        <f>IF(R5057&lt;=15,"Até 15",IF(R5057&lt;=30,"Entre 15 e 30",IF(R5057&lt;=60,"Entre 30 e 60",IF(R5057&lt;=90,"Entre 60 e 90",IF(R5057&lt;=120,"Entre 90 e 120",IF(R5057&lt;=150,"Entre 120 e 150",IF(R5057&lt;=180,"Entre 150 e 180","Superior a 180")))))))</f>
        <v/>
      </c>
    </row>
    <row r="5058">
      <c r="A5058" t="inlineStr">
        <is>
          <t>Q024L01</t>
        </is>
      </c>
      <c r="B5058" t="inlineStr">
        <is>
          <t>RICARDO FERNANDES DAS CHAGAS</t>
        </is>
      </c>
      <c r="C5058" t="n">
        <v>1</v>
      </c>
      <c r="D5058" t="inlineStr">
        <is>
          <t>IPCA</t>
        </is>
      </c>
      <c r="E5058" t="n">
        <v>0.009488792934583046</v>
      </c>
      <c r="F5058" t="inlineStr">
        <is>
          <t>MENSAL</t>
        </is>
      </c>
      <c r="G5058" t="n">
        <v>45503</v>
      </c>
      <c r="H5058" t="n">
        <v>45503</v>
      </c>
      <c r="I5058" t="n">
        <v>3</v>
      </c>
      <c r="J5058" t="inlineStr">
        <is>
          <t>CARTEIRA</t>
        </is>
      </c>
      <c r="K5058" t="inlineStr">
        <is>
          <t>CONTRATO</t>
        </is>
      </c>
      <c r="L5058" t="n">
        <v>10490.28</v>
      </c>
      <c r="M5058" t="inlineStr">
        <is>
          <t>IBIRAPITANGA FASE 3</t>
        </is>
      </c>
      <c r="N5058" s="142">
        <f>DATE(YEAR(G5058),MONTH(G5058),1)</f>
        <v/>
      </c>
      <c r="O5058" s="132">
        <f>IF(G5058&gt;$K$3,"Futuro","Atraso")</f>
        <v/>
      </c>
      <c r="P5058">
        <f>12*(YEAR(G5058)-YEAR($K$3))+(MONTH(G5058)-MONTH($K$3))</f>
        <v/>
      </c>
      <c r="Q5058" s="366">
        <f>IF(M5058="IBIRAPITANGA FASE 3",IF(O5058="Atraso",L5058,L5058/(1+$I$2)^P5058),IF(O5058="Atraso",L5058,L5058/(1+$I$1)^P5058))</f>
        <v/>
      </c>
      <c r="R5058">
        <f>IF(O5058="Atraso",$K$3-G5058,0)</f>
        <v/>
      </c>
      <c r="S5058">
        <f>IF(R5058&lt;=15,"Até 15",IF(R5058&lt;=30,"Entre 15 e 30",IF(R5058&lt;=60,"Entre 30 e 60",IF(R5058&lt;=90,"Entre 60 e 90",IF(R5058&lt;=120,"Entre 90 e 120",IF(R5058&lt;=150,"Entre 120 e 150",IF(R5058&lt;=180,"Entre 150 e 180","Superior a 180")))))))</f>
        <v/>
      </c>
    </row>
    <row r="5059">
      <c r="A5059" t="inlineStr">
        <is>
          <t>Q024L01</t>
        </is>
      </c>
      <c r="B5059" t="inlineStr">
        <is>
          <t>RICARDO FERNANDES DAS CHAGAS</t>
        </is>
      </c>
      <c r="C5059" t="n">
        <v>1</v>
      </c>
      <c r="D5059" t="inlineStr">
        <is>
          <t>IPCA</t>
        </is>
      </c>
      <c r="E5059" t="n">
        <v>0.009488792934583046</v>
      </c>
      <c r="F5059" t="inlineStr">
        <is>
          <t>MENSAL</t>
        </is>
      </c>
      <c r="G5059" t="n">
        <v>45529</v>
      </c>
      <c r="H5059" t="n">
        <v>45529</v>
      </c>
      <c r="I5059" t="n">
        <v>32</v>
      </c>
      <c r="J5059" t="inlineStr">
        <is>
          <t>CARTEIRA</t>
        </is>
      </c>
      <c r="K5059" t="inlineStr">
        <is>
          <t>CONTRATO</t>
        </is>
      </c>
      <c r="L5059" t="n">
        <v>1935.5</v>
      </c>
      <c r="M5059" t="inlineStr">
        <is>
          <t>IBIRAPITANGA FASE 3</t>
        </is>
      </c>
      <c r="N5059" s="142">
        <f>DATE(YEAR(G5059),MONTH(G5059),1)</f>
        <v/>
      </c>
      <c r="O5059" s="132">
        <f>IF(G5059&gt;$K$3,"Futuro","Atraso")</f>
        <v/>
      </c>
      <c r="P5059">
        <f>12*(YEAR(G5059)-YEAR($K$3))+(MONTH(G5059)-MONTH($K$3))</f>
        <v/>
      </c>
      <c r="Q5059" s="366">
        <f>IF(M5059="IBIRAPITANGA FASE 3",IF(O5059="Atraso",L5059,L5059/(1+$I$2)^P5059),IF(O5059="Atraso",L5059,L5059/(1+$I$1)^P5059))</f>
        <v/>
      </c>
      <c r="R5059">
        <f>IF(O5059="Atraso",$K$3-G5059,0)</f>
        <v/>
      </c>
      <c r="S5059">
        <f>IF(R5059&lt;=15,"Até 15",IF(R5059&lt;=30,"Entre 15 e 30",IF(R5059&lt;=60,"Entre 30 e 60",IF(R5059&lt;=90,"Entre 60 e 90",IF(R5059&lt;=120,"Entre 90 e 120",IF(R5059&lt;=150,"Entre 120 e 150",IF(R5059&lt;=180,"Entre 150 e 180","Superior a 180")))))))</f>
        <v/>
      </c>
    </row>
    <row r="5060">
      <c r="A5060" t="inlineStr">
        <is>
          <t>Q024L01</t>
        </is>
      </c>
      <c r="B5060" t="inlineStr">
        <is>
          <t>RICARDO FERNANDES DAS CHAGAS</t>
        </is>
      </c>
      <c r="C5060" t="n">
        <v>1</v>
      </c>
      <c r="D5060" t="inlineStr">
        <is>
          <t>IPCA</t>
        </is>
      </c>
      <c r="E5060" t="n">
        <v>0.009488792934583046</v>
      </c>
      <c r="F5060" t="inlineStr">
        <is>
          <t>MENSAL</t>
        </is>
      </c>
      <c r="G5060" t="n">
        <v>45560</v>
      </c>
      <c r="H5060" t="n">
        <v>45560</v>
      </c>
      <c r="I5060" t="n">
        <v>33</v>
      </c>
      <c r="J5060" t="inlineStr">
        <is>
          <t>CARTEIRA</t>
        </is>
      </c>
      <c r="K5060" t="inlineStr">
        <is>
          <t>CONTRATO</t>
        </is>
      </c>
      <c r="L5060" t="n">
        <v>1935.5</v>
      </c>
      <c r="M5060" t="inlineStr">
        <is>
          <t>IBIRAPITANGA FASE 3</t>
        </is>
      </c>
      <c r="N5060" s="142">
        <f>DATE(YEAR(G5060),MONTH(G5060),1)</f>
        <v/>
      </c>
      <c r="O5060" s="132">
        <f>IF(G5060&gt;$K$3,"Futuro","Atraso")</f>
        <v/>
      </c>
      <c r="P5060">
        <f>12*(YEAR(G5060)-YEAR($K$3))+(MONTH(G5060)-MONTH($K$3))</f>
        <v/>
      </c>
      <c r="Q5060" s="366">
        <f>IF(M5060="IBIRAPITANGA FASE 3",IF(O5060="Atraso",L5060,L5060/(1+$I$2)^P5060),IF(O5060="Atraso",L5060,L5060/(1+$I$1)^P5060))</f>
        <v/>
      </c>
      <c r="R5060">
        <f>IF(O5060="Atraso",$K$3-G5060,0)</f>
        <v/>
      </c>
      <c r="S5060">
        <f>IF(R5060&lt;=15,"Até 15",IF(R5060&lt;=30,"Entre 15 e 30",IF(R5060&lt;=60,"Entre 30 e 60",IF(R5060&lt;=90,"Entre 60 e 90",IF(R5060&lt;=120,"Entre 90 e 120",IF(R5060&lt;=150,"Entre 120 e 150",IF(R5060&lt;=180,"Entre 150 e 180","Superior a 180")))))))</f>
        <v/>
      </c>
    </row>
    <row r="5061">
      <c r="A5061" t="inlineStr">
        <is>
          <t>Q024L01</t>
        </is>
      </c>
      <c r="B5061" t="inlineStr">
        <is>
          <t>RICARDO FERNANDES DAS CHAGAS</t>
        </is>
      </c>
      <c r="C5061" t="n">
        <v>1</v>
      </c>
      <c r="D5061" t="inlineStr">
        <is>
          <t>IPCA</t>
        </is>
      </c>
      <c r="E5061" t="n">
        <v>0.009488792934583046</v>
      </c>
      <c r="F5061" t="inlineStr">
        <is>
          <t>MENSAL</t>
        </is>
      </c>
      <c r="G5061" t="n">
        <v>45590</v>
      </c>
      <c r="H5061" t="n">
        <v>45590</v>
      </c>
      <c r="I5061" t="n">
        <v>34</v>
      </c>
      <c r="J5061" t="inlineStr">
        <is>
          <t>CARTEIRA</t>
        </is>
      </c>
      <c r="K5061" t="inlineStr">
        <is>
          <t>CONTRATO</t>
        </is>
      </c>
      <c r="L5061" t="n">
        <v>1935.5</v>
      </c>
      <c r="M5061" t="inlineStr">
        <is>
          <t>IBIRAPITANGA FASE 3</t>
        </is>
      </c>
      <c r="N5061" s="142">
        <f>DATE(YEAR(G5061),MONTH(G5061),1)</f>
        <v/>
      </c>
      <c r="O5061" s="132">
        <f>IF(G5061&gt;$K$3,"Futuro","Atraso")</f>
        <v/>
      </c>
      <c r="P5061">
        <f>12*(YEAR(G5061)-YEAR($K$3))+(MONTH(G5061)-MONTH($K$3))</f>
        <v/>
      </c>
      <c r="Q5061" s="366">
        <f>IF(M5061="IBIRAPITANGA FASE 3",IF(O5061="Atraso",L5061,L5061/(1+$I$2)^P5061),IF(O5061="Atraso",L5061,L5061/(1+$I$1)^P5061))</f>
        <v/>
      </c>
      <c r="R5061">
        <f>IF(O5061="Atraso",$K$3-G5061,0)</f>
        <v/>
      </c>
      <c r="S5061">
        <f>IF(R5061&lt;=15,"Até 15",IF(R5061&lt;=30,"Entre 15 e 30",IF(R5061&lt;=60,"Entre 30 e 60",IF(R5061&lt;=90,"Entre 60 e 90",IF(R5061&lt;=120,"Entre 90 e 120",IF(R5061&lt;=150,"Entre 120 e 150",IF(R5061&lt;=180,"Entre 150 e 180","Superior a 180")))))))</f>
        <v/>
      </c>
    </row>
    <row r="5062">
      <c r="A5062" t="inlineStr">
        <is>
          <t>Q024L01</t>
        </is>
      </c>
      <c r="B5062" t="inlineStr">
        <is>
          <t>RICARDO FERNANDES DAS CHAGAS</t>
        </is>
      </c>
      <c r="C5062" t="n">
        <v>1</v>
      </c>
      <c r="D5062" t="inlineStr">
        <is>
          <t>IPCA</t>
        </is>
      </c>
      <c r="E5062" t="n">
        <v>0.009488792934583046</v>
      </c>
      <c r="F5062" t="inlineStr">
        <is>
          <t>MENSAL</t>
        </is>
      </c>
      <c r="G5062" t="n">
        <v>45621</v>
      </c>
      <c r="H5062" t="n">
        <v>45621</v>
      </c>
      <c r="I5062" t="n">
        <v>35</v>
      </c>
      <c r="J5062" t="inlineStr">
        <is>
          <t>CARTEIRA</t>
        </is>
      </c>
      <c r="K5062" t="inlineStr">
        <is>
          <t>CONTRATO</t>
        </is>
      </c>
      <c r="L5062" t="n">
        <v>1935.5</v>
      </c>
      <c r="M5062" t="inlineStr">
        <is>
          <t>IBIRAPITANGA FASE 3</t>
        </is>
      </c>
      <c r="N5062" s="142">
        <f>DATE(YEAR(G5062),MONTH(G5062),1)</f>
        <v/>
      </c>
      <c r="O5062" s="132">
        <f>IF(G5062&gt;$K$3,"Futuro","Atraso")</f>
        <v/>
      </c>
      <c r="P5062">
        <f>12*(YEAR(G5062)-YEAR($K$3))+(MONTH(G5062)-MONTH($K$3))</f>
        <v/>
      </c>
      <c r="Q5062" s="366">
        <f>IF(M5062="IBIRAPITANGA FASE 3",IF(O5062="Atraso",L5062,L5062/(1+$I$2)^P5062),IF(O5062="Atraso",L5062,L5062/(1+$I$1)^P5062))</f>
        <v/>
      </c>
      <c r="R5062">
        <f>IF(O5062="Atraso",$K$3-G5062,0)</f>
        <v/>
      </c>
      <c r="S5062">
        <f>IF(R5062&lt;=15,"Até 15",IF(R5062&lt;=30,"Entre 15 e 30",IF(R5062&lt;=60,"Entre 30 e 60",IF(R5062&lt;=90,"Entre 60 e 90",IF(R5062&lt;=120,"Entre 90 e 120",IF(R5062&lt;=150,"Entre 120 e 150",IF(R5062&lt;=180,"Entre 150 e 180","Superior a 180")))))))</f>
        <v/>
      </c>
    </row>
    <row r="5063">
      <c r="A5063" t="inlineStr">
        <is>
          <t>Q024L01</t>
        </is>
      </c>
      <c r="B5063" t="inlineStr">
        <is>
          <t>RICARDO FERNANDES DAS CHAGAS</t>
        </is>
      </c>
      <c r="C5063" t="n">
        <v>1</v>
      </c>
      <c r="D5063" t="inlineStr">
        <is>
          <t>IPCA</t>
        </is>
      </c>
      <c r="E5063" t="n">
        <v>0.009488792934583046</v>
      </c>
      <c r="F5063" t="inlineStr">
        <is>
          <t>MENSAL</t>
        </is>
      </c>
      <c r="G5063" t="n">
        <v>45651</v>
      </c>
      <c r="H5063" t="n">
        <v>45651</v>
      </c>
      <c r="I5063" t="n">
        <v>36</v>
      </c>
      <c r="J5063" t="inlineStr">
        <is>
          <t>CARTEIRA</t>
        </is>
      </c>
      <c r="K5063" t="inlineStr">
        <is>
          <t>CONTRATO</t>
        </is>
      </c>
      <c r="L5063" t="n">
        <v>1935.5</v>
      </c>
      <c r="M5063" t="inlineStr">
        <is>
          <t>IBIRAPITANGA FASE 3</t>
        </is>
      </c>
      <c r="N5063" s="142">
        <f>DATE(YEAR(G5063),MONTH(G5063),1)</f>
        <v/>
      </c>
      <c r="O5063" s="132">
        <f>IF(G5063&gt;$K$3,"Futuro","Atraso")</f>
        <v/>
      </c>
      <c r="P5063">
        <f>12*(YEAR(G5063)-YEAR($K$3))+(MONTH(G5063)-MONTH($K$3))</f>
        <v/>
      </c>
      <c r="Q5063" s="366">
        <f>IF(M5063="IBIRAPITANGA FASE 3",IF(O5063="Atraso",L5063,L5063/(1+$I$2)^P5063),IF(O5063="Atraso",L5063,L5063/(1+$I$1)^P5063))</f>
        <v/>
      </c>
      <c r="R5063">
        <f>IF(O5063="Atraso",$K$3-G5063,0)</f>
        <v/>
      </c>
      <c r="S5063">
        <f>IF(R5063&lt;=15,"Até 15",IF(R5063&lt;=30,"Entre 15 e 30",IF(R5063&lt;=60,"Entre 30 e 60",IF(R5063&lt;=90,"Entre 60 e 90",IF(R5063&lt;=120,"Entre 90 e 120",IF(R5063&lt;=150,"Entre 120 e 150",IF(R5063&lt;=180,"Entre 150 e 180","Superior a 180")))))))</f>
        <v/>
      </c>
    </row>
    <row r="5064">
      <c r="A5064" t="inlineStr">
        <is>
          <t>Q024L01</t>
        </is>
      </c>
      <c r="B5064" t="inlineStr">
        <is>
          <t>RICARDO FERNANDES DAS CHAGAS</t>
        </is>
      </c>
      <c r="C5064" t="n">
        <v>1</v>
      </c>
      <c r="D5064" t="inlineStr">
        <is>
          <t>IPCA</t>
        </is>
      </c>
      <c r="E5064" t="n">
        <v>0.009488792934583046</v>
      </c>
      <c r="F5064" t="inlineStr">
        <is>
          <t>MENSAL</t>
        </is>
      </c>
      <c r="G5064" t="n">
        <v>45682</v>
      </c>
      <c r="H5064" t="n">
        <v>45682</v>
      </c>
      <c r="I5064" t="n">
        <v>37</v>
      </c>
      <c r="J5064" t="inlineStr">
        <is>
          <t>CARTEIRA</t>
        </is>
      </c>
      <c r="K5064" t="inlineStr">
        <is>
          <t>CONTRATO</t>
        </is>
      </c>
      <c r="L5064" t="n">
        <v>1935.5</v>
      </c>
      <c r="M5064" t="inlineStr">
        <is>
          <t>IBIRAPITANGA FASE 3</t>
        </is>
      </c>
      <c r="N5064" s="142">
        <f>DATE(YEAR(G5064),MONTH(G5064),1)</f>
        <v/>
      </c>
      <c r="O5064" s="132">
        <f>IF(G5064&gt;$K$3,"Futuro","Atraso")</f>
        <v/>
      </c>
      <c r="P5064">
        <f>12*(YEAR(G5064)-YEAR($K$3))+(MONTH(G5064)-MONTH($K$3))</f>
        <v/>
      </c>
      <c r="Q5064" s="366">
        <f>IF(M5064="IBIRAPITANGA FASE 3",IF(O5064="Atraso",L5064,L5064/(1+$I$2)^P5064),IF(O5064="Atraso",L5064,L5064/(1+$I$1)^P5064))</f>
        <v/>
      </c>
      <c r="R5064">
        <f>IF(O5064="Atraso",$K$3-G5064,0)</f>
        <v/>
      </c>
      <c r="S5064">
        <f>IF(R5064&lt;=15,"Até 15",IF(R5064&lt;=30,"Entre 15 e 30",IF(R5064&lt;=60,"Entre 30 e 60",IF(R5064&lt;=90,"Entre 60 e 90",IF(R5064&lt;=120,"Entre 90 e 120",IF(R5064&lt;=150,"Entre 120 e 150",IF(R5064&lt;=180,"Entre 150 e 180","Superior a 180")))))))</f>
        <v/>
      </c>
    </row>
    <row r="5065">
      <c r="A5065" t="inlineStr">
        <is>
          <t>Q024L01</t>
        </is>
      </c>
      <c r="B5065" t="inlineStr">
        <is>
          <t>RICARDO FERNANDES DAS CHAGAS</t>
        </is>
      </c>
      <c r="C5065" t="n">
        <v>1</v>
      </c>
      <c r="D5065" t="inlineStr">
        <is>
          <t>IPCA</t>
        </is>
      </c>
      <c r="E5065" t="n">
        <v>0.009488792934583046</v>
      </c>
      <c r="F5065" t="inlineStr">
        <is>
          <t>MENSAL</t>
        </is>
      </c>
      <c r="G5065" t="n">
        <v>45713</v>
      </c>
      <c r="H5065" t="n">
        <v>45713</v>
      </c>
      <c r="I5065" t="n">
        <v>38</v>
      </c>
      <c r="J5065" t="inlineStr">
        <is>
          <t>CARTEIRA</t>
        </is>
      </c>
      <c r="K5065" t="inlineStr">
        <is>
          <t>CONTRATO</t>
        </is>
      </c>
      <c r="L5065" t="n">
        <v>1935.5</v>
      </c>
      <c r="M5065" t="inlineStr">
        <is>
          <t>IBIRAPITANGA FASE 3</t>
        </is>
      </c>
      <c r="N5065" s="142">
        <f>DATE(YEAR(G5065),MONTH(G5065),1)</f>
        <v/>
      </c>
      <c r="O5065" s="132">
        <f>IF(G5065&gt;$K$3,"Futuro","Atraso")</f>
        <v/>
      </c>
      <c r="P5065">
        <f>12*(YEAR(G5065)-YEAR($K$3))+(MONTH(G5065)-MONTH($K$3))</f>
        <v/>
      </c>
      <c r="Q5065" s="366">
        <f>IF(M5065="IBIRAPITANGA FASE 3",IF(O5065="Atraso",L5065,L5065/(1+$I$2)^P5065),IF(O5065="Atraso",L5065,L5065/(1+$I$1)^P5065))</f>
        <v/>
      </c>
      <c r="R5065">
        <f>IF(O5065="Atraso",$K$3-G5065,0)</f>
        <v/>
      </c>
      <c r="S5065">
        <f>IF(R5065&lt;=15,"Até 15",IF(R5065&lt;=30,"Entre 15 e 30",IF(R5065&lt;=60,"Entre 30 e 60",IF(R5065&lt;=90,"Entre 60 e 90",IF(R5065&lt;=120,"Entre 90 e 120",IF(R5065&lt;=150,"Entre 120 e 150",IF(R5065&lt;=180,"Entre 150 e 180","Superior a 180")))))))</f>
        <v/>
      </c>
    </row>
    <row r="5066">
      <c r="A5066" t="inlineStr">
        <is>
          <t>Q024L01</t>
        </is>
      </c>
      <c r="B5066" t="inlineStr">
        <is>
          <t>RICARDO FERNANDES DAS CHAGAS</t>
        </is>
      </c>
      <c r="C5066" t="n">
        <v>1</v>
      </c>
      <c r="D5066" t="inlineStr">
        <is>
          <t>IPCA</t>
        </is>
      </c>
      <c r="E5066" t="n">
        <v>0.009488792934583046</v>
      </c>
      <c r="F5066" t="inlineStr">
        <is>
          <t>MENSAL</t>
        </is>
      </c>
      <c r="G5066" t="n">
        <v>45741</v>
      </c>
      <c r="H5066" t="n">
        <v>45741</v>
      </c>
      <c r="I5066" t="n">
        <v>39</v>
      </c>
      <c r="J5066" t="inlineStr">
        <is>
          <t>CARTEIRA</t>
        </is>
      </c>
      <c r="K5066" t="inlineStr">
        <is>
          <t>CONTRATO</t>
        </is>
      </c>
      <c r="L5066" t="n">
        <v>1935.5</v>
      </c>
      <c r="M5066" t="inlineStr">
        <is>
          <t>IBIRAPITANGA FASE 3</t>
        </is>
      </c>
      <c r="N5066" s="142">
        <f>DATE(YEAR(G5066),MONTH(G5066),1)</f>
        <v/>
      </c>
      <c r="O5066" s="132">
        <f>IF(G5066&gt;$K$3,"Futuro","Atraso")</f>
        <v/>
      </c>
      <c r="P5066">
        <f>12*(YEAR(G5066)-YEAR($K$3))+(MONTH(G5066)-MONTH($K$3))</f>
        <v/>
      </c>
      <c r="Q5066" s="366">
        <f>IF(M5066="IBIRAPITANGA FASE 3",IF(O5066="Atraso",L5066,L5066/(1+$I$2)^P5066),IF(O5066="Atraso",L5066,L5066/(1+$I$1)^P5066))</f>
        <v/>
      </c>
      <c r="R5066">
        <f>IF(O5066="Atraso",$K$3-G5066,0)</f>
        <v/>
      </c>
      <c r="S5066">
        <f>IF(R5066&lt;=15,"Até 15",IF(R5066&lt;=30,"Entre 15 e 30",IF(R5066&lt;=60,"Entre 30 e 60",IF(R5066&lt;=90,"Entre 60 e 90",IF(R5066&lt;=120,"Entre 90 e 120",IF(R5066&lt;=150,"Entre 120 e 150",IF(R5066&lt;=180,"Entre 150 e 180","Superior a 180")))))))</f>
        <v/>
      </c>
    </row>
    <row r="5067">
      <c r="A5067" t="inlineStr">
        <is>
          <t>Q024L01</t>
        </is>
      </c>
      <c r="B5067" t="inlineStr">
        <is>
          <t>RICARDO FERNANDES DAS CHAGAS</t>
        </is>
      </c>
      <c r="C5067" t="n">
        <v>1</v>
      </c>
      <c r="D5067" t="inlineStr">
        <is>
          <t>IPCA</t>
        </is>
      </c>
      <c r="E5067" t="n">
        <v>0.009488792934583046</v>
      </c>
      <c r="F5067" t="inlineStr">
        <is>
          <t>MENSAL</t>
        </is>
      </c>
      <c r="G5067" t="n">
        <v>45772</v>
      </c>
      <c r="H5067" t="n">
        <v>45772</v>
      </c>
      <c r="I5067" t="n">
        <v>40</v>
      </c>
      <c r="J5067" t="inlineStr">
        <is>
          <t>CARTEIRA</t>
        </is>
      </c>
      <c r="K5067" t="inlineStr">
        <is>
          <t>CONTRATO</t>
        </is>
      </c>
      <c r="L5067" t="n">
        <v>1935.5</v>
      </c>
      <c r="M5067" t="inlineStr">
        <is>
          <t>IBIRAPITANGA FASE 3</t>
        </is>
      </c>
      <c r="N5067" s="142">
        <f>DATE(YEAR(G5067),MONTH(G5067),1)</f>
        <v/>
      </c>
      <c r="O5067" s="132">
        <f>IF(G5067&gt;$K$3,"Futuro","Atraso")</f>
        <v/>
      </c>
      <c r="P5067">
        <f>12*(YEAR(G5067)-YEAR($K$3))+(MONTH(G5067)-MONTH($K$3))</f>
        <v/>
      </c>
      <c r="Q5067" s="366">
        <f>IF(M5067="IBIRAPITANGA FASE 3",IF(O5067="Atraso",L5067,L5067/(1+$I$2)^P5067),IF(O5067="Atraso",L5067,L5067/(1+$I$1)^P5067))</f>
        <v/>
      </c>
      <c r="R5067">
        <f>IF(O5067="Atraso",$K$3-G5067,0)</f>
        <v/>
      </c>
      <c r="S5067">
        <f>IF(R5067&lt;=15,"Até 15",IF(R5067&lt;=30,"Entre 15 e 30",IF(R5067&lt;=60,"Entre 30 e 60",IF(R5067&lt;=90,"Entre 60 e 90",IF(R5067&lt;=120,"Entre 90 e 120",IF(R5067&lt;=150,"Entre 120 e 150",IF(R5067&lt;=180,"Entre 150 e 180","Superior a 180")))))))</f>
        <v/>
      </c>
    </row>
    <row r="5068">
      <c r="A5068" t="inlineStr">
        <is>
          <t>Q024L01</t>
        </is>
      </c>
      <c r="B5068" t="inlineStr">
        <is>
          <t>RICARDO FERNANDES DAS CHAGAS</t>
        </is>
      </c>
      <c r="C5068" t="n">
        <v>1</v>
      </c>
      <c r="D5068" t="inlineStr">
        <is>
          <t>IPCA</t>
        </is>
      </c>
      <c r="E5068" t="n">
        <v>0.009488792934583046</v>
      </c>
      <c r="F5068" t="inlineStr">
        <is>
          <t>MENSAL</t>
        </is>
      </c>
      <c r="G5068" t="n">
        <v>45802</v>
      </c>
      <c r="H5068" t="n">
        <v>45802</v>
      </c>
      <c r="I5068" t="n">
        <v>41</v>
      </c>
      <c r="J5068" t="inlineStr">
        <is>
          <t>CARTEIRA</t>
        </is>
      </c>
      <c r="K5068" t="inlineStr">
        <is>
          <t>CONTRATO</t>
        </is>
      </c>
      <c r="L5068" t="n">
        <v>1935.5</v>
      </c>
      <c r="M5068" t="inlineStr">
        <is>
          <t>IBIRAPITANGA FASE 3</t>
        </is>
      </c>
      <c r="N5068" s="142">
        <f>DATE(YEAR(G5068),MONTH(G5068),1)</f>
        <v/>
      </c>
      <c r="O5068" s="132">
        <f>IF(G5068&gt;$K$3,"Futuro","Atraso")</f>
        <v/>
      </c>
      <c r="P5068">
        <f>12*(YEAR(G5068)-YEAR($K$3))+(MONTH(G5068)-MONTH($K$3))</f>
        <v/>
      </c>
      <c r="Q5068" s="366">
        <f>IF(M5068="IBIRAPITANGA FASE 3",IF(O5068="Atraso",L5068,L5068/(1+$I$2)^P5068),IF(O5068="Atraso",L5068,L5068/(1+$I$1)^P5068))</f>
        <v/>
      </c>
      <c r="R5068">
        <f>IF(O5068="Atraso",$K$3-G5068,0)</f>
        <v/>
      </c>
      <c r="S5068">
        <f>IF(R5068&lt;=15,"Até 15",IF(R5068&lt;=30,"Entre 15 e 30",IF(R5068&lt;=60,"Entre 30 e 60",IF(R5068&lt;=90,"Entre 60 e 90",IF(R5068&lt;=120,"Entre 90 e 120",IF(R5068&lt;=150,"Entre 120 e 150",IF(R5068&lt;=180,"Entre 150 e 180","Superior a 180")))))))</f>
        <v/>
      </c>
    </row>
    <row r="5069">
      <c r="A5069" t="inlineStr">
        <is>
          <t>Q024L01</t>
        </is>
      </c>
      <c r="B5069" t="inlineStr">
        <is>
          <t>RICARDO FERNANDES DAS CHAGAS</t>
        </is>
      </c>
      <c r="C5069" t="n">
        <v>1</v>
      </c>
      <c r="D5069" t="inlineStr">
        <is>
          <t>IPCA</t>
        </is>
      </c>
      <c r="E5069" t="n">
        <v>0.009488792934583046</v>
      </c>
      <c r="F5069" t="inlineStr">
        <is>
          <t>MENSAL</t>
        </is>
      </c>
      <c r="G5069" t="n">
        <v>45833</v>
      </c>
      <c r="H5069" t="n">
        <v>45833</v>
      </c>
      <c r="I5069" t="n">
        <v>42</v>
      </c>
      <c r="J5069" t="inlineStr">
        <is>
          <t>CARTEIRA</t>
        </is>
      </c>
      <c r="K5069" t="inlineStr">
        <is>
          <t>CONTRATO</t>
        </is>
      </c>
      <c r="L5069" t="n">
        <v>1935.5</v>
      </c>
      <c r="M5069" t="inlineStr">
        <is>
          <t>IBIRAPITANGA FASE 3</t>
        </is>
      </c>
      <c r="N5069" s="142">
        <f>DATE(YEAR(G5069),MONTH(G5069),1)</f>
        <v/>
      </c>
      <c r="O5069" s="132">
        <f>IF(G5069&gt;$K$3,"Futuro","Atraso")</f>
        <v/>
      </c>
      <c r="P5069">
        <f>12*(YEAR(G5069)-YEAR($K$3))+(MONTH(G5069)-MONTH($K$3))</f>
        <v/>
      </c>
      <c r="Q5069" s="366">
        <f>IF(M5069="IBIRAPITANGA FASE 3",IF(O5069="Atraso",L5069,L5069/(1+$I$2)^P5069),IF(O5069="Atraso",L5069,L5069/(1+$I$1)^P5069))</f>
        <v/>
      </c>
      <c r="R5069">
        <f>IF(O5069="Atraso",$K$3-G5069,0)</f>
        <v/>
      </c>
      <c r="S5069">
        <f>IF(R5069&lt;=15,"Até 15",IF(R5069&lt;=30,"Entre 15 e 30",IF(R5069&lt;=60,"Entre 30 e 60",IF(R5069&lt;=90,"Entre 60 e 90",IF(R5069&lt;=120,"Entre 90 e 120",IF(R5069&lt;=150,"Entre 120 e 150",IF(R5069&lt;=180,"Entre 150 e 180","Superior a 180")))))))</f>
        <v/>
      </c>
    </row>
    <row r="5070">
      <c r="A5070" t="inlineStr">
        <is>
          <t>Q024L01</t>
        </is>
      </c>
      <c r="B5070" t="inlineStr">
        <is>
          <t>RICARDO FERNANDES DAS CHAGAS</t>
        </is>
      </c>
      <c r="C5070" t="n">
        <v>1</v>
      </c>
      <c r="D5070" t="inlineStr">
        <is>
          <t>IPCA</t>
        </is>
      </c>
      <c r="E5070" t="n">
        <v>0.009488792934583046</v>
      </c>
      <c r="F5070" t="inlineStr">
        <is>
          <t>MENSAL</t>
        </is>
      </c>
      <c r="G5070" t="n">
        <v>45863</v>
      </c>
      <c r="H5070" t="n">
        <v>45863</v>
      </c>
      <c r="I5070" t="n">
        <v>43</v>
      </c>
      <c r="J5070" t="inlineStr">
        <is>
          <t>CARTEIRA</t>
        </is>
      </c>
      <c r="K5070" t="inlineStr">
        <is>
          <t>CONTRATO</t>
        </is>
      </c>
      <c r="L5070" t="n">
        <v>1935.5</v>
      </c>
      <c r="M5070" t="inlineStr">
        <is>
          <t>IBIRAPITANGA FASE 3</t>
        </is>
      </c>
      <c r="N5070" s="142">
        <f>DATE(YEAR(G5070),MONTH(G5070),1)</f>
        <v/>
      </c>
      <c r="O5070" s="132">
        <f>IF(G5070&gt;$K$3,"Futuro","Atraso")</f>
        <v/>
      </c>
      <c r="P5070">
        <f>12*(YEAR(G5070)-YEAR($K$3))+(MONTH(G5070)-MONTH($K$3))</f>
        <v/>
      </c>
      <c r="Q5070" s="366">
        <f>IF(M5070="IBIRAPITANGA FASE 3",IF(O5070="Atraso",L5070,L5070/(1+$I$2)^P5070),IF(O5070="Atraso",L5070,L5070/(1+$I$1)^P5070))</f>
        <v/>
      </c>
      <c r="R5070">
        <f>IF(O5070="Atraso",$K$3-G5070,0)</f>
        <v/>
      </c>
      <c r="S5070">
        <f>IF(R5070&lt;=15,"Até 15",IF(R5070&lt;=30,"Entre 15 e 30",IF(R5070&lt;=60,"Entre 30 e 60",IF(R5070&lt;=90,"Entre 60 e 90",IF(R5070&lt;=120,"Entre 90 e 120",IF(R5070&lt;=150,"Entre 120 e 150",IF(R5070&lt;=180,"Entre 150 e 180","Superior a 180")))))))</f>
        <v/>
      </c>
    </row>
    <row r="5071">
      <c r="A5071" t="inlineStr">
        <is>
          <t>Q024L01</t>
        </is>
      </c>
      <c r="B5071" t="inlineStr">
        <is>
          <t>RICARDO FERNANDES DAS CHAGAS</t>
        </is>
      </c>
      <c r="C5071" t="n">
        <v>1</v>
      </c>
      <c r="D5071" t="inlineStr">
        <is>
          <t>IPCA</t>
        </is>
      </c>
      <c r="E5071" t="n">
        <v>0.009488792934583046</v>
      </c>
      <c r="F5071" t="inlineStr">
        <is>
          <t>MENSAL</t>
        </is>
      </c>
      <c r="G5071" t="n">
        <v>45868</v>
      </c>
      <c r="H5071" t="n">
        <v>45868</v>
      </c>
      <c r="I5071" t="n">
        <v>4</v>
      </c>
      <c r="J5071" t="inlineStr">
        <is>
          <t>CARTEIRA</t>
        </is>
      </c>
      <c r="K5071" t="inlineStr">
        <is>
          <t>CONTRATO</t>
        </is>
      </c>
      <c r="L5071" t="n">
        <v>10490.28</v>
      </c>
      <c r="M5071" t="inlineStr">
        <is>
          <t>IBIRAPITANGA FASE 3</t>
        </is>
      </c>
      <c r="N5071" s="142">
        <f>DATE(YEAR(G5071),MONTH(G5071),1)</f>
        <v/>
      </c>
      <c r="O5071" s="132">
        <f>IF(G5071&gt;$K$3,"Futuro","Atraso")</f>
        <v/>
      </c>
      <c r="P5071">
        <f>12*(YEAR(G5071)-YEAR($K$3))+(MONTH(G5071)-MONTH($K$3))</f>
        <v/>
      </c>
      <c r="Q5071" s="366">
        <f>IF(M5071="IBIRAPITANGA FASE 3",IF(O5071="Atraso",L5071,L5071/(1+$I$2)^P5071),IF(O5071="Atraso",L5071,L5071/(1+$I$1)^P5071))</f>
        <v/>
      </c>
      <c r="R5071">
        <f>IF(O5071="Atraso",$K$3-G5071,0)</f>
        <v/>
      </c>
      <c r="S5071">
        <f>IF(R5071&lt;=15,"Até 15",IF(R5071&lt;=30,"Entre 15 e 30",IF(R5071&lt;=60,"Entre 30 e 60",IF(R5071&lt;=90,"Entre 60 e 90",IF(R5071&lt;=120,"Entre 90 e 120",IF(R5071&lt;=150,"Entre 120 e 150",IF(R5071&lt;=180,"Entre 150 e 180","Superior a 180")))))))</f>
        <v/>
      </c>
    </row>
    <row r="5072">
      <c r="A5072" t="inlineStr">
        <is>
          <t>Q024L01</t>
        </is>
      </c>
      <c r="B5072" t="inlineStr">
        <is>
          <t>RICARDO FERNANDES DAS CHAGAS</t>
        </is>
      </c>
      <c r="C5072" t="n">
        <v>1</v>
      </c>
      <c r="D5072" t="inlineStr">
        <is>
          <t>IPCA</t>
        </is>
      </c>
      <c r="E5072" t="n">
        <v>0.009488792934583046</v>
      </c>
      <c r="F5072" t="inlineStr">
        <is>
          <t>MENSAL</t>
        </is>
      </c>
      <c r="G5072" t="n">
        <v>45894</v>
      </c>
      <c r="H5072" t="n">
        <v>45894</v>
      </c>
      <c r="I5072" t="n">
        <v>44</v>
      </c>
      <c r="J5072" t="inlineStr">
        <is>
          <t>CARTEIRA</t>
        </is>
      </c>
      <c r="K5072" t="inlineStr">
        <is>
          <t>CONTRATO</t>
        </is>
      </c>
      <c r="L5072" t="n">
        <v>1935.5</v>
      </c>
      <c r="M5072" t="inlineStr">
        <is>
          <t>IBIRAPITANGA FASE 3</t>
        </is>
      </c>
      <c r="N5072" s="142">
        <f>DATE(YEAR(G5072),MONTH(G5072),1)</f>
        <v/>
      </c>
      <c r="O5072" s="132">
        <f>IF(G5072&gt;$K$3,"Futuro","Atraso")</f>
        <v/>
      </c>
      <c r="P5072">
        <f>12*(YEAR(G5072)-YEAR($K$3))+(MONTH(G5072)-MONTH($K$3))</f>
        <v/>
      </c>
      <c r="Q5072" s="366">
        <f>IF(M5072="IBIRAPITANGA FASE 3",IF(O5072="Atraso",L5072,L5072/(1+$I$2)^P5072),IF(O5072="Atraso",L5072,L5072/(1+$I$1)^P5072))</f>
        <v/>
      </c>
      <c r="R5072">
        <f>IF(O5072="Atraso",$K$3-G5072,0)</f>
        <v/>
      </c>
      <c r="S5072">
        <f>IF(R5072&lt;=15,"Até 15",IF(R5072&lt;=30,"Entre 15 e 30",IF(R5072&lt;=60,"Entre 30 e 60",IF(R5072&lt;=90,"Entre 60 e 90",IF(R5072&lt;=120,"Entre 90 e 120",IF(R5072&lt;=150,"Entre 120 e 150",IF(R5072&lt;=180,"Entre 150 e 180","Superior a 180")))))))</f>
        <v/>
      </c>
    </row>
    <row r="5073">
      <c r="A5073" t="inlineStr">
        <is>
          <t>Q024L01</t>
        </is>
      </c>
      <c r="B5073" t="inlineStr">
        <is>
          <t>RICARDO FERNANDES DAS CHAGAS</t>
        </is>
      </c>
      <c r="C5073" t="n">
        <v>1</v>
      </c>
      <c r="D5073" t="inlineStr">
        <is>
          <t>IPCA</t>
        </is>
      </c>
      <c r="E5073" t="n">
        <v>0.009488792934583046</v>
      </c>
      <c r="F5073" t="inlineStr">
        <is>
          <t>MENSAL</t>
        </is>
      </c>
      <c r="G5073" t="n">
        <v>45925</v>
      </c>
      <c r="H5073" t="n">
        <v>45925</v>
      </c>
      <c r="I5073" t="n">
        <v>45</v>
      </c>
      <c r="J5073" t="inlineStr">
        <is>
          <t>CARTEIRA</t>
        </is>
      </c>
      <c r="K5073" t="inlineStr">
        <is>
          <t>CONTRATO</t>
        </is>
      </c>
      <c r="L5073" t="n">
        <v>1935.5</v>
      </c>
      <c r="M5073" t="inlineStr">
        <is>
          <t>IBIRAPITANGA FASE 3</t>
        </is>
      </c>
      <c r="N5073" s="142">
        <f>DATE(YEAR(G5073),MONTH(G5073),1)</f>
        <v/>
      </c>
      <c r="O5073" s="132">
        <f>IF(G5073&gt;$K$3,"Futuro","Atraso")</f>
        <v/>
      </c>
      <c r="P5073">
        <f>12*(YEAR(G5073)-YEAR($K$3))+(MONTH(G5073)-MONTH($K$3))</f>
        <v/>
      </c>
      <c r="Q5073" s="366">
        <f>IF(M5073="IBIRAPITANGA FASE 3",IF(O5073="Atraso",L5073,L5073/(1+$I$2)^P5073),IF(O5073="Atraso",L5073,L5073/(1+$I$1)^P5073))</f>
        <v/>
      </c>
      <c r="R5073">
        <f>IF(O5073="Atraso",$K$3-G5073,0)</f>
        <v/>
      </c>
      <c r="S5073">
        <f>IF(R5073&lt;=15,"Até 15",IF(R5073&lt;=30,"Entre 15 e 30",IF(R5073&lt;=60,"Entre 30 e 60",IF(R5073&lt;=90,"Entre 60 e 90",IF(R5073&lt;=120,"Entre 90 e 120",IF(R5073&lt;=150,"Entre 120 e 150",IF(R5073&lt;=180,"Entre 150 e 180","Superior a 180")))))))</f>
        <v/>
      </c>
    </row>
    <row r="5074">
      <c r="A5074" t="inlineStr">
        <is>
          <t>Q024L01</t>
        </is>
      </c>
      <c r="B5074" t="inlineStr">
        <is>
          <t>RICARDO FERNANDES DAS CHAGAS</t>
        </is>
      </c>
      <c r="C5074" t="n">
        <v>1</v>
      </c>
      <c r="D5074" t="inlineStr">
        <is>
          <t>IPCA</t>
        </is>
      </c>
      <c r="E5074" t="n">
        <v>0.009488792934583046</v>
      </c>
      <c r="F5074" t="inlineStr">
        <is>
          <t>MENSAL</t>
        </is>
      </c>
      <c r="G5074" t="n">
        <v>45955</v>
      </c>
      <c r="H5074" t="n">
        <v>45955</v>
      </c>
      <c r="I5074" t="n">
        <v>46</v>
      </c>
      <c r="J5074" t="inlineStr">
        <is>
          <t>CARTEIRA</t>
        </is>
      </c>
      <c r="K5074" t="inlineStr">
        <is>
          <t>CONTRATO</t>
        </is>
      </c>
      <c r="L5074" t="n">
        <v>1935.5</v>
      </c>
      <c r="M5074" t="inlineStr">
        <is>
          <t>IBIRAPITANGA FASE 3</t>
        </is>
      </c>
      <c r="N5074" s="142">
        <f>DATE(YEAR(G5074),MONTH(G5074),1)</f>
        <v/>
      </c>
      <c r="O5074" s="132">
        <f>IF(G5074&gt;$K$3,"Futuro","Atraso")</f>
        <v/>
      </c>
      <c r="P5074">
        <f>12*(YEAR(G5074)-YEAR($K$3))+(MONTH(G5074)-MONTH($K$3))</f>
        <v/>
      </c>
      <c r="Q5074" s="366">
        <f>IF(M5074="IBIRAPITANGA FASE 3",IF(O5074="Atraso",L5074,L5074/(1+$I$2)^P5074),IF(O5074="Atraso",L5074,L5074/(1+$I$1)^P5074))</f>
        <v/>
      </c>
      <c r="R5074">
        <f>IF(O5074="Atraso",$K$3-G5074,0)</f>
        <v/>
      </c>
      <c r="S5074">
        <f>IF(R5074&lt;=15,"Até 15",IF(R5074&lt;=30,"Entre 15 e 30",IF(R5074&lt;=60,"Entre 30 e 60",IF(R5074&lt;=90,"Entre 60 e 90",IF(R5074&lt;=120,"Entre 90 e 120",IF(R5074&lt;=150,"Entre 120 e 150",IF(R5074&lt;=180,"Entre 150 e 180","Superior a 180")))))))</f>
        <v/>
      </c>
    </row>
    <row r="5075">
      <c r="A5075" t="inlineStr">
        <is>
          <t>Q024L01</t>
        </is>
      </c>
      <c r="B5075" t="inlineStr">
        <is>
          <t>RICARDO FERNANDES DAS CHAGAS</t>
        </is>
      </c>
      <c r="C5075" t="n">
        <v>1</v>
      </c>
      <c r="D5075" t="inlineStr">
        <is>
          <t>IPCA</t>
        </is>
      </c>
      <c r="E5075" t="n">
        <v>0.009488792934583046</v>
      </c>
      <c r="F5075" t="inlineStr">
        <is>
          <t>MENSAL</t>
        </is>
      </c>
      <c r="G5075" t="n">
        <v>45986</v>
      </c>
      <c r="H5075" t="n">
        <v>45986</v>
      </c>
      <c r="I5075" t="n">
        <v>47</v>
      </c>
      <c r="J5075" t="inlineStr">
        <is>
          <t>CARTEIRA</t>
        </is>
      </c>
      <c r="K5075" t="inlineStr">
        <is>
          <t>CONTRATO</t>
        </is>
      </c>
      <c r="L5075" t="n">
        <v>1935.5</v>
      </c>
      <c r="M5075" t="inlineStr">
        <is>
          <t>IBIRAPITANGA FASE 3</t>
        </is>
      </c>
      <c r="N5075" s="142">
        <f>DATE(YEAR(G5075),MONTH(G5075),1)</f>
        <v/>
      </c>
      <c r="O5075" s="132">
        <f>IF(G5075&gt;$K$3,"Futuro","Atraso")</f>
        <v/>
      </c>
      <c r="P5075">
        <f>12*(YEAR(G5075)-YEAR($K$3))+(MONTH(G5075)-MONTH($K$3))</f>
        <v/>
      </c>
      <c r="Q5075" s="366">
        <f>IF(M5075="IBIRAPITANGA FASE 3",IF(O5075="Atraso",L5075,L5075/(1+$I$2)^P5075),IF(O5075="Atraso",L5075,L5075/(1+$I$1)^P5075))</f>
        <v/>
      </c>
      <c r="R5075">
        <f>IF(O5075="Atraso",$K$3-G5075,0)</f>
        <v/>
      </c>
      <c r="S5075">
        <f>IF(R5075&lt;=15,"Até 15",IF(R5075&lt;=30,"Entre 15 e 30",IF(R5075&lt;=60,"Entre 30 e 60",IF(R5075&lt;=90,"Entre 60 e 90",IF(R5075&lt;=120,"Entre 90 e 120",IF(R5075&lt;=150,"Entre 120 e 150",IF(R5075&lt;=180,"Entre 150 e 180","Superior a 180")))))))</f>
        <v/>
      </c>
    </row>
    <row r="5076">
      <c r="A5076" t="inlineStr">
        <is>
          <t>Q024L01</t>
        </is>
      </c>
      <c r="B5076" t="inlineStr">
        <is>
          <t>RICARDO FERNANDES DAS CHAGAS</t>
        </is>
      </c>
      <c r="C5076" t="n">
        <v>1</v>
      </c>
      <c r="D5076" t="inlineStr">
        <is>
          <t>IPCA</t>
        </is>
      </c>
      <c r="E5076" t="n">
        <v>0.009488792934583046</v>
      </c>
      <c r="F5076" t="inlineStr">
        <is>
          <t>MENSAL</t>
        </is>
      </c>
      <c r="G5076" t="n">
        <v>46016</v>
      </c>
      <c r="H5076" t="n">
        <v>46016</v>
      </c>
      <c r="I5076" t="n">
        <v>48</v>
      </c>
      <c r="J5076" t="inlineStr">
        <is>
          <t>CARTEIRA</t>
        </is>
      </c>
      <c r="K5076" t="inlineStr">
        <is>
          <t>CONTRATO</t>
        </is>
      </c>
      <c r="L5076" t="n">
        <v>1935.5</v>
      </c>
      <c r="M5076" t="inlineStr">
        <is>
          <t>IBIRAPITANGA FASE 3</t>
        </is>
      </c>
      <c r="N5076" s="142">
        <f>DATE(YEAR(G5076),MONTH(G5076),1)</f>
        <v/>
      </c>
      <c r="O5076" s="132">
        <f>IF(G5076&gt;$K$3,"Futuro","Atraso")</f>
        <v/>
      </c>
      <c r="P5076">
        <f>12*(YEAR(G5076)-YEAR($K$3))+(MONTH(G5076)-MONTH($K$3))</f>
        <v/>
      </c>
      <c r="Q5076" s="366">
        <f>IF(M5076="IBIRAPITANGA FASE 3",IF(O5076="Atraso",L5076,L5076/(1+$I$2)^P5076),IF(O5076="Atraso",L5076,L5076/(1+$I$1)^P5076))</f>
        <v/>
      </c>
      <c r="R5076">
        <f>IF(O5076="Atraso",$K$3-G5076,0)</f>
        <v/>
      </c>
      <c r="S5076">
        <f>IF(R5076&lt;=15,"Até 15",IF(R5076&lt;=30,"Entre 15 e 30",IF(R5076&lt;=60,"Entre 30 e 60",IF(R5076&lt;=90,"Entre 60 e 90",IF(R5076&lt;=120,"Entre 90 e 120",IF(R5076&lt;=150,"Entre 120 e 150",IF(R5076&lt;=180,"Entre 150 e 180","Superior a 180")))))))</f>
        <v/>
      </c>
    </row>
    <row r="5077">
      <c r="A5077" t="inlineStr">
        <is>
          <t>Q024L01</t>
        </is>
      </c>
      <c r="B5077" t="inlineStr">
        <is>
          <t>RICARDO FERNANDES DAS CHAGAS</t>
        </is>
      </c>
      <c r="C5077" t="n">
        <v>1</v>
      </c>
      <c r="D5077" t="inlineStr">
        <is>
          <t>IPCA</t>
        </is>
      </c>
      <c r="E5077" t="n">
        <v>0.009488792934583046</v>
      </c>
      <c r="F5077" t="inlineStr">
        <is>
          <t>MENSAL</t>
        </is>
      </c>
      <c r="G5077" t="n">
        <v>46047</v>
      </c>
      <c r="H5077" t="n">
        <v>46047</v>
      </c>
      <c r="I5077" t="n">
        <v>49</v>
      </c>
      <c r="J5077" t="inlineStr">
        <is>
          <t>CARTEIRA</t>
        </is>
      </c>
      <c r="K5077" t="inlineStr">
        <is>
          <t>CONTRATO</t>
        </is>
      </c>
      <c r="L5077" t="n">
        <v>1935.5</v>
      </c>
      <c r="M5077" t="inlineStr">
        <is>
          <t>IBIRAPITANGA FASE 3</t>
        </is>
      </c>
      <c r="N5077" s="142">
        <f>DATE(YEAR(G5077),MONTH(G5077),1)</f>
        <v/>
      </c>
      <c r="O5077" s="132">
        <f>IF(G5077&gt;$K$3,"Futuro","Atraso")</f>
        <v/>
      </c>
      <c r="P5077">
        <f>12*(YEAR(G5077)-YEAR($K$3))+(MONTH(G5077)-MONTH($K$3))</f>
        <v/>
      </c>
      <c r="Q5077" s="366">
        <f>IF(M5077="IBIRAPITANGA FASE 3",IF(O5077="Atraso",L5077,L5077/(1+$I$2)^P5077),IF(O5077="Atraso",L5077,L5077/(1+$I$1)^P5077))</f>
        <v/>
      </c>
      <c r="R5077">
        <f>IF(O5077="Atraso",$K$3-G5077,0)</f>
        <v/>
      </c>
      <c r="S5077">
        <f>IF(R5077&lt;=15,"Até 15",IF(R5077&lt;=30,"Entre 15 e 30",IF(R5077&lt;=60,"Entre 30 e 60",IF(R5077&lt;=90,"Entre 60 e 90",IF(R5077&lt;=120,"Entre 90 e 120",IF(R5077&lt;=150,"Entre 120 e 150",IF(R5077&lt;=180,"Entre 150 e 180","Superior a 180")))))))</f>
        <v/>
      </c>
    </row>
    <row r="5078">
      <c r="A5078" t="inlineStr">
        <is>
          <t>Q024L01</t>
        </is>
      </c>
      <c r="B5078" t="inlineStr">
        <is>
          <t>RICARDO FERNANDES DAS CHAGAS</t>
        </is>
      </c>
      <c r="C5078" t="n">
        <v>1</v>
      </c>
      <c r="D5078" t="inlineStr">
        <is>
          <t>IPCA</t>
        </is>
      </c>
      <c r="E5078" t="n">
        <v>0.009488792934583046</v>
      </c>
      <c r="F5078" t="inlineStr">
        <is>
          <t>MENSAL</t>
        </is>
      </c>
      <c r="G5078" t="n">
        <v>46078</v>
      </c>
      <c r="H5078" t="n">
        <v>46078</v>
      </c>
      <c r="I5078" t="n">
        <v>50</v>
      </c>
      <c r="J5078" t="inlineStr">
        <is>
          <t>CARTEIRA</t>
        </is>
      </c>
      <c r="K5078" t="inlineStr">
        <is>
          <t>CONTRATO</t>
        </is>
      </c>
      <c r="L5078" t="n">
        <v>1935.5</v>
      </c>
      <c r="M5078" t="inlineStr">
        <is>
          <t>IBIRAPITANGA FASE 3</t>
        </is>
      </c>
      <c r="N5078" s="142">
        <f>DATE(YEAR(G5078),MONTH(G5078),1)</f>
        <v/>
      </c>
      <c r="O5078" s="132">
        <f>IF(G5078&gt;$K$3,"Futuro","Atraso")</f>
        <v/>
      </c>
      <c r="P5078">
        <f>12*(YEAR(G5078)-YEAR($K$3))+(MONTH(G5078)-MONTH($K$3))</f>
        <v/>
      </c>
      <c r="Q5078" s="366">
        <f>IF(M5078="IBIRAPITANGA FASE 3",IF(O5078="Atraso",L5078,L5078/(1+$I$2)^P5078),IF(O5078="Atraso",L5078,L5078/(1+$I$1)^P5078))</f>
        <v/>
      </c>
      <c r="R5078">
        <f>IF(O5078="Atraso",$K$3-G5078,0)</f>
        <v/>
      </c>
      <c r="S5078">
        <f>IF(R5078&lt;=15,"Até 15",IF(R5078&lt;=30,"Entre 15 e 30",IF(R5078&lt;=60,"Entre 30 e 60",IF(R5078&lt;=90,"Entre 60 e 90",IF(R5078&lt;=120,"Entre 90 e 120",IF(R5078&lt;=150,"Entre 120 e 150",IF(R5078&lt;=180,"Entre 150 e 180","Superior a 180")))))))</f>
        <v/>
      </c>
    </row>
    <row r="5079">
      <c r="A5079" t="inlineStr">
        <is>
          <t>Q024L01</t>
        </is>
      </c>
      <c r="B5079" t="inlineStr">
        <is>
          <t>RICARDO FERNANDES DAS CHAGAS</t>
        </is>
      </c>
      <c r="C5079" t="n">
        <v>1</v>
      </c>
      <c r="D5079" t="inlineStr">
        <is>
          <t>IPCA</t>
        </is>
      </c>
      <c r="E5079" t="n">
        <v>0.009488792934583046</v>
      </c>
      <c r="F5079" t="inlineStr">
        <is>
          <t>MENSAL</t>
        </is>
      </c>
      <c r="G5079" t="n">
        <v>46106</v>
      </c>
      <c r="H5079" t="n">
        <v>46106</v>
      </c>
      <c r="I5079" t="n">
        <v>51</v>
      </c>
      <c r="J5079" t="inlineStr">
        <is>
          <t>CARTEIRA</t>
        </is>
      </c>
      <c r="K5079" t="inlineStr">
        <is>
          <t>CONTRATO</t>
        </is>
      </c>
      <c r="L5079" t="n">
        <v>1935.5</v>
      </c>
      <c r="M5079" t="inlineStr">
        <is>
          <t>IBIRAPITANGA FASE 3</t>
        </is>
      </c>
      <c r="N5079" s="142">
        <f>DATE(YEAR(G5079),MONTH(G5079),1)</f>
        <v/>
      </c>
      <c r="O5079" s="132">
        <f>IF(G5079&gt;$K$3,"Futuro","Atraso")</f>
        <v/>
      </c>
      <c r="P5079">
        <f>12*(YEAR(G5079)-YEAR($K$3))+(MONTH(G5079)-MONTH($K$3))</f>
        <v/>
      </c>
      <c r="Q5079" s="366">
        <f>IF(M5079="IBIRAPITANGA FASE 3",IF(O5079="Atraso",L5079,L5079/(1+$I$2)^P5079),IF(O5079="Atraso",L5079,L5079/(1+$I$1)^P5079))</f>
        <v/>
      </c>
      <c r="R5079">
        <f>IF(O5079="Atraso",$K$3-G5079,0)</f>
        <v/>
      </c>
      <c r="S5079">
        <f>IF(R5079&lt;=15,"Até 15",IF(R5079&lt;=30,"Entre 15 e 30",IF(R5079&lt;=60,"Entre 30 e 60",IF(R5079&lt;=90,"Entre 60 e 90",IF(R5079&lt;=120,"Entre 90 e 120",IF(R5079&lt;=150,"Entre 120 e 150",IF(R5079&lt;=180,"Entre 150 e 180","Superior a 180")))))))</f>
        <v/>
      </c>
    </row>
    <row r="5080">
      <c r="A5080" t="inlineStr">
        <is>
          <t>Q024L01</t>
        </is>
      </c>
      <c r="B5080" t="inlineStr">
        <is>
          <t>RICARDO FERNANDES DAS CHAGAS</t>
        </is>
      </c>
      <c r="C5080" t="n">
        <v>1</v>
      </c>
      <c r="D5080" t="inlineStr">
        <is>
          <t>IPCA</t>
        </is>
      </c>
      <c r="E5080" t="n">
        <v>0.009488792934583046</v>
      </c>
      <c r="F5080" t="inlineStr">
        <is>
          <t>MENSAL</t>
        </is>
      </c>
      <c r="G5080" t="n">
        <v>46137</v>
      </c>
      <c r="H5080" t="n">
        <v>46137</v>
      </c>
      <c r="I5080" t="n">
        <v>52</v>
      </c>
      <c r="J5080" t="inlineStr">
        <is>
          <t>CARTEIRA</t>
        </is>
      </c>
      <c r="K5080" t="inlineStr">
        <is>
          <t>CONTRATO</t>
        </is>
      </c>
      <c r="L5080" t="n">
        <v>1935.5</v>
      </c>
      <c r="M5080" t="inlineStr">
        <is>
          <t>IBIRAPITANGA FASE 3</t>
        </is>
      </c>
      <c r="N5080" s="142">
        <f>DATE(YEAR(G5080),MONTH(G5080),1)</f>
        <v/>
      </c>
      <c r="O5080" s="132">
        <f>IF(G5080&gt;$K$3,"Futuro","Atraso")</f>
        <v/>
      </c>
      <c r="P5080">
        <f>12*(YEAR(G5080)-YEAR($K$3))+(MONTH(G5080)-MONTH($K$3))</f>
        <v/>
      </c>
      <c r="Q5080" s="366">
        <f>IF(M5080="IBIRAPITANGA FASE 3",IF(O5080="Atraso",L5080,L5080/(1+$I$2)^P5080),IF(O5080="Atraso",L5080,L5080/(1+$I$1)^P5080))</f>
        <v/>
      </c>
      <c r="R5080">
        <f>IF(O5080="Atraso",$K$3-G5080,0)</f>
        <v/>
      </c>
      <c r="S5080">
        <f>IF(R5080&lt;=15,"Até 15",IF(R5080&lt;=30,"Entre 15 e 30",IF(R5080&lt;=60,"Entre 30 e 60",IF(R5080&lt;=90,"Entre 60 e 90",IF(R5080&lt;=120,"Entre 90 e 120",IF(R5080&lt;=150,"Entre 120 e 150",IF(R5080&lt;=180,"Entre 150 e 180","Superior a 180")))))))</f>
        <v/>
      </c>
    </row>
    <row r="5081">
      <c r="A5081" t="inlineStr">
        <is>
          <t>Q024L01</t>
        </is>
      </c>
      <c r="B5081" t="inlineStr">
        <is>
          <t>RICARDO FERNANDES DAS CHAGAS</t>
        </is>
      </c>
      <c r="C5081" t="n">
        <v>1</v>
      </c>
      <c r="D5081" t="inlineStr">
        <is>
          <t>IPCA</t>
        </is>
      </c>
      <c r="E5081" t="n">
        <v>0.009488792934583046</v>
      </c>
      <c r="F5081" t="inlineStr">
        <is>
          <t>MENSAL</t>
        </is>
      </c>
      <c r="G5081" t="n">
        <v>46167</v>
      </c>
      <c r="H5081" t="n">
        <v>46167</v>
      </c>
      <c r="I5081" t="n">
        <v>53</v>
      </c>
      <c r="J5081" t="inlineStr">
        <is>
          <t>CARTEIRA</t>
        </is>
      </c>
      <c r="K5081" t="inlineStr">
        <is>
          <t>CONTRATO</t>
        </is>
      </c>
      <c r="L5081" t="n">
        <v>1935.5</v>
      </c>
      <c r="M5081" t="inlineStr">
        <is>
          <t>IBIRAPITANGA FASE 3</t>
        </is>
      </c>
      <c r="N5081" s="142">
        <f>DATE(YEAR(G5081),MONTH(G5081),1)</f>
        <v/>
      </c>
      <c r="O5081" s="132">
        <f>IF(G5081&gt;$K$3,"Futuro","Atraso")</f>
        <v/>
      </c>
      <c r="P5081">
        <f>12*(YEAR(G5081)-YEAR($K$3))+(MONTH(G5081)-MONTH($K$3))</f>
        <v/>
      </c>
      <c r="Q5081" s="366">
        <f>IF(M5081="IBIRAPITANGA FASE 3",IF(O5081="Atraso",L5081,L5081/(1+$I$2)^P5081),IF(O5081="Atraso",L5081,L5081/(1+$I$1)^P5081))</f>
        <v/>
      </c>
      <c r="R5081">
        <f>IF(O5081="Atraso",$K$3-G5081,0)</f>
        <v/>
      </c>
      <c r="S5081">
        <f>IF(R5081&lt;=15,"Até 15",IF(R5081&lt;=30,"Entre 15 e 30",IF(R5081&lt;=60,"Entre 30 e 60",IF(R5081&lt;=90,"Entre 60 e 90",IF(R5081&lt;=120,"Entre 90 e 120",IF(R5081&lt;=150,"Entre 120 e 150",IF(R5081&lt;=180,"Entre 150 e 180","Superior a 180")))))))</f>
        <v/>
      </c>
    </row>
    <row r="5082">
      <c r="A5082" t="inlineStr">
        <is>
          <t>Q024L01</t>
        </is>
      </c>
      <c r="B5082" t="inlineStr">
        <is>
          <t>RICARDO FERNANDES DAS CHAGAS</t>
        </is>
      </c>
      <c r="C5082" t="n">
        <v>1</v>
      </c>
      <c r="D5082" t="inlineStr">
        <is>
          <t>IPCA</t>
        </is>
      </c>
      <c r="E5082" t="n">
        <v>0.009488792934583046</v>
      </c>
      <c r="F5082" t="inlineStr">
        <is>
          <t>MENSAL</t>
        </is>
      </c>
      <c r="G5082" t="n">
        <v>46198</v>
      </c>
      <c r="H5082" t="n">
        <v>46198</v>
      </c>
      <c r="I5082" t="n">
        <v>54</v>
      </c>
      <c r="J5082" t="inlineStr">
        <is>
          <t>CARTEIRA</t>
        </is>
      </c>
      <c r="K5082" t="inlineStr">
        <is>
          <t>CONTRATO</t>
        </is>
      </c>
      <c r="L5082" t="n">
        <v>1935.5</v>
      </c>
      <c r="M5082" t="inlineStr">
        <is>
          <t>IBIRAPITANGA FASE 3</t>
        </is>
      </c>
      <c r="N5082" s="142">
        <f>DATE(YEAR(G5082),MONTH(G5082),1)</f>
        <v/>
      </c>
      <c r="O5082" s="132">
        <f>IF(G5082&gt;$K$3,"Futuro","Atraso")</f>
        <v/>
      </c>
      <c r="P5082">
        <f>12*(YEAR(G5082)-YEAR($K$3))+(MONTH(G5082)-MONTH($K$3))</f>
        <v/>
      </c>
      <c r="Q5082" s="366">
        <f>IF(M5082="IBIRAPITANGA FASE 3",IF(O5082="Atraso",L5082,L5082/(1+$I$2)^P5082),IF(O5082="Atraso",L5082,L5082/(1+$I$1)^P5082))</f>
        <v/>
      </c>
      <c r="R5082">
        <f>IF(O5082="Atraso",$K$3-G5082,0)</f>
        <v/>
      </c>
      <c r="S5082">
        <f>IF(R5082&lt;=15,"Até 15",IF(R5082&lt;=30,"Entre 15 e 30",IF(R5082&lt;=60,"Entre 30 e 60",IF(R5082&lt;=90,"Entre 60 e 90",IF(R5082&lt;=120,"Entre 90 e 120",IF(R5082&lt;=150,"Entre 120 e 150",IF(R5082&lt;=180,"Entre 150 e 180","Superior a 180")))))))</f>
        <v/>
      </c>
    </row>
    <row r="5083">
      <c r="A5083" t="inlineStr">
        <is>
          <t>Q024L01</t>
        </is>
      </c>
      <c r="B5083" t="inlineStr">
        <is>
          <t>RICARDO FERNANDES DAS CHAGAS</t>
        </is>
      </c>
      <c r="C5083" t="n">
        <v>1</v>
      </c>
      <c r="D5083" t="inlineStr">
        <is>
          <t>IPCA</t>
        </is>
      </c>
      <c r="E5083" t="n">
        <v>0.009488792934583046</v>
      </c>
      <c r="F5083" t="inlineStr">
        <is>
          <t>MENSAL</t>
        </is>
      </c>
      <c r="G5083" t="n">
        <v>46228</v>
      </c>
      <c r="H5083" t="n">
        <v>46228</v>
      </c>
      <c r="I5083" t="n">
        <v>55</v>
      </c>
      <c r="J5083" t="inlineStr">
        <is>
          <t>CARTEIRA</t>
        </is>
      </c>
      <c r="K5083" t="inlineStr">
        <is>
          <t>CONTRATO</t>
        </is>
      </c>
      <c r="L5083" t="n">
        <v>1935.5</v>
      </c>
      <c r="M5083" t="inlineStr">
        <is>
          <t>IBIRAPITANGA FASE 3</t>
        </is>
      </c>
      <c r="N5083" s="142">
        <f>DATE(YEAR(G5083),MONTH(G5083),1)</f>
        <v/>
      </c>
      <c r="O5083" s="132">
        <f>IF(G5083&gt;$K$3,"Futuro","Atraso")</f>
        <v/>
      </c>
      <c r="P5083">
        <f>12*(YEAR(G5083)-YEAR($K$3))+(MONTH(G5083)-MONTH($K$3))</f>
        <v/>
      </c>
      <c r="Q5083" s="366">
        <f>IF(M5083="IBIRAPITANGA FASE 3",IF(O5083="Atraso",L5083,L5083/(1+$I$2)^P5083),IF(O5083="Atraso",L5083,L5083/(1+$I$1)^P5083))</f>
        <v/>
      </c>
      <c r="R5083">
        <f>IF(O5083="Atraso",$K$3-G5083,0)</f>
        <v/>
      </c>
      <c r="S5083">
        <f>IF(R5083&lt;=15,"Até 15",IF(R5083&lt;=30,"Entre 15 e 30",IF(R5083&lt;=60,"Entre 30 e 60",IF(R5083&lt;=90,"Entre 60 e 90",IF(R5083&lt;=120,"Entre 90 e 120",IF(R5083&lt;=150,"Entre 120 e 150",IF(R5083&lt;=180,"Entre 150 e 180","Superior a 180")))))))</f>
        <v/>
      </c>
    </row>
    <row r="5084">
      <c r="A5084" t="inlineStr">
        <is>
          <t>Q024L01</t>
        </is>
      </c>
      <c r="B5084" t="inlineStr">
        <is>
          <t>RICARDO FERNANDES DAS CHAGAS</t>
        </is>
      </c>
      <c r="C5084" t="n">
        <v>1</v>
      </c>
      <c r="D5084" t="inlineStr">
        <is>
          <t>IPCA</t>
        </is>
      </c>
      <c r="E5084" t="n">
        <v>0.009488792934583046</v>
      </c>
      <c r="F5084" t="inlineStr">
        <is>
          <t>MENSAL</t>
        </is>
      </c>
      <c r="G5084" t="n">
        <v>46233</v>
      </c>
      <c r="H5084" t="n">
        <v>46233</v>
      </c>
      <c r="I5084" t="n">
        <v>5</v>
      </c>
      <c r="J5084" t="inlineStr">
        <is>
          <t>CARTEIRA</t>
        </is>
      </c>
      <c r="K5084" t="inlineStr">
        <is>
          <t>CONTRATO</t>
        </is>
      </c>
      <c r="L5084" t="n">
        <v>10490.28</v>
      </c>
      <c r="M5084" t="inlineStr">
        <is>
          <t>IBIRAPITANGA FASE 3</t>
        </is>
      </c>
      <c r="N5084" s="142">
        <f>DATE(YEAR(G5084),MONTH(G5084),1)</f>
        <v/>
      </c>
      <c r="O5084" s="132">
        <f>IF(G5084&gt;$K$3,"Futuro","Atraso")</f>
        <v/>
      </c>
      <c r="P5084">
        <f>12*(YEAR(G5084)-YEAR($K$3))+(MONTH(G5084)-MONTH($K$3))</f>
        <v/>
      </c>
      <c r="Q5084" s="366">
        <f>IF(M5084="IBIRAPITANGA FASE 3",IF(O5084="Atraso",L5084,L5084/(1+$I$2)^P5084),IF(O5084="Atraso",L5084,L5084/(1+$I$1)^P5084))</f>
        <v/>
      </c>
      <c r="R5084">
        <f>IF(O5084="Atraso",$K$3-G5084,0)</f>
        <v/>
      </c>
      <c r="S5084">
        <f>IF(R5084&lt;=15,"Até 15",IF(R5084&lt;=30,"Entre 15 e 30",IF(R5084&lt;=60,"Entre 30 e 60",IF(R5084&lt;=90,"Entre 60 e 90",IF(R5084&lt;=120,"Entre 90 e 120",IF(R5084&lt;=150,"Entre 120 e 150",IF(R5084&lt;=180,"Entre 150 e 180","Superior a 180")))))))</f>
        <v/>
      </c>
    </row>
    <row r="5085">
      <c r="A5085" t="inlineStr">
        <is>
          <t>Q024L01</t>
        </is>
      </c>
      <c r="B5085" t="inlineStr">
        <is>
          <t>RICARDO FERNANDES DAS CHAGAS</t>
        </is>
      </c>
      <c r="C5085" t="n">
        <v>1</v>
      </c>
      <c r="D5085" t="inlineStr">
        <is>
          <t>IPCA</t>
        </is>
      </c>
      <c r="E5085" t="n">
        <v>0.009488792934583046</v>
      </c>
      <c r="F5085" t="inlineStr">
        <is>
          <t>MENSAL</t>
        </is>
      </c>
      <c r="G5085" t="n">
        <v>46259</v>
      </c>
      <c r="H5085" t="n">
        <v>46259</v>
      </c>
      <c r="I5085" t="n">
        <v>56</v>
      </c>
      <c r="J5085" t="inlineStr">
        <is>
          <t>CARTEIRA</t>
        </is>
      </c>
      <c r="K5085" t="inlineStr">
        <is>
          <t>CONTRATO</t>
        </is>
      </c>
      <c r="L5085" t="n">
        <v>1935.5</v>
      </c>
      <c r="M5085" t="inlineStr">
        <is>
          <t>IBIRAPITANGA FASE 3</t>
        </is>
      </c>
      <c r="N5085" s="142">
        <f>DATE(YEAR(G5085),MONTH(G5085),1)</f>
        <v/>
      </c>
      <c r="O5085" s="132">
        <f>IF(G5085&gt;$K$3,"Futuro","Atraso")</f>
        <v/>
      </c>
      <c r="P5085">
        <f>12*(YEAR(G5085)-YEAR($K$3))+(MONTH(G5085)-MONTH($K$3))</f>
        <v/>
      </c>
      <c r="Q5085" s="366">
        <f>IF(M5085="IBIRAPITANGA FASE 3",IF(O5085="Atraso",L5085,L5085/(1+$I$2)^P5085),IF(O5085="Atraso",L5085,L5085/(1+$I$1)^P5085))</f>
        <v/>
      </c>
      <c r="R5085">
        <f>IF(O5085="Atraso",$K$3-G5085,0)</f>
        <v/>
      </c>
      <c r="S5085">
        <f>IF(R5085&lt;=15,"Até 15",IF(R5085&lt;=30,"Entre 15 e 30",IF(R5085&lt;=60,"Entre 30 e 60",IF(R5085&lt;=90,"Entre 60 e 90",IF(R5085&lt;=120,"Entre 90 e 120",IF(R5085&lt;=150,"Entre 120 e 150",IF(R5085&lt;=180,"Entre 150 e 180","Superior a 180")))))))</f>
        <v/>
      </c>
    </row>
    <row r="5086">
      <c r="A5086" t="inlineStr">
        <is>
          <t>Q024L01</t>
        </is>
      </c>
      <c r="B5086" t="inlineStr">
        <is>
          <t>RICARDO FERNANDES DAS CHAGAS</t>
        </is>
      </c>
      <c r="C5086" t="n">
        <v>1</v>
      </c>
      <c r="D5086" t="inlineStr">
        <is>
          <t>IPCA</t>
        </is>
      </c>
      <c r="E5086" t="n">
        <v>0.009488792934583046</v>
      </c>
      <c r="F5086" t="inlineStr">
        <is>
          <t>MENSAL</t>
        </is>
      </c>
      <c r="G5086" t="n">
        <v>46290</v>
      </c>
      <c r="H5086" t="n">
        <v>46290</v>
      </c>
      <c r="I5086" t="n">
        <v>57</v>
      </c>
      <c r="J5086" t="inlineStr">
        <is>
          <t>CARTEIRA</t>
        </is>
      </c>
      <c r="K5086" t="inlineStr">
        <is>
          <t>CONTRATO</t>
        </is>
      </c>
      <c r="L5086" t="n">
        <v>1935.5</v>
      </c>
      <c r="M5086" t="inlineStr">
        <is>
          <t>IBIRAPITANGA FASE 3</t>
        </is>
      </c>
      <c r="N5086" s="142">
        <f>DATE(YEAR(G5086),MONTH(G5086),1)</f>
        <v/>
      </c>
      <c r="O5086" s="132">
        <f>IF(G5086&gt;$K$3,"Futuro","Atraso")</f>
        <v/>
      </c>
      <c r="P5086">
        <f>12*(YEAR(G5086)-YEAR($K$3))+(MONTH(G5086)-MONTH($K$3))</f>
        <v/>
      </c>
      <c r="Q5086" s="366">
        <f>IF(M5086="IBIRAPITANGA FASE 3",IF(O5086="Atraso",L5086,L5086/(1+$I$2)^P5086),IF(O5086="Atraso",L5086,L5086/(1+$I$1)^P5086))</f>
        <v/>
      </c>
      <c r="R5086">
        <f>IF(O5086="Atraso",$K$3-G5086,0)</f>
        <v/>
      </c>
      <c r="S5086">
        <f>IF(R5086&lt;=15,"Até 15",IF(R5086&lt;=30,"Entre 15 e 30",IF(R5086&lt;=60,"Entre 30 e 60",IF(R5086&lt;=90,"Entre 60 e 90",IF(R5086&lt;=120,"Entre 90 e 120",IF(R5086&lt;=150,"Entre 120 e 150",IF(R5086&lt;=180,"Entre 150 e 180","Superior a 180")))))))</f>
        <v/>
      </c>
    </row>
    <row r="5087">
      <c r="A5087" t="inlineStr">
        <is>
          <t>Q024L01</t>
        </is>
      </c>
      <c r="B5087" t="inlineStr">
        <is>
          <t>RICARDO FERNANDES DAS CHAGAS</t>
        </is>
      </c>
      <c r="C5087" t="n">
        <v>1</v>
      </c>
      <c r="D5087" t="inlineStr">
        <is>
          <t>IPCA</t>
        </is>
      </c>
      <c r="E5087" t="n">
        <v>0.009488792934583046</v>
      </c>
      <c r="F5087" t="inlineStr">
        <is>
          <t>MENSAL</t>
        </is>
      </c>
      <c r="G5087" t="n">
        <v>46320</v>
      </c>
      <c r="H5087" t="n">
        <v>46320</v>
      </c>
      <c r="I5087" t="n">
        <v>58</v>
      </c>
      <c r="J5087" t="inlineStr">
        <is>
          <t>CARTEIRA</t>
        </is>
      </c>
      <c r="K5087" t="inlineStr">
        <is>
          <t>CONTRATO</t>
        </is>
      </c>
      <c r="L5087" t="n">
        <v>1935.5</v>
      </c>
      <c r="M5087" t="inlineStr">
        <is>
          <t>IBIRAPITANGA FASE 3</t>
        </is>
      </c>
      <c r="N5087" s="142">
        <f>DATE(YEAR(G5087),MONTH(G5087),1)</f>
        <v/>
      </c>
      <c r="O5087" s="132">
        <f>IF(G5087&gt;$K$3,"Futuro","Atraso")</f>
        <v/>
      </c>
      <c r="P5087">
        <f>12*(YEAR(G5087)-YEAR($K$3))+(MONTH(G5087)-MONTH($K$3))</f>
        <v/>
      </c>
      <c r="Q5087" s="366">
        <f>IF(M5087="IBIRAPITANGA FASE 3",IF(O5087="Atraso",L5087,L5087/(1+$I$2)^P5087),IF(O5087="Atraso",L5087,L5087/(1+$I$1)^P5087))</f>
        <v/>
      </c>
      <c r="R5087">
        <f>IF(O5087="Atraso",$K$3-G5087,0)</f>
        <v/>
      </c>
      <c r="S5087">
        <f>IF(R5087&lt;=15,"Até 15",IF(R5087&lt;=30,"Entre 15 e 30",IF(R5087&lt;=60,"Entre 30 e 60",IF(R5087&lt;=90,"Entre 60 e 90",IF(R5087&lt;=120,"Entre 90 e 120",IF(R5087&lt;=150,"Entre 120 e 150",IF(R5087&lt;=180,"Entre 150 e 180","Superior a 180")))))))</f>
        <v/>
      </c>
    </row>
    <row r="5088">
      <c r="A5088" t="inlineStr">
        <is>
          <t>Q024L01</t>
        </is>
      </c>
      <c r="B5088" t="inlineStr">
        <is>
          <t>RICARDO FERNANDES DAS CHAGAS</t>
        </is>
      </c>
      <c r="C5088" t="n">
        <v>1</v>
      </c>
      <c r="D5088" t="inlineStr">
        <is>
          <t>IPCA</t>
        </is>
      </c>
      <c r="E5088" t="n">
        <v>0.009488792934583046</v>
      </c>
      <c r="F5088" t="inlineStr">
        <is>
          <t>MENSAL</t>
        </is>
      </c>
      <c r="G5088" t="n">
        <v>46351</v>
      </c>
      <c r="H5088" t="n">
        <v>46351</v>
      </c>
      <c r="I5088" t="n">
        <v>59</v>
      </c>
      <c r="J5088" t="inlineStr">
        <is>
          <t>CARTEIRA</t>
        </is>
      </c>
      <c r="K5088" t="inlineStr">
        <is>
          <t>CONTRATO</t>
        </is>
      </c>
      <c r="L5088" t="n">
        <v>1935.5</v>
      </c>
      <c r="M5088" t="inlineStr">
        <is>
          <t>IBIRAPITANGA FASE 3</t>
        </is>
      </c>
      <c r="N5088" s="142">
        <f>DATE(YEAR(G5088),MONTH(G5088),1)</f>
        <v/>
      </c>
      <c r="O5088" s="132">
        <f>IF(G5088&gt;$K$3,"Futuro","Atraso")</f>
        <v/>
      </c>
      <c r="P5088">
        <f>12*(YEAR(G5088)-YEAR($K$3))+(MONTH(G5088)-MONTH($K$3))</f>
        <v/>
      </c>
      <c r="Q5088" s="366">
        <f>IF(M5088="IBIRAPITANGA FASE 3",IF(O5088="Atraso",L5088,L5088/(1+$I$2)^P5088),IF(O5088="Atraso",L5088,L5088/(1+$I$1)^P5088))</f>
        <v/>
      </c>
      <c r="R5088">
        <f>IF(O5088="Atraso",$K$3-G5088,0)</f>
        <v/>
      </c>
      <c r="S5088">
        <f>IF(R5088&lt;=15,"Até 15",IF(R5088&lt;=30,"Entre 15 e 30",IF(R5088&lt;=60,"Entre 30 e 60",IF(R5088&lt;=90,"Entre 60 e 90",IF(R5088&lt;=120,"Entre 90 e 120",IF(R5088&lt;=150,"Entre 120 e 150",IF(R5088&lt;=180,"Entre 150 e 180","Superior a 180")))))))</f>
        <v/>
      </c>
    </row>
    <row r="5089">
      <c r="A5089" t="inlineStr">
        <is>
          <t>Q024L01</t>
        </is>
      </c>
      <c r="B5089" t="inlineStr">
        <is>
          <t>RICARDO FERNANDES DAS CHAGAS</t>
        </is>
      </c>
      <c r="C5089" t="n">
        <v>1</v>
      </c>
      <c r="D5089" t="inlineStr">
        <is>
          <t>IPCA</t>
        </is>
      </c>
      <c r="E5089" t="n">
        <v>0.009488792934583046</v>
      </c>
      <c r="F5089" t="inlineStr">
        <is>
          <t>MENSAL</t>
        </is>
      </c>
      <c r="G5089" t="n">
        <v>46381</v>
      </c>
      <c r="H5089" t="n">
        <v>46381</v>
      </c>
      <c r="I5089" t="n">
        <v>60</v>
      </c>
      <c r="J5089" t="inlineStr">
        <is>
          <t>CARTEIRA</t>
        </is>
      </c>
      <c r="K5089" t="inlineStr">
        <is>
          <t>CONTRATO</t>
        </is>
      </c>
      <c r="L5089" t="n">
        <v>1935.5</v>
      </c>
      <c r="M5089" t="inlineStr">
        <is>
          <t>IBIRAPITANGA FASE 3</t>
        </is>
      </c>
      <c r="N5089" s="142">
        <f>DATE(YEAR(G5089),MONTH(G5089),1)</f>
        <v/>
      </c>
      <c r="O5089" s="132">
        <f>IF(G5089&gt;$K$3,"Futuro","Atraso")</f>
        <v/>
      </c>
      <c r="P5089">
        <f>12*(YEAR(G5089)-YEAR($K$3))+(MONTH(G5089)-MONTH($K$3))</f>
        <v/>
      </c>
      <c r="Q5089" s="366">
        <f>IF(M5089="IBIRAPITANGA FASE 3",IF(O5089="Atraso",L5089,L5089/(1+$I$2)^P5089),IF(O5089="Atraso",L5089,L5089/(1+$I$1)^P5089))</f>
        <v/>
      </c>
      <c r="R5089">
        <f>IF(O5089="Atraso",$K$3-G5089,0)</f>
        <v/>
      </c>
      <c r="S5089">
        <f>IF(R5089&lt;=15,"Até 15",IF(R5089&lt;=30,"Entre 15 e 30",IF(R5089&lt;=60,"Entre 30 e 60",IF(R5089&lt;=90,"Entre 60 e 90",IF(R5089&lt;=120,"Entre 90 e 120",IF(R5089&lt;=150,"Entre 120 e 150",IF(R5089&lt;=180,"Entre 150 e 180","Superior a 180")))))))</f>
        <v/>
      </c>
    </row>
    <row r="5090">
      <c r="A5090" t="inlineStr">
        <is>
          <t>Q024L01</t>
        </is>
      </c>
      <c r="B5090" t="inlineStr">
        <is>
          <t>RICARDO FERNANDES DAS CHAGAS</t>
        </is>
      </c>
      <c r="C5090" t="n">
        <v>1</v>
      </c>
      <c r="D5090" t="inlineStr">
        <is>
          <t>IPCA</t>
        </is>
      </c>
      <c r="E5090" t="n">
        <v>0.009488792934583046</v>
      </c>
      <c r="F5090" t="inlineStr">
        <is>
          <t>MENSAL</t>
        </is>
      </c>
      <c r="G5090" t="n">
        <v>46412</v>
      </c>
      <c r="H5090" t="n">
        <v>46412</v>
      </c>
      <c r="I5090" t="n">
        <v>61</v>
      </c>
      <c r="J5090" t="inlineStr">
        <is>
          <t>CARTEIRA</t>
        </is>
      </c>
      <c r="K5090" t="inlineStr">
        <is>
          <t>CONTRATO</t>
        </is>
      </c>
      <c r="L5090" t="n">
        <v>1935.5</v>
      </c>
      <c r="M5090" t="inlineStr">
        <is>
          <t>IBIRAPITANGA FASE 3</t>
        </is>
      </c>
      <c r="N5090" s="142">
        <f>DATE(YEAR(G5090),MONTH(G5090),1)</f>
        <v/>
      </c>
      <c r="O5090" s="132">
        <f>IF(G5090&gt;$K$3,"Futuro","Atraso")</f>
        <v/>
      </c>
      <c r="P5090">
        <f>12*(YEAR(G5090)-YEAR($K$3))+(MONTH(G5090)-MONTH($K$3))</f>
        <v/>
      </c>
      <c r="Q5090" s="366">
        <f>IF(M5090="IBIRAPITANGA FASE 3",IF(O5090="Atraso",L5090,L5090/(1+$I$2)^P5090),IF(O5090="Atraso",L5090,L5090/(1+$I$1)^P5090))</f>
        <v/>
      </c>
      <c r="R5090">
        <f>IF(O5090="Atraso",$K$3-G5090,0)</f>
        <v/>
      </c>
      <c r="S5090">
        <f>IF(R5090&lt;=15,"Até 15",IF(R5090&lt;=30,"Entre 15 e 30",IF(R5090&lt;=60,"Entre 30 e 60",IF(R5090&lt;=90,"Entre 60 e 90",IF(R5090&lt;=120,"Entre 90 e 120",IF(R5090&lt;=150,"Entre 120 e 150",IF(R5090&lt;=180,"Entre 150 e 180","Superior a 180")))))))</f>
        <v/>
      </c>
    </row>
    <row r="5091">
      <c r="A5091" t="inlineStr">
        <is>
          <t>Q024L01</t>
        </is>
      </c>
      <c r="B5091" t="inlineStr">
        <is>
          <t>RICARDO FERNANDES DAS CHAGAS</t>
        </is>
      </c>
      <c r="C5091" t="n">
        <v>1</v>
      </c>
      <c r="D5091" t="inlineStr">
        <is>
          <t>IPCA</t>
        </is>
      </c>
      <c r="E5091" t="n">
        <v>0.009488792934583046</v>
      </c>
      <c r="F5091" t="inlineStr">
        <is>
          <t>MENSAL</t>
        </is>
      </c>
      <c r="G5091" t="n">
        <v>46443</v>
      </c>
      <c r="H5091" t="n">
        <v>46443</v>
      </c>
      <c r="I5091" t="n">
        <v>62</v>
      </c>
      <c r="J5091" t="inlineStr">
        <is>
          <t>CARTEIRA</t>
        </is>
      </c>
      <c r="K5091" t="inlineStr">
        <is>
          <t>CONTRATO</t>
        </is>
      </c>
      <c r="L5091" t="n">
        <v>1935.5</v>
      </c>
      <c r="M5091" t="inlineStr">
        <is>
          <t>IBIRAPITANGA FASE 3</t>
        </is>
      </c>
      <c r="N5091" s="142">
        <f>DATE(YEAR(G5091),MONTH(G5091),1)</f>
        <v/>
      </c>
      <c r="O5091" s="132">
        <f>IF(G5091&gt;$K$3,"Futuro","Atraso")</f>
        <v/>
      </c>
      <c r="P5091">
        <f>12*(YEAR(G5091)-YEAR($K$3))+(MONTH(G5091)-MONTH($K$3))</f>
        <v/>
      </c>
      <c r="Q5091" s="366">
        <f>IF(M5091="IBIRAPITANGA FASE 3",IF(O5091="Atraso",L5091,L5091/(1+$I$2)^P5091),IF(O5091="Atraso",L5091,L5091/(1+$I$1)^P5091))</f>
        <v/>
      </c>
      <c r="R5091">
        <f>IF(O5091="Atraso",$K$3-G5091,0)</f>
        <v/>
      </c>
      <c r="S5091">
        <f>IF(R5091&lt;=15,"Até 15",IF(R5091&lt;=30,"Entre 15 e 30",IF(R5091&lt;=60,"Entre 30 e 60",IF(R5091&lt;=90,"Entre 60 e 90",IF(R5091&lt;=120,"Entre 90 e 120",IF(R5091&lt;=150,"Entre 120 e 150",IF(R5091&lt;=180,"Entre 150 e 180","Superior a 180")))))))</f>
        <v/>
      </c>
    </row>
    <row r="5092">
      <c r="A5092" t="inlineStr">
        <is>
          <t>Q024L01</t>
        </is>
      </c>
      <c r="B5092" t="inlineStr">
        <is>
          <t>RICARDO FERNANDES DAS CHAGAS</t>
        </is>
      </c>
      <c r="C5092" t="n">
        <v>1</v>
      </c>
      <c r="D5092" t="inlineStr">
        <is>
          <t>IPCA</t>
        </is>
      </c>
      <c r="E5092" t="n">
        <v>0.009488792934583046</v>
      </c>
      <c r="F5092" t="inlineStr">
        <is>
          <t>MENSAL</t>
        </is>
      </c>
      <c r="G5092" t="n">
        <v>46471</v>
      </c>
      <c r="H5092" t="n">
        <v>46471</v>
      </c>
      <c r="I5092" t="n">
        <v>63</v>
      </c>
      <c r="J5092" t="inlineStr">
        <is>
          <t>CARTEIRA</t>
        </is>
      </c>
      <c r="K5092" t="inlineStr">
        <is>
          <t>CONTRATO</t>
        </is>
      </c>
      <c r="L5092" t="n">
        <v>1935.5</v>
      </c>
      <c r="M5092" t="inlineStr">
        <is>
          <t>IBIRAPITANGA FASE 3</t>
        </is>
      </c>
      <c r="N5092" s="142">
        <f>DATE(YEAR(G5092),MONTH(G5092),1)</f>
        <v/>
      </c>
      <c r="O5092" s="132">
        <f>IF(G5092&gt;$K$3,"Futuro","Atraso")</f>
        <v/>
      </c>
      <c r="P5092">
        <f>12*(YEAR(G5092)-YEAR($K$3))+(MONTH(G5092)-MONTH($K$3))</f>
        <v/>
      </c>
      <c r="Q5092" s="366">
        <f>IF(M5092="IBIRAPITANGA FASE 3",IF(O5092="Atraso",L5092,L5092/(1+$I$2)^P5092),IF(O5092="Atraso",L5092,L5092/(1+$I$1)^P5092))</f>
        <v/>
      </c>
      <c r="R5092">
        <f>IF(O5092="Atraso",$K$3-G5092,0)</f>
        <v/>
      </c>
      <c r="S5092">
        <f>IF(R5092&lt;=15,"Até 15",IF(R5092&lt;=30,"Entre 15 e 30",IF(R5092&lt;=60,"Entre 30 e 60",IF(R5092&lt;=90,"Entre 60 e 90",IF(R5092&lt;=120,"Entre 90 e 120",IF(R5092&lt;=150,"Entre 120 e 150",IF(R5092&lt;=180,"Entre 150 e 180","Superior a 180")))))))</f>
        <v/>
      </c>
    </row>
    <row r="5093">
      <c r="A5093" t="inlineStr">
        <is>
          <t>Q024L01</t>
        </is>
      </c>
      <c r="B5093" t="inlineStr">
        <is>
          <t>RICARDO FERNANDES DAS CHAGAS</t>
        </is>
      </c>
      <c r="C5093" t="n">
        <v>1</v>
      </c>
      <c r="D5093" t="inlineStr">
        <is>
          <t>IPCA</t>
        </is>
      </c>
      <c r="E5093" t="n">
        <v>0.009488792934583046</v>
      </c>
      <c r="F5093" t="inlineStr">
        <is>
          <t>MENSAL</t>
        </is>
      </c>
      <c r="G5093" t="n">
        <v>46502</v>
      </c>
      <c r="H5093" t="n">
        <v>46502</v>
      </c>
      <c r="I5093" t="n">
        <v>64</v>
      </c>
      <c r="J5093" t="inlineStr">
        <is>
          <t>CARTEIRA</t>
        </is>
      </c>
      <c r="K5093" t="inlineStr">
        <is>
          <t>CONTRATO</t>
        </is>
      </c>
      <c r="L5093" t="n">
        <v>1935.5</v>
      </c>
      <c r="M5093" t="inlineStr">
        <is>
          <t>IBIRAPITANGA FASE 3</t>
        </is>
      </c>
      <c r="N5093" s="142">
        <f>DATE(YEAR(G5093),MONTH(G5093),1)</f>
        <v/>
      </c>
      <c r="O5093" s="132">
        <f>IF(G5093&gt;$K$3,"Futuro","Atraso")</f>
        <v/>
      </c>
      <c r="P5093">
        <f>12*(YEAR(G5093)-YEAR($K$3))+(MONTH(G5093)-MONTH($K$3))</f>
        <v/>
      </c>
      <c r="Q5093" s="366">
        <f>IF(M5093="IBIRAPITANGA FASE 3",IF(O5093="Atraso",L5093,L5093/(1+$I$2)^P5093),IF(O5093="Atraso",L5093,L5093/(1+$I$1)^P5093))</f>
        <v/>
      </c>
      <c r="R5093">
        <f>IF(O5093="Atraso",$K$3-G5093,0)</f>
        <v/>
      </c>
      <c r="S5093">
        <f>IF(R5093&lt;=15,"Até 15",IF(R5093&lt;=30,"Entre 15 e 30",IF(R5093&lt;=60,"Entre 30 e 60",IF(R5093&lt;=90,"Entre 60 e 90",IF(R5093&lt;=120,"Entre 90 e 120",IF(R5093&lt;=150,"Entre 120 e 150",IF(R5093&lt;=180,"Entre 150 e 180","Superior a 180")))))))</f>
        <v/>
      </c>
    </row>
    <row r="5094">
      <c r="A5094" t="inlineStr">
        <is>
          <t>Q024L01</t>
        </is>
      </c>
      <c r="B5094" t="inlineStr">
        <is>
          <t>RICARDO FERNANDES DAS CHAGAS</t>
        </is>
      </c>
      <c r="C5094" t="n">
        <v>1</v>
      </c>
      <c r="D5094" t="inlineStr">
        <is>
          <t>IPCA</t>
        </is>
      </c>
      <c r="E5094" t="n">
        <v>0.009488792934583046</v>
      </c>
      <c r="F5094" t="inlineStr">
        <is>
          <t>MENSAL</t>
        </is>
      </c>
      <c r="G5094" t="n">
        <v>46532</v>
      </c>
      <c r="H5094" t="n">
        <v>46532</v>
      </c>
      <c r="I5094" t="n">
        <v>65</v>
      </c>
      <c r="J5094" t="inlineStr">
        <is>
          <t>CARTEIRA</t>
        </is>
      </c>
      <c r="K5094" t="inlineStr">
        <is>
          <t>CONTRATO</t>
        </is>
      </c>
      <c r="L5094" t="n">
        <v>1935.5</v>
      </c>
      <c r="M5094" t="inlineStr">
        <is>
          <t>IBIRAPITANGA FASE 3</t>
        </is>
      </c>
      <c r="N5094" s="142">
        <f>DATE(YEAR(G5094),MONTH(G5094),1)</f>
        <v/>
      </c>
      <c r="O5094" s="132">
        <f>IF(G5094&gt;$K$3,"Futuro","Atraso")</f>
        <v/>
      </c>
      <c r="P5094">
        <f>12*(YEAR(G5094)-YEAR($K$3))+(MONTH(G5094)-MONTH($K$3))</f>
        <v/>
      </c>
      <c r="Q5094" s="366">
        <f>IF(M5094="IBIRAPITANGA FASE 3",IF(O5094="Atraso",L5094,L5094/(1+$I$2)^P5094),IF(O5094="Atraso",L5094,L5094/(1+$I$1)^P5094))</f>
        <v/>
      </c>
      <c r="R5094">
        <f>IF(O5094="Atraso",$K$3-G5094,0)</f>
        <v/>
      </c>
      <c r="S5094">
        <f>IF(R5094&lt;=15,"Até 15",IF(R5094&lt;=30,"Entre 15 e 30",IF(R5094&lt;=60,"Entre 30 e 60",IF(R5094&lt;=90,"Entre 60 e 90",IF(R5094&lt;=120,"Entre 90 e 120",IF(R5094&lt;=150,"Entre 120 e 150",IF(R5094&lt;=180,"Entre 150 e 180","Superior a 180")))))))</f>
        <v/>
      </c>
    </row>
    <row r="5095">
      <c r="A5095" t="inlineStr">
        <is>
          <t>Q024L01</t>
        </is>
      </c>
      <c r="B5095" t="inlineStr">
        <is>
          <t>RICARDO FERNANDES DAS CHAGAS</t>
        </is>
      </c>
      <c r="C5095" t="n">
        <v>1</v>
      </c>
      <c r="D5095" t="inlineStr">
        <is>
          <t>IPCA</t>
        </is>
      </c>
      <c r="E5095" t="n">
        <v>0.009488792934583046</v>
      </c>
      <c r="F5095" t="inlineStr">
        <is>
          <t>MENSAL</t>
        </is>
      </c>
      <c r="G5095" t="n">
        <v>46563</v>
      </c>
      <c r="H5095" t="n">
        <v>46563</v>
      </c>
      <c r="I5095" t="n">
        <v>66</v>
      </c>
      <c r="J5095" t="inlineStr">
        <is>
          <t>CARTEIRA</t>
        </is>
      </c>
      <c r="K5095" t="inlineStr">
        <is>
          <t>CONTRATO</t>
        </is>
      </c>
      <c r="L5095" t="n">
        <v>1935.5</v>
      </c>
      <c r="M5095" t="inlineStr">
        <is>
          <t>IBIRAPITANGA FASE 3</t>
        </is>
      </c>
      <c r="N5095" s="142">
        <f>DATE(YEAR(G5095),MONTH(G5095),1)</f>
        <v/>
      </c>
      <c r="O5095" s="132">
        <f>IF(G5095&gt;$K$3,"Futuro","Atraso")</f>
        <v/>
      </c>
      <c r="P5095">
        <f>12*(YEAR(G5095)-YEAR($K$3))+(MONTH(G5095)-MONTH($K$3))</f>
        <v/>
      </c>
      <c r="Q5095" s="366">
        <f>IF(M5095="IBIRAPITANGA FASE 3",IF(O5095="Atraso",L5095,L5095/(1+$I$2)^P5095),IF(O5095="Atraso",L5095,L5095/(1+$I$1)^P5095))</f>
        <v/>
      </c>
      <c r="R5095">
        <f>IF(O5095="Atraso",$K$3-G5095,0)</f>
        <v/>
      </c>
      <c r="S5095">
        <f>IF(R5095&lt;=15,"Até 15",IF(R5095&lt;=30,"Entre 15 e 30",IF(R5095&lt;=60,"Entre 30 e 60",IF(R5095&lt;=90,"Entre 60 e 90",IF(R5095&lt;=120,"Entre 90 e 120",IF(R5095&lt;=150,"Entre 120 e 150",IF(R5095&lt;=180,"Entre 150 e 180","Superior a 180")))))))</f>
        <v/>
      </c>
    </row>
    <row r="5096">
      <c r="A5096" t="inlineStr">
        <is>
          <t>Q024L01</t>
        </is>
      </c>
      <c r="B5096" t="inlineStr">
        <is>
          <t>RICARDO FERNANDES DAS CHAGAS</t>
        </is>
      </c>
      <c r="C5096" t="n">
        <v>1</v>
      </c>
      <c r="D5096" t="inlineStr">
        <is>
          <t>IPCA</t>
        </is>
      </c>
      <c r="E5096" t="n">
        <v>0.009488792934583046</v>
      </c>
      <c r="F5096" t="inlineStr">
        <is>
          <t>MENSAL</t>
        </is>
      </c>
      <c r="G5096" t="n">
        <v>46593</v>
      </c>
      <c r="H5096" t="n">
        <v>46593</v>
      </c>
      <c r="I5096" t="n">
        <v>67</v>
      </c>
      <c r="J5096" t="inlineStr">
        <is>
          <t>CARTEIRA</t>
        </is>
      </c>
      <c r="K5096" t="inlineStr">
        <is>
          <t>CONTRATO</t>
        </is>
      </c>
      <c r="L5096" t="n">
        <v>1935.5</v>
      </c>
      <c r="M5096" t="inlineStr">
        <is>
          <t>IBIRAPITANGA FASE 3</t>
        </is>
      </c>
      <c r="N5096" s="142">
        <f>DATE(YEAR(G5096),MONTH(G5096),1)</f>
        <v/>
      </c>
      <c r="O5096" s="132">
        <f>IF(G5096&gt;$K$3,"Futuro","Atraso")</f>
        <v/>
      </c>
      <c r="P5096">
        <f>12*(YEAR(G5096)-YEAR($K$3))+(MONTH(G5096)-MONTH($K$3))</f>
        <v/>
      </c>
      <c r="Q5096" s="366">
        <f>IF(M5096="IBIRAPITANGA FASE 3",IF(O5096="Atraso",L5096,L5096/(1+$I$2)^P5096),IF(O5096="Atraso",L5096,L5096/(1+$I$1)^P5096))</f>
        <v/>
      </c>
      <c r="R5096">
        <f>IF(O5096="Atraso",$K$3-G5096,0)</f>
        <v/>
      </c>
      <c r="S5096">
        <f>IF(R5096&lt;=15,"Até 15",IF(R5096&lt;=30,"Entre 15 e 30",IF(R5096&lt;=60,"Entre 30 e 60",IF(R5096&lt;=90,"Entre 60 e 90",IF(R5096&lt;=120,"Entre 90 e 120",IF(R5096&lt;=150,"Entre 120 e 150",IF(R5096&lt;=180,"Entre 150 e 180","Superior a 180")))))))</f>
        <v/>
      </c>
    </row>
    <row r="5097">
      <c r="A5097" t="inlineStr">
        <is>
          <t>Q024L01</t>
        </is>
      </c>
      <c r="B5097" t="inlineStr">
        <is>
          <t>RICARDO FERNANDES DAS CHAGAS</t>
        </is>
      </c>
      <c r="C5097" t="n">
        <v>1</v>
      </c>
      <c r="D5097" t="inlineStr">
        <is>
          <t>IPCA</t>
        </is>
      </c>
      <c r="E5097" t="n">
        <v>0.009488792934583046</v>
      </c>
      <c r="F5097" t="inlineStr">
        <is>
          <t>MENSAL</t>
        </is>
      </c>
      <c r="G5097" t="n">
        <v>46598</v>
      </c>
      <c r="H5097" t="n">
        <v>46598</v>
      </c>
      <c r="I5097" t="n">
        <v>6</v>
      </c>
      <c r="J5097" t="inlineStr">
        <is>
          <t>CARTEIRA</t>
        </is>
      </c>
      <c r="K5097" t="inlineStr">
        <is>
          <t>CONTRATO</t>
        </is>
      </c>
      <c r="L5097" t="n">
        <v>10490.28</v>
      </c>
      <c r="M5097" t="inlineStr">
        <is>
          <t>IBIRAPITANGA FASE 3</t>
        </is>
      </c>
      <c r="N5097" s="142">
        <f>DATE(YEAR(G5097),MONTH(G5097),1)</f>
        <v/>
      </c>
      <c r="O5097" s="132">
        <f>IF(G5097&gt;$K$3,"Futuro","Atraso")</f>
        <v/>
      </c>
      <c r="P5097">
        <f>12*(YEAR(G5097)-YEAR($K$3))+(MONTH(G5097)-MONTH($K$3))</f>
        <v/>
      </c>
      <c r="Q5097" s="366">
        <f>IF(M5097="IBIRAPITANGA FASE 3",IF(O5097="Atraso",L5097,L5097/(1+$I$2)^P5097),IF(O5097="Atraso",L5097,L5097/(1+$I$1)^P5097))</f>
        <v/>
      </c>
      <c r="R5097">
        <f>IF(O5097="Atraso",$K$3-G5097,0)</f>
        <v/>
      </c>
      <c r="S5097">
        <f>IF(R5097&lt;=15,"Até 15",IF(R5097&lt;=30,"Entre 15 e 30",IF(R5097&lt;=60,"Entre 30 e 60",IF(R5097&lt;=90,"Entre 60 e 90",IF(R5097&lt;=120,"Entre 90 e 120",IF(R5097&lt;=150,"Entre 120 e 150",IF(R5097&lt;=180,"Entre 150 e 180","Superior a 180")))))))</f>
        <v/>
      </c>
    </row>
    <row r="5098">
      <c r="A5098" t="inlineStr">
        <is>
          <t>Q024L01</t>
        </is>
      </c>
      <c r="B5098" t="inlineStr">
        <is>
          <t>RICARDO FERNANDES DAS CHAGAS</t>
        </is>
      </c>
      <c r="C5098" t="n">
        <v>1</v>
      </c>
      <c r="D5098" t="inlineStr">
        <is>
          <t>IPCA</t>
        </is>
      </c>
      <c r="E5098" t="n">
        <v>0.009488792934583046</v>
      </c>
      <c r="F5098" t="inlineStr">
        <is>
          <t>MENSAL</t>
        </is>
      </c>
      <c r="G5098" t="n">
        <v>46624</v>
      </c>
      <c r="H5098" t="n">
        <v>46624</v>
      </c>
      <c r="I5098" t="n">
        <v>68</v>
      </c>
      <c r="J5098" t="inlineStr">
        <is>
          <t>CARTEIRA</t>
        </is>
      </c>
      <c r="K5098" t="inlineStr">
        <is>
          <t>CONTRATO</t>
        </is>
      </c>
      <c r="L5098" t="n">
        <v>1935.5</v>
      </c>
      <c r="M5098" t="inlineStr">
        <is>
          <t>IBIRAPITANGA FASE 3</t>
        </is>
      </c>
      <c r="N5098" s="142">
        <f>DATE(YEAR(G5098),MONTH(G5098),1)</f>
        <v/>
      </c>
      <c r="O5098" s="132">
        <f>IF(G5098&gt;$K$3,"Futuro","Atraso")</f>
        <v/>
      </c>
      <c r="P5098">
        <f>12*(YEAR(G5098)-YEAR($K$3))+(MONTH(G5098)-MONTH($K$3))</f>
        <v/>
      </c>
      <c r="Q5098" s="366">
        <f>IF(M5098="IBIRAPITANGA FASE 3",IF(O5098="Atraso",L5098,L5098/(1+$I$2)^P5098),IF(O5098="Atraso",L5098,L5098/(1+$I$1)^P5098))</f>
        <v/>
      </c>
      <c r="R5098">
        <f>IF(O5098="Atraso",$K$3-G5098,0)</f>
        <v/>
      </c>
      <c r="S5098">
        <f>IF(R5098&lt;=15,"Até 15",IF(R5098&lt;=30,"Entre 15 e 30",IF(R5098&lt;=60,"Entre 30 e 60",IF(R5098&lt;=90,"Entre 60 e 90",IF(R5098&lt;=120,"Entre 90 e 120",IF(R5098&lt;=150,"Entre 120 e 150",IF(R5098&lt;=180,"Entre 150 e 180","Superior a 180")))))))</f>
        <v/>
      </c>
    </row>
    <row r="5099">
      <c r="A5099" t="inlineStr">
        <is>
          <t>Q024L01</t>
        </is>
      </c>
      <c r="B5099" t="inlineStr">
        <is>
          <t>RICARDO FERNANDES DAS CHAGAS</t>
        </is>
      </c>
      <c r="C5099" t="n">
        <v>1</v>
      </c>
      <c r="D5099" t="inlineStr">
        <is>
          <t>IPCA</t>
        </is>
      </c>
      <c r="E5099" t="n">
        <v>0.009488792934583046</v>
      </c>
      <c r="F5099" t="inlineStr">
        <is>
          <t>MENSAL</t>
        </is>
      </c>
      <c r="G5099" t="n">
        <v>46655</v>
      </c>
      <c r="H5099" t="n">
        <v>46655</v>
      </c>
      <c r="I5099" t="n">
        <v>69</v>
      </c>
      <c r="J5099" t="inlineStr">
        <is>
          <t>CARTEIRA</t>
        </is>
      </c>
      <c r="K5099" t="inlineStr">
        <is>
          <t>CONTRATO</t>
        </is>
      </c>
      <c r="L5099" t="n">
        <v>1935.5</v>
      </c>
      <c r="M5099" t="inlineStr">
        <is>
          <t>IBIRAPITANGA FASE 3</t>
        </is>
      </c>
      <c r="N5099" s="142">
        <f>DATE(YEAR(G5099),MONTH(G5099),1)</f>
        <v/>
      </c>
      <c r="O5099" s="132">
        <f>IF(G5099&gt;$K$3,"Futuro","Atraso")</f>
        <v/>
      </c>
      <c r="P5099">
        <f>12*(YEAR(G5099)-YEAR($K$3))+(MONTH(G5099)-MONTH($K$3))</f>
        <v/>
      </c>
      <c r="Q5099" s="366">
        <f>IF(M5099="IBIRAPITANGA FASE 3",IF(O5099="Atraso",L5099,L5099/(1+$I$2)^P5099),IF(O5099="Atraso",L5099,L5099/(1+$I$1)^P5099))</f>
        <v/>
      </c>
      <c r="R5099">
        <f>IF(O5099="Atraso",$K$3-G5099,0)</f>
        <v/>
      </c>
      <c r="S5099">
        <f>IF(R5099&lt;=15,"Até 15",IF(R5099&lt;=30,"Entre 15 e 30",IF(R5099&lt;=60,"Entre 30 e 60",IF(R5099&lt;=90,"Entre 60 e 90",IF(R5099&lt;=120,"Entre 90 e 120",IF(R5099&lt;=150,"Entre 120 e 150",IF(R5099&lt;=180,"Entre 150 e 180","Superior a 180")))))))</f>
        <v/>
      </c>
    </row>
    <row r="5100">
      <c r="A5100" t="inlineStr">
        <is>
          <t>Q024L01</t>
        </is>
      </c>
      <c r="B5100" t="inlineStr">
        <is>
          <t>RICARDO FERNANDES DAS CHAGAS</t>
        </is>
      </c>
      <c r="C5100" t="n">
        <v>1</v>
      </c>
      <c r="D5100" t="inlineStr">
        <is>
          <t>IPCA</t>
        </is>
      </c>
      <c r="E5100" t="n">
        <v>0.009488792934583046</v>
      </c>
      <c r="F5100" t="inlineStr">
        <is>
          <t>MENSAL</t>
        </is>
      </c>
      <c r="G5100" t="n">
        <v>46685</v>
      </c>
      <c r="H5100" t="n">
        <v>46685</v>
      </c>
      <c r="I5100" t="n">
        <v>70</v>
      </c>
      <c r="J5100" t="inlineStr">
        <is>
          <t>CARTEIRA</t>
        </is>
      </c>
      <c r="K5100" t="inlineStr">
        <is>
          <t>CONTRATO</t>
        </is>
      </c>
      <c r="L5100" t="n">
        <v>1935.5</v>
      </c>
      <c r="M5100" t="inlineStr">
        <is>
          <t>IBIRAPITANGA FASE 3</t>
        </is>
      </c>
      <c r="N5100" s="142">
        <f>DATE(YEAR(G5100),MONTH(G5100),1)</f>
        <v/>
      </c>
      <c r="O5100" s="132">
        <f>IF(G5100&gt;$K$3,"Futuro","Atraso")</f>
        <v/>
      </c>
      <c r="P5100">
        <f>12*(YEAR(G5100)-YEAR($K$3))+(MONTH(G5100)-MONTH($K$3))</f>
        <v/>
      </c>
      <c r="Q5100" s="366">
        <f>IF(M5100="IBIRAPITANGA FASE 3",IF(O5100="Atraso",L5100,L5100/(1+$I$2)^P5100),IF(O5100="Atraso",L5100,L5100/(1+$I$1)^P5100))</f>
        <v/>
      </c>
      <c r="R5100">
        <f>IF(O5100="Atraso",$K$3-G5100,0)</f>
        <v/>
      </c>
      <c r="S5100">
        <f>IF(R5100&lt;=15,"Até 15",IF(R5100&lt;=30,"Entre 15 e 30",IF(R5100&lt;=60,"Entre 30 e 60",IF(R5100&lt;=90,"Entre 60 e 90",IF(R5100&lt;=120,"Entre 90 e 120",IF(R5100&lt;=150,"Entre 120 e 150",IF(R5100&lt;=180,"Entre 150 e 180","Superior a 180")))))))</f>
        <v/>
      </c>
    </row>
    <row r="5101">
      <c r="A5101" t="inlineStr">
        <is>
          <t>Q024L01</t>
        </is>
      </c>
      <c r="B5101" t="inlineStr">
        <is>
          <t>RICARDO FERNANDES DAS CHAGAS</t>
        </is>
      </c>
      <c r="C5101" t="n">
        <v>1</v>
      </c>
      <c r="D5101" t="inlineStr">
        <is>
          <t>IPCA</t>
        </is>
      </c>
      <c r="E5101" t="n">
        <v>0.009488792934583046</v>
      </c>
      <c r="F5101" t="inlineStr">
        <is>
          <t>MENSAL</t>
        </is>
      </c>
      <c r="G5101" t="n">
        <v>46716</v>
      </c>
      <c r="H5101" t="n">
        <v>46716</v>
      </c>
      <c r="I5101" t="n">
        <v>71</v>
      </c>
      <c r="J5101" t="inlineStr">
        <is>
          <t>CARTEIRA</t>
        </is>
      </c>
      <c r="K5101" t="inlineStr">
        <is>
          <t>CONTRATO</t>
        </is>
      </c>
      <c r="L5101" t="n">
        <v>1935.5</v>
      </c>
      <c r="M5101" t="inlineStr">
        <is>
          <t>IBIRAPITANGA FASE 3</t>
        </is>
      </c>
      <c r="N5101" s="142">
        <f>DATE(YEAR(G5101),MONTH(G5101),1)</f>
        <v/>
      </c>
      <c r="O5101" s="132">
        <f>IF(G5101&gt;$K$3,"Futuro","Atraso")</f>
        <v/>
      </c>
      <c r="P5101">
        <f>12*(YEAR(G5101)-YEAR($K$3))+(MONTH(G5101)-MONTH($K$3))</f>
        <v/>
      </c>
      <c r="Q5101" s="366">
        <f>IF(M5101="IBIRAPITANGA FASE 3",IF(O5101="Atraso",L5101,L5101/(1+$I$2)^P5101),IF(O5101="Atraso",L5101,L5101/(1+$I$1)^P5101))</f>
        <v/>
      </c>
      <c r="R5101">
        <f>IF(O5101="Atraso",$K$3-G5101,0)</f>
        <v/>
      </c>
      <c r="S5101">
        <f>IF(R5101&lt;=15,"Até 15",IF(R5101&lt;=30,"Entre 15 e 30",IF(R5101&lt;=60,"Entre 30 e 60",IF(R5101&lt;=90,"Entre 60 e 90",IF(R5101&lt;=120,"Entre 90 e 120",IF(R5101&lt;=150,"Entre 120 e 150",IF(R5101&lt;=180,"Entre 150 e 180","Superior a 180")))))))</f>
        <v/>
      </c>
    </row>
    <row r="5102">
      <c r="A5102" t="inlineStr">
        <is>
          <t>Q024L01</t>
        </is>
      </c>
      <c r="B5102" t="inlineStr">
        <is>
          <t>RICARDO FERNANDES DAS CHAGAS</t>
        </is>
      </c>
      <c r="C5102" t="n">
        <v>1</v>
      </c>
      <c r="D5102" t="inlineStr">
        <is>
          <t>IPCA</t>
        </is>
      </c>
      <c r="E5102" t="n">
        <v>0.009488792934583046</v>
      </c>
      <c r="F5102" t="inlineStr">
        <is>
          <t>MENSAL</t>
        </is>
      </c>
      <c r="G5102" t="n">
        <v>46746</v>
      </c>
      <c r="H5102" t="n">
        <v>46746</v>
      </c>
      <c r="I5102" t="n">
        <v>72</v>
      </c>
      <c r="J5102" t="inlineStr">
        <is>
          <t>CARTEIRA</t>
        </is>
      </c>
      <c r="K5102" t="inlineStr">
        <is>
          <t>CONTRATO</t>
        </is>
      </c>
      <c r="L5102" t="n">
        <v>1935.5</v>
      </c>
      <c r="M5102" t="inlineStr">
        <is>
          <t>IBIRAPITANGA FASE 3</t>
        </is>
      </c>
      <c r="N5102" s="142">
        <f>DATE(YEAR(G5102),MONTH(G5102),1)</f>
        <v/>
      </c>
      <c r="O5102" s="132">
        <f>IF(G5102&gt;$K$3,"Futuro","Atraso")</f>
        <v/>
      </c>
      <c r="P5102">
        <f>12*(YEAR(G5102)-YEAR($K$3))+(MONTH(G5102)-MONTH($K$3))</f>
        <v/>
      </c>
      <c r="Q5102" s="366">
        <f>IF(M5102="IBIRAPITANGA FASE 3",IF(O5102="Atraso",L5102,L5102/(1+$I$2)^P5102),IF(O5102="Atraso",L5102,L5102/(1+$I$1)^P5102))</f>
        <v/>
      </c>
      <c r="R5102">
        <f>IF(O5102="Atraso",$K$3-G5102,0)</f>
        <v/>
      </c>
      <c r="S5102">
        <f>IF(R5102&lt;=15,"Até 15",IF(R5102&lt;=30,"Entre 15 e 30",IF(R5102&lt;=60,"Entre 30 e 60",IF(R5102&lt;=90,"Entre 60 e 90",IF(R5102&lt;=120,"Entre 90 e 120",IF(R5102&lt;=150,"Entre 120 e 150",IF(R5102&lt;=180,"Entre 150 e 180","Superior a 180")))))))</f>
        <v/>
      </c>
    </row>
    <row r="5103">
      <c r="A5103" t="inlineStr">
        <is>
          <t>Q024L01</t>
        </is>
      </c>
      <c r="B5103" t="inlineStr">
        <is>
          <t>RICARDO FERNANDES DAS CHAGAS</t>
        </is>
      </c>
      <c r="C5103" t="n">
        <v>1</v>
      </c>
      <c r="D5103" t="inlineStr">
        <is>
          <t>IPCA</t>
        </is>
      </c>
      <c r="E5103" t="n">
        <v>0.009488792934583046</v>
      </c>
      <c r="F5103" t="inlineStr">
        <is>
          <t>MENSAL</t>
        </is>
      </c>
      <c r="G5103" t="n">
        <v>46777</v>
      </c>
      <c r="H5103" t="n">
        <v>46777</v>
      </c>
      <c r="I5103" t="n">
        <v>73</v>
      </c>
      <c r="J5103" t="inlineStr">
        <is>
          <t>CARTEIRA</t>
        </is>
      </c>
      <c r="K5103" t="inlineStr">
        <is>
          <t>CONTRATO</t>
        </is>
      </c>
      <c r="L5103" t="n">
        <v>1935.5</v>
      </c>
      <c r="M5103" t="inlineStr">
        <is>
          <t>IBIRAPITANGA FASE 3</t>
        </is>
      </c>
      <c r="N5103" s="142">
        <f>DATE(YEAR(G5103),MONTH(G5103),1)</f>
        <v/>
      </c>
      <c r="O5103" s="132">
        <f>IF(G5103&gt;$K$3,"Futuro","Atraso")</f>
        <v/>
      </c>
      <c r="P5103">
        <f>12*(YEAR(G5103)-YEAR($K$3))+(MONTH(G5103)-MONTH($K$3))</f>
        <v/>
      </c>
      <c r="Q5103" s="366">
        <f>IF(M5103="IBIRAPITANGA FASE 3",IF(O5103="Atraso",L5103,L5103/(1+$I$2)^P5103),IF(O5103="Atraso",L5103,L5103/(1+$I$1)^P5103))</f>
        <v/>
      </c>
      <c r="R5103">
        <f>IF(O5103="Atraso",$K$3-G5103,0)</f>
        <v/>
      </c>
      <c r="S5103">
        <f>IF(R5103&lt;=15,"Até 15",IF(R5103&lt;=30,"Entre 15 e 30",IF(R5103&lt;=60,"Entre 30 e 60",IF(R5103&lt;=90,"Entre 60 e 90",IF(R5103&lt;=120,"Entre 90 e 120",IF(R5103&lt;=150,"Entre 120 e 150",IF(R5103&lt;=180,"Entre 150 e 180","Superior a 180")))))))</f>
        <v/>
      </c>
    </row>
    <row r="5104">
      <c r="A5104" t="inlineStr">
        <is>
          <t>Q024L01</t>
        </is>
      </c>
      <c r="B5104" t="inlineStr">
        <is>
          <t>RICARDO FERNANDES DAS CHAGAS</t>
        </is>
      </c>
      <c r="C5104" t="n">
        <v>1</v>
      </c>
      <c r="D5104" t="inlineStr">
        <is>
          <t>IPCA</t>
        </is>
      </c>
      <c r="E5104" t="n">
        <v>0.009488792934583046</v>
      </c>
      <c r="F5104" t="inlineStr">
        <is>
          <t>MENSAL</t>
        </is>
      </c>
      <c r="G5104" t="n">
        <v>46808</v>
      </c>
      <c r="H5104" t="n">
        <v>46808</v>
      </c>
      <c r="I5104" t="n">
        <v>74</v>
      </c>
      <c r="J5104" t="inlineStr">
        <is>
          <t>CARTEIRA</t>
        </is>
      </c>
      <c r="K5104" t="inlineStr">
        <is>
          <t>CONTRATO</t>
        </is>
      </c>
      <c r="L5104" t="n">
        <v>1935.5</v>
      </c>
      <c r="M5104" t="inlineStr">
        <is>
          <t>IBIRAPITANGA FASE 3</t>
        </is>
      </c>
      <c r="N5104" s="142">
        <f>DATE(YEAR(G5104),MONTH(G5104),1)</f>
        <v/>
      </c>
      <c r="O5104" s="132">
        <f>IF(G5104&gt;$K$3,"Futuro","Atraso")</f>
        <v/>
      </c>
      <c r="P5104">
        <f>12*(YEAR(G5104)-YEAR($K$3))+(MONTH(G5104)-MONTH($K$3))</f>
        <v/>
      </c>
      <c r="Q5104" s="366">
        <f>IF(M5104="IBIRAPITANGA FASE 3",IF(O5104="Atraso",L5104,L5104/(1+$I$2)^P5104),IF(O5104="Atraso",L5104,L5104/(1+$I$1)^P5104))</f>
        <v/>
      </c>
      <c r="R5104">
        <f>IF(O5104="Atraso",$K$3-G5104,0)</f>
        <v/>
      </c>
      <c r="S5104">
        <f>IF(R5104&lt;=15,"Até 15",IF(R5104&lt;=30,"Entre 15 e 30",IF(R5104&lt;=60,"Entre 30 e 60",IF(R5104&lt;=90,"Entre 60 e 90",IF(R5104&lt;=120,"Entre 90 e 120",IF(R5104&lt;=150,"Entre 120 e 150",IF(R5104&lt;=180,"Entre 150 e 180","Superior a 180")))))))</f>
        <v/>
      </c>
    </row>
    <row r="5105">
      <c r="A5105" t="inlineStr">
        <is>
          <t>Q024L01</t>
        </is>
      </c>
      <c r="B5105" t="inlineStr">
        <is>
          <t>RICARDO FERNANDES DAS CHAGAS</t>
        </is>
      </c>
      <c r="C5105" t="n">
        <v>1</v>
      </c>
      <c r="D5105" t="inlineStr">
        <is>
          <t>IPCA</t>
        </is>
      </c>
      <c r="E5105" t="n">
        <v>0.009488792934583046</v>
      </c>
      <c r="F5105" t="inlineStr">
        <is>
          <t>MENSAL</t>
        </is>
      </c>
      <c r="G5105" t="n">
        <v>46837</v>
      </c>
      <c r="H5105" t="n">
        <v>46837</v>
      </c>
      <c r="I5105" t="n">
        <v>75</v>
      </c>
      <c r="J5105" t="inlineStr">
        <is>
          <t>CARTEIRA</t>
        </is>
      </c>
      <c r="K5105" t="inlineStr">
        <is>
          <t>CONTRATO</t>
        </is>
      </c>
      <c r="L5105" t="n">
        <v>1935.5</v>
      </c>
      <c r="M5105" t="inlineStr">
        <is>
          <t>IBIRAPITANGA FASE 3</t>
        </is>
      </c>
      <c r="N5105" s="142">
        <f>DATE(YEAR(G5105),MONTH(G5105),1)</f>
        <v/>
      </c>
      <c r="O5105" s="132">
        <f>IF(G5105&gt;$K$3,"Futuro","Atraso")</f>
        <v/>
      </c>
      <c r="P5105">
        <f>12*(YEAR(G5105)-YEAR($K$3))+(MONTH(G5105)-MONTH($K$3))</f>
        <v/>
      </c>
      <c r="Q5105" s="366">
        <f>IF(M5105="IBIRAPITANGA FASE 3",IF(O5105="Atraso",L5105,L5105/(1+$I$2)^P5105),IF(O5105="Atraso",L5105,L5105/(1+$I$1)^P5105))</f>
        <v/>
      </c>
      <c r="R5105">
        <f>IF(O5105="Atraso",$K$3-G5105,0)</f>
        <v/>
      </c>
      <c r="S5105">
        <f>IF(R5105&lt;=15,"Até 15",IF(R5105&lt;=30,"Entre 15 e 30",IF(R5105&lt;=60,"Entre 30 e 60",IF(R5105&lt;=90,"Entre 60 e 90",IF(R5105&lt;=120,"Entre 90 e 120",IF(R5105&lt;=150,"Entre 120 e 150",IF(R5105&lt;=180,"Entre 150 e 180","Superior a 180")))))))</f>
        <v/>
      </c>
    </row>
    <row r="5106">
      <c r="A5106" t="inlineStr">
        <is>
          <t>Q024L01</t>
        </is>
      </c>
      <c r="B5106" t="inlineStr">
        <is>
          <t>RICARDO FERNANDES DAS CHAGAS</t>
        </is>
      </c>
      <c r="C5106" t="n">
        <v>1</v>
      </c>
      <c r="D5106" t="inlineStr">
        <is>
          <t>IPCA</t>
        </is>
      </c>
      <c r="E5106" t="n">
        <v>0.009488792934583046</v>
      </c>
      <c r="F5106" t="inlineStr">
        <is>
          <t>MENSAL</t>
        </is>
      </c>
      <c r="G5106" t="n">
        <v>46868</v>
      </c>
      <c r="H5106" t="n">
        <v>46868</v>
      </c>
      <c r="I5106" t="n">
        <v>76</v>
      </c>
      <c r="J5106" t="inlineStr">
        <is>
          <t>CARTEIRA</t>
        </is>
      </c>
      <c r="K5106" t="inlineStr">
        <is>
          <t>CONTRATO</t>
        </is>
      </c>
      <c r="L5106" t="n">
        <v>1935.5</v>
      </c>
      <c r="M5106" t="inlineStr">
        <is>
          <t>IBIRAPITANGA FASE 3</t>
        </is>
      </c>
      <c r="N5106" s="142">
        <f>DATE(YEAR(G5106),MONTH(G5106),1)</f>
        <v/>
      </c>
      <c r="O5106" s="132">
        <f>IF(G5106&gt;$K$3,"Futuro","Atraso")</f>
        <v/>
      </c>
      <c r="P5106">
        <f>12*(YEAR(G5106)-YEAR($K$3))+(MONTH(G5106)-MONTH($K$3))</f>
        <v/>
      </c>
      <c r="Q5106" s="366">
        <f>IF(M5106="IBIRAPITANGA FASE 3",IF(O5106="Atraso",L5106,L5106/(1+$I$2)^P5106),IF(O5106="Atraso",L5106,L5106/(1+$I$1)^P5106))</f>
        <v/>
      </c>
      <c r="R5106">
        <f>IF(O5106="Atraso",$K$3-G5106,0)</f>
        <v/>
      </c>
      <c r="S5106">
        <f>IF(R5106&lt;=15,"Até 15",IF(R5106&lt;=30,"Entre 15 e 30",IF(R5106&lt;=60,"Entre 30 e 60",IF(R5106&lt;=90,"Entre 60 e 90",IF(R5106&lt;=120,"Entre 90 e 120",IF(R5106&lt;=150,"Entre 120 e 150",IF(R5106&lt;=180,"Entre 150 e 180","Superior a 180")))))))</f>
        <v/>
      </c>
    </row>
    <row r="5107">
      <c r="A5107" t="inlineStr">
        <is>
          <t>Q024L01</t>
        </is>
      </c>
      <c r="B5107" t="inlineStr">
        <is>
          <t>RICARDO FERNANDES DAS CHAGAS</t>
        </is>
      </c>
      <c r="C5107" t="n">
        <v>1</v>
      </c>
      <c r="D5107" t="inlineStr">
        <is>
          <t>IPCA</t>
        </is>
      </c>
      <c r="E5107" t="n">
        <v>0.009488792934583046</v>
      </c>
      <c r="F5107" t="inlineStr">
        <is>
          <t>MENSAL</t>
        </is>
      </c>
      <c r="G5107" t="n">
        <v>46898</v>
      </c>
      <c r="H5107" t="n">
        <v>46898</v>
      </c>
      <c r="I5107" t="n">
        <v>77</v>
      </c>
      <c r="J5107" t="inlineStr">
        <is>
          <t>CARTEIRA</t>
        </is>
      </c>
      <c r="K5107" t="inlineStr">
        <is>
          <t>CONTRATO</t>
        </is>
      </c>
      <c r="L5107" t="n">
        <v>1935.5</v>
      </c>
      <c r="M5107" t="inlineStr">
        <is>
          <t>IBIRAPITANGA FASE 3</t>
        </is>
      </c>
      <c r="N5107" s="142">
        <f>DATE(YEAR(G5107),MONTH(G5107),1)</f>
        <v/>
      </c>
      <c r="O5107" s="132">
        <f>IF(G5107&gt;$K$3,"Futuro","Atraso")</f>
        <v/>
      </c>
      <c r="P5107">
        <f>12*(YEAR(G5107)-YEAR($K$3))+(MONTH(G5107)-MONTH($K$3))</f>
        <v/>
      </c>
      <c r="Q5107" s="366">
        <f>IF(M5107="IBIRAPITANGA FASE 3",IF(O5107="Atraso",L5107,L5107/(1+$I$2)^P5107),IF(O5107="Atraso",L5107,L5107/(1+$I$1)^P5107))</f>
        <v/>
      </c>
      <c r="R5107">
        <f>IF(O5107="Atraso",$K$3-G5107,0)</f>
        <v/>
      </c>
      <c r="S5107">
        <f>IF(R5107&lt;=15,"Até 15",IF(R5107&lt;=30,"Entre 15 e 30",IF(R5107&lt;=60,"Entre 30 e 60",IF(R5107&lt;=90,"Entre 60 e 90",IF(R5107&lt;=120,"Entre 90 e 120",IF(R5107&lt;=150,"Entre 120 e 150",IF(R5107&lt;=180,"Entre 150 e 180","Superior a 180")))))))</f>
        <v/>
      </c>
    </row>
    <row r="5108">
      <c r="A5108" t="inlineStr">
        <is>
          <t>Q024L01</t>
        </is>
      </c>
      <c r="B5108" t="inlineStr">
        <is>
          <t>RICARDO FERNANDES DAS CHAGAS</t>
        </is>
      </c>
      <c r="C5108" t="n">
        <v>1</v>
      </c>
      <c r="D5108" t="inlineStr">
        <is>
          <t>IPCA</t>
        </is>
      </c>
      <c r="E5108" t="n">
        <v>0.009488792934583046</v>
      </c>
      <c r="F5108" t="inlineStr">
        <is>
          <t>MENSAL</t>
        </is>
      </c>
      <c r="G5108" t="n">
        <v>46929</v>
      </c>
      <c r="H5108" t="n">
        <v>46929</v>
      </c>
      <c r="I5108" t="n">
        <v>78</v>
      </c>
      <c r="J5108" t="inlineStr">
        <is>
          <t>CARTEIRA</t>
        </is>
      </c>
      <c r="K5108" t="inlineStr">
        <is>
          <t>CONTRATO</t>
        </is>
      </c>
      <c r="L5108" t="n">
        <v>1935.5</v>
      </c>
      <c r="M5108" t="inlineStr">
        <is>
          <t>IBIRAPITANGA FASE 3</t>
        </is>
      </c>
      <c r="N5108" s="142">
        <f>DATE(YEAR(G5108),MONTH(G5108),1)</f>
        <v/>
      </c>
      <c r="O5108" s="132">
        <f>IF(G5108&gt;$K$3,"Futuro","Atraso")</f>
        <v/>
      </c>
      <c r="P5108">
        <f>12*(YEAR(G5108)-YEAR($K$3))+(MONTH(G5108)-MONTH($K$3))</f>
        <v/>
      </c>
      <c r="Q5108" s="366">
        <f>IF(M5108="IBIRAPITANGA FASE 3",IF(O5108="Atraso",L5108,L5108/(1+$I$2)^P5108),IF(O5108="Atraso",L5108,L5108/(1+$I$1)^P5108))</f>
        <v/>
      </c>
      <c r="R5108">
        <f>IF(O5108="Atraso",$K$3-G5108,0)</f>
        <v/>
      </c>
      <c r="S5108">
        <f>IF(R5108&lt;=15,"Até 15",IF(R5108&lt;=30,"Entre 15 e 30",IF(R5108&lt;=60,"Entre 30 e 60",IF(R5108&lt;=90,"Entre 60 e 90",IF(R5108&lt;=120,"Entre 90 e 120",IF(R5108&lt;=150,"Entre 120 e 150",IF(R5108&lt;=180,"Entre 150 e 180","Superior a 180")))))))</f>
        <v/>
      </c>
    </row>
    <row r="5109">
      <c r="A5109" t="inlineStr">
        <is>
          <t>Q024L01</t>
        </is>
      </c>
      <c r="B5109" t="inlineStr">
        <is>
          <t>RICARDO FERNANDES DAS CHAGAS</t>
        </is>
      </c>
      <c r="C5109" t="n">
        <v>1</v>
      </c>
      <c r="D5109" t="inlineStr">
        <is>
          <t>IPCA</t>
        </is>
      </c>
      <c r="E5109" t="n">
        <v>0.009488792934583046</v>
      </c>
      <c r="F5109" t="inlineStr">
        <is>
          <t>MENSAL</t>
        </is>
      </c>
      <c r="G5109" t="n">
        <v>46959</v>
      </c>
      <c r="H5109" t="n">
        <v>46959</v>
      </c>
      <c r="I5109" t="n">
        <v>79</v>
      </c>
      <c r="J5109" t="inlineStr">
        <is>
          <t>CARTEIRA</t>
        </is>
      </c>
      <c r="K5109" t="inlineStr">
        <is>
          <t>CONTRATO</t>
        </is>
      </c>
      <c r="L5109" t="n">
        <v>1935.5</v>
      </c>
      <c r="M5109" t="inlineStr">
        <is>
          <t>IBIRAPITANGA FASE 3</t>
        </is>
      </c>
      <c r="N5109" s="142">
        <f>DATE(YEAR(G5109),MONTH(G5109),1)</f>
        <v/>
      </c>
      <c r="O5109" s="132">
        <f>IF(G5109&gt;$K$3,"Futuro","Atraso")</f>
        <v/>
      </c>
      <c r="P5109">
        <f>12*(YEAR(G5109)-YEAR($K$3))+(MONTH(G5109)-MONTH($K$3))</f>
        <v/>
      </c>
      <c r="Q5109" s="366">
        <f>IF(M5109="IBIRAPITANGA FASE 3",IF(O5109="Atraso",L5109,L5109/(1+$I$2)^P5109),IF(O5109="Atraso",L5109,L5109/(1+$I$1)^P5109))</f>
        <v/>
      </c>
      <c r="R5109">
        <f>IF(O5109="Atraso",$K$3-G5109,0)</f>
        <v/>
      </c>
      <c r="S5109">
        <f>IF(R5109&lt;=15,"Até 15",IF(R5109&lt;=30,"Entre 15 e 30",IF(R5109&lt;=60,"Entre 30 e 60",IF(R5109&lt;=90,"Entre 60 e 90",IF(R5109&lt;=120,"Entre 90 e 120",IF(R5109&lt;=150,"Entre 120 e 150",IF(R5109&lt;=180,"Entre 150 e 180","Superior a 180")))))))</f>
        <v/>
      </c>
    </row>
    <row r="5110">
      <c r="A5110" t="inlineStr">
        <is>
          <t>Q024L01</t>
        </is>
      </c>
      <c r="B5110" t="inlineStr">
        <is>
          <t>RICARDO FERNANDES DAS CHAGAS</t>
        </is>
      </c>
      <c r="C5110" t="n">
        <v>1</v>
      </c>
      <c r="D5110" t="inlineStr">
        <is>
          <t>IPCA</t>
        </is>
      </c>
      <c r="E5110" t="n">
        <v>0.009488792934583046</v>
      </c>
      <c r="F5110" t="inlineStr">
        <is>
          <t>MENSAL</t>
        </is>
      </c>
      <c r="G5110" t="n">
        <v>46964</v>
      </c>
      <c r="H5110" t="n">
        <v>46964</v>
      </c>
      <c r="I5110" t="n">
        <v>7</v>
      </c>
      <c r="J5110" t="inlineStr">
        <is>
          <t>CARTEIRA</t>
        </is>
      </c>
      <c r="K5110" t="inlineStr">
        <is>
          <t>CONTRATO</t>
        </is>
      </c>
      <c r="L5110" t="n">
        <v>10490.28</v>
      </c>
      <c r="M5110" t="inlineStr">
        <is>
          <t>IBIRAPITANGA FASE 3</t>
        </is>
      </c>
      <c r="N5110" s="142">
        <f>DATE(YEAR(G5110),MONTH(G5110),1)</f>
        <v/>
      </c>
      <c r="O5110" s="132">
        <f>IF(G5110&gt;$K$3,"Futuro","Atraso")</f>
        <v/>
      </c>
      <c r="P5110">
        <f>12*(YEAR(G5110)-YEAR($K$3))+(MONTH(G5110)-MONTH($K$3))</f>
        <v/>
      </c>
      <c r="Q5110" s="366">
        <f>IF(M5110="IBIRAPITANGA FASE 3",IF(O5110="Atraso",L5110,L5110/(1+$I$2)^P5110),IF(O5110="Atraso",L5110,L5110/(1+$I$1)^P5110))</f>
        <v/>
      </c>
      <c r="R5110">
        <f>IF(O5110="Atraso",$K$3-G5110,0)</f>
        <v/>
      </c>
      <c r="S5110">
        <f>IF(R5110&lt;=15,"Até 15",IF(R5110&lt;=30,"Entre 15 e 30",IF(R5110&lt;=60,"Entre 30 e 60",IF(R5110&lt;=90,"Entre 60 e 90",IF(R5110&lt;=120,"Entre 90 e 120",IF(R5110&lt;=150,"Entre 120 e 150",IF(R5110&lt;=180,"Entre 150 e 180","Superior a 180")))))))</f>
        <v/>
      </c>
    </row>
    <row r="5111">
      <c r="A5111" t="inlineStr">
        <is>
          <t>Q024L01</t>
        </is>
      </c>
      <c r="B5111" t="inlineStr">
        <is>
          <t>RICARDO FERNANDES DAS CHAGAS</t>
        </is>
      </c>
      <c r="C5111" t="n">
        <v>1</v>
      </c>
      <c r="D5111" t="inlineStr">
        <is>
          <t>IPCA</t>
        </is>
      </c>
      <c r="E5111" t="n">
        <v>0.009488792934583046</v>
      </c>
      <c r="F5111" t="inlineStr">
        <is>
          <t>MENSAL</t>
        </is>
      </c>
      <c r="G5111" t="n">
        <v>46990</v>
      </c>
      <c r="H5111" t="n">
        <v>46990</v>
      </c>
      <c r="I5111" t="n">
        <v>80</v>
      </c>
      <c r="J5111" t="inlineStr">
        <is>
          <t>CARTEIRA</t>
        </is>
      </c>
      <c r="K5111" t="inlineStr">
        <is>
          <t>CONTRATO</t>
        </is>
      </c>
      <c r="L5111" t="n">
        <v>1935.5</v>
      </c>
      <c r="M5111" t="inlineStr">
        <is>
          <t>IBIRAPITANGA FASE 3</t>
        </is>
      </c>
      <c r="N5111" s="142">
        <f>DATE(YEAR(G5111),MONTH(G5111),1)</f>
        <v/>
      </c>
      <c r="O5111" s="132">
        <f>IF(G5111&gt;$K$3,"Futuro","Atraso")</f>
        <v/>
      </c>
      <c r="P5111">
        <f>12*(YEAR(G5111)-YEAR($K$3))+(MONTH(G5111)-MONTH($K$3))</f>
        <v/>
      </c>
      <c r="Q5111" s="366">
        <f>IF(M5111="IBIRAPITANGA FASE 3",IF(O5111="Atraso",L5111,L5111/(1+$I$2)^P5111),IF(O5111="Atraso",L5111,L5111/(1+$I$1)^P5111))</f>
        <v/>
      </c>
      <c r="R5111">
        <f>IF(O5111="Atraso",$K$3-G5111,0)</f>
        <v/>
      </c>
      <c r="S5111">
        <f>IF(R5111&lt;=15,"Até 15",IF(R5111&lt;=30,"Entre 15 e 30",IF(R5111&lt;=60,"Entre 30 e 60",IF(R5111&lt;=90,"Entre 60 e 90",IF(R5111&lt;=120,"Entre 90 e 120",IF(R5111&lt;=150,"Entre 120 e 150",IF(R5111&lt;=180,"Entre 150 e 180","Superior a 180")))))))</f>
        <v/>
      </c>
    </row>
    <row r="5112">
      <c r="A5112" t="inlineStr">
        <is>
          <t>Q024L01</t>
        </is>
      </c>
      <c r="B5112" t="inlineStr">
        <is>
          <t>RICARDO FERNANDES DAS CHAGAS</t>
        </is>
      </c>
      <c r="C5112" t="n">
        <v>1</v>
      </c>
      <c r="D5112" t="inlineStr">
        <is>
          <t>IPCA</t>
        </is>
      </c>
      <c r="E5112" t="n">
        <v>0.009488792934583046</v>
      </c>
      <c r="F5112" t="inlineStr">
        <is>
          <t>MENSAL</t>
        </is>
      </c>
      <c r="G5112" t="n">
        <v>47021</v>
      </c>
      <c r="H5112" t="n">
        <v>47021</v>
      </c>
      <c r="I5112" t="n">
        <v>81</v>
      </c>
      <c r="J5112" t="inlineStr">
        <is>
          <t>CARTEIRA</t>
        </is>
      </c>
      <c r="K5112" t="inlineStr">
        <is>
          <t>CONTRATO</t>
        </is>
      </c>
      <c r="L5112" t="n">
        <v>1935.5</v>
      </c>
      <c r="M5112" t="inlineStr">
        <is>
          <t>IBIRAPITANGA FASE 3</t>
        </is>
      </c>
      <c r="N5112" s="142">
        <f>DATE(YEAR(G5112),MONTH(G5112),1)</f>
        <v/>
      </c>
      <c r="O5112" s="132">
        <f>IF(G5112&gt;$K$3,"Futuro","Atraso")</f>
        <v/>
      </c>
      <c r="P5112">
        <f>12*(YEAR(G5112)-YEAR($K$3))+(MONTH(G5112)-MONTH($K$3))</f>
        <v/>
      </c>
      <c r="Q5112" s="366">
        <f>IF(M5112="IBIRAPITANGA FASE 3",IF(O5112="Atraso",L5112,L5112/(1+$I$2)^P5112),IF(O5112="Atraso",L5112,L5112/(1+$I$1)^P5112))</f>
        <v/>
      </c>
      <c r="R5112">
        <f>IF(O5112="Atraso",$K$3-G5112,0)</f>
        <v/>
      </c>
      <c r="S5112">
        <f>IF(R5112&lt;=15,"Até 15",IF(R5112&lt;=30,"Entre 15 e 30",IF(R5112&lt;=60,"Entre 30 e 60",IF(R5112&lt;=90,"Entre 60 e 90",IF(R5112&lt;=120,"Entre 90 e 120",IF(R5112&lt;=150,"Entre 120 e 150",IF(R5112&lt;=180,"Entre 150 e 180","Superior a 180")))))))</f>
        <v/>
      </c>
    </row>
    <row r="5113">
      <c r="A5113" t="inlineStr">
        <is>
          <t>Q024L01</t>
        </is>
      </c>
      <c r="B5113" t="inlineStr">
        <is>
          <t>RICARDO FERNANDES DAS CHAGAS</t>
        </is>
      </c>
      <c r="C5113" t="n">
        <v>1</v>
      </c>
      <c r="D5113" t="inlineStr">
        <is>
          <t>IPCA</t>
        </is>
      </c>
      <c r="E5113" t="n">
        <v>0.009488792934583046</v>
      </c>
      <c r="F5113" t="inlineStr">
        <is>
          <t>MENSAL</t>
        </is>
      </c>
      <c r="G5113" t="n">
        <v>47051</v>
      </c>
      <c r="H5113" t="n">
        <v>47051</v>
      </c>
      <c r="I5113" t="n">
        <v>82</v>
      </c>
      <c r="J5113" t="inlineStr">
        <is>
          <t>CARTEIRA</t>
        </is>
      </c>
      <c r="K5113" t="inlineStr">
        <is>
          <t>CONTRATO</t>
        </is>
      </c>
      <c r="L5113" t="n">
        <v>1935.5</v>
      </c>
      <c r="M5113" t="inlineStr">
        <is>
          <t>IBIRAPITANGA FASE 3</t>
        </is>
      </c>
      <c r="N5113" s="142">
        <f>DATE(YEAR(G5113),MONTH(G5113),1)</f>
        <v/>
      </c>
      <c r="O5113" s="132">
        <f>IF(G5113&gt;$K$3,"Futuro","Atraso")</f>
        <v/>
      </c>
      <c r="P5113">
        <f>12*(YEAR(G5113)-YEAR($K$3))+(MONTH(G5113)-MONTH($K$3))</f>
        <v/>
      </c>
      <c r="Q5113" s="366">
        <f>IF(M5113="IBIRAPITANGA FASE 3",IF(O5113="Atraso",L5113,L5113/(1+$I$2)^P5113),IF(O5113="Atraso",L5113,L5113/(1+$I$1)^P5113))</f>
        <v/>
      </c>
      <c r="R5113">
        <f>IF(O5113="Atraso",$K$3-G5113,0)</f>
        <v/>
      </c>
      <c r="S5113">
        <f>IF(R5113&lt;=15,"Até 15",IF(R5113&lt;=30,"Entre 15 e 30",IF(R5113&lt;=60,"Entre 30 e 60",IF(R5113&lt;=90,"Entre 60 e 90",IF(R5113&lt;=120,"Entre 90 e 120",IF(R5113&lt;=150,"Entre 120 e 150",IF(R5113&lt;=180,"Entre 150 e 180","Superior a 180")))))))</f>
        <v/>
      </c>
    </row>
    <row r="5114">
      <c r="A5114" t="inlineStr">
        <is>
          <t>Q024L01</t>
        </is>
      </c>
      <c r="B5114" t="inlineStr">
        <is>
          <t>RICARDO FERNANDES DAS CHAGAS</t>
        </is>
      </c>
      <c r="C5114" t="n">
        <v>1</v>
      </c>
      <c r="D5114" t="inlineStr">
        <is>
          <t>IPCA</t>
        </is>
      </c>
      <c r="E5114" t="n">
        <v>0.009488792934583046</v>
      </c>
      <c r="F5114" t="inlineStr">
        <is>
          <t>MENSAL</t>
        </is>
      </c>
      <c r="G5114" t="n">
        <v>47082</v>
      </c>
      <c r="H5114" t="n">
        <v>47082</v>
      </c>
      <c r="I5114" t="n">
        <v>83</v>
      </c>
      <c r="J5114" t="inlineStr">
        <is>
          <t>CARTEIRA</t>
        </is>
      </c>
      <c r="K5114" t="inlineStr">
        <is>
          <t>CONTRATO</t>
        </is>
      </c>
      <c r="L5114" t="n">
        <v>1935.5</v>
      </c>
      <c r="M5114" t="inlineStr">
        <is>
          <t>IBIRAPITANGA FASE 3</t>
        </is>
      </c>
      <c r="N5114" s="142">
        <f>DATE(YEAR(G5114),MONTH(G5114),1)</f>
        <v/>
      </c>
      <c r="O5114" s="132">
        <f>IF(G5114&gt;$K$3,"Futuro","Atraso")</f>
        <v/>
      </c>
      <c r="P5114">
        <f>12*(YEAR(G5114)-YEAR($K$3))+(MONTH(G5114)-MONTH($K$3))</f>
        <v/>
      </c>
      <c r="Q5114" s="366">
        <f>IF(M5114="IBIRAPITANGA FASE 3",IF(O5114="Atraso",L5114,L5114/(1+$I$2)^P5114),IF(O5114="Atraso",L5114,L5114/(1+$I$1)^P5114))</f>
        <v/>
      </c>
      <c r="R5114">
        <f>IF(O5114="Atraso",$K$3-G5114,0)</f>
        <v/>
      </c>
      <c r="S5114">
        <f>IF(R5114&lt;=15,"Até 15",IF(R5114&lt;=30,"Entre 15 e 30",IF(R5114&lt;=60,"Entre 30 e 60",IF(R5114&lt;=90,"Entre 60 e 90",IF(R5114&lt;=120,"Entre 90 e 120",IF(R5114&lt;=150,"Entre 120 e 150",IF(R5114&lt;=180,"Entre 150 e 180","Superior a 180")))))))</f>
        <v/>
      </c>
    </row>
    <row r="5115">
      <c r="A5115" t="inlineStr">
        <is>
          <t>Q024L01</t>
        </is>
      </c>
      <c r="B5115" t="inlineStr">
        <is>
          <t>RICARDO FERNANDES DAS CHAGAS</t>
        </is>
      </c>
      <c r="C5115" t="n">
        <v>1</v>
      </c>
      <c r="D5115" t="inlineStr">
        <is>
          <t>IPCA</t>
        </is>
      </c>
      <c r="E5115" t="n">
        <v>0.009488792934583046</v>
      </c>
      <c r="F5115" t="inlineStr">
        <is>
          <t>MENSAL</t>
        </is>
      </c>
      <c r="G5115" t="n">
        <v>47112</v>
      </c>
      <c r="H5115" t="n">
        <v>47112</v>
      </c>
      <c r="I5115" t="n">
        <v>84</v>
      </c>
      <c r="J5115" t="inlineStr">
        <is>
          <t>CARTEIRA</t>
        </is>
      </c>
      <c r="K5115" t="inlineStr">
        <is>
          <t>CONTRATO</t>
        </is>
      </c>
      <c r="L5115" t="n">
        <v>1935.5</v>
      </c>
      <c r="M5115" t="inlineStr">
        <is>
          <t>IBIRAPITANGA FASE 3</t>
        </is>
      </c>
      <c r="N5115" s="142">
        <f>DATE(YEAR(G5115),MONTH(G5115),1)</f>
        <v/>
      </c>
      <c r="O5115" s="132">
        <f>IF(G5115&gt;$K$3,"Futuro","Atraso")</f>
        <v/>
      </c>
      <c r="P5115">
        <f>12*(YEAR(G5115)-YEAR($K$3))+(MONTH(G5115)-MONTH($K$3))</f>
        <v/>
      </c>
      <c r="Q5115" s="366">
        <f>IF(M5115="IBIRAPITANGA FASE 3",IF(O5115="Atraso",L5115,L5115/(1+$I$2)^P5115),IF(O5115="Atraso",L5115,L5115/(1+$I$1)^P5115))</f>
        <v/>
      </c>
      <c r="R5115">
        <f>IF(O5115="Atraso",$K$3-G5115,0)</f>
        <v/>
      </c>
      <c r="S5115">
        <f>IF(R5115&lt;=15,"Até 15",IF(R5115&lt;=30,"Entre 15 e 30",IF(R5115&lt;=60,"Entre 30 e 60",IF(R5115&lt;=90,"Entre 60 e 90",IF(R5115&lt;=120,"Entre 90 e 120",IF(R5115&lt;=150,"Entre 120 e 150",IF(R5115&lt;=180,"Entre 150 e 180","Superior a 180")))))))</f>
        <v/>
      </c>
    </row>
    <row r="5116">
      <c r="A5116" t="inlineStr">
        <is>
          <t>Q024L01</t>
        </is>
      </c>
      <c r="B5116" t="inlineStr">
        <is>
          <t>RICARDO FERNANDES DAS CHAGAS</t>
        </is>
      </c>
      <c r="C5116" t="n">
        <v>1</v>
      </c>
      <c r="D5116" t="inlineStr">
        <is>
          <t>IPCA</t>
        </is>
      </c>
      <c r="E5116" t="n">
        <v>0.009488792934583046</v>
      </c>
      <c r="F5116" t="inlineStr">
        <is>
          <t>MENSAL</t>
        </is>
      </c>
      <c r="G5116" t="n">
        <v>47143</v>
      </c>
      <c r="H5116" t="n">
        <v>47143</v>
      </c>
      <c r="I5116" t="n">
        <v>85</v>
      </c>
      <c r="J5116" t="inlineStr">
        <is>
          <t>CARTEIRA</t>
        </is>
      </c>
      <c r="K5116" t="inlineStr">
        <is>
          <t>CONTRATO</t>
        </is>
      </c>
      <c r="L5116" t="n">
        <v>1935.5</v>
      </c>
      <c r="M5116" t="inlineStr">
        <is>
          <t>IBIRAPITANGA FASE 3</t>
        </is>
      </c>
      <c r="N5116" s="142">
        <f>DATE(YEAR(G5116),MONTH(G5116),1)</f>
        <v/>
      </c>
      <c r="O5116" s="132">
        <f>IF(G5116&gt;$K$3,"Futuro","Atraso")</f>
        <v/>
      </c>
      <c r="P5116">
        <f>12*(YEAR(G5116)-YEAR($K$3))+(MONTH(G5116)-MONTH($K$3))</f>
        <v/>
      </c>
      <c r="Q5116" s="366">
        <f>IF(M5116="IBIRAPITANGA FASE 3",IF(O5116="Atraso",L5116,L5116/(1+$I$2)^P5116),IF(O5116="Atraso",L5116,L5116/(1+$I$1)^P5116))</f>
        <v/>
      </c>
      <c r="R5116">
        <f>IF(O5116="Atraso",$K$3-G5116,0)</f>
        <v/>
      </c>
      <c r="S5116">
        <f>IF(R5116&lt;=15,"Até 15",IF(R5116&lt;=30,"Entre 15 e 30",IF(R5116&lt;=60,"Entre 30 e 60",IF(R5116&lt;=90,"Entre 60 e 90",IF(R5116&lt;=120,"Entre 90 e 120",IF(R5116&lt;=150,"Entre 120 e 150",IF(R5116&lt;=180,"Entre 150 e 180","Superior a 180")))))))</f>
        <v/>
      </c>
    </row>
    <row r="5117">
      <c r="A5117" t="inlineStr">
        <is>
          <t>Q024L01</t>
        </is>
      </c>
      <c r="B5117" t="inlineStr">
        <is>
          <t>RICARDO FERNANDES DAS CHAGAS</t>
        </is>
      </c>
      <c r="C5117" t="n">
        <v>1</v>
      </c>
      <c r="D5117" t="inlineStr">
        <is>
          <t>IPCA</t>
        </is>
      </c>
      <c r="E5117" t="n">
        <v>0.009488792934583046</v>
      </c>
      <c r="F5117" t="inlineStr">
        <is>
          <t>MENSAL</t>
        </is>
      </c>
      <c r="G5117" t="n">
        <v>47174</v>
      </c>
      <c r="H5117" t="n">
        <v>47174</v>
      </c>
      <c r="I5117" t="n">
        <v>86</v>
      </c>
      <c r="J5117" t="inlineStr">
        <is>
          <t>CARTEIRA</t>
        </is>
      </c>
      <c r="K5117" t="inlineStr">
        <is>
          <t>CONTRATO</t>
        </is>
      </c>
      <c r="L5117" t="n">
        <v>1935.5</v>
      </c>
      <c r="M5117" t="inlineStr">
        <is>
          <t>IBIRAPITANGA FASE 3</t>
        </is>
      </c>
      <c r="N5117" s="142">
        <f>DATE(YEAR(G5117),MONTH(G5117),1)</f>
        <v/>
      </c>
      <c r="O5117" s="132">
        <f>IF(G5117&gt;$K$3,"Futuro","Atraso")</f>
        <v/>
      </c>
      <c r="P5117">
        <f>12*(YEAR(G5117)-YEAR($K$3))+(MONTH(G5117)-MONTH($K$3))</f>
        <v/>
      </c>
      <c r="Q5117" s="366">
        <f>IF(M5117="IBIRAPITANGA FASE 3",IF(O5117="Atraso",L5117,L5117/(1+$I$2)^P5117),IF(O5117="Atraso",L5117,L5117/(1+$I$1)^P5117))</f>
        <v/>
      </c>
      <c r="R5117">
        <f>IF(O5117="Atraso",$K$3-G5117,0)</f>
        <v/>
      </c>
      <c r="S5117">
        <f>IF(R5117&lt;=15,"Até 15",IF(R5117&lt;=30,"Entre 15 e 30",IF(R5117&lt;=60,"Entre 30 e 60",IF(R5117&lt;=90,"Entre 60 e 90",IF(R5117&lt;=120,"Entre 90 e 120",IF(R5117&lt;=150,"Entre 120 e 150",IF(R5117&lt;=180,"Entre 150 e 180","Superior a 180")))))))</f>
        <v/>
      </c>
    </row>
    <row r="5118">
      <c r="A5118" t="inlineStr">
        <is>
          <t>Q024L01</t>
        </is>
      </c>
      <c r="B5118" t="inlineStr">
        <is>
          <t>RICARDO FERNANDES DAS CHAGAS</t>
        </is>
      </c>
      <c r="C5118" t="n">
        <v>1</v>
      </c>
      <c r="D5118" t="inlineStr">
        <is>
          <t>IPCA</t>
        </is>
      </c>
      <c r="E5118" t="n">
        <v>0.009488792934583046</v>
      </c>
      <c r="F5118" t="inlineStr">
        <is>
          <t>MENSAL</t>
        </is>
      </c>
      <c r="G5118" t="n">
        <v>47202</v>
      </c>
      <c r="H5118" t="n">
        <v>47202</v>
      </c>
      <c r="I5118" t="n">
        <v>87</v>
      </c>
      <c r="J5118" t="inlineStr">
        <is>
          <t>CARTEIRA</t>
        </is>
      </c>
      <c r="K5118" t="inlineStr">
        <is>
          <t>CONTRATO</t>
        </is>
      </c>
      <c r="L5118" t="n">
        <v>1935.5</v>
      </c>
      <c r="M5118" t="inlineStr">
        <is>
          <t>IBIRAPITANGA FASE 3</t>
        </is>
      </c>
      <c r="N5118" s="142">
        <f>DATE(YEAR(G5118),MONTH(G5118),1)</f>
        <v/>
      </c>
      <c r="O5118" s="132">
        <f>IF(G5118&gt;$K$3,"Futuro","Atraso")</f>
        <v/>
      </c>
      <c r="P5118">
        <f>12*(YEAR(G5118)-YEAR($K$3))+(MONTH(G5118)-MONTH($K$3))</f>
        <v/>
      </c>
      <c r="Q5118" s="366">
        <f>IF(M5118="IBIRAPITANGA FASE 3",IF(O5118="Atraso",L5118,L5118/(1+$I$2)^P5118),IF(O5118="Atraso",L5118,L5118/(1+$I$1)^P5118))</f>
        <v/>
      </c>
      <c r="R5118">
        <f>IF(O5118="Atraso",$K$3-G5118,0)</f>
        <v/>
      </c>
      <c r="S5118">
        <f>IF(R5118&lt;=15,"Até 15",IF(R5118&lt;=30,"Entre 15 e 30",IF(R5118&lt;=60,"Entre 30 e 60",IF(R5118&lt;=90,"Entre 60 e 90",IF(R5118&lt;=120,"Entre 90 e 120",IF(R5118&lt;=150,"Entre 120 e 150",IF(R5118&lt;=180,"Entre 150 e 180","Superior a 180")))))))</f>
        <v/>
      </c>
    </row>
    <row r="5119">
      <c r="A5119" t="inlineStr">
        <is>
          <t>Q024L01</t>
        </is>
      </c>
      <c r="B5119" t="inlineStr">
        <is>
          <t>RICARDO FERNANDES DAS CHAGAS</t>
        </is>
      </c>
      <c r="C5119" t="n">
        <v>1</v>
      </c>
      <c r="D5119" t="inlineStr">
        <is>
          <t>IPCA</t>
        </is>
      </c>
      <c r="E5119" t="n">
        <v>0.009488792934583046</v>
      </c>
      <c r="F5119" t="inlineStr">
        <is>
          <t>MENSAL</t>
        </is>
      </c>
      <c r="G5119" t="n">
        <v>47233</v>
      </c>
      <c r="H5119" t="n">
        <v>47233</v>
      </c>
      <c r="I5119" t="n">
        <v>88</v>
      </c>
      <c r="J5119" t="inlineStr">
        <is>
          <t>CARTEIRA</t>
        </is>
      </c>
      <c r="K5119" t="inlineStr">
        <is>
          <t>CONTRATO</t>
        </is>
      </c>
      <c r="L5119" t="n">
        <v>1935.5</v>
      </c>
      <c r="M5119" t="inlineStr">
        <is>
          <t>IBIRAPITANGA FASE 3</t>
        </is>
      </c>
      <c r="N5119" s="142">
        <f>DATE(YEAR(G5119),MONTH(G5119),1)</f>
        <v/>
      </c>
      <c r="O5119" s="132">
        <f>IF(G5119&gt;$K$3,"Futuro","Atraso")</f>
        <v/>
      </c>
      <c r="P5119">
        <f>12*(YEAR(G5119)-YEAR($K$3))+(MONTH(G5119)-MONTH($K$3))</f>
        <v/>
      </c>
      <c r="Q5119" s="366">
        <f>IF(M5119="IBIRAPITANGA FASE 3",IF(O5119="Atraso",L5119,L5119/(1+$I$2)^P5119),IF(O5119="Atraso",L5119,L5119/(1+$I$1)^P5119))</f>
        <v/>
      </c>
      <c r="R5119">
        <f>IF(O5119="Atraso",$K$3-G5119,0)</f>
        <v/>
      </c>
      <c r="S5119">
        <f>IF(R5119&lt;=15,"Até 15",IF(R5119&lt;=30,"Entre 15 e 30",IF(R5119&lt;=60,"Entre 30 e 60",IF(R5119&lt;=90,"Entre 60 e 90",IF(R5119&lt;=120,"Entre 90 e 120",IF(R5119&lt;=150,"Entre 120 e 150",IF(R5119&lt;=180,"Entre 150 e 180","Superior a 180")))))))</f>
        <v/>
      </c>
    </row>
    <row r="5120">
      <c r="A5120" t="inlineStr">
        <is>
          <t>Q024L01</t>
        </is>
      </c>
      <c r="B5120" t="inlineStr">
        <is>
          <t>RICARDO FERNANDES DAS CHAGAS</t>
        </is>
      </c>
      <c r="C5120" t="n">
        <v>1</v>
      </c>
      <c r="D5120" t="inlineStr">
        <is>
          <t>IPCA</t>
        </is>
      </c>
      <c r="E5120" t="n">
        <v>0.009488792934583046</v>
      </c>
      <c r="F5120" t="inlineStr">
        <is>
          <t>MENSAL</t>
        </is>
      </c>
      <c r="G5120" t="n">
        <v>47263</v>
      </c>
      <c r="H5120" t="n">
        <v>47263</v>
      </c>
      <c r="I5120" t="n">
        <v>89</v>
      </c>
      <c r="J5120" t="inlineStr">
        <is>
          <t>CARTEIRA</t>
        </is>
      </c>
      <c r="K5120" t="inlineStr">
        <is>
          <t>CONTRATO</t>
        </is>
      </c>
      <c r="L5120" t="n">
        <v>1935.5</v>
      </c>
      <c r="M5120" t="inlineStr">
        <is>
          <t>IBIRAPITANGA FASE 3</t>
        </is>
      </c>
      <c r="N5120" s="142">
        <f>DATE(YEAR(G5120),MONTH(G5120),1)</f>
        <v/>
      </c>
      <c r="O5120" s="132">
        <f>IF(G5120&gt;$K$3,"Futuro","Atraso")</f>
        <v/>
      </c>
      <c r="P5120">
        <f>12*(YEAR(G5120)-YEAR($K$3))+(MONTH(G5120)-MONTH($K$3))</f>
        <v/>
      </c>
      <c r="Q5120" s="366">
        <f>IF(M5120="IBIRAPITANGA FASE 3",IF(O5120="Atraso",L5120,L5120/(1+$I$2)^P5120),IF(O5120="Atraso",L5120,L5120/(1+$I$1)^P5120))</f>
        <v/>
      </c>
      <c r="R5120">
        <f>IF(O5120="Atraso",$K$3-G5120,0)</f>
        <v/>
      </c>
      <c r="S5120">
        <f>IF(R5120&lt;=15,"Até 15",IF(R5120&lt;=30,"Entre 15 e 30",IF(R5120&lt;=60,"Entre 30 e 60",IF(R5120&lt;=90,"Entre 60 e 90",IF(R5120&lt;=120,"Entre 90 e 120",IF(R5120&lt;=150,"Entre 120 e 150",IF(R5120&lt;=180,"Entre 150 e 180","Superior a 180")))))))</f>
        <v/>
      </c>
    </row>
    <row r="5121">
      <c r="A5121" t="inlineStr">
        <is>
          <t>Q024L01</t>
        </is>
      </c>
      <c r="B5121" t="inlineStr">
        <is>
          <t>RICARDO FERNANDES DAS CHAGAS</t>
        </is>
      </c>
      <c r="C5121" t="n">
        <v>1</v>
      </c>
      <c r="D5121" t="inlineStr">
        <is>
          <t>IPCA</t>
        </is>
      </c>
      <c r="E5121" t="n">
        <v>0.009488792934583046</v>
      </c>
      <c r="F5121" t="inlineStr">
        <is>
          <t>MENSAL</t>
        </is>
      </c>
      <c r="G5121" t="n">
        <v>47294</v>
      </c>
      <c r="H5121" t="n">
        <v>47294</v>
      </c>
      <c r="I5121" t="n">
        <v>90</v>
      </c>
      <c r="J5121" t="inlineStr">
        <is>
          <t>CARTEIRA</t>
        </is>
      </c>
      <c r="K5121" t="inlineStr">
        <is>
          <t>CONTRATO</t>
        </is>
      </c>
      <c r="L5121" t="n">
        <v>1935.5</v>
      </c>
      <c r="M5121" t="inlineStr">
        <is>
          <t>IBIRAPITANGA FASE 3</t>
        </is>
      </c>
      <c r="N5121" s="142">
        <f>DATE(YEAR(G5121),MONTH(G5121),1)</f>
        <v/>
      </c>
      <c r="O5121" s="132">
        <f>IF(G5121&gt;$K$3,"Futuro","Atraso")</f>
        <v/>
      </c>
      <c r="P5121">
        <f>12*(YEAR(G5121)-YEAR($K$3))+(MONTH(G5121)-MONTH($K$3))</f>
        <v/>
      </c>
      <c r="Q5121" s="366">
        <f>IF(M5121="IBIRAPITANGA FASE 3",IF(O5121="Atraso",L5121,L5121/(1+$I$2)^P5121),IF(O5121="Atraso",L5121,L5121/(1+$I$1)^P5121))</f>
        <v/>
      </c>
      <c r="R5121">
        <f>IF(O5121="Atraso",$K$3-G5121,0)</f>
        <v/>
      </c>
      <c r="S5121">
        <f>IF(R5121&lt;=15,"Até 15",IF(R5121&lt;=30,"Entre 15 e 30",IF(R5121&lt;=60,"Entre 30 e 60",IF(R5121&lt;=90,"Entre 60 e 90",IF(R5121&lt;=120,"Entre 90 e 120",IF(R5121&lt;=150,"Entre 120 e 150",IF(R5121&lt;=180,"Entre 150 e 180","Superior a 180")))))))</f>
        <v/>
      </c>
    </row>
    <row r="5122">
      <c r="A5122" t="inlineStr">
        <is>
          <t>Q024L01</t>
        </is>
      </c>
      <c r="B5122" t="inlineStr">
        <is>
          <t>RICARDO FERNANDES DAS CHAGAS</t>
        </is>
      </c>
      <c r="C5122" t="n">
        <v>1</v>
      </c>
      <c r="D5122" t="inlineStr">
        <is>
          <t>IPCA</t>
        </is>
      </c>
      <c r="E5122" t="n">
        <v>0.009488792934583046</v>
      </c>
      <c r="F5122" t="inlineStr">
        <is>
          <t>MENSAL</t>
        </is>
      </c>
      <c r="G5122" t="n">
        <v>47324</v>
      </c>
      <c r="H5122" t="n">
        <v>47324</v>
      </c>
      <c r="I5122" t="n">
        <v>91</v>
      </c>
      <c r="J5122" t="inlineStr">
        <is>
          <t>CARTEIRA</t>
        </is>
      </c>
      <c r="K5122" t="inlineStr">
        <is>
          <t>CONTRATO</t>
        </is>
      </c>
      <c r="L5122" t="n">
        <v>1935.5</v>
      </c>
      <c r="M5122" t="inlineStr">
        <is>
          <t>IBIRAPITANGA FASE 3</t>
        </is>
      </c>
      <c r="N5122" s="142">
        <f>DATE(YEAR(G5122),MONTH(G5122),1)</f>
        <v/>
      </c>
      <c r="O5122" s="132">
        <f>IF(G5122&gt;$K$3,"Futuro","Atraso")</f>
        <v/>
      </c>
      <c r="P5122">
        <f>12*(YEAR(G5122)-YEAR($K$3))+(MONTH(G5122)-MONTH($K$3))</f>
        <v/>
      </c>
      <c r="Q5122" s="366">
        <f>IF(M5122="IBIRAPITANGA FASE 3",IF(O5122="Atraso",L5122,L5122/(1+$I$2)^P5122),IF(O5122="Atraso",L5122,L5122/(1+$I$1)^P5122))</f>
        <v/>
      </c>
      <c r="R5122">
        <f>IF(O5122="Atraso",$K$3-G5122,0)</f>
        <v/>
      </c>
      <c r="S5122">
        <f>IF(R5122&lt;=15,"Até 15",IF(R5122&lt;=30,"Entre 15 e 30",IF(R5122&lt;=60,"Entre 30 e 60",IF(R5122&lt;=90,"Entre 60 e 90",IF(R5122&lt;=120,"Entre 90 e 120",IF(R5122&lt;=150,"Entre 120 e 150",IF(R5122&lt;=180,"Entre 150 e 180","Superior a 180")))))))</f>
        <v/>
      </c>
    </row>
    <row r="5123">
      <c r="A5123" t="inlineStr">
        <is>
          <t>Q024L01</t>
        </is>
      </c>
      <c r="B5123" t="inlineStr">
        <is>
          <t>RICARDO FERNANDES DAS CHAGAS</t>
        </is>
      </c>
      <c r="C5123" t="n">
        <v>1</v>
      </c>
      <c r="D5123" t="inlineStr">
        <is>
          <t>IPCA</t>
        </is>
      </c>
      <c r="E5123" t="n">
        <v>0.009488792934583046</v>
      </c>
      <c r="F5123" t="inlineStr">
        <is>
          <t>MENSAL</t>
        </is>
      </c>
      <c r="G5123" t="n">
        <v>47329</v>
      </c>
      <c r="H5123" t="n">
        <v>47329</v>
      </c>
      <c r="I5123" t="n">
        <v>8</v>
      </c>
      <c r="J5123" t="inlineStr">
        <is>
          <t>CARTEIRA</t>
        </is>
      </c>
      <c r="K5123" t="inlineStr">
        <is>
          <t>CONTRATO</t>
        </is>
      </c>
      <c r="L5123" t="n">
        <v>10490.28</v>
      </c>
      <c r="M5123" t="inlineStr">
        <is>
          <t>IBIRAPITANGA FASE 3</t>
        </is>
      </c>
      <c r="N5123" s="142">
        <f>DATE(YEAR(G5123),MONTH(G5123),1)</f>
        <v/>
      </c>
      <c r="O5123" s="132">
        <f>IF(G5123&gt;$K$3,"Futuro","Atraso")</f>
        <v/>
      </c>
      <c r="P5123">
        <f>12*(YEAR(G5123)-YEAR($K$3))+(MONTH(G5123)-MONTH($K$3))</f>
        <v/>
      </c>
      <c r="Q5123" s="366">
        <f>IF(M5123="IBIRAPITANGA FASE 3",IF(O5123="Atraso",L5123,L5123/(1+$I$2)^P5123),IF(O5123="Atraso",L5123,L5123/(1+$I$1)^P5123))</f>
        <v/>
      </c>
      <c r="R5123">
        <f>IF(O5123="Atraso",$K$3-G5123,0)</f>
        <v/>
      </c>
      <c r="S5123">
        <f>IF(R5123&lt;=15,"Até 15",IF(R5123&lt;=30,"Entre 15 e 30",IF(R5123&lt;=60,"Entre 30 e 60",IF(R5123&lt;=90,"Entre 60 e 90",IF(R5123&lt;=120,"Entre 90 e 120",IF(R5123&lt;=150,"Entre 120 e 150",IF(R5123&lt;=180,"Entre 150 e 180","Superior a 180")))))))</f>
        <v/>
      </c>
    </row>
    <row r="5124">
      <c r="A5124" t="inlineStr">
        <is>
          <t>Q024L01</t>
        </is>
      </c>
      <c r="B5124" t="inlineStr">
        <is>
          <t>RICARDO FERNANDES DAS CHAGAS</t>
        </is>
      </c>
      <c r="C5124" t="n">
        <v>1</v>
      </c>
      <c r="D5124" t="inlineStr">
        <is>
          <t>IPCA</t>
        </is>
      </c>
      <c r="E5124" t="n">
        <v>0.009488792934583046</v>
      </c>
      <c r="F5124" t="inlineStr">
        <is>
          <t>MENSAL</t>
        </is>
      </c>
      <c r="G5124" t="n">
        <v>47355</v>
      </c>
      <c r="H5124" t="n">
        <v>47355</v>
      </c>
      <c r="I5124" t="n">
        <v>92</v>
      </c>
      <c r="J5124" t="inlineStr">
        <is>
          <t>CARTEIRA</t>
        </is>
      </c>
      <c r="K5124" t="inlineStr">
        <is>
          <t>CONTRATO</t>
        </is>
      </c>
      <c r="L5124" t="n">
        <v>1935.5</v>
      </c>
      <c r="M5124" t="inlineStr">
        <is>
          <t>IBIRAPITANGA FASE 3</t>
        </is>
      </c>
      <c r="N5124" s="142">
        <f>DATE(YEAR(G5124),MONTH(G5124),1)</f>
        <v/>
      </c>
      <c r="O5124" s="132">
        <f>IF(G5124&gt;$K$3,"Futuro","Atraso")</f>
        <v/>
      </c>
      <c r="P5124">
        <f>12*(YEAR(G5124)-YEAR($K$3))+(MONTH(G5124)-MONTH($K$3))</f>
        <v/>
      </c>
      <c r="Q5124" s="366">
        <f>IF(M5124="IBIRAPITANGA FASE 3",IF(O5124="Atraso",L5124,L5124/(1+$I$2)^P5124),IF(O5124="Atraso",L5124,L5124/(1+$I$1)^P5124))</f>
        <v/>
      </c>
      <c r="R5124">
        <f>IF(O5124="Atraso",$K$3-G5124,0)</f>
        <v/>
      </c>
      <c r="S5124">
        <f>IF(R5124&lt;=15,"Até 15",IF(R5124&lt;=30,"Entre 15 e 30",IF(R5124&lt;=60,"Entre 30 e 60",IF(R5124&lt;=90,"Entre 60 e 90",IF(R5124&lt;=120,"Entre 90 e 120",IF(R5124&lt;=150,"Entre 120 e 150",IF(R5124&lt;=180,"Entre 150 e 180","Superior a 180")))))))</f>
        <v/>
      </c>
    </row>
    <row r="5125">
      <c r="A5125" t="inlineStr">
        <is>
          <t>Q024L01</t>
        </is>
      </c>
      <c r="B5125" t="inlineStr">
        <is>
          <t>RICARDO FERNANDES DAS CHAGAS</t>
        </is>
      </c>
      <c r="C5125" t="n">
        <v>1</v>
      </c>
      <c r="D5125" t="inlineStr">
        <is>
          <t>IPCA</t>
        </is>
      </c>
      <c r="E5125" t="n">
        <v>0.009488792934583046</v>
      </c>
      <c r="F5125" t="inlineStr">
        <is>
          <t>MENSAL</t>
        </is>
      </c>
      <c r="G5125" t="n">
        <v>47386</v>
      </c>
      <c r="H5125" t="n">
        <v>47386</v>
      </c>
      <c r="I5125" t="n">
        <v>93</v>
      </c>
      <c r="J5125" t="inlineStr">
        <is>
          <t>CARTEIRA</t>
        </is>
      </c>
      <c r="K5125" t="inlineStr">
        <is>
          <t>CONTRATO</t>
        </is>
      </c>
      <c r="L5125" t="n">
        <v>1935.5</v>
      </c>
      <c r="M5125" t="inlineStr">
        <is>
          <t>IBIRAPITANGA FASE 3</t>
        </is>
      </c>
      <c r="N5125" s="142">
        <f>DATE(YEAR(G5125),MONTH(G5125),1)</f>
        <v/>
      </c>
      <c r="O5125" s="132">
        <f>IF(G5125&gt;$K$3,"Futuro","Atraso")</f>
        <v/>
      </c>
      <c r="P5125">
        <f>12*(YEAR(G5125)-YEAR($K$3))+(MONTH(G5125)-MONTH($K$3))</f>
        <v/>
      </c>
      <c r="Q5125" s="366">
        <f>IF(M5125="IBIRAPITANGA FASE 3",IF(O5125="Atraso",L5125,L5125/(1+$I$2)^P5125),IF(O5125="Atraso",L5125,L5125/(1+$I$1)^P5125))</f>
        <v/>
      </c>
      <c r="R5125">
        <f>IF(O5125="Atraso",$K$3-G5125,0)</f>
        <v/>
      </c>
      <c r="S5125">
        <f>IF(R5125&lt;=15,"Até 15",IF(R5125&lt;=30,"Entre 15 e 30",IF(R5125&lt;=60,"Entre 30 e 60",IF(R5125&lt;=90,"Entre 60 e 90",IF(R5125&lt;=120,"Entre 90 e 120",IF(R5125&lt;=150,"Entre 120 e 150",IF(R5125&lt;=180,"Entre 150 e 180","Superior a 180")))))))</f>
        <v/>
      </c>
    </row>
    <row r="5126">
      <c r="A5126" t="inlineStr">
        <is>
          <t>Q024L01</t>
        </is>
      </c>
      <c r="B5126" t="inlineStr">
        <is>
          <t>RICARDO FERNANDES DAS CHAGAS</t>
        </is>
      </c>
      <c r="C5126" t="n">
        <v>1</v>
      </c>
      <c r="D5126" t="inlineStr">
        <is>
          <t>IPCA</t>
        </is>
      </c>
      <c r="E5126" t="n">
        <v>0.009488792934583046</v>
      </c>
      <c r="F5126" t="inlineStr">
        <is>
          <t>MENSAL</t>
        </is>
      </c>
      <c r="G5126" t="n">
        <v>47416</v>
      </c>
      <c r="H5126" t="n">
        <v>47416</v>
      </c>
      <c r="I5126" t="n">
        <v>94</v>
      </c>
      <c r="J5126" t="inlineStr">
        <is>
          <t>CARTEIRA</t>
        </is>
      </c>
      <c r="K5126" t="inlineStr">
        <is>
          <t>CONTRATO</t>
        </is>
      </c>
      <c r="L5126" t="n">
        <v>1935.5</v>
      </c>
      <c r="M5126" t="inlineStr">
        <is>
          <t>IBIRAPITANGA FASE 3</t>
        </is>
      </c>
      <c r="N5126" s="142">
        <f>DATE(YEAR(G5126),MONTH(G5126),1)</f>
        <v/>
      </c>
      <c r="O5126" s="132">
        <f>IF(G5126&gt;$K$3,"Futuro","Atraso")</f>
        <v/>
      </c>
      <c r="P5126">
        <f>12*(YEAR(G5126)-YEAR($K$3))+(MONTH(G5126)-MONTH($K$3))</f>
        <v/>
      </c>
      <c r="Q5126" s="366">
        <f>IF(M5126="IBIRAPITANGA FASE 3",IF(O5126="Atraso",L5126,L5126/(1+$I$2)^P5126),IF(O5126="Atraso",L5126,L5126/(1+$I$1)^P5126))</f>
        <v/>
      </c>
      <c r="R5126">
        <f>IF(O5126="Atraso",$K$3-G5126,0)</f>
        <v/>
      </c>
      <c r="S5126">
        <f>IF(R5126&lt;=15,"Até 15",IF(R5126&lt;=30,"Entre 15 e 30",IF(R5126&lt;=60,"Entre 30 e 60",IF(R5126&lt;=90,"Entre 60 e 90",IF(R5126&lt;=120,"Entre 90 e 120",IF(R5126&lt;=150,"Entre 120 e 150",IF(R5126&lt;=180,"Entre 150 e 180","Superior a 180")))))))</f>
        <v/>
      </c>
    </row>
    <row r="5127">
      <c r="A5127" t="inlineStr">
        <is>
          <t>Q024L01</t>
        </is>
      </c>
      <c r="B5127" t="inlineStr">
        <is>
          <t>RICARDO FERNANDES DAS CHAGAS</t>
        </is>
      </c>
      <c r="C5127" t="n">
        <v>1</v>
      </c>
      <c r="D5127" t="inlineStr">
        <is>
          <t>IPCA</t>
        </is>
      </c>
      <c r="E5127" t="n">
        <v>0.009488792934583046</v>
      </c>
      <c r="F5127" t="inlineStr">
        <is>
          <t>MENSAL</t>
        </is>
      </c>
      <c r="G5127" t="n">
        <v>47447</v>
      </c>
      <c r="H5127" t="n">
        <v>47447</v>
      </c>
      <c r="I5127" t="n">
        <v>95</v>
      </c>
      <c r="J5127" t="inlineStr">
        <is>
          <t>CARTEIRA</t>
        </is>
      </c>
      <c r="K5127" t="inlineStr">
        <is>
          <t>CONTRATO</t>
        </is>
      </c>
      <c r="L5127" t="n">
        <v>1935.5</v>
      </c>
      <c r="M5127" t="inlineStr">
        <is>
          <t>IBIRAPITANGA FASE 3</t>
        </is>
      </c>
      <c r="N5127" s="142">
        <f>DATE(YEAR(G5127),MONTH(G5127),1)</f>
        <v/>
      </c>
      <c r="O5127" s="132">
        <f>IF(G5127&gt;$K$3,"Futuro","Atraso")</f>
        <v/>
      </c>
      <c r="P5127">
        <f>12*(YEAR(G5127)-YEAR($K$3))+(MONTH(G5127)-MONTH($K$3))</f>
        <v/>
      </c>
      <c r="Q5127" s="366">
        <f>IF(M5127="IBIRAPITANGA FASE 3",IF(O5127="Atraso",L5127,L5127/(1+$I$2)^P5127),IF(O5127="Atraso",L5127,L5127/(1+$I$1)^P5127))</f>
        <v/>
      </c>
      <c r="R5127">
        <f>IF(O5127="Atraso",$K$3-G5127,0)</f>
        <v/>
      </c>
      <c r="S5127">
        <f>IF(R5127&lt;=15,"Até 15",IF(R5127&lt;=30,"Entre 15 e 30",IF(R5127&lt;=60,"Entre 30 e 60",IF(R5127&lt;=90,"Entre 60 e 90",IF(R5127&lt;=120,"Entre 90 e 120",IF(R5127&lt;=150,"Entre 120 e 150",IF(R5127&lt;=180,"Entre 150 e 180","Superior a 180")))))))</f>
        <v/>
      </c>
    </row>
    <row r="5128">
      <c r="A5128" t="inlineStr">
        <is>
          <t>Q024L01</t>
        </is>
      </c>
      <c r="B5128" t="inlineStr">
        <is>
          <t>RICARDO FERNANDES DAS CHAGAS</t>
        </is>
      </c>
      <c r="C5128" t="n">
        <v>1</v>
      </c>
      <c r="D5128" t="inlineStr">
        <is>
          <t>IPCA</t>
        </is>
      </c>
      <c r="E5128" t="n">
        <v>0.009488792934583046</v>
      </c>
      <c r="F5128" t="inlineStr">
        <is>
          <t>MENSAL</t>
        </is>
      </c>
      <c r="G5128" t="n">
        <v>47477</v>
      </c>
      <c r="H5128" t="n">
        <v>47477</v>
      </c>
      <c r="I5128" t="n">
        <v>96</v>
      </c>
      <c r="J5128" t="inlineStr">
        <is>
          <t>CARTEIRA</t>
        </is>
      </c>
      <c r="K5128" t="inlineStr">
        <is>
          <t>CONTRATO</t>
        </is>
      </c>
      <c r="L5128" t="n">
        <v>1935.5</v>
      </c>
      <c r="M5128" t="inlineStr">
        <is>
          <t>IBIRAPITANGA FASE 3</t>
        </is>
      </c>
      <c r="N5128" s="142">
        <f>DATE(YEAR(G5128),MONTH(G5128),1)</f>
        <v/>
      </c>
      <c r="O5128" s="132">
        <f>IF(G5128&gt;$K$3,"Futuro","Atraso")</f>
        <v/>
      </c>
      <c r="P5128">
        <f>12*(YEAR(G5128)-YEAR($K$3))+(MONTH(G5128)-MONTH($K$3))</f>
        <v/>
      </c>
      <c r="Q5128" s="366">
        <f>IF(M5128="IBIRAPITANGA FASE 3",IF(O5128="Atraso",L5128,L5128/(1+$I$2)^P5128),IF(O5128="Atraso",L5128,L5128/(1+$I$1)^P5128))</f>
        <v/>
      </c>
      <c r="R5128">
        <f>IF(O5128="Atraso",$K$3-G5128,0)</f>
        <v/>
      </c>
      <c r="S5128">
        <f>IF(R5128&lt;=15,"Até 15",IF(R5128&lt;=30,"Entre 15 e 30",IF(R5128&lt;=60,"Entre 30 e 60",IF(R5128&lt;=90,"Entre 60 e 90",IF(R5128&lt;=120,"Entre 90 e 120",IF(R5128&lt;=150,"Entre 120 e 150",IF(R5128&lt;=180,"Entre 150 e 180","Superior a 180")))))))</f>
        <v/>
      </c>
    </row>
    <row r="5129">
      <c r="A5129" t="inlineStr">
        <is>
          <t>Q024L01</t>
        </is>
      </c>
      <c r="B5129" t="inlineStr">
        <is>
          <t>RICARDO FERNANDES DAS CHAGAS</t>
        </is>
      </c>
      <c r="C5129" t="n">
        <v>1</v>
      </c>
      <c r="D5129" t="inlineStr">
        <is>
          <t>IPCA</t>
        </is>
      </c>
      <c r="E5129" t="n">
        <v>0.009488792934583046</v>
      </c>
      <c r="F5129" t="inlineStr">
        <is>
          <t>MENSAL</t>
        </is>
      </c>
      <c r="G5129" t="n">
        <v>47508</v>
      </c>
      <c r="H5129" t="n">
        <v>47508</v>
      </c>
      <c r="I5129" t="n">
        <v>97</v>
      </c>
      <c r="J5129" t="inlineStr">
        <is>
          <t>CARTEIRA</t>
        </is>
      </c>
      <c r="K5129" t="inlineStr">
        <is>
          <t>CONTRATO</t>
        </is>
      </c>
      <c r="L5129" t="n">
        <v>1935.5</v>
      </c>
      <c r="M5129" t="inlineStr">
        <is>
          <t>IBIRAPITANGA FASE 3</t>
        </is>
      </c>
      <c r="N5129" s="142">
        <f>DATE(YEAR(G5129),MONTH(G5129),1)</f>
        <v/>
      </c>
      <c r="O5129" s="132">
        <f>IF(G5129&gt;$K$3,"Futuro","Atraso")</f>
        <v/>
      </c>
      <c r="P5129">
        <f>12*(YEAR(G5129)-YEAR($K$3))+(MONTH(G5129)-MONTH($K$3))</f>
        <v/>
      </c>
      <c r="Q5129" s="366">
        <f>IF(M5129="IBIRAPITANGA FASE 3",IF(O5129="Atraso",L5129,L5129/(1+$I$2)^P5129),IF(O5129="Atraso",L5129,L5129/(1+$I$1)^P5129))</f>
        <v/>
      </c>
      <c r="R5129">
        <f>IF(O5129="Atraso",$K$3-G5129,0)</f>
        <v/>
      </c>
      <c r="S5129">
        <f>IF(R5129&lt;=15,"Até 15",IF(R5129&lt;=30,"Entre 15 e 30",IF(R5129&lt;=60,"Entre 30 e 60",IF(R5129&lt;=90,"Entre 60 e 90",IF(R5129&lt;=120,"Entre 90 e 120",IF(R5129&lt;=150,"Entre 120 e 150",IF(R5129&lt;=180,"Entre 150 e 180","Superior a 180")))))))</f>
        <v/>
      </c>
    </row>
    <row r="5130">
      <c r="A5130" t="inlineStr">
        <is>
          <t>Q024L01</t>
        </is>
      </c>
      <c r="B5130" t="inlineStr">
        <is>
          <t>RICARDO FERNANDES DAS CHAGAS</t>
        </is>
      </c>
      <c r="C5130" t="n">
        <v>1</v>
      </c>
      <c r="D5130" t="inlineStr">
        <is>
          <t>IPCA</t>
        </is>
      </c>
      <c r="E5130" t="n">
        <v>0.009488792934583046</v>
      </c>
      <c r="F5130" t="inlineStr">
        <is>
          <t>MENSAL</t>
        </is>
      </c>
      <c r="G5130" t="n">
        <v>47539</v>
      </c>
      <c r="H5130" t="n">
        <v>47539</v>
      </c>
      <c r="I5130" t="n">
        <v>98</v>
      </c>
      <c r="J5130" t="inlineStr">
        <is>
          <t>CARTEIRA</t>
        </is>
      </c>
      <c r="K5130" t="inlineStr">
        <is>
          <t>CONTRATO</t>
        </is>
      </c>
      <c r="L5130" t="n">
        <v>1935.5</v>
      </c>
      <c r="M5130" t="inlineStr">
        <is>
          <t>IBIRAPITANGA FASE 3</t>
        </is>
      </c>
      <c r="N5130" s="142">
        <f>DATE(YEAR(G5130),MONTH(G5130),1)</f>
        <v/>
      </c>
      <c r="O5130" s="132">
        <f>IF(G5130&gt;$K$3,"Futuro","Atraso")</f>
        <v/>
      </c>
      <c r="P5130">
        <f>12*(YEAR(G5130)-YEAR($K$3))+(MONTH(G5130)-MONTH($K$3))</f>
        <v/>
      </c>
      <c r="Q5130" s="366">
        <f>IF(M5130="IBIRAPITANGA FASE 3",IF(O5130="Atraso",L5130,L5130/(1+$I$2)^P5130),IF(O5130="Atraso",L5130,L5130/(1+$I$1)^P5130))</f>
        <v/>
      </c>
      <c r="R5130">
        <f>IF(O5130="Atraso",$K$3-G5130,0)</f>
        <v/>
      </c>
      <c r="S5130">
        <f>IF(R5130&lt;=15,"Até 15",IF(R5130&lt;=30,"Entre 15 e 30",IF(R5130&lt;=60,"Entre 30 e 60",IF(R5130&lt;=90,"Entre 60 e 90",IF(R5130&lt;=120,"Entre 90 e 120",IF(R5130&lt;=150,"Entre 120 e 150",IF(R5130&lt;=180,"Entre 150 e 180","Superior a 180")))))))</f>
        <v/>
      </c>
    </row>
    <row r="5131">
      <c r="A5131" t="inlineStr">
        <is>
          <t>Q024L01</t>
        </is>
      </c>
      <c r="B5131" t="inlineStr">
        <is>
          <t>RICARDO FERNANDES DAS CHAGAS</t>
        </is>
      </c>
      <c r="C5131" t="n">
        <v>1</v>
      </c>
      <c r="D5131" t="inlineStr">
        <is>
          <t>IPCA</t>
        </is>
      </c>
      <c r="E5131" t="n">
        <v>0.009488792934583046</v>
      </c>
      <c r="F5131" t="inlineStr">
        <is>
          <t>MENSAL</t>
        </is>
      </c>
      <c r="G5131" t="n">
        <v>47567</v>
      </c>
      <c r="H5131" t="n">
        <v>47567</v>
      </c>
      <c r="I5131" t="n">
        <v>99</v>
      </c>
      <c r="J5131" t="inlineStr">
        <is>
          <t>CARTEIRA</t>
        </is>
      </c>
      <c r="K5131" t="inlineStr">
        <is>
          <t>CONTRATO</t>
        </is>
      </c>
      <c r="L5131" t="n">
        <v>1935.5</v>
      </c>
      <c r="M5131" t="inlineStr">
        <is>
          <t>IBIRAPITANGA FASE 3</t>
        </is>
      </c>
      <c r="N5131" s="142">
        <f>DATE(YEAR(G5131),MONTH(G5131),1)</f>
        <v/>
      </c>
      <c r="O5131" s="132">
        <f>IF(G5131&gt;$K$3,"Futuro","Atraso")</f>
        <v/>
      </c>
      <c r="P5131">
        <f>12*(YEAR(G5131)-YEAR($K$3))+(MONTH(G5131)-MONTH($K$3))</f>
        <v/>
      </c>
      <c r="Q5131" s="366">
        <f>IF(M5131="IBIRAPITANGA FASE 3",IF(O5131="Atraso",L5131,L5131/(1+$I$2)^P5131),IF(O5131="Atraso",L5131,L5131/(1+$I$1)^P5131))</f>
        <v/>
      </c>
      <c r="R5131">
        <f>IF(O5131="Atraso",$K$3-G5131,0)</f>
        <v/>
      </c>
      <c r="S5131">
        <f>IF(R5131&lt;=15,"Até 15",IF(R5131&lt;=30,"Entre 15 e 30",IF(R5131&lt;=60,"Entre 30 e 60",IF(R5131&lt;=90,"Entre 60 e 90",IF(R5131&lt;=120,"Entre 90 e 120",IF(R5131&lt;=150,"Entre 120 e 150",IF(R5131&lt;=180,"Entre 150 e 180","Superior a 180")))))))</f>
        <v/>
      </c>
    </row>
    <row r="5132">
      <c r="A5132" t="inlineStr">
        <is>
          <t>Q024L01</t>
        </is>
      </c>
      <c r="B5132" t="inlineStr">
        <is>
          <t>RICARDO FERNANDES DAS CHAGAS</t>
        </is>
      </c>
      <c r="C5132" t="n">
        <v>1</v>
      </c>
      <c r="D5132" t="inlineStr">
        <is>
          <t>IPCA</t>
        </is>
      </c>
      <c r="E5132" t="n">
        <v>0.009488792934583046</v>
      </c>
      <c r="F5132" t="inlineStr">
        <is>
          <t>MENSAL</t>
        </is>
      </c>
      <c r="G5132" t="n">
        <v>47598</v>
      </c>
      <c r="H5132" t="n">
        <v>47598</v>
      </c>
      <c r="I5132" t="n">
        <v>100</v>
      </c>
      <c r="J5132" t="inlineStr">
        <is>
          <t>CARTEIRA</t>
        </is>
      </c>
      <c r="K5132" t="inlineStr">
        <is>
          <t>CONTRATO</t>
        </is>
      </c>
      <c r="L5132" t="n">
        <v>1935.5</v>
      </c>
      <c r="M5132" t="inlineStr">
        <is>
          <t>IBIRAPITANGA FASE 3</t>
        </is>
      </c>
      <c r="N5132" s="142">
        <f>DATE(YEAR(G5132),MONTH(G5132),1)</f>
        <v/>
      </c>
      <c r="O5132" s="132">
        <f>IF(G5132&gt;$K$3,"Futuro","Atraso")</f>
        <v/>
      </c>
      <c r="P5132">
        <f>12*(YEAR(G5132)-YEAR($K$3))+(MONTH(G5132)-MONTH($K$3))</f>
        <v/>
      </c>
      <c r="Q5132" s="366">
        <f>IF(M5132="IBIRAPITANGA FASE 3",IF(O5132="Atraso",L5132,L5132/(1+$I$2)^P5132),IF(O5132="Atraso",L5132,L5132/(1+$I$1)^P5132))</f>
        <v/>
      </c>
      <c r="R5132">
        <f>IF(O5132="Atraso",$K$3-G5132,0)</f>
        <v/>
      </c>
      <c r="S5132">
        <f>IF(R5132&lt;=15,"Até 15",IF(R5132&lt;=30,"Entre 15 e 30",IF(R5132&lt;=60,"Entre 30 e 60",IF(R5132&lt;=90,"Entre 60 e 90",IF(R5132&lt;=120,"Entre 90 e 120",IF(R5132&lt;=150,"Entre 120 e 150",IF(R5132&lt;=180,"Entre 150 e 180","Superior a 180")))))))</f>
        <v/>
      </c>
    </row>
    <row r="5133">
      <c r="A5133" t="inlineStr">
        <is>
          <t>Q024L01</t>
        </is>
      </c>
      <c r="B5133" t="inlineStr">
        <is>
          <t>RICARDO FERNANDES DAS CHAGAS</t>
        </is>
      </c>
      <c r="C5133" t="n">
        <v>1</v>
      </c>
      <c r="D5133" t="inlineStr">
        <is>
          <t>IPCA</t>
        </is>
      </c>
      <c r="E5133" t="n">
        <v>0.009488792934583046</v>
      </c>
      <c r="F5133" t="inlineStr">
        <is>
          <t>MENSAL</t>
        </is>
      </c>
      <c r="G5133" t="n">
        <v>47628</v>
      </c>
      <c r="H5133" t="n">
        <v>47628</v>
      </c>
      <c r="I5133" t="n">
        <v>101</v>
      </c>
      <c r="J5133" t="inlineStr">
        <is>
          <t>CARTEIRA</t>
        </is>
      </c>
      <c r="K5133" t="inlineStr">
        <is>
          <t>CONTRATO</t>
        </is>
      </c>
      <c r="L5133" t="n">
        <v>1935.5</v>
      </c>
      <c r="M5133" t="inlineStr">
        <is>
          <t>IBIRAPITANGA FASE 3</t>
        </is>
      </c>
      <c r="N5133" s="142">
        <f>DATE(YEAR(G5133),MONTH(G5133),1)</f>
        <v/>
      </c>
      <c r="O5133" s="132">
        <f>IF(G5133&gt;$K$3,"Futuro","Atraso")</f>
        <v/>
      </c>
      <c r="P5133">
        <f>12*(YEAR(G5133)-YEAR($K$3))+(MONTH(G5133)-MONTH($K$3))</f>
        <v/>
      </c>
      <c r="Q5133" s="366">
        <f>IF(M5133="IBIRAPITANGA FASE 3",IF(O5133="Atraso",L5133,L5133/(1+$I$2)^P5133),IF(O5133="Atraso",L5133,L5133/(1+$I$1)^P5133))</f>
        <v/>
      </c>
      <c r="R5133">
        <f>IF(O5133="Atraso",$K$3-G5133,0)</f>
        <v/>
      </c>
      <c r="S5133">
        <f>IF(R5133&lt;=15,"Até 15",IF(R5133&lt;=30,"Entre 15 e 30",IF(R5133&lt;=60,"Entre 30 e 60",IF(R5133&lt;=90,"Entre 60 e 90",IF(R5133&lt;=120,"Entre 90 e 120",IF(R5133&lt;=150,"Entre 120 e 150",IF(R5133&lt;=180,"Entre 150 e 180","Superior a 180")))))))</f>
        <v/>
      </c>
    </row>
    <row r="5134">
      <c r="A5134" t="inlineStr">
        <is>
          <t>Q024L01</t>
        </is>
      </c>
      <c r="B5134" t="inlineStr">
        <is>
          <t>RICARDO FERNANDES DAS CHAGAS</t>
        </is>
      </c>
      <c r="C5134" t="n">
        <v>1</v>
      </c>
      <c r="D5134" t="inlineStr">
        <is>
          <t>IPCA</t>
        </is>
      </c>
      <c r="E5134" t="n">
        <v>0.009488792934583046</v>
      </c>
      <c r="F5134" t="inlineStr">
        <is>
          <t>MENSAL</t>
        </is>
      </c>
      <c r="G5134" t="n">
        <v>47659</v>
      </c>
      <c r="H5134" t="n">
        <v>47659</v>
      </c>
      <c r="I5134" t="n">
        <v>102</v>
      </c>
      <c r="J5134" t="inlineStr">
        <is>
          <t>CARTEIRA</t>
        </is>
      </c>
      <c r="K5134" t="inlineStr">
        <is>
          <t>CONTRATO</t>
        </is>
      </c>
      <c r="L5134" t="n">
        <v>1935.5</v>
      </c>
      <c r="M5134" t="inlineStr">
        <is>
          <t>IBIRAPITANGA FASE 3</t>
        </is>
      </c>
      <c r="N5134" s="142">
        <f>DATE(YEAR(G5134),MONTH(G5134),1)</f>
        <v/>
      </c>
      <c r="O5134" s="132">
        <f>IF(G5134&gt;$K$3,"Futuro","Atraso")</f>
        <v/>
      </c>
      <c r="P5134">
        <f>12*(YEAR(G5134)-YEAR($K$3))+(MONTH(G5134)-MONTH($K$3))</f>
        <v/>
      </c>
      <c r="Q5134" s="366">
        <f>IF(M5134="IBIRAPITANGA FASE 3",IF(O5134="Atraso",L5134,L5134/(1+$I$2)^P5134),IF(O5134="Atraso",L5134,L5134/(1+$I$1)^P5134))</f>
        <v/>
      </c>
      <c r="R5134">
        <f>IF(O5134="Atraso",$K$3-G5134,0)</f>
        <v/>
      </c>
      <c r="S5134">
        <f>IF(R5134&lt;=15,"Até 15",IF(R5134&lt;=30,"Entre 15 e 30",IF(R5134&lt;=60,"Entre 30 e 60",IF(R5134&lt;=90,"Entre 60 e 90",IF(R5134&lt;=120,"Entre 90 e 120",IF(R5134&lt;=150,"Entre 120 e 150",IF(R5134&lt;=180,"Entre 150 e 180","Superior a 180")))))))</f>
        <v/>
      </c>
    </row>
    <row r="5135">
      <c r="A5135" t="inlineStr">
        <is>
          <t>Q024L01</t>
        </is>
      </c>
      <c r="B5135" t="inlineStr">
        <is>
          <t>RICARDO FERNANDES DAS CHAGAS</t>
        </is>
      </c>
      <c r="C5135" t="n">
        <v>1</v>
      </c>
      <c r="D5135" t="inlineStr">
        <is>
          <t>IPCA</t>
        </is>
      </c>
      <c r="E5135" t="n">
        <v>0.009488792934583046</v>
      </c>
      <c r="F5135" t="inlineStr">
        <is>
          <t>MENSAL</t>
        </is>
      </c>
      <c r="G5135" t="n">
        <v>47689</v>
      </c>
      <c r="H5135" t="n">
        <v>47689</v>
      </c>
      <c r="I5135" t="n">
        <v>103</v>
      </c>
      <c r="J5135" t="inlineStr">
        <is>
          <t>CARTEIRA</t>
        </is>
      </c>
      <c r="K5135" t="inlineStr">
        <is>
          <t>CONTRATO</t>
        </is>
      </c>
      <c r="L5135" t="n">
        <v>1935.5</v>
      </c>
      <c r="M5135" t="inlineStr">
        <is>
          <t>IBIRAPITANGA FASE 3</t>
        </is>
      </c>
      <c r="N5135" s="142">
        <f>DATE(YEAR(G5135),MONTH(G5135),1)</f>
        <v/>
      </c>
      <c r="O5135" s="132">
        <f>IF(G5135&gt;$K$3,"Futuro","Atraso")</f>
        <v/>
      </c>
      <c r="P5135">
        <f>12*(YEAR(G5135)-YEAR($K$3))+(MONTH(G5135)-MONTH($K$3))</f>
        <v/>
      </c>
      <c r="Q5135" s="366">
        <f>IF(M5135="IBIRAPITANGA FASE 3",IF(O5135="Atraso",L5135,L5135/(1+$I$2)^P5135),IF(O5135="Atraso",L5135,L5135/(1+$I$1)^P5135))</f>
        <v/>
      </c>
      <c r="R5135">
        <f>IF(O5135="Atraso",$K$3-G5135,0)</f>
        <v/>
      </c>
      <c r="S5135">
        <f>IF(R5135&lt;=15,"Até 15",IF(R5135&lt;=30,"Entre 15 e 30",IF(R5135&lt;=60,"Entre 30 e 60",IF(R5135&lt;=90,"Entre 60 e 90",IF(R5135&lt;=120,"Entre 90 e 120",IF(R5135&lt;=150,"Entre 120 e 150",IF(R5135&lt;=180,"Entre 150 e 180","Superior a 180")))))))</f>
        <v/>
      </c>
    </row>
    <row r="5136">
      <c r="A5136" t="inlineStr">
        <is>
          <t>Q024L01</t>
        </is>
      </c>
      <c r="B5136" t="inlineStr">
        <is>
          <t>RICARDO FERNANDES DAS CHAGAS</t>
        </is>
      </c>
      <c r="C5136" t="n">
        <v>1</v>
      </c>
      <c r="D5136" t="inlineStr">
        <is>
          <t>IPCA</t>
        </is>
      </c>
      <c r="E5136" t="n">
        <v>0.009488792934583046</v>
      </c>
      <c r="F5136" t="inlineStr">
        <is>
          <t>MENSAL</t>
        </is>
      </c>
      <c r="G5136" t="n">
        <v>47694</v>
      </c>
      <c r="H5136" t="n">
        <v>47694</v>
      </c>
      <c r="I5136" t="n">
        <v>9</v>
      </c>
      <c r="J5136" t="inlineStr">
        <is>
          <t>CARTEIRA</t>
        </is>
      </c>
      <c r="K5136" t="inlineStr">
        <is>
          <t>CONTRATO</t>
        </is>
      </c>
      <c r="L5136" t="n">
        <v>10490.28</v>
      </c>
      <c r="M5136" t="inlineStr">
        <is>
          <t>IBIRAPITANGA FASE 3</t>
        </is>
      </c>
      <c r="N5136" s="142">
        <f>DATE(YEAR(G5136),MONTH(G5136),1)</f>
        <v/>
      </c>
      <c r="O5136" s="132">
        <f>IF(G5136&gt;$K$3,"Futuro","Atraso")</f>
        <v/>
      </c>
      <c r="P5136">
        <f>12*(YEAR(G5136)-YEAR($K$3))+(MONTH(G5136)-MONTH($K$3))</f>
        <v/>
      </c>
      <c r="Q5136" s="366">
        <f>IF(M5136="IBIRAPITANGA FASE 3",IF(O5136="Atraso",L5136,L5136/(1+$I$2)^P5136),IF(O5136="Atraso",L5136,L5136/(1+$I$1)^P5136))</f>
        <v/>
      </c>
      <c r="R5136">
        <f>IF(O5136="Atraso",$K$3-G5136,0)</f>
        <v/>
      </c>
      <c r="S5136">
        <f>IF(R5136&lt;=15,"Até 15",IF(R5136&lt;=30,"Entre 15 e 30",IF(R5136&lt;=60,"Entre 30 e 60",IF(R5136&lt;=90,"Entre 60 e 90",IF(R5136&lt;=120,"Entre 90 e 120",IF(R5136&lt;=150,"Entre 120 e 150",IF(R5136&lt;=180,"Entre 150 e 180","Superior a 180")))))))</f>
        <v/>
      </c>
    </row>
    <row r="5137">
      <c r="A5137" t="inlineStr">
        <is>
          <t>Q024L01</t>
        </is>
      </c>
      <c r="B5137" t="inlineStr">
        <is>
          <t>RICARDO FERNANDES DAS CHAGAS</t>
        </is>
      </c>
      <c r="C5137" t="n">
        <v>1</v>
      </c>
      <c r="D5137" t="inlineStr">
        <is>
          <t>IPCA</t>
        </is>
      </c>
      <c r="E5137" t="n">
        <v>0.009488792934583046</v>
      </c>
      <c r="F5137" t="inlineStr">
        <is>
          <t>MENSAL</t>
        </is>
      </c>
      <c r="G5137" t="n">
        <v>47720</v>
      </c>
      <c r="H5137" t="n">
        <v>47720</v>
      </c>
      <c r="I5137" t="n">
        <v>104</v>
      </c>
      <c r="J5137" t="inlineStr">
        <is>
          <t>CARTEIRA</t>
        </is>
      </c>
      <c r="K5137" t="inlineStr">
        <is>
          <t>CONTRATO</t>
        </is>
      </c>
      <c r="L5137" t="n">
        <v>1935.5</v>
      </c>
      <c r="M5137" t="inlineStr">
        <is>
          <t>IBIRAPITANGA FASE 3</t>
        </is>
      </c>
      <c r="N5137" s="142">
        <f>DATE(YEAR(G5137),MONTH(G5137),1)</f>
        <v/>
      </c>
      <c r="O5137" s="132">
        <f>IF(G5137&gt;$K$3,"Futuro","Atraso")</f>
        <v/>
      </c>
      <c r="P5137">
        <f>12*(YEAR(G5137)-YEAR($K$3))+(MONTH(G5137)-MONTH($K$3))</f>
        <v/>
      </c>
      <c r="Q5137" s="366">
        <f>IF(M5137="IBIRAPITANGA FASE 3",IF(O5137="Atraso",L5137,L5137/(1+$I$2)^P5137),IF(O5137="Atraso",L5137,L5137/(1+$I$1)^P5137))</f>
        <v/>
      </c>
      <c r="R5137">
        <f>IF(O5137="Atraso",$K$3-G5137,0)</f>
        <v/>
      </c>
      <c r="S5137">
        <f>IF(R5137&lt;=15,"Até 15",IF(R5137&lt;=30,"Entre 15 e 30",IF(R5137&lt;=60,"Entre 30 e 60",IF(R5137&lt;=90,"Entre 60 e 90",IF(R5137&lt;=120,"Entre 90 e 120",IF(R5137&lt;=150,"Entre 120 e 150",IF(R5137&lt;=180,"Entre 150 e 180","Superior a 180")))))))</f>
        <v/>
      </c>
    </row>
    <row r="5138">
      <c r="A5138" t="inlineStr">
        <is>
          <t>Q024L01</t>
        </is>
      </c>
      <c r="B5138" t="inlineStr">
        <is>
          <t>RICARDO FERNANDES DAS CHAGAS</t>
        </is>
      </c>
      <c r="C5138" t="n">
        <v>1</v>
      </c>
      <c r="D5138" t="inlineStr">
        <is>
          <t>IPCA</t>
        </is>
      </c>
      <c r="E5138" t="n">
        <v>0.009488792934583046</v>
      </c>
      <c r="F5138" t="inlineStr">
        <is>
          <t>MENSAL</t>
        </is>
      </c>
      <c r="G5138" t="n">
        <v>47751</v>
      </c>
      <c r="H5138" t="n">
        <v>47751</v>
      </c>
      <c r="I5138" t="n">
        <v>105</v>
      </c>
      <c r="J5138" t="inlineStr">
        <is>
          <t>CARTEIRA</t>
        </is>
      </c>
      <c r="K5138" t="inlineStr">
        <is>
          <t>CONTRATO</t>
        </is>
      </c>
      <c r="L5138" t="n">
        <v>1935.5</v>
      </c>
      <c r="M5138" t="inlineStr">
        <is>
          <t>IBIRAPITANGA FASE 3</t>
        </is>
      </c>
      <c r="N5138" s="142">
        <f>DATE(YEAR(G5138),MONTH(G5138),1)</f>
        <v/>
      </c>
      <c r="O5138" s="132">
        <f>IF(G5138&gt;$K$3,"Futuro","Atraso")</f>
        <v/>
      </c>
      <c r="P5138">
        <f>12*(YEAR(G5138)-YEAR($K$3))+(MONTH(G5138)-MONTH($K$3))</f>
        <v/>
      </c>
      <c r="Q5138" s="366">
        <f>IF(M5138="IBIRAPITANGA FASE 3",IF(O5138="Atraso",L5138,L5138/(1+$I$2)^P5138),IF(O5138="Atraso",L5138,L5138/(1+$I$1)^P5138))</f>
        <v/>
      </c>
      <c r="R5138">
        <f>IF(O5138="Atraso",$K$3-G5138,0)</f>
        <v/>
      </c>
      <c r="S5138">
        <f>IF(R5138&lt;=15,"Até 15",IF(R5138&lt;=30,"Entre 15 e 30",IF(R5138&lt;=60,"Entre 30 e 60",IF(R5138&lt;=90,"Entre 60 e 90",IF(R5138&lt;=120,"Entre 90 e 120",IF(R5138&lt;=150,"Entre 120 e 150",IF(R5138&lt;=180,"Entre 150 e 180","Superior a 180")))))))</f>
        <v/>
      </c>
    </row>
    <row r="5139">
      <c r="A5139" t="inlineStr">
        <is>
          <t>Q024L01</t>
        </is>
      </c>
      <c r="B5139" t="inlineStr">
        <is>
          <t>RICARDO FERNANDES DAS CHAGAS</t>
        </is>
      </c>
      <c r="C5139" t="n">
        <v>1</v>
      </c>
      <c r="D5139" t="inlineStr">
        <is>
          <t>IPCA</t>
        </is>
      </c>
      <c r="E5139" t="n">
        <v>0.009488792934583046</v>
      </c>
      <c r="F5139" t="inlineStr">
        <is>
          <t>MENSAL</t>
        </is>
      </c>
      <c r="G5139" t="n">
        <v>47781</v>
      </c>
      <c r="H5139" t="n">
        <v>47781</v>
      </c>
      <c r="I5139" t="n">
        <v>106</v>
      </c>
      <c r="J5139" t="inlineStr">
        <is>
          <t>CARTEIRA</t>
        </is>
      </c>
      <c r="K5139" t="inlineStr">
        <is>
          <t>CONTRATO</t>
        </is>
      </c>
      <c r="L5139" t="n">
        <v>1935.5</v>
      </c>
      <c r="M5139" t="inlineStr">
        <is>
          <t>IBIRAPITANGA FASE 3</t>
        </is>
      </c>
      <c r="N5139" s="142">
        <f>DATE(YEAR(G5139),MONTH(G5139),1)</f>
        <v/>
      </c>
      <c r="O5139" s="132">
        <f>IF(G5139&gt;$K$3,"Futuro","Atraso")</f>
        <v/>
      </c>
      <c r="P5139">
        <f>12*(YEAR(G5139)-YEAR($K$3))+(MONTH(G5139)-MONTH($K$3))</f>
        <v/>
      </c>
      <c r="Q5139" s="366">
        <f>IF(M5139="IBIRAPITANGA FASE 3",IF(O5139="Atraso",L5139,L5139/(1+$I$2)^P5139),IF(O5139="Atraso",L5139,L5139/(1+$I$1)^P5139))</f>
        <v/>
      </c>
      <c r="R5139">
        <f>IF(O5139="Atraso",$K$3-G5139,0)</f>
        <v/>
      </c>
      <c r="S5139">
        <f>IF(R5139&lt;=15,"Até 15",IF(R5139&lt;=30,"Entre 15 e 30",IF(R5139&lt;=60,"Entre 30 e 60",IF(R5139&lt;=90,"Entre 60 e 90",IF(R5139&lt;=120,"Entre 90 e 120",IF(R5139&lt;=150,"Entre 120 e 150",IF(R5139&lt;=180,"Entre 150 e 180","Superior a 180")))))))</f>
        <v/>
      </c>
    </row>
    <row r="5140">
      <c r="A5140" t="inlineStr">
        <is>
          <t>Q024L01</t>
        </is>
      </c>
      <c r="B5140" t="inlineStr">
        <is>
          <t>RICARDO FERNANDES DAS CHAGAS</t>
        </is>
      </c>
      <c r="C5140" t="n">
        <v>1</v>
      </c>
      <c r="D5140" t="inlineStr">
        <is>
          <t>IPCA</t>
        </is>
      </c>
      <c r="E5140" t="n">
        <v>0.009488792934583046</v>
      </c>
      <c r="F5140" t="inlineStr">
        <is>
          <t>MENSAL</t>
        </is>
      </c>
      <c r="G5140" t="n">
        <v>47812</v>
      </c>
      <c r="H5140" t="n">
        <v>47812</v>
      </c>
      <c r="I5140" t="n">
        <v>107</v>
      </c>
      <c r="J5140" t="inlineStr">
        <is>
          <t>CARTEIRA</t>
        </is>
      </c>
      <c r="K5140" t="inlineStr">
        <is>
          <t>CONTRATO</t>
        </is>
      </c>
      <c r="L5140" t="n">
        <v>1935.5</v>
      </c>
      <c r="M5140" t="inlineStr">
        <is>
          <t>IBIRAPITANGA FASE 3</t>
        </is>
      </c>
      <c r="N5140" s="142">
        <f>DATE(YEAR(G5140),MONTH(G5140),1)</f>
        <v/>
      </c>
      <c r="O5140" s="132">
        <f>IF(G5140&gt;$K$3,"Futuro","Atraso")</f>
        <v/>
      </c>
      <c r="P5140">
        <f>12*(YEAR(G5140)-YEAR($K$3))+(MONTH(G5140)-MONTH($K$3))</f>
        <v/>
      </c>
      <c r="Q5140" s="366">
        <f>IF(M5140="IBIRAPITANGA FASE 3",IF(O5140="Atraso",L5140,L5140/(1+$I$2)^P5140),IF(O5140="Atraso",L5140,L5140/(1+$I$1)^P5140))</f>
        <v/>
      </c>
      <c r="R5140">
        <f>IF(O5140="Atraso",$K$3-G5140,0)</f>
        <v/>
      </c>
      <c r="S5140">
        <f>IF(R5140&lt;=15,"Até 15",IF(R5140&lt;=30,"Entre 15 e 30",IF(R5140&lt;=60,"Entre 30 e 60",IF(R5140&lt;=90,"Entre 60 e 90",IF(R5140&lt;=120,"Entre 90 e 120",IF(R5140&lt;=150,"Entre 120 e 150",IF(R5140&lt;=180,"Entre 150 e 180","Superior a 180")))))))</f>
        <v/>
      </c>
    </row>
    <row r="5141">
      <c r="A5141" t="inlineStr">
        <is>
          <t>Q024L01</t>
        </is>
      </c>
      <c r="B5141" t="inlineStr">
        <is>
          <t>RICARDO FERNANDES DAS CHAGAS</t>
        </is>
      </c>
      <c r="C5141" t="n">
        <v>1</v>
      </c>
      <c r="D5141" t="inlineStr">
        <is>
          <t>IPCA</t>
        </is>
      </c>
      <c r="E5141" t="n">
        <v>0.009488792934583046</v>
      </c>
      <c r="F5141" t="inlineStr">
        <is>
          <t>MENSAL</t>
        </is>
      </c>
      <c r="G5141" t="n">
        <v>47842</v>
      </c>
      <c r="H5141" t="n">
        <v>47842</v>
      </c>
      <c r="I5141" t="n">
        <v>108</v>
      </c>
      <c r="J5141" t="inlineStr">
        <is>
          <t>CARTEIRA</t>
        </is>
      </c>
      <c r="K5141" t="inlineStr">
        <is>
          <t>CONTRATO</t>
        </is>
      </c>
      <c r="L5141" t="n">
        <v>1935.5</v>
      </c>
      <c r="M5141" t="inlineStr">
        <is>
          <t>IBIRAPITANGA FASE 3</t>
        </is>
      </c>
      <c r="N5141" s="142">
        <f>DATE(YEAR(G5141),MONTH(G5141),1)</f>
        <v/>
      </c>
      <c r="O5141" s="132">
        <f>IF(G5141&gt;$K$3,"Futuro","Atraso")</f>
        <v/>
      </c>
      <c r="P5141">
        <f>12*(YEAR(G5141)-YEAR($K$3))+(MONTH(G5141)-MONTH($K$3))</f>
        <v/>
      </c>
      <c r="Q5141" s="366">
        <f>IF(M5141="IBIRAPITANGA FASE 3",IF(O5141="Atraso",L5141,L5141/(1+$I$2)^P5141),IF(O5141="Atraso",L5141,L5141/(1+$I$1)^P5141))</f>
        <v/>
      </c>
      <c r="R5141">
        <f>IF(O5141="Atraso",$K$3-G5141,0)</f>
        <v/>
      </c>
      <c r="S5141">
        <f>IF(R5141&lt;=15,"Até 15",IF(R5141&lt;=30,"Entre 15 e 30",IF(R5141&lt;=60,"Entre 30 e 60",IF(R5141&lt;=90,"Entre 60 e 90",IF(R5141&lt;=120,"Entre 90 e 120",IF(R5141&lt;=150,"Entre 120 e 150",IF(R5141&lt;=180,"Entre 150 e 180","Superior a 180")))))))</f>
        <v/>
      </c>
    </row>
    <row r="5142">
      <c r="A5142" t="inlineStr">
        <is>
          <t>Q024L01</t>
        </is>
      </c>
      <c r="B5142" t="inlineStr">
        <is>
          <t>RICARDO FERNANDES DAS CHAGAS</t>
        </is>
      </c>
      <c r="C5142" t="n">
        <v>1</v>
      </c>
      <c r="D5142" t="inlineStr">
        <is>
          <t>IPCA</t>
        </is>
      </c>
      <c r="E5142" t="n">
        <v>0.009488792934583046</v>
      </c>
      <c r="F5142" t="inlineStr">
        <is>
          <t>MENSAL</t>
        </is>
      </c>
      <c r="G5142" t="n">
        <v>47873</v>
      </c>
      <c r="H5142" t="n">
        <v>47873</v>
      </c>
      <c r="I5142" t="n">
        <v>109</v>
      </c>
      <c r="J5142" t="inlineStr">
        <is>
          <t>CARTEIRA</t>
        </is>
      </c>
      <c r="K5142" t="inlineStr">
        <is>
          <t>CONTRATO</t>
        </is>
      </c>
      <c r="L5142" t="n">
        <v>1935.5</v>
      </c>
      <c r="M5142" t="inlineStr">
        <is>
          <t>IBIRAPITANGA FASE 3</t>
        </is>
      </c>
      <c r="N5142" s="142">
        <f>DATE(YEAR(G5142),MONTH(G5142),1)</f>
        <v/>
      </c>
      <c r="O5142" s="132">
        <f>IF(G5142&gt;$K$3,"Futuro","Atraso")</f>
        <v/>
      </c>
      <c r="P5142">
        <f>12*(YEAR(G5142)-YEAR($K$3))+(MONTH(G5142)-MONTH($K$3))</f>
        <v/>
      </c>
      <c r="Q5142" s="366">
        <f>IF(M5142="IBIRAPITANGA FASE 3",IF(O5142="Atraso",L5142,L5142/(1+$I$2)^P5142),IF(O5142="Atraso",L5142,L5142/(1+$I$1)^P5142))</f>
        <v/>
      </c>
      <c r="R5142">
        <f>IF(O5142="Atraso",$K$3-G5142,0)</f>
        <v/>
      </c>
      <c r="S5142">
        <f>IF(R5142&lt;=15,"Até 15",IF(R5142&lt;=30,"Entre 15 e 30",IF(R5142&lt;=60,"Entre 30 e 60",IF(R5142&lt;=90,"Entre 60 e 90",IF(R5142&lt;=120,"Entre 90 e 120",IF(R5142&lt;=150,"Entre 120 e 150",IF(R5142&lt;=180,"Entre 150 e 180","Superior a 180")))))))</f>
        <v/>
      </c>
    </row>
    <row r="5143">
      <c r="A5143" t="inlineStr">
        <is>
          <t>Q024L01</t>
        </is>
      </c>
      <c r="B5143" t="inlineStr">
        <is>
          <t>RICARDO FERNANDES DAS CHAGAS</t>
        </is>
      </c>
      <c r="C5143" t="n">
        <v>1</v>
      </c>
      <c r="D5143" t="inlineStr">
        <is>
          <t>IPCA</t>
        </is>
      </c>
      <c r="E5143" t="n">
        <v>0.009488792934583046</v>
      </c>
      <c r="F5143" t="inlineStr">
        <is>
          <t>MENSAL</t>
        </is>
      </c>
      <c r="G5143" t="n">
        <v>47904</v>
      </c>
      <c r="H5143" t="n">
        <v>47904</v>
      </c>
      <c r="I5143" t="n">
        <v>110</v>
      </c>
      <c r="J5143" t="inlineStr">
        <is>
          <t>CARTEIRA</t>
        </is>
      </c>
      <c r="K5143" t="inlineStr">
        <is>
          <t>CONTRATO</t>
        </is>
      </c>
      <c r="L5143" t="n">
        <v>1935.5</v>
      </c>
      <c r="M5143" t="inlineStr">
        <is>
          <t>IBIRAPITANGA FASE 3</t>
        </is>
      </c>
      <c r="N5143" s="142">
        <f>DATE(YEAR(G5143),MONTH(G5143),1)</f>
        <v/>
      </c>
      <c r="O5143" s="132">
        <f>IF(G5143&gt;$K$3,"Futuro","Atraso")</f>
        <v/>
      </c>
      <c r="P5143">
        <f>12*(YEAR(G5143)-YEAR($K$3))+(MONTH(G5143)-MONTH($K$3))</f>
        <v/>
      </c>
      <c r="Q5143" s="366">
        <f>IF(M5143="IBIRAPITANGA FASE 3",IF(O5143="Atraso",L5143,L5143/(1+$I$2)^P5143),IF(O5143="Atraso",L5143,L5143/(1+$I$1)^P5143))</f>
        <v/>
      </c>
      <c r="R5143">
        <f>IF(O5143="Atraso",$K$3-G5143,0)</f>
        <v/>
      </c>
      <c r="S5143">
        <f>IF(R5143&lt;=15,"Até 15",IF(R5143&lt;=30,"Entre 15 e 30",IF(R5143&lt;=60,"Entre 30 e 60",IF(R5143&lt;=90,"Entre 60 e 90",IF(R5143&lt;=120,"Entre 90 e 120",IF(R5143&lt;=150,"Entre 120 e 150",IF(R5143&lt;=180,"Entre 150 e 180","Superior a 180")))))))</f>
        <v/>
      </c>
    </row>
    <row r="5144">
      <c r="A5144" t="inlineStr">
        <is>
          <t>Q024L01</t>
        </is>
      </c>
      <c r="B5144" t="inlineStr">
        <is>
          <t>RICARDO FERNANDES DAS CHAGAS</t>
        </is>
      </c>
      <c r="C5144" t="n">
        <v>1</v>
      </c>
      <c r="D5144" t="inlineStr">
        <is>
          <t>IPCA</t>
        </is>
      </c>
      <c r="E5144" t="n">
        <v>0.009488792934583046</v>
      </c>
      <c r="F5144" t="inlineStr">
        <is>
          <t>MENSAL</t>
        </is>
      </c>
      <c r="G5144" t="n">
        <v>47932</v>
      </c>
      <c r="H5144" t="n">
        <v>47932</v>
      </c>
      <c r="I5144" t="n">
        <v>111</v>
      </c>
      <c r="J5144" t="inlineStr">
        <is>
          <t>CARTEIRA</t>
        </is>
      </c>
      <c r="K5144" t="inlineStr">
        <is>
          <t>CONTRATO</t>
        </is>
      </c>
      <c r="L5144" t="n">
        <v>1935.5</v>
      </c>
      <c r="M5144" t="inlineStr">
        <is>
          <t>IBIRAPITANGA FASE 3</t>
        </is>
      </c>
      <c r="N5144" s="142">
        <f>DATE(YEAR(G5144),MONTH(G5144),1)</f>
        <v/>
      </c>
      <c r="O5144" s="132">
        <f>IF(G5144&gt;$K$3,"Futuro","Atraso")</f>
        <v/>
      </c>
      <c r="P5144">
        <f>12*(YEAR(G5144)-YEAR($K$3))+(MONTH(G5144)-MONTH($K$3))</f>
        <v/>
      </c>
      <c r="Q5144" s="366">
        <f>IF(M5144="IBIRAPITANGA FASE 3",IF(O5144="Atraso",L5144,L5144/(1+$I$2)^P5144),IF(O5144="Atraso",L5144,L5144/(1+$I$1)^P5144))</f>
        <v/>
      </c>
      <c r="R5144">
        <f>IF(O5144="Atraso",$K$3-G5144,0)</f>
        <v/>
      </c>
      <c r="S5144">
        <f>IF(R5144&lt;=15,"Até 15",IF(R5144&lt;=30,"Entre 15 e 30",IF(R5144&lt;=60,"Entre 30 e 60",IF(R5144&lt;=90,"Entre 60 e 90",IF(R5144&lt;=120,"Entre 90 e 120",IF(R5144&lt;=150,"Entre 120 e 150",IF(R5144&lt;=180,"Entre 150 e 180","Superior a 180")))))))</f>
        <v/>
      </c>
    </row>
    <row r="5145">
      <c r="A5145" t="inlineStr">
        <is>
          <t>Q024L01</t>
        </is>
      </c>
      <c r="B5145" t="inlineStr">
        <is>
          <t>RICARDO FERNANDES DAS CHAGAS</t>
        </is>
      </c>
      <c r="C5145" t="n">
        <v>1</v>
      </c>
      <c r="D5145" t="inlineStr">
        <is>
          <t>IPCA</t>
        </is>
      </c>
      <c r="E5145" t="n">
        <v>0.009488792934583046</v>
      </c>
      <c r="F5145" t="inlineStr">
        <is>
          <t>MENSAL</t>
        </is>
      </c>
      <c r="G5145" t="n">
        <v>47963</v>
      </c>
      <c r="H5145" t="n">
        <v>47963</v>
      </c>
      <c r="I5145" t="n">
        <v>112</v>
      </c>
      <c r="J5145" t="inlineStr">
        <is>
          <t>CARTEIRA</t>
        </is>
      </c>
      <c r="K5145" t="inlineStr">
        <is>
          <t>CONTRATO</t>
        </is>
      </c>
      <c r="L5145" t="n">
        <v>1935.5</v>
      </c>
      <c r="M5145" t="inlineStr">
        <is>
          <t>IBIRAPITANGA FASE 3</t>
        </is>
      </c>
      <c r="N5145" s="142">
        <f>DATE(YEAR(G5145),MONTH(G5145),1)</f>
        <v/>
      </c>
      <c r="O5145" s="132">
        <f>IF(G5145&gt;$K$3,"Futuro","Atraso")</f>
        <v/>
      </c>
      <c r="P5145">
        <f>12*(YEAR(G5145)-YEAR($K$3))+(MONTH(G5145)-MONTH($K$3))</f>
        <v/>
      </c>
      <c r="Q5145" s="366">
        <f>IF(M5145="IBIRAPITANGA FASE 3",IF(O5145="Atraso",L5145,L5145/(1+$I$2)^P5145),IF(O5145="Atraso",L5145,L5145/(1+$I$1)^P5145))</f>
        <v/>
      </c>
      <c r="R5145">
        <f>IF(O5145="Atraso",$K$3-G5145,0)</f>
        <v/>
      </c>
      <c r="S5145">
        <f>IF(R5145&lt;=15,"Até 15",IF(R5145&lt;=30,"Entre 15 e 30",IF(R5145&lt;=60,"Entre 30 e 60",IF(R5145&lt;=90,"Entre 60 e 90",IF(R5145&lt;=120,"Entre 90 e 120",IF(R5145&lt;=150,"Entre 120 e 150",IF(R5145&lt;=180,"Entre 150 e 180","Superior a 180")))))))</f>
        <v/>
      </c>
    </row>
    <row r="5146">
      <c r="A5146" t="inlineStr">
        <is>
          <t>Q024L01</t>
        </is>
      </c>
      <c r="B5146" t="inlineStr">
        <is>
          <t>RICARDO FERNANDES DAS CHAGAS</t>
        </is>
      </c>
      <c r="C5146" t="n">
        <v>1</v>
      </c>
      <c r="D5146" t="inlineStr">
        <is>
          <t>IPCA</t>
        </is>
      </c>
      <c r="E5146" t="n">
        <v>0.009488792934583046</v>
      </c>
      <c r="F5146" t="inlineStr">
        <is>
          <t>MENSAL</t>
        </is>
      </c>
      <c r="G5146" t="n">
        <v>47993</v>
      </c>
      <c r="H5146" t="n">
        <v>47993</v>
      </c>
      <c r="I5146" t="n">
        <v>113</v>
      </c>
      <c r="J5146" t="inlineStr">
        <is>
          <t>CARTEIRA</t>
        </is>
      </c>
      <c r="K5146" t="inlineStr">
        <is>
          <t>CONTRATO</t>
        </is>
      </c>
      <c r="L5146" t="n">
        <v>1935.5</v>
      </c>
      <c r="M5146" t="inlineStr">
        <is>
          <t>IBIRAPITANGA FASE 3</t>
        </is>
      </c>
      <c r="N5146" s="142">
        <f>DATE(YEAR(G5146),MONTH(G5146),1)</f>
        <v/>
      </c>
      <c r="O5146" s="132">
        <f>IF(G5146&gt;$K$3,"Futuro","Atraso")</f>
        <v/>
      </c>
      <c r="P5146">
        <f>12*(YEAR(G5146)-YEAR($K$3))+(MONTH(G5146)-MONTH($K$3))</f>
        <v/>
      </c>
      <c r="Q5146" s="366">
        <f>IF(M5146="IBIRAPITANGA FASE 3",IF(O5146="Atraso",L5146,L5146/(1+$I$2)^P5146),IF(O5146="Atraso",L5146,L5146/(1+$I$1)^P5146))</f>
        <v/>
      </c>
      <c r="R5146">
        <f>IF(O5146="Atraso",$K$3-G5146,0)</f>
        <v/>
      </c>
      <c r="S5146">
        <f>IF(R5146&lt;=15,"Até 15",IF(R5146&lt;=30,"Entre 15 e 30",IF(R5146&lt;=60,"Entre 30 e 60",IF(R5146&lt;=90,"Entre 60 e 90",IF(R5146&lt;=120,"Entre 90 e 120",IF(R5146&lt;=150,"Entre 120 e 150",IF(R5146&lt;=180,"Entre 150 e 180","Superior a 180")))))))</f>
        <v/>
      </c>
    </row>
    <row r="5147">
      <c r="A5147" t="inlineStr">
        <is>
          <t>Q024L01</t>
        </is>
      </c>
      <c r="B5147" t="inlineStr">
        <is>
          <t>RICARDO FERNANDES DAS CHAGAS</t>
        </is>
      </c>
      <c r="C5147" t="n">
        <v>1</v>
      </c>
      <c r="D5147" t="inlineStr">
        <is>
          <t>IPCA</t>
        </is>
      </c>
      <c r="E5147" t="n">
        <v>0.009488792934583046</v>
      </c>
      <c r="F5147" t="inlineStr">
        <is>
          <t>MENSAL</t>
        </is>
      </c>
      <c r="G5147" t="n">
        <v>48024</v>
      </c>
      <c r="H5147" t="n">
        <v>48024</v>
      </c>
      <c r="I5147" t="n">
        <v>114</v>
      </c>
      <c r="J5147" t="inlineStr">
        <is>
          <t>CARTEIRA</t>
        </is>
      </c>
      <c r="K5147" t="inlineStr">
        <is>
          <t>CONTRATO</t>
        </is>
      </c>
      <c r="L5147" t="n">
        <v>1935.5</v>
      </c>
      <c r="M5147" t="inlineStr">
        <is>
          <t>IBIRAPITANGA FASE 3</t>
        </is>
      </c>
      <c r="N5147" s="142">
        <f>DATE(YEAR(G5147),MONTH(G5147),1)</f>
        <v/>
      </c>
      <c r="O5147" s="132">
        <f>IF(G5147&gt;$K$3,"Futuro","Atraso")</f>
        <v/>
      </c>
      <c r="P5147">
        <f>12*(YEAR(G5147)-YEAR($K$3))+(MONTH(G5147)-MONTH($K$3))</f>
        <v/>
      </c>
      <c r="Q5147" s="366">
        <f>IF(M5147="IBIRAPITANGA FASE 3",IF(O5147="Atraso",L5147,L5147/(1+$I$2)^P5147),IF(O5147="Atraso",L5147,L5147/(1+$I$1)^P5147))</f>
        <v/>
      </c>
      <c r="R5147">
        <f>IF(O5147="Atraso",$K$3-G5147,0)</f>
        <v/>
      </c>
      <c r="S5147">
        <f>IF(R5147&lt;=15,"Até 15",IF(R5147&lt;=30,"Entre 15 e 30",IF(R5147&lt;=60,"Entre 30 e 60",IF(R5147&lt;=90,"Entre 60 e 90",IF(R5147&lt;=120,"Entre 90 e 120",IF(R5147&lt;=150,"Entre 120 e 150",IF(R5147&lt;=180,"Entre 150 e 180","Superior a 180")))))))</f>
        <v/>
      </c>
    </row>
    <row r="5148">
      <c r="A5148" t="inlineStr">
        <is>
          <t>Q024L01</t>
        </is>
      </c>
      <c r="B5148" t="inlineStr">
        <is>
          <t>RICARDO FERNANDES DAS CHAGAS</t>
        </is>
      </c>
      <c r="C5148" t="n">
        <v>1</v>
      </c>
      <c r="D5148" t="inlineStr">
        <is>
          <t>IPCA</t>
        </is>
      </c>
      <c r="E5148" t="n">
        <v>0.009488792934583046</v>
      </c>
      <c r="F5148" t="inlineStr">
        <is>
          <t>MENSAL</t>
        </is>
      </c>
      <c r="G5148" t="n">
        <v>48054</v>
      </c>
      <c r="H5148" t="n">
        <v>48054</v>
      </c>
      <c r="I5148" t="n">
        <v>115</v>
      </c>
      <c r="J5148" t="inlineStr">
        <is>
          <t>CARTEIRA</t>
        </is>
      </c>
      <c r="K5148" t="inlineStr">
        <is>
          <t>CONTRATO</t>
        </is>
      </c>
      <c r="L5148" t="n">
        <v>1935.5</v>
      </c>
      <c r="M5148" t="inlineStr">
        <is>
          <t>IBIRAPITANGA FASE 3</t>
        </is>
      </c>
      <c r="N5148" s="142">
        <f>DATE(YEAR(G5148),MONTH(G5148),1)</f>
        <v/>
      </c>
      <c r="O5148" s="132">
        <f>IF(G5148&gt;$K$3,"Futuro","Atraso")</f>
        <v/>
      </c>
      <c r="P5148">
        <f>12*(YEAR(G5148)-YEAR($K$3))+(MONTH(G5148)-MONTH($K$3))</f>
        <v/>
      </c>
      <c r="Q5148" s="366">
        <f>IF(M5148="IBIRAPITANGA FASE 3",IF(O5148="Atraso",L5148,L5148/(1+$I$2)^P5148),IF(O5148="Atraso",L5148,L5148/(1+$I$1)^P5148))</f>
        <v/>
      </c>
      <c r="R5148">
        <f>IF(O5148="Atraso",$K$3-G5148,0)</f>
        <v/>
      </c>
      <c r="S5148">
        <f>IF(R5148&lt;=15,"Até 15",IF(R5148&lt;=30,"Entre 15 e 30",IF(R5148&lt;=60,"Entre 30 e 60",IF(R5148&lt;=90,"Entre 60 e 90",IF(R5148&lt;=120,"Entre 90 e 120",IF(R5148&lt;=150,"Entre 120 e 150",IF(R5148&lt;=180,"Entre 150 e 180","Superior a 180")))))))</f>
        <v/>
      </c>
    </row>
    <row r="5149">
      <c r="A5149" t="inlineStr">
        <is>
          <t>Q024L01</t>
        </is>
      </c>
      <c r="B5149" t="inlineStr">
        <is>
          <t>RICARDO FERNANDES DAS CHAGAS</t>
        </is>
      </c>
      <c r="C5149" t="n">
        <v>1</v>
      </c>
      <c r="D5149" t="inlineStr">
        <is>
          <t>IPCA</t>
        </is>
      </c>
      <c r="E5149" t="n">
        <v>0.009488792934583046</v>
      </c>
      <c r="F5149" t="inlineStr">
        <is>
          <t>MENSAL</t>
        </is>
      </c>
      <c r="G5149" t="n">
        <v>48059</v>
      </c>
      <c r="H5149" t="n">
        <v>48059</v>
      </c>
      <c r="I5149" t="n">
        <v>10</v>
      </c>
      <c r="J5149" t="inlineStr">
        <is>
          <t>CARTEIRA</t>
        </is>
      </c>
      <c r="K5149" t="inlineStr">
        <is>
          <t>CONTRATO</t>
        </is>
      </c>
      <c r="L5149" t="n">
        <v>10490.28</v>
      </c>
      <c r="M5149" t="inlineStr">
        <is>
          <t>IBIRAPITANGA FASE 3</t>
        </is>
      </c>
      <c r="N5149" s="142">
        <f>DATE(YEAR(G5149),MONTH(G5149),1)</f>
        <v/>
      </c>
      <c r="O5149" s="132">
        <f>IF(G5149&gt;$K$3,"Futuro","Atraso")</f>
        <v/>
      </c>
      <c r="P5149">
        <f>12*(YEAR(G5149)-YEAR($K$3))+(MONTH(G5149)-MONTH($K$3))</f>
        <v/>
      </c>
      <c r="Q5149" s="366">
        <f>IF(M5149="IBIRAPITANGA FASE 3",IF(O5149="Atraso",L5149,L5149/(1+$I$2)^P5149),IF(O5149="Atraso",L5149,L5149/(1+$I$1)^P5149))</f>
        <v/>
      </c>
      <c r="R5149">
        <f>IF(O5149="Atraso",$K$3-G5149,0)</f>
        <v/>
      </c>
      <c r="S5149">
        <f>IF(R5149&lt;=15,"Até 15",IF(R5149&lt;=30,"Entre 15 e 30",IF(R5149&lt;=60,"Entre 30 e 60",IF(R5149&lt;=90,"Entre 60 e 90",IF(R5149&lt;=120,"Entre 90 e 120",IF(R5149&lt;=150,"Entre 120 e 150",IF(R5149&lt;=180,"Entre 150 e 180","Superior a 180")))))))</f>
        <v/>
      </c>
    </row>
    <row r="5150">
      <c r="A5150" t="inlineStr">
        <is>
          <t>Q024L01</t>
        </is>
      </c>
      <c r="B5150" t="inlineStr">
        <is>
          <t>RICARDO FERNANDES DAS CHAGAS</t>
        </is>
      </c>
      <c r="C5150" t="n">
        <v>1</v>
      </c>
      <c r="D5150" t="inlineStr">
        <is>
          <t>IPCA</t>
        </is>
      </c>
      <c r="E5150" t="n">
        <v>0.009488792934583046</v>
      </c>
      <c r="F5150" t="inlineStr">
        <is>
          <t>MENSAL</t>
        </is>
      </c>
      <c r="G5150" t="n">
        <v>48085</v>
      </c>
      <c r="H5150" t="n">
        <v>48085</v>
      </c>
      <c r="I5150" t="n">
        <v>116</v>
      </c>
      <c r="J5150" t="inlineStr">
        <is>
          <t>CARTEIRA</t>
        </is>
      </c>
      <c r="K5150" t="inlineStr">
        <is>
          <t>CONTRATO</t>
        </is>
      </c>
      <c r="L5150" t="n">
        <v>1935.5</v>
      </c>
      <c r="M5150" t="inlineStr">
        <is>
          <t>IBIRAPITANGA FASE 3</t>
        </is>
      </c>
      <c r="N5150" s="142">
        <f>DATE(YEAR(G5150),MONTH(G5150),1)</f>
        <v/>
      </c>
      <c r="O5150" s="132">
        <f>IF(G5150&gt;$K$3,"Futuro","Atraso")</f>
        <v/>
      </c>
      <c r="P5150">
        <f>12*(YEAR(G5150)-YEAR($K$3))+(MONTH(G5150)-MONTH($K$3))</f>
        <v/>
      </c>
      <c r="Q5150" s="366">
        <f>IF(M5150="IBIRAPITANGA FASE 3",IF(O5150="Atraso",L5150,L5150/(1+$I$2)^P5150),IF(O5150="Atraso",L5150,L5150/(1+$I$1)^P5150))</f>
        <v/>
      </c>
      <c r="R5150">
        <f>IF(O5150="Atraso",$K$3-G5150,0)</f>
        <v/>
      </c>
      <c r="S5150">
        <f>IF(R5150&lt;=15,"Até 15",IF(R5150&lt;=30,"Entre 15 e 30",IF(R5150&lt;=60,"Entre 30 e 60",IF(R5150&lt;=90,"Entre 60 e 90",IF(R5150&lt;=120,"Entre 90 e 120",IF(R5150&lt;=150,"Entre 120 e 150",IF(R5150&lt;=180,"Entre 150 e 180","Superior a 180")))))))</f>
        <v/>
      </c>
    </row>
    <row r="5151">
      <c r="A5151" t="inlineStr">
        <is>
          <t>Q024L01</t>
        </is>
      </c>
      <c r="B5151" t="inlineStr">
        <is>
          <t>RICARDO FERNANDES DAS CHAGAS</t>
        </is>
      </c>
      <c r="C5151" t="n">
        <v>1</v>
      </c>
      <c r="D5151" t="inlineStr">
        <is>
          <t>IPCA</t>
        </is>
      </c>
      <c r="E5151" t="n">
        <v>0.009488792934583046</v>
      </c>
      <c r="F5151" t="inlineStr">
        <is>
          <t>MENSAL</t>
        </is>
      </c>
      <c r="G5151" t="n">
        <v>48116</v>
      </c>
      <c r="H5151" t="n">
        <v>48116</v>
      </c>
      <c r="I5151" t="n">
        <v>117</v>
      </c>
      <c r="J5151" t="inlineStr">
        <is>
          <t>CARTEIRA</t>
        </is>
      </c>
      <c r="K5151" t="inlineStr">
        <is>
          <t>CONTRATO</t>
        </is>
      </c>
      <c r="L5151" t="n">
        <v>1935.5</v>
      </c>
      <c r="M5151" t="inlineStr">
        <is>
          <t>IBIRAPITANGA FASE 3</t>
        </is>
      </c>
      <c r="N5151" s="142">
        <f>DATE(YEAR(G5151),MONTH(G5151),1)</f>
        <v/>
      </c>
      <c r="O5151" s="132">
        <f>IF(G5151&gt;$K$3,"Futuro","Atraso")</f>
        <v/>
      </c>
      <c r="P5151">
        <f>12*(YEAR(G5151)-YEAR($K$3))+(MONTH(G5151)-MONTH($K$3))</f>
        <v/>
      </c>
      <c r="Q5151" s="366">
        <f>IF(M5151="IBIRAPITANGA FASE 3",IF(O5151="Atraso",L5151,L5151/(1+$I$2)^P5151),IF(O5151="Atraso",L5151,L5151/(1+$I$1)^P5151))</f>
        <v/>
      </c>
      <c r="R5151">
        <f>IF(O5151="Atraso",$K$3-G5151,0)</f>
        <v/>
      </c>
      <c r="S5151">
        <f>IF(R5151&lt;=15,"Até 15",IF(R5151&lt;=30,"Entre 15 e 30",IF(R5151&lt;=60,"Entre 30 e 60",IF(R5151&lt;=90,"Entre 60 e 90",IF(R5151&lt;=120,"Entre 90 e 120",IF(R5151&lt;=150,"Entre 120 e 150",IF(R5151&lt;=180,"Entre 150 e 180","Superior a 180")))))))</f>
        <v/>
      </c>
    </row>
    <row r="5152">
      <c r="A5152" t="inlineStr">
        <is>
          <t>Q024L01</t>
        </is>
      </c>
      <c r="B5152" t="inlineStr">
        <is>
          <t>RICARDO FERNANDES DAS CHAGAS</t>
        </is>
      </c>
      <c r="C5152" t="n">
        <v>1</v>
      </c>
      <c r="D5152" t="inlineStr">
        <is>
          <t>IPCA</t>
        </is>
      </c>
      <c r="E5152" t="n">
        <v>0.009488792934583046</v>
      </c>
      <c r="F5152" t="inlineStr">
        <is>
          <t>MENSAL</t>
        </is>
      </c>
      <c r="G5152" t="n">
        <v>48146</v>
      </c>
      <c r="H5152" t="n">
        <v>48146</v>
      </c>
      <c r="I5152" t="n">
        <v>118</v>
      </c>
      <c r="J5152" t="inlineStr">
        <is>
          <t>CARTEIRA</t>
        </is>
      </c>
      <c r="K5152" t="inlineStr">
        <is>
          <t>CONTRATO</t>
        </is>
      </c>
      <c r="L5152" t="n">
        <v>1935.5</v>
      </c>
      <c r="M5152" t="inlineStr">
        <is>
          <t>IBIRAPITANGA FASE 3</t>
        </is>
      </c>
      <c r="N5152" s="142">
        <f>DATE(YEAR(G5152),MONTH(G5152),1)</f>
        <v/>
      </c>
      <c r="O5152" s="132">
        <f>IF(G5152&gt;$K$3,"Futuro","Atraso")</f>
        <v/>
      </c>
      <c r="P5152">
        <f>12*(YEAR(G5152)-YEAR($K$3))+(MONTH(G5152)-MONTH($K$3))</f>
        <v/>
      </c>
      <c r="Q5152" s="366">
        <f>IF(M5152="IBIRAPITANGA FASE 3",IF(O5152="Atraso",L5152,L5152/(1+$I$2)^P5152),IF(O5152="Atraso",L5152,L5152/(1+$I$1)^P5152))</f>
        <v/>
      </c>
      <c r="R5152">
        <f>IF(O5152="Atraso",$K$3-G5152,0)</f>
        <v/>
      </c>
      <c r="S5152">
        <f>IF(R5152&lt;=15,"Até 15",IF(R5152&lt;=30,"Entre 15 e 30",IF(R5152&lt;=60,"Entre 30 e 60",IF(R5152&lt;=90,"Entre 60 e 90",IF(R5152&lt;=120,"Entre 90 e 120",IF(R5152&lt;=150,"Entre 120 e 150",IF(R5152&lt;=180,"Entre 150 e 180","Superior a 180")))))))</f>
        <v/>
      </c>
    </row>
    <row r="5153">
      <c r="A5153" t="inlineStr">
        <is>
          <t>Q024L01</t>
        </is>
      </c>
      <c r="B5153" t="inlineStr">
        <is>
          <t>RICARDO FERNANDES DAS CHAGAS</t>
        </is>
      </c>
      <c r="C5153" t="n">
        <v>1</v>
      </c>
      <c r="D5153" t="inlineStr">
        <is>
          <t>IPCA</t>
        </is>
      </c>
      <c r="E5153" t="n">
        <v>0.009488792934583046</v>
      </c>
      <c r="F5153" t="inlineStr">
        <is>
          <t>MENSAL</t>
        </is>
      </c>
      <c r="G5153" t="n">
        <v>48177</v>
      </c>
      <c r="H5153" t="n">
        <v>48177</v>
      </c>
      <c r="I5153" t="n">
        <v>119</v>
      </c>
      <c r="J5153" t="inlineStr">
        <is>
          <t>CARTEIRA</t>
        </is>
      </c>
      <c r="K5153" t="inlineStr">
        <is>
          <t>CONTRATO</t>
        </is>
      </c>
      <c r="L5153" t="n">
        <v>1935.5</v>
      </c>
      <c r="M5153" t="inlineStr">
        <is>
          <t>IBIRAPITANGA FASE 3</t>
        </is>
      </c>
      <c r="N5153" s="142">
        <f>DATE(YEAR(G5153),MONTH(G5153),1)</f>
        <v/>
      </c>
      <c r="O5153" s="132">
        <f>IF(G5153&gt;$K$3,"Futuro","Atraso")</f>
        <v/>
      </c>
      <c r="P5153">
        <f>12*(YEAR(G5153)-YEAR($K$3))+(MONTH(G5153)-MONTH($K$3))</f>
        <v/>
      </c>
      <c r="Q5153" s="366">
        <f>IF(M5153="IBIRAPITANGA FASE 3",IF(O5153="Atraso",L5153,L5153/(1+$I$2)^P5153),IF(O5153="Atraso",L5153,L5153/(1+$I$1)^P5153))</f>
        <v/>
      </c>
      <c r="R5153">
        <f>IF(O5153="Atraso",$K$3-G5153,0)</f>
        <v/>
      </c>
      <c r="S5153">
        <f>IF(R5153&lt;=15,"Até 15",IF(R5153&lt;=30,"Entre 15 e 30",IF(R5153&lt;=60,"Entre 30 e 60",IF(R5153&lt;=90,"Entre 60 e 90",IF(R5153&lt;=120,"Entre 90 e 120",IF(R5153&lt;=150,"Entre 120 e 150",IF(R5153&lt;=180,"Entre 150 e 180","Superior a 180")))))))</f>
        <v/>
      </c>
    </row>
    <row r="5154">
      <c r="A5154" t="inlineStr">
        <is>
          <t>Q024L01</t>
        </is>
      </c>
      <c r="B5154" t="inlineStr">
        <is>
          <t>RICARDO FERNANDES DAS CHAGAS</t>
        </is>
      </c>
      <c r="C5154" t="n">
        <v>1</v>
      </c>
      <c r="D5154" t="inlineStr">
        <is>
          <t>IPCA</t>
        </is>
      </c>
      <c r="E5154" t="n">
        <v>0.009488792934583046</v>
      </c>
      <c r="F5154" t="inlineStr">
        <is>
          <t>MENSAL</t>
        </is>
      </c>
      <c r="G5154" t="n">
        <v>48207</v>
      </c>
      <c r="H5154" t="n">
        <v>48207</v>
      </c>
      <c r="I5154" t="n">
        <v>120</v>
      </c>
      <c r="J5154" t="inlineStr">
        <is>
          <t>CARTEIRA</t>
        </is>
      </c>
      <c r="K5154" t="inlineStr">
        <is>
          <t>CONTRATO</t>
        </is>
      </c>
      <c r="L5154" t="n">
        <v>1935.5</v>
      </c>
      <c r="M5154" t="inlineStr">
        <is>
          <t>IBIRAPITANGA FASE 3</t>
        </is>
      </c>
      <c r="N5154" s="142">
        <f>DATE(YEAR(G5154),MONTH(G5154),1)</f>
        <v/>
      </c>
      <c r="O5154" s="132">
        <f>IF(G5154&gt;$K$3,"Futuro","Atraso")</f>
        <v/>
      </c>
      <c r="P5154">
        <f>12*(YEAR(G5154)-YEAR($K$3))+(MONTH(G5154)-MONTH($K$3))</f>
        <v/>
      </c>
      <c r="Q5154" s="366">
        <f>IF(M5154="IBIRAPITANGA FASE 3",IF(O5154="Atraso",L5154,L5154/(1+$I$2)^P5154),IF(O5154="Atraso",L5154,L5154/(1+$I$1)^P5154))</f>
        <v/>
      </c>
      <c r="R5154">
        <f>IF(O5154="Atraso",$K$3-G5154,0)</f>
        <v/>
      </c>
      <c r="S5154">
        <f>IF(R5154&lt;=15,"Até 15",IF(R5154&lt;=30,"Entre 15 e 30",IF(R5154&lt;=60,"Entre 30 e 60",IF(R5154&lt;=90,"Entre 60 e 90",IF(R5154&lt;=120,"Entre 90 e 120",IF(R5154&lt;=150,"Entre 120 e 150",IF(R5154&lt;=180,"Entre 150 e 180","Superior a 180")))))))</f>
        <v/>
      </c>
    </row>
    <row r="5155">
      <c r="A5155" t="inlineStr">
        <is>
          <t>Q024L01</t>
        </is>
      </c>
      <c r="B5155" t="inlineStr">
        <is>
          <t>RICARDO FERNANDES DAS CHAGAS</t>
        </is>
      </c>
      <c r="C5155" t="n">
        <v>1</v>
      </c>
      <c r="D5155" t="inlineStr">
        <is>
          <t>IPCA</t>
        </is>
      </c>
      <c r="E5155" t="n">
        <v>0.009488792934583046</v>
      </c>
      <c r="F5155" t="inlineStr">
        <is>
          <t>MENSAL</t>
        </is>
      </c>
      <c r="G5155" t="n">
        <v>48238</v>
      </c>
      <c r="H5155" t="n">
        <v>48238</v>
      </c>
      <c r="I5155" t="n">
        <v>121</v>
      </c>
      <c r="J5155" t="inlineStr">
        <is>
          <t>CARTEIRA</t>
        </is>
      </c>
      <c r="K5155" t="inlineStr">
        <is>
          <t>CONTRATO</t>
        </is>
      </c>
      <c r="L5155" t="n">
        <v>1935.5</v>
      </c>
      <c r="M5155" t="inlineStr">
        <is>
          <t>IBIRAPITANGA FASE 3</t>
        </is>
      </c>
      <c r="N5155" s="142">
        <f>DATE(YEAR(G5155),MONTH(G5155),1)</f>
        <v/>
      </c>
      <c r="O5155" s="132">
        <f>IF(G5155&gt;$K$3,"Futuro","Atraso")</f>
        <v/>
      </c>
      <c r="P5155">
        <f>12*(YEAR(G5155)-YEAR($K$3))+(MONTH(G5155)-MONTH($K$3))</f>
        <v/>
      </c>
      <c r="Q5155" s="366">
        <f>IF(M5155="IBIRAPITANGA FASE 3",IF(O5155="Atraso",L5155,L5155/(1+$I$2)^P5155),IF(O5155="Atraso",L5155,L5155/(1+$I$1)^P5155))</f>
        <v/>
      </c>
      <c r="R5155">
        <f>IF(O5155="Atraso",$K$3-G5155,0)</f>
        <v/>
      </c>
      <c r="S5155">
        <f>IF(R5155&lt;=15,"Até 15",IF(R5155&lt;=30,"Entre 15 e 30",IF(R5155&lt;=60,"Entre 30 e 60",IF(R5155&lt;=90,"Entre 60 e 90",IF(R5155&lt;=120,"Entre 90 e 120",IF(R5155&lt;=150,"Entre 120 e 150",IF(R5155&lt;=180,"Entre 150 e 180","Superior a 180")))))))</f>
        <v/>
      </c>
    </row>
    <row r="5156">
      <c r="A5156" t="inlineStr">
        <is>
          <t>Q024L01</t>
        </is>
      </c>
      <c r="B5156" t="inlineStr">
        <is>
          <t>RICARDO FERNANDES DAS CHAGAS</t>
        </is>
      </c>
      <c r="C5156" t="n">
        <v>1</v>
      </c>
      <c r="D5156" t="inlineStr">
        <is>
          <t>IPCA</t>
        </is>
      </c>
      <c r="E5156" t="n">
        <v>0.009488792934583046</v>
      </c>
      <c r="F5156" t="inlineStr">
        <is>
          <t>MENSAL</t>
        </is>
      </c>
      <c r="G5156" t="n">
        <v>48269</v>
      </c>
      <c r="H5156" t="n">
        <v>48269</v>
      </c>
      <c r="I5156" t="n">
        <v>122</v>
      </c>
      <c r="J5156" t="inlineStr">
        <is>
          <t>CARTEIRA</t>
        </is>
      </c>
      <c r="K5156" t="inlineStr">
        <is>
          <t>CONTRATO</t>
        </is>
      </c>
      <c r="L5156" t="n">
        <v>1935.5</v>
      </c>
      <c r="M5156" t="inlineStr">
        <is>
          <t>IBIRAPITANGA FASE 3</t>
        </is>
      </c>
      <c r="N5156" s="142">
        <f>DATE(YEAR(G5156),MONTH(G5156),1)</f>
        <v/>
      </c>
      <c r="O5156" s="132">
        <f>IF(G5156&gt;$K$3,"Futuro","Atraso")</f>
        <v/>
      </c>
      <c r="P5156">
        <f>12*(YEAR(G5156)-YEAR($K$3))+(MONTH(G5156)-MONTH($K$3))</f>
        <v/>
      </c>
      <c r="Q5156" s="366">
        <f>IF(M5156="IBIRAPITANGA FASE 3",IF(O5156="Atraso",L5156,L5156/(1+$I$2)^P5156),IF(O5156="Atraso",L5156,L5156/(1+$I$1)^P5156))</f>
        <v/>
      </c>
      <c r="R5156">
        <f>IF(O5156="Atraso",$K$3-G5156,0)</f>
        <v/>
      </c>
      <c r="S5156">
        <f>IF(R5156&lt;=15,"Até 15",IF(R5156&lt;=30,"Entre 15 e 30",IF(R5156&lt;=60,"Entre 30 e 60",IF(R5156&lt;=90,"Entre 60 e 90",IF(R5156&lt;=120,"Entre 90 e 120",IF(R5156&lt;=150,"Entre 120 e 150",IF(R5156&lt;=180,"Entre 150 e 180","Superior a 180")))))))</f>
        <v/>
      </c>
    </row>
    <row r="5157">
      <c r="A5157" t="inlineStr">
        <is>
          <t>Q024L01</t>
        </is>
      </c>
      <c r="B5157" t="inlineStr">
        <is>
          <t>RICARDO FERNANDES DAS CHAGAS</t>
        </is>
      </c>
      <c r="C5157" t="n">
        <v>1</v>
      </c>
      <c r="D5157" t="inlineStr">
        <is>
          <t>IPCA</t>
        </is>
      </c>
      <c r="E5157" t="n">
        <v>0.009488792934583046</v>
      </c>
      <c r="F5157" t="inlineStr">
        <is>
          <t>MENSAL</t>
        </is>
      </c>
      <c r="G5157" t="n">
        <v>48298</v>
      </c>
      <c r="H5157" t="n">
        <v>48298</v>
      </c>
      <c r="I5157" t="n">
        <v>123</v>
      </c>
      <c r="J5157" t="inlineStr">
        <is>
          <t>CARTEIRA</t>
        </is>
      </c>
      <c r="K5157" t="inlineStr">
        <is>
          <t>CONTRATO</t>
        </is>
      </c>
      <c r="L5157" t="n">
        <v>1935.5</v>
      </c>
      <c r="M5157" t="inlineStr">
        <is>
          <t>IBIRAPITANGA FASE 3</t>
        </is>
      </c>
      <c r="N5157" s="142">
        <f>DATE(YEAR(G5157),MONTH(G5157),1)</f>
        <v/>
      </c>
      <c r="O5157" s="132">
        <f>IF(G5157&gt;$K$3,"Futuro","Atraso")</f>
        <v/>
      </c>
      <c r="P5157">
        <f>12*(YEAR(G5157)-YEAR($K$3))+(MONTH(G5157)-MONTH($K$3))</f>
        <v/>
      </c>
      <c r="Q5157" s="366">
        <f>IF(M5157="IBIRAPITANGA FASE 3",IF(O5157="Atraso",L5157,L5157/(1+$I$2)^P5157),IF(O5157="Atraso",L5157,L5157/(1+$I$1)^P5157))</f>
        <v/>
      </c>
      <c r="R5157">
        <f>IF(O5157="Atraso",$K$3-G5157,0)</f>
        <v/>
      </c>
      <c r="S5157">
        <f>IF(R5157&lt;=15,"Até 15",IF(R5157&lt;=30,"Entre 15 e 30",IF(R5157&lt;=60,"Entre 30 e 60",IF(R5157&lt;=90,"Entre 60 e 90",IF(R5157&lt;=120,"Entre 90 e 120",IF(R5157&lt;=150,"Entre 120 e 150",IF(R5157&lt;=180,"Entre 150 e 180","Superior a 180")))))))</f>
        <v/>
      </c>
    </row>
    <row r="5158">
      <c r="A5158" t="inlineStr">
        <is>
          <t>Q024L01</t>
        </is>
      </c>
      <c r="B5158" t="inlineStr">
        <is>
          <t>RICARDO FERNANDES DAS CHAGAS</t>
        </is>
      </c>
      <c r="C5158" t="n">
        <v>1</v>
      </c>
      <c r="D5158" t="inlineStr">
        <is>
          <t>IPCA</t>
        </is>
      </c>
      <c r="E5158" t="n">
        <v>0.009488792934583046</v>
      </c>
      <c r="F5158" t="inlineStr">
        <is>
          <t>MENSAL</t>
        </is>
      </c>
      <c r="G5158" t="n">
        <v>48329</v>
      </c>
      <c r="H5158" t="n">
        <v>48329</v>
      </c>
      <c r="I5158" t="n">
        <v>124</v>
      </c>
      <c r="J5158" t="inlineStr">
        <is>
          <t>CARTEIRA</t>
        </is>
      </c>
      <c r="K5158" t="inlineStr">
        <is>
          <t>CONTRATO</t>
        </is>
      </c>
      <c r="L5158" t="n">
        <v>1935.5</v>
      </c>
      <c r="M5158" t="inlineStr">
        <is>
          <t>IBIRAPITANGA FASE 3</t>
        </is>
      </c>
      <c r="N5158" s="142">
        <f>DATE(YEAR(G5158),MONTH(G5158),1)</f>
        <v/>
      </c>
      <c r="O5158" s="132">
        <f>IF(G5158&gt;$K$3,"Futuro","Atraso")</f>
        <v/>
      </c>
      <c r="P5158">
        <f>12*(YEAR(G5158)-YEAR($K$3))+(MONTH(G5158)-MONTH($K$3))</f>
        <v/>
      </c>
      <c r="Q5158" s="366">
        <f>IF(M5158="IBIRAPITANGA FASE 3",IF(O5158="Atraso",L5158,L5158/(1+$I$2)^P5158),IF(O5158="Atraso",L5158,L5158/(1+$I$1)^P5158))</f>
        <v/>
      </c>
      <c r="R5158">
        <f>IF(O5158="Atraso",$K$3-G5158,0)</f>
        <v/>
      </c>
      <c r="S5158">
        <f>IF(R5158&lt;=15,"Até 15",IF(R5158&lt;=30,"Entre 15 e 30",IF(R5158&lt;=60,"Entre 30 e 60",IF(R5158&lt;=90,"Entre 60 e 90",IF(R5158&lt;=120,"Entre 90 e 120",IF(R5158&lt;=150,"Entre 120 e 150",IF(R5158&lt;=180,"Entre 150 e 180","Superior a 180")))))))</f>
        <v/>
      </c>
    </row>
    <row r="5159">
      <c r="A5159" t="inlineStr">
        <is>
          <t>Q024L01</t>
        </is>
      </c>
      <c r="B5159" t="inlineStr">
        <is>
          <t>RICARDO FERNANDES DAS CHAGAS</t>
        </is>
      </c>
      <c r="C5159" t="n">
        <v>1</v>
      </c>
      <c r="D5159" t="inlineStr">
        <is>
          <t>IPCA</t>
        </is>
      </c>
      <c r="E5159" t="n">
        <v>0.009488792934583046</v>
      </c>
      <c r="F5159" t="inlineStr">
        <is>
          <t>MENSAL</t>
        </is>
      </c>
      <c r="G5159" t="n">
        <v>48359</v>
      </c>
      <c r="H5159" t="n">
        <v>48359</v>
      </c>
      <c r="I5159" t="n">
        <v>125</v>
      </c>
      <c r="J5159" t="inlineStr">
        <is>
          <t>CARTEIRA</t>
        </is>
      </c>
      <c r="K5159" t="inlineStr">
        <is>
          <t>CONTRATO</t>
        </is>
      </c>
      <c r="L5159" t="n">
        <v>1935.5</v>
      </c>
      <c r="M5159" t="inlineStr">
        <is>
          <t>IBIRAPITANGA FASE 3</t>
        </is>
      </c>
      <c r="N5159" s="142">
        <f>DATE(YEAR(G5159),MONTH(G5159),1)</f>
        <v/>
      </c>
      <c r="O5159" s="132">
        <f>IF(G5159&gt;$K$3,"Futuro","Atraso")</f>
        <v/>
      </c>
      <c r="P5159">
        <f>12*(YEAR(G5159)-YEAR($K$3))+(MONTH(G5159)-MONTH($K$3))</f>
        <v/>
      </c>
      <c r="Q5159" s="366">
        <f>IF(M5159="IBIRAPITANGA FASE 3",IF(O5159="Atraso",L5159,L5159/(1+$I$2)^P5159),IF(O5159="Atraso",L5159,L5159/(1+$I$1)^P5159))</f>
        <v/>
      </c>
      <c r="R5159">
        <f>IF(O5159="Atraso",$K$3-G5159,0)</f>
        <v/>
      </c>
      <c r="S5159">
        <f>IF(R5159&lt;=15,"Até 15",IF(R5159&lt;=30,"Entre 15 e 30",IF(R5159&lt;=60,"Entre 30 e 60",IF(R5159&lt;=90,"Entre 60 e 90",IF(R5159&lt;=120,"Entre 90 e 120",IF(R5159&lt;=150,"Entre 120 e 150",IF(R5159&lt;=180,"Entre 150 e 180","Superior a 180")))))))</f>
        <v/>
      </c>
    </row>
    <row r="5160">
      <c r="A5160" t="inlineStr">
        <is>
          <t>Q024L01</t>
        </is>
      </c>
      <c r="B5160" t="inlineStr">
        <is>
          <t>RICARDO FERNANDES DAS CHAGAS</t>
        </is>
      </c>
      <c r="C5160" t="n">
        <v>1</v>
      </c>
      <c r="D5160" t="inlineStr">
        <is>
          <t>IPCA</t>
        </is>
      </c>
      <c r="E5160" t="n">
        <v>0.009488792934583046</v>
      </c>
      <c r="F5160" t="inlineStr">
        <is>
          <t>MENSAL</t>
        </is>
      </c>
      <c r="G5160" t="n">
        <v>48390</v>
      </c>
      <c r="H5160" t="n">
        <v>48390</v>
      </c>
      <c r="I5160" t="n">
        <v>126</v>
      </c>
      <c r="J5160" t="inlineStr">
        <is>
          <t>CARTEIRA</t>
        </is>
      </c>
      <c r="K5160" t="inlineStr">
        <is>
          <t>CONTRATO</t>
        </is>
      </c>
      <c r="L5160" t="n">
        <v>1935.5</v>
      </c>
      <c r="M5160" t="inlineStr">
        <is>
          <t>IBIRAPITANGA FASE 3</t>
        </is>
      </c>
      <c r="N5160" s="142">
        <f>DATE(YEAR(G5160),MONTH(G5160),1)</f>
        <v/>
      </c>
      <c r="O5160" s="132">
        <f>IF(G5160&gt;$K$3,"Futuro","Atraso")</f>
        <v/>
      </c>
      <c r="P5160">
        <f>12*(YEAR(G5160)-YEAR($K$3))+(MONTH(G5160)-MONTH($K$3))</f>
        <v/>
      </c>
      <c r="Q5160" s="366">
        <f>IF(M5160="IBIRAPITANGA FASE 3",IF(O5160="Atraso",L5160,L5160/(1+$I$2)^P5160),IF(O5160="Atraso",L5160,L5160/(1+$I$1)^P5160))</f>
        <v/>
      </c>
      <c r="R5160">
        <f>IF(O5160="Atraso",$K$3-G5160,0)</f>
        <v/>
      </c>
      <c r="S5160">
        <f>IF(R5160&lt;=15,"Até 15",IF(R5160&lt;=30,"Entre 15 e 30",IF(R5160&lt;=60,"Entre 30 e 60",IF(R5160&lt;=90,"Entre 60 e 90",IF(R5160&lt;=120,"Entre 90 e 120",IF(R5160&lt;=150,"Entre 120 e 150",IF(R5160&lt;=180,"Entre 150 e 180","Superior a 180")))))))</f>
        <v/>
      </c>
    </row>
    <row r="5161">
      <c r="A5161" t="inlineStr">
        <is>
          <t>Q024L01</t>
        </is>
      </c>
      <c r="B5161" t="inlineStr">
        <is>
          <t>RICARDO FERNANDES DAS CHAGAS</t>
        </is>
      </c>
      <c r="C5161" t="n">
        <v>1</v>
      </c>
      <c r="D5161" t="inlineStr">
        <is>
          <t>IPCA</t>
        </is>
      </c>
      <c r="E5161" t="n">
        <v>0.009488792934583046</v>
      </c>
      <c r="F5161" t="inlineStr">
        <is>
          <t>MENSAL</t>
        </is>
      </c>
      <c r="G5161" t="n">
        <v>48420</v>
      </c>
      <c r="H5161" t="n">
        <v>48420</v>
      </c>
      <c r="I5161" t="n">
        <v>127</v>
      </c>
      <c r="J5161" t="inlineStr">
        <is>
          <t>CARTEIRA</t>
        </is>
      </c>
      <c r="K5161" t="inlineStr">
        <is>
          <t>CONTRATO</t>
        </is>
      </c>
      <c r="L5161" t="n">
        <v>1935.5</v>
      </c>
      <c r="M5161" t="inlineStr">
        <is>
          <t>IBIRAPITANGA FASE 3</t>
        </is>
      </c>
      <c r="N5161" s="142">
        <f>DATE(YEAR(G5161),MONTH(G5161),1)</f>
        <v/>
      </c>
      <c r="O5161" s="132">
        <f>IF(G5161&gt;$K$3,"Futuro","Atraso")</f>
        <v/>
      </c>
      <c r="P5161">
        <f>12*(YEAR(G5161)-YEAR($K$3))+(MONTH(G5161)-MONTH($K$3))</f>
        <v/>
      </c>
      <c r="Q5161" s="366">
        <f>IF(M5161="IBIRAPITANGA FASE 3",IF(O5161="Atraso",L5161,L5161/(1+$I$2)^P5161),IF(O5161="Atraso",L5161,L5161/(1+$I$1)^P5161))</f>
        <v/>
      </c>
      <c r="R5161">
        <f>IF(O5161="Atraso",$K$3-G5161,0)</f>
        <v/>
      </c>
      <c r="S5161">
        <f>IF(R5161&lt;=15,"Até 15",IF(R5161&lt;=30,"Entre 15 e 30",IF(R5161&lt;=60,"Entre 30 e 60",IF(R5161&lt;=90,"Entre 60 e 90",IF(R5161&lt;=120,"Entre 90 e 120",IF(R5161&lt;=150,"Entre 120 e 150",IF(R5161&lt;=180,"Entre 150 e 180","Superior a 180")))))))</f>
        <v/>
      </c>
    </row>
    <row r="5162">
      <c r="A5162" t="inlineStr">
        <is>
          <t>Q024L01</t>
        </is>
      </c>
      <c r="B5162" t="inlineStr">
        <is>
          <t>RICARDO FERNANDES DAS CHAGAS</t>
        </is>
      </c>
      <c r="C5162" t="n">
        <v>1</v>
      </c>
      <c r="D5162" t="inlineStr">
        <is>
          <t>IPCA</t>
        </is>
      </c>
      <c r="E5162" t="n">
        <v>0.009488792934583046</v>
      </c>
      <c r="F5162" t="inlineStr">
        <is>
          <t>MENSAL</t>
        </is>
      </c>
      <c r="G5162" t="n">
        <v>48425</v>
      </c>
      <c r="H5162" t="n">
        <v>48425</v>
      </c>
      <c r="I5162" t="n">
        <v>11</v>
      </c>
      <c r="J5162" t="inlineStr">
        <is>
          <t>CARTEIRA</t>
        </is>
      </c>
      <c r="K5162" t="inlineStr">
        <is>
          <t>CONTRATO</t>
        </is>
      </c>
      <c r="L5162" t="n">
        <v>10490.28</v>
      </c>
      <c r="M5162" t="inlineStr">
        <is>
          <t>IBIRAPITANGA FASE 3</t>
        </is>
      </c>
      <c r="N5162" s="142">
        <f>DATE(YEAR(G5162),MONTH(G5162),1)</f>
        <v/>
      </c>
      <c r="O5162" s="132">
        <f>IF(G5162&gt;$K$3,"Futuro","Atraso")</f>
        <v/>
      </c>
      <c r="P5162">
        <f>12*(YEAR(G5162)-YEAR($K$3))+(MONTH(G5162)-MONTH($K$3))</f>
        <v/>
      </c>
      <c r="Q5162" s="366">
        <f>IF(M5162="IBIRAPITANGA FASE 3",IF(O5162="Atraso",L5162,L5162/(1+$I$2)^P5162),IF(O5162="Atraso",L5162,L5162/(1+$I$1)^P5162))</f>
        <v/>
      </c>
      <c r="R5162">
        <f>IF(O5162="Atraso",$K$3-G5162,0)</f>
        <v/>
      </c>
      <c r="S5162">
        <f>IF(R5162&lt;=15,"Até 15",IF(R5162&lt;=30,"Entre 15 e 30",IF(R5162&lt;=60,"Entre 30 e 60",IF(R5162&lt;=90,"Entre 60 e 90",IF(R5162&lt;=120,"Entre 90 e 120",IF(R5162&lt;=150,"Entre 120 e 150",IF(R5162&lt;=180,"Entre 150 e 180","Superior a 180")))))))</f>
        <v/>
      </c>
    </row>
    <row r="5163">
      <c r="A5163" t="inlineStr">
        <is>
          <t>Q024L01</t>
        </is>
      </c>
      <c r="B5163" t="inlineStr">
        <is>
          <t>RICARDO FERNANDES DAS CHAGAS</t>
        </is>
      </c>
      <c r="C5163" t="n">
        <v>1</v>
      </c>
      <c r="D5163" t="inlineStr">
        <is>
          <t>IPCA</t>
        </is>
      </c>
      <c r="E5163" t="n">
        <v>0.009488792934583046</v>
      </c>
      <c r="F5163" t="inlineStr">
        <is>
          <t>MENSAL</t>
        </is>
      </c>
      <c r="G5163" t="n">
        <v>48451</v>
      </c>
      <c r="H5163" t="n">
        <v>48451</v>
      </c>
      <c r="I5163" t="n">
        <v>128</v>
      </c>
      <c r="J5163" t="inlineStr">
        <is>
          <t>CARTEIRA</t>
        </is>
      </c>
      <c r="K5163" t="inlineStr">
        <is>
          <t>CONTRATO</t>
        </is>
      </c>
      <c r="L5163" t="n">
        <v>1935.5</v>
      </c>
      <c r="M5163" t="inlineStr">
        <is>
          <t>IBIRAPITANGA FASE 3</t>
        </is>
      </c>
      <c r="N5163" s="142">
        <f>DATE(YEAR(G5163),MONTH(G5163),1)</f>
        <v/>
      </c>
      <c r="O5163" s="132">
        <f>IF(G5163&gt;$K$3,"Futuro","Atraso")</f>
        <v/>
      </c>
      <c r="P5163">
        <f>12*(YEAR(G5163)-YEAR($K$3))+(MONTH(G5163)-MONTH($K$3))</f>
        <v/>
      </c>
      <c r="Q5163" s="366">
        <f>IF(M5163="IBIRAPITANGA FASE 3",IF(O5163="Atraso",L5163,L5163/(1+$I$2)^P5163),IF(O5163="Atraso",L5163,L5163/(1+$I$1)^P5163))</f>
        <v/>
      </c>
      <c r="R5163">
        <f>IF(O5163="Atraso",$K$3-G5163,0)</f>
        <v/>
      </c>
      <c r="S5163">
        <f>IF(R5163&lt;=15,"Até 15",IF(R5163&lt;=30,"Entre 15 e 30",IF(R5163&lt;=60,"Entre 30 e 60",IF(R5163&lt;=90,"Entre 60 e 90",IF(R5163&lt;=120,"Entre 90 e 120",IF(R5163&lt;=150,"Entre 120 e 150",IF(R5163&lt;=180,"Entre 150 e 180","Superior a 180")))))))</f>
        <v/>
      </c>
    </row>
    <row r="5164">
      <c r="A5164" t="inlineStr">
        <is>
          <t>Q024L01</t>
        </is>
      </c>
      <c r="B5164" t="inlineStr">
        <is>
          <t>RICARDO FERNANDES DAS CHAGAS</t>
        </is>
      </c>
      <c r="C5164" t="n">
        <v>1</v>
      </c>
      <c r="D5164" t="inlineStr">
        <is>
          <t>IPCA</t>
        </is>
      </c>
      <c r="E5164" t="n">
        <v>0.009488792934583046</v>
      </c>
      <c r="F5164" t="inlineStr">
        <is>
          <t>MENSAL</t>
        </is>
      </c>
      <c r="G5164" t="n">
        <v>48482</v>
      </c>
      <c r="H5164" t="n">
        <v>48482</v>
      </c>
      <c r="I5164" t="n">
        <v>129</v>
      </c>
      <c r="J5164" t="inlineStr">
        <is>
          <t>CARTEIRA</t>
        </is>
      </c>
      <c r="K5164" t="inlineStr">
        <is>
          <t>CONTRATO</t>
        </is>
      </c>
      <c r="L5164" t="n">
        <v>1935.5</v>
      </c>
      <c r="M5164" t="inlineStr">
        <is>
          <t>IBIRAPITANGA FASE 3</t>
        </is>
      </c>
      <c r="N5164" s="142">
        <f>DATE(YEAR(G5164),MONTH(G5164),1)</f>
        <v/>
      </c>
      <c r="O5164" s="132">
        <f>IF(G5164&gt;$K$3,"Futuro","Atraso")</f>
        <v/>
      </c>
      <c r="P5164">
        <f>12*(YEAR(G5164)-YEAR($K$3))+(MONTH(G5164)-MONTH($K$3))</f>
        <v/>
      </c>
      <c r="Q5164" s="366">
        <f>IF(M5164="IBIRAPITANGA FASE 3",IF(O5164="Atraso",L5164,L5164/(1+$I$2)^P5164),IF(O5164="Atraso",L5164,L5164/(1+$I$1)^P5164))</f>
        <v/>
      </c>
      <c r="R5164">
        <f>IF(O5164="Atraso",$K$3-G5164,0)</f>
        <v/>
      </c>
      <c r="S5164">
        <f>IF(R5164&lt;=15,"Até 15",IF(R5164&lt;=30,"Entre 15 e 30",IF(R5164&lt;=60,"Entre 30 e 60",IF(R5164&lt;=90,"Entre 60 e 90",IF(R5164&lt;=120,"Entre 90 e 120",IF(R5164&lt;=150,"Entre 120 e 150",IF(R5164&lt;=180,"Entre 150 e 180","Superior a 180")))))))</f>
        <v/>
      </c>
    </row>
    <row r="5165">
      <c r="A5165" t="inlineStr">
        <is>
          <t>Q024L01</t>
        </is>
      </c>
      <c r="B5165" t="inlineStr">
        <is>
          <t>RICARDO FERNANDES DAS CHAGAS</t>
        </is>
      </c>
      <c r="C5165" t="n">
        <v>1</v>
      </c>
      <c r="D5165" t="inlineStr">
        <is>
          <t>IPCA</t>
        </is>
      </c>
      <c r="E5165" t="n">
        <v>0.009488792934583046</v>
      </c>
      <c r="F5165" t="inlineStr">
        <is>
          <t>MENSAL</t>
        </is>
      </c>
      <c r="G5165" t="n">
        <v>48512</v>
      </c>
      <c r="H5165" t="n">
        <v>48512</v>
      </c>
      <c r="I5165" t="n">
        <v>130</v>
      </c>
      <c r="J5165" t="inlineStr">
        <is>
          <t>CARTEIRA</t>
        </is>
      </c>
      <c r="K5165" t="inlineStr">
        <is>
          <t>CONTRATO</t>
        </is>
      </c>
      <c r="L5165" t="n">
        <v>1935.5</v>
      </c>
      <c r="M5165" t="inlineStr">
        <is>
          <t>IBIRAPITANGA FASE 3</t>
        </is>
      </c>
      <c r="N5165" s="142">
        <f>DATE(YEAR(G5165),MONTH(G5165),1)</f>
        <v/>
      </c>
      <c r="O5165" s="132">
        <f>IF(G5165&gt;$K$3,"Futuro","Atraso")</f>
        <v/>
      </c>
      <c r="P5165">
        <f>12*(YEAR(G5165)-YEAR($K$3))+(MONTH(G5165)-MONTH($K$3))</f>
        <v/>
      </c>
      <c r="Q5165" s="366">
        <f>IF(M5165="IBIRAPITANGA FASE 3",IF(O5165="Atraso",L5165,L5165/(1+$I$2)^P5165),IF(O5165="Atraso",L5165,L5165/(1+$I$1)^P5165))</f>
        <v/>
      </c>
      <c r="R5165">
        <f>IF(O5165="Atraso",$K$3-G5165,0)</f>
        <v/>
      </c>
      <c r="S5165">
        <f>IF(R5165&lt;=15,"Até 15",IF(R5165&lt;=30,"Entre 15 e 30",IF(R5165&lt;=60,"Entre 30 e 60",IF(R5165&lt;=90,"Entre 60 e 90",IF(R5165&lt;=120,"Entre 90 e 120",IF(R5165&lt;=150,"Entre 120 e 150",IF(R5165&lt;=180,"Entre 150 e 180","Superior a 180")))))))</f>
        <v/>
      </c>
    </row>
    <row r="5166">
      <c r="A5166" t="inlineStr">
        <is>
          <t>Q024L01</t>
        </is>
      </c>
      <c r="B5166" t="inlineStr">
        <is>
          <t>RICARDO FERNANDES DAS CHAGAS</t>
        </is>
      </c>
      <c r="C5166" t="n">
        <v>1</v>
      </c>
      <c r="D5166" t="inlineStr">
        <is>
          <t>IPCA</t>
        </is>
      </c>
      <c r="E5166" t="n">
        <v>0.009488792934583046</v>
      </c>
      <c r="F5166" t="inlineStr">
        <is>
          <t>MENSAL</t>
        </is>
      </c>
      <c r="G5166" t="n">
        <v>48543</v>
      </c>
      <c r="H5166" t="n">
        <v>48543</v>
      </c>
      <c r="I5166" t="n">
        <v>131</v>
      </c>
      <c r="J5166" t="inlineStr">
        <is>
          <t>CARTEIRA</t>
        </is>
      </c>
      <c r="K5166" t="inlineStr">
        <is>
          <t>CONTRATO</t>
        </is>
      </c>
      <c r="L5166" t="n">
        <v>1935.5</v>
      </c>
      <c r="M5166" t="inlineStr">
        <is>
          <t>IBIRAPITANGA FASE 3</t>
        </is>
      </c>
      <c r="N5166" s="142">
        <f>DATE(YEAR(G5166),MONTH(G5166),1)</f>
        <v/>
      </c>
      <c r="O5166" s="132">
        <f>IF(G5166&gt;$K$3,"Futuro","Atraso")</f>
        <v/>
      </c>
      <c r="P5166">
        <f>12*(YEAR(G5166)-YEAR($K$3))+(MONTH(G5166)-MONTH($K$3))</f>
        <v/>
      </c>
      <c r="Q5166" s="366">
        <f>IF(M5166="IBIRAPITANGA FASE 3",IF(O5166="Atraso",L5166,L5166/(1+$I$2)^P5166),IF(O5166="Atraso",L5166,L5166/(1+$I$1)^P5166))</f>
        <v/>
      </c>
      <c r="R5166">
        <f>IF(O5166="Atraso",$K$3-G5166,0)</f>
        <v/>
      </c>
      <c r="S5166">
        <f>IF(R5166&lt;=15,"Até 15",IF(R5166&lt;=30,"Entre 15 e 30",IF(R5166&lt;=60,"Entre 30 e 60",IF(R5166&lt;=90,"Entre 60 e 90",IF(R5166&lt;=120,"Entre 90 e 120",IF(R5166&lt;=150,"Entre 120 e 150",IF(R5166&lt;=180,"Entre 150 e 180","Superior a 180")))))))</f>
        <v/>
      </c>
    </row>
    <row r="5167">
      <c r="A5167" t="inlineStr">
        <is>
          <t>Q024L01</t>
        </is>
      </c>
      <c r="B5167" t="inlineStr">
        <is>
          <t>RICARDO FERNANDES DAS CHAGAS</t>
        </is>
      </c>
      <c r="C5167" t="n">
        <v>1</v>
      </c>
      <c r="D5167" t="inlineStr">
        <is>
          <t>IPCA</t>
        </is>
      </c>
      <c r="E5167" t="n">
        <v>0.009488792934583046</v>
      </c>
      <c r="F5167" t="inlineStr">
        <is>
          <t>MENSAL</t>
        </is>
      </c>
      <c r="G5167" t="n">
        <v>48573</v>
      </c>
      <c r="H5167" t="n">
        <v>48573</v>
      </c>
      <c r="I5167" t="n">
        <v>132</v>
      </c>
      <c r="J5167" t="inlineStr">
        <is>
          <t>CARTEIRA</t>
        </is>
      </c>
      <c r="K5167" t="inlineStr">
        <is>
          <t>CONTRATO</t>
        </is>
      </c>
      <c r="L5167" t="n">
        <v>1935.5</v>
      </c>
      <c r="M5167" t="inlineStr">
        <is>
          <t>IBIRAPITANGA FASE 3</t>
        </is>
      </c>
      <c r="N5167" s="142">
        <f>DATE(YEAR(G5167),MONTH(G5167),1)</f>
        <v/>
      </c>
      <c r="O5167" s="132">
        <f>IF(G5167&gt;$K$3,"Futuro","Atraso")</f>
        <v/>
      </c>
      <c r="P5167">
        <f>12*(YEAR(G5167)-YEAR($K$3))+(MONTH(G5167)-MONTH($K$3))</f>
        <v/>
      </c>
      <c r="Q5167" s="366">
        <f>IF(M5167="IBIRAPITANGA FASE 3",IF(O5167="Atraso",L5167,L5167/(1+$I$2)^P5167),IF(O5167="Atraso",L5167,L5167/(1+$I$1)^P5167))</f>
        <v/>
      </c>
      <c r="R5167">
        <f>IF(O5167="Atraso",$K$3-G5167,0)</f>
        <v/>
      </c>
      <c r="S5167">
        <f>IF(R5167&lt;=15,"Até 15",IF(R5167&lt;=30,"Entre 15 e 30",IF(R5167&lt;=60,"Entre 30 e 60",IF(R5167&lt;=90,"Entre 60 e 90",IF(R5167&lt;=120,"Entre 90 e 120",IF(R5167&lt;=150,"Entre 120 e 150",IF(R5167&lt;=180,"Entre 150 e 180","Superior a 180")))))))</f>
        <v/>
      </c>
    </row>
    <row r="5168">
      <c r="A5168" t="inlineStr">
        <is>
          <t>Q024L01</t>
        </is>
      </c>
      <c r="B5168" t="inlineStr">
        <is>
          <t>RICARDO FERNANDES DAS CHAGAS</t>
        </is>
      </c>
      <c r="C5168" t="n">
        <v>1</v>
      </c>
      <c r="D5168" t="inlineStr">
        <is>
          <t>IPCA</t>
        </is>
      </c>
      <c r="E5168" t="n">
        <v>0.009488792934583046</v>
      </c>
      <c r="F5168" t="inlineStr">
        <is>
          <t>MENSAL</t>
        </is>
      </c>
      <c r="G5168" t="n">
        <v>48604</v>
      </c>
      <c r="H5168" t="n">
        <v>48604</v>
      </c>
      <c r="I5168" t="n">
        <v>133</v>
      </c>
      <c r="J5168" t="inlineStr">
        <is>
          <t>CARTEIRA</t>
        </is>
      </c>
      <c r="K5168" t="inlineStr">
        <is>
          <t>CONTRATO</t>
        </is>
      </c>
      <c r="L5168" t="n">
        <v>1935.5</v>
      </c>
      <c r="M5168" t="inlineStr">
        <is>
          <t>IBIRAPITANGA FASE 3</t>
        </is>
      </c>
      <c r="N5168" s="142">
        <f>DATE(YEAR(G5168),MONTH(G5168),1)</f>
        <v/>
      </c>
      <c r="O5168" s="132">
        <f>IF(G5168&gt;$K$3,"Futuro","Atraso")</f>
        <v/>
      </c>
      <c r="P5168">
        <f>12*(YEAR(G5168)-YEAR($K$3))+(MONTH(G5168)-MONTH($K$3))</f>
        <v/>
      </c>
      <c r="Q5168" s="366">
        <f>IF(M5168="IBIRAPITANGA FASE 3",IF(O5168="Atraso",L5168,L5168/(1+$I$2)^P5168),IF(O5168="Atraso",L5168,L5168/(1+$I$1)^P5168))</f>
        <v/>
      </c>
      <c r="R5168">
        <f>IF(O5168="Atraso",$K$3-G5168,0)</f>
        <v/>
      </c>
      <c r="S5168">
        <f>IF(R5168&lt;=15,"Até 15",IF(R5168&lt;=30,"Entre 15 e 30",IF(R5168&lt;=60,"Entre 30 e 60",IF(R5168&lt;=90,"Entre 60 e 90",IF(R5168&lt;=120,"Entre 90 e 120",IF(R5168&lt;=150,"Entre 120 e 150",IF(R5168&lt;=180,"Entre 150 e 180","Superior a 180")))))))</f>
        <v/>
      </c>
    </row>
    <row r="5169">
      <c r="A5169" t="inlineStr">
        <is>
          <t>Q024L01</t>
        </is>
      </c>
      <c r="B5169" t="inlineStr">
        <is>
          <t>RICARDO FERNANDES DAS CHAGAS</t>
        </is>
      </c>
      <c r="C5169" t="n">
        <v>1</v>
      </c>
      <c r="D5169" t="inlineStr">
        <is>
          <t>IPCA</t>
        </is>
      </c>
      <c r="E5169" t="n">
        <v>0.009488792934583046</v>
      </c>
      <c r="F5169" t="inlineStr">
        <is>
          <t>MENSAL</t>
        </is>
      </c>
      <c r="G5169" t="n">
        <v>48635</v>
      </c>
      <c r="H5169" t="n">
        <v>48635</v>
      </c>
      <c r="I5169" t="n">
        <v>134</v>
      </c>
      <c r="J5169" t="inlineStr">
        <is>
          <t>CARTEIRA</t>
        </is>
      </c>
      <c r="K5169" t="inlineStr">
        <is>
          <t>CONTRATO</t>
        </is>
      </c>
      <c r="L5169" t="n">
        <v>1935.5</v>
      </c>
      <c r="M5169" t="inlineStr">
        <is>
          <t>IBIRAPITANGA FASE 3</t>
        </is>
      </c>
      <c r="N5169" s="142">
        <f>DATE(YEAR(G5169),MONTH(G5169),1)</f>
        <v/>
      </c>
      <c r="O5169" s="132">
        <f>IF(G5169&gt;$K$3,"Futuro","Atraso")</f>
        <v/>
      </c>
      <c r="P5169">
        <f>12*(YEAR(G5169)-YEAR($K$3))+(MONTH(G5169)-MONTH($K$3))</f>
        <v/>
      </c>
      <c r="Q5169" s="366">
        <f>IF(M5169="IBIRAPITANGA FASE 3",IF(O5169="Atraso",L5169,L5169/(1+$I$2)^P5169),IF(O5169="Atraso",L5169,L5169/(1+$I$1)^P5169))</f>
        <v/>
      </c>
      <c r="R5169">
        <f>IF(O5169="Atraso",$K$3-G5169,0)</f>
        <v/>
      </c>
      <c r="S5169">
        <f>IF(R5169&lt;=15,"Até 15",IF(R5169&lt;=30,"Entre 15 e 30",IF(R5169&lt;=60,"Entre 30 e 60",IF(R5169&lt;=90,"Entre 60 e 90",IF(R5169&lt;=120,"Entre 90 e 120",IF(R5169&lt;=150,"Entre 120 e 150",IF(R5169&lt;=180,"Entre 150 e 180","Superior a 180")))))))</f>
        <v/>
      </c>
    </row>
    <row r="5170">
      <c r="A5170" t="inlineStr">
        <is>
          <t>Q024L01</t>
        </is>
      </c>
      <c r="B5170" t="inlineStr">
        <is>
          <t>RICARDO FERNANDES DAS CHAGAS</t>
        </is>
      </c>
      <c r="C5170" t="n">
        <v>1</v>
      </c>
      <c r="D5170" t="inlineStr">
        <is>
          <t>IPCA</t>
        </is>
      </c>
      <c r="E5170" t="n">
        <v>0.009488792934583046</v>
      </c>
      <c r="F5170" t="inlineStr">
        <is>
          <t>MENSAL</t>
        </is>
      </c>
      <c r="G5170" t="n">
        <v>48663</v>
      </c>
      <c r="H5170" t="n">
        <v>48663</v>
      </c>
      <c r="I5170" t="n">
        <v>135</v>
      </c>
      <c r="J5170" t="inlineStr">
        <is>
          <t>CARTEIRA</t>
        </is>
      </c>
      <c r="K5170" t="inlineStr">
        <is>
          <t>CONTRATO</t>
        </is>
      </c>
      <c r="L5170" t="n">
        <v>1935.5</v>
      </c>
      <c r="M5170" t="inlineStr">
        <is>
          <t>IBIRAPITANGA FASE 3</t>
        </is>
      </c>
      <c r="N5170" s="142">
        <f>DATE(YEAR(G5170),MONTH(G5170),1)</f>
        <v/>
      </c>
      <c r="O5170" s="132">
        <f>IF(G5170&gt;$K$3,"Futuro","Atraso")</f>
        <v/>
      </c>
      <c r="P5170">
        <f>12*(YEAR(G5170)-YEAR($K$3))+(MONTH(G5170)-MONTH($K$3))</f>
        <v/>
      </c>
      <c r="Q5170" s="366">
        <f>IF(M5170="IBIRAPITANGA FASE 3",IF(O5170="Atraso",L5170,L5170/(1+$I$2)^P5170),IF(O5170="Atraso",L5170,L5170/(1+$I$1)^P5170))</f>
        <v/>
      </c>
      <c r="R5170">
        <f>IF(O5170="Atraso",$K$3-G5170,0)</f>
        <v/>
      </c>
      <c r="S5170">
        <f>IF(R5170&lt;=15,"Até 15",IF(R5170&lt;=30,"Entre 15 e 30",IF(R5170&lt;=60,"Entre 30 e 60",IF(R5170&lt;=90,"Entre 60 e 90",IF(R5170&lt;=120,"Entre 90 e 120",IF(R5170&lt;=150,"Entre 120 e 150",IF(R5170&lt;=180,"Entre 150 e 180","Superior a 180")))))))</f>
        <v/>
      </c>
    </row>
    <row r="5171">
      <c r="A5171" t="inlineStr">
        <is>
          <t>Q024L01</t>
        </is>
      </c>
      <c r="B5171" t="inlineStr">
        <is>
          <t>RICARDO FERNANDES DAS CHAGAS</t>
        </is>
      </c>
      <c r="C5171" t="n">
        <v>1</v>
      </c>
      <c r="D5171" t="inlineStr">
        <is>
          <t>IPCA</t>
        </is>
      </c>
      <c r="E5171" t="n">
        <v>0.009488792934583046</v>
      </c>
      <c r="F5171" t="inlineStr">
        <is>
          <t>MENSAL</t>
        </is>
      </c>
      <c r="G5171" t="n">
        <v>48694</v>
      </c>
      <c r="H5171" t="n">
        <v>48694</v>
      </c>
      <c r="I5171" t="n">
        <v>136</v>
      </c>
      <c r="J5171" t="inlineStr">
        <is>
          <t>CARTEIRA</t>
        </is>
      </c>
      <c r="K5171" t="inlineStr">
        <is>
          <t>CONTRATO</t>
        </is>
      </c>
      <c r="L5171" t="n">
        <v>1935.5</v>
      </c>
      <c r="M5171" t="inlineStr">
        <is>
          <t>IBIRAPITANGA FASE 3</t>
        </is>
      </c>
      <c r="N5171" s="142">
        <f>DATE(YEAR(G5171),MONTH(G5171),1)</f>
        <v/>
      </c>
      <c r="O5171" s="132">
        <f>IF(G5171&gt;$K$3,"Futuro","Atraso")</f>
        <v/>
      </c>
      <c r="P5171">
        <f>12*(YEAR(G5171)-YEAR($K$3))+(MONTH(G5171)-MONTH($K$3))</f>
        <v/>
      </c>
      <c r="Q5171" s="366">
        <f>IF(M5171="IBIRAPITANGA FASE 3",IF(O5171="Atraso",L5171,L5171/(1+$I$2)^P5171),IF(O5171="Atraso",L5171,L5171/(1+$I$1)^P5171))</f>
        <v/>
      </c>
      <c r="R5171">
        <f>IF(O5171="Atraso",$K$3-G5171,0)</f>
        <v/>
      </c>
      <c r="S5171">
        <f>IF(R5171&lt;=15,"Até 15",IF(R5171&lt;=30,"Entre 15 e 30",IF(R5171&lt;=60,"Entre 30 e 60",IF(R5171&lt;=90,"Entre 60 e 90",IF(R5171&lt;=120,"Entre 90 e 120",IF(R5171&lt;=150,"Entre 120 e 150",IF(R5171&lt;=180,"Entre 150 e 180","Superior a 180")))))))</f>
        <v/>
      </c>
    </row>
    <row r="5172">
      <c r="A5172" t="inlineStr">
        <is>
          <t>Q024L01</t>
        </is>
      </c>
      <c r="B5172" t="inlineStr">
        <is>
          <t>RICARDO FERNANDES DAS CHAGAS</t>
        </is>
      </c>
      <c r="C5172" t="n">
        <v>1</v>
      </c>
      <c r="D5172" t="inlineStr">
        <is>
          <t>IPCA</t>
        </is>
      </c>
      <c r="E5172" t="n">
        <v>0.009488792934583046</v>
      </c>
      <c r="F5172" t="inlineStr">
        <is>
          <t>MENSAL</t>
        </is>
      </c>
      <c r="G5172" t="n">
        <v>48724</v>
      </c>
      <c r="H5172" t="n">
        <v>48724</v>
      </c>
      <c r="I5172" t="n">
        <v>137</v>
      </c>
      <c r="J5172" t="inlineStr">
        <is>
          <t>CARTEIRA</t>
        </is>
      </c>
      <c r="K5172" t="inlineStr">
        <is>
          <t>CONTRATO</t>
        </is>
      </c>
      <c r="L5172" t="n">
        <v>1935.5</v>
      </c>
      <c r="M5172" t="inlineStr">
        <is>
          <t>IBIRAPITANGA FASE 3</t>
        </is>
      </c>
      <c r="N5172" s="142">
        <f>DATE(YEAR(G5172),MONTH(G5172),1)</f>
        <v/>
      </c>
      <c r="O5172" s="132">
        <f>IF(G5172&gt;$K$3,"Futuro","Atraso")</f>
        <v/>
      </c>
      <c r="P5172">
        <f>12*(YEAR(G5172)-YEAR($K$3))+(MONTH(G5172)-MONTH($K$3))</f>
        <v/>
      </c>
      <c r="Q5172" s="366">
        <f>IF(M5172="IBIRAPITANGA FASE 3",IF(O5172="Atraso",L5172,L5172/(1+$I$2)^P5172),IF(O5172="Atraso",L5172,L5172/(1+$I$1)^P5172))</f>
        <v/>
      </c>
      <c r="R5172">
        <f>IF(O5172="Atraso",$K$3-G5172,0)</f>
        <v/>
      </c>
      <c r="S5172">
        <f>IF(R5172&lt;=15,"Até 15",IF(R5172&lt;=30,"Entre 15 e 30",IF(R5172&lt;=60,"Entre 30 e 60",IF(R5172&lt;=90,"Entre 60 e 90",IF(R5172&lt;=120,"Entre 90 e 120",IF(R5172&lt;=150,"Entre 120 e 150",IF(R5172&lt;=180,"Entre 150 e 180","Superior a 180")))))))</f>
        <v/>
      </c>
    </row>
    <row r="5173">
      <c r="A5173" t="inlineStr">
        <is>
          <t>Q024L01</t>
        </is>
      </c>
      <c r="B5173" t="inlineStr">
        <is>
          <t>RICARDO FERNANDES DAS CHAGAS</t>
        </is>
      </c>
      <c r="C5173" t="n">
        <v>1</v>
      </c>
      <c r="D5173" t="inlineStr">
        <is>
          <t>IPCA</t>
        </is>
      </c>
      <c r="E5173" t="n">
        <v>0.009488792934583046</v>
      </c>
      <c r="F5173" t="inlineStr">
        <is>
          <t>MENSAL</t>
        </is>
      </c>
      <c r="G5173" t="n">
        <v>48755</v>
      </c>
      <c r="H5173" t="n">
        <v>48755</v>
      </c>
      <c r="I5173" t="n">
        <v>138</v>
      </c>
      <c r="J5173" t="inlineStr">
        <is>
          <t>CARTEIRA</t>
        </is>
      </c>
      <c r="K5173" t="inlineStr">
        <is>
          <t>CONTRATO</t>
        </is>
      </c>
      <c r="L5173" t="n">
        <v>1935.5</v>
      </c>
      <c r="M5173" t="inlineStr">
        <is>
          <t>IBIRAPITANGA FASE 3</t>
        </is>
      </c>
      <c r="N5173" s="142">
        <f>DATE(YEAR(G5173),MONTH(G5173),1)</f>
        <v/>
      </c>
      <c r="O5173" s="132">
        <f>IF(G5173&gt;$K$3,"Futuro","Atraso")</f>
        <v/>
      </c>
      <c r="P5173">
        <f>12*(YEAR(G5173)-YEAR($K$3))+(MONTH(G5173)-MONTH($K$3))</f>
        <v/>
      </c>
      <c r="Q5173" s="366">
        <f>IF(M5173="IBIRAPITANGA FASE 3",IF(O5173="Atraso",L5173,L5173/(1+$I$2)^P5173),IF(O5173="Atraso",L5173,L5173/(1+$I$1)^P5173))</f>
        <v/>
      </c>
      <c r="R5173">
        <f>IF(O5173="Atraso",$K$3-G5173,0)</f>
        <v/>
      </c>
      <c r="S5173">
        <f>IF(R5173&lt;=15,"Até 15",IF(R5173&lt;=30,"Entre 15 e 30",IF(R5173&lt;=60,"Entre 30 e 60",IF(R5173&lt;=90,"Entre 60 e 90",IF(R5173&lt;=120,"Entre 90 e 120",IF(R5173&lt;=150,"Entre 120 e 150",IF(R5173&lt;=180,"Entre 150 e 180","Superior a 180")))))))</f>
        <v/>
      </c>
    </row>
    <row r="5174">
      <c r="A5174" t="inlineStr">
        <is>
          <t>Q024L01</t>
        </is>
      </c>
      <c r="B5174" t="inlineStr">
        <is>
          <t>RICARDO FERNANDES DAS CHAGAS</t>
        </is>
      </c>
      <c r="C5174" t="n">
        <v>1</v>
      </c>
      <c r="D5174" t="inlineStr">
        <is>
          <t>IPCA</t>
        </is>
      </c>
      <c r="E5174" t="n">
        <v>0.009488792934583046</v>
      </c>
      <c r="F5174" t="inlineStr">
        <is>
          <t>MENSAL</t>
        </is>
      </c>
      <c r="G5174" t="n">
        <v>48785</v>
      </c>
      <c r="H5174" t="n">
        <v>48785</v>
      </c>
      <c r="I5174" t="n">
        <v>139</v>
      </c>
      <c r="J5174" t="inlineStr">
        <is>
          <t>CARTEIRA</t>
        </is>
      </c>
      <c r="K5174" t="inlineStr">
        <is>
          <t>CONTRATO</t>
        </is>
      </c>
      <c r="L5174" t="n">
        <v>1935.5</v>
      </c>
      <c r="M5174" t="inlineStr">
        <is>
          <t>IBIRAPITANGA FASE 3</t>
        </is>
      </c>
      <c r="N5174" s="142">
        <f>DATE(YEAR(G5174),MONTH(G5174),1)</f>
        <v/>
      </c>
      <c r="O5174" s="132">
        <f>IF(G5174&gt;$K$3,"Futuro","Atraso")</f>
        <v/>
      </c>
      <c r="P5174">
        <f>12*(YEAR(G5174)-YEAR($K$3))+(MONTH(G5174)-MONTH($K$3))</f>
        <v/>
      </c>
      <c r="Q5174" s="366">
        <f>IF(M5174="IBIRAPITANGA FASE 3",IF(O5174="Atraso",L5174,L5174/(1+$I$2)^P5174),IF(O5174="Atraso",L5174,L5174/(1+$I$1)^P5174))</f>
        <v/>
      </c>
      <c r="R5174">
        <f>IF(O5174="Atraso",$K$3-G5174,0)</f>
        <v/>
      </c>
      <c r="S5174">
        <f>IF(R5174&lt;=15,"Até 15",IF(R5174&lt;=30,"Entre 15 e 30",IF(R5174&lt;=60,"Entre 30 e 60",IF(R5174&lt;=90,"Entre 60 e 90",IF(R5174&lt;=120,"Entre 90 e 120",IF(R5174&lt;=150,"Entre 120 e 150",IF(R5174&lt;=180,"Entre 150 e 180","Superior a 180")))))))</f>
        <v/>
      </c>
    </row>
    <row r="5175">
      <c r="A5175" t="inlineStr">
        <is>
          <t>Q024L01</t>
        </is>
      </c>
      <c r="B5175" t="inlineStr">
        <is>
          <t>RICARDO FERNANDES DAS CHAGAS</t>
        </is>
      </c>
      <c r="C5175" t="n">
        <v>1</v>
      </c>
      <c r="D5175" t="inlineStr">
        <is>
          <t>IPCA</t>
        </is>
      </c>
      <c r="E5175" t="n">
        <v>0.009488792934583046</v>
      </c>
      <c r="F5175" t="inlineStr">
        <is>
          <t>MENSAL</t>
        </is>
      </c>
      <c r="G5175" t="n">
        <v>48816</v>
      </c>
      <c r="H5175" t="n">
        <v>48816</v>
      </c>
      <c r="I5175" t="n">
        <v>140</v>
      </c>
      <c r="J5175" t="inlineStr">
        <is>
          <t>CARTEIRA</t>
        </is>
      </c>
      <c r="K5175" t="inlineStr">
        <is>
          <t>CONTRATO</t>
        </is>
      </c>
      <c r="L5175" t="n">
        <v>1935.5</v>
      </c>
      <c r="M5175" t="inlineStr">
        <is>
          <t>IBIRAPITANGA FASE 3</t>
        </is>
      </c>
      <c r="N5175" s="142">
        <f>DATE(YEAR(G5175),MONTH(G5175),1)</f>
        <v/>
      </c>
      <c r="O5175" s="132">
        <f>IF(G5175&gt;$K$3,"Futuro","Atraso")</f>
        <v/>
      </c>
      <c r="P5175">
        <f>12*(YEAR(G5175)-YEAR($K$3))+(MONTH(G5175)-MONTH($K$3))</f>
        <v/>
      </c>
      <c r="Q5175" s="366">
        <f>IF(M5175="IBIRAPITANGA FASE 3",IF(O5175="Atraso",L5175,L5175/(1+$I$2)^P5175),IF(O5175="Atraso",L5175,L5175/(1+$I$1)^P5175))</f>
        <v/>
      </c>
      <c r="R5175">
        <f>IF(O5175="Atraso",$K$3-G5175,0)</f>
        <v/>
      </c>
      <c r="S5175">
        <f>IF(R5175&lt;=15,"Até 15",IF(R5175&lt;=30,"Entre 15 e 30",IF(R5175&lt;=60,"Entre 30 e 60",IF(R5175&lt;=90,"Entre 60 e 90",IF(R5175&lt;=120,"Entre 90 e 120",IF(R5175&lt;=150,"Entre 120 e 150",IF(R5175&lt;=180,"Entre 150 e 180","Superior a 180")))))))</f>
        <v/>
      </c>
    </row>
    <row r="5176">
      <c r="A5176" t="inlineStr">
        <is>
          <t>Q024L01</t>
        </is>
      </c>
      <c r="B5176" t="inlineStr">
        <is>
          <t>RICARDO FERNANDES DAS CHAGAS</t>
        </is>
      </c>
      <c r="C5176" t="n">
        <v>1</v>
      </c>
      <c r="D5176" t="inlineStr">
        <is>
          <t>IPCA</t>
        </is>
      </c>
      <c r="E5176" t="n">
        <v>0.009488792934583046</v>
      </c>
      <c r="F5176" t="inlineStr">
        <is>
          <t>MENSAL</t>
        </is>
      </c>
      <c r="G5176" t="n">
        <v>48847</v>
      </c>
      <c r="H5176" t="n">
        <v>48847</v>
      </c>
      <c r="I5176" t="n">
        <v>141</v>
      </c>
      <c r="J5176" t="inlineStr">
        <is>
          <t>CARTEIRA</t>
        </is>
      </c>
      <c r="K5176" t="inlineStr">
        <is>
          <t>CONTRATO</t>
        </is>
      </c>
      <c r="L5176" t="n">
        <v>1935.5</v>
      </c>
      <c r="M5176" t="inlineStr">
        <is>
          <t>IBIRAPITANGA FASE 3</t>
        </is>
      </c>
      <c r="N5176" s="142">
        <f>DATE(YEAR(G5176),MONTH(G5176),1)</f>
        <v/>
      </c>
      <c r="O5176" s="132">
        <f>IF(G5176&gt;$K$3,"Futuro","Atraso")</f>
        <v/>
      </c>
      <c r="P5176">
        <f>12*(YEAR(G5176)-YEAR($K$3))+(MONTH(G5176)-MONTH($K$3))</f>
        <v/>
      </c>
      <c r="Q5176" s="366">
        <f>IF(M5176="IBIRAPITANGA FASE 3",IF(O5176="Atraso",L5176,L5176/(1+$I$2)^P5176),IF(O5176="Atraso",L5176,L5176/(1+$I$1)^P5176))</f>
        <v/>
      </c>
      <c r="R5176">
        <f>IF(O5176="Atraso",$K$3-G5176,0)</f>
        <v/>
      </c>
      <c r="S5176">
        <f>IF(R5176&lt;=15,"Até 15",IF(R5176&lt;=30,"Entre 15 e 30",IF(R5176&lt;=60,"Entre 30 e 60",IF(R5176&lt;=90,"Entre 60 e 90",IF(R5176&lt;=120,"Entre 90 e 120",IF(R5176&lt;=150,"Entre 120 e 150",IF(R5176&lt;=180,"Entre 150 e 180","Superior a 180")))))))</f>
        <v/>
      </c>
    </row>
    <row r="5177">
      <c r="A5177" t="inlineStr">
        <is>
          <t>Q024L01</t>
        </is>
      </c>
      <c r="B5177" t="inlineStr">
        <is>
          <t>RICARDO FERNANDES DAS CHAGAS</t>
        </is>
      </c>
      <c r="C5177" t="n">
        <v>1</v>
      </c>
      <c r="D5177" t="inlineStr">
        <is>
          <t>IPCA</t>
        </is>
      </c>
      <c r="E5177" t="n">
        <v>0.009488792934583046</v>
      </c>
      <c r="F5177" t="inlineStr">
        <is>
          <t>MENSAL</t>
        </is>
      </c>
      <c r="G5177" t="n">
        <v>48877</v>
      </c>
      <c r="H5177" t="n">
        <v>48877</v>
      </c>
      <c r="I5177" t="n">
        <v>142</v>
      </c>
      <c r="J5177" t="inlineStr">
        <is>
          <t>CARTEIRA</t>
        </is>
      </c>
      <c r="K5177" t="inlineStr">
        <is>
          <t>CONTRATO</t>
        </is>
      </c>
      <c r="L5177" t="n">
        <v>1935.5</v>
      </c>
      <c r="M5177" t="inlineStr">
        <is>
          <t>IBIRAPITANGA FASE 3</t>
        </is>
      </c>
      <c r="N5177" s="142">
        <f>DATE(YEAR(G5177),MONTH(G5177),1)</f>
        <v/>
      </c>
      <c r="O5177" s="132">
        <f>IF(G5177&gt;$K$3,"Futuro","Atraso")</f>
        <v/>
      </c>
      <c r="P5177">
        <f>12*(YEAR(G5177)-YEAR($K$3))+(MONTH(G5177)-MONTH($K$3))</f>
        <v/>
      </c>
      <c r="Q5177" s="366">
        <f>IF(M5177="IBIRAPITANGA FASE 3",IF(O5177="Atraso",L5177,L5177/(1+$I$2)^P5177),IF(O5177="Atraso",L5177,L5177/(1+$I$1)^P5177))</f>
        <v/>
      </c>
      <c r="R5177">
        <f>IF(O5177="Atraso",$K$3-G5177,0)</f>
        <v/>
      </c>
      <c r="S5177">
        <f>IF(R5177&lt;=15,"Até 15",IF(R5177&lt;=30,"Entre 15 e 30",IF(R5177&lt;=60,"Entre 30 e 60",IF(R5177&lt;=90,"Entre 60 e 90",IF(R5177&lt;=120,"Entre 90 e 120",IF(R5177&lt;=150,"Entre 120 e 150",IF(R5177&lt;=180,"Entre 150 e 180","Superior a 180")))))))</f>
        <v/>
      </c>
    </row>
    <row r="5178">
      <c r="A5178" t="inlineStr">
        <is>
          <t>Q024L01</t>
        </is>
      </c>
      <c r="B5178" t="inlineStr">
        <is>
          <t>RICARDO FERNANDES DAS CHAGAS</t>
        </is>
      </c>
      <c r="C5178" t="n">
        <v>1</v>
      </c>
      <c r="D5178" t="inlineStr">
        <is>
          <t>IPCA</t>
        </is>
      </c>
      <c r="E5178" t="n">
        <v>0.009488792934583046</v>
      </c>
      <c r="F5178" t="inlineStr">
        <is>
          <t>MENSAL</t>
        </is>
      </c>
      <c r="G5178" t="n">
        <v>48908</v>
      </c>
      <c r="H5178" t="n">
        <v>48908</v>
      </c>
      <c r="I5178" t="n">
        <v>143</v>
      </c>
      <c r="J5178" t="inlineStr">
        <is>
          <t>CARTEIRA</t>
        </is>
      </c>
      <c r="K5178" t="inlineStr">
        <is>
          <t>CONTRATO</t>
        </is>
      </c>
      <c r="L5178" t="n">
        <v>1935.5</v>
      </c>
      <c r="M5178" t="inlineStr">
        <is>
          <t>IBIRAPITANGA FASE 3</t>
        </is>
      </c>
      <c r="N5178" s="142">
        <f>DATE(YEAR(G5178),MONTH(G5178),1)</f>
        <v/>
      </c>
      <c r="O5178" s="132">
        <f>IF(G5178&gt;$K$3,"Futuro","Atraso")</f>
        <v/>
      </c>
      <c r="P5178">
        <f>12*(YEAR(G5178)-YEAR($K$3))+(MONTH(G5178)-MONTH($K$3))</f>
        <v/>
      </c>
      <c r="Q5178" s="366">
        <f>IF(M5178="IBIRAPITANGA FASE 3",IF(O5178="Atraso",L5178,L5178/(1+$I$2)^P5178),IF(O5178="Atraso",L5178,L5178/(1+$I$1)^P5178))</f>
        <v/>
      </c>
      <c r="R5178">
        <f>IF(O5178="Atraso",$K$3-G5178,0)</f>
        <v/>
      </c>
      <c r="S5178">
        <f>IF(R5178&lt;=15,"Até 15",IF(R5178&lt;=30,"Entre 15 e 30",IF(R5178&lt;=60,"Entre 30 e 60",IF(R5178&lt;=90,"Entre 60 e 90",IF(R5178&lt;=120,"Entre 90 e 120",IF(R5178&lt;=150,"Entre 120 e 150",IF(R5178&lt;=180,"Entre 150 e 180","Superior a 180")))))))</f>
        <v/>
      </c>
    </row>
    <row r="5179">
      <c r="A5179" t="inlineStr">
        <is>
          <t>Q024L01</t>
        </is>
      </c>
      <c r="B5179" t="inlineStr">
        <is>
          <t>RICARDO FERNANDES DAS CHAGAS</t>
        </is>
      </c>
      <c r="C5179" t="n">
        <v>1</v>
      </c>
      <c r="D5179" t="inlineStr">
        <is>
          <t>IPCA</t>
        </is>
      </c>
      <c r="E5179" t="n">
        <v>0.009488792934583046</v>
      </c>
      <c r="F5179" t="inlineStr">
        <is>
          <t>MENSAL</t>
        </is>
      </c>
      <c r="G5179" t="n">
        <v>48938</v>
      </c>
      <c r="H5179" t="n">
        <v>48938</v>
      </c>
      <c r="I5179" t="n">
        <v>144</v>
      </c>
      <c r="J5179" t="inlineStr">
        <is>
          <t>CARTEIRA</t>
        </is>
      </c>
      <c r="K5179" t="inlineStr">
        <is>
          <t>CONTRATO</t>
        </is>
      </c>
      <c r="L5179" t="n">
        <v>1935.5</v>
      </c>
      <c r="M5179" t="inlineStr">
        <is>
          <t>IBIRAPITANGA FASE 3</t>
        </is>
      </c>
      <c r="N5179" s="142">
        <f>DATE(YEAR(G5179),MONTH(G5179),1)</f>
        <v/>
      </c>
      <c r="O5179" s="132">
        <f>IF(G5179&gt;$K$3,"Futuro","Atraso")</f>
        <v/>
      </c>
      <c r="P5179">
        <f>12*(YEAR(G5179)-YEAR($K$3))+(MONTH(G5179)-MONTH($K$3))</f>
        <v/>
      </c>
      <c r="Q5179" s="366">
        <f>IF(M5179="IBIRAPITANGA FASE 3",IF(O5179="Atraso",L5179,L5179/(1+$I$2)^P5179),IF(O5179="Atraso",L5179,L5179/(1+$I$1)^P5179))</f>
        <v/>
      </c>
      <c r="R5179">
        <f>IF(O5179="Atraso",$K$3-G5179,0)</f>
        <v/>
      </c>
      <c r="S5179">
        <f>IF(R5179&lt;=15,"Até 15",IF(R5179&lt;=30,"Entre 15 e 30",IF(R5179&lt;=60,"Entre 30 e 60",IF(R5179&lt;=90,"Entre 60 e 90",IF(R5179&lt;=120,"Entre 90 e 120",IF(R5179&lt;=150,"Entre 120 e 150",IF(R5179&lt;=180,"Entre 150 e 180","Superior a 180")))))))</f>
        <v/>
      </c>
    </row>
    <row r="5180">
      <c r="A5180" t="inlineStr">
        <is>
          <t>Q024L01</t>
        </is>
      </c>
      <c r="B5180" t="inlineStr">
        <is>
          <t>RICARDO FERNANDES DAS CHAGAS</t>
        </is>
      </c>
      <c r="C5180" t="n">
        <v>1</v>
      </c>
      <c r="D5180" t="inlineStr">
        <is>
          <t>IPCA</t>
        </is>
      </c>
      <c r="E5180" t="n">
        <v>0.009488792934583046</v>
      </c>
      <c r="F5180" t="inlineStr">
        <is>
          <t>MENSAL</t>
        </is>
      </c>
      <c r="G5180" t="n">
        <v>48969</v>
      </c>
      <c r="H5180" t="n">
        <v>48969</v>
      </c>
      <c r="I5180" t="n">
        <v>145</v>
      </c>
      <c r="J5180" t="inlineStr">
        <is>
          <t>CARTEIRA</t>
        </is>
      </c>
      <c r="K5180" t="inlineStr">
        <is>
          <t>CONTRATO</t>
        </is>
      </c>
      <c r="L5180" t="n">
        <v>1935.5</v>
      </c>
      <c r="M5180" t="inlineStr">
        <is>
          <t>IBIRAPITANGA FASE 3</t>
        </is>
      </c>
      <c r="N5180" s="142">
        <f>DATE(YEAR(G5180),MONTH(G5180),1)</f>
        <v/>
      </c>
      <c r="O5180" s="132">
        <f>IF(G5180&gt;$K$3,"Futuro","Atraso")</f>
        <v/>
      </c>
      <c r="P5180">
        <f>12*(YEAR(G5180)-YEAR($K$3))+(MONTH(G5180)-MONTH($K$3))</f>
        <v/>
      </c>
      <c r="Q5180" s="366">
        <f>IF(M5180="IBIRAPITANGA FASE 3",IF(O5180="Atraso",L5180,L5180/(1+$I$2)^P5180),IF(O5180="Atraso",L5180,L5180/(1+$I$1)^P5180))</f>
        <v/>
      </c>
      <c r="R5180">
        <f>IF(O5180="Atraso",$K$3-G5180,0)</f>
        <v/>
      </c>
      <c r="S5180">
        <f>IF(R5180&lt;=15,"Até 15",IF(R5180&lt;=30,"Entre 15 e 30",IF(R5180&lt;=60,"Entre 30 e 60",IF(R5180&lt;=90,"Entre 60 e 90",IF(R5180&lt;=120,"Entre 90 e 120",IF(R5180&lt;=150,"Entre 120 e 150",IF(R5180&lt;=180,"Entre 150 e 180","Superior a 180")))))))</f>
        <v/>
      </c>
    </row>
    <row r="5181">
      <c r="A5181" t="inlineStr">
        <is>
          <t>Q024L01</t>
        </is>
      </c>
      <c r="B5181" t="inlineStr">
        <is>
          <t>RICARDO FERNANDES DAS CHAGAS</t>
        </is>
      </c>
      <c r="C5181" t="n">
        <v>1</v>
      </c>
      <c r="D5181" t="inlineStr">
        <is>
          <t>IPCA</t>
        </is>
      </c>
      <c r="E5181" t="n">
        <v>0.009488792934583046</v>
      </c>
      <c r="F5181" t="inlineStr">
        <is>
          <t>MENSAL</t>
        </is>
      </c>
      <c r="G5181" t="n">
        <v>49000</v>
      </c>
      <c r="H5181" t="n">
        <v>49000</v>
      </c>
      <c r="I5181" t="n">
        <v>146</v>
      </c>
      <c r="J5181" t="inlineStr">
        <is>
          <t>CARTEIRA</t>
        </is>
      </c>
      <c r="K5181" t="inlineStr">
        <is>
          <t>CONTRATO</t>
        </is>
      </c>
      <c r="L5181" t="n">
        <v>1935.5</v>
      </c>
      <c r="M5181" t="inlineStr">
        <is>
          <t>IBIRAPITANGA FASE 3</t>
        </is>
      </c>
      <c r="N5181" s="142">
        <f>DATE(YEAR(G5181),MONTH(G5181),1)</f>
        <v/>
      </c>
      <c r="O5181" s="132">
        <f>IF(G5181&gt;$K$3,"Futuro","Atraso")</f>
        <v/>
      </c>
      <c r="P5181">
        <f>12*(YEAR(G5181)-YEAR($K$3))+(MONTH(G5181)-MONTH($K$3))</f>
        <v/>
      </c>
      <c r="Q5181" s="366">
        <f>IF(M5181="IBIRAPITANGA FASE 3",IF(O5181="Atraso",L5181,L5181/(1+$I$2)^P5181),IF(O5181="Atraso",L5181,L5181/(1+$I$1)^P5181))</f>
        <v/>
      </c>
      <c r="R5181">
        <f>IF(O5181="Atraso",$K$3-G5181,0)</f>
        <v/>
      </c>
      <c r="S5181">
        <f>IF(R5181&lt;=15,"Até 15",IF(R5181&lt;=30,"Entre 15 e 30",IF(R5181&lt;=60,"Entre 30 e 60",IF(R5181&lt;=90,"Entre 60 e 90",IF(R5181&lt;=120,"Entre 90 e 120",IF(R5181&lt;=150,"Entre 120 e 150",IF(R5181&lt;=180,"Entre 150 e 180","Superior a 180")))))))</f>
        <v/>
      </c>
    </row>
    <row r="5182">
      <c r="A5182" t="inlineStr">
        <is>
          <t>Q024L01</t>
        </is>
      </c>
      <c r="B5182" t="inlineStr">
        <is>
          <t>RICARDO FERNANDES DAS CHAGAS</t>
        </is>
      </c>
      <c r="C5182" t="n">
        <v>1</v>
      </c>
      <c r="D5182" t="inlineStr">
        <is>
          <t>IPCA</t>
        </is>
      </c>
      <c r="E5182" t="n">
        <v>0.009488792934583046</v>
      </c>
      <c r="F5182" t="inlineStr">
        <is>
          <t>MENSAL</t>
        </is>
      </c>
      <c r="G5182" t="n">
        <v>49028</v>
      </c>
      <c r="H5182" t="n">
        <v>49028</v>
      </c>
      <c r="I5182" t="n">
        <v>147</v>
      </c>
      <c r="J5182" t="inlineStr">
        <is>
          <t>CARTEIRA</t>
        </is>
      </c>
      <c r="K5182" t="inlineStr">
        <is>
          <t>CONTRATO</t>
        </is>
      </c>
      <c r="L5182" t="n">
        <v>1935.5</v>
      </c>
      <c r="M5182" t="inlineStr">
        <is>
          <t>IBIRAPITANGA FASE 3</t>
        </is>
      </c>
      <c r="N5182" s="142">
        <f>DATE(YEAR(G5182),MONTH(G5182),1)</f>
        <v/>
      </c>
      <c r="O5182" s="132">
        <f>IF(G5182&gt;$K$3,"Futuro","Atraso")</f>
        <v/>
      </c>
      <c r="P5182">
        <f>12*(YEAR(G5182)-YEAR($K$3))+(MONTH(G5182)-MONTH($K$3))</f>
        <v/>
      </c>
      <c r="Q5182" s="366">
        <f>IF(M5182="IBIRAPITANGA FASE 3",IF(O5182="Atraso",L5182,L5182/(1+$I$2)^P5182),IF(O5182="Atraso",L5182,L5182/(1+$I$1)^P5182))</f>
        <v/>
      </c>
      <c r="R5182">
        <f>IF(O5182="Atraso",$K$3-G5182,0)</f>
        <v/>
      </c>
      <c r="S5182">
        <f>IF(R5182&lt;=15,"Até 15",IF(R5182&lt;=30,"Entre 15 e 30",IF(R5182&lt;=60,"Entre 30 e 60",IF(R5182&lt;=90,"Entre 60 e 90",IF(R5182&lt;=120,"Entre 90 e 120",IF(R5182&lt;=150,"Entre 120 e 150",IF(R5182&lt;=180,"Entre 150 e 180","Superior a 180")))))))</f>
        <v/>
      </c>
    </row>
    <row r="5183">
      <c r="A5183" t="inlineStr">
        <is>
          <t>Q024L01</t>
        </is>
      </c>
      <c r="B5183" t="inlineStr">
        <is>
          <t>RICARDO FERNANDES DAS CHAGAS</t>
        </is>
      </c>
      <c r="C5183" t="n">
        <v>1</v>
      </c>
      <c r="D5183" t="inlineStr">
        <is>
          <t>IPCA</t>
        </is>
      </c>
      <c r="E5183" t="n">
        <v>0.009488792934583046</v>
      </c>
      <c r="F5183" t="inlineStr">
        <is>
          <t>MENSAL</t>
        </is>
      </c>
      <c r="G5183" t="n">
        <v>49059</v>
      </c>
      <c r="H5183" t="n">
        <v>49059</v>
      </c>
      <c r="I5183" t="n">
        <v>148</v>
      </c>
      <c r="J5183" t="inlineStr">
        <is>
          <t>CARTEIRA</t>
        </is>
      </c>
      <c r="K5183" t="inlineStr">
        <is>
          <t>CONTRATO</t>
        </is>
      </c>
      <c r="L5183" t="n">
        <v>1935.5</v>
      </c>
      <c r="M5183" t="inlineStr">
        <is>
          <t>IBIRAPITANGA FASE 3</t>
        </is>
      </c>
      <c r="N5183" s="142">
        <f>DATE(YEAR(G5183),MONTH(G5183),1)</f>
        <v/>
      </c>
      <c r="O5183" s="132">
        <f>IF(G5183&gt;$K$3,"Futuro","Atraso")</f>
        <v/>
      </c>
      <c r="P5183">
        <f>12*(YEAR(G5183)-YEAR($K$3))+(MONTH(G5183)-MONTH($K$3))</f>
        <v/>
      </c>
      <c r="Q5183" s="366">
        <f>IF(M5183="IBIRAPITANGA FASE 3",IF(O5183="Atraso",L5183,L5183/(1+$I$2)^P5183),IF(O5183="Atraso",L5183,L5183/(1+$I$1)^P5183))</f>
        <v/>
      </c>
      <c r="R5183">
        <f>IF(O5183="Atraso",$K$3-G5183,0)</f>
        <v/>
      </c>
      <c r="S5183">
        <f>IF(R5183&lt;=15,"Até 15",IF(R5183&lt;=30,"Entre 15 e 30",IF(R5183&lt;=60,"Entre 30 e 60",IF(R5183&lt;=90,"Entre 60 e 90",IF(R5183&lt;=120,"Entre 90 e 120",IF(R5183&lt;=150,"Entre 120 e 150",IF(R5183&lt;=180,"Entre 150 e 180","Superior a 180")))))))</f>
        <v/>
      </c>
    </row>
    <row r="5184">
      <c r="A5184" t="inlineStr">
        <is>
          <t>Q024L01</t>
        </is>
      </c>
      <c r="B5184" t="inlineStr">
        <is>
          <t>RICARDO FERNANDES DAS CHAGAS</t>
        </is>
      </c>
      <c r="C5184" t="n">
        <v>1</v>
      </c>
      <c r="D5184" t="inlineStr">
        <is>
          <t>IPCA</t>
        </is>
      </c>
      <c r="E5184" t="n">
        <v>0.009488792934583046</v>
      </c>
      <c r="F5184" t="inlineStr">
        <is>
          <t>MENSAL</t>
        </is>
      </c>
      <c r="G5184" t="n">
        <v>49089</v>
      </c>
      <c r="H5184" t="n">
        <v>49089</v>
      </c>
      <c r="I5184" t="n">
        <v>149</v>
      </c>
      <c r="J5184" t="inlineStr">
        <is>
          <t>CARTEIRA</t>
        </is>
      </c>
      <c r="K5184" t="inlineStr">
        <is>
          <t>CONTRATO</t>
        </is>
      </c>
      <c r="L5184" t="n">
        <v>1935.5</v>
      </c>
      <c r="M5184" t="inlineStr">
        <is>
          <t>IBIRAPITANGA FASE 3</t>
        </is>
      </c>
      <c r="N5184" s="142">
        <f>DATE(YEAR(G5184),MONTH(G5184),1)</f>
        <v/>
      </c>
      <c r="O5184" s="132">
        <f>IF(G5184&gt;$K$3,"Futuro","Atraso")</f>
        <v/>
      </c>
      <c r="P5184">
        <f>12*(YEAR(G5184)-YEAR($K$3))+(MONTH(G5184)-MONTH($K$3))</f>
        <v/>
      </c>
      <c r="Q5184" s="366">
        <f>IF(M5184="IBIRAPITANGA FASE 3",IF(O5184="Atraso",L5184,L5184/(1+$I$2)^P5184),IF(O5184="Atraso",L5184,L5184/(1+$I$1)^P5184))</f>
        <v/>
      </c>
      <c r="R5184">
        <f>IF(O5184="Atraso",$K$3-G5184,0)</f>
        <v/>
      </c>
      <c r="S5184">
        <f>IF(R5184&lt;=15,"Até 15",IF(R5184&lt;=30,"Entre 15 e 30",IF(R5184&lt;=60,"Entre 30 e 60",IF(R5184&lt;=90,"Entre 60 e 90",IF(R5184&lt;=120,"Entre 90 e 120",IF(R5184&lt;=150,"Entre 120 e 150",IF(R5184&lt;=180,"Entre 150 e 180","Superior a 180")))))))</f>
        <v/>
      </c>
    </row>
    <row r="5185">
      <c r="A5185" t="inlineStr">
        <is>
          <t>Q024L01</t>
        </is>
      </c>
      <c r="B5185" t="inlineStr">
        <is>
          <t>RICARDO FERNANDES DAS CHAGAS</t>
        </is>
      </c>
      <c r="C5185" t="n">
        <v>1</v>
      </c>
      <c r="D5185" t="inlineStr">
        <is>
          <t>IPCA</t>
        </is>
      </c>
      <c r="E5185" t="n">
        <v>0.009488792934583046</v>
      </c>
      <c r="F5185" t="inlineStr">
        <is>
          <t>MENSAL</t>
        </is>
      </c>
      <c r="G5185" t="n">
        <v>49120</v>
      </c>
      <c r="H5185" t="n">
        <v>49120</v>
      </c>
      <c r="I5185" t="n">
        <v>150</v>
      </c>
      <c r="J5185" t="inlineStr">
        <is>
          <t>CARTEIRA</t>
        </is>
      </c>
      <c r="K5185" t="inlineStr">
        <is>
          <t>CONTRATO</t>
        </is>
      </c>
      <c r="L5185" t="n">
        <v>1935.5</v>
      </c>
      <c r="M5185" t="inlineStr">
        <is>
          <t>IBIRAPITANGA FASE 3</t>
        </is>
      </c>
      <c r="N5185" s="142">
        <f>DATE(YEAR(G5185),MONTH(G5185),1)</f>
        <v/>
      </c>
      <c r="O5185" s="132">
        <f>IF(G5185&gt;$K$3,"Futuro","Atraso")</f>
        <v/>
      </c>
      <c r="P5185">
        <f>12*(YEAR(G5185)-YEAR($K$3))+(MONTH(G5185)-MONTH($K$3))</f>
        <v/>
      </c>
      <c r="Q5185" s="366">
        <f>IF(M5185="IBIRAPITANGA FASE 3",IF(O5185="Atraso",L5185,L5185/(1+$I$2)^P5185),IF(O5185="Atraso",L5185,L5185/(1+$I$1)^P5185))</f>
        <v/>
      </c>
      <c r="R5185">
        <f>IF(O5185="Atraso",$K$3-G5185,0)</f>
        <v/>
      </c>
      <c r="S5185">
        <f>IF(R5185&lt;=15,"Até 15",IF(R5185&lt;=30,"Entre 15 e 30",IF(R5185&lt;=60,"Entre 30 e 60",IF(R5185&lt;=90,"Entre 60 e 90",IF(R5185&lt;=120,"Entre 90 e 120",IF(R5185&lt;=150,"Entre 120 e 150",IF(R5185&lt;=180,"Entre 150 e 180","Superior a 180")))))))</f>
        <v/>
      </c>
    </row>
    <row r="5186">
      <c r="A5186" t="inlineStr">
        <is>
          <t>Q024L01</t>
        </is>
      </c>
      <c r="B5186" t="inlineStr">
        <is>
          <t>RICARDO FERNANDES DAS CHAGAS</t>
        </is>
      </c>
      <c r="C5186" t="n">
        <v>1</v>
      </c>
      <c r="D5186" t="inlineStr">
        <is>
          <t>IPCA</t>
        </is>
      </c>
      <c r="E5186" t="n">
        <v>0.009488792934583046</v>
      </c>
      <c r="F5186" t="inlineStr">
        <is>
          <t>MENSAL</t>
        </is>
      </c>
      <c r="G5186" t="n">
        <v>49150</v>
      </c>
      <c r="H5186" t="n">
        <v>49150</v>
      </c>
      <c r="I5186" t="n">
        <v>151</v>
      </c>
      <c r="J5186" t="inlineStr">
        <is>
          <t>CARTEIRA</t>
        </is>
      </c>
      <c r="K5186" t="inlineStr">
        <is>
          <t>CONTRATO</t>
        </is>
      </c>
      <c r="L5186" t="n">
        <v>1935.5</v>
      </c>
      <c r="M5186" t="inlineStr">
        <is>
          <t>IBIRAPITANGA FASE 3</t>
        </is>
      </c>
      <c r="N5186" s="142">
        <f>DATE(YEAR(G5186),MONTH(G5186),1)</f>
        <v/>
      </c>
      <c r="O5186" s="132">
        <f>IF(G5186&gt;$K$3,"Futuro","Atraso")</f>
        <v/>
      </c>
      <c r="P5186">
        <f>12*(YEAR(G5186)-YEAR($K$3))+(MONTH(G5186)-MONTH($K$3))</f>
        <v/>
      </c>
      <c r="Q5186" s="366">
        <f>IF(M5186="IBIRAPITANGA FASE 3",IF(O5186="Atraso",L5186,L5186/(1+$I$2)^P5186),IF(O5186="Atraso",L5186,L5186/(1+$I$1)^P5186))</f>
        <v/>
      </c>
      <c r="R5186">
        <f>IF(O5186="Atraso",$K$3-G5186,0)</f>
        <v/>
      </c>
      <c r="S5186">
        <f>IF(R5186&lt;=15,"Até 15",IF(R5186&lt;=30,"Entre 15 e 30",IF(R5186&lt;=60,"Entre 30 e 60",IF(R5186&lt;=90,"Entre 60 e 90",IF(R5186&lt;=120,"Entre 90 e 120",IF(R5186&lt;=150,"Entre 120 e 150",IF(R5186&lt;=180,"Entre 150 e 180","Superior a 180")))))))</f>
        <v/>
      </c>
    </row>
    <row r="5187">
      <c r="A5187" t="inlineStr">
        <is>
          <t>Q024L01</t>
        </is>
      </c>
      <c r="B5187" t="inlineStr">
        <is>
          <t>RICARDO FERNANDES DAS CHAGAS</t>
        </is>
      </c>
      <c r="C5187" t="n">
        <v>1</v>
      </c>
      <c r="D5187" t="inlineStr">
        <is>
          <t>IPCA</t>
        </is>
      </c>
      <c r="E5187" t="n">
        <v>0.009488792934583046</v>
      </c>
      <c r="F5187" t="inlineStr">
        <is>
          <t>MENSAL</t>
        </is>
      </c>
      <c r="G5187" t="n">
        <v>49181</v>
      </c>
      <c r="H5187" t="n">
        <v>49181</v>
      </c>
      <c r="I5187" t="n">
        <v>152</v>
      </c>
      <c r="J5187" t="inlineStr">
        <is>
          <t>CARTEIRA</t>
        </is>
      </c>
      <c r="K5187" t="inlineStr">
        <is>
          <t>CONTRATO</t>
        </is>
      </c>
      <c r="L5187" t="n">
        <v>1935.5</v>
      </c>
      <c r="M5187" t="inlineStr">
        <is>
          <t>IBIRAPITANGA FASE 3</t>
        </is>
      </c>
      <c r="N5187" s="142">
        <f>DATE(YEAR(G5187),MONTH(G5187),1)</f>
        <v/>
      </c>
      <c r="O5187" s="132">
        <f>IF(G5187&gt;$K$3,"Futuro","Atraso")</f>
        <v/>
      </c>
      <c r="P5187">
        <f>12*(YEAR(G5187)-YEAR($K$3))+(MONTH(G5187)-MONTH($K$3))</f>
        <v/>
      </c>
      <c r="Q5187" s="366">
        <f>IF(M5187="IBIRAPITANGA FASE 3",IF(O5187="Atraso",L5187,L5187/(1+$I$2)^P5187),IF(O5187="Atraso",L5187,L5187/(1+$I$1)^P5187))</f>
        <v/>
      </c>
      <c r="R5187">
        <f>IF(O5187="Atraso",$K$3-G5187,0)</f>
        <v/>
      </c>
      <c r="S5187">
        <f>IF(R5187&lt;=15,"Até 15",IF(R5187&lt;=30,"Entre 15 e 30",IF(R5187&lt;=60,"Entre 30 e 60",IF(R5187&lt;=90,"Entre 60 e 90",IF(R5187&lt;=120,"Entre 90 e 120",IF(R5187&lt;=150,"Entre 120 e 150",IF(R5187&lt;=180,"Entre 150 e 180","Superior a 180")))))))</f>
        <v/>
      </c>
    </row>
    <row r="5188">
      <c r="A5188" t="inlineStr">
        <is>
          <t>Q024L01</t>
        </is>
      </c>
      <c r="B5188" t="inlineStr">
        <is>
          <t>RICARDO FERNANDES DAS CHAGAS</t>
        </is>
      </c>
      <c r="C5188" t="n">
        <v>1</v>
      </c>
      <c r="D5188" t="inlineStr">
        <is>
          <t>IPCA</t>
        </is>
      </c>
      <c r="E5188" t="n">
        <v>0.009488792934583046</v>
      </c>
      <c r="F5188" t="inlineStr">
        <is>
          <t>MENSAL</t>
        </is>
      </c>
      <c r="G5188" t="n">
        <v>49212</v>
      </c>
      <c r="H5188" t="n">
        <v>49212</v>
      </c>
      <c r="I5188" t="n">
        <v>153</v>
      </c>
      <c r="J5188" t="inlineStr">
        <is>
          <t>CARTEIRA</t>
        </is>
      </c>
      <c r="K5188" t="inlineStr">
        <is>
          <t>CONTRATO</t>
        </is>
      </c>
      <c r="L5188" t="n">
        <v>1935.5</v>
      </c>
      <c r="M5188" t="inlineStr">
        <is>
          <t>IBIRAPITANGA FASE 3</t>
        </is>
      </c>
      <c r="N5188" s="142">
        <f>DATE(YEAR(G5188),MONTH(G5188),1)</f>
        <v/>
      </c>
      <c r="O5188" s="132">
        <f>IF(G5188&gt;$K$3,"Futuro","Atraso")</f>
        <v/>
      </c>
      <c r="P5188">
        <f>12*(YEAR(G5188)-YEAR($K$3))+(MONTH(G5188)-MONTH($K$3))</f>
        <v/>
      </c>
      <c r="Q5188" s="366">
        <f>IF(M5188="IBIRAPITANGA FASE 3",IF(O5188="Atraso",L5188,L5188/(1+$I$2)^P5188),IF(O5188="Atraso",L5188,L5188/(1+$I$1)^P5188))</f>
        <v/>
      </c>
      <c r="R5188">
        <f>IF(O5188="Atraso",$K$3-G5188,0)</f>
        <v/>
      </c>
      <c r="S5188">
        <f>IF(R5188&lt;=15,"Até 15",IF(R5188&lt;=30,"Entre 15 e 30",IF(R5188&lt;=60,"Entre 30 e 60",IF(R5188&lt;=90,"Entre 60 e 90",IF(R5188&lt;=120,"Entre 90 e 120",IF(R5188&lt;=150,"Entre 120 e 150",IF(R5188&lt;=180,"Entre 150 e 180","Superior a 180")))))))</f>
        <v/>
      </c>
    </row>
    <row r="5189">
      <c r="A5189" t="inlineStr">
        <is>
          <t>Q024L01</t>
        </is>
      </c>
      <c r="B5189" t="inlineStr">
        <is>
          <t>RICARDO FERNANDES DAS CHAGAS</t>
        </is>
      </c>
      <c r="C5189" t="n">
        <v>1</v>
      </c>
      <c r="D5189" t="inlineStr">
        <is>
          <t>IPCA</t>
        </is>
      </c>
      <c r="E5189" t="n">
        <v>0.009488792934583046</v>
      </c>
      <c r="F5189" t="inlineStr">
        <is>
          <t>MENSAL</t>
        </is>
      </c>
      <c r="G5189" t="n">
        <v>49242</v>
      </c>
      <c r="H5189" t="n">
        <v>49242</v>
      </c>
      <c r="I5189" t="n">
        <v>154</v>
      </c>
      <c r="J5189" t="inlineStr">
        <is>
          <t>CARTEIRA</t>
        </is>
      </c>
      <c r="K5189" t="inlineStr">
        <is>
          <t>CONTRATO</t>
        </is>
      </c>
      <c r="L5189" t="n">
        <v>1935.5</v>
      </c>
      <c r="M5189" t="inlineStr">
        <is>
          <t>IBIRAPITANGA FASE 3</t>
        </is>
      </c>
      <c r="N5189" s="142">
        <f>DATE(YEAR(G5189),MONTH(G5189),1)</f>
        <v/>
      </c>
      <c r="O5189" s="132">
        <f>IF(G5189&gt;$K$3,"Futuro","Atraso")</f>
        <v/>
      </c>
      <c r="P5189">
        <f>12*(YEAR(G5189)-YEAR($K$3))+(MONTH(G5189)-MONTH($K$3))</f>
        <v/>
      </c>
      <c r="Q5189" s="366">
        <f>IF(M5189="IBIRAPITANGA FASE 3",IF(O5189="Atraso",L5189,L5189/(1+$I$2)^P5189),IF(O5189="Atraso",L5189,L5189/(1+$I$1)^P5189))</f>
        <v/>
      </c>
      <c r="R5189">
        <f>IF(O5189="Atraso",$K$3-G5189,0)</f>
        <v/>
      </c>
      <c r="S5189">
        <f>IF(R5189&lt;=15,"Até 15",IF(R5189&lt;=30,"Entre 15 e 30",IF(R5189&lt;=60,"Entre 30 e 60",IF(R5189&lt;=90,"Entre 60 e 90",IF(R5189&lt;=120,"Entre 90 e 120",IF(R5189&lt;=150,"Entre 120 e 150",IF(R5189&lt;=180,"Entre 150 e 180","Superior a 180")))))))</f>
        <v/>
      </c>
    </row>
    <row r="5190">
      <c r="A5190" t="inlineStr">
        <is>
          <t>Q024L01</t>
        </is>
      </c>
      <c r="B5190" t="inlineStr">
        <is>
          <t>RICARDO FERNANDES DAS CHAGAS</t>
        </is>
      </c>
      <c r="C5190" t="n">
        <v>1</v>
      </c>
      <c r="D5190" t="inlineStr">
        <is>
          <t>IPCA</t>
        </is>
      </c>
      <c r="E5190" t="n">
        <v>0.009488792934583046</v>
      </c>
      <c r="F5190" t="inlineStr">
        <is>
          <t>MENSAL</t>
        </is>
      </c>
      <c r="G5190" t="n">
        <v>49273</v>
      </c>
      <c r="H5190" t="n">
        <v>49273</v>
      </c>
      <c r="I5190" t="n">
        <v>155</v>
      </c>
      <c r="J5190" t="inlineStr">
        <is>
          <t>CARTEIRA</t>
        </is>
      </c>
      <c r="K5190" t="inlineStr">
        <is>
          <t>CONTRATO</t>
        </is>
      </c>
      <c r="L5190" t="n">
        <v>1935.5</v>
      </c>
      <c r="M5190" t="inlineStr">
        <is>
          <t>IBIRAPITANGA FASE 3</t>
        </is>
      </c>
      <c r="N5190" s="142">
        <f>DATE(YEAR(G5190),MONTH(G5190),1)</f>
        <v/>
      </c>
      <c r="O5190" s="132">
        <f>IF(G5190&gt;$K$3,"Futuro","Atraso")</f>
        <v/>
      </c>
      <c r="P5190">
        <f>12*(YEAR(G5190)-YEAR($K$3))+(MONTH(G5190)-MONTH($K$3))</f>
        <v/>
      </c>
      <c r="Q5190" s="366">
        <f>IF(M5190="IBIRAPITANGA FASE 3",IF(O5190="Atraso",L5190,L5190/(1+$I$2)^P5190),IF(O5190="Atraso",L5190,L5190/(1+$I$1)^P5190))</f>
        <v/>
      </c>
      <c r="R5190">
        <f>IF(O5190="Atraso",$K$3-G5190,0)</f>
        <v/>
      </c>
      <c r="S5190">
        <f>IF(R5190&lt;=15,"Até 15",IF(R5190&lt;=30,"Entre 15 e 30",IF(R5190&lt;=60,"Entre 30 e 60",IF(R5190&lt;=90,"Entre 60 e 90",IF(R5190&lt;=120,"Entre 90 e 120",IF(R5190&lt;=150,"Entre 120 e 150",IF(R5190&lt;=180,"Entre 150 e 180","Superior a 180")))))))</f>
        <v/>
      </c>
    </row>
    <row r="5191">
      <c r="A5191" t="inlineStr">
        <is>
          <t>Q024L01</t>
        </is>
      </c>
      <c r="B5191" t="inlineStr">
        <is>
          <t>RICARDO FERNANDES DAS CHAGAS</t>
        </is>
      </c>
      <c r="C5191" t="n">
        <v>1</v>
      </c>
      <c r="D5191" t="inlineStr">
        <is>
          <t>IPCA</t>
        </is>
      </c>
      <c r="E5191" t="n">
        <v>0.009488792934583046</v>
      </c>
      <c r="F5191" t="inlineStr">
        <is>
          <t>MENSAL</t>
        </is>
      </c>
      <c r="G5191" t="n">
        <v>49303</v>
      </c>
      <c r="H5191" t="n">
        <v>49303</v>
      </c>
      <c r="I5191" t="n">
        <v>156</v>
      </c>
      <c r="J5191" t="inlineStr">
        <is>
          <t>CARTEIRA</t>
        </is>
      </c>
      <c r="K5191" t="inlineStr">
        <is>
          <t>CONTRATO</t>
        </is>
      </c>
      <c r="L5191" t="n">
        <v>1935.5</v>
      </c>
      <c r="M5191" t="inlineStr">
        <is>
          <t>IBIRAPITANGA FASE 3</t>
        </is>
      </c>
      <c r="N5191" s="142">
        <f>DATE(YEAR(G5191),MONTH(G5191),1)</f>
        <v/>
      </c>
      <c r="O5191" s="132">
        <f>IF(G5191&gt;$K$3,"Futuro","Atraso")</f>
        <v/>
      </c>
      <c r="P5191">
        <f>12*(YEAR(G5191)-YEAR($K$3))+(MONTH(G5191)-MONTH($K$3))</f>
        <v/>
      </c>
      <c r="Q5191" s="366">
        <f>IF(M5191="IBIRAPITANGA FASE 3",IF(O5191="Atraso",L5191,L5191/(1+$I$2)^P5191),IF(O5191="Atraso",L5191,L5191/(1+$I$1)^P5191))</f>
        <v/>
      </c>
      <c r="R5191">
        <f>IF(O5191="Atraso",$K$3-G5191,0)</f>
        <v/>
      </c>
      <c r="S5191">
        <f>IF(R5191&lt;=15,"Até 15",IF(R5191&lt;=30,"Entre 15 e 30",IF(R5191&lt;=60,"Entre 30 e 60",IF(R5191&lt;=90,"Entre 60 e 90",IF(R5191&lt;=120,"Entre 90 e 120",IF(R5191&lt;=150,"Entre 120 e 150",IF(R5191&lt;=180,"Entre 150 e 180","Superior a 180")))))))</f>
        <v/>
      </c>
    </row>
    <row r="5192">
      <c r="A5192" t="inlineStr">
        <is>
          <t>Q024L02</t>
        </is>
      </c>
      <c r="B5192" t="inlineStr">
        <is>
          <t>JOSE MEIRA FERNANDES</t>
        </is>
      </c>
      <c r="C5192" t="n">
        <v>1</v>
      </c>
      <c r="D5192" t="inlineStr">
        <is>
          <t>IPCA</t>
        </is>
      </c>
      <c r="E5192" t="n">
        <v>0.009488792934583046</v>
      </c>
      <c r="F5192" t="inlineStr">
        <is>
          <t>MENSAL</t>
        </is>
      </c>
      <c r="G5192" t="n">
        <v>45240</v>
      </c>
      <c r="H5192" t="n">
        <v>45240</v>
      </c>
      <c r="I5192" t="n">
        <v>27</v>
      </c>
      <c r="J5192" t="inlineStr">
        <is>
          <t>CARTEIRA</t>
        </is>
      </c>
      <c r="K5192" t="inlineStr">
        <is>
          <t>CONTRATO</t>
        </is>
      </c>
      <c r="L5192" t="n">
        <v>2917.75</v>
      </c>
      <c r="M5192" t="inlineStr">
        <is>
          <t>IBIRAPITANGA FASE 3</t>
        </is>
      </c>
      <c r="N5192" s="142">
        <f>DATE(YEAR(G5192),MONTH(G5192),1)</f>
        <v/>
      </c>
      <c r="O5192" s="132">
        <f>IF(G5192&gt;$K$3,"Futuro","Atraso")</f>
        <v/>
      </c>
      <c r="P5192">
        <f>12*(YEAR(G5192)-YEAR($K$3))+(MONTH(G5192)-MONTH($K$3))</f>
        <v/>
      </c>
      <c r="Q5192" s="366">
        <f>IF(M5192="IBIRAPITANGA FASE 3",IF(O5192="Atraso",L5192,L5192/(1+$I$2)^P5192),IF(O5192="Atraso",L5192,L5192/(1+$I$1)^P5192))</f>
        <v/>
      </c>
      <c r="R5192">
        <f>IF(O5192="Atraso",$K$3-G5192,0)</f>
        <v/>
      </c>
      <c r="S5192">
        <f>IF(R5192&lt;=15,"Até 15",IF(R5192&lt;=30,"Entre 15 e 30",IF(R5192&lt;=60,"Entre 30 e 60",IF(R5192&lt;=90,"Entre 60 e 90",IF(R5192&lt;=120,"Entre 90 e 120",IF(R5192&lt;=150,"Entre 120 e 150",IF(R5192&lt;=180,"Entre 150 e 180","Superior a 180")))))))</f>
        <v/>
      </c>
    </row>
    <row r="5193">
      <c r="A5193" t="inlineStr">
        <is>
          <t>Q024L02</t>
        </is>
      </c>
      <c r="B5193" t="inlineStr">
        <is>
          <t>JOSE MEIRA FERNANDES</t>
        </is>
      </c>
      <c r="C5193" t="n">
        <v>1</v>
      </c>
      <c r="D5193" t="inlineStr">
        <is>
          <t>IPCA</t>
        </is>
      </c>
      <c r="E5193" t="n">
        <v>0.009488792934583046</v>
      </c>
      <c r="F5193" t="inlineStr">
        <is>
          <t>MENSAL</t>
        </is>
      </c>
      <c r="G5193" t="n">
        <v>45270</v>
      </c>
      <c r="H5193" t="n">
        <v>45270</v>
      </c>
      <c r="I5193" t="n">
        <v>28</v>
      </c>
      <c r="J5193" t="inlineStr">
        <is>
          <t>CARTEIRA</t>
        </is>
      </c>
      <c r="K5193" t="inlineStr">
        <is>
          <t>CONTRATO</t>
        </is>
      </c>
      <c r="L5193" t="n">
        <v>2917.75</v>
      </c>
      <c r="M5193" t="inlineStr">
        <is>
          <t>IBIRAPITANGA FASE 3</t>
        </is>
      </c>
      <c r="N5193" s="142">
        <f>DATE(YEAR(G5193),MONTH(G5193),1)</f>
        <v/>
      </c>
      <c r="O5193" s="132">
        <f>IF(G5193&gt;$K$3,"Futuro","Atraso")</f>
        <v/>
      </c>
      <c r="P5193">
        <f>12*(YEAR(G5193)-YEAR($K$3))+(MONTH(G5193)-MONTH($K$3))</f>
        <v/>
      </c>
      <c r="Q5193" s="366">
        <f>IF(M5193="IBIRAPITANGA FASE 3",IF(O5193="Atraso",L5193,L5193/(1+$I$2)^P5193),IF(O5193="Atraso",L5193,L5193/(1+$I$1)^P5193))</f>
        <v/>
      </c>
      <c r="R5193">
        <f>IF(O5193="Atraso",$K$3-G5193,0)</f>
        <v/>
      </c>
      <c r="S5193">
        <f>IF(R5193&lt;=15,"Até 15",IF(R5193&lt;=30,"Entre 15 e 30",IF(R5193&lt;=60,"Entre 30 e 60",IF(R5193&lt;=90,"Entre 60 e 90",IF(R5193&lt;=120,"Entre 90 e 120",IF(R5193&lt;=150,"Entre 120 e 150",IF(R5193&lt;=180,"Entre 150 e 180","Superior a 180")))))))</f>
        <v/>
      </c>
    </row>
    <row r="5194">
      <c r="A5194" t="inlineStr">
        <is>
          <t>Q024L02</t>
        </is>
      </c>
      <c r="B5194" t="inlineStr">
        <is>
          <t>JOSE MEIRA FERNANDES</t>
        </is>
      </c>
      <c r="C5194" t="n">
        <v>1</v>
      </c>
      <c r="D5194" t="inlineStr">
        <is>
          <t>IPCA</t>
        </is>
      </c>
      <c r="E5194" t="n">
        <v>0.009488792934583046</v>
      </c>
      <c r="F5194" t="inlineStr">
        <is>
          <t>MENSAL</t>
        </is>
      </c>
      <c r="G5194" t="n">
        <v>45301</v>
      </c>
      <c r="H5194" t="n">
        <v>45301</v>
      </c>
      <c r="I5194" t="n">
        <v>29</v>
      </c>
      <c r="J5194" t="inlineStr">
        <is>
          <t>CARTEIRA</t>
        </is>
      </c>
      <c r="K5194" t="inlineStr">
        <is>
          <t>CONTRATO</t>
        </is>
      </c>
      <c r="L5194" t="n">
        <v>2917.75</v>
      </c>
      <c r="M5194" t="inlineStr">
        <is>
          <t>IBIRAPITANGA FASE 3</t>
        </is>
      </c>
      <c r="N5194" s="142">
        <f>DATE(YEAR(G5194),MONTH(G5194),1)</f>
        <v/>
      </c>
      <c r="O5194" s="132">
        <f>IF(G5194&gt;$K$3,"Futuro","Atraso")</f>
        <v/>
      </c>
      <c r="P5194">
        <f>12*(YEAR(G5194)-YEAR($K$3))+(MONTH(G5194)-MONTH($K$3))</f>
        <v/>
      </c>
      <c r="Q5194" s="366">
        <f>IF(M5194="IBIRAPITANGA FASE 3",IF(O5194="Atraso",L5194,L5194/(1+$I$2)^P5194),IF(O5194="Atraso",L5194,L5194/(1+$I$1)^P5194))</f>
        <v/>
      </c>
      <c r="R5194">
        <f>IF(O5194="Atraso",$K$3-G5194,0)</f>
        <v/>
      </c>
      <c r="S5194">
        <f>IF(R5194&lt;=15,"Até 15",IF(R5194&lt;=30,"Entre 15 e 30",IF(R5194&lt;=60,"Entre 30 e 60",IF(R5194&lt;=90,"Entre 60 e 90",IF(R5194&lt;=120,"Entre 90 e 120",IF(R5194&lt;=150,"Entre 120 e 150",IF(R5194&lt;=180,"Entre 150 e 180","Superior a 180")))))))</f>
        <v/>
      </c>
    </row>
    <row r="5195">
      <c r="A5195" t="inlineStr">
        <is>
          <t>Q024L02</t>
        </is>
      </c>
      <c r="B5195" t="inlineStr">
        <is>
          <t>JOSE MEIRA FERNANDES</t>
        </is>
      </c>
      <c r="C5195" t="n">
        <v>1</v>
      </c>
      <c r="D5195" t="inlineStr">
        <is>
          <t>IPCA</t>
        </is>
      </c>
      <c r="E5195" t="n">
        <v>0.009488792934583046</v>
      </c>
      <c r="F5195" t="inlineStr">
        <is>
          <t>MENSAL</t>
        </is>
      </c>
      <c r="G5195" t="n">
        <v>45332</v>
      </c>
      <c r="H5195" t="n">
        <v>45332</v>
      </c>
      <c r="I5195" t="n">
        <v>30</v>
      </c>
      <c r="J5195" t="inlineStr">
        <is>
          <t>CARTEIRA</t>
        </is>
      </c>
      <c r="K5195" t="inlineStr">
        <is>
          <t>CONTRATO</t>
        </is>
      </c>
      <c r="L5195" t="n">
        <v>2917.75</v>
      </c>
      <c r="M5195" t="inlineStr">
        <is>
          <t>IBIRAPITANGA FASE 3</t>
        </is>
      </c>
      <c r="N5195" s="142">
        <f>DATE(YEAR(G5195),MONTH(G5195),1)</f>
        <v/>
      </c>
      <c r="O5195" s="132">
        <f>IF(G5195&gt;$K$3,"Futuro","Atraso")</f>
        <v/>
      </c>
      <c r="P5195">
        <f>12*(YEAR(G5195)-YEAR($K$3))+(MONTH(G5195)-MONTH($K$3))</f>
        <v/>
      </c>
      <c r="Q5195" s="366">
        <f>IF(M5195="IBIRAPITANGA FASE 3",IF(O5195="Atraso",L5195,L5195/(1+$I$2)^P5195),IF(O5195="Atraso",L5195,L5195/(1+$I$1)^P5195))</f>
        <v/>
      </c>
      <c r="R5195">
        <f>IF(O5195="Atraso",$K$3-G5195,0)</f>
        <v/>
      </c>
      <c r="S5195">
        <f>IF(R5195&lt;=15,"Até 15",IF(R5195&lt;=30,"Entre 15 e 30",IF(R5195&lt;=60,"Entre 30 e 60",IF(R5195&lt;=90,"Entre 60 e 90",IF(R5195&lt;=120,"Entre 90 e 120",IF(R5195&lt;=150,"Entre 120 e 150",IF(R5195&lt;=180,"Entre 150 e 180","Superior a 180")))))))</f>
        <v/>
      </c>
    </row>
    <row r="5196">
      <c r="A5196" t="inlineStr">
        <is>
          <t>Q024L02</t>
        </is>
      </c>
      <c r="B5196" t="inlineStr">
        <is>
          <t>JOSE MEIRA FERNANDES</t>
        </is>
      </c>
      <c r="C5196" t="n">
        <v>1</v>
      </c>
      <c r="D5196" t="inlineStr">
        <is>
          <t>IPCA</t>
        </is>
      </c>
      <c r="E5196" t="n">
        <v>0.009488792934583046</v>
      </c>
      <c r="F5196" t="inlineStr">
        <is>
          <t>MENSAL</t>
        </is>
      </c>
      <c r="G5196" t="n">
        <v>45361</v>
      </c>
      <c r="H5196" t="n">
        <v>45361</v>
      </c>
      <c r="I5196" t="n">
        <v>31</v>
      </c>
      <c r="J5196" t="inlineStr">
        <is>
          <t>CARTEIRA</t>
        </is>
      </c>
      <c r="K5196" t="inlineStr">
        <is>
          <t>CONTRATO</t>
        </is>
      </c>
      <c r="L5196" t="n">
        <v>2917.75</v>
      </c>
      <c r="M5196" t="inlineStr">
        <is>
          <t>IBIRAPITANGA FASE 3</t>
        </is>
      </c>
      <c r="N5196" s="142">
        <f>DATE(YEAR(G5196),MONTH(G5196),1)</f>
        <v/>
      </c>
      <c r="O5196" s="132">
        <f>IF(G5196&gt;$K$3,"Futuro","Atraso")</f>
        <v/>
      </c>
      <c r="P5196">
        <f>12*(YEAR(G5196)-YEAR($K$3))+(MONTH(G5196)-MONTH($K$3))</f>
        <v/>
      </c>
      <c r="Q5196" s="366">
        <f>IF(M5196="IBIRAPITANGA FASE 3",IF(O5196="Atraso",L5196,L5196/(1+$I$2)^P5196),IF(O5196="Atraso",L5196,L5196/(1+$I$1)^P5196))</f>
        <v/>
      </c>
      <c r="R5196">
        <f>IF(O5196="Atraso",$K$3-G5196,0)</f>
        <v/>
      </c>
      <c r="S5196">
        <f>IF(R5196&lt;=15,"Até 15",IF(R5196&lt;=30,"Entre 15 e 30",IF(R5196&lt;=60,"Entre 30 e 60",IF(R5196&lt;=90,"Entre 60 e 90",IF(R5196&lt;=120,"Entre 90 e 120",IF(R5196&lt;=150,"Entre 120 e 150",IF(R5196&lt;=180,"Entre 150 e 180","Superior a 180")))))))</f>
        <v/>
      </c>
    </row>
    <row r="5197">
      <c r="A5197" t="inlineStr">
        <is>
          <t>Q024L02</t>
        </is>
      </c>
      <c r="B5197" t="inlineStr">
        <is>
          <t>JOSE MEIRA FERNANDES</t>
        </is>
      </c>
      <c r="C5197" t="n">
        <v>1</v>
      </c>
      <c r="D5197" t="inlineStr">
        <is>
          <t>IPCA</t>
        </is>
      </c>
      <c r="E5197" t="n">
        <v>0.009488792934583046</v>
      </c>
      <c r="F5197" t="inlineStr">
        <is>
          <t>MENSAL</t>
        </is>
      </c>
      <c r="G5197" t="n">
        <v>45392</v>
      </c>
      <c r="H5197" t="n">
        <v>45392</v>
      </c>
      <c r="I5197" t="n">
        <v>32</v>
      </c>
      <c r="J5197" t="inlineStr">
        <is>
          <t>CARTEIRA</t>
        </is>
      </c>
      <c r="K5197" t="inlineStr">
        <is>
          <t>CONTRATO</t>
        </is>
      </c>
      <c r="L5197" t="n">
        <v>2917.75</v>
      </c>
      <c r="M5197" t="inlineStr">
        <is>
          <t>IBIRAPITANGA FASE 3</t>
        </is>
      </c>
      <c r="N5197" s="142">
        <f>DATE(YEAR(G5197),MONTH(G5197),1)</f>
        <v/>
      </c>
      <c r="O5197" s="132">
        <f>IF(G5197&gt;$K$3,"Futuro","Atraso")</f>
        <v/>
      </c>
      <c r="P5197">
        <f>12*(YEAR(G5197)-YEAR($K$3))+(MONTH(G5197)-MONTH($K$3))</f>
        <v/>
      </c>
      <c r="Q5197" s="366">
        <f>IF(M5197="IBIRAPITANGA FASE 3",IF(O5197="Atraso",L5197,L5197/(1+$I$2)^P5197),IF(O5197="Atraso",L5197,L5197/(1+$I$1)^P5197))</f>
        <v/>
      </c>
      <c r="R5197">
        <f>IF(O5197="Atraso",$K$3-G5197,0)</f>
        <v/>
      </c>
      <c r="S5197">
        <f>IF(R5197&lt;=15,"Até 15",IF(R5197&lt;=30,"Entre 15 e 30",IF(R5197&lt;=60,"Entre 30 e 60",IF(R5197&lt;=90,"Entre 60 e 90",IF(R5197&lt;=120,"Entre 90 e 120",IF(R5197&lt;=150,"Entre 120 e 150",IF(R5197&lt;=180,"Entre 150 e 180","Superior a 180")))))))</f>
        <v/>
      </c>
    </row>
    <row r="5198">
      <c r="A5198" t="inlineStr">
        <is>
          <t>Q024L02</t>
        </is>
      </c>
      <c r="B5198" t="inlineStr">
        <is>
          <t>JOSE MEIRA FERNANDES</t>
        </is>
      </c>
      <c r="C5198" t="n">
        <v>1</v>
      </c>
      <c r="D5198" t="inlineStr">
        <is>
          <t>IPCA</t>
        </is>
      </c>
      <c r="E5198" t="n">
        <v>0.009488792934583046</v>
      </c>
      <c r="F5198" t="inlineStr">
        <is>
          <t>MENSAL</t>
        </is>
      </c>
      <c r="G5198" t="n">
        <v>45422</v>
      </c>
      <c r="H5198" t="n">
        <v>45422</v>
      </c>
      <c r="I5198" t="n">
        <v>33</v>
      </c>
      <c r="J5198" t="inlineStr">
        <is>
          <t>CARTEIRA</t>
        </is>
      </c>
      <c r="K5198" t="inlineStr">
        <is>
          <t>CONTRATO</t>
        </is>
      </c>
      <c r="L5198" t="n">
        <v>2917.75</v>
      </c>
      <c r="M5198" t="inlineStr">
        <is>
          <t>IBIRAPITANGA FASE 3</t>
        </is>
      </c>
      <c r="N5198" s="142">
        <f>DATE(YEAR(G5198),MONTH(G5198),1)</f>
        <v/>
      </c>
      <c r="O5198" s="132">
        <f>IF(G5198&gt;$K$3,"Futuro","Atraso")</f>
        <v/>
      </c>
      <c r="P5198">
        <f>12*(YEAR(G5198)-YEAR($K$3))+(MONTH(G5198)-MONTH($K$3))</f>
        <v/>
      </c>
      <c r="Q5198" s="366">
        <f>IF(M5198="IBIRAPITANGA FASE 3",IF(O5198="Atraso",L5198,L5198/(1+$I$2)^P5198),IF(O5198="Atraso",L5198,L5198/(1+$I$1)^P5198))</f>
        <v/>
      </c>
      <c r="R5198">
        <f>IF(O5198="Atraso",$K$3-G5198,0)</f>
        <v/>
      </c>
      <c r="S5198">
        <f>IF(R5198&lt;=15,"Até 15",IF(R5198&lt;=30,"Entre 15 e 30",IF(R5198&lt;=60,"Entre 30 e 60",IF(R5198&lt;=90,"Entre 60 e 90",IF(R5198&lt;=120,"Entre 90 e 120",IF(R5198&lt;=150,"Entre 120 e 150",IF(R5198&lt;=180,"Entre 150 e 180","Superior a 180")))))))</f>
        <v/>
      </c>
    </row>
    <row r="5199">
      <c r="A5199" t="inlineStr">
        <is>
          <t>Q024L02</t>
        </is>
      </c>
      <c r="B5199" t="inlineStr">
        <is>
          <t>JOSE MEIRA FERNANDES</t>
        </is>
      </c>
      <c r="C5199" t="n">
        <v>1</v>
      </c>
      <c r="D5199" t="inlineStr">
        <is>
          <t>IPCA</t>
        </is>
      </c>
      <c r="E5199" t="n">
        <v>0.009488792934583046</v>
      </c>
      <c r="F5199" t="inlineStr">
        <is>
          <t>MENSAL</t>
        </is>
      </c>
      <c r="G5199" t="n">
        <v>45453</v>
      </c>
      <c r="H5199" t="n">
        <v>45453</v>
      </c>
      <c r="I5199" t="n">
        <v>34</v>
      </c>
      <c r="J5199" t="inlineStr">
        <is>
          <t>CARTEIRA</t>
        </is>
      </c>
      <c r="K5199" t="inlineStr">
        <is>
          <t>CONTRATO</t>
        </is>
      </c>
      <c r="L5199" t="n">
        <v>2917.75</v>
      </c>
      <c r="M5199" t="inlineStr">
        <is>
          <t>IBIRAPITANGA FASE 3</t>
        </is>
      </c>
      <c r="N5199" s="142">
        <f>DATE(YEAR(G5199),MONTH(G5199),1)</f>
        <v/>
      </c>
      <c r="O5199" s="132">
        <f>IF(G5199&gt;$K$3,"Futuro","Atraso")</f>
        <v/>
      </c>
      <c r="P5199">
        <f>12*(YEAR(G5199)-YEAR($K$3))+(MONTH(G5199)-MONTH($K$3))</f>
        <v/>
      </c>
      <c r="Q5199" s="366">
        <f>IF(M5199="IBIRAPITANGA FASE 3",IF(O5199="Atraso",L5199,L5199/(1+$I$2)^P5199),IF(O5199="Atraso",L5199,L5199/(1+$I$1)^P5199))</f>
        <v/>
      </c>
      <c r="R5199">
        <f>IF(O5199="Atraso",$K$3-G5199,0)</f>
        <v/>
      </c>
      <c r="S5199">
        <f>IF(R5199&lt;=15,"Até 15",IF(R5199&lt;=30,"Entre 15 e 30",IF(R5199&lt;=60,"Entre 30 e 60",IF(R5199&lt;=90,"Entre 60 e 90",IF(R5199&lt;=120,"Entre 90 e 120",IF(R5199&lt;=150,"Entre 120 e 150",IF(R5199&lt;=180,"Entre 150 e 180","Superior a 180")))))))</f>
        <v/>
      </c>
    </row>
    <row r="5200">
      <c r="A5200" t="inlineStr">
        <is>
          <t>Q024L02</t>
        </is>
      </c>
      <c r="B5200" t="inlineStr">
        <is>
          <t>JOSE MEIRA FERNANDES</t>
        </is>
      </c>
      <c r="C5200" t="n">
        <v>1</v>
      </c>
      <c r="D5200" t="inlineStr">
        <is>
          <t>IPCA</t>
        </is>
      </c>
      <c r="E5200" t="n">
        <v>0.009488792934583046</v>
      </c>
      <c r="F5200" t="inlineStr">
        <is>
          <t>MENSAL</t>
        </is>
      </c>
      <c r="G5200" t="n">
        <v>45483</v>
      </c>
      <c r="H5200" t="n">
        <v>45483</v>
      </c>
      <c r="I5200" t="n">
        <v>35</v>
      </c>
      <c r="J5200" t="inlineStr">
        <is>
          <t>CARTEIRA</t>
        </is>
      </c>
      <c r="K5200" t="inlineStr">
        <is>
          <t>CONTRATO</t>
        </is>
      </c>
      <c r="L5200" t="n">
        <v>2917.75</v>
      </c>
      <c r="M5200" t="inlineStr">
        <is>
          <t>IBIRAPITANGA FASE 3</t>
        </is>
      </c>
      <c r="N5200" s="142">
        <f>DATE(YEAR(G5200),MONTH(G5200),1)</f>
        <v/>
      </c>
      <c r="O5200" s="132">
        <f>IF(G5200&gt;$K$3,"Futuro","Atraso")</f>
        <v/>
      </c>
      <c r="P5200">
        <f>12*(YEAR(G5200)-YEAR($K$3))+(MONTH(G5200)-MONTH($K$3))</f>
        <v/>
      </c>
      <c r="Q5200" s="366">
        <f>IF(M5200="IBIRAPITANGA FASE 3",IF(O5200="Atraso",L5200,L5200/(1+$I$2)^P5200),IF(O5200="Atraso",L5200,L5200/(1+$I$1)^P5200))</f>
        <v/>
      </c>
      <c r="R5200">
        <f>IF(O5200="Atraso",$K$3-G5200,0)</f>
        <v/>
      </c>
      <c r="S5200">
        <f>IF(R5200&lt;=15,"Até 15",IF(R5200&lt;=30,"Entre 15 e 30",IF(R5200&lt;=60,"Entre 30 e 60",IF(R5200&lt;=90,"Entre 60 e 90",IF(R5200&lt;=120,"Entre 90 e 120",IF(R5200&lt;=150,"Entre 120 e 150",IF(R5200&lt;=180,"Entre 150 e 180","Superior a 180")))))))</f>
        <v/>
      </c>
    </row>
    <row r="5201">
      <c r="A5201" t="inlineStr">
        <is>
          <t>Q024L02</t>
        </is>
      </c>
      <c r="B5201" t="inlineStr">
        <is>
          <t>JOSE MEIRA FERNANDES</t>
        </is>
      </c>
      <c r="C5201" t="n">
        <v>1</v>
      </c>
      <c r="D5201" t="inlineStr">
        <is>
          <t>IPCA</t>
        </is>
      </c>
      <c r="E5201" t="n">
        <v>0.009488792934583046</v>
      </c>
      <c r="F5201" t="inlineStr">
        <is>
          <t>MENSAL</t>
        </is>
      </c>
      <c r="G5201" t="n">
        <v>45514</v>
      </c>
      <c r="H5201" t="n">
        <v>45514</v>
      </c>
      <c r="I5201" t="n">
        <v>36</v>
      </c>
      <c r="J5201" t="inlineStr">
        <is>
          <t>CARTEIRA</t>
        </is>
      </c>
      <c r="K5201" t="inlineStr">
        <is>
          <t>CONTRATO</t>
        </is>
      </c>
      <c r="L5201" t="n">
        <v>2917.75</v>
      </c>
      <c r="M5201" t="inlineStr">
        <is>
          <t>IBIRAPITANGA FASE 3</t>
        </is>
      </c>
      <c r="N5201" s="142">
        <f>DATE(YEAR(G5201),MONTH(G5201),1)</f>
        <v/>
      </c>
      <c r="O5201" s="132">
        <f>IF(G5201&gt;$K$3,"Futuro","Atraso")</f>
        <v/>
      </c>
      <c r="P5201">
        <f>12*(YEAR(G5201)-YEAR($K$3))+(MONTH(G5201)-MONTH($K$3))</f>
        <v/>
      </c>
      <c r="Q5201" s="366">
        <f>IF(M5201="IBIRAPITANGA FASE 3",IF(O5201="Atraso",L5201,L5201/(1+$I$2)^P5201),IF(O5201="Atraso",L5201,L5201/(1+$I$1)^P5201))</f>
        <v/>
      </c>
      <c r="R5201">
        <f>IF(O5201="Atraso",$K$3-G5201,0)</f>
        <v/>
      </c>
      <c r="S5201">
        <f>IF(R5201&lt;=15,"Até 15",IF(R5201&lt;=30,"Entre 15 e 30",IF(R5201&lt;=60,"Entre 30 e 60",IF(R5201&lt;=90,"Entre 60 e 90",IF(R5201&lt;=120,"Entre 90 e 120",IF(R5201&lt;=150,"Entre 120 e 150",IF(R5201&lt;=180,"Entre 150 e 180","Superior a 180")))))))</f>
        <v/>
      </c>
    </row>
    <row r="5202">
      <c r="A5202" t="inlineStr">
        <is>
          <t>Q024L02</t>
        </is>
      </c>
      <c r="B5202" t="inlineStr">
        <is>
          <t>JOSE MEIRA FERNANDES</t>
        </is>
      </c>
      <c r="C5202" t="n">
        <v>1</v>
      </c>
      <c r="D5202" t="inlineStr">
        <is>
          <t>IPCA</t>
        </is>
      </c>
      <c r="E5202" t="n">
        <v>0.009488792934583046</v>
      </c>
      <c r="F5202" t="inlineStr">
        <is>
          <t>MENSAL</t>
        </is>
      </c>
      <c r="G5202" t="n">
        <v>45545</v>
      </c>
      <c r="H5202" t="n">
        <v>45545</v>
      </c>
      <c r="I5202" t="n">
        <v>37</v>
      </c>
      <c r="J5202" t="inlineStr">
        <is>
          <t>CARTEIRA</t>
        </is>
      </c>
      <c r="K5202" t="inlineStr">
        <is>
          <t>CONTRATO</t>
        </is>
      </c>
      <c r="L5202" t="n">
        <v>2917.75</v>
      </c>
      <c r="M5202" t="inlineStr">
        <is>
          <t>IBIRAPITANGA FASE 3</t>
        </is>
      </c>
      <c r="N5202" s="142">
        <f>DATE(YEAR(G5202),MONTH(G5202),1)</f>
        <v/>
      </c>
      <c r="O5202" s="132">
        <f>IF(G5202&gt;$K$3,"Futuro","Atraso")</f>
        <v/>
      </c>
      <c r="P5202">
        <f>12*(YEAR(G5202)-YEAR($K$3))+(MONTH(G5202)-MONTH($K$3))</f>
        <v/>
      </c>
      <c r="Q5202" s="366">
        <f>IF(M5202="IBIRAPITANGA FASE 3",IF(O5202="Atraso",L5202,L5202/(1+$I$2)^P5202),IF(O5202="Atraso",L5202,L5202/(1+$I$1)^P5202))</f>
        <v/>
      </c>
      <c r="R5202">
        <f>IF(O5202="Atraso",$K$3-G5202,0)</f>
        <v/>
      </c>
      <c r="S5202">
        <f>IF(R5202&lt;=15,"Até 15",IF(R5202&lt;=30,"Entre 15 e 30",IF(R5202&lt;=60,"Entre 30 e 60",IF(R5202&lt;=90,"Entre 60 e 90",IF(R5202&lt;=120,"Entre 90 e 120",IF(R5202&lt;=150,"Entre 120 e 150",IF(R5202&lt;=180,"Entre 150 e 180","Superior a 180")))))))</f>
        <v/>
      </c>
    </row>
    <row r="5203">
      <c r="A5203" t="inlineStr">
        <is>
          <t>Q024L02</t>
        </is>
      </c>
      <c r="B5203" t="inlineStr">
        <is>
          <t>JOSE MEIRA FERNANDES</t>
        </is>
      </c>
      <c r="C5203" t="n">
        <v>1</v>
      </c>
      <c r="D5203" t="inlineStr">
        <is>
          <t>IPCA</t>
        </is>
      </c>
      <c r="E5203" t="n">
        <v>0.009488792934583046</v>
      </c>
      <c r="F5203" t="inlineStr">
        <is>
          <t>MENSAL</t>
        </is>
      </c>
      <c r="G5203" t="n">
        <v>45575</v>
      </c>
      <c r="H5203" t="n">
        <v>45575</v>
      </c>
      <c r="I5203" t="n">
        <v>38</v>
      </c>
      <c r="J5203" t="inlineStr">
        <is>
          <t>CARTEIRA</t>
        </is>
      </c>
      <c r="K5203" t="inlineStr">
        <is>
          <t>CONTRATO</t>
        </is>
      </c>
      <c r="L5203" t="n">
        <v>2917.75</v>
      </c>
      <c r="M5203" t="inlineStr">
        <is>
          <t>IBIRAPITANGA FASE 3</t>
        </is>
      </c>
      <c r="N5203" s="142">
        <f>DATE(YEAR(G5203),MONTH(G5203),1)</f>
        <v/>
      </c>
      <c r="O5203" s="132">
        <f>IF(G5203&gt;$K$3,"Futuro","Atraso")</f>
        <v/>
      </c>
      <c r="P5203">
        <f>12*(YEAR(G5203)-YEAR($K$3))+(MONTH(G5203)-MONTH($K$3))</f>
        <v/>
      </c>
      <c r="Q5203" s="366">
        <f>IF(M5203="IBIRAPITANGA FASE 3",IF(O5203="Atraso",L5203,L5203/(1+$I$2)^P5203),IF(O5203="Atraso",L5203,L5203/(1+$I$1)^P5203))</f>
        <v/>
      </c>
      <c r="R5203">
        <f>IF(O5203="Atraso",$K$3-G5203,0)</f>
        <v/>
      </c>
      <c r="S5203">
        <f>IF(R5203&lt;=15,"Até 15",IF(R5203&lt;=30,"Entre 15 e 30",IF(R5203&lt;=60,"Entre 30 e 60",IF(R5203&lt;=90,"Entre 60 e 90",IF(R5203&lt;=120,"Entre 90 e 120",IF(R5203&lt;=150,"Entre 120 e 150",IF(R5203&lt;=180,"Entre 150 e 180","Superior a 180")))))))</f>
        <v/>
      </c>
    </row>
    <row r="5204">
      <c r="A5204" t="inlineStr">
        <is>
          <t>Q024L02</t>
        </is>
      </c>
      <c r="B5204" t="inlineStr">
        <is>
          <t>JOSE MEIRA FERNANDES</t>
        </is>
      </c>
      <c r="C5204" t="n">
        <v>1</v>
      </c>
      <c r="D5204" t="inlineStr">
        <is>
          <t>IPCA</t>
        </is>
      </c>
      <c r="E5204" t="n">
        <v>0.009488792934583046</v>
      </c>
      <c r="F5204" t="inlineStr">
        <is>
          <t>MENSAL</t>
        </is>
      </c>
      <c r="G5204" t="n">
        <v>45606</v>
      </c>
      <c r="H5204" t="n">
        <v>45606</v>
      </c>
      <c r="I5204" t="n">
        <v>39</v>
      </c>
      <c r="J5204" t="inlineStr">
        <is>
          <t>CARTEIRA</t>
        </is>
      </c>
      <c r="K5204" t="inlineStr">
        <is>
          <t>CONTRATO</t>
        </is>
      </c>
      <c r="L5204" t="n">
        <v>2917.75</v>
      </c>
      <c r="M5204" t="inlineStr">
        <is>
          <t>IBIRAPITANGA FASE 3</t>
        </is>
      </c>
      <c r="N5204" s="142">
        <f>DATE(YEAR(G5204),MONTH(G5204),1)</f>
        <v/>
      </c>
      <c r="O5204" s="132">
        <f>IF(G5204&gt;$K$3,"Futuro","Atraso")</f>
        <v/>
      </c>
      <c r="P5204">
        <f>12*(YEAR(G5204)-YEAR($K$3))+(MONTH(G5204)-MONTH($K$3))</f>
        <v/>
      </c>
      <c r="Q5204" s="366">
        <f>IF(M5204="IBIRAPITANGA FASE 3",IF(O5204="Atraso",L5204,L5204/(1+$I$2)^P5204),IF(O5204="Atraso",L5204,L5204/(1+$I$1)^P5204))</f>
        <v/>
      </c>
      <c r="R5204">
        <f>IF(O5204="Atraso",$K$3-G5204,0)</f>
        <v/>
      </c>
      <c r="S5204">
        <f>IF(R5204&lt;=15,"Até 15",IF(R5204&lt;=30,"Entre 15 e 30",IF(R5204&lt;=60,"Entre 30 e 60",IF(R5204&lt;=90,"Entre 60 e 90",IF(R5204&lt;=120,"Entre 90 e 120",IF(R5204&lt;=150,"Entre 120 e 150",IF(R5204&lt;=180,"Entre 150 e 180","Superior a 180")))))))</f>
        <v/>
      </c>
    </row>
    <row r="5205">
      <c r="A5205" t="inlineStr">
        <is>
          <t>Q024L02</t>
        </is>
      </c>
      <c r="B5205" t="inlineStr">
        <is>
          <t>JOSE MEIRA FERNANDES</t>
        </is>
      </c>
      <c r="C5205" t="n">
        <v>1</v>
      </c>
      <c r="D5205" t="inlineStr">
        <is>
          <t>IPCA</t>
        </is>
      </c>
      <c r="E5205" t="n">
        <v>0.009488792934583046</v>
      </c>
      <c r="F5205" t="inlineStr">
        <is>
          <t>MENSAL</t>
        </is>
      </c>
      <c r="G5205" t="n">
        <v>45636</v>
      </c>
      <c r="H5205" t="n">
        <v>45636</v>
      </c>
      <c r="I5205" t="n">
        <v>40</v>
      </c>
      <c r="J5205" t="inlineStr">
        <is>
          <t>CARTEIRA</t>
        </is>
      </c>
      <c r="K5205" t="inlineStr">
        <is>
          <t>CONTRATO</t>
        </is>
      </c>
      <c r="L5205" t="n">
        <v>2917.75</v>
      </c>
      <c r="M5205" t="inlineStr">
        <is>
          <t>IBIRAPITANGA FASE 3</t>
        </is>
      </c>
      <c r="N5205" s="142">
        <f>DATE(YEAR(G5205),MONTH(G5205),1)</f>
        <v/>
      </c>
      <c r="O5205" s="132">
        <f>IF(G5205&gt;$K$3,"Futuro","Atraso")</f>
        <v/>
      </c>
      <c r="P5205">
        <f>12*(YEAR(G5205)-YEAR($K$3))+(MONTH(G5205)-MONTH($K$3))</f>
        <v/>
      </c>
      <c r="Q5205" s="366">
        <f>IF(M5205="IBIRAPITANGA FASE 3",IF(O5205="Atraso",L5205,L5205/(1+$I$2)^P5205),IF(O5205="Atraso",L5205,L5205/(1+$I$1)^P5205))</f>
        <v/>
      </c>
      <c r="R5205">
        <f>IF(O5205="Atraso",$K$3-G5205,0)</f>
        <v/>
      </c>
      <c r="S5205">
        <f>IF(R5205&lt;=15,"Até 15",IF(R5205&lt;=30,"Entre 15 e 30",IF(R5205&lt;=60,"Entre 30 e 60",IF(R5205&lt;=90,"Entre 60 e 90",IF(R5205&lt;=120,"Entre 90 e 120",IF(R5205&lt;=150,"Entre 120 e 150",IF(R5205&lt;=180,"Entre 150 e 180","Superior a 180")))))))</f>
        <v/>
      </c>
    </row>
    <row r="5206">
      <c r="A5206" t="inlineStr">
        <is>
          <t>Q024L02</t>
        </is>
      </c>
      <c r="B5206" t="inlineStr">
        <is>
          <t>JOSE MEIRA FERNANDES</t>
        </is>
      </c>
      <c r="C5206" t="n">
        <v>1</v>
      </c>
      <c r="D5206" t="inlineStr">
        <is>
          <t>IPCA</t>
        </is>
      </c>
      <c r="E5206" t="n">
        <v>0.009488792934583046</v>
      </c>
      <c r="F5206" t="inlineStr">
        <is>
          <t>MENSAL</t>
        </is>
      </c>
      <c r="G5206" t="n">
        <v>45667</v>
      </c>
      <c r="H5206" t="n">
        <v>45667</v>
      </c>
      <c r="I5206" t="n">
        <v>41</v>
      </c>
      <c r="J5206" t="inlineStr">
        <is>
          <t>CARTEIRA</t>
        </is>
      </c>
      <c r="K5206" t="inlineStr">
        <is>
          <t>CONTRATO</t>
        </is>
      </c>
      <c r="L5206" t="n">
        <v>2917.75</v>
      </c>
      <c r="M5206" t="inlineStr">
        <is>
          <t>IBIRAPITANGA FASE 3</t>
        </is>
      </c>
      <c r="N5206" s="142">
        <f>DATE(YEAR(G5206),MONTH(G5206),1)</f>
        <v/>
      </c>
      <c r="O5206" s="132">
        <f>IF(G5206&gt;$K$3,"Futuro","Atraso")</f>
        <v/>
      </c>
      <c r="P5206">
        <f>12*(YEAR(G5206)-YEAR($K$3))+(MONTH(G5206)-MONTH($K$3))</f>
        <v/>
      </c>
      <c r="Q5206" s="366">
        <f>IF(M5206="IBIRAPITANGA FASE 3",IF(O5206="Atraso",L5206,L5206/(1+$I$2)^P5206),IF(O5206="Atraso",L5206,L5206/(1+$I$1)^P5206))</f>
        <v/>
      </c>
      <c r="R5206">
        <f>IF(O5206="Atraso",$K$3-G5206,0)</f>
        <v/>
      </c>
      <c r="S5206">
        <f>IF(R5206&lt;=15,"Até 15",IF(R5206&lt;=30,"Entre 15 e 30",IF(R5206&lt;=60,"Entre 30 e 60",IF(R5206&lt;=90,"Entre 60 e 90",IF(R5206&lt;=120,"Entre 90 e 120",IF(R5206&lt;=150,"Entre 120 e 150",IF(R5206&lt;=180,"Entre 150 e 180","Superior a 180")))))))</f>
        <v/>
      </c>
    </row>
    <row r="5207">
      <c r="A5207" t="inlineStr">
        <is>
          <t>Q024L02</t>
        </is>
      </c>
      <c r="B5207" t="inlineStr">
        <is>
          <t>JOSE MEIRA FERNANDES</t>
        </is>
      </c>
      <c r="C5207" t="n">
        <v>1</v>
      </c>
      <c r="D5207" t="inlineStr">
        <is>
          <t>IPCA</t>
        </is>
      </c>
      <c r="E5207" t="n">
        <v>0.009488792934583046</v>
      </c>
      <c r="F5207" t="inlineStr">
        <is>
          <t>MENSAL</t>
        </is>
      </c>
      <c r="G5207" t="n">
        <v>45698</v>
      </c>
      <c r="H5207" t="n">
        <v>45698</v>
      </c>
      <c r="I5207" t="n">
        <v>42</v>
      </c>
      <c r="J5207" t="inlineStr">
        <is>
          <t>CARTEIRA</t>
        </is>
      </c>
      <c r="K5207" t="inlineStr">
        <is>
          <t>CONTRATO</t>
        </is>
      </c>
      <c r="L5207" t="n">
        <v>2917.75</v>
      </c>
      <c r="M5207" t="inlineStr">
        <is>
          <t>IBIRAPITANGA FASE 3</t>
        </is>
      </c>
      <c r="N5207" s="142">
        <f>DATE(YEAR(G5207),MONTH(G5207),1)</f>
        <v/>
      </c>
      <c r="O5207" s="132">
        <f>IF(G5207&gt;$K$3,"Futuro","Atraso")</f>
        <v/>
      </c>
      <c r="P5207">
        <f>12*(YEAR(G5207)-YEAR($K$3))+(MONTH(G5207)-MONTH($K$3))</f>
        <v/>
      </c>
      <c r="Q5207" s="366">
        <f>IF(M5207="IBIRAPITANGA FASE 3",IF(O5207="Atraso",L5207,L5207/(1+$I$2)^P5207),IF(O5207="Atraso",L5207,L5207/(1+$I$1)^P5207))</f>
        <v/>
      </c>
      <c r="R5207">
        <f>IF(O5207="Atraso",$K$3-G5207,0)</f>
        <v/>
      </c>
      <c r="S5207">
        <f>IF(R5207&lt;=15,"Até 15",IF(R5207&lt;=30,"Entre 15 e 30",IF(R5207&lt;=60,"Entre 30 e 60",IF(R5207&lt;=90,"Entre 60 e 90",IF(R5207&lt;=120,"Entre 90 e 120",IF(R5207&lt;=150,"Entre 120 e 150",IF(R5207&lt;=180,"Entre 150 e 180","Superior a 180")))))))</f>
        <v/>
      </c>
    </row>
    <row r="5208">
      <c r="A5208" t="inlineStr">
        <is>
          <t>Q024L02</t>
        </is>
      </c>
      <c r="B5208" t="inlineStr">
        <is>
          <t>JOSE MEIRA FERNANDES</t>
        </is>
      </c>
      <c r="C5208" t="n">
        <v>1</v>
      </c>
      <c r="D5208" t="inlineStr">
        <is>
          <t>IPCA</t>
        </is>
      </c>
      <c r="E5208" t="n">
        <v>0.009488792934583046</v>
      </c>
      <c r="F5208" t="inlineStr">
        <is>
          <t>MENSAL</t>
        </is>
      </c>
      <c r="G5208" t="n">
        <v>45726</v>
      </c>
      <c r="H5208" t="n">
        <v>45726</v>
      </c>
      <c r="I5208" t="n">
        <v>43</v>
      </c>
      <c r="J5208" t="inlineStr">
        <is>
          <t>CARTEIRA</t>
        </is>
      </c>
      <c r="K5208" t="inlineStr">
        <is>
          <t>CONTRATO</t>
        </is>
      </c>
      <c r="L5208" t="n">
        <v>2917.75</v>
      </c>
      <c r="M5208" t="inlineStr">
        <is>
          <t>IBIRAPITANGA FASE 3</t>
        </is>
      </c>
      <c r="N5208" s="142">
        <f>DATE(YEAR(G5208),MONTH(G5208),1)</f>
        <v/>
      </c>
      <c r="O5208" s="132">
        <f>IF(G5208&gt;$K$3,"Futuro","Atraso")</f>
        <v/>
      </c>
      <c r="P5208">
        <f>12*(YEAR(G5208)-YEAR($K$3))+(MONTH(G5208)-MONTH($K$3))</f>
        <v/>
      </c>
      <c r="Q5208" s="366">
        <f>IF(M5208="IBIRAPITANGA FASE 3",IF(O5208="Atraso",L5208,L5208/(1+$I$2)^P5208),IF(O5208="Atraso",L5208,L5208/(1+$I$1)^P5208))</f>
        <v/>
      </c>
      <c r="R5208">
        <f>IF(O5208="Atraso",$K$3-G5208,0)</f>
        <v/>
      </c>
      <c r="S5208">
        <f>IF(R5208&lt;=15,"Até 15",IF(R5208&lt;=30,"Entre 15 e 30",IF(R5208&lt;=60,"Entre 30 e 60",IF(R5208&lt;=90,"Entre 60 e 90",IF(R5208&lt;=120,"Entre 90 e 120",IF(R5208&lt;=150,"Entre 120 e 150",IF(R5208&lt;=180,"Entre 150 e 180","Superior a 180")))))))</f>
        <v/>
      </c>
    </row>
    <row r="5209">
      <c r="A5209" t="inlineStr">
        <is>
          <t>Q024L02</t>
        </is>
      </c>
      <c r="B5209" t="inlineStr">
        <is>
          <t>JOSE MEIRA FERNANDES</t>
        </is>
      </c>
      <c r="C5209" t="n">
        <v>1</v>
      </c>
      <c r="D5209" t="inlineStr">
        <is>
          <t>IPCA</t>
        </is>
      </c>
      <c r="E5209" t="n">
        <v>0.009488792934583046</v>
      </c>
      <c r="F5209" t="inlineStr">
        <is>
          <t>MENSAL</t>
        </is>
      </c>
      <c r="G5209" t="n">
        <v>45757</v>
      </c>
      <c r="H5209" t="n">
        <v>45757</v>
      </c>
      <c r="I5209" t="n">
        <v>44</v>
      </c>
      <c r="J5209" t="inlineStr">
        <is>
          <t>CARTEIRA</t>
        </is>
      </c>
      <c r="K5209" t="inlineStr">
        <is>
          <t>CONTRATO</t>
        </is>
      </c>
      <c r="L5209" t="n">
        <v>2917.75</v>
      </c>
      <c r="M5209" t="inlineStr">
        <is>
          <t>IBIRAPITANGA FASE 3</t>
        </is>
      </c>
      <c r="N5209" s="142">
        <f>DATE(YEAR(G5209),MONTH(G5209),1)</f>
        <v/>
      </c>
      <c r="O5209" s="132">
        <f>IF(G5209&gt;$K$3,"Futuro","Atraso")</f>
        <v/>
      </c>
      <c r="P5209">
        <f>12*(YEAR(G5209)-YEAR($K$3))+(MONTH(G5209)-MONTH($K$3))</f>
        <v/>
      </c>
      <c r="Q5209" s="366">
        <f>IF(M5209="IBIRAPITANGA FASE 3",IF(O5209="Atraso",L5209,L5209/(1+$I$2)^P5209),IF(O5209="Atraso",L5209,L5209/(1+$I$1)^P5209))</f>
        <v/>
      </c>
      <c r="R5209">
        <f>IF(O5209="Atraso",$K$3-G5209,0)</f>
        <v/>
      </c>
      <c r="S5209">
        <f>IF(R5209&lt;=15,"Até 15",IF(R5209&lt;=30,"Entre 15 e 30",IF(R5209&lt;=60,"Entre 30 e 60",IF(R5209&lt;=90,"Entre 60 e 90",IF(R5209&lt;=120,"Entre 90 e 120",IF(R5209&lt;=150,"Entre 120 e 150",IF(R5209&lt;=180,"Entre 150 e 180","Superior a 180")))))))</f>
        <v/>
      </c>
    </row>
    <row r="5210">
      <c r="A5210" t="inlineStr">
        <is>
          <t>Q024L02</t>
        </is>
      </c>
      <c r="B5210" t="inlineStr">
        <is>
          <t>JOSE MEIRA FERNANDES</t>
        </is>
      </c>
      <c r="C5210" t="n">
        <v>1</v>
      </c>
      <c r="D5210" t="inlineStr">
        <is>
          <t>IPCA</t>
        </is>
      </c>
      <c r="E5210" t="n">
        <v>0.009488792934583046</v>
      </c>
      <c r="F5210" t="inlineStr">
        <is>
          <t>MENSAL</t>
        </is>
      </c>
      <c r="G5210" t="n">
        <v>45787</v>
      </c>
      <c r="H5210" t="n">
        <v>45787</v>
      </c>
      <c r="I5210" t="n">
        <v>45</v>
      </c>
      <c r="J5210" t="inlineStr">
        <is>
          <t>CARTEIRA</t>
        </is>
      </c>
      <c r="K5210" t="inlineStr">
        <is>
          <t>CONTRATO</t>
        </is>
      </c>
      <c r="L5210" t="n">
        <v>2917.75</v>
      </c>
      <c r="M5210" t="inlineStr">
        <is>
          <t>IBIRAPITANGA FASE 3</t>
        </is>
      </c>
      <c r="N5210" s="142">
        <f>DATE(YEAR(G5210),MONTH(G5210),1)</f>
        <v/>
      </c>
      <c r="O5210" s="132">
        <f>IF(G5210&gt;$K$3,"Futuro","Atraso")</f>
        <v/>
      </c>
      <c r="P5210">
        <f>12*(YEAR(G5210)-YEAR($K$3))+(MONTH(G5210)-MONTH($K$3))</f>
        <v/>
      </c>
      <c r="Q5210" s="366">
        <f>IF(M5210="IBIRAPITANGA FASE 3",IF(O5210="Atraso",L5210,L5210/(1+$I$2)^P5210),IF(O5210="Atraso",L5210,L5210/(1+$I$1)^P5210))</f>
        <v/>
      </c>
      <c r="R5210">
        <f>IF(O5210="Atraso",$K$3-G5210,0)</f>
        <v/>
      </c>
      <c r="S5210">
        <f>IF(R5210&lt;=15,"Até 15",IF(R5210&lt;=30,"Entre 15 e 30",IF(R5210&lt;=60,"Entre 30 e 60",IF(R5210&lt;=90,"Entre 60 e 90",IF(R5210&lt;=120,"Entre 90 e 120",IF(R5210&lt;=150,"Entre 120 e 150",IF(R5210&lt;=180,"Entre 150 e 180","Superior a 180")))))))</f>
        <v/>
      </c>
    </row>
    <row r="5211">
      <c r="A5211" t="inlineStr">
        <is>
          <t>Q024L02</t>
        </is>
      </c>
      <c r="B5211" t="inlineStr">
        <is>
          <t>JOSE MEIRA FERNANDES</t>
        </is>
      </c>
      <c r="C5211" t="n">
        <v>1</v>
      </c>
      <c r="D5211" t="inlineStr">
        <is>
          <t>IPCA</t>
        </is>
      </c>
      <c r="E5211" t="n">
        <v>0.009488792934583046</v>
      </c>
      <c r="F5211" t="inlineStr">
        <is>
          <t>MENSAL</t>
        </is>
      </c>
      <c r="G5211" t="n">
        <v>45818</v>
      </c>
      <c r="H5211" t="n">
        <v>45818</v>
      </c>
      <c r="I5211" t="n">
        <v>46</v>
      </c>
      <c r="J5211" t="inlineStr">
        <is>
          <t>CARTEIRA</t>
        </is>
      </c>
      <c r="K5211" t="inlineStr">
        <is>
          <t>CONTRATO</t>
        </is>
      </c>
      <c r="L5211" t="n">
        <v>2917.75</v>
      </c>
      <c r="M5211" t="inlineStr">
        <is>
          <t>IBIRAPITANGA FASE 3</t>
        </is>
      </c>
      <c r="N5211" s="142">
        <f>DATE(YEAR(G5211),MONTH(G5211),1)</f>
        <v/>
      </c>
      <c r="O5211" s="132">
        <f>IF(G5211&gt;$K$3,"Futuro","Atraso")</f>
        <v/>
      </c>
      <c r="P5211">
        <f>12*(YEAR(G5211)-YEAR($K$3))+(MONTH(G5211)-MONTH($K$3))</f>
        <v/>
      </c>
      <c r="Q5211" s="366">
        <f>IF(M5211="IBIRAPITANGA FASE 3",IF(O5211="Atraso",L5211,L5211/(1+$I$2)^P5211),IF(O5211="Atraso",L5211,L5211/(1+$I$1)^P5211))</f>
        <v/>
      </c>
      <c r="R5211">
        <f>IF(O5211="Atraso",$K$3-G5211,0)</f>
        <v/>
      </c>
      <c r="S5211">
        <f>IF(R5211&lt;=15,"Até 15",IF(R5211&lt;=30,"Entre 15 e 30",IF(R5211&lt;=60,"Entre 30 e 60",IF(R5211&lt;=90,"Entre 60 e 90",IF(R5211&lt;=120,"Entre 90 e 120",IF(R5211&lt;=150,"Entre 120 e 150",IF(R5211&lt;=180,"Entre 150 e 180","Superior a 180")))))))</f>
        <v/>
      </c>
    </row>
    <row r="5212">
      <c r="A5212" t="inlineStr">
        <is>
          <t>Q024L02</t>
        </is>
      </c>
      <c r="B5212" t="inlineStr">
        <is>
          <t>JOSE MEIRA FERNANDES</t>
        </is>
      </c>
      <c r="C5212" t="n">
        <v>1</v>
      </c>
      <c r="D5212" t="inlineStr">
        <is>
          <t>IPCA</t>
        </is>
      </c>
      <c r="E5212" t="n">
        <v>0.009488792934583046</v>
      </c>
      <c r="F5212" t="inlineStr">
        <is>
          <t>MENSAL</t>
        </is>
      </c>
      <c r="G5212" t="n">
        <v>45848</v>
      </c>
      <c r="H5212" t="n">
        <v>45848</v>
      </c>
      <c r="I5212" t="n">
        <v>47</v>
      </c>
      <c r="J5212" t="inlineStr">
        <is>
          <t>CARTEIRA</t>
        </is>
      </c>
      <c r="K5212" t="inlineStr">
        <is>
          <t>CONTRATO</t>
        </is>
      </c>
      <c r="L5212" t="n">
        <v>2917.75</v>
      </c>
      <c r="M5212" t="inlineStr">
        <is>
          <t>IBIRAPITANGA FASE 3</t>
        </is>
      </c>
      <c r="N5212" s="142">
        <f>DATE(YEAR(G5212),MONTH(G5212),1)</f>
        <v/>
      </c>
      <c r="O5212" s="132">
        <f>IF(G5212&gt;$K$3,"Futuro","Atraso")</f>
        <v/>
      </c>
      <c r="P5212">
        <f>12*(YEAR(G5212)-YEAR($K$3))+(MONTH(G5212)-MONTH($K$3))</f>
        <v/>
      </c>
      <c r="Q5212" s="366">
        <f>IF(M5212="IBIRAPITANGA FASE 3",IF(O5212="Atraso",L5212,L5212/(1+$I$2)^P5212),IF(O5212="Atraso",L5212,L5212/(1+$I$1)^P5212))</f>
        <v/>
      </c>
      <c r="R5212">
        <f>IF(O5212="Atraso",$K$3-G5212,0)</f>
        <v/>
      </c>
      <c r="S5212">
        <f>IF(R5212&lt;=15,"Até 15",IF(R5212&lt;=30,"Entre 15 e 30",IF(R5212&lt;=60,"Entre 30 e 60",IF(R5212&lt;=90,"Entre 60 e 90",IF(R5212&lt;=120,"Entre 90 e 120",IF(R5212&lt;=150,"Entre 120 e 150",IF(R5212&lt;=180,"Entre 150 e 180","Superior a 180")))))))</f>
        <v/>
      </c>
    </row>
    <row r="5213">
      <c r="A5213" t="inlineStr">
        <is>
          <t>Q024L02</t>
        </is>
      </c>
      <c r="B5213" t="inlineStr">
        <is>
          <t>JOSE MEIRA FERNANDES</t>
        </is>
      </c>
      <c r="C5213" t="n">
        <v>1</v>
      </c>
      <c r="D5213" t="inlineStr">
        <is>
          <t>IPCA</t>
        </is>
      </c>
      <c r="E5213" t="n">
        <v>0.009488792934583046</v>
      </c>
      <c r="F5213" t="inlineStr">
        <is>
          <t>MENSAL</t>
        </is>
      </c>
      <c r="G5213" t="n">
        <v>45879</v>
      </c>
      <c r="H5213" t="n">
        <v>45879</v>
      </c>
      <c r="I5213" t="n">
        <v>48</v>
      </c>
      <c r="J5213" t="inlineStr">
        <is>
          <t>CARTEIRA</t>
        </is>
      </c>
      <c r="K5213" t="inlineStr">
        <is>
          <t>CONTRATO</t>
        </is>
      </c>
      <c r="L5213" t="n">
        <v>2917.75</v>
      </c>
      <c r="M5213" t="inlineStr">
        <is>
          <t>IBIRAPITANGA FASE 3</t>
        </is>
      </c>
      <c r="N5213" s="142">
        <f>DATE(YEAR(G5213),MONTH(G5213),1)</f>
        <v/>
      </c>
      <c r="O5213" s="132">
        <f>IF(G5213&gt;$K$3,"Futuro","Atraso")</f>
        <v/>
      </c>
      <c r="P5213">
        <f>12*(YEAR(G5213)-YEAR($K$3))+(MONTH(G5213)-MONTH($K$3))</f>
        <v/>
      </c>
      <c r="Q5213" s="366">
        <f>IF(M5213="IBIRAPITANGA FASE 3",IF(O5213="Atraso",L5213,L5213/(1+$I$2)^P5213),IF(O5213="Atraso",L5213,L5213/(1+$I$1)^P5213))</f>
        <v/>
      </c>
      <c r="R5213">
        <f>IF(O5213="Atraso",$K$3-G5213,0)</f>
        <v/>
      </c>
      <c r="S5213">
        <f>IF(R5213&lt;=15,"Até 15",IF(R5213&lt;=30,"Entre 15 e 30",IF(R5213&lt;=60,"Entre 30 e 60",IF(R5213&lt;=90,"Entre 60 e 90",IF(R5213&lt;=120,"Entre 90 e 120",IF(R5213&lt;=150,"Entre 120 e 150",IF(R5213&lt;=180,"Entre 150 e 180","Superior a 180")))))))</f>
        <v/>
      </c>
    </row>
    <row r="5214">
      <c r="A5214" t="inlineStr">
        <is>
          <t>Q024L02</t>
        </is>
      </c>
      <c r="B5214" t="inlineStr">
        <is>
          <t>JOSE MEIRA FERNANDES</t>
        </is>
      </c>
      <c r="C5214" t="n">
        <v>1</v>
      </c>
      <c r="D5214" t="inlineStr">
        <is>
          <t>IPCA</t>
        </is>
      </c>
      <c r="E5214" t="n">
        <v>0.009488792934583046</v>
      </c>
      <c r="F5214" t="inlineStr">
        <is>
          <t>MENSAL</t>
        </is>
      </c>
      <c r="G5214" t="n">
        <v>45910</v>
      </c>
      <c r="H5214" t="n">
        <v>45910</v>
      </c>
      <c r="I5214" t="n">
        <v>49</v>
      </c>
      <c r="J5214" t="inlineStr">
        <is>
          <t>CARTEIRA</t>
        </is>
      </c>
      <c r="K5214" t="inlineStr">
        <is>
          <t>CONTRATO</t>
        </is>
      </c>
      <c r="L5214" t="n">
        <v>2917.75</v>
      </c>
      <c r="M5214" t="inlineStr">
        <is>
          <t>IBIRAPITANGA FASE 3</t>
        </is>
      </c>
      <c r="N5214" s="142">
        <f>DATE(YEAR(G5214),MONTH(G5214),1)</f>
        <v/>
      </c>
      <c r="O5214" s="132">
        <f>IF(G5214&gt;$K$3,"Futuro","Atraso")</f>
        <v/>
      </c>
      <c r="P5214">
        <f>12*(YEAR(G5214)-YEAR($K$3))+(MONTH(G5214)-MONTH($K$3))</f>
        <v/>
      </c>
      <c r="Q5214" s="366">
        <f>IF(M5214="IBIRAPITANGA FASE 3",IF(O5214="Atraso",L5214,L5214/(1+$I$2)^P5214),IF(O5214="Atraso",L5214,L5214/(1+$I$1)^P5214))</f>
        <v/>
      </c>
      <c r="R5214">
        <f>IF(O5214="Atraso",$K$3-G5214,0)</f>
        <v/>
      </c>
      <c r="S5214">
        <f>IF(R5214&lt;=15,"Até 15",IF(R5214&lt;=30,"Entre 15 e 30",IF(R5214&lt;=60,"Entre 30 e 60",IF(R5214&lt;=90,"Entre 60 e 90",IF(R5214&lt;=120,"Entre 90 e 120",IF(R5214&lt;=150,"Entre 120 e 150",IF(R5214&lt;=180,"Entre 150 e 180","Superior a 180")))))))</f>
        <v/>
      </c>
    </row>
    <row r="5215">
      <c r="A5215" t="inlineStr">
        <is>
          <t>Q024L02</t>
        </is>
      </c>
      <c r="B5215" t="inlineStr">
        <is>
          <t>JOSE MEIRA FERNANDES</t>
        </is>
      </c>
      <c r="C5215" t="n">
        <v>1</v>
      </c>
      <c r="D5215" t="inlineStr">
        <is>
          <t>IPCA</t>
        </is>
      </c>
      <c r="E5215" t="n">
        <v>0.009488792934583046</v>
      </c>
      <c r="F5215" t="inlineStr">
        <is>
          <t>MENSAL</t>
        </is>
      </c>
      <c r="G5215" t="n">
        <v>45940</v>
      </c>
      <c r="H5215" t="n">
        <v>45940</v>
      </c>
      <c r="I5215" t="n">
        <v>50</v>
      </c>
      <c r="J5215" t="inlineStr">
        <is>
          <t>CARTEIRA</t>
        </is>
      </c>
      <c r="K5215" t="inlineStr">
        <is>
          <t>CONTRATO</t>
        </is>
      </c>
      <c r="L5215" t="n">
        <v>2917.75</v>
      </c>
      <c r="M5215" t="inlineStr">
        <is>
          <t>IBIRAPITANGA FASE 3</t>
        </is>
      </c>
      <c r="N5215" s="142">
        <f>DATE(YEAR(G5215),MONTH(G5215),1)</f>
        <v/>
      </c>
      <c r="O5215" s="132">
        <f>IF(G5215&gt;$K$3,"Futuro","Atraso")</f>
        <v/>
      </c>
      <c r="P5215">
        <f>12*(YEAR(G5215)-YEAR($K$3))+(MONTH(G5215)-MONTH($K$3))</f>
        <v/>
      </c>
      <c r="Q5215" s="366">
        <f>IF(M5215="IBIRAPITANGA FASE 3",IF(O5215="Atraso",L5215,L5215/(1+$I$2)^P5215),IF(O5215="Atraso",L5215,L5215/(1+$I$1)^P5215))</f>
        <v/>
      </c>
      <c r="R5215">
        <f>IF(O5215="Atraso",$K$3-G5215,0)</f>
        <v/>
      </c>
      <c r="S5215">
        <f>IF(R5215&lt;=15,"Até 15",IF(R5215&lt;=30,"Entre 15 e 30",IF(R5215&lt;=60,"Entre 30 e 60",IF(R5215&lt;=90,"Entre 60 e 90",IF(R5215&lt;=120,"Entre 90 e 120",IF(R5215&lt;=150,"Entre 120 e 150",IF(R5215&lt;=180,"Entre 150 e 180","Superior a 180")))))))</f>
        <v/>
      </c>
    </row>
    <row r="5216">
      <c r="A5216" t="inlineStr">
        <is>
          <t>Q024L02</t>
        </is>
      </c>
      <c r="B5216" t="inlineStr">
        <is>
          <t>JOSE MEIRA FERNANDES</t>
        </is>
      </c>
      <c r="C5216" t="n">
        <v>1</v>
      </c>
      <c r="D5216" t="inlineStr">
        <is>
          <t>IPCA</t>
        </is>
      </c>
      <c r="E5216" t="n">
        <v>0.009488792934583046</v>
      </c>
      <c r="F5216" t="inlineStr">
        <is>
          <t>MENSAL</t>
        </is>
      </c>
      <c r="G5216" t="n">
        <v>45971</v>
      </c>
      <c r="H5216" t="n">
        <v>45971</v>
      </c>
      <c r="I5216" t="n">
        <v>51</v>
      </c>
      <c r="J5216" t="inlineStr">
        <is>
          <t>CARTEIRA</t>
        </is>
      </c>
      <c r="K5216" t="inlineStr">
        <is>
          <t>CONTRATO</t>
        </is>
      </c>
      <c r="L5216" t="n">
        <v>2917.75</v>
      </c>
      <c r="M5216" t="inlineStr">
        <is>
          <t>IBIRAPITANGA FASE 3</t>
        </is>
      </c>
      <c r="N5216" s="142">
        <f>DATE(YEAR(G5216),MONTH(G5216),1)</f>
        <v/>
      </c>
      <c r="O5216" s="132">
        <f>IF(G5216&gt;$K$3,"Futuro","Atraso")</f>
        <v/>
      </c>
      <c r="P5216">
        <f>12*(YEAR(G5216)-YEAR($K$3))+(MONTH(G5216)-MONTH($K$3))</f>
        <v/>
      </c>
      <c r="Q5216" s="366">
        <f>IF(M5216="IBIRAPITANGA FASE 3",IF(O5216="Atraso",L5216,L5216/(1+$I$2)^P5216),IF(O5216="Atraso",L5216,L5216/(1+$I$1)^P5216))</f>
        <v/>
      </c>
      <c r="R5216">
        <f>IF(O5216="Atraso",$K$3-G5216,0)</f>
        <v/>
      </c>
      <c r="S5216">
        <f>IF(R5216&lt;=15,"Até 15",IF(R5216&lt;=30,"Entre 15 e 30",IF(R5216&lt;=60,"Entre 30 e 60",IF(R5216&lt;=90,"Entre 60 e 90",IF(R5216&lt;=120,"Entre 90 e 120",IF(R5216&lt;=150,"Entre 120 e 150",IF(R5216&lt;=180,"Entre 150 e 180","Superior a 180")))))))</f>
        <v/>
      </c>
    </row>
    <row r="5217">
      <c r="A5217" t="inlineStr">
        <is>
          <t>Q024L02</t>
        </is>
      </c>
      <c r="B5217" t="inlineStr">
        <is>
          <t>JOSE MEIRA FERNANDES</t>
        </is>
      </c>
      <c r="C5217" t="n">
        <v>1</v>
      </c>
      <c r="D5217" t="inlineStr">
        <is>
          <t>IPCA</t>
        </is>
      </c>
      <c r="E5217" t="n">
        <v>0.009488792934583046</v>
      </c>
      <c r="F5217" t="inlineStr">
        <is>
          <t>MENSAL</t>
        </is>
      </c>
      <c r="G5217" t="n">
        <v>46001</v>
      </c>
      <c r="H5217" t="n">
        <v>46001</v>
      </c>
      <c r="I5217" t="n">
        <v>52</v>
      </c>
      <c r="J5217" t="inlineStr">
        <is>
          <t>CARTEIRA</t>
        </is>
      </c>
      <c r="K5217" t="inlineStr">
        <is>
          <t>CONTRATO</t>
        </is>
      </c>
      <c r="L5217" t="n">
        <v>2917.75</v>
      </c>
      <c r="M5217" t="inlineStr">
        <is>
          <t>IBIRAPITANGA FASE 3</t>
        </is>
      </c>
      <c r="N5217" s="142">
        <f>DATE(YEAR(G5217),MONTH(G5217),1)</f>
        <v/>
      </c>
      <c r="O5217" s="132">
        <f>IF(G5217&gt;$K$3,"Futuro","Atraso")</f>
        <v/>
      </c>
      <c r="P5217">
        <f>12*(YEAR(G5217)-YEAR($K$3))+(MONTH(G5217)-MONTH($K$3))</f>
        <v/>
      </c>
      <c r="Q5217" s="366">
        <f>IF(M5217="IBIRAPITANGA FASE 3",IF(O5217="Atraso",L5217,L5217/(1+$I$2)^P5217),IF(O5217="Atraso",L5217,L5217/(1+$I$1)^P5217))</f>
        <v/>
      </c>
      <c r="R5217">
        <f>IF(O5217="Atraso",$K$3-G5217,0)</f>
        <v/>
      </c>
      <c r="S5217">
        <f>IF(R5217&lt;=15,"Até 15",IF(R5217&lt;=30,"Entre 15 e 30",IF(R5217&lt;=60,"Entre 30 e 60",IF(R5217&lt;=90,"Entre 60 e 90",IF(R5217&lt;=120,"Entre 90 e 120",IF(R5217&lt;=150,"Entre 120 e 150",IF(R5217&lt;=180,"Entre 150 e 180","Superior a 180")))))))</f>
        <v/>
      </c>
    </row>
    <row r="5218">
      <c r="A5218" t="inlineStr">
        <is>
          <t>Q024L02</t>
        </is>
      </c>
      <c r="B5218" t="inlineStr">
        <is>
          <t>JOSE MEIRA FERNANDES</t>
        </is>
      </c>
      <c r="C5218" t="n">
        <v>1</v>
      </c>
      <c r="D5218" t="inlineStr">
        <is>
          <t>IPCA</t>
        </is>
      </c>
      <c r="E5218" t="n">
        <v>0.009488792934583046</v>
      </c>
      <c r="F5218" t="inlineStr">
        <is>
          <t>MENSAL</t>
        </is>
      </c>
      <c r="G5218" t="n">
        <v>46032</v>
      </c>
      <c r="H5218" t="n">
        <v>46032</v>
      </c>
      <c r="I5218" t="n">
        <v>53</v>
      </c>
      <c r="J5218" t="inlineStr">
        <is>
          <t>CARTEIRA</t>
        </is>
      </c>
      <c r="K5218" t="inlineStr">
        <is>
          <t>CONTRATO</t>
        </is>
      </c>
      <c r="L5218" t="n">
        <v>2917.75</v>
      </c>
      <c r="M5218" t="inlineStr">
        <is>
          <t>IBIRAPITANGA FASE 3</t>
        </is>
      </c>
      <c r="N5218" s="142">
        <f>DATE(YEAR(G5218),MONTH(G5218),1)</f>
        <v/>
      </c>
      <c r="O5218" s="132">
        <f>IF(G5218&gt;$K$3,"Futuro","Atraso")</f>
        <v/>
      </c>
      <c r="P5218">
        <f>12*(YEAR(G5218)-YEAR($K$3))+(MONTH(G5218)-MONTH($K$3))</f>
        <v/>
      </c>
      <c r="Q5218" s="366">
        <f>IF(M5218="IBIRAPITANGA FASE 3",IF(O5218="Atraso",L5218,L5218/(1+$I$2)^P5218),IF(O5218="Atraso",L5218,L5218/(1+$I$1)^P5218))</f>
        <v/>
      </c>
      <c r="R5218">
        <f>IF(O5218="Atraso",$K$3-G5218,0)</f>
        <v/>
      </c>
      <c r="S5218">
        <f>IF(R5218&lt;=15,"Até 15",IF(R5218&lt;=30,"Entre 15 e 30",IF(R5218&lt;=60,"Entre 30 e 60",IF(R5218&lt;=90,"Entre 60 e 90",IF(R5218&lt;=120,"Entre 90 e 120",IF(R5218&lt;=150,"Entre 120 e 150",IF(R5218&lt;=180,"Entre 150 e 180","Superior a 180")))))))</f>
        <v/>
      </c>
    </row>
    <row r="5219">
      <c r="A5219" t="inlineStr">
        <is>
          <t>Q024L02</t>
        </is>
      </c>
      <c r="B5219" t="inlineStr">
        <is>
          <t>JOSE MEIRA FERNANDES</t>
        </is>
      </c>
      <c r="C5219" t="n">
        <v>1</v>
      </c>
      <c r="D5219" t="inlineStr">
        <is>
          <t>IPCA</t>
        </is>
      </c>
      <c r="E5219" t="n">
        <v>0.009488792934583046</v>
      </c>
      <c r="F5219" t="inlineStr">
        <is>
          <t>MENSAL</t>
        </is>
      </c>
      <c r="G5219" t="n">
        <v>46063</v>
      </c>
      <c r="H5219" t="n">
        <v>46063</v>
      </c>
      <c r="I5219" t="n">
        <v>54</v>
      </c>
      <c r="J5219" t="inlineStr">
        <is>
          <t>CARTEIRA</t>
        </is>
      </c>
      <c r="K5219" t="inlineStr">
        <is>
          <t>CONTRATO</t>
        </is>
      </c>
      <c r="L5219" t="n">
        <v>2917.75</v>
      </c>
      <c r="M5219" t="inlineStr">
        <is>
          <t>IBIRAPITANGA FASE 3</t>
        </is>
      </c>
      <c r="N5219" s="142">
        <f>DATE(YEAR(G5219),MONTH(G5219),1)</f>
        <v/>
      </c>
      <c r="O5219" s="132">
        <f>IF(G5219&gt;$K$3,"Futuro","Atraso")</f>
        <v/>
      </c>
      <c r="P5219">
        <f>12*(YEAR(G5219)-YEAR($K$3))+(MONTH(G5219)-MONTH($K$3))</f>
        <v/>
      </c>
      <c r="Q5219" s="366">
        <f>IF(M5219="IBIRAPITANGA FASE 3",IF(O5219="Atraso",L5219,L5219/(1+$I$2)^P5219),IF(O5219="Atraso",L5219,L5219/(1+$I$1)^P5219))</f>
        <v/>
      </c>
      <c r="R5219">
        <f>IF(O5219="Atraso",$K$3-G5219,0)</f>
        <v/>
      </c>
      <c r="S5219">
        <f>IF(R5219&lt;=15,"Até 15",IF(R5219&lt;=30,"Entre 15 e 30",IF(R5219&lt;=60,"Entre 30 e 60",IF(R5219&lt;=90,"Entre 60 e 90",IF(R5219&lt;=120,"Entre 90 e 120",IF(R5219&lt;=150,"Entre 120 e 150",IF(R5219&lt;=180,"Entre 150 e 180","Superior a 180")))))))</f>
        <v/>
      </c>
    </row>
    <row r="5220">
      <c r="A5220" t="inlineStr">
        <is>
          <t>Q024L02</t>
        </is>
      </c>
      <c r="B5220" t="inlineStr">
        <is>
          <t>JOSE MEIRA FERNANDES</t>
        </is>
      </c>
      <c r="C5220" t="n">
        <v>1</v>
      </c>
      <c r="D5220" t="inlineStr">
        <is>
          <t>IPCA</t>
        </is>
      </c>
      <c r="E5220" t="n">
        <v>0.009488792934583046</v>
      </c>
      <c r="F5220" t="inlineStr">
        <is>
          <t>MENSAL</t>
        </is>
      </c>
      <c r="G5220" t="n">
        <v>46091</v>
      </c>
      <c r="H5220" t="n">
        <v>46091</v>
      </c>
      <c r="I5220" t="n">
        <v>55</v>
      </c>
      <c r="J5220" t="inlineStr">
        <is>
          <t>CARTEIRA</t>
        </is>
      </c>
      <c r="K5220" t="inlineStr">
        <is>
          <t>CONTRATO</t>
        </is>
      </c>
      <c r="L5220" t="n">
        <v>2917.75</v>
      </c>
      <c r="M5220" t="inlineStr">
        <is>
          <t>IBIRAPITANGA FASE 3</t>
        </is>
      </c>
      <c r="N5220" s="142">
        <f>DATE(YEAR(G5220),MONTH(G5220),1)</f>
        <v/>
      </c>
      <c r="O5220" s="132">
        <f>IF(G5220&gt;$K$3,"Futuro","Atraso")</f>
        <v/>
      </c>
      <c r="P5220">
        <f>12*(YEAR(G5220)-YEAR($K$3))+(MONTH(G5220)-MONTH($K$3))</f>
        <v/>
      </c>
      <c r="Q5220" s="366">
        <f>IF(M5220="IBIRAPITANGA FASE 3",IF(O5220="Atraso",L5220,L5220/(1+$I$2)^P5220),IF(O5220="Atraso",L5220,L5220/(1+$I$1)^P5220))</f>
        <v/>
      </c>
      <c r="R5220">
        <f>IF(O5220="Atraso",$K$3-G5220,0)</f>
        <v/>
      </c>
      <c r="S5220">
        <f>IF(R5220&lt;=15,"Até 15",IF(R5220&lt;=30,"Entre 15 e 30",IF(R5220&lt;=60,"Entre 30 e 60",IF(R5220&lt;=90,"Entre 60 e 90",IF(R5220&lt;=120,"Entre 90 e 120",IF(R5220&lt;=150,"Entre 120 e 150",IF(R5220&lt;=180,"Entre 150 e 180","Superior a 180")))))))</f>
        <v/>
      </c>
    </row>
    <row r="5221">
      <c r="A5221" t="inlineStr">
        <is>
          <t>Q024L02</t>
        </is>
      </c>
      <c r="B5221" t="inlineStr">
        <is>
          <t>JOSE MEIRA FERNANDES</t>
        </is>
      </c>
      <c r="C5221" t="n">
        <v>1</v>
      </c>
      <c r="D5221" t="inlineStr">
        <is>
          <t>IPCA</t>
        </is>
      </c>
      <c r="E5221" t="n">
        <v>0.009488792934583046</v>
      </c>
      <c r="F5221" t="inlineStr">
        <is>
          <t>MENSAL</t>
        </is>
      </c>
      <c r="G5221" t="n">
        <v>46122</v>
      </c>
      <c r="H5221" t="n">
        <v>46122</v>
      </c>
      <c r="I5221" t="n">
        <v>56</v>
      </c>
      <c r="J5221" t="inlineStr">
        <is>
          <t>CARTEIRA</t>
        </is>
      </c>
      <c r="K5221" t="inlineStr">
        <is>
          <t>CONTRATO</t>
        </is>
      </c>
      <c r="L5221" t="n">
        <v>2917.75</v>
      </c>
      <c r="M5221" t="inlineStr">
        <is>
          <t>IBIRAPITANGA FASE 3</t>
        </is>
      </c>
      <c r="N5221" s="142">
        <f>DATE(YEAR(G5221),MONTH(G5221),1)</f>
        <v/>
      </c>
      <c r="O5221" s="132">
        <f>IF(G5221&gt;$K$3,"Futuro","Atraso")</f>
        <v/>
      </c>
      <c r="P5221">
        <f>12*(YEAR(G5221)-YEAR($K$3))+(MONTH(G5221)-MONTH($K$3))</f>
        <v/>
      </c>
      <c r="Q5221" s="366">
        <f>IF(M5221="IBIRAPITANGA FASE 3",IF(O5221="Atraso",L5221,L5221/(1+$I$2)^P5221),IF(O5221="Atraso",L5221,L5221/(1+$I$1)^P5221))</f>
        <v/>
      </c>
      <c r="R5221">
        <f>IF(O5221="Atraso",$K$3-G5221,0)</f>
        <v/>
      </c>
      <c r="S5221">
        <f>IF(R5221&lt;=15,"Até 15",IF(R5221&lt;=30,"Entre 15 e 30",IF(R5221&lt;=60,"Entre 30 e 60",IF(R5221&lt;=90,"Entre 60 e 90",IF(R5221&lt;=120,"Entre 90 e 120",IF(R5221&lt;=150,"Entre 120 e 150",IF(R5221&lt;=180,"Entre 150 e 180","Superior a 180")))))))</f>
        <v/>
      </c>
    </row>
    <row r="5222">
      <c r="A5222" t="inlineStr">
        <is>
          <t>Q024L02</t>
        </is>
      </c>
      <c r="B5222" t="inlineStr">
        <is>
          <t>JOSE MEIRA FERNANDES</t>
        </is>
      </c>
      <c r="C5222" t="n">
        <v>1</v>
      </c>
      <c r="D5222" t="inlineStr">
        <is>
          <t>IPCA</t>
        </is>
      </c>
      <c r="E5222" t="n">
        <v>0.009488792934583046</v>
      </c>
      <c r="F5222" t="inlineStr">
        <is>
          <t>MENSAL</t>
        </is>
      </c>
      <c r="G5222" t="n">
        <v>46152</v>
      </c>
      <c r="H5222" t="n">
        <v>46152</v>
      </c>
      <c r="I5222" t="n">
        <v>57</v>
      </c>
      <c r="J5222" t="inlineStr">
        <is>
          <t>CARTEIRA</t>
        </is>
      </c>
      <c r="K5222" t="inlineStr">
        <is>
          <t>CONTRATO</t>
        </is>
      </c>
      <c r="L5222" t="n">
        <v>2917.75</v>
      </c>
      <c r="M5222" t="inlineStr">
        <is>
          <t>IBIRAPITANGA FASE 3</t>
        </is>
      </c>
      <c r="N5222" s="142">
        <f>DATE(YEAR(G5222),MONTH(G5222),1)</f>
        <v/>
      </c>
      <c r="O5222" s="132">
        <f>IF(G5222&gt;$K$3,"Futuro","Atraso")</f>
        <v/>
      </c>
      <c r="P5222">
        <f>12*(YEAR(G5222)-YEAR($K$3))+(MONTH(G5222)-MONTH($K$3))</f>
        <v/>
      </c>
      <c r="Q5222" s="366">
        <f>IF(M5222="IBIRAPITANGA FASE 3",IF(O5222="Atraso",L5222,L5222/(1+$I$2)^P5222),IF(O5222="Atraso",L5222,L5222/(1+$I$1)^P5222))</f>
        <v/>
      </c>
      <c r="R5222">
        <f>IF(O5222="Atraso",$K$3-G5222,0)</f>
        <v/>
      </c>
      <c r="S5222">
        <f>IF(R5222&lt;=15,"Até 15",IF(R5222&lt;=30,"Entre 15 e 30",IF(R5222&lt;=60,"Entre 30 e 60",IF(R5222&lt;=90,"Entre 60 e 90",IF(R5222&lt;=120,"Entre 90 e 120",IF(R5222&lt;=150,"Entre 120 e 150",IF(R5222&lt;=180,"Entre 150 e 180","Superior a 180")))))))</f>
        <v/>
      </c>
    </row>
    <row r="5223">
      <c r="A5223" t="inlineStr">
        <is>
          <t>Q024L02</t>
        </is>
      </c>
      <c r="B5223" t="inlineStr">
        <is>
          <t>JOSE MEIRA FERNANDES</t>
        </is>
      </c>
      <c r="C5223" t="n">
        <v>1</v>
      </c>
      <c r="D5223" t="inlineStr">
        <is>
          <t>IPCA</t>
        </is>
      </c>
      <c r="E5223" t="n">
        <v>0.009488792934583046</v>
      </c>
      <c r="F5223" t="inlineStr">
        <is>
          <t>MENSAL</t>
        </is>
      </c>
      <c r="G5223" t="n">
        <v>46183</v>
      </c>
      <c r="H5223" t="n">
        <v>46183</v>
      </c>
      <c r="I5223" t="n">
        <v>58</v>
      </c>
      <c r="J5223" t="inlineStr">
        <is>
          <t>CARTEIRA</t>
        </is>
      </c>
      <c r="K5223" t="inlineStr">
        <is>
          <t>CONTRATO</t>
        </is>
      </c>
      <c r="L5223" t="n">
        <v>2917.75</v>
      </c>
      <c r="M5223" t="inlineStr">
        <is>
          <t>IBIRAPITANGA FASE 3</t>
        </is>
      </c>
      <c r="N5223" s="142">
        <f>DATE(YEAR(G5223),MONTH(G5223),1)</f>
        <v/>
      </c>
      <c r="O5223" s="132">
        <f>IF(G5223&gt;$K$3,"Futuro","Atraso")</f>
        <v/>
      </c>
      <c r="P5223">
        <f>12*(YEAR(G5223)-YEAR($K$3))+(MONTH(G5223)-MONTH($K$3))</f>
        <v/>
      </c>
      <c r="Q5223" s="366">
        <f>IF(M5223="IBIRAPITANGA FASE 3",IF(O5223="Atraso",L5223,L5223/(1+$I$2)^P5223),IF(O5223="Atraso",L5223,L5223/(1+$I$1)^P5223))</f>
        <v/>
      </c>
      <c r="R5223">
        <f>IF(O5223="Atraso",$K$3-G5223,0)</f>
        <v/>
      </c>
      <c r="S5223">
        <f>IF(R5223&lt;=15,"Até 15",IF(R5223&lt;=30,"Entre 15 e 30",IF(R5223&lt;=60,"Entre 30 e 60",IF(R5223&lt;=90,"Entre 60 e 90",IF(R5223&lt;=120,"Entre 90 e 120",IF(R5223&lt;=150,"Entre 120 e 150",IF(R5223&lt;=180,"Entre 150 e 180","Superior a 180")))))))</f>
        <v/>
      </c>
    </row>
    <row r="5224">
      <c r="A5224" t="inlineStr">
        <is>
          <t>Q024L02</t>
        </is>
      </c>
      <c r="B5224" t="inlineStr">
        <is>
          <t>JOSE MEIRA FERNANDES</t>
        </is>
      </c>
      <c r="C5224" t="n">
        <v>1</v>
      </c>
      <c r="D5224" t="inlineStr">
        <is>
          <t>IPCA</t>
        </is>
      </c>
      <c r="E5224" t="n">
        <v>0.009488792934583046</v>
      </c>
      <c r="F5224" t="inlineStr">
        <is>
          <t>MENSAL</t>
        </is>
      </c>
      <c r="G5224" t="n">
        <v>46213</v>
      </c>
      <c r="H5224" t="n">
        <v>46213</v>
      </c>
      <c r="I5224" t="n">
        <v>59</v>
      </c>
      <c r="J5224" t="inlineStr">
        <is>
          <t>CARTEIRA</t>
        </is>
      </c>
      <c r="K5224" t="inlineStr">
        <is>
          <t>CONTRATO</t>
        </is>
      </c>
      <c r="L5224" t="n">
        <v>2917.75</v>
      </c>
      <c r="M5224" t="inlineStr">
        <is>
          <t>IBIRAPITANGA FASE 3</t>
        </is>
      </c>
      <c r="N5224" s="142">
        <f>DATE(YEAR(G5224),MONTH(G5224),1)</f>
        <v/>
      </c>
      <c r="O5224" s="132">
        <f>IF(G5224&gt;$K$3,"Futuro","Atraso")</f>
        <v/>
      </c>
      <c r="P5224">
        <f>12*(YEAR(G5224)-YEAR($K$3))+(MONTH(G5224)-MONTH($K$3))</f>
        <v/>
      </c>
      <c r="Q5224" s="366">
        <f>IF(M5224="IBIRAPITANGA FASE 3",IF(O5224="Atraso",L5224,L5224/(1+$I$2)^P5224),IF(O5224="Atraso",L5224,L5224/(1+$I$1)^P5224))</f>
        <v/>
      </c>
      <c r="R5224">
        <f>IF(O5224="Atraso",$K$3-G5224,0)</f>
        <v/>
      </c>
      <c r="S5224">
        <f>IF(R5224&lt;=15,"Até 15",IF(R5224&lt;=30,"Entre 15 e 30",IF(R5224&lt;=60,"Entre 30 e 60",IF(R5224&lt;=90,"Entre 60 e 90",IF(R5224&lt;=120,"Entre 90 e 120",IF(R5224&lt;=150,"Entre 120 e 150",IF(R5224&lt;=180,"Entre 150 e 180","Superior a 180")))))))</f>
        <v/>
      </c>
    </row>
    <row r="5225">
      <c r="A5225" t="inlineStr">
        <is>
          <t>Q024L02</t>
        </is>
      </c>
      <c r="B5225" t="inlineStr">
        <is>
          <t>JOSE MEIRA FERNANDES</t>
        </is>
      </c>
      <c r="C5225" t="n">
        <v>1</v>
      </c>
      <c r="D5225" t="inlineStr">
        <is>
          <t>IPCA</t>
        </is>
      </c>
      <c r="E5225" t="n">
        <v>0.009488792934583046</v>
      </c>
      <c r="F5225" t="inlineStr">
        <is>
          <t>MENSAL</t>
        </is>
      </c>
      <c r="G5225" t="n">
        <v>46244</v>
      </c>
      <c r="H5225" t="n">
        <v>46244</v>
      </c>
      <c r="I5225" t="n">
        <v>60</v>
      </c>
      <c r="J5225" t="inlineStr">
        <is>
          <t>CARTEIRA</t>
        </is>
      </c>
      <c r="K5225" t="inlineStr">
        <is>
          <t>CONTRATO</t>
        </is>
      </c>
      <c r="L5225" t="n">
        <v>2917.75</v>
      </c>
      <c r="M5225" t="inlineStr">
        <is>
          <t>IBIRAPITANGA FASE 3</t>
        </is>
      </c>
      <c r="N5225" s="142">
        <f>DATE(YEAR(G5225),MONTH(G5225),1)</f>
        <v/>
      </c>
      <c r="O5225" s="132">
        <f>IF(G5225&gt;$K$3,"Futuro","Atraso")</f>
        <v/>
      </c>
      <c r="P5225">
        <f>12*(YEAR(G5225)-YEAR($K$3))+(MONTH(G5225)-MONTH($K$3))</f>
        <v/>
      </c>
      <c r="Q5225" s="366">
        <f>IF(M5225="IBIRAPITANGA FASE 3",IF(O5225="Atraso",L5225,L5225/(1+$I$2)^P5225),IF(O5225="Atraso",L5225,L5225/(1+$I$1)^P5225))</f>
        <v/>
      </c>
      <c r="R5225">
        <f>IF(O5225="Atraso",$K$3-G5225,0)</f>
        <v/>
      </c>
      <c r="S5225">
        <f>IF(R5225&lt;=15,"Até 15",IF(R5225&lt;=30,"Entre 15 e 30",IF(R5225&lt;=60,"Entre 30 e 60",IF(R5225&lt;=90,"Entre 60 e 90",IF(R5225&lt;=120,"Entre 90 e 120",IF(R5225&lt;=150,"Entre 120 e 150",IF(R5225&lt;=180,"Entre 150 e 180","Superior a 180")))))))</f>
        <v/>
      </c>
    </row>
    <row r="5226">
      <c r="A5226" t="inlineStr">
        <is>
          <t>Q024L02</t>
        </is>
      </c>
      <c r="B5226" t="inlineStr">
        <is>
          <t>JOSE MEIRA FERNANDES</t>
        </is>
      </c>
      <c r="C5226" t="n">
        <v>1</v>
      </c>
      <c r="D5226" t="inlineStr">
        <is>
          <t>IPCA</t>
        </is>
      </c>
      <c r="E5226" t="n">
        <v>0.009488792934583046</v>
      </c>
      <c r="F5226" t="inlineStr">
        <is>
          <t>MENSAL</t>
        </is>
      </c>
      <c r="G5226" t="n">
        <v>46275</v>
      </c>
      <c r="H5226" t="n">
        <v>46275</v>
      </c>
      <c r="I5226" t="n">
        <v>61</v>
      </c>
      <c r="J5226" t="inlineStr">
        <is>
          <t>CARTEIRA</t>
        </is>
      </c>
      <c r="K5226" t="inlineStr">
        <is>
          <t>CONTRATO</t>
        </is>
      </c>
      <c r="L5226" t="n">
        <v>2917.75</v>
      </c>
      <c r="M5226" t="inlineStr">
        <is>
          <t>IBIRAPITANGA FASE 3</t>
        </is>
      </c>
      <c r="N5226" s="142">
        <f>DATE(YEAR(G5226),MONTH(G5226),1)</f>
        <v/>
      </c>
      <c r="O5226" s="132">
        <f>IF(G5226&gt;$K$3,"Futuro","Atraso")</f>
        <v/>
      </c>
      <c r="P5226">
        <f>12*(YEAR(G5226)-YEAR($K$3))+(MONTH(G5226)-MONTH($K$3))</f>
        <v/>
      </c>
      <c r="Q5226" s="366">
        <f>IF(M5226="IBIRAPITANGA FASE 3",IF(O5226="Atraso",L5226,L5226/(1+$I$2)^P5226),IF(O5226="Atraso",L5226,L5226/(1+$I$1)^P5226))</f>
        <v/>
      </c>
      <c r="R5226">
        <f>IF(O5226="Atraso",$K$3-G5226,0)</f>
        <v/>
      </c>
      <c r="S5226">
        <f>IF(R5226&lt;=15,"Até 15",IF(R5226&lt;=30,"Entre 15 e 30",IF(R5226&lt;=60,"Entre 30 e 60",IF(R5226&lt;=90,"Entre 60 e 90",IF(R5226&lt;=120,"Entre 90 e 120",IF(R5226&lt;=150,"Entre 120 e 150",IF(R5226&lt;=180,"Entre 150 e 180","Superior a 180")))))))</f>
        <v/>
      </c>
    </row>
    <row r="5227">
      <c r="A5227" t="inlineStr">
        <is>
          <t>Q024L02</t>
        </is>
      </c>
      <c r="B5227" t="inlineStr">
        <is>
          <t>JOSE MEIRA FERNANDES</t>
        </is>
      </c>
      <c r="C5227" t="n">
        <v>1</v>
      </c>
      <c r="D5227" t="inlineStr">
        <is>
          <t>IPCA</t>
        </is>
      </c>
      <c r="E5227" t="n">
        <v>0.009488792934583046</v>
      </c>
      <c r="F5227" t="inlineStr">
        <is>
          <t>MENSAL</t>
        </is>
      </c>
      <c r="G5227" t="n">
        <v>46305</v>
      </c>
      <c r="H5227" t="n">
        <v>46305</v>
      </c>
      <c r="I5227" t="n">
        <v>62</v>
      </c>
      <c r="J5227" t="inlineStr">
        <is>
          <t>CARTEIRA</t>
        </is>
      </c>
      <c r="K5227" t="inlineStr">
        <is>
          <t>CONTRATO</t>
        </is>
      </c>
      <c r="L5227" t="n">
        <v>2917.75</v>
      </c>
      <c r="M5227" t="inlineStr">
        <is>
          <t>IBIRAPITANGA FASE 3</t>
        </is>
      </c>
      <c r="N5227" s="142">
        <f>DATE(YEAR(G5227),MONTH(G5227),1)</f>
        <v/>
      </c>
      <c r="O5227" s="132">
        <f>IF(G5227&gt;$K$3,"Futuro","Atraso")</f>
        <v/>
      </c>
      <c r="P5227">
        <f>12*(YEAR(G5227)-YEAR($K$3))+(MONTH(G5227)-MONTH($K$3))</f>
        <v/>
      </c>
      <c r="Q5227" s="366">
        <f>IF(M5227="IBIRAPITANGA FASE 3",IF(O5227="Atraso",L5227,L5227/(1+$I$2)^P5227),IF(O5227="Atraso",L5227,L5227/(1+$I$1)^P5227))</f>
        <v/>
      </c>
      <c r="R5227">
        <f>IF(O5227="Atraso",$K$3-G5227,0)</f>
        <v/>
      </c>
      <c r="S5227">
        <f>IF(R5227&lt;=15,"Até 15",IF(R5227&lt;=30,"Entre 15 e 30",IF(R5227&lt;=60,"Entre 30 e 60",IF(R5227&lt;=90,"Entre 60 e 90",IF(R5227&lt;=120,"Entre 90 e 120",IF(R5227&lt;=150,"Entre 120 e 150",IF(R5227&lt;=180,"Entre 150 e 180","Superior a 180")))))))</f>
        <v/>
      </c>
    </row>
    <row r="5228">
      <c r="A5228" t="inlineStr">
        <is>
          <t>Q024L02</t>
        </is>
      </c>
      <c r="B5228" t="inlineStr">
        <is>
          <t>JOSE MEIRA FERNANDES</t>
        </is>
      </c>
      <c r="C5228" t="n">
        <v>1</v>
      </c>
      <c r="D5228" t="inlineStr">
        <is>
          <t>IPCA</t>
        </is>
      </c>
      <c r="E5228" t="n">
        <v>0.009488792934583046</v>
      </c>
      <c r="F5228" t="inlineStr">
        <is>
          <t>MENSAL</t>
        </is>
      </c>
      <c r="G5228" t="n">
        <v>46336</v>
      </c>
      <c r="H5228" t="n">
        <v>46336</v>
      </c>
      <c r="I5228" t="n">
        <v>63</v>
      </c>
      <c r="J5228" t="inlineStr">
        <is>
          <t>CARTEIRA</t>
        </is>
      </c>
      <c r="K5228" t="inlineStr">
        <is>
          <t>CONTRATO</t>
        </is>
      </c>
      <c r="L5228" t="n">
        <v>2917.75</v>
      </c>
      <c r="M5228" t="inlineStr">
        <is>
          <t>IBIRAPITANGA FASE 3</t>
        </is>
      </c>
      <c r="N5228" s="142">
        <f>DATE(YEAR(G5228),MONTH(G5228),1)</f>
        <v/>
      </c>
      <c r="O5228" s="132">
        <f>IF(G5228&gt;$K$3,"Futuro","Atraso")</f>
        <v/>
      </c>
      <c r="P5228">
        <f>12*(YEAR(G5228)-YEAR($K$3))+(MONTH(G5228)-MONTH($K$3))</f>
        <v/>
      </c>
      <c r="Q5228" s="366">
        <f>IF(M5228="IBIRAPITANGA FASE 3",IF(O5228="Atraso",L5228,L5228/(1+$I$2)^P5228),IF(O5228="Atraso",L5228,L5228/(1+$I$1)^P5228))</f>
        <v/>
      </c>
      <c r="R5228">
        <f>IF(O5228="Atraso",$K$3-G5228,0)</f>
        <v/>
      </c>
      <c r="S5228">
        <f>IF(R5228&lt;=15,"Até 15",IF(R5228&lt;=30,"Entre 15 e 30",IF(R5228&lt;=60,"Entre 30 e 60",IF(R5228&lt;=90,"Entre 60 e 90",IF(R5228&lt;=120,"Entre 90 e 120",IF(R5228&lt;=150,"Entre 120 e 150",IF(R5228&lt;=180,"Entre 150 e 180","Superior a 180")))))))</f>
        <v/>
      </c>
    </row>
    <row r="5229">
      <c r="A5229" t="inlineStr">
        <is>
          <t>Q024L02</t>
        </is>
      </c>
      <c r="B5229" t="inlineStr">
        <is>
          <t>JOSE MEIRA FERNANDES</t>
        </is>
      </c>
      <c r="C5229" t="n">
        <v>1</v>
      </c>
      <c r="D5229" t="inlineStr">
        <is>
          <t>IPCA</t>
        </is>
      </c>
      <c r="E5229" t="n">
        <v>0.009488792934583046</v>
      </c>
      <c r="F5229" t="inlineStr">
        <is>
          <t>MENSAL</t>
        </is>
      </c>
      <c r="G5229" t="n">
        <v>46366</v>
      </c>
      <c r="H5229" t="n">
        <v>46366</v>
      </c>
      <c r="I5229" t="n">
        <v>64</v>
      </c>
      <c r="J5229" t="inlineStr">
        <is>
          <t>CARTEIRA</t>
        </is>
      </c>
      <c r="K5229" t="inlineStr">
        <is>
          <t>CONTRATO</t>
        </is>
      </c>
      <c r="L5229" t="n">
        <v>2917.75</v>
      </c>
      <c r="M5229" t="inlineStr">
        <is>
          <t>IBIRAPITANGA FASE 3</t>
        </is>
      </c>
      <c r="N5229" s="142">
        <f>DATE(YEAR(G5229),MONTH(G5229),1)</f>
        <v/>
      </c>
      <c r="O5229" s="132">
        <f>IF(G5229&gt;$K$3,"Futuro","Atraso")</f>
        <v/>
      </c>
      <c r="P5229">
        <f>12*(YEAR(G5229)-YEAR($K$3))+(MONTH(G5229)-MONTH($K$3))</f>
        <v/>
      </c>
      <c r="Q5229" s="366">
        <f>IF(M5229="IBIRAPITANGA FASE 3",IF(O5229="Atraso",L5229,L5229/(1+$I$2)^P5229),IF(O5229="Atraso",L5229,L5229/(1+$I$1)^P5229))</f>
        <v/>
      </c>
      <c r="R5229">
        <f>IF(O5229="Atraso",$K$3-G5229,0)</f>
        <v/>
      </c>
      <c r="S5229">
        <f>IF(R5229&lt;=15,"Até 15",IF(R5229&lt;=30,"Entre 15 e 30",IF(R5229&lt;=60,"Entre 30 e 60",IF(R5229&lt;=90,"Entre 60 e 90",IF(R5229&lt;=120,"Entre 90 e 120",IF(R5229&lt;=150,"Entre 120 e 150",IF(R5229&lt;=180,"Entre 150 e 180","Superior a 180")))))))</f>
        <v/>
      </c>
    </row>
    <row r="5230">
      <c r="A5230" t="inlineStr">
        <is>
          <t>Q024L02</t>
        </is>
      </c>
      <c r="B5230" t="inlineStr">
        <is>
          <t>JOSE MEIRA FERNANDES</t>
        </is>
      </c>
      <c r="C5230" t="n">
        <v>1</v>
      </c>
      <c r="D5230" t="inlineStr">
        <is>
          <t>IPCA</t>
        </is>
      </c>
      <c r="E5230" t="n">
        <v>0.009488792934583046</v>
      </c>
      <c r="F5230" t="inlineStr">
        <is>
          <t>MENSAL</t>
        </is>
      </c>
      <c r="G5230" t="n">
        <v>46397</v>
      </c>
      <c r="H5230" t="n">
        <v>46397</v>
      </c>
      <c r="I5230" t="n">
        <v>65</v>
      </c>
      <c r="J5230" t="inlineStr">
        <is>
          <t>CARTEIRA</t>
        </is>
      </c>
      <c r="K5230" t="inlineStr">
        <is>
          <t>CONTRATO</t>
        </is>
      </c>
      <c r="L5230" t="n">
        <v>2917.75</v>
      </c>
      <c r="M5230" t="inlineStr">
        <is>
          <t>IBIRAPITANGA FASE 3</t>
        </is>
      </c>
      <c r="N5230" s="142">
        <f>DATE(YEAR(G5230),MONTH(G5230),1)</f>
        <v/>
      </c>
      <c r="O5230" s="132">
        <f>IF(G5230&gt;$K$3,"Futuro","Atraso")</f>
        <v/>
      </c>
      <c r="P5230">
        <f>12*(YEAR(G5230)-YEAR($K$3))+(MONTH(G5230)-MONTH($K$3))</f>
        <v/>
      </c>
      <c r="Q5230" s="366">
        <f>IF(M5230="IBIRAPITANGA FASE 3",IF(O5230="Atraso",L5230,L5230/(1+$I$2)^P5230),IF(O5230="Atraso",L5230,L5230/(1+$I$1)^P5230))</f>
        <v/>
      </c>
      <c r="R5230">
        <f>IF(O5230="Atraso",$K$3-G5230,0)</f>
        <v/>
      </c>
      <c r="S5230">
        <f>IF(R5230&lt;=15,"Até 15",IF(R5230&lt;=30,"Entre 15 e 30",IF(R5230&lt;=60,"Entre 30 e 60",IF(R5230&lt;=90,"Entre 60 e 90",IF(R5230&lt;=120,"Entre 90 e 120",IF(R5230&lt;=150,"Entre 120 e 150",IF(R5230&lt;=180,"Entre 150 e 180","Superior a 180")))))))</f>
        <v/>
      </c>
    </row>
    <row r="5231">
      <c r="A5231" t="inlineStr">
        <is>
          <t>Q024L02</t>
        </is>
      </c>
      <c r="B5231" t="inlineStr">
        <is>
          <t>JOSE MEIRA FERNANDES</t>
        </is>
      </c>
      <c r="C5231" t="n">
        <v>1</v>
      </c>
      <c r="D5231" t="inlineStr">
        <is>
          <t>IPCA</t>
        </is>
      </c>
      <c r="E5231" t="n">
        <v>0.009488792934583046</v>
      </c>
      <c r="F5231" t="inlineStr">
        <is>
          <t>MENSAL</t>
        </is>
      </c>
      <c r="G5231" t="n">
        <v>46428</v>
      </c>
      <c r="H5231" t="n">
        <v>46428</v>
      </c>
      <c r="I5231" t="n">
        <v>66</v>
      </c>
      <c r="J5231" t="inlineStr">
        <is>
          <t>CARTEIRA</t>
        </is>
      </c>
      <c r="K5231" t="inlineStr">
        <is>
          <t>CONTRATO</t>
        </is>
      </c>
      <c r="L5231" t="n">
        <v>2917.75</v>
      </c>
      <c r="M5231" t="inlineStr">
        <is>
          <t>IBIRAPITANGA FASE 3</t>
        </is>
      </c>
      <c r="N5231" s="142">
        <f>DATE(YEAR(G5231),MONTH(G5231),1)</f>
        <v/>
      </c>
      <c r="O5231" s="132">
        <f>IF(G5231&gt;$K$3,"Futuro","Atraso")</f>
        <v/>
      </c>
      <c r="P5231">
        <f>12*(YEAR(G5231)-YEAR($K$3))+(MONTH(G5231)-MONTH($K$3))</f>
        <v/>
      </c>
      <c r="Q5231" s="366">
        <f>IF(M5231="IBIRAPITANGA FASE 3",IF(O5231="Atraso",L5231,L5231/(1+$I$2)^P5231),IF(O5231="Atraso",L5231,L5231/(1+$I$1)^P5231))</f>
        <v/>
      </c>
      <c r="R5231">
        <f>IF(O5231="Atraso",$K$3-G5231,0)</f>
        <v/>
      </c>
      <c r="S5231">
        <f>IF(R5231&lt;=15,"Até 15",IF(R5231&lt;=30,"Entre 15 e 30",IF(R5231&lt;=60,"Entre 30 e 60",IF(R5231&lt;=90,"Entre 60 e 90",IF(R5231&lt;=120,"Entre 90 e 120",IF(R5231&lt;=150,"Entre 120 e 150",IF(R5231&lt;=180,"Entre 150 e 180","Superior a 180")))))))</f>
        <v/>
      </c>
    </row>
    <row r="5232">
      <c r="A5232" t="inlineStr">
        <is>
          <t>Q024L02</t>
        </is>
      </c>
      <c r="B5232" t="inlineStr">
        <is>
          <t>JOSE MEIRA FERNANDES</t>
        </is>
      </c>
      <c r="C5232" t="n">
        <v>1</v>
      </c>
      <c r="D5232" t="inlineStr">
        <is>
          <t>IPCA</t>
        </is>
      </c>
      <c r="E5232" t="n">
        <v>0.009488792934583046</v>
      </c>
      <c r="F5232" t="inlineStr">
        <is>
          <t>MENSAL</t>
        </is>
      </c>
      <c r="G5232" t="n">
        <v>46456</v>
      </c>
      <c r="H5232" t="n">
        <v>46456</v>
      </c>
      <c r="I5232" t="n">
        <v>67</v>
      </c>
      <c r="J5232" t="inlineStr">
        <is>
          <t>CARTEIRA</t>
        </is>
      </c>
      <c r="K5232" t="inlineStr">
        <is>
          <t>CONTRATO</t>
        </is>
      </c>
      <c r="L5232" t="n">
        <v>2917.75</v>
      </c>
      <c r="M5232" t="inlineStr">
        <is>
          <t>IBIRAPITANGA FASE 3</t>
        </is>
      </c>
      <c r="N5232" s="142">
        <f>DATE(YEAR(G5232),MONTH(G5232),1)</f>
        <v/>
      </c>
      <c r="O5232" s="132">
        <f>IF(G5232&gt;$K$3,"Futuro","Atraso")</f>
        <v/>
      </c>
      <c r="P5232">
        <f>12*(YEAR(G5232)-YEAR($K$3))+(MONTH(G5232)-MONTH($K$3))</f>
        <v/>
      </c>
      <c r="Q5232" s="366">
        <f>IF(M5232="IBIRAPITANGA FASE 3",IF(O5232="Atraso",L5232,L5232/(1+$I$2)^P5232),IF(O5232="Atraso",L5232,L5232/(1+$I$1)^P5232))</f>
        <v/>
      </c>
      <c r="R5232">
        <f>IF(O5232="Atraso",$K$3-G5232,0)</f>
        <v/>
      </c>
      <c r="S5232">
        <f>IF(R5232&lt;=15,"Até 15",IF(R5232&lt;=30,"Entre 15 e 30",IF(R5232&lt;=60,"Entre 30 e 60",IF(R5232&lt;=90,"Entre 60 e 90",IF(R5232&lt;=120,"Entre 90 e 120",IF(R5232&lt;=150,"Entre 120 e 150",IF(R5232&lt;=180,"Entre 150 e 180","Superior a 180")))))))</f>
        <v/>
      </c>
    </row>
    <row r="5233">
      <c r="A5233" t="inlineStr">
        <is>
          <t>Q024L02</t>
        </is>
      </c>
      <c r="B5233" t="inlineStr">
        <is>
          <t>JOSE MEIRA FERNANDES</t>
        </is>
      </c>
      <c r="C5233" t="n">
        <v>1</v>
      </c>
      <c r="D5233" t="inlineStr">
        <is>
          <t>IPCA</t>
        </is>
      </c>
      <c r="E5233" t="n">
        <v>0.009488792934583046</v>
      </c>
      <c r="F5233" t="inlineStr">
        <is>
          <t>MENSAL</t>
        </is>
      </c>
      <c r="G5233" t="n">
        <v>46487</v>
      </c>
      <c r="H5233" t="n">
        <v>46487</v>
      </c>
      <c r="I5233" t="n">
        <v>68</v>
      </c>
      <c r="J5233" t="inlineStr">
        <is>
          <t>CARTEIRA</t>
        </is>
      </c>
      <c r="K5233" t="inlineStr">
        <is>
          <t>CONTRATO</t>
        </is>
      </c>
      <c r="L5233" t="n">
        <v>2917.75</v>
      </c>
      <c r="M5233" t="inlineStr">
        <is>
          <t>IBIRAPITANGA FASE 3</t>
        </is>
      </c>
      <c r="N5233" s="142">
        <f>DATE(YEAR(G5233),MONTH(G5233),1)</f>
        <v/>
      </c>
      <c r="O5233" s="132">
        <f>IF(G5233&gt;$K$3,"Futuro","Atraso")</f>
        <v/>
      </c>
      <c r="P5233">
        <f>12*(YEAR(G5233)-YEAR($K$3))+(MONTH(G5233)-MONTH($K$3))</f>
        <v/>
      </c>
      <c r="Q5233" s="366">
        <f>IF(M5233="IBIRAPITANGA FASE 3",IF(O5233="Atraso",L5233,L5233/(1+$I$2)^P5233),IF(O5233="Atraso",L5233,L5233/(1+$I$1)^P5233))</f>
        <v/>
      </c>
      <c r="R5233">
        <f>IF(O5233="Atraso",$K$3-G5233,0)</f>
        <v/>
      </c>
      <c r="S5233">
        <f>IF(R5233&lt;=15,"Até 15",IF(R5233&lt;=30,"Entre 15 e 30",IF(R5233&lt;=60,"Entre 30 e 60",IF(R5233&lt;=90,"Entre 60 e 90",IF(R5233&lt;=120,"Entre 90 e 120",IF(R5233&lt;=150,"Entre 120 e 150",IF(R5233&lt;=180,"Entre 150 e 180","Superior a 180")))))))</f>
        <v/>
      </c>
    </row>
    <row r="5234">
      <c r="A5234" t="inlineStr">
        <is>
          <t>Q024L02</t>
        </is>
      </c>
      <c r="B5234" t="inlineStr">
        <is>
          <t>JOSE MEIRA FERNANDES</t>
        </is>
      </c>
      <c r="C5234" t="n">
        <v>1</v>
      </c>
      <c r="D5234" t="inlineStr">
        <is>
          <t>IPCA</t>
        </is>
      </c>
      <c r="E5234" t="n">
        <v>0.009488792934583046</v>
      </c>
      <c r="F5234" t="inlineStr">
        <is>
          <t>MENSAL</t>
        </is>
      </c>
      <c r="G5234" t="n">
        <v>46517</v>
      </c>
      <c r="H5234" t="n">
        <v>46517</v>
      </c>
      <c r="I5234" t="n">
        <v>69</v>
      </c>
      <c r="J5234" t="inlineStr">
        <is>
          <t>CARTEIRA</t>
        </is>
      </c>
      <c r="K5234" t="inlineStr">
        <is>
          <t>CONTRATO</t>
        </is>
      </c>
      <c r="L5234" t="n">
        <v>2917.75</v>
      </c>
      <c r="M5234" t="inlineStr">
        <is>
          <t>IBIRAPITANGA FASE 3</t>
        </is>
      </c>
      <c r="N5234" s="142">
        <f>DATE(YEAR(G5234),MONTH(G5234),1)</f>
        <v/>
      </c>
      <c r="O5234" s="132">
        <f>IF(G5234&gt;$K$3,"Futuro","Atraso")</f>
        <v/>
      </c>
      <c r="P5234">
        <f>12*(YEAR(G5234)-YEAR($K$3))+(MONTH(G5234)-MONTH($K$3))</f>
        <v/>
      </c>
      <c r="Q5234" s="366">
        <f>IF(M5234="IBIRAPITANGA FASE 3",IF(O5234="Atraso",L5234,L5234/(1+$I$2)^P5234),IF(O5234="Atraso",L5234,L5234/(1+$I$1)^P5234))</f>
        <v/>
      </c>
      <c r="R5234">
        <f>IF(O5234="Atraso",$K$3-G5234,0)</f>
        <v/>
      </c>
      <c r="S5234">
        <f>IF(R5234&lt;=15,"Até 15",IF(R5234&lt;=30,"Entre 15 e 30",IF(R5234&lt;=60,"Entre 30 e 60",IF(R5234&lt;=90,"Entre 60 e 90",IF(R5234&lt;=120,"Entre 90 e 120",IF(R5234&lt;=150,"Entre 120 e 150",IF(R5234&lt;=180,"Entre 150 e 180","Superior a 180")))))))</f>
        <v/>
      </c>
    </row>
    <row r="5235">
      <c r="A5235" t="inlineStr">
        <is>
          <t>Q024L02</t>
        </is>
      </c>
      <c r="B5235" t="inlineStr">
        <is>
          <t>JOSE MEIRA FERNANDES</t>
        </is>
      </c>
      <c r="C5235" t="n">
        <v>1</v>
      </c>
      <c r="D5235" t="inlineStr">
        <is>
          <t>IPCA</t>
        </is>
      </c>
      <c r="E5235" t="n">
        <v>0.009488792934583046</v>
      </c>
      <c r="F5235" t="inlineStr">
        <is>
          <t>MENSAL</t>
        </is>
      </c>
      <c r="G5235" t="n">
        <v>46548</v>
      </c>
      <c r="H5235" t="n">
        <v>46548</v>
      </c>
      <c r="I5235" t="n">
        <v>70</v>
      </c>
      <c r="J5235" t="inlineStr">
        <is>
          <t>CARTEIRA</t>
        </is>
      </c>
      <c r="K5235" t="inlineStr">
        <is>
          <t>CONTRATO</t>
        </is>
      </c>
      <c r="L5235" t="n">
        <v>2917.75</v>
      </c>
      <c r="M5235" t="inlineStr">
        <is>
          <t>IBIRAPITANGA FASE 3</t>
        </is>
      </c>
      <c r="N5235" s="142">
        <f>DATE(YEAR(G5235),MONTH(G5235),1)</f>
        <v/>
      </c>
      <c r="O5235" s="132">
        <f>IF(G5235&gt;$K$3,"Futuro","Atraso")</f>
        <v/>
      </c>
      <c r="P5235">
        <f>12*(YEAR(G5235)-YEAR($K$3))+(MONTH(G5235)-MONTH($K$3))</f>
        <v/>
      </c>
      <c r="Q5235" s="366">
        <f>IF(M5235="IBIRAPITANGA FASE 3",IF(O5235="Atraso",L5235,L5235/(1+$I$2)^P5235),IF(O5235="Atraso",L5235,L5235/(1+$I$1)^P5235))</f>
        <v/>
      </c>
      <c r="R5235">
        <f>IF(O5235="Atraso",$K$3-G5235,0)</f>
        <v/>
      </c>
      <c r="S5235">
        <f>IF(R5235&lt;=15,"Até 15",IF(R5235&lt;=30,"Entre 15 e 30",IF(R5235&lt;=60,"Entre 30 e 60",IF(R5235&lt;=90,"Entre 60 e 90",IF(R5235&lt;=120,"Entre 90 e 120",IF(R5235&lt;=150,"Entre 120 e 150",IF(R5235&lt;=180,"Entre 150 e 180","Superior a 180")))))))</f>
        <v/>
      </c>
    </row>
    <row r="5236">
      <c r="A5236" t="inlineStr">
        <is>
          <t>Q024L02</t>
        </is>
      </c>
      <c r="B5236" t="inlineStr">
        <is>
          <t>JOSE MEIRA FERNANDES</t>
        </is>
      </c>
      <c r="C5236" t="n">
        <v>1</v>
      </c>
      <c r="D5236" t="inlineStr">
        <is>
          <t>IPCA</t>
        </is>
      </c>
      <c r="E5236" t="n">
        <v>0.009488792934583046</v>
      </c>
      <c r="F5236" t="inlineStr">
        <is>
          <t>MENSAL</t>
        </is>
      </c>
      <c r="G5236" t="n">
        <v>46578</v>
      </c>
      <c r="H5236" t="n">
        <v>46578</v>
      </c>
      <c r="I5236" t="n">
        <v>71</v>
      </c>
      <c r="J5236" t="inlineStr">
        <is>
          <t>CARTEIRA</t>
        </is>
      </c>
      <c r="K5236" t="inlineStr">
        <is>
          <t>CONTRATO</t>
        </is>
      </c>
      <c r="L5236" t="n">
        <v>2917.75</v>
      </c>
      <c r="M5236" t="inlineStr">
        <is>
          <t>IBIRAPITANGA FASE 3</t>
        </is>
      </c>
      <c r="N5236" s="142">
        <f>DATE(YEAR(G5236),MONTH(G5236),1)</f>
        <v/>
      </c>
      <c r="O5236" s="132">
        <f>IF(G5236&gt;$K$3,"Futuro","Atraso")</f>
        <v/>
      </c>
      <c r="P5236">
        <f>12*(YEAR(G5236)-YEAR($K$3))+(MONTH(G5236)-MONTH($K$3))</f>
        <v/>
      </c>
      <c r="Q5236" s="366">
        <f>IF(M5236="IBIRAPITANGA FASE 3",IF(O5236="Atraso",L5236,L5236/(1+$I$2)^P5236),IF(O5236="Atraso",L5236,L5236/(1+$I$1)^P5236))</f>
        <v/>
      </c>
      <c r="R5236">
        <f>IF(O5236="Atraso",$K$3-G5236,0)</f>
        <v/>
      </c>
      <c r="S5236">
        <f>IF(R5236&lt;=15,"Até 15",IF(R5236&lt;=30,"Entre 15 e 30",IF(R5236&lt;=60,"Entre 30 e 60",IF(R5236&lt;=90,"Entre 60 e 90",IF(R5236&lt;=120,"Entre 90 e 120",IF(R5236&lt;=150,"Entre 120 e 150",IF(R5236&lt;=180,"Entre 150 e 180","Superior a 180")))))))</f>
        <v/>
      </c>
    </row>
    <row r="5237">
      <c r="A5237" t="inlineStr">
        <is>
          <t>Q024L02</t>
        </is>
      </c>
      <c r="B5237" t="inlineStr">
        <is>
          <t>JOSE MEIRA FERNANDES</t>
        </is>
      </c>
      <c r="C5237" t="n">
        <v>1</v>
      </c>
      <c r="D5237" t="inlineStr">
        <is>
          <t>IPCA</t>
        </is>
      </c>
      <c r="E5237" t="n">
        <v>0.009488792934583046</v>
      </c>
      <c r="F5237" t="inlineStr">
        <is>
          <t>MENSAL</t>
        </is>
      </c>
      <c r="G5237" t="n">
        <v>46609</v>
      </c>
      <c r="H5237" t="n">
        <v>46609</v>
      </c>
      <c r="I5237" t="n">
        <v>72</v>
      </c>
      <c r="J5237" t="inlineStr">
        <is>
          <t>CARTEIRA</t>
        </is>
      </c>
      <c r="K5237" t="inlineStr">
        <is>
          <t>CONTRATO</t>
        </is>
      </c>
      <c r="L5237" t="n">
        <v>2917.75</v>
      </c>
      <c r="M5237" t="inlineStr">
        <is>
          <t>IBIRAPITANGA FASE 3</t>
        </is>
      </c>
      <c r="N5237" s="142">
        <f>DATE(YEAR(G5237),MONTH(G5237),1)</f>
        <v/>
      </c>
      <c r="O5237" s="132">
        <f>IF(G5237&gt;$K$3,"Futuro","Atraso")</f>
        <v/>
      </c>
      <c r="P5237">
        <f>12*(YEAR(G5237)-YEAR($K$3))+(MONTH(G5237)-MONTH($K$3))</f>
        <v/>
      </c>
      <c r="Q5237" s="366">
        <f>IF(M5237="IBIRAPITANGA FASE 3",IF(O5237="Atraso",L5237,L5237/(1+$I$2)^P5237),IF(O5237="Atraso",L5237,L5237/(1+$I$1)^P5237))</f>
        <v/>
      </c>
      <c r="R5237">
        <f>IF(O5237="Atraso",$K$3-G5237,0)</f>
        <v/>
      </c>
      <c r="S5237">
        <f>IF(R5237&lt;=15,"Até 15",IF(R5237&lt;=30,"Entre 15 e 30",IF(R5237&lt;=60,"Entre 30 e 60",IF(R5237&lt;=90,"Entre 60 e 90",IF(R5237&lt;=120,"Entre 90 e 120",IF(R5237&lt;=150,"Entre 120 e 150",IF(R5237&lt;=180,"Entre 150 e 180","Superior a 180")))))))</f>
        <v/>
      </c>
    </row>
    <row r="5238">
      <c r="A5238" t="inlineStr">
        <is>
          <t>Q024L02</t>
        </is>
      </c>
      <c r="B5238" t="inlineStr">
        <is>
          <t>JOSE MEIRA FERNANDES</t>
        </is>
      </c>
      <c r="C5238" t="n">
        <v>1</v>
      </c>
      <c r="D5238" t="inlineStr">
        <is>
          <t>IPCA</t>
        </is>
      </c>
      <c r="E5238" t="n">
        <v>0.009488792934583046</v>
      </c>
      <c r="F5238" t="inlineStr">
        <is>
          <t>MENSAL</t>
        </is>
      </c>
      <c r="G5238" t="n">
        <v>46640</v>
      </c>
      <c r="H5238" t="n">
        <v>46640</v>
      </c>
      <c r="I5238" t="n">
        <v>73</v>
      </c>
      <c r="J5238" t="inlineStr">
        <is>
          <t>CARTEIRA</t>
        </is>
      </c>
      <c r="K5238" t="inlineStr">
        <is>
          <t>CONTRATO</t>
        </is>
      </c>
      <c r="L5238" t="n">
        <v>2917.75</v>
      </c>
      <c r="M5238" t="inlineStr">
        <is>
          <t>IBIRAPITANGA FASE 3</t>
        </is>
      </c>
      <c r="N5238" s="142">
        <f>DATE(YEAR(G5238),MONTH(G5238),1)</f>
        <v/>
      </c>
      <c r="O5238" s="132">
        <f>IF(G5238&gt;$K$3,"Futuro","Atraso")</f>
        <v/>
      </c>
      <c r="P5238">
        <f>12*(YEAR(G5238)-YEAR($K$3))+(MONTH(G5238)-MONTH($K$3))</f>
        <v/>
      </c>
      <c r="Q5238" s="366">
        <f>IF(M5238="IBIRAPITANGA FASE 3",IF(O5238="Atraso",L5238,L5238/(1+$I$2)^P5238),IF(O5238="Atraso",L5238,L5238/(1+$I$1)^P5238))</f>
        <v/>
      </c>
      <c r="R5238">
        <f>IF(O5238="Atraso",$K$3-G5238,0)</f>
        <v/>
      </c>
      <c r="S5238">
        <f>IF(R5238&lt;=15,"Até 15",IF(R5238&lt;=30,"Entre 15 e 30",IF(R5238&lt;=60,"Entre 30 e 60",IF(R5238&lt;=90,"Entre 60 e 90",IF(R5238&lt;=120,"Entre 90 e 120",IF(R5238&lt;=150,"Entre 120 e 150",IF(R5238&lt;=180,"Entre 150 e 180","Superior a 180")))))))</f>
        <v/>
      </c>
    </row>
    <row r="5239">
      <c r="A5239" t="inlineStr">
        <is>
          <t>Q024L02</t>
        </is>
      </c>
      <c r="B5239" t="inlineStr">
        <is>
          <t>JOSE MEIRA FERNANDES</t>
        </is>
      </c>
      <c r="C5239" t="n">
        <v>1</v>
      </c>
      <c r="D5239" t="inlineStr">
        <is>
          <t>IPCA</t>
        </is>
      </c>
      <c r="E5239" t="n">
        <v>0.009488792934583046</v>
      </c>
      <c r="F5239" t="inlineStr">
        <is>
          <t>MENSAL</t>
        </is>
      </c>
      <c r="G5239" t="n">
        <v>46670</v>
      </c>
      <c r="H5239" t="n">
        <v>46670</v>
      </c>
      <c r="I5239" t="n">
        <v>74</v>
      </c>
      <c r="J5239" t="inlineStr">
        <is>
          <t>CARTEIRA</t>
        </is>
      </c>
      <c r="K5239" t="inlineStr">
        <is>
          <t>CONTRATO</t>
        </is>
      </c>
      <c r="L5239" t="n">
        <v>2917.75</v>
      </c>
      <c r="M5239" t="inlineStr">
        <is>
          <t>IBIRAPITANGA FASE 3</t>
        </is>
      </c>
      <c r="N5239" s="142">
        <f>DATE(YEAR(G5239),MONTH(G5239),1)</f>
        <v/>
      </c>
      <c r="O5239" s="132">
        <f>IF(G5239&gt;$K$3,"Futuro","Atraso")</f>
        <v/>
      </c>
      <c r="P5239">
        <f>12*(YEAR(G5239)-YEAR($K$3))+(MONTH(G5239)-MONTH($K$3))</f>
        <v/>
      </c>
      <c r="Q5239" s="366">
        <f>IF(M5239="IBIRAPITANGA FASE 3",IF(O5239="Atraso",L5239,L5239/(1+$I$2)^P5239),IF(O5239="Atraso",L5239,L5239/(1+$I$1)^P5239))</f>
        <v/>
      </c>
      <c r="R5239">
        <f>IF(O5239="Atraso",$K$3-G5239,0)</f>
        <v/>
      </c>
      <c r="S5239">
        <f>IF(R5239&lt;=15,"Até 15",IF(R5239&lt;=30,"Entre 15 e 30",IF(R5239&lt;=60,"Entre 30 e 60",IF(R5239&lt;=90,"Entre 60 e 90",IF(R5239&lt;=120,"Entre 90 e 120",IF(R5239&lt;=150,"Entre 120 e 150",IF(R5239&lt;=180,"Entre 150 e 180","Superior a 180")))))))</f>
        <v/>
      </c>
    </row>
    <row r="5240">
      <c r="A5240" t="inlineStr">
        <is>
          <t>Q024L02</t>
        </is>
      </c>
      <c r="B5240" t="inlineStr">
        <is>
          <t>JOSE MEIRA FERNANDES</t>
        </is>
      </c>
      <c r="C5240" t="n">
        <v>1</v>
      </c>
      <c r="D5240" t="inlineStr">
        <is>
          <t>IPCA</t>
        </is>
      </c>
      <c r="E5240" t="n">
        <v>0.009488792934583046</v>
      </c>
      <c r="F5240" t="inlineStr">
        <is>
          <t>MENSAL</t>
        </is>
      </c>
      <c r="G5240" t="n">
        <v>46701</v>
      </c>
      <c r="H5240" t="n">
        <v>46701</v>
      </c>
      <c r="I5240" t="n">
        <v>75</v>
      </c>
      <c r="J5240" t="inlineStr">
        <is>
          <t>CARTEIRA</t>
        </is>
      </c>
      <c r="K5240" t="inlineStr">
        <is>
          <t>CONTRATO</t>
        </is>
      </c>
      <c r="L5240" t="n">
        <v>2917.75</v>
      </c>
      <c r="M5240" t="inlineStr">
        <is>
          <t>IBIRAPITANGA FASE 3</t>
        </is>
      </c>
      <c r="N5240" s="142">
        <f>DATE(YEAR(G5240),MONTH(G5240),1)</f>
        <v/>
      </c>
      <c r="O5240" s="132">
        <f>IF(G5240&gt;$K$3,"Futuro","Atraso")</f>
        <v/>
      </c>
      <c r="P5240">
        <f>12*(YEAR(G5240)-YEAR($K$3))+(MONTH(G5240)-MONTH($K$3))</f>
        <v/>
      </c>
      <c r="Q5240" s="366">
        <f>IF(M5240="IBIRAPITANGA FASE 3",IF(O5240="Atraso",L5240,L5240/(1+$I$2)^P5240),IF(O5240="Atraso",L5240,L5240/(1+$I$1)^P5240))</f>
        <v/>
      </c>
      <c r="R5240">
        <f>IF(O5240="Atraso",$K$3-G5240,0)</f>
        <v/>
      </c>
      <c r="S5240">
        <f>IF(R5240&lt;=15,"Até 15",IF(R5240&lt;=30,"Entre 15 e 30",IF(R5240&lt;=60,"Entre 30 e 60",IF(R5240&lt;=90,"Entre 60 e 90",IF(R5240&lt;=120,"Entre 90 e 120",IF(R5240&lt;=150,"Entre 120 e 150",IF(R5240&lt;=180,"Entre 150 e 180","Superior a 180")))))))</f>
        <v/>
      </c>
    </row>
    <row r="5241">
      <c r="A5241" t="inlineStr">
        <is>
          <t>Q024L02</t>
        </is>
      </c>
      <c r="B5241" t="inlineStr">
        <is>
          <t>JOSE MEIRA FERNANDES</t>
        </is>
      </c>
      <c r="C5241" t="n">
        <v>1</v>
      </c>
      <c r="D5241" t="inlineStr">
        <is>
          <t>IPCA</t>
        </is>
      </c>
      <c r="E5241" t="n">
        <v>0.009488792934583046</v>
      </c>
      <c r="F5241" t="inlineStr">
        <is>
          <t>MENSAL</t>
        </is>
      </c>
      <c r="G5241" t="n">
        <v>46731</v>
      </c>
      <c r="H5241" t="n">
        <v>46731</v>
      </c>
      <c r="I5241" t="n">
        <v>76</v>
      </c>
      <c r="J5241" t="inlineStr">
        <is>
          <t>CARTEIRA</t>
        </is>
      </c>
      <c r="K5241" t="inlineStr">
        <is>
          <t>CONTRATO</t>
        </is>
      </c>
      <c r="L5241" t="n">
        <v>2917.75</v>
      </c>
      <c r="M5241" t="inlineStr">
        <is>
          <t>IBIRAPITANGA FASE 3</t>
        </is>
      </c>
      <c r="N5241" s="142">
        <f>DATE(YEAR(G5241),MONTH(G5241),1)</f>
        <v/>
      </c>
      <c r="O5241" s="132">
        <f>IF(G5241&gt;$K$3,"Futuro","Atraso")</f>
        <v/>
      </c>
      <c r="P5241">
        <f>12*(YEAR(G5241)-YEAR($K$3))+(MONTH(G5241)-MONTH($K$3))</f>
        <v/>
      </c>
      <c r="Q5241" s="366">
        <f>IF(M5241="IBIRAPITANGA FASE 3",IF(O5241="Atraso",L5241,L5241/(1+$I$2)^P5241),IF(O5241="Atraso",L5241,L5241/(1+$I$1)^P5241))</f>
        <v/>
      </c>
      <c r="R5241">
        <f>IF(O5241="Atraso",$K$3-G5241,0)</f>
        <v/>
      </c>
      <c r="S5241">
        <f>IF(R5241&lt;=15,"Até 15",IF(R5241&lt;=30,"Entre 15 e 30",IF(R5241&lt;=60,"Entre 30 e 60",IF(R5241&lt;=90,"Entre 60 e 90",IF(R5241&lt;=120,"Entre 90 e 120",IF(R5241&lt;=150,"Entre 120 e 150",IF(R5241&lt;=180,"Entre 150 e 180","Superior a 180")))))))</f>
        <v/>
      </c>
    </row>
    <row r="5242">
      <c r="A5242" t="inlineStr">
        <is>
          <t>Q024L02</t>
        </is>
      </c>
      <c r="B5242" t="inlineStr">
        <is>
          <t>JOSE MEIRA FERNANDES</t>
        </is>
      </c>
      <c r="C5242" t="n">
        <v>1</v>
      </c>
      <c r="D5242" t="inlineStr">
        <is>
          <t>IPCA</t>
        </is>
      </c>
      <c r="E5242" t="n">
        <v>0.009488792934583046</v>
      </c>
      <c r="F5242" t="inlineStr">
        <is>
          <t>MENSAL</t>
        </is>
      </c>
      <c r="G5242" t="n">
        <v>46762</v>
      </c>
      <c r="H5242" t="n">
        <v>46762</v>
      </c>
      <c r="I5242" t="n">
        <v>77</v>
      </c>
      <c r="J5242" t="inlineStr">
        <is>
          <t>CARTEIRA</t>
        </is>
      </c>
      <c r="K5242" t="inlineStr">
        <is>
          <t>CONTRATO</t>
        </is>
      </c>
      <c r="L5242" t="n">
        <v>2917.75</v>
      </c>
      <c r="M5242" t="inlineStr">
        <is>
          <t>IBIRAPITANGA FASE 3</t>
        </is>
      </c>
      <c r="N5242" s="142">
        <f>DATE(YEAR(G5242),MONTH(G5242),1)</f>
        <v/>
      </c>
      <c r="O5242" s="132">
        <f>IF(G5242&gt;$K$3,"Futuro","Atraso")</f>
        <v/>
      </c>
      <c r="P5242">
        <f>12*(YEAR(G5242)-YEAR($K$3))+(MONTH(G5242)-MONTH($K$3))</f>
        <v/>
      </c>
      <c r="Q5242" s="366">
        <f>IF(M5242="IBIRAPITANGA FASE 3",IF(O5242="Atraso",L5242,L5242/(1+$I$2)^P5242),IF(O5242="Atraso",L5242,L5242/(1+$I$1)^P5242))</f>
        <v/>
      </c>
      <c r="R5242">
        <f>IF(O5242="Atraso",$K$3-G5242,0)</f>
        <v/>
      </c>
      <c r="S5242">
        <f>IF(R5242&lt;=15,"Até 15",IF(R5242&lt;=30,"Entre 15 e 30",IF(R5242&lt;=60,"Entre 30 e 60",IF(R5242&lt;=90,"Entre 60 e 90",IF(R5242&lt;=120,"Entre 90 e 120",IF(R5242&lt;=150,"Entre 120 e 150",IF(R5242&lt;=180,"Entre 150 e 180","Superior a 180")))))))</f>
        <v/>
      </c>
    </row>
    <row r="5243">
      <c r="A5243" t="inlineStr">
        <is>
          <t>Q024L02</t>
        </is>
      </c>
      <c r="B5243" t="inlineStr">
        <is>
          <t>JOSE MEIRA FERNANDES</t>
        </is>
      </c>
      <c r="C5243" t="n">
        <v>1</v>
      </c>
      <c r="D5243" t="inlineStr">
        <is>
          <t>IPCA</t>
        </is>
      </c>
      <c r="E5243" t="n">
        <v>0.009488792934583046</v>
      </c>
      <c r="F5243" t="inlineStr">
        <is>
          <t>MENSAL</t>
        </is>
      </c>
      <c r="G5243" t="n">
        <v>46793</v>
      </c>
      <c r="H5243" t="n">
        <v>46793</v>
      </c>
      <c r="I5243" t="n">
        <v>78</v>
      </c>
      <c r="J5243" t="inlineStr">
        <is>
          <t>CARTEIRA</t>
        </is>
      </c>
      <c r="K5243" t="inlineStr">
        <is>
          <t>CONTRATO</t>
        </is>
      </c>
      <c r="L5243" t="n">
        <v>2917.75</v>
      </c>
      <c r="M5243" t="inlineStr">
        <is>
          <t>IBIRAPITANGA FASE 3</t>
        </is>
      </c>
      <c r="N5243" s="142">
        <f>DATE(YEAR(G5243),MONTH(G5243),1)</f>
        <v/>
      </c>
      <c r="O5243" s="132">
        <f>IF(G5243&gt;$K$3,"Futuro","Atraso")</f>
        <v/>
      </c>
      <c r="P5243">
        <f>12*(YEAR(G5243)-YEAR($K$3))+(MONTH(G5243)-MONTH($K$3))</f>
        <v/>
      </c>
      <c r="Q5243" s="366">
        <f>IF(M5243="IBIRAPITANGA FASE 3",IF(O5243="Atraso",L5243,L5243/(1+$I$2)^P5243),IF(O5243="Atraso",L5243,L5243/(1+$I$1)^P5243))</f>
        <v/>
      </c>
      <c r="R5243">
        <f>IF(O5243="Atraso",$K$3-G5243,0)</f>
        <v/>
      </c>
      <c r="S5243">
        <f>IF(R5243&lt;=15,"Até 15",IF(R5243&lt;=30,"Entre 15 e 30",IF(R5243&lt;=60,"Entre 30 e 60",IF(R5243&lt;=90,"Entre 60 e 90",IF(R5243&lt;=120,"Entre 90 e 120",IF(R5243&lt;=150,"Entre 120 e 150",IF(R5243&lt;=180,"Entre 150 e 180","Superior a 180")))))))</f>
        <v/>
      </c>
    </row>
    <row r="5244">
      <c r="A5244" t="inlineStr">
        <is>
          <t>Q024L02</t>
        </is>
      </c>
      <c r="B5244" t="inlineStr">
        <is>
          <t>JOSE MEIRA FERNANDES</t>
        </is>
      </c>
      <c r="C5244" t="n">
        <v>1</v>
      </c>
      <c r="D5244" t="inlineStr">
        <is>
          <t>IPCA</t>
        </is>
      </c>
      <c r="E5244" t="n">
        <v>0.009488792934583046</v>
      </c>
      <c r="F5244" t="inlineStr">
        <is>
          <t>MENSAL</t>
        </is>
      </c>
      <c r="G5244" t="n">
        <v>46822</v>
      </c>
      <c r="H5244" t="n">
        <v>46822</v>
      </c>
      <c r="I5244" t="n">
        <v>79</v>
      </c>
      <c r="J5244" t="inlineStr">
        <is>
          <t>CARTEIRA</t>
        </is>
      </c>
      <c r="K5244" t="inlineStr">
        <is>
          <t>CONTRATO</t>
        </is>
      </c>
      <c r="L5244" t="n">
        <v>2917.75</v>
      </c>
      <c r="M5244" t="inlineStr">
        <is>
          <t>IBIRAPITANGA FASE 3</t>
        </is>
      </c>
      <c r="N5244" s="142">
        <f>DATE(YEAR(G5244),MONTH(G5244),1)</f>
        <v/>
      </c>
      <c r="O5244" s="132">
        <f>IF(G5244&gt;$K$3,"Futuro","Atraso")</f>
        <v/>
      </c>
      <c r="P5244">
        <f>12*(YEAR(G5244)-YEAR($K$3))+(MONTH(G5244)-MONTH($K$3))</f>
        <v/>
      </c>
      <c r="Q5244" s="366">
        <f>IF(M5244="IBIRAPITANGA FASE 3",IF(O5244="Atraso",L5244,L5244/(1+$I$2)^P5244),IF(O5244="Atraso",L5244,L5244/(1+$I$1)^P5244))</f>
        <v/>
      </c>
      <c r="R5244">
        <f>IF(O5244="Atraso",$K$3-G5244,0)</f>
        <v/>
      </c>
      <c r="S5244">
        <f>IF(R5244&lt;=15,"Até 15",IF(R5244&lt;=30,"Entre 15 e 30",IF(R5244&lt;=60,"Entre 30 e 60",IF(R5244&lt;=90,"Entre 60 e 90",IF(R5244&lt;=120,"Entre 90 e 120",IF(R5244&lt;=150,"Entre 120 e 150",IF(R5244&lt;=180,"Entre 150 e 180","Superior a 180")))))))</f>
        <v/>
      </c>
    </row>
    <row r="5245">
      <c r="A5245" t="inlineStr">
        <is>
          <t>Q024L02</t>
        </is>
      </c>
      <c r="B5245" t="inlineStr">
        <is>
          <t>JOSE MEIRA FERNANDES</t>
        </is>
      </c>
      <c r="C5245" t="n">
        <v>1</v>
      </c>
      <c r="D5245" t="inlineStr">
        <is>
          <t>IPCA</t>
        </is>
      </c>
      <c r="E5245" t="n">
        <v>0.009488792934583046</v>
      </c>
      <c r="F5245" t="inlineStr">
        <is>
          <t>MENSAL</t>
        </is>
      </c>
      <c r="G5245" t="n">
        <v>46853</v>
      </c>
      <c r="H5245" t="n">
        <v>46853</v>
      </c>
      <c r="I5245" t="n">
        <v>80</v>
      </c>
      <c r="J5245" t="inlineStr">
        <is>
          <t>CARTEIRA</t>
        </is>
      </c>
      <c r="K5245" t="inlineStr">
        <is>
          <t>CONTRATO</t>
        </is>
      </c>
      <c r="L5245" t="n">
        <v>2917.75</v>
      </c>
      <c r="M5245" t="inlineStr">
        <is>
          <t>IBIRAPITANGA FASE 3</t>
        </is>
      </c>
      <c r="N5245" s="142">
        <f>DATE(YEAR(G5245),MONTH(G5245),1)</f>
        <v/>
      </c>
      <c r="O5245" s="132">
        <f>IF(G5245&gt;$K$3,"Futuro","Atraso")</f>
        <v/>
      </c>
      <c r="P5245">
        <f>12*(YEAR(G5245)-YEAR($K$3))+(MONTH(G5245)-MONTH($K$3))</f>
        <v/>
      </c>
      <c r="Q5245" s="366">
        <f>IF(M5245="IBIRAPITANGA FASE 3",IF(O5245="Atraso",L5245,L5245/(1+$I$2)^P5245),IF(O5245="Atraso",L5245,L5245/(1+$I$1)^P5245))</f>
        <v/>
      </c>
      <c r="R5245">
        <f>IF(O5245="Atraso",$K$3-G5245,0)</f>
        <v/>
      </c>
      <c r="S5245">
        <f>IF(R5245&lt;=15,"Até 15",IF(R5245&lt;=30,"Entre 15 e 30",IF(R5245&lt;=60,"Entre 30 e 60",IF(R5245&lt;=90,"Entre 60 e 90",IF(R5245&lt;=120,"Entre 90 e 120",IF(R5245&lt;=150,"Entre 120 e 150",IF(R5245&lt;=180,"Entre 150 e 180","Superior a 180")))))))</f>
        <v/>
      </c>
    </row>
    <row r="5246">
      <c r="A5246" t="inlineStr">
        <is>
          <t>Q024L02</t>
        </is>
      </c>
      <c r="B5246" t="inlineStr">
        <is>
          <t>JOSE MEIRA FERNANDES</t>
        </is>
      </c>
      <c r="C5246" t="n">
        <v>1</v>
      </c>
      <c r="D5246" t="inlineStr">
        <is>
          <t>IPCA</t>
        </is>
      </c>
      <c r="E5246" t="n">
        <v>0.009488792934583046</v>
      </c>
      <c r="F5246" t="inlineStr">
        <is>
          <t>MENSAL</t>
        </is>
      </c>
      <c r="G5246" t="n">
        <v>46883</v>
      </c>
      <c r="H5246" t="n">
        <v>46883</v>
      </c>
      <c r="I5246" t="n">
        <v>81</v>
      </c>
      <c r="J5246" t="inlineStr">
        <is>
          <t>CARTEIRA</t>
        </is>
      </c>
      <c r="K5246" t="inlineStr">
        <is>
          <t>CONTRATO</t>
        </is>
      </c>
      <c r="L5246" t="n">
        <v>2917.75</v>
      </c>
      <c r="M5246" t="inlineStr">
        <is>
          <t>IBIRAPITANGA FASE 3</t>
        </is>
      </c>
      <c r="N5246" s="142">
        <f>DATE(YEAR(G5246),MONTH(G5246),1)</f>
        <v/>
      </c>
      <c r="O5246" s="132">
        <f>IF(G5246&gt;$K$3,"Futuro","Atraso")</f>
        <v/>
      </c>
      <c r="P5246">
        <f>12*(YEAR(G5246)-YEAR($K$3))+(MONTH(G5246)-MONTH($K$3))</f>
        <v/>
      </c>
      <c r="Q5246" s="366">
        <f>IF(M5246="IBIRAPITANGA FASE 3",IF(O5246="Atraso",L5246,L5246/(1+$I$2)^P5246),IF(O5246="Atraso",L5246,L5246/(1+$I$1)^P5246))</f>
        <v/>
      </c>
      <c r="R5246">
        <f>IF(O5246="Atraso",$K$3-G5246,0)</f>
        <v/>
      </c>
      <c r="S5246">
        <f>IF(R5246&lt;=15,"Até 15",IF(R5246&lt;=30,"Entre 15 e 30",IF(R5246&lt;=60,"Entre 30 e 60",IF(R5246&lt;=90,"Entre 60 e 90",IF(R5246&lt;=120,"Entre 90 e 120",IF(R5246&lt;=150,"Entre 120 e 150",IF(R5246&lt;=180,"Entre 150 e 180","Superior a 180")))))))</f>
        <v/>
      </c>
    </row>
    <row r="5247">
      <c r="A5247" t="inlineStr">
        <is>
          <t>Q024L02</t>
        </is>
      </c>
      <c r="B5247" t="inlineStr">
        <is>
          <t>JOSE MEIRA FERNANDES</t>
        </is>
      </c>
      <c r="C5247" t="n">
        <v>1</v>
      </c>
      <c r="D5247" t="inlineStr">
        <is>
          <t>IPCA</t>
        </is>
      </c>
      <c r="E5247" t="n">
        <v>0.009488792934583046</v>
      </c>
      <c r="F5247" t="inlineStr">
        <is>
          <t>MENSAL</t>
        </is>
      </c>
      <c r="G5247" t="n">
        <v>46914</v>
      </c>
      <c r="H5247" t="n">
        <v>46914</v>
      </c>
      <c r="I5247" t="n">
        <v>82</v>
      </c>
      <c r="J5247" t="inlineStr">
        <is>
          <t>CARTEIRA</t>
        </is>
      </c>
      <c r="K5247" t="inlineStr">
        <is>
          <t>CONTRATO</t>
        </is>
      </c>
      <c r="L5247" t="n">
        <v>2917.75</v>
      </c>
      <c r="M5247" t="inlineStr">
        <is>
          <t>IBIRAPITANGA FASE 3</t>
        </is>
      </c>
      <c r="N5247" s="142">
        <f>DATE(YEAR(G5247),MONTH(G5247),1)</f>
        <v/>
      </c>
      <c r="O5247" s="132">
        <f>IF(G5247&gt;$K$3,"Futuro","Atraso")</f>
        <v/>
      </c>
      <c r="P5247">
        <f>12*(YEAR(G5247)-YEAR($K$3))+(MONTH(G5247)-MONTH($K$3))</f>
        <v/>
      </c>
      <c r="Q5247" s="366">
        <f>IF(M5247="IBIRAPITANGA FASE 3",IF(O5247="Atraso",L5247,L5247/(1+$I$2)^P5247),IF(O5247="Atraso",L5247,L5247/(1+$I$1)^P5247))</f>
        <v/>
      </c>
      <c r="R5247">
        <f>IF(O5247="Atraso",$K$3-G5247,0)</f>
        <v/>
      </c>
      <c r="S5247">
        <f>IF(R5247&lt;=15,"Até 15",IF(R5247&lt;=30,"Entre 15 e 30",IF(R5247&lt;=60,"Entre 30 e 60",IF(R5247&lt;=90,"Entre 60 e 90",IF(R5247&lt;=120,"Entre 90 e 120",IF(R5247&lt;=150,"Entre 120 e 150",IF(R5247&lt;=180,"Entre 150 e 180","Superior a 180")))))))</f>
        <v/>
      </c>
    </row>
    <row r="5248">
      <c r="A5248" t="inlineStr">
        <is>
          <t>Q024L02</t>
        </is>
      </c>
      <c r="B5248" t="inlineStr">
        <is>
          <t>JOSE MEIRA FERNANDES</t>
        </is>
      </c>
      <c r="C5248" t="n">
        <v>1</v>
      </c>
      <c r="D5248" t="inlineStr">
        <is>
          <t>IPCA</t>
        </is>
      </c>
      <c r="E5248" t="n">
        <v>0.009488792934583046</v>
      </c>
      <c r="F5248" t="inlineStr">
        <is>
          <t>MENSAL</t>
        </is>
      </c>
      <c r="G5248" t="n">
        <v>46944</v>
      </c>
      <c r="H5248" t="n">
        <v>46944</v>
      </c>
      <c r="I5248" t="n">
        <v>83</v>
      </c>
      <c r="J5248" t="inlineStr">
        <is>
          <t>CARTEIRA</t>
        </is>
      </c>
      <c r="K5248" t="inlineStr">
        <is>
          <t>CONTRATO</t>
        </is>
      </c>
      <c r="L5248" t="n">
        <v>2917.75</v>
      </c>
      <c r="M5248" t="inlineStr">
        <is>
          <t>IBIRAPITANGA FASE 3</t>
        </is>
      </c>
      <c r="N5248" s="142">
        <f>DATE(YEAR(G5248),MONTH(G5248),1)</f>
        <v/>
      </c>
      <c r="O5248" s="132">
        <f>IF(G5248&gt;$K$3,"Futuro","Atraso")</f>
        <v/>
      </c>
      <c r="P5248">
        <f>12*(YEAR(G5248)-YEAR($K$3))+(MONTH(G5248)-MONTH($K$3))</f>
        <v/>
      </c>
      <c r="Q5248" s="366">
        <f>IF(M5248="IBIRAPITANGA FASE 3",IF(O5248="Atraso",L5248,L5248/(1+$I$2)^P5248),IF(O5248="Atraso",L5248,L5248/(1+$I$1)^P5248))</f>
        <v/>
      </c>
      <c r="R5248">
        <f>IF(O5248="Atraso",$K$3-G5248,0)</f>
        <v/>
      </c>
      <c r="S5248">
        <f>IF(R5248&lt;=15,"Até 15",IF(R5248&lt;=30,"Entre 15 e 30",IF(R5248&lt;=60,"Entre 30 e 60",IF(R5248&lt;=90,"Entre 60 e 90",IF(R5248&lt;=120,"Entre 90 e 120",IF(R5248&lt;=150,"Entre 120 e 150",IF(R5248&lt;=180,"Entre 150 e 180","Superior a 180")))))))</f>
        <v/>
      </c>
    </row>
    <row r="5249">
      <c r="A5249" t="inlineStr">
        <is>
          <t>Q024L02</t>
        </is>
      </c>
      <c r="B5249" t="inlineStr">
        <is>
          <t>JOSE MEIRA FERNANDES</t>
        </is>
      </c>
      <c r="C5249" t="n">
        <v>1</v>
      </c>
      <c r="D5249" t="inlineStr">
        <is>
          <t>IPCA</t>
        </is>
      </c>
      <c r="E5249" t="n">
        <v>0.009488792934583046</v>
      </c>
      <c r="F5249" t="inlineStr">
        <is>
          <t>MENSAL</t>
        </is>
      </c>
      <c r="G5249" t="n">
        <v>46975</v>
      </c>
      <c r="H5249" t="n">
        <v>46975</v>
      </c>
      <c r="I5249" t="n">
        <v>84</v>
      </c>
      <c r="J5249" t="inlineStr">
        <is>
          <t>CARTEIRA</t>
        </is>
      </c>
      <c r="K5249" t="inlineStr">
        <is>
          <t>CONTRATO</t>
        </is>
      </c>
      <c r="L5249" t="n">
        <v>2917.75</v>
      </c>
      <c r="M5249" t="inlineStr">
        <is>
          <t>IBIRAPITANGA FASE 3</t>
        </is>
      </c>
      <c r="N5249" s="142">
        <f>DATE(YEAR(G5249),MONTH(G5249),1)</f>
        <v/>
      </c>
      <c r="O5249" s="132">
        <f>IF(G5249&gt;$K$3,"Futuro","Atraso")</f>
        <v/>
      </c>
      <c r="P5249">
        <f>12*(YEAR(G5249)-YEAR($K$3))+(MONTH(G5249)-MONTH($K$3))</f>
        <v/>
      </c>
      <c r="Q5249" s="366">
        <f>IF(M5249="IBIRAPITANGA FASE 3",IF(O5249="Atraso",L5249,L5249/(1+$I$2)^P5249),IF(O5249="Atraso",L5249,L5249/(1+$I$1)^P5249))</f>
        <v/>
      </c>
      <c r="R5249">
        <f>IF(O5249="Atraso",$K$3-G5249,0)</f>
        <v/>
      </c>
      <c r="S5249">
        <f>IF(R5249&lt;=15,"Até 15",IF(R5249&lt;=30,"Entre 15 e 30",IF(R5249&lt;=60,"Entre 30 e 60",IF(R5249&lt;=90,"Entre 60 e 90",IF(R5249&lt;=120,"Entre 90 e 120",IF(R5249&lt;=150,"Entre 120 e 150",IF(R5249&lt;=180,"Entre 150 e 180","Superior a 180")))))))</f>
        <v/>
      </c>
    </row>
    <row r="5250">
      <c r="A5250" t="inlineStr">
        <is>
          <t>Q024L02</t>
        </is>
      </c>
      <c r="B5250" t="inlineStr">
        <is>
          <t>JOSE MEIRA FERNANDES</t>
        </is>
      </c>
      <c r="C5250" t="n">
        <v>1</v>
      </c>
      <c r="D5250" t="inlineStr">
        <is>
          <t>IPCA</t>
        </is>
      </c>
      <c r="E5250" t="n">
        <v>0.009488792934583046</v>
      </c>
      <c r="F5250" t="inlineStr">
        <is>
          <t>MENSAL</t>
        </is>
      </c>
      <c r="G5250" t="n">
        <v>47006</v>
      </c>
      <c r="H5250" t="n">
        <v>47006</v>
      </c>
      <c r="I5250" t="n">
        <v>85</v>
      </c>
      <c r="J5250" t="inlineStr">
        <is>
          <t>CARTEIRA</t>
        </is>
      </c>
      <c r="K5250" t="inlineStr">
        <is>
          <t>CONTRATO</t>
        </is>
      </c>
      <c r="L5250" t="n">
        <v>2917.75</v>
      </c>
      <c r="M5250" t="inlineStr">
        <is>
          <t>IBIRAPITANGA FASE 3</t>
        </is>
      </c>
      <c r="N5250" s="142">
        <f>DATE(YEAR(G5250),MONTH(G5250),1)</f>
        <v/>
      </c>
      <c r="O5250" s="132">
        <f>IF(G5250&gt;$K$3,"Futuro","Atraso")</f>
        <v/>
      </c>
      <c r="P5250">
        <f>12*(YEAR(G5250)-YEAR($K$3))+(MONTH(G5250)-MONTH($K$3))</f>
        <v/>
      </c>
      <c r="Q5250" s="366">
        <f>IF(M5250="IBIRAPITANGA FASE 3",IF(O5250="Atraso",L5250,L5250/(1+$I$2)^P5250),IF(O5250="Atraso",L5250,L5250/(1+$I$1)^P5250))</f>
        <v/>
      </c>
      <c r="R5250">
        <f>IF(O5250="Atraso",$K$3-G5250,0)</f>
        <v/>
      </c>
      <c r="S5250">
        <f>IF(R5250&lt;=15,"Até 15",IF(R5250&lt;=30,"Entre 15 e 30",IF(R5250&lt;=60,"Entre 30 e 60",IF(R5250&lt;=90,"Entre 60 e 90",IF(R5250&lt;=120,"Entre 90 e 120",IF(R5250&lt;=150,"Entre 120 e 150",IF(R5250&lt;=180,"Entre 150 e 180","Superior a 180")))))))</f>
        <v/>
      </c>
    </row>
    <row r="5251">
      <c r="A5251" t="inlineStr">
        <is>
          <t>Q024L02</t>
        </is>
      </c>
      <c r="B5251" t="inlineStr">
        <is>
          <t>JOSE MEIRA FERNANDES</t>
        </is>
      </c>
      <c r="C5251" t="n">
        <v>1</v>
      </c>
      <c r="D5251" t="inlineStr">
        <is>
          <t>IPCA</t>
        </is>
      </c>
      <c r="E5251" t="n">
        <v>0.009488792934583046</v>
      </c>
      <c r="F5251" t="inlineStr">
        <is>
          <t>MENSAL</t>
        </is>
      </c>
      <c r="G5251" t="n">
        <v>47036</v>
      </c>
      <c r="H5251" t="n">
        <v>47036</v>
      </c>
      <c r="I5251" t="n">
        <v>86</v>
      </c>
      <c r="J5251" t="inlineStr">
        <is>
          <t>CARTEIRA</t>
        </is>
      </c>
      <c r="K5251" t="inlineStr">
        <is>
          <t>CONTRATO</t>
        </is>
      </c>
      <c r="L5251" t="n">
        <v>2917.75</v>
      </c>
      <c r="M5251" t="inlineStr">
        <is>
          <t>IBIRAPITANGA FASE 3</t>
        </is>
      </c>
      <c r="N5251" s="142">
        <f>DATE(YEAR(G5251),MONTH(G5251),1)</f>
        <v/>
      </c>
      <c r="O5251" s="132">
        <f>IF(G5251&gt;$K$3,"Futuro","Atraso")</f>
        <v/>
      </c>
      <c r="P5251">
        <f>12*(YEAR(G5251)-YEAR($K$3))+(MONTH(G5251)-MONTH($K$3))</f>
        <v/>
      </c>
      <c r="Q5251" s="366">
        <f>IF(M5251="IBIRAPITANGA FASE 3",IF(O5251="Atraso",L5251,L5251/(1+$I$2)^P5251),IF(O5251="Atraso",L5251,L5251/(1+$I$1)^P5251))</f>
        <v/>
      </c>
      <c r="R5251">
        <f>IF(O5251="Atraso",$K$3-G5251,0)</f>
        <v/>
      </c>
      <c r="S5251">
        <f>IF(R5251&lt;=15,"Até 15",IF(R5251&lt;=30,"Entre 15 e 30",IF(R5251&lt;=60,"Entre 30 e 60",IF(R5251&lt;=90,"Entre 60 e 90",IF(R5251&lt;=120,"Entre 90 e 120",IF(R5251&lt;=150,"Entre 120 e 150",IF(R5251&lt;=180,"Entre 150 e 180","Superior a 180")))))))</f>
        <v/>
      </c>
    </row>
    <row r="5252">
      <c r="A5252" t="inlineStr">
        <is>
          <t>Q024L02</t>
        </is>
      </c>
      <c r="B5252" t="inlineStr">
        <is>
          <t>JOSE MEIRA FERNANDES</t>
        </is>
      </c>
      <c r="C5252" t="n">
        <v>1</v>
      </c>
      <c r="D5252" t="inlineStr">
        <is>
          <t>IPCA</t>
        </is>
      </c>
      <c r="E5252" t="n">
        <v>0.009488792934583046</v>
      </c>
      <c r="F5252" t="inlineStr">
        <is>
          <t>MENSAL</t>
        </is>
      </c>
      <c r="G5252" t="n">
        <v>47067</v>
      </c>
      <c r="H5252" t="n">
        <v>47067</v>
      </c>
      <c r="I5252" t="n">
        <v>87</v>
      </c>
      <c r="J5252" t="inlineStr">
        <is>
          <t>CARTEIRA</t>
        </is>
      </c>
      <c r="K5252" t="inlineStr">
        <is>
          <t>CONTRATO</t>
        </is>
      </c>
      <c r="L5252" t="n">
        <v>2917.75</v>
      </c>
      <c r="M5252" t="inlineStr">
        <is>
          <t>IBIRAPITANGA FASE 3</t>
        </is>
      </c>
      <c r="N5252" s="142">
        <f>DATE(YEAR(G5252),MONTH(G5252),1)</f>
        <v/>
      </c>
      <c r="O5252" s="132">
        <f>IF(G5252&gt;$K$3,"Futuro","Atraso")</f>
        <v/>
      </c>
      <c r="P5252">
        <f>12*(YEAR(G5252)-YEAR($K$3))+(MONTH(G5252)-MONTH($K$3))</f>
        <v/>
      </c>
      <c r="Q5252" s="366">
        <f>IF(M5252="IBIRAPITANGA FASE 3",IF(O5252="Atraso",L5252,L5252/(1+$I$2)^P5252),IF(O5252="Atraso",L5252,L5252/(1+$I$1)^P5252))</f>
        <v/>
      </c>
      <c r="R5252">
        <f>IF(O5252="Atraso",$K$3-G5252,0)</f>
        <v/>
      </c>
      <c r="S5252">
        <f>IF(R5252&lt;=15,"Até 15",IF(R5252&lt;=30,"Entre 15 e 30",IF(R5252&lt;=60,"Entre 30 e 60",IF(R5252&lt;=90,"Entre 60 e 90",IF(R5252&lt;=120,"Entre 90 e 120",IF(R5252&lt;=150,"Entre 120 e 150",IF(R5252&lt;=180,"Entre 150 e 180","Superior a 180")))))))</f>
        <v/>
      </c>
    </row>
    <row r="5253">
      <c r="A5253" t="inlineStr">
        <is>
          <t>Q024L02</t>
        </is>
      </c>
      <c r="B5253" t="inlineStr">
        <is>
          <t>JOSE MEIRA FERNANDES</t>
        </is>
      </c>
      <c r="C5253" t="n">
        <v>1</v>
      </c>
      <c r="D5253" t="inlineStr">
        <is>
          <t>IPCA</t>
        </is>
      </c>
      <c r="E5253" t="n">
        <v>0.009488792934583046</v>
      </c>
      <c r="F5253" t="inlineStr">
        <is>
          <t>MENSAL</t>
        </is>
      </c>
      <c r="G5253" t="n">
        <v>47097</v>
      </c>
      <c r="H5253" t="n">
        <v>47097</v>
      </c>
      <c r="I5253" t="n">
        <v>88</v>
      </c>
      <c r="J5253" t="inlineStr">
        <is>
          <t>CARTEIRA</t>
        </is>
      </c>
      <c r="K5253" t="inlineStr">
        <is>
          <t>CONTRATO</t>
        </is>
      </c>
      <c r="L5253" t="n">
        <v>2917.75</v>
      </c>
      <c r="M5253" t="inlineStr">
        <is>
          <t>IBIRAPITANGA FASE 3</t>
        </is>
      </c>
      <c r="N5253" s="142">
        <f>DATE(YEAR(G5253),MONTH(G5253),1)</f>
        <v/>
      </c>
      <c r="O5253" s="132">
        <f>IF(G5253&gt;$K$3,"Futuro","Atraso")</f>
        <v/>
      </c>
      <c r="P5253">
        <f>12*(YEAR(G5253)-YEAR($K$3))+(MONTH(G5253)-MONTH($K$3))</f>
        <v/>
      </c>
      <c r="Q5253" s="366">
        <f>IF(M5253="IBIRAPITANGA FASE 3",IF(O5253="Atraso",L5253,L5253/(1+$I$2)^P5253),IF(O5253="Atraso",L5253,L5253/(1+$I$1)^P5253))</f>
        <v/>
      </c>
      <c r="R5253">
        <f>IF(O5253="Atraso",$K$3-G5253,0)</f>
        <v/>
      </c>
      <c r="S5253">
        <f>IF(R5253&lt;=15,"Até 15",IF(R5253&lt;=30,"Entre 15 e 30",IF(R5253&lt;=60,"Entre 30 e 60",IF(R5253&lt;=90,"Entre 60 e 90",IF(R5253&lt;=120,"Entre 90 e 120",IF(R5253&lt;=150,"Entre 120 e 150",IF(R5253&lt;=180,"Entre 150 e 180","Superior a 180")))))))</f>
        <v/>
      </c>
    </row>
    <row r="5254">
      <c r="A5254" t="inlineStr">
        <is>
          <t>Q024L02</t>
        </is>
      </c>
      <c r="B5254" t="inlineStr">
        <is>
          <t>JOSE MEIRA FERNANDES</t>
        </is>
      </c>
      <c r="C5254" t="n">
        <v>1</v>
      </c>
      <c r="D5254" t="inlineStr">
        <is>
          <t>IPCA</t>
        </is>
      </c>
      <c r="E5254" t="n">
        <v>0.009488792934583046</v>
      </c>
      <c r="F5254" t="inlineStr">
        <is>
          <t>MENSAL</t>
        </is>
      </c>
      <c r="G5254" t="n">
        <v>47128</v>
      </c>
      <c r="H5254" t="n">
        <v>47128</v>
      </c>
      <c r="I5254" t="n">
        <v>89</v>
      </c>
      <c r="J5254" t="inlineStr">
        <is>
          <t>CARTEIRA</t>
        </is>
      </c>
      <c r="K5254" t="inlineStr">
        <is>
          <t>CONTRATO</t>
        </is>
      </c>
      <c r="L5254" t="n">
        <v>2917.75</v>
      </c>
      <c r="M5254" t="inlineStr">
        <is>
          <t>IBIRAPITANGA FASE 3</t>
        </is>
      </c>
      <c r="N5254" s="142">
        <f>DATE(YEAR(G5254),MONTH(G5254),1)</f>
        <v/>
      </c>
      <c r="O5254" s="132">
        <f>IF(G5254&gt;$K$3,"Futuro","Atraso")</f>
        <v/>
      </c>
      <c r="P5254">
        <f>12*(YEAR(G5254)-YEAR($K$3))+(MONTH(G5254)-MONTH($K$3))</f>
        <v/>
      </c>
      <c r="Q5254" s="366">
        <f>IF(M5254="IBIRAPITANGA FASE 3",IF(O5254="Atraso",L5254,L5254/(1+$I$2)^P5254),IF(O5254="Atraso",L5254,L5254/(1+$I$1)^P5254))</f>
        <v/>
      </c>
      <c r="R5254">
        <f>IF(O5254="Atraso",$K$3-G5254,0)</f>
        <v/>
      </c>
      <c r="S5254">
        <f>IF(R5254&lt;=15,"Até 15",IF(R5254&lt;=30,"Entre 15 e 30",IF(R5254&lt;=60,"Entre 30 e 60",IF(R5254&lt;=90,"Entre 60 e 90",IF(R5254&lt;=120,"Entre 90 e 120",IF(R5254&lt;=150,"Entre 120 e 150",IF(R5254&lt;=180,"Entre 150 e 180","Superior a 180")))))))</f>
        <v/>
      </c>
    </row>
    <row r="5255">
      <c r="A5255" t="inlineStr">
        <is>
          <t>Q024L02</t>
        </is>
      </c>
      <c r="B5255" t="inlineStr">
        <is>
          <t>JOSE MEIRA FERNANDES</t>
        </is>
      </c>
      <c r="C5255" t="n">
        <v>1</v>
      </c>
      <c r="D5255" t="inlineStr">
        <is>
          <t>IPCA</t>
        </is>
      </c>
      <c r="E5255" t="n">
        <v>0.009488792934583046</v>
      </c>
      <c r="F5255" t="inlineStr">
        <is>
          <t>MENSAL</t>
        </is>
      </c>
      <c r="G5255" t="n">
        <v>47159</v>
      </c>
      <c r="H5255" t="n">
        <v>47159</v>
      </c>
      <c r="I5255" t="n">
        <v>90</v>
      </c>
      <c r="J5255" t="inlineStr">
        <is>
          <t>CARTEIRA</t>
        </is>
      </c>
      <c r="K5255" t="inlineStr">
        <is>
          <t>CONTRATO</t>
        </is>
      </c>
      <c r="L5255" t="n">
        <v>2917.75</v>
      </c>
      <c r="M5255" t="inlineStr">
        <is>
          <t>IBIRAPITANGA FASE 3</t>
        </is>
      </c>
      <c r="N5255" s="142">
        <f>DATE(YEAR(G5255),MONTH(G5255),1)</f>
        <v/>
      </c>
      <c r="O5255" s="132">
        <f>IF(G5255&gt;$K$3,"Futuro","Atraso")</f>
        <v/>
      </c>
      <c r="P5255">
        <f>12*(YEAR(G5255)-YEAR($K$3))+(MONTH(G5255)-MONTH($K$3))</f>
        <v/>
      </c>
      <c r="Q5255" s="366">
        <f>IF(M5255="IBIRAPITANGA FASE 3",IF(O5255="Atraso",L5255,L5255/(1+$I$2)^P5255),IF(O5255="Atraso",L5255,L5255/(1+$I$1)^P5255))</f>
        <v/>
      </c>
      <c r="R5255">
        <f>IF(O5255="Atraso",$K$3-G5255,0)</f>
        <v/>
      </c>
      <c r="S5255">
        <f>IF(R5255&lt;=15,"Até 15",IF(R5255&lt;=30,"Entre 15 e 30",IF(R5255&lt;=60,"Entre 30 e 60",IF(R5255&lt;=90,"Entre 60 e 90",IF(R5255&lt;=120,"Entre 90 e 120",IF(R5255&lt;=150,"Entre 120 e 150",IF(R5255&lt;=180,"Entre 150 e 180","Superior a 180")))))))</f>
        <v/>
      </c>
    </row>
    <row r="5256">
      <c r="A5256" t="inlineStr">
        <is>
          <t>Q024L02</t>
        </is>
      </c>
      <c r="B5256" t="inlineStr">
        <is>
          <t>JOSE MEIRA FERNANDES</t>
        </is>
      </c>
      <c r="C5256" t="n">
        <v>1</v>
      </c>
      <c r="D5256" t="inlineStr">
        <is>
          <t>IPCA</t>
        </is>
      </c>
      <c r="E5256" t="n">
        <v>0.009488792934583046</v>
      </c>
      <c r="F5256" t="inlineStr">
        <is>
          <t>MENSAL</t>
        </is>
      </c>
      <c r="G5256" t="n">
        <v>47187</v>
      </c>
      <c r="H5256" t="n">
        <v>47187</v>
      </c>
      <c r="I5256" t="n">
        <v>91</v>
      </c>
      <c r="J5256" t="inlineStr">
        <is>
          <t>CARTEIRA</t>
        </is>
      </c>
      <c r="K5256" t="inlineStr">
        <is>
          <t>CONTRATO</t>
        </is>
      </c>
      <c r="L5256" t="n">
        <v>2917.75</v>
      </c>
      <c r="M5256" t="inlineStr">
        <is>
          <t>IBIRAPITANGA FASE 3</t>
        </is>
      </c>
      <c r="N5256" s="142">
        <f>DATE(YEAR(G5256),MONTH(G5256),1)</f>
        <v/>
      </c>
      <c r="O5256" s="132">
        <f>IF(G5256&gt;$K$3,"Futuro","Atraso")</f>
        <v/>
      </c>
      <c r="P5256">
        <f>12*(YEAR(G5256)-YEAR($K$3))+(MONTH(G5256)-MONTH($K$3))</f>
        <v/>
      </c>
      <c r="Q5256" s="366">
        <f>IF(M5256="IBIRAPITANGA FASE 3",IF(O5256="Atraso",L5256,L5256/(1+$I$2)^P5256),IF(O5256="Atraso",L5256,L5256/(1+$I$1)^P5256))</f>
        <v/>
      </c>
      <c r="R5256">
        <f>IF(O5256="Atraso",$K$3-G5256,0)</f>
        <v/>
      </c>
      <c r="S5256">
        <f>IF(R5256&lt;=15,"Até 15",IF(R5256&lt;=30,"Entre 15 e 30",IF(R5256&lt;=60,"Entre 30 e 60",IF(R5256&lt;=90,"Entre 60 e 90",IF(R5256&lt;=120,"Entre 90 e 120",IF(R5256&lt;=150,"Entre 120 e 150",IF(R5256&lt;=180,"Entre 150 e 180","Superior a 180")))))))</f>
        <v/>
      </c>
    </row>
    <row r="5257">
      <c r="A5257" t="inlineStr">
        <is>
          <t>Q024L02</t>
        </is>
      </c>
      <c r="B5257" t="inlineStr">
        <is>
          <t>JOSE MEIRA FERNANDES</t>
        </is>
      </c>
      <c r="C5257" t="n">
        <v>1</v>
      </c>
      <c r="D5257" t="inlineStr">
        <is>
          <t>IPCA</t>
        </is>
      </c>
      <c r="E5257" t="n">
        <v>0.009488792934583046</v>
      </c>
      <c r="F5257" t="inlineStr">
        <is>
          <t>MENSAL</t>
        </is>
      </c>
      <c r="G5257" t="n">
        <v>47218</v>
      </c>
      <c r="H5257" t="n">
        <v>47218</v>
      </c>
      <c r="I5257" t="n">
        <v>92</v>
      </c>
      <c r="J5257" t="inlineStr">
        <is>
          <t>CARTEIRA</t>
        </is>
      </c>
      <c r="K5257" t="inlineStr">
        <is>
          <t>CONTRATO</t>
        </is>
      </c>
      <c r="L5257" t="n">
        <v>2917.75</v>
      </c>
      <c r="M5257" t="inlineStr">
        <is>
          <t>IBIRAPITANGA FASE 3</t>
        </is>
      </c>
      <c r="N5257" s="142">
        <f>DATE(YEAR(G5257),MONTH(G5257),1)</f>
        <v/>
      </c>
      <c r="O5257" s="132">
        <f>IF(G5257&gt;$K$3,"Futuro","Atraso")</f>
        <v/>
      </c>
      <c r="P5257">
        <f>12*(YEAR(G5257)-YEAR($K$3))+(MONTH(G5257)-MONTH($K$3))</f>
        <v/>
      </c>
      <c r="Q5257" s="366">
        <f>IF(M5257="IBIRAPITANGA FASE 3",IF(O5257="Atraso",L5257,L5257/(1+$I$2)^P5257),IF(O5257="Atraso",L5257,L5257/(1+$I$1)^P5257))</f>
        <v/>
      </c>
      <c r="R5257">
        <f>IF(O5257="Atraso",$K$3-G5257,0)</f>
        <v/>
      </c>
      <c r="S5257">
        <f>IF(R5257&lt;=15,"Até 15",IF(R5257&lt;=30,"Entre 15 e 30",IF(R5257&lt;=60,"Entre 30 e 60",IF(R5257&lt;=90,"Entre 60 e 90",IF(R5257&lt;=120,"Entre 90 e 120",IF(R5257&lt;=150,"Entre 120 e 150",IF(R5257&lt;=180,"Entre 150 e 180","Superior a 180")))))))</f>
        <v/>
      </c>
    </row>
    <row r="5258">
      <c r="A5258" t="inlineStr">
        <is>
          <t>Q024L02</t>
        </is>
      </c>
      <c r="B5258" t="inlineStr">
        <is>
          <t>JOSE MEIRA FERNANDES</t>
        </is>
      </c>
      <c r="C5258" t="n">
        <v>1</v>
      </c>
      <c r="D5258" t="inlineStr">
        <is>
          <t>IPCA</t>
        </is>
      </c>
      <c r="E5258" t="n">
        <v>0.009488792934583046</v>
      </c>
      <c r="F5258" t="inlineStr">
        <is>
          <t>MENSAL</t>
        </is>
      </c>
      <c r="G5258" t="n">
        <v>47248</v>
      </c>
      <c r="H5258" t="n">
        <v>47248</v>
      </c>
      <c r="I5258" t="n">
        <v>93</v>
      </c>
      <c r="J5258" t="inlineStr">
        <is>
          <t>CARTEIRA</t>
        </is>
      </c>
      <c r="K5258" t="inlineStr">
        <is>
          <t>CONTRATO</t>
        </is>
      </c>
      <c r="L5258" t="n">
        <v>2917.75</v>
      </c>
      <c r="M5258" t="inlineStr">
        <is>
          <t>IBIRAPITANGA FASE 3</t>
        </is>
      </c>
      <c r="N5258" s="142">
        <f>DATE(YEAR(G5258),MONTH(G5258),1)</f>
        <v/>
      </c>
      <c r="O5258" s="132">
        <f>IF(G5258&gt;$K$3,"Futuro","Atraso")</f>
        <v/>
      </c>
      <c r="P5258">
        <f>12*(YEAR(G5258)-YEAR($K$3))+(MONTH(G5258)-MONTH($K$3))</f>
        <v/>
      </c>
      <c r="Q5258" s="366">
        <f>IF(M5258="IBIRAPITANGA FASE 3",IF(O5258="Atraso",L5258,L5258/(1+$I$2)^P5258),IF(O5258="Atraso",L5258,L5258/(1+$I$1)^P5258))</f>
        <v/>
      </c>
      <c r="R5258">
        <f>IF(O5258="Atraso",$K$3-G5258,0)</f>
        <v/>
      </c>
      <c r="S5258">
        <f>IF(R5258&lt;=15,"Até 15",IF(R5258&lt;=30,"Entre 15 e 30",IF(R5258&lt;=60,"Entre 30 e 60",IF(R5258&lt;=90,"Entre 60 e 90",IF(R5258&lt;=120,"Entre 90 e 120",IF(R5258&lt;=150,"Entre 120 e 150",IF(R5258&lt;=180,"Entre 150 e 180","Superior a 180")))))))</f>
        <v/>
      </c>
    </row>
    <row r="5259">
      <c r="A5259" t="inlineStr">
        <is>
          <t>Q024L02</t>
        </is>
      </c>
      <c r="B5259" t="inlineStr">
        <is>
          <t>JOSE MEIRA FERNANDES</t>
        </is>
      </c>
      <c r="C5259" t="n">
        <v>1</v>
      </c>
      <c r="D5259" t="inlineStr">
        <is>
          <t>IPCA</t>
        </is>
      </c>
      <c r="E5259" t="n">
        <v>0.009488792934583046</v>
      </c>
      <c r="F5259" t="inlineStr">
        <is>
          <t>MENSAL</t>
        </is>
      </c>
      <c r="G5259" t="n">
        <v>47279</v>
      </c>
      <c r="H5259" t="n">
        <v>47279</v>
      </c>
      <c r="I5259" t="n">
        <v>94</v>
      </c>
      <c r="J5259" t="inlineStr">
        <is>
          <t>CARTEIRA</t>
        </is>
      </c>
      <c r="K5259" t="inlineStr">
        <is>
          <t>CONTRATO</t>
        </is>
      </c>
      <c r="L5259" t="n">
        <v>2917.75</v>
      </c>
      <c r="M5259" t="inlineStr">
        <is>
          <t>IBIRAPITANGA FASE 3</t>
        </is>
      </c>
      <c r="N5259" s="142">
        <f>DATE(YEAR(G5259),MONTH(G5259),1)</f>
        <v/>
      </c>
      <c r="O5259" s="132">
        <f>IF(G5259&gt;$K$3,"Futuro","Atraso")</f>
        <v/>
      </c>
      <c r="P5259">
        <f>12*(YEAR(G5259)-YEAR($K$3))+(MONTH(G5259)-MONTH($K$3))</f>
        <v/>
      </c>
      <c r="Q5259" s="366">
        <f>IF(M5259="IBIRAPITANGA FASE 3",IF(O5259="Atraso",L5259,L5259/(1+$I$2)^P5259),IF(O5259="Atraso",L5259,L5259/(1+$I$1)^P5259))</f>
        <v/>
      </c>
      <c r="R5259">
        <f>IF(O5259="Atraso",$K$3-G5259,0)</f>
        <v/>
      </c>
      <c r="S5259">
        <f>IF(R5259&lt;=15,"Até 15",IF(R5259&lt;=30,"Entre 15 e 30",IF(R5259&lt;=60,"Entre 30 e 60",IF(R5259&lt;=90,"Entre 60 e 90",IF(R5259&lt;=120,"Entre 90 e 120",IF(R5259&lt;=150,"Entre 120 e 150",IF(R5259&lt;=180,"Entre 150 e 180","Superior a 180")))))))</f>
        <v/>
      </c>
    </row>
    <row r="5260">
      <c r="A5260" t="inlineStr">
        <is>
          <t>Q024L02</t>
        </is>
      </c>
      <c r="B5260" t="inlineStr">
        <is>
          <t>JOSE MEIRA FERNANDES</t>
        </is>
      </c>
      <c r="C5260" t="n">
        <v>1</v>
      </c>
      <c r="D5260" t="inlineStr">
        <is>
          <t>IPCA</t>
        </is>
      </c>
      <c r="E5260" t="n">
        <v>0.009488792934583046</v>
      </c>
      <c r="F5260" t="inlineStr">
        <is>
          <t>MENSAL</t>
        </is>
      </c>
      <c r="G5260" t="n">
        <v>47309</v>
      </c>
      <c r="H5260" t="n">
        <v>47309</v>
      </c>
      <c r="I5260" t="n">
        <v>95</v>
      </c>
      <c r="J5260" t="inlineStr">
        <is>
          <t>CARTEIRA</t>
        </is>
      </c>
      <c r="K5260" t="inlineStr">
        <is>
          <t>CONTRATO</t>
        </is>
      </c>
      <c r="L5260" t="n">
        <v>2917.75</v>
      </c>
      <c r="M5260" t="inlineStr">
        <is>
          <t>IBIRAPITANGA FASE 3</t>
        </is>
      </c>
      <c r="N5260" s="142">
        <f>DATE(YEAR(G5260),MONTH(G5260),1)</f>
        <v/>
      </c>
      <c r="O5260" s="132">
        <f>IF(G5260&gt;$K$3,"Futuro","Atraso")</f>
        <v/>
      </c>
      <c r="P5260">
        <f>12*(YEAR(G5260)-YEAR($K$3))+(MONTH(G5260)-MONTH($K$3))</f>
        <v/>
      </c>
      <c r="Q5260" s="366">
        <f>IF(M5260="IBIRAPITANGA FASE 3",IF(O5260="Atraso",L5260,L5260/(1+$I$2)^P5260),IF(O5260="Atraso",L5260,L5260/(1+$I$1)^P5260))</f>
        <v/>
      </c>
      <c r="R5260">
        <f>IF(O5260="Atraso",$K$3-G5260,0)</f>
        <v/>
      </c>
      <c r="S5260">
        <f>IF(R5260&lt;=15,"Até 15",IF(R5260&lt;=30,"Entre 15 e 30",IF(R5260&lt;=60,"Entre 30 e 60",IF(R5260&lt;=90,"Entre 60 e 90",IF(R5260&lt;=120,"Entre 90 e 120",IF(R5260&lt;=150,"Entre 120 e 150",IF(R5260&lt;=180,"Entre 150 e 180","Superior a 180")))))))</f>
        <v/>
      </c>
    </row>
    <row r="5261">
      <c r="A5261" t="inlineStr">
        <is>
          <t>Q024L02</t>
        </is>
      </c>
      <c r="B5261" t="inlineStr">
        <is>
          <t>JOSE MEIRA FERNANDES</t>
        </is>
      </c>
      <c r="C5261" t="n">
        <v>1</v>
      </c>
      <c r="D5261" t="inlineStr">
        <is>
          <t>IPCA</t>
        </is>
      </c>
      <c r="E5261" t="n">
        <v>0.009488792934583046</v>
      </c>
      <c r="F5261" t="inlineStr">
        <is>
          <t>MENSAL</t>
        </is>
      </c>
      <c r="G5261" t="n">
        <v>47340</v>
      </c>
      <c r="H5261" t="n">
        <v>47340</v>
      </c>
      <c r="I5261" t="n">
        <v>96</v>
      </c>
      <c r="J5261" t="inlineStr">
        <is>
          <t>CARTEIRA</t>
        </is>
      </c>
      <c r="K5261" t="inlineStr">
        <is>
          <t>CONTRATO</t>
        </is>
      </c>
      <c r="L5261" t="n">
        <v>2917.75</v>
      </c>
      <c r="M5261" t="inlineStr">
        <is>
          <t>IBIRAPITANGA FASE 3</t>
        </is>
      </c>
      <c r="N5261" s="142">
        <f>DATE(YEAR(G5261),MONTH(G5261),1)</f>
        <v/>
      </c>
      <c r="O5261" s="132">
        <f>IF(G5261&gt;$K$3,"Futuro","Atraso")</f>
        <v/>
      </c>
      <c r="P5261">
        <f>12*(YEAR(G5261)-YEAR($K$3))+(MONTH(G5261)-MONTH($K$3))</f>
        <v/>
      </c>
      <c r="Q5261" s="366">
        <f>IF(M5261="IBIRAPITANGA FASE 3",IF(O5261="Atraso",L5261,L5261/(1+$I$2)^P5261),IF(O5261="Atraso",L5261,L5261/(1+$I$1)^P5261))</f>
        <v/>
      </c>
      <c r="R5261">
        <f>IF(O5261="Atraso",$K$3-G5261,0)</f>
        <v/>
      </c>
      <c r="S5261">
        <f>IF(R5261&lt;=15,"Até 15",IF(R5261&lt;=30,"Entre 15 e 30",IF(R5261&lt;=60,"Entre 30 e 60",IF(R5261&lt;=90,"Entre 60 e 90",IF(R5261&lt;=120,"Entre 90 e 120",IF(R5261&lt;=150,"Entre 120 e 150",IF(R5261&lt;=180,"Entre 150 e 180","Superior a 180")))))))</f>
        <v/>
      </c>
    </row>
    <row r="5262">
      <c r="A5262" t="inlineStr">
        <is>
          <t>Q024L02</t>
        </is>
      </c>
      <c r="B5262" t="inlineStr">
        <is>
          <t>JOSE MEIRA FERNANDES</t>
        </is>
      </c>
      <c r="C5262" t="n">
        <v>1</v>
      </c>
      <c r="D5262" t="inlineStr">
        <is>
          <t>IPCA</t>
        </is>
      </c>
      <c r="E5262" t="n">
        <v>0.009488792934583046</v>
      </c>
      <c r="F5262" t="inlineStr">
        <is>
          <t>MENSAL</t>
        </is>
      </c>
      <c r="G5262" t="n">
        <v>47371</v>
      </c>
      <c r="H5262" t="n">
        <v>47371</v>
      </c>
      <c r="I5262" t="n">
        <v>97</v>
      </c>
      <c r="J5262" t="inlineStr">
        <is>
          <t>CARTEIRA</t>
        </is>
      </c>
      <c r="K5262" t="inlineStr">
        <is>
          <t>CONTRATO</t>
        </is>
      </c>
      <c r="L5262" t="n">
        <v>2917.75</v>
      </c>
      <c r="M5262" t="inlineStr">
        <is>
          <t>IBIRAPITANGA FASE 3</t>
        </is>
      </c>
      <c r="N5262" s="142">
        <f>DATE(YEAR(G5262),MONTH(G5262),1)</f>
        <v/>
      </c>
      <c r="O5262" s="132">
        <f>IF(G5262&gt;$K$3,"Futuro","Atraso")</f>
        <v/>
      </c>
      <c r="P5262">
        <f>12*(YEAR(G5262)-YEAR($K$3))+(MONTH(G5262)-MONTH($K$3))</f>
        <v/>
      </c>
      <c r="Q5262" s="366">
        <f>IF(M5262="IBIRAPITANGA FASE 3",IF(O5262="Atraso",L5262,L5262/(1+$I$2)^P5262),IF(O5262="Atraso",L5262,L5262/(1+$I$1)^P5262))</f>
        <v/>
      </c>
      <c r="R5262">
        <f>IF(O5262="Atraso",$K$3-G5262,0)</f>
        <v/>
      </c>
      <c r="S5262">
        <f>IF(R5262&lt;=15,"Até 15",IF(R5262&lt;=30,"Entre 15 e 30",IF(R5262&lt;=60,"Entre 30 e 60",IF(R5262&lt;=90,"Entre 60 e 90",IF(R5262&lt;=120,"Entre 90 e 120",IF(R5262&lt;=150,"Entre 120 e 150",IF(R5262&lt;=180,"Entre 150 e 180","Superior a 180")))))))</f>
        <v/>
      </c>
    </row>
    <row r="5263">
      <c r="A5263" t="inlineStr">
        <is>
          <t>Q024L02</t>
        </is>
      </c>
      <c r="B5263" t="inlineStr">
        <is>
          <t>JOSE MEIRA FERNANDES</t>
        </is>
      </c>
      <c r="C5263" t="n">
        <v>1</v>
      </c>
      <c r="D5263" t="inlineStr">
        <is>
          <t>IPCA</t>
        </is>
      </c>
      <c r="E5263" t="n">
        <v>0.009488792934583046</v>
      </c>
      <c r="F5263" t="inlineStr">
        <is>
          <t>MENSAL</t>
        </is>
      </c>
      <c r="G5263" t="n">
        <v>47401</v>
      </c>
      <c r="H5263" t="n">
        <v>47401</v>
      </c>
      <c r="I5263" t="n">
        <v>98</v>
      </c>
      <c r="J5263" t="inlineStr">
        <is>
          <t>CARTEIRA</t>
        </is>
      </c>
      <c r="K5263" t="inlineStr">
        <is>
          <t>CONTRATO</t>
        </is>
      </c>
      <c r="L5263" t="n">
        <v>2917.75</v>
      </c>
      <c r="M5263" t="inlineStr">
        <is>
          <t>IBIRAPITANGA FASE 3</t>
        </is>
      </c>
      <c r="N5263" s="142">
        <f>DATE(YEAR(G5263),MONTH(G5263),1)</f>
        <v/>
      </c>
      <c r="O5263" s="132">
        <f>IF(G5263&gt;$K$3,"Futuro","Atraso")</f>
        <v/>
      </c>
      <c r="P5263">
        <f>12*(YEAR(G5263)-YEAR($K$3))+(MONTH(G5263)-MONTH($K$3))</f>
        <v/>
      </c>
      <c r="Q5263" s="366">
        <f>IF(M5263="IBIRAPITANGA FASE 3",IF(O5263="Atraso",L5263,L5263/(1+$I$2)^P5263),IF(O5263="Atraso",L5263,L5263/(1+$I$1)^P5263))</f>
        <v/>
      </c>
      <c r="R5263">
        <f>IF(O5263="Atraso",$K$3-G5263,0)</f>
        <v/>
      </c>
      <c r="S5263">
        <f>IF(R5263&lt;=15,"Até 15",IF(R5263&lt;=30,"Entre 15 e 30",IF(R5263&lt;=60,"Entre 30 e 60",IF(R5263&lt;=90,"Entre 60 e 90",IF(R5263&lt;=120,"Entre 90 e 120",IF(R5263&lt;=150,"Entre 120 e 150",IF(R5263&lt;=180,"Entre 150 e 180","Superior a 180")))))))</f>
        <v/>
      </c>
    </row>
    <row r="5264">
      <c r="A5264" t="inlineStr">
        <is>
          <t>Q024L02</t>
        </is>
      </c>
      <c r="B5264" t="inlineStr">
        <is>
          <t>JOSE MEIRA FERNANDES</t>
        </is>
      </c>
      <c r="C5264" t="n">
        <v>1</v>
      </c>
      <c r="D5264" t="inlineStr">
        <is>
          <t>IPCA</t>
        </is>
      </c>
      <c r="E5264" t="n">
        <v>0.009488792934583046</v>
      </c>
      <c r="F5264" t="inlineStr">
        <is>
          <t>MENSAL</t>
        </is>
      </c>
      <c r="G5264" t="n">
        <v>47432</v>
      </c>
      <c r="H5264" t="n">
        <v>47432</v>
      </c>
      <c r="I5264" t="n">
        <v>99</v>
      </c>
      <c r="J5264" t="inlineStr">
        <is>
          <t>CARTEIRA</t>
        </is>
      </c>
      <c r="K5264" t="inlineStr">
        <is>
          <t>CONTRATO</t>
        </is>
      </c>
      <c r="L5264" t="n">
        <v>2917.75</v>
      </c>
      <c r="M5264" t="inlineStr">
        <is>
          <t>IBIRAPITANGA FASE 3</t>
        </is>
      </c>
      <c r="N5264" s="142">
        <f>DATE(YEAR(G5264),MONTH(G5264),1)</f>
        <v/>
      </c>
      <c r="O5264" s="132">
        <f>IF(G5264&gt;$K$3,"Futuro","Atraso")</f>
        <v/>
      </c>
      <c r="P5264">
        <f>12*(YEAR(G5264)-YEAR($K$3))+(MONTH(G5264)-MONTH($K$3))</f>
        <v/>
      </c>
      <c r="Q5264" s="366">
        <f>IF(M5264="IBIRAPITANGA FASE 3",IF(O5264="Atraso",L5264,L5264/(1+$I$2)^P5264),IF(O5264="Atraso",L5264,L5264/(1+$I$1)^P5264))</f>
        <v/>
      </c>
      <c r="R5264">
        <f>IF(O5264="Atraso",$K$3-G5264,0)</f>
        <v/>
      </c>
      <c r="S5264">
        <f>IF(R5264&lt;=15,"Até 15",IF(R5264&lt;=30,"Entre 15 e 30",IF(R5264&lt;=60,"Entre 30 e 60",IF(R5264&lt;=90,"Entre 60 e 90",IF(R5264&lt;=120,"Entre 90 e 120",IF(R5264&lt;=150,"Entre 120 e 150",IF(R5264&lt;=180,"Entre 150 e 180","Superior a 180")))))))</f>
        <v/>
      </c>
    </row>
    <row r="5265">
      <c r="A5265" t="inlineStr">
        <is>
          <t>Q024L02</t>
        </is>
      </c>
      <c r="B5265" t="inlineStr">
        <is>
          <t>JOSE MEIRA FERNANDES</t>
        </is>
      </c>
      <c r="C5265" t="n">
        <v>1</v>
      </c>
      <c r="D5265" t="inlineStr">
        <is>
          <t>IPCA</t>
        </is>
      </c>
      <c r="E5265" t="n">
        <v>0.009488792934583046</v>
      </c>
      <c r="F5265" t="inlineStr">
        <is>
          <t>MENSAL</t>
        </is>
      </c>
      <c r="G5265" t="n">
        <v>47462</v>
      </c>
      <c r="H5265" t="n">
        <v>47462</v>
      </c>
      <c r="I5265" t="n">
        <v>100</v>
      </c>
      <c r="J5265" t="inlineStr">
        <is>
          <t>CARTEIRA</t>
        </is>
      </c>
      <c r="K5265" t="inlineStr">
        <is>
          <t>CONTRATO</t>
        </is>
      </c>
      <c r="L5265" t="n">
        <v>2917.75</v>
      </c>
      <c r="M5265" t="inlineStr">
        <is>
          <t>IBIRAPITANGA FASE 3</t>
        </is>
      </c>
      <c r="N5265" s="142">
        <f>DATE(YEAR(G5265),MONTH(G5265),1)</f>
        <v/>
      </c>
      <c r="O5265" s="132">
        <f>IF(G5265&gt;$K$3,"Futuro","Atraso")</f>
        <v/>
      </c>
      <c r="P5265">
        <f>12*(YEAR(G5265)-YEAR($K$3))+(MONTH(G5265)-MONTH($K$3))</f>
        <v/>
      </c>
      <c r="Q5265" s="366">
        <f>IF(M5265="IBIRAPITANGA FASE 3",IF(O5265="Atraso",L5265,L5265/(1+$I$2)^P5265),IF(O5265="Atraso",L5265,L5265/(1+$I$1)^P5265))</f>
        <v/>
      </c>
      <c r="R5265">
        <f>IF(O5265="Atraso",$K$3-G5265,0)</f>
        <v/>
      </c>
      <c r="S5265">
        <f>IF(R5265&lt;=15,"Até 15",IF(R5265&lt;=30,"Entre 15 e 30",IF(R5265&lt;=60,"Entre 30 e 60",IF(R5265&lt;=90,"Entre 60 e 90",IF(R5265&lt;=120,"Entre 90 e 120",IF(R5265&lt;=150,"Entre 120 e 150",IF(R5265&lt;=180,"Entre 150 e 180","Superior a 180")))))))</f>
        <v/>
      </c>
    </row>
    <row r="5266">
      <c r="A5266" t="inlineStr">
        <is>
          <t>Q024L02</t>
        </is>
      </c>
      <c r="B5266" t="inlineStr">
        <is>
          <t>JOSE MEIRA FERNANDES</t>
        </is>
      </c>
      <c r="C5266" t="n">
        <v>1</v>
      </c>
      <c r="D5266" t="inlineStr">
        <is>
          <t>IPCA</t>
        </is>
      </c>
      <c r="E5266" t="n">
        <v>0.009488792934583046</v>
      </c>
      <c r="F5266" t="inlineStr">
        <is>
          <t>MENSAL</t>
        </is>
      </c>
      <c r="G5266" t="n">
        <v>47493</v>
      </c>
      <c r="H5266" t="n">
        <v>47493</v>
      </c>
      <c r="I5266" t="n">
        <v>101</v>
      </c>
      <c r="J5266" t="inlineStr">
        <is>
          <t>CARTEIRA</t>
        </is>
      </c>
      <c r="K5266" t="inlineStr">
        <is>
          <t>CONTRATO</t>
        </is>
      </c>
      <c r="L5266" t="n">
        <v>2917.75</v>
      </c>
      <c r="M5266" t="inlineStr">
        <is>
          <t>IBIRAPITANGA FASE 3</t>
        </is>
      </c>
      <c r="N5266" s="142">
        <f>DATE(YEAR(G5266),MONTH(G5266),1)</f>
        <v/>
      </c>
      <c r="O5266" s="132">
        <f>IF(G5266&gt;$K$3,"Futuro","Atraso")</f>
        <v/>
      </c>
      <c r="P5266">
        <f>12*(YEAR(G5266)-YEAR($K$3))+(MONTH(G5266)-MONTH($K$3))</f>
        <v/>
      </c>
      <c r="Q5266" s="366">
        <f>IF(M5266="IBIRAPITANGA FASE 3",IF(O5266="Atraso",L5266,L5266/(1+$I$2)^P5266),IF(O5266="Atraso",L5266,L5266/(1+$I$1)^P5266))</f>
        <v/>
      </c>
      <c r="R5266">
        <f>IF(O5266="Atraso",$K$3-G5266,0)</f>
        <v/>
      </c>
      <c r="S5266">
        <f>IF(R5266&lt;=15,"Até 15",IF(R5266&lt;=30,"Entre 15 e 30",IF(R5266&lt;=60,"Entre 30 e 60",IF(R5266&lt;=90,"Entre 60 e 90",IF(R5266&lt;=120,"Entre 90 e 120",IF(R5266&lt;=150,"Entre 120 e 150",IF(R5266&lt;=180,"Entre 150 e 180","Superior a 180")))))))</f>
        <v/>
      </c>
    </row>
    <row r="5267">
      <c r="A5267" t="inlineStr">
        <is>
          <t>Q024L02</t>
        </is>
      </c>
      <c r="B5267" t="inlineStr">
        <is>
          <t>JOSE MEIRA FERNANDES</t>
        </is>
      </c>
      <c r="C5267" t="n">
        <v>1</v>
      </c>
      <c r="D5267" t="inlineStr">
        <is>
          <t>IPCA</t>
        </is>
      </c>
      <c r="E5267" t="n">
        <v>0.009488792934583046</v>
      </c>
      <c r="F5267" t="inlineStr">
        <is>
          <t>MENSAL</t>
        </is>
      </c>
      <c r="G5267" t="n">
        <v>47524</v>
      </c>
      <c r="H5267" t="n">
        <v>47524</v>
      </c>
      <c r="I5267" t="n">
        <v>102</v>
      </c>
      <c r="J5267" t="inlineStr">
        <is>
          <t>CARTEIRA</t>
        </is>
      </c>
      <c r="K5267" t="inlineStr">
        <is>
          <t>CONTRATO</t>
        </is>
      </c>
      <c r="L5267" t="n">
        <v>2917.75</v>
      </c>
      <c r="M5267" t="inlineStr">
        <is>
          <t>IBIRAPITANGA FASE 3</t>
        </is>
      </c>
      <c r="N5267" s="142">
        <f>DATE(YEAR(G5267),MONTH(G5267),1)</f>
        <v/>
      </c>
      <c r="O5267" s="132">
        <f>IF(G5267&gt;$K$3,"Futuro","Atraso")</f>
        <v/>
      </c>
      <c r="P5267">
        <f>12*(YEAR(G5267)-YEAR($K$3))+(MONTH(G5267)-MONTH($K$3))</f>
        <v/>
      </c>
      <c r="Q5267" s="366">
        <f>IF(M5267="IBIRAPITANGA FASE 3",IF(O5267="Atraso",L5267,L5267/(1+$I$2)^P5267),IF(O5267="Atraso",L5267,L5267/(1+$I$1)^P5267))</f>
        <v/>
      </c>
      <c r="R5267">
        <f>IF(O5267="Atraso",$K$3-G5267,0)</f>
        <v/>
      </c>
      <c r="S5267">
        <f>IF(R5267&lt;=15,"Até 15",IF(R5267&lt;=30,"Entre 15 e 30",IF(R5267&lt;=60,"Entre 30 e 60",IF(R5267&lt;=90,"Entre 60 e 90",IF(R5267&lt;=120,"Entre 90 e 120",IF(R5267&lt;=150,"Entre 120 e 150",IF(R5267&lt;=180,"Entre 150 e 180","Superior a 180")))))))</f>
        <v/>
      </c>
    </row>
    <row r="5268">
      <c r="A5268" t="inlineStr">
        <is>
          <t>Q024L02</t>
        </is>
      </c>
      <c r="B5268" t="inlineStr">
        <is>
          <t>JOSE MEIRA FERNANDES</t>
        </is>
      </c>
      <c r="C5268" t="n">
        <v>1</v>
      </c>
      <c r="D5268" t="inlineStr">
        <is>
          <t>IPCA</t>
        </is>
      </c>
      <c r="E5268" t="n">
        <v>0.009488792934583046</v>
      </c>
      <c r="F5268" t="inlineStr">
        <is>
          <t>MENSAL</t>
        </is>
      </c>
      <c r="G5268" t="n">
        <v>47552</v>
      </c>
      <c r="H5268" t="n">
        <v>47552</v>
      </c>
      <c r="I5268" t="n">
        <v>103</v>
      </c>
      <c r="J5268" t="inlineStr">
        <is>
          <t>CARTEIRA</t>
        </is>
      </c>
      <c r="K5268" t="inlineStr">
        <is>
          <t>CONTRATO</t>
        </is>
      </c>
      <c r="L5268" t="n">
        <v>2917.75</v>
      </c>
      <c r="M5268" t="inlineStr">
        <is>
          <t>IBIRAPITANGA FASE 3</t>
        </is>
      </c>
      <c r="N5268" s="142">
        <f>DATE(YEAR(G5268),MONTH(G5268),1)</f>
        <v/>
      </c>
      <c r="O5268" s="132">
        <f>IF(G5268&gt;$K$3,"Futuro","Atraso")</f>
        <v/>
      </c>
      <c r="P5268">
        <f>12*(YEAR(G5268)-YEAR($K$3))+(MONTH(G5268)-MONTH($K$3))</f>
        <v/>
      </c>
      <c r="Q5268" s="366">
        <f>IF(M5268="IBIRAPITANGA FASE 3",IF(O5268="Atraso",L5268,L5268/(1+$I$2)^P5268),IF(O5268="Atraso",L5268,L5268/(1+$I$1)^P5268))</f>
        <v/>
      </c>
      <c r="R5268">
        <f>IF(O5268="Atraso",$K$3-G5268,0)</f>
        <v/>
      </c>
      <c r="S5268">
        <f>IF(R5268&lt;=15,"Até 15",IF(R5268&lt;=30,"Entre 15 e 30",IF(R5268&lt;=60,"Entre 30 e 60",IF(R5268&lt;=90,"Entre 60 e 90",IF(R5268&lt;=120,"Entre 90 e 120",IF(R5268&lt;=150,"Entre 120 e 150",IF(R5268&lt;=180,"Entre 150 e 180","Superior a 180")))))))</f>
        <v/>
      </c>
    </row>
    <row r="5269">
      <c r="A5269" t="inlineStr">
        <is>
          <t>Q024L02</t>
        </is>
      </c>
      <c r="B5269" t="inlineStr">
        <is>
          <t>JOSE MEIRA FERNANDES</t>
        </is>
      </c>
      <c r="C5269" t="n">
        <v>1</v>
      </c>
      <c r="D5269" t="inlineStr">
        <is>
          <t>IPCA</t>
        </is>
      </c>
      <c r="E5269" t="n">
        <v>0.009488792934583046</v>
      </c>
      <c r="F5269" t="inlineStr">
        <is>
          <t>MENSAL</t>
        </is>
      </c>
      <c r="G5269" t="n">
        <v>47583</v>
      </c>
      <c r="H5269" t="n">
        <v>47583</v>
      </c>
      <c r="I5269" t="n">
        <v>104</v>
      </c>
      <c r="J5269" t="inlineStr">
        <is>
          <t>CARTEIRA</t>
        </is>
      </c>
      <c r="K5269" t="inlineStr">
        <is>
          <t>CONTRATO</t>
        </is>
      </c>
      <c r="L5269" t="n">
        <v>2917.75</v>
      </c>
      <c r="M5269" t="inlineStr">
        <is>
          <t>IBIRAPITANGA FASE 3</t>
        </is>
      </c>
      <c r="N5269" s="142">
        <f>DATE(YEAR(G5269),MONTH(G5269),1)</f>
        <v/>
      </c>
      <c r="O5269" s="132">
        <f>IF(G5269&gt;$K$3,"Futuro","Atraso")</f>
        <v/>
      </c>
      <c r="P5269">
        <f>12*(YEAR(G5269)-YEAR($K$3))+(MONTH(G5269)-MONTH($K$3))</f>
        <v/>
      </c>
      <c r="Q5269" s="366">
        <f>IF(M5269="IBIRAPITANGA FASE 3",IF(O5269="Atraso",L5269,L5269/(1+$I$2)^P5269),IF(O5269="Atraso",L5269,L5269/(1+$I$1)^P5269))</f>
        <v/>
      </c>
      <c r="R5269">
        <f>IF(O5269="Atraso",$K$3-G5269,0)</f>
        <v/>
      </c>
      <c r="S5269">
        <f>IF(R5269&lt;=15,"Até 15",IF(R5269&lt;=30,"Entre 15 e 30",IF(R5269&lt;=60,"Entre 30 e 60",IF(R5269&lt;=90,"Entre 60 e 90",IF(R5269&lt;=120,"Entre 90 e 120",IF(R5269&lt;=150,"Entre 120 e 150",IF(R5269&lt;=180,"Entre 150 e 180","Superior a 180")))))))</f>
        <v/>
      </c>
    </row>
    <row r="5270">
      <c r="A5270" t="inlineStr">
        <is>
          <t>Q024L02</t>
        </is>
      </c>
      <c r="B5270" t="inlineStr">
        <is>
          <t>JOSE MEIRA FERNANDES</t>
        </is>
      </c>
      <c r="C5270" t="n">
        <v>1</v>
      </c>
      <c r="D5270" t="inlineStr">
        <is>
          <t>IPCA</t>
        </is>
      </c>
      <c r="E5270" t="n">
        <v>0.009488792934583046</v>
      </c>
      <c r="F5270" t="inlineStr">
        <is>
          <t>MENSAL</t>
        </is>
      </c>
      <c r="G5270" t="n">
        <v>47613</v>
      </c>
      <c r="H5270" t="n">
        <v>47613</v>
      </c>
      <c r="I5270" t="n">
        <v>105</v>
      </c>
      <c r="J5270" t="inlineStr">
        <is>
          <t>CARTEIRA</t>
        </is>
      </c>
      <c r="K5270" t="inlineStr">
        <is>
          <t>CONTRATO</t>
        </is>
      </c>
      <c r="L5270" t="n">
        <v>2917.75</v>
      </c>
      <c r="M5270" t="inlineStr">
        <is>
          <t>IBIRAPITANGA FASE 3</t>
        </is>
      </c>
      <c r="N5270" s="142">
        <f>DATE(YEAR(G5270),MONTH(G5270),1)</f>
        <v/>
      </c>
      <c r="O5270" s="132">
        <f>IF(G5270&gt;$K$3,"Futuro","Atraso")</f>
        <v/>
      </c>
      <c r="P5270">
        <f>12*(YEAR(G5270)-YEAR($K$3))+(MONTH(G5270)-MONTH($K$3))</f>
        <v/>
      </c>
      <c r="Q5270" s="366">
        <f>IF(M5270="IBIRAPITANGA FASE 3",IF(O5270="Atraso",L5270,L5270/(1+$I$2)^P5270),IF(O5270="Atraso",L5270,L5270/(1+$I$1)^P5270))</f>
        <v/>
      </c>
      <c r="R5270">
        <f>IF(O5270="Atraso",$K$3-G5270,0)</f>
        <v/>
      </c>
      <c r="S5270">
        <f>IF(R5270&lt;=15,"Até 15",IF(R5270&lt;=30,"Entre 15 e 30",IF(R5270&lt;=60,"Entre 30 e 60",IF(R5270&lt;=90,"Entre 60 e 90",IF(R5270&lt;=120,"Entre 90 e 120",IF(R5270&lt;=150,"Entre 120 e 150",IF(R5270&lt;=180,"Entre 150 e 180","Superior a 180")))))))</f>
        <v/>
      </c>
    </row>
    <row r="5271">
      <c r="A5271" t="inlineStr">
        <is>
          <t>Q024L02</t>
        </is>
      </c>
      <c r="B5271" t="inlineStr">
        <is>
          <t>JOSE MEIRA FERNANDES</t>
        </is>
      </c>
      <c r="C5271" t="n">
        <v>1</v>
      </c>
      <c r="D5271" t="inlineStr">
        <is>
          <t>IPCA</t>
        </is>
      </c>
      <c r="E5271" t="n">
        <v>0.009488792934583046</v>
      </c>
      <c r="F5271" t="inlineStr">
        <is>
          <t>MENSAL</t>
        </is>
      </c>
      <c r="G5271" t="n">
        <v>47644</v>
      </c>
      <c r="H5271" t="n">
        <v>47644</v>
      </c>
      <c r="I5271" t="n">
        <v>106</v>
      </c>
      <c r="J5271" t="inlineStr">
        <is>
          <t>CARTEIRA</t>
        </is>
      </c>
      <c r="K5271" t="inlineStr">
        <is>
          <t>CONTRATO</t>
        </is>
      </c>
      <c r="L5271" t="n">
        <v>2917.75</v>
      </c>
      <c r="M5271" t="inlineStr">
        <is>
          <t>IBIRAPITANGA FASE 3</t>
        </is>
      </c>
      <c r="N5271" s="142">
        <f>DATE(YEAR(G5271),MONTH(G5271),1)</f>
        <v/>
      </c>
      <c r="O5271" s="132">
        <f>IF(G5271&gt;$K$3,"Futuro","Atraso")</f>
        <v/>
      </c>
      <c r="P5271">
        <f>12*(YEAR(G5271)-YEAR($K$3))+(MONTH(G5271)-MONTH($K$3))</f>
        <v/>
      </c>
      <c r="Q5271" s="366">
        <f>IF(M5271="IBIRAPITANGA FASE 3",IF(O5271="Atraso",L5271,L5271/(1+$I$2)^P5271),IF(O5271="Atraso",L5271,L5271/(1+$I$1)^P5271))</f>
        <v/>
      </c>
      <c r="R5271">
        <f>IF(O5271="Atraso",$K$3-G5271,0)</f>
        <v/>
      </c>
      <c r="S5271">
        <f>IF(R5271&lt;=15,"Até 15",IF(R5271&lt;=30,"Entre 15 e 30",IF(R5271&lt;=60,"Entre 30 e 60",IF(R5271&lt;=90,"Entre 60 e 90",IF(R5271&lt;=120,"Entre 90 e 120",IF(R5271&lt;=150,"Entre 120 e 150",IF(R5271&lt;=180,"Entre 150 e 180","Superior a 180")))))))</f>
        <v/>
      </c>
    </row>
    <row r="5272">
      <c r="A5272" t="inlineStr">
        <is>
          <t>Q024L02</t>
        </is>
      </c>
      <c r="B5272" t="inlineStr">
        <is>
          <t>JOSE MEIRA FERNANDES</t>
        </is>
      </c>
      <c r="C5272" t="n">
        <v>1</v>
      </c>
      <c r="D5272" t="inlineStr">
        <is>
          <t>IPCA</t>
        </is>
      </c>
      <c r="E5272" t="n">
        <v>0.009488792934583046</v>
      </c>
      <c r="F5272" t="inlineStr">
        <is>
          <t>MENSAL</t>
        </is>
      </c>
      <c r="G5272" t="n">
        <v>47674</v>
      </c>
      <c r="H5272" t="n">
        <v>47674</v>
      </c>
      <c r="I5272" t="n">
        <v>107</v>
      </c>
      <c r="J5272" t="inlineStr">
        <is>
          <t>CARTEIRA</t>
        </is>
      </c>
      <c r="K5272" t="inlineStr">
        <is>
          <t>CONTRATO</t>
        </is>
      </c>
      <c r="L5272" t="n">
        <v>2917.75</v>
      </c>
      <c r="M5272" t="inlineStr">
        <is>
          <t>IBIRAPITANGA FASE 3</t>
        </is>
      </c>
      <c r="N5272" s="142">
        <f>DATE(YEAR(G5272),MONTH(G5272),1)</f>
        <v/>
      </c>
      <c r="O5272" s="132">
        <f>IF(G5272&gt;$K$3,"Futuro","Atraso")</f>
        <v/>
      </c>
      <c r="P5272">
        <f>12*(YEAR(G5272)-YEAR($K$3))+(MONTH(G5272)-MONTH($K$3))</f>
        <v/>
      </c>
      <c r="Q5272" s="366">
        <f>IF(M5272="IBIRAPITANGA FASE 3",IF(O5272="Atraso",L5272,L5272/(1+$I$2)^P5272),IF(O5272="Atraso",L5272,L5272/(1+$I$1)^P5272))</f>
        <v/>
      </c>
      <c r="R5272">
        <f>IF(O5272="Atraso",$K$3-G5272,0)</f>
        <v/>
      </c>
      <c r="S5272">
        <f>IF(R5272&lt;=15,"Até 15",IF(R5272&lt;=30,"Entre 15 e 30",IF(R5272&lt;=60,"Entre 30 e 60",IF(R5272&lt;=90,"Entre 60 e 90",IF(R5272&lt;=120,"Entre 90 e 120",IF(R5272&lt;=150,"Entre 120 e 150",IF(R5272&lt;=180,"Entre 150 e 180","Superior a 180")))))))</f>
        <v/>
      </c>
    </row>
    <row r="5273">
      <c r="A5273" t="inlineStr">
        <is>
          <t>Q024L02</t>
        </is>
      </c>
      <c r="B5273" t="inlineStr">
        <is>
          <t>JOSE MEIRA FERNANDES</t>
        </is>
      </c>
      <c r="C5273" t="n">
        <v>1</v>
      </c>
      <c r="D5273" t="inlineStr">
        <is>
          <t>IPCA</t>
        </is>
      </c>
      <c r="E5273" t="n">
        <v>0.009488792934583046</v>
      </c>
      <c r="F5273" t="inlineStr">
        <is>
          <t>MENSAL</t>
        </is>
      </c>
      <c r="G5273" t="n">
        <v>47705</v>
      </c>
      <c r="H5273" t="n">
        <v>47705</v>
      </c>
      <c r="I5273" t="n">
        <v>108</v>
      </c>
      <c r="J5273" t="inlineStr">
        <is>
          <t>CARTEIRA</t>
        </is>
      </c>
      <c r="K5273" t="inlineStr">
        <is>
          <t>CONTRATO</t>
        </is>
      </c>
      <c r="L5273" t="n">
        <v>2917.75</v>
      </c>
      <c r="M5273" t="inlineStr">
        <is>
          <t>IBIRAPITANGA FASE 3</t>
        </is>
      </c>
      <c r="N5273" s="142">
        <f>DATE(YEAR(G5273),MONTH(G5273),1)</f>
        <v/>
      </c>
      <c r="O5273" s="132">
        <f>IF(G5273&gt;$K$3,"Futuro","Atraso")</f>
        <v/>
      </c>
      <c r="P5273">
        <f>12*(YEAR(G5273)-YEAR($K$3))+(MONTH(G5273)-MONTH($K$3))</f>
        <v/>
      </c>
      <c r="Q5273" s="366">
        <f>IF(M5273="IBIRAPITANGA FASE 3",IF(O5273="Atraso",L5273,L5273/(1+$I$2)^P5273),IF(O5273="Atraso",L5273,L5273/(1+$I$1)^P5273))</f>
        <v/>
      </c>
      <c r="R5273">
        <f>IF(O5273="Atraso",$K$3-G5273,0)</f>
        <v/>
      </c>
      <c r="S5273">
        <f>IF(R5273&lt;=15,"Até 15",IF(R5273&lt;=30,"Entre 15 e 30",IF(R5273&lt;=60,"Entre 30 e 60",IF(R5273&lt;=90,"Entre 60 e 90",IF(R5273&lt;=120,"Entre 90 e 120",IF(R5273&lt;=150,"Entre 120 e 150",IF(R5273&lt;=180,"Entre 150 e 180","Superior a 180")))))))</f>
        <v/>
      </c>
    </row>
    <row r="5274">
      <c r="A5274" t="inlineStr">
        <is>
          <t>Q024L02</t>
        </is>
      </c>
      <c r="B5274" t="inlineStr">
        <is>
          <t>JOSE MEIRA FERNANDES</t>
        </is>
      </c>
      <c r="C5274" t="n">
        <v>1</v>
      </c>
      <c r="D5274" t="inlineStr">
        <is>
          <t>IPCA</t>
        </is>
      </c>
      <c r="E5274" t="n">
        <v>0.009488792934583046</v>
      </c>
      <c r="F5274" t="inlineStr">
        <is>
          <t>MENSAL</t>
        </is>
      </c>
      <c r="G5274" t="n">
        <v>47736</v>
      </c>
      <c r="H5274" t="n">
        <v>47736</v>
      </c>
      <c r="I5274" t="n">
        <v>109</v>
      </c>
      <c r="J5274" t="inlineStr">
        <is>
          <t>CARTEIRA</t>
        </is>
      </c>
      <c r="K5274" t="inlineStr">
        <is>
          <t>CONTRATO</t>
        </is>
      </c>
      <c r="L5274" t="n">
        <v>2917.75</v>
      </c>
      <c r="M5274" t="inlineStr">
        <is>
          <t>IBIRAPITANGA FASE 3</t>
        </is>
      </c>
      <c r="N5274" s="142">
        <f>DATE(YEAR(G5274),MONTH(G5274),1)</f>
        <v/>
      </c>
      <c r="O5274" s="132">
        <f>IF(G5274&gt;$K$3,"Futuro","Atraso")</f>
        <v/>
      </c>
      <c r="P5274">
        <f>12*(YEAR(G5274)-YEAR($K$3))+(MONTH(G5274)-MONTH($K$3))</f>
        <v/>
      </c>
      <c r="Q5274" s="366">
        <f>IF(M5274="IBIRAPITANGA FASE 3",IF(O5274="Atraso",L5274,L5274/(1+$I$2)^P5274),IF(O5274="Atraso",L5274,L5274/(1+$I$1)^P5274))</f>
        <v/>
      </c>
      <c r="R5274">
        <f>IF(O5274="Atraso",$K$3-G5274,0)</f>
        <v/>
      </c>
      <c r="S5274">
        <f>IF(R5274&lt;=15,"Até 15",IF(R5274&lt;=30,"Entre 15 e 30",IF(R5274&lt;=60,"Entre 30 e 60",IF(R5274&lt;=90,"Entre 60 e 90",IF(R5274&lt;=120,"Entre 90 e 120",IF(R5274&lt;=150,"Entre 120 e 150",IF(R5274&lt;=180,"Entre 150 e 180","Superior a 180")))))))</f>
        <v/>
      </c>
    </row>
    <row r="5275">
      <c r="A5275" t="inlineStr">
        <is>
          <t>Q024L02</t>
        </is>
      </c>
      <c r="B5275" t="inlineStr">
        <is>
          <t>JOSE MEIRA FERNANDES</t>
        </is>
      </c>
      <c r="C5275" t="n">
        <v>1</v>
      </c>
      <c r="D5275" t="inlineStr">
        <is>
          <t>IPCA</t>
        </is>
      </c>
      <c r="E5275" t="n">
        <v>0.009488792934583046</v>
      </c>
      <c r="F5275" t="inlineStr">
        <is>
          <t>MENSAL</t>
        </is>
      </c>
      <c r="G5275" t="n">
        <v>47766</v>
      </c>
      <c r="H5275" t="n">
        <v>47766</v>
      </c>
      <c r="I5275" t="n">
        <v>110</v>
      </c>
      <c r="J5275" t="inlineStr">
        <is>
          <t>CARTEIRA</t>
        </is>
      </c>
      <c r="K5275" t="inlineStr">
        <is>
          <t>CONTRATO</t>
        </is>
      </c>
      <c r="L5275" t="n">
        <v>2917.75</v>
      </c>
      <c r="M5275" t="inlineStr">
        <is>
          <t>IBIRAPITANGA FASE 3</t>
        </is>
      </c>
      <c r="N5275" s="142">
        <f>DATE(YEAR(G5275),MONTH(G5275),1)</f>
        <v/>
      </c>
      <c r="O5275" s="132">
        <f>IF(G5275&gt;$K$3,"Futuro","Atraso")</f>
        <v/>
      </c>
      <c r="P5275">
        <f>12*(YEAR(G5275)-YEAR($K$3))+(MONTH(G5275)-MONTH($K$3))</f>
        <v/>
      </c>
      <c r="Q5275" s="366">
        <f>IF(M5275="IBIRAPITANGA FASE 3",IF(O5275="Atraso",L5275,L5275/(1+$I$2)^P5275),IF(O5275="Atraso",L5275,L5275/(1+$I$1)^P5275))</f>
        <v/>
      </c>
      <c r="R5275">
        <f>IF(O5275="Atraso",$K$3-G5275,0)</f>
        <v/>
      </c>
      <c r="S5275">
        <f>IF(R5275&lt;=15,"Até 15",IF(R5275&lt;=30,"Entre 15 e 30",IF(R5275&lt;=60,"Entre 30 e 60",IF(R5275&lt;=90,"Entre 60 e 90",IF(R5275&lt;=120,"Entre 90 e 120",IF(R5275&lt;=150,"Entre 120 e 150",IF(R5275&lt;=180,"Entre 150 e 180","Superior a 180")))))))</f>
        <v/>
      </c>
    </row>
    <row r="5276">
      <c r="A5276" t="inlineStr">
        <is>
          <t>Q024L02</t>
        </is>
      </c>
      <c r="B5276" t="inlineStr">
        <is>
          <t>JOSE MEIRA FERNANDES</t>
        </is>
      </c>
      <c r="C5276" t="n">
        <v>1</v>
      </c>
      <c r="D5276" t="inlineStr">
        <is>
          <t>IPCA</t>
        </is>
      </c>
      <c r="E5276" t="n">
        <v>0.009488792934583046</v>
      </c>
      <c r="F5276" t="inlineStr">
        <is>
          <t>MENSAL</t>
        </is>
      </c>
      <c r="G5276" t="n">
        <v>47797</v>
      </c>
      <c r="H5276" t="n">
        <v>47797</v>
      </c>
      <c r="I5276" t="n">
        <v>111</v>
      </c>
      <c r="J5276" t="inlineStr">
        <is>
          <t>CARTEIRA</t>
        </is>
      </c>
      <c r="K5276" t="inlineStr">
        <is>
          <t>CONTRATO</t>
        </is>
      </c>
      <c r="L5276" t="n">
        <v>2917.75</v>
      </c>
      <c r="M5276" t="inlineStr">
        <is>
          <t>IBIRAPITANGA FASE 3</t>
        </is>
      </c>
      <c r="N5276" s="142">
        <f>DATE(YEAR(G5276),MONTH(G5276),1)</f>
        <v/>
      </c>
      <c r="O5276" s="132">
        <f>IF(G5276&gt;$K$3,"Futuro","Atraso")</f>
        <v/>
      </c>
      <c r="P5276">
        <f>12*(YEAR(G5276)-YEAR($K$3))+(MONTH(G5276)-MONTH($K$3))</f>
        <v/>
      </c>
      <c r="Q5276" s="366">
        <f>IF(M5276="IBIRAPITANGA FASE 3",IF(O5276="Atraso",L5276,L5276/(1+$I$2)^P5276),IF(O5276="Atraso",L5276,L5276/(1+$I$1)^P5276))</f>
        <v/>
      </c>
      <c r="R5276">
        <f>IF(O5276="Atraso",$K$3-G5276,0)</f>
        <v/>
      </c>
      <c r="S5276">
        <f>IF(R5276&lt;=15,"Até 15",IF(R5276&lt;=30,"Entre 15 e 30",IF(R5276&lt;=60,"Entre 30 e 60",IF(R5276&lt;=90,"Entre 60 e 90",IF(R5276&lt;=120,"Entre 90 e 120",IF(R5276&lt;=150,"Entre 120 e 150",IF(R5276&lt;=180,"Entre 150 e 180","Superior a 180")))))))</f>
        <v/>
      </c>
    </row>
    <row r="5277">
      <c r="A5277" t="inlineStr">
        <is>
          <t>Q024L02</t>
        </is>
      </c>
      <c r="B5277" t="inlineStr">
        <is>
          <t>JOSE MEIRA FERNANDES</t>
        </is>
      </c>
      <c r="C5277" t="n">
        <v>1</v>
      </c>
      <c r="D5277" t="inlineStr">
        <is>
          <t>IPCA</t>
        </is>
      </c>
      <c r="E5277" t="n">
        <v>0.009488792934583046</v>
      </c>
      <c r="F5277" t="inlineStr">
        <is>
          <t>MENSAL</t>
        </is>
      </c>
      <c r="G5277" t="n">
        <v>47827</v>
      </c>
      <c r="H5277" t="n">
        <v>47827</v>
      </c>
      <c r="I5277" t="n">
        <v>112</v>
      </c>
      <c r="J5277" t="inlineStr">
        <is>
          <t>CARTEIRA</t>
        </is>
      </c>
      <c r="K5277" t="inlineStr">
        <is>
          <t>CONTRATO</t>
        </is>
      </c>
      <c r="L5277" t="n">
        <v>2917.75</v>
      </c>
      <c r="M5277" t="inlineStr">
        <is>
          <t>IBIRAPITANGA FASE 3</t>
        </is>
      </c>
      <c r="N5277" s="142">
        <f>DATE(YEAR(G5277),MONTH(G5277),1)</f>
        <v/>
      </c>
      <c r="O5277" s="132">
        <f>IF(G5277&gt;$K$3,"Futuro","Atraso")</f>
        <v/>
      </c>
      <c r="P5277">
        <f>12*(YEAR(G5277)-YEAR($K$3))+(MONTH(G5277)-MONTH($K$3))</f>
        <v/>
      </c>
      <c r="Q5277" s="366">
        <f>IF(M5277="IBIRAPITANGA FASE 3",IF(O5277="Atraso",L5277,L5277/(1+$I$2)^P5277),IF(O5277="Atraso",L5277,L5277/(1+$I$1)^P5277))</f>
        <v/>
      </c>
      <c r="R5277">
        <f>IF(O5277="Atraso",$K$3-G5277,0)</f>
        <v/>
      </c>
      <c r="S5277">
        <f>IF(R5277&lt;=15,"Até 15",IF(R5277&lt;=30,"Entre 15 e 30",IF(R5277&lt;=60,"Entre 30 e 60",IF(R5277&lt;=90,"Entre 60 e 90",IF(R5277&lt;=120,"Entre 90 e 120",IF(R5277&lt;=150,"Entre 120 e 150",IF(R5277&lt;=180,"Entre 150 e 180","Superior a 180")))))))</f>
        <v/>
      </c>
    </row>
    <row r="5278">
      <c r="A5278" t="inlineStr">
        <is>
          <t>Q024L02</t>
        </is>
      </c>
      <c r="B5278" t="inlineStr">
        <is>
          <t>JOSE MEIRA FERNANDES</t>
        </is>
      </c>
      <c r="C5278" t="n">
        <v>1</v>
      </c>
      <c r="D5278" t="inlineStr">
        <is>
          <t>IPCA</t>
        </is>
      </c>
      <c r="E5278" t="n">
        <v>0.009488792934583046</v>
      </c>
      <c r="F5278" t="inlineStr">
        <is>
          <t>MENSAL</t>
        </is>
      </c>
      <c r="G5278" t="n">
        <v>47858</v>
      </c>
      <c r="H5278" t="n">
        <v>47858</v>
      </c>
      <c r="I5278" t="n">
        <v>113</v>
      </c>
      <c r="J5278" t="inlineStr">
        <is>
          <t>CARTEIRA</t>
        </is>
      </c>
      <c r="K5278" t="inlineStr">
        <is>
          <t>CONTRATO</t>
        </is>
      </c>
      <c r="L5278" t="n">
        <v>2917.75</v>
      </c>
      <c r="M5278" t="inlineStr">
        <is>
          <t>IBIRAPITANGA FASE 3</t>
        </is>
      </c>
      <c r="N5278" s="142">
        <f>DATE(YEAR(G5278),MONTH(G5278),1)</f>
        <v/>
      </c>
      <c r="O5278" s="132">
        <f>IF(G5278&gt;$K$3,"Futuro","Atraso")</f>
        <v/>
      </c>
      <c r="P5278">
        <f>12*(YEAR(G5278)-YEAR($K$3))+(MONTH(G5278)-MONTH($K$3))</f>
        <v/>
      </c>
      <c r="Q5278" s="366">
        <f>IF(M5278="IBIRAPITANGA FASE 3",IF(O5278="Atraso",L5278,L5278/(1+$I$2)^P5278),IF(O5278="Atraso",L5278,L5278/(1+$I$1)^P5278))</f>
        <v/>
      </c>
      <c r="R5278">
        <f>IF(O5278="Atraso",$K$3-G5278,0)</f>
        <v/>
      </c>
      <c r="S5278">
        <f>IF(R5278&lt;=15,"Até 15",IF(R5278&lt;=30,"Entre 15 e 30",IF(R5278&lt;=60,"Entre 30 e 60",IF(R5278&lt;=90,"Entre 60 e 90",IF(R5278&lt;=120,"Entre 90 e 120",IF(R5278&lt;=150,"Entre 120 e 150",IF(R5278&lt;=180,"Entre 150 e 180","Superior a 180")))))))</f>
        <v/>
      </c>
    </row>
    <row r="5279">
      <c r="A5279" t="inlineStr">
        <is>
          <t>Q024L02</t>
        </is>
      </c>
      <c r="B5279" t="inlineStr">
        <is>
          <t>JOSE MEIRA FERNANDES</t>
        </is>
      </c>
      <c r="C5279" t="n">
        <v>1</v>
      </c>
      <c r="D5279" t="inlineStr">
        <is>
          <t>IPCA</t>
        </is>
      </c>
      <c r="E5279" t="n">
        <v>0.009488792934583046</v>
      </c>
      <c r="F5279" t="inlineStr">
        <is>
          <t>MENSAL</t>
        </is>
      </c>
      <c r="G5279" t="n">
        <v>47889</v>
      </c>
      <c r="H5279" t="n">
        <v>47889</v>
      </c>
      <c r="I5279" t="n">
        <v>114</v>
      </c>
      <c r="J5279" t="inlineStr">
        <is>
          <t>CARTEIRA</t>
        </is>
      </c>
      <c r="K5279" t="inlineStr">
        <is>
          <t>CONTRATO</t>
        </is>
      </c>
      <c r="L5279" t="n">
        <v>2917.75</v>
      </c>
      <c r="M5279" t="inlineStr">
        <is>
          <t>IBIRAPITANGA FASE 3</t>
        </is>
      </c>
      <c r="N5279" s="142">
        <f>DATE(YEAR(G5279),MONTH(G5279),1)</f>
        <v/>
      </c>
      <c r="O5279" s="132">
        <f>IF(G5279&gt;$K$3,"Futuro","Atraso")</f>
        <v/>
      </c>
      <c r="P5279">
        <f>12*(YEAR(G5279)-YEAR($K$3))+(MONTH(G5279)-MONTH($K$3))</f>
        <v/>
      </c>
      <c r="Q5279" s="366">
        <f>IF(M5279="IBIRAPITANGA FASE 3",IF(O5279="Atraso",L5279,L5279/(1+$I$2)^P5279),IF(O5279="Atraso",L5279,L5279/(1+$I$1)^P5279))</f>
        <v/>
      </c>
      <c r="R5279">
        <f>IF(O5279="Atraso",$K$3-G5279,0)</f>
        <v/>
      </c>
      <c r="S5279">
        <f>IF(R5279&lt;=15,"Até 15",IF(R5279&lt;=30,"Entre 15 e 30",IF(R5279&lt;=60,"Entre 30 e 60",IF(R5279&lt;=90,"Entre 60 e 90",IF(R5279&lt;=120,"Entre 90 e 120",IF(R5279&lt;=150,"Entre 120 e 150",IF(R5279&lt;=180,"Entre 150 e 180","Superior a 180")))))))</f>
        <v/>
      </c>
    </row>
    <row r="5280">
      <c r="A5280" t="inlineStr">
        <is>
          <t>Q024L02</t>
        </is>
      </c>
      <c r="B5280" t="inlineStr">
        <is>
          <t>JOSE MEIRA FERNANDES</t>
        </is>
      </c>
      <c r="C5280" t="n">
        <v>1</v>
      </c>
      <c r="D5280" t="inlineStr">
        <is>
          <t>IPCA</t>
        </is>
      </c>
      <c r="E5280" t="n">
        <v>0.009488792934583046</v>
      </c>
      <c r="F5280" t="inlineStr">
        <is>
          <t>MENSAL</t>
        </is>
      </c>
      <c r="G5280" t="n">
        <v>47917</v>
      </c>
      <c r="H5280" t="n">
        <v>47917</v>
      </c>
      <c r="I5280" t="n">
        <v>115</v>
      </c>
      <c r="J5280" t="inlineStr">
        <is>
          <t>CARTEIRA</t>
        </is>
      </c>
      <c r="K5280" t="inlineStr">
        <is>
          <t>CONTRATO</t>
        </is>
      </c>
      <c r="L5280" t="n">
        <v>2917.75</v>
      </c>
      <c r="M5280" t="inlineStr">
        <is>
          <t>IBIRAPITANGA FASE 3</t>
        </is>
      </c>
      <c r="N5280" s="142">
        <f>DATE(YEAR(G5280),MONTH(G5280),1)</f>
        <v/>
      </c>
      <c r="O5280" s="132">
        <f>IF(G5280&gt;$K$3,"Futuro","Atraso")</f>
        <v/>
      </c>
      <c r="P5280">
        <f>12*(YEAR(G5280)-YEAR($K$3))+(MONTH(G5280)-MONTH($K$3))</f>
        <v/>
      </c>
      <c r="Q5280" s="366">
        <f>IF(M5280="IBIRAPITANGA FASE 3",IF(O5280="Atraso",L5280,L5280/(1+$I$2)^P5280),IF(O5280="Atraso",L5280,L5280/(1+$I$1)^P5280))</f>
        <v/>
      </c>
      <c r="R5280">
        <f>IF(O5280="Atraso",$K$3-G5280,0)</f>
        <v/>
      </c>
      <c r="S5280">
        <f>IF(R5280&lt;=15,"Até 15",IF(R5280&lt;=30,"Entre 15 e 30",IF(R5280&lt;=60,"Entre 30 e 60",IF(R5280&lt;=90,"Entre 60 e 90",IF(R5280&lt;=120,"Entre 90 e 120",IF(R5280&lt;=150,"Entre 120 e 150",IF(R5280&lt;=180,"Entre 150 e 180","Superior a 180")))))))</f>
        <v/>
      </c>
    </row>
    <row r="5281">
      <c r="A5281" t="inlineStr">
        <is>
          <t>Q024L02</t>
        </is>
      </c>
      <c r="B5281" t="inlineStr">
        <is>
          <t>JOSE MEIRA FERNANDES</t>
        </is>
      </c>
      <c r="C5281" t="n">
        <v>1</v>
      </c>
      <c r="D5281" t="inlineStr">
        <is>
          <t>IPCA</t>
        </is>
      </c>
      <c r="E5281" t="n">
        <v>0.009488792934583046</v>
      </c>
      <c r="F5281" t="inlineStr">
        <is>
          <t>MENSAL</t>
        </is>
      </c>
      <c r="G5281" t="n">
        <v>47948</v>
      </c>
      <c r="H5281" t="n">
        <v>47948</v>
      </c>
      <c r="I5281" t="n">
        <v>116</v>
      </c>
      <c r="J5281" t="inlineStr">
        <is>
          <t>CARTEIRA</t>
        </is>
      </c>
      <c r="K5281" t="inlineStr">
        <is>
          <t>CONTRATO</t>
        </is>
      </c>
      <c r="L5281" t="n">
        <v>2917.75</v>
      </c>
      <c r="M5281" t="inlineStr">
        <is>
          <t>IBIRAPITANGA FASE 3</t>
        </is>
      </c>
      <c r="N5281" s="142">
        <f>DATE(YEAR(G5281),MONTH(G5281),1)</f>
        <v/>
      </c>
      <c r="O5281" s="132">
        <f>IF(G5281&gt;$K$3,"Futuro","Atraso")</f>
        <v/>
      </c>
      <c r="P5281">
        <f>12*(YEAR(G5281)-YEAR($K$3))+(MONTH(G5281)-MONTH($K$3))</f>
        <v/>
      </c>
      <c r="Q5281" s="366">
        <f>IF(M5281="IBIRAPITANGA FASE 3",IF(O5281="Atraso",L5281,L5281/(1+$I$2)^P5281),IF(O5281="Atraso",L5281,L5281/(1+$I$1)^P5281))</f>
        <v/>
      </c>
      <c r="R5281">
        <f>IF(O5281="Atraso",$K$3-G5281,0)</f>
        <v/>
      </c>
      <c r="S5281">
        <f>IF(R5281&lt;=15,"Até 15",IF(R5281&lt;=30,"Entre 15 e 30",IF(R5281&lt;=60,"Entre 30 e 60",IF(R5281&lt;=90,"Entre 60 e 90",IF(R5281&lt;=120,"Entre 90 e 120",IF(R5281&lt;=150,"Entre 120 e 150",IF(R5281&lt;=180,"Entre 150 e 180","Superior a 180")))))))</f>
        <v/>
      </c>
    </row>
    <row r="5282">
      <c r="A5282" t="inlineStr">
        <is>
          <t>Q024L02</t>
        </is>
      </c>
      <c r="B5282" t="inlineStr">
        <is>
          <t>JOSE MEIRA FERNANDES</t>
        </is>
      </c>
      <c r="C5282" t="n">
        <v>1</v>
      </c>
      <c r="D5282" t="inlineStr">
        <is>
          <t>IPCA</t>
        </is>
      </c>
      <c r="E5282" t="n">
        <v>0.009488792934583046</v>
      </c>
      <c r="F5282" t="inlineStr">
        <is>
          <t>MENSAL</t>
        </is>
      </c>
      <c r="G5282" t="n">
        <v>47978</v>
      </c>
      <c r="H5282" t="n">
        <v>47978</v>
      </c>
      <c r="I5282" t="n">
        <v>117</v>
      </c>
      <c r="J5282" t="inlineStr">
        <is>
          <t>CARTEIRA</t>
        </is>
      </c>
      <c r="K5282" t="inlineStr">
        <is>
          <t>CONTRATO</t>
        </is>
      </c>
      <c r="L5282" t="n">
        <v>2917.75</v>
      </c>
      <c r="M5282" t="inlineStr">
        <is>
          <t>IBIRAPITANGA FASE 3</t>
        </is>
      </c>
      <c r="N5282" s="142">
        <f>DATE(YEAR(G5282),MONTH(G5282),1)</f>
        <v/>
      </c>
      <c r="O5282" s="132">
        <f>IF(G5282&gt;$K$3,"Futuro","Atraso")</f>
        <v/>
      </c>
      <c r="P5282">
        <f>12*(YEAR(G5282)-YEAR($K$3))+(MONTH(G5282)-MONTH($K$3))</f>
        <v/>
      </c>
      <c r="Q5282" s="366">
        <f>IF(M5282="IBIRAPITANGA FASE 3",IF(O5282="Atraso",L5282,L5282/(1+$I$2)^P5282),IF(O5282="Atraso",L5282,L5282/(1+$I$1)^P5282))</f>
        <v/>
      </c>
      <c r="R5282">
        <f>IF(O5282="Atraso",$K$3-G5282,0)</f>
        <v/>
      </c>
      <c r="S5282">
        <f>IF(R5282&lt;=15,"Até 15",IF(R5282&lt;=30,"Entre 15 e 30",IF(R5282&lt;=60,"Entre 30 e 60",IF(R5282&lt;=90,"Entre 60 e 90",IF(R5282&lt;=120,"Entre 90 e 120",IF(R5282&lt;=150,"Entre 120 e 150",IF(R5282&lt;=180,"Entre 150 e 180","Superior a 180")))))))</f>
        <v/>
      </c>
    </row>
    <row r="5283">
      <c r="A5283" t="inlineStr">
        <is>
          <t>Q024L02</t>
        </is>
      </c>
      <c r="B5283" t="inlineStr">
        <is>
          <t>JOSE MEIRA FERNANDES</t>
        </is>
      </c>
      <c r="C5283" t="n">
        <v>1</v>
      </c>
      <c r="D5283" t="inlineStr">
        <is>
          <t>IPCA</t>
        </is>
      </c>
      <c r="E5283" t="n">
        <v>0.009488792934583046</v>
      </c>
      <c r="F5283" t="inlineStr">
        <is>
          <t>MENSAL</t>
        </is>
      </c>
      <c r="G5283" t="n">
        <v>48009</v>
      </c>
      <c r="H5283" t="n">
        <v>48009</v>
      </c>
      <c r="I5283" t="n">
        <v>118</v>
      </c>
      <c r="J5283" t="inlineStr">
        <is>
          <t>CARTEIRA</t>
        </is>
      </c>
      <c r="K5283" t="inlineStr">
        <is>
          <t>CONTRATO</t>
        </is>
      </c>
      <c r="L5283" t="n">
        <v>2917.75</v>
      </c>
      <c r="M5283" t="inlineStr">
        <is>
          <t>IBIRAPITANGA FASE 3</t>
        </is>
      </c>
      <c r="N5283" s="142">
        <f>DATE(YEAR(G5283),MONTH(G5283),1)</f>
        <v/>
      </c>
      <c r="O5283" s="132">
        <f>IF(G5283&gt;$K$3,"Futuro","Atraso")</f>
        <v/>
      </c>
      <c r="P5283">
        <f>12*(YEAR(G5283)-YEAR($K$3))+(MONTH(G5283)-MONTH($K$3))</f>
        <v/>
      </c>
      <c r="Q5283" s="366">
        <f>IF(M5283="IBIRAPITANGA FASE 3",IF(O5283="Atraso",L5283,L5283/(1+$I$2)^P5283),IF(O5283="Atraso",L5283,L5283/(1+$I$1)^P5283))</f>
        <v/>
      </c>
      <c r="R5283">
        <f>IF(O5283="Atraso",$K$3-G5283,0)</f>
        <v/>
      </c>
      <c r="S5283">
        <f>IF(R5283&lt;=15,"Até 15",IF(R5283&lt;=30,"Entre 15 e 30",IF(R5283&lt;=60,"Entre 30 e 60",IF(R5283&lt;=90,"Entre 60 e 90",IF(R5283&lt;=120,"Entre 90 e 120",IF(R5283&lt;=150,"Entre 120 e 150",IF(R5283&lt;=180,"Entre 150 e 180","Superior a 180")))))))</f>
        <v/>
      </c>
    </row>
    <row r="5284">
      <c r="A5284" t="inlineStr">
        <is>
          <t>Q024L02</t>
        </is>
      </c>
      <c r="B5284" t="inlineStr">
        <is>
          <t>JOSE MEIRA FERNANDES</t>
        </is>
      </c>
      <c r="C5284" t="n">
        <v>1</v>
      </c>
      <c r="D5284" t="inlineStr">
        <is>
          <t>IPCA</t>
        </is>
      </c>
      <c r="E5284" t="n">
        <v>0.009488792934583046</v>
      </c>
      <c r="F5284" t="inlineStr">
        <is>
          <t>MENSAL</t>
        </is>
      </c>
      <c r="G5284" t="n">
        <v>48039</v>
      </c>
      <c r="H5284" t="n">
        <v>48039</v>
      </c>
      <c r="I5284" t="n">
        <v>119</v>
      </c>
      <c r="J5284" t="inlineStr">
        <is>
          <t>CARTEIRA</t>
        </is>
      </c>
      <c r="K5284" t="inlineStr">
        <is>
          <t>CONTRATO</t>
        </is>
      </c>
      <c r="L5284" t="n">
        <v>2917.75</v>
      </c>
      <c r="M5284" t="inlineStr">
        <is>
          <t>IBIRAPITANGA FASE 3</t>
        </is>
      </c>
      <c r="N5284" s="142">
        <f>DATE(YEAR(G5284),MONTH(G5284),1)</f>
        <v/>
      </c>
      <c r="O5284" s="132">
        <f>IF(G5284&gt;$K$3,"Futuro","Atraso")</f>
        <v/>
      </c>
      <c r="P5284">
        <f>12*(YEAR(G5284)-YEAR($K$3))+(MONTH(G5284)-MONTH($K$3))</f>
        <v/>
      </c>
      <c r="Q5284" s="366">
        <f>IF(M5284="IBIRAPITANGA FASE 3",IF(O5284="Atraso",L5284,L5284/(1+$I$2)^P5284),IF(O5284="Atraso",L5284,L5284/(1+$I$1)^P5284))</f>
        <v/>
      </c>
      <c r="R5284">
        <f>IF(O5284="Atraso",$K$3-G5284,0)</f>
        <v/>
      </c>
      <c r="S5284">
        <f>IF(R5284&lt;=15,"Até 15",IF(R5284&lt;=30,"Entre 15 e 30",IF(R5284&lt;=60,"Entre 30 e 60",IF(R5284&lt;=90,"Entre 60 e 90",IF(R5284&lt;=120,"Entre 90 e 120",IF(R5284&lt;=150,"Entre 120 e 150",IF(R5284&lt;=180,"Entre 150 e 180","Superior a 180")))))))</f>
        <v/>
      </c>
    </row>
    <row r="5285">
      <c r="A5285" t="inlineStr">
        <is>
          <t>Q024L02</t>
        </is>
      </c>
      <c r="B5285" t="inlineStr">
        <is>
          <t>JOSE MEIRA FERNANDES</t>
        </is>
      </c>
      <c r="C5285" t="n">
        <v>1</v>
      </c>
      <c r="D5285" t="inlineStr">
        <is>
          <t>IPCA</t>
        </is>
      </c>
      <c r="E5285" t="n">
        <v>0.009488792934583046</v>
      </c>
      <c r="F5285" t="inlineStr">
        <is>
          <t>MENSAL</t>
        </is>
      </c>
      <c r="G5285" t="n">
        <v>48070</v>
      </c>
      <c r="H5285" t="n">
        <v>48070</v>
      </c>
      <c r="I5285" t="n">
        <v>120</v>
      </c>
      <c r="J5285" t="inlineStr">
        <is>
          <t>CARTEIRA</t>
        </is>
      </c>
      <c r="K5285" t="inlineStr">
        <is>
          <t>CONTRATO</t>
        </is>
      </c>
      <c r="L5285" t="n">
        <v>2917.75</v>
      </c>
      <c r="M5285" t="inlineStr">
        <is>
          <t>IBIRAPITANGA FASE 3</t>
        </is>
      </c>
      <c r="N5285" s="142">
        <f>DATE(YEAR(G5285),MONTH(G5285),1)</f>
        <v/>
      </c>
      <c r="O5285" s="132">
        <f>IF(G5285&gt;$K$3,"Futuro","Atraso")</f>
        <v/>
      </c>
      <c r="P5285">
        <f>12*(YEAR(G5285)-YEAR($K$3))+(MONTH(G5285)-MONTH($K$3))</f>
        <v/>
      </c>
      <c r="Q5285" s="366">
        <f>IF(M5285="IBIRAPITANGA FASE 3",IF(O5285="Atraso",L5285,L5285/(1+$I$2)^P5285),IF(O5285="Atraso",L5285,L5285/(1+$I$1)^P5285))</f>
        <v/>
      </c>
      <c r="R5285">
        <f>IF(O5285="Atraso",$K$3-G5285,0)</f>
        <v/>
      </c>
      <c r="S5285">
        <f>IF(R5285&lt;=15,"Até 15",IF(R5285&lt;=30,"Entre 15 e 30",IF(R5285&lt;=60,"Entre 30 e 60",IF(R5285&lt;=90,"Entre 60 e 90",IF(R5285&lt;=120,"Entre 90 e 120",IF(R5285&lt;=150,"Entre 120 e 150",IF(R5285&lt;=180,"Entre 150 e 180","Superior a 180")))))))</f>
        <v/>
      </c>
    </row>
    <row r="5286">
      <c r="A5286" t="inlineStr">
        <is>
          <t>Q024L02</t>
        </is>
      </c>
      <c r="B5286" t="inlineStr">
        <is>
          <t>JOSE MEIRA FERNANDES</t>
        </is>
      </c>
      <c r="C5286" t="n">
        <v>1</v>
      </c>
      <c r="D5286" t="inlineStr">
        <is>
          <t>IPCA</t>
        </is>
      </c>
      <c r="E5286" t="n">
        <v>0.009488792934583046</v>
      </c>
      <c r="F5286" t="inlineStr">
        <is>
          <t>MENSAL</t>
        </is>
      </c>
      <c r="G5286" t="n">
        <v>48101</v>
      </c>
      <c r="H5286" t="n">
        <v>48101</v>
      </c>
      <c r="I5286" t="n">
        <v>121</v>
      </c>
      <c r="J5286" t="inlineStr">
        <is>
          <t>CARTEIRA</t>
        </is>
      </c>
      <c r="K5286" t="inlineStr">
        <is>
          <t>CONTRATO</t>
        </is>
      </c>
      <c r="L5286" t="n">
        <v>2917.75</v>
      </c>
      <c r="M5286" t="inlineStr">
        <is>
          <t>IBIRAPITANGA FASE 3</t>
        </is>
      </c>
      <c r="N5286" s="142">
        <f>DATE(YEAR(G5286),MONTH(G5286),1)</f>
        <v/>
      </c>
      <c r="O5286" s="132">
        <f>IF(G5286&gt;$K$3,"Futuro","Atraso")</f>
        <v/>
      </c>
      <c r="P5286">
        <f>12*(YEAR(G5286)-YEAR($K$3))+(MONTH(G5286)-MONTH($K$3))</f>
        <v/>
      </c>
      <c r="Q5286" s="366">
        <f>IF(M5286="IBIRAPITANGA FASE 3",IF(O5286="Atraso",L5286,L5286/(1+$I$2)^P5286),IF(O5286="Atraso",L5286,L5286/(1+$I$1)^P5286))</f>
        <v/>
      </c>
      <c r="R5286">
        <f>IF(O5286="Atraso",$K$3-G5286,0)</f>
        <v/>
      </c>
      <c r="S5286">
        <f>IF(R5286&lt;=15,"Até 15",IF(R5286&lt;=30,"Entre 15 e 30",IF(R5286&lt;=60,"Entre 30 e 60",IF(R5286&lt;=90,"Entre 60 e 90",IF(R5286&lt;=120,"Entre 90 e 120",IF(R5286&lt;=150,"Entre 120 e 150",IF(R5286&lt;=180,"Entre 150 e 180","Superior a 180")))))))</f>
        <v/>
      </c>
    </row>
    <row r="5287">
      <c r="A5287" t="inlineStr">
        <is>
          <t>Q024L02</t>
        </is>
      </c>
      <c r="B5287" t="inlineStr">
        <is>
          <t>JOSE MEIRA FERNANDES</t>
        </is>
      </c>
      <c r="C5287" t="n">
        <v>1</v>
      </c>
      <c r="D5287" t="inlineStr">
        <is>
          <t>IPCA</t>
        </is>
      </c>
      <c r="E5287" t="n">
        <v>0.009488792934583046</v>
      </c>
      <c r="F5287" t="inlineStr">
        <is>
          <t>MENSAL</t>
        </is>
      </c>
      <c r="G5287" t="n">
        <v>48131</v>
      </c>
      <c r="H5287" t="n">
        <v>48131</v>
      </c>
      <c r="I5287" t="n">
        <v>122</v>
      </c>
      <c r="J5287" t="inlineStr">
        <is>
          <t>CARTEIRA</t>
        </is>
      </c>
      <c r="K5287" t="inlineStr">
        <is>
          <t>CONTRATO</t>
        </is>
      </c>
      <c r="L5287" t="n">
        <v>2917.75</v>
      </c>
      <c r="M5287" t="inlineStr">
        <is>
          <t>IBIRAPITANGA FASE 3</t>
        </is>
      </c>
      <c r="N5287" s="142">
        <f>DATE(YEAR(G5287),MONTH(G5287),1)</f>
        <v/>
      </c>
      <c r="O5287" s="132">
        <f>IF(G5287&gt;$K$3,"Futuro","Atraso")</f>
        <v/>
      </c>
      <c r="P5287">
        <f>12*(YEAR(G5287)-YEAR($K$3))+(MONTH(G5287)-MONTH($K$3))</f>
        <v/>
      </c>
      <c r="Q5287" s="366">
        <f>IF(M5287="IBIRAPITANGA FASE 3",IF(O5287="Atraso",L5287,L5287/(1+$I$2)^P5287),IF(O5287="Atraso",L5287,L5287/(1+$I$1)^P5287))</f>
        <v/>
      </c>
      <c r="R5287">
        <f>IF(O5287="Atraso",$K$3-G5287,0)</f>
        <v/>
      </c>
      <c r="S5287">
        <f>IF(R5287&lt;=15,"Até 15",IF(R5287&lt;=30,"Entre 15 e 30",IF(R5287&lt;=60,"Entre 30 e 60",IF(R5287&lt;=90,"Entre 60 e 90",IF(R5287&lt;=120,"Entre 90 e 120",IF(R5287&lt;=150,"Entre 120 e 150",IF(R5287&lt;=180,"Entre 150 e 180","Superior a 180")))))))</f>
        <v/>
      </c>
    </row>
    <row r="5288">
      <c r="A5288" t="inlineStr">
        <is>
          <t>Q024L02</t>
        </is>
      </c>
      <c r="B5288" t="inlineStr">
        <is>
          <t>JOSE MEIRA FERNANDES</t>
        </is>
      </c>
      <c r="C5288" t="n">
        <v>1</v>
      </c>
      <c r="D5288" t="inlineStr">
        <is>
          <t>IPCA</t>
        </is>
      </c>
      <c r="E5288" t="n">
        <v>0.009488792934583046</v>
      </c>
      <c r="F5288" t="inlineStr">
        <is>
          <t>MENSAL</t>
        </is>
      </c>
      <c r="G5288" t="n">
        <v>48162</v>
      </c>
      <c r="H5288" t="n">
        <v>48162</v>
      </c>
      <c r="I5288" t="n">
        <v>123</v>
      </c>
      <c r="J5288" t="inlineStr">
        <is>
          <t>CARTEIRA</t>
        </is>
      </c>
      <c r="K5288" t="inlineStr">
        <is>
          <t>CONTRATO</t>
        </is>
      </c>
      <c r="L5288" t="n">
        <v>2917.75</v>
      </c>
      <c r="M5288" t="inlineStr">
        <is>
          <t>IBIRAPITANGA FASE 3</t>
        </is>
      </c>
      <c r="N5288" s="142">
        <f>DATE(YEAR(G5288),MONTH(G5288),1)</f>
        <v/>
      </c>
      <c r="O5288" s="132">
        <f>IF(G5288&gt;$K$3,"Futuro","Atraso")</f>
        <v/>
      </c>
      <c r="P5288">
        <f>12*(YEAR(G5288)-YEAR($K$3))+(MONTH(G5288)-MONTH($K$3))</f>
        <v/>
      </c>
      <c r="Q5288" s="366">
        <f>IF(M5288="IBIRAPITANGA FASE 3",IF(O5288="Atraso",L5288,L5288/(1+$I$2)^P5288),IF(O5288="Atraso",L5288,L5288/(1+$I$1)^P5288))</f>
        <v/>
      </c>
      <c r="R5288">
        <f>IF(O5288="Atraso",$K$3-G5288,0)</f>
        <v/>
      </c>
      <c r="S5288">
        <f>IF(R5288&lt;=15,"Até 15",IF(R5288&lt;=30,"Entre 15 e 30",IF(R5288&lt;=60,"Entre 30 e 60",IF(R5288&lt;=90,"Entre 60 e 90",IF(R5288&lt;=120,"Entre 90 e 120",IF(R5288&lt;=150,"Entre 120 e 150",IF(R5288&lt;=180,"Entre 150 e 180","Superior a 180")))))))</f>
        <v/>
      </c>
    </row>
    <row r="5289">
      <c r="A5289" t="inlineStr">
        <is>
          <t>Q024L02</t>
        </is>
      </c>
      <c r="B5289" t="inlineStr">
        <is>
          <t>JOSE MEIRA FERNANDES</t>
        </is>
      </c>
      <c r="C5289" t="n">
        <v>1</v>
      </c>
      <c r="D5289" t="inlineStr">
        <is>
          <t>IPCA</t>
        </is>
      </c>
      <c r="E5289" t="n">
        <v>0.009488792934583046</v>
      </c>
      <c r="F5289" t="inlineStr">
        <is>
          <t>MENSAL</t>
        </is>
      </c>
      <c r="G5289" t="n">
        <v>48192</v>
      </c>
      <c r="H5289" t="n">
        <v>48192</v>
      </c>
      <c r="I5289" t="n">
        <v>124</v>
      </c>
      <c r="J5289" t="inlineStr">
        <is>
          <t>CARTEIRA</t>
        </is>
      </c>
      <c r="K5289" t="inlineStr">
        <is>
          <t>CONTRATO</t>
        </is>
      </c>
      <c r="L5289" t="n">
        <v>2917.75</v>
      </c>
      <c r="M5289" t="inlineStr">
        <is>
          <t>IBIRAPITANGA FASE 3</t>
        </is>
      </c>
      <c r="N5289" s="142">
        <f>DATE(YEAR(G5289),MONTH(G5289),1)</f>
        <v/>
      </c>
      <c r="O5289" s="132">
        <f>IF(G5289&gt;$K$3,"Futuro","Atraso")</f>
        <v/>
      </c>
      <c r="P5289">
        <f>12*(YEAR(G5289)-YEAR($K$3))+(MONTH(G5289)-MONTH($K$3))</f>
        <v/>
      </c>
      <c r="Q5289" s="366">
        <f>IF(M5289="IBIRAPITANGA FASE 3",IF(O5289="Atraso",L5289,L5289/(1+$I$2)^P5289),IF(O5289="Atraso",L5289,L5289/(1+$I$1)^P5289))</f>
        <v/>
      </c>
      <c r="R5289">
        <f>IF(O5289="Atraso",$K$3-G5289,0)</f>
        <v/>
      </c>
      <c r="S5289">
        <f>IF(R5289&lt;=15,"Até 15",IF(R5289&lt;=30,"Entre 15 e 30",IF(R5289&lt;=60,"Entre 30 e 60",IF(R5289&lt;=90,"Entre 60 e 90",IF(R5289&lt;=120,"Entre 90 e 120",IF(R5289&lt;=150,"Entre 120 e 150",IF(R5289&lt;=180,"Entre 150 e 180","Superior a 180")))))))</f>
        <v/>
      </c>
    </row>
    <row r="5290">
      <c r="A5290" t="inlineStr">
        <is>
          <t>Q024L02</t>
        </is>
      </c>
      <c r="B5290" t="inlineStr">
        <is>
          <t>JOSE MEIRA FERNANDES</t>
        </is>
      </c>
      <c r="C5290" t="n">
        <v>1</v>
      </c>
      <c r="D5290" t="inlineStr">
        <is>
          <t>IPCA</t>
        </is>
      </c>
      <c r="E5290" t="n">
        <v>0.009488792934583046</v>
      </c>
      <c r="F5290" t="inlineStr">
        <is>
          <t>MENSAL</t>
        </is>
      </c>
      <c r="G5290" t="n">
        <v>48223</v>
      </c>
      <c r="H5290" t="n">
        <v>48223</v>
      </c>
      <c r="I5290" t="n">
        <v>125</v>
      </c>
      <c r="J5290" t="inlineStr">
        <is>
          <t>CARTEIRA</t>
        </is>
      </c>
      <c r="K5290" t="inlineStr">
        <is>
          <t>CONTRATO</t>
        </is>
      </c>
      <c r="L5290" t="n">
        <v>2917.75</v>
      </c>
      <c r="M5290" t="inlineStr">
        <is>
          <t>IBIRAPITANGA FASE 3</t>
        </is>
      </c>
      <c r="N5290" s="142">
        <f>DATE(YEAR(G5290),MONTH(G5290),1)</f>
        <v/>
      </c>
      <c r="O5290" s="132">
        <f>IF(G5290&gt;$K$3,"Futuro","Atraso")</f>
        <v/>
      </c>
      <c r="P5290">
        <f>12*(YEAR(G5290)-YEAR($K$3))+(MONTH(G5290)-MONTH($K$3))</f>
        <v/>
      </c>
      <c r="Q5290" s="366">
        <f>IF(M5290="IBIRAPITANGA FASE 3",IF(O5290="Atraso",L5290,L5290/(1+$I$2)^P5290),IF(O5290="Atraso",L5290,L5290/(1+$I$1)^P5290))</f>
        <v/>
      </c>
      <c r="R5290">
        <f>IF(O5290="Atraso",$K$3-G5290,0)</f>
        <v/>
      </c>
      <c r="S5290">
        <f>IF(R5290&lt;=15,"Até 15",IF(R5290&lt;=30,"Entre 15 e 30",IF(R5290&lt;=60,"Entre 30 e 60",IF(R5290&lt;=90,"Entre 60 e 90",IF(R5290&lt;=120,"Entre 90 e 120",IF(R5290&lt;=150,"Entre 120 e 150",IF(R5290&lt;=180,"Entre 150 e 180","Superior a 180")))))))</f>
        <v/>
      </c>
    </row>
    <row r="5291">
      <c r="A5291" t="inlineStr">
        <is>
          <t>Q024L02</t>
        </is>
      </c>
      <c r="B5291" t="inlineStr">
        <is>
          <t>JOSE MEIRA FERNANDES</t>
        </is>
      </c>
      <c r="C5291" t="n">
        <v>1</v>
      </c>
      <c r="D5291" t="inlineStr">
        <is>
          <t>IPCA</t>
        </is>
      </c>
      <c r="E5291" t="n">
        <v>0.009488792934583046</v>
      </c>
      <c r="F5291" t="inlineStr">
        <is>
          <t>MENSAL</t>
        </is>
      </c>
      <c r="G5291" t="n">
        <v>48254</v>
      </c>
      <c r="H5291" t="n">
        <v>48254</v>
      </c>
      <c r="I5291" t="n">
        <v>126</v>
      </c>
      <c r="J5291" t="inlineStr">
        <is>
          <t>CARTEIRA</t>
        </is>
      </c>
      <c r="K5291" t="inlineStr">
        <is>
          <t>CONTRATO</t>
        </is>
      </c>
      <c r="L5291" t="n">
        <v>2917.75</v>
      </c>
      <c r="M5291" t="inlineStr">
        <is>
          <t>IBIRAPITANGA FASE 3</t>
        </is>
      </c>
      <c r="N5291" s="142">
        <f>DATE(YEAR(G5291),MONTH(G5291),1)</f>
        <v/>
      </c>
      <c r="O5291" s="132">
        <f>IF(G5291&gt;$K$3,"Futuro","Atraso")</f>
        <v/>
      </c>
      <c r="P5291">
        <f>12*(YEAR(G5291)-YEAR($K$3))+(MONTH(G5291)-MONTH($K$3))</f>
        <v/>
      </c>
      <c r="Q5291" s="366">
        <f>IF(M5291="IBIRAPITANGA FASE 3",IF(O5291="Atraso",L5291,L5291/(1+$I$2)^P5291),IF(O5291="Atraso",L5291,L5291/(1+$I$1)^P5291))</f>
        <v/>
      </c>
      <c r="R5291">
        <f>IF(O5291="Atraso",$K$3-G5291,0)</f>
        <v/>
      </c>
      <c r="S5291">
        <f>IF(R5291&lt;=15,"Até 15",IF(R5291&lt;=30,"Entre 15 e 30",IF(R5291&lt;=60,"Entre 30 e 60",IF(R5291&lt;=90,"Entre 60 e 90",IF(R5291&lt;=120,"Entre 90 e 120",IF(R5291&lt;=150,"Entre 120 e 150",IF(R5291&lt;=180,"Entre 150 e 180","Superior a 180")))))))</f>
        <v/>
      </c>
    </row>
    <row r="5292">
      <c r="A5292" t="inlineStr">
        <is>
          <t>Q024L02</t>
        </is>
      </c>
      <c r="B5292" t="inlineStr">
        <is>
          <t>JOSE MEIRA FERNANDES</t>
        </is>
      </c>
      <c r="C5292" t="n">
        <v>1</v>
      </c>
      <c r="D5292" t="inlineStr">
        <is>
          <t>IPCA</t>
        </is>
      </c>
      <c r="E5292" t="n">
        <v>0.009488792934583046</v>
      </c>
      <c r="F5292" t="inlineStr">
        <is>
          <t>MENSAL</t>
        </is>
      </c>
      <c r="G5292" t="n">
        <v>48283</v>
      </c>
      <c r="H5292" t="n">
        <v>48283</v>
      </c>
      <c r="I5292" t="n">
        <v>127</v>
      </c>
      <c r="J5292" t="inlineStr">
        <is>
          <t>CARTEIRA</t>
        </is>
      </c>
      <c r="K5292" t="inlineStr">
        <is>
          <t>CONTRATO</t>
        </is>
      </c>
      <c r="L5292" t="n">
        <v>2917.75</v>
      </c>
      <c r="M5292" t="inlineStr">
        <is>
          <t>IBIRAPITANGA FASE 3</t>
        </is>
      </c>
      <c r="N5292" s="142">
        <f>DATE(YEAR(G5292),MONTH(G5292),1)</f>
        <v/>
      </c>
      <c r="O5292" s="132">
        <f>IF(G5292&gt;$K$3,"Futuro","Atraso")</f>
        <v/>
      </c>
      <c r="P5292">
        <f>12*(YEAR(G5292)-YEAR($K$3))+(MONTH(G5292)-MONTH($K$3))</f>
        <v/>
      </c>
      <c r="Q5292" s="366">
        <f>IF(M5292="IBIRAPITANGA FASE 3",IF(O5292="Atraso",L5292,L5292/(1+$I$2)^P5292),IF(O5292="Atraso",L5292,L5292/(1+$I$1)^P5292))</f>
        <v/>
      </c>
      <c r="R5292">
        <f>IF(O5292="Atraso",$K$3-G5292,0)</f>
        <v/>
      </c>
      <c r="S5292">
        <f>IF(R5292&lt;=15,"Até 15",IF(R5292&lt;=30,"Entre 15 e 30",IF(R5292&lt;=60,"Entre 30 e 60",IF(R5292&lt;=90,"Entre 60 e 90",IF(R5292&lt;=120,"Entre 90 e 120",IF(R5292&lt;=150,"Entre 120 e 150",IF(R5292&lt;=180,"Entre 150 e 180","Superior a 180")))))))</f>
        <v/>
      </c>
    </row>
    <row r="5293">
      <c r="A5293" t="inlineStr">
        <is>
          <t>Q024L02</t>
        </is>
      </c>
      <c r="B5293" t="inlineStr">
        <is>
          <t>JOSE MEIRA FERNANDES</t>
        </is>
      </c>
      <c r="C5293" t="n">
        <v>1</v>
      </c>
      <c r="D5293" t="inlineStr">
        <is>
          <t>IPCA</t>
        </is>
      </c>
      <c r="E5293" t="n">
        <v>0.009488792934583046</v>
      </c>
      <c r="F5293" t="inlineStr">
        <is>
          <t>MENSAL</t>
        </is>
      </c>
      <c r="G5293" t="n">
        <v>48314</v>
      </c>
      <c r="H5293" t="n">
        <v>48314</v>
      </c>
      <c r="I5293" t="n">
        <v>128</v>
      </c>
      <c r="J5293" t="inlineStr">
        <is>
          <t>CARTEIRA</t>
        </is>
      </c>
      <c r="K5293" t="inlineStr">
        <is>
          <t>CONTRATO</t>
        </is>
      </c>
      <c r="L5293" t="n">
        <v>2917.75</v>
      </c>
      <c r="M5293" t="inlineStr">
        <is>
          <t>IBIRAPITANGA FASE 3</t>
        </is>
      </c>
      <c r="N5293" s="142">
        <f>DATE(YEAR(G5293),MONTH(G5293),1)</f>
        <v/>
      </c>
      <c r="O5293" s="132">
        <f>IF(G5293&gt;$K$3,"Futuro","Atraso")</f>
        <v/>
      </c>
      <c r="P5293">
        <f>12*(YEAR(G5293)-YEAR($K$3))+(MONTH(G5293)-MONTH($K$3))</f>
        <v/>
      </c>
      <c r="Q5293" s="366">
        <f>IF(M5293="IBIRAPITANGA FASE 3",IF(O5293="Atraso",L5293,L5293/(1+$I$2)^P5293),IF(O5293="Atraso",L5293,L5293/(1+$I$1)^P5293))</f>
        <v/>
      </c>
      <c r="R5293">
        <f>IF(O5293="Atraso",$K$3-G5293,0)</f>
        <v/>
      </c>
      <c r="S5293">
        <f>IF(R5293&lt;=15,"Até 15",IF(R5293&lt;=30,"Entre 15 e 30",IF(R5293&lt;=60,"Entre 30 e 60",IF(R5293&lt;=90,"Entre 60 e 90",IF(R5293&lt;=120,"Entre 90 e 120",IF(R5293&lt;=150,"Entre 120 e 150",IF(R5293&lt;=180,"Entre 150 e 180","Superior a 180")))))))</f>
        <v/>
      </c>
    </row>
    <row r="5294">
      <c r="A5294" t="inlineStr">
        <is>
          <t>Q024L02</t>
        </is>
      </c>
      <c r="B5294" t="inlineStr">
        <is>
          <t>JOSE MEIRA FERNANDES</t>
        </is>
      </c>
      <c r="C5294" t="n">
        <v>1</v>
      </c>
      <c r="D5294" t="inlineStr">
        <is>
          <t>IPCA</t>
        </is>
      </c>
      <c r="E5294" t="n">
        <v>0.009488792934583046</v>
      </c>
      <c r="F5294" t="inlineStr">
        <is>
          <t>MENSAL</t>
        </is>
      </c>
      <c r="G5294" t="n">
        <v>48344</v>
      </c>
      <c r="H5294" t="n">
        <v>48344</v>
      </c>
      <c r="I5294" t="n">
        <v>129</v>
      </c>
      <c r="J5294" t="inlineStr">
        <is>
          <t>CARTEIRA</t>
        </is>
      </c>
      <c r="K5294" t="inlineStr">
        <is>
          <t>CONTRATO</t>
        </is>
      </c>
      <c r="L5294" t="n">
        <v>2917.75</v>
      </c>
      <c r="M5294" t="inlineStr">
        <is>
          <t>IBIRAPITANGA FASE 3</t>
        </is>
      </c>
      <c r="N5294" s="142">
        <f>DATE(YEAR(G5294),MONTH(G5294),1)</f>
        <v/>
      </c>
      <c r="O5294" s="132">
        <f>IF(G5294&gt;$K$3,"Futuro","Atraso")</f>
        <v/>
      </c>
      <c r="P5294">
        <f>12*(YEAR(G5294)-YEAR($K$3))+(MONTH(G5294)-MONTH($K$3))</f>
        <v/>
      </c>
      <c r="Q5294" s="366">
        <f>IF(M5294="IBIRAPITANGA FASE 3",IF(O5294="Atraso",L5294,L5294/(1+$I$2)^P5294),IF(O5294="Atraso",L5294,L5294/(1+$I$1)^P5294))</f>
        <v/>
      </c>
      <c r="R5294">
        <f>IF(O5294="Atraso",$K$3-G5294,0)</f>
        <v/>
      </c>
      <c r="S5294">
        <f>IF(R5294&lt;=15,"Até 15",IF(R5294&lt;=30,"Entre 15 e 30",IF(R5294&lt;=60,"Entre 30 e 60",IF(R5294&lt;=90,"Entre 60 e 90",IF(R5294&lt;=120,"Entre 90 e 120",IF(R5294&lt;=150,"Entre 120 e 150",IF(R5294&lt;=180,"Entre 150 e 180","Superior a 180")))))))</f>
        <v/>
      </c>
    </row>
    <row r="5295">
      <c r="A5295" t="inlineStr">
        <is>
          <t>Q024L02</t>
        </is>
      </c>
      <c r="B5295" t="inlineStr">
        <is>
          <t>JOSE MEIRA FERNANDES</t>
        </is>
      </c>
      <c r="C5295" t="n">
        <v>1</v>
      </c>
      <c r="D5295" t="inlineStr">
        <is>
          <t>IPCA</t>
        </is>
      </c>
      <c r="E5295" t="n">
        <v>0.009488792934583046</v>
      </c>
      <c r="F5295" t="inlineStr">
        <is>
          <t>MENSAL</t>
        </is>
      </c>
      <c r="G5295" t="n">
        <v>48375</v>
      </c>
      <c r="H5295" t="n">
        <v>48375</v>
      </c>
      <c r="I5295" t="n">
        <v>130</v>
      </c>
      <c r="J5295" t="inlineStr">
        <is>
          <t>CARTEIRA</t>
        </is>
      </c>
      <c r="K5295" t="inlineStr">
        <is>
          <t>CONTRATO</t>
        </is>
      </c>
      <c r="L5295" t="n">
        <v>2917.75</v>
      </c>
      <c r="M5295" t="inlineStr">
        <is>
          <t>IBIRAPITANGA FASE 3</t>
        </is>
      </c>
      <c r="N5295" s="142">
        <f>DATE(YEAR(G5295),MONTH(G5295),1)</f>
        <v/>
      </c>
      <c r="O5295" s="132">
        <f>IF(G5295&gt;$K$3,"Futuro","Atraso")</f>
        <v/>
      </c>
      <c r="P5295">
        <f>12*(YEAR(G5295)-YEAR($K$3))+(MONTH(G5295)-MONTH($K$3))</f>
        <v/>
      </c>
      <c r="Q5295" s="366">
        <f>IF(M5295="IBIRAPITANGA FASE 3",IF(O5295="Atraso",L5295,L5295/(1+$I$2)^P5295),IF(O5295="Atraso",L5295,L5295/(1+$I$1)^P5295))</f>
        <v/>
      </c>
      <c r="R5295">
        <f>IF(O5295="Atraso",$K$3-G5295,0)</f>
        <v/>
      </c>
      <c r="S5295">
        <f>IF(R5295&lt;=15,"Até 15",IF(R5295&lt;=30,"Entre 15 e 30",IF(R5295&lt;=60,"Entre 30 e 60",IF(R5295&lt;=90,"Entre 60 e 90",IF(R5295&lt;=120,"Entre 90 e 120",IF(R5295&lt;=150,"Entre 120 e 150",IF(R5295&lt;=180,"Entre 150 e 180","Superior a 180")))))))</f>
        <v/>
      </c>
    </row>
    <row r="5296">
      <c r="A5296" t="inlineStr">
        <is>
          <t>Q024L02</t>
        </is>
      </c>
      <c r="B5296" t="inlineStr">
        <is>
          <t>JOSE MEIRA FERNANDES</t>
        </is>
      </c>
      <c r="C5296" t="n">
        <v>1</v>
      </c>
      <c r="D5296" t="inlineStr">
        <is>
          <t>IPCA</t>
        </is>
      </c>
      <c r="E5296" t="n">
        <v>0.009488792934583046</v>
      </c>
      <c r="F5296" t="inlineStr">
        <is>
          <t>MENSAL</t>
        </is>
      </c>
      <c r="G5296" t="n">
        <v>48405</v>
      </c>
      <c r="H5296" t="n">
        <v>48405</v>
      </c>
      <c r="I5296" t="n">
        <v>131</v>
      </c>
      <c r="J5296" t="inlineStr">
        <is>
          <t>CARTEIRA</t>
        </is>
      </c>
      <c r="K5296" t="inlineStr">
        <is>
          <t>CONTRATO</t>
        </is>
      </c>
      <c r="L5296" t="n">
        <v>2917.75</v>
      </c>
      <c r="M5296" t="inlineStr">
        <is>
          <t>IBIRAPITANGA FASE 3</t>
        </is>
      </c>
      <c r="N5296" s="142">
        <f>DATE(YEAR(G5296),MONTH(G5296),1)</f>
        <v/>
      </c>
      <c r="O5296" s="132">
        <f>IF(G5296&gt;$K$3,"Futuro","Atraso")</f>
        <v/>
      </c>
      <c r="P5296">
        <f>12*(YEAR(G5296)-YEAR($K$3))+(MONTH(G5296)-MONTH($K$3))</f>
        <v/>
      </c>
      <c r="Q5296" s="366">
        <f>IF(M5296="IBIRAPITANGA FASE 3",IF(O5296="Atraso",L5296,L5296/(1+$I$2)^P5296),IF(O5296="Atraso",L5296,L5296/(1+$I$1)^P5296))</f>
        <v/>
      </c>
      <c r="R5296">
        <f>IF(O5296="Atraso",$K$3-G5296,0)</f>
        <v/>
      </c>
      <c r="S5296">
        <f>IF(R5296&lt;=15,"Até 15",IF(R5296&lt;=30,"Entre 15 e 30",IF(R5296&lt;=60,"Entre 30 e 60",IF(R5296&lt;=90,"Entre 60 e 90",IF(R5296&lt;=120,"Entre 90 e 120",IF(R5296&lt;=150,"Entre 120 e 150",IF(R5296&lt;=180,"Entre 150 e 180","Superior a 180")))))))</f>
        <v/>
      </c>
    </row>
    <row r="5297">
      <c r="A5297" t="inlineStr">
        <is>
          <t>Q024L02</t>
        </is>
      </c>
      <c r="B5297" t="inlineStr">
        <is>
          <t>JOSE MEIRA FERNANDES</t>
        </is>
      </c>
      <c r="C5297" t="n">
        <v>1</v>
      </c>
      <c r="D5297" t="inlineStr">
        <is>
          <t>IPCA</t>
        </is>
      </c>
      <c r="E5297" t="n">
        <v>0.009488792934583046</v>
      </c>
      <c r="F5297" t="inlineStr">
        <is>
          <t>MENSAL</t>
        </is>
      </c>
      <c r="G5297" t="n">
        <v>48436</v>
      </c>
      <c r="H5297" t="n">
        <v>48436</v>
      </c>
      <c r="I5297" t="n">
        <v>132</v>
      </c>
      <c r="J5297" t="inlineStr">
        <is>
          <t>CARTEIRA</t>
        </is>
      </c>
      <c r="K5297" t="inlineStr">
        <is>
          <t>CONTRATO</t>
        </is>
      </c>
      <c r="L5297" t="n">
        <v>2917.75</v>
      </c>
      <c r="M5297" t="inlineStr">
        <is>
          <t>IBIRAPITANGA FASE 3</t>
        </is>
      </c>
      <c r="N5297" s="142">
        <f>DATE(YEAR(G5297),MONTH(G5297),1)</f>
        <v/>
      </c>
      <c r="O5297" s="132">
        <f>IF(G5297&gt;$K$3,"Futuro","Atraso")</f>
        <v/>
      </c>
      <c r="P5297">
        <f>12*(YEAR(G5297)-YEAR($K$3))+(MONTH(G5297)-MONTH($K$3))</f>
        <v/>
      </c>
      <c r="Q5297" s="366">
        <f>IF(M5297="IBIRAPITANGA FASE 3",IF(O5297="Atraso",L5297,L5297/(1+$I$2)^P5297),IF(O5297="Atraso",L5297,L5297/(1+$I$1)^P5297))</f>
        <v/>
      </c>
      <c r="R5297">
        <f>IF(O5297="Atraso",$K$3-G5297,0)</f>
        <v/>
      </c>
      <c r="S5297">
        <f>IF(R5297&lt;=15,"Até 15",IF(R5297&lt;=30,"Entre 15 e 30",IF(R5297&lt;=60,"Entre 30 e 60",IF(R5297&lt;=90,"Entre 60 e 90",IF(R5297&lt;=120,"Entre 90 e 120",IF(R5297&lt;=150,"Entre 120 e 150",IF(R5297&lt;=180,"Entre 150 e 180","Superior a 180")))))))</f>
        <v/>
      </c>
    </row>
    <row r="5298">
      <c r="A5298" t="inlineStr">
        <is>
          <t>Q024L02</t>
        </is>
      </c>
      <c r="B5298" t="inlineStr">
        <is>
          <t>JOSE MEIRA FERNANDES</t>
        </is>
      </c>
      <c r="C5298" t="n">
        <v>1</v>
      </c>
      <c r="D5298" t="inlineStr">
        <is>
          <t>IPCA</t>
        </is>
      </c>
      <c r="E5298" t="n">
        <v>0.009488792934583046</v>
      </c>
      <c r="F5298" t="inlineStr">
        <is>
          <t>MENSAL</t>
        </is>
      </c>
      <c r="G5298" t="n">
        <v>48467</v>
      </c>
      <c r="H5298" t="n">
        <v>48467</v>
      </c>
      <c r="I5298" t="n">
        <v>133</v>
      </c>
      <c r="J5298" t="inlineStr">
        <is>
          <t>CARTEIRA</t>
        </is>
      </c>
      <c r="K5298" t="inlineStr">
        <is>
          <t>CONTRATO</t>
        </is>
      </c>
      <c r="L5298" t="n">
        <v>2917.75</v>
      </c>
      <c r="M5298" t="inlineStr">
        <is>
          <t>IBIRAPITANGA FASE 3</t>
        </is>
      </c>
      <c r="N5298" s="142">
        <f>DATE(YEAR(G5298),MONTH(G5298),1)</f>
        <v/>
      </c>
      <c r="O5298" s="132">
        <f>IF(G5298&gt;$K$3,"Futuro","Atraso")</f>
        <v/>
      </c>
      <c r="P5298">
        <f>12*(YEAR(G5298)-YEAR($K$3))+(MONTH(G5298)-MONTH($K$3))</f>
        <v/>
      </c>
      <c r="Q5298" s="366">
        <f>IF(M5298="IBIRAPITANGA FASE 3",IF(O5298="Atraso",L5298,L5298/(1+$I$2)^P5298),IF(O5298="Atraso",L5298,L5298/(1+$I$1)^P5298))</f>
        <v/>
      </c>
      <c r="R5298">
        <f>IF(O5298="Atraso",$K$3-G5298,0)</f>
        <v/>
      </c>
      <c r="S5298">
        <f>IF(R5298&lt;=15,"Até 15",IF(R5298&lt;=30,"Entre 15 e 30",IF(R5298&lt;=60,"Entre 30 e 60",IF(R5298&lt;=90,"Entre 60 e 90",IF(R5298&lt;=120,"Entre 90 e 120",IF(R5298&lt;=150,"Entre 120 e 150",IF(R5298&lt;=180,"Entre 150 e 180","Superior a 180")))))))</f>
        <v/>
      </c>
    </row>
    <row r="5299">
      <c r="A5299" t="inlineStr">
        <is>
          <t>Q024L02</t>
        </is>
      </c>
      <c r="B5299" t="inlineStr">
        <is>
          <t>JOSE MEIRA FERNANDES</t>
        </is>
      </c>
      <c r="C5299" t="n">
        <v>1</v>
      </c>
      <c r="D5299" t="inlineStr">
        <is>
          <t>IPCA</t>
        </is>
      </c>
      <c r="E5299" t="n">
        <v>0.009488792934583046</v>
      </c>
      <c r="F5299" t="inlineStr">
        <is>
          <t>MENSAL</t>
        </is>
      </c>
      <c r="G5299" t="n">
        <v>48497</v>
      </c>
      <c r="H5299" t="n">
        <v>48497</v>
      </c>
      <c r="I5299" t="n">
        <v>134</v>
      </c>
      <c r="J5299" t="inlineStr">
        <is>
          <t>CARTEIRA</t>
        </is>
      </c>
      <c r="K5299" t="inlineStr">
        <is>
          <t>CONTRATO</t>
        </is>
      </c>
      <c r="L5299" t="n">
        <v>2917.75</v>
      </c>
      <c r="M5299" t="inlineStr">
        <is>
          <t>IBIRAPITANGA FASE 3</t>
        </is>
      </c>
      <c r="N5299" s="142">
        <f>DATE(YEAR(G5299),MONTH(G5299),1)</f>
        <v/>
      </c>
      <c r="O5299" s="132">
        <f>IF(G5299&gt;$K$3,"Futuro","Atraso")</f>
        <v/>
      </c>
      <c r="P5299">
        <f>12*(YEAR(G5299)-YEAR($K$3))+(MONTH(G5299)-MONTH($K$3))</f>
        <v/>
      </c>
      <c r="Q5299" s="366">
        <f>IF(M5299="IBIRAPITANGA FASE 3",IF(O5299="Atraso",L5299,L5299/(1+$I$2)^P5299),IF(O5299="Atraso",L5299,L5299/(1+$I$1)^P5299))</f>
        <v/>
      </c>
      <c r="R5299">
        <f>IF(O5299="Atraso",$K$3-G5299,0)</f>
        <v/>
      </c>
      <c r="S5299">
        <f>IF(R5299&lt;=15,"Até 15",IF(R5299&lt;=30,"Entre 15 e 30",IF(R5299&lt;=60,"Entre 30 e 60",IF(R5299&lt;=90,"Entre 60 e 90",IF(R5299&lt;=120,"Entre 90 e 120",IF(R5299&lt;=150,"Entre 120 e 150",IF(R5299&lt;=180,"Entre 150 e 180","Superior a 180")))))))</f>
        <v/>
      </c>
    </row>
    <row r="5300">
      <c r="A5300" t="inlineStr">
        <is>
          <t>Q024L02</t>
        </is>
      </c>
      <c r="B5300" t="inlineStr">
        <is>
          <t>JOSE MEIRA FERNANDES</t>
        </is>
      </c>
      <c r="C5300" t="n">
        <v>1</v>
      </c>
      <c r="D5300" t="inlineStr">
        <is>
          <t>IPCA</t>
        </is>
      </c>
      <c r="E5300" t="n">
        <v>0.009488792934583046</v>
      </c>
      <c r="F5300" t="inlineStr">
        <is>
          <t>MENSAL</t>
        </is>
      </c>
      <c r="G5300" t="n">
        <v>48528</v>
      </c>
      <c r="H5300" t="n">
        <v>48528</v>
      </c>
      <c r="I5300" t="n">
        <v>135</v>
      </c>
      <c r="J5300" t="inlineStr">
        <is>
          <t>CARTEIRA</t>
        </is>
      </c>
      <c r="K5300" t="inlineStr">
        <is>
          <t>CONTRATO</t>
        </is>
      </c>
      <c r="L5300" t="n">
        <v>2917.75</v>
      </c>
      <c r="M5300" t="inlineStr">
        <is>
          <t>IBIRAPITANGA FASE 3</t>
        </is>
      </c>
      <c r="N5300" s="142">
        <f>DATE(YEAR(G5300),MONTH(G5300),1)</f>
        <v/>
      </c>
      <c r="O5300" s="132">
        <f>IF(G5300&gt;$K$3,"Futuro","Atraso")</f>
        <v/>
      </c>
      <c r="P5300">
        <f>12*(YEAR(G5300)-YEAR($K$3))+(MONTH(G5300)-MONTH($K$3))</f>
        <v/>
      </c>
      <c r="Q5300" s="366">
        <f>IF(M5300="IBIRAPITANGA FASE 3",IF(O5300="Atraso",L5300,L5300/(1+$I$2)^P5300),IF(O5300="Atraso",L5300,L5300/(1+$I$1)^P5300))</f>
        <v/>
      </c>
      <c r="R5300">
        <f>IF(O5300="Atraso",$K$3-G5300,0)</f>
        <v/>
      </c>
      <c r="S5300">
        <f>IF(R5300&lt;=15,"Até 15",IF(R5300&lt;=30,"Entre 15 e 30",IF(R5300&lt;=60,"Entre 30 e 60",IF(R5300&lt;=90,"Entre 60 e 90",IF(R5300&lt;=120,"Entre 90 e 120",IF(R5300&lt;=150,"Entre 120 e 150",IF(R5300&lt;=180,"Entre 150 e 180","Superior a 180")))))))</f>
        <v/>
      </c>
    </row>
    <row r="5301">
      <c r="A5301" t="inlineStr">
        <is>
          <t>Q024L02</t>
        </is>
      </c>
      <c r="B5301" t="inlineStr">
        <is>
          <t>JOSE MEIRA FERNANDES</t>
        </is>
      </c>
      <c r="C5301" t="n">
        <v>1</v>
      </c>
      <c r="D5301" t="inlineStr">
        <is>
          <t>IPCA</t>
        </is>
      </c>
      <c r="E5301" t="n">
        <v>0.009488792934583046</v>
      </c>
      <c r="F5301" t="inlineStr">
        <is>
          <t>MENSAL</t>
        </is>
      </c>
      <c r="G5301" t="n">
        <v>48558</v>
      </c>
      <c r="H5301" t="n">
        <v>48558</v>
      </c>
      <c r="I5301" t="n">
        <v>136</v>
      </c>
      <c r="J5301" t="inlineStr">
        <is>
          <t>CARTEIRA</t>
        </is>
      </c>
      <c r="K5301" t="inlineStr">
        <is>
          <t>CONTRATO</t>
        </is>
      </c>
      <c r="L5301" t="n">
        <v>2917.75</v>
      </c>
      <c r="M5301" t="inlineStr">
        <is>
          <t>IBIRAPITANGA FASE 3</t>
        </is>
      </c>
      <c r="N5301" s="142">
        <f>DATE(YEAR(G5301),MONTH(G5301),1)</f>
        <v/>
      </c>
      <c r="O5301" s="132">
        <f>IF(G5301&gt;$K$3,"Futuro","Atraso")</f>
        <v/>
      </c>
      <c r="P5301">
        <f>12*(YEAR(G5301)-YEAR($K$3))+(MONTH(G5301)-MONTH($K$3))</f>
        <v/>
      </c>
      <c r="Q5301" s="366">
        <f>IF(M5301="IBIRAPITANGA FASE 3",IF(O5301="Atraso",L5301,L5301/(1+$I$2)^P5301),IF(O5301="Atraso",L5301,L5301/(1+$I$1)^P5301))</f>
        <v/>
      </c>
      <c r="R5301">
        <f>IF(O5301="Atraso",$K$3-G5301,0)</f>
        <v/>
      </c>
      <c r="S5301">
        <f>IF(R5301&lt;=15,"Até 15",IF(R5301&lt;=30,"Entre 15 e 30",IF(R5301&lt;=60,"Entre 30 e 60",IF(R5301&lt;=90,"Entre 60 e 90",IF(R5301&lt;=120,"Entre 90 e 120",IF(R5301&lt;=150,"Entre 120 e 150",IF(R5301&lt;=180,"Entre 150 e 180","Superior a 180")))))))</f>
        <v/>
      </c>
    </row>
    <row r="5302">
      <c r="A5302" t="inlineStr">
        <is>
          <t>Q024L02</t>
        </is>
      </c>
      <c r="B5302" t="inlineStr">
        <is>
          <t>JOSE MEIRA FERNANDES</t>
        </is>
      </c>
      <c r="C5302" t="n">
        <v>1</v>
      </c>
      <c r="D5302" t="inlineStr">
        <is>
          <t>IPCA</t>
        </is>
      </c>
      <c r="E5302" t="n">
        <v>0.009488792934583046</v>
      </c>
      <c r="F5302" t="inlineStr">
        <is>
          <t>MENSAL</t>
        </is>
      </c>
      <c r="G5302" t="n">
        <v>48589</v>
      </c>
      <c r="H5302" t="n">
        <v>48589</v>
      </c>
      <c r="I5302" t="n">
        <v>137</v>
      </c>
      <c r="J5302" t="inlineStr">
        <is>
          <t>CARTEIRA</t>
        </is>
      </c>
      <c r="K5302" t="inlineStr">
        <is>
          <t>CONTRATO</t>
        </is>
      </c>
      <c r="L5302" t="n">
        <v>2917.75</v>
      </c>
      <c r="M5302" t="inlineStr">
        <is>
          <t>IBIRAPITANGA FASE 3</t>
        </is>
      </c>
      <c r="N5302" s="142">
        <f>DATE(YEAR(G5302),MONTH(G5302),1)</f>
        <v/>
      </c>
      <c r="O5302" s="132">
        <f>IF(G5302&gt;$K$3,"Futuro","Atraso")</f>
        <v/>
      </c>
      <c r="P5302">
        <f>12*(YEAR(G5302)-YEAR($K$3))+(MONTH(G5302)-MONTH($K$3))</f>
        <v/>
      </c>
      <c r="Q5302" s="366">
        <f>IF(M5302="IBIRAPITANGA FASE 3",IF(O5302="Atraso",L5302,L5302/(1+$I$2)^P5302),IF(O5302="Atraso",L5302,L5302/(1+$I$1)^P5302))</f>
        <v/>
      </c>
      <c r="R5302">
        <f>IF(O5302="Atraso",$K$3-G5302,0)</f>
        <v/>
      </c>
      <c r="S5302">
        <f>IF(R5302&lt;=15,"Até 15",IF(R5302&lt;=30,"Entre 15 e 30",IF(R5302&lt;=60,"Entre 30 e 60",IF(R5302&lt;=90,"Entre 60 e 90",IF(R5302&lt;=120,"Entre 90 e 120",IF(R5302&lt;=150,"Entre 120 e 150",IF(R5302&lt;=180,"Entre 150 e 180","Superior a 180")))))))</f>
        <v/>
      </c>
    </row>
    <row r="5303">
      <c r="A5303" t="inlineStr">
        <is>
          <t>Q024L02</t>
        </is>
      </c>
      <c r="B5303" t="inlineStr">
        <is>
          <t>JOSE MEIRA FERNANDES</t>
        </is>
      </c>
      <c r="C5303" t="n">
        <v>1</v>
      </c>
      <c r="D5303" t="inlineStr">
        <is>
          <t>IPCA</t>
        </is>
      </c>
      <c r="E5303" t="n">
        <v>0.009488792934583046</v>
      </c>
      <c r="F5303" t="inlineStr">
        <is>
          <t>MENSAL</t>
        </is>
      </c>
      <c r="G5303" t="n">
        <v>48620</v>
      </c>
      <c r="H5303" t="n">
        <v>48620</v>
      </c>
      <c r="I5303" t="n">
        <v>138</v>
      </c>
      <c r="J5303" t="inlineStr">
        <is>
          <t>CARTEIRA</t>
        </is>
      </c>
      <c r="K5303" t="inlineStr">
        <is>
          <t>CONTRATO</t>
        </is>
      </c>
      <c r="L5303" t="n">
        <v>2917.75</v>
      </c>
      <c r="M5303" t="inlineStr">
        <is>
          <t>IBIRAPITANGA FASE 3</t>
        </is>
      </c>
      <c r="N5303" s="142">
        <f>DATE(YEAR(G5303),MONTH(G5303),1)</f>
        <v/>
      </c>
      <c r="O5303" s="132">
        <f>IF(G5303&gt;$K$3,"Futuro","Atraso")</f>
        <v/>
      </c>
      <c r="P5303">
        <f>12*(YEAR(G5303)-YEAR($K$3))+(MONTH(G5303)-MONTH($K$3))</f>
        <v/>
      </c>
      <c r="Q5303" s="366">
        <f>IF(M5303="IBIRAPITANGA FASE 3",IF(O5303="Atraso",L5303,L5303/(1+$I$2)^P5303),IF(O5303="Atraso",L5303,L5303/(1+$I$1)^P5303))</f>
        <v/>
      </c>
      <c r="R5303">
        <f>IF(O5303="Atraso",$K$3-G5303,0)</f>
        <v/>
      </c>
      <c r="S5303">
        <f>IF(R5303&lt;=15,"Até 15",IF(R5303&lt;=30,"Entre 15 e 30",IF(R5303&lt;=60,"Entre 30 e 60",IF(R5303&lt;=90,"Entre 60 e 90",IF(R5303&lt;=120,"Entre 90 e 120",IF(R5303&lt;=150,"Entre 120 e 150",IF(R5303&lt;=180,"Entre 150 e 180","Superior a 180")))))))</f>
        <v/>
      </c>
    </row>
    <row r="5304">
      <c r="A5304" t="inlineStr">
        <is>
          <t>Q024L02</t>
        </is>
      </c>
      <c r="B5304" t="inlineStr">
        <is>
          <t>JOSE MEIRA FERNANDES</t>
        </is>
      </c>
      <c r="C5304" t="n">
        <v>1</v>
      </c>
      <c r="D5304" t="inlineStr">
        <is>
          <t>IPCA</t>
        </is>
      </c>
      <c r="E5304" t="n">
        <v>0.009488792934583046</v>
      </c>
      <c r="F5304" t="inlineStr">
        <is>
          <t>MENSAL</t>
        </is>
      </c>
      <c r="G5304" t="n">
        <v>48648</v>
      </c>
      <c r="H5304" t="n">
        <v>48648</v>
      </c>
      <c r="I5304" t="n">
        <v>139</v>
      </c>
      <c r="J5304" t="inlineStr">
        <is>
          <t>CARTEIRA</t>
        </is>
      </c>
      <c r="K5304" t="inlineStr">
        <is>
          <t>CONTRATO</t>
        </is>
      </c>
      <c r="L5304" t="n">
        <v>2917.75</v>
      </c>
      <c r="M5304" t="inlineStr">
        <is>
          <t>IBIRAPITANGA FASE 3</t>
        </is>
      </c>
      <c r="N5304" s="142">
        <f>DATE(YEAR(G5304),MONTH(G5304),1)</f>
        <v/>
      </c>
      <c r="O5304" s="132">
        <f>IF(G5304&gt;$K$3,"Futuro","Atraso")</f>
        <v/>
      </c>
      <c r="P5304">
        <f>12*(YEAR(G5304)-YEAR($K$3))+(MONTH(G5304)-MONTH($K$3))</f>
        <v/>
      </c>
      <c r="Q5304" s="366">
        <f>IF(M5304="IBIRAPITANGA FASE 3",IF(O5304="Atraso",L5304,L5304/(1+$I$2)^P5304),IF(O5304="Atraso",L5304,L5304/(1+$I$1)^P5304))</f>
        <v/>
      </c>
      <c r="R5304">
        <f>IF(O5304="Atraso",$K$3-G5304,0)</f>
        <v/>
      </c>
      <c r="S5304">
        <f>IF(R5304&lt;=15,"Até 15",IF(R5304&lt;=30,"Entre 15 e 30",IF(R5304&lt;=60,"Entre 30 e 60",IF(R5304&lt;=90,"Entre 60 e 90",IF(R5304&lt;=120,"Entre 90 e 120",IF(R5304&lt;=150,"Entre 120 e 150",IF(R5304&lt;=180,"Entre 150 e 180","Superior a 180")))))))</f>
        <v/>
      </c>
    </row>
    <row r="5305">
      <c r="A5305" t="inlineStr">
        <is>
          <t>Q024L02</t>
        </is>
      </c>
      <c r="B5305" t="inlineStr">
        <is>
          <t>JOSE MEIRA FERNANDES</t>
        </is>
      </c>
      <c r="C5305" t="n">
        <v>1</v>
      </c>
      <c r="D5305" t="inlineStr">
        <is>
          <t>IPCA</t>
        </is>
      </c>
      <c r="E5305" t="n">
        <v>0.009488792934583046</v>
      </c>
      <c r="F5305" t="inlineStr">
        <is>
          <t>MENSAL</t>
        </is>
      </c>
      <c r="G5305" t="n">
        <v>48679</v>
      </c>
      <c r="H5305" t="n">
        <v>48679</v>
      </c>
      <c r="I5305" t="n">
        <v>140</v>
      </c>
      <c r="J5305" t="inlineStr">
        <is>
          <t>CARTEIRA</t>
        </is>
      </c>
      <c r="K5305" t="inlineStr">
        <is>
          <t>CONTRATO</t>
        </is>
      </c>
      <c r="L5305" t="n">
        <v>2917.75</v>
      </c>
      <c r="M5305" t="inlineStr">
        <is>
          <t>IBIRAPITANGA FASE 3</t>
        </is>
      </c>
      <c r="N5305" s="142">
        <f>DATE(YEAR(G5305),MONTH(G5305),1)</f>
        <v/>
      </c>
      <c r="O5305" s="132">
        <f>IF(G5305&gt;$K$3,"Futuro","Atraso")</f>
        <v/>
      </c>
      <c r="P5305">
        <f>12*(YEAR(G5305)-YEAR($K$3))+(MONTH(G5305)-MONTH($K$3))</f>
        <v/>
      </c>
      <c r="Q5305" s="366">
        <f>IF(M5305="IBIRAPITANGA FASE 3",IF(O5305="Atraso",L5305,L5305/(1+$I$2)^P5305),IF(O5305="Atraso",L5305,L5305/(1+$I$1)^P5305))</f>
        <v/>
      </c>
      <c r="R5305">
        <f>IF(O5305="Atraso",$K$3-G5305,0)</f>
        <v/>
      </c>
      <c r="S5305">
        <f>IF(R5305&lt;=15,"Até 15",IF(R5305&lt;=30,"Entre 15 e 30",IF(R5305&lt;=60,"Entre 30 e 60",IF(R5305&lt;=90,"Entre 60 e 90",IF(R5305&lt;=120,"Entre 90 e 120",IF(R5305&lt;=150,"Entre 120 e 150",IF(R5305&lt;=180,"Entre 150 e 180","Superior a 180")))))))</f>
        <v/>
      </c>
    </row>
    <row r="5306">
      <c r="A5306" t="inlineStr">
        <is>
          <t>Q024L02</t>
        </is>
      </c>
      <c r="B5306" t="inlineStr">
        <is>
          <t>JOSE MEIRA FERNANDES</t>
        </is>
      </c>
      <c r="C5306" t="n">
        <v>1</v>
      </c>
      <c r="D5306" t="inlineStr">
        <is>
          <t>IPCA</t>
        </is>
      </c>
      <c r="E5306" t="n">
        <v>0.009488792934583046</v>
      </c>
      <c r="F5306" t="inlineStr">
        <is>
          <t>MENSAL</t>
        </is>
      </c>
      <c r="G5306" t="n">
        <v>48709</v>
      </c>
      <c r="H5306" t="n">
        <v>48709</v>
      </c>
      <c r="I5306" t="n">
        <v>141</v>
      </c>
      <c r="J5306" t="inlineStr">
        <is>
          <t>CARTEIRA</t>
        </is>
      </c>
      <c r="K5306" t="inlineStr">
        <is>
          <t>CONTRATO</t>
        </is>
      </c>
      <c r="L5306" t="n">
        <v>2917.75</v>
      </c>
      <c r="M5306" t="inlineStr">
        <is>
          <t>IBIRAPITANGA FASE 3</t>
        </is>
      </c>
      <c r="N5306" s="142">
        <f>DATE(YEAR(G5306),MONTH(G5306),1)</f>
        <v/>
      </c>
      <c r="O5306" s="132">
        <f>IF(G5306&gt;$K$3,"Futuro","Atraso")</f>
        <v/>
      </c>
      <c r="P5306">
        <f>12*(YEAR(G5306)-YEAR($K$3))+(MONTH(G5306)-MONTH($K$3))</f>
        <v/>
      </c>
      <c r="Q5306" s="366">
        <f>IF(M5306="IBIRAPITANGA FASE 3",IF(O5306="Atraso",L5306,L5306/(1+$I$2)^P5306),IF(O5306="Atraso",L5306,L5306/(1+$I$1)^P5306))</f>
        <v/>
      </c>
      <c r="R5306">
        <f>IF(O5306="Atraso",$K$3-G5306,0)</f>
        <v/>
      </c>
      <c r="S5306">
        <f>IF(R5306&lt;=15,"Até 15",IF(R5306&lt;=30,"Entre 15 e 30",IF(R5306&lt;=60,"Entre 30 e 60",IF(R5306&lt;=90,"Entre 60 e 90",IF(R5306&lt;=120,"Entre 90 e 120",IF(R5306&lt;=150,"Entre 120 e 150",IF(R5306&lt;=180,"Entre 150 e 180","Superior a 180")))))))</f>
        <v/>
      </c>
    </row>
    <row r="5307">
      <c r="A5307" t="inlineStr">
        <is>
          <t>Q024L02</t>
        </is>
      </c>
      <c r="B5307" t="inlineStr">
        <is>
          <t>JOSE MEIRA FERNANDES</t>
        </is>
      </c>
      <c r="C5307" t="n">
        <v>1</v>
      </c>
      <c r="D5307" t="inlineStr">
        <is>
          <t>IPCA</t>
        </is>
      </c>
      <c r="E5307" t="n">
        <v>0.009488792934583046</v>
      </c>
      <c r="F5307" t="inlineStr">
        <is>
          <t>MENSAL</t>
        </is>
      </c>
      <c r="G5307" t="n">
        <v>48740</v>
      </c>
      <c r="H5307" t="n">
        <v>48740</v>
      </c>
      <c r="I5307" t="n">
        <v>142</v>
      </c>
      <c r="J5307" t="inlineStr">
        <is>
          <t>CARTEIRA</t>
        </is>
      </c>
      <c r="K5307" t="inlineStr">
        <is>
          <t>CONTRATO</t>
        </is>
      </c>
      <c r="L5307" t="n">
        <v>2917.75</v>
      </c>
      <c r="M5307" t="inlineStr">
        <is>
          <t>IBIRAPITANGA FASE 3</t>
        </is>
      </c>
      <c r="N5307" s="142">
        <f>DATE(YEAR(G5307),MONTH(G5307),1)</f>
        <v/>
      </c>
      <c r="O5307" s="132">
        <f>IF(G5307&gt;$K$3,"Futuro","Atraso")</f>
        <v/>
      </c>
      <c r="P5307">
        <f>12*(YEAR(G5307)-YEAR($K$3))+(MONTH(G5307)-MONTH($K$3))</f>
        <v/>
      </c>
      <c r="Q5307" s="366">
        <f>IF(M5307="IBIRAPITANGA FASE 3",IF(O5307="Atraso",L5307,L5307/(1+$I$2)^P5307),IF(O5307="Atraso",L5307,L5307/(1+$I$1)^P5307))</f>
        <v/>
      </c>
      <c r="R5307">
        <f>IF(O5307="Atraso",$K$3-G5307,0)</f>
        <v/>
      </c>
      <c r="S5307">
        <f>IF(R5307&lt;=15,"Até 15",IF(R5307&lt;=30,"Entre 15 e 30",IF(R5307&lt;=60,"Entre 30 e 60",IF(R5307&lt;=90,"Entre 60 e 90",IF(R5307&lt;=120,"Entre 90 e 120",IF(R5307&lt;=150,"Entre 120 e 150",IF(R5307&lt;=180,"Entre 150 e 180","Superior a 180")))))))</f>
        <v/>
      </c>
    </row>
    <row r="5308">
      <c r="A5308" t="inlineStr">
        <is>
          <t>Q024L02</t>
        </is>
      </c>
      <c r="B5308" t="inlineStr">
        <is>
          <t>JOSE MEIRA FERNANDES</t>
        </is>
      </c>
      <c r="C5308" t="n">
        <v>1</v>
      </c>
      <c r="D5308" t="inlineStr">
        <is>
          <t>IPCA</t>
        </is>
      </c>
      <c r="E5308" t="n">
        <v>0.009488792934583046</v>
      </c>
      <c r="F5308" t="inlineStr">
        <is>
          <t>MENSAL</t>
        </is>
      </c>
      <c r="G5308" t="n">
        <v>48770</v>
      </c>
      <c r="H5308" t="n">
        <v>48770</v>
      </c>
      <c r="I5308" t="n">
        <v>143</v>
      </c>
      <c r="J5308" t="inlineStr">
        <is>
          <t>CARTEIRA</t>
        </is>
      </c>
      <c r="K5308" t="inlineStr">
        <is>
          <t>CONTRATO</t>
        </is>
      </c>
      <c r="L5308" t="n">
        <v>2917.75</v>
      </c>
      <c r="M5308" t="inlineStr">
        <is>
          <t>IBIRAPITANGA FASE 3</t>
        </is>
      </c>
      <c r="N5308" s="142">
        <f>DATE(YEAR(G5308),MONTH(G5308),1)</f>
        <v/>
      </c>
      <c r="O5308" s="132">
        <f>IF(G5308&gt;$K$3,"Futuro","Atraso")</f>
        <v/>
      </c>
      <c r="P5308">
        <f>12*(YEAR(G5308)-YEAR($K$3))+(MONTH(G5308)-MONTH($K$3))</f>
        <v/>
      </c>
      <c r="Q5308" s="366">
        <f>IF(M5308="IBIRAPITANGA FASE 3",IF(O5308="Atraso",L5308,L5308/(1+$I$2)^P5308),IF(O5308="Atraso",L5308,L5308/(1+$I$1)^P5308))</f>
        <v/>
      </c>
      <c r="R5308">
        <f>IF(O5308="Atraso",$K$3-G5308,0)</f>
        <v/>
      </c>
      <c r="S5308">
        <f>IF(R5308&lt;=15,"Até 15",IF(R5308&lt;=30,"Entre 15 e 30",IF(R5308&lt;=60,"Entre 30 e 60",IF(R5308&lt;=90,"Entre 60 e 90",IF(R5308&lt;=120,"Entre 90 e 120",IF(R5308&lt;=150,"Entre 120 e 150",IF(R5308&lt;=180,"Entre 150 e 180","Superior a 180")))))))</f>
        <v/>
      </c>
    </row>
    <row r="5309">
      <c r="A5309" t="inlineStr">
        <is>
          <t>Q024L02</t>
        </is>
      </c>
      <c r="B5309" t="inlineStr">
        <is>
          <t>JOSE MEIRA FERNANDES</t>
        </is>
      </c>
      <c r="C5309" t="n">
        <v>1</v>
      </c>
      <c r="D5309" t="inlineStr">
        <is>
          <t>IPCA</t>
        </is>
      </c>
      <c r="E5309" t="n">
        <v>0.009488792934583046</v>
      </c>
      <c r="F5309" t="inlineStr">
        <is>
          <t>MENSAL</t>
        </is>
      </c>
      <c r="G5309" t="n">
        <v>48801</v>
      </c>
      <c r="H5309" t="n">
        <v>48801</v>
      </c>
      <c r="I5309" t="n">
        <v>144</v>
      </c>
      <c r="J5309" t="inlineStr">
        <is>
          <t>CARTEIRA</t>
        </is>
      </c>
      <c r="K5309" t="inlineStr">
        <is>
          <t>CONTRATO</t>
        </is>
      </c>
      <c r="L5309" t="n">
        <v>2917.75</v>
      </c>
      <c r="M5309" t="inlineStr">
        <is>
          <t>IBIRAPITANGA FASE 3</t>
        </is>
      </c>
      <c r="N5309" s="142">
        <f>DATE(YEAR(G5309),MONTH(G5309),1)</f>
        <v/>
      </c>
      <c r="O5309" s="132">
        <f>IF(G5309&gt;$K$3,"Futuro","Atraso")</f>
        <v/>
      </c>
      <c r="P5309">
        <f>12*(YEAR(G5309)-YEAR($K$3))+(MONTH(G5309)-MONTH($K$3))</f>
        <v/>
      </c>
      <c r="Q5309" s="366">
        <f>IF(M5309="IBIRAPITANGA FASE 3",IF(O5309="Atraso",L5309,L5309/(1+$I$2)^P5309),IF(O5309="Atraso",L5309,L5309/(1+$I$1)^P5309))</f>
        <v/>
      </c>
      <c r="R5309">
        <f>IF(O5309="Atraso",$K$3-G5309,0)</f>
        <v/>
      </c>
      <c r="S5309">
        <f>IF(R5309&lt;=15,"Até 15",IF(R5309&lt;=30,"Entre 15 e 30",IF(R5309&lt;=60,"Entre 30 e 60",IF(R5309&lt;=90,"Entre 60 e 90",IF(R5309&lt;=120,"Entre 90 e 120",IF(R5309&lt;=150,"Entre 120 e 150",IF(R5309&lt;=180,"Entre 150 e 180","Superior a 180")))))))</f>
        <v/>
      </c>
    </row>
    <row r="5310">
      <c r="A5310" t="inlineStr">
        <is>
          <t>Q024L02</t>
        </is>
      </c>
      <c r="B5310" t="inlineStr">
        <is>
          <t>JOSE MEIRA FERNANDES</t>
        </is>
      </c>
      <c r="C5310" t="n">
        <v>1</v>
      </c>
      <c r="D5310" t="inlineStr">
        <is>
          <t>IPCA</t>
        </is>
      </c>
      <c r="E5310" t="n">
        <v>0.009488792934583046</v>
      </c>
      <c r="F5310" t="inlineStr">
        <is>
          <t>MENSAL</t>
        </is>
      </c>
      <c r="G5310" t="n">
        <v>48832</v>
      </c>
      <c r="H5310" t="n">
        <v>48832</v>
      </c>
      <c r="I5310" t="n">
        <v>145</v>
      </c>
      <c r="J5310" t="inlineStr">
        <is>
          <t>CARTEIRA</t>
        </is>
      </c>
      <c r="K5310" t="inlineStr">
        <is>
          <t>CONTRATO</t>
        </is>
      </c>
      <c r="L5310" t="n">
        <v>2917.75</v>
      </c>
      <c r="M5310" t="inlineStr">
        <is>
          <t>IBIRAPITANGA FASE 3</t>
        </is>
      </c>
      <c r="N5310" s="142">
        <f>DATE(YEAR(G5310),MONTH(G5310),1)</f>
        <v/>
      </c>
      <c r="O5310" s="132">
        <f>IF(G5310&gt;$K$3,"Futuro","Atraso")</f>
        <v/>
      </c>
      <c r="P5310">
        <f>12*(YEAR(G5310)-YEAR($K$3))+(MONTH(G5310)-MONTH($K$3))</f>
        <v/>
      </c>
      <c r="Q5310" s="366">
        <f>IF(M5310="IBIRAPITANGA FASE 3",IF(O5310="Atraso",L5310,L5310/(1+$I$2)^P5310),IF(O5310="Atraso",L5310,L5310/(1+$I$1)^P5310))</f>
        <v/>
      </c>
      <c r="R5310">
        <f>IF(O5310="Atraso",$K$3-G5310,0)</f>
        <v/>
      </c>
      <c r="S5310">
        <f>IF(R5310&lt;=15,"Até 15",IF(R5310&lt;=30,"Entre 15 e 30",IF(R5310&lt;=60,"Entre 30 e 60",IF(R5310&lt;=90,"Entre 60 e 90",IF(R5310&lt;=120,"Entre 90 e 120",IF(R5310&lt;=150,"Entre 120 e 150",IF(R5310&lt;=180,"Entre 150 e 180","Superior a 180")))))))</f>
        <v/>
      </c>
    </row>
    <row r="5311">
      <c r="A5311" t="inlineStr">
        <is>
          <t>Q024L02</t>
        </is>
      </c>
      <c r="B5311" t="inlineStr">
        <is>
          <t>JOSE MEIRA FERNANDES</t>
        </is>
      </c>
      <c r="C5311" t="n">
        <v>1</v>
      </c>
      <c r="D5311" t="inlineStr">
        <is>
          <t>IPCA</t>
        </is>
      </c>
      <c r="E5311" t="n">
        <v>0.009488792934583046</v>
      </c>
      <c r="F5311" t="inlineStr">
        <is>
          <t>MENSAL</t>
        </is>
      </c>
      <c r="G5311" t="n">
        <v>48862</v>
      </c>
      <c r="H5311" t="n">
        <v>48862</v>
      </c>
      <c r="I5311" t="n">
        <v>146</v>
      </c>
      <c r="J5311" t="inlineStr">
        <is>
          <t>CARTEIRA</t>
        </is>
      </c>
      <c r="K5311" t="inlineStr">
        <is>
          <t>CONTRATO</t>
        </is>
      </c>
      <c r="L5311" t="n">
        <v>2917.75</v>
      </c>
      <c r="M5311" t="inlineStr">
        <is>
          <t>IBIRAPITANGA FASE 3</t>
        </is>
      </c>
      <c r="N5311" s="142">
        <f>DATE(YEAR(G5311),MONTH(G5311),1)</f>
        <v/>
      </c>
      <c r="O5311" s="132">
        <f>IF(G5311&gt;$K$3,"Futuro","Atraso")</f>
        <v/>
      </c>
      <c r="P5311">
        <f>12*(YEAR(G5311)-YEAR($K$3))+(MONTH(G5311)-MONTH($K$3))</f>
        <v/>
      </c>
      <c r="Q5311" s="366">
        <f>IF(M5311="IBIRAPITANGA FASE 3",IF(O5311="Atraso",L5311,L5311/(1+$I$2)^P5311),IF(O5311="Atraso",L5311,L5311/(1+$I$1)^P5311))</f>
        <v/>
      </c>
      <c r="R5311">
        <f>IF(O5311="Atraso",$K$3-G5311,0)</f>
        <v/>
      </c>
      <c r="S5311">
        <f>IF(R5311&lt;=15,"Até 15",IF(R5311&lt;=30,"Entre 15 e 30",IF(R5311&lt;=60,"Entre 30 e 60",IF(R5311&lt;=90,"Entre 60 e 90",IF(R5311&lt;=120,"Entre 90 e 120",IF(R5311&lt;=150,"Entre 120 e 150",IF(R5311&lt;=180,"Entre 150 e 180","Superior a 180")))))))</f>
        <v/>
      </c>
    </row>
    <row r="5312">
      <c r="A5312" t="inlineStr">
        <is>
          <t>Q024L02</t>
        </is>
      </c>
      <c r="B5312" t="inlineStr">
        <is>
          <t>JOSE MEIRA FERNANDES</t>
        </is>
      </c>
      <c r="C5312" t="n">
        <v>1</v>
      </c>
      <c r="D5312" t="inlineStr">
        <is>
          <t>IPCA</t>
        </is>
      </c>
      <c r="E5312" t="n">
        <v>0.009488792934583046</v>
      </c>
      <c r="F5312" t="inlineStr">
        <is>
          <t>MENSAL</t>
        </is>
      </c>
      <c r="G5312" t="n">
        <v>48893</v>
      </c>
      <c r="H5312" t="n">
        <v>48893</v>
      </c>
      <c r="I5312" t="n">
        <v>147</v>
      </c>
      <c r="J5312" t="inlineStr">
        <is>
          <t>CARTEIRA</t>
        </is>
      </c>
      <c r="K5312" t="inlineStr">
        <is>
          <t>CONTRATO</t>
        </is>
      </c>
      <c r="L5312" t="n">
        <v>2917.75</v>
      </c>
      <c r="M5312" t="inlineStr">
        <is>
          <t>IBIRAPITANGA FASE 3</t>
        </is>
      </c>
      <c r="N5312" s="142">
        <f>DATE(YEAR(G5312),MONTH(G5312),1)</f>
        <v/>
      </c>
      <c r="O5312" s="132">
        <f>IF(G5312&gt;$K$3,"Futuro","Atraso")</f>
        <v/>
      </c>
      <c r="P5312">
        <f>12*(YEAR(G5312)-YEAR($K$3))+(MONTH(G5312)-MONTH($K$3))</f>
        <v/>
      </c>
      <c r="Q5312" s="366">
        <f>IF(M5312="IBIRAPITANGA FASE 3",IF(O5312="Atraso",L5312,L5312/(1+$I$2)^P5312),IF(O5312="Atraso",L5312,L5312/(1+$I$1)^P5312))</f>
        <v/>
      </c>
      <c r="R5312">
        <f>IF(O5312="Atraso",$K$3-G5312,0)</f>
        <v/>
      </c>
      <c r="S5312">
        <f>IF(R5312&lt;=15,"Até 15",IF(R5312&lt;=30,"Entre 15 e 30",IF(R5312&lt;=60,"Entre 30 e 60",IF(R5312&lt;=90,"Entre 60 e 90",IF(R5312&lt;=120,"Entre 90 e 120",IF(R5312&lt;=150,"Entre 120 e 150",IF(R5312&lt;=180,"Entre 150 e 180","Superior a 180")))))))</f>
        <v/>
      </c>
    </row>
    <row r="5313">
      <c r="A5313" t="inlineStr">
        <is>
          <t>Q024L02</t>
        </is>
      </c>
      <c r="B5313" t="inlineStr">
        <is>
          <t>JOSE MEIRA FERNANDES</t>
        </is>
      </c>
      <c r="C5313" t="n">
        <v>1</v>
      </c>
      <c r="D5313" t="inlineStr">
        <is>
          <t>IPCA</t>
        </is>
      </c>
      <c r="E5313" t="n">
        <v>0.009488792934583046</v>
      </c>
      <c r="F5313" t="inlineStr">
        <is>
          <t>MENSAL</t>
        </is>
      </c>
      <c r="G5313" t="n">
        <v>48923</v>
      </c>
      <c r="H5313" t="n">
        <v>48923</v>
      </c>
      <c r="I5313" t="n">
        <v>148</v>
      </c>
      <c r="J5313" t="inlineStr">
        <is>
          <t>CARTEIRA</t>
        </is>
      </c>
      <c r="K5313" t="inlineStr">
        <is>
          <t>CONTRATO</t>
        </is>
      </c>
      <c r="L5313" t="n">
        <v>2917.75</v>
      </c>
      <c r="M5313" t="inlineStr">
        <is>
          <t>IBIRAPITANGA FASE 3</t>
        </is>
      </c>
      <c r="N5313" s="142">
        <f>DATE(YEAR(G5313),MONTH(G5313),1)</f>
        <v/>
      </c>
      <c r="O5313" s="132">
        <f>IF(G5313&gt;$K$3,"Futuro","Atraso")</f>
        <v/>
      </c>
      <c r="P5313">
        <f>12*(YEAR(G5313)-YEAR($K$3))+(MONTH(G5313)-MONTH($K$3))</f>
        <v/>
      </c>
      <c r="Q5313" s="366">
        <f>IF(M5313="IBIRAPITANGA FASE 3",IF(O5313="Atraso",L5313,L5313/(1+$I$2)^P5313),IF(O5313="Atraso",L5313,L5313/(1+$I$1)^P5313))</f>
        <v/>
      </c>
      <c r="R5313">
        <f>IF(O5313="Atraso",$K$3-G5313,0)</f>
        <v/>
      </c>
      <c r="S5313">
        <f>IF(R5313&lt;=15,"Até 15",IF(R5313&lt;=30,"Entre 15 e 30",IF(R5313&lt;=60,"Entre 30 e 60",IF(R5313&lt;=90,"Entre 60 e 90",IF(R5313&lt;=120,"Entre 90 e 120",IF(R5313&lt;=150,"Entre 120 e 150",IF(R5313&lt;=180,"Entre 150 e 180","Superior a 180")))))))</f>
        <v/>
      </c>
    </row>
    <row r="5314">
      <c r="A5314" t="inlineStr">
        <is>
          <t>Q024L02</t>
        </is>
      </c>
      <c r="B5314" t="inlineStr">
        <is>
          <t>JOSE MEIRA FERNANDES</t>
        </is>
      </c>
      <c r="C5314" t="n">
        <v>1</v>
      </c>
      <c r="D5314" t="inlineStr">
        <is>
          <t>IPCA</t>
        </is>
      </c>
      <c r="E5314" t="n">
        <v>0.009488792934583046</v>
      </c>
      <c r="F5314" t="inlineStr">
        <is>
          <t>MENSAL</t>
        </is>
      </c>
      <c r="G5314" t="n">
        <v>48954</v>
      </c>
      <c r="H5314" t="n">
        <v>48954</v>
      </c>
      <c r="I5314" t="n">
        <v>149</v>
      </c>
      <c r="J5314" t="inlineStr">
        <is>
          <t>CARTEIRA</t>
        </is>
      </c>
      <c r="K5314" t="inlineStr">
        <is>
          <t>CONTRATO</t>
        </is>
      </c>
      <c r="L5314" t="n">
        <v>2917.75</v>
      </c>
      <c r="M5314" t="inlineStr">
        <is>
          <t>IBIRAPITANGA FASE 3</t>
        </is>
      </c>
      <c r="N5314" s="142">
        <f>DATE(YEAR(G5314),MONTH(G5314),1)</f>
        <v/>
      </c>
      <c r="O5314" s="132">
        <f>IF(G5314&gt;$K$3,"Futuro","Atraso")</f>
        <v/>
      </c>
      <c r="P5314">
        <f>12*(YEAR(G5314)-YEAR($K$3))+(MONTH(G5314)-MONTH($K$3))</f>
        <v/>
      </c>
      <c r="Q5314" s="366">
        <f>IF(M5314="IBIRAPITANGA FASE 3",IF(O5314="Atraso",L5314,L5314/(1+$I$2)^P5314),IF(O5314="Atraso",L5314,L5314/(1+$I$1)^P5314))</f>
        <v/>
      </c>
      <c r="R5314">
        <f>IF(O5314="Atraso",$K$3-G5314,0)</f>
        <v/>
      </c>
      <c r="S5314">
        <f>IF(R5314&lt;=15,"Até 15",IF(R5314&lt;=30,"Entre 15 e 30",IF(R5314&lt;=60,"Entre 30 e 60",IF(R5314&lt;=90,"Entre 60 e 90",IF(R5314&lt;=120,"Entre 90 e 120",IF(R5314&lt;=150,"Entre 120 e 150",IF(R5314&lt;=180,"Entre 150 e 180","Superior a 180")))))))</f>
        <v/>
      </c>
    </row>
    <row r="5315">
      <c r="A5315" t="inlineStr">
        <is>
          <t>Q024L02</t>
        </is>
      </c>
      <c r="B5315" t="inlineStr">
        <is>
          <t>JOSE MEIRA FERNANDES</t>
        </is>
      </c>
      <c r="C5315" t="n">
        <v>1</v>
      </c>
      <c r="D5315" t="inlineStr">
        <is>
          <t>IPCA</t>
        </is>
      </c>
      <c r="E5315" t="n">
        <v>0.009488792934583046</v>
      </c>
      <c r="F5315" t="inlineStr">
        <is>
          <t>MENSAL</t>
        </is>
      </c>
      <c r="G5315" t="n">
        <v>48985</v>
      </c>
      <c r="H5315" t="n">
        <v>48985</v>
      </c>
      <c r="I5315" t="n">
        <v>150</v>
      </c>
      <c r="J5315" t="inlineStr">
        <is>
          <t>CARTEIRA</t>
        </is>
      </c>
      <c r="K5315" t="inlineStr">
        <is>
          <t>CONTRATO</t>
        </is>
      </c>
      <c r="L5315" t="n">
        <v>2917.75</v>
      </c>
      <c r="M5315" t="inlineStr">
        <is>
          <t>IBIRAPITANGA FASE 3</t>
        </is>
      </c>
      <c r="N5315" s="142">
        <f>DATE(YEAR(G5315),MONTH(G5315),1)</f>
        <v/>
      </c>
      <c r="O5315" s="132">
        <f>IF(G5315&gt;$K$3,"Futuro","Atraso")</f>
        <v/>
      </c>
      <c r="P5315">
        <f>12*(YEAR(G5315)-YEAR($K$3))+(MONTH(G5315)-MONTH($K$3))</f>
        <v/>
      </c>
      <c r="Q5315" s="366">
        <f>IF(M5315="IBIRAPITANGA FASE 3",IF(O5315="Atraso",L5315,L5315/(1+$I$2)^P5315),IF(O5315="Atraso",L5315,L5315/(1+$I$1)^P5315))</f>
        <v/>
      </c>
      <c r="R5315">
        <f>IF(O5315="Atraso",$K$3-G5315,0)</f>
        <v/>
      </c>
      <c r="S5315">
        <f>IF(R5315&lt;=15,"Até 15",IF(R5315&lt;=30,"Entre 15 e 30",IF(R5315&lt;=60,"Entre 30 e 60",IF(R5315&lt;=90,"Entre 60 e 90",IF(R5315&lt;=120,"Entre 90 e 120",IF(R5315&lt;=150,"Entre 120 e 150",IF(R5315&lt;=180,"Entre 150 e 180","Superior a 180")))))))</f>
        <v/>
      </c>
    </row>
    <row r="5316">
      <c r="A5316" t="inlineStr">
        <is>
          <t>Q024L02</t>
        </is>
      </c>
      <c r="B5316" t="inlineStr">
        <is>
          <t>JOSE MEIRA FERNANDES</t>
        </is>
      </c>
      <c r="C5316" t="n">
        <v>1</v>
      </c>
      <c r="D5316" t="inlineStr">
        <is>
          <t>IPCA</t>
        </is>
      </c>
      <c r="E5316" t="n">
        <v>0.009488792934583046</v>
      </c>
      <c r="F5316" t="inlineStr">
        <is>
          <t>MENSAL</t>
        </is>
      </c>
      <c r="G5316" t="n">
        <v>49013</v>
      </c>
      <c r="H5316" t="n">
        <v>49013</v>
      </c>
      <c r="I5316" t="n">
        <v>151</v>
      </c>
      <c r="J5316" t="inlineStr">
        <is>
          <t>CARTEIRA</t>
        </is>
      </c>
      <c r="K5316" t="inlineStr">
        <is>
          <t>CONTRATO</t>
        </is>
      </c>
      <c r="L5316" t="n">
        <v>2917.75</v>
      </c>
      <c r="M5316" t="inlineStr">
        <is>
          <t>IBIRAPITANGA FASE 3</t>
        </is>
      </c>
      <c r="N5316" s="142">
        <f>DATE(YEAR(G5316),MONTH(G5316),1)</f>
        <v/>
      </c>
      <c r="O5316" s="132">
        <f>IF(G5316&gt;$K$3,"Futuro","Atraso")</f>
        <v/>
      </c>
      <c r="P5316">
        <f>12*(YEAR(G5316)-YEAR($K$3))+(MONTH(G5316)-MONTH($K$3))</f>
        <v/>
      </c>
      <c r="Q5316" s="366">
        <f>IF(M5316="IBIRAPITANGA FASE 3",IF(O5316="Atraso",L5316,L5316/(1+$I$2)^P5316),IF(O5316="Atraso",L5316,L5316/(1+$I$1)^P5316))</f>
        <v/>
      </c>
      <c r="R5316">
        <f>IF(O5316="Atraso",$K$3-G5316,0)</f>
        <v/>
      </c>
      <c r="S5316">
        <f>IF(R5316&lt;=15,"Até 15",IF(R5316&lt;=30,"Entre 15 e 30",IF(R5316&lt;=60,"Entre 30 e 60",IF(R5316&lt;=90,"Entre 60 e 90",IF(R5316&lt;=120,"Entre 90 e 120",IF(R5316&lt;=150,"Entre 120 e 150",IF(R5316&lt;=180,"Entre 150 e 180","Superior a 180")))))))</f>
        <v/>
      </c>
    </row>
    <row r="5317">
      <c r="A5317" t="inlineStr">
        <is>
          <t>Q024L02</t>
        </is>
      </c>
      <c r="B5317" t="inlineStr">
        <is>
          <t>JOSE MEIRA FERNANDES</t>
        </is>
      </c>
      <c r="C5317" t="n">
        <v>1</v>
      </c>
      <c r="D5317" t="inlineStr">
        <is>
          <t>IPCA</t>
        </is>
      </c>
      <c r="E5317" t="n">
        <v>0.009488792934583046</v>
      </c>
      <c r="F5317" t="inlineStr">
        <is>
          <t>MENSAL</t>
        </is>
      </c>
      <c r="G5317" t="n">
        <v>49044</v>
      </c>
      <c r="H5317" t="n">
        <v>49044</v>
      </c>
      <c r="I5317" t="n">
        <v>152</v>
      </c>
      <c r="J5317" t="inlineStr">
        <is>
          <t>CARTEIRA</t>
        </is>
      </c>
      <c r="K5317" t="inlineStr">
        <is>
          <t>CONTRATO</t>
        </is>
      </c>
      <c r="L5317" t="n">
        <v>2917.75</v>
      </c>
      <c r="M5317" t="inlineStr">
        <is>
          <t>IBIRAPITANGA FASE 3</t>
        </is>
      </c>
      <c r="N5317" s="142">
        <f>DATE(YEAR(G5317),MONTH(G5317),1)</f>
        <v/>
      </c>
      <c r="O5317" s="132">
        <f>IF(G5317&gt;$K$3,"Futuro","Atraso")</f>
        <v/>
      </c>
      <c r="P5317">
        <f>12*(YEAR(G5317)-YEAR($K$3))+(MONTH(G5317)-MONTH($K$3))</f>
        <v/>
      </c>
      <c r="Q5317" s="366">
        <f>IF(M5317="IBIRAPITANGA FASE 3",IF(O5317="Atraso",L5317,L5317/(1+$I$2)^P5317),IF(O5317="Atraso",L5317,L5317/(1+$I$1)^P5317))</f>
        <v/>
      </c>
      <c r="R5317">
        <f>IF(O5317="Atraso",$K$3-G5317,0)</f>
        <v/>
      </c>
      <c r="S5317">
        <f>IF(R5317&lt;=15,"Até 15",IF(R5317&lt;=30,"Entre 15 e 30",IF(R5317&lt;=60,"Entre 30 e 60",IF(R5317&lt;=90,"Entre 60 e 90",IF(R5317&lt;=120,"Entre 90 e 120",IF(R5317&lt;=150,"Entre 120 e 150",IF(R5317&lt;=180,"Entre 150 e 180","Superior a 180")))))))</f>
        <v/>
      </c>
    </row>
    <row r="5318">
      <c r="A5318" t="inlineStr">
        <is>
          <t>Q024L02</t>
        </is>
      </c>
      <c r="B5318" t="inlineStr">
        <is>
          <t>JOSE MEIRA FERNANDES</t>
        </is>
      </c>
      <c r="C5318" t="n">
        <v>1</v>
      </c>
      <c r="D5318" t="inlineStr">
        <is>
          <t>IPCA</t>
        </is>
      </c>
      <c r="E5318" t="n">
        <v>0.009488792934583046</v>
      </c>
      <c r="F5318" t="inlineStr">
        <is>
          <t>MENSAL</t>
        </is>
      </c>
      <c r="G5318" t="n">
        <v>49074</v>
      </c>
      <c r="H5318" t="n">
        <v>49074</v>
      </c>
      <c r="I5318" t="n">
        <v>153</v>
      </c>
      <c r="J5318" t="inlineStr">
        <is>
          <t>CARTEIRA</t>
        </is>
      </c>
      <c r="K5318" t="inlineStr">
        <is>
          <t>CONTRATO</t>
        </is>
      </c>
      <c r="L5318" t="n">
        <v>2917.75</v>
      </c>
      <c r="M5318" t="inlineStr">
        <is>
          <t>IBIRAPITANGA FASE 3</t>
        </is>
      </c>
      <c r="N5318" s="142">
        <f>DATE(YEAR(G5318),MONTH(G5318),1)</f>
        <v/>
      </c>
      <c r="O5318" s="132">
        <f>IF(G5318&gt;$K$3,"Futuro","Atraso")</f>
        <v/>
      </c>
      <c r="P5318">
        <f>12*(YEAR(G5318)-YEAR($K$3))+(MONTH(G5318)-MONTH($K$3))</f>
        <v/>
      </c>
      <c r="Q5318" s="366">
        <f>IF(M5318="IBIRAPITANGA FASE 3",IF(O5318="Atraso",L5318,L5318/(1+$I$2)^P5318),IF(O5318="Atraso",L5318,L5318/(1+$I$1)^P5318))</f>
        <v/>
      </c>
      <c r="R5318">
        <f>IF(O5318="Atraso",$K$3-G5318,0)</f>
        <v/>
      </c>
      <c r="S5318">
        <f>IF(R5318&lt;=15,"Até 15",IF(R5318&lt;=30,"Entre 15 e 30",IF(R5318&lt;=60,"Entre 30 e 60",IF(R5318&lt;=90,"Entre 60 e 90",IF(R5318&lt;=120,"Entre 90 e 120",IF(R5318&lt;=150,"Entre 120 e 150",IF(R5318&lt;=180,"Entre 150 e 180","Superior a 180")))))))</f>
        <v/>
      </c>
    </row>
    <row r="5319">
      <c r="A5319" t="inlineStr">
        <is>
          <t>Q024L02</t>
        </is>
      </c>
      <c r="B5319" t="inlineStr">
        <is>
          <t>JOSE MEIRA FERNANDES</t>
        </is>
      </c>
      <c r="C5319" t="n">
        <v>1</v>
      </c>
      <c r="D5319" t="inlineStr">
        <is>
          <t>IPCA</t>
        </is>
      </c>
      <c r="E5319" t="n">
        <v>0.009488792934583046</v>
      </c>
      <c r="F5319" t="inlineStr">
        <is>
          <t>MENSAL</t>
        </is>
      </c>
      <c r="G5319" t="n">
        <v>49105</v>
      </c>
      <c r="H5319" t="n">
        <v>49105</v>
      </c>
      <c r="I5319" t="n">
        <v>154</v>
      </c>
      <c r="J5319" t="inlineStr">
        <is>
          <t>CARTEIRA</t>
        </is>
      </c>
      <c r="K5319" t="inlineStr">
        <is>
          <t>CONTRATO</t>
        </is>
      </c>
      <c r="L5319" t="n">
        <v>2917.75</v>
      </c>
      <c r="M5319" t="inlineStr">
        <is>
          <t>IBIRAPITANGA FASE 3</t>
        </is>
      </c>
      <c r="N5319" s="142">
        <f>DATE(YEAR(G5319),MONTH(G5319),1)</f>
        <v/>
      </c>
      <c r="O5319" s="132">
        <f>IF(G5319&gt;$K$3,"Futuro","Atraso")</f>
        <v/>
      </c>
      <c r="P5319">
        <f>12*(YEAR(G5319)-YEAR($K$3))+(MONTH(G5319)-MONTH($K$3))</f>
        <v/>
      </c>
      <c r="Q5319" s="366">
        <f>IF(M5319="IBIRAPITANGA FASE 3",IF(O5319="Atraso",L5319,L5319/(1+$I$2)^P5319),IF(O5319="Atraso",L5319,L5319/(1+$I$1)^P5319))</f>
        <v/>
      </c>
      <c r="R5319">
        <f>IF(O5319="Atraso",$K$3-G5319,0)</f>
        <v/>
      </c>
      <c r="S5319">
        <f>IF(R5319&lt;=15,"Até 15",IF(R5319&lt;=30,"Entre 15 e 30",IF(R5319&lt;=60,"Entre 30 e 60",IF(R5319&lt;=90,"Entre 60 e 90",IF(R5319&lt;=120,"Entre 90 e 120",IF(R5319&lt;=150,"Entre 120 e 150",IF(R5319&lt;=180,"Entre 150 e 180","Superior a 180")))))))</f>
        <v/>
      </c>
    </row>
    <row r="5320">
      <c r="A5320" t="inlineStr">
        <is>
          <t>Q024L02</t>
        </is>
      </c>
      <c r="B5320" t="inlineStr">
        <is>
          <t>JOSE MEIRA FERNANDES</t>
        </is>
      </c>
      <c r="C5320" t="n">
        <v>1</v>
      </c>
      <c r="D5320" t="inlineStr">
        <is>
          <t>IPCA</t>
        </is>
      </c>
      <c r="E5320" t="n">
        <v>0.009488792934583046</v>
      </c>
      <c r="F5320" t="inlineStr">
        <is>
          <t>MENSAL</t>
        </is>
      </c>
      <c r="G5320" t="n">
        <v>49135</v>
      </c>
      <c r="H5320" t="n">
        <v>49135</v>
      </c>
      <c r="I5320" t="n">
        <v>155</v>
      </c>
      <c r="J5320" t="inlineStr">
        <is>
          <t>CARTEIRA</t>
        </is>
      </c>
      <c r="K5320" t="inlineStr">
        <is>
          <t>CONTRATO</t>
        </is>
      </c>
      <c r="L5320" t="n">
        <v>2917.75</v>
      </c>
      <c r="M5320" t="inlineStr">
        <is>
          <t>IBIRAPITANGA FASE 3</t>
        </is>
      </c>
      <c r="N5320" s="142">
        <f>DATE(YEAR(G5320),MONTH(G5320),1)</f>
        <v/>
      </c>
      <c r="O5320" s="132">
        <f>IF(G5320&gt;$K$3,"Futuro","Atraso")</f>
        <v/>
      </c>
      <c r="P5320">
        <f>12*(YEAR(G5320)-YEAR($K$3))+(MONTH(G5320)-MONTH($K$3))</f>
        <v/>
      </c>
      <c r="Q5320" s="366">
        <f>IF(M5320="IBIRAPITANGA FASE 3",IF(O5320="Atraso",L5320,L5320/(1+$I$2)^P5320),IF(O5320="Atraso",L5320,L5320/(1+$I$1)^P5320))</f>
        <v/>
      </c>
      <c r="R5320">
        <f>IF(O5320="Atraso",$K$3-G5320,0)</f>
        <v/>
      </c>
      <c r="S5320">
        <f>IF(R5320&lt;=15,"Até 15",IF(R5320&lt;=30,"Entre 15 e 30",IF(R5320&lt;=60,"Entre 30 e 60",IF(R5320&lt;=90,"Entre 60 e 90",IF(R5320&lt;=120,"Entre 90 e 120",IF(R5320&lt;=150,"Entre 120 e 150",IF(R5320&lt;=180,"Entre 150 e 180","Superior a 180")))))))</f>
        <v/>
      </c>
    </row>
    <row r="5321">
      <c r="A5321" t="inlineStr">
        <is>
          <t>Q024L02</t>
        </is>
      </c>
      <c r="B5321" t="inlineStr">
        <is>
          <t>JOSE MEIRA FERNANDES</t>
        </is>
      </c>
      <c r="C5321" t="n">
        <v>1</v>
      </c>
      <c r="D5321" t="inlineStr">
        <is>
          <t>IPCA</t>
        </is>
      </c>
      <c r="E5321" t="n">
        <v>0.009488792934583046</v>
      </c>
      <c r="F5321" t="inlineStr">
        <is>
          <t>MENSAL</t>
        </is>
      </c>
      <c r="G5321" t="n">
        <v>49166</v>
      </c>
      <c r="H5321" t="n">
        <v>49166</v>
      </c>
      <c r="I5321" t="n">
        <v>156</v>
      </c>
      <c r="J5321" t="inlineStr">
        <is>
          <t>CARTEIRA</t>
        </is>
      </c>
      <c r="K5321" t="inlineStr">
        <is>
          <t>CONTRATO</t>
        </is>
      </c>
      <c r="L5321" t="n">
        <v>2917.75</v>
      </c>
      <c r="M5321" t="inlineStr">
        <is>
          <t>IBIRAPITANGA FASE 3</t>
        </is>
      </c>
      <c r="N5321" s="142">
        <f>DATE(YEAR(G5321),MONTH(G5321),1)</f>
        <v/>
      </c>
      <c r="O5321" s="132">
        <f>IF(G5321&gt;$K$3,"Futuro","Atraso")</f>
        <v/>
      </c>
      <c r="P5321">
        <f>12*(YEAR(G5321)-YEAR($K$3))+(MONTH(G5321)-MONTH($K$3))</f>
        <v/>
      </c>
      <c r="Q5321" s="366">
        <f>IF(M5321="IBIRAPITANGA FASE 3",IF(O5321="Atraso",L5321,L5321/(1+$I$2)^P5321),IF(O5321="Atraso",L5321,L5321/(1+$I$1)^P5321))</f>
        <v/>
      </c>
      <c r="R5321">
        <f>IF(O5321="Atraso",$K$3-G5321,0)</f>
        <v/>
      </c>
      <c r="S5321">
        <f>IF(R5321&lt;=15,"Até 15",IF(R5321&lt;=30,"Entre 15 e 30",IF(R5321&lt;=60,"Entre 30 e 60",IF(R5321&lt;=90,"Entre 60 e 90",IF(R5321&lt;=120,"Entre 90 e 120",IF(R5321&lt;=150,"Entre 120 e 150",IF(R5321&lt;=180,"Entre 150 e 180","Superior a 180")))))))</f>
        <v/>
      </c>
    </row>
    <row r="5322">
      <c r="A5322" t="inlineStr">
        <is>
          <t>Q024L02</t>
        </is>
      </c>
      <c r="B5322" t="inlineStr">
        <is>
          <t>JOSE MEIRA FERNANDES</t>
        </is>
      </c>
      <c r="C5322" t="n">
        <v>1</v>
      </c>
      <c r="D5322" t="inlineStr">
        <is>
          <t>IPCA</t>
        </is>
      </c>
      <c r="E5322" t="n">
        <v>0.009488792934583046</v>
      </c>
      <c r="F5322" t="inlineStr">
        <is>
          <t>MENSAL</t>
        </is>
      </c>
      <c r="G5322" t="n">
        <v>49197</v>
      </c>
      <c r="H5322" t="n">
        <v>49197</v>
      </c>
      <c r="I5322" t="n">
        <v>157</v>
      </c>
      <c r="J5322" t="inlineStr">
        <is>
          <t>CARTEIRA</t>
        </is>
      </c>
      <c r="K5322" t="inlineStr">
        <is>
          <t>CONTRATO</t>
        </is>
      </c>
      <c r="L5322" t="n">
        <v>2917.75</v>
      </c>
      <c r="M5322" t="inlineStr">
        <is>
          <t>IBIRAPITANGA FASE 3</t>
        </is>
      </c>
      <c r="N5322" s="142">
        <f>DATE(YEAR(G5322),MONTH(G5322),1)</f>
        <v/>
      </c>
      <c r="O5322" s="132">
        <f>IF(G5322&gt;$K$3,"Futuro","Atraso")</f>
        <v/>
      </c>
      <c r="P5322">
        <f>12*(YEAR(G5322)-YEAR($K$3))+(MONTH(G5322)-MONTH($K$3))</f>
        <v/>
      </c>
      <c r="Q5322" s="366">
        <f>IF(M5322="IBIRAPITANGA FASE 3",IF(O5322="Atraso",L5322,L5322/(1+$I$2)^P5322),IF(O5322="Atraso",L5322,L5322/(1+$I$1)^P5322))</f>
        <v/>
      </c>
      <c r="R5322">
        <f>IF(O5322="Atraso",$K$3-G5322,0)</f>
        <v/>
      </c>
      <c r="S5322">
        <f>IF(R5322&lt;=15,"Até 15",IF(R5322&lt;=30,"Entre 15 e 30",IF(R5322&lt;=60,"Entre 30 e 60",IF(R5322&lt;=90,"Entre 60 e 90",IF(R5322&lt;=120,"Entre 90 e 120",IF(R5322&lt;=150,"Entre 120 e 150",IF(R5322&lt;=180,"Entre 150 e 180","Superior a 180")))))))</f>
        <v/>
      </c>
    </row>
    <row r="5323">
      <c r="A5323" t="inlineStr">
        <is>
          <t>Q024L02</t>
        </is>
      </c>
      <c r="B5323" t="inlineStr">
        <is>
          <t>JOSE MEIRA FERNANDES</t>
        </is>
      </c>
      <c r="C5323" t="n">
        <v>1</v>
      </c>
      <c r="D5323" t="inlineStr">
        <is>
          <t>IPCA</t>
        </is>
      </c>
      <c r="E5323" t="n">
        <v>0.009488792934583046</v>
      </c>
      <c r="F5323" t="inlineStr">
        <is>
          <t>MENSAL</t>
        </is>
      </c>
      <c r="G5323" t="n">
        <v>49227</v>
      </c>
      <c r="H5323" t="n">
        <v>49227</v>
      </c>
      <c r="I5323" t="n">
        <v>158</v>
      </c>
      <c r="J5323" t="inlineStr">
        <is>
          <t>CARTEIRA</t>
        </is>
      </c>
      <c r="K5323" t="inlineStr">
        <is>
          <t>CONTRATO</t>
        </is>
      </c>
      <c r="L5323" t="n">
        <v>2917.75</v>
      </c>
      <c r="M5323" t="inlineStr">
        <is>
          <t>IBIRAPITANGA FASE 3</t>
        </is>
      </c>
      <c r="N5323" s="142">
        <f>DATE(YEAR(G5323),MONTH(G5323),1)</f>
        <v/>
      </c>
      <c r="O5323" s="132">
        <f>IF(G5323&gt;$K$3,"Futuro","Atraso")</f>
        <v/>
      </c>
      <c r="P5323">
        <f>12*(YEAR(G5323)-YEAR($K$3))+(MONTH(G5323)-MONTH($K$3))</f>
        <v/>
      </c>
      <c r="Q5323" s="366">
        <f>IF(M5323="IBIRAPITANGA FASE 3",IF(O5323="Atraso",L5323,L5323/(1+$I$2)^P5323),IF(O5323="Atraso",L5323,L5323/(1+$I$1)^P5323))</f>
        <v/>
      </c>
      <c r="R5323">
        <f>IF(O5323="Atraso",$K$3-G5323,0)</f>
        <v/>
      </c>
      <c r="S5323">
        <f>IF(R5323&lt;=15,"Até 15",IF(R5323&lt;=30,"Entre 15 e 30",IF(R5323&lt;=60,"Entre 30 e 60",IF(R5323&lt;=90,"Entre 60 e 90",IF(R5323&lt;=120,"Entre 90 e 120",IF(R5323&lt;=150,"Entre 120 e 150",IF(R5323&lt;=180,"Entre 150 e 180","Superior a 180")))))))</f>
        <v/>
      </c>
    </row>
    <row r="5324">
      <c r="A5324" t="inlineStr">
        <is>
          <t>Q024L02</t>
        </is>
      </c>
      <c r="B5324" t="inlineStr">
        <is>
          <t>JOSE MEIRA FERNANDES</t>
        </is>
      </c>
      <c r="C5324" t="n">
        <v>1</v>
      </c>
      <c r="D5324" t="inlineStr">
        <is>
          <t>IPCA</t>
        </is>
      </c>
      <c r="E5324" t="n">
        <v>0.009488792934583046</v>
      </c>
      <c r="F5324" t="inlineStr">
        <is>
          <t>MENSAL</t>
        </is>
      </c>
      <c r="G5324" t="n">
        <v>49258</v>
      </c>
      <c r="H5324" t="n">
        <v>49258</v>
      </c>
      <c r="I5324" t="n">
        <v>159</v>
      </c>
      <c r="J5324" t="inlineStr">
        <is>
          <t>CARTEIRA</t>
        </is>
      </c>
      <c r="K5324" t="inlineStr">
        <is>
          <t>CONTRATO</t>
        </is>
      </c>
      <c r="L5324" t="n">
        <v>2917.75</v>
      </c>
      <c r="M5324" t="inlineStr">
        <is>
          <t>IBIRAPITANGA FASE 3</t>
        </is>
      </c>
      <c r="N5324" s="142">
        <f>DATE(YEAR(G5324),MONTH(G5324),1)</f>
        <v/>
      </c>
      <c r="O5324" s="132">
        <f>IF(G5324&gt;$K$3,"Futuro","Atraso")</f>
        <v/>
      </c>
      <c r="P5324">
        <f>12*(YEAR(G5324)-YEAR($K$3))+(MONTH(G5324)-MONTH($K$3))</f>
        <v/>
      </c>
      <c r="Q5324" s="366">
        <f>IF(M5324="IBIRAPITANGA FASE 3",IF(O5324="Atraso",L5324,L5324/(1+$I$2)^P5324),IF(O5324="Atraso",L5324,L5324/(1+$I$1)^P5324))</f>
        <v/>
      </c>
      <c r="R5324">
        <f>IF(O5324="Atraso",$K$3-G5324,0)</f>
        <v/>
      </c>
      <c r="S5324">
        <f>IF(R5324&lt;=15,"Até 15",IF(R5324&lt;=30,"Entre 15 e 30",IF(R5324&lt;=60,"Entre 30 e 60",IF(R5324&lt;=90,"Entre 60 e 90",IF(R5324&lt;=120,"Entre 90 e 120",IF(R5324&lt;=150,"Entre 120 e 150",IF(R5324&lt;=180,"Entre 150 e 180","Superior a 180")))))))</f>
        <v/>
      </c>
    </row>
    <row r="5325">
      <c r="A5325" t="inlineStr">
        <is>
          <t>Q024L02</t>
        </is>
      </c>
      <c r="B5325" t="inlineStr">
        <is>
          <t>JOSE MEIRA FERNANDES</t>
        </is>
      </c>
      <c r="C5325" t="n">
        <v>1</v>
      </c>
      <c r="D5325" t="inlineStr">
        <is>
          <t>IPCA</t>
        </is>
      </c>
      <c r="E5325" t="n">
        <v>0.009488792934583046</v>
      </c>
      <c r="F5325" t="inlineStr">
        <is>
          <t>MENSAL</t>
        </is>
      </c>
      <c r="G5325" t="n">
        <v>49288</v>
      </c>
      <c r="H5325" t="n">
        <v>49288</v>
      </c>
      <c r="I5325" t="n">
        <v>160</v>
      </c>
      <c r="J5325" t="inlineStr">
        <is>
          <t>CARTEIRA</t>
        </is>
      </c>
      <c r="K5325" t="inlineStr">
        <is>
          <t>CONTRATO</t>
        </is>
      </c>
      <c r="L5325" t="n">
        <v>2917.75</v>
      </c>
      <c r="M5325" t="inlineStr">
        <is>
          <t>IBIRAPITANGA FASE 3</t>
        </is>
      </c>
      <c r="N5325" s="142">
        <f>DATE(YEAR(G5325),MONTH(G5325),1)</f>
        <v/>
      </c>
      <c r="O5325" s="132">
        <f>IF(G5325&gt;$K$3,"Futuro","Atraso")</f>
        <v/>
      </c>
      <c r="P5325">
        <f>12*(YEAR(G5325)-YEAR($K$3))+(MONTH(G5325)-MONTH($K$3))</f>
        <v/>
      </c>
      <c r="Q5325" s="366">
        <f>IF(M5325="IBIRAPITANGA FASE 3",IF(O5325="Atraso",L5325,L5325/(1+$I$2)^P5325),IF(O5325="Atraso",L5325,L5325/(1+$I$1)^P5325))</f>
        <v/>
      </c>
      <c r="R5325">
        <f>IF(O5325="Atraso",$K$3-G5325,0)</f>
        <v/>
      </c>
      <c r="S5325">
        <f>IF(R5325&lt;=15,"Até 15",IF(R5325&lt;=30,"Entre 15 e 30",IF(R5325&lt;=60,"Entre 30 e 60",IF(R5325&lt;=90,"Entre 60 e 90",IF(R5325&lt;=120,"Entre 90 e 120",IF(R5325&lt;=150,"Entre 120 e 150",IF(R5325&lt;=180,"Entre 150 e 180","Superior a 180")))))))</f>
        <v/>
      </c>
    </row>
    <row r="5326">
      <c r="A5326" t="inlineStr">
        <is>
          <t>Q024L02</t>
        </is>
      </c>
      <c r="B5326" t="inlineStr">
        <is>
          <t>JOSE MEIRA FERNANDES</t>
        </is>
      </c>
      <c r="C5326" t="n">
        <v>1</v>
      </c>
      <c r="D5326" t="inlineStr">
        <is>
          <t>IPCA</t>
        </is>
      </c>
      <c r="E5326" t="n">
        <v>0.009488792934583046</v>
      </c>
      <c r="F5326" t="inlineStr">
        <is>
          <t>MENSAL</t>
        </is>
      </c>
      <c r="G5326" t="n">
        <v>49319</v>
      </c>
      <c r="H5326" t="n">
        <v>49319</v>
      </c>
      <c r="I5326" t="n">
        <v>161</v>
      </c>
      <c r="J5326" t="inlineStr">
        <is>
          <t>CARTEIRA</t>
        </is>
      </c>
      <c r="K5326" t="inlineStr">
        <is>
          <t>CONTRATO</t>
        </is>
      </c>
      <c r="L5326" t="n">
        <v>2917.75</v>
      </c>
      <c r="M5326" t="inlineStr">
        <is>
          <t>IBIRAPITANGA FASE 3</t>
        </is>
      </c>
      <c r="N5326" s="142">
        <f>DATE(YEAR(G5326),MONTH(G5326),1)</f>
        <v/>
      </c>
      <c r="O5326" s="132">
        <f>IF(G5326&gt;$K$3,"Futuro","Atraso")</f>
        <v/>
      </c>
      <c r="P5326">
        <f>12*(YEAR(G5326)-YEAR($K$3))+(MONTH(G5326)-MONTH($K$3))</f>
        <v/>
      </c>
      <c r="Q5326" s="366">
        <f>IF(M5326="IBIRAPITANGA FASE 3",IF(O5326="Atraso",L5326,L5326/(1+$I$2)^P5326),IF(O5326="Atraso",L5326,L5326/(1+$I$1)^P5326))</f>
        <v/>
      </c>
      <c r="R5326">
        <f>IF(O5326="Atraso",$K$3-G5326,0)</f>
        <v/>
      </c>
      <c r="S5326">
        <f>IF(R5326&lt;=15,"Até 15",IF(R5326&lt;=30,"Entre 15 e 30",IF(R5326&lt;=60,"Entre 30 e 60",IF(R5326&lt;=90,"Entre 60 e 90",IF(R5326&lt;=120,"Entre 90 e 120",IF(R5326&lt;=150,"Entre 120 e 150",IF(R5326&lt;=180,"Entre 150 e 180","Superior a 180")))))))</f>
        <v/>
      </c>
    </row>
    <row r="5327">
      <c r="A5327" t="inlineStr">
        <is>
          <t>Q024L02</t>
        </is>
      </c>
      <c r="B5327" t="inlineStr">
        <is>
          <t>JOSE MEIRA FERNANDES</t>
        </is>
      </c>
      <c r="C5327" t="n">
        <v>1</v>
      </c>
      <c r="D5327" t="inlineStr">
        <is>
          <t>IPCA</t>
        </is>
      </c>
      <c r="E5327" t="n">
        <v>0.009488792934583046</v>
      </c>
      <c r="F5327" t="inlineStr">
        <is>
          <t>MENSAL</t>
        </is>
      </c>
      <c r="G5327" t="n">
        <v>49350</v>
      </c>
      <c r="H5327" t="n">
        <v>49350</v>
      </c>
      <c r="I5327" t="n">
        <v>162</v>
      </c>
      <c r="J5327" t="inlineStr">
        <is>
          <t>CARTEIRA</t>
        </is>
      </c>
      <c r="K5327" t="inlineStr">
        <is>
          <t>CONTRATO</t>
        </is>
      </c>
      <c r="L5327" t="n">
        <v>2917.75</v>
      </c>
      <c r="M5327" t="inlineStr">
        <is>
          <t>IBIRAPITANGA FASE 3</t>
        </is>
      </c>
      <c r="N5327" s="142">
        <f>DATE(YEAR(G5327),MONTH(G5327),1)</f>
        <v/>
      </c>
      <c r="O5327" s="132">
        <f>IF(G5327&gt;$K$3,"Futuro","Atraso")</f>
        <v/>
      </c>
      <c r="P5327">
        <f>12*(YEAR(G5327)-YEAR($K$3))+(MONTH(G5327)-MONTH($K$3))</f>
        <v/>
      </c>
      <c r="Q5327" s="366">
        <f>IF(M5327="IBIRAPITANGA FASE 3",IF(O5327="Atraso",L5327,L5327/(1+$I$2)^P5327),IF(O5327="Atraso",L5327,L5327/(1+$I$1)^P5327))</f>
        <v/>
      </c>
      <c r="R5327">
        <f>IF(O5327="Atraso",$K$3-G5327,0)</f>
        <v/>
      </c>
      <c r="S5327">
        <f>IF(R5327&lt;=15,"Até 15",IF(R5327&lt;=30,"Entre 15 e 30",IF(R5327&lt;=60,"Entre 30 e 60",IF(R5327&lt;=90,"Entre 60 e 90",IF(R5327&lt;=120,"Entre 90 e 120",IF(R5327&lt;=150,"Entre 120 e 150",IF(R5327&lt;=180,"Entre 150 e 180","Superior a 180")))))))</f>
        <v/>
      </c>
    </row>
    <row r="5328">
      <c r="A5328" t="inlineStr">
        <is>
          <t>Q024L02</t>
        </is>
      </c>
      <c r="B5328" t="inlineStr">
        <is>
          <t>JOSE MEIRA FERNANDES</t>
        </is>
      </c>
      <c r="C5328" t="n">
        <v>1</v>
      </c>
      <c r="D5328" t="inlineStr">
        <is>
          <t>IPCA</t>
        </is>
      </c>
      <c r="E5328" t="n">
        <v>0.009488792934583046</v>
      </c>
      <c r="F5328" t="inlineStr">
        <is>
          <t>MENSAL</t>
        </is>
      </c>
      <c r="G5328" t="n">
        <v>49378</v>
      </c>
      <c r="H5328" t="n">
        <v>49378</v>
      </c>
      <c r="I5328" t="n">
        <v>163</v>
      </c>
      <c r="J5328" t="inlineStr">
        <is>
          <t>CARTEIRA</t>
        </is>
      </c>
      <c r="K5328" t="inlineStr">
        <is>
          <t>CONTRATO</t>
        </is>
      </c>
      <c r="L5328" t="n">
        <v>2917.75</v>
      </c>
      <c r="M5328" t="inlineStr">
        <is>
          <t>IBIRAPITANGA FASE 3</t>
        </is>
      </c>
      <c r="N5328" s="142">
        <f>DATE(YEAR(G5328),MONTH(G5328),1)</f>
        <v/>
      </c>
      <c r="O5328" s="132">
        <f>IF(G5328&gt;$K$3,"Futuro","Atraso")</f>
        <v/>
      </c>
      <c r="P5328">
        <f>12*(YEAR(G5328)-YEAR($K$3))+(MONTH(G5328)-MONTH($K$3))</f>
        <v/>
      </c>
      <c r="Q5328" s="366">
        <f>IF(M5328="IBIRAPITANGA FASE 3",IF(O5328="Atraso",L5328,L5328/(1+$I$2)^P5328),IF(O5328="Atraso",L5328,L5328/(1+$I$1)^P5328))</f>
        <v/>
      </c>
      <c r="R5328">
        <f>IF(O5328="Atraso",$K$3-G5328,0)</f>
        <v/>
      </c>
      <c r="S5328">
        <f>IF(R5328&lt;=15,"Até 15",IF(R5328&lt;=30,"Entre 15 e 30",IF(R5328&lt;=60,"Entre 30 e 60",IF(R5328&lt;=90,"Entre 60 e 90",IF(R5328&lt;=120,"Entre 90 e 120",IF(R5328&lt;=150,"Entre 120 e 150",IF(R5328&lt;=180,"Entre 150 e 180","Superior a 180")))))))</f>
        <v/>
      </c>
    </row>
    <row r="5329">
      <c r="A5329" t="inlineStr">
        <is>
          <t>Q024L02</t>
        </is>
      </c>
      <c r="B5329" t="inlineStr">
        <is>
          <t>JOSE MEIRA FERNANDES</t>
        </is>
      </c>
      <c r="C5329" t="n">
        <v>1</v>
      </c>
      <c r="D5329" t="inlineStr">
        <is>
          <t>IPCA</t>
        </is>
      </c>
      <c r="E5329" t="n">
        <v>0.009488792934583046</v>
      </c>
      <c r="F5329" t="inlineStr">
        <is>
          <t>MENSAL</t>
        </is>
      </c>
      <c r="G5329" t="n">
        <v>49409</v>
      </c>
      <c r="H5329" t="n">
        <v>49409</v>
      </c>
      <c r="I5329" t="n">
        <v>164</v>
      </c>
      <c r="J5329" t="inlineStr">
        <is>
          <t>CARTEIRA</t>
        </is>
      </c>
      <c r="K5329" t="inlineStr">
        <is>
          <t>CONTRATO</t>
        </is>
      </c>
      <c r="L5329" t="n">
        <v>2917.75</v>
      </c>
      <c r="M5329" t="inlineStr">
        <is>
          <t>IBIRAPITANGA FASE 3</t>
        </is>
      </c>
      <c r="N5329" s="142">
        <f>DATE(YEAR(G5329),MONTH(G5329),1)</f>
        <v/>
      </c>
      <c r="O5329" s="132">
        <f>IF(G5329&gt;$K$3,"Futuro","Atraso")</f>
        <v/>
      </c>
      <c r="P5329">
        <f>12*(YEAR(G5329)-YEAR($K$3))+(MONTH(G5329)-MONTH($K$3))</f>
        <v/>
      </c>
      <c r="Q5329" s="366">
        <f>IF(M5329="IBIRAPITANGA FASE 3",IF(O5329="Atraso",L5329,L5329/(1+$I$2)^P5329),IF(O5329="Atraso",L5329,L5329/(1+$I$1)^P5329))</f>
        <v/>
      </c>
      <c r="R5329">
        <f>IF(O5329="Atraso",$K$3-G5329,0)</f>
        <v/>
      </c>
      <c r="S5329">
        <f>IF(R5329&lt;=15,"Até 15",IF(R5329&lt;=30,"Entre 15 e 30",IF(R5329&lt;=60,"Entre 30 e 60",IF(R5329&lt;=90,"Entre 60 e 90",IF(R5329&lt;=120,"Entre 90 e 120",IF(R5329&lt;=150,"Entre 120 e 150",IF(R5329&lt;=180,"Entre 150 e 180","Superior a 180")))))))</f>
        <v/>
      </c>
    </row>
    <row r="5330">
      <c r="A5330" t="inlineStr">
        <is>
          <t>Q024L02</t>
        </is>
      </c>
      <c r="B5330" t="inlineStr">
        <is>
          <t>JOSE MEIRA FERNANDES</t>
        </is>
      </c>
      <c r="C5330" t="n">
        <v>1</v>
      </c>
      <c r="D5330" t="inlineStr">
        <is>
          <t>IPCA</t>
        </is>
      </c>
      <c r="E5330" t="n">
        <v>0.009488792934583046</v>
      </c>
      <c r="F5330" t="inlineStr">
        <is>
          <t>MENSAL</t>
        </is>
      </c>
      <c r="G5330" t="n">
        <v>49439</v>
      </c>
      <c r="H5330" t="n">
        <v>49439</v>
      </c>
      <c r="I5330" t="n">
        <v>165</v>
      </c>
      <c r="J5330" t="inlineStr">
        <is>
          <t>CARTEIRA</t>
        </is>
      </c>
      <c r="K5330" t="inlineStr">
        <is>
          <t>CONTRATO</t>
        </is>
      </c>
      <c r="L5330" t="n">
        <v>2917.75</v>
      </c>
      <c r="M5330" t="inlineStr">
        <is>
          <t>IBIRAPITANGA FASE 3</t>
        </is>
      </c>
      <c r="N5330" s="142">
        <f>DATE(YEAR(G5330),MONTH(G5330),1)</f>
        <v/>
      </c>
      <c r="O5330" s="132">
        <f>IF(G5330&gt;$K$3,"Futuro","Atraso")</f>
        <v/>
      </c>
      <c r="P5330">
        <f>12*(YEAR(G5330)-YEAR($K$3))+(MONTH(G5330)-MONTH($K$3))</f>
        <v/>
      </c>
      <c r="Q5330" s="366">
        <f>IF(M5330="IBIRAPITANGA FASE 3",IF(O5330="Atraso",L5330,L5330/(1+$I$2)^P5330),IF(O5330="Atraso",L5330,L5330/(1+$I$1)^P5330))</f>
        <v/>
      </c>
      <c r="R5330">
        <f>IF(O5330="Atraso",$K$3-G5330,0)</f>
        <v/>
      </c>
      <c r="S5330">
        <f>IF(R5330&lt;=15,"Até 15",IF(R5330&lt;=30,"Entre 15 e 30",IF(R5330&lt;=60,"Entre 30 e 60",IF(R5330&lt;=90,"Entre 60 e 90",IF(R5330&lt;=120,"Entre 90 e 120",IF(R5330&lt;=150,"Entre 120 e 150",IF(R5330&lt;=180,"Entre 150 e 180","Superior a 180")))))))</f>
        <v/>
      </c>
    </row>
    <row r="5331">
      <c r="A5331" t="inlineStr">
        <is>
          <t>Q024L02</t>
        </is>
      </c>
      <c r="B5331" t="inlineStr">
        <is>
          <t>JOSE MEIRA FERNANDES</t>
        </is>
      </c>
      <c r="C5331" t="n">
        <v>1</v>
      </c>
      <c r="D5331" t="inlineStr">
        <is>
          <t>IPCA</t>
        </is>
      </c>
      <c r="E5331" t="n">
        <v>0.009488792934583046</v>
      </c>
      <c r="F5331" t="inlineStr">
        <is>
          <t>MENSAL</t>
        </is>
      </c>
      <c r="G5331" t="n">
        <v>49470</v>
      </c>
      <c r="H5331" t="n">
        <v>49470</v>
      </c>
      <c r="I5331" t="n">
        <v>166</v>
      </c>
      <c r="J5331" t="inlineStr">
        <is>
          <t>CARTEIRA</t>
        </is>
      </c>
      <c r="K5331" t="inlineStr">
        <is>
          <t>CONTRATO</t>
        </is>
      </c>
      <c r="L5331" t="n">
        <v>2917.75</v>
      </c>
      <c r="M5331" t="inlineStr">
        <is>
          <t>IBIRAPITANGA FASE 3</t>
        </is>
      </c>
      <c r="N5331" s="142">
        <f>DATE(YEAR(G5331),MONTH(G5331),1)</f>
        <v/>
      </c>
      <c r="O5331" s="132">
        <f>IF(G5331&gt;$K$3,"Futuro","Atraso")</f>
        <v/>
      </c>
      <c r="P5331">
        <f>12*(YEAR(G5331)-YEAR($K$3))+(MONTH(G5331)-MONTH($K$3))</f>
        <v/>
      </c>
      <c r="Q5331" s="366">
        <f>IF(M5331="IBIRAPITANGA FASE 3",IF(O5331="Atraso",L5331,L5331/(1+$I$2)^P5331),IF(O5331="Atraso",L5331,L5331/(1+$I$1)^P5331))</f>
        <v/>
      </c>
      <c r="R5331">
        <f>IF(O5331="Atraso",$K$3-G5331,0)</f>
        <v/>
      </c>
      <c r="S5331">
        <f>IF(R5331&lt;=15,"Até 15",IF(R5331&lt;=30,"Entre 15 e 30",IF(R5331&lt;=60,"Entre 30 e 60",IF(R5331&lt;=90,"Entre 60 e 90",IF(R5331&lt;=120,"Entre 90 e 120",IF(R5331&lt;=150,"Entre 120 e 150",IF(R5331&lt;=180,"Entre 150 e 180","Superior a 180")))))))</f>
        <v/>
      </c>
    </row>
    <row r="5332">
      <c r="A5332" t="inlineStr">
        <is>
          <t>Q024L02</t>
        </is>
      </c>
      <c r="B5332" t="inlineStr">
        <is>
          <t>JOSE MEIRA FERNANDES</t>
        </is>
      </c>
      <c r="C5332" t="n">
        <v>1</v>
      </c>
      <c r="D5332" t="inlineStr">
        <is>
          <t>IPCA</t>
        </is>
      </c>
      <c r="E5332" t="n">
        <v>0.009488792934583046</v>
      </c>
      <c r="F5332" t="inlineStr">
        <is>
          <t>MENSAL</t>
        </is>
      </c>
      <c r="G5332" t="n">
        <v>49500</v>
      </c>
      <c r="H5332" t="n">
        <v>49500</v>
      </c>
      <c r="I5332" t="n">
        <v>167</v>
      </c>
      <c r="J5332" t="inlineStr">
        <is>
          <t>CARTEIRA</t>
        </is>
      </c>
      <c r="K5332" t="inlineStr">
        <is>
          <t>CONTRATO</t>
        </is>
      </c>
      <c r="L5332" t="n">
        <v>2917.75</v>
      </c>
      <c r="M5332" t="inlineStr">
        <is>
          <t>IBIRAPITANGA FASE 3</t>
        </is>
      </c>
      <c r="N5332" s="142">
        <f>DATE(YEAR(G5332),MONTH(G5332),1)</f>
        <v/>
      </c>
      <c r="O5332" s="132">
        <f>IF(G5332&gt;$K$3,"Futuro","Atraso")</f>
        <v/>
      </c>
      <c r="P5332">
        <f>12*(YEAR(G5332)-YEAR($K$3))+(MONTH(G5332)-MONTH($K$3))</f>
        <v/>
      </c>
      <c r="Q5332" s="366">
        <f>IF(M5332="IBIRAPITANGA FASE 3",IF(O5332="Atraso",L5332,L5332/(1+$I$2)^P5332),IF(O5332="Atraso",L5332,L5332/(1+$I$1)^P5332))</f>
        <v/>
      </c>
      <c r="R5332">
        <f>IF(O5332="Atraso",$K$3-G5332,0)</f>
        <v/>
      </c>
      <c r="S5332">
        <f>IF(R5332&lt;=15,"Até 15",IF(R5332&lt;=30,"Entre 15 e 30",IF(R5332&lt;=60,"Entre 30 e 60",IF(R5332&lt;=90,"Entre 60 e 90",IF(R5332&lt;=120,"Entre 90 e 120",IF(R5332&lt;=150,"Entre 120 e 150",IF(R5332&lt;=180,"Entre 150 e 180","Superior a 180")))))))</f>
        <v/>
      </c>
    </row>
    <row r="5333">
      <c r="A5333" t="inlineStr">
        <is>
          <t>Q024L02</t>
        </is>
      </c>
      <c r="B5333" t="inlineStr">
        <is>
          <t>JOSE MEIRA FERNANDES</t>
        </is>
      </c>
      <c r="C5333" t="n">
        <v>1</v>
      </c>
      <c r="D5333" t="inlineStr">
        <is>
          <t>IPCA</t>
        </is>
      </c>
      <c r="E5333" t="n">
        <v>0.009488792934583046</v>
      </c>
      <c r="F5333" t="inlineStr">
        <is>
          <t>MENSAL</t>
        </is>
      </c>
      <c r="G5333" t="n">
        <v>49531</v>
      </c>
      <c r="H5333" t="n">
        <v>49531</v>
      </c>
      <c r="I5333" t="n">
        <v>168</v>
      </c>
      <c r="J5333" t="inlineStr">
        <is>
          <t>CARTEIRA</t>
        </is>
      </c>
      <c r="K5333" t="inlineStr">
        <is>
          <t>CONTRATO</t>
        </is>
      </c>
      <c r="L5333" t="n">
        <v>2917.75</v>
      </c>
      <c r="M5333" t="inlineStr">
        <is>
          <t>IBIRAPITANGA FASE 3</t>
        </is>
      </c>
      <c r="N5333" s="142">
        <f>DATE(YEAR(G5333),MONTH(G5333),1)</f>
        <v/>
      </c>
      <c r="O5333" s="132">
        <f>IF(G5333&gt;$K$3,"Futuro","Atraso")</f>
        <v/>
      </c>
      <c r="P5333">
        <f>12*(YEAR(G5333)-YEAR($K$3))+(MONTH(G5333)-MONTH($K$3))</f>
        <v/>
      </c>
      <c r="Q5333" s="366">
        <f>IF(M5333="IBIRAPITANGA FASE 3",IF(O5333="Atraso",L5333,L5333/(1+$I$2)^P5333),IF(O5333="Atraso",L5333,L5333/(1+$I$1)^P5333))</f>
        <v/>
      </c>
      <c r="R5333">
        <f>IF(O5333="Atraso",$K$3-G5333,0)</f>
        <v/>
      </c>
      <c r="S5333">
        <f>IF(R5333&lt;=15,"Até 15",IF(R5333&lt;=30,"Entre 15 e 30",IF(R5333&lt;=60,"Entre 30 e 60",IF(R5333&lt;=90,"Entre 60 e 90",IF(R5333&lt;=120,"Entre 90 e 120",IF(R5333&lt;=150,"Entre 120 e 150",IF(R5333&lt;=180,"Entre 150 e 180","Superior a 180")))))))</f>
        <v/>
      </c>
    </row>
    <row r="5334">
      <c r="A5334" t="inlineStr">
        <is>
          <t>Q024L02</t>
        </is>
      </c>
      <c r="B5334" t="inlineStr">
        <is>
          <t>JOSE MEIRA FERNANDES</t>
        </is>
      </c>
      <c r="C5334" t="n">
        <v>1</v>
      </c>
      <c r="D5334" t="inlineStr">
        <is>
          <t>IPCA</t>
        </is>
      </c>
      <c r="E5334" t="n">
        <v>0.009488792934583046</v>
      </c>
      <c r="F5334" t="inlineStr">
        <is>
          <t>MENSAL</t>
        </is>
      </c>
      <c r="G5334" t="n">
        <v>49562</v>
      </c>
      <c r="H5334" t="n">
        <v>49562</v>
      </c>
      <c r="I5334" t="n">
        <v>169</v>
      </c>
      <c r="J5334" t="inlineStr">
        <is>
          <t>CARTEIRA</t>
        </is>
      </c>
      <c r="K5334" t="inlineStr">
        <is>
          <t>CONTRATO</t>
        </is>
      </c>
      <c r="L5334" t="n">
        <v>2917.75</v>
      </c>
      <c r="M5334" t="inlineStr">
        <is>
          <t>IBIRAPITANGA FASE 3</t>
        </is>
      </c>
      <c r="N5334" s="142">
        <f>DATE(YEAR(G5334),MONTH(G5334),1)</f>
        <v/>
      </c>
      <c r="O5334" s="132">
        <f>IF(G5334&gt;$K$3,"Futuro","Atraso")</f>
        <v/>
      </c>
      <c r="P5334">
        <f>12*(YEAR(G5334)-YEAR($K$3))+(MONTH(G5334)-MONTH($K$3))</f>
        <v/>
      </c>
      <c r="Q5334" s="366">
        <f>IF(M5334="IBIRAPITANGA FASE 3",IF(O5334="Atraso",L5334,L5334/(1+$I$2)^P5334),IF(O5334="Atraso",L5334,L5334/(1+$I$1)^P5334))</f>
        <v/>
      </c>
      <c r="R5334">
        <f>IF(O5334="Atraso",$K$3-G5334,0)</f>
        <v/>
      </c>
      <c r="S5334">
        <f>IF(R5334&lt;=15,"Até 15",IF(R5334&lt;=30,"Entre 15 e 30",IF(R5334&lt;=60,"Entre 30 e 60",IF(R5334&lt;=90,"Entre 60 e 90",IF(R5334&lt;=120,"Entre 90 e 120",IF(R5334&lt;=150,"Entre 120 e 150",IF(R5334&lt;=180,"Entre 150 e 180","Superior a 180")))))))</f>
        <v/>
      </c>
    </row>
    <row r="5335">
      <c r="A5335" t="inlineStr">
        <is>
          <t>Q024L02</t>
        </is>
      </c>
      <c r="B5335" t="inlineStr">
        <is>
          <t>JOSE MEIRA FERNANDES</t>
        </is>
      </c>
      <c r="C5335" t="n">
        <v>1</v>
      </c>
      <c r="D5335" t="inlineStr">
        <is>
          <t>IPCA</t>
        </is>
      </c>
      <c r="E5335" t="n">
        <v>0.009488792934583046</v>
      </c>
      <c r="F5335" t="inlineStr">
        <is>
          <t>MENSAL</t>
        </is>
      </c>
      <c r="G5335" t="n">
        <v>49592</v>
      </c>
      <c r="H5335" t="n">
        <v>49592</v>
      </c>
      <c r="I5335" t="n">
        <v>170</v>
      </c>
      <c r="J5335" t="inlineStr">
        <is>
          <t>CARTEIRA</t>
        </is>
      </c>
      <c r="K5335" t="inlineStr">
        <is>
          <t>CONTRATO</t>
        </is>
      </c>
      <c r="L5335" t="n">
        <v>2917.75</v>
      </c>
      <c r="M5335" t="inlineStr">
        <is>
          <t>IBIRAPITANGA FASE 3</t>
        </is>
      </c>
      <c r="N5335" s="142">
        <f>DATE(YEAR(G5335),MONTH(G5335),1)</f>
        <v/>
      </c>
      <c r="O5335" s="132">
        <f>IF(G5335&gt;$K$3,"Futuro","Atraso")</f>
        <v/>
      </c>
      <c r="P5335">
        <f>12*(YEAR(G5335)-YEAR($K$3))+(MONTH(G5335)-MONTH($K$3))</f>
        <v/>
      </c>
      <c r="Q5335" s="366">
        <f>IF(M5335="IBIRAPITANGA FASE 3",IF(O5335="Atraso",L5335,L5335/(1+$I$2)^P5335),IF(O5335="Atraso",L5335,L5335/(1+$I$1)^P5335))</f>
        <v/>
      </c>
      <c r="R5335">
        <f>IF(O5335="Atraso",$K$3-G5335,0)</f>
        <v/>
      </c>
      <c r="S5335">
        <f>IF(R5335&lt;=15,"Até 15",IF(R5335&lt;=30,"Entre 15 e 30",IF(R5335&lt;=60,"Entre 30 e 60",IF(R5335&lt;=90,"Entre 60 e 90",IF(R5335&lt;=120,"Entre 90 e 120",IF(R5335&lt;=150,"Entre 120 e 150",IF(R5335&lt;=180,"Entre 150 e 180","Superior a 180")))))))</f>
        <v/>
      </c>
    </row>
    <row r="5336">
      <c r="A5336" t="inlineStr">
        <is>
          <t>Q024L02</t>
        </is>
      </c>
      <c r="B5336" t="inlineStr">
        <is>
          <t>JOSE MEIRA FERNANDES</t>
        </is>
      </c>
      <c r="C5336" t="n">
        <v>1</v>
      </c>
      <c r="D5336" t="inlineStr">
        <is>
          <t>IPCA</t>
        </is>
      </c>
      <c r="E5336" t="n">
        <v>0.009488792934583046</v>
      </c>
      <c r="F5336" t="inlineStr">
        <is>
          <t>MENSAL</t>
        </is>
      </c>
      <c r="G5336" t="n">
        <v>49623</v>
      </c>
      <c r="H5336" t="n">
        <v>49623</v>
      </c>
      <c r="I5336" t="n">
        <v>171</v>
      </c>
      <c r="J5336" t="inlineStr">
        <is>
          <t>CARTEIRA</t>
        </is>
      </c>
      <c r="K5336" t="inlineStr">
        <is>
          <t>CONTRATO</t>
        </is>
      </c>
      <c r="L5336" t="n">
        <v>2917.75</v>
      </c>
      <c r="M5336" t="inlineStr">
        <is>
          <t>IBIRAPITANGA FASE 3</t>
        </is>
      </c>
      <c r="N5336" s="142">
        <f>DATE(YEAR(G5336),MONTH(G5336),1)</f>
        <v/>
      </c>
      <c r="O5336" s="132">
        <f>IF(G5336&gt;$K$3,"Futuro","Atraso")</f>
        <v/>
      </c>
      <c r="P5336">
        <f>12*(YEAR(G5336)-YEAR($K$3))+(MONTH(G5336)-MONTH($K$3))</f>
        <v/>
      </c>
      <c r="Q5336" s="366">
        <f>IF(M5336="IBIRAPITANGA FASE 3",IF(O5336="Atraso",L5336,L5336/(1+$I$2)^P5336),IF(O5336="Atraso",L5336,L5336/(1+$I$1)^P5336))</f>
        <v/>
      </c>
      <c r="R5336">
        <f>IF(O5336="Atraso",$K$3-G5336,0)</f>
        <v/>
      </c>
      <c r="S5336">
        <f>IF(R5336&lt;=15,"Até 15",IF(R5336&lt;=30,"Entre 15 e 30",IF(R5336&lt;=60,"Entre 30 e 60",IF(R5336&lt;=90,"Entre 60 e 90",IF(R5336&lt;=120,"Entre 90 e 120",IF(R5336&lt;=150,"Entre 120 e 150",IF(R5336&lt;=180,"Entre 150 e 180","Superior a 180")))))))</f>
        <v/>
      </c>
    </row>
    <row r="5337">
      <c r="A5337" t="inlineStr">
        <is>
          <t>Q024L02</t>
        </is>
      </c>
      <c r="B5337" t="inlineStr">
        <is>
          <t>JOSE MEIRA FERNANDES</t>
        </is>
      </c>
      <c r="C5337" t="n">
        <v>1</v>
      </c>
      <c r="D5337" t="inlineStr">
        <is>
          <t>IPCA</t>
        </is>
      </c>
      <c r="E5337" t="n">
        <v>0.009488792934583046</v>
      </c>
      <c r="F5337" t="inlineStr">
        <is>
          <t>MENSAL</t>
        </is>
      </c>
      <c r="G5337" t="n">
        <v>49653</v>
      </c>
      <c r="H5337" t="n">
        <v>49653</v>
      </c>
      <c r="I5337" t="n">
        <v>172</v>
      </c>
      <c r="J5337" t="inlineStr">
        <is>
          <t>CARTEIRA</t>
        </is>
      </c>
      <c r="K5337" t="inlineStr">
        <is>
          <t>CONTRATO</t>
        </is>
      </c>
      <c r="L5337" t="n">
        <v>2917.75</v>
      </c>
      <c r="M5337" t="inlineStr">
        <is>
          <t>IBIRAPITANGA FASE 3</t>
        </is>
      </c>
      <c r="N5337" s="142">
        <f>DATE(YEAR(G5337),MONTH(G5337),1)</f>
        <v/>
      </c>
      <c r="O5337" s="132">
        <f>IF(G5337&gt;$K$3,"Futuro","Atraso")</f>
        <v/>
      </c>
      <c r="P5337">
        <f>12*(YEAR(G5337)-YEAR($K$3))+(MONTH(G5337)-MONTH($K$3))</f>
        <v/>
      </c>
      <c r="Q5337" s="366">
        <f>IF(M5337="IBIRAPITANGA FASE 3",IF(O5337="Atraso",L5337,L5337/(1+$I$2)^P5337),IF(O5337="Atraso",L5337,L5337/(1+$I$1)^P5337))</f>
        <v/>
      </c>
      <c r="R5337">
        <f>IF(O5337="Atraso",$K$3-G5337,0)</f>
        <v/>
      </c>
      <c r="S5337">
        <f>IF(R5337&lt;=15,"Até 15",IF(R5337&lt;=30,"Entre 15 e 30",IF(R5337&lt;=60,"Entre 30 e 60",IF(R5337&lt;=90,"Entre 60 e 90",IF(R5337&lt;=120,"Entre 90 e 120",IF(R5337&lt;=150,"Entre 120 e 150",IF(R5337&lt;=180,"Entre 150 e 180","Superior a 180")))))))</f>
        <v/>
      </c>
    </row>
    <row r="5338">
      <c r="A5338" t="inlineStr">
        <is>
          <t>Q024L02</t>
        </is>
      </c>
      <c r="B5338" t="inlineStr">
        <is>
          <t>JOSE MEIRA FERNANDES</t>
        </is>
      </c>
      <c r="C5338" t="n">
        <v>1</v>
      </c>
      <c r="D5338" t="inlineStr">
        <is>
          <t>IPCA</t>
        </is>
      </c>
      <c r="E5338" t="n">
        <v>0.009488792934583046</v>
      </c>
      <c r="F5338" t="inlineStr">
        <is>
          <t>MENSAL</t>
        </is>
      </c>
      <c r="G5338" t="n">
        <v>49684</v>
      </c>
      <c r="H5338" t="n">
        <v>49684</v>
      </c>
      <c r="I5338" t="n">
        <v>173</v>
      </c>
      <c r="J5338" t="inlineStr">
        <is>
          <t>CARTEIRA</t>
        </is>
      </c>
      <c r="K5338" t="inlineStr">
        <is>
          <t>CONTRATO</t>
        </is>
      </c>
      <c r="L5338" t="n">
        <v>2917.75</v>
      </c>
      <c r="M5338" t="inlineStr">
        <is>
          <t>IBIRAPITANGA FASE 3</t>
        </is>
      </c>
      <c r="N5338" s="142">
        <f>DATE(YEAR(G5338),MONTH(G5338),1)</f>
        <v/>
      </c>
      <c r="O5338" s="132">
        <f>IF(G5338&gt;$K$3,"Futuro","Atraso")</f>
        <v/>
      </c>
      <c r="P5338">
        <f>12*(YEAR(G5338)-YEAR($K$3))+(MONTH(G5338)-MONTH($K$3))</f>
        <v/>
      </c>
      <c r="Q5338" s="366">
        <f>IF(M5338="IBIRAPITANGA FASE 3",IF(O5338="Atraso",L5338,L5338/(1+$I$2)^P5338),IF(O5338="Atraso",L5338,L5338/(1+$I$1)^P5338))</f>
        <v/>
      </c>
      <c r="R5338">
        <f>IF(O5338="Atraso",$K$3-G5338,0)</f>
        <v/>
      </c>
      <c r="S5338">
        <f>IF(R5338&lt;=15,"Até 15",IF(R5338&lt;=30,"Entre 15 e 30",IF(R5338&lt;=60,"Entre 30 e 60",IF(R5338&lt;=90,"Entre 60 e 90",IF(R5338&lt;=120,"Entre 90 e 120",IF(R5338&lt;=150,"Entre 120 e 150",IF(R5338&lt;=180,"Entre 150 e 180","Superior a 180")))))))</f>
        <v/>
      </c>
    </row>
    <row r="5339">
      <c r="A5339" t="inlineStr">
        <is>
          <t>Q024L02</t>
        </is>
      </c>
      <c r="B5339" t="inlineStr">
        <is>
          <t>JOSE MEIRA FERNANDES</t>
        </is>
      </c>
      <c r="C5339" t="n">
        <v>1</v>
      </c>
      <c r="D5339" t="inlineStr">
        <is>
          <t>IPCA</t>
        </is>
      </c>
      <c r="E5339" t="n">
        <v>0.009488792934583046</v>
      </c>
      <c r="F5339" t="inlineStr">
        <is>
          <t>MENSAL</t>
        </is>
      </c>
      <c r="G5339" t="n">
        <v>49715</v>
      </c>
      <c r="H5339" t="n">
        <v>49715</v>
      </c>
      <c r="I5339" t="n">
        <v>174</v>
      </c>
      <c r="J5339" t="inlineStr">
        <is>
          <t>CARTEIRA</t>
        </is>
      </c>
      <c r="K5339" t="inlineStr">
        <is>
          <t>CONTRATO</t>
        </is>
      </c>
      <c r="L5339" t="n">
        <v>2917.75</v>
      </c>
      <c r="M5339" t="inlineStr">
        <is>
          <t>IBIRAPITANGA FASE 3</t>
        </is>
      </c>
      <c r="N5339" s="142">
        <f>DATE(YEAR(G5339),MONTH(G5339),1)</f>
        <v/>
      </c>
      <c r="O5339" s="132">
        <f>IF(G5339&gt;$K$3,"Futuro","Atraso")</f>
        <v/>
      </c>
      <c r="P5339">
        <f>12*(YEAR(G5339)-YEAR($K$3))+(MONTH(G5339)-MONTH($K$3))</f>
        <v/>
      </c>
      <c r="Q5339" s="366">
        <f>IF(M5339="IBIRAPITANGA FASE 3",IF(O5339="Atraso",L5339,L5339/(1+$I$2)^P5339),IF(O5339="Atraso",L5339,L5339/(1+$I$1)^P5339))</f>
        <v/>
      </c>
      <c r="R5339">
        <f>IF(O5339="Atraso",$K$3-G5339,0)</f>
        <v/>
      </c>
      <c r="S5339">
        <f>IF(R5339&lt;=15,"Até 15",IF(R5339&lt;=30,"Entre 15 e 30",IF(R5339&lt;=60,"Entre 30 e 60",IF(R5339&lt;=90,"Entre 60 e 90",IF(R5339&lt;=120,"Entre 90 e 120",IF(R5339&lt;=150,"Entre 120 e 150",IF(R5339&lt;=180,"Entre 150 e 180","Superior a 180")))))))</f>
        <v/>
      </c>
    </row>
    <row r="5340">
      <c r="A5340" t="inlineStr">
        <is>
          <t>Q024L02</t>
        </is>
      </c>
      <c r="B5340" t="inlineStr">
        <is>
          <t>JOSE MEIRA FERNANDES</t>
        </is>
      </c>
      <c r="C5340" t="n">
        <v>1</v>
      </c>
      <c r="D5340" t="inlineStr">
        <is>
          <t>IPCA</t>
        </is>
      </c>
      <c r="E5340" t="n">
        <v>0.009488792934583046</v>
      </c>
      <c r="F5340" t="inlineStr">
        <is>
          <t>MENSAL</t>
        </is>
      </c>
      <c r="G5340" t="n">
        <v>49744</v>
      </c>
      <c r="H5340" t="n">
        <v>49744</v>
      </c>
      <c r="I5340" t="n">
        <v>175</v>
      </c>
      <c r="J5340" t="inlineStr">
        <is>
          <t>CARTEIRA</t>
        </is>
      </c>
      <c r="K5340" t="inlineStr">
        <is>
          <t>CONTRATO</t>
        </is>
      </c>
      <c r="L5340" t="n">
        <v>2917.75</v>
      </c>
      <c r="M5340" t="inlineStr">
        <is>
          <t>IBIRAPITANGA FASE 3</t>
        </is>
      </c>
      <c r="N5340" s="142">
        <f>DATE(YEAR(G5340),MONTH(G5340),1)</f>
        <v/>
      </c>
      <c r="O5340" s="132">
        <f>IF(G5340&gt;$K$3,"Futuro","Atraso")</f>
        <v/>
      </c>
      <c r="P5340">
        <f>12*(YEAR(G5340)-YEAR($K$3))+(MONTH(G5340)-MONTH($K$3))</f>
        <v/>
      </c>
      <c r="Q5340" s="366">
        <f>IF(M5340="IBIRAPITANGA FASE 3",IF(O5340="Atraso",L5340,L5340/(1+$I$2)^P5340),IF(O5340="Atraso",L5340,L5340/(1+$I$1)^P5340))</f>
        <v/>
      </c>
      <c r="R5340">
        <f>IF(O5340="Atraso",$K$3-G5340,0)</f>
        <v/>
      </c>
      <c r="S5340">
        <f>IF(R5340&lt;=15,"Até 15",IF(R5340&lt;=30,"Entre 15 e 30",IF(R5340&lt;=60,"Entre 30 e 60",IF(R5340&lt;=90,"Entre 60 e 90",IF(R5340&lt;=120,"Entre 90 e 120",IF(R5340&lt;=150,"Entre 120 e 150",IF(R5340&lt;=180,"Entre 150 e 180","Superior a 180")))))))</f>
        <v/>
      </c>
    </row>
    <row r="5341">
      <c r="A5341" t="inlineStr">
        <is>
          <t>Q024L02</t>
        </is>
      </c>
      <c r="B5341" t="inlineStr">
        <is>
          <t>JOSE MEIRA FERNANDES</t>
        </is>
      </c>
      <c r="C5341" t="n">
        <v>1</v>
      </c>
      <c r="D5341" t="inlineStr">
        <is>
          <t>IPCA</t>
        </is>
      </c>
      <c r="E5341" t="n">
        <v>0.009488792934583046</v>
      </c>
      <c r="F5341" t="inlineStr">
        <is>
          <t>MENSAL</t>
        </is>
      </c>
      <c r="G5341" t="n">
        <v>49775</v>
      </c>
      <c r="H5341" t="n">
        <v>49775</v>
      </c>
      <c r="I5341" t="n">
        <v>176</v>
      </c>
      <c r="J5341" t="inlineStr">
        <is>
          <t>CARTEIRA</t>
        </is>
      </c>
      <c r="K5341" t="inlineStr">
        <is>
          <t>CONTRATO</t>
        </is>
      </c>
      <c r="L5341" t="n">
        <v>2917.75</v>
      </c>
      <c r="M5341" t="inlineStr">
        <is>
          <t>IBIRAPITANGA FASE 3</t>
        </is>
      </c>
      <c r="N5341" s="142">
        <f>DATE(YEAR(G5341),MONTH(G5341),1)</f>
        <v/>
      </c>
      <c r="O5341" s="132">
        <f>IF(G5341&gt;$K$3,"Futuro","Atraso")</f>
        <v/>
      </c>
      <c r="P5341">
        <f>12*(YEAR(G5341)-YEAR($K$3))+(MONTH(G5341)-MONTH($K$3))</f>
        <v/>
      </c>
      <c r="Q5341" s="366">
        <f>IF(M5341="IBIRAPITANGA FASE 3",IF(O5341="Atraso",L5341,L5341/(1+$I$2)^P5341),IF(O5341="Atraso",L5341,L5341/(1+$I$1)^P5341))</f>
        <v/>
      </c>
      <c r="R5341">
        <f>IF(O5341="Atraso",$K$3-G5341,0)</f>
        <v/>
      </c>
      <c r="S5341">
        <f>IF(R5341&lt;=15,"Até 15",IF(R5341&lt;=30,"Entre 15 e 30",IF(R5341&lt;=60,"Entre 30 e 60",IF(R5341&lt;=90,"Entre 60 e 90",IF(R5341&lt;=120,"Entre 90 e 120",IF(R5341&lt;=150,"Entre 120 e 150",IF(R5341&lt;=180,"Entre 150 e 180","Superior a 180")))))))</f>
        <v/>
      </c>
    </row>
    <row r="5342">
      <c r="A5342" t="inlineStr">
        <is>
          <t>Q024L02</t>
        </is>
      </c>
      <c r="B5342" t="inlineStr">
        <is>
          <t>JOSE MEIRA FERNANDES</t>
        </is>
      </c>
      <c r="C5342" t="n">
        <v>1</v>
      </c>
      <c r="D5342" t="inlineStr">
        <is>
          <t>IPCA</t>
        </is>
      </c>
      <c r="E5342" t="n">
        <v>0.009488792934583046</v>
      </c>
      <c r="F5342" t="inlineStr">
        <is>
          <t>MENSAL</t>
        </is>
      </c>
      <c r="G5342" t="n">
        <v>49805</v>
      </c>
      <c r="H5342" t="n">
        <v>49805</v>
      </c>
      <c r="I5342" t="n">
        <v>177</v>
      </c>
      <c r="J5342" t="inlineStr">
        <is>
          <t>CARTEIRA</t>
        </is>
      </c>
      <c r="K5342" t="inlineStr">
        <is>
          <t>CONTRATO</t>
        </is>
      </c>
      <c r="L5342" t="n">
        <v>2917.75</v>
      </c>
      <c r="M5342" t="inlineStr">
        <is>
          <t>IBIRAPITANGA FASE 3</t>
        </is>
      </c>
      <c r="N5342" s="142">
        <f>DATE(YEAR(G5342),MONTH(G5342),1)</f>
        <v/>
      </c>
      <c r="O5342" s="132">
        <f>IF(G5342&gt;$K$3,"Futuro","Atraso")</f>
        <v/>
      </c>
      <c r="P5342">
        <f>12*(YEAR(G5342)-YEAR($K$3))+(MONTH(G5342)-MONTH($K$3))</f>
        <v/>
      </c>
      <c r="Q5342" s="366">
        <f>IF(M5342="IBIRAPITANGA FASE 3",IF(O5342="Atraso",L5342,L5342/(1+$I$2)^P5342),IF(O5342="Atraso",L5342,L5342/(1+$I$1)^P5342))</f>
        <v/>
      </c>
      <c r="R5342">
        <f>IF(O5342="Atraso",$K$3-G5342,0)</f>
        <v/>
      </c>
      <c r="S5342">
        <f>IF(R5342&lt;=15,"Até 15",IF(R5342&lt;=30,"Entre 15 e 30",IF(R5342&lt;=60,"Entre 30 e 60",IF(R5342&lt;=90,"Entre 60 e 90",IF(R5342&lt;=120,"Entre 90 e 120",IF(R5342&lt;=150,"Entre 120 e 150",IF(R5342&lt;=180,"Entre 150 e 180","Superior a 180")))))))</f>
        <v/>
      </c>
    </row>
    <row r="5343">
      <c r="A5343" t="inlineStr">
        <is>
          <t>Q024L02</t>
        </is>
      </c>
      <c r="B5343" t="inlineStr">
        <is>
          <t>JOSE MEIRA FERNANDES</t>
        </is>
      </c>
      <c r="C5343" t="n">
        <v>1</v>
      </c>
      <c r="D5343" t="inlineStr">
        <is>
          <t>IPCA</t>
        </is>
      </c>
      <c r="E5343" t="n">
        <v>0.009488792934583046</v>
      </c>
      <c r="F5343" t="inlineStr">
        <is>
          <t>MENSAL</t>
        </is>
      </c>
      <c r="G5343" t="n">
        <v>49836</v>
      </c>
      <c r="H5343" t="n">
        <v>49836</v>
      </c>
      <c r="I5343" t="n">
        <v>178</v>
      </c>
      <c r="J5343" t="inlineStr">
        <is>
          <t>CARTEIRA</t>
        </is>
      </c>
      <c r="K5343" t="inlineStr">
        <is>
          <t>CONTRATO</t>
        </is>
      </c>
      <c r="L5343" t="n">
        <v>2917.75</v>
      </c>
      <c r="M5343" t="inlineStr">
        <is>
          <t>IBIRAPITANGA FASE 3</t>
        </is>
      </c>
      <c r="N5343" s="142">
        <f>DATE(YEAR(G5343),MONTH(G5343),1)</f>
        <v/>
      </c>
      <c r="O5343" s="132">
        <f>IF(G5343&gt;$K$3,"Futuro","Atraso")</f>
        <v/>
      </c>
      <c r="P5343">
        <f>12*(YEAR(G5343)-YEAR($K$3))+(MONTH(G5343)-MONTH($K$3))</f>
        <v/>
      </c>
      <c r="Q5343" s="366">
        <f>IF(M5343="IBIRAPITANGA FASE 3",IF(O5343="Atraso",L5343,L5343/(1+$I$2)^P5343),IF(O5343="Atraso",L5343,L5343/(1+$I$1)^P5343))</f>
        <v/>
      </c>
      <c r="R5343">
        <f>IF(O5343="Atraso",$K$3-G5343,0)</f>
        <v/>
      </c>
      <c r="S5343">
        <f>IF(R5343&lt;=15,"Até 15",IF(R5343&lt;=30,"Entre 15 e 30",IF(R5343&lt;=60,"Entre 30 e 60",IF(R5343&lt;=90,"Entre 60 e 90",IF(R5343&lt;=120,"Entre 90 e 120",IF(R5343&lt;=150,"Entre 120 e 150",IF(R5343&lt;=180,"Entre 150 e 180","Superior a 180")))))))</f>
        <v/>
      </c>
    </row>
    <row r="5344">
      <c r="A5344" t="inlineStr">
        <is>
          <t>Q024L02</t>
        </is>
      </c>
      <c r="B5344" t="inlineStr">
        <is>
          <t>JOSE MEIRA FERNANDES</t>
        </is>
      </c>
      <c r="C5344" t="n">
        <v>1</v>
      </c>
      <c r="D5344" t="inlineStr">
        <is>
          <t>IPCA</t>
        </is>
      </c>
      <c r="E5344" t="n">
        <v>0.009488792934583046</v>
      </c>
      <c r="F5344" t="inlineStr">
        <is>
          <t>MENSAL</t>
        </is>
      </c>
      <c r="G5344" t="n">
        <v>49866</v>
      </c>
      <c r="H5344" t="n">
        <v>49866</v>
      </c>
      <c r="I5344" t="n">
        <v>179</v>
      </c>
      <c r="J5344" t="inlineStr">
        <is>
          <t>CARTEIRA</t>
        </is>
      </c>
      <c r="K5344" t="inlineStr">
        <is>
          <t>CONTRATO</t>
        </is>
      </c>
      <c r="L5344" t="n">
        <v>2917.75</v>
      </c>
      <c r="M5344" t="inlineStr">
        <is>
          <t>IBIRAPITANGA FASE 3</t>
        </is>
      </c>
      <c r="N5344" s="142">
        <f>DATE(YEAR(G5344),MONTH(G5344),1)</f>
        <v/>
      </c>
      <c r="O5344" s="132">
        <f>IF(G5344&gt;$K$3,"Futuro","Atraso")</f>
        <v/>
      </c>
      <c r="P5344">
        <f>12*(YEAR(G5344)-YEAR($K$3))+(MONTH(G5344)-MONTH($K$3))</f>
        <v/>
      </c>
      <c r="Q5344" s="366">
        <f>IF(M5344="IBIRAPITANGA FASE 3",IF(O5344="Atraso",L5344,L5344/(1+$I$2)^P5344),IF(O5344="Atraso",L5344,L5344/(1+$I$1)^P5344))</f>
        <v/>
      </c>
      <c r="R5344">
        <f>IF(O5344="Atraso",$K$3-G5344,0)</f>
        <v/>
      </c>
      <c r="S5344">
        <f>IF(R5344&lt;=15,"Até 15",IF(R5344&lt;=30,"Entre 15 e 30",IF(R5344&lt;=60,"Entre 30 e 60",IF(R5344&lt;=90,"Entre 60 e 90",IF(R5344&lt;=120,"Entre 90 e 120",IF(R5344&lt;=150,"Entre 120 e 150",IF(R5344&lt;=180,"Entre 150 e 180","Superior a 180")))))))</f>
        <v/>
      </c>
    </row>
    <row r="5345">
      <c r="A5345" t="inlineStr">
        <is>
          <t>Q024L02</t>
        </is>
      </c>
      <c r="B5345" t="inlineStr">
        <is>
          <t>JOSE MEIRA FERNANDES</t>
        </is>
      </c>
      <c r="C5345" t="n">
        <v>1</v>
      </c>
      <c r="D5345" t="inlineStr">
        <is>
          <t>IPCA</t>
        </is>
      </c>
      <c r="E5345" t="n">
        <v>0.009488792934583046</v>
      </c>
      <c r="F5345" t="inlineStr">
        <is>
          <t>MENSAL</t>
        </is>
      </c>
      <c r="G5345" t="n">
        <v>49897</v>
      </c>
      <c r="H5345" t="n">
        <v>49897</v>
      </c>
      <c r="I5345" t="n">
        <v>180</v>
      </c>
      <c r="J5345" t="inlineStr">
        <is>
          <t>CARTEIRA</t>
        </is>
      </c>
      <c r="K5345" t="inlineStr">
        <is>
          <t>CONTRATO</t>
        </is>
      </c>
      <c r="L5345" t="n">
        <v>2917.75</v>
      </c>
      <c r="M5345" t="inlineStr">
        <is>
          <t>IBIRAPITANGA FASE 3</t>
        </is>
      </c>
      <c r="N5345" s="142">
        <f>DATE(YEAR(G5345),MONTH(G5345),1)</f>
        <v/>
      </c>
      <c r="O5345" s="132">
        <f>IF(G5345&gt;$K$3,"Futuro","Atraso")</f>
        <v/>
      </c>
      <c r="P5345">
        <f>12*(YEAR(G5345)-YEAR($K$3))+(MONTH(G5345)-MONTH($K$3))</f>
        <v/>
      </c>
      <c r="Q5345" s="366">
        <f>IF(M5345="IBIRAPITANGA FASE 3",IF(O5345="Atraso",L5345,L5345/(1+$I$2)^P5345),IF(O5345="Atraso",L5345,L5345/(1+$I$1)^P5345))</f>
        <v/>
      </c>
      <c r="R5345">
        <f>IF(O5345="Atraso",$K$3-G5345,0)</f>
        <v/>
      </c>
      <c r="S5345">
        <f>IF(R5345&lt;=15,"Até 15",IF(R5345&lt;=30,"Entre 15 e 30",IF(R5345&lt;=60,"Entre 30 e 60",IF(R5345&lt;=90,"Entre 60 e 90",IF(R5345&lt;=120,"Entre 90 e 120",IF(R5345&lt;=150,"Entre 120 e 150",IF(R5345&lt;=180,"Entre 150 e 180","Superior a 180")))))))</f>
        <v/>
      </c>
    </row>
    <row r="5346">
      <c r="A5346" t="inlineStr">
        <is>
          <t>Q024L03</t>
        </is>
      </c>
      <c r="B5346" t="inlineStr">
        <is>
          <t>MOISES YOSHIFUMI KOMATSU</t>
        </is>
      </c>
      <c r="C5346" t="n">
        <v>1</v>
      </c>
      <c r="D5346" t="inlineStr">
        <is>
          <t>IPCA</t>
        </is>
      </c>
      <c r="E5346" t="n">
        <v>0</v>
      </c>
      <c r="F5346" t="inlineStr">
        <is>
          <t>MENSAL</t>
        </is>
      </c>
      <c r="G5346" t="n">
        <v>45255</v>
      </c>
      <c r="H5346" t="n">
        <v>45255</v>
      </c>
      <c r="I5346" t="n">
        <v>23</v>
      </c>
      <c r="J5346" t="inlineStr">
        <is>
          <t>CARTEIRA</t>
        </is>
      </c>
      <c r="K5346" t="inlineStr">
        <is>
          <t>CONTRATO</t>
        </is>
      </c>
      <c r="L5346" t="n">
        <v>6013.19</v>
      </c>
      <c r="M5346" t="inlineStr">
        <is>
          <t>IBIRAPITANGA FASE 3</t>
        </is>
      </c>
      <c r="N5346" s="142">
        <f>DATE(YEAR(G5346),MONTH(G5346),1)</f>
        <v/>
      </c>
      <c r="O5346" s="132">
        <f>IF(G5346&gt;$K$3,"Futuro","Atraso")</f>
        <v/>
      </c>
      <c r="P5346">
        <f>12*(YEAR(G5346)-YEAR($K$3))+(MONTH(G5346)-MONTH($K$3))</f>
        <v/>
      </c>
      <c r="Q5346" s="366">
        <f>IF(M5346="IBIRAPITANGA FASE 3",IF(O5346="Atraso",L5346,L5346/(1+$I$2)^P5346),IF(O5346="Atraso",L5346,L5346/(1+$I$1)^P5346))</f>
        <v/>
      </c>
      <c r="R5346">
        <f>IF(O5346="Atraso",$K$3-G5346,0)</f>
        <v/>
      </c>
      <c r="S5346">
        <f>IF(R5346&lt;=15,"Até 15",IF(R5346&lt;=30,"Entre 15 e 30",IF(R5346&lt;=60,"Entre 30 e 60",IF(R5346&lt;=90,"Entre 60 e 90",IF(R5346&lt;=120,"Entre 90 e 120",IF(R5346&lt;=150,"Entre 120 e 150",IF(R5346&lt;=180,"Entre 150 e 180","Superior a 180")))))))</f>
        <v/>
      </c>
    </row>
    <row r="5347">
      <c r="A5347" t="inlineStr">
        <is>
          <t>Q024L03</t>
        </is>
      </c>
      <c r="B5347" t="inlineStr">
        <is>
          <t>MOISES YOSHIFUMI KOMATSU</t>
        </is>
      </c>
      <c r="C5347" t="n">
        <v>1</v>
      </c>
      <c r="D5347" t="inlineStr">
        <is>
          <t>IPCA</t>
        </is>
      </c>
      <c r="E5347" t="n">
        <v>0</v>
      </c>
      <c r="F5347" t="inlineStr">
        <is>
          <t>MENSAL</t>
        </is>
      </c>
      <c r="G5347" t="n">
        <v>45285</v>
      </c>
      <c r="H5347" t="n">
        <v>45285</v>
      </c>
      <c r="I5347" t="n">
        <v>24</v>
      </c>
      <c r="J5347" t="inlineStr">
        <is>
          <t>CARTEIRA</t>
        </is>
      </c>
      <c r="K5347" t="inlineStr">
        <is>
          <t>CONTRATO</t>
        </is>
      </c>
      <c r="L5347" t="n">
        <v>6013.19</v>
      </c>
      <c r="M5347" t="inlineStr">
        <is>
          <t>IBIRAPITANGA FASE 3</t>
        </is>
      </c>
      <c r="N5347" s="142">
        <f>DATE(YEAR(G5347),MONTH(G5347),1)</f>
        <v/>
      </c>
      <c r="O5347" s="132">
        <f>IF(G5347&gt;$K$3,"Futuro","Atraso")</f>
        <v/>
      </c>
      <c r="P5347">
        <f>12*(YEAR(G5347)-YEAR($K$3))+(MONTH(G5347)-MONTH($K$3))</f>
        <v/>
      </c>
      <c r="Q5347" s="366">
        <f>IF(M5347="IBIRAPITANGA FASE 3",IF(O5347="Atraso",L5347,L5347/(1+$I$2)^P5347),IF(O5347="Atraso",L5347,L5347/(1+$I$1)^P5347))</f>
        <v/>
      </c>
      <c r="R5347">
        <f>IF(O5347="Atraso",$K$3-G5347,0)</f>
        <v/>
      </c>
      <c r="S5347">
        <f>IF(R5347&lt;=15,"Até 15",IF(R5347&lt;=30,"Entre 15 e 30",IF(R5347&lt;=60,"Entre 30 e 60",IF(R5347&lt;=90,"Entre 60 e 90",IF(R5347&lt;=120,"Entre 90 e 120",IF(R5347&lt;=150,"Entre 120 e 150",IF(R5347&lt;=180,"Entre 150 e 180","Superior a 180")))))))</f>
        <v/>
      </c>
    </row>
    <row r="5348">
      <c r="A5348" t="inlineStr">
        <is>
          <t>Q024L03</t>
        </is>
      </c>
      <c r="B5348" t="inlineStr">
        <is>
          <t>MOISES YOSHIFUMI KOMATSU</t>
        </is>
      </c>
      <c r="C5348" t="n">
        <v>1</v>
      </c>
      <c r="D5348" t="inlineStr">
        <is>
          <t>IPCA</t>
        </is>
      </c>
      <c r="E5348" t="n">
        <v>0</v>
      </c>
      <c r="F5348" t="inlineStr">
        <is>
          <t>MENSAL</t>
        </is>
      </c>
      <c r="G5348" t="n">
        <v>45316</v>
      </c>
      <c r="H5348" t="n">
        <v>45316</v>
      </c>
      <c r="I5348" t="n">
        <v>25</v>
      </c>
      <c r="J5348" t="inlineStr">
        <is>
          <t>CARTEIRA</t>
        </is>
      </c>
      <c r="K5348" t="inlineStr">
        <is>
          <t>CONTRATO</t>
        </is>
      </c>
      <c r="L5348" t="n">
        <v>6013.19</v>
      </c>
      <c r="M5348" t="inlineStr">
        <is>
          <t>IBIRAPITANGA FASE 3</t>
        </is>
      </c>
      <c r="N5348" s="142">
        <f>DATE(YEAR(G5348),MONTH(G5348),1)</f>
        <v/>
      </c>
      <c r="O5348" s="132">
        <f>IF(G5348&gt;$K$3,"Futuro","Atraso")</f>
        <v/>
      </c>
      <c r="P5348">
        <f>12*(YEAR(G5348)-YEAR($K$3))+(MONTH(G5348)-MONTH($K$3))</f>
        <v/>
      </c>
      <c r="Q5348" s="366">
        <f>IF(M5348="IBIRAPITANGA FASE 3",IF(O5348="Atraso",L5348,L5348/(1+$I$2)^P5348),IF(O5348="Atraso",L5348,L5348/(1+$I$1)^P5348))</f>
        <v/>
      </c>
      <c r="R5348">
        <f>IF(O5348="Atraso",$K$3-G5348,0)</f>
        <v/>
      </c>
      <c r="S5348">
        <f>IF(R5348&lt;=15,"Até 15",IF(R5348&lt;=30,"Entre 15 e 30",IF(R5348&lt;=60,"Entre 30 e 60",IF(R5348&lt;=90,"Entre 60 e 90",IF(R5348&lt;=120,"Entre 90 e 120",IF(R5348&lt;=150,"Entre 120 e 150",IF(R5348&lt;=180,"Entre 150 e 180","Superior a 180")))))))</f>
        <v/>
      </c>
    </row>
    <row r="5349">
      <c r="A5349" t="inlineStr">
        <is>
          <t>Q024L03</t>
        </is>
      </c>
      <c r="B5349" t="inlineStr">
        <is>
          <t>MOISES YOSHIFUMI KOMATSU</t>
        </is>
      </c>
      <c r="C5349" t="n">
        <v>1</v>
      </c>
      <c r="D5349" t="inlineStr">
        <is>
          <t>IPCA</t>
        </is>
      </c>
      <c r="E5349" t="n">
        <v>0</v>
      </c>
      <c r="F5349" t="inlineStr">
        <is>
          <t>MENSAL</t>
        </is>
      </c>
      <c r="G5349" t="n">
        <v>45347</v>
      </c>
      <c r="H5349" t="n">
        <v>45347</v>
      </c>
      <c r="I5349" t="n">
        <v>26</v>
      </c>
      <c r="J5349" t="inlineStr">
        <is>
          <t>CARTEIRA</t>
        </is>
      </c>
      <c r="K5349" t="inlineStr">
        <is>
          <t>CONTRATO</t>
        </is>
      </c>
      <c r="L5349" t="n">
        <v>6013.19</v>
      </c>
      <c r="M5349" t="inlineStr">
        <is>
          <t>IBIRAPITANGA FASE 3</t>
        </is>
      </c>
      <c r="N5349" s="142">
        <f>DATE(YEAR(G5349),MONTH(G5349),1)</f>
        <v/>
      </c>
      <c r="O5349" s="132">
        <f>IF(G5349&gt;$K$3,"Futuro","Atraso")</f>
        <v/>
      </c>
      <c r="P5349">
        <f>12*(YEAR(G5349)-YEAR($K$3))+(MONTH(G5349)-MONTH($K$3))</f>
        <v/>
      </c>
      <c r="Q5349" s="366">
        <f>IF(M5349="IBIRAPITANGA FASE 3",IF(O5349="Atraso",L5349,L5349/(1+$I$2)^P5349),IF(O5349="Atraso",L5349,L5349/(1+$I$1)^P5349))</f>
        <v/>
      </c>
      <c r="R5349">
        <f>IF(O5349="Atraso",$K$3-G5349,0)</f>
        <v/>
      </c>
      <c r="S5349">
        <f>IF(R5349&lt;=15,"Até 15",IF(R5349&lt;=30,"Entre 15 e 30",IF(R5349&lt;=60,"Entre 30 e 60",IF(R5349&lt;=90,"Entre 60 e 90",IF(R5349&lt;=120,"Entre 90 e 120",IF(R5349&lt;=150,"Entre 120 e 150",IF(R5349&lt;=180,"Entre 150 e 180","Superior a 180")))))))</f>
        <v/>
      </c>
    </row>
    <row r="5350">
      <c r="A5350" t="inlineStr">
        <is>
          <t>Q024L03</t>
        </is>
      </c>
      <c r="B5350" t="inlineStr">
        <is>
          <t>MOISES YOSHIFUMI KOMATSU</t>
        </is>
      </c>
      <c r="C5350" t="n">
        <v>1</v>
      </c>
      <c r="D5350" t="inlineStr">
        <is>
          <t>IPCA</t>
        </is>
      </c>
      <c r="E5350" t="n">
        <v>0</v>
      </c>
      <c r="F5350" t="inlineStr">
        <is>
          <t>MENSAL</t>
        </is>
      </c>
      <c r="G5350" t="n">
        <v>45376</v>
      </c>
      <c r="H5350" t="n">
        <v>45376</v>
      </c>
      <c r="I5350" t="n">
        <v>27</v>
      </c>
      <c r="J5350" t="inlineStr">
        <is>
          <t>CARTEIRA</t>
        </is>
      </c>
      <c r="K5350" t="inlineStr">
        <is>
          <t>CONTRATO</t>
        </is>
      </c>
      <c r="L5350" t="n">
        <v>6013.19</v>
      </c>
      <c r="M5350" t="inlineStr">
        <is>
          <t>IBIRAPITANGA FASE 3</t>
        </is>
      </c>
      <c r="N5350" s="142">
        <f>DATE(YEAR(G5350),MONTH(G5350),1)</f>
        <v/>
      </c>
      <c r="O5350" s="132">
        <f>IF(G5350&gt;$K$3,"Futuro","Atraso")</f>
        <v/>
      </c>
      <c r="P5350">
        <f>12*(YEAR(G5350)-YEAR($K$3))+(MONTH(G5350)-MONTH($K$3))</f>
        <v/>
      </c>
      <c r="Q5350" s="366">
        <f>IF(M5350="IBIRAPITANGA FASE 3",IF(O5350="Atraso",L5350,L5350/(1+$I$2)^P5350),IF(O5350="Atraso",L5350,L5350/(1+$I$1)^P5350))</f>
        <v/>
      </c>
      <c r="R5350">
        <f>IF(O5350="Atraso",$K$3-G5350,0)</f>
        <v/>
      </c>
      <c r="S5350">
        <f>IF(R5350&lt;=15,"Até 15",IF(R5350&lt;=30,"Entre 15 e 30",IF(R5350&lt;=60,"Entre 30 e 60",IF(R5350&lt;=90,"Entre 60 e 90",IF(R5350&lt;=120,"Entre 90 e 120",IF(R5350&lt;=150,"Entre 120 e 150",IF(R5350&lt;=180,"Entre 150 e 180","Superior a 180")))))))</f>
        <v/>
      </c>
    </row>
    <row r="5351">
      <c r="A5351" t="inlineStr">
        <is>
          <t>Q024L03</t>
        </is>
      </c>
      <c r="B5351" t="inlineStr">
        <is>
          <t>MOISES YOSHIFUMI KOMATSU</t>
        </is>
      </c>
      <c r="C5351" t="n">
        <v>1</v>
      </c>
      <c r="D5351" t="inlineStr">
        <is>
          <t>IPCA</t>
        </is>
      </c>
      <c r="E5351" t="n">
        <v>0</v>
      </c>
      <c r="F5351" t="inlineStr">
        <is>
          <t>MENSAL</t>
        </is>
      </c>
      <c r="G5351" t="n">
        <v>45407</v>
      </c>
      <c r="H5351" t="n">
        <v>45407</v>
      </c>
      <c r="I5351" t="n">
        <v>28</v>
      </c>
      <c r="J5351" t="inlineStr">
        <is>
          <t>CARTEIRA</t>
        </is>
      </c>
      <c r="K5351" t="inlineStr">
        <is>
          <t>CONTRATO</t>
        </is>
      </c>
      <c r="L5351" t="n">
        <v>6013.19</v>
      </c>
      <c r="M5351" t="inlineStr">
        <is>
          <t>IBIRAPITANGA FASE 3</t>
        </is>
      </c>
      <c r="N5351" s="142">
        <f>DATE(YEAR(G5351),MONTH(G5351),1)</f>
        <v/>
      </c>
      <c r="O5351" s="132">
        <f>IF(G5351&gt;$K$3,"Futuro","Atraso")</f>
        <v/>
      </c>
      <c r="P5351">
        <f>12*(YEAR(G5351)-YEAR($K$3))+(MONTH(G5351)-MONTH($K$3))</f>
        <v/>
      </c>
      <c r="Q5351" s="366">
        <f>IF(M5351="IBIRAPITANGA FASE 3",IF(O5351="Atraso",L5351,L5351/(1+$I$2)^P5351),IF(O5351="Atraso",L5351,L5351/(1+$I$1)^P5351))</f>
        <v/>
      </c>
      <c r="R5351">
        <f>IF(O5351="Atraso",$K$3-G5351,0)</f>
        <v/>
      </c>
      <c r="S5351">
        <f>IF(R5351&lt;=15,"Até 15",IF(R5351&lt;=30,"Entre 15 e 30",IF(R5351&lt;=60,"Entre 30 e 60",IF(R5351&lt;=90,"Entre 60 e 90",IF(R5351&lt;=120,"Entre 90 e 120",IF(R5351&lt;=150,"Entre 120 e 150",IF(R5351&lt;=180,"Entre 150 e 180","Superior a 180")))))))</f>
        <v/>
      </c>
    </row>
    <row r="5352">
      <c r="A5352" t="inlineStr">
        <is>
          <t>Q024L03</t>
        </is>
      </c>
      <c r="B5352" t="inlineStr">
        <is>
          <t>MOISES YOSHIFUMI KOMATSU</t>
        </is>
      </c>
      <c r="C5352" t="n">
        <v>1</v>
      </c>
      <c r="D5352" t="inlineStr">
        <is>
          <t>IPCA</t>
        </is>
      </c>
      <c r="E5352" t="n">
        <v>0</v>
      </c>
      <c r="F5352" t="inlineStr">
        <is>
          <t>MENSAL</t>
        </is>
      </c>
      <c r="G5352" t="n">
        <v>45437</v>
      </c>
      <c r="H5352" t="n">
        <v>45437</v>
      </c>
      <c r="I5352" t="n">
        <v>29</v>
      </c>
      <c r="J5352" t="inlineStr">
        <is>
          <t>CARTEIRA</t>
        </is>
      </c>
      <c r="K5352" t="inlineStr">
        <is>
          <t>CONTRATO</t>
        </is>
      </c>
      <c r="L5352" t="n">
        <v>6013.19</v>
      </c>
      <c r="M5352" t="inlineStr">
        <is>
          <t>IBIRAPITANGA FASE 3</t>
        </is>
      </c>
      <c r="N5352" s="142">
        <f>DATE(YEAR(G5352),MONTH(G5352),1)</f>
        <v/>
      </c>
      <c r="O5352" s="132">
        <f>IF(G5352&gt;$K$3,"Futuro","Atraso")</f>
        <v/>
      </c>
      <c r="P5352">
        <f>12*(YEAR(G5352)-YEAR($K$3))+(MONTH(G5352)-MONTH($K$3))</f>
        <v/>
      </c>
      <c r="Q5352" s="366">
        <f>IF(M5352="IBIRAPITANGA FASE 3",IF(O5352="Atraso",L5352,L5352/(1+$I$2)^P5352),IF(O5352="Atraso",L5352,L5352/(1+$I$1)^P5352))</f>
        <v/>
      </c>
      <c r="R5352">
        <f>IF(O5352="Atraso",$K$3-G5352,0)</f>
        <v/>
      </c>
      <c r="S5352">
        <f>IF(R5352&lt;=15,"Até 15",IF(R5352&lt;=30,"Entre 15 e 30",IF(R5352&lt;=60,"Entre 30 e 60",IF(R5352&lt;=90,"Entre 60 e 90",IF(R5352&lt;=120,"Entre 90 e 120",IF(R5352&lt;=150,"Entre 120 e 150",IF(R5352&lt;=180,"Entre 150 e 180","Superior a 180")))))))</f>
        <v/>
      </c>
    </row>
    <row r="5353">
      <c r="A5353" t="inlineStr">
        <is>
          <t>Q024L03</t>
        </is>
      </c>
      <c r="B5353" t="inlineStr">
        <is>
          <t>MOISES YOSHIFUMI KOMATSU</t>
        </is>
      </c>
      <c r="C5353" t="n">
        <v>1</v>
      </c>
      <c r="D5353" t="inlineStr">
        <is>
          <t>IPCA</t>
        </is>
      </c>
      <c r="E5353" t="n">
        <v>0</v>
      </c>
      <c r="F5353" t="inlineStr">
        <is>
          <t>MENSAL</t>
        </is>
      </c>
      <c r="G5353" t="n">
        <v>45468</v>
      </c>
      <c r="H5353" t="n">
        <v>45468</v>
      </c>
      <c r="I5353" t="n">
        <v>30</v>
      </c>
      <c r="J5353" t="inlineStr">
        <is>
          <t>CARTEIRA</t>
        </is>
      </c>
      <c r="K5353" t="inlineStr">
        <is>
          <t>CONTRATO</t>
        </is>
      </c>
      <c r="L5353" t="n">
        <v>6013.19</v>
      </c>
      <c r="M5353" t="inlineStr">
        <is>
          <t>IBIRAPITANGA FASE 3</t>
        </is>
      </c>
      <c r="N5353" s="142">
        <f>DATE(YEAR(G5353),MONTH(G5353),1)</f>
        <v/>
      </c>
      <c r="O5353" s="132">
        <f>IF(G5353&gt;$K$3,"Futuro","Atraso")</f>
        <v/>
      </c>
      <c r="P5353">
        <f>12*(YEAR(G5353)-YEAR($K$3))+(MONTH(G5353)-MONTH($K$3))</f>
        <v/>
      </c>
      <c r="Q5353" s="366">
        <f>IF(M5353="IBIRAPITANGA FASE 3",IF(O5353="Atraso",L5353,L5353/(1+$I$2)^P5353),IF(O5353="Atraso",L5353,L5353/(1+$I$1)^P5353))</f>
        <v/>
      </c>
      <c r="R5353">
        <f>IF(O5353="Atraso",$K$3-G5353,0)</f>
        <v/>
      </c>
      <c r="S5353">
        <f>IF(R5353&lt;=15,"Até 15",IF(R5353&lt;=30,"Entre 15 e 30",IF(R5353&lt;=60,"Entre 30 e 60",IF(R5353&lt;=90,"Entre 60 e 90",IF(R5353&lt;=120,"Entre 90 e 120",IF(R5353&lt;=150,"Entre 120 e 150",IF(R5353&lt;=180,"Entre 150 e 180","Superior a 180")))))))</f>
        <v/>
      </c>
    </row>
    <row r="5354">
      <c r="A5354" t="inlineStr">
        <is>
          <t>Q024L03</t>
        </is>
      </c>
      <c r="B5354" t="inlineStr">
        <is>
          <t>MOISES YOSHIFUMI KOMATSU</t>
        </is>
      </c>
      <c r="C5354" t="n">
        <v>1</v>
      </c>
      <c r="D5354" t="inlineStr">
        <is>
          <t>IPCA</t>
        </is>
      </c>
      <c r="E5354" t="n">
        <v>0</v>
      </c>
      <c r="F5354" t="inlineStr">
        <is>
          <t>MENSAL</t>
        </is>
      </c>
      <c r="G5354" t="n">
        <v>45498</v>
      </c>
      <c r="H5354" t="n">
        <v>45498</v>
      </c>
      <c r="I5354" t="n">
        <v>31</v>
      </c>
      <c r="J5354" t="inlineStr">
        <is>
          <t>CARTEIRA</t>
        </is>
      </c>
      <c r="K5354" t="inlineStr">
        <is>
          <t>CONTRATO</t>
        </is>
      </c>
      <c r="L5354" t="n">
        <v>6013.19</v>
      </c>
      <c r="M5354" t="inlineStr">
        <is>
          <t>IBIRAPITANGA FASE 3</t>
        </is>
      </c>
      <c r="N5354" s="142">
        <f>DATE(YEAR(G5354),MONTH(G5354),1)</f>
        <v/>
      </c>
      <c r="O5354" s="132">
        <f>IF(G5354&gt;$K$3,"Futuro","Atraso")</f>
        <v/>
      </c>
      <c r="P5354">
        <f>12*(YEAR(G5354)-YEAR($K$3))+(MONTH(G5354)-MONTH($K$3))</f>
        <v/>
      </c>
      <c r="Q5354" s="366">
        <f>IF(M5354="IBIRAPITANGA FASE 3",IF(O5354="Atraso",L5354,L5354/(1+$I$2)^P5354),IF(O5354="Atraso",L5354,L5354/(1+$I$1)^P5354))</f>
        <v/>
      </c>
      <c r="R5354">
        <f>IF(O5354="Atraso",$K$3-G5354,0)</f>
        <v/>
      </c>
      <c r="S5354">
        <f>IF(R5354&lt;=15,"Até 15",IF(R5354&lt;=30,"Entre 15 e 30",IF(R5354&lt;=60,"Entre 30 e 60",IF(R5354&lt;=90,"Entre 60 e 90",IF(R5354&lt;=120,"Entre 90 e 120",IF(R5354&lt;=150,"Entre 120 e 150",IF(R5354&lt;=180,"Entre 150 e 180","Superior a 180")))))))</f>
        <v/>
      </c>
    </row>
    <row r="5355">
      <c r="A5355" t="inlineStr">
        <is>
          <t>Q024L03</t>
        </is>
      </c>
      <c r="B5355" t="inlineStr">
        <is>
          <t>MOISES YOSHIFUMI KOMATSU</t>
        </is>
      </c>
      <c r="C5355" t="n">
        <v>1</v>
      </c>
      <c r="D5355" t="inlineStr">
        <is>
          <t>IPCA</t>
        </is>
      </c>
      <c r="E5355" t="n">
        <v>0</v>
      </c>
      <c r="F5355" t="inlineStr">
        <is>
          <t>MENSAL</t>
        </is>
      </c>
      <c r="G5355" t="n">
        <v>45529</v>
      </c>
      <c r="H5355" t="n">
        <v>45529</v>
      </c>
      <c r="I5355" t="n">
        <v>32</v>
      </c>
      <c r="J5355" t="inlineStr">
        <is>
          <t>CARTEIRA</t>
        </is>
      </c>
      <c r="K5355" t="inlineStr">
        <is>
          <t>CONTRATO</t>
        </is>
      </c>
      <c r="L5355" t="n">
        <v>6013.19</v>
      </c>
      <c r="M5355" t="inlineStr">
        <is>
          <t>IBIRAPITANGA FASE 3</t>
        </is>
      </c>
      <c r="N5355" s="142">
        <f>DATE(YEAR(G5355),MONTH(G5355),1)</f>
        <v/>
      </c>
      <c r="O5355" s="132">
        <f>IF(G5355&gt;$K$3,"Futuro","Atraso")</f>
        <v/>
      </c>
      <c r="P5355">
        <f>12*(YEAR(G5355)-YEAR($K$3))+(MONTH(G5355)-MONTH($K$3))</f>
        <v/>
      </c>
      <c r="Q5355" s="366">
        <f>IF(M5355="IBIRAPITANGA FASE 3",IF(O5355="Atraso",L5355,L5355/(1+$I$2)^P5355),IF(O5355="Atraso",L5355,L5355/(1+$I$1)^P5355))</f>
        <v/>
      </c>
      <c r="R5355">
        <f>IF(O5355="Atraso",$K$3-G5355,0)</f>
        <v/>
      </c>
      <c r="S5355">
        <f>IF(R5355&lt;=15,"Até 15",IF(R5355&lt;=30,"Entre 15 e 30",IF(R5355&lt;=60,"Entre 30 e 60",IF(R5355&lt;=90,"Entre 60 e 90",IF(R5355&lt;=120,"Entre 90 e 120",IF(R5355&lt;=150,"Entre 120 e 150",IF(R5355&lt;=180,"Entre 150 e 180","Superior a 180")))))))</f>
        <v/>
      </c>
    </row>
    <row r="5356">
      <c r="A5356" t="inlineStr">
        <is>
          <t>Q024L03</t>
        </is>
      </c>
      <c r="B5356" t="inlineStr">
        <is>
          <t>MOISES YOSHIFUMI KOMATSU</t>
        </is>
      </c>
      <c r="C5356" t="n">
        <v>1</v>
      </c>
      <c r="D5356" t="inlineStr">
        <is>
          <t>IPCA</t>
        </is>
      </c>
      <c r="E5356" t="n">
        <v>0</v>
      </c>
      <c r="F5356" t="inlineStr">
        <is>
          <t>MENSAL</t>
        </is>
      </c>
      <c r="G5356" t="n">
        <v>45560</v>
      </c>
      <c r="H5356" t="n">
        <v>45560</v>
      </c>
      <c r="I5356" t="n">
        <v>33</v>
      </c>
      <c r="J5356" t="inlineStr">
        <is>
          <t>CARTEIRA</t>
        </is>
      </c>
      <c r="K5356" t="inlineStr">
        <is>
          <t>CONTRATO</t>
        </is>
      </c>
      <c r="L5356" t="n">
        <v>6013.19</v>
      </c>
      <c r="M5356" t="inlineStr">
        <is>
          <t>IBIRAPITANGA FASE 3</t>
        </is>
      </c>
      <c r="N5356" s="142">
        <f>DATE(YEAR(G5356),MONTH(G5356),1)</f>
        <v/>
      </c>
      <c r="O5356" s="132">
        <f>IF(G5356&gt;$K$3,"Futuro","Atraso")</f>
        <v/>
      </c>
      <c r="P5356">
        <f>12*(YEAR(G5356)-YEAR($K$3))+(MONTH(G5356)-MONTH($K$3))</f>
        <v/>
      </c>
      <c r="Q5356" s="366">
        <f>IF(M5356="IBIRAPITANGA FASE 3",IF(O5356="Atraso",L5356,L5356/(1+$I$2)^P5356),IF(O5356="Atraso",L5356,L5356/(1+$I$1)^P5356))</f>
        <v/>
      </c>
      <c r="R5356">
        <f>IF(O5356="Atraso",$K$3-G5356,0)</f>
        <v/>
      </c>
      <c r="S5356">
        <f>IF(R5356&lt;=15,"Até 15",IF(R5356&lt;=30,"Entre 15 e 30",IF(R5356&lt;=60,"Entre 30 e 60",IF(R5356&lt;=90,"Entre 60 e 90",IF(R5356&lt;=120,"Entre 90 e 120",IF(R5356&lt;=150,"Entre 120 e 150",IF(R5356&lt;=180,"Entre 150 e 180","Superior a 180")))))))</f>
        <v/>
      </c>
    </row>
    <row r="5357">
      <c r="A5357" t="inlineStr">
        <is>
          <t>Q024L03</t>
        </is>
      </c>
      <c r="B5357" t="inlineStr">
        <is>
          <t>MOISES YOSHIFUMI KOMATSU</t>
        </is>
      </c>
      <c r="C5357" t="n">
        <v>1</v>
      </c>
      <c r="D5357" t="inlineStr">
        <is>
          <t>IPCA</t>
        </is>
      </c>
      <c r="E5357" t="n">
        <v>0</v>
      </c>
      <c r="F5357" t="inlineStr">
        <is>
          <t>MENSAL</t>
        </is>
      </c>
      <c r="G5357" t="n">
        <v>45590</v>
      </c>
      <c r="H5357" t="n">
        <v>45590</v>
      </c>
      <c r="I5357" t="n">
        <v>34</v>
      </c>
      <c r="J5357" t="inlineStr">
        <is>
          <t>CARTEIRA</t>
        </is>
      </c>
      <c r="K5357" t="inlineStr">
        <is>
          <t>CONTRATO</t>
        </is>
      </c>
      <c r="L5357" t="n">
        <v>6013.19</v>
      </c>
      <c r="M5357" t="inlineStr">
        <is>
          <t>IBIRAPITANGA FASE 3</t>
        </is>
      </c>
      <c r="N5357" s="142">
        <f>DATE(YEAR(G5357),MONTH(G5357),1)</f>
        <v/>
      </c>
      <c r="O5357" s="132">
        <f>IF(G5357&gt;$K$3,"Futuro","Atraso")</f>
        <v/>
      </c>
      <c r="P5357">
        <f>12*(YEAR(G5357)-YEAR($K$3))+(MONTH(G5357)-MONTH($K$3))</f>
        <v/>
      </c>
      <c r="Q5357" s="366">
        <f>IF(M5357="IBIRAPITANGA FASE 3",IF(O5357="Atraso",L5357,L5357/(1+$I$2)^P5357),IF(O5357="Atraso",L5357,L5357/(1+$I$1)^P5357))</f>
        <v/>
      </c>
      <c r="R5357">
        <f>IF(O5357="Atraso",$K$3-G5357,0)</f>
        <v/>
      </c>
      <c r="S5357">
        <f>IF(R5357&lt;=15,"Até 15",IF(R5357&lt;=30,"Entre 15 e 30",IF(R5357&lt;=60,"Entre 30 e 60",IF(R5357&lt;=90,"Entre 60 e 90",IF(R5357&lt;=120,"Entre 90 e 120",IF(R5357&lt;=150,"Entre 120 e 150",IF(R5357&lt;=180,"Entre 150 e 180","Superior a 180")))))))</f>
        <v/>
      </c>
    </row>
    <row r="5358">
      <c r="A5358" t="inlineStr">
        <is>
          <t>Q024L03</t>
        </is>
      </c>
      <c r="B5358" t="inlineStr">
        <is>
          <t>MOISES YOSHIFUMI KOMATSU</t>
        </is>
      </c>
      <c r="C5358" t="n">
        <v>1</v>
      </c>
      <c r="D5358" t="inlineStr">
        <is>
          <t>IPCA</t>
        </is>
      </c>
      <c r="E5358" t="n">
        <v>0</v>
      </c>
      <c r="F5358" t="inlineStr">
        <is>
          <t>MENSAL</t>
        </is>
      </c>
      <c r="G5358" t="n">
        <v>45621</v>
      </c>
      <c r="H5358" t="n">
        <v>45621</v>
      </c>
      <c r="I5358" t="n">
        <v>35</v>
      </c>
      <c r="J5358" t="inlineStr">
        <is>
          <t>CARTEIRA</t>
        </is>
      </c>
      <c r="K5358" t="inlineStr">
        <is>
          <t>CONTRATO</t>
        </is>
      </c>
      <c r="L5358" t="n">
        <v>6013.19</v>
      </c>
      <c r="M5358" t="inlineStr">
        <is>
          <t>IBIRAPITANGA FASE 3</t>
        </is>
      </c>
      <c r="N5358" s="142">
        <f>DATE(YEAR(G5358),MONTH(G5358),1)</f>
        <v/>
      </c>
      <c r="O5358" s="132">
        <f>IF(G5358&gt;$K$3,"Futuro","Atraso")</f>
        <v/>
      </c>
      <c r="P5358">
        <f>12*(YEAR(G5358)-YEAR($K$3))+(MONTH(G5358)-MONTH($K$3))</f>
        <v/>
      </c>
      <c r="Q5358" s="366">
        <f>IF(M5358="IBIRAPITANGA FASE 3",IF(O5358="Atraso",L5358,L5358/(1+$I$2)^P5358),IF(O5358="Atraso",L5358,L5358/(1+$I$1)^P5358))</f>
        <v/>
      </c>
      <c r="R5358">
        <f>IF(O5358="Atraso",$K$3-G5358,0)</f>
        <v/>
      </c>
      <c r="S5358">
        <f>IF(R5358&lt;=15,"Até 15",IF(R5358&lt;=30,"Entre 15 e 30",IF(R5358&lt;=60,"Entre 30 e 60",IF(R5358&lt;=90,"Entre 60 e 90",IF(R5358&lt;=120,"Entre 90 e 120",IF(R5358&lt;=150,"Entre 120 e 150",IF(R5358&lt;=180,"Entre 150 e 180","Superior a 180")))))))</f>
        <v/>
      </c>
    </row>
    <row r="5359">
      <c r="A5359" t="inlineStr">
        <is>
          <t>Q024L03</t>
        </is>
      </c>
      <c r="B5359" t="inlineStr">
        <is>
          <t>MOISES YOSHIFUMI KOMATSU</t>
        </is>
      </c>
      <c r="C5359" t="n">
        <v>1</v>
      </c>
      <c r="D5359" t="inlineStr">
        <is>
          <t>IPCA</t>
        </is>
      </c>
      <c r="E5359" t="n">
        <v>0</v>
      </c>
      <c r="F5359" t="inlineStr">
        <is>
          <t>MENSAL</t>
        </is>
      </c>
      <c r="G5359" t="n">
        <v>45651</v>
      </c>
      <c r="H5359" t="n">
        <v>45651</v>
      </c>
      <c r="I5359" t="n">
        <v>36</v>
      </c>
      <c r="J5359" t="inlineStr">
        <is>
          <t>CARTEIRA</t>
        </is>
      </c>
      <c r="K5359" t="inlineStr">
        <is>
          <t>CONTRATO</t>
        </is>
      </c>
      <c r="L5359" t="n">
        <v>6013.19</v>
      </c>
      <c r="M5359" t="inlineStr">
        <is>
          <t>IBIRAPITANGA FASE 3</t>
        </is>
      </c>
      <c r="N5359" s="142">
        <f>DATE(YEAR(G5359),MONTH(G5359),1)</f>
        <v/>
      </c>
      <c r="O5359" s="132">
        <f>IF(G5359&gt;$K$3,"Futuro","Atraso")</f>
        <v/>
      </c>
      <c r="P5359">
        <f>12*(YEAR(G5359)-YEAR($K$3))+(MONTH(G5359)-MONTH($K$3))</f>
        <v/>
      </c>
      <c r="Q5359" s="366">
        <f>IF(M5359="IBIRAPITANGA FASE 3",IF(O5359="Atraso",L5359,L5359/(1+$I$2)^P5359),IF(O5359="Atraso",L5359,L5359/(1+$I$1)^P5359))</f>
        <v/>
      </c>
      <c r="R5359">
        <f>IF(O5359="Atraso",$K$3-G5359,0)</f>
        <v/>
      </c>
      <c r="S5359">
        <f>IF(R5359&lt;=15,"Até 15",IF(R5359&lt;=30,"Entre 15 e 30",IF(R5359&lt;=60,"Entre 30 e 60",IF(R5359&lt;=90,"Entre 60 e 90",IF(R5359&lt;=120,"Entre 90 e 120",IF(R5359&lt;=150,"Entre 120 e 150",IF(R5359&lt;=180,"Entre 150 e 180","Superior a 180")))))))</f>
        <v/>
      </c>
    </row>
    <row r="5360">
      <c r="A5360" t="inlineStr">
        <is>
          <t>Q024L03</t>
        </is>
      </c>
      <c r="B5360" t="inlineStr">
        <is>
          <t>MOISES YOSHIFUMI KOMATSU</t>
        </is>
      </c>
      <c r="C5360" t="n">
        <v>1</v>
      </c>
      <c r="D5360" t="inlineStr">
        <is>
          <t>IPCA</t>
        </is>
      </c>
      <c r="E5360" t="n">
        <v>0</v>
      </c>
      <c r="F5360" t="inlineStr">
        <is>
          <t>MENSAL</t>
        </is>
      </c>
      <c r="G5360" t="n">
        <v>45682</v>
      </c>
      <c r="H5360" t="n">
        <v>45682</v>
      </c>
      <c r="I5360" t="n">
        <v>37</v>
      </c>
      <c r="J5360" t="inlineStr">
        <is>
          <t>CARTEIRA</t>
        </is>
      </c>
      <c r="K5360" t="inlineStr">
        <is>
          <t>CONTRATO</t>
        </is>
      </c>
      <c r="L5360" t="n">
        <v>6013.19</v>
      </c>
      <c r="M5360" t="inlineStr">
        <is>
          <t>IBIRAPITANGA FASE 3</t>
        </is>
      </c>
      <c r="N5360" s="142">
        <f>DATE(YEAR(G5360),MONTH(G5360),1)</f>
        <v/>
      </c>
      <c r="O5360" s="132">
        <f>IF(G5360&gt;$K$3,"Futuro","Atraso")</f>
        <v/>
      </c>
      <c r="P5360">
        <f>12*(YEAR(G5360)-YEAR($K$3))+(MONTH(G5360)-MONTH($K$3))</f>
        <v/>
      </c>
      <c r="Q5360" s="366">
        <f>IF(M5360="IBIRAPITANGA FASE 3",IF(O5360="Atraso",L5360,L5360/(1+$I$2)^P5360),IF(O5360="Atraso",L5360,L5360/(1+$I$1)^P5360))</f>
        <v/>
      </c>
      <c r="R5360">
        <f>IF(O5360="Atraso",$K$3-G5360,0)</f>
        <v/>
      </c>
      <c r="S5360">
        <f>IF(R5360&lt;=15,"Até 15",IF(R5360&lt;=30,"Entre 15 e 30",IF(R5360&lt;=60,"Entre 30 e 60",IF(R5360&lt;=90,"Entre 60 e 90",IF(R5360&lt;=120,"Entre 90 e 120",IF(R5360&lt;=150,"Entre 120 e 150",IF(R5360&lt;=180,"Entre 150 e 180","Superior a 180")))))))</f>
        <v/>
      </c>
    </row>
    <row r="5361">
      <c r="A5361" t="inlineStr">
        <is>
          <t>Q024L03</t>
        </is>
      </c>
      <c r="B5361" t="inlineStr">
        <is>
          <t>MOISES YOSHIFUMI KOMATSU</t>
        </is>
      </c>
      <c r="C5361" t="n">
        <v>1</v>
      </c>
      <c r="D5361" t="inlineStr">
        <is>
          <t>IPCA</t>
        </is>
      </c>
      <c r="E5361" t="n">
        <v>0</v>
      </c>
      <c r="F5361" t="inlineStr">
        <is>
          <t>MENSAL</t>
        </is>
      </c>
      <c r="G5361" t="n">
        <v>45713</v>
      </c>
      <c r="H5361" t="n">
        <v>45713</v>
      </c>
      <c r="I5361" t="n">
        <v>38</v>
      </c>
      <c r="J5361" t="inlineStr">
        <is>
          <t>CARTEIRA</t>
        </is>
      </c>
      <c r="K5361" t="inlineStr">
        <is>
          <t>CONTRATO</t>
        </is>
      </c>
      <c r="L5361" t="n">
        <v>6013.19</v>
      </c>
      <c r="M5361" t="inlineStr">
        <is>
          <t>IBIRAPITANGA FASE 3</t>
        </is>
      </c>
      <c r="N5361" s="142">
        <f>DATE(YEAR(G5361),MONTH(G5361),1)</f>
        <v/>
      </c>
      <c r="O5361" s="132">
        <f>IF(G5361&gt;$K$3,"Futuro","Atraso")</f>
        <v/>
      </c>
      <c r="P5361">
        <f>12*(YEAR(G5361)-YEAR($K$3))+(MONTH(G5361)-MONTH($K$3))</f>
        <v/>
      </c>
      <c r="Q5361" s="366">
        <f>IF(M5361="IBIRAPITANGA FASE 3",IF(O5361="Atraso",L5361,L5361/(1+$I$2)^P5361),IF(O5361="Atraso",L5361,L5361/(1+$I$1)^P5361))</f>
        <v/>
      </c>
      <c r="R5361">
        <f>IF(O5361="Atraso",$K$3-G5361,0)</f>
        <v/>
      </c>
      <c r="S5361">
        <f>IF(R5361&lt;=15,"Até 15",IF(R5361&lt;=30,"Entre 15 e 30",IF(R5361&lt;=60,"Entre 30 e 60",IF(R5361&lt;=90,"Entre 60 e 90",IF(R5361&lt;=120,"Entre 90 e 120",IF(R5361&lt;=150,"Entre 120 e 150",IF(R5361&lt;=180,"Entre 150 e 180","Superior a 180")))))))</f>
        <v/>
      </c>
    </row>
    <row r="5362">
      <c r="A5362" t="inlineStr">
        <is>
          <t>Q024L03</t>
        </is>
      </c>
      <c r="B5362" t="inlineStr">
        <is>
          <t>MOISES YOSHIFUMI KOMATSU</t>
        </is>
      </c>
      <c r="C5362" t="n">
        <v>1</v>
      </c>
      <c r="D5362" t="inlineStr">
        <is>
          <t>IPCA</t>
        </is>
      </c>
      <c r="E5362" t="n">
        <v>0</v>
      </c>
      <c r="F5362" t="inlineStr">
        <is>
          <t>MENSAL</t>
        </is>
      </c>
      <c r="G5362" t="n">
        <v>45741</v>
      </c>
      <c r="H5362" t="n">
        <v>45741</v>
      </c>
      <c r="I5362" t="n">
        <v>39</v>
      </c>
      <c r="J5362" t="inlineStr">
        <is>
          <t>CARTEIRA</t>
        </is>
      </c>
      <c r="K5362" t="inlineStr">
        <is>
          <t>CONTRATO</t>
        </is>
      </c>
      <c r="L5362" t="n">
        <v>6013.19</v>
      </c>
      <c r="M5362" t="inlineStr">
        <is>
          <t>IBIRAPITANGA FASE 3</t>
        </is>
      </c>
      <c r="N5362" s="142">
        <f>DATE(YEAR(G5362),MONTH(G5362),1)</f>
        <v/>
      </c>
      <c r="O5362" s="132">
        <f>IF(G5362&gt;$K$3,"Futuro","Atraso")</f>
        <v/>
      </c>
      <c r="P5362">
        <f>12*(YEAR(G5362)-YEAR($K$3))+(MONTH(G5362)-MONTH($K$3))</f>
        <v/>
      </c>
      <c r="Q5362" s="366">
        <f>IF(M5362="IBIRAPITANGA FASE 3",IF(O5362="Atraso",L5362,L5362/(1+$I$2)^P5362),IF(O5362="Atraso",L5362,L5362/(1+$I$1)^P5362))</f>
        <v/>
      </c>
      <c r="R5362">
        <f>IF(O5362="Atraso",$K$3-G5362,0)</f>
        <v/>
      </c>
      <c r="S5362">
        <f>IF(R5362&lt;=15,"Até 15",IF(R5362&lt;=30,"Entre 15 e 30",IF(R5362&lt;=60,"Entre 30 e 60",IF(R5362&lt;=90,"Entre 60 e 90",IF(R5362&lt;=120,"Entre 90 e 120",IF(R5362&lt;=150,"Entre 120 e 150",IF(R5362&lt;=180,"Entre 150 e 180","Superior a 180")))))))</f>
        <v/>
      </c>
    </row>
    <row r="5363">
      <c r="A5363" t="inlineStr">
        <is>
          <t>Q024L03</t>
        </is>
      </c>
      <c r="B5363" t="inlineStr">
        <is>
          <t>MOISES YOSHIFUMI KOMATSU</t>
        </is>
      </c>
      <c r="C5363" t="n">
        <v>1</v>
      </c>
      <c r="D5363" t="inlineStr">
        <is>
          <t>IPCA</t>
        </is>
      </c>
      <c r="E5363" t="n">
        <v>0</v>
      </c>
      <c r="F5363" t="inlineStr">
        <is>
          <t>MENSAL</t>
        </is>
      </c>
      <c r="G5363" t="n">
        <v>45772</v>
      </c>
      <c r="H5363" t="n">
        <v>45772</v>
      </c>
      <c r="I5363" t="n">
        <v>40</v>
      </c>
      <c r="J5363" t="inlineStr">
        <is>
          <t>CARTEIRA</t>
        </is>
      </c>
      <c r="K5363" t="inlineStr">
        <is>
          <t>CONTRATO</t>
        </is>
      </c>
      <c r="L5363" t="n">
        <v>6013.19</v>
      </c>
      <c r="M5363" t="inlineStr">
        <is>
          <t>IBIRAPITANGA FASE 3</t>
        </is>
      </c>
      <c r="N5363" s="142">
        <f>DATE(YEAR(G5363),MONTH(G5363),1)</f>
        <v/>
      </c>
      <c r="O5363" s="132">
        <f>IF(G5363&gt;$K$3,"Futuro","Atraso")</f>
        <v/>
      </c>
      <c r="P5363">
        <f>12*(YEAR(G5363)-YEAR($K$3))+(MONTH(G5363)-MONTH($K$3))</f>
        <v/>
      </c>
      <c r="Q5363" s="366">
        <f>IF(M5363="IBIRAPITANGA FASE 3",IF(O5363="Atraso",L5363,L5363/(1+$I$2)^P5363),IF(O5363="Atraso",L5363,L5363/(1+$I$1)^P5363))</f>
        <v/>
      </c>
      <c r="R5363">
        <f>IF(O5363="Atraso",$K$3-G5363,0)</f>
        <v/>
      </c>
      <c r="S5363">
        <f>IF(R5363&lt;=15,"Até 15",IF(R5363&lt;=30,"Entre 15 e 30",IF(R5363&lt;=60,"Entre 30 e 60",IF(R5363&lt;=90,"Entre 60 e 90",IF(R5363&lt;=120,"Entre 90 e 120",IF(R5363&lt;=150,"Entre 120 e 150",IF(R5363&lt;=180,"Entre 150 e 180","Superior a 180")))))))</f>
        <v/>
      </c>
    </row>
    <row r="5364">
      <c r="A5364" t="inlineStr">
        <is>
          <t>Q024L03</t>
        </is>
      </c>
      <c r="B5364" t="inlineStr">
        <is>
          <t>MOISES YOSHIFUMI KOMATSU</t>
        </is>
      </c>
      <c r="C5364" t="n">
        <v>1</v>
      </c>
      <c r="D5364" t="inlineStr">
        <is>
          <t>IPCA</t>
        </is>
      </c>
      <c r="E5364" t="n">
        <v>0</v>
      </c>
      <c r="F5364" t="inlineStr">
        <is>
          <t>MENSAL</t>
        </is>
      </c>
      <c r="G5364" t="n">
        <v>45802</v>
      </c>
      <c r="H5364" t="n">
        <v>45802</v>
      </c>
      <c r="I5364" t="n">
        <v>41</v>
      </c>
      <c r="J5364" t="inlineStr">
        <is>
          <t>CARTEIRA</t>
        </is>
      </c>
      <c r="K5364" t="inlineStr">
        <is>
          <t>CONTRATO</t>
        </is>
      </c>
      <c r="L5364" t="n">
        <v>6013.19</v>
      </c>
      <c r="M5364" t="inlineStr">
        <is>
          <t>IBIRAPITANGA FASE 3</t>
        </is>
      </c>
      <c r="N5364" s="142">
        <f>DATE(YEAR(G5364),MONTH(G5364),1)</f>
        <v/>
      </c>
      <c r="O5364" s="132">
        <f>IF(G5364&gt;$K$3,"Futuro","Atraso")</f>
        <v/>
      </c>
      <c r="P5364">
        <f>12*(YEAR(G5364)-YEAR($K$3))+(MONTH(G5364)-MONTH($K$3))</f>
        <v/>
      </c>
      <c r="Q5364" s="366">
        <f>IF(M5364="IBIRAPITANGA FASE 3",IF(O5364="Atraso",L5364,L5364/(1+$I$2)^P5364),IF(O5364="Atraso",L5364,L5364/(1+$I$1)^P5364))</f>
        <v/>
      </c>
      <c r="R5364">
        <f>IF(O5364="Atraso",$K$3-G5364,0)</f>
        <v/>
      </c>
      <c r="S5364">
        <f>IF(R5364&lt;=15,"Até 15",IF(R5364&lt;=30,"Entre 15 e 30",IF(R5364&lt;=60,"Entre 30 e 60",IF(R5364&lt;=90,"Entre 60 e 90",IF(R5364&lt;=120,"Entre 90 e 120",IF(R5364&lt;=150,"Entre 120 e 150",IF(R5364&lt;=180,"Entre 150 e 180","Superior a 180")))))))</f>
        <v/>
      </c>
    </row>
    <row r="5365">
      <c r="A5365" t="inlineStr">
        <is>
          <t>Q024L03</t>
        </is>
      </c>
      <c r="B5365" t="inlineStr">
        <is>
          <t>MOISES YOSHIFUMI KOMATSU</t>
        </is>
      </c>
      <c r="C5365" t="n">
        <v>1</v>
      </c>
      <c r="D5365" t="inlineStr">
        <is>
          <t>IPCA</t>
        </is>
      </c>
      <c r="E5365" t="n">
        <v>0</v>
      </c>
      <c r="F5365" t="inlineStr">
        <is>
          <t>MENSAL</t>
        </is>
      </c>
      <c r="G5365" t="n">
        <v>45833</v>
      </c>
      <c r="H5365" t="n">
        <v>45833</v>
      </c>
      <c r="I5365" t="n">
        <v>42</v>
      </c>
      <c r="J5365" t="inlineStr">
        <is>
          <t>CARTEIRA</t>
        </is>
      </c>
      <c r="K5365" t="inlineStr">
        <is>
          <t>CONTRATO</t>
        </is>
      </c>
      <c r="L5365" t="n">
        <v>6013.19</v>
      </c>
      <c r="M5365" t="inlineStr">
        <is>
          <t>IBIRAPITANGA FASE 3</t>
        </is>
      </c>
      <c r="N5365" s="142">
        <f>DATE(YEAR(G5365),MONTH(G5365),1)</f>
        <v/>
      </c>
      <c r="O5365" s="132">
        <f>IF(G5365&gt;$K$3,"Futuro","Atraso")</f>
        <v/>
      </c>
      <c r="P5365">
        <f>12*(YEAR(G5365)-YEAR($K$3))+(MONTH(G5365)-MONTH($K$3))</f>
        <v/>
      </c>
      <c r="Q5365" s="366">
        <f>IF(M5365="IBIRAPITANGA FASE 3",IF(O5365="Atraso",L5365,L5365/(1+$I$2)^P5365),IF(O5365="Atraso",L5365,L5365/(1+$I$1)^P5365))</f>
        <v/>
      </c>
      <c r="R5365">
        <f>IF(O5365="Atraso",$K$3-G5365,0)</f>
        <v/>
      </c>
      <c r="S5365">
        <f>IF(R5365&lt;=15,"Até 15",IF(R5365&lt;=30,"Entre 15 e 30",IF(R5365&lt;=60,"Entre 30 e 60",IF(R5365&lt;=90,"Entre 60 e 90",IF(R5365&lt;=120,"Entre 90 e 120",IF(R5365&lt;=150,"Entre 120 e 150",IF(R5365&lt;=180,"Entre 150 e 180","Superior a 180")))))))</f>
        <v/>
      </c>
    </row>
    <row r="5366">
      <c r="A5366" t="inlineStr">
        <is>
          <t>Q024L03</t>
        </is>
      </c>
      <c r="B5366" t="inlineStr">
        <is>
          <t>MOISES YOSHIFUMI KOMATSU</t>
        </is>
      </c>
      <c r="C5366" t="n">
        <v>1</v>
      </c>
      <c r="D5366" t="inlineStr">
        <is>
          <t>IPCA</t>
        </is>
      </c>
      <c r="E5366" t="n">
        <v>0</v>
      </c>
      <c r="F5366" t="inlineStr">
        <is>
          <t>MENSAL</t>
        </is>
      </c>
      <c r="G5366" t="n">
        <v>45863</v>
      </c>
      <c r="H5366" t="n">
        <v>45863</v>
      </c>
      <c r="I5366" t="n">
        <v>43</v>
      </c>
      <c r="J5366" t="inlineStr">
        <is>
          <t>CARTEIRA</t>
        </is>
      </c>
      <c r="K5366" t="inlineStr">
        <is>
          <t>CONTRATO</t>
        </is>
      </c>
      <c r="L5366" t="n">
        <v>6013.19</v>
      </c>
      <c r="M5366" t="inlineStr">
        <is>
          <t>IBIRAPITANGA FASE 3</t>
        </is>
      </c>
      <c r="N5366" s="142">
        <f>DATE(YEAR(G5366),MONTH(G5366),1)</f>
        <v/>
      </c>
      <c r="O5366" s="132">
        <f>IF(G5366&gt;$K$3,"Futuro","Atraso")</f>
        <v/>
      </c>
      <c r="P5366">
        <f>12*(YEAR(G5366)-YEAR($K$3))+(MONTH(G5366)-MONTH($K$3))</f>
        <v/>
      </c>
      <c r="Q5366" s="366">
        <f>IF(M5366="IBIRAPITANGA FASE 3",IF(O5366="Atraso",L5366,L5366/(1+$I$2)^P5366),IF(O5366="Atraso",L5366,L5366/(1+$I$1)^P5366))</f>
        <v/>
      </c>
      <c r="R5366">
        <f>IF(O5366="Atraso",$K$3-G5366,0)</f>
        <v/>
      </c>
      <c r="S5366">
        <f>IF(R5366&lt;=15,"Até 15",IF(R5366&lt;=30,"Entre 15 e 30",IF(R5366&lt;=60,"Entre 30 e 60",IF(R5366&lt;=90,"Entre 60 e 90",IF(R5366&lt;=120,"Entre 90 e 120",IF(R5366&lt;=150,"Entre 120 e 150",IF(R5366&lt;=180,"Entre 150 e 180","Superior a 180")))))))</f>
        <v/>
      </c>
    </row>
    <row r="5367">
      <c r="A5367" t="inlineStr">
        <is>
          <t>Q024L03</t>
        </is>
      </c>
      <c r="B5367" t="inlineStr">
        <is>
          <t>MOISES YOSHIFUMI KOMATSU</t>
        </is>
      </c>
      <c r="C5367" t="n">
        <v>1</v>
      </c>
      <c r="D5367" t="inlineStr">
        <is>
          <t>IPCA</t>
        </is>
      </c>
      <c r="E5367" t="n">
        <v>0</v>
      </c>
      <c r="F5367" t="inlineStr">
        <is>
          <t>MENSAL</t>
        </is>
      </c>
      <c r="G5367" t="n">
        <v>45894</v>
      </c>
      <c r="H5367" t="n">
        <v>45894</v>
      </c>
      <c r="I5367" t="n">
        <v>44</v>
      </c>
      <c r="J5367" t="inlineStr">
        <is>
          <t>CARTEIRA</t>
        </is>
      </c>
      <c r="K5367" t="inlineStr">
        <is>
          <t>CONTRATO</t>
        </is>
      </c>
      <c r="L5367" t="n">
        <v>6013.19</v>
      </c>
      <c r="M5367" t="inlineStr">
        <is>
          <t>IBIRAPITANGA FASE 3</t>
        </is>
      </c>
      <c r="N5367" s="142">
        <f>DATE(YEAR(G5367),MONTH(G5367),1)</f>
        <v/>
      </c>
      <c r="O5367" s="132">
        <f>IF(G5367&gt;$K$3,"Futuro","Atraso")</f>
        <v/>
      </c>
      <c r="P5367">
        <f>12*(YEAR(G5367)-YEAR($K$3))+(MONTH(G5367)-MONTH($K$3))</f>
        <v/>
      </c>
      <c r="Q5367" s="366">
        <f>IF(M5367="IBIRAPITANGA FASE 3",IF(O5367="Atraso",L5367,L5367/(1+$I$2)^P5367),IF(O5367="Atraso",L5367,L5367/(1+$I$1)^P5367))</f>
        <v/>
      </c>
      <c r="R5367">
        <f>IF(O5367="Atraso",$K$3-G5367,0)</f>
        <v/>
      </c>
      <c r="S5367">
        <f>IF(R5367&lt;=15,"Até 15",IF(R5367&lt;=30,"Entre 15 e 30",IF(R5367&lt;=60,"Entre 30 e 60",IF(R5367&lt;=90,"Entre 60 e 90",IF(R5367&lt;=120,"Entre 90 e 120",IF(R5367&lt;=150,"Entre 120 e 150",IF(R5367&lt;=180,"Entre 150 e 180","Superior a 180")))))))</f>
        <v/>
      </c>
    </row>
    <row r="5368">
      <c r="A5368" t="inlineStr">
        <is>
          <t>Q024L03</t>
        </is>
      </c>
      <c r="B5368" t="inlineStr">
        <is>
          <t>MOISES YOSHIFUMI KOMATSU</t>
        </is>
      </c>
      <c r="C5368" t="n">
        <v>1</v>
      </c>
      <c r="D5368" t="inlineStr">
        <is>
          <t>IPCA</t>
        </is>
      </c>
      <c r="E5368" t="n">
        <v>0</v>
      </c>
      <c r="F5368" t="inlineStr">
        <is>
          <t>MENSAL</t>
        </is>
      </c>
      <c r="G5368" t="n">
        <v>45925</v>
      </c>
      <c r="H5368" t="n">
        <v>45925</v>
      </c>
      <c r="I5368" t="n">
        <v>45</v>
      </c>
      <c r="J5368" t="inlineStr">
        <is>
          <t>CARTEIRA</t>
        </is>
      </c>
      <c r="K5368" t="inlineStr">
        <is>
          <t>CONTRATO</t>
        </is>
      </c>
      <c r="L5368" t="n">
        <v>6013.19</v>
      </c>
      <c r="M5368" t="inlineStr">
        <is>
          <t>IBIRAPITANGA FASE 3</t>
        </is>
      </c>
      <c r="N5368" s="142">
        <f>DATE(YEAR(G5368),MONTH(G5368),1)</f>
        <v/>
      </c>
      <c r="O5368" s="132">
        <f>IF(G5368&gt;$K$3,"Futuro","Atraso")</f>
        <v/>
      </c>
      <c r="P5368">
        <f>12*(YEAR(G5368)-YEAR($K$3))+(MONTH(G5368)-MONTH($K$3))</f>
        <v/>
      </c>
      <c r="Q5368" s="366">
        <f>IF(M5368="IBIRAPITANGA FASE 3",IF(O5368="Atraso",L5368,L5368/(1+$I$2)^P5368),IF(O5368="Atraso",L5368,L5368/(1+$I$1)^P5368))</f>
        <v/>
      </c>
      <c r="R5368">
        <f>IF(O5368="Atraso",$K$3-G5368,0)</f>
        <v/>
      </c>
      <c r="S5368">
        <f>IF(R5368&lt;=15,"Até 15",IF(R5368&lt;=30,"Entre 15 e 30",IF(R5368&lt;=60,"Entre 30 e 60",IF(R5368&lt;=90,"Entre 60 e 90",IF(R5368&lt;=120,"Entre 90 e 120",IF(R5368&lt;=150,"Entre 120 e 150",IF(R5368&lt;=180,"Entre 150 e 180","Superior a 180")))))))</f>
        <v/>
      </c>
    </row>
    <row r="5369">
      <c r="A5369" t="inlineStr">
        <is>
          <t>Q024L03</t>
        </is>
      </c>
      <c r="B5369" t="inlineStr">
        <is>
          <t>MOISES YOSHIFUMI KOMATSU</t>
        </is>
      </c>
      <c r="C5369" t="n">
        <v>1</v>
      </c>
      <c r="D5369" t="inlineStr">
        <is>
          <t>IPCA</t>
        </is>
      </c>
      <c r="E5369" t="n">
        <v>0</v>
      </c>
      <c r="F5369" t="inlineStr">
        <is>
          <t>MENSAL</t>
        </is>
      </c>
      <c r="G5369" t="n">
        <v>45955</v>
      </c>
      <c r="H5369" t="n">
        <v>45955</v>
      </c>
      <c r="I5369" t="n">
        <v>46</v>
      </c>
      <c r="J5369" t="inlineStr">
        <is>
          <t>CARTEIRA</t>
        </is>
      </c>
      <c r="K5369" t="inlineStr">
        <is>
          <t>CONTRATO</t>
        </is>
      </c>
      <c r="L5369" t="n">
        <v>6013.19</v>
      </c>
      <c r="M5369" t="inlineStr">
        <is>
          <t>IBIRAPITANGA FASE 3</t>
        </is>
      </c>
      <c r="N5369" s="142">
        <f>DATE(YEAR(G5369),MONTH(G5369),1)</f>
        <v/>
      </c>
      <c r="O5369" s="132">
        <f>IF(G5369&gt;$K$3,"Futuro","Atraso")</f>
        <v/>
      </c>
      <c r="P5369">
        <f>12*(YEAR(G5369)-YEAR($K$3))+(MONTH(G5369)-MONTH($K$3))</f>
        <v/>
      </c>
      <c r="Q5369" s="366">
        <f>IF(M5369="IBIRAPITANGA FASE 3",IF(O5369="Atraso",L5369,L5369/(1+$I$2)^P5369),IF(O5369="Atraso",L5369,L5369/(1+$I$1)^P5369))</f>
        <v/>
      </c>
      <c r="R5369">
        <f>IF(O5369="Atraso",$K$3-G5369,0)</f>
        <v/>
      </c>
      <c r="S5369">
        <f>IF(R5369&lt;=15,"Até 15",IF(R5369&lt;=30,"Entre 15 e 30",IF(R5369&lt;=60,"Entre 30 e 60",IF(R5369&lt;=90,"Entre 60 e 90",IF(R5369&lt;=120,"Entre 90 e 120",IF(R5369&lt;=150,"Entre 120 e 150",IF(R5369&lt;=180,"Entre 150 e 180","Superior a 180")))))))</f>
        <v/>
      </c>
    </row>
    <row r="5370">
      <c r="A5370" t="inlineStr">
        <is>
          <t>Q024L03</t>
        </is>
      </c>
      <c r="B5370" t="inlineStr">
        <is>
          <t>MOISES YOSHIFUMI KOMATSU</t>
        </is>
      </c>
      <c r="C5370" t="n">
        <v>1</v>
      </c>
      <c r="D5370" t="inlineStr">
        <is>
          <t>IPCA</t>
        </is>
      </c>
      <c r="E5370" t="n">
        <v>0</v>
      </c>
      <c r="F5370" t="inlineStr">
        <is>
          <t>MENSAL</t>
        </is>
      </c>
      <c r="G5370" t="n">
        <v>45986</v>
      </c>
      <c r="H5370" t="n">
        <v>45986</v>
      </c>
      <c r="I5370" t="n">
        <v>47</v>
      </c>
      <c r="J5370" t="inlineStr">
        <is>
          <t>CARTEIRA</t>
        </is>
      </c>
      <c r="K5370" t="inlineStr">
        <is>
          <t>CONTRATO</t>
        </is>
      </c>
      <c r="L5370" t="n">
        <v>6013.19</v>
      </c>
      <c r="M5370" t="inlineStr">
        <is>
          <t>IBIRAPITANGA FASE 3</t>
        </is>
      </c>
      <c r="N5370" s="142">
        <f>DATE(YEAR(G5370),MONTH(G5370),1)</f>
        <v/>
      </c>
      <c r="O5370" s="132">
        <f>IF(G5370&gt;$K$3,"Futuro","Atraso")</f>
        <v/>
      </c>
      <c r="P5370">
        <f>12*(YEAR(G5370)-YEAR($K$3))+(MONTH(G5370)-MONTH($K$3))</f>
        <v/>
      </c>
      <c r="Q5370" s="366">
        <f>IF(M5370="IBIRAPITANGA FASE 3",IF(O5370="Atraso",L5370,L5370/(1+$I$2)^P5370),IF(O5370="Atraso",L5370,L5370/(1+$I$1)^P5370))</f>
        <v/>
      </c>
      <c r="R5370">
        <f>IF(O5370="Atraso",$K$3-G5370,0)</f>
        <v/>
      </c>
      <c r="S5370">
        <f>IF(R5370&lt;=15,"Até 15",IF(R5370&lt;=30,"Entre 15 e 30",IF(R5370&lt;=60,"Entre 30 e 60",IF(R5370&lt;=90,"Entre 60 e 90",IF(R5370&lt;=120,"Entre 90 e 120",IF(R5370&lt;=150,"Entre 120 e 150",IF(R5370&lt;=180,"Entre 150 e 180","Superior a 180")))))))</f>
        <v/>
      </c>
    </row>
    <row r="5371">
      <c r="A5371" t="inlineStr">
        <is>
          <t>Q024L03</t>
        </is>
      </c>
      <c r="B5371" t="inlineStr">
        <is>
          <t>MOISES YOSHIFUMI KOMATSU</t>
        </is>
      </c>
      <c r="C5371" t="n">
        <v>1</v>
      </c>
      <c r="D5371" t="inlineStr">
        <is>
          <t>IPCA</t>
        </is>
      </c>
      <c r="E5371" t="n">
        <v>0</v>
      </c>
      <c r="F5371" t="inlineStr">
        <is>
          <t>MENSAL</t>
        </is>
      </c>
      <c r="G5371" t="n">
        <v>46016</v>
      </c>
      <c r="H5371" t="n">
        <v>46016</v>
      </c>
      <c r="I5371" t="n">
        <v>48</v>
      </c>
      <c r="J5371" t="inlineStr">
        <is>
          <t>CARTEIRA</t>
        </is>
      </c>
      <c r="K5371" t="inlineStr">
        <is>
          <t>CONTRATO</t>
        </is>
      </c>
      <c r="L5371" t="n">
        <v>6013.19</v>
      </c>
      <c r="M5371" t="inlineStr">
        <is>
          <t>IBIRAPITANGA FASE 3</t>
        </is>
      </c>
      <c r="N5371" s="142">
        <f>DATE(YEAR(G5371),MONTH(G5371),1)</f>
        <v/>
      </c>
      <c r="O5371" s="132">
        <f>IF(G5371&gt;$K$3,"Futuro","Atraso")</f>
        <v/>
      </c>
      <c r="P5371">
        <f>12*(YEAR(G5371)-YEAR($K$3))+(MONTH(G5371)-MONTH($K$3))</f>
        <v/>
      </c>
      <c r="Q5371" s="366">
        <f>IF(M5371="IBIRAPITANGA FASE 3",IF(O5371="Atraso",L5371,L5371/(1+$I$2)^P5371),IF(O5371="Atraso",L5371,L5371/(1+$I$1)^P5371))</f>
        <v/>
      </c>
      <c r="R5371">
        <f>IF(O5371="Atraso",$K$3-G5371,0)</f>
        <v/>
      </c>
      <c r="S5371">
        <f>IF(R5371&lt;=15,"Até 15",IF(R5371&lt;=30,"Entre 15 e 30",IF(R5371&lt;=60,"Entre 30 e 60",IF(R5371&lt;=90,"Entre 60 e 90",IF(R5371&lt;=120,"Entre 90 e 120",IF(R5371&lt;=150,"Entre 120 e 150",IF(R5371&lt;=180,"Entre 150 e 180","Superior a 180")))))))</f>
        <v/>
      </c>
    </row>
    <row r="5372">
      <c r="A5372" t="inlineStr">
        <is>
          <t>Q024L04</t>
        </is>
      </c>
      <c r="B5372" t="inlineStr">
        <is>
          <t>FERNANDA ALVES DE MOURA MOREIRA</t>
        </is>
      </c>
      <c r="C5372" t="n">
        <v>1</v>
      </c>
      <c r="D5372" t="inlineStr">
        <is>
          <t>IPCA</t>
        </is>
      </c>
      <c r="E5372" t="n">
        <v>0</v>
      </c>
      <c r="F5372" t="inlineStr">
        <is>
          <t>MENSAL</t>
        </is>
      </c>
      <c r="G5372" t="n">
        <v>45402</v>
      </c>
      <c r="H5372" t="n">
        <v>45402</v>
      </c>
      <c r="I5372" t="n">
        <v>22</v>
      </c>
      <c r="J5372" t="inlineStr">
        <is>
          <t>CARTEIRA</t>
        </is>
      </c>
      <c r="K5372" t="inlineStr">
        <is>
          <t>CONTRATO</t>
        </is>
      </c>
      <c r="L5372" t="n">
        <v>6866.56</v>
      </c>
      <c r="M5372" t="inlineStr">
        <is>
          <t>IBIRAPITANGA FASE 3</t>
        </is>
      </c>
      <c r="N5372" s="142">
        <f>DATE(YEAR(G5372),MONTH(G5372),1)</f>
        <v/>
      </c>
      <c r="O5372" s="132">
        <f>IF(G5372&gt;$K$3,"Futuro","Atraso")</f>
        <v/>
      </c>
      <c r="P5372">
        <f>12*(YEAR(G5372)-YEAR($K$3))+(MONTH(G5372)-MONTH($K$3))</f>
        <v/>
      </c>
      <c r="Q5372" s="366">
        <f>IF(M5372="IBIRAPITANGA FASE 3",IF(O5372="Atraso",L5372,L5372/(1+$I$2)^P5372),IF(O5372="Atraso",L5372,L5372/(1+$I$1)^P5372))</f>
        <v/>
      </c>
      <c r="R5372">
        <f>IF(O5372="Atraso",$K$3-G5372,0)</f>
        <v/>
      </c>
      <c r="S5372">
        <f>IF(R5372&lt;=15,"Até 15",IF(R5372&lt;=30,"Entre 15 e 30",IF(R5372&lt;=60,"Entre 30 e 60",IF(R5372&lt;=90,"Entre 60 e 90",IF(R5372&lt;=120,"Entre 90 e 120",IF(R5372&lt;=150,"Entre 120 e 150",IF(R5372&lt;=180,"Entre 150 e 180","Superior a 180")))))))</f>
        <v/>
      </c>
    </row>
    <row r="5373">
      <c r="A5373" t="inlineStr">
        <is>
          <t>Q024L04</t>
        </is>
      </c>
      <c r="B5373" t="inlineStr">
        <is>
          <t>FERNANDA ALVES DE MOURA MOREIRA</t>
        </is>
      </c>
      <c r="C5373" t="n">
        <v>1</v>
      </c>
      <c r="D5373" t="inlineStr">
        <is>
          <t>IPCA</t>
        </is>
      </c>
      <c r="E5373" t="n">
        <v>0</v>
      </c>
      <c r="F5373" t="inlineStr">
        <is>
          <t>MENSAL</t>
        </is>
      </c>
      <c r="G5373" t="n">
        <v>45432</v>
      </c>
      <c r="H5373" t="n">
        <v>45432</v>
      </c>
      <c r="I5373" t="n">
        <v>23</v>
      </c>
      <c r="J5373" t="inlineStr">
        <is>
          <t>CARTEIRA</t>
        </is>
      </c>
      <c r="K5373" t="inlineStr">
        <is>
          <t>CONTRATO</t>
        </is>
      </c>
      <c r="L5373" t="n">
        <v>6866.57</v>
      </c>
      <c r="M5373" t="inlineStr">
        <is>
          <t>IBIRAPITANGA FASE 3</t>
        </is>
      </c>
      <c r="N5373" s="142">
        <f>DATE(YEAR(G5373),MONTH(G5373),1)</f>
        <v/>
      </c>
      <c r="O5373" s="132">
        <f>IF(G5373&gt;$K$3,"Futuro","Atraso")</f>
        <v/>
      </c>
      <c r="P5373">
        <f>12*(YEAR(G5373)-YEAR($K$3))+(MONTH(G5373)-MONTH($K$3))</f>
        <v/>
      </c>
      <c r="Q5373" s="366">
        <f>IF(M5373="IBIRAPITANGA FASE 3",IF(O5373="Atraso",L5373,L5373/(1+$I$2)^P5373),IF(O5373="Atraso",L5373,L5373/(1+$I$1)^P5373))</f>
        <v/>
      </c>
      <c r="R5373">
        <f>IF(O5373="Atraso",$K$3-G5373,0)</f>
        <v/>
      </c>
      <c r="S5373">
        <f>IF(R5373&lt;=15,"Até 15",IF(R5373&lt;=30,"Entre 15 e 30",IF(R5373&lt;=60,"Entre 30 e 60",IF(R5373&lt;=90,"Entre 60 e 90",IF(R5373&lt;=120,"Entre 90 e 120",IF(R5373&lt;=150,"Entre 120 e 150",IF(R5373&lt;=180,"Entre 150 e 180","Superior a 180")))))))</f>
        <v/>
      </c>
    </row>
    <row r="5374">
      <c r="A5374" t="inlineStr">
        <is>
          <t>Q024L04</t>
        </is>
      </c>
      <c r="B5374" t="inlineStr">
        <is>
          <t>FERNANDA ALVES DE MOURA MOREIRA</t>
        </is>
      </c>
      <c r="C5374" t="n">
        <v>1</v>
      </c>
      <c r="D5374" t="inlineStr">
        <is>
          <t>IPCA</t>
        </is>
      </c>
      <c r="E5374" t="n">
        <v>0</v>
      </c>
      <c r="F5374" t="inlineStr">
        <is>
          <t>MENSAL</t>
        </is>
      </c>
      <c r="G5374" t="n">
        <v>45463</v>
      </c>
      <c r="H5374" t="n">
        <v>45463</v>
      </c>
      <c r="I5374" t="n">
        <v>24</v>
      </c>
      <c r="J5374" t="inlineStr">
        <is>
          <t>CARTEIRA</t>
        </is>
      </c>
      <c r="K5374" t="inlineStr">
        <is>
          <t>CONTRATO</t>
        </is>
      </c>
      <c r="L5374" t="n">
        <v>6807.54</v>
      </c>
      <c r="M5374" t="inlineStr">
        <is>
          <t>IBIRAPITANGA FASE 3</t>
        </is>
      </c>
      <c r="N5374" s="142">
        <f>DATE(YEAR(G5374),MONTH(G5374),1)</f>
        <v/>
      </c>
      <c r="O5374" s="132">
        <f>IF(G5374&gt;$K$3,"Futuro","Atraso")</f>
        <v/>
      </c>
      <c r="P5374">
        <f>12*(YEAR(G5374)-YEAR($K$3))+(MONTH(G5374)-MONTH($K$3))</f>
        <v/>
      </c>
      <c r="Q5374" s="366">
        <f>IF(M5374="IBIRAPITANGA FASE 3",IF(O5374="Atraso",L5374,L5374/(1+$I$2)^P5374),IF(O5374="Atraso",L5374,L5374/(1+$I$1)^P5374))</f>
        <v/>
      </c>
      <c r="R5374">
        <f>IF(O5374="Atraso",$K$3-G5374,0)</f>
        <v/>
      </c>
      <c r="S5374">
        <f>IF(R5374&lt;=15,"Até 15",IF(R5374&lt;=30,"Entre 15 e 30",IF(R5374&lt;=60,"Entre 30 e 60",IF(R5374&lt;=90,"Entre 60 e 90",IF(R5374&lt;=120,"Entre 90 e 120",IF(R5374&lt;=150,"Entre 120 e 150",IF(R5374&lt;=180,"Entre 150 e 180","Superior a 180")))))))</f>
        <v/>
      </c>
    </row>
    <row r="5375">
      <c r="A5375" t="inlineStr">
        <is>
          <t>Q024L04</t>
        </is>
      </c>
      <c r="B5375" t="inlineStr">
        <is>
          <t>FERNANDA ALVES DE MOURA MOREIRA</t>
        </is>
      </c>
      <c r="C5375" t="n">
        <v>1</v>
      </c>
      <c r="D5375" t="inlineStr">
        <is>
          <t>IPCA</t>
        </is>
      </c>
      <c r="E5375" t="n">
        <v>0</v>
      </c>
      <c r="F5375" t="inlineStr">
        <is>
          <t>MENSAL</t>
        </is>
      </c>
      <c r="G5375" t="n">
        <v>45493</v>
      </c>
      <c r="H5375" t="n">
        <v>45493</v>
      </c>
      <c r="I5375" t="n">
        <v>25</v>
      </c>
      <c r="J5375" t="inlineStr">
        <is>
          <t>CARTEIRA</t>
        </is>
      </c>
      <c r="K5375" t="inlineStr">
        <is>
          <t>CONTRATO</t>
        </is>
      </c>
      <c r="L5375" t="n">
        <v>6807.54</v>
      </c>
      <c r="M5375" t="inlineStr">
        <is>
          <t>IBIRAPITANGA FASE 3</t>
        </is>
      </c>
      <c r="N5375" s="142">
        <f>DATE(YEAR(G5375),MONTH(G5375),1)</f>
        <v/>
      </c>
      <c r="O5375" s="132">
        <f>IF(G5375&gt;$K$3,"Futuro","Atraso")</f>
        <v/>
      </c>
      <c r="P5375">
        <f>12*(YEAR(G5375)-YEAR($K$3))+(MONTH(G5375)-MONTH($K$3))</f>
        <v/>
      </c>
      <c r="Q5375" s="366">
        <f>IF(M5375="IBIRAPITANGA FASE 3",IF(O5375="Atraso",L5375,L5375/(1+$I$2)^P5375),IF(O5375="Atraso",L5375,L5375/(1+$I$1)^P5375))</f>
        <v/>
      </c>
      <c r="R5375">
        <f>IF(O5375="Atraso",$K$3-G5375,0)</f>
        <v/>
      </c>
      <c r="S5375">
        <f>IF(R5375&lt;=15,"Até 15",IF(R5375&lt;=30,"Entre 15 e 30",IF(R5375&lt;=60,"Entre 30 e 60",IF(R5375&lt;=90,"Entre 60 e 90",IF(R5375&lt;=120,"Entre 90 e 120",IF(R5375&lt;=150,"Entre 120 e 150",IF(R5375&lt;=180,"Entre 150 e 180","Superior a 180")))))))</f>
        <v/>
      </c>
    </row>
    <row r="5376">
      <c r="A5376" t="inlineStr">
        <is>
          <t>Q024L04</t>
        </is>
      </c>
      <c r="B5376" t="inlineStr">
        <is>
          <t>FERNANDA ALVES DE MOURA MOREIRA</t>
        </is>
      </c>
      <c r="C5376" t="n">
        <v>1</v>
      </c>
      <c r="D5376" t="inlineStr">
        <is>
          <t>IPCA</t>
        </is>
      </c>
      <c r="E5376" t="n">
        <v>0</v>
      </c>
      <c r="F5376" t="inlineStr">
        <is>
          <t>MENSAL</t>
        </is>
      </c>
      <c r="G5376" t="n">
        <v>45524</v>
      </c>
      <c r="H5376" t="n">
        <v>45524</v>
      </c>
      <c r="I5376" t="n">
        <v>26</v>
      </c>
      <c r="J5376" t="inlineStr">
        <is>
          <t>CARTEIRA</t>
        </is>
      </c>
      <c r="K5376" t="inlineStr">
        <is>
          <t>CONTRATO</t>
        </is>
      </c>
      <c r="L5376" t="n">
        <v>6807.54</v>
      </c>
      <c r="M5376" t="inlineStr">
        <is>
          <t>IBIRAPITANGA FASE 3</t>
        </is>
      </c>
      <c r="N5376" s="142">
        <f>DATE(YEAR(G5376),MONTH(G5376),1)</f>
        <v/>
      </c>
      <c r="O5376" s="132">
        <f>IF(G5376&gt;$K$3,"Futuro","Atraso")</f>
        <v/>
      </c>
      <c r="P5376">
        <f>12*(YEAR(G5376)-YEAR($K$3))+(MONTH(G5376)-MONTH($K$3))</f>
        <v/>
      </c>
      <c r="Q5376" s="366">
        <f>IF(M5376="IBIRAPITANGA FASE 3",IF(O5376="Atraso",L5376,L5376/(1+$I$2)^P5376),IF(O5376="Atraso",L5376,L5376/(1+$I$1)^P5376))</f>
        <v/>
      </c>
      <c r="R5376">
        <f>IF(O5376="Atraso",$K$3-G5376,0)</f>
        <v/>
      </c>
      <c r="S5376">
        <f>IF(R5376&lt;=15,"Até 15",IF(R5376&lt;=30,"Entre 15 e 30",IF(R5376&lt;=60,"Entre 30 e 60",IF(R5376&lt;=90,"Entre 60 e 90",IF(R5376&lt;=120,"Entre 90 e 120",IF(R5376&lt;=150,"Entre 120 e 150",IF(R5376&lt;=180,"Entre 150 e 180","Superior a 180")))))))</f>
        <v/>
      </c>
    </row>
    <row r="5377">
      <c r="A5377" t="inlineStr">
        <is>
          <t>Q024L04</t>
        </is>
      </c>
      <c r="B5377" t="inlineStr">
        <is>
          <t>FERNANDA ALVES DE MOURA MOREIRA</t>
        </is>
      </c>
      <c r="C5377" t="n">
        <v>1</v>
      </c>
      <c r="D5377" t="inlineStr">
        <is>
          <t>IPCA</t>
        </is>
      </c>
      <c r="E5377" t="n">
        <v>0</v>
      </c>
      <c r="F5377" t="inlineStr">
        <is>
          <t>MENSAL</t>
        </is>
      </c>
      <c r="G5377" t="n">
        <v>45555</v>
      </c>
      <c r="H5377" t="n">
        <v>45555</v>
      </c>
      <c r="I5377" t="n">
        <v>27</v>
      </c>
      <c r="J5377" t="inlineStr">
        <is>
          <t>CARTEIRA</t>
        </is>
      </c>
      <c r="K5377" t="inlineStr">
        <is>
          <t>CONTRATO</t>
        </is>
      </c>
      <c r="L5377" t="n">
        <v>6807.54</v>
      </c>
      <c r="M5377" t="inlineStr">
        <is>
          <t>IBIRAPITANGA FASE 3</t>
        </is>
      </c>
      <c r="N5377" s="142">
        <f>DATE(YEAR(G5377),MONTH(G5377),1)</f>
        <v/>
      </c>
      <c r="O5377" s="132">
        <f>IF(G5377&gt;$K$3,"Futuro","Atraso")</f>
        <v/>
      </c>
      <c r="P5377">
        <f>12*(YEAR(G5377)-YEAR($K$3))+(MONTH(G5377)-MONTH($K$3))</f>
        <v/>
      </c>
      <c r="Q5377" s="366">
        <f>IF(M5377="IBIRAPITANGA FASE 3",IF(O5377="Atraso",L5377,L5377/(1+$I$2)^P5377),IF(O5377="Atraso",L5377,L5377/(1+$I$1)^P5377))</f>
        <v/>
      </c>
      <c r="R5377">
        <f>IF(O5377="Atraso",$K$3-G5377,0)</f>
        <v/>
      </c>
      <c r="S5377">
        <f>IF(R5377&lt;=15,"Até 15",IF(R5377&lt;=30,"Entre 15 e 30",IF(R5377&lt;=60,"Entre 30 e 60",IF(R5377&lt;=90,"Entre 60 e 90",IF(R5377&lt;=120,"Entre 90 e 120",IF(R5377&lt;=150,"Entre 120 e 150",IF(R5377&lt;=180,"Entre 150 e 180","Superior a 180")))))))</f>
        <v/>
      </c>
    </row>
    <row r="5378">
      <c r="A5378" t="inlineStr">
        <is>
          <t>Q024L04</t>
        </is>
      </c>
      <c r="B5378" t="inlineStr">
        <is>
          <t>FERNANDA ALVES DE MOURA MOREIRA</t>
        </is>
      </c>
      <c r="C5378" t="n">
        <v>1</v>
      </c>
      <c r="D5378" t="inlineStr">
        <is>
          <t>IPCA</t>
        </is>
      </c>
      <c r="E5378" t="n">
        <v>0</v>
      </c>
      <c r="F5378" t="inlineStr">
        <is>
          <t>MENSAL</t>
        </is>
      </c>
      <c r="G5378" t="n">
        <v>45585</v>
      </c>
      <c r="H5378" t="n">
        <v>45585</v>
      </c>
      <c r="I5378" t="n">
        <v>28</v>
      </c>
      <c r="J5378" t="inlineStr">
        <is>
          <t>CARTEIRA</t>
        </is>
      </c>
      <c r="K5378" t="inlineStr">
        <is>
          <t>CONTRATO</t>
        </is>
      </c>
      <c r="L5378" t="n">
        <v>6807.54</v>
      </c>
      <c r="M5378" t="inlineStr">
        <is>
          <t>IBIRAPITANGA FASE 3</t>
        </is>
      </c>
      <c r="N5378" s="142">
        <f>DATE(YEAR(G5378),MONTH(G5378),1)</f>
        <v/>
      </c>
      <c r="O5378" s="132">
        <f>IF(G5378&gt;$K$3,"Futuro","Atraso")</f>
        <v/>
      </c>
      <c r="P5378">
        <f>12*(YEAR(G5378)-YEAR($K$3))+(MONTH(G5378)-MONTH($K$3))</f>
        <v/>
      </c>
      <c r="Q5378" s="366">
        <f>IF(M5378="IBIRAPITANGA FASE 3",IF(O5378="Atraso",L5378,L5378/(1+$I$2)^P5378),IF(O5378="Atraso",L5378,L5378/(1+$I$1)^P5378))</f>
        <v/>
      </c>
      <c r="R5378">
        <f>IF(O5378="Atraso",$K$3-G5378,0)</f>
        <v/>
      </c>
      <c r="S5378">
        <f>IF(R5378&lt;=15,"Até 15",IF(R5378&lt;=30,"Entre 15 e 30",IF(R5378&lt;=60,"Entre 30 e 60",IF(R5378&lt;=90,"Entre 60 e 90",IF(R5378&lt;=120,"Entre 90 e 120",IF(R5378&lt;=150,"Entre 120 e 150",IF(R5378&lt;=180,"Entre 150 e 180","Superior a 180")))))))</f>
        <v/>
      </c>
    </row>
    <row r="5379">
      <c r="A5379" t="inlineStr">
        <is>
          <t>Q024L04</t>
        </is>
      </c>
      <c r="B5379" t="inlineStr">
        <is>
          <t>FERNANDA ALVES DE MOURA MOREIRA</t>
        </is>
      </c>
      <c r="C5379" t="n">
        <v>1</v>
      </c>
      <c r="D5379" t="inlineStr">
        <is>
          <t>IPCA</t>
        </is>
      </c>
      <c r="E5379" t="n">
        <v>0</v>
      </c>
      <c r="F5379" t="inlineStr">
        <is>
          <t>MENSAL</t>
        </is>
      </c>
      <c r="G5379" t="n">
        <v>45616</v>
      </c>
      <c r="H5379" t="n">
        <v>45616</v>
      </c>
      <c r="I5379" t="n">
        <v>29</v>
      </c>
      <c r="J5379" t="inlineStr">
        <is>
          <t>CARTEIRA</t>
        </is>
      </c>
      <c r="K5379" t="inlineStr">
        <is>
          <t>CONTRATO</t>
        </is>
      </c>
      <c r="L5379" t="n">
        <v>6807.54</v>
      </c>
      <c r="M5379" t="inlineStr">
        <is>
          <t>IBIRAPITANGA FASE 3</t>
        </is>
      </c>
      <c r="N5379" s="142">
        <f>DATE(YEAR(G5379),MONTH(G5379),1)</f>
        <v/>
      </c>
      <c r="O5379" s="132">
        <f>IF(G5379&gt;$K$3,"Futuro","Atraso")</f>
        <v/>
      </c>
      <c r="P5379">
        <f>12*(YEAR(G5379)-YEAR($K$3))+(MONTH(G5379)-MONTH($K$3))</f>
        <v/>
      </c>
      <c r="Q5379" s="366">
        <f>IF(M5379="IBIRAPITANGA FASE 3",IF(O5379="Atraso",L5379,L5379/(1+$I$2)^P5379),IF(O5379="Atraso",L5379,L5379/(1+$I$1)^P5379))</f>
        <v/>
      </c>
      <c r="R5379">
        <f>IF(O5379="Atraso",$K$3-G5379,0)</f>
        <v/>
      </c>
      <c r="S5379">
        <f>IF(R5379&lt;=15,"Até 15",IF(R5379&lt;=30,"Entre 15 e 30",IF(R5379&lt;=60,"Entre 30 e 60",IF(R5379&lt;=90,"Entre 60 e 90",IF(R5379&lt;=120,"Entre 90 e 120",IF(R5379&lt;=150,"Entre 120 e 150",IF(R5379&lt;=180,"Entre 150 e 180","Superior a 180")))))))</f>
        <v/>
      </c>
    </row>
    <row r="5380">
      <c r="A5380" t="inlineStr">
        <is>
          <t>Q024L04</t>
        </is>
      </c>
      <c r="B5380" t="inlineStr">
        <is>
          <t>FERNANDA ALVES DE MOURA MOREIRA</t>
        </is>
      </c>
      <c r="C5380" t="n">
        <v>1</v>
      </c>
      <c r="D5380" t="inlineStr">
        <is>
          <t>IPCA</t>
        </is>
      </c>
      <c r="E5380" t="n">
        <v>0</v>
      </c>
      <c r="F5380" t="inlineStr">
        <is>
          <t>MENSAL</t>
        </is>
      </c>
      <c r="G5380" t="n">
        <v>45646</v>
      </c>
      <c r="H5380" t="n">
        <v>45646</v>
      </c>
      <c r="I5380" t="n">
        <v>30</v>
      </c>
      <c r="J5380" t="inlineStr">
        <is>
          <t>CARTEIRA</t>
        </is>
      </c>
      <c r="K5380" t="inlineStr">
        <is>
          <t>CONTRATO</t>
        </is>
      </c>
      <c r="L5380" t="n">
        <v>6807.54</v>
      </c>
      <c r="M5380" t="inlineStr">
        <is>
          <t>IBIRAPITANGA FASE 3</t>
        </is>
      </c>
      <c r="N5380" s="142">
        <f>DATE(YEAR(G5380),MONTH(G5380),1)</f>
        <v/>
      </c>
      <c r="O5380" s="132">
        <f>IF(G5380&gt;$K$3,"Futuro","Atraso")</f>
        <v/>
      </c>
      <c r="P5380">
        <f>12*(YEAR(G5380)-YEAR($K$3))+(MONTH(G5380)-MONTH($K$3))</f>
        <v/>
      </c>
      <c r="Q5380" s="366">
        <f>IF(M5380="IBIRAPITANGA FASE 3",IF(O5380="Atraso",L5380,L5380/(1+$I$2)^P5380),IF(O5380="Atraso",L5380,L5380/(1+$I$1)^P5380))</f>
        <v/>
      </c>
      <c r="R5380">
        <f>IF(O5380="Atraso",$K$3-G5380,0)</f>
        <v/>
      </c>
      <c r="S5380">
        <f>IF(R5380&lt;=15,"Até 15",IF(R5380&lt;=30,"Entre 15 e 30",IF(R5380&lt;=60,"Entre 30 e 60",IF(R5380&lt;=90,"Entre 60 e 90",IF(R5380&lt;=120,"Entre 90 e 120",IF(R5380&lt;=150,"Entre 120 e 150",IF(R5380&lt;=180,"Entre 150 e 180","Superior a 180")))))))</f>
        <v/>
      </c>
    </row>
    <row r="5381">
      <c r="A5381" t="inlineStr">
        <is>
          <t>Q024L04</t>
        </is>
      </c>
      <c r="B5381" t="inlineStr">
        <is>
          <t>FERNANDA ALVES DE MOURA MOREIRA</t>
        </is>
      </c>
      <c r="C5381" t="n">
        <v>1</v>
      </c>
      <c r="D5381" t="inlineStr">
        <is>
          <t>IPCA</t>
        </is>
      </c>
      <c r="E5381" t="n">
        <v>0</v>
      </c>
      <c r="F5381" t="inlineStr">
        <is>
          <t>MENSAL</t>
        </is>
      </c>
      <c r="G5381" t="n">
        <v>45677</v>
      </c>
      <c r="H5381" t="n">
        <v>45677</v>
      </c>
      <c r="I5381" t="n">
        <v>31</v>
      </c>
      <c r="J5381" t="inlineStr">
        <is>
          <t>CARTEIRA</t>
        </is>
      </c>
      <c r="K5381" t="inlineStr">
        <is>
          <t>CONTRATO</t>
        </is>
      </c>
      <c r="L5381" t="n">
        <v>6807.54</v>
      </c>
      <c r="M5381" t="inlineStr">
        <is>
          <t>IBIRAPITANGA FASE 3</t>
        </is>
      </c>
      <c r="N5381" s="142">
        <f>DATE(YEAR(G5381),MONTH(G5381),1)</f>
        <v/>
      </c>
      <c r="O5381" s="132">
        <f>IF(G5381&gt;$K$3,"Futuro","Atraso")</f>
        <v/>
      </c>
      <c r="P5381">
        <f>12*(YEAR(G5381)-YEAR($K$3))+(MONTH(G5381)-MONTH($K$3))</f>
        <v/>
      </c>
      <c r="Q5381" s="366">
        <f>IF(M5381="IBIRAPITANGA FASE 3",IF(O5381="Atraso",L5381,L5381/(1+$I$2)^P5381),IF(O5381="Atraso",L5381,L5381/(1+$I$1)^P5381))</f>
        <v/>
      </c>
      <c r="R5381">
        <f>IF(O5381="Atraso",$K$3-G5381,0)</f>
        <v/>
      </c>
      <c r="S5381">
        <f>IF(R5381&lt;=15,"Até 15",IF(R5381&lt;=30,"Entre 15 e 30",IF(R5381&lt;=60,"Entre 30 e 60",IF(R5381&lt;=90,"Entre 60 e 90",IF(R5381&lt;=120,"Entre 90 e 120",IF(R5381&lt;=150,"Entre 120 e 150",IF(R5381&lt;=180,"Entre 150 e 180","Superior a 180")))))))</f>
        <v/>
      </c>
    </row>
    <row r="5382">
      <c r="A5382" t="inlineStr">
        <is>
          <t>Q024L04</t>
        </is>
      </c>
      <c r="B5382" t="inlineStr">
        <is>
          <t>FERNANDA ALVES DE MOURA MOREIRA</t>
        </is>
      </c>
      <c r="C5382" t="n">
        <v>1</v>
      </c>
      <c r="D5382" t="inlineStr">
        <is>
          <t>IPCA</t>
        </is>
      </c>
      <c r="E5382" t="n">
        <v>0</v>
      </c>
      <c r="F5382" t="inlineStr">
        <is>
          <t>MENSAL</t>
        </is>
      </c>
      <c r="G5382" t="n">
        <v>45708</v>
      </c>
      <c r="H5382" t="n">
        <v>45708</v>
      </c>
      <c r="I5382" t="n">
        <v>32</v>
      </c>
      <c r="J5382" t="inlineStr">
        <is>
          <t>CARTEIRA</t>
        </is>
      </c>
      <c r="K5382" t="inlineStr">
        <is>
          <t>CONTRATO</t>
        </is>
      </c>
      <c r="L5382" t="n">
        <v>6807.54</v>
      </c>
      <c r="M5382" t="inlineStr">
        <is>
          <t>IBIRAPITANGA FASE 3</t>
        </is>
      </c>
      <c r="N5382" s="142">
        <f>DATE(YEAR(G5382),MONTH(G5382),1)</f>
        <v/>
      </c>
      <c r="O5382" s="132">
        <f>IF(G5382&gt;$K$3,"Futuro","Atraso")</f>
        <v/>
      </c>
      <c r="P5382">
        <f>12*(YEAR(G5382)-YEAR($K$3))+(MONTH(G5382)-MONTH($K$3))</f>
        <v/>
      </c>
      <c r="Q5382" s="366">
        <f>IF(M5382="IBIRAPITANGA FASE 3",IF(O5382="Atraso",L5382,L5382/(1+$I$2)^P5382),IF(O5382="Atraso",L5382,L5382/(1+$I$1)^P5382))</f>
        <v/>
      </c>
      <c r="R5382">
        <f>IF(O5382="Atraso",$K$3-G5382,0)</f>
        <v/>
      </c>
      <c r="S5382">
        <f>IF(R5382&lt;=15,"Até 15",IF(R5382&lt;=30,"Entre 15 e 30",IF(R5382&lt;=60,"Entre 30 e 60",IF(R5382&lt;=90,"Entre 60 e 90",IF(R5382&lt;=120,"Entre 90 e 120",IF(R5382&lt;=150,"Entre 120 e 150",IF(R5382&lt;=180,"Entre 150 e 180","Superior a 180")))))))</f>
        <v/>
      </c>
    </row>
    <row r="5383">
      <c r="A5383" t="inlineStr">
        <is>
          <t>Q024L04</t>
        </is>
      </c>
      <c r="B5383" t="inlineStr">
        <is>
          <t>FERNANDA ALVES DE MOURA MOREIRA</t>
        </is>
      </c>
      <c r="C5383" t="n">
        <v>1</v>
      </c>
      <c r="D5383" t="inlineStr">
        <is>
          <t>IPCA</t>
        </is>
      </c>
      <c r="E5383" t="n">
        <v>0</v>
      </c>
      <c r="F5383" t="inlineStr">
        <is>
          <t>MENSAL</t>
        </is>
      </c>
      <c r="G5383" t="n">
        <v>45736</v>
      </c>
      <c r="H5383" t="n">
        <v>45736</v>
      </c>
      <c r="I5383" t="n">
        <v>33</v>
      </c>
      <c r="J5383" t="inlineStr">
        <is>
          <t>CARTEIRA</t>
        </is>
      </c>
      <c r="K5383" t="inlineStr">
        <is>
          <t>CONTRATO</t>
        </is>
      </c>
      <c r="L5383" t="n">
        <v>6807.54</v>
      </c>
      <c r="M5383" t="inlineStr">
        <is>
          <t>IBIRAPITANGA FASE 3</t>
        </is>
      </c>
      <c r="N5383" s="142">
        <f>DATE(YEAR(G5383),MONTH(G5383),1)</f>
        <v/>
      </c>
      <c r="O5383" s="132">
        <f>IF(G5383&gt;$K$3,"Futuro","Atraso")</f>
        <v/>
      </c>
      <c r="P5383">
        <f>12*(YEAR(G5383)-YEAR($K$3))+(MONTH(G5383)-MONTH($K$3))</f>
        <v/>
      </c>
      <c r="Q5383" s="366">
        <f>IF(M5383="IBIRAPITANGA FASE 3",IF(O5383="Atraso",L5383,L5383/(1+$I$2)^P5383),IF(O5383="Atraso",L5383,L5383/(1+$I$1)^P5383))</f>
        <v/>
      </c>
      <c r="R5383">
        <f>IF(O5383="Atraso",$K$3-G5383,0)</f>
        <v/>
      </c>
      <c r="S5383">
        <f>IF(R5383&lt;=15,"Até 15",IF(R5383&lt;=30,"Entre 15 e 30",IF(R5383&lt;=60,"Entre 30 e 60",IF(R5383&lt;=90,"Entre 60 e 90",IF(R5383&lt;=120,"Entre 90 e 120",IF(R5383&lt;=150,"Entre 120 e 150",IF(R5383&lt;=180,"Entre 150 e 180","Superior a 180")))))))</f>
        <v/>
      </c>
    </row>
    <row r="5384">
      <c r="A5384" t="inlineStr">
        <is>
          <t>Q024L04</t>
        </is>
      </c>
      <c r="B5384" t="inlineStr">
        <is>
          <t>FERNANDA ALVES DE MOURA MOREIRA</t>
        </is>
      </c>
      <c r="C5384" t="n">
        <v>1</v>
      </c>
      <c r="D5384" t="inlineStr">
        <is>
          <t>IPCA</t>
        </is>
      </c>
      <c r="E5384" t="n">
        <v>0</v>
      </c>
      <c r="F5384" t="inlineStr">
        <is>
          <t>MENSAL</t>
        </is>
      </c>
      <c r="G5384" t="n">
        <v>45767</v>
      </c>
      <c r="H5384" t="n">
        <v>45767</v>
      </c>
      <c r="I5384" t="n">
        <v>34</v>
      </c>
      <c r="J5384" t="inlineStr">
        <is>
          <t>CARTEIRA</t>
        </is>
      </c>
      <c r="K5384" t="inlineStr">
        <is>
          <t>CONTRATO</t>
        </is>
      </c>
      <c r="L5384" t="n">
        <v>6807.54</v>
      </c>
      <c r="M5384" t="inlineStr">
        <is>
          <t>IBIRAPITANGA FASE 3</t>
        </is>
      </c>
      <c r="N5384" s="142">
        <f>DATE(YEAR(G5384),MONTH(G5384),1)</f>
        <v/>
      </c>
      <c r="O5384" s="132">
        <f>IF(G5384&gt;$K$3,"Futuro","Atraso")</f>
        <v/>
      </c>
      <c r="P5384">
        <f>12*(YEAR(G5384)-YEAR($K$3))+(MONTH(G5384)-MONTH($K$3))</f>
        <v/>
      </c>
      <c r="Q5384" s="366">
        <f>IF(M5384="IBIRAPITANGA FASE 3",IF(O5384="Atraso",L5384,L5384/(1+$I$2)^P5384),IF(O5384="Atraso",L5384,L5384/(1+$I$1)^P5384))</f>
        <v/>
      </c>
      <c r="R5384">
        <f>IF(O5384="Atraso",$K$3-G5384,0)</f>
        <v/>
      </c>
      <c r="S5384">
        <f>IF(R5384&lt;=15,"Até 15",IF(R5384&lt;=30,"Entre 15 e 30",IF(R5384&lt;=60,"Entre 30 e 60",IF(R5384&lt;=90,"Entre 60 e 90",IF(R5384&lt;=120,"Entre 90 e 120",IF(R5384&lt;=150,"Entre 120 e 150",IF(R5384&lt;=180,"Entre 150 e 180","Superior a 180")))))))</f>
        <v/>
      </c>
    </row>
    <row r="5385">
      <c r="A5385" t="inlineStr">
        <is>
          <t>Q024L04</t>
        </is>
      </c>
      <c r="B5385" t="inlineStr">
        <is>
          <t>FERNANDA ALVES DE MOURA MOREIRA</t>
        </is>
      </c>
      <c r="C5385" t="n">
        <v>1</v>
      </c>
      <c r="D5385" t="inlineStr">
        <is>
          <t>IPCA</t>
        </is>
      </c>
      <c r="E5385" t="n">
        <v>0</v>
      </c>
      <c r="F5385" t="inlineStr">
        <is>
          <t>MENSAL</t>
        </is>
      </c>
      <c r="G5385" t="n">
        <v>45797</v>
      </c>
      <c r="H5385" t="n">
        <v>45797</v>
      </c>
      <c r="I5385" t="n">
        <v>35</v>
      </c>
      <c r="J5385" t="inlineStr">
        <is>
          <t>CARTEIRA</t>
        </is>
      </c>
      <c r="K5385" t="inlineStr">
        <is>
          <t>CONTRATO</t>
        </is>
      </c>
      <c r="L5385" t="n">
        <v>6807.54</v>
      </c>
      <c r="M5385" t="inlineStr">
        <is>
          <t>IBIRAPITANGA FASE 3</t>
        </is>
      </c>
      <c r="N5385" s="142">
        <f>DATE(YEAR(G5385),MONTH(G5385),1)</f>
        <v/>
      </c>
      <c r="O5385" s="132">
        <f>IF(G5385&gt;$K$3,"Futuro","Atraso")</f>
        <v/>
      </c>
      <c r="P5385">
        <f>12*(YEAR(G5385)-YEAR($K$3))+(MONTH(G5385)-MONTH($K$3))</f>
        <v/>
      </c>
      <c r="Q5385" s="366">
        <f>IF(M5385="IBIRAPITANGA FASE 3",IF(O5385="Atraso",L5385,L5385/(1+$I$2)^P5385),IF(O5385="Atraso",L5385,L5385/(1+$I$1)^P5385))</f>
        <v/>
      </c>
      <c r="R5385">
        <f>IF(O5385="Atraso",$K$3-G5385,0)</f>
        <v/>
      </c>
      <c r="S5385">
        <f>IF(R5385&lt;=15,"Até 15",IF(R5385&lt;=30,"Entre 15 e 30",IF(R5385&lt;=60,"Entre 30 e 60",IF(R5385&lt;=90,"Entre 60 e 90",IF(R5385&lt;=120,"Entre 90 e 120",IF(R5385&lt;=150,"Entre 120 e 150",IF(R5385&lt;=180,"Entre 150 e 180","Superior a 180")))))))</f>
        <v/>
      </c>
    </row>
    <row r="5386">
      <c r="A5386" t="inlineStr">
        <is>
          <t>Q024L04</t>
        </is>
      </c>
      <c r="B5386" t="inlineStr">
        <is>
          <t>FERNANDA ALVES DE MOURA MOREIRA</t>
        </is>
      </c>
      <c r="C5386" t="n">
        <v>1</v>
      </c>
      <c r="D5386" t="inlineStr">
        <is>
          <t>IPCA</t>
        </is>
      </c>
      <c r="E5386" t="n">
        <v>0</v>
      </c>
      <c r="F5386" t="inlineStr">
        <is>
          <t>MENSAL</t>
        </is>
      </c>
      <c r="G5386" t="n">
        <v>45828</v>
      </c>
      <c r="H5386" t="n">
        <v>45828</v>
      </c>
      <c r="I5386" t="n">
        <v>36</v>
      </c>
      <c r="J5386" t="inlineStr">
        <is>
          <t>CARTEIRA</t>
        </is>
      </c>
      <c r="K5386" t="inlineStr">
        <is>
          <t>CONTRATO</t>
        </is>
      </c>
      <c r="L5386" t="n">
        <v>6807.54</v>
      </c>
      <c r="M5386" t="inlineStr">
        <is>
          <t>IBIRAPITANGA FASE 3</t>
        </is>
      </c>
      <c r="N5386" s="142">
        <f>DATE(YEAR(G5386),MONTH(G5386),1)</f>
        <v/>
      </c>
      <c r="O5386" s="132">
        <f>IF(G5386&gt;$K$3,"Futuro","Atraso")</f>
        <v/>
      </c>
      <c r="P5386">
        <f>12*(YEAR(G5386)-YEAR($K$3))+(MONTH(G5386)-MONTH($K$3))</f>
        <v/>
      </c>
      <c r="Q5386" s="366">
        <f>IF(M5386="IBIRAPITANGA FASE 3",IF(O5386="Atraso",L5386,L5386/(1+$I$2)^P5386),IF(O5386="Atraso",L5386,L5386/(1+$I$1)^P5386))</f>
        <v/>
      </c>
      <c r="R5386">
        <f>IF(O5386="Atraso",$K$3-G5386,0)</f>
        <v/>
      </c>
      <c r="S5386">
        <f>IF(R5386&lt;=15,"Até 15",IF(R5386&lt;=30,"Entre 15 e 30",IF(R5386&lt;=60,"Entre 30 e 60",IF(R5386&lt;=90,"Entre 60 e 90",IF(R5386&lt;=120,"Entre 90 e 120",IF(R5386&lt;=150,"Entre 120 e 150",IF(R5386&lt;=180,"Entre 150 e 180","Superior a 180")))))))</f>
        <v/>
      </c>
    </row>
    <row r="5387">
      <c r="A5387" t="inlineStr">
        <is>
          <t>Q024L04</t>
        </is>
      </c>
      <c r="B5387" t="inlineStr">
        <is>
          <t>FERNANDA ALVES DE MOURA MOREIRA</t>
        </is>
      </c>
      <c r="C5387" t="n">
        <v>1</v>
      </c>
      <c r="D5387" t="inlineStr">
        <is>
          <t>IPCA</t>
        </is>
      </c>
      <c r="E5387" t="n">
        <v>0</v>
      </c>
      <c r="F5387" t="inlineStr">
        <is>
          <t>MENSAL</t>
        </is>
      </c>
      <c r="G5387" t="n">
        <v>45858</v>
      </c>
      <c r="H5387" t="n">
        <v>45858</v>
      </c>
      <c r="I5387" t="n">
        <v>37</v>
      </c>
      <c r="J5387" t="inlineStr">
        <is>
          <t>CARTEIRA</t>
        </is>
      </c>
      <c r="K5387" t="inlineStr">
        <is>
          <t>CONTRATO</t>
        </is>
      </c>
      <c r="L5387" t="n">
        <v>6807.54</v>
      </c>
      <c r="M5387" t="inlineStr">
        <is>
          <t>IBIRAPITANGA FASE 3</t>
        </is>
      </c>
      <c r="N5387" s="142">
        <f>DATE(YEAR(G5387),MONTH(G5387),1)</f>
        <v/>
      </c>
      <c r="O5387" s="132">
        <f>IF(G5387&gt;$K$3,"Futuro","Atraso")</f>
        <v/>
      </c>
      <c r="P5387">
        <f>12*(YEAR(G5387)-YEAR($K$3))+(MONTH(G5387)-MONTH($K$3))</f>
        <v/>
      </c>
      <c r="Q5387" s="366">
        <f>IF(M5387="IBIRAPITANGA FASE 3",IF(O5387="Atraso",L5387,L5387/(1+$I$2)^P5387),IF(O5387="Atraso",L5387,L5387/(1+$I$1)^P5387))</f>
        <v/>
      </c>
      <c r="R5387">
        <f>IF(O5387="Atraso",$K$3-G5387,0)</f>
        <v/>
      </c>
      <c r="S5387">
        <f>IF(R5387&lt;=15,"Até 15",IF(R5387&lt;=30,"Entre 15 e 30",IF(R5387&lt;=60,"Entre 30 e 60",IF(R5387&lt;=90,"Entre 60 e 90",IF(R5387&lt;=120,"Entre 90 e 120",IF(R5387&lt;=150,"Entre 120 e 150",IF(R5387&lt;=180,"Entre 150 e 180","Superior a 180")))))))</f>
        <v/>
      </c>
    </row>
    <row r="5388">
      <c r="A5388" t="inlineStr">
        <is>
          <t>Q024L04</t>
        </is>
      </c>
      <c r="B5388" t="inlineStr">
        <is>
          <t>FERNANDA ALVES DE MOURA MOREIRA</t>
        </is>
      </c>
      <c r="C5388" t="n">
        <v>1</v>
      </c>
      <c r="D5388" t="inlineStr">
        <is>
          <t>IPCA</t>
        </is>
      </c>
      <c r="E5388" t="n">
        <v>0</v>
      </c>
      <c r="F5388" t="inlineStr">
        <is>
          <t>MENSAL</t>
        </is>
      </c>
      <c r="G5388" t="n">
        <v>45889</v>
      </c>
      <c r="H5388" t="n">
        <v>45889</v>
      </c>
      <c r="I5388" t="n">
        <v>38</v>
      </c>
      <c r="J5388" t="inlineStr">
        <is>
          <t>CARTEIRA</t>
        </is>
      </c>
      <c r="K5388" t="inlineStr">
        <is>
          <t>CONTRATO</t>
        </is>
      </c>
      <c r="L5388" t="n">
        <v>6807.54</v>
      </c>
      <c r="M5388" t="inlineStr">
        <is>
          <t>IBIRAPITANGA FASE 3</t>
        </is>
      </c>
      <c r="N5388" s="142">
        <f>DATE(YEAR(G5388),MONTH(G5388),1)</f>
        <v/>
      </c>
      <c r="O5388" s="132">
        <f>IF(G5388&gt;$K$3,"Futuro","Atraso")</f>
        <v/>
      </c>
      <c r="P5388">
        <f>12*(YEAR(G5388)-YEAR($K$3))+(MONTH(G5388)-MONTH($K$3))</f>
        <v/>
      </c>
      <c r="Q5388" s="366">
        <f>IF(M5388="IBIRAPITANGA FASE 3",IF(O5388="Atraso",L5388,L5388/(1+$I$2)^P5388),IF(O5388="Atraso",L5388,L5388/(1+$I$1)^P5388))</f>
        <v/>
      </c>
      <c r="R5388">
        <f>IF(O5388="Atraso",$K$3-G5388,0)</f>
        <v/>
      </c>
      <c r="S5388">
        <f>IF(R5388&lt;=15,"Até 15",IF(R5388&lt;=30,"Entre 15 e 30",IF(R5388&lt;=60,"Entre 30 e 60",IF(R5388&lt;=90,"Entre 60 e 90",IF(R5388&lt;=120,"Entre 90 e 120",IF(R5388&lt;=150,"Entre 120 e 150",IF(R5388&lt;=180,"Entre 150 e 180","Superior a 180")))))))</f>
        <v/>
      </c>
    </row>
    <row r="5389">
      <c r="A5389" t="inlineStr">
        <is>
          <t>Q024L04</t>
        </is>
      </c>
      <c r="B5389" t="inlineStr">
        <is>
          <t>FERNANDA ALVES DE MOURA MOREIRA</t>
        </is>
      </c>
      <c r="C5389" t="n">
        <v>1</v>
      </c>
      <c r="D5389" t="inlineStr">
        <is>
          <t>IPCA</t>
        </is>
      </c>
      <c r="E5389" t="n">
        <v>0</v>
      </c>
      <c r="F5389" t="inlineStr">
        <is>
          <t>MENSAL</t>
        </is>
      </c>
      <c r="G5389" t="n">
        <v>45920</v>
      </c>
      <c r="H5389" t="n">
        <v>45920</v>
      </c>
      <c r="I5389" t="n">
        <v>39</v>
      </c>
      <c r="J5389" t="inlineStr">
        <is>
          <t>CARTEIRA</t>
        </is>
      </c>
      <c r="K5389" t="inlineStr">
        <is>
          <t>CONTRATO</t>
        </is>
      </c>
      <c r="L5389" t="n">
        <v>6807.54</v>
      </c>
      <c r="M5389" t="inlineStr">
        <is>
          <t>IBIRAPITANGA FASE 3</t>
        </is>
      </c>
      <c r="N5389" s="142">
        <f>DATE(YEAR(G5389),MONTH(G5389),1)</f>
        <v/>
      </c>
      <c r="O5389" s="132">
        <f>IF(G5389&gt;$K$3,"Futuro","Atraso")</f>
        <v/>
      </c>
      <c r="P5389">
        <f>12*(YEAR(G5389)-YEAR($K$3))+(MONTH(G5389)-MONTH($K$3))</f>
        <v/>
      </c>
      <c r="Q5389" s="366">
        <f>IF(M5389="IBIRAPITANGA FASE 3",IF(O5389="Atraso",L5389,L5389/(1+$I$2)^P5389),IF(O5389="Atraso",L5389,L5389/(1+$I$1)^P5389))</f>
        <v/>
      </c>
      <c r="R5389">
        <f>IF(O5389="Atraso",$K$3-G5389,0)</f>
        <v/>
      </c>
      <c r="S5389">
        <f>IF(R5389&lt;=15,"Até 15",IF(R5389&lt;=30,"Entre 15 e 30",IF(R5389&lt;=60,"Entre 30 e 60",IF(R5389&lt;=90,"Entre 60 e 90",IF(R5389&lt;=120,"Entre 90 e 120",IF(R5389&lt;=150,"Entre 120 e 150",IF(R5389&lt;=180,"Entre 150 e 180","Superior a 180")))))))</f>
        <v/>
      </c>
    </row>
    <row r="5390">
      <c r="A5390" t="inlineStr">
        <is>
          <t>Q024L04</t>
        </is>
      </c>
      <c r="B5390" t="inlineStr">
        <is>
          <t>FERNANDA ALVES DE MOURA MOREIRA</t>
        </is>
      </c>
      <c r="C5390" t="n">
        <v>1</v>
      </c>
      <c r="D5390" t="inlineStr">
        <is>
          <t>IPCA</t>
        </is>
      </c>
      <c r="E5390" t="n">
        <v>0</v>
      </c>
      <c r="F5390" t="inlineStr">
        <is>
          <t>MENSAL</t>
        </is>
      </c>
      <c r="G5390" t="n">
        <v>45950</v>
      </c>
      <c r="H5390" t="n">
        <v>45950</v>
      </c>
      <c r="I5390" t="n">
        <v>40</v>
      </c>
      <c r="J5390" t="inlineStr">
        <is>
          <t>CARTEIRA</t>
        </is>
      </c>
      <c r="K5390" t="inlineStr">
        <is>
          <t>CONTRATO</t>
        </is>
      </c>
      <c r="L5390" t="n">
        <v>6807.54</v>
      </c>
      <c r="M5390" t="inlineStr">
        <is>
          <t>IBIRAPITANGA FASE 3</t>
        </is>
      </c>
      <c r="N5390" s="142">
        <f>DATE(YEAR(G5390),MONTH(G5390),1)</f>
        <v/>
      </c>
      <c r="O5390" s="132">
        <f>IF(G5390&gt;$K$3,"Futuro","Atraso")</f>
        <v/>
      </c>
      <c r="P5390">
        <f>12*(YEAR(G5390)-YEAR($K$3))+(MONTH(G5390)-MONTH($K$3))</f>
        <v/>
      </c>
      <c r="Q5390" s="366">
        <f>IF(M5390="IBIRAPITANGA FASE 3",IF(O5390="Atraso",L5390,L5390/(1+$I$2)^P5390),IF(O5390="Atraso",L5390,L5390/(1+$I$1)^P5390))</f>
        <v/>
      </c>
      <c r="R5390">
        <f>IF(O5390="Atraso",$K$3-G5390,0)</f>
        <v/>
      </c>
      <c r="S5390">
        <f>IF(R5390&lt;=15,"Até 15",IF(R5390&lt;=30,"Entre 15 e 30",IF(R5390&lt;=60,"Entre 30 e 60",IF(R5390&lt;=90,"Entre 60 e 90",IF(R5390&lt;=120,"Entre 90 e 120",IF(R5390&lt;=150,"Entre 120 e 150",IF(R5390&lt;=180,"Entre 150 e 180","Superior a 180")))))))</f>
        <v/>
      </c>
    </row>
    <row r="5391">
      <c r="A5391" t="inlineStr">
        <is>
          <t>Q024L04</t>
        </is>
      </c>
      <c r="B5391" t="inlineStr">
        <is>
          <t>FERNANDA ALVES DE MOURA MOREIRA</t>
        </is>
      </c>
      <c r="C5391" t="n">
        <v>1</v>
      </c>
      <c r="D5391" t="inlineStr">
        <is>
          <t>IPCA</t>
        </is>
      </c>
      <c r="E5391" t="n">
        <v>0</v>
      </c>
      <c r="F5391" t="inlineStr">
        <is>
          <t>MENSAL</t>
        </is>
      </c>
      <c r="G5391" t="n">
        <v>45981</v>
      </c>
      <c r="H5391" t="n">
        <v>45981</v>
      </c>
      <c r="I5391" t="n">
        <v>41</v>
      </c>
      <c r="J5391" t="inlineStr">
        <is>
          <t>CARTEIRA</t>
        </is>
      </c>
      <c r="K5391" t="inlineStr">
        <is>
          <t>CONTRATO</t>
        </is>
      </c>
      <c r="L5391" t="n">
        <v>6807.54</v>
      </c>
      <c r="M5391" t="inlineStr">
        <is>
          <t>IBIRAPITANGA FASE 3</t>
        </is>
      </c>
      <c r="N5391" s="142">
        <f>DATE(YEAR(G5391),MONTH(G5391),1)</f>
        <v/>
      </c>
      <c r="O5391" s="132">
        <f>IF(G5391&gt;$K$3,"Futuro","Atraso")</f>
        <v/>
      </c>
      <c r="P5391">
        <f>12*(YEAR(G5391)-YEAR($K$3))+(MONTH(G5391)-MONTH($K$3))</f>
        <v/>
      </c>
      <c r="Q5391" s="366">
        <f>IF(M5391="IBIRAPITANGA FASE 3",IF(O5391="Atraso",L5391,L5391/(1+$I$2)^P5391),IF(O5391="Atraso",L5391,L5391/(1+$I$1)^P5391))</f>
        <v/>
      </c>
      <c r="R5391">
        <f>IF(O5391="Atraso",$K$3-G5391,0)</f>
        <v/>
      </c>
      <c r="S5391">
        <f>IF(R5391&lt;=15,"Até 15",IF(R5391&lt;=30,"Entre 15 e 30",IF(R5391&lt;=60,"Entre 30 e 60",IF(R5391&lt;=90,"Entre 60 e 90",IF(R5391&lt;=120,"Entre 90 e 120",IF(R5391&lt;=150,"Entre 120 e 150",IF(R5391&lt;=180,"Entre 150 e 180","Superior a 180")))))))</f>
        <v/>
      </c>
    </row>
    <row r="5392">
      <c r="A5392" t="inlineStr">
        <is>
          <t>Q024L04</t>
        </is>
      </c>
      <c r="B5392" t="inlineStr">
        <is>
          <t>FERNANDA ALVES DE MOURA MOREIRA</t>
        </is>
      </c>
      <c r="C5392" t="n">
        <v>1</v>
      </c>
      <c r="D5392" t="inlineStr">
        <is>
          <t>IPCA</t>
        </is>
      </c>
      <c r="E5392" t="n">
        <v>0</v>
      </c>
      <c r="F5392" t="inlineStr">
        <is>
          <t>MENSAL</t>
        </is>
      </c>
      <c r="G5392" t="n">
        <v>46011</v>
      </c>
      <c r="H5392" t="n">
        <v>46011</v>
      </c>
      <c r="I5392" t="n">
        <v>42</v>
      </c>
      <c r="J5392" t="inlineStr">
        <is>
          <t>CARTEIRA</t>
        </is>
      </c>
      <c r="K5392" t="inlineStr">
        <is>
          <t>CONTRATO</t>
        </is>
      </c>
      <c r="L5392" t="n">
        <v>6807.54</v>
      </c>
      <c r="M5392" t="inlineStr">
        <is>
          <t>IBIRAPITANGA FASE 3</t>
        </is>
      </c>
      <c r="N5392" s="142">
        <f>DATE(YEAR(G5392),MONTH(G5392),1)</f>
        <v/>
      </c>
      <c r="O5392" s="132">
        <f>IF(G5392&gt;$K$3,"Futuro","Atraso")</f>
        <v/>
      </c>
      <c r="P5392">
        <f>12*(YEAR(G5392)-YEAR($K$3))+(MONTH(G5392)-MONTH($K$3))</f>
        <v/>
      </c>
      <c r="Q5392" s="366">
        <f>IF(M5392="IBIRAPITANGA FASE 3",IF(O5392="Atraso",L5392,L5392/(1+$I$2)^P5392),IF(O5392="Atraso",L5392,L5392/(1+$I$1)^P5392))</f>
        <v/>
      </c>
      <c r="R5392">
        <f>IF(O5392="Atraso",$K$3-G5392,0)</f>
        <v/>
      </c>
      <c r="S5392">
        <f>IF(R5392&lt;=15,"Até 15",IF(R5392&lt;=30,"Entre 15 e 30",IF(R5392&lt;=60,"Entre 30 e 60",IF(R5392&lt;=90,"Entre 60 e 90",IF(R5392&lt;=120,"Entre 90 e 120",IF(R5392&lt;=150,"Entre 120 e 150",IF(R5392&lt;=180,"Entre 150 e 180","Superior a 180")))))))</f>
        <v/>
      </c>
    </row>
    <row r="5393">
      <c r="A5393" t="inlineStr">
        <is>
          <t>Q024L05</t>
        </is>
      </c>
      <c r="B5393" t="inlineStr">
        <is>
          <t>MATHEUS RIQUETTO DE SOUZA</t>
        </is>
      </c>
      <c r="C5393" t="n">
        <v>1</v>
      </c>
      <c r="D5393" t="inlineStr">
        <is>
          <t>IPCA</t>
        </is>
      </c>
      <c r="E5393" t="n">
        <v>0.009488792934583046</v>
      </c>
      <c r="F5393" t="inlineStr">
        <is>
          <t>MENSAL</t>
        </is>
      </c>
      <c r="G5393" t="n">
        <v>45245</v>
      </c>
      <c r="H5393" t="n">
        <v>45245</v>
      </c>
      <c r="I5393" t="n">
        <v>19</v>
      </c>
      <c r="J5393" t="inlineStr">
        <is>
          <t>CARTEIRA</t>
        </is>
      </c>
      <c r="K5393" t="inlineStr">
        <is>
          <t>CONTRATO</t>
        </is>
      </c>
      <c r="L5393" t="n">
        <v>3189.54</v>
      </c>
      <c r="M5393" t="inlineStr">
        <is>
          <t>IBIRAPITANGA FASE 3</t>
        </is>
      </c>
      <c r="N5393" s="142">
        <f>DATE(YEAR(G5393),MONTH(G5393),1)</f>
        <v/>
      </c>
      <c r="O5393" s="132">
        <f>IF(G5393&gt;$K$3,"Futuro","Atraso")</f>
        <v/>
      </c>
      <c r="P5393">
        <f>12*(YEAR(G5393)-YEAR($K$3))+(MONTH(G5393)-MONTH($K$3))</f>
        <v/>
      </c>
      <c r="Q5393" s="366">
        <f>IF(M5393="IBIRAPITANGA FASE 3",IF(O5393="Atraso",L5393,L5393/(1+$I$2)^P5393),IF(O5393="Atraso",L5393,L5393/(1+$I$1)^P5393))</f>
        <v/>
      </c>
      <c r="R5393">
        <f>IF(O5393="Atraso",$K$3-G5393,0)</f>
        <v/>
      </c>
      <c r="S5393">
        <f>IF(R5393&lt;=15,"Até 15",IF(R5393&lt;=30,"Entre 15 e 30",IF(R5393&lt;=60,"Entre 30 e 60",IF(R5393&lt;=90,"Entre 60 e 90",IF(R5393&lt;=120,"Entre 90 e 120",IF(R5393&lt;=150,"Entre 120 e 150",IF(R5393&lt;=180,"Entre 150 e 180","Superior a 180")))))))</f>
        <v/>
      </c>
    </row>
    <row r="5394">
      <c r="A5394" t="inlineStr">
        <is>
          <t>Q024L05</t>
        </is>
      </c>
      <c r="B5394" t="inlineStr">
        <is>
          <t>MATHEUS RIQUETTO DE SOUZA</t>
        </is>
      </c>
      <c r="C5394" t="n">
        <v>1</v>
      </c>
      <c r="D5394" t="inlineStr">
        <is>
          <t>IPCA</t>
        </is>
      </c>
      <c r="E5394" t="n">
        <v>0.009488792934583046</v>
      </c>
      <c r="F5394" t="inlineStr">
        <is>
          <t>MENSAL</t>
        </is>
      </c>
      <c r="G5394" t="n">
        <v>45275</v>
      </c>
      <c r="H5394" t="n">
        <v>45275</v>
      </c>
      <c r="I5394" t="n">
        <v>20</v>
      </c>
      <c r="J5394" t="inlineStr">
        <is>
          <t>CARTEIRA</t>
        </is>
      </c>
      <c r="K5394" t="inlineStr">
        <is>
          <t>CONTRATO</t>
        </is>
      </c>
      <c r="L5394" t="n">
        <v>3189.54</v>
      </c>
      <c r="M5394" t="inlineStr">
        <is>
          <t>IBIRAPITANGA FASE 3</t>
        </is>
      </c>
      <c r="N5394" s="142">
        <f>DATE(YEAR(G5394),MONTH(G5394),1)</f>
        <v/>
      </c>
      <c r="O5394" s="132">
        <f>IF(G5394&gt;$K$3,"Futuro","Atraso")</f>
        <v/>
      </c>
      <c r="P5394">
        <f>12*(YEAR(G5394)-YEAR($K$3))+(MONTH(G5394)-MONTH($K$3))</f>
        <v/>
      </c>
      <c r="Q5394" s="366">
        <f>IF(M5394="IBIRAPITANGA FASE 3",IF(O5394="Atraso",L5394,L5394/(1+$I$2)^P5394),IF(O5394="Atraso",L5394,L5394/(1+$I$1)^P5394))</f>
        <v/>
      </c>
      <c r="R5394">
        <f>IF(O5394="Atraso",$K$3-G5394,0)</f>
        <v/>
      </c>
      <c r="S5394">
        <f>IF(R5394&lt;=15,"Até 15",IF(R5394&lt;=30,"Entre 15 e 30",IF(R5394&lt;=60,"Entre 30 e 60",IF(R5394&lt;=90,"Entre 60 e 90",IF(R5394&lt;=120,"Entre 90 e 120",IF(R5394&lt;=150,"Entre 120 e 150",IF(R5394&lt;=180,"Entre 150 e 180","Superior a 180")))))))</f>
        <v/>
      </c>
    </row>
    <row r="5395">
      <c r="A5395" t="inlineStr">
        <is>
          <t>Q024L05</t>
        </is>
      </c>
      <c r="B5395" t="inlineStr">
        <is>
          <t>MATHEUS RIQUETTO DE SOUZA</t>
        </is>
      </c>
      <c r="C5395" t="n">
        <v>1</v>
      </c>
      <c r="D5395" t="inlineStr">
        <is>
          <t>IPCA</t>
        </is>
      </c>
      <c r="E5395" t="n">
        <v>0.009488792934583046</v>
      </c>
      <c r="F5395" t="inlineStr">
        <is>
          <t>MENSAL</t>
        </is>
      </c>
      <c r="G5395" t="n">
        <v>45306</v>
      </c>
      <c r="H5395" t="n">
        <v>45306</v>
      </c>
      <c r="I5395" t="n">
        <v>21</v>
      </c>
      <c r="J5395" t="inlineStr">
        <is>
          <t>CARTEIRA</t>
        </is>
      </c>
      <c r="K5395" t="inlineStr">
        <is>
          <t>CONTRATO</t>
        </is>
      </c>
      <c r="L5395" t="n">
        <v>3189.54</v>
      </c>
      <c r="M5395" t="inlineStr">
        <is>
          <t>IBIRAPITANGA FASE 3</t>
        </is>
      </c>
      <c r="N5395" s="142">
        <f>DATE(YEAR(G5395),MONTH(G5395),1)</f>
        <v/>
      </c>
      <c r="O5395" s="132">
        <f>IF(G5395&gt;$K$3,"Futuro","Atraso")</f>
        <v/>
      </c>
      <c r="P5395">
        <f>12*(YEAR(G5395)-YEAR($K$3))+(MONTH(G5395)-MONTH($K$3))</f>
        <v/>
      </c>
      <c r="Q5395" s="366">
        <f>IF(M5395="IBIRAPITANGA FASE 3",IF(O5395="Atraso",L5395,L5395/(1+$I$2)^P5395),IF(O5395="Atraso",L5395,L5395/(1+$I$1)^P5395))</f>
        <v/>
      </c>
      <c r="R5395">
        <f>IF(O5395="Atraso",$K$3-G5395,0)</f>
        <v/>
      </c>
      <c r="S5395">
        <f>IF(R5395&lt;=15,"Até 15",IF(R5395&lt;=30,"Entre 15 e 30",IF(R5395&lt;=60,"Entre 30 e 60",IF(R5395&lt;=90,"Entre 60 e 90",IF(R5395&lt;=120,"Entre 90 e 120",IF(R5395&lt;=150,"Entre 120 e 150",IF(R5395&lt;=180,"Entre 150 e 180","Superior a 180")))))))</f>
        <v/>
      </c>
    </row>
    <row r="5396">
      <c r="A5396" t="inlineStr">
        <is>
          <t>Q024L05</t>
        </is>
      </c>
      <c r="B5396" t="inlineStr">
        <is>
          <t>MATHEUS RIQUETTO DE SOUZA</t>
        </is>
      </c>
      <c r="C5396" t="n">
        <v>1</v>
      </c>
      <c r="D5396" t="inlineStr">
        <is>
          <t>IPCA</t>
        </is>
      </c>
      <c r="E5396" t="n">
        <v>0.009488792934583046</v>
      </c>
      <c r="F5396" t="inlineStr">
        <is>
          <t>MENSAL</t>
        </is>
      </c>
      <c r="G5396" t="n">
        <v>45337</v>
      </c>
      <c r="H5396" t="n">
        <v>45337</v>
      </c>
      <c r="I5396" t="n">
        <v>22</v>
      </c>
      <c r="J5396" t="inlineStr">
        <is>
          <t>CARTEIRA</t>
        </is>
      </c>
      <c r="K5396" t="inlineStr">
        <is>
          <t>CONTRATO</t>
        </is>
      </c>
      <c r="L5396" t="n">
        <v>3189.54</v>
      </c>
      <c r="M5396" t="inlineStr">
        <is>
          <t>IBIRAPITANGA FASE 3</t>
        </is>
      </c>
      <c r="N5396" s="142">
        <f>DATE(YEAR(G5396),MONTH(G5396),1)</f>
        <v/>
      </c>
      <c r="O5396" s="132">
        <f>IF(G5396&gt;$K$3,"Futuro","Atraso")</f>
        <v/>
      </c>
      <c r="P5396">
        <f>12*(YEAR(G5396)-YEAR($K$3))+(MONTH(G5396)-MONTH($K$3))</f>
        <v/>
      </c>
      <c r="Q5396" s="366">
        <f>IF(M5396="IBIRAPITANGA FASE 3",IF(O5396="Atraso",L5396,L5396/(1+$I$2)^P5396),IF(O5396="Atraso",L5396,L5396/(1+$I$1)^P5396))</f>
        <v/>
      </c>
      <c r="R5396">
        <f>IF(O5396="Atraso",$K$3-G5396,0)</f>
        <v/>
      </c>
      <c r="S5396">
        <f>IF(R5396&lt;=15,"Até 15",IF(R5396&lt;=30,"Entre 15 e 30",IF(R5396&lt;=60,"Entre 30 e 60",IF(R5396&lt;=90,"Entre 60 e 90",IF(R5396&lt;=120,"Entre 90 e 120",IF(R5396&lt;=150,"Entre 120 e 150",IF(R5396&lt;=180,"Entre 150 e 180","Superior a 180")))))))</f>
        <v/>
      </c>
    </row>
    <row r="5397">
      <c r="A5397" t="inlineStr">
        <is>
          <t>Q024L05</t>
        </is>
      </c>
      <c r="B5397" t="inlineStr">
        <is>
          <t>MATHEUS RIQUETTO DE SOUZA</t>
        </is>
      </c>
      <c r="C5397" t="n">
        <v>1</v>
      </c>
      <c r="D5397" t="inlineStr">
        <is>
          <t>IPCA</t>
        </is>
      </c>
      <c r="E5397" t="n">
        <v>0.009488792934583046</v>
      </c>
      <c r="F5397" t="inlineStr">
        <is>
          <t>MENSAL</t>
        </is>
      </c>
      <c r="G5397" t="n">
        <v>45366</v>
      </c>
      <c r="H5397" t="n">
        <v>45366</v>
      </c>
      <c r="I5397" t="n">
        <v>23</v>
      </c>
      <c r="J5397" t="inlineStr">
        <is>
          <t>CARTEIRA</t>
        </is>
      </c>
      <c r="K5397" t="inlineStr">
        <is>
          <t>CONTRATO</t>
        </is>
      </c>
      <c r="L5397" t="n">
        <v>3189.54</v>
      </c>
      <c r="M5397" t="inlineStr">
        <is>
          <t>IBIRAPITANGA FASE 3</t>
        </is>
      </c>
      <c r="N5397" s="142">
        <f>DATE(YEAR(G5397),MONTH(G5397),1)</f>
        <v/>
      </c>
      <c r="O5397" s="132">
        <f>IF(G5397&gt;$K$3,"Futuro","Atraso")</f>
        <v/>
      </c>
      <c r="P5397">
        <f>12*(YEAR(G5397)-YEAR($K$3))+(MONTH(G5397)-MONTH($K$3))</f>
        <v/>
      </c>
      <c r="Q5397" s="366">
        <f>IF(M5397="IBIRAPITANGA FASE 3",IF(O5397="Atraso",L5397,L5397/(1+$I$2)^P5397),IF(O5397="Atraso",L5397,L5397/(1+$I$1)^P5397))</f>
        <v/>
      </c>
      <c r="R5397">
        <f>IF(O5397="Atraso",$K$3-G5397,0)</f>
        <v/>
      </c>
      <c r="S5397">
        <f>IF(R5397&lt;=15,"Até 15",IF(R5397&lt;=30,"Entre 15 e 30",IF(R5397&lt;=60,"Entre 30 e 60",IF(R5397&lt;=90,"Entre 60 e 90",IF(R5397&lt;=120,"Entre 90 e 120",IF(R5397&lt;=150,"Entre 120 e 150",IF(R5397&lt;=180,"Entre 150 e 180","Superior a 180")))))))</f>
        <v/>
      </c>
    </row>
    <row r="5398">
      <c r="A5398" t="inlineStr">
        <is>
          <t>Q024L05</t>
        </is>
      </c>
      <c r="B5398" t="inlineStr">
        <is>
          <t>MATHEUS RIQUETTO DE SOUZA</t>
        </is>
      </c>
      <c r="C5398" t="n">
        <v>1</v>
      </c>
      <c r="D5398" t="inlineStr">
        <is>
          <t>IPCA</t>
        </is>
      </c>
      <c r="E5398" t="n">
        <v>0.009488792934583046</v>
      </c>
      <c r="F5398" t="inlineStr">
        <is>
          <t>MENSAL</t>
        </is>
      </c>
      <c r="G5398" t="n">
        <v>45397</v>
      </c>
      <c r="H5398" t="n">
        <v>45397</v>
      </c>
      <c r="I5398" t="n">
        <v>24</v>
      </c>
      <c r="J5398" t="inlineStr">
        <is>
          <t>CARTEIRA</t>
        </is>
      </c>
      <c r="K5398" t="inlineStr">
        <is>
          <t>CONTRATO</t>
        </is>
      </c>
      <c r="L5398" t="n">
        <v>3189.54</v>
      </c>
      <c r="M5398" t="inlineStr">
        <is>
          <t>IBIRAPITANGA FASE 3</t>
        </is>
      </c>
      <c r="N5398" s="142">
        <f>DATE(YEAR(G5398),MONTH(G5398),1)</f>
        <v/>
      </c>
      <c r="O5398" s="132">
        <f>IF(G5398&gt;$K$3,"Futuro","Atraso")</f>
        <v/>
      </c>
      <c r="P5398">
        <f>12*(YEAR(G5398)-YEAR($K$3))+(MONTH(G5398)-MONTH($K$3))</f>
        <v/>
      </c>
      <c r="Q5398" s="366">
        <f>IF(M5398="IBIRAPITANGA FASE 3",IF(O5398="Atraso",L5398,L5398/(1+$I$2)^P5398),IF(O5398="Atraso",L5398,L5398/(1+$I$1)^P5398))</f>
        <v/>
      </c>
      <c r="R5398">
        <f>IF(O5398="Atraso",$K$3-G5398,0)</f>
        <v/>
      </c>
      <c r="S5398">
        <f>IF(R5398&lt;=15,"Até 15",IF(R5398&lt;=30,"Entre 15 e 30",IF(R5398&lt;=60,"Entre 30 e 60",IF(R5398&lt;=90,"Entre 60 e 90",IF(R5398&lt;=120,"Entre 90 e 120",IF(R5398&lt;=150,"Entre 120 e 150",IF(R5398&lt;=180,"Entre 150 e 180","Superior a 180")))))))</f>
        <v/>
      </c>
    </row>
    <row r="5399">
      <c r="A5399" t="inlineStr">
        <is>
          <t>Q024L05</t>
        </is>
      </c>
      <c r="B5399" t="inlineStr">
        <is>
          <t>MATHEUS RIQUETTO DE SOUZA</t>
        </is>
      </c>
      <c r="C5399" t="n">
        <v>1</v>
      </c>
      <c r="D5399" t="inlineStr">
        <is>
          <t>IPCA</t>
        </is>
      </c>
      <c r="E5399" t="n">
        <v>0.009488792934583046</v>
      </c>
      <c r="F5399" t="inlineStr">
        <is>
          <t>MENSAL</t>
        </is>
      </c>
      <c r="G5399" t="n">
        <v>45427</v>
      </c>
      <c r="H5399" t="n">
        <v>45427</v>
      </c>
      <c r="I5399" t="n">
        <v>25</v>
      </c>
      <c r="J5399" t="inlineStr">
        <is>
          <t>CARTEIRA</t>
        </is>
      </c>
      <c r="K5399" t="inlineStr">
        <is>
          <t>CONTRATO</t>
        </is>
      </c>
      <c r="L5399" t="n">
        <v>3189.54</v>
      </c>
      <c r="M5399" t="inlineStr">
        <is>
          <t>IBIRAPITANGA FASE 3</t>
        </is>
      </c>
      <c r="N5399" s="142">
        <f>DATE(YEAR(G5399),MONTH(G5399),1)</f>
        <v/>
      </c>
      <c r="O5399" s="132">
        <f>IF(G5399&gt;$K$3,"Futuro","Atraso")</f>
        <v/>
      </c>
      <c r="P5399">
        <f>12*(YEAR(G5399)-YEAR($K$3))+(MONTH(G5399)-MONTH($K$3))</f>
        <v/>
      </c>
      <c r="Q5399" s="366">
        <f>IF(M5399="IBIRAPITANGA FASE 3",IF(O5399="Atraso",L5399,L5399/(1+$I$2)^P5399),IF(O5399="Atraso",L5399,L5399/(1+$I$1)^P5399))</f>
        <v/>
      </c>
      <c r="R5399">
        <f>IF(O5399="Atraso",$K$3-G5399,0)</f>
        <v/>
      </c>
      <c r="S5399">
        <f>IF(R5399&lt;=15,"Até 15",IF(R5399&lt;=30,"Entre 15 e 30",IF(R5399&lt;=60,"Entre 30 e 60",IF(R5399&lt;=90,"Entre 60 e 90",IF(R5399&lt;=120,"Entre 90 e 120",IF(R5399&lt;=150,"Entre 120 e 150",IF(R5399&lt;=180,"Entre 150 e 180","Superior a 180")))))))</f>
        <v/>
      </c>
    </row>
    <row r="5400">
      <c r="A5400" t="inlineStr">
        <is>
          <t>Q024L05</t>
        </is>
      </c>
      <c r="B5400" t="inlineStr">
        <is>
          <t>MATHEUS RIQUETTO DE SOUZA</t>
        </is>
      </c>
      <c r="C5400" t="n">
        <v>1</v>
      </c>
      <c r="D5400" t="inlineStr">
        <is>
          <t>IPCA</t>
        </is>
      </c>
      <c r="E5400" t="n">
        <v>0.009488792934583046</v>
      </c>
      <c r="F5400" t="inlineStr">
        <is>
          <t>MENSAL</t>
        </is>
      </c>
      <c r="G5400" t="n">
        <v>45458</v>
      </c>
      <c r="H5400" t="n">
        <v>45458</v>
      </c>
      <c r="I5400" t="n">
        <v>26</v>
      </c>
      <c r="J5400" t="inlineStr">
        <is>
          <t>CARTEIRA</t>
        </is>
      </c>
      <c r="K5400" t="inlineStr">
        <is>
          <t>CONTRATO</t>
        </is>
      </c>
      <c r="L5400" t="n">
        <v>3189.54</v>
      </c>
      <c r="M5400" t="inlineStr">
        <is>
          <t>IBIRAPITANGA FASE 3</t>
        </is>
      </c>
      <c r="N5400" s="142">
        <f>DATE(YEAR(G5400),MONTH(G5400),1)</f>
        <v/>
      </c>
      <c r="O5400" s="132">
        <f>IF(G5400&gt;$K$3,"Futuro","Atraso")</f>
        <v/>
      </c>
      <c r="P5400">
        <f>12*(YEAR(G5400)-YEAR($K$3))+(MONTH(G5400)-MONTH($K$3))</f>
        <v/>
      </c>
      <c r="Q5400" s="366">
        <f>IF(M5400="IBIRAPITANGA FASE 3",IF(O5400="Atraso",L5400,L5400/(1+$I$2)^P5400),IF(O5400="Atraso",L5400,L5400/(1+$I$1)^P5400))</f>
        <v/>
      </c>
      <c r="R5400">
        <f>IF(O5400="Atraso",$K$3-G5400,0)</f>
        <v/>
      </c>
      <c r="S5400">
        <f>IF(R5400&lt;=15,"Até 15",IF(R5400&lt;=30,"Entre 15 e 30",IF(R5400&lt;=60,"Entre 30 e 60",IF(R5400&lt;=90,"Entre 60 e 90",IF(R5400&lt;=120,"Entre 90 e 120",IF(R5400&lt;=150,"Entre 120 e 150",IF(R5400&lt;=180,"Entre 150 e 180","Superior a 180")))))))</f>
        <v/>
      </c>
    </row>
    <row r="5401">
      <c r="A5401" t="inlineStr">
        <is>
          <t>Q024L05</t>
        </is>
      </c>
      <c r="B5401" t="inlineStr">
        <is>
          <t>MATHEUS RIQUETTO DE SOUZA</t>
        </is>
      </c>
      <c r="C5401" t="n">
        <v>1</v>
      </c>
      <c r="D5401" t="inlineStr">
        <is>
          <t>IPCA</t>
        </is>
      </c>
      <c r="E5401" t="n">
        <v>0.009488792934583046</v>
      </c>
      <c r="F5401" t="inlineStr">
        <is>
          <t>MENSAL</t>
        </is>
      </c>
      <c r="G5401" t="n">
        <v>45488</v>
      </c>
      <c r="H5401" t="n">
        <v>45488</v>
      </c>
      <c r="I5401" t="n">
        <v>27</v>
      </c>
      <c r="J5401" t="inlineStr">
        <is>
          <t>CARTEIRA</t>
        </is>
      </c>
      <c r="K5401" t="inlineStr">
        <is>
          <t>CONTRATO</t>
        </is>
      </c>
      <c r="L5401" t="n">
        <v>3189.54</v>
      </c>
      <c r="M5401" t="inlineStr">
        <is>
          <t>IBIRAPITANGA FASE 3</t>
        </is>
      </c>
      <c r="N5401" s="142">
        <f>DATE(YEAR(G5401),MONTH(G5401),1)</f>
        <v/>
      </c>
      <c r="O5401" s="132">
        <f>IF(G5401&gt;$K$3,"Futuro","Atraso")</f>
        <v/>
      </c>
      <c r="P5401">
        <f>12*(YEAR(G5401)-YEAR($K$3))+(MONTH(G5401)-MONTH($K$3))</f>
        <v/>
      </c>
      <c r="Q5401" s="366">
        <f>IF(M5401="IBIRAPITANGA FASE 3",IF(O5401="Atraso",L5401,L5401/(1+$I$2)^P5401),IF(O5401="Atraso",L5401,L5401/(1+$I$1)^P5401))</f>
        <v/>
      </c>
      <c r="R5401">
        <f>IF(O5401="Atraso",$K$3-G5401,0)</f>
        <v/>
      </c>
      <c r="S5401">
        <f>IF(R5401&lt;=15,"Até 15",IF(R5401&lt;=30,"Entre 15 e 30",IF(R5401&lt;=60,"Entre 30 e 60",IF(R5401&lt;=90,"Entre 60 e 90",IF(R5401&lt;=120,"Entre 90 e 120",IF(R5401&lt;=150,"Entre 120 e 150",IF(R5401&lt;=180,"Entre 150 e 180","Superior a 180")))))))</f>
        <v/>
      </c>
    </row>
    <row r="5402">
      <c r="A5402" t="inlineStr">
        <is>
          <t>Q024L05</t>
        </is>
      </c>
      <c r="B5402" t="inlineStr">
        <is>
          <t>MATHEUS RIQUETTO DE SOUZA</t>
        </is>
      </c>
      <c r="C5402" t="n">
        <v>1</v>
      </c>
      <c r="D5402" t="inlineStr">
        <is>
          <t>IPCA</t>
        </is>
      </c>
      <c r="E5402" t="n">
        <v>0.009488792934583046</v>
      </c>
      <c r="F5402" t="inlineStr">
        <is>
          <t>MENSAL</t>
        </is>
      </c>
      <c r="G5402" t="n">
        <v>45519</v>
      </c>
      <c r="H5402" t="n">
        <v>45519</v>
      </c>
      <c r="I5402" t="n">
        <v>28</v>
      </c>
      <c r="J5402" t="inlineStr">
        <is>
          <t>CARTEIRA</t>
        </is>
      </c>
      <c r="K5402" t="inlineStr">
        <is>
          <t>CONTRATO</t>
        </is>
      </c>
      <c r="L5402" t="n">
        <v>3189.54</v>
      </c>
      <c r="M5402" t="inlineStr">
        <is>
          <t>IBIRAPITANGA FASE 3</t>
        </is>
      </c>
      <c r="N5402" s="142">
        <f>DATE(YEAR(G5402),MONTH(G5402),1)</f>
        <v/>
      </c>
      <c r="O5402" s="132">
        <f>IF(G5402&gt;$K$3,"Futuro","Atraso")</f>
        <v/>
      </c>
      <c r="P5402">
        <f>12*(YEAR(G5402)-YEAR($K$3))+(MONTH(G5402)-MONTH($K$3))</f>
        <v/>
      </c>
      <c r="Q5402" s="366">
        <f>IF(M5402="IBIRAPITANGA FASE 3",IF(O5402="Atraso",L5402,L5402/(1+$I$2)^P5402),IF(O5402="Atraso",L5402,L5402/(1+$I$1)^P5402))</f>
        <v/>
      </c>
      <c r="R5402">
        <f>IF(O5402="Atraso",$K$3-G5402,0)</f>
        <v/>
      </c>
      <c r="S5402">
        <f>IF(R5402&lt;=15,"Até 15",IF(R5402&lt;=30,"Entre 15 e 30",IF(R5402&lt;=60,"Entre 30 e 60",IF(R5402&lt;=90,"Entre 60 e 90",IF(R5402&lt;=120,"Entre 90 e 120",IF(R5402&lt;=150,"Entre 120 e 150",IF(R5402&lt;=180,"Entre 150 e 180","Superior a 180")))))))</f>
        <v/>
      </c>
    </row>
    <row r="5403">
      <c r="A5403" t="inlineStr">
        <is>
          <t>Q024L05</t>
        </is>
      </c>
      <c r="B5403" t="inlineStr">
        <is>
          <t>MATHEUS RIQUETTO DE SOUZA</t>
        </is>
      </c>
      <c r="C5403" t="n">
        <v>1</v>
      </c>
      <c r="D5403" t="inlineStr">
        <is>
          <t>IPCA</t>
        </is>
      </c>
      <c r="E5403" t="n">
        <v>0.009488792934583046</v>
      </c>
      <c r="F5403" t="inlineStr">
        <is>
          <t>MENSAL</t>
        </is>
      </c>
      <c r="G5403" t="n">
        <v>45550</v>
      </c>
      <c r="H5403" t="n">
        <v>45550</v>
      </c>
      <c r="I5403" t="n">
        <v>29</v>
      </c>
      <c r="J5403" t="inlineStr">
        <is>
          <t>CARTEIRA</t>
        </is>
      </c>
      <c r="K5403" t="inlineStr">
        <is>
          <t>CONTRATO</t>
        </is>
      </c>
      <c r="L5403" t="n">
        <v>3189.54</v>
      </c>
      <c r="M5403" t="inlineStr">
        <is>
          <t>IBIRAPITANGA FASE 3</t>
        </is>
      </c>
      <c r="N5403" s="142">
        <f>DATE(YEAR(G5403),MONTH(G5403),1)</f>
        <v/>
      </c>
      <c r="O5403" s="132">
        <f>IF(G5403&gt;$K$3,"Futuro","Atraso")</f>
        <v/>
      </c>
      <c r="P5403">
        <f>12*(YEAR(G5403)-YEAR($K$3))+(MONTH(G5403)-MONTH($K$3))</f>
        <v/>
      </c>
      <c r="Q5403" s="366">
        <f>IF(M5403="IBIRAPITANGA FASE 3",IF(O5403="Atraso",L5403,L5403/(1+$I$2)^P5403),IF(O5403="Atraso",L5403,L5403/(1+$I$1)^P5403))</f>
        <v/>
      </c>
      <c r="R5403">
        <f>IF(O5403="Atraso",$K$3-G5403,0)</f>
        <v/>
      </c>
      <c r="S5403">
        <f>IF(R5403&lt;=15,"Até 15",IF(R5403&lt;=30,"Entre 15 e 30",IF(R5403&lt;=60,"Entre 30 e 60",IF(R5403&lt;=90,"Entre 60 e 90",IF(R5403&lt;=120,"Entre 90 e 120",IF(R5403&lt;=150,"Entre 120 e 150",IF(R5403&lt;=180,"Entre 150 e 180","Superior a 180")))))))</f>
        <v/>
      </c>
    </row>
    <row r="5404">
      <c r="A5404" t="inlineStr">
        <is>
          <t>Q024L05</t>
        </is>
      </c>
      <c r="B5404" t="inlineStr">
        <is>
          <t>MATHEUS RIQUETTO DE SOUZA</t>
        </is>
      </c>
      <c r="C5404" t="n">
        <v>1</v>
      </c>
      <c r="D5404" t="inlineStr">
        <is>
          <t>IPCA</t>
        </is>
      </c>
      <c r="E5404" t="n">
        <v>0.009488792934583046</v>
      </c>
      <c r="F5404" t="inlineStr">
        <is>
          <t>MENSAL</t>
        </is>
      </c>
      <c r="G5404" t="n">
        <v>45580</v>
      </c>
      <c r="H5404" t="n">
        <v>45580</v>
      </c>
      <c r="I5404" t="n">
        <v>30</v>
      </c>
      <c r="J5404" t="inlineStr">
        <is>
          <t>CARTEIRA</t>
        </is>
      </c>
      <c r="K5404" t="inlineStr">
        <is>
          <t>CONTRATO</t>
        </is>
      </c>
      <c r="L5404" t="n">
        <v>3189.54</v>
      </c>
      <c r="M5404" t="inlineStr">
        <is>
          <t>IBIRAPITANGA FASE 3</t>
        </is>
      </c>
      <c r="N5404" s="142">
        <f>DATE(YEAR(G5404),MONTH(G5404),1)</f>
        <v/>
      </c>
      <c r="O5404" s="132">
        <f>IF(G5404&gt;$K$3,"Futuro","Atraso")</f>
        <v/>
      </c>
      <c r="P5404">
        <f>12*(YEAR(G5404)-YEAR($K$3))+(MONTH(G5404)-MONTH($K$3))</f>
        <v/>
      </c>
      <c r="Q5404" s="366">
        <f>IF(M5404="IBIRAPITANGA FASE 3",IF(O5404="Atraso",L5404,L5404/(1+$I$2)^P5404),IF(O5404="Atraso",L5404,L5404/(1+$I$1)^P5404))</f>
        <v/>
      </c>
      <c r="R5404">
        <f>IF(O5404="Atraso",$K$3-G5404,0)</f>
        <v/>
      </c>
      <c r="S5404">
        <f>IF(R5404&lt;=15,"Até 15",IF(R5404&lt;=30,"Entre 15 e 30",IF(R5404&lt;=60,"Entre 30 e 60",IF(R5404&lt;=90,"Entre 60 e 90",IF(R5404&lt;=120,"Entre 90 e 120",IF(R5404&lt;=150,"Entre 120 e 150",IF(R5404&lt;=180,"Entre 150 e 180","Superior a 180")))))))</f>
        <v/>
      </c>
    </row>
    <row r="5405">
      <c r="A5405" t="inlineStr">
        <is>
          <t>Q024L05</t>
        </is>
      </c>
      <c r="B5405" t="inlineStr">
        <is>
          <t>MATHEUS RIQUETTO DE SOUZA</t>
        </is>
      </c>
      <c r="C5405" t="n">
        <v>1</v>
      </c>
      <c r="D5405" t="inlineStr">
        <is>
          <t>IPCA</t>
        </is>
      </c>
      <c r="E5405" t="n">
        <v>0.009488792934583046</v>
      </c>
      <c r="F5405" t="inlineStr">
        <is>
          <t>MENSAL</t>
        </is>
      </c>
      <c r="G5405" t="n">
        <v>45611</v>
      </c>
      <c r="H5405" t="n">
        <v>45611</v>
      </c>
      <c r="I5405" t="n">
        <v>31</v>
      </c>
      <c r="J5405" t="inlineStr">
        <is>
          <t>CARTEIRA</t>
        </is>
      </c>
      <c r="K5405" t="inlineStr">
        <is>
          <t>CONTRATO</t>
        </is>
      </c>
      <c r="L5405" t="n">
        <v>3189.54</v>
      </c>
      <c r="M5405" t="inlineStr">
        <is>
          <t>IBIRAPITANGA FASE 3</t>
        </is>
      </c>
      <c r="N5405" s="142">
        <f>DATE(YEAR(G5405),MONTH(G5405),1)</f>
        <v/>
      </c>
      <c r="O5405" s="132">
        <f>IF(G5405&gt;$K$3,"Futuro","Atraso")</f>
        <v/>
      </c>
      <c r="P5405">
        <f>12*(YEAR(G5405)-YEAR($K$3))+(MONTH(G5405)-MONTH($K$3))</f>
        <v/>
      </c>
      <c r="Q5405" s="366">
        <f>IF(M5405="IBIRAPITANGA FASE 3",IF(O5405="Atraso",L5405,L5405/(1+$I$2)^P5405),IF(O5405="Atraso",L5405,L5405/(1+$I$1)^P5405))</f>
        <v/>
      </c>
      <c r="R5405">
        <f>IF(O5405="Atraso",$K$3-G5405,0)</f>
        <v/>
      </c>
      <c r="S5405">
        <f>IF(R5405&lt;=15,"Até 15",IF(R5405&lt;=30,"Entre 15 e 30",IF(R5405&lt;=60,"Entre 30 e 60",IF(R5405&lt;=90,"Entre 60 e 90",IF(R5405&lt;=120,"Entre 90 e 120",IF(R5405&lt;=150,"Entre 120 e 150",IF(R5405&lt;=180,"Entre 150 e 180","Superior a 180")))))))</f>
        <v/>
      </c>
    </row>
    <row r="5406">
      <c r="A5406" t="inlineStr">
        <is>
          <t>Q024L05</t>
        </is>
      </c>
      <c r="B5406" t="inlineStr">
        <is>
          <t>MATHEUS RIQUETTO DE SOUZA</t>
        </is>
      </c>
      <c r="C5406" t="n">
        <v>1</v>
      </c>
      <c r="D5406" t="inlineStr">
        <is>
          <t>IPCA</t>
        </is>
      </c>
      <c r="E5406" t="n">
        <v>0.009488792934583046</v>
      </c>
      <c r="F5406" t="inlineStr">
        <is>
          <t>MENSAL</t>
        </is>
      </c>
      <c r="G5406" t="n">
        <v>45641</v>
      </c>
      <c r="H5406" t="n">
        <v>45641</v>
      </c>
      <c r="I5406" t="n">
        <v>32</v>
      </c>
      <c r="J5406" t="inlineStr">
        <is>
          <t>CARTEIRA</t>
        </is>
      </c>
      <c r="K5406" t="inlineStr">
        <is>
          <t>CONTRATO</t>
        </is>
      </c>
      <c r="L5406" t="n">
        <v>3189.54</v>
      </c>
      <c r="M5406" t="inlineStr">
        <is>
          <t>IBIRAPITANGA FASE 3</t>
        </is>
      </c>
      <c r="N5406" s="142">
        <f>DATE(YEAR(G5406),MONTH(G5406),1)</f>
        <v/>
      </c>
      <c r="O5406" s="132">
        <f>IF(G5406&gt;$K$3,"Futuro","Atraso")</f>
        <v/>
      </c>
      <c r="P5406">
        <f>12*(YEAR(G5406)-YEAR($K$3))+(MONTH(G5406)-MONTH($K$3))</f>
        <v/>
      </c>
      <c r="Q5406" s="366">
        <f>IF(M5406="IBIRAPITANGA FASE 3",IF(O5406="Atraso",L5406,L5406/(1+$I$2)^P5406),IF(O5406="Atraso",L5406,L5406/(1+$I$1)^P5406))</f>
        <v/>
      </c>
      <c r="R5406">
        <f>IF(O5406="Atraso",$K$3-G5406,0)</f>
        <v/>
      </c>
      <c r="S5406">
        <f>IF(R5406&lt;=15,"Até 15",IF(R5406&lt;=30,"Entre 15 e 30",IF(R5406&lt;=60,"Entre 30 e 60",IF(R5406&lt;=90,"Entre 60 e 90",IF(R5406&lt;=120,"Entre 90 e 120",IF(R5406&lt;=150,"Entre 120 e 150",IF(R5406&lt;=180,"Entre 150 e 180","Superior a 180")))))))</f>
        <v/>
      </c>
    </row>
    <row r="5407">
      <c r="A5407" t="inlineStr">
        <is>
          <t>Q024L05</t>
        </is>
      </c>
      <c r="B5407" t="inlineStr">
        <is>
          <t>MATHEUS RIQUETTO DE SOUZA</t>
        </is>
      </c>
      <c r="C5407" t="n">
        <v>1</v>
      </c>
      <c r="D5407" t="inlineStr">
        <is>
          <t>IPCA</t>
        </is>
      </c>
      <c r="E5407" t="n">
        <v>0.009488792934583046</v>
      </c>
      <c r="F5407" t="inlineStr">
        <is>
          <t>MENSAL</t>
        </is>
      </c>
      <c r="G5407" t="n">
        <v>45672</v>
      </c>
      <c r="H5407" t="n">
        <v>45672</v>
      </c>
      <c r="I5407" t="n">
        <v>33</v>
      </c>
      <c r="J5407" t="inlineStr">
        <is>
          <t>CARTEIRA</t>
        </is>
      </c>
      <c r="K5407" t="inlineStr">
        <is>
          <t>CONTRATO</t>
        </is>
      </c>
      <c r="L5407" t="n">
        <v>3189.54</v>
      </c>
      <c r="M5407" t="inlineStr">
        <is>
          <t>IBIRAPITANGA FASE 3</t>
        </is>
      </c>
      <c r="N5407" s="142">
        <f>DATE(YEAR(G5407),MONTH(G5407),1)</f>
        <v/>
      </c>
      <c r="O5407" s="132">
        <f>IF(G5407&gt;$K$3,"Futuro","Atraso")</f>
        <v/>
      </c>
      <c r="P5407">
        <f>12*(YEAR(G5407)-YEAR($K$3))+(MONTH(G5407)-MONTH($K$3))</f>
        <v/>
      </c>
      <c r="Q5407" s="366">
        <f>IF(M5407="IBIRAPITANGA FASE 3",IF(O5407="Atraso",L5407,L5407/(1+$I$2)^P5407),IF(O5407="Atraso",L5407,L5407/(1+$I$1)^P5407))</f>
        <v/>
      </c>
      <c r="R5407">
        <f>IF(O5407="Atraso",$K$3-G5407,0)</f>
        <v/>
      </c>
      <c r="S5407">
        <f>IF(R5407&lt;=15,"Até 15",IF(R5407&lt;=30,"Entre 15 e 30",IF(R5407&lt;=60,"Entre 30 e 60",IF(R5407&lt;=90,"Entre 60 e 90",IF(R5407&lt;=120,"Entre 90 e 120",IF(R5407&lt;=150,"Entre 120 e 150",IF(R5407&lt;=180,"Entre 150 e 180","Superior a 180")))))))</f>
        <v/>
      </c>
    </row>
    <row r="5408">
      <c r="A5408" t="inlineStr">
        <is>
          <t>Q024L05</t>
        </is>
      </c>
      <c r="B5408" t="inlineStr">
        <is>
          <t>MATHEUS RIQUETTO DE SOUZA</t>
        </is>
      </c>
      <c r="C5408" t="n">
        <v>1</v>
      </c>
      <c r="D5408" t="inlineStr">
        <is>
          <t>IPCA</t>
        </is>
      </c>
      <c r="E5408" t="n">
        <v>0.009488792934583046</v>
      </c>
      <c r="F5408" t="inlineStr">
        <is>
          <t>MENSAL</t>
        </is>
      </c>
      <c r="G5408" t="n">
        <v>45703</v>
      </c>
      <c r="H5408" t="n">
        <v>45703</v>
      </c>
      <c r="I5408" t="n">
        <v>34</v>
      </c>
      <c r="J5408" t="inlineStr">
        <is>
          <t>CARTEIRA</t>
        </is>
      </c>
      <c r="K5408" t="inlineStr">
        <is>
          <t>CONTRATO</t>
        </is>
      </c>
      <c r="L5408" t="n">
        <v>3189.54</v>
      </c>
      <c r="M5408" t="inlineStr">
        <is>
          <t>IBIRAPITANGA FASE 3</t>
        </is>
      </c>
      <c r="N5408" s="142">
        <f>DATE(YEAR(G5408),MONTH(G5408),1)</f>
        <v/>
      </c>
      <c r="O5408" s="132">
        <f>IF(G5408&gt;$K$3,"Futuro","Atraso")</f>
        <v/>
      </c>
      <c r="P5408">
        <f>12*(YEAR(G5408)-YEAR($K$3))+(MONTH(G5408)-MONTH($K$3))</f>
        <v/>
      </c>
      <c r="Q5408" s="366">
        <f>IF(M5408="IBIRAPITANGA FASE 3",IF(O5408="Atraso",L5408,L5408/(1+$I$2)^P5408),IF(O5408="Atraso",L5408,L5408/(1+$I$1)^P5408))</f>
        <v/>
      </c>
      <c r="R5408">
        <f>IF(O5408="Atraso",$K$3-G5408,0)</f>
        <v/>
      </c>
      <c r="S5408">
        <f>IF(R5408&lt;=15,"Até 15",IF(R5408&lt;=30,"Entre 15 e 30",IF(R5408&lt;=60,"Entre 30 e 60",IF(R5408&lt;=90,"Entre 60 e 90",IF(R5408&lt;=120,"Entre 90 e 120",IF(R5408&lt;=150,"Entre 120 e 150",IF(R5408&lt;=180,"Entre 150 e 180","Superior a 180")))))))</f>
        <v/>
      </c>
    </row>
    <row r="5409">
      <c r="A5409" t="inlineStr">
        <is>
          <t>Q024L05</t>
        </is>
      </c>
      <c r="B5409" t="inlineStr">
        <is>
          <t>MATHEUS RIQUETTO DE SOUZA</t>
        </is>
      </c>
      <c r="C5409" t="n">
        <v>1</v>
      </c>
      <c r="D5409" t="inlineStr">
        <is>
          <t>IPCA</t>
        </is>
      </c>
      <c r="E5409" t="n">
        <v>0.009488792934583046</v>
      </c>
      <c r="F5409" t="inlineStr">
        <is>
          <t>MENSAL</t>
        </is>
      </c>
      <c r="G5409" t="n">
        <v>45731</v>
      </c>
      <c r="H5409" t="n">
        <v>45731</v>
      </c>
      <c r="I5409" t="n">
        <v>35</v>
      </c>
      <c r="J5409" t="inlineStr">
        <is>
          <t>CARTEIRA</t>
        </is>
      </c>
      <c r="K5409" t="inlineStr">
        <is>
          <t>CONTRATO</t>
        </is>
      </c>
      <c r="L5409" t="n">
        <v>3189.54</v>
      </c>
      <c r="M5409" t="inlineStr">
        <is>
          <t>IBIRAPITANGA FASE 3</t>
        </is>
      </c>
      <c r="N5409" s="142">
        <f>DATE(YEAR(G5409),MONTH(G5409),1)</f>
        <v/>
      </c>
      <c r="O5409" s="132">
        <f>IF(G5409&gt;$K$3,"Futuro","Atraso")</f>
        <v/>
      </c>
      <c r="P5409">
        <f>12*(YEAR(G5409)-YEAR($K$3))+(MONTH(G5409)-MONTH($K$3))</f>
        <v/>
      </c>
      <c r="Q5409" s="366">
        <f>IF(M5409="IBIRAPITANGA FASE 3",IF(O5409="Atraso",L5409,L5409/(1+$I$2)^P5409),IF(O5409="Atraso",L5409,L5409/(1+$I$1)^P5409))</f>
        <v/>
      </c>
      <c r="R5409">
        <f>IF(O5409="Atraso",$K$3-G5409,0)</f>
        <v/>
      </c>
      <c r="S5409">
        <f>IF(R5409&lt;=15,"Até 15",IF(R5409&lt;=30,"Entre 15 e 30",IF(R5409&lt;=60,"Entre 30 e 60",IF(R5409&lt;=90,"Entre 60 e 90",IF(R5409&lt;=120,"Entre 90 e 120",IF(R5409&lt;=150,"Entre 120 e 150",IF(R5409&lt;=180,"Entre 150 e 180","Superior a 180")))))))</f>
        <v/>
      </c>
    </row>
    <row r="5410">
      <c r="A5410" t="inlineStr">
        <is>
          <t>Q024L05</t>
        </is>
      </c>
      <c r="B5410" t="inlineStr">
        <is>
          <t>MATHEUS RIQUETTO DE SOUZA</t>
        </is>
      </c>
      <c r="C5410" t="n">
        <v>1</v>
      </c>
      <c r="D5410" t="inlineStr">
        <is>
          <t>IPCA</t>
        </is>
      </c>
      <c r="E5410" t="n">
        <v>0.009488792934583046</v>
      </c>
      <c r="F5410" t="inlineStr">
        <is>
          <t>MENSAL</t>
        </is>
      </c>
      <c r="G5410" t="n">
        <v>45762</v>
      </c>
      <c r="H5410" t="n">
        <v>45762</v>
      </c>
      <c r="I5410" t="n">
        <v>36</v>
      </c>
      <c r="J5410" t="inlineStr">
        <is>
          <t>CARTEIRA</t>
        </is>
      </c>
      <c r="K5410" t="inlineStr">
        <is>
          <t>CONTRATO</t>
        </is>
      </c>
      <c r="L5410" t="n">
        <v>3189.54</v>
      </c>
      <c r="M5410" t="inlineStr">
        <is>
          <t>IBIRAPITANGA FASE 3</t>
        </is>
      </c>
      <c r="N5410" s="142">
        <f>DATE(YEAR(G5410),MONTH(G5410),1)</f>
        <v/>
      </c>
      <c r="O5410" s="132">
        <f>IF(G5410&gt;$K$3,"Futuro","Atraso")</f>
        <v/>
      </c>
      <c r="P5410">
        <f>12*(YEAR(G5410)-YEAR($K$3))+(MONTH(G5410)-MONTH($K$3))</f>
        <v/>
      </c>
      <c r="Q5410" s="366">
        <f>IF(M5410="IBIRAPITANGA FASE 3",IF(O5410="Atraso",L5410,L5410/(1+$I$2)^P5410),IF(O5410="Atraso",L5410,L5410/(1+$I$1)^P5410))</f>
        <v/>
      </c>
      <c r="R5410">
        <f>IF(O5410="Atraso",$K$3-G5410,0)</f>
        <v/>
      </c>
      <c r="S5410">
        <f>IF(R5410&lt;=15,"Até 15",IF(R5410&lt;=30,"Entre 15 e 30",IF(R5410&lt;=60,"Entre 30 e 60",IF(R5410&lt;=90,"Entre 60 e 90",IF(R5410&lt;=120,"Entre 90 e 120",IF(R5410&lt;=150,"Entre 120 e 150",IF(R5410&lt;=180,"Entre 150 e 180","Superior a 180")))))))</f>
        <v/>
      </c>
    </row>
    <row r="5411">
      <c r="A5411" t="inlineStr">
        <is>
          <t>Q024L05</t>
        </is>
      </c>
      <c r="B5411" t="inlineStr">
        <is>
          <t>MATHEUS RIQUETTO DE SOUZA</t>
        </is>
      </c>
      <c r="C5411" t="n">
        <v>1</v>
      </c>
      <c r="D5411" t="inlineStr">
        <is>
          <t>IPCA</t>
        </is>
      </c>
      <c r="E5411" t="n">
        <v>0.009488792934583046</v>
      </c>
      <c r="F5411" t="inlineStr">
        <is>
          <t>MENSAL</t>
        </is>
      </c>
      <c r="G5411" t="n">
        <v>45792</v>
      </c>
      <c r="H5411" t="n">
        <v>45792</v>
      </c>
      <c r="I5411" t="n">
        <v>37</v>
      </c>
      <c r="J5411" t="inlineStr">
        <is>
          <t>CARTEIRA</t>
        </is>
      </c>
      <c r="K5411" t="inlineStr">
        <is>
          <t>CONTRATO</t>
        </is>
      </c>
      <c r="L5411" t="n">
        <v>3189.54</v>
      </c>
      <c r="M5411" t="inlineStr">
        <is>
          <t>IBIRAPITANGA FASE 3</t>
        </is>
      </c>
      <c r="N5411" s="142">
        <f>DATE(YEAR(G5411),MONTH(G5411),1)</f>
        <v/>
      </c>
      <c r="O5411" s="132">
        <f>IF(G5411&gt;$K$3,"Futuro","Atraso")</f>
        <v/>
      </c>
      <c r="P5411">
        <f>12*(YEAR(G5411)-YEAR($K$3))+(MONTH(G5411)-MONTH($K$3))</f>
        <v/>
      </c>
      <c r="Q5411" s="366">
        <f>IF(M5411="IBIRAPITANGA FASE 3",IF(O5411="Atraso",L5411,L5411/(1+$I$2)^P5411),IF(O5411="Atraso",L5411,L5411/(1+$I$1)^P5411))</f>
        <v/>
      </c>
      <c r="R5411">
        <f>IF(O5411="Atraso",$K$3-G5411,0)</f>
        <v/>
      </c>
      <c r="S5411">
        <f>IF(R5411&lt;=15,"Até 15",IF(R5411&lt;=30,"Entre 15 e 30",IF(R5411&lt;=60,"Entre 30 e 60",IF(R5411&lt;=90,"Entre 60 e 90",IF(R5411&lt;=120,"Entre 90 e 120",IF(R5411&lt;=150,"Entre 120 e 150",IF(R5411&lt;=180,"Entre 150 e 180","Superior a 180")))))))</f>
        <v/>
      </c>
    </row>
    <row r="5412">
      <c r="A5412" t="inlineStr">
        <is>
          <t>Q024L05</t>
        </is>
      </c>
      <c r="B5412" t="inlineStr">
        <is>
          <t>MATHEUS RIQUETTO DE SOUZA</t>
        </is>
      </c>
      <c r="C5412" t="n">
        <v>1</v>
      </c>
      <c r="D5412" t="inlineStr">
        <is>
          <t>IPCA</t>
        </is>
      </c>
      <c r="E5412" t="n">
        <v>0.009488792934583046</v>
      </c>
      <c r="F5412" t="inlineStr">
        <is>
          <t>MENSAL</t>
        </is>
      </c>
      <c r="G5412" t="n">
        <v>45823</v>
      </c>
      <c r="H5412" t="n">
        <v>45823</v>
      </c>
      <c r="I5412" t="n">
        <v>38</v>
      </c>
      <c r="J5412" t="inlineStr">
        <is>
          <t>CARTEIRA</t>
        </is>
      </c>
      <c r="K5412" t="inlineStr">
        <is>
          <t>CONTRATO</t>
        </is>
      </c>
      <c r="L5412" t="n">
        <v>3189.54</v>
      </c>
      <c r="M5412" t="inlineStr">
        <is>
          <t>IBIRAPITANGA FASE 3</t>
        </is>
      </c>
      <c r="N5412" s="142">
        <f>DATE(YEAR(G5412),MONTH(G5412),1)</f>
        <v/>
      </c>
      <c r="O5412" s="132">
        <f>IF(G5412&gt;$K$3,"Futuro","Atraso")</f>
        <v/>
      </c>
      <c r="P5412">
        <f>12*(YEAR(G5412)-YEAR($K$3))+(MONTH(G5412)-MONTH($K$3))</f>
        <v/>
      </c>
      <c r="Q5412" s="366">
        <f>IF(M5412="IBIRAPITANGA FASE 3",IF(O5412="Atraso",L5412,L5412/(1+$I$2)^P5412),IF(O5412="Atraso",L5412,L5412/(1+$I$1)^P5412))</f>
        <v/>
      </c>
      <c r="R5412">
        <f>IF(O5412="Atraso",$K$3-G5412,0)</f>
        <v/>
      </c>
      <c r="S5412">
        <f>IF(R5412&lt;=15,"Até 15",IF(R5412&lt;=30,"Entre 15 e 30",IF(R5412&lt;=60,"Entre 30 e 60",IF(R5412&lt;=90,"Entre 60 e 90",IF(R5412&lt;=120,"Entre 90 e 120",IF(R5412&lt;=150,"Entre 120 e 150",IF(R5412&lt;=180,"Entre 150 e 180","Superior a 180")))))))</f>
        <v/>
      </c>
    </row>
    <row r="5413">
      <c r="A5413" t="inlineStr">
        <is>
          <t>Q024L05</t>
        </is>
      </c>
      <c r="B5413" t="inlineStr">
        <is>
          <t>MATHEUS RIQUETTO DE SOUZA</t>
        </is>
      </c>
      <c r="C5413" t="n">
        <v>1</v>
      </c>
      <c r="D5413" t="inlineStr">
        <is>
          <t>IPCA</t>
        </is>
      </c>
      <c r="E5413" t="n">
        <v>0.009488792934583046</v>
      </c>
      <c r="F5413" t="inlineStr">
        <is>
          <t>MENSAL</t>
        </is>
      </c>
      <c r="G5413" t="n">
        <v>45853</v>
      </c>
      <c r="H5413" t="n">
        <v>45853</v>
      </c>
      <c r="I5413" t="n">
        <v>39</v>
      </c>
      <c r="J5413" t="inlineStr">
        <is>
          <t>CARTEIRA</t>
        </is>
      </c>
      <c r="K5413" t="inlineStr">
        <is>
          <t>CONTRATO</t>
        </is>
      </c>
      <c r="L5413" t="n">
        <v>3189.54</v>
      </c>
      <c r="M5413" t="inlineStr">
        <is>
          <t>IBIRAPITANGA FASE 3</t>
        </is>
      </c>
      <c r="N5413" s="142">
        <f>DATE(YEAR(G5413),MONTH(G5413),1)</f>
        <v/>
      </c>
      <c r="O5413" s="132">
        <f>IF(G5413&gt;$K$3,"Futuro","Atraso")</f>
        <v/>
      </c>
      <c r="P5413">
        <f>12*(YEAR(G5413)-YEAR($K$3))+(MONTH(G5413)-MONTH($K$3))</f>
        <v/>
      </c>
      <c r="Q5413" s="366">
        <f>IF(M5413="IBIRAPITANGA FASE 3",IF(O5413="Atraso",L5413,L5413/(1+$I$2)^P5413),IF(O5413="Atraso",L5413,L5413/(1+$I$1)^P5413))</f>
        <v/>
      </c>
      <c r="R5413">
        <f>IF(O5413="Atraso",$K$3-G5413,0)</f>
        <v/>
      </c>
      <c r="S5413">
        <f>IF(R5413&lt;=15,"Até 15",IF(R5413&lt;=30,"Entre 15 e 30",IF(R5413&lt;=60,"Entre 30 e 60",IF(R5413&lt;=90,"Entre 60 e 90",IF(R5413&lt;=120,"Entre 90 e 120",IF(R5413&lt;=150,"Entre 120 e 150",IF(R5413&lt;=180,"Entre 150 e 180","Superior a 180")))))))</f>
        <v/>
      </c>
    </row>
    <row r="5414">
      <c r="A5414" t="inlineStr">
        <is>
          <t>Q024L05</t>
        </is>
      </c>
      <c r="B5414" t="inlineStr">
        <is>
          <t>MATHEUS RIQUETTO DE SOUZA</t>
        </is>
      </c>
      <c r="C5414" t="n">
        <v>1</v>
      </c>
      <c r="D5414" t="inlineStr">
        <is>
          <t>IPCA</t>
        </is>
      </c>
      <c r="E5414" t="n">
        <v>0.009488792934583046</v>
      </c>
      <c r="F5414" t="inlineStr">
        <is>
          <t>MENSAL</t>
        </is>
      </c>
      <c r="G5414" t="n">
        <v>45884</v>
      </c>
      <c r="H5414" t="n">
        <v>45884</v>
      </c>
      <c r="I5414" t="n">
        <v>40</v>
      </c>
      <c r="J5414" t="inlineStr">
        <is>
          <t>CARTEIRA</t>
        </is>
      </c>
      <c r="K5414" t="inlineStr">
        <is>
          <t>CONTRATO</t>
        </is>
      </c>
      <c r="L5414" t="n">
        <v>3189.54</v>
      </c>
      <c r="M5414" t="inlineStr">
        <is>
          <t>IBIRAPITANGA FASE 3</t>
        </is>
      </c>
      <c r="N5414" s="142">
        <f>DATE(YEAR(G5414),MONTH(G5414),1)</f>
        <v/>
      </c>
      <c r="O5414" s="132">
        <f>IF(G5414&gt;$K$3,"Futuro","Atraso")</f>
        <v/>
      </c>
      <c r="P5414">
        <f>12*(YEAR(G5414)-YEAR($K$3))+(MONTH(G5414)-MONTH($K$3))</f>
        <v/>
      </c>
      <c r="Q5414" s="366">
        <f>IF(M5414="IBIRAPITANGA FASE 3",IF(O5414="Atraso",L5414,L5414/(1+$I$2)^P5414),IF(O5414="Atraso",L5414,L5414/(1+$I$1)^P5414))</f>
        <v/>
      </c>
      <c r="R5414">
        <f>IF(O5414="Atraso",$K$3-G5414,0)</f>
        <v/>
      </c>
      <c r="S5414">
        <f>IF(R5414&lt;=15,"Até 15",IF(R5414&lt;=30,"Entre 15 e 30",IF(R5414&lt;=60,"Entre 30 e 60",IF(R5414&lt;=90,"Entre 60 e 90",IF(R5414&lt;=120,"Entre 90 e 120",IF(R5414&lt;=150,"Entre 120 e 150",IF(R5414&lt;=180,"Entre 150 e 180","Superior a 180")))))))</f>
        <v/>
      </c>
    </row>
    <row r="5415">
      <c r="A5415" t="inlineStr">
        <is>
          <t>Q024L05</t>
        </is>
      </c>
      <c r="B5415" t="inlineStr">
        <is>
          <t>MATHEUS RIQUETTO DE SOUZA</t>
        </is>
      </c>
      <c r="C5415" t="n">
        <v>1</v>
      </c>
      <c r="D5415" t="inlineStr">
        <is>
          <t>IPCA</t>
        </is>
      </c>
      <c r="E5415" t="n">
        <v>0.009488792934583046</v>
      </c>
      <c r="F5415" t="inlineStr">
        <is>
          <t>MENSAL</t>
        </is>
      </c>
      <c r="G5415" t="n">
        <v>45915</v>
      </c>
      <c r="H5415" t="n">
        <v>45915</v>
      </c>
      <c r="I5415" t="n">
        <v>41</v>
      </c>
      <c r="J5415" t="inlineStr">
        <is>
          <t>CARTEIRA</t>
        </is>
      </c>
      <c r="K5415" t="inlineStr">
        <is>
          <t>CONTRATO</t>
        </is>
      </c>
      <c r="L5415" t="n">
        <v>3189.54</v>
      </c>
      <c r="M5415" t="inlineStr">
        <is>
          <t>IBIRAPITANGA FASE 3</t>
        </is>
      </c>
      <c r="N5415" s="142">
        <f>DATE(YEAR(G5415),MONTH(G5415),1)</f>
        <v/>
      </c>
      <c r="O5415" s="132">
        <f>IF(G5415&gt;$K$3,"Futuro","Atraso")</f>
        <v/>
      </c>
      <c r="P5415">
        <f>12*(YEAR(G5415)-YEAR($K$3))+(MONTH(G5415)-MONTH($K$3))</f>
        <v/>
      </c>
      <c r="Q5415" s="366">
        <f>IF(M5415="IBIRAPITANGA FASE 3",IF(O5415="Atraso",L5415,L5415/(1+$I$2)^P5415),IF(O5415="Atraso",L5415,L5415/(1+$I$1)^P5415))</f>
        <v/>
      </c>
      <c r="R5415">
        <f>IF(O5415="Atraso",$K$3-G5415,0)</f>
        <v/>
      </c>
      <c r="S5415">
        <f>IF(R5415&lt;=15,"Até 15",IF(R5415&lt;=30,"Entre 15 e 30",IF(R5415&lt;=60,"Entre 30 e 60",IF(R5415&lt;=90,"Entre 60 e 90",IF(R5415&lt;=120,"Entre 90 e 120",IF(R5415&lt;=150,"Entre 120 e 150",IF(R5415&lt;=180,"Entre 150 e 180","Superior a 180")))))))</f>
        <v/>
      </c>
    </row>
    <row r="5416">
      <c r="A5416" t="inlineStr">
        <is>
          <t>Q024L05</t>
        </is>
      </c>
      <c r="B5416" t="inlineStr">
        <is>
          <t>MATHEUS RIQUETTO DE SOUZA</t>
        </is>
      </c>
      <c r="C5416" t="n">
        <v>1</v>
      </c>
      <c r="D5416" t="inlineStr">
        <is>
          <t>IPCA</t>
        </is>
      </c>
      <c r="E5416" t="n">
        <v>0.009488792934583046</v>
      </c>
      <c r="F5416" t="inlineStr">
        <is>
          <t>MENSAL</t>
        </is>
      </c>
      <c r="G5416" t="n">
        <v>45945</v>
      </c>
      <c r="H5416" t="n">
        <v>45945</v>
      </c>
      <c r="I5416" t="n">
        <v>42</v>
      </c>
      <c r="J5416" t="inlineStr">
        <is>
          <t>CARTEIRA</t>
        </is>
      </c>
      <c r="K5416" t="inlineStr">
        <is>
          <t>CONTRATO</t>
        </is>
      </c>
      <c r="L5416" t="n">
        <v>3189.54</v>
      </c>
      <c r="M5416" t="inlineStr">
        <is>
          <t>IBIRAPITANGA FASE 3</t>
        </is>
      </c>
      <c r="N5416" s="142">
        <f>DATE(YEAR(G5416),MONTH(G5416),1)</f>
        <v/>
      </c>
      <c r="O5416" s="132">
        <f>IF(G5416&gt;$K$3,"Futuro","Atraso")</f>
        <v/>
      </c>
      <c r="P5416">
        <f>12*(YEAR(G5416)-YEAR($K$3))+(MONTH(G5416)-MONTH($K$3))</f>
        <v/>
      </c>
      <c r="Q5416" s="366">
        <f>IF(M5416="IBIRAPITANGA FASE 3",IF(O5416="Atraso",L5416,L5416/(1+$I$2)^P5416),IF(O5416="Atraso",L5416,L5416/(1+$I$1)^P5416))</f>
        <v/>
      </c>
      <c r="R5416">
        <f>IF(O5416="Atraso",$K$3-G5416,0)</f>
        <v/>
      </c>
      <c r="S5416">
        <f>IF(R5416&lt;=15,"Até 15",IF(R5416&lt;=30,"Entre 15 e 30",IF(R5416&lt;=60,"Entre 30 e 60",IF(R5416&lt;=90,"Entre 60 e 90",IF(R5416&lt;=120,"Entre 90 e 120",IF(R5416&lt;=150,"Entre 120 e 150",IF(R5416&lt;=180,"Entre 150 e 180","Superior a 180")))))))</f>
        <v/>
      </c>
    </row>
    <row r="5417">
      <c r="A5417" t="inlineStr">
        <is>
          <t>Q024L05</t>
        </is>
      </c>
      <c r="B5417" t="inlineStr">
        <is>
          <t>MATHEUS RIQUETTO DE SOUZA</t>
        </is>
      </c>
      <c r="C5417" t="n">
        <v>1</v>
      </c>
      <c r="D5417" t="inlineStr">
        <is>
          <t>IPCA</t>
        </is>
      </c>
      <c r="E5417" t="n">
        <v>0.009488792934583046</v>
      </c>
      <c r="F5417" t="inlineStr">
        <is>
          <t>MENSAL</t>
        </is>
      </c>
      <c r="G5417" t="n">
        <v>45976</v>
      </c>
      <c r="H5417" t="n">
        <v>45976</v>
      </c>
      <c r="I5417" t="n">
        <v>43</v>
      </c>
      <c r="J5417" t="inlineStr">
        <is>
          <t>CARTEIRA</t>
        </is>
      </c>
      <c r="K5417" t="inlineStr">
        <is>
          <t>CONTRATO</t>
        </is>
      </c>
      <c r="L5417" t="n">
        <v>3189.54</v>
      </c>
      <c r="M5417" t="inlineStr">
        <is>
          <t>IBIRAPITANGA FASE 3</t>
        </is>
      </c>
      <c r="N5417" s="142">
        <f>DATE(YEAR(G5417),MONTH(G5417),1)</f>
        <v/>
      </c>
      <c r="O5417" s="132">
        <f>IF(G5417&gt;$K$3,"Futuro","Atraso")</f>
        <v/>
      </c>
      <c r="P5417">
        <f>12*(YEAR(G5417)-YEAR($K$3))+(MONTH(G5417)-MONTH($K$3))</f>
        <v/>
      </c>
      <c r="Q5417" s="366">
        <f>IF(M5417="IBIRAPITANGA FASE 3",IF(O5417="Atraso",L5417,L5417/(1+$I$2)^P5417),IF(O5417="Atraso",L5417,L5417/(1+$I$1)^P5417))</f>
        <v/>
      </c>
      <c r="R5417">
        <f>IF(O5417="Atraso",$K$3-G5417,0)</f>
        <v/>
      </c>
      <c r="S5417">
        <f>IF(R5417&lt;=15,"Até 15",IF(R5417&lt;=30,"Entre 15 e 30",IF(R5417&lt;=60,"Entre 30 e 60",IF(R5417&lt;=90,"Entre 60 e 90",IF(R5417&lt;=120,"Entre 90 e 120",IF(R5417&lt;=150,"Entre 120 e 150",IF(R5417&lt;=180,"Entre 150 e 180","Superior a 180")))))))</f>
        <v/>
      </c>
    </row>
    <row r="5418">
      <c r="A5418" t="inlineStr">
        <is>
          <t>Q024L05</t>
        </is>
      </c>
      <c r="B5418" t="inlineStr">
        <is>
          <t>MATHEUS RIQUETTO DE SOUZA</t>
        </is>
      </c>
      <c r="C5418" t="n">
        <v>1</v>
      </c>
      <c r="D5418" t="inlineStr">
        <is>
          <t>IPCA</t>
        </is>
      </c>
      <c r="E5418" t="n">
        <v>0.009488792934583046</v>
      </c>
      <c r="F5418" t="inlineStr">
        <is>
          <t>MENSAL</t>
        </is>
      </c>
      <c r="G5418" t="n">
        <v>46006</v>
      </c>
      <c r="H5418" t="n">
        <v>46006</v>
      </c>
      <c r="I5418" t="n">
        <v>44</v>
      </c>
      <c r="J5418" t="inlineStr">
        <is>
          <t>CARTEIRA</t>
        </is>
      </c>
      <c r="K5418" t="inlineStr">
        <is>
          <t>CONTRATO</t>
        </is>
      </c>
      <c r="L5418" t="n">
        <v>3189.54</v>
      </c>
      <c r="M5418" t="inlineStr">
        <is>
          <t>IBIRAPITANGA FASE 3</t>
        </is>
      </c>
      <c r="N5418" s="142">
        <f>DATE(YEAR(G5418),MONTH(G5418),1)</f>
        <v/>
      </c>
      <c r="O5418" s="132">
        <f>IF(G5418&gt;$K$3,"Futuro","Atraso")</f>
        <v/>
      </c>
      <c r="P5418">
        <f>12*(YEAR(G5418)-YEAR($K$3))+(MONTH(G5418)-MONTH($K$3))</f>
        <v/>
      </c>
      <c r="Q5418" s="366">
        <f>IF(M5418="IBIRAPITANGA FASE 3",IF(O5418="Atraso",L5418,L5418/(1+$I$2)^P5418),IF(O5418="Atraso",L5418,L5418/(1+$I$1)^P5418))</f>
        <v/>
      </c>
      <c r="R5418">
        <f>IF(O5418="Atraso",$K$3-G5418,0)</f>
        <v/>
      </c>
      <c r="S5418">
        <f>IF(R5418&lt;=15,"Até 15",IF(R5418&lt;=30,"Entre 15 e 30",IF(R5418&lt;=60,"Entre 30 e 60",IF(R5418&lt;=90,"Entre 60 e 90",IF(R5418&lt;=120,"Entre 90 e 120",IF(R5418&lt;=150,"Entre 120 e 150",IF(R5418&lt;=180,"Entre 150 e 180","Superior a 180")))))))</f>
        <v/>
      </c>
    </row>
    <row r="5419">
      <c r="A5419" t="inlineStr">
        <is>
          <t>Q024L05</t>
        </is>
      </c>
      <c r="B5419" t="inlineStr">
        <is>
          <t>MATHEUS RIQUETTO DE SOUZA</t>
        </is>
      </c>
      <c r="C5419" t="n">
        <v>1</v>
      </c>
      <c r="D5419" t="inlineStr">
        <is>
          <t>IPCA</t>
        </is>
      </c>
      <c r="E5419" t="n">
        <v>0.009488792934583046</v>
      </c>
      <c r="F5419" t="inlineStr">
        <is>
          <t>MENSAL</t>
        </is>
      </c>
      <c r="G5419" t="n">
        <v>46037</v>
      </c>
      <c r="H5419" t="n">
        <v>46037</v>
      </c>
      <c r="I5419" t="n">
        <v>45</v>
      </c>
      <c r="J5419" t="inlineStr">
        <is>
          <t>CARTEIRA</t>
        </is>
      </c>
      <c r="K5419" t="inlineStr">
        <is>
          <t>CONTRATO</t>
        </is>
      </c>
      <c r="L5419" t="n">
        <v>3189.54</v>
      </c>
      <c r="M5419" t="inlineStr">
        <is>
          <t>IBIRAPITANGA FASE 3</t>
        </is>
      </c>
      <c r="N5419" s="142">
        <f>DATE(YEAR(G5419),MONTH(G5419),1)</f>
        <v/>
      </c>
      <c r="O5419" s="132">
        <f>IF(G5419&gt;$K$3,"Futuro","Atraso")</f>
        <v/>
      </c>
      <c r="P5419">
        <f>12*(YEAR(G5419)-YEAR($K$3))+(MONTH(G5419)-MONTH($K$3))</f>
        <v/>
      </c>
      <c r="Q5419" s="366">
        <f>IF(M5419="IBIRAPITANGA FASE 3",IF(O5419="Atraso",L5419,L5419/(1+$I$2)^P5419),IF(O5419="Atraso",L5419,L5419/(1+$I$1)^P5419))</f>
        <v/>
      </c>
      <c r="R5419">
        <f>IF(O5419="Atraso",$K$3-G5419,0)</f>
        <v/>
      </c>
      <c r="S5419">
        <f>IF(R5419&lt;=15,"Até 15",IF(R5419&lt;=30,"Entre 15 e 30",IF(R5419&lt;=60,"Entre 30 e 60",IF(R5419&lt;=90,"Entre 60 e 90",IF(R5419&lt;=120,"Entre 90 e 120",IF(R5419&lt;=150,"Entre 120 e 150",IF(R5419&lt;=180,"Entre 150 e 180","Superior a 180")))))))</f>
        <v/>
      </c>
    </row>
    <row r="5420">
      <c r="A5420" t="inlineStr">
        <is>
          <t>Q024L05</t>
        </is>
      </c>
      <c r="B5420" t="inlineStr">
        <is>
          <t>MATHEUS RIQUETTO DE SOUZA</t>
        </is>
      </c>
      <c r="C5420" t="n">
        <v>1</v>
      </c>
      <c r="D5420" t="inlineStr">
        <is>
          <t>IPCA</t>
        </is>
      </c>
      <c r="E5420" t="n">
        <v>0.009488792934583046</v>
      </c>
      <c r="F5420" t="inlineStr">
        <is>
          <t>MENSAL</t>
        </is>
      </c>
      <c r="G5420" t="n">
        <v>46068</v>
      </c>
      <c r="H5420" t="n">
        <v>46068</v>
      </c>
      <c r="I5420" t="n">
        <v>46</v>
      </c>
      <c r="J5420" t="inlineStr">
        <is>
          <t>CARTEIRA</t>
        </is>
      </c>
      <c r="K5420" t="inlineStr">
        <is>
          <t>CONTRATO</t>
        </is>
      </c>
      <c r="L5420" t="n">
        <v>3189.54</v>
      </c>
      <c r="M5420" t="inlineStr">
        <is>
          <t>IBIRAPITANGA FASE 3</t>
        </is>
      </c>
      <c r="N5420" s="142">
        <f>DATE(YEAR(G5420),MONTH(G5420),1)</f>
        <v/>
      </c>
      <c r="O5420" s="132">
        <f>IF(G5420&gt;$K$3,"Futuro","Atraso")</f>
        <v/>
      </c>
      <c r="P5420">
        <f>12*(YEAR(G5420)-YEAR($K$3))+(MONTH(G5420)-MONTH($K$3))</f>
        <v/>
      </c>
      <c r="Q5420" s="366">
        <f>IF(M5420="IBIRAPITANGA FASE 3",IF(O5420="Atraso",L5420,L5420/(1+$I$2)^P5420),IF(O5420="Atraso",L5420,L5420/(1+$I$1)^P5420))</f>
        <v/>
      </c>
      <c r="R5420">
        <f>IF(O5420="Atraso",$K$3-G5420,0)</f>
        <v/>
      </c>
      <c r="S5420">
        <f>IF(R5420&lt;=15,"Até 15",IF(R5420&lt;=30,"Entre 15 e 30",IF(R5420&lt;=60,"Entre 30 e 60",IF(R5420&lt;=90,"Entre 60 e 90",IF(R5420&lt;=120,"Entre 90 e 120",IF(R5420&lt;=150,"Entre 120 e 150",IF(R5420&lt;=180,"Entre 150 e 180","Superior a 180")))))))</f>
        <v/>
      </c>
    </row>
    <row r="5421">
      <c r="A5421" t="inlineStr">
        <is>
          <t>Q024L05</t>
        </is>
      </c>
      <c r="B5421" t="inlineStr">
        <is>
          <t>MATHEUS RIQUETTO DE SOUZA</t>
        </is>
      </c>
      <c r="C5421" t="n">
        <v>1</v>
      </c>
      <c r="D5421" t="inlineStr">
        <is>
          <t>IPCA</t>
        </is>
      </c>
      <c r="E5421" t="n">
        <v>0.009488792934583046</v>
      </c>
      <c r="F5421" t="inlineStr">
        <is>
          <t>MENSAL</t>
        </is>
      </c>
      <c r="G5421" t="n">
        <v>46096</v>
      </c>
      <c r="H5421" t="n">
        <v>46096</v>
      </c>
      <c r="I5421" t="n">
        <v>47</v>
      </c>
      <c r="J5421" t="inlineStr">
        <is>
          <t>CARTEIRA</t>
        </is>
      </c>
      <c r="K5421" t="inlineStr">
        <is>
          <t>CONTRATO</t>
        </is>
      </c>
      <c r="L5421" t="n">
        <v>3189.54</v>
      </c>
      <c r="M5421" t="inlineStr">
        <is>
          <t>IBIRAPITANGA FASE 3</t>
        </is>
      </c>
      <c r="N5421" s="142">
        <f>DATE(YEAR(G5421),MONTH(G5421),1)</f>
        <v/>
      </c>
      <c r="O5421" s="132">
        <f>IF(G5421&gt;$K$3,"Futuro","Atraso")</f>
        <v/>
      </c>
      <c r="P5421">
        <f>12*(YEAR(G5421)-YEAR($K$3))+(MONTH(G5421)-MONTH($K$3))</f>
        <v/>
      </c>
      <c r="Q5421" s="366">
        <f>IF(M5421="IBIRAPITANGA FASE 3",IF(O5421="Atraso",L5421,L5421/(1+$I$2)^P5421),IF(O5421="Atraso",L5421,L5421/(1+$I$1)^P5421))</f>
        <v/>
      </c>
      <c r="R5421">
        <f>IF(O5421="Atraso",$K$3-G5421,0)</f>
        <v/>
      </c>
      <c r="S5421">
        <f>IF(R5421&lt;=15,"Até 15",IF(R5421&lt;=30,"Entre 15 e 30",IF(R5421&lt;=60,"Entre 30 e 60",IF(R5421&lt;=90,"Entre 60 e 90",IF(R5421&lt;=120,"Entre 90 e 120",IF(R5421&lt;=150,"Entre 120 e 150",IF(R5421&lt;=180,"Entre 150 e 180","Superior a 180")))))))</f>
        <v/>
      </c>
    </row>
    <row r="5422">
      <c r="A5422" t="inlineStr">
        <is>
          <t>Q024L05</t>
        </is>
      </c>
      <c r="B5422" t="inlineStr">
        <is>
          <t>MATHEUS RIQUETTO DE SOUZA</t>
        </is>
      </c>
      <c r="C5422" t="n">
        <v>1</v>
      </c>
      <c r="D5422" t="inlineStr">
        <is>
          <t>IPCA</t>
        </is>
      </c>
      <c r="E5422" t="n">
        <v>0.009488792934583046</v>
      </c>
      <c r="F5422" t="inlineStr">
        <is>
          <t>MENSAL</t>
        </is>
      </c>
      <c r="G5422" t="n">
        <v>46127</v>
      </c>
      <c r="H5422" t="n">
        <v>46127</v>
      </c>
      <c r="I5422" t="n">
        <v>48</v>
      </c>
      <c r="J5422" t="inlineStr">
        <is>
          <t>CARTEIRA</t>
        </is>
      </c>
      <c r="K5422" t="inlineStr">
        <is>
          <t>CONTRATO</t>
        </is>
      </c>
      <c r="L5422" t="n">
        <v>3189.54</v>
      </c>
      <c r="M5422" t="inlineStr">
        <is>
          <t>IBIRAPITANGA FASE 3</t>
        </is>
      </c>
      <c r="N5422" s="142">
        <f>DATE(YEAR(G5422),MONTH(G5422),1)</f>
        <v/>
      </c>
      <c r="O5422" s="132">
        <f>IF(G5422&gt;$K$3,"Futuro","Atraso")</f>
        <v/>
      </c>
      <c r="P5422">
        <f>12*(YEAR(G5422)-YEAR($K$3))+(MONTH(G5422)-MONTH($K$3))</f>
        <v/>
      </c>
      <c r="Q5422" s="366">
        <f>IF(M5422="IBIRAPITANGA FASE 3",IF(O5422="Atraso",L5422,L5422/(1+$I$2)^P5422),IF(O5422="Atraso",L5422,L5422/(1+$I$1)^P5422))</f>
        <v/>
      </c>
      <c r="R5422">
        <f>IF(O5422="Atraso",$K$3-G5422,0)</f>
        <v/>
      </c>
      <c r="S5422">
        <f>IF(R5422&lt;=15,"Até 15",IF(R5422&lt;=30,"Entre 15 e 30",IF(R5422&lt;=60,"Entre 30 e 60",IF(R5422&lt;=90,"Entre 60 e 90",IF(R5422&lt;=120,"Entre 90 e 120",IF(R5422&lt;=150,"Entre 120 e 150",IF(R5422&lt;=180,"Entre 150 e 180","Superior a 180")))))))</f>
        <v/>
      </c>
    </row>
    <row r="5423">
      <c r="A5423" t="inlineStr">
        <is>
          <t>Q024L05</t>
        </is>
      </c>
      <c r="B5423" t="inlineStr">
        <is>
          <t>MATHEUS RIQUETTO DE SOUZA</t>
        </is>
      </c>
      <c r="C5423" t="n">
        <v>1</v>
      </c>
      <c r="D5423" t="inlineStr">
        <is>
          <t>IPCA</t>
        </is>
      </c>
      <c r="E5423" t="n">
        <v>0.009488792934583046</v>
      </c>
      <c r="F5423" t="inlineStr">
        <is>
          <t>MENSAL</t>
        </is>
      </c>
      <c r="G5423" t="n">
        <v>46157</v>
      </c>
      <c r="H5423" t="n">
        <v>46157</v>
      </c>
      <c r="I5423" t="n">
        <v>49</v>
      </c>
      <c r="J5423" t="inlineStr">
        <is>
          <t>CARTEIRA</t>
        </is>
      </c>
      <c r="K5423" t="inlineStr">
        <is>
          <t>CONTRATO</t>
        </is>
      </c>
      <c r="L5423" t="n">
        <v>3189.54</v>
      </c>
      <c r="M5423" t="inlineStr">
        <is>
          <t>IBIRAPITANGA FASE 3</t>
        </is>
      </c>
      <c r="N5423" s="142">
        <f>DATE(YEAR(G5423),MONTH(G5423),1)</f>
        <v/>
      </c>
      <c r="O5423" s="132">
        <f>IF(G5423&gt;$K$3,"Futuro","Atraso")</f>
        <v/>
      </c>
      <c r="P5423">
        <f>12*(YEAR(G5423)-YEAR($K$3))+(MONTH(G5423)-MONTH($K$3))</f>
        <v/>
      </c>
      <c r="Q5423" s="366">
        <f>IF(M5423="IBIRAPITANGA FASE 3",IF(O5423="Atraso",L5423,L5423/(1+$I$2)^P5423),IF(O5423="Atraso",L5423,L5423/(1+$I$1)^P5423))</f>
        <v/>
      </c>
      <c r="R5423">
        <f>IF(O5423="Atraso",$K$3-G5423,0)</f>
        <v/>
      </c>
      <c r="S5423">
        <f>IF(R5423&lt;=15,"Até 15",IF(R5423&lt;=30,"Entre 15 e 30",IF(R5423&lt;=60,"Entre 30 e 60",IF(R5423&lt;=90,"Entre 60 e 90",IF(R5423&lt;=120,"Entre 90 e 120",IF(R5423&lt;=150,"Entre 120 e 150",IF(R5423&lt;=180,"Entre 150 e 180","Superior a 180")))))))</f>
        <v/>
      </c>
    </row>
    <row r="5424">
      <c r="A5424" t="inlineStr">
        <is>
          <t>Q024L05</t>
        </is>
      </c>
      <c r="B5424" t="inlineStr">
        <is>
          <t>MATHEUS RIQUETTO DE SOUZA</t>
        </is>
      </c>
      <c r="C5424" t="n">
        <v>1</v>
      </c>
      <c r="D5424" t="inlineStr">
        <is>
          <t>IPCA</t>
        </is>
      </c>
      <c r="E5424" t="n">
        <v>0.009488792934583046</v>
      </c>
      <c r="F5424" t="inlineStr">
        <is>
          <t>MENSAL</t>
        </is>
      </c>
      <c r="G5424" t="n">
        <v>46188</v>
      </c>
      <c r="H5424" t="n">
        <v>46188</v>
      </c>
      <c r="I5424" t="n">
        <v>50</v>
      </c>
      <c r="J5424" t="inlineStr">
        <is>
          <t>CARTEIRA</t>
        </is>
      </c>
      <c r="K5424" t="inlineStr">
        <is>
          <t>CONTRATO</t>
        </is>
      </c>
      <c r="L5424" t="n">
        <v>3189.54</v>
      </c>
      <c r="M5424" t="inlineStr">
        <is>
          <t>IBIRAPITANGA FASE 3</t>
        </is>
      </c>
      <c r="N5424" s="142">
        <f>DATE(YEAR(G5424),MONTH(G5424),1)</f>
        <v/>
      </c>
      <c r="O5424" s="132">
        <f>IF(G5424&gt;$K$3,"Futuro","Atraso")</f>
        <v/>
      </c>
      <c r="P5424">
        <f>12*(YEAR(G5424)-YEAR($K$3))+(MONTH(G5424)-MONTH($K$3))</f>
        <v/>
      </c>
      <c r="Q5424" s="366">
        <f>IF(M5424="IBIRAPITANGA FASE 3",IF(O5424="Atraso",L5424,L5424/(1+$I$2)^P5424),IF(O5424="Atraso",L5424,L5424/(1+$I$1)^P5424))</f>
        <v/>
      </c>
      <c r="R5424">
        <f>IF(O5424="Atraso",$K$3-G5424,0)</f>
        <v/>
      </c>
      <c r="S5424">
        <f>IF(R5424&lt;=15,"Até 15",IF(R5424&lt;=30,"Entre 15 e 30",IF(R5424&lt;=60,"Entre 30 e 60",IF(R5424&lt;=90,"Entre 60 e 90",IF(R5424&lt;=120,"Entre 90 e 120",IF(R5424&lt;=150,"Entre 120 e 150",IF(R5424&lt;=180,"Entre 150 e 180","Superior a 180")))))))</f>
        <v/>
      </c>
    </row>
    <row r="5425">
      <c r="A5425" t="inlineStr">
        <is>
          <t>Q024L05</t>
        </is>
      </c>
      <c r="B5425" t="inlineStr">
        <is>
          <t>MATHEUS RIQUETTO DE SOUZA</t>
        </is>
      </c>
      <c r="C5425" t="n">
        <v>1</v>
      </c>
      <c r="D5425" t="inlineStr">
        <is>
          <t>IPCA</t>
        </is>
      </c>
      <c r="E5425" t="n">
        <v>0.009488792934583046</v>
      </c>
      <c r="F5425" t="inlineStr">
        <is>
          <t>MENSAL</t>
        </is>
      </c>
      <c r="G5425" t="n">
        <v>46218</v>
      </c>
      <c r="H5425" t="n">
        <v>46218</v>
      </c>
      <c r="I5425" t="n">
        <v>51</v>
      </c>
      <c r="J5425" t="inlineStr">
        <is>
          <t>CARTEIRA</t>
        </is>
      </c>
      <c r="K5425" t="inlineStr">
        <is>
          <t>CONTRATO</t>
        </is>
      </c>
      <c r="L5425" t="n">
        <v>3189.54</v>
      </c>
      <c r="M5425" t="inlineStr">
        <is>
          <t>IBIRAPITANGA FASE 3</t>
        </is>
      </c>
      <c r="N5425" s="142">
        <f>DATE(YEAR(G5425),MONTH(G5425),1)</f>
        <v/>
      </c>
      <c r="O5425" s="132">
        <f>IF(G5425&gt;$K$3,"Futuro","Atraso")</f>
        <v/>
      </c>
      <c r="P5425">
        <f>12*(YEAR(G5425)-YEAR($K$3))+(MONTH(G5425)-MONTH($K$3))</f>
        <v/>
      </c>
      <c r="Q5425" s="366">
        <f>IF(M5425="IBIRAPITANGA FASE 3",IF(O5425="Atraso",L5425,L5425/(1+$I$2)^P5425),IF(O5425="Atraso",L5425,L5425/(1+$I$1)^P5425))</f>
        <v/>
      </c>
      <c r="R5425">
        <f>IF(O5425="Atraso",$K$3-G5425,0)</f>
        <v/>
      </c>
      <c r="S5425">
        <f>IF(R5425&lt;=15,"Até 15",IF(R5425&lt;=30,"Entre 15 e 30",IF(R5425&lt;=60,"Entre 30 e 60",IF(R5425&lt;=90,"Entre 60 e 90",IF(R5425&lt;=120,"Entre 90 e 120",IF(R5425&lt;=150,"Entre 120 e 150",IF(R5425&lt;=180,"Entre 150 e 180","Superior a 180")))))))</f>
        <v/>
      </c>
    </row>
    <row r="5426">
      <c r="A5426" t="inlineStr">
        <is>
          <t>Q024L05</t>
        </is>
      </c>
      <c r="B5426" t="inlineStr">
        <is>
          <t>MATHEUS RIQUETTO DE SOUZA</t>
        </is>
      </c>
      <c r="C5426" t="n">
        <v>1</v>
      </c>
      <c r="D5426" t="inlineStr">
        <is>
          <t>IPCA</t>
        </is>
      </c>
      <c r="E5426" t="n">
        <v>0.009488792934583046</v>
      </c>
      <c r="F5426" t="inlineStr">
        <is>
          <t>MENSAL</t>
        </is>
      </c>
      <c r="G5426" t="n">
        <v>46249</v>
      </c>
      <c r="H5426" t="n">
        <v>46249</v>
      </c>
      <c r="I5426" t="n">
        <v>52</v>
      </c>
      <c r="J5426" t="inlineStr">
        <is>
          <t>CARTEIRA</t>
        </is>
      </c>
      <c r="K5426" t="inlineStr">
        <is>
          <t>CONTRATO</t>
        </is>
      </c>
      <c r="L5426" t="n">
        <v>3189.54</v>
      </c>
      <c r="M5426" t="inlineStr">
        <is>
          <t>IBIRAPITANGA FASE 3</t>
        </is>
      </c>
      <c r="N5426" s="142">
        <f>DATE(YEAR(G5426),MONTH(G5426),1)</f>
        <v/>
      </c>
      <c r="O5426" s="132">
        <f>IF(G5426&gt;$K$3,"Futuro","Atraso")</f>
        <v/>
      </c>
      <c r="P5426">
        <f>12*(YEAR(G5426)-YEAR($K$3))+(MONTH(G5426)-MONTH($K$3))</f>
        <v/>
      </c>
      <c r="Q5426" s="366">
        <f>IF(M5426="IBIRAPITANGA FASE 3",IF(O5426="Atraso",L5426,L5426/(1+$I$2)^P5426),IF(O5426="Atraso",L5426,L5426/(1+$I$1)^P5426))</f>
        <v/>
      </c>
      <c r="R5426">
        <f>IF(O5426="Atraso",$K$3-G5426,0)</f>
        <v/>
      </c>
      <c r="S5426">
        <f>IF(R5426&lt;=15,"Até 15",IF(R5426&lt;=30,"Entre 15 e 30",IF(R5426&lt;=60,"Entre 30 e 60",IF(R5426&lt;=90,"Entre 60 e 90",IF(R5426&lt;=120,"Entre 90 e 120",IF(R5426&lt;=150,"Entre 120 e 150",IF(R5426&lt;=180,"Entre 150 e 180","Superior a 180")))))))</f>
        <v/>
      </c>
    </row>
    <row r="5427">
      <c r="A5427" t="inlineStr">
        <is>
          <t>Q024L05</t>
        </is>
      </c>
      <c r="B5427" t="inlineStr">
        <is>
          <t>MATHEUS RIQUETTO DE SOUZA</t>
        </is>
      </c>
      <c r="C5427" t="n">
        <v>1</v>
      </c>
      <c r="D5427" t="inlineStr">
        <is>
          <t>IPCA</t>
        </is>
      </c>
      <c r="E5427" t="n">
        <v>0.009488792934583046</v>
      </c>
      <c r="F5427" t="inlineStr">
        <is>
          <t>MENSAL</t>
        </is>
      </c>
      <c r="G5427" t="n">
        <v>46280</v>
      </c>
      <c r="H5427" t="n">
        <v>46280</v>
      </c>
      <c r="I5427" t="n">
        <v>53</v>
      </c>
      <c r="J5427" t="inlineStr">
        <is>
          <t>CARTEIRA</t>
        </is>
      </c>
      <c r="K5427" t="inlineStr">
        <is>
          <t>CONTRATO</t>
        </is>
      </c>
      <c r="L5427" t="n">
        <v>3189.54</v>
      </c>
      <c r="M5427" t="inlineStr">
        <is>
          <t>IBIRAPITANGA FASE 3</t>
        </is>
      </c>
      <c r="N5427" s="142">
        <f>DATE(YEAR(G5427),MONTH(G5427),1)</f>
        <v/>
      </c>
      <c r="O5427" s="132">
        <f>IF(G5427&gt;$K$3,"Futuro","Atraso")</f>
        <v/>
      </c>
      <c r="P5427">
        <f>12*(YEAR(G5427)-YEAR($K$3))+(MONTH(G5427)-MONTH($K$3))</f>
        <v/>
      </c>
      <c r="Q5427" s="366">
        <f>IF(M5427="IBIRAPITANGA FASE 3",IF(O5427="Atraso",L5427,L5427/(1+$I$2)^P5427),IF(O5427="Atraso",L5427,L5427/(1+$I$1)^P5427))</f>
        <v/>
      </c>
      <c r="R5427">
        <f>IF(O5427="Atraso",$K$3-G5427,0)</f>
        <v/>
      </c>
      <c r="S5427">
        <f>IF(R5427&lt;=15,"Até 15",IF(R5427&lt;=30,"Entre 15 e 30",IF(R5427&lt;=60,"Entre 30 e 60",IF(R5427&lt;=90,"Entre 60 e 90",IF(R5427&lt;=120,"Entre 90 e 120",IF(R5427&lt;=150,"Entre 120 e 150",IF(R5427&lt;=180,"Entre 150 e 180","Superior a 180")))))))</f>
        <v/>
      </c>
    </row>
    <row r="5428">
      <c r="A5428" t="inlineStr">
        <is>
          <t>Q024L05</t>
        </is>
      </c>
      <c r="B5428" t="inlineStr">
        <is>
          <t>MATHEUS RIQUETTO DE SOUZA</t>
        </is>
      </c>
      <c r="C5428" t="n">
        <v>1</v>
      </c>
      <c r="D5428" t="inlineStr">
        <is>
          <t>IPCA</t>
        </is>
      </c>
      <c r="E5428" t="n">
        <v>0.009488792934583046</v>
      </c>
      <c r="F5428" t="inlineStr">
        <is>
          <t>MENSAL</t>
        </is>
      </c>
      <c r="G5428" t="n">
        <v>46310</v>
      </c>
      <c r="H5428" t="n">
        <v>46310</v>
      </c>
      <c r="I5428" t="n">
        <v>54</v>
      </c>
      <c r="J5428" t="inlineStr">
        <is>
          <t>CARTEIRA</t>
        </is>
      </c>
      <c r="K5428" t="inlineStr">
        <is>
          <t>CONTRATO</t>
        </is>
      </c>
      <c r="L5428" t="n">
        <v>3189.54</v>
      </c>
      <c r="M5428" t="inlineStr">
        <is>
          <t>IBIRAPITANGA FASE 3</t>
        </is>
      </c>
      <c r="N5428" s="142">
        <f>DATE(YEAR(G5428),MONTH(G5428),1)</f>
        <v/>
      </c>
      <c r="O5428" s="132">
        <f>IF(G5428&gt;$K$3,"Futuro","Atraso")</f>
        <v/>
      </c>
      <c r="P5428">
        <f>12*(YEAR(G5428)-YEAR($K$3))+(MONTH(G5428)-MONTH($K$3))</f>
        <v/>
      </c>
      <c r="Q5428" s="366">
        <f>IF(M5428="IBIRAPITANGA FASE 3",IF(O5428="Atraso",L5428,L5428/(1+$I$2)^P5428),IF(O5428="Atraso",L5428,L5428/(1+$I$1)^P5428))</f>
        <v/>
      </c>
      <c r="R5428">
        <f>IF(O5428="Atraso",$K$3-G5428,0)</f>
        <v/>
      </c>
      <c r="S5428">
        <f>IF(R5428&lt;=15,"Até 15",IF(R5428&lt;=30,"Entre 15 e 30",IF(R5428&lt;=60,"Entre 30 e 60",IF(R5428&lt;=90,"Entre 60 e 90",IF(R5428&lt;=120,"Entre 90 e 120",IF(R5428&lt;=150,"Entre 120 e 150",IF(R5428&lt;=180,"Entre 150 e 180","Superior a 180")))))))</f>
        <v/>
      </c>
    </row>
    <row r="5429">
      <c r="A5429" t="inlineStr">
        <is>
          <t>Q024L05</t>
        </is>
      </c>
      <c r="B5429" t="inlineStr">
        <is>
          <t>MATHEUS RIQUETTO DE SOUZA</t>
        </is>
      </c>
      <c r="C5429" t="n">
        <v>1</v>
      </c>
      <c r="D5429" t="inlineStr">
        <is>
          <t>IPCA</t>
        </is>
      </c>
      <c r="E5429" t="n">
        <v>0.009488792934583046</v>
      </c>
      <c r="F5429" t="inlineStr">
        <is>
          <t>MENSAL</t>
        </is>
      </c>
      <c r="G5429" t="n">
        <v>46341</v>
      </c>
      <c r="H5429" t="n">
        <v>46341</v>
      </c>
      <c r="I5429" t="n">
        <v>55</v>
      </c>
      <c r="J5429" t="inlineStr">
        <is>
          <t>CARTEIRA</t>
        </is>
      </c>
      <c r="K5429" t="inlineStr">
        <is>
          <t>CONTRATO</t>
        </is>
      </c>
      <c r="L5429" t="n">
        <v>3189.54</v>
      </c>
      <c r="M5429" t="inlineStr">
        <is>
          <t>IBIRAPITANGA FASE 3</t>
        </is>
      </c>
      <c r="N5429" s="142">
        <f>DATE(YEAR(G5429),MONTH(G5429),1)</f>
        <v/>
      </c>
      <c r="O5429" s="132">
        <f>IF(G5429&gt;$K$3,"Futuro","Atraso")</f>
        <v/>
      </c>
      <c r="P5429">
        <f>12*(YEAR(G5429)-YEAR($K$3))+(MONTH(G5429)-MONTH($K$3))</f>
        <v/>
      </c>
      <c r="Q5429" s="366">
        <f>IF(M5429="IBIRAPITANGA FASE 3",IF(O5429="Atraso",L5429,L5429/(1+$I$2)^P5429),IF(O5429="Atraso",L5429,L5429/(1+$I$1)^P5429))</f>
        <v/>
      </c>
      <c r="R5429">
        <f>IF(O5429="Atraso",$K$3-G5429,0)</f>
        <v/>
      </c>
      <c r="S5429">
        <f>IF(R5429&lt;=15,"Até 15",IF(R5429&lt;=30,"Entre 15 e 30",IF(R5429&lt;=60,"Entre 30 e 60",IF(R5429&lt;=90,"Entre 60 e 90",IF(R5429&lt;=120,"Entre 90 e 120",IF(R5429&lt;=150,"Entre 120 e 150",IF(R5429&lt;=180,"Entre 150 e 180","Superior a 180")))))))</f>
        <v/>
      </c>
    </row>
    <row r="5430">
      <c r="A5430" t="inlineStr">
        <is>
          <t>Q024L05</t>
        </is>
      </c>
      <c r="B5430" t="inlineStr">
        <is>
          <t>MATHEUS RIQUETTO DE SOUZA</t>
        </is>
      </c>
      <c r="C5430" t="n">
        <v>1</v>
      </c>
      <c r="D5430" t="inlineStr">
        <is>
          <t>IPCA</t>
        </is>
      </c>
      <c r="E5430" t="n">
        <v>0.009488792934583046</v>
      </c>
      <c r="F5430" t="inlineStr">
        <is>
          <t>MENSAL</t>
        </is>
      </c>
      <c r="G5430" t="n">
        <v>46371</v>
      </c>
      <c r="H5430" t="n">
        <v>46371</v>
      </c>
      <c r="I5430" t="n">
        <v>56</v>
      </c>
      <c r="J5430" t="inlineStr">
        <is>
          <t>CARTEIRA</t>
        </is>
      </c>
      <c r="K5430" t="inlineStr">
        <is>
          <t>CONTRATO</t>
        </is>
      </c>
      <c r="L5430" t="n">
        <v>3189.54</v>
      </c>
      <c r="M5430" t="inlineStr">
        <is>
          <t>IBIRAPITANGA FASE 3</t>
        </is>
      </c>
      <c r="N5430" s="142">
        <f>DATE(YEAR(G5430),MONTH(G5430),1)</f>
        <v/>
      </c>
      <c r="O5430" s="132">
        <f>IF(G5430&gt;$K$3,"Futuro","Atraso")</f>
        <v/>
      </c>
      <c r="P5430">
        <f>12*(YEAR(G5430)-YEAR($K$3))+(MONTH(G5430)-MONTH($K$3))</f>
        <v/>
      </c>
      <c r="Q5430" s="366">
        <f>IF(M5430="IBIRAPITANGA FASE 3",IF(O5430="Atraso",L5430,L5430/(1+$I$2)^P5430),IF(O5430="Atraso",L5430,L5430/(1+$I$1)^P5430))</f>
        <v/>
      </c>
      <c r="R5430">
        <f>IF(O5430="Atraso",$K$3-G5430,0)</f>
        <v/>
      </c>
      <c r="S5430">
        <f>IF(R5430&lt;=15,"Até 15",IF(R5430&lt;=30,"Entre 15 e 30",IF(R5430&lt;=60,"Entre 30 e 60",IF(R5430&lt;=90,"Entre 60 e 90",IF(R5430&lt;=120,"Entre 90 e 120",IF(R5430&lt;=150,"Entre 120 e 150",IF(R5430&lt;=180,"Entre 150 e 180","Superior a 180")))))))</f>
        <v/>
      </c>
    </row>
    <row r="5431">
      <c r="A5431" t="inlineStr">
        <is>
          <t>Q024L05</t>
        </is>
      </c>
      <c r="B5431" t="inlineStr">
        <is>
          <t>MATHEUS RIQUETTO DE SOUZA</t>
        </is>
      </c>
      <c r="C5431" t="n">
        <v>1</v>
      </c>
      <c r="D5431" t="inlineStr">
        <is>
          <t>IPCA</t>
        </is>
      </c>
      <c r="E5431" t="n">
        <v>0.009488792934583046</v>
      </c>
      <c r="F5431" t="inlineStr">
        <is>
          <t>MENSAL</t>
        </is>
      </c>
      <c r="G5431" t="n">
        <v>46402</v>
      </c>
      <c r="H5431" t="n">
        <v>46402</v>
      </c>
      <c r="I5431" t="n">
        <v>57</v>
      </c>
      <c r="J5431" t="inlineStr">
        <is>
          <t>CARTEIRA</t>
        </is>
      </c>
      <c r="K5431" t="inlineStr">
        <is>
          <t>CONTRATO</t>
        </is>
      </c>
      <c r="L5431" t="n">
        <v>3189.54</v>
      </c>
      <c r="M5431" t="inlineStr">
        <is>
          <t>IBIRAPITANGA FASE 3</t>
        </is>
      </c>
      <c r="N5431" s="142">
        <f>DATE(YEAR(G5431),MONTH(G5431),1)</f>
        <v/>
      </c>
      <c r="O5431" s="132">
        <f>IF(G5431&gt;$K$3,"Futuro","Atraso")</f>
        <v/>
      </c>
      <c r="P5431">
        <f>12*(YEAR(G5431)-YEAR($K$3))+(MONTH(G5431)-MONTH($K$3))</f>
        <v/>
      </c>
      <c r="Q5431" s="366">
        <f>IF(M5431="IBIRAPITANGA FASE 3",IF(O5431="Atraso",L5431,L5431/(1+$I$2)^P5431),IF(O5431="Atraso",L5431,L5431/(1+$I$1)^P5431))</f>
        <v/>
      </c>
      <c r="R5431">
        <f>IF(O5431="Atraso",$K$3-G5431,0)</f>
        <v/>
      </c>
      <c r="S5431">
        <f>IF(R5431&lt;=15,"Até 15",IF(R5431&lt;=30,"Entre 15 e 30",IF(R5431&lt;=60,"Entre 30 e 60",IF(R5431&lt;=90,"Entre 60 e 90",IF(R5431&lt;=120,"Entre 90 e 120",IF(R5431&lt;=150,"Entre 120 e 150",IF(R5431&lt;=180,"Entre 150 e 180","Superior a 180")))))))</f>
        <v/>
      </c>
    </row>
    <row r="5432">
      <c r="A5432" t="inlineStr">
        <is>
          <t>Q024L05</t>
        </is>
      </c>
      <c r="B5432" t="inlineStr">
        <is>
          <t>MATHEUS RIQUETTO DE SOUZA</t>
        </is>
      </c>
      <c r="C5432" t="n">
        <v>1</v>
      </c>
      <c r="D5432" t="inlineStr">
        <is>
          <t>IPCA</t>
        </is>
      </c>
      <c r="E5432" t="n">
        <v>0.009488792934583046</v>
      </c>
      <c r="F5432" t="inlineStr">
        <is>
          <t>MENSAL</t>
        </is>
      </c>
      <c r="G5432" t="n">
        <v>46433</v>
      </c>
      <c r="H5432" t="n">
        <v>46433</v>
      </c>
      <c r="I5432" t="n">
        <v>58</v>
      </c>
      <c r="J5432" t="inlineStr">
        <is>
          <t>CARTEIRA</t>
        </is>
      </c>
      <c r="K5432" t="inlineStr">
        <is>
          <t>CONTRATO</t>
        </is>
      </c>
      <c r="L5432" t="n">
        <v>3189.54</v>
      </c>
      <c r="M5432" t="inlineStr">
        <is>
          <t>IBIRAPITANGA FASE 3</t>
        </is>
      </c>
      <c r="N5432" s="142">
        <f>DATE(YEAR(G5432),MONTH(G5432),1)</f>
        <v/>
      </c>
      <c r="O5432" s="132">
        <f>IF(G5432&gt;$K$3,"Futuro","Atraso")</f>
        <v/>
      </c>
      <c r="P5432">
        <f>12*(YEAR(G5432)-YEAR($K$3))+(MONTH(G5432)-MONTH($K$3))</f>
        <v/>
      </c>
      <c r="Q5432" s="366">
        <f>IF(M5432="IBIRAPITANGA FASE 3",IF(O5432="Atraso",L5432,L5432/(1+$I$2)^P5432),IF(O5432="Atraso",L5432,L5432/(1+$I$1)^P5432))</f>
        <v/>
      </c>
      <c r="R5432">
        <f>IF(O5432="Atraso",$K$3-G5432,0)</f>
        <v/>
      </c>
      <c r="S5432">
        <f>IF(R5432&lt;=15,"Até 15",IF(R5432&lt;=30,"Entre 15 e 30",IF(R5432&lt;=60,"Entre 30 e 60",IF(R5432&lt;=90,"Entre 60 e 90",IF(R5432&lt;=120,"Entre 90 e 120",IF(R5432&lt;=150,"Entre 120 e 150",IF(R5432&lt;=180,"Entre 150 e 180","Superior a 180")))))))</f>
        <v/>
      </c>
    </row>
    <row r="5433">
      <c r="A5433" t="inlineStr">
        <is>
          <t>Q024L05</t>
        </is>
      </c>
      <c r="B5433" t="inlineStr">
        <is>
          <t>MATHEUS RIQUETTO DE SOUZA</t>
        </is>
      </c>
      <c r="C5433" t="n">
        <v>1</v>
      </c>
      <c r="D5433" t="inlineStr">
        <is>
          <t>IPCA</t>
        </is>
      </c>
      <c r="E5433" t="n">
        <v>0.009488792934583046</v>
      </c>
      <c r="F5433" t="inlineStr">
        <is>
          <t>MENSAL</t>
        </is>
      </c>
      <c r="G5433" t="n">
        <v>46461</v>
      </c>
      <c r="H5433" t="n">
        <v>46461</v>
      </c>
      <c r="I5433" t="n">
        <v>59</v>
      </c>
      <c r="J5433" t="inlineStr">
        <is>
          <t>CARTEIRA</t>
        </is>
      </c>
      <c r="K5433" t="inlineStr">
        <is>
          <t>CONTRATO</t>
        </is>
      </c>
      <c r="L5433" t="n">
        <v>3189.54</v>
      </c>
      <c r="M5433" t="inlineStr">
        <is>
          <t>IBIRAPITANGA FASE 3</t>
        </is>
      </c>
      <c r="N5433" s="142">
        <f>DATE(YEAR(G5433),MONTH(G5433),1)</f>
        <v/>
      </c>
      <c r="O5433" s="132">
        <f>IF(G5433&gt;$K$3,"Futuro","Atraso")</f>
        <v/>
      </c>
      <c r="P5433">
        <f>12*(YEAR(G5433)-YEAR($K$3))+(MONTH(G5433)-MONTH($K$3))</f>
        <v/>
      </c>
      <c r="Q5433" s="366">
        <f>IF(M5433="IBIRAPITANGA FASE 3",IF(O5433="Atraso",L5433,L5433/(1+$I$2)^P5433),IF(O5433="Atraso",L5433,L5433/(1+$I$1)^P5433))</f>
        <v/>
      </c>
      <c r="R5433">
        <f>IF(O5433="Atraso",$K$3-G5433,0)</f>
        <v/>
      </c>
      <c r="S5433">
        <f>IF(R5433&lt;=15,"Até 15",IF(R5433&lt;=30,"Entre 15 e 30",IF(R5433&lt;=60,"Entre 30 e 60",IF(R5433&lt;=90,"Entre 60 e 90",IF(R5433&lt;=120,"Entre 90 e 120",IF(R5433&lt;=150,"Entre 120 e 150",IF(R5433&lt;=180,"Entre 150 e 180","Superior a 180")))))))</f>
        <v/>
      </c>
    </row>
    <row r="5434">
      <c r="A5434" t="inlineStr">
        <is>
          <t>Q024L05</t>
        </is>
      </c>
      <c r="B5434" t="inlineStr">
        <is>
          <t>MATHEUS RIQUETTO DE SOUZA</t>
        </is>
      </c>
      <c r="C5434" t="n">
        <v>1</v>
      </c>
      <c r="D5434" t="inlineStr">
        <is>
          <t>IPCA</t>
        </is>
      </c>
      <c r="E5434" t="n">
        <v>0.009488792934583046</v>
      </c>
      <c r="F5434" t="inlineStr">
        <is>
          <t>MENSAL</t>
        </is>
      </c>
      <c r="G5434" t="n">
        <v>46492</v>
      </c>
      <c r="H5434" t="n">
        <v>46492</v>
      </c>
      <c r="I5434" t="n">
        <v>60</v>
      </c>
      <c r="J5434" t="inlineStr">
        <is>
          <t>CARTEIRA</t>
        </is>
      </c>
      <c r="K5434" t="inlineStr">
        <is>
          <t>CONTRATO</t>
        </is>
      </c>
      <c r="L5434" t="n">
        <v>3189.54</v>
      </c>
      <c r="M5434" t="inlineStr">
        <is>
          <t>IBIRAPITANGA FASE 3</t>
        </is>
      </c>
      <c r="N5434" s="142">
        <f>DATE(YEAR(G5434),MONTH(G5434),1)</f>
        <v/>
      </c>
      <c r="O5434" s="132">
        <f>IF(G5434&gt;$K$3,"Futuro","Atraso")</f>
        <v/>
      </c>
      <c r="P5434">
        <f>12*(YEAR(G5434)-YEAR($K$3))+(MONTH(G5434)-MONTH($K$3))</f>
        <v/>
      </c>
      <c r="Q5434" s="366">
        <f>IF(M5434="IBIRAPITANGA FASE 3",IF(O5434="Atraso",L5434,L5434/(1+$I$2)^P5434),IF(O5434="Atraso",L5434,L5434/(1+$I$1)^P5434))</f>
        <v/>
      </c>
      <c r="R5434">
        <f>IF(O5434="Atraso",$K$3-G5434,0)</f>
        <v/>
      </c>
      <c r="S5434">
        <f>IF(R5434&lt;=15,"Até 15",IF(R5434&lt;=30,"Entre 15 e 30",IF(R5434&lt;=60,"Entre 30 e 60",IF(R5434&lt;=90,"Entre 60 e 90",IF(R5434&lt;=120,"Entre 90 e 120",IF(R5434&lt;=150,"Entre 120 e 150",IF(R5434&lt;=180,"Entre 150 e 180","Superior a 180")))))))</f>
        <v/>
      </c>
    </row>
    <row r="5435">
      <c r="A5435" t="inlineStr">
        <is>
          <t>Q024L05</t>
        </is>
      </c>
      <c r="B5435" t="inlineStr">
        <is>
          <t>MATHEUS RIQUETTO DE SOUZA</t>
        </is>
      </c>
      <c r="C5435" t="n">
        <v>1</v>
      </c>
      <c r="D5435" t="inlineStr">
        <is>
          <t>IPCA</t>
        </is>
      </c>
      <c r="E5435" t="n">
        <v>0.009488792934583046</v>
      </c>
      <c r="F5435" t="inlineStr">
        <is>
          <t>MENSAL</t>
        </is>
      </c>
      <c r="G5435" t="n">
        <v>46522</v>
      </c>
      <c r="H5435" t="n">
        <v>46522</v>
      </c>
      <c r="I5435" t="n">
        <v>61</v>
      </c>
      <c r="J5435" t="inlineStr">
        <is>
          <t>CARTEIRA</t>
        </is>
      </c>
      <c r="K5435" t="inlineStr">
        <is>
          <t>CONTRATO</t>
        </is>
      </c>
      <c r="L5435" t="n">
        <v>3189.54</v>
      </c>
      <c r="M5435" t="inlineStr">
        <is>
          <t>IBIRAPITANGA FASE 3</t>
        </is>
      </c>
      <c r="N5435" s="142">
        <f>DATE(YEAR(G5435),MONTH(G5435),1)</f>
        <v/>
      </c>
      <c r="O5435" s="132">
        <f>IF(G5435&gt;$K$3,"Futuro","Atraso")</f>
        <v/>
      </c>
      <c r="P5435">
        <f>12*(YEAR(G5435)-YEAR($K$3))+(MONTH(G5435)-MONTH($K$3))</f>
        <v/>
      </c>
      <c r="Q5435" s="366">
        <f>IF(M5435="IBIRAPITANGA FASE 3",IF(O5435="Atraso",L5435,L5435/(1+$I$2)^P5435),IF(O5435="Atraso",L5435,L5435/(1+$I$1)^P5435))</f>
        <v/>
      </c>
      <c r="R5435">
        <f>IF(O5435="Atraso",$K$3-G5435,0)</f>
        <v/>
      </c>
      <c r="S5435">
        <f>IF(R5435&lt;=15,"Até 15",IF(R5435&lt;=30,"Entre 15 e 30",IF(R5435&lt;=60,"Entre 30 e 60",IF(R5435&lt;=90,"Entre 60 e 90",IF(R5435&lt;=120,"Entre 90 e 120",IF(R5435&lt;=150,"Entre 120 e 150",IF(R5435&lt;=180,"Entre 150 e 180","Superior a 180")))))))</f>
        <v/>
      </c>
    </row>
    <row r="5436">
      <c r="A5436" t="inlineStr">
        <is>
          <t>Q024L05</t>
        </is>
      </c>
      <c r="B5436" t="inlineStr">
        <is>
          <t>MATHEUS RIQUETTO DE SOUZA</t>
        </is>
      </c>
      <c r="C5436" t="n">
        <v>1</v>
      </c>
      <c r="D5436" t="inlineStr">
        <is>
          <t>IPCA</t>
        </is>
      </c>
      <c r="E5436" t="n">
        <v>0.009488792934583046</v>
      </c>
      <c r="F5436" t="inlineStr">
        <is>
          <t>MENSAL</t>
        </is>
      </c>
      <c r="G5436" t="n">
        <v>46553</v>
      </c>
      <c r="H5436" t="n">
        <v>46553</v>
      </c>
      <c r="I5436" t="n">
        <v>62</v>
      </c>
      <c r="J5436" t="inlineStr">
        <is>
          <t>CARTEIRA</t>
        </is>
      </c>
      <c r="K5436" t="inlineStr">
        <is>
          <t>CONTRATO</t>
        </is>
      </c>
      <c r="L5436" t="n">
        <v>3189.54</v>
      </c>
      <c r="M5436" t="inlineStr">
        <is>
          <t>IBIRAPITANGA FASE 3</t>
        </is>
      </c>
      <c r="N5436" s="142">
        <f>DATE(YEAR(G5436),MONTH(G5436),1)</f>
        <v/>
      </c>
      <c r="O5436" s="132">
        <f>IF(G5436&gt;$K$3,"Futuro","Atraso")</f>
        <v/>
      </c>
      <c r="P5436">
        <f>12*(YEAR(G5436)-YEAR($K$3))+(MONTH(G5436)-MONTH($K$3))</f>
        <v/>
      </c>
      <c r="Q5436" s="366">
        <f>IF(M5436="IBIRAPITANGA FASE 3",IF(O5436="Atraso",L5436,L5436/(1+$I$2)^P5436),IF(O5436="Atraso",L5436,L5436/(1+$I$1)^P5436))</f>
        <v/>
      </c>
      <c r="R5436">
        <f>IF(O5436="Atraso",$K$3-G5436,0)</f>
        <v/>
      </c>
      <c r="S5436">
        <f>IF(R5436&lt;=15,"Até 15",IF(R5436&lt;=30,"Entre 15 e 30",IF(R5436&lt;=60,"Entre 30 e 60",IF(R5436&lt;=90,"Entre 60 e 90",IF(R5436&lt;=120,"Entre 90 e 120",IF(R5436&lt;=150,"Entre 120 e 150",IF(R5436&lt;=180,"Entre 150 e 180","Superior a 180")))))))</f>
        <v/>
      </c>
    </row>
    <row r="5437">
      <c r="A5437" t="inlineStr">
        <is>
          <t>Q024L05</t>
        </is>
      </c>
      <c r="B5437" t="inlineStr">
        <is>
          <t>MATHEUS RIQUETTO DE SOUZA</t>
        </is>
      </c>
      <c r="C5437" t="n">
        <v>1</v>
      </c>
      <c r="D5437" t="inlineStr">
        <is>
          <t>IPCA</t>
        </is>
      </c>
      <c r="E5437" t="n">
        <v>0.009488792934583046</v>
      </c>
      <c r="F5437" t="inlineStr">
        <is>
          <t>MENSAL</t>
        </is>
      </c>
      <c r="G5437" t="n">
        <v>46583</v>
      </c>
      <c r="H5437" t="n">
        <v>46583</v>
      </c>
      <c r="I5437" t="n">
        <v>63</v>
      </c>
      <c r="J5437" t="inlineStr">
        <is>
          <t>CARTEIRA</t>
        </is>
      </c>
      <c r="K5437" t="inlineStr">
        <is>
          <t>CONTRATO</t>
        </is>
      </c>
      <c r="L5437" t="n">
        <v>3189.54</v>
      </c>
      <c r="M5437" t="inlineStr">
        <is>
          <t>IBIRAPITANGA FASE 3</t>
        </is>
      </c>
      <c r="N5437" s="142">
        <f>DATE(YEAR(G5437),MONTH(G5437),1)</f>
        <v/>
      </c>
      <c r="O5437" s="132">
        <f>IF(G5437&gt;$K$3,"Futuro","Atraso")</f>
        <v/>
      </c>
      <c r="P5437">
        <f>12*(YEAR(G5437)-YEAR($K$3))+(MONTH(G5437)-MONTH($K$3))</f>
        <v/>
      </c>
      <c r="Q5437" s="366">
        <f>IF(M5437="IBIRAPITANGA FASE 3",IF(O5437="Atraso",L5437,L5437/(1+$I$2)^P5437),IF(O5437="Atraso",L5437,L5437/(1+$I$1)^P5437))</f>
        <v/>
      </c>
      <c r="R5437">
        <f>IF(O5437="Atraso",$K$3-G5437,0)</f>
        <v/>
      </c>
      <c r="S5437">
        <f>IF(R5437&lt;=15,"Até 15",IF(R5437&lt;=30,"Entre 15 e 30",IF(R5437&lt;=60,"Entre 30 e 60",IF(R5437&lt;=90,"Entre 60 e 90",IF(R5437&lt;=120,"Entre 90 e 120",IF(R5437&lt;=150,"Entre 120 e 150",IF(R5437&lt;=180,"Entre 150 e 180","Superior a 180")))))))</f>
        <v/>
      </c>
    </row>
    <row r="5438">
      <c r="A5438" t="inlineStr">
        <is>
          <t>Q024L05</t>
        </is>
      </c>
      <c r="B5438" t="inlineStr">
        <is>
          <t>MATHEUS RIQUETTO DE SOUZA</t>
        </is>
      </c>
      <c r="C5438" t="n">
        <v>1</v>
      </c>
      <c r="D5438" t="inlineStr">
        <is>
          <t>IPCA</t>
        </is>
      </c>
      <c r="E5438" t="n">
        <v>0.009488792934583046</v>
      </c>
      <c r="F5438" t="inlineStr">
        <is>
          <t>MENSAL</t>
        </is>
      </c>
      <c r="G5438" t="n">
        <v>46614</v>
      </c>
      <c r="H5438" t="n">
        <v>46614</v>
      </c>
      <c r="I5438" t="n">
        <v>64</v>
      </c>
      <c r="J5438" t="inlineStr">
        <is>
          <t>CARTEIRA</t>
        </is>
      </c>
      <c r="K5438" t="inlineStr">
        <is>
          <t>CONTRATO</t>
        </is>
      </c>
      <c r="L5438" t="n">
        <v>3189.54</v>
      </c>
      <c r="M5438" t="inlineStr">
        <is>
          <t>IBIRAPITANGA FASE 3</t>
        </is>
      </c>
      <c r="N5438" s="142">
        <f>DATE(YEAR(G5438),MONTH(G5438),1)</f>
        <v/>
      </c>
      <c r="O5438" s="132">
        <f>IF(G5438&gt;$K$3,"Futuro","Atraso")</f>
        <v/>
      </c>
      <c r="P5438">
        <f>12*(YEAR(G5438)-YEAR($K$3))+(MONTH(G5438)-MONTH($K$3))</f>
        <v/>
      </c>
      <c r="Q5438" s="366">
        <f>IF(M5438="IBIRAPITANGA FASE 3",IF(O5438="Atraso",L5438,L5438/(1+$I$2)^P5438),IF(O5438="Atraso",L5438,L5438/(1+$I$1)^P5438))</f>
        <v/>
      </c>
      <c r="R5438">
        <f>IF(O5438="Atraso",$K$3-G5438,0)</f>
        <v/>
      </c>
      <c r="S5438">
        <f>IF(R5438&lt;=15,"Até 15",IF(R5438&lt;=30,"Entre 15 e 30",IF(R5438&lt;=60,"Entre 30 e 60",IF(R5438&lt;=90,"Entre 60 e 90",IF(R5438&lt;=120,"Entre 90 e 120",IF(R5438&lt;=150,"Entre 120 e 150",IF(R5438&lt;=180,"Entre 150 e 180","Superior a 180")))))))</f>
        <v/>
      </c>
    </row>
    <row r="5439">
      <c r="A5439" t="inlineStr">
        <is>
          <t>Q024L05</t>
        </is>
      </c>
      <c r="B5439" t="inlineStr">
        <is>
          <t>MATHEUS RIQUETTO DE SOUZA</t>
        </is>
      </c>
      <c r="C5439" t="n">
        <v>1</v>
      </c>
      <c r="D5439" t="inlineStr">
        <is>
          <t>IPCA</t>
        </is>
      </c>
      <c r="E5439" t="n">
        <v>0.009488792934583046</v>
      </c>
      <c r="F5439" t="inlineStr">
        <is>
          <t>MENSAL</t>
        </is>
      </c>
      <c r="G5439" t="n">
        <v>46645</v>
      </c>
      <c r="H5439" t="n">
        <v>46645</v>
      </c>
      <c r="I5439" t="n">
        <v>65</v>
      </c>
      <c r="J5439" t="inlineStr">
        <is>
          <t>CARTEIRA</t>
        </is>
      </c>
      <c r="K5439" t="inlineStr">
        <is>
          <t>CONTRATO</t>
        </is>
      </c>
      <c r="L5439" t="n">
        <v>3189.54</v>
      </c>
      <c r="M5439" t="inlineStr">
        <is>
          <t>IBIRAPITANGA FASE 3</t>
        </is>
      </c>
      <c r="N5439" s="142">
        <f>DATE(YEAR(G5439),MONTH(G5439),1)</f>
        <v/>
      </c>
      <c r="O5439" s="132">
        <f>IF(G5439&gt;$K$3,"Futuro","Atraso")</f>
        <v/>
      </c>
      <c r="P5439">
        <f>12*(YEAR(G5439)-YEAR($K$3))+(MONTH(G5439)-MONTH($K$3))</f>
        <v/>
      </c>
      <c r="Q5439" s="366">
        <f>IF(M5439="IBIRAPITANGA FASE 3",IF(O5439="Atraso",L5439,L5439/(1+$I$2)^P5439),IF(O5439="Atraso",L5439,L5439/(1+$I$1)^P5439))</f>
        <v/>
      </c>
      <c r="R5439">
        <f>IF(O5439="Atraso",$K$3-G5439,0)</f>
        <v/>
      </c>
      <c r="S5439">
        <f>IF(R5439&lt;=15,"Até 15",IF(R5439&lt;=30,"Entre 15 e 30",IF(R5439&lt;=60,"Entre 30 e 60",IF(R5439&lt;=90,"Entre 60 e 90",IF(R5439&lt;=120,"Entre 90 e 120",IF(R5439&lt;=150,"Entre 120 e 150",IF(R5439&lt;=180,"Entre 150 e 180","Superior a 180")))))))</f>
        <v/>
      </c>
    </row>
    <row r="5440">
      <c r="A5440" t="inlineStr">
        <is>
          <t>Q024L05</t>
        </is>
      </c>
      <c r="B5440" t="inlineStr">
        <is>
          <t>MATHEUS RIQUETTO DE SOUZA</t>
        </is>
      </c>
      <c r="C5440" t="n">
        <v>1</v>
      </c>
      <c r="D5440" t="inlineStr">
        <is>
          <t>IPCA</t>
        </is>
      </c>
      <c r="E5440" t="n">
        <v>0.009488792934583046</v>
      </c>
      <c r="F5440" t="inlineStr">
        <is>
          <t>MENSAL</t>
        </is>
      </c>
      <c r="G5440" t="n">
        <v>46675</v>
      </c>
      <c r="H5440" t="n">
        <v>46675</v>
      </c>
      <c r="I5440" t="n">
        <v>66</v>
      </c>
      <c r="J5440" t="inlineStr">
        <is>
          <t>CARTEIRA</t>
        </is>
      </c>
      <c r="K5440" t="inlineStr">
        <is>
          <t>CONTRATO</t>
        </is>
      </c>
      <c r="L5440" t="n">
        <v>3189.54</v>
      </c>
      <c r="M5440" t="inlineStr">
        <is>
          <t>IBIRAPITANGA FASE 3</t>
        </is>
      </c>
      <c r="N5440" s="142">
        <f>DATE(YEAR(G5440),MONTH(G5440),1)</f>
        <v/>
      </c>
      <c r="O5440" s="132">
        <f>IF(G5440&gt;$K$3,"Futuro","Atraso")</f>
        <v/>
      </c>
      <c r="P5440">
        <f>12*(YEAR(G5440)-YEAR($K$3))+(MONTH(G5440)-MONTH($K$3))</f>
        <v/>
      </c>
      <c r="Q5440" s="366">
        <f>IF(M5440="IBIRAPITANGA FASE 3",IF(O5440="Atraso",L5440,L5440/(1+$I$2)^P5440),IF(O5440="Atraso",L5440,L5440/(1+$I$1)^P5440))</f>
        <v/>
      </c>
      <c r="R5440">
        <f>IF(O5440="Atraso",$K$3-G5440,0)</f>
        <v/>
      </c>
      <c r="S5440">
        <f>IF(R5440&lt;=15,"Até 15",IF(R5440&lt;=30,"Entre 15 e 30",IF(R5440&lt;=60,"Entre 30 e 60",IF(R5440&lt;=90,"Entre 60 e 90",IF(R5440&lt;=120,"Entre 90 e 120",IF(R5440&lt;=150,"Entre 120 e 150",IF(R5440&lt;=180,"Entre 150 e 180","Superior a 180")))))))</f>
        <v/>
      </c>
    </row>
    <row r="5441">
      <c r="A5441" t="inlineStr">
        <is>
          <t>Q024L05</t>
        </is>
      </c>
      <c r="B5441" t="inlineStr">
        <is>
          <t>MATHEUS RIQUETTO DE SOUZA</t>
        </is>
      </c>
      <c r="C5441" t="n">
        <v>1</v>
      </c>
      <c r="D5441" t="inlineStr">
        <is>
          <t>IPCA</t>
        </is>
      </c>
      <c r="E5441" t="n">
        <v>0.009488792934583046</v>
      </c>
      <c r="F5441" t="inlineStr">
        <is>
          <t>MENSAL</t>
        </is>
      </c>
      <c r="G5441" t="n">
        <v>46706</v>
      </c>
      <c r="H5441" t="n">
        <v>46706</v>
      </c>
      <c r="I5441" t="n">
        <v>67</v>
      </c>
      <c r="J5441" t="inlineStr">
        <is>
          <t>CARTEIRA</t>
        </is>
      </c>
      <c r="K5441" t="inlineStr">
        <is>
          <t>CONTRATO</t>
        </is>
      </c>
      <c r="L5441" t="n">
        <v>3189.54</v>
      </c>
      <c r="M5441" t="inlineStr">
        <is>
          <t>IBIRAPITANGA FASE 3</t>
        </is>
      </c>
      <c r="N5441" s="142">
        <f>DATE(YEAR(G5441),MONTH(G5441),1)</f>
        <v/>
      </c>
      <c r="O5441" s="132">
        <f>IF(G5441&gt;$K$3,"Futuro","Atraso")</f>
        <v/>
      </c>
      <c r="P5441">
        <f>12*(YEAR(G5441)-YEAR($K$3))+(MONTH(G5441)-MONTH($K$3))</f>
        <v/>
      </c>
      <c r="Q5441" s="366">
        <f>IF(M5441="IBIRAPITANGA FASE 3",IF(O5441="Atraso",L5441,L5441/(1+$I$2)^P5441),IF(O5441="Atraso",L5441,L5441/(1+$I$1)^P5441))</f>
        <v/>
      </c>
      <c r="R5441">
        <f>IF(O5441="Atraso",$K$3-G5441,0)</f>
        <v/>
      </c>
      <c r="S5441">
        <f>IF(R5441&lt;=15,"Até 15",IF(R5441&lt;=30,"Entre 15 e 30",IF(R5441&lt;=60,"Entre 30 e 60",IF(R5441&lt;=90,"Entre 60 e 90",IF(R5441&lt;=120,"Entre 90 e 120",IF(R5441&lt;=150,"Entre 120 e 150",IF(R5441&lt;=180,"Entre 150 e 180","Superior a 180")))))))</f>
        <v/>
      </c>
    </row>
    <row r="5442">
      <c r="A5442" t="inlineStr">
        <is>
          <t>Q024L05</t>
        </is>
      </c>
      <c r="B5442" t="inlineStr">
        <is>
          <t>MATHEUS RIQUETTO DE SOUZA</t>
        </is>
      </c>
      <c r="C5442" t="n">
        <v>1</v>
      </c>
      <c r="D5442" t="inlineStr">
        <is>
          <t>IPCA</t>
        </is>
      </c>
      <c r="E5442" t="n">
        <v>0.009488792934583046</v>
      </c>
      <c r="F5442" t="inlineStr">
        <is>
          <t>MENSAL</t>
        </is>
      </c>
      <c r="G5442" t="n">
        <v>46736</v>
      </c>
      <c r="H5442" t="n">
        <v>46736</v>
      </c>
      <c r="I5442" t="n">
        <v>68</v>
      </c>
      <c r="J5442" t="inlineStr">
        <is>
          <t>CARTEIRA</t>
        </is>
      </c>
      <c r="K5442" t="inlineStr">
        <is>
          <t>CONTRATO</t>
        </is>
      </c>
      <c r="L5442" t="n">
        <v>3189.54</v>
      </c>
      <c r="M5442" t="inlineStr">
        <is>
          <t>IBIRAPITANGA FASE 3</t>
        </is>
      </c>
      <c r="N5442" s="142">
        <f>DATE(YEAR(G5442),MONTH(G5442),1)</f>
        <v/>
      </c>
      <c r="O5442" s="132">
        <f>IF(G5442&gt;$K$3,"Futuro","Atraso")</f>
        <v/>
      </c>
      <c r="P5442">
        <f>12*(YEAR(G5442)-YEAR($K$3))+(MONTH(G5442)-MONTH($K$3))</f>
        <v/>
      </c>
      <c r="Q5442" s="366">
        <f>IF(M5442="IBIRAPITANGA FASE 3",IF(O5442="Atraso",L5442,L5442/(1+$I$2)^P5442),IF(O5442="Atraso",L5442,L5442/(1+$I$1)^P5442))</f>
        <v/>
      </c>
      <c r="R5442">
        <f>IF(O5442="Atraso",$K$3-G5442,0)</f>
        <v/>
      </c>
      <c r="S5442">
        <f>IF(R5442&lt;=15,"Até 15",IF(R5442&lt;=30,"Entre 15 e 30",IF(R5442&lt;=60,"Entre 30 e 60",IF(R5442&lt;=90,"Entre 60 e 90",IF(R5442&lt;=120,"Entre 90 e 120",IF(R5442&lt;=150,"Entre 120 e 150",IF(R5442&lt;=180,"Entre 150 e 180","Superior a 180")))))))</f>
        <v/>
      </c>
    </row>
    <row r="5443">
      <c r="A5443" t="inlineStr">
        <is>
          <t>Q024L05</t>
        </is>
      </c>
      <c r="B5443" t="inlineStr">
        <is>
          <t>MATHEUS RIQUETTO DE SOUZA</t>
        </is>
      </c>
      <c r="C5443" t="n">
        <v>1</v>
      </c>
      <c r="D5443" t="inlineStr">
        <is>
          <t>IPCA</t>
        </is>
      </c>
      <c r="E5443" t="n">
        <v>0.009488792934583046</v>
      </c>
      <c r="F5443" t="inlineStr">
        <is>
          <t>MENSAL</t>
        </is>
      </c>
      <c r="G5443" t="n">
        <v>46767</v>
      </c>
      <c r="H5443" t="n">
        <v>46767</v>
      </c>
      <c r="I5443" t="n">
        <v>69</v>
      </c>
      <c r="J5443" t="inlineStr">
        <is>
          <t>CARTEIRA</t>
        </is>
      </c>
      <c r="K5443" t="inlineStr">
        <is>
          <t>CONTRATO</t>
        </is>
      </c>
      <c r="L5443" t="n">
        <v>3189.54</v>
      </c>
      <c r="M5443" t="inlineStr">
        <is>
          <t>IBIRAPITANGA FASE 3</t>
        </is>
      </c>
      <c r="N5443" s="142">
        <f>DATE(YEAR(G5443),MONTH(G5443),1)</f>
        <v/>
      </c>
      <c r="O5443" s="132">
        <f>IF(G5443&gt;$K$3,"Futuro","Atraso")</f>
        <v/>
      </c>
      <c r="P5443">
        <f>12*(YEAR(G5443)-YEAR($K$3))+(MONTH(G5443)-MONTH($K$3))</f>
        <v/>
      </c>
      <c r="Q5443" s="366">
        <f>IF(M5443="IBIRAPITANGA FASE 3",IF(O5443="Atraso",L5443,L5443/(1+$I$2)^P5443),IF(O5443="Atraso",L5443,L5443/(1+$I$1)^P5443))</f>
        <v/>
      </c>
      <c r="R5443">
        <f>IF(O5443="Atraso",$K$3-G5443,0)</f>
        <v/>
      </c>
      <c r="S5443">
        <f>IF(R5443&lt;=15,"Até 15",IF(R5443&lt;=30,"Entre 15 e 30",IF(R5443&lt;=60,"Entre 30 e 60",IF(R5443&lt;=90,"Entre 60 e 90",IF(R5443&lt;=120,"Entre 90 e 120",IF(R5443&lt;=150,"Entre 120 e 150",IF(R5443&lt;=180,"Entre 150 e 180","Superior a 180")))))))</f>
        <v/>
      </c>
    </row>
    <row r="5444">
      <c r="A5444" t="inlineStr">
        <is>
          <t>Q024L05</t>
        </is>
      </c>
      <c r="B5444" t="inlineStr">
        <is>
          <t>MATHEUS RIQUETTO DE SOUZA</t>
        </is>
      </c>
      <c r="C5444" t="n">
        <v>1</v>
      </c>
      <c r="D5444" t="inlineStr">
        <is>
          <t>IPCA</t>
        </is>
      </c>
      <c r="E5444" t="n">
        <v>0.009488792934583046</v>
      </c>
      <c r="F5444" t="inlineStr">
        <is>
          <t>MENSAL</t>
        </is>
      </c>
      <c r="G5444" t="n">
        <v>46798</v>
      </c>
      <c r="H5444" t="n">
        <v>46798</v>
      </c>
      <c r="I5444" t="n">
        <v>70</v>
      </c>
      <c r="J5444" t="inlineStr">
        <is>
          <t>CARTEIRA</t>
        </is>
      </c>
      <c r="K5444" t="inlineStr">
        <is>
          <t>CONTRATO</t>
        </is>
      </c>
      <c r="L5444" t="n">
        <v>3189.54</v>
      </c>
      <c r="M5444" t="inlineStr">
        <is>
          <t>IBIRAPITANGA FASE 3</t>
        </is>
      </c>
      <c r="N5444" s="142">
        <f>DATE(YEAR(G5444),MONTH(G5444),1)</f>
        <v/>
      </c>
      <c r="O5444" s="132">
        <f>IF(G5444&gt;$K$3,"Futuro","Atraso")</f>
        <v/>
      </c>
      <c r="P5444">
        <f>12*(YEAR(G5444)-YEAR($K$3))+(MONTH(G5444)-MONTH($K$3))</f>
        <v/>
      </c>
      <c r="Q5444" s="366">
        <f>IF(M5444="IBIRAPITANGA FASE 3",IF(O5444="Atraso",L5444,L5444/(1+$I$2)^P5444),IF(O5444="Atraso",L5444,L5444/(1+$I$1)^P5444))</f>
        <v/>
      </c>
      <c r="R5444">
        <f>IF(O5444="Atraso",$K$3-G5444,0)</f>
        <v/>
      </c>
      <c r="S5444">
        <f>IF(R5444&lt;=15,"Até 15",IF(R5444&lt;=30,"Entre 15 e 30",IF(R5444&lt;=60,"Entre 30 e 60",IF(R5444&lt;=90,"Entre 60 e 90",IF(R5444&lt;=120,"Entre 90 e 120",IF(R5444&lt;=150,"Entre 120 e 150",IF(R5444&lt;=180,"Entre 150 e 180","Superior a 180")))))))</f>
        <v/>
      </c>
    </row>
    <row r="5445">
      <c r="A5445" t="inlineStr">
        <is>
          <t>Q024L05</t>
        </is>
      </c>
      <c r="B5445" t="inlineStr">
        <is>
          <t>MATHEUS RIQUETTO DE SOUZA</t>
        </is>
      </c>
      <c r="C5445" t="n">
        <v>1</v>
      </c>
      <c r="D5445" t="inlineStr">
        <is>
          <t>IPCA</t>
        </is>
      </c>
      <c r="E5445" t="n">
        <v>0.009488792934583046</v>
      </c>
      <c r="F5445" t="inlineStr">
        <is>
          <t>MENSAL</t>
        </is>
      </c>
      <c r="G5445" t="n">
        <v>46827</v>
      </c>
      <c r="H5445" t="n">
        <v>46827</v>
      </c>
      <c r="I5445" t="n">
        <v>71</v>
      </c>
      <c r="J5445" t="inlineStr">
        <is>
          <t>CARTEIRA</t>
        </is>
      </c>
      <c r="K5445" t="inlineStr">
        <is>
          <t>CONTRATO</t>
        </is>
      </c>
      <c r="L5445" t="n">
        <v>3189.54</v>
      </c>
      <c r="M5445" t="inlineStr">
        <is>
          <t>IBIRAPITANGA FASE 3</t>
        </is>
      </c>
      <c r="N5445" s="142">
        <f>DATE(YEAR(G5445),MONTH(G5445),1)</f>
        <v/>
      </c>
      <c r="O5445" s="132">
        <f>IF(G5445&gt;$K$3,"Futuro","Atraso")</f>
        <v/>
      </c>
      <c r="P5445">
        <f>12*(YEAR(G5445)-YEAR($K$3))+(MONTH(G5445)-MONTH($K$3))</f>
        <v/>
      </c>
      <c r="Q5445" s="366">
        <f>IF(M5445="IBIRAPITANGA FASE 3",IF(O5445="Atraso",L5445,L5445/(1+$I$2)^P5445),IF(O5445="Atraso",L5445,L5445/(1+$I$1)^P5445))</f>
        <v/>
      </c>
      <c r="R5445">
        <f>IF(O5445="Atraso",$K$3-G5445,0)</f>
        <v/>
      </c>
      <c r="S5445">
        <f>IF(R5445&lt;=15,"Até 15",IF(R5445&lt;=30,"Entre 15 e 30",IF(R5445&lt;=60,"Entre 30 e 60",IF(R5445&lt;=90,"Entre 60 e 90",IF(R5445&lt;=120,"Entre 90 e 120",IF(R5445&lt;=150,"Entre 120 e 150",IF(R5445&lt;=180,"Entre 150 e 180","Superior a 180")))))))</f>
        <v/>
      </c>
    </row>
    <row r="5446">
      <c r="A5446" t="inlineStr">
        <is>
          <t>Q024L05</t>
        </is>
      </c>
      <c r="B5446" t="inlineStr">
        <is>
          <t>MATHEUS RIQUETTO DE SOUZA</t>
        </is>
      </c>
      <c r="C5446" t="n">
        <v>1</v>
      </c>
      <c r="D5446" t="inlineStr">
        <is>
          <t>IPCA</t>
        </is>
      </c>
      <c r="E5446" t="n">
        <v>0.009488792934583046</v>
      </c>
      <c r="F5446" t="inlineStr">
        <is>
          <t>MENSAL</t>
        </is>
      </c>
      <c r="G5446" t="n">
        <v>46858</v>
      </c>
      <c r="H5446" t="n">
        <v>46858</v>
      </c>
      <c r="I5446" t="n">
        <v>72</v>
      </c>
      <c r="J5446" t="inlineStr">
        <is>
          <t>CARTEIRA</t>
        </is>
      </c>
      <c r="K5446" t="inlineStr">
        <is>
          <t>CONTRATO</t>
        </is>
      </c>
      <c r="L5446" t="n">
        <v>3189.54</v>
      </c>
      <c r="M5446" t="inlineStr">
        <is>
          <t>IBIRAPITANGA FASE 3</t>
        </is>
      </c>
      <c r="N5446" s="142">
        <f>DATE(YEAR(G5446),MONTH(G5446),1)</f>
        <v/>
      </c>
      <c r="O5446" s="132">
        <f>IF(G5446&gt;$K$3,"Futuro","Atraso")</f>
        <v/>
      </c>
      <c r="P5446">
        <f>12*(YEAR(G5446)-YEAR($K$3))+(MONTH(G5446)-MONTH($K$3))</f>
        <v/>
      </c>
      <c r="Q5446" s="366">
        <f>IF(M5446="IBIRAPITANGA FASE 3",IF(O5446="Atraso",L5446,L5446/(1+$I$2)^P5446),IF(O5446="Atraso",L5446,L5446/(1+$I$1)^P5446))</f>
        <v/>
      </c>
      <c r="R5446">
        <f>IF(O5446="Atraso",$K$3-G5446,0)</f>
        <v/>
      </c>
      <c r="S5446">
        <f>IF(R5446&lt;=15,"Até 15",IF(R5446&lt;=30,"Entre 15 e 30",IF(R5446&lt;=60,"Entre 30 e 60",IF(R5446&lt;=90,"Entre 60 e 90",IF(R5446&lt;=120,"Entre 90 e 120",IF(R5446&lt;=150,"Entre 120 e 150",IF(R5446&lt;=180,"Entre 150 e 180","Superior a 180")))))))</f>
        <v/>
      </c>
    </row>
    <row r="5447">
      <c r="A5447" t="inlineStr">
        <is>
          <t>Q024L05</t>
        </is>
      </c>
      <c r="B5447" t="inlineStr">
        <is>
          <t>MATHEUS RIQUETTO DE SOUZA</t>
        </is>
      </c>
      <c r="C5447" t="n">
        <v>1</v>
      </c>
      <c r="D5447" t="inlineStr">
        <is>
          <t>IPCA</t>
        </is>
      </c>
      <c r="E5447" t="n">
        <v>0.009488792934583046</v>
      </c>
      <c r="F5447" t="inlineStr">
        <is>
          <t>MENSAL</t>
        </is>
      </c>
      <c r="G5447" t="n">
        <v>46888</v>
      </c>
      <c r="H5447" t="n">
        <v>46888</v>
      </c>
      <c r="I5447" t="n">
        <v>73</v>
      </c>
      <c r="J5447" t="inlineStr">
        <is>
          <t>CARTEIRA</t>
        </is>
      </c>
      <c r="K5447" t="inlineStr">
        <is>
          <t>CONTRATO</t>
        </is>
      </c>
      <c r="L5447" t="n">
        <v>3189.54</v>
      </c>
      <c r="M5447" t="inlineStr">
        <is>
          <t>IBIRAPITANGA FASE 3</t>
        </is>
      </c>
      <c r="N5447" s="142">
        <f>DATE(YEAR(G5447),MONTH(G5447),1)</f>
        <v/>
      </c>
      <c r="O5447" s="132">
        <f>IF(G5447&gt;$K$3,"Futuro","Atraso")</f>
        <v/>
      </c>
      <c r="P5447">
        <f>12*(YEAR(G5447)-YEAR($K$3))+(MONTH(G5447)-MONTH($K$3))</f>
        <v/>
      </c>
      <c r="Q5447" s="366">
        <f>IF(M5447="IBIRAPITANGA FASE 3",IF(O5447="Atraso",L5447,L5447/(1+$I$2)^P5447),IF(O5447="Atraso",L5447,L5447/(1+$I$1)^P5447))</f>
        <v/>
      </c>
      <c r="R5447">
        <f>IF(O5447="Atraso",$K$3-G5447,0)</f>
        <v/>
      </c>
      <c r="S5447">
        <f>IF(R5447&lt;=15,"Até 15",IF(R5447&lt;=30,"Entre 15 e 30",IF(R5447&lt;=60,"Entre 30 e 60",IF(R5447&lt;=90,"Entre 60 e 90",IF(R5447&lt;=120,"Entre 90 e 120",IF(R5447&lt;=150,"Entre 120 e 150",IF(R5447&lt;=180,"Entre 150 e 180","Superior a 180")))))))</f>
        <v/>
      </c>
    </row>
    <row r="5448">
      <c r="A5448" t="inlineStr">
        <is>
          <t>Q024L05</t>
        </is>
      </c>
      <c r="B5448" t="inlineStr">
        <is>
          <t>MATHEUS RIQUETTO DE SOUZA</t>
        </is>
      </c>
      <c r="C5448" t="n">
        <v>1</v>
      </c>
      <c r="D5448" t="inlineStr">
        <is>
          <t>IPCA</t>
        </is>
      </c>
      <c r="E5448" t="n">
        <v>0.009488792934583046</v>
      </c>
      <c r="F5448" t="inlineStr">
        <is>
          <t>MENSAL</t>
        </is>
      </c>
      <c r="G5448" t="n">
        <v>46919</v>
      </c>
      <c r="H5448" t="n">
        <v>46919</v>
      </c>
      <c r="I5448" t="n">
        <v>74</v>
      </c>
      <c r="J5448" t="inlineStr">
        <is>
          <t>CARTEIRA</t>
        </is>
      </c>
      <c r="K5448" t="inlineStr">
        <is>
          <t>CONTRATO</t>
        </is>
      </c>
      <c r="L5448" t="n">
        <v>3189.54</v>
      </c>
      <c r="M5448" t="inlineStr">
        <is>
          <t>IBIRAPITANGA FASE 3</t>
        </is>
      </c>
      <c r="N5448" s="142">
        <f>DATE(YEAR(G5448),MONTH(G5448),1)</f>
        <v/>
      </c>
      <c r="O5448" s="132">
        <f>IF(G5448&gt;$K$3,"Futuro","Atraso")</f>
        <v/>
      </c>
      <c r="P5448">
        <f>12*(YEAR(G5448)-YEAR($K$3))+(MONTH(G5448)-MONTH($K$3))</f>
        <v/>
      </c>
      <c r="Q5448" s="366">
        <f>IF(M5448="IBIRAPITANGA FASE 3",IF(O5448="Atraso",L5448,L5448/(1+$I$2)^P5448),IF(O5448="Atraso",L5448,L5448/(1+$I$1)^P5448))</f>
        <v/>
      </c>
      <c r="R5448">
        <f>IF(O5448="Atraso",$K$3-G5448,0)</f>
        <v/>
      </c>
      <c r="S5448">
        <f>IF(R5448&lt;=15,"Até 15",IF(R5448&lt;=30,"Entre 15 e 30",IF(R5448&lt;=60,"Entre 30 e 60",IF(R5448&lt;=90,"Entre 60 e 90",IF(R5448&lt;=120,"Entre 90 e 120",IF(R5448&lt;=150,"Entre 120 e 150",IF(R5448&lt;=180,"Entre 150 e 180","Superior a 180")))))))</f>
        <v/>
      </c>
    </row>
    <row r="5449">
      <c r="A5449" t="inlineStr">
        <is>
          <t>Q024L05</t>
        </is>
      </c>
      <c r="B5449" t="inlineStr">
        <is>
          <t>MATHEUS RIQUETTO DE SOUZA</t>
        </is>
      </c>
      <c r="C5449" t="n">
        <v>1</v>
      </c>
      <c r="D5449" t="inlineStr">
        <is>
          <t>IPCA</t>
        </is>
      </c>
      <c r="E5449" t="n">
        <v>0.009488792934583046</v>
      </c>
      <c r="F5449" t="inlineStr">
        <is>
          <t>MENSAL</t>
        </is>
      </c>
      <c r="G5449" t="n">
        <v>46949</v>
      </c>
      <c r="H5449" t="n">
        <v>46949</v>
      </c>
      <c r="I5449" t="n">
        <v>75</v>
      </c>
      <c r="J5449" t="inlineStr">
        <is>
          <t>CARTEIRA</t>
        </is>
      </c>
      <c r="K5449" t="inlineStr">
        <is>
          <t>CONTRATO</t>
        </is>
      </c>
      <c r="L5449" t="n">
        <v>3189.54</v>
      </c>
      <c r="M5449" t="inlineStr">
        <is>
          <t>IBIRAPITANGA FASE 3</t>
        </is>
      </c>
      <c r="N5449" s="142">
        <f>DATE(YEAR(G5449),MONTH(G5449),1)</f>
        <v/>
      </c>
      <c r="O5449" s="132">
        <f>IF(G5449&gt;$K$3,"Futuro","Atraso")</f>
        <v/>
      </c>
      <c r="P5449">
        <f>12*(YEAR(G5449)-YEAR($K$3))+(MONTH(G5449)-MONTH($K$3))</f>
        <v/>
      </c>
      <c r="Q5449" s="366">
        <f>IF(M5449="IBIRAPITANGA FASE 3",IF(O5449="Atraso",L5449,L5449/(1+$I$2)^P5449),IF(O5449="Atraso",L5449,L5449/(1+$I$1)^P5449))</f>
        <v/>
      </c>
      <c r="R5449">
        <f>IF(O5449="Atraso",$K$3-G5449,0)</f>
        <v/>
      </c>
      <c r="S5449">
        <f>IF(R5449&lt;=15,"Até 15",IF(R5449&lt;=30,"Entre 15 e 30",IF(R5449&lt;=60,"Entre 30 e 60",IF(R5449&lt;=90,"Entre 60 e 90",IF(R5449&lt;=120,"Entre 90 e 120",IF(R5449&lt;=150,"Entre 120 e 150",IF(R5449&lt;=180,"Entre 150 e 180","Superior a 180")))))))</f>
        <v/>
      </c>
    </row>
    <row r="5450">
      <c r="A5450" t="inlineStr">
        <is>
          <t>Q024L05</t>
        </is>
      </c>
      <c r="B5450" t="inlineStr">
        <is>
          <t>MATHEUS RIQUETTO DE SOUZA</t>
        </is>
      </c>
      <c r="C5450" t="n">
        <v>1</v>
      </c>
      <c r="D5450" t="inlineStr">
        <is>
          <t>IPCA</t>
        </is>
      </c>
      <c r="E5450" t="n">
        <v>0.009488792934583046</v>
      </c>
      <c r="F5450" t="inlineStr">
        <is>
          <t>MENSAL</t>
        </is>
      </c>
      <c r="G5450" t="n">
        <v>46980</v>
      </c>
      <c r="H5450" t="n">
        <v>46980</v>
      </c>
      <c r="I5450" t="n">
        <v>76</v>
      </c>
      <c r="J5450" t="inlineStr">
        <is>
          <t>CARTEIRA</t>
        </is>
      </c>
      <c r="K5450" t="inlineStr">
        <is>
          <t>CONTRATO</t>
        </is>
      </c>
      <c r="L5450" t="n">
        <v>3189.54</v>
      </c>
      <c r="M5450" t="inlineStr">
        <is>
          <t>IBIRAPITANGA FASE 3</t>
        </is>
      </c>
      <c r="N5450" s="142">
        <f>DATE(YEAR(G5450),MONTH(G5450),1)</f>
        <v/>
      </c>
      <c r="O5450" s="132">
        <f>IF(G5450&gt;$K$3,"Futuro","Atraso")</f>
        <v/>
      </c>
      <c r="P5450">
        <f>12*(YEAR(G5450)-YEAR($K$3))+(MONTH(G5450)-MONTH($K$3))</f>
        <v/>
      </c>
      <c r="Q5450" s="366">
        <f>IF(M5450="IBIRAPITANGA FASE 3",IF(O5450="Atraso",L5450,L5450/(1+$I$2)^P5450),IF(O5450="Atraso",L5450,L5450/(1+$I$1)^P5450))</f>
        <v/>
      </c>
      <c r="R5450">
        <f>IF(O5450="Atraso",$K$3-G5450,0)</f>
        <v/>
      </c>
      <c r="S5450">
        <f>IF(R5450&lt;=15,"Até 15",IF(R5450&lt;=30,"Entre 15 e 30",IF(R5450&lt;=60,"Entre 30 e 60",IF(R5450&lt;=90,"Entre 60 e 90",IF(R5450&lt;=120,"Entre 90 e 120",IF(R5450&lt;=150,"Entre 120 e 150",IF(R5450&lt;=180,"Entre 150 e 180","Superior a 180")))))))</f>
        <v/>
      </c>
    </row>
    <row r="5451">
      <c r="A5451" t="inlineStr">
        <is>
          <t>Q024L05</t>
        </is>
      </c>
      <c r="B5451" t="inlineStr">
        <is>
          <t>MATHEUS RIQUETTO DE SOUZA</t>
        </is>
      </c>
      <c r="C5451" t="n">
        <v>1</v>
      </c>
      <c r="D5451" t="inlineStr">
        <is>
          <t>IPCA</t>
        </is>
      </c>
      <c r="E5451" t="n">
        <v>0.009488792934583046</v>
      </c>
      <c r="F5451" t="inlineStr">
        <is>
          <t>MENSAL</t>
        </is>
      </c>
      <c r="G5451" t="n">
        <v>47011</v>
      </c>
      <c r="H5451" t="n">
        <v>47011</v>
      </c>
      <c r="I5451" t="n">
        <v>77</v>
      </c>
      <c r="J5451" t="inlineStr">
        <is>
          <t>CARTEIRA</t>
        </is>
      </c>
      <c r="K5451" t="inlineStr">
        <is>
          <t>CONTRATO</t>
        </is>
      </c>
      <c r="L5451" t="n">
        <v>3189.54</v>
      </c>
      <c r="M5451" t="inlineStr">
        <is>
          <t>IBIRAPITANGA FASE 3</t>
        </is>
      </c>
      <c r="N5451" s="142">
        <f>DATE(YEAR(G5451),MONTH(G5451),1)</f>
        <v/>
      </c>
      <c r="O5451" s="132">
        <f>IF(G5451&gt;$K$3,"Futuro","Atraso")</f>
        <v/>
      </c>
      <c r="P5451">
        <f>12*(YEAR(G5451)-YEAR($K$3))+(MONTH(G5451)-MONTH($K$3))</f>
        <v/>
      </c>
      <c r="Q5451" s="366">
        <f>IF(M5451="IBIRAPITANGA FASE 3",IF(O5451="Atraso",L5451,L5451/(1+$I$2)^P5451),IF(O5451="Atraso",L5451,L5451/(1+$I$1)^P5451))</f>
        <v/>
      </c>
      <c r="R5451">
        <f>IF(O5451="Atraso",$K$3-G5451,0)</f>
        <v/>
      </c>
      <c r="S5451">
        <f>IF(R5451&lt;=15,"Até 15",IF(R5451&lt;=30,"Entre 15 e 30",IF(R5451&lt;=60,"Entre 30 e 60",IF(R5451&lt;=90,"Entre 60 e 90",IF(R5451&lt;=120,"Entre 90 e 120",IF(R5451&lt;=150,"Entre 120 e 150",IF(R5451&lt;=180,"Entre 150 e 180","Superior a 180")))))))</f>
        <v/>
      </c>
    </row>
    <row r="5452">
      <c r="A5452" t="inlineStr">
        <is>
          <t>Q024L05</t>
        </is>
      </c>
      <c r="B5452" t="inlineStr">
        <is>
          <t>MATHEUS RIQUETTO DE SOUZA</t>
        </is>
      </c>
      <c r="C5452" t="n">
        <v>1</v>
      </c>
      <c r="D5452" t="inlineStr">
        <is>
          <t>IPCA</t>
        </is>
      </c>
      <c r="E5452" t="n">
        <v>0.009488792934583046</v>
      </c>
      <c r="F5452" t="inlineStr">
        <is>
          <t>MENSAL</t>
        </is>
      </c>
      <c r="G5452" t="n">
        <v>47041</v>
      </c>
      <c r="H5452" t="n">
        <v>47041</v>
      </c>
      <c r="I5452" t="n">
        <v>78</v>
      </c>
      <c r="J5452" t="inlineStr">
        <is>
          <t>CARTEIRA</t>
        </is>
      </c>
      <c r="K5452" t="inlineStr">
        <is>
          <t>CONTRATO</t>
        </is>
      </c>
      <c r="L5452" t="n">
        <v>3189.54</v>
      </c>
      <c r="M5452" t="inlineStr">
        <is>
          <t>IBIRAPITANGA FASE 3</t>
        </is>
      </c>
      <c r="N5452" s="142">
        <f>DATE(YEAR(G5452),MONTH(G5452),1)</f>
        <v/>
      </c>
      <c r="O5452" s="132">
        <f>IF(G5452&gt;$K$3,"Futuro","Atraso")</f>
        <v/>
      </c>
      <c r="P5452">
        <f>12*(YEAR(G5452)-YEAR($K$3))+(MONTH(G5452)-MONTH($K$3))</f>
        <v/>
      </c>
      <c r="Q5452" s="366">
        <f>IF(M5452="IBIRAPITANGA FASE 3",IF(O5452="Atraso",L5452,L5452/(1+$I$2)^P5452),IF(O5452="Atraso",L5452,L5452/(1+$I$1)^P5452))</f>
        <v/>
      </c>
      <c r="R5452">
        <f>IF(O5452="Atraso",$K$3-G5452,0)</f>
        <v/>
      </c>
      <c r="S5452">
        <f>IF(R5452&lt;=15,"Até 15",IF(R5452&lt;=30,"Entre 15 e 30",IF(R5452&lt;=60,"Entre 30 e 60",IF(R5452&lt;=90,"Entre 60 e 90",IF(R5452&lt;=120,"Entre 90 e 120",IF(R5452&lt;=150,"Entre 120 e 150",IF(R5452&lt;=180,"Entre 150 e 180","Superior a 180")))))))</f>
        <v/>
      </c>
    </row>
    <row r="5453">
      <c r="A5453" t="inlineStr">
        <is>
          <t>Q024L05</t>
        </is>
      </c>
      <c r="B5453" t="inlineStr">
        <is>
          <t>MATHEUS RIQUETTO DE SOUZA</t>
        </is>
      </c>
      <c r="C5453" t="n">
        <v>1</v>
      </c>
      <c r="D5453" t="inlineStr">
        <is>
          <t>IPCA</t>
        </is>
      </c>
      <c r="E5453" t="n">
        <v>0.009488792934583046</v>
      </c>
      <c r="F5453" t="inlineStr">
        <is>
          <t>MENSAL</t>
        </is>
      </c>
      <c r="G5453" t="n">
        <v>47072</v>
      </c>
      <c r="H5453" t="n">
        <v>47072</v>
      </c>
      <c r="I5453" t="n">
        <v>79</v>
      </c>
      <c r="J5453" t="inlineStr">
        <is>
          <t>CARTEIRA</t>
        </is>
      </c>
      <c r="K5453" t="inlineStr">
        <is>
          <t>CONTRATO</t>
        </is>
      </c>
      <c r="L5453" t="n">
        <v>3189.54</v>
      </c>
      <c r="M5453" t="inlineStr">
        <is>
          <t>IBIRAPITANGA FASE 3</t>
        </is>
      </c>
      <c r="N5453" s="142">
        <f>DATE(YEAR(G5453),MONTH(G5453),1)</f>
        <v/>
      </c>
      <c r="O5453" s="132">
        <f>IF(G5453&gt;$K$3,"Futuro","Atraso")</f>
        <v/>
      </c>
      <c r="P5453">
        <f>12*(YEAR(G5453)-YEAR($K$3))+(MONTH(G5453)-MONTH($K$3))</f>
        <v/>
      </c>
      <c r="Q5453" s="366">
        <f>IF(M5453="IBIRAPITANGA FASE 3",IF(O5453="Atraso",L5453,L5453/(1+$I$2)^P5453),IF(O5453="Atraso",L5453,L5453/(1+$I$1)^P5453))</f>
        <v/>
      </c>
      <c r="R5453">
        <f>IF(O5453="Atraso",$K$3-G5453,0)</f>
        <v/>
      </c>
      <c r="S5453">
        <f>IF(R5453&lt;=15,"Até 15",IF(R5453&lt;=30,"Entre 15 e 30",IF(R5453&lt;=60,"Entre 30 e 60",IF(R5453&lt;=90,"Entre 60 e 90",IF(R5453&lt;=120,"Entre 90 e 120",IF(R5453&lt;=150,"Entre 120 e 150",IF(R5453&lt;=180,"Entre 150 e 180","Superior a 180")))))))</f>
        <v/>
      </c>
    </row>
    <row r="5454">
      <c r="A5454" t="inlineStr">
        <is>
          <t>Q024L05</t>
        </is>
      </c>
      <c r="B5454" t="inlineStr">
        <is>
          <t>MATHEUS RIQUETTO DE SOUZA</t>
        </is>
      </c>
      <c r="C5454" t="n">
        <v>1</v>
      </c>
      <c r="D5454" t="inlineStr">
        <is>
          <t>IPCA</t>
        </is>
      </c>
      <c r="E5454" t="n">
        <v>0.009488792934583046</v>
      </c>
      <c r="F5454" t="inlineStr">
        <is>
          <t>MENSAL</t>
        </is>
      </c>
      <c r="G5454" t="n">
        <v>47102</v>
      </c>
      <c r="H5454" t="n">
        <v>47102</v>
      </c>
      <c r="I5454" t="n">
        <v>80</v>
      </c>
      <c r="J5454" t="inlineStr">
        <is>
          <t>CARTEIRA</t>
        </is>
      </c>
      <c r="K5454" t="inlineStr">
        <is>
          <t>CONTRATO</t>
        </is>
      </c>
      <c r="L5454" t="n">
        <v>3189.54</v>
      </c>
      <c r="M5454" t="inlineStr">
        <is>
          <t>IBIRAPITANGA FASE 3</t>
        </is>
      </c>
      <c r="N5454" s="142">
        <f>DATE(YEAR(G5454),MONTH(G5454),1)</f>
        <v/>
      </c>
      <c r="O5454" s="132">
        <f>IF(G5454&gt;$K$3,"Futuro","Atraso")</f>
        <v/>
      </c>
      <c r="P5454">
        <f>12*(YEAR(G5454)-YEAR($K$3))+(MONTH(G5454)-MONTH($K$3))</f>
        <v/>
      </c>
      <c r="Q5454" s="366">
        <f>IF(M5454="IBIRAPITANGA FASE 3",IF(O5454="Atraso",L5454,L5454/(1+$I$2)^P5454),IF(O5454="Atraso",L5454,L5454/(1+$I$1)^P5454))</f>
        <v/>
      </c>
      <c r="R5454">
        <f>IF(O5454="Atraso",$K$3-G5454,0)</f>
        <v/>
      </c>
      <c r="S5454">
        <f>IF(R5454&lt;=15,"Até 15",IF(R5454&lt;=30,"Entre 15 e 30",IF(R5454&lt;=60,"Entre 30 e 60",IF(R5454&lt;=90,"Entre 60 e 90",IF(R5454&lt;=120,"Entre 90 e 120",IF(R5454&lt;=150,"Entre 120 e 150",IF(R5454&lt;=180,"Entre 150 e 180","Superior a 180")))))))</f>
        <v/>
      </c>
    </row>
    <row r="5455">
      <c r="A5455" t="inlineStr">
        <is>
          <t>Q024L05</t>
        </is>
      </c>
      <c r="B5455" t="inlineStr">
        <is>
          <t>MATHEUS RIQUETTO DE SOUZA</t>
        </is>
      </c>
      <c r="C5455" t="n">
        <v>1</v>
      </c>
      <c r="D5455" t="inlineStr">
        <is>
          <t>IPCA</t>
        </is>
      </c>
      <c r="E5455" t="n">
        <v>0.009488792934583046</v>
      </c>
      <c r="F5455" t="inlineStr">
        <is>
          <t>MENSAL</t>
        </is>
      </c>
      <c r="G5455" t="n">
        <v>47133</v>
      </c>
      <c r="H5455" t="n">
        <v>47133</v>
      </c>
      <c r="I5455" t="n">
        <v>81</v>
      </c>
      <c r="J5455" t="inlineStr">
        <is>
          <t>CARTEIRA</t>
        </is>
      </c>
      <c r="K5455" t="inlineStr">
        <is>
          <t>CONTRATO</t>
        </is>
      </c>
      <c r="L5455" t="n">
        <v>3189.54</v>
      </c>
      <c r="M5455" t="inlineStr">
        <is>
          <t>IBIRAPITANGA FASE 3</t>
        </is>
      </c>
      <c r="N5455" s="142">
        <f>DATE(YEAR(G5455),MONTH(G5455),1)</f>
        <v/>
      </c>
      <c r="O5455" s="132">
        <f>IF(G5455&gt;$K$3,"Futuro","Atraso")</f>
        <v/>
      </c>
      <c r="P5455">
        <f>12*(YEAR(G5455)-YEAR($K$3))+(MONTH(G5455)-MONTH($K$3))</f>
        <v/>
      </c>
      <c r="Q5455" s="366">
        <f>IF(M5455="IBIRAPITANGA FASE 3",IF(O5455="Atraso",L5455,L5455/(1+$I$2)^P5455),IF(O5455="Atraso",L5455,L5455/(1+$I$1)^P5455))</f>
        <v/>
      </c>
      <c r="R5455">
        <f>IF(O5455="Atraso",$K$3-G5455,0)</f>
        <v/>
      </c>
      <c r="S5455">
        <f>IF(R5455&lt;=15,"Até 15",IF(R5455&lt;=30,"Entre 15 e 30",IF(R5455&lt;=60,"Entre 30 e 60",IF(R5455&lt;=90,"Entre 60 e 90",IF(R5455&lt;=120,"Entre 90 e 120",IF(R5455&lt;=150,"Entre 120 e 150",IF(R5455&lt;=180,"Entre 150 e 180","Superior a 180")))))))</f>
        <v/>
      </c>
    </row>
    <row r="5456">
      <c r="A5456" t="inlineStr">
        <is>
          <t>Q024L05</t>
        </is>
      </c>
      <c r="B5456" t="inlineStr">
        <is>
          <t>MATHEUS RIQUETTO DE SOUZA</t>
        </is>
      </c>
      <c r="C5456" t="n">
        <v>1</v>
      </c>
      <c r="D5456" t="inlineStr">
        <is>
          <t>IPCA</t>
        </is>
      </c>
      <c r="E5456" t="n">
        <v>0.009488792934583046</v>
      </c>
      <c r="F5456" t="inlineStr">
        <is>
          <t>MENSAL</t>
        </is>
      </c>
      <c r="G5456" t="n">
        <v>47164</v>
      </c>
      <c r="H5456" t="n">
        <v>47164</v>
      </c>
      <c r="I5456" t="n">
        <v>82</v>
      </c>
      <c r="J5456" t="inlineStr">
        <is>
          <t>CARTEIRA</t>
        </is>
      </c>
      <c r="K5456" t="inlineStr">
        <is>
          <t>CONTRATO</t>
        </is>
      </c>
      <c r="L5456" t="n">
        <v>3189.54</v>
      </c>
      <c r="M5456" t="inlineStr">
        <is>
          <t>IBIRAPITANGA FASE 3</t>
        </is>
      </c>
      <c r="N5456" s="142">
        <f>DATE(YEAR(G5456),MONTH(G5456),1)</f>
        <v/>
      </c>
      <c r="O5456" s="132">
        <f>IF(G5456&gt;$K$3,"Futuro","Atraso")</f>
        <v/>
      </c>
      <c r="P5456">
        <f>12*(YEAR(G5456)-YEAR($K$3))+(MONTH(G5456)-MONTH($K$3))</f>
        <v/>
      </c>
      <c r="Q5456" s="366">
        <f>IF(M5456="IBIRAPITANGA FASE 3",IF(O5456="Atraso",L5456,L5456/(1+$I$2)^P5456),IF(O5456="Atraso",L5456,L5456/(1+$I$1)^P5456))</f>
        <v/>
      </c>
      <c r="R5456">
        <f>IF(O5456="Atraso",$K$3-G5456,0)</f>
        <v/>
      </c>
      <c r="S5456">
        <f>IF(R5456&lt;=15,"Até 15",IF(R5456&lt;=30,"Entre 15 e 30",IF(R5456&lt;=60,"Entre 30 e 60",IF(R5456&lt;=90,"Entre 60 e 90",IF(R5456&lt;=120,"Entre 90 e 120",IF(R5456&lt;=150,"Entre 120 e 150",IF(R5456&lt;=180,"Entre 150 e 180","Superior a 180")))))))</f>
        <v/>
      </c>
    </row>
    <row r="5457">
      <c r="A5457" t="inlineStr">
        <is>
          <t>Q024L05</t>
        </is>
      </c>
      <c r="B5457" t="inlineStr">
        <is>
          <t>MATHEUS RIQUETTO DE SOUZA</t>
        </is>
      </c>
      <c r="C5457" t="n">
        <v>1</v>
      </c>
      <c r="D5457" t="inlineStr">
        <is>
          <t>IPCA</t>
        </is>
      </c>
      <c r="E5457" t="n">
        <v>0.009488792934583046</v>
      </c>
      <c r="F5457" t="inlineStr">
        <is>
          <t>MENSAL</t>
        </is>
      </c>
      <c r="G5457" t="n">
        <v>47192</v>
      </c>
      <c r="H5457" t="n">
        <v>47192</v>
      </c>
      <c r="I5457" t="n">
        <v>83</v>
      </c>
      <c r="J5457" t="inlineStr">
        <is>
          <t>CARTEIRA</t>
        </is>
      </c>
      <c r="K5457" t="inlineStr">
        <is>
          <t>CONTRATO</t>
        </is>
      </c>
      <c r="L5457" t="n">
        <v>3189.54</v>
      </c>
      <c r="M5457" t="inlineStr">
        <is>
          <t>IBIRAPITANGA FASE 3</t>
        </is>
      </c>
      <c r="N5457" s="142">
        <f>DATE(YEAR(G5457),MONTH(G5457),1)</f>
        <v/>
      </c>
      <c r="O5457" s="132">
        <f>IF(G5457&gt;$K$3,"Futuro","Atraso")</f>
        <v/>
      </c>
      <c r="P5457">
        <f>12*(YEAR(G5457)-YEAR($K$3))+(MONTH(G5457)-MONTH($K$3))</f>
        <v/>
      </c>
      <c r="Q5457" s="366">
        <f>IF(M5457="IBIRAPITANGA FASE 3",IF(O5457="Atraso",L5457,L5457/(1+$I$2)^P5457),IF(O5457="Atraso",L5457,L5457/(1+$I$1)^P5457))</f>
        <v/>
      </c>
      <c r="R5457">
        <f>IF(O5457="Atraso",$K$3-G5457,0)</f>
        <v/>
      </c>
      <c r="S5457">
        <f>IF(R5457&lt;=15,"Até 15",IF(R5457&lt;=30,"Entre 15 e 30",IF(R5457&lt;=60,"Entre 30 e 60",IF(R5457&lt;=90,"Entre 60 e 90",IF(R5457&lt;=120,"Entre 90 e 120",IF(R5457&lt;=150,"Entre 120 e 150",IF(R5457&lt;=180,"Entre 150 e 180","Superior a 180")))))))</f>
        <v/>
      </c>
    </row>
    <row r="5458">
      <c r="A5458" t="inlineStr">
        <is>
          <t>Q024L05</t>
        </is>
      </c>
      <c r="B5458" t="inlineStr">
        <is>
          <t>MATHEUS RIQUETTO DE SOUZA</t>
        </is>
      </c>
      <c r="C5458" t="n">
        <v>1</v>
      </c>
      <c r="D5458" t="inlineStr">
        <is>
          <t>IPCA</t>
        </is>
      </c>
      <c r="E5458" t="n">
        <v>0.009488792934583046</v>
      </c>
      <c r="F5458" t="inlineStr">
        <is>
          <t>MENSAL</t>
        </is>
      </c>
      <c r="G5458" t="n">
        <v>47223</v>
      </c>
      <c r="H5458" t="n">
        <v>47223</v>
      </c>
      <c r="I5458" t="n">
        <v>84</v>
      </c>
      <c r="J5458" t="inlineStr">
        <is>
          <t>CARTEIRA</t>
        </is>
      </c>
      <c r="K5458" t="inlineStr">
        <is>
          <t>CONTRATO</t>
        </is>
      </c>
      <c r="L5458" t="n">
        <v>3189.54</v>
      </c>
      <c r="M5458" t="inlineStr">
        <is>
          <t>IBIRAPITANGA FASE 3</t>
        </is>
      </c>
      <c r="N5458" s="142">
        <f>DATE(YEAR(G5458),MONTH(G5458),1)</f>
        <v/>
      </c>
      <c r="O5458" s="132">
        <f>IF(G5458&gt;$K$3,"Futuro","Atraso")</f>
        <v/>
      </c>
      <c r="P5458">
        <f>12*(YEAR(G5458)-YEAR($K$3))+(MONTH(G5458)-MONTH($K$3))</f>
        <v/>
      </c>
      <c r="Q5458" s="366">
        <f>IF(M5458="IBIRAPITANGA FASE 3",IF(O5458="Atraso",L5458,L5458/(1+$I$2)^P5458),IF(O5458="Atraso",L5458,L5458/(1+$I$1)^P5458))</f>
        <v/>
      </c>
      <c r="R5458">
        <f>IF(O5458="Atraso",$K$3-G5458,0)</f>
        <v/>
      </c>
      <c r="S5458">
        <f>IF(R5458&lt;=15,"Até 15",IF(R5458&lt;=30,"Entre 15 e 30",IF(R5458&lt;=60,"Entre 30 e 60",IF(R5458&lt;=90,"Entre 60 e 90",IF(R5458&lt;=120,"Entre 90 e 120",IF(R5458&lt;=150,"Entre 120 e 150",IF(R5458&lt;=180,"Entre 150 e 180","Superior a 180")))))))</f>
        <v/>
      </c>
    </row>
    <row r="5459">
      <c r="A5459" t="inlineStr">
        <is>
          <t>Q024L05</t>
        </is>
      </c>
      <c r="B5459" t="inlineStr">
        <is>
          <t>MATHEUS RIQUETTO DE SOUZA</t>
        </is>
      </c>
      <c r="C5459" t="n">
        <v>1</v>
      </c>
      <c r="D5459" t="inlineStr">
        <is>
          <t>IPCA</t>
        </is>
      </c>
      <c r="E5459" t="n">
        <v>0.009488792934583046</v>
      </c>
      <c r="F5459" t="inlineStr">
        <is>
          <t>MENSAL</t>
        </is>
      </c>
      <c r="G5459" t="n">
        <v>47253</v>
      </c>
      <c r="H5459" t="n">
        <v>47253</v>
      </c>
      <c r="I5459" t="n">
        <v>85</v>
      </c>
      <c r="J5459" t="inlineStr">
        <is>
          <t>CARTEIRA</t>
        </is>
      </c>
      <c r="K5459" t="inlineStr">
        <is>
          <t>CONTRATO</t>
        </is>
      </c>
      <c r="L5459" t="n">
        <v>3189.54</v>
      </c>
      <c r="M5459" t="inlineStr">
        <is>
          <t>IBIRAPITANGA FASE 3</t>
        </is>
      </c>
      <c r="N5459" s="142">
        <f>DATE(YEAR(G5459),MONTH(G5459),1)</f>
        <v/>
      </c>
      <c r="O5459" s="132">
        <f>IF(G5459&gt;$K$3,"Futuro","Atraso")</f>
        <v/>
      </c>
      <c r="P5459">
        <f>12*(YEAR(G5459)-YEAR($K$3))+(MONTH(G5459)-MONTH($K$3))</f>
        <v/>
      </c>
      <c r="Q5459" s="366">
        <f>IF(M5459="IBIRAPITANGA FASE 3",IF(O5459="Atraso",L5459,L5459/(1+$I$2)^P5459),IF(O5459="Atraso",L5459,L5459/(1+$I$1)^P5459))</f>
        <v/>
      </c>
      <c r="R5459">
        <f>IF(O5459="Atraso",$K$3-G5459,0)</f>
        <v/>
      </c>
      <c r="S5459">
        <f>IF(R5459&lt;=15,"Até 15",IF(R5459&lt;=30,"Entre 15 e 30",IF(R5459&lt;=60,"Entre 30 e 60",IF(R5459&lt;=90,"Entre 60 e 90",IF(R5459&lt;=120,"Entre 90 e 120",IF(R5459&lt;=150,"Entre 120 e 150",IF(R5459&lt;=180,"Entre 150 e 180","Superior a 180")))))))</f>
        <v/>
      </c>
    </row>
    <row r="5460">
      <c r="A5460" t="inlineStr">
        <is>
          <t>Q024L05</t>
        </is>
      </c>
      <c r="B5460" t="inlineStr">
        <is>
          <t>MATHEUS RIQUETTO DE SOUZA</t>
        </is>
      </c>
      <c r="C5460" t="n">
        <v>1</v>
      </c>
      <c r="D5460" t="inlineStr">
        <is>
          <t>IPCA</t>
        </is>
      </c>
      <c r="E5460" t="n">
        <v>0.009488792934583046</v>
      </c>
      <c r="F5460" t="inlineStr">
        <is>
          <t>MENSAL</t>
        </is>
      </c>
      <c r="G5460" t="n">
        <v>47284</v>
      </c>
      <c r="H5460" t="n">
        <v>47284</v>
      </c>
      <c r="I5460" t="n">
        <v>86</v>
      </c>
      <c r="J5460" t="inlineStr">
        <is>
          <t>CARTEIRA</t>
        </is>
      </c>
      <c r="K5460" t="inlineStr">
        <is>
          <t>CONTRATO</t>
        </is>
      </c>
      <c r="L5460" t="n">
        <v>3189.54</v>
      </c>
      <c r="M5460" t="inlineStr">
        <is>
          <t>IBIRAPITANGA FASE 3</t>
        </is>
      </c>
      <c r="N5460" s="142">
        <f>DATE(YEAR(G5460),MONTH(G5460),1)</f>
        <v/>
      </c>
      <c r="O5460" s="132">
        <f>IF(G5460&gt;$K$3,"Futuro","Atraso")</f>
        <v/>
      </c>
      <c r="P5460">
        <f>12*(YEAR(G5460)-YEAR($K$3))+(MONTH(G5460)-MONTH($K$3))</f>
        <v/>
      </c>
      <c r="Q5460" s="366">
        <f>IF(M5460="IBIRAPITANGA FASE 3",IF(O5460="Atraso",L5460,L5460/(1+$I$2)^P5460),IF(O5460="Atraso",L5460,L5460/(1+$I$1)^P5460))</f>
        <v/>
      </c>
      <c r="R5460">
        <f>IF(O5460="Atraso",$K$3-G5460,0)</f>
        <v/>
      </c>
      <c r="S5460">
        <f>IF(R5460&lt;=15,"Até 15",IF(R5460&lt;=30,"Entre 15 e 30",IF(R5460&lt;=60,"Entre 30 e 60",IF(R5460&lt;=90,"Entre 60 e 90",IF(R5460&lt;=120,"Entre 90 e 120",IF(R5460&lt;=150,"Entre 120 e 150",IF(R5460&lt;=180,"Entre 150 e 180","Superior a 180")))))))</f>
        <v/>
      </c>
    </row>
    <row r="5461">
      <c r="A5461" t="inlineStr">
        <is>
          <t>Q024L05</t>
        </is>
      </c>
      <c r="B5461" t="inlineStr">
        <is>
          <t>MATHEUS RIQUETTO DE SOUZA</t>
        </is>
      </c>
      <c r="C5461" t="n">
        <v>1</v>
      </c>
      <c r="D5461" t="inlineStr">
        <is>
          <t>IPCA</t>
        </is>
      </c>
      <c r="E5461" t="n">
        <v>0.009488792934583046</v>
      </c>
      <c r="F5461" t="inlineStr">
        <is>
          <t>MENSAL</t>
        </is>
      </c>
      <c r="G5461" t="n">
        <v>47314</v>
      </c>
      <c r="H5461" t="n">
        <v>47314</v>
      </c>
      <c r="I5461" t="n">
        <v>87</v>
      </c>
      <c r="J5461" t="inlineStr">
        <is>
          <t>CARTEIRA</t>
        </is>
      </c>
      <c r="K5461" t="inlineStr">
        <is>
          <t>CONTRATO</t>
        </is>
      </c>
      <c r="L5461" t="n">
        <v>3189.54</v>
      </c>
      <c r="M5461" t="inlineStr">
        <is>
          <t>IBIRAPITANGA FASE 3</t>
        </is>
      </c>
      <c r="N5461" s="142">
        <f>DATE(YEAR(G5461),MONTH(G5461),1)</f>
        <v/>
      </c>
      <c r="O5461" s="132">
        <f>IF(G5461&gt;$K$3,"Futuro","Atraso")</f>
        <v/>
      </c>
      <c r="P5461">
        <f>12*(YEAR(G5461)-YEAR($K$3))+(MONTH(G5461)-MONTH($K$3))</f>
        <v/>
      </c>
      <c r="Q5461" s="366">
        <f>IF(M5461="IBIRAPITANGA FASE 3",IF(O5461="Atraso",L5461,L5461/(1+$I$2)^P5461),IF(O5461="Atraso",L5461,L5461/(1+$I$1)^P5461))</f>
        <v/>
      </c>
      <c r="R5461">
        <f>IF(O5461="Atraso",$K$3-G5461,0)</f>
        <v/>
      </c>
      <c r="S5461">
        <f>IF(R5461&lt;=15,"Até 15",IF(R5461&lt;=30,"Entre 15 e 30",IF(R5461&lt;=60,"Entre 30 e 60",IF(R5461&lt;=90,"Entre 60 e 90",IF(R5461&lt;=120,"Entre 90 e 120",IF(R5461&lt;=150,"Entre 120 e 150",IF(R5461&lt;=180,"Entre 150 e 180","Superior a 180")))))))</f>
        <v/>
      </c>
    </row>
    <row r="5462">
      <c r="A5462" t="inlineStr">
        <is>
          <t>Q024L05</t>
        </is>
      </c>
      <c r="B5462" t="inlineStr">
        <is>
          <t>MATHEUS RIQUETTO DE SOUZA</t>
        </is>
      </c>
      <c r="C5462" t="n">
        <v>1</v>
      </c>
      <c r="D5462" t="inlineStr">
        <is>
          <t>IPCA</t>
        </is>
      </c>
      <c r="E5462" t="n">
        <v>0.009488792934583046</v>
      </c>
      <c r="F5462" t="inlineStr">
        <is>
          <t>MENSAL</t>
        </is>
      </c>
      <c r="G5462" t="n">
        <v>47345</v>
      </c>
      <c r="H5462" t="n">
        <v>47345</v>
      </c>
      <c r="I5462" t="n">
        <v>88</v>
      </c>
      <c r="J5462" t="inlineStr">
        <is>
          <t>CARTEIRA</t>
        </is>
      </c>
      <c r="K5462" t="inlineStr">
        <is>
          <t>CONTRATO</t>
        </is>
      </c>
      <c r="L5462" t="n">
        <v>3189.54</v>
      </c>
      <c r="M5462" t="inlineStr">
        <is>
          <t>IBIRAPITANGA FASE 3</t>
        </is>
      </c>
      <c r="N5462" s="142">
        <f>DATE(YEAR(G5462),MONTH(G5462),1)</f>
        <v/>
      </c>
      <c r="O5462" s="132">
        <f>IF(G5462&gt;$K$3,"Futuro","Atraso")</f>
        <v/>
      </c>
      <c r="P5462">
        <f>12*(YEAR(G5462)-YEAR($K$3))+(MONTH(G5462)-MONTH($K$3))</f>
        <v/>
      </c>
      <c r="Q5462" s="366">
        <f>IF(M5462="IBIRAPITANGA FASE 3",IF(O5462="Atraso",L5462,L5462/(1+$I$2)^P5462),IF(O5462="Atraso",L5462,L5462/(1+$I$1)^P5462))</f>
        <v/>
      </c>
      <c r="R5462">
        <f>IF(O5462="Atraso",$K$3-G5462,0)</f>
        <v/>
      </c>
      <c r="S5462">
        <f>IF(R5462&lt;=15,"Até 15",IF(R5462&lt;=30,"Entre 15 e 30",IF(R5462&lt;=60,"Entre 30 e 60",IF(R5462&lt;=90,"Entre 60 e 90",IF(R5462&lt;=120,"Entre 90 e 120",IF(R5462&lt;=150,"Entre 120 e 150",IF(R5462&lt;=180,"Entre 150 e 180","Superior a 180")))))))</f>
        <v/>
      </c>
    </row>
    <row r="5463">
      <c r="A5463" t="inlineStr">
        <is>
          <t>Q024L05</t>
        </is>
      </c>
      <c r="B5463" t="inlineStr">
        <is>
          <t>MATHEUS RIQUETTO DE SOUZA</t>
        </is>
      </c>
      <c r="C5463" t="n">
        <v>1</v>
      </c>
      <c r="D5463" t="inlineStr">
        <is>
          <t>IPCA</t>
        </is>
      </c>
      <c r="E5463" t="n">
        <v>0.009488792934583046</v>
      </c>
      <c r="F5463" t="inlineStr">
        <is>
          <t>MENSAL</t>
        </is>
      </c>
      <c r="G5463" t="n">
        <v>47376</v>
      </c>
      <c r="H5463" t="n">
        <v>47376</v>
      </c>
      <c r="I5463" t="n">
        <v>89</v>
      </c>
      <c r="J5463" t="inlineStr">
        <is>
          <t>CARTEIRA</t>
        </is>
      </c>
      <c r="K5463" t="inlineStr">
        <is>
          <t>CONTRATO</t>
        </is>
      </c>
      <c r="L5463" t="n">
        <v>3189.54</v>
      </c>
      <c r="M5463" t="inlineStr">
        <is>
          <t>IBIRAPITANGA FASE 3</t>
        </is>
      </c>
      <c r="N5463" s="142">
        <f>DATE(YEAR(G5463),MONTH(G5463),1)</f>
        <v/>
      </c>
      <c r="O5463" s="132">
        <f>IF(G5463&gt;$K$3,"Futuro","Atraso")</f>
        <v/>
      </c>
      <c r="P5463">
        <f>12*(YEAR(G5463)-YEAR($K$3))+(MONTH(G5463)-MONTH($K$3))</f>
        <v/>
      </c>
      <c r="Q5463" s="366">
        <f>IF(M5463="IBIRAPITANGA FASE 3",IF(O5463="Atraso",L5463,L5463/(1+$I$2)^P5463),IF(O5463="Atraso",L5463,L5463/(1+$I$1)^P5463))</f>
        <v/>
      </c>
      <c r="R5463">
        <f>IF(O5463="Atraso",$K$3-G5463,0)</f>
        <v/>
      </c>
      <c r="S5463">
        <f>IF(R5463&lt;=15,"Até 15",IF(R5463&lt;=30,"Entre 15 e 30",IF(R5463&lt;=60,"Entre 30 e 60",IF(R5463&lt;=90,"Entre 60 e 90",IF(R5463&lt;=120,"Entre 90 e 120",IF(R5463&lt;=150,"Entre 120 e 150",IF(R5463&lt;=180,"Entre 150 e 180","Superior a 180")))))))</f>
        <v/>
      </c>
    </row>
    <row r="5464">
      <c r="A5464" t="inlineStr">
        <is>
          <t>Q024L05</t>
        </is>
      </c>
      <c r="B5464" t="inlineStr">
        <is>
          <t>MATHEUS RIQUETTO DE SOUZA</t>
        </is>
      </c>
      <c r="C5464" t="n">
        <v>1</v>
      </c>
      <c r="D5464" t="inlineStr">
        <is>
          <t>IPCA</t>
        </is>
      </c>
      <c r="E5464" t="n">
        <v>0.009488792934583046</v>
      </c>
      <c r="F5464" t="inlineStr">
        <is>
          <t>MENSAL</t>
        </is>
      </c>
      <c r="G5464" t="n">
        <v>47406</v>
      </c>
      <c r="H5464" t="n">
        <v>47406</v>
      </c>
      <c r="I5464" t="n">
        <v>90</v>
      </c>
      <c r="J5464" t="inlineStr">
        <is>
          <t>CARTEIRA</t>
        </is>
      </c>
      <c r="K5464" t="inlineStr">
        <is>
          <t>CONTRATO</t>
        </is>
      </c>
      <c r="L5464" t="n">
        <v>3189.54</v>
      </c>
      <c r="M5464" t="inlineStr">
        <is>
          <t>IBIRAPITANGA FASE 3</t>
        </is>
      </c>
      <c r="N5464" s="142">
        <f>DATE(YEAR(G5464),MONTH(G5464),1)</f>
        <v/>
      </c>
      <c r="O5464" s="132">
        <f>IF(G5464&gt;$K$3,"Futuro","Atraso")</f>
        <v/>
      </c>
      <c r="P5464">
        <f>12*(YEAR(G5464)-YEAR($K$3))+(MONTH(G5464)-MONTH($K$3))</f>
        <v/>
      </c>
      <c r="Q5464" s="366">
        <f>IF(M5464="IBIRAPITANGA FASE 3",IF(O5464="Atraso",L5464,L5464/(1+$I$2)^P5464),IF(O5464="Atraso",L5464,L5464/(1+$I$1)^P5464))</f>
        <v/>
      </c>
      <c r="R5464">
        <f>IF(O5464="Atraso",$K$3-G5464,0)</f>
        <v/>
      </c>
      <c r="S5464">
        <f>IF(R5464&lt;=15,"Até 15",IF(R5464&lt;=30,"Entre 15 e 30",IF(R5464&lt;=60,"Entre 30 e 60",IF(R5464&lt;=90,"Entre 60 e 90",IF(R5464&lt;=120,"Entre 90 e 120",IF(R5464&lt;=150,"Entre 120 e 150",IF(R5464&lt;=180,"Entre 150 e 180","Superior a 180")))))))</f>
        <v/>
      </c>
    </row>
    <row r="5465">
      <c r="A5465" t="inlineStr">
        <is>
          <t>Q024L05</t>
        </is>
      </c>
      <c r="B5465" t="inlineStr">
        <is>
          <t>MATHEUS RIQUETTO DE SOUZA</t>
        </is>
      </c>
      <c r="C5465" t="n">
        <v>1</v>
      </c>
      <c r="D5465" t="inlineStr">
        <is>
          <t>IPCA</t>
        </is>
      </c>
      <c r="E5465" t="n">
        <v>0.009488792934583046</v>
      </c>
      <c r="F5465" t="inlineStr">
        <is>
          <t>MENSAL</t>
        </is>
      </c>
      <c r="G5465" t="n">
        <v>47437</v>
      </c>
      <c r="H5465" t="n">
        <v>47437</v>
      </c>
      <c r="I5465" t="n">
        <v>91</v>
      </c>
      <c r="J5465" t="inlineStr">
        <is>
          <t>CARTEIRA</t>
        </is>
      </c>
      <c r="K5465" t="inlineStr">
        <is>
          <t>CONTRATO</t>
        </is>
      </c>
      <c r="L5465" t="n">
        <v>3189.54</v>
      </c>
      <c r="M5465" t="inlineStr">
        <is>
          <t>IBIRAPITANGA FASE 3</t>
        </is>
      </c>
      <c r="N5465" s="142">
        <f>DATE(YEAR(G5465),MONTH(G5465),1)</f>
        <v/>
      </c>
      <c r="O5465" s="132">
        <f>IF(G5465&gt;$K$3,"Futuro","Atraso")</f>
        <v/>
      </c>
      <c r="P5465">
        <f>12*(YEAR(G5465)-YEAR($K$3))+(MONTH(G5465)-MONTH($K$3))</f>
        <v/>
      </c>
      <c r="Q5465" s="366">
        <f>IF(M5465="IBIRAPITANGA FASE 3",IF(O5465="Atraso",L5465,L5465/(1+$I$2)^P5465),IF(O5465="Atraso",L5465,L5465/(1+$I$1)^P5465))</f>
        <v/>
      </c>
      <c r="R5465">
        <f>IF(O5465="Atraso",$K$3-G5465,0)</f>
        <v/>
      </c>
      <c r="S5465">
        <f>IF(R5465&lt;=15,"Até 15",IF(R5465&lt;=30,"Entre 15 e 30",IF(R5465&lt;=60,"Entre 30 e 60",IF(R5465&lt;=90,"Entre 60 e 90",IF(R5465&lt;=120,"Entre 90 e 120",IF(R5465&lt;=150,"Entre 120 e 150",IF(R5465&lt;=180,"Entre 150 e 180","Superior a 180")))))))</f>
        <v/>
      </c>
    </row>
    <row r="5466">
      <c r="A5466" t="inlineStr">
        <is>
          <t>Q024L05</t>
        </is>
      </c>
      <c r="B5466" t="inlineStr">
        <is>
          <t>MATHEUS RIQUETTO DE SOUZA</t>
        </is>
      </c>
      <c r="C5466" t="n">
        <v>1</v>
      </c>
      <c r="D5466" t="inlineStr">
        <is>
          <t>IPCA</t>
        </is>
      </c>
      <c r="E5466" t="n">
        <v>0.009488792934583046</v>
      </c>
      <c r="F5466" t="inlineStr">
        <is>
          <t>MENSAL</t>
        </is>
      </c>
      <c r="G5466" t="n">
        <v>47467</v>
      </c>
      <c r="H5466" t="n">
        <v>47467</v>
      </c>
      <c r="I5466" t="n">
        <v>92</v>
      </c>
      <c r="J5466" t="inlineStr">
        <is>
          <t>CARTEIRA</t>
        </is>
      </c>
      <c r="K5466" t="inlineStr">
        <is>
          <t>CONTRATO</t>
        </is>
      </c>
      <c r="L5466" t="n">
        <v>3189.54</v>
      </c>
      <c r="M5466" t="inlineStr">
        <is>
          <t>IBIRAPITANGA FASE 3</t>
        </is>
      </c>
      <c r="N5466" s="142">
        <f>DATE(YEAR(G5466),MONTH(G5466),1)</f>
        <v/>
      </c>
      <c r="O5466" s="132">
        <f>IF(G5466&gt;$K$3,"Futuro","Atraso")</f>
        <v/>
      </c>
      <c r="P5466">
        <f>12*(YEAR(G5466)-YEAR($K$3))+(MONTH(G5466)-MONTH($K$3))</f>
        <v/>
      </c>
      <c r="Q5466" s="366">
        <f>IF(M5466="IBIRAPITANGA FASE 3",IF(O5466="Atraso",L5466,L5466/(1+$I$2)^P5466),IF(O5466="Atraso",L5466,L5466/(1+$I$1)^P5466))</f>
        <v/>
      </c>
      <c r="R5466">
        <f>IF(O5466="Atraso",$K$3-G5466,0)</f>
        <v/>
      </c>
      <c r="S5466">
        <f>IF(R5466&lt;=15,"Até 15",IF(R5466&lt;=30,"Entre 15 e 30",IF(R5466&lt;=60,"Entre 30 e 60",IF(R5466&lt;=90,"Entre 60 e 90",IF(R5466&lt;=120,"Entre 90 e 120",IF(R5466&lt;=150,"Entre 120 e 150",IF(R5466&lt;=180,"Entre 150 e 180","Superior a 180")))))))</f>
        <v/>
      </c>
    </row>
    <row r="5467">
      <c r="A5467" t="inlineStr">
        <is>
          <t>Q024L05</t>
        </is>
      </c>
      <c r="B5467" t="inlineStr">
        <is>
          <t>MATHEUS RIQUETTO DE SOUZA</t>
        </is>
      </c>
      <c r="C5467" t="n">
        <v>1</v>
      </c>
      <c r="D5467" t="inlineStr">
        <is>
          <t>IPCA</t>
        </is>
      </c>
      <c r="E5467" t="n">
        <v>0.009488792934583046</v>
      </c>
      <c r="F5467" t="inlineStr">
        <is>
          <t>MENSAL</t>
        </is>
      </c>
      <c r="G5467" t="n">
        <v>47498</v>
      </c>
      <c r="H5467" t="n">
        <v>47498</v>
      </c>
      <c r="I5467" t="n">
        <v>93</v>
      </c>
      <c r="J5467" t="inlineStr">
        <is>
          <t>CARTEIRA</t>
        </is>
      </c>
      <c r="K5467" t="inlineStr">
        <is>
          <t>CONTRATO</t>
        </is>
      </c>
      <c r="L5467" t="n">
        <v>3189.54</v>
      </c>
      <c r="M5467" t="inlineStr">
        <is>
          <t>IBIRAPITANGA FASE 3</t>
        </is>
      </c>
      <c r="N5467" s="142">
        <f>DATE(YEAR(G5467),MONTH(G5467),1)</f>
        <v/>
      </c>
      <c r="O5467" s="132">
        <f>IF(G5467&gt;$K$3,"Futuro","Atraso")</f>
        <v/>
      </c>
      <c r="P5467">
        <f>12*(YEAR(G5467)-YEAR($K$3))+(MONTH(G5467)-MONTH($K$3))</f>
        <v/>
      </c>
      <c r="Q5467" s="366">
        <f>IF(M5467="IBIRAPITANGA FASE 3",IF(O5467="Atraso",L5467,L5467/(1+$I$2)^P5467),IF(O5467="Atraso",L5467,L5467/(1+$I$1)^P5467))</f>
        <v/>
      </c>
      <c r="R5467">
        <f>IF(O5467="Atraso",$K$3-G5467,0)</f>
        <v/>
      </c>
      <c r="S5467">
        <f>IF(R5467&lt;=15,"Até 15",IF(R5467&lt;=30,"Entre 15 e 30",IF(R5467&lt;=60,"Entre 30 e 60",IF(R5467&lt;=90,"Entre 60 e 90",IF(R5467&lt;=120,"Entre 90 e 120",IF(R5467&lt;=150,"Entre 120 e 150",IF(R5467&lt;=180,"Entre 150 e 180","Superior a 180")))))))</f>
        <v/>
      </c>
    </row>
    <row r="5468">
      <c r="A5468" t="inlineStr">
        <is>
          <t>Q024L05</t>
        </is>
      </c>
      <c r="B5468" t="inlineStr">
        <is>
          <t>MATHEUS RIQUETTO DE SOUZA</t>
        </is>
      </c>
      <c r="C5468" t="n">
        <v>1</v>
      </c>
      <c r="D5468" t="inlineStr">
        <is>
          <t>IPCA</t>
        </is>
      </c>
      <c r="E5468" t="n">
        <v>0.009488792934583046</v>
      </c>
      <c r="F5468" t="inlineStr">
        <is>
          <t>MENSAL</t>
        </is>
      </c>
      <c r="G5468" t="n">
        <v>47529</v>
      </c>
      <c r="H5468" t="n">
        <v>47529</v>
      </c>
      <c r="I5468" t="n">
        <v>94</v>
      </c>
      <c r="J5468" t="inlineStr">
        <is>
          <t>CARTEIRA</t>
        </is>
      </c>
      <c r="K5468" t="inlineStr">
        <is>
          <t>CONTRATO</t>
        </is>
      </c>
      <c r="L5468" t="n">
        <v>3189.54</v>
      </c>
      <c r="M5468" t="inlineStr">
        <is>
          <t>IBIRAPITANGA FASE 3</t>
        </is>
      </c>
      <c r="N5468" s="142">
        <f>DATE(YEAR(G5468),MONTH(G5468),1)</f>
        <v/>
      </c>
      <c r="O5468" s="132">
        <f>IF(G5468&gt;$K$3,"Futuro","Atraso")</f>
        <v/>
      </c>
      <c r="P5468">
        <f>12*(YEAR(G5468)-YEAR($K$3))+(MONTH(G5468)-MONTH($K$3))</f>
        <v/>
      </c>
      <c r="Q5468" s="366">
        <f>IF(M5468="IBIRAPITANGA FASE 3",IF(O5468="Atraso",L5468,L5468/(1+$I$2)^P5468),IF(O5468="Atraso",L5468,L5468/(1+$I$1)^P5468))</f>
        <v/>
      </c>
      <c r="R5468">
        <f>IF(O5468="Atraso",$K$3-G5468,0)</f>
        <v/>
      </c>
      <c r="S5468">
        <f>IF(R5468&lt;=15,"Até 15",IF(R5468&lt;=30,"Entre 15 e 30",IF(R5468&lt;=60,"Entre 30 e 60",IF(R5468&lt;=90,"Entre 60 e 90",IF(R5468&lt;=120,"Entre 90 e 120",IF(R5468&lt;=150,"Entre 120 e 150",IF(R5468&lt;=180,"Entre 150 e 180","Superior a 180")))))))</f>
        <v/>
      </c>
    </row>
    <row r="5469">
      <c r="A5469" t="inlineStr">
        <is>
          <t>Q024L05</t>
        </is>
      </c>
      <c r="B5469" t="inlineStr">
        <is>
          <t>MATHEUS RIQUETTO DE SOUZA</t>
        </is>
      </c>
      <c r="C5469" t="n">
        <v>1</v>
      </c>
      <c r="D5469" t="inlineStr">
        <is>
          <t>IPCA</t>
        </is>
      </c>
      <c r="E5469" t="n">
        <v>0.009488792934583046</v>
      </c>
      <c r="F5469" t="inlineStr">
        <is>
          <t>MENSAL</t>
        </is>
      </c>
      <c r="G5469" t="n">
        <v>47557</v>
      </c>
      <c r="H5469" t="n">
        <v>47557</v>
      </c>
      <c r="I5469" t="n">
        <v>95</v>
      </c>
      <c r="J5469" t="inlineStr">
        <is>
          <t>CARTEIRA</t>
        </is>
      </c>
      <c r="K5469" t="inlineStr">
        <is>
          <t>CONTRATO</t>
        </is>
      </c>
      <c r="L5469" t="n">
        <v>3189.54</v>
      </c>
      <c r="M5469" t="inlineStr">
        <is>
          <t>IBIRAPITANGA FASE 3</t>
        </is>
      </c>
      <c r="N5469" s="142">
        <f>DATE(YEAR(G5469),MONTH(G5469),1)</f>
        <v/>
      </c>
      <c r="O5469" s="132">
        <f>IF(G5469&gt;$K$3,"Futuro","Atraso")</f>
        <v/>
      </c>
      <c r="P5469">
        <f>12*(YEAR(G5469)-YEAR($K$3))+(MONTH(G5469)-MONTH($K$3))</f>
        <v/>
      </c>
      <c r="Q5469" s="366">
        <f>IF(M5469="IBIRAPITANGA FASE 3",IF(O5469="Atraso",L5469,L5469/(1+$I$2)^P5469),IF(O5469="Atraso",L5469,L5469/(1+$I$1)^P5469))</f>
        <v/>
      </c>
      <c r="R5469">
        <f>IF(O5469="Atraso",$K$3-G5469,0)</f>
        <v/>
      </c>
      <c r="S5469">
        <f>IF(R5469&lt;=15,"Até 15",IF(R5469&lt;=30,"Entre 15 e 30",IF(R5469&lt;=60,"Entre 30 e 60",IF(R5469&lt;=90,"Entre 60 e 90",IF(R5469&lt;=120,"Entre 90 e 120",IF(R5469&lt;=150,"Entre 120 e 150",IF(R5469&lt;=180,"Entre 150 e 180","Superior a 180")))))))</f>
        <v/>
      </c>
    </row>
    <row r="5470">
      <c r="A5470" t="inlineStr">
        <is>
          <t>Q024L05</t>
        </is>
      </c>
      <c r="B5470" t="inlineStr">
        <is>
          <t>MATHEUS RIQUETTO DE SOUZA</t>
        </is>
      </c>
      <c r="C5470" t="n">
        <v>1</v>
      </c>
      <c r="D5470" t="inlineStr">
        <is>
          <t>IPCA</t>
        </is>
      </c>
      <c r="E5470" t="n">
        <v>0.009488792934583046</v>
      </c>
      <c r="F5470" t="inlineStr">
        <is>
          <t>MENSAL</t>
        </is>
      </c>
      <c r="G5470" t="n">
        <v>47588</v>
      </c>
      <c r="H5470" t="n">
        <v>47588</v>
      </c>
      <c r="I5470" t="n">
        <v>96</v>
      </c>
      <c r="J5470" t="inlineStr">
        <is>
          <t>CARTEIRA</t>
        </is>
      </c>
      <c r="K5470" t="inlineStr">
        <is>
          <t>CONTRATO</t>
        </is>
      </c>
      <c r="L5470" t="n">
        <v>3189.54</v>
      </c>
      <c r="M5470" t="inlineStr">
        <is>
          <t>IBIRAPITANGA FASE 3</t>
        </is>
      </c>
      <c r="N5470" s="142">
        <f>DATE(YEAR(G5470),MONTH(G5470),1)</f>
        <v/>
      </c>
      <c r="O5470" s="132">
        <f>IF(G5470&gt;$K$3,"Futuro","Atraso")</f>
        <v/>
      </c>
      <c r="P5470">
        <f>12*(YEAR(G5470)-YEAR($K$3))+(MONTH(G5470)-MONTH($K$3))</f>
        <v/>
      </c>
      <c r="Q5470" s="366">
        <f>IF(M5470="IBIRAPITANGA FASE 3",IF(O5470="Atraso",L5470,L5470/(1+$I$2)^P5470),IF(O5470="Atraso",L5470,L5470/(1+$I$1)^P5470))</f>
        <v/>
      </c>
      <c r="R5470">
        <f>IF(O5470="Atraso",$K$3-G5470,0)</f>
        <v/>
      </c>
      <c r="S5470">
        <f>IF(R5470&lt;=15,"Até 15",IF(R5470&lt;=30,"Entre 15 e 30",IF(R5470&lt;=60,"Entre 30 e 60",IF(R5470&lt;=90,"Entre 60 e 90",IF(R5470&lt;=120,"Entre 90 e 120",IF(R5470&lt;=150,"Entre 120 e 150",IF(R5470&lt;=180,"Entre 150 e 180","Superior a 180")))))))</f>
        <v/>
      </c>
    </row>
    <row r="5471">
      <c r="A5471" t="inlineStr">
        <is>
          <t>Q024L05</t>
        </is>
      </c>
      <c r="B5471" t="inlineStr">
        <is>
          <t>MATHEUS RIQUETTO DE SOUZA</t>
        </is>
      </c>
      <c r="C5471" t="n">
        <v>1</v>
      </c>
      <c r="D5471" t="inlineStr">
        <is>
          <t>IPCA</t>
        </is>
      </c>
      <c r="E5471" t="n">
        <v>0.009488792934583046</v>
      </c>
      <c r="F5471" t="inlineStr">
        <is>
          <t>MENSAL</t>
        </is>
      </c>
      <c r="G5471" t="n">
        <v>47618</v>
      </c>
      <c r="H5471" t="n">
        <v>47618</v>
      </c>
      <c r="I5471" t="n">
        <v>97</v>
      </c>
      <c r="J5471" t="inlineStr">
        <is>
          <t>CARTEIRA</t>
        </is>
      </c>
      <c r="K5471" t="inlineStr">
        <is>
          <t>CONTRATO</t>
        </is>
      </c>
      <c r="L5471" t="n">
        <v>3189.54</v>
      </c>
      <c r="M5471" t="inlineStr">
        <is>
          <t>IBIRAPITANGA FASE 3</t>
        </is>
      </c>
      <c r="N5471" s="142">
        <f>DATE(YEAR(G5471),MONTH(G5471),1)</f>
        <v/>
      </c>
      <c r="O5471" s="132">
        <f>IF(G5471&gt;$K$3,"Futuro","Atraso")</f>
        <v/>
      </c>
      <c r="P5471">
        <f>12*(YEAR(G5471)-YEAR($K$3))+(MONTH(G5471)-MONTH($K$3))</f>
        <v/>
      </c>
      <c r="Q5471" s="366">
        <f>IF(M5471="IBIRAPITANGA FASE 3",IF(O5471="Atraso",L5471,L5471/(1+$I$2)^P5471),IF(O5471="Atraso",L5471,L5471/(1+$I$1)^P5471))</f>
        <v/>
      </c>
      <c r="R5471">
        <f>IF(O5471="Atraso",$K$3-G5471,0)</f>
        <v/>
      </c>
      <c r="S5471">
        <f>IF(R5471&lt;=15,"Até 15",IF(R5471&lt;=30,"Entre 15 e 30",IF(R5471&lt;=60,"Entre 30 e 60",IF(R5471&lt;=90,"Entre 60 e 90",IF(R5471&lt;=120,"Entre 90 e 120",IF(R5471&lt;=150,"Entre 120 e 150",IF(R5471&lt;=180,"Entre 150 e 180","Superior a 180")))))))</f>
        <v/>
      </c>
    </row>
    <row r="5472">
      <c r="A5472" t="inlineStr">
        <is>
          <t>Q024L05</t>
        </is>
      </c>
      <c r="B5472" t="inlineStr">
        <is>
          <t>MATHEUS RIQUETTO DE SOUZA</t>
        </is>
      </c>
      <c r="C5472" t="n">
        <v>1</v>
      </c>
      <c r="D5472" t="inlineStr">
        <is>
          <t>IPCA</t>
        </is>
      </c>
      <c r="E5472" t="n">
        <v>0.009488792934583046</v>
      </c>
      <c r="F5472" t="inlineStr">
        <is>
          <t>MENSAL</t>
        </is>
      </c>
      <c r="G5472" t="n">
        <v>47649</v>
      </c>
      <c r="H5472" t="n">
        <v>47649</v>
      </c>
      <c r="I5472" t="n">
        <v>98</v>
      </c>
      <c r="J5472" t="inlineStr">
        <is>
          <t>CARTEIRA</t>
        </is>
      </c>
      <c r="K5472" t="inlineStr">
        <is>
          <t>CONTRATO</t>
        </is>
      </c>
      <c r="L5472" t="n">
        <v>3189.54</v>
      </c>
      <c r="M5472" t="inlineStr">
        <is>
          <t>IBIRAPITANGA FASE 3</t>
        </is>
      </c>
      <c r="N5472" s="142">
        <f>DATE(YEAR(G5472),MONTH(G5472),1)</f>
        <v/>
      </c>
      <c r="O5472" s="132">
        <f>IF(G5472&gt;$K$3,"Futuro","Atraso")</f>
        <v/>
      </c>
      <c r="P5472">
        <f>12*(YEAR(G5472)-YEAR($K$3))+(MONTH(G5472)-MONTH($K$3))</f>
        <v/>
      </c>
      <c r="Q5472" s="366">
        <f>IF(M5472="IBIRAPITANGA FASE 3",IF(O5472="Atraso",L5472,L5472/(1+$I$2)^P5472),IF(O5472="Atraso",L5472,L5472/(1+$I$1)^P5472))</f>
        <v/>
      </c>
      <c r="R5472">
        <f>IF(O5472="Atraso",$K$3-G5472,0)</f>
        <v/>
      </c>
      <c r="S5472">
        <f>IF(R5472&lt;=15,"Até 15",IF(R5472&lt;=30,"Entre 15 e 30",IF(R5472&lt;=60,"Entre 30 e 60",IF(R5472&lt;=90,"Entre 60 e 90",IF(R5472&lt;=120,"Entre 90 e 120",IF(R5472&lt;=150,"Entre 120 e 150",IF(R5472&lt;=180,"Entre 150 e 180","Superior a 180")))))))</f>
        <v/>
      </c>
    </row>
    <row r="5473">
      <c r="A5473" t="inlineStr">
        <is>
          <t>Q024L05</t>
        </is>
      </c>
      <c r="B5473" t="inlineStr">
        <is>
          <t>MATHEUS RIQUETTO DE SOUZA</t>
        </is>
      </c>
      <c r="C5473" t="n">
        <v>1</v>
      </c>
      <c r="D5473" t="inlineStr">
        <is>
          <t>IPCA</t>
        </is>
      </c>
      <c r="E5473" t="n">
        <v>0.009488792934583046</v>
      </c>
      <c r="F5473" t="inlineStr">
        <is>
          <t>MENSAL</t>
        </is>
      </c>
      <c r="G5473" t="n">
        <v>47679</v>
      </c>
      <c r="H5473" t="n">
        <v>47679</v>
      </c>
      <c r="I5473" t="n">
        <v>99</v>
      </c>
      <c r="J5473" t="inlineStr">
        <is>
          <t>CARTEIRA</t>
        </is>
      </c>
      <c r="K5473" t="inlineStr">
        <is>
          <t>CONTRATO</t>
        </is>
      </c>
      <c r="L5473" t="n">
        <v>3189.54</v>
      </c>
      <c r="M5473" t="inlineStr">
        <is>
          <t>IBIRAPITANGA FASE 3</t>
        </is>
      </c>
      <c r="N5473" s="142">
        <f>DATE(YEAR(G5473),MONTH(G5473),1)</f>
        <v/>
      </c>
      <c r="O5473" s="132">
        <f>IF(G5473&gt;$K$3,"Futuro","Atraso")</f>
        <v/>
      </c>
      <c r="P5473">
        <f>12*(YEAR(G5473)-YEAR($K$3))+(MONTH(G5473)-MONTH($K$3))</f>
        <v/>
      </c>
      <c r="Q5473" s="366">
        <f>IF(M5473="IBIRAPITANGA FASE 3",IF(O5473="Atraso",L5473,L5473/(1+$I$2)^P5473),IF(O5473="Atraso",L5473,L5473/(1+$I$1)^P5473))</f>
        <v/>
      </c>
      <c r="R5473">
        <f>IF(O5473="Atraso",$K$3-G5473,0)</f>
        <v/>
      </c>
      <c r="S5473">
        <f>IF(R5473&lt;=15,"Até 15",IF(R5473&lt;=30,"Entre 15 e 30",IF(R5473&lt;=60,"Entre 30 e 60",IF(R5473&lt;=90,"Entre 60 e 90",IF(R5473&lt;=120,"Entre 90 e 120",IF(R5473&lt;=150,"Entre 120 e 150",IF(R5473&lt;=180,"Entre 150 e 180","Superior a 180")))))))</f>
        <v/>
      </c>
    </row>
    <row r="5474">
      <c r="A5474" t="inlineStr">
        <is>
          <t>Q024L05</t>
        </is>
      </c>
      <c r="B5474" t="inlineStr">
        <is>
          <t>MATHEUS RIQUETTO DE SOUZA</t>
        </is>
      </c>
      <c r="C5474" t="n">
        <v>1</v>
      </c>
      <c r="D5474" t="inlineStr">
        <is>
          <t>IPCA</t>
        </is>
      </c>
      <c r="E5474" t="n">
        <v>0.009488792934583046</v>
      </c>
      <c r="F5474" t="inlineStr">
        <is>
          <t>MENSAL</t>
        </is>
      </c>
      <c r="G5474" t="n">
        <v>47710</v>
      </c>
      <c r="H5474" t="n">
        <v>47710</v>
      </c>
      <c r="I5474" t="n">
        <v>100</v>
      </c>
      <c r="J5474" t="inlineStr">
        <is>
          <t>CARTEIRA</t>
        </is>
      </c>
      <c r="K5474" t="inlineStr">
        <is>
          <t>CONTRATO</t>
        </is>
      </c>
      <c r="L5474" t="n">
        <v>3189.54</v>
      </c>
      <c r="M5474" t="inlineStr">
        <is>
          <t>IBIRAPITANGA FASE 3</t>
        </is>
      </c>
      <c r="N5474" s="142">
        <f>DATE(YEAR(G5474),MONTH(G5474),1)</f>
        <v/>
      </c>
      <c r="O5474" s="132">
        <f>IF(G5474&gt;$K$3,"Futuro","Atraso")</f>
        <v/>
      </c>
      <c r="P5474">
        <f>12*(YEAR(G5474)-YEAR($K$3))+(MONTH(G5474)-MONTH($K$3))</f>
        <v/>
      </c>
      <c r="Q5474" s="366">
        <f>IF(M5474="IBIRAPITANGA FASE 3",IF(O5474="Atraso",L5474,L5474/(1+$I$2)^P5474),IF(O5474="Atraso",L5474,L5474/(1+$I$1)^P5474))</f>
        <v/>
      </c>
      <c r="R5474">
        <f>IF(O5474="Atraso",$K$3-G5474,0)</f>
        <v/>
      </c>
      <c r="S5474">
        <f>IF(R5474&lt;=15,"Até 15",IF(R5474&lt;=30,"Entre 15 e 30",IF(R5474&lt;=60,"Entre 30 e 60",IF(R5474&lt;=90,"Entre 60 e 90",IF(R5474&lt;=120,"Entre 90 e 120",IF(R5474&lt;=150,"Entre 120 e 150",IF(R5474&lt;=180,"Entre 150 e 180","Superior a 180")))))))</f>
        <v/>
      </c>
    </row>
    <row r="5475">
      <c r="A5475" t="inlineStr">
        <is>
          <t>Q024L05</t>
        </is>
      </c>
      <c r="B5475" t="inlineStr">
        <is>
          <t>MATHEUS RIQUETTO DE SOUZA</t>
        </is>
      </c>
      <c r="C5475" t="n">
        <v>1</v>
      </c>
      <c r="D5475" t="inlineStr">
        <is>
          <t>IPCA</t>
        </is>
      </c>
      <c r="E5475" t="n">
        <v>0.009488792934583046</v>
      </c>
      <c r="F5475" t="inlineStr">
        <is>
          <t>MENSAL</t>
        </is>
      </c>
      <c r="G5475" t="n">
        <v>47741</v>
      </c>
      <c r="H5475" t="n">
        <v>47741</v>
      </c>
      <c r="I5475" t="n">
        <v>101</v>
      </c>
      <c r="J5475" t="inlineStr">
        <is>
          <t>CARTEIRA</t>
        </is>
      </c>
      <c r="K5475" t="inlineStr">
        <is>
          <t>CONTRATO</t>
        </is>
      </c>
      <c r="L5475" t="n">
        <v>3189.54</v>
      </c>
      <c r="M5475" t="inlineStr">
        <is>
          <t>IBIRAPITANGA FASE 3</t>
        </is>
      </c>
      <c r="N5475" s="142">
        <f>DATE(YEAR(G5475),MONTH(G5475),1)</f>
        <v/>
      </c>
      <c r="O5475" s="132">
        <f>IF(G5475&gt;$K$3,"Futuro","Atraso")</f>
        <v/>
      </c>
      <c r="P5475">
        <f>12*(YEAR(G5475)-YEAR($K$3))+(MONTH(G5475)-MONTH($K$3))</f>
        <v/>
      </c>
      <c r="Q5475" s="366">
        <f>IF(M5475="IBIRAPITANGA FASE 3",IF(O5475="Atraso",L5475,L5475/(1+$I$2)^P5475),IF(O5475="Atraso",L5475,L5475/(1+$I$1)^P5475))</f>
        <v/>
      </c>
      <c r="R5475">
        <f>IF(O5475="Atraso",$K$3-G5475,0)</f>
        <v/>
      </c>
      <c r="S5475">
        <f>IF(R5475&lt;=15,"Até 15",IF(R5475&lt;=30,"Entre 15 e 30",IF(R5475&lt;=60,"Entre 30 e 60",IF(R5475&lt;=90,"Entre 60 e 90",IF(R5475&lt;=120,"Entre 90 e 120",IF(R5475&lt;=150,"Entre 120 e 150",IF(R5475&lt;=180,"Entre 150 e 180","Superior a 180")))))))</f>
        <v/>
      </c>
    </row>
    <row r="5476">
      <c r="A5476" t="inlineStr">
        <is>
          <t>Q024L05</t>
        </is>
      </c>
      <c r="B5476" t="inlineStr">
        <is>
          <t>MATHEUS RIQUETTO DE SOUZA</t>
        </is>
      </c>
      <c r="C5476" t="n">
        <v>1</v>
      </c>
      <c r="D5476" t="inlineStr">
        <is>
          <t>IPCA</t>
        </is>
      </c>
      <c r="E5476" t="n">
        <v>0.009488792934583046</v>
      </c>
      <c r="F5476" t="inlineStr">
        <is>
          <t>MENSAL</t>
        </is>
      </c>
      <c r="G5476" t="n">
        <v>47771</v>
      </c>
      <c r="H5476" t="n">
        <v>47771</v>
      </c>
      <c r="I5476" t="n">
        <v>102</v>
      </c>
      <c r="J5476" t="inlineStr">
        <is>
          <t>CARTEIRA</t>
        </is>
      </c>
      <c r="K5476" t="inlineStr">
        <is>
          <t>CONTRATO</t>
        </is>
      </c>
      <c r="L5476" t="n">
        <v>3189.54</v>
      </c>
      <c r="M5476" t="inlineStr">
        <is>
          <t>IBIRAPITANGA FASE 3</t>
        </is>
      </c>
      <c r="N5476" s="142">
        <f>DATE(YEAR(G5476),MONTH(G5476),1)</f>
        <v/>
      </c>
      <c r="O5476" s="132">
        <f>IF(G5476&gt;$K$3,"Futuro","Atraso")</f>
        <v/>
      </c>
      <c r="P5476">
        <f>12*(YEAR(G5476)-YEAR($K$3))+(MONTH(G5476)-MONTH($K$3))</f>
        <v/>
      </c>
      <c r="Q5476" s="366">
        <f>IF(M5476="IBIRAPITANGA FASE 3",IF(O5476="Atraso",L5476,L5476/(1+$I$2)^P5476),IF(O5476="Atraso",L5476,L5476/(1+$I$1)^P5476))</f>
        <v/>
      </c>
      <c r="R5476">
        <f>IF(O5476="Atraso",$K$3-G5476,0)</f>
        <v/>
      </c>
      <c r="S5476">
        <f>IF(R5476&lt;=15,"Até 15",IF(R5476&lt;=30,"Entre 15 e 30",IF(R5476&lt;=60,"Entre 30 e 60",IF(R5476&lt;=90,"Entre 60 e 90",IF(R5476&lt;=120,"Entre 90 e 120",IF(R5476&lt;=150,"Entre 120 e 150",IF(R5476&lt;=180,"Entre 150 e 180","Superior a 180")))))))</f>
        <v/>
      </c>
    </row>
    <row r="5477">
      <c r="A5477" t="inlineStr">
        <is>
          <t>Q024L05</t>
        </is>
      </c>
      <c r="B5477" t="inlineStr">
        <is>
          <t>MATHEUS RIQUETTO DE SOUZA</t>
        </is>
      </c>
      <c r="C5477" t="n">
        <v>1</v>
      </c>
      <c r="D5477" t="inlineStr">
        <is>
          <t>IPCA</t>
        </is>
      </c>
      <c r="E5477" t="n">
        <v>0.009488792934583046</v>
      </c>
      <c r="F5477" t="inlineStr">
        <is>
          <t>MENSAL</t>
        </is>
      </c>
      <c r="G5477" t="n">
        <v>47802</v>
      </c>
      <c r="H5477" t="n">
        <v>47802</v>
      </c>
      <c r="I5477" t="n">
        <v>103</v>
      </c>
      <c r="J5477" t="inlineStr">
        <is>
          <t>CARTEIRA</t>
        </is>
      </c>
      <c r="K5477" t="inlineStr">
        <is>
          <t>CONTRATO</t>
        </is>
      </c>
      <c r="L5477" t="n">
        <v>3189.54</v>
      </c>
      <c r="M5477" t="inlineStr">
        <is>
          <t>IBIRAPITANGA FASE 3</t>
        </is>
      </c>
      <c r="N5477" s="142">
        <f>DATE(YEAR(G5477),MONTH(G5477),1)</f>
        <v/>
      </c>
      <c r="O5477" s="132">
        <f>IF(G5477&gt;$K$3,"Futuro","Atraso")</f>
        <v/>
      </c>
      <c r="P5477">
        <f>12*(YEAR(G5477)-YEAR($K$3))+(MONTH(G5477)-MONTH($K$3))</f>
        <v/>
      </c>
      <c r="Q5477" s="366">
        <f>IF(M5477="IBIRAPITANGA FASE 3",IF(O5477="Atraso",L5477,L5477/(1+$I$2)^P5477),IF(O5477="Atraso",L5477,L5477/(1+$I$1)^P5477))</f>
        <v/>
      </c>
      <c r="R5477">
        <f>IF(O5477="Atraso",$K$3-G5477,0)</f>
        <v/>
      </c>
      <c r="S5477">
        <f>IF(R5477&lt;=15,"Até 15",IF(R5477&lt;=30,"Entre 15 e 30",IF(R5477&lt;=60,"Entre 30 e 60",IF(R5477&lt;=90,"Entre 60 e 90",IF(R5477&lt;=120,"Entre 90 e 120",IF(R5477&lt;=150,"Entre 120 e 150",IF(R5477&lt;=180,"Entre 150 e 180","Superior a 180")))))))</f>
        <v/>
      </c>
    </row>
    <row r="5478">
      <c r="A5478" t="inlineStr">
        <is>
          <t>Q024L05</t>
        </is>
      </c>
      <c r="B5478" t="inlineStr">
        <is>
          <t>MATHEUS RIQUETTO DE SOUZA</t>
        </is>
      </c>
      <c r="C5478" t="n">
        <v>1</v>
      </c>
      <c r="D5478" t="inlineStr">
        <is>
          <t>IPCA</t>
        </is>
      </c>
      <c r="E5478" t="n">
        <v>0.009488792934583046</v>
      </c>
      <c r="F5478" t="inlineStr">
        <is>
          <t>MENSAL</t>
        </is>
      </c>
      <c r="G5478" t="n">
        <v>47832</v>
      </c>
      <c r="H5478" t="n">
        <v>47832</v>
      </c>
      <c r="I5478" t="n">
        <v>104</v>
      </c>
      <c r="J5478" t="inlineStr">
        <is>
          <t>CARTEIRA</t>
        </is>
      </c>
      <c r="K5478" t="inlineStr">
        <is>
          <t>CONTRATO</t>
        </is>
      </c>
      <c r="L5478" t="n">
        <v>3189.54</v>
      </c>
      <c r="M5478" t="inlineStr">
        <is>
          <t>IBIRAPITANGA FASE 3</t>
        </is>
      </c>
      <c r="N5478" s="142">
        <f>DATE(YEAR(G5478),MONTH(G5478),1)</f>
        <v/>
      </c>
      <c r="O5478" s="132">
        <f>IF(G5478&gt;$K$3,"Futuro","Atraso")</f>
        <v/>
      </c>
      <c r="P5478">
        <f>12*(YEAR(G5478)-YEAR($K$3))+(MONTH(G5478)-MONTH($K$3))</f>
        <v/>
      </c>
      <c r="Q5478" s="366">
        <f>IF(M5478="IBIRAPITANGA FASE 3",IF(O5478="Atraso",L5478,L5478/(1+$I$2)^P5478),IF(O5478="Atraso",L5478,L5478/(1+$I$1)^P5478))</f>
        <v/>
      </c>
      <c r="R5478">
        <f>IF(O5478="Atraso",$K$3-G5478,0)</f>
        <v/>
      </c>
      <c r="S5478">
        <f>IF(R5478&lt;=15,"Até 15",IF(R5478&lt;=30,"Entre 15 e 30",IF(R5478&lt;=60,"Entre 30 e 60",IF(R5478&lt;=90,"Entre 60 e 90",IF(R5478&lt;=120,"Entre 90 e 120",IF(R5478&lt;=150,"Entre 120 e 150",IF(R5478&lt;=180,"Entre 150 e 180","Superior a 180")))))))</f>
        <v/>
      </c>
    </row>
    <row r="5479">
      <c r="A5479" t="inlineStr">
        <is>
          <t>Q024L05</t>
        </is>
      </c>
      <c r="B5479" t="inlineStr">
        <is>
          <t>MATHEUS RIQUETTO DE SOUZA</t>
        </is>
      </c>
      <c r="C5479" t="n">
        <v>1</v>
      </c>
      <c r="D5479" t="inlineStr">
        <is>
          <t>IPCA</t>
        </is>
      </c>
      <c r="E5479" t="n">
        <v>0.009488792934583046</v>
      </c>
      <c r="F5479" t="inlineStr">
        <is>
          <t>MENSAL</t>
        </is>
      </c>
      <c r="G5479" t="n">
        <v>47863</v>
      </c>
      <c r="H5479" t="n">
        <v>47863</v>
      </c>
      <c r="I5479" t="n">
        <v>105</v>
      </c>
      <c r="J5479" t="inlineStr">
        <is>
          <t>CARTEIRA</t>
        </is>
      </c>
      <c r="K5479" t="inlineStr">
        <is>
          <t>CONTRATO</t>
        </is>
      </c>
      <c r="L5479" t="n">
        <v>3189.54</v>
      </c>
      <c r="M5479" t="inlineStr">
        <is>
          <t>IBIRAPITANGA FASE 3</t>
        </is>
      </c>
      <c r="N5479" s="142">
        <f>DATE(YEAR(G5479),MONTH(G5479),1)</f>
        <v/>
      </c>
      <c r="O5479" s="132">
        <f>IF(G5479&gt;$K$3,"Futuro","Atraso")</f>
        <v/>
      </c>
      <c r="P5479">
        <f>12*(YEAR(G5479)-YEAR($K$3))+(MONTH(G5479)-MONTH($K$3))</f>
        <v/>
      </c>
      <c r="Q5479" s="366">
        <f>IF(M5479="IBIRAPITANGA FASE 3",IF(O5479="Atraso",L5479,L5479/(1+$I$2)^P5479),IF(O5479="Atraso",L5479,L5479/(1+$I$1)^P5479))</f>
        <v/>
      </c>
      <c r="R5479">
        <f>IF(O5479="Atraso",$K$3-G5479,0)</f>
        <v/>
      </c>
      <c r="S5479">
        <f>IF(R5479&lt;=15,"Até 15",IF(R5479&lt;=30,"Entre 15 e 30",IF(R5479&lt;=60,"Entre 30 e 60",IF(R5479&lt;=90,"Entre 60 e 90",IF(R5479&lt;=120,"Entre 90 e 120",IF(R5479&lt;=150,"Entre 120 e 150",IF(R5479&lt;=180,"Entre 150 e 180","Superior a 180")))))))</f>
        <v/>
      </c>
    </row>
    <row r="5480">
      <c r="A5480" t="inlineStr">
        <is>
          <t>Q024L05</t>
        </is>
      </c>
      <c r="B5480" t="inlineStr">
        <is>
          <t>MATHEUS RIQUETTO DE SOUZA</t>
        </is>
      </c>
      <c r="C5480" t="n">
        <v>1</v>
      </c>
      <c r="D5480" t="inlineStr">
        <is>
          <t>IPCA</t>
        </is>
      </c>
      <c r="E5480" t="n">
        <v>0.009488792934583046</v>
      </c>
      <c r="F5480" t="inlineStr">
        <is>
          <t>MENSAL</t>
        </is>
      </c>
      <c r="G5480" t="n">
        <v>47894</v>
      </c>
      <c r="H5480" t="n">
        <v>47894</v>
      </c>
      <c r="I5480" t="n">
        <v>106</v>
      </c>
      <c r="J5480" t="inlineStr">
        <is>
          <t>CARTEIRA</t>
        </is>
      </c>
      <c r="K5480" t="inlineStr">
        <is>
          <t>CONTRATO</t>
        </is>
      </c>
      <c r="L5480" t="n">
        <v>3189.54</v>
      </c>
      <c r="M5480" t="inlineStr">
        <is>
          <t>IBIRAPITANGA FASE 3</t>
        </is>
      </c>
      <c r="N5480" s="142">
        <f>DATE(YEAR(G5480),MONTH(G5480),1)</f>
        <v/>
      </c>
      <c r="O5480" s="132">
        <f>IF(G5480&gt;$K$3,"Futuro","Atraso")</f>
        <v/>
      </c>
      <c r="P5480">
        <f>12*(YEAR(G5480)-YEAR($K$3))+(MONTH(G5480)-MONTH($K$3))</f>
        <v/>
      </c>
      <c r="Q5480" s="366">
        <f>IF(M5480="IBIRAPITANGA FASE 3",IF(O5480="Atraso",L5480,L5480/(1+$I$2)^P5480),IF(O5480="Atraso",L5480,L5480/(1+$I$1)^P5480))</f>
        <v/>
      </c>
      <c r="R5480">
        <f>IF(O5480="Atraso",$K$3-G5480,0)</f>
        <v/>
      </c>
      <c r="S5480">
        <f>IF(R5480&lt;=15,"Até 15",IF(R5480&lt;=30,"Entre 15 e 30",IF(R5480&lt;=60,"Entre 30 e 60",IF(R5480&lt;=90,"Entre 60 e 90",IF(R5480&lt;=120,"Entre 90 e 120",IF(R5480&lt;=150,"Entre 120 e 150",IF(R5480&lt;=180,"Entre 150 e 180","Superior a 180")))))))</f>
        <v/>
      </c>
    </row>
    <row r="5481">
      <c r="A5481" t="inlineStr">
        <is>
          <t>Q024L05</t>
        </is>
      </c>
      <c r="B5481" t="inlineStr">
        <is>
          <t>MATHEUS RIQUETTO DE SOUZA</t>
        </is>
      </c>
      <c r="C5481" t="n">
        <v>1</v>
      </c>
      <c r="D5481" t="inlineStr">
        <is>
          <t>IPCA</t>
        </is>
      </c>
      <c r="E5481" t="n">
        <v>0.009488792934583046</v>
      </c>
      <c r="F5481" t="inlineStr">
        <is>
          <t>MENSAL</t>
        </is>
      </c>
      <c r="G5481" t="n">
        <v>47922</v>
      </c>
      <c r="H5481" t="n">
        <v>47922</v>
      </c>
      <c r="I5481" t="n">
        <v>107</v>
      </c>
      <c r="J5481" t="inlineStr">
        <is>
          <t>CARTEIRA</t>
        </is>
      </c>
      <c r="K5481" t="inlineStr">
        <is>
          <t>CONTRATO</t>
        </is>
      </c>
      <c r="L5481" t="n">
        <v>3189.54</v>
      </c>
      <c r="M5481" t="inlineStr">
        <is>
          <t>IBIRAPITANGA FASE 3</t>
        </is>
      </c>
      <c r="N5481" s="142">
        <f>DATE(YEAR(G5481),MONTH(G5481),1)</f>
        <v/>
      </c>
      <c r="O5481" s="132">
        <f>IF(G5481&gt;$K$3,"Futuro","Atraso")</f>
        <v/>
      </c>
      <c r="P5481">
        <f>12*(YEAR(G5481)-YEAR($K$3))+(MONTH(G5481)-MONTH($K$3))</f>
        <v/>
      </c>
      <c r="Q5481" s="366">
        <f>IF(M5481="IBIRAPITANGA FASE 3",IF(O5481="Atraso",L5481,L5481/(1+$I$2)^P5481),IF(O5481="Atraso",L5481,L5481/(1+$I$1)^P5481))</f>
        <v/>
      </c>
      <c r="R5481">
        <f>IF(O5481="Atraso",$K$3-G5481,0)</f>
        <v/>
      </c>
      <c r="S5481">
        <f>IF(R5481&lt;=15,"Até 15",IF(R5481&lt;=30,"Entre 15 e 30",IF(R5481&lt;=60,"Entre 30 e 60",IF(R5481&lt;=90,"Entre 60 e 90",IF(R5481&lt;=120,"Entre 90 e 120",IF(R5481&lt;=150,"Entre 120 e 150",IF(R5481&lt;=180,"Entre 150 e 180","Superior a 180")))))))</f>
        <v/>
      </c>
    </row>
    <row r="5482">
      <c r="A5482" t="inlineStr">
        <is>
          <t>Q024L05</t>
        </is>
      </c>
      <c r="B5482" t="inlineStr">
        <is>
          <t>MATHEUS RIQUETTO DE SOUZA</t>
        </is>
      </c>
      <c r="C5482" t="n">
        <v>1</v>
      </c>
      <c r="D5482" t="inlineStr">
        <is>
          <t>IPCA</t>
        </is>
      </c>
      <c r="E5482" t="n">
        <v>0.009488792934583046</v>
      </c>
      <c r="F5482" t="inlineStr">
        <is>
          <t>MENSAL</t>
        </is>
      </c>
      <c r="G5482" t="n">
        <v>47953</v>
      </c>
      <c r="H5482" t="n">
        <v>47953</v>
      </c>
      <c r="I5482" t="n">
        <v>108</v>
      </c>
      <c r="J5482" t="inlineStr">
        <is>
          <t>CARTEIRA</t>
        </is>
      </c>
      <c r="K5482" t="inlineStr">
        <is>
          <t>CONTRATO</t>
        </is>
      </c>
      <c r="L5482" t="n">
        <v>3189.54</v>
      </c>
      <c r="M5482" t="inlineStr">
        <is>
          <t>IBIRAPITANGA FASE 3</t>
        </is>
      </c>
      <c r="N5482" s="142">
        <f>DATE(YEAR(G5482),MONTH(G5482),1)</f>
        <v/>
      </c>
      <c r="O5482" s="132">
        <f>IF(G5482&gt;$K$3,"Futuro","Atraso")</f>
        <v/>
      </c>
      <c r="P5482">
        <f>12*(YEAR(G5482)-YEAR($K$3))+(MONTH(G5482)-MONTH($K$3))</f>
        <v/>
      </c>
      <c r="Q5482" s="366">
        <f>IF(M5482="IBIRAPITANGA FASE 3",IF(O5482="Atraso",L5482,L5482/(1+$I$2)^P5482),IF(O5482="Atraso",L5482,L5482/(1+$I$1)^P5482))</f>
        <v/>
      </c>
      <c r="R5482">
        <f>IF(O5482="Atraso",$K$3-G5482,0)</f>
        <v/>
      </c>
      <c r="S5482">
        <f>IF(R5482&lt;=15,"Até 15",IF(R5482&lt;=30,"Entre 15 e 30",IF(R5482&lt;=60,"Entre 30 e 60",IF(R5482&lt;=90,"Entre 60 e 90",IF(R5482&lt;=120,"Entre 90 e 120",IF(R5482&lt;=150,"Entre 120 e 150",IF(R5482&lt;=180,"Entre 150 e 180","Superior a 180")))))))</f>
        <v/>
      </c>
    </row>
    <row r="5483">
      <c r="A5483" t="inlineStr">
        <is>
          <t>Q024L05</t>
        </is>
      </c>
      <c r="B5483" t="inlineStr">
        <is>
          <t>MATHEUS RIQUETTO DE SOUZA</t>
        </is>
      </c>
      <c r="C5483" t="n">
        <v>1</v>
      </c>
      <c r="D5483" t="inlineStr">
        <is>
          <t>IPCA</t>
        </is>
      </c>
      <c r="E5483" t="n">
        <v>0.009488792934583046</v>
      </c>
      <c r="F5483" t="inlineStr">
        <is>
          <t>MENSAL</t>
        </is>
      </c>
      <c r="G5483" t="n">
        <v>47983</v>
      </c>
      <c r="H5483" t="n">
        <v>47983</v>
      </c>
      <c r="I5483" t="n">
        <v>109</v>
      </c>
      <c r="J5483" t="inlineStr">
        <is>
          <t>CARTEIRA</t>
        </is>
      </c>
      <c r="K5483" t="inlineStr">
        <is>
          <t>CONTRATO</t>
        </is>
      </c>
      <c r="L5483" t="n">
        <v>3189.54</v>
      </c>
      <c r="M5483" t="inlineStr">
        <is>
          <t>IBIRAPITANGA FASE 3</t>
        </is>
      </c>
      <c r="N5483" s="142">
        <f>DATE(YEAR(G5483),MONTH(G5483),1)</f>
        <v/>
      </c>
      <c r="O5483" s="132">
        <f>IF(G5483&gt;$K$3,"Futuro","Atraso")</f>
        <v/>
      </c>
      <c r="P5483">
        <f>12*(YEAR(G5483)-YEAR($K$3))+(MONTH(G5483)-MONTH($K$3))</f>
        <v/>
      </c>
      <c r="Q5483" s="366">
        <f>IF(M5483="IBIRAPITANGA FASE 3",IF(O5483="Atraso",L5483,L5483/(1+$I$2)^P5483),IF(O5483="Atraso",L5483,L5483/(1+$I$1)^P5483))</f>
        <v/>
      </c>
      <c r="R5483">
        <f>IF(O5483="Atraso",$K$3-G5483,0)</f>
        <v/>
      </c>
      <c r="S5483">
        <f>IF(R5483&lt;=15,"Até 15",IF(R5483&lt;=30,"Entre 15 e 30",IF(R5483&lt;=60,"Entre 30 e 60",IF(R5483&lt;=90,"Entre 60 e 90",IF(R5483&lt;=120,"Entre 90 e 120",IF(R5483&lt;=150,"Entre 120 e 150",IF(R5483&lt;=180,"Entre 150 e 180","Superior a 180")))))))</f>
        <v/>
      </c>
    </row>
    <row r="5484">
      <c r="A5484" t="inlineStr">
        <is>
          <t>Q024L05</t>
        </is>
      </c>
      <c r="B5484" t="inlineStr">
        <is>
          <t>MATHEUS RIQUETTO DE SOUZA</t>
        </is>
      </c>
      <c r="C5484" t="n">
        <v>1</v>
      </c>
      <c r="D5484" t="inlineStr">
        <is>
          <t>IPCA</t>
        </is>
      </c>
      <c r="E5484" t="n">
        <v>0.009488792934583046</v>
      </c>
      <c r="F5484" t="inlineStr">
        <is>
          <t>MENSAL</t>
        </is>
      </c>
      <c r="G5484" t="n">
        <v>48014</v>
      </c>
      <c r="H5484" t="n">
        <v>48014</v>
      </c>
      <c r="I5484" t="n">
        <v>110</v>
      </c>
      <c r="J5484" t="inlineStr">
        <is>
          <t>CARTEIRA</t>
        </is>
      </c>
      <c r="K5484" t="inlineStr">
        <is>
          <t>CONTRATO</t>
        </is>
      </c>
      <c r="L5484" t="n">
        <v>3189.54</v>
      </c>
      <c r="M5484" t="inlineStr">
        <is>
          <t>IBIRAPITANGA FASE 3</t>
        </is>
      </c>
      <c r="N5484" s="142">
        <f>DATE(YEAR(G5484),MONTH(G5484),1)</f>
        <v/>
      </c>
      <c r="O5484" s="132">
        <f>IF(G5484&gt;$K$3,"Futuro","Atraso")</f>
        <v/>
      </c>
      <c r="P5484">
        <f>12*(YEAR(G5484)-YEAR($K$3))+(MONTH(G5484)-MONTH($K$3))</f>
        <v/>
      </c>
      <c r="Q5484" s="366">
        <f>IF(M5484="IBIRAPITANGA FASE 3",IF(O5484="Atraso",L5484,L5484/(1+$I$2)^P5484),IF(O5484="Atraso",L5484,L5484/(1+$I$1)^P5484))</f>
        <v/>
      </c>
      <c r="R5484">
        <f>IF(O5484="Atraso",$K$3-G5484,0)</f>
        <v/>
      </c>
      <c r="S5484">
        <f>IF(R5484&lt;=15,"Até 15",IF(R5484&lt;=30,"Entre 15 e 30",IF(R5484&lt;=60,"Entre 30 e 60",IF(R5484&lt;=90,"Entre 60 e 90",IF(R5484&lt;=120,"Entre 90 e 120",IF(R5484&lt;=150,"Entre 120 e 150",IF(R5484&lt;=180,"Entre 150 e 180","Superior a 180")))))))</f>
        <v/>
      </c>
    </row>
    <row r="5485">
      <c r="A5485" t="inlineStr">
        <is>
          <t>Q024L05</t>
        </is>
      </c>
      <c r="B5485" t="inlineStr">
        <is>
          <t>MATHEUS RIQUETTO DE SOUZA</t>
        </is>
      </c>
      <c r="C5485" t="n">
        <v>1</v>
      </c>
      <c r="D5485" t="inlineStr">
        <is>
          <t>IPCA</t>
        </is>
      </c>
      <c r="E5485" t="n">
        <v>0.009488792934583046</v>
      </c>
      <c r="F5485" t="inlineStr">
        <is>
          <t>MENSAL</t>
        </is>
      </c>
      <c r="G5485" t="n">
        <v>48044</v>
      </c>
      <c r="H5485" t="n">
        <v>48044</v>
      </c>
      <c r="I5485" t="n">
        <v>111</v>
      </c>
      <c r="J5485" t="inlineStr">
        <is>
          <t>CARTEIRA</t>
        </is>
      </c>
      <c r="K5485" t="inlineStr">
        <is>
          <t>CONTRATO</t>
        </is>
      </c>
      <c r="L5485" t="n">
        <v>3189.54</v>
      </c>
      <c r="M5485" t="inlineStr">
        <is>
          <t>IBIRAPITANGA FASE 3</t>
        </is>
      </c>
      <c r="N5485" s="142">
        <f>DATE(YEAR(G5485),MONTH(G5485),1)</f>
        <v/>
      </c>
      <c r="O5485" s="132">
        <f>IF(G5485&gt;$K$3,"Futuro","Atraso")</f>
        <v/>
      </c>
      <c r="P5485">
        <f>12*(YEAR(G5485)-YEAR($K$3))+(MONTH(G5485)-MONTH($K$3))</f>
        <v/>
      </c>
      <c r="Q5485" s="366">
        <f>IF(M5485="IBIRAPITANGA FASE 3",IF(O5485="Atraso",L5485,L5485/(1+$I$2)^P5485),IF(O5485="Atraso",L5485,L5485/(1+$I$1)^P5485))</f>
        <v/>
      </c>
      <c r="R5485">
        <f>IF(O5485="Atraso",$K$3-G5485,0)</f>
        <v/>
      </c>
      <c r="S5485">
        <f>IF(R5485&lt;=15,"Até 15",IF(R5485&lt;=30,"Entre 15 e 30",IF(R5485&lt;=60,"Entre 30 e 60",IF(R5485&lt;=90,"Entre 60 e 90",IF(R5485&lt;=120,"Entre 90 e 120",IF(R5485&lt;=150,"Entre 120 e 150",IF(R5485&lt;=180,"Entre 150 e 180","Superior a 180")))))))</f>
        <v/>
      </c>
    </row>
    <row r="5486">
      <c r="A5486" t="inlineStr">
        <is>
          <t>Q024L05</t>
        </is>
      </c>
      <c r="B5486" t="inlineStr">
        <is>
          <t>MATHEUS RIQUETTO DE SOUZA</t>
        </is>
      </c>
      <c r="C5486" t="n">
        <v>1</v>
      </c>
      <c r="D5486" t="inlineStr">
        <is>
          <t>IPCA</t>
        </is>
      </c>
      <c r="E5486" t="n">
        <v>0.009488792934583046</v>
      </c>
      <c r="F5486" t="inlineStr">
        <is>
          <t>MENSAL</t>
        </is>
      </c>
      <c r="G5486" t="n">
        <v>48075</v>
      </c>
      <c r="H5486" t="n">
        <v>48075</v>
      </c>
      <c r="I5486" t="n">
        <v>112</v>
      </c>
      <c r="J5486" t="inlineStr">
        <is>
          <t>CARTEIRA</t>
        </is>
      </c>
      <c r="K5486" t="inlineStr">
        <is>
          <t>CONTRATO</t>
        </is>
      </c>
      <c r="L5486" t="n">
        <v>3189.54</v>
      </c>
      <c r="M5486" t="inlineStr">
        <is>
          <t>IBIRAPITANGA FASE 3</t>
        </is>
      </c>
      <c r="N5486" s="142">
        <f>DATE(YEAR(G5486),MONTH(G5486),1)</f>
        <v/>
      </c>
      <c r="O5486" s="132">
        <f>IF(G5486&gt;$K$3,"Futuro","Atraso")</f>
        <v/>
      </c>
      <c r="P5486">
        <f>12*(YEAR(G5486)-YEAR($K$3))+(MONTH(G5486)-MONTH($K$3))</f>
        <v/>
      </c>
      <c r="Q5486" s="366">
        <f>IF(M5486="IBIRAPITANGA FASE 3",IF(O5486="Atraso",L5486,L5486/(1+$I$2)^P5486),IF(O5486="Atraso",L5486,L5486/(1+$I$1)^P5486))</f>
        <v/>
      </c>
      <c r="R5486">
        <f>IF(O5486="Atraso",$K$3-G5486,0)</f>
        <v/>
      </c>
      <c r="S5486">
        <f>IF(R5486&lt;=15,"Até 15",IF(R5486&lt;=30,"Entre 15 e 30",IF(R5486&lt;=60,"Entre 30 e 60",IF(R5486&lt;=90,"Entre 60 e 90",IF(R5486&lt;=120,"Entre 90 e 120",IF(R5486&lt;=150,"Entre 120 e 150",IF(R5486&lt;=180,"Entre 150 e 180","Superior a 180")))))))</f>
        <v/>
      </c>
    </row>
    <row r="5487">
      <c r="A5487" t="inlineStr">
        <is>
          <t>Q024L05</t>
        </is>
      </c>
      <c r="B5487" t="inlineStr">
        <is>
          <t>MATHEUS RIQUETTO DE SOUZA</t>
        </is>
      </c>
      <c r="C5487" t="n">
        <v>1</v>
      </c>
      <c r="D5487" t="inlineStr">
        <is>
          <t>IPCA</t>
        </is>
      </c>
      <c r="E5487" t="n">
        <v>0.009488792934583046</v>
      </c>
      <c r="F5487" t="inlineStr">
        <is>
          <t>MENSAL</t>
        </is>
      </c>
      <c r="G5487" t="n">
        <v>48106</v>
      </c>
      <c r="H5487" t="n">
        <v>48106</v>
      </c>
      <c r="I5487" t="n">
        <v>113</v>
      </c>
      <c r="J5487" t="inlineStr">
        <is>
          <t>CARTEIRA</t>
        </is>
      </c>
      <c r="K5487" t="inlineStr">
        <is>
          <t>CONTRATO</t>
        </is>
      </c>
      <c r="L5487" t="n">
        <v>3189.54</v>
      </c>
      <c r="M5487" t="inlineStr">
        <is>
          <t>IBIRAPITANGA FASE 3</t>
        </is>
      </c>
      <c r="N5487" s="142">
        <f>DATE(YEAR(G5487),MONTH(G5487),1)</f>
        <v/>
      </c>
      <c r="O5487" s="132">
        <f>IF(G5487&gt;$K$3,"Futuro","Atraso")</f>
        <v/>
      </c>
      <c r="P5487">
        <f>12*(YEAR(G5487)-YEAR($K$3))+(MONTH(G5487)-MONTH($K$3))</f>
        <v/>
      </c>
      <c r="Q5487" s="366">
        <f>IF(M5487="IBIRAPITANGA FASE 3",IF(O5487="Atraso",L5487,L5487/(1+$I$2)^P5487),IF(O5487="Atraso",L5487,L5487/(1+$I$1)^P5487))</f>
        <v/>
      </c>
      <c r="R5487">
        <f>IF(O5487="Atraso",$K$3-G5487,0)</f>
        <v/>
      </c>
      <c r="S5487">
        <f>IF(R5487&lt;=15,"Até 15",IF(R5487&lt;=30,"Entre 15 e 30",IF(R5487&lt;=60,"Entre 30 e 60",IF(R5487&lt;=90,"Entre 60 e 90",IF(R5487&lt;=120,"Entre 90 e 120",IF(R5487&lt;=150,"Entre 120 e 150",IF(R5487&lt;=180,"Entre 150 e 180","Superior a 180")))))))</f>
        <v/>
      </c>
    </row>
    <row r="5488">
      <c r="A5488" t="inlineStr">
        <is>
          <t>Q024L05</t>
        </is>
      </c>
      <c r="B5488" t="inlineStr">
        <is>
          <t>MATHEUS RIQUETTO DE SOUZA</t>
        </is>
      </c>
      <c r="C5488" t="n">
        <v>1</v>
      </c>
      <c r="D5488" t="inlineStr">
        <is>
          <t>IPCA</t>
        </is>
      </c>
      <c r="E5488" t="n">
        <v>0.009488792934583046</v>
      </c>
      <c r="F5488" t="inlineStr">
        <is>
          <t>MENSAL</t>
        </is>
      </c>
      <c r="G5488" t="n">
        <v>48136</v>
      </c>
      <c r="H5488" t="n">
        <v>48136</v>
      </c>
      <c r="I5488" t="n">
        <v>114</v>
      </c>
      <c r="J5488" t="inlineStr">
        <is>
          <t>CARTEIRA</t>
        </is>
      </c>
      <c r="K5488" t="inlineStr">
        <is>
          <t>CONTRATO</t>
        </is>
      </c>
      <c r="L5488" t="n">
        <v>3189.54</v>
      </c>
      <c r="M5488" t="inlineStr">
        <is>
          <t>IBIRAPITANGA FASE 3</t>
        </is>
      </c>
      <c r="N5488" s="142">
        <f>DATE(YEAR(G5488),MONTH(G5488),1)</f>
        <v/>
      </c>
      <c r="O5488" s="132">
        <f>IF(G5488&gt;$K$3,"Futuro","Atraso")</f>
        <v/>
      </c>
      <c r="P5488">
        <f>12*(YEAR(G5488)-YEAR($K$3))+(MONTH(G5488)-MONTH($K$3))</f>
        <v/>
      </c>
      <c r="Q5488" s="366">
        <f>IF(M5488="IBIRAPITANGA FASE 3",IF(O5488="Atraso",L5488,L5488/(1+$I$2)^P5488),IF(O5488="Atraso",L5488,L5488/(1+$I$1)^P5488))</f>
        <v/>
      </c>
      <c r="R5488">
        <f>IF(O5488="Atraso",$K$3-G5488,0)</f>
        <v/>
      </c>
      <c r="S5488">
        <f>IF(R5488&lt;=15,"Até 15",IF(R5488&lt;=30,"Entre 15 e 30",IF(R5488&lt;=60,"Entre 30 e 60",IF(R5488&lt;=90,"Entre 60 e 90",IF(R5488&lt;=120,"Entre 90 e 120",IF(R5488&lt;=150,"Entre 120 e 150",IF(R5488&lt;=180,"Entre 150 e 180","Superior a 180")))))))</f>
        <v/>
      </c>
    </row>
    <row r="5489">
      <c r="A5489" t="inlineStr">
        <is>
          <t>Q024L05</t>
        </is>
      </c>
      <c r="B5489" t="inlineStr">
        <is>
          <t>MATHEUS RIQUETTO DE SOUZA</t>
        </is>
      </c>
      <c r="C5489" t="n">
        <v>1</v>
      </c>
      <c r="D5489" t="inlineStr">
        <is>
          <t>IPCA</t>
        </is>
      </c>
      <c r="E5489" t="n">
        <v>0.009488792934583046</v>
      </c>
      <c r="F5489" t="inlineStr">
        <is>
          <t>MENSAL</t>
        </is>
      </c>
      <c r="G5489" t="n">
        <v>48167</v>
      </c>
      <c r="H5489" t="n">
        <v>48167</v>
      </c>
      <c r="I5489" t="n">
        <v>115</v>
      </c>
      <c r="J5489" t="inlineStr">
        <is>
          <t>CARTEIRA</t>
        </is>
      </c>
      <c r="K5489" t="inlineStr">
        <is>
          <t>CONTRATO</t>
        </is>
      </c>
      <c r="L5489" t="n">
        <v>3189.54</v>
      </c>
      <c r="M5489" t="inlineStr">
        <is>
          <t>IBIRAPITANGA FASE 3</t>
        </is>
      </c>
      <c r="N5489" s="142">
        <f>DATE(YEAR(G5489),MONTH(G5489),1)</f>
        <v/>
      </c>
      <c r="O5489" s="132">
        <f>IF(G5489&gt;$K$3,"Futuro","Atraso")</f>
        <v/>
      </c>
      <c r="P5489">
        <f>12*(YEAR(G5489)-YEAR($K$3))+(MONTH(G5489)-MONTH($K$3))</f>
        <v/>
      </c>
      <c r="Q5489" s="366">
        <f>IF(M5489="IBIRAPITANGA FASE 3",IF(O5489="Atraso",L5489,L5489/(1+$I$2)^P5489),IF(O5489="Atraso",L5489,L5489/(1+$I$1)^P5489))</f>
        <v/>
      </c>
      <c r="R5489">
        <f>IF(O5489="Atraso",$K$3-G5489,0)</f>
        <v/>
      </c>
      <c r="S5489">
        <f>IF(R5489&lt;=15,"Até 15",IF(R5489&lt;=30,"Entre 15 e 30",IF(R5489&lt;=60,"Entre 30 e 60",IF(R5489&lt;=90,"Entre 60 e 90",IF(R5489&lt;=120,"Entre 90 e 120",IF(R5489&lt;=150,"Entre 120 e 150",IF(R5489&lt;=180,"Entre 150 e 180","Superior a 180")))))))</f>
        <v/>
      </c>
    </row>
    <row r="5490">
      <c r="A5490" t="inlineStr">
        <is>
          <t>Q024L05</t>
        </is>
      </c>
      <c r="B5490" t="inlineStr">
        <is>
          <t>MATHEUS RIQUETTO DE SOUZA</t>
        </is>
      </c>
      <c r="C5490" t="n">
        <v>1</v>
      </c>
      <c r="D5490" t="inlineStr">
        <is>
          <t>IPCA</t>
        </is>
      </c>
      <c r="E5490" t="n">
        <v>0.009488792934583046</v>
      </c>
      <c r="F5490" t="inlineStr">
        <is>
          <t>MENSAL</t>
        </is>
      </c>
      <c r="G5490" t="n">
        <v>48197</v>
      </c>
      <c r="H5490" t="n">
        <v>48197</v>
      </c>
      <c r="I5490" t="n">
        <v>116</v>
      </c>
      <c r="J5490" t="inlineStr">
        <is>
          <t>CARTEIRA</t>
        </is>
      </c>
      <c r="K5490" t="inlineStr">
        <is>
          <t>CONTRATO</t>
        </is>
      </c>
      <c r="L5490" t="n">
        <v>3189.54</v>
      </c>
      <c r="M5490" t="inlineStr">
        <is>
          <t>IBIRAPITANGA FASE 3</t>
        </is>
      </c>
      <c r="N5490" s="142">
        <f>DATE(YEAR(G5490),MONTH(G5490),1)</f>
        <v/>
      </c>
      <c r="O5490" s="132">
        <f>IF(G5490&gt;$K$3,"Futuro","Atraso")</f>
        <v/>
      </c>
      <c r="P5490">
        <f>12*(YEAR(G5490)-YEAR($K$3))+(MONTH(G5490)-MONTH($K$3))</f>
        <v/>
      </c>
      <c r="Q5490" s="366">
        <f>IF(M5490="IBIRAPITANGA FASE 3",IF(O5490="Atraso",L5490,L5490/(1+$I$2)^P5490),IF(O5490="Atraso",L5490,L5490/(1+$I$1)^P5490))</f>
        <v/>
      </c>
      <c r="R5490">
        <f>IF(O5490="Atraso",$K$3-G5490,0)</f>
        <v/>
      </c>
      <c r="S5490">
        <f>IF(R5490&lt;=15,"Até 15",IF(R5490&lt;=30,"Entre 15 e 30",IF(R5490&lt;=60,"Entre 30 e 60",IF(R5490&lt;=90,"Entre 60 e 90",IF(R5490&lt;=120,"Entre 90 e 120",IF(R5490&lt;=150,"Entre 120 e 150",IF(R5490&lt;=180,"Entre 150 e 180","Superior a 180")))))))</f>
        <v/>
      </c>
    </row>
    <row r="5491">
      <c r="A5491" t="inlineStr">
        <is>
          <t>Q024L05</t>
        </is>
      </c>
      <c r="B5491" t="inlineStr">
        <is>
          <t>MATHEUS RIQUETTO DE SOUZA</t>
        </is>
      </c>
      <c r="C5491" t="n">
        <v>1</v>
      </c>
      <c r="D5491" t="inlineStr">
        <is>
          <t>IPCA</t>
        </is>
      </c>
      <c r="E5491" t="n">
        <v>0.009488792934583046</v>
      </c>
      <c r="F5491" t="inlineStr">
        <is>
          <t>MENSAL</t>
        </is>
      </c>
      <c r="G5491" t="n">
        <v>48228</v>
      </c>
      <c r="H5491" t="n">
        <v>48228</v>
      </c>
      <c r="I5491" t="n">
        <v>117</v>
      </c>
      <c r="J5491" t="inlineStr">
        <is>
          <t>CARTEIRA</t>
        </is>
      </c>
      <c r="K5491" t="inlineStr">
        <is>
          <t>CONTRATO</t>
        </is>
      </c>
      <c r="L5491" t="n">
        <v>3189.54</v>
      </c>
      <c r="M5491" t="inlineStr">
        <is>
          <t>IBIRAPITANGA FASE 3</t>
        </is>
      </c>
      <c r="N5491" s="142">
        <f>DATE(YEAR(G5491),MONTH(G5491),1)</f>
        <v/>
      </c>
      <c r="O5491" s="132">
        <f>IF(G5491&gt;$K$3,"Futuro","Atraso")</f>
        <v/>
      </c>
      <c r="P5491">
        <f>12*(YEAR(G5491)-YEAR($K$3))+(MONTH(G5491)-MONTH($K$3))</f>
        <v/>
      </c>
      <c r="Q5491" s="366">
        <f>IF(M5491="IBIRAPITANGA FASE 3",IF(O5491="Atraso",L5491,L5491/(1+$I$2)^P5491),IF(O5491="Atraso",L5491,L5491/(1+$I$1)^P5491))</f>
        <v/>
      </c>
      <c r="R5491">
        <f>IF(O5491="Atraso",$K$3-G5491,0)</f>
        <v/>
      </c>
      <c r="S5491">
        <f>IF(R5491&lt;=15,"Até 15",IF(R5491&lt;=30,"Entre 15 e 30",IF(R5491&lt;=60,"Entre 30 e 60",IF(R5491&lt;=90,"Entre 60 e 90",IF(R5491&lt;=120,"Entre 90 e 120",IF(R5491&lt;=150,"Entre 120 e 150",IF(R5491&lt;=180,"Entre 150 e 180","Superior a 180")))))))</f>
        <v/>
      </c>
    </row>
    <row r="5492">
      <c r="A5492" t="inlineStr">
        <is>
          <t>Q024L05</t>
        </is>
      </c>
      <c r="B5492" t="inlineStr">
        <is>
          <t>MATHEUS RIQUETTO DE SOUZA</t>
        </is>
      </c>
      <c r="C5492" t="n">
        <v>1</v>
      </c>
      <c r="D5492" t="inlineStr">
        <is>
          <t>IPCA</t>
        </is>
      </c>
      <c r="E5492" t="n">
        <v>0.009488792934583046</v>
      </c>
      <c r="F5492" t="inlineStr">
        <is>
          <t>MENSAL</t>
        </is>
      </c>
      <c r="G5492" t="n">
        <v>48259</v>
      </c>
      <c r="H5492" t="n">
        <v>48259</v>
      </c>
      <c r="I5492" t="n">
        <v>118</v>
      </c>
      <c r="J5492" t="inlineStr">
        <is>
          <t>CARTEIRA</t>
        </is>
      </c>
      <c r="K5492" t="inlineStr">
        <is>
          <t>CONTRATO</t>
        </is>
      </c>
      <c r="L5492" t="n">
        <v>3189.54</v>
      </c>
      <c r="M5492" t="inlineStr">
        <is>
          <t>IBIRAPITANGA FASE 3</t>
        </is>
      </c>
      <c r="N5492" s="142">
        <f>DATE(YEAR(G5492),MONTH(G5492),1)</f>
        <v/>
      </c>
      <c r="O5492" s="132">
        <f>IF(G5492&gt;$K$3,"Futuro","Atraso")</f>
        <v/>
      </c>
      <c r="P5492">
        <f>12*(YEAR(G5492)-YEAR($K$3))+(MONTH(G5492)-MONTH($K$3))</f>
        <v/>
      </c>
      <c r="Q5492" s="366">
        <f>IF(M5492="IBIRAPITANGA FASE 3",IF(O5492="Atraso",L5492,L5492/(1+$I$2)^P5492),IF(O5492="Atraso",L5492,L5492/(1+$I$1)^P5492))</f>
        <v/>
      </c>
      <c r="R5492">
        <f>IF(O5492="Atraso",$K$3-G5492,0)</f>
        <v/>
      </c>
      <c r="S5492">
        <f>IF(R5492&lt;=15,"Até 15",IF(R5492&lt;=30,"Entre 15 e 30",IF(R5492&lt;=60,"Entre 30 e 60",IF(R5492&lt;=90,"Entre 60 e 90",IF(R5492&lt;=120,"Entre 90 e 120",IF(R5492&lt;=150,"Entre 120 e 150",IF(R5492&lt;=180,"Entre 150 e 180","Superior a 180")))))))</f>
        <v/>
      </c>
    </row>
    <row r="5493">
      <c r="A5493" t="inlineStr">
        <is>
          <t>Q024L05</t>
        </is>
      </c>
      <c r="B5493" t="inlineStr">
        <is>
          <t>MATHEUS RIQUETTO DE SOUZA</t>
        </is>
      </c>
      <c r="C5493" t="n">
        <v>1</v>
      </c>
      <c r="D5493" t="inlineStr">
        <is>
          <t>IPCA</t>
        </is>
      </c>
      <c r="E5493" t="n">
        <v>0.009488792934583046</v>
      </c>
      <c r="F5493" t="inlineStr">
        <is>
          <t>MENSAL</t>
        </is>
      </c>
      <c r="G5493" t="n">
        <v>48288</v>
      </c>
      <c r="H5493" t="n">
        <v>48288</v>
      </c>
      <c r="I5493" t="n">
        <v>119</v>
      </c>
      <c r="J5493" t="inlineStr">
        <is>
          <t>CARTEIRA</t>
        </is>
      </c>
      <c r="K5493" t="inlineStr">
        <is>
          <t>CONTRATO</t>
        </is>
      </c>
      <c r="L5493" t="n">
        <v>3189.54</v>
      </c>
      <c r="M5493" t="inlineStr">
        <is>
          <t>IBIRAPITANGA FASE 3</t>
        </is>
      </c>
      <c r="N5493" s="142">
        <f>DATE(YEAR(G5493),MONTH(G5493),1)</f>
        <v/>
      </c>
      <c r="O5493" s="132">
        <f>IF(G5493&gt;$K$3,"Futuro","Atraso")</f>
        <v/>
      </c>
      <c r="P5493">
        <f>12*(YEAR(G5493)-YEAR($K$3))+(MONTH(G5493)-MONTH($K$3))</f>
        <v/>
      </c>
      <c r="Q5493" s="366">
        <f>IF(M5493="IBIRAPITANGA FASE 3",IF(O5493="Atraso",L5493,L5493/(1+$I$2)^P5493),IF(O5493="Atraso",L5493,L5493/(1+$I$1)^P5493))</f>
        <v/>
      </c>
      <c r="R5493">
        <f>IF(O5493="Atraso",$K$3-G5493,0)</f>
        <v/>
      </c>
      <c r="S5493">
        <f>IF(R5493&lt;=15,"Até 15",IF(R5493&lt;=30,"Entre 15 e 30",IF(R5493&lt;=60,"Entre 30 e 60",IF(R5493&lt;=90,"Entre 60 e 90",IF(R5493&lt;=120,"Entre 90 e 120",IF(R5493&lt;=150,"Entre 120 e 150",IF(R5493&lt;=180,"Entre 150 e 180","Superior a 180")))))))</f>
        <v/>
      </c>
    </row>
    <row r="5494">
      <c r="A5494" t="inlineStr">
        <is>
          <t>Q024L05</t>
        </is>
      </c>
      <c r="B5494" t="inlineStr">
        <is>
          <t>MATHEUS RIQUETTO DE SOUZA</t>
        </is>
      </c>
      <c r="C5494" t="n">
        <v>1</v>
      </c>
      <c r="D5494" t="inlineStr">
        <is>
          <t>IPCA</t>
        </is>
      </c>
      <c r="E5494" t="n">
        <v>0.009488792934583046</v>
      </c>
      <c r="F5494" t="inlineStr">
        <is>
          <t>MENSAL</t>
        </is>
      </c>
      <c r="G5494" t="n">
        <v>48319</v>
      </c>
      <c r="H5494" t="n">
        <v>48319</v>
      </c>
      <c r="I5494" t="n">
        <v>120</v>
      </c>
      <c r="J5494" t="inlineStr">
        <is>
          <t>CARTEIRA</t>
        </is>
      </c>
      <c r="K5494" t="inlineStr">
        <is>
          <t>CONTRATO</t>
        </is>
      </c>
      <c r="L5494" t="n">
        <v>3189.54</v>
      </c>
      <c r="M5494" t="inlineStr">
        <is>
          <t>IBIRAPITANGA FASE 3</t>
        </is>
      </c>
      <c r="N5494" s="142">
        <f>DATE(YEAR(G5494),MONTH(G5494),1)</f>
        <v/>
      </c>
      <c r="O5494" s="132">
        <f>IF(G5494&gt;$K$3,"Futuro","Atraso")</f>
        <v/>
      </c>
      <c r="P5494">
        <f>12*(YEAR(G5494)-YEAR($K$3))+(MONTH(G5494)-MONTH($K$3))</f>
        <v/>
      </c>
      <c r="Q5494" s="366">
        <f>IF(M5494="IBIRAPITANGA FASE 3",IF(O5494="Atraso",L5494,L5494/(1+$I$2)^P5494),IF(O5494="Atraso",L5494,L5494/(1+$I$1)^P5494))</f>
        <v/>
      </c>
      <c r="R5494">
        <f>IF(O5494="Atraso",$K$3-G5494,0)</f>
        <v/>
      </c>
      <c r="S5494">
        <f>IF(R5494&lt;=15,"Até 15",IF(R5494&lt;=30,"Entre 15 e 30",IF(R5494&lt;=60,"Entre 30 e 60",IF(R5494&lt;=90,"Entre 60 e 90",IF(R5494&lt;=120,"Entre 90 e 120",IF(R5494&lt;=150,"Entre 120 e 150",IF(R5494&lt;=180,"Entre 150 e 180","Superior a 180")))))))</f>
        <v/>
      </c>
    </row>
    <row r="5495">
      <c r="A5495" t="inlineStr">
        <is>
          <t>Q024L05</t>
        </is>
      </c>
      <c r="B5495" t="inlineStr">
        <is>
          <t>MATHEUS RIQUETTO DE SOUZA</t>
        </is>
      </c>
      <c r="C5495" t="n">
        <v>1</v>
      </c>
      <c r="D5495" t="inlineStr">
        <is>
          <t>IPCA</t>
        </is>
      </c>
      <c r="E5495" t="n">
        <v>0.009488792934583046</v>
      </c>
      <c r="F5495" t="inlineStr">
        <is>
          <t>MENSAL</t>
        </is>
      </c>
      <c r="G5495" t="n">
        <v>48349</v>
      </c>
      <c r="H5495" t="n">
        <v>48349</v>
      </c>
      <c r="I5495" t="n">
        <v>121</v>
      </c>
      <c r="J5495" t="inlineStr">
        <is>
          <t>CARTEIRA</t>
        </is>
      </c>
      <c r="K5495" t="inlineStr">
        <is>
          <t>CONTRATO</t>
        </is>
      </c>
      <c r="L5495" t="n">
        <v>3189.54</v>
      </c>
      <c r="M5495" t="inlineStr">
        <is>
          <t>IBIRAPITANGA FASE 3</t>
        </is>
      </c>
      <c r="N5495" s="142">
        <f>DATE(YEAR(G5495),MONTH(G5495),1)</f>
        <v/>
      </c>
      <c r="O5495" s="132">
        <f>IF(G5495&gt;$K$3,"Futuro","Atraso")</f>
        <v/>
      </c>
      <c r="P5495">
        <f>12*(YEAR(G5495)-YEAR($K$3))+(MONTH(G5495)-MONTH($K$3))</f>
        <v/>
      </c>
      <c r="Q5495" s="366">
        <f>IF(M5495="IBIRAPITANGA FASE 3",IF(O5495="Atraso",L5495,L5495/(1+$I$2)^P5495),IF(O5495="Atraso",L5495,L5495/(1+$I$1)^P5495))</f>
        <v/>
      </c>
      <c r="R5495">
        <f>IF(O5495="Atraso",$K$3-G5495,0)</f>
        <v/>
      </c>
      <c r="S5495">
        <f>IF(R5495&lt;=15,"Até 15",IF(R5495&lt;=30,"Entre 15 e 30",IF(R5495&lt;=60,"Entre 30 e 60",IF(R5495&lt;=90,"Entre 60 e 90",IF(R5495&lt;=120,"Entre 90 e 120",IF(R5495&lt;=150,"Entre 120 e 150",IF(R5495&lt;=180,"Entre 150 e 180","Superior a 180")))))))</f>
        <v/>
      </c>
    </row>
    <row r="5496">
      <c r="A5496" t="inlineStr">
        <is>
          <t>Q024L05</t>
        </is>
      </c>
      <c r="B5496" t="inlineStr">
        <is>
          <t>MATHEUS RIQUETTO DE SOUZA</t>
        </is>
      </c>
      <c r="C5496" t="n">
        <v>1</v>
      </c>
      <c r="D5496" t="inlineStr">
        <is>
          <t>IPCA</t>
        </is>
      </c>
      <c r="E5496" t="n">
        <v>0.009488792934583046</v>
      </c>
      <c r="F5496" t="inlineStr">
        <is>
          <t>MENSAL</t>
        </is>
      </c>
      <c r="G5496" t="n">
        <v>48380</v>
      </c>
      <c r="H5496" t="n">
        <v>48380</v>
      </c>
      <c r="I5496" t="n">
        <v>122</v>
      </c>
      <c r="J5496" t="inlineStr">
        <is>
          <t>CARTEIRA</t>
        </is>
      </c>
      <c r="K5496" t="inlineStr">
        <is>
          <t>CONTRATO</t>
        </is>
      </c>
      <c r="L5496" t="n">
        <v>3189.54</v>
      </c>
      <c r="M5496" t="inlineStr">
        <is>
          <t>IBIRAPITANGA FASE 3</t>
        </is>
      </c>
      <c r="N5496" s="142">
        <f>DATE(YEAR(G5496),MONTH(G5496),1)</f>
        <v/>
      </c>
      <c r="O5496" s="132">
        <f>IF(G5496&gt;$K$3,"Futuro","Atraso")</f>
        <v/>
      </c>
      <c r="P5496">
        <f>12*(YEAR(G5496)-YEAR($K$3))+(MONTH(G5496)-MONTH($K$3))</f>
        <v/>
      </c>
      <c r="Q5496" s="366">
        <f>IF(M5496="IBIRAPITANGA FASE 3",IF(O5496="Atraso",L5496,L5496/(1+$I$2)^P5496),IF(O5496="Atraso",L5496,L5496/(1+$I$1)^P5496))</f>
        <v/>
      </c>
      <c r="R5496">
        <f>IF(O5496="Atraso",$K$3-G5496,0)</f>
        <v/>
      </c>
      <c r="S5496">
        <f>IF(R5496&lt;=15,"Até 15",IF(R5496&lt;=30,"Entre 15 e 30",IF(R5496&lt;=60,"Entre 30 e 60",IF(R5496&lt;=90,"Entre 60 e 90",IF(R5496&lt;=120,"Entre 90 e 120",IF(R5496&lt;=150,"Entre 120 e 150",IF(R5496&lt;=180,"Entre 150 e 180","Superior a 180")))))))</f>
        <v/>
      </c>
    </row>
    <row r="5497">
      <c r="A5497" t="inlineStr">
        <is>
          <t>Q024L05</t>
        </is>
      </c>
      <c r="B5497" t="inlineStr">
        <is>
          <t>MATHEUS RIQUETTO DE SOUZA</t>
        </is>
      </c>
      <c r="C5497" t="n">
        <v>1</v>
      </c>
      <c r="D5497" t="inlineStr">
        <is>
          <t>IPCA</t>
        </is>
      </c>
      <c r="E5497" t="n">
        <v>0.009488792934583046</v>
      </c>
      <c r="F5497" t="inlineStr">
        <is>
          <t>MENSAL</t>
        </is>
      </c>
      <c r="G5497" t="n">
        <v>48410</v>
      </c>
      <c r="H5497" t="n">
        <v>48410</v>
      </c>
      <c r="I5497" t="n">
        <v>123</v>
      </c>
      <c r="J5497" t="inlineStr">
        <is>
          <t>CARTEIRA</t>
        </is>
      </c>
      <c r="K5497" t="inlineStr">
        <is>
          <t>CONTRATO</t>
        </is>
      </c>
      <c r="L5497" t="n">
        <v>3189.54</v>
      </c>
      <c r="M5497" t="inlineStr">
        <is>
          <t>IBIRAPITANGA FASE 3</t>
        </is>
      </c>
      <c r="N5497" s="142">
        <f>DATE(YEAR(G5497),MONTH(G5497),1)</f>
        <v/>
      </c>
      <c r="O5497" s="132">
        <f>IF(G5497&gt;$K$3,"Futuro","Atraso")</f>
        <v/>
      </c>
      <c r="P5497">
        <f>12*(YEAR(G5497)-YEAR($K$3))+(MONTH(G5497)-MONTH($K$3))</f>
        <v/>
      </c>
      <c r="Q5497" s="366">
        <f>IF(M5497="IBIRAPITANGA FASE 3",IF(O5497="Atraso",L5497,L5497/(1+$I$2)^P5497),IF(O5497="Atraso",L5497,L5497/(1+$I$1)^P5497))</f>
        <v/>
      </c>
      <c r="R5497">
        <f>IF(O5497="Atraso",$K$3-G5497,0)</f>
        <v/>
      </c>
      <c r="S5497">
        <f>IF(R5497&lt;=15,"Até 15",IF(R5497&lt;=30,"Entre 15 e 30",IF(R5497&lt;=60,"Entre 30 e 60",IF(R5497&lt;=90,"Entre 60 e 90",IF(R5497&lt;=120,"Entre 90 e 120",IF(R5497&lt;=150,"Entre 120 e 150",IF(R5497&lt;=180,"Entre 150 e 180","Superior a 180")))))))</f>
        <v/>
      </c>
    </row>
    <row r="5498">
      <c r="A5498" t="inlineStr">
        <is>
          <t>Q024L05</t>
        </is>
      </c>
      <c r="B5498" t="inlineStr">
        <is>
          <t>MATHEUS RIQUETTO DE SOUZA</t>
        </is>
      </c>
      <c r="C5498" t="n">
        <v>1</v>
      </c>
      <c r="D5498" t="inlineStr">
        <is>
          <t>IPCA</t>
        </is>
      </c>
      <c r="E5498" t="n">
        <v>0.009488792934583046</v>
      </c>
      <c r="F5498" t="inlineStr">
        <is>
          <t>MENSAL</t>
        </is>
      </c>
      <c r="G5498" t="n">
        <v>48441</v>
      </c>
      <c r="H5498" t="n">
        <v>48441</v>
      </c>
      <c r="I5498" t="n">
        <v>124</v>
      </c>
      <c r="J5498" t="inlineStr">
        <is>
          <t>CARTEIRA</t>
        </is>
      </c>
      <c r="K5498" t="inlineStr">
        <is>
          <t>CONTRATO</t>
        </is>
      </c>
      <c r="L5498" t="n">
        <v>3189.54</v>
      </c>
      <c r="M5498" t="inlineStr">
        <is>
          <t>IBIRAPITANGA FASE 3</t>
        </is>
      </c>
      <c r="N5498" s="142">
        <f>DATE(YEAR(G5498),MONTH(G5498),1)</f>
        <v/>
      </c>
      <c r="O5498" s="132">
        <f>IF(G5498&gt;$K$3,"Futuro","Atraso")</f>
        <v/>
      </c>
      <c r="P5498">
        <f>12*(YEAR(G5498)-YEAR($K$3))+(MONTH(G5498)-MONTH($K$3))</f>
        <v/>
      </c>
      <c r="Q5498" s="366">
        <f>IF(M5498="IBIRAPITANGA FASE 3",IF(O5498="Atraso",L5498,L5498/(1+$I$2)^P5498),IF(O5498="Atraso",L5498,L5498/(1+$I$1)^P5498))</f>
        <v/>
      </c>
      <c r="R5498">
        <f>IF(O5498="Atraso",$K$3-G5498,0)</f>
        <v/>
      </c>
      <c r="S5498">
        <f>IF(R5498&lt;=15,"Até 15",IF(R5498&lt;=30,"Entre 15 e 30",IF(R5498&lt;=60,"Entre 30 e 60",IF(R5498&lt;=90,"Entre 60 e 90",IF(R5498&lt;=120,"Entre 90 e 120",IF(R5498&lt;=150,"Entre 120 e 150",IF(R5498&lt;=180,"Entre 150 e 180","Superior a 180")))))))</f>
        <v/>
      </c>
    </row>
    <row r="5499">
      <c r="A5499" t="inlineStr">
        <is>
          <t>Q024L05</t>
        </is>
      </c>
      <c r="B5499" t="inlineStr">
        <is>
          <t>MATHEUS RIQUETTO DE SOUZA</t>
        </is>
      </c>
      <c r="C5499" t="n">
        <v>1</v>
      </c>
      <c r="D5499" t="inlineStr">
        <is>
          <t>IPCA</t>
        </is>
      </c>
      <c r="E5499" t="n">
        <v>0.009488792934583046</v>
      </c>
      <c r="F5499" t="inlineStr">
        <is>
          <t>MENSAL</t>
        </is>
      </c>
      <c r="G5499" t="n">
        <v>48472</v>
      </c>
      <c r="H5499" t="n">
        <v>48472</v>
      </c>
      <c r="I5499" t="n">
        <v>125</v>
      </c>
      <c r="J5499" t="inlineStr">
        <is>
          <t>CARTEIRA</t>
        </is>
      </c>
      <c r="K5499" t="inlineStr">
        <is>
          <t>CONTRATO</t>
        </is>
      </c>
      <c r="L5499" t="n">
        <v>3189.54</v>
      </c>
      <c r="M5499" t="inlineStr">
        <is>
          <t>IBIRAPITANGA FASE 3</t>
        </is>
      </c>
      <c r="N5499" s="142">
        <f>DATE(YEAR(G5499),MONTH(G5499),1)</f>
        <v/>
      </c>
      <c r="O5499" s="132">
        <f>IF(G5499&gt;$K$3,"Futuro","Atraso")</f>
        <v/>
      </c>
      <c r="P5499">
        <f>12*(YEAR(G5499)-YEAR($K$3))+(MONTH(G5499)-MONTH($K$3))</f>
        <v/>
      </c>
      <c r="Q5499" s="366">
        <f>IF(M5499="IBIRAPITANGA FASE 3",IF(O5499="Atraso",L5499,L5499/(1+$I$2)^P5499),IF(O5499="Atraso",L5499,L5499/(1+$I$1)^P5499))</f>
        <v/>
      </c>
      <c r="R5499">
        <f>IF(O5499="Atraso",$K$3-G5499,0)</f>
        <v/>
      </c>
      <c r="S5499">
        <f>IF(R5499&lt;=15,"Até 15",IF(R5499&lt;=30,"Entre 15 e 30",IF(R5499&lt;=60,"Entre 30 e 60",IF(R5499&lt;=90,"Entre 60 e 90",IF(R5499&lt;=120,"Entre 90 e 120",IF(R5499&lt;=150,"Entre 120 e 150",IF(R5499&lt;=180,"Entre 150 e 180","Superior a 180")))))))</f>
        <v/>
      </c>
    </row>
    <row r="5500">
      <c r="A5500" t="inlineStr">
        <is>
          <t>Q024L05</t>
        </is>
      </c>
      <c r="B5500" t="inlineStr">
        <is>
          <t>MATHEUS RIQUETTO DE SOUZA</t>
        </is>
      </c>
      <c r="C5500" t="n">
        <v>1</v>
      </c>
      <c r="D5500" t="inlineStr">
        <is>
          <t>IPCA</t>
        </is>
      </c>
      <c r="E5500" t="n">
        <v>0.009488792934583046</v>
      </c>
      <c r="F5500" t="inlineStr">
        <is>
          <t>MENSAL</t>
        </is>
      </c>
      <c r="G5500" t="n">
        <v>48502</v>
      </c>
      <c r="H5500" t="n">
        <v>48502</v>
      </c>
      <c r="I5500" t="n">
        <v>126</v>
      </c>
      <c r="J5500" t="inlineStr">
        <is>
          <t>CARTEIRA</t>
        </is>
      </c>
      <c r="K5500" t="inlineStr">
        <is>
          <t>CONTRATO</t>
        </is>
      </c>
      <c r="L5500" t="n">
        <v>3189.54</v>
      </c>
      <c r="M5500" t="inlineStr">
        <is>
          <t>IBIRAPITANGA FASE 3</t>
        </is>
      </c>
      <c r="N5500" s="142">
        <f>DATE(YEAR(G5500),MONTH(G5500),1)</f>
        <v/>
      </c>
      <c r="O5500" s="132">
        <f>IF(G5500&gt;$K$3,"Futuro","Atraso")</f>
        <v/>
      </c>
      <c r="P5500">
        <f>12*(YEAR(G5500)-YEAR($K$3))+(MONTH(G5500)-MONTH($K$3))</f>
        <v/>
      </c>
      <c r="Q5500" s="366">
        <f>IF(M5500="IBIRAPITANGA FASE 3",IF(O5500="Atraso",L5500,L5500/(1+$I$2)^P5500),IF(O5500="Atraso",L5500,L5500/(1+$I$1)^P5500))</f>
        <v/>
      </c>
      <c r="R5500">
        <f>IF(O5500="Atraso",$K$3-G5500,0)</f>
        <v/>
      </c>
      <c r="S5500">
        <f>IF(R5500&lt;=15,"Até 15",IF(R5500&lt;=30,"Entre 15 e 30",IF(R5500&lt;=60,"Entre 30 e 60",IF(R5500&lt;=90,"Entre 60 e 90",IF(R5500&lt;=120,"Entre 90 e 120",IF(R5500&lt;=150,"Entre 120 e 150",IF(R5500&lt;=180,"Entre 150 e 180","Superior a 180")))))))</f>
        <v/>
      </c>
    </row>
    <row r="5501">
      <c r="A5501" t="inlineStr">
        <is>
          <t>Q024L05</t>
        </is>
      </c>
      <c r="B5501" t="inlineStr">
        <is>
          <t>MATHEUS RIQUETTO DE SOUZA</t>
        </is>
      </c>
      <c r="C5501" t="n">
        <v>1</v>
      </c>
      <c r="D5501" t="inlineStr">
        <is>
          <t>IPCA</t>
        </is>
      </c>
      <c r="E5501" t="n">
        <v>0.009488792934583046</v>
      </c>
      <c r="F5501" t="inlineStr">
        <is>
          <t>MENSAL</t>
        </is>
      </c>
      <c r="G5501" t="n">
        <v>48533</v>
      </c>
      <c r="H5501" t="n">
        <v>48533</v>
      </c>
      <c r="I5501" t="n">
        <v>127</v>
      </c>
      <c r="J5501" t="inlineStr">
        <is>
          <t>CARTEIRA</t>
        </is>
      </c>
      <c r="K5501" t="inlineStr">
        <is>
          <t>CONTRATO</t>
        </is>
      </c>
      <c r="L5501" t="n">
        <v>3189.54</v>
      </c>
      <c r="M5501" t="inlineStr">
        <is>
          <t>IBIRAPITANGA FASE 3</t>
        </is>
      </c>
      <c r="N5501" s="142">
        <f>DATE(YEAR(G5501),MONTH(G5501),1)</f>
        <v/>
      </c>
      <c r="O5501" s="132">
        <f>IF(G5501&gt;$K$3,"Futuro","Atraso")</f>
        <v/>
      </c>
      <c r="P5501">
        <f>12*(YEAR(G5501)-YEAR($K$3))+(MONTH(G5501)-MONTH($K$3))</f>
        <v/>
      </c>
      <c r="Q5501" s="366">
        <f>IF(M5501="IBIRAPITANGA FASE 3",IF(O5501="Atraso",L5501,L5501/(1+$I$2)^P5501),IF(O5501="Atraso",L5501,L5501/(1+$I$1)^P5501))</f>
        <v/>
      </c>
      <c r="R5501">
        <f>IF(O5501="Atraso",$K$3-G5501,0)</f>
        <v/>
      </c>
      <c r="S5501">
        <f>IF(R5501&lt;=15,"Até 15",IF(R5501&lt;=30,"Entre 15 e 30",IF(R5501&lt;=60,"Entre 30 e 60",IF(R5501&lt;=90,"Entre 60 e 90",IF(R5501&lt;=120,"Entre 90 e 120",IF(R5501&lt;=150,"Entre 120 e 150",IF(R5501&lt;=180,"Entre 150 e 180","Superior a 180")))))))</f>
        <v/>
      </c>
    </row>
    <row r="5502">
      <c r="A5502" t="inlineStr">
        <is>
          <t>Q024L05</t>
        </is>
      </c>
      <c r="B5502" t="inlineStr">
        <is>
          <t>MATHEUS RIQUETTO DE SOUZA</t>
        </is>
      </c>
      <c r="C5502" t="n">
        <v>1</v>
      </c>
      <c r="D5502" t="inlineStr">
        <is>
          <t>IPCA</t>
        </is>
      </c>
      <c r="E5502" t="n">
        <v>0.009488792934583046</v>
      </c>
      <c r="F5502" t="inlineStr">
        <is>
          <t>MENSAL</t>
        </is>
      </c>
      <c r="G5502" t="n">
        <v>48563</v>
      </c>
      <c r="H5502" t="n">
        <v>48563</v>
      </c>
      <c r="I5502" t="n">
        <v>128</v>
      </c>
      <c r="J5502" t="inlineStr">
        <is>
          <t>CARTEIRA</t>
        </is>
      </c>
      <c r="K5502" t="inlineStr">
        <is>
          <t>CONTRATO</t>
        </is>
      </c>
      <c r="L5502" t="n">
        <v>3189.54</v>
      </c>
      <c r="M5502" t="inlineStr">
        <is>
          <t>IBIRAPITANGA FASE 3</t>
        </is>
      </c>
      <c r="N5502" s="142">
        <f>DATE(YEAR(G5502),MONTH(G5502),1)</f>
        <v/>
      </c>
      <c r="O5502" s="132">
        <f>IF(G5502&gt;$K$3,"Futuro","Atraso")</f>
        <v/>
      </c>
      <c r="P5502">
        <f>12*(YEAR(G5502)-YEAR($K$3))+(MONTH(G5502)-MONTH($K$3))</f>
        <v/>
      </c>
      <c r="Q5502" s="366">
        <f>IF(M5502="IBIRAPITANGA FASE 3",IF(O5502="Atraso",L5502,L5502/(1+$I$2)^P5502),IF(O5502="Atraso",L5502,L5502/(1+$I$1)^P5502))</f>
        <v/>
      </c>
      <c r="R5502">
        <f>IF(O5502="Atraso",$K$3-G5502,0)</f>
        <v/>
      </c>
      <c r="S5502">
        <f>IF(R5502&lt;=15,"Até 15",IF(R5502&lt;=30,"Entre 15 e 30",IF(R5502&lt;=60,"Entre 30 e 60",IF(R5502&lt;=90,"Entre 60 e 90",IF(R5502&lt;=120,"Entre 90 e 120",IF(R5502&lt;=150,"Entre 120 e 150",IF(R5502&lt;=180,"Entre 150 e 180","Superior a 180")))))))</f>
        <v/>
      </c>
    </row>
    <row r="5503">
      <c r="A5503" t="inlineStr">
        <is>
          <t>Q024L05</t>
        </is>
      </c>
      <c r="B5503" t="inlineStr">
        <is>
          <t>MATHEUS RIQUETTO DE SOUZA</t>
        </is>
      </c>
      <c r="C5503" t="n">
        <v>1</v>
      </c>
      <c r="D5503" t="inlineStr">
        <is>
          <t>IPCA</t>
        </is>
      </c>
      <c r="E5503" t="n">
        <v>0.009488792934583046</v>
      </c>
      <c r="F5503" t="inlineStr">
        <is>
          <t>MENSAL</t>
        </is>
      </c>
      <c r="G5503" t="n">
        <v>48594</v>
      </c>
      <c r="H5503" t="n">
        <v>48594</v>
      </c>
      <c r="I5503" t="n">
        <v>129</v>
      </c>
      <c r="J5503" t="inlineStr">
        <is>
          <t>CARTEIRA</t>
        </is>
      </c>
      <c r="K5503" t="inlineStr">
        <is>
          <t>CONTRATO</t>
        </is>
      </c>
      <c r="L5503" t="n">
        <v>3189.54</v>
      </c>
      <c r="M5503" t="inlineStr">
        <is>
          <t>IBIRAPITANGA FASE 3</t>
        </is>
      </c>
      <c r="N5503" s="142">
        <f>DATE(YEAR(G5503),MONTH(G5503),1)</f>
        <v/>
      </c>
      <c r="O5503" s="132">
        <f>IF(G5503&gt;$K$3,"Futuro","Atraso")</f>
        <v/>
      </c>
      <c r="P5503">
        <f>12*(YEAR(G5503)-YEAR($K$3))+(MONTH(G5503)-MONTH($K$3))</f>
        <v/>
      </c>
      <c r="Q5503" s="366">
        <f>IF(M5503="IBIRAPITANGA FASE 3",IF(O5503="Atraso",L5503,L5503/(1+$I$2)^P5503),IF(O5503="Atraso",L5503,L5503/(1+$I$1)^P5503))</f>
        <v/>
      </c>
      <c r="R5503">
        <f>IF(O5503="Atraso",$K$3-G5503,0)</f>
        <v/>
      </c>
      <c r="S5503">
        <f>IF(R5503&lt;=15,"Até 15",IF(R5503&lt;=30,"Entre 15 e 30",IF(R5503&lt;=60,"Entre 30 e 60",IF(R5503&lt;=90,"Entre 60 e 90",IF(R5503&lt;=120,"Entre 90 e 120",IF(R5503&lt;=150,"Entre 120 e 150",IF(R5503&lt;=180,"Entre 150 e 180","Superior a 180")))))))</f>
        <v/>
      </c>
    </row>
    <row r="5504">
      <c r="A5504" t="inlineStr">
        <is>
          <t>Q024L05</t>
        </is>
      </c>
      <c r="B5504" t="inlineStr">
        <is>
          <t>MATHEUS RIQUETTO DE SOUZA</t>
        </is>
      </c>
      <c r="C5504" t="n">
        <v>1</v>
      </c>
      <c r="D5504" t="inlineStr">
        <is>
          <t>IPCA</t>
        </is>
      </c>
      <c r="E5504" t="n">
        <v>0.009488792934583046</v>
      </c>
      <c r="F5504" t="inlineStr">
        <is>
          <t>MENSAL</t>
        </is>
      </c>
      <c r="G5504" t="n">
        <v>48625</v>
      </c>
      <c r="H5504" t="n">
        <v>48625</v>
      </c>
      <c r="I5504" t="n">
        <v>130</v>
      </c>
      <c r="J5504" t="inlineStr">
        <is>
          <t>CARTEIRA</t>
        </is>
      </c>
      <c r="K5504" t="inlineStr">
        <is>
          <t>CONTRATO</t>
        </is>
      </c>
      <c r="L5504" t="n">
        <v>3189.54</v>
      </c>
      <c r="M5504" t="inlineStr">
        <is>
          <t>IBIRAPITANGA FASE 3</t>
        </is>
      </c>
      <c r="N5504" s="142">
        <f>DATE(YEAR(G5504),MONTH(G5504),1)</f>
        <v/>
      </c>
      <c r="O5504" s="132">
        <f>IF(G5504&gt;$K$3,"Futuro","Atraso")</f>
        <v/>
      </c>
      <c r="P5504">
        <f>12*(YEAR(G5504)-YEAR($K$3))+(MONTH(G5504)-MONTH($K$3))</f>
        <v/>
      </c>
      <c r="Q5504" s="366">
        <f>IF(M5504="IBIRAPITANGA FASE 3",IF(O5504="Atraso",L5504,L5504/(1+$I$2)^P5504),IF(O5504="Atraso",L5504,L5504/(1+$I$1)^P5504))</f>
        <v/>
      </c>
      <c r="R5504">
        <f>IF(O5504="Atraso",$K$3-G5504,0)</f>
        <v/>
      </c>
      <c r="S5504">
        <f>IF(R5504&lt;=15,"Até 15",IF(R5504&lt;=30,"Entre 15 e 30",IF(R5504&lt;=60,"Entre 30 e 60",IF(R5504&lt;=90,"Entre 60 e 90",IF(R5504&lt;=120,"Entre 90 e 120",IF(R5504&lt;=150,"Entre 120 e 150",IF(R5504&lt;=180,"Entre 150 e 180","Superior a 180")))))))</f>
        <v/>
      </c>
    </row>
    <row r="5505">
      <c r="A5505" t="inlineStr">
        <is>
          <t>Q024L05</t>
        </is>
      </c>
      <c r="B5505" t="inlineStr">
        <is>
          <t>MATHEUS RIQUETTO DE SOUZA</t>
        </is>
      </c>
      <c r="C5505" t="n">
        <v>1</v>
      </c>
      <c r="D5505" t="inlineStr">
        <is>
          <t>IPCA</t>
        </is>
      </c>
      <c r="E5505" t="n">
        <v>0.009488792934583046</v>
      </c>
      <c r="F5505" t="inlineStr">
        <is>
          <t>MENSAL</t>
        </is>
      </c>
      <c r="G5505" t="n">
        <v>48653</v>
      </c>
      <c r="H5505" t="n">
        <v>48653</v>
      </c>
      <c r="I5505" t="n">
        <v>131</v>
      </c>
      <c r="J5505" t="inlineStr">
        <is>
          <t>CARTEIRA</t>
        </is>
      </c>
      <c r="K5505" t="inlineStr">
        <is>
          <t>CONTRATO</t>
        </is>
      </c>
      <c r="L5505" t="n">
        <v>3189.54</v>
      </c>
      <c r="M5505" t="inlineStr">
        <is>
          <t>IBIRAPITANGA FASE 3</t>
        </is>
      </c>
      <c r="N5505" s="142">
        <f>DATE(YEAR(G5505),MONTH(G5505),1)</f>
        <v/>
      </c>
      <c r="O5505" s="132">
        <f>IF(G5505&gt;$K$3,"Futuro","Atraso")</f>
        <v/>
      </c>
      <c r="P5505">
        <f>12*(YEAR(G5505)-YEAR($K$3))+(MONTH(G5505)-MONTH($K$3))</f>
        <v/>
      </c>
      <c r="Q5505" s="366">
        <f>IF(M5505="IBIRAPITANGA FASE 3",IF(O5505="Atraso",L5505,L5505/(1+$I$2)^P5505),IF(O5505="Atraso",L5505,L5505/(1+$I$1)^P5505))</f>
        <v/>
      </c>
      <c r="R5505">
        <f>IF(O5505="Atraso",$K$3-G5505,0)</f>
        <v/>
      </c>
      <c r="S5505">
        <f>IF(R5505&lt;=15,"Até 15",IF(R5505&lt;=30,"Entre 15 e 30",IF(R5505&lt;=60,"Entre 30 e 60",IF(R5505&lt;=90,"Entre 60 e 90",IF(R5505&lt;=120,"Entre 90 e 120",IF(R5505&lt;=150,"Entre 120 e 150",IF(R5505&lt;=180,"Entre 150 e 180","Superior a 180")))))))</f>
        <v/>
      </c>
    </row>
    <row r="5506">
      <c r="A5506" t="inlineStr">
        <is>
          <t>Q024L05</t>
        </is>
      </c>
      <c r="B5506" t="inlineStr">
        <is>
          <t>MATHEUS RIQUETTO DE SOUZA</t>
        </is>
      </c>
      <c r="C5506" t="n">
        <v>1</v>
      </c>
      <c r="D5506" t="inlineStr">
        <is>
          <t>IPCA</t>
        </is>
      </c>
      <c r="E5506" t="n">
        <v>0.009488792934583046</v>
      </c>
      <c r="F5506" t="inlineStr">
        <is>
          <t>MENSAL</t>
        </is>
      </c>
      <c r="G5506" t="n">
        <v>48684</v>
      </c>
      <c r="H5506" t="n">
        <v>48684</v>
      </c>
      <c r="I5506" t="n">
        <v>132</v>
      </c>
      <c r="J5506" t="inlineStr">
        <is>
          <t>CARTEIRA</t>
        </is>
      </c>
      <c r="K5506" t="inlineStr">
        <is>
          <t>CONTRATO</t>
        </is>
      </c>
      <c r="L5506" t="n">
        <v>3189.54</v>
      </c>
      <c r="M5506" t="inlineStr">
        <is>
          <t>IBIRAPITANGA FASE 3</t>
        </is>
      </c>
      <c r="N5506" s="142">
        <f>DATE(YEAR(G5506),MONTH(G5506),1)</f>
        <v/>
      </c>
      <c r="O5506" s="132">
        <f>IF(G5506&gt;$K$3,"Futuro","Atraso")</f>
        <v/>
      </c>
      <c r="P5506">
        <f>12*(YEAR(G5506)-YEAR($K$3))+(MONTH(G5506)-MONTH($K$3))</f>
        <v/>
      </c>
      <c r="Q5506" s="366">
        <f>IF(M5506="IBIRAPITANGA FASE 3",IF(O5506="Atraso",L5506,L5506/(1+$I$2)^P5506),IF(O5506="Atraso",L5506,L5506/(1+$I$1)^P5506))</f>
        <v/>
      </c>
      <c r="R5506">
        <f>IF(O5506="Atraso",$K$3-G5506,0)</f>
        <v/>
      </c>
      <c r="S5506">
        <f>IF(R5506&lt;=15,"Até 15",IF(R5506&lt;=30,"Entre 15 e 30",IF(R5506&lt;=60,"Entre 30 e 60",IF(R5506&lt;=90,"Entre 60 e 90",IF(R5506&lt;=120,"Entre 90 e 120",IF(R5506&lt;=150,"Entre 120 e 150",IF(R5506&lt;=180,"Entre 150 e 180","Superior a 180")))))))</f>
        <v/>
      </c>
    </row>
    <row r="5507">
      <c r="A5507" t="inlineStr">
        <is>
          <t>Q024L05</t>
        </is>
      </c>
      <c r="B5507" t="inlineStr">
        <is>
          <t>MATHEUS RIQUETTO DE SOUZA</t>
        </is>
      </c>
      <c r="C5507" t="n">
        <v>1</v>
      </c>
      <c r="D5507" t="inlineStr">
        <is>
          <t>IPCA</t>
        </is>
      </c>
      <c r="E5507" t="n">
        <v>0.009488792934583046</v>
      </c>
      <c r="F5507" t="inlineStr">
        <is>
          <t>MENSAL</t>
        </is>
      </c>
      <c r="G5507" t="n">
        <v>48714</v>
      </c>
      <c r="H5507" t="n">
        <v>48714</v>
      </c>
      <c r="I5507" t="n">
        <v>133</v>
      </c>
      <c r="J5507" t="inlineStr">
        <is>
          <t>CARTEIRA</t>
        </is>
      </c>
      <c r="K5507" t="inlineStr">
        <is>
          <t>CONTRATO</t>
        </is>
      </c>
      <c r="L5507" t="n">
        <v>3189.54</v>
      </c>
      <c r="M5507" t="inlineStr">
        <is>
          <t>IBIRAPITANGA FASE 3</t>
        </is>
      </c>
      <c r="N5507" s="142">
        <f>DATE(YEAR(G5507),MONTH(G5507),1)</f>
        <v/>
      </c>
      <c r="O5507" s="132">
        <f>IF(G5507&gt;$K$3,"Futuro","Atraso")</f>
        <v/>
      </c>
      <c r="P5507">
        <f>12*(YEAR(G5507)-YEAR($K$3))+(MONTH(G5507)-MONTH($K$3))</f>
        <v/>
      </c>
      <c r="Q5507" s="366">
        <f>IF(M5507="IBIRAPITANGA FASE 3",IF(O5507="Atraso",L5507,L5507/(1+$I$2)^P5507),IF(O5507="Atraso",L5507,L5507/(1+$I$1)^P5507))</f>
        <v/>
      </c>
      <c r="R5507">
        <f>IF(O5507="Atraso",$K$3-G5507,0)</f>
        <v/>
      </c>
      <c r="S5507">
        <f>IF(R5507&lt;=15,"Até 15",IF(R5507&lt;=30,"Entre 15 e 30",IF(R5507&lt;=60,"Entre 30 e 60",IF(R5507&lt;=90,"Entre 60 e 90",IF(R5507&lt;=120,"Entre 90 e 120",IF(R5507&lt;=150,"Entre 120 e 150",IF(R5507&lt;=180,"Entre 150 e 180","Superior a 180")))))))</f>
        <v/>
      </c>
    </row>
    <row r="5508">
      <c r="A5508" t="inlineStr">
        <is>
          <t>Q024L05</t>
        </is>
      </c>
      <c r="B5508" t="inlineStr">
        <is>
          <t>MATHEUS RIQUETTO DE SOUZA</t>
        </is>
      </c>
      <c r="C5508" t="n">
        <v>1</v>
      </c>
      <c r="D5508" t="inlineStr">
        <is>
          <t>IPCA</t>
        </is>
      </c>
      <c r="E5508" t="n">
        <v>0.009488792934583046</v>
      </c>
      <c r="F5508" t="inlineStr">
        <is>
          <t>MENSAL</t>
        </is>
      </c>
      <c r="G5508" t="n">
        <v>48745</v>
      </c>
      <c r="H5508" t="n">
        <v>48745</v>
      </c>
      <c r="I5508" t="n">
        <v>134</v>
      </c>
      <c r="J5508" t="inlineStr">
        <is>
          <t>CARTEIRA</t>
        </is>
      </c>
      <c r="K5508" t="inlineStr">
        <is>
          <t>CONTRATO</t>
        </is>
      </c>
      <c r="L5508" t="n">
        <v>3189.54</v>
      </c>
      <c r="M5508" t="inlineStr">
        <is>
          <t>IBIRAPITANGA FASE 3</t>
        </is>
      </c>
      <c r="N5508" s="142">
        <f>DATE(YEAR(G5508),MONTH(G5508),1)</f>
        <v/>
      </c>
      <c r="O5508" s="132">
        <f>IF(G5508&gt;$K$3,"Futuro","Atraso")</f>
        <v/>
      </c>
      <c r="P5508">
        <f>12*(YEAR(G5508)-YEAR($K$3))+(MONTH(G5508)-MONTH($K$3))</f>
        <v/>
      </c>
      <c r="Q5508" s="366">
        <f>IF(M5508="IBIRAPITANGA FASE 3",IF(O5508="Atraso",L5508,L5508/(1+$I$2)^P5508),IF(O5508="Atraso",L5508,L5508/(1+$I$1)^P5508))</f>
        <v/>
      </c>
      <c r="R5508">
        <f>IF(O5508="Atraso",$K$3-G5508,0)</f>
        <v/>
      </c>
      <c r="S5508">
        <f>IF(R5508&lt;=15,"Até 15",IF(R5508&lt;=30,"Entre 15 e 30",IF(R5508&lt;=60,"Entre 30 e 60",IF(R5508&lt;=90,"Entre 60 e 90",IF(R5508&lt;=120,"Entre 90 e 120",IF(R5508&lt;=150,"Entre 120 e 150",IF(R5508&lt;=180,"Entre 150 e 180","Superior a 180")))))))</f>
        <v/>
      </c>
    </row>
    <row r="5509">
      <c r="A5509" t="inlineStr">
        <is>
          <t>Q024L05</t>
        </is>
      </c>
      <c r="B5509" t="inlineStr">
        <is>
          <t>MATHEUS RIQUETTO DE SOUZA</t>
        </is>
      </c>
      <c r="C5509" t="n">
        <v>1</v>
      </c>
      <c r="D5509" t="inlineStr">
        <is>
          <t>IPCA</t>
        </is>
      </c>
      <c r="E5509" t="n">
        <v>0.009488792934583046</v>
      </c>
      <c r="F5509" t="inlineStr">
        <is>
          <t>MENSAL</t>
        </is>
      </c>
      <c r="G5509" t="n">
        <v>48775</v>
      </c>
      <c r="H5509" t="n">
        <v>48775</v>
      </c>
      <c r="I5509" t="n">
        <v>135</v>
      </c>
      <c r="J5509" t="inlineStr">
        <is>
          <t>CARTEIRA</t>
        </is>
      </c>
      <c r="K5509" t="inlineStr">
        <is>
          <t>CONTRATO</t>
        </is>
      </c>
      <c r="L5509" t="n">
        <v>3189.54</v>
      </c>
      <c r="M5509" t="inlineStr">
        <is>
          <t>IBIRAPITANGA FASE 3</t>
        </is>
      </c>
      <c r="N5509" s="142">
        <f>DATE(YEAR(G5509),MONTH(G5509),1)</f>
        <v/>
      </c>
      <c r="O5509" s="132">
        <f>IF(G5509&gt;$K$3,"Futuro","Atraso")</f>
        <v/>
      </c>
      <c r="P5509">
        <f>12*(YEAR(G5509)-YEAR($K$3))+(MONTH(G5509)-MONTH($K$3))</f>
        <v/>
      </c>
      <c r="Q5509" s="366">
        <f>IF(M5509="IBIRAPITANGA FASE 3",IF(O5509="Atraso",L5509,L5509/(1+$I$2)^P5509),IF(O5509="Atraso",L5509,L5509/(1+$I$1)^P5509))</f>
        <v/>
      </c>
      <c r="R5509">
        <f>IF(O5509="Atraso",$K$3-G5509,0)</f>
        <v/>
      </c>
      <c r="S5509">
        <f>IF(R5509&lt;=15,"Até 15",IF(R5509&lt;=30,"Entre 15 e 30",IF(R5509&lt;=60,"Entre 30 e 60",IF(R5509&lt;=90,"Entre 60 e 90",IF(R5509&lt;=120,"Entre 90 e 120",IF(R5509&lt;=150,"Entre 120 e 150",IF(R5509&lt;=180,"Entre 150 e 180","Superior a 180")))))))</f>
        <v/>
      </c>
    </row>
    <row r="5510">
      <c r="A5510" t="inlineStr">
        <is>
          <t>Q024L05</t>
        </is>
      </c>
      <c r="B5510" t="inlineStr">
        <is>
          <t>MATHEUS RIQUETTO DE SOUZA</t>
        </is>
      </c>
      <c r="C5510" t="n">
        <v>1</v>
      </c>
      <c r="D5510" t="inlineStr">
        <is>
          <t>IPCA</t>
        </is>
      </c>
      <c r="E5510" t="n">
        <v>0.009488792934583046</v>
      </c>
      <c r="F5510" t="inlineStr">
        <is>
          <t>MENSAL</t>
        </is>
      </c>
      <c r="G5510" t="n">
        <v>48806</v>
      </c>
      <c r="H5510" t="n">
        <v>48806</v>
      </c>
      <c r="I5510" t="n">
        <v>136</v>
      </c>
      <c r="J5510" t="inlineStr">
        <is>
          <t>CARTEIRA</t>
        </is>
      </c>
      <c r="K5510" t="inlineStr">
        <is>
          <t>CONTRATO</t>
        </is>
      </c>
      <c r="L5510" t="n">
        <v>3189.54</v>
      </c>
      <c r="M5510" t="inlineStr">
        <is>
          <t>IBIRAPITANGA FASE 3</t>
        </is>
      </c>
      <c r="N5510" s="142">
        <f>DATE(YEAR(G5510),MONTH(G5510),1)</f>
        <v/>
      </c>
      <c r="O5510" s="132">
        <f>IF(G5510&gt;$K$3,"Futuro","Atraso")</f>
        <v/>
      </c>
      <c r="P5510">
        <f>12*(YEAR(G5510)-YEAR($K$3))+(MONTH(G5510)-MONTH($K$3))</f>
        <v/>
      </c>
      <c r="Q5510" s="366">
        <f>IF(M5510="IBIRAPITANGA FASE 3",IF(O5510="Atraso",L5510,L5510/(1+$I$2)^P5510),IF(O5510="Atraso",L5510,L5510/(1+$I$1)^P5510))</f>
        <v/>
      </c>
      <c r="R5510">
        <f>IF(O5510="Atraso",$K$3-G5510,0)</f>
        <v/>
      </c>
      <c r="S5510">
        <f>IF(R5510&lt;=15,"Até 15",IF(R5510&lt;=30,"Entre 15 e 30",IF(R5510&lt;=60,"Entre 30 e 60",IF(R5510&lt;=90,"Entre 60 e 90",IF(R5510&lt;=120,"Entre 90 e 120",IF(R5510&lt;=150,"Entre 120 e 150",IF(R5510&lt;=180,"Entre 150 e 180","Superior a 180")))))))</f>
        <v/>
      </c>
    </row>
    <row r="5511">
      <c r="A5511" t="inlineStr">
        <is>
          <t>Q024L05</t>
        </is>
      </c>
      <c r="B5511" t="inlineStr">
        <is>
          <t>MATHEUS RIQUETTO DE SOUZA</t>
        </is>
      </c>
      <c r="C5511" t="n">
        <v>1</v>
      </c>
      <c r="D5511" t="inlineStr">
        <is>
          <t>IPCA</t>
        </is>
      </c>
      <c r="E5511" t="n">
        <v>0.009488792934583046</v>
      </c>
      <c r="F5511" t="inlineStr">
        <is>
          <t>MENSAL</t>
        </is>
      </c>
      <c r="G5511" t="n">
        <v>48837</v>
      </c>
      <c r="H5511" t="n">
        <v>48837</v>
      </c>
      <c r="I5511" t="n">
        <v>137</v>
      </c>
      <c r="J5511" t="inlineStr">
        <is>
          <t>CARTEIRA</t>
        </is>
      </c>
      <c r="K5511" t="inlineStr">
        <is>
          <t>CONTRATO</t>
        </is>
      </c>
      <c r="L5511" t="n">
        <v>3189.54</v>
      </c>
      <c r="M5511" t="inlineStr">
        <is>
          <t>IBIRAPITANGA FASE 3</t>
        </is>
      </c>
      <c r="N5511" s="142">
        <f>DATE(YEAR(G5511),MONTH(G5511),1)</f>
        <v/>
      </c>
      <c r="O5511" s="132">
        <f>IF(G5511&gt;$K$3,"Futuro","Atraso")</f>
        <v/>
      </c>
      <c r="P5511">
        <f>12*(YEAR(G5511)-YEAR($K$3))+(MONTH(G5511)-MONTH($K$3))</f>
        <v/>
      </c>
      <c r="Q5511" s="366">
        <f>IF(M5511="IBIRAPITANGA FASE 3",IF(O5511="Atraso",L5511,L5511/(1+$I$2)^P5511),IF(O5511="Atraso",L5511,L5511/(1+$I$1)^P5511))</f>
        <v/>
      </c>
      <c r="R5511">
        <f>IF(O5511="Atraso",$K$3-G5511,0)</f>
        <v/>
      </c>
      <c r="S5511">
        <f>IF(R5511&lt;=15,"Até 15",IF(R5511&lt;=30,"Entre 15 e 30",IF(R5511&lt;=60,"Entre 30 e 60",IF(R5511&lt;=90,"Entre 60 e 90",IF(R5511&lt;=120,"Entre 90 e 120",IF(R5511&lt;=150,"Entre 120 e 150",IF(R5511&lt;=180,"Entre 150 e 180","Superior a 180")))))))</f>
        <v/>
      </c>
    </row>
    <row r="5512">
      <c r="A5512" t="inlineStr">
        <is>
          <t>Q024L05</t>
        </is>
      </c>
      <c r="B5512" t="inlineStr">
        <is>
          <t>MATHEUS RIQUETTO DE SOUZA</t>
        </is>
      </c>
      <c r="C5512" t="n">
        <v>1</v>
      </c>
      <c r="D5512" t="inlineStr">
        <is>
          <t>IPCA</t>
        </is>
      </c>
      <c r="E5512" t="n">
        <v>0.009488792934583046</v>
      </c>
      <c r="F5512" t="inlineStr">
        <is>
          <t>MENSAL</t>
        </is>
      </c>
      <c r="G5512" t="n">
        <v>48867</v>
      </c>
      <c r="H5512" t="n">
        <v>48867</v>
      </c>
      <c r="I5512" t="n">
        <v>138</v>
      </c>
      <c r="J5512" t="inlineStr">
        <is>
          <t>CARTEIRA</t>
        </is>
      </c>
      <c r="K5512" t="inlineStr">
        <is>
          <t>CONTRATO</t>
        </is>
      </c>
      <c r="L5512" t="n">
        <v>3189.54</v>
      </c>
      <c r="M5512" t="inlineStr">
        <is>
          <t>IBIRAPITANGA FASE 3</t>
        </is>
      </c>
      <c r="N5512" s="142">
        <f>DATE(YEAR(G5512),MONTH(G5512),1)</f>
        <v/>
      </c>
      <c r="O5512" s="132">
        <f>IF(G5512&gt;$K$3,"Futuro","Atraso")</f>
        <v/>
      </c>
      <c r="P5512">
        <f>12*(YEAR(G5512)-YEAR($K$3))+(MONTH(G5512)-MONTH($K$3))</f>
        <v/>
      </c>
      <c r="Q5512" s="366">
        <f>IF(M5512="IBIRAPITANGA FASE 3",IF(O5512="Atraso",L5512,L5512/(1+$I$2)^P5512),IF(O5512="Atraso",L5512,L5512/(1+$I$1)^P5512))</f>
        <v/>
      </c>
      <c r="R5512">
        <f>IF(O5512="Atraso",$K$3-G5512,0)</f>
        <v/>
      </c>
      <c r="S5512">
        <f>IF(R5512&lt;=15,"Até 15",IF(R5512&lt;=30,"Entre 15 e 30",IF(R5512&lt;=60,"Entre 30 e 60",IF(R5512&lt;=90,"Entre 60 e 90",IF(R5512&lt;=120,"Entre 90 e 120",IF(R5512&lt;=150,"Entre 120 e 150",IF(R5512&lt;=180,"Entre 150 e 180","Superior a 180")))))))</f>
        <v/>
      </c>
    </row>
    <row r="5513">
      <c r="A5513" t="inlineStr">
        <is>
          <t>Q024L05</t>
        </is>
      </c>
      <c r="B5513" t="inlineStr">
        <is>
          <t>MATHEUS RIQUETTO DE SOUZA</t>
        </is>
      </c>
      <c r="C5513" t="n">
        <v>1</v>
      </c>
      <c r="D5513" t="inlineStr">
        <is>
          <t>IPCA</t>
        </is>
      </c>
      <c r="E5513" t="n">
        <v>0.009488792934583046</v>
      </c>
      <c r="F5513" t="inlineStr">
        <is>
          <t>MENSAL</t>
        </is>
      </c>
      <c r="G5513" t="n">
        <v>48898</v>
      </c>
      <c r="H5513" t="n">
        <v>48898</v>
      </c>
      <c r="I5513" t="n">
        <v>139</v>
      </c>
      <c r="J5513" t="inlineStr">
        <is>
          <t>CARTEIRA</t>
        </is>
      </c>
      <c r="K5513" t="inlineStr">
        <is>
          <t>CONTRATO</t>
        </is>
      </c>
      <c r="L5513" t="n">
        <v>3189.54</v>
      </c>
      <c r="M5513" t="inlineStr">
        <is>
          <t>IBIRAPITANGA FASE 3</t>
        </is>
      </c>
      <c r="N5513" s="142">
        <f>DATE(YEAR(G5513),MONTH(G5513),1)</f>
        <v/>
      </c>
      <c r="O5513" s="132">
        <f>IF(G5513&gt;$K$3,"Futuro","Atraso")</f>
        <v/>
      </c>
      <c r="P5513">
        <f>12*(YEAR(G5513)-YEAR($K$3))+(MONTH(G5513)-MONTH($K$3))</f>
        <v/>
      </c>
      <c r="Q5513" s="366">
        <f>IF(M5513="IBIRAPITANGA FASE 3",IF(O5513="Atraso",L5513,L5513/(1+$I$2)^P5513),IF(O5513="Atraso",L5513,L5513/(1+$I$1)^P5513))</f>
        <v/>
      </c>
      <c r="R5513">
        <f>IF(O5513="Atraso",$K$3-G5513,0)</f>
        <v/>
      </c>
      <c r="S5513">
        <f>IF(R5513&lt;=15,"Até 15",IF(R5513&lt;=30,"Entre 15 e 30",IF(R5513&lt;=60,"Entre 30 e 60",IF(R5513&lt;=90,"Entre 60 e 90",IF(R5513&lt;=120,"Entre 90 e 120",IF(R5513&lt;=150,"Entre 120 e 150",IF(R5513&lt;=180,"Entre 150 e 180","Superior a 180")))))))</f>
        <v/>
      </c>
    </row>
    <row r="5514">
      <c r="A5514" t="inlineStr">
        <is>
          <t>Q024L05</t>
        </is>
      </c>
      <c r="B5514" t="inlineStr">
        <is>
          <t>MATHEUS RIQUETTO DE SOUZA</t>
        </is>
      </c>
      <c r="C5514" t="n">
        <v>1</v>
      </c>
      <c r="D5514" t="inlineStr">
        <is>
          <t>IPCA</t>
        </is>
      </c>
      <c r="E5514" t="n">
        <v>0.009488792934583046</v>
      </c>
      <c r="F5514" t="inlineStr">
        <is>
          <t>MENSAL</t>
        </is>
      </c>
      <c r="G5514" t="n">
        <v>48928</v>
      </c>
      <c r="H5514" t="n">
        <v>48928</v>
      </c>
      <c r="I5514" t="n">
        <v>140</v>
      </c>
      <c r="J5514" t="inlineStr">
        <is>
          <t>CARTEIRA</t>
        </is>
      </c>
      <c r="K5514" t="inlineStr">
        <is>
          <t>CONTRATO</t>
        </is>
      </c>
      <c r="L5514" t="n">
        <v>3189.54</v>
      </c>
      <c r="M5514" t="inlineStr">
        <is>
          <t>IBIRAPITANGA FASE 3</t>
        </is>
      </c>
      <c r="N5514" s="142">
        <f>DATE(YEAR(G5514),MONTH(G5514),1)</f>
        <v/>
      </c>
      <c r="O5514" s="132">
        <f>IF(G5514&gt;$K$3,"Futuro","Atraso")</f>
        <v/>
      </c>
      <c r="P5514">
        <f>12*(YEAR(G5514)-YEAR($K$3))+(MONTH(G5514)-MONTH($K$3))</f>
        <v/>
      </c>
      <c r="Q5514" s="366">
        <f>IF(M5514="IBIRAPITANGA FASE 3",IF(O5514="Atraso",L5514,L5514/(1+$I$2)^P5514),IF(O5514="Atraso",L5514,L5514/(1+$I$1)^P5514))</f>
        <v/>
      </c>
      <c r="R5514">
        <f>IF(O5514="Atraso",$K$3-G5514,0)</f>
        <v/>
      </c>
      <c r="S5514">
        <f>IF(R5514&lt;=15,"Até 15",IF(R5514&lt;=30,"Entre 15 e 30",IF(R5514&lt;=60,"Entre 30 e 60",IF(R5514&lt;=90,"Entre 60 e 90",IF(R5514&lt;=120,"Entre 90 e 120",IF(R5514&lt;=150,"Entre 120 e 150",IF(R5514&lt;=180,"Entre 150 e 180","Superior a 180")))))))</f>
        <v/>
      </c>
    </row>
    <row r="5515">
      <c r="A5515" t="inlineStr">
        <is>
          <t>Q024L05</t>
        </is>
      </c>
      <c r="B5515" t="inlineStr">
        <is>
          <t>MATHEUS RIQUETTO DE SOUZA</t>
        </is>
      </c>
      <c r="C5515" t="n">
        <v>1</v>
      </c>
      <c r="D5515" t="inlineStr">
        <is>
          <t>IPCA</t>
        </is>
      </c>
      <c r="E5515" t="n">
        <v>0.009488792934583046</v>
      </c>
      <c r="F5515" t="inlineStr">
        <is>
          <t>MENSAL</t>
        </is>
      </c>
      <c r="G5515" t="n">
        <v>48959</v>
      </c>
      <c r="H5515" t="n">
        <v>48959</v>
      </c>
      <c r="I5515" t="n">
        <v>141</v>
      </c>
      <c r="J5515" t="inlineStr">
        <is>
          <t>CARTEIRA</t>
        </is>
      </c>
      <c r="K5515" t="inlineStr">
        <is>
          <t>CONTRATO</t>
        </is>
      </c>
      <c r="L5515" t="n">
        <v>3189.54</v>
      </c>
      <c r="M5515" t="inlineStr">
        <is>
          <t>IBIRAPITANGA FASE 3</t>
        </is>
      </c>
      <c r="N5515" s="142">
        <f>DATE(YEAR(G5515),MONTH(G5515),1)</f>
        <v/>
      </c>
      <c r="O5515" s="132">
        <f>IF(G5515&gt;$K$3,"Futuro","Atraso")</f>
        <v/>
      </c>
      <c r="P5515">
        <f>12*(YEAR(G5515)-YEAR($K$3))+(MONTH(G5515)-MONTH($K$3))</f>
        <v/>
      </c>
      <c r="Q5515" s="366">
        <f>IF(M5515="IBIRAPITANGA FASE 3",IF(O5515="Atraso",L5515,L5515/(1+$I$2)^P5515),IF(O5515="Atraso",L5515,L5515/(1+$I$1)^P5515))</f>
        <v/>
      </c>
      <c r="R5515">
        <f>IF(O5515="Atraso",$K$3-G5515,0)</f>
        <v/>
      </c>
      <c r="S5515">
        <f>IF(R5515&lt;=15,"Até 15",IF(R5515&lt;=30,"Entre 15 e 30",IF(R5515&lt;=60,"Entre 30 e 60",IF(R5515&lt;=90,"Entre 60 e 90",IF(R5515&lt;=120,"Entre 90 e 120",IF(R5515&lt;=150,"Entre 120 e 150",IF(R5515&lt;=180,"Entre 150 e 180","Superior a 180")))))))</f>
        <v/>
      </c>
    </row>
    <row r="5516">
      <c r="A5516" t="inlineStr">
        <is>
          <t>Q024L05</t>
        </is>
      </c>
      <c r="B5516" t="inlineStr">
        <is>
          <t>MATHEUS RIQUETTO DE SOUZA</t>
        </is>
      </c>
      <c r="C5516" t="n">
        <v>1</v>
      </c>
      <c r="D5516" t="inlineStr">
        <is>
          <t>IPCA</t>
        </is>
      </c>
      <c r="E5516" t="n">
        <v>0.009488792934583046</v>
      </c>
      <c r="F5516" t="inlineStr">
        <is>
          <t>MENSAL</t>
        </is>
      </c>
      <c r="G5516" t="n">
        <v>48990</v>
      </c>
      <c r="H5516" t="n">
        <v>48990</v>
      </c>
      <c r="I5516" t="n">
        <v>142</v>
      </c>
      <c r="J5516" t="inlineStr">
        <is>
          <t>CARTEIRA</t>
        </is>
      </c>
      <c r="K5516" t="inlineStr">
        <is>
          <t>CONTRATO</t>
        </is>
      </c>
      <c r="L5516" t="n">
        <v>3189.54</v>
      </c>
      <c r="M5516" t="inlineStr">
        <is>
          <t>IBIRAPITANGA FASE 3</t>
        </is>
      </c>
      <c r="N5516" s="142">
        <f>DATE(YEAR(G5516),MONTH(G5516),1)</f>
        <v/>
      </c>
      <c r="O5516" s="132">
        <f>IF(G5516&gt;$K$3,"Futuro","Atraso")</f>
        <v/>
      </c>
      <c r="P5516">
        <f>12*(YEAR(G5516)-YEAR($K$3))+(MONTH(G5516)-MONTH($K$3))</f>
        <v/>
      </c>
      <c r="Q5516" s="366">
        <f>IF(M5516="IBIRAPITANGA FASE 3",IF(O5516="Atraso",L5516,L5516/(1+$I$2)^P5516),IF(O5516="Atraso",L5516,L5516/(1+$I$1)^P5516))</f>
        <v/>
      </c>
      <c r="R5516">
        <f>IF(O5516="Atraso",$K$3-G5516,0)</f>
        <v/>
      </c>
      <c r="S5516">
        <f>IF(R5516&lt;=15,"Até 15",IF(R5516&lt;=30,"Entre 15 e 30",IF(R5516&lt;=60,"Entre 30 e 60",IF(R5516&lt;=90,"Entre 60 e 90",IF(R5516&lt;=120,"Entre 90 e 120",IF(R5516&lt;=150,"Entre 120 e 150",IF(R5516&lt;=180,"Entre 150 e 180","Superior a 180")))))))</f>
        <v/>
      </c>
    </row>
    <row r="5517">
      <c r="A5517" t="inlineStr">
        <is>
          <t>Q024L05</t>
        </is>
      </c>
      <c r="B5517" t="inlineStr">
        <is>
          <t>MATHEUS RIQUETTO DE SOUZA</t>
        </is>
      </c>
      <c r="C5517" t="n">
        <v>1</v>
      </c>
      <c r="D5517" t="inlineStr">
        <is>
          <t>IPCA</t>
        </is>
      </c>
      <c r="E5517" t="n">
        <v>0.009488792934583046</v>
      </c>
      <c r="F5517" t="inlineStr">
        <is>
          <t>MENSAL</t>
        </is>
      </c>
      <c r="G5517" t="n">
        <v>49018</v>
      </c>
      <c r="H5517" t="n">
        <v>49018</v>
      </c>
      <c r="I5517" t="n">
        <v>143</v>
      </c>
      <c r="J5517" t="inlineStr">
        <is>
          <t>CARTEIRA</t>
        </is>
      </c>
      <c r="K5517" t="inlineStr">
        <is>
          <t>CONTRATO</t>
        </is>
      </c>
      <c r="L5517" t="n">
        <v>3189.54</v>
      </c>
      <c r="M5517" t="inlineStr">
        <is>
          <t>IBIRAPITANGA FASE 3</t>
        </is>
      </c>
      <c r="N5517" s="142">
        <f>DATE(YEAR(G5517),MONTH(G5517),1)</f>
        <v/>
      </c>
      <c r="O5517" s="132">
        <f>IF(G5517&gt;$K$3,"Futuro","Atraso")</f>
        <v/>
      </c>
      <c r="P5517">
        <f>12*(YEAR(G5517)-YEAR($K$3))+(MONTH(G5517)-MONTH($K$3))</f>
        <v/>
      </c>
      <c r="Q5517" s="366">
        <f>IF(M5517="IBIRAPITANGA FASE 3",IF(O5517="Atraso",L5517,L5517/(1+$I$2)^P5517),IF(O5517="Atraso",L5517,L5517/(1+$I$1)^P5517))</f>
        <v/>
      </c>
      <c r="R5517">
        <f>IF(O5517="Atraso",$K$3-G5517,0)</f>
        <v/>
      </c>
      <c r="S5517">
        <f>IF(R5517&lt;=15,"Até 15",IF(R5517&lt;=30,"Entre 15 e 30",IF(R5517&lt;=60,"Entre 30 e 60",IF(R5517&lt;=90,"Entre 60 e 90",IF(R5517&lt;=120,"Entre 90 e 120",IF(R5517&lt;=150,"Entre 120 e 150",IF(R5517&lt;=180,"Entre 150 e 180","Superior a 180")))))))</f>
        <v/>
      </c>
    </row>
    <row r="5518">
      <c r="A5518" t="inlineStr">
        <is>
          <t>Q024L05</t>
        </is>
      </c>
      <c r="B5518" t="inlineStr">
        <is>
          <t>MATHEUS RIQUETTO DE SOUZA</t>
        </is>
      </c>
      <c r="C5518" t="n">
        <v>1</v>
      </c>
      <c r="D5518" t="inlineStr">
        <is>
          <t>IPCA</t>
        </is>
      </c>
      <c r="E5518" t="n">
        <v>0.009488792934583046</v>
      </c>
      <c r="F5518" t="inlineStr">
        <is>
          <t>MENSAL</t>
        </is>
      </c>
      <c r="G5518" t="n">
        <v>49049</v>
      </c>
      <c r="H5518" t="n">
        <v>49049</v>
      </c>
      <c r="I5518" t="n">
        <v>144</v>
      </c>
      <c r="J5518" t="inlineStr">
        <is>
          <t>CARTEIRA</t>
        </is>
      </c>
      <c r="K5518" t="inlineStr">
        <is>
          <t>CONTRATO</t>
        </is>
      </c>
      <c r="L5518" t="n">
        <v>3189.54</v>
      </c>
      <c r="M5518" t="inlineStr">
        <is>
          <t>IBIRAPITANGA FASE 3</t>
        </is>
      </c>
      <c r="N5518" s="142">
        <f>DATE(YEAR(G5518),MONTH(G5518),1)</f>
        <v/>
      </c>
      <c r="O5518" s="132">
        <f>IF(G5518&gt;$K$3,"Futuro","Atraso")</f>
        <v/>
      </c>
      <c r="P5518">
        <f>12*(YEAR(G5518)-YEAR($K$3))+(MONTH(G5518)-MONTH($K$3))</f>
        <v/>
      </c>
      <c r="Q5518" s="366">
        <f>IF(M5518="IBIRAPITANGA FASE 3",IF(O5518="Atraso",L5518,L5518/(1+$I$2)^P5518),IF(O5518="Atraso",L5518,L5518/(1+$I$1)^P5518))</f>
        <v/>
      </c>
      <c r="R5518">
        <f>IF(O5518="Atraso",$K$3-G5518,0)</f>
        <v/>
      </c>
      <c r="S5518">
        <f>IF(R5518&lt;=15,"Até 15",IF(R5518&lt;=30,"Entre 15 e 30",IF(R5518&lt;=60,"Entre 30 e 60",IF(R5518&lt;=90,"Entre 60 e 90",IF(R5518&lt;=120,"Entre 90 e 120",IF(R5518&lt;=150,"Entre 120 e 150",IF(R5518&lt;=180,"Entre 150 e 180","Superior a 180")))))))</f>
        <v/>
      </c>
    </row>
    <row r="5519">
      <c r="A5519" t="inlineStr">
        <is>
          <t>Q024L05</t>
        </is>
      </c>
      <c r="B5519" t="inlineStr">
        <is>
          <t>MATHEUS RIQUETTO DE SOUZA</t>
        </is>
      </c>
      <c r="C5519" t="n">
        <v>1</v>
      </c>
      <c r="D5519" t="inlineStr">
        <is>
          <t>IPCA</t>
        </is>
      </c>
      <c r="E5519" t="n">
        <v>0.009488792934583046</v>
      </c>
      <c r="F5519" t="inlineStr">
        <is>
          <t>MENSAL</t>
        </is>
      </c>
      <c r="G5519" t="n">
        <v>49079</v>
      </c>
      <c r="H5519" t="n">
        <v>49079</v>
      </c>
      <c r="I5519" t="n">
        <v>145</v>
      </c>
      <c r="J5519" t="inlineStr">
        <is>
          <t>CARTEIRA</t>
        </is>
      </c>
      <c r="K5519" t="inlineStr">
        <is>
          <t>CONTRATO</t>
        </is>
      </c>
      <c r="L5519" t="n">
        <v>3189.54</v>
      </c>
      <c r="M5519" t="inlineStr">
        <is>
          <t>IBIRAPITANGA FASE 3</t>
        </is>
      </c>
      <c r="N5519" s="142">
        <f>DATE(YEAR(G5519),MONTH(G5519),1)</f>
        <v/>
      </c>
      <c r="O5519" s="132">
        <f>IF(G5519&gt;$K$3,"Futuro","Atraso")</f>
        <v/>
      </c>
      <c r="P5519">
        <f>12*(YEAR(G5519)-YEAR($K$3))+(MONTH(G5519)-MONTH($K$3))</f>
        <v/>
      </c>
      <c r="Q5519" s="366">
        <f>IF(M5519="IBIRAPITANGA FASE 3",IF(O5519="Atraso",L5519,L5519/(1+$I$2)^P5519),IF(O5519="Atraso",L5519,L5519/(1+$I$1)^P5519))</f>
        <v/>
      </c>
      <c r="R5519">
        <f>IF(O5519="Atraso",$K$3-G5519,0)</f>
        <v/>
      </c>
      <c r="S5519">
        <f>IF(R5519&lt;=15,"Até 15",IF(R5519&lt;=30,"Entre 15 e 30",IF(R5519&lt;=60,"Entre 30 e 60",IF(R5519&lt;=90,"Entre 60 e 90",IF(R5519&lt;=120,"Entre 90 e 120",IF(R5519&lt;=150,"Entre 120 e 150",IF(R5519&lt;=180,"Entre 150 e 180","Superior a 180")))))))</f>
        <v/>
      </c>
    </row>
    <row r="5520">
      <c r="A5520" t="inlineStr">
        <is>
          <t>Q024L05</t>
        </is>
      </c>
      <c r="B5520" t="inlineStr">
        <is>
          <t>MATHEUS RIQUETTO DE SOUZA</t>
        </is>
      </c>
      <c r="C5520" t="n">
        <v>1</v>
      </c>
      <c r="D5520" t="inlineStr">
        <is>
          <t>IPCA</t>
        </is>
      </c>
      <c r="E5520" t="n">
        <v>0.009488792934583046</v>
      </c>
      <c r="F5520" t="inlineStr">
        <is>
          <t>MENSAL</t>
        </is>
      </c>
      <c r="G5520" t="n">
        <v>49110</v>
      </c>
      <c r="H5520" t="n">
        <v>49110</v>
      </c>
      <c r="I5520" t="n">
        <v>146</v>
      </c>
      <c r="J5520" t="inlineStr">
        <is>
          <t>CARTEIRA</t>
        </is>
      </c>
      <c r="K5520" t="inlineStr">
        <is>
          <t>CONTRATO</t>
        </is>
      </c>
      <c r="L5520" t="n">
        <v>3189.54</v>
      </c>
      <c r="M5520" t="inlineStr">
        <is>
          <t>IBIRAPITANGA FASE 3</t>
        </is>
      </c>
      <c r="N5520" s="142">
        <f>DATE(YEAR(G5520),MONTH(G5520),1)</f>
        <v/>
      </c>
      <c r="O5520" s="132">
        <f>IF(G5520&gt;$K$3,"Futuro","Atraso")</f>
        <v/>
      </c>
      <c r="P5520">
        <f>12*(YEAR(G5520)-YEAR($K$3))+(MONTH(G5520)-MONTH($K$3))</f>
        <v/>
      </c>
      <c r="Q5520" s="366">
        <f>IF(M5520="IBIRAPITANGA FASE 3",IF(O5520="Atraso",L5520,L5520/(1+$I$2)^P5520),IF(O5520="Atraso",L5520,L5520/(1+$I$1)^P5520))</f>
        <v/>
      </c>
      <c r="R5520">
        <f>IF(O5520="Atraso",$K$3-G5520,0)</f>
        <v/>
      </c>
      <c r="S5520">
        <f>IF(R5520&lt;=15,"Até 15",IF(R5520&lt;=30,"Entre 15 e 30",IF(R5520&lt;=60,"Entre 30 e 60",IF(R5520&lt;=90,"Entre 60 e 90",IF(R5520&lt;=120,"Entre 90 e 120",IF(R5520&lt;=150,"Entre 120 e 150",IF(R5520&lt;=180,"Entre 150 e 180","Superior a 180")))))))</f>
        <v/>
      </c>
    </row>
    <row r="5521">
      <c r="A5521" t="inlineStr">
        <is>
          <t>Q024L05</t>
        </is>
      </c>
      <c r="B5521" t="inlineStr">
        <is>
          <t>MATHEUS RIQUETTO DE SOUZA</t>
        </is>
      </c>
      <c r="C5521" t="n">
        <v>1</v>
      </c>
      <c r="D5521" t="inlineStr">
        <is>
          <t>IPCA</t>
        </is>
      </c>
      <c r="E5521" t="n">
        <v>0.009488792934583046</v>
      </c>
      <c r="F5521" t="inlineStr">
        <is>
          <t>MENSAL</t>
        </is>
      </c>
      <c r="G5521" t="n">
        <v>49140</v>
      </c>
      <c r="H5521" t="n">
        <v>49140</v>
      </c>
      <c r="I5521" t="n">
        <v>147</v>
      </c>
      <c r="J5521" t="inlineStr">
        <is>
          <t>CARTEIRA</t>
        </is>
      </c>
      <c r="K5521" t="inlineStr">
        <is>
          <t>CONTRATO</t>
        </is>
      </c>
      <c r="L5521" t="n">
        <v>3189.54</v>
      </c>
      <c r="M5521" t="inlineStr">
        <is>
          <t>IBIRAPITANGA FASE 3</t>
        </is>
      </c>
      <c r="N5521" s="142">
        <f>DATE(YEAR(G5521),MONTH(G5521),1)</f>
        <v/>
      </c>
      <c r="O5521" s="132">
        <f>IF(G5521&gt;$K$3,"Futuro","Atraso")</f>
        <v/>
      </c>
      <c r="P5521">
        <f>12*(YEAR(G5521)-YEAR($K$3))+(MONTH(G5521)-MONTH($K$3))</f>
        <v/>
      </c>
      <c r="Q5521" s="366">
        <f>IF(M5521="IBIRAPITANGA FASE 3",IF(O5521="Atraso",L5521,L5521/(1+$I$2)^P5521),IF(O5521="Atraso",L5521,L5521/(1+$I$1)^P5521))</f>
        <v/>
      </c>
      <c r="R5521">
        <f>IF(O5521="Atraso",$K$3-G5521,0)</f>
        <v/>
      </c>
      <c r="S5521">
        <f>IF(R5521&lt;=15,"Até 15",IF(R5521&lt;=30,"Entre 15 e 30",IF(R5521&lt;=60,"Entre 30 e 60",IF(R5521&lt;=90,"Entre 60 e 90",IF(R5521&lt;=120,"Entre 90 e 120",IF(R5521&lt;=150,"Entre 120 e 150",IF(R5521&lt;=180,"Entre 150 e 180","Superior a 180")))))))</f>
        <v/>
      </c>
    </row>
    <row r="5522">
      <c r="A5522" t="inlineStr">
        <is>
          <t>Q024L05</t>
        </is>
      </c>
      <c r="B5522" t="inlineStr">
        <is>
          <t>MATHEUS RIQUETTO DE SOUZA</t>
        </is>
      </c>
      <c r="C5522" t="n">
        <v>1</v>
      </c>
      <c r="D5522" t="inlineStr">
        <is>
          <t>IPCA</t>
        </is>
      </c>
      <c r="E5522" t="n">
        <v>0.009488792934583046</v>
      </c>
      <c r="F5522" t="inlineStr">
        <is>
          <t>MENSAL</t>
        </is>
      </c>
      <c r="G5522" t="n">
        <v>49171</v>
      </c>
      <c r="H5522" t="n">
        <v>49171</v>
      </c>
      <c r="I5522" t="n">
        <v>148</v>
      </c>
      <c r="J5522" t="inlineStr">
        <is>
          <t>CARTEIRA</t>
        </is>
      </c>
      <c r="K5522" t="inlineStr">
        <is>
          <t>CONTRATO</t>
        </is>
      </c>
      <c r="L5522" t="n">
        <v>3189.54</v>
      </c>
      <c r="M5522" t="inlineStr">
        <is>
          <t>IBIRAPITANGA FASE 3</t>
        </is>
      </c>
      <c r="N5522" s="142">
        <f>DATE(YEAR(G5522),MONTH(G5522),1)</f>
        <v/>
      </c>
      <c r="O5522" s="132">
        <f>IF(G5522&gt;$K$3,"Futuro","Atraso")</f>
        <v/>
      </c>
      <c r="P5522">
        <f>12*(YEAR(G5522)-YEAR($K$3))+(MONTH(G5522)-MONTH($K$3))</f>
        <v/>
      </c>
      <c r="Q5522" s="366">
        <f>IF(M5522="IBIRAPITANGA FASE 3",IF(O5522="Atraso",L5522,L5522/(1+$I$2)^P5522),IF(O5522="Atraso",L5522,L5522/(1+$I$1)^P5522))</f>
        <v/>
      </c>
      <c r="R5522">
        <f>IF(O5522="Atraso",$K$3-G5522,0)</f>
        <v/>
      </c>
      <c r="S5522">
        <f>IF(R5522&lt;=15,"Até 15",IF(R5522&lt;=30,"Entre 15 e 30",IF(R5522&lt;=60,"Entre 30 e 60",IF(R5522&lt;=90,"Entre 60 e 90",IF(R5522&lt;=120,"Entre 90 e 120",IF(R5522&lt;=150,"Entre 120 e 150",IF(R5522&lt;=180,"Entre 150 e 180","Superior a 180")))))))</f>
        <v/>
      </c>
    </row>
    <row r="5523">
      <c r="A5523" t="inlineStr">
        <is>
          <t>Q024L05</t>
        </is>
      </c>
      <c r="B5523" t="inlineStr">
        <is>
          <t>MATHEUS RIQUETTO DE SOUZA</t>
        </is>
      </c>
      <c r="C5523" t="n">
        <v>1</v>
      </c>
      <c r="D5523" t="inlineStr">
        <is>
          <t>IPCA</t>
        </is>
      </c>
      <c r="E5523" t="n">
        <v>0.009488792934583046</v>
      </c>
      <c r="F5523" t="inlineStr">
        <is>
          <t>MENSAL</t>
        </is>
      </c>
      <c r="G5523" t="n">
        <v>49202</v>
      </c>
      <c r="H5523" t="n">
        <v>49202</v>
      </c>
      <c r="I5523" t="n">
        <v>149</v>
      </c>
      <c r="J5523" t="inlineStr">
        <is>
          <t>CARTEIRA</t>
        </is>
      </c>
      <c r="K5523" t="inlineStr">
        <is>
          <t>CONTRATO</t>
        </is>
      </c>
      <c r="L5523" t="n">
        <v>3189.54</v>
      </c>
      <c r="M5523" t="inlineStr">
        <is>
          <t>IBIRAPITANGA FASE 3</t>
        </is>
      </c>
      <c r="N5523" s="142">
        <f>DATE(YEAR(G5523),MONTH(G5523),1)</f>
        <v/>
      </c>
      <c r="O5523" s="132">
        <f>IF(G5523&gt;$K$3,"Futuro","Atraso")</f>
        <v/>
      </c>
      <c r="P5523">
        <f>12*(YEAR(G5523)-YEAR($K$3))+(MONTH(G5523)-MONTH($K$3))</f>
        <v/>
      </c>
      <c r="Q5523" s="366">
        <f>IF(M5523="IBIRAPITANGA FASE 3",IF(O5523="Atraso",L5523,L5523/(1+$I$2)^P5523),IF(O5523="Atraso",L5523,L5523/(1+$I$1)^P5523))</f>
        <v/>
      </c>
      <c r="R5523">
        <f>IF(O5523="Atraso",$K$3-G5523,0)</f>
        <v/>
      </c>
      <c r="S5523">
        <f>IF(R5523&lt;=15,"Até 15",IF(R5523&lt;=30,"Entre 15 e 30",IF(R5523&lt;=60,"Entre 30 e 60",IF(R5523&lt;=90,"Entre 60 e 90",IF(R5523&lt;=120,"Entre 90 e 120",IF(R5523&lt;=150,"Entre 120 e 150",IF(R5523&lt;=180,"Entre 150 e 180","Superior a 180")))))))</f>
        <v/>
      </c>
    </row>
    <row r="5524">
      <c r="A5524" t="inlineStr">
        <is>
          <t>Q024L05</t>
        </is>
      </c>
      <c r="B5524" t="inlineStr">
        <is>
          <t>MATHEUS RIQUETTO DE SOUZA</t>
        </is>
      </c>
      <c r="C5524" t="n">
        <v>1</v>
      </c>
      <c r="D5524" t="inlineStr">
        <is>
          <t>IPCA</t>
        </is>
      </c>
      <c r="E5524" t="n">
        <v>0.009488792934583046</v>
      </c>
      <c r="F5524" t="inlineStr">
        <is>
          <t>MENSAL</t>
        </is>
      </c>
      <c r="G5524" t="n">
        <v>49232</v>
      </c>
      <c r="H5524" t="n">
        <v>49232</v>
      </c>
      <c r="I5524" t="n">
        <v>150</v>
      </c>
      <c r="J5524" t="inlineStr">
        <is>
          <t>CARTEIRA</t>
        </is>
      </c>
      <c r="K5524" t="inlineStr">
        <is>
          <t>CONTRATO</t>
        </is>
      </c>
      <c r="L5524" t="n">
        <v>3189.54</v>
      </c>
      <c r="M5524" t="inlineStr">
        <is>
          <t>IBIRAPITANGA FASE 3</t>
        </is>
      </c>
      <c r="N5524" s="142">
        <f>DATE(YEAR(G5524),MONTH(G5524),1)</f>
        <v/>
      </c>
      <c r="O5524" s="132">
        <f>IF(G5524&gt;$K$3,"Futuro","Atraso")</f>
        <v/>
      </c>
      <c r="P5524">
        <f>12*(YEAR(G5524)-YEAR($K$3))+(MONTH(G5524)-MONTH($K$3))</f>
        <v/>
      </c>
      <c r="Q5524" s="366">
        <f>IF(M5524="IBIRAPITANGA FASE 3",IF(O5524="Atraso",L5524,L5524/(1+$I$2)^P5524),IF(O5524="Atraso",L5524,L5524/(1+$I$1)^P5524))</f>
        <v/>
      </c>
      <c r="R5524">
        <f>IF(O5524="Atraso",$K$3-G5524,0)</f>
        <v/>
      </c>
      <c r="S5524">
        <f>IF(R5524&lt;=15,"Até 15",IF(R5524&lt;=30,"Entre 15 e 30",IF(R5524&lt;=60,"Entre 30 e 60",IF(R5524&lt;=90,"Entre 60 e 90",IF(R5524&lt;=120,"Entre 90 e 120",IF(R5524&lt;=150,"Entre 120 e 150",IF(R5524&lt;=180,"Entre 150 e 180","Superior a 180")))))))</f>
        <v/>
      </c>
    </row>
    <row r="5525">
      <c r="A5525" t="inlineStr">
        <is>
          <t>Q024L05</t>
        </is>
      </c>
      <c r="B5525" t="inlineStr">
        <is>
          <t>MATHEUS RIQUETTO DE SOUZA</t>
        </is>
      </c>
      <c r="C5525" t="n">
        <v>1</v>
      </c>
      <c r="D5525" t="inlineStr">
        <is>
          <t>IPCA</t>
        </is>
      </c>
      <c r="E5525" t="n">
        <v>0.009488792934583046</v>
      </c>
      <c r="F5525" t="inlineStr">
        <is>
          <t>MENSAL</t>
        </is>
      </c>
      <c r="G5525" t="n">
        <v>49263</v>
      </c>
      <c r="H5525" t="n">
        <v>49263</v>
      </c>
      <c r="I5525" t="n">
        <v>151</v>
      </c>
      <c r="J5525" t="inlineStr">
        <is>
          <t>CARTEIRA</t>
        </is>
      </c>
      <c r="K5525" t="inlineStr">
        <is>
          <t>CONTRATO</t>
        </is>
      </c>
      <c r="L5525" t="n">
        <v>3189.54</v>
      </c>
      <c r="M5525" t="inlineStr">
        <is>
          <t>IBIRAPITANGA FASE 3</t>
        </is>
      </c>
      <c r="N5525" s="142">
        <f>DATE(YEAR(G5525),MONTH(G5525),1)</f>
        <v/>
      </c>
      <c r="O5525" s="132">
        <f>IF(G5525&gt;$K$3,"Futuro","Atraso")</f>
        <v/>
      </c>
      <c r="P5525">
        <f>12*(YEAR(G5525)-YEAR($K$3))+(MONTH(G5525)-MONTH($K$3))</f>
        <v/>
      </c>
      <c r="Q5525" s="366">
        <f>IF(M5525="IBIRAPITANGA FASE 3",IF(O5525="Atraso",L5525,L5525/(1+$I$2)^P5525),IF(O5525="Atraso",L5525,L5525/(1+$I$1)^P5525))</f>
        <v/>
      </c>
      <c r="R5525">
        <f>IF(O5525="Atraso",$K$3-G5525,0)</f>
        <v/>
      </c>
      <c r="S5525">
        <f>IF(R5525&lt;=15,"Até 15",IF(R5525&lt;=30,"Entre 15 e 30",IF(R5525&lt;=60,"Entre 30 e 60",IF(R5525&lt;=90,"Entre 60 e 90",IF(R5525&lt;=120,"Entre 90 e 120",IF(R5525&lt;=150,"Entre 120 e 150",IF(R5525&lt;=180,"Entre 150 e 180","Superior a 180")))))))</f>
        <v/>
      </c>
    </row>
    <row r="5526">
      <c r="A5526" t="inlineStr">
        <is>
          <t>Q024L05</t>
        </is>
      </c>
      <c r="B5526" t="inlineStr">
        <is>
          <t>MATHEUS RIQUETTO DE SOUZA</t>
        </is>
      </c>
      <c r="C5526" t="n">
        <v>1</v>
      </c>
      <c r="D5526" t="inlineStr">
        <is>
          <t>IPCA</t>
        </is>
      </c>
      <c r="E5526" t="n">
        <v>0.009488792934583046</v>
      </c>
      <c r="F5526" t="inlineStr">
        <is>
          <t>MENSAL</t>
        </is>
      </c>
      <c r="G5526" t="n">
        <v>49293</v>
      </c>
      <c r="H5526" t="n">
        <v>49293</v>
      </c>
      <c r="I5526" t="n">
        <v>152</v>
      </c>
      <c r="J5526" t="inlineStr">
        <is>
          <t>CARTEIRA</t>
        </is>
      </c>
      <c r="K5526" t="inlineStr">
        <is>
          <t>CONTRATO</t>
        </is>
      </c>
      <c r="L5526" t="n">
        <v>3189.54</v>
      </c>
      <c r="M5526" t="inlineStr">
        <is>
          <t>IBIRAPITANGA FASE 3</t>
        </is>
      </c>
      <c r="N5526" s="142">
        <f>DATE(YEAR(G5526),MONTH(G5526),1)</f>
        <v/>
      </c>
      <c r="O5526" s="132">
        <f>IF(G5526&gt;$K$3,"Futuro","Atraso")</f>
        <v/>
      </c>
      <c r="P5526">
        <f>12*(YEAR(G5526)-YEAR($K$3))+(MONTH(G5526)-MONTH($K$3))</f>
        <v/>
      </c>
      <c r="Q5526" s="366">
        <f>IF(M5526="IBIRAPITANGA FASE 3",IF(O5526="Atraso",L5526,L5526/(1+$I$2)^P5526),IF(O5526="Atraso",L5526,L5526/(1+$I$1)^P5526))</f>
        <v/>
      </c>
      <c r="R5526">
        <f>IF(O5526="Atraso",$K$3-G5526,0)</f>
        <v/>
      </c>
      <c r="S5526">
        <f>IF(R5526&lt;=15,"Até 15",IF(R5526&lt;=30,"Entre 15 e 30",IF(R5526&lt;=60,"Entre 30 e 60",IF(R5526&lt;=90,"Entre 60 e 90",IF(R5526&lt;=120,"Entre 90 e 120",IF(R5526&lt;=150,"Entre 120 e 150",IF(R5526&lt;=180,"Entre 150 e 180","Superior a 180")))))))</f>
        <v/>
      </c>
    </row>
    <row r="5527">
      <c r="A5527" t="inlineStr">
        <is>
          <t>Q024L05</t>
        </is>
      </c>
      <c r="B5527" t="inlineStr">
        <is>
          <t>MATHEUS RIQUETTO DE SOUZA</t>
        </is>
      </c>
      <c r="C5527" t="n">
        <v>1</v>
      </c>
      <c r="D5527" t="inlineStr">
        <is>
          <t>IPCA</t>
        </is>
      </c>
      <c r="E5527" t="n">
        <v>0.009488792934583046</v>
      </c>
      <c r="F5527" t="inlineStr">
        <is>
          <t>MENSAL</t>
        </is>
      </c>
      <c r="G5527" t="n">
        <v>49324</v>
      </c>
      <c r="H5527" t="n">
        <v>49324</v>
      </c>
      <c r="I5527" t="n">
        <v>153</v>
      </c>
      <c r="J5527" t="inlineStr">
        <is>
          <t>CARTEIRA</t>
        </is>
      </c>
      <c r="K5527" t="inlineStr">
        <is>
          <t>CONTRATO</t>
        </is>
      </c>
      <c r="L5527" t="n">
        <v>3189.54</v>
      </c>
      <c r="M5527" t="inlineStr">
        <is>
          <t>IBIRAPITANGA FASE 3</t>
        </is>
      </c>
      <c r="N5527" s="142">
        <f>DATE(YEAR(G5527),MONTH(G5527),1)</f>
        <v/>
      </c>
      <c r="O5527" s="132">
        <f>IF(G5527&gt;$K$3,"Futuro","Atraso")</f>
        <v/>
      </c>
      <c r="P5527">
        <f>12*(YEAR(G5527)-YEAR($K$3))+(MONTH(G5527)-MONTH($K$3))</f>
        <v/>
      </c>
      <c r="Q5527" s="366">
        <f>IF(M5527="IBIRAPITANGA FASE 3",IF(O5527="Atraso",L5527,L5527/(1+$I$2)^P5527),IF(O5527="Atraso",L5527,L5527/(1+$I$1)^P5527))</f>
        <v/>
      </c>
      <c r="R5527">
        <f>IF(O5527="Atraso",$K$3-G5527,0)</f>
        <v/>
      </c>
      <c r="S5527">
        <f>IF(R5527&lt;=15,"Até 15",IF(R5527&lt;=30,"Entre 15 e 30",IF(R5527&lt;=60,"Entre 30 e 60",IF(R5527&lt;=90,"Entre 60 e 90",IF(R5527&lt;=120,"Entre 90 e 120",IF(R5527&lt;=150,"Entre 120 e 150",IF(R5527&lt;=180,"Entre 150 e 180","Superior a 180")))))))</f>
        <v/>
      </c>
    </row>
    <row r="5528">
      <c r="A5528" t="inlineStr">
        <is>
          <t>Q024L05</t>
        </is>
      </c>
      <c r="B5528" t="inlineStr">
        <is>
          <t>MATHEUS RIQUETTO DE SOUZA</t>
        </is>
      </c>
      <c r="C5528" t="n">
        <v>1</v>
      </c>
      <c r="D5528" t="inlineStr">
        <is>
          <t>IPCA</t>
        </is>
      </c>
      <c r="E5528" t="n">
        <v>0.009488792934583046</v>
      </c>
      <c r="F5528" t="inlineStr">
        <is>
          <t>MENSAL</t>
        </is>
      </c>
      <c r="G5528" t="n">
        <v>49355</v>
      </c>
      <c r="H5528" t="n">
        <v>49355</v>
      </c>
      <c r="I5528" t="n">
        <v>154</v>
      </c>
      <c r="J5528" t="inlineStr">
        <is>
          <t>CARTEIRA</t>
        </is>
      </c>
      <c r="K5528" t="inlineStr">
        <is>
          <t>CONTRATO</t>
        </is>
      </c>
      <c r="L5528" t="n">
        <v>3189.54</v>
      </c>
      <c r="M5528" t="inlineStr">
        <is>
          <t>IBIRAPITANGA FASE 3</t>
        </is>
      </c>
      <c r="N5528" s="142">
        <f>DATE(YEAR(G5528),MONTH(G5528),1)</f>
        <v/>
      </c>
      <c r="O5528" s="132">
        <f>IF(G5528&gt;$K$3,"Futuro","Atraso")</f>
        <v/>
      </c>
      <c r="P5528">
        <f>12*(YEAR(G5528)-YEAR($K$3))+(MONTH(G5528)-MONTH($K$3))</f>
        <v/>
      </c>
      <c r="Q5528" s="366">
        <f>IF(M5528="IBIRAPITANGA FASE 3",IF(O5528="Atraso",L5528,L5528/(1+$I$2)^P5528),IF(O5528="Atraso",L5528,L5528/(1+$I$1)^P5528))</f>
        <v/>
      </c>
      <c r="R5528">
        <f>IF(O5528="Atraso",$K$3-G5528,0)</f>
        <v/>
      </c>
      <c r="S5528">
        <f>IF(R5528&lt;=15,"Até 15",IF(R5528&lt;=30,"Entre 15 e 30",IF(R5528&lt;=60,"Entre 30 e 60",IF(R5528&lt;=90,"Entre 60 e 90",IF(R5528&lt;=120,"Entre 90 e 120",IF(R5528&lt;=150,"Entre 120 e 150",IF(R5528&lt;=180,"Entre 150 e 180","Superior a 180")))))))</f>
        <v/>
      </c>
    </row>
    <row r="5529">
      <c r="A5529" t="inlineStr">
        <is>
          <t>Q024L05</t>
        </is>
      </c>
      <c r="B5529" t="inlineStr">
        <is>
          <t>MATHEUS RIQUETTO DE SOUZA</t>
        </is>
      </c>
      <c r="C5529" t="n">
        <v>1</v>
      </c>
      <c r="D5529" t="inlineStr">
        <is>
          <t>IPCA</t>
        </is>
      </c>
      <c r="E5529" t="n">
        <v>0.009488792934583046</v>
      </c>
      <c r="F5529" t="inlineStr">
        <is>
          <t>MENSAL</t>
        </is>
      </c>
      <c r="G5529" t="n">
        <v>49383</v>
      </c>
      <c r="H5529" t="n">
        <v>49383</v>
      </c>
      <c r="I5529" t="n">
        <v>155</v>
      </c>
      <c r="J5529" t="inlineStr">
        <is>
          <t>CARTEIRA</t>
        </is>
      </c>
      <c r="K5529" t="inlineStr">
        <is>
          <t>CONTRATO</t>
        </is>
      </c>
      <c r="L5529" t="n">
        <v>3189.54</v>
      </c>
      <c r="M5529" t="inlineStr">
        <is>
          <t>IBIRAPITANGA FASE 3</t>
        </is>
      </c>
      <c r="N5529" s="142">
        <f>DATE(YEAR(G5529),MONTH(G5529),1)</f>
        <v/>
      </c>
      <c r="O5529" s="132">
        <f>IF(G5529&gt;$K$3,"Futuro","Atraso")</f>
        <v/>
      </c>
      <c r="P5529">
        <f>12*(YEAR(G5529)-YEAR($K$3))+(MONTH(G5529)-MONTH($K$3))</f>
        <v/>
      </c>
      <c r="Q5529" s="366">
        <f>IF(M5529="IBIRAPITANGA FASE 3",IF(O5529="Atraso",L5529,L5529/(1+$I$2)^P5529),IF(O5529="Atraso",L5529,L5529/(1+$I$1)^P5529))</f>
        <v/>
      </c>
      <c r="R5529">
        <f>IF(O5529="Atraso",$K$3-G5529,0)</f>
        <v/>
      </c>
      <c r="S5529">
        <f>IF(R5529&lt;=15,"Até 15",IF(R5529&lt;=30,"Entre 15 e 30",IF(R5529&lt;=60,"Entre 30 e 60",IF(R5529&lt;=90,"Entre 60 e 90",IF(R5529&lt;=120,"Entre 90 e 120",IF(R5529&lt;=150,"Entre 120 e 150",IF(R5529&lt;=180,"Entre 150 e 180","Superior a 180")))))))</f>
        <v/>
      </c>
    </row>
    <row r="5530">
      <c r="A5530" t="inlineStr">
        <is>
          <t>Q024L05</t>
        </is>
      </c>
      <c r="B5530" t="inlineStr">
        <is>
          <t>MATHEUS RIQUETTO DE SOUZA</t>
        </is>
      </c>
      <c r="C5530" t="n">
        <v>1</v>
      </c>
      <c r="D5530" t="inlineStr">
        <is>
          <t>IPCA</t>
        </is>
      </c>
      <c r="E5530" t="n">
        <v>0.009488792934583046</v>
      </c>
      <c r="F5530" t="inlineStr">
        <is>
          <t>MENSAL</t>
        </is>
      </c>
      <c r="G5530" t="n">
        <v>49414</v>
      </c>
      <c r="H5530" t="n">
        <v>49414</v>
      </c>
      <c r="I5530" t="n">
        <v>156</v>
      </c>
      <c r="J5530" t="inlineStr">
        <is>
          <t>CARTEIRA</t>
        </is>
      </c>
      <c r="K5530" t="inlineStr">
        <is>
          <t>CONTRATO</t>
        </is>
      </c>
      <c r="L5530" t="n">
        <v>3189.54</v>
      </c>
      <c r="M5530" t="inlineStr">
        <is>
          <t>IBIRAPITANGA FASE 3</t>
        </is>
      </c>
      <c r="N5530" s="142">
        <f>DATE(YEAR(G5530),MONTH(G5530),1)</f>
        <v/>
      </c>
      <c r="O5530" s="132">
        <f>IF(G5530&gt;$K$3,"Futuro","Atraso")</f>
        <v/>
      </c>
      <c r="P5530">
        <f>12*(YEAR(G5530)-YEAR($K$3))+(MONTH(G5530)-MONTH($K$3))</f>
        <v/>
      </c>
      <c r="Q5530" s="366">
        <f>IF(M5530="IBIRAPITANGA FASE 3",IF(O5530="Atraso",L5530,L5530/(1+$I$2)^P5530),IF(O5530="Atraso",L5530,L5530/(1+$I$1)^P5530))</f>
        <v/>
      </c>
      <c r="R5530">
        <f>IF(O5530="Atraso",$K$3-G5530,0)</f>
        <v/>
      </c>
      <c r="S5530">
        <f>IF(R5530&lt;=15,"Até 15",IF(R5530&lt;=30,"Entre 15 e 30",IF(R5530&lt;=60,"Entre 30 e 60",IF(R5530&lt;=90,"Entre 60 e 90",IF(R5530&lt;=120,"Entre 90 e 120",IF(R5530&lt;=150,"Entre 120 e 150",IF(R5530&lt;=180,"Entre 150 e 180","Superior a 180")))))))</f>
        <v/>
      </c>
    </row>
    <row r="5531">
      <c r="A5531" t="inlineStr">
        <is>
          <t>Q024L05</t>
        </is>
      </c>
      <c r="B5531" t="inlineStr">
        <is>
          <t>MATHEUS RIQUETTO DE SOUZA</t>
        </is>
      </c>
      <c r="C5531" t="n">
        <v>1</v>
      </c>
      <c r="D5531" t="inlineStr">
        <is>
          <t>IPCA</t>
        </is>
      </c>
      <c r="E5531" t="n">
        <v>0.009488792934583046</v>
      </c>
      <c r="F5531" t="inlineStr">
        <is>
          <t>MENSAL</t>
        </is>
      </c>
      <c r="G5531" t="n">
        <v>49444</v>
      </c>
      <c r="H5531" t="n">
        <v>49444</v>
      </c>
      <c r="I5531" t="n">
        <v>157</v>
      </c>
      <c r="J5531" t="inlineStr">
        <is>
          <t>CARTEIRA</t>
        </is>
      </c>
      <c r="K5531" t="inlineStr">
        <is>
          <t>CONTRATO</t>
        </is>
      </c>
      <c r="L5531" t="n">
        <v>3189.54</v>
      </c>
      <c r="M5531" t="inlineStr">
        <is>
          <t>IBIRAPITANGA FASE 3</t>
        </is>
      </c>
      <c r="N5531" s="142">
        <f>DATE(YEAR(G5531),MONTH(G5531),1)</f>
        <v/>
      </c>
      <c r="O5531" s="132">
        <f>IF(G5531&gt;$K$3,"Futuro","Atraso")</f>
        <v/>
      </c>
      <c r="P5531">
        <f>12*(YEAR(G5531)-YEAR($K$3))+(MONTH(G5531)-MONTH($K$3))</f>
        <v/>
      </c>
      <c r="Q5531" s="366">
        <f>IF(M5531="IBIRAPITANGA FASE 3",IF(O5531="Atraso",L5531,L5531/(1+$I$2)^P5531),IF(O5531="Atraso",L5531,L5531/(1+$I$1)^P5531))</f>
        <v/>
      </c>
      <c r="R5531">
        <f>IF(O5531="Atraso",$K$3-G5531,0)</f>
        <v/>
      </c>
      <c r="S5531">
        <f>IF(R5531&lt;=15,"Até 15",IF(R5531&lt;=30,"Entre 15 e 30",IF(R5531&lt;=60,"Entre 30 e 60",IF(R5531&lt;=90,"Entre 60 e 90",IF(R5531&lt;=120,"Entre 90 e 120",IF(R5531&lt;=150,"Entre 120 e 150",IF(R5531&lt;=180,"Entre 150 e 180","Superior a 180")))))))</f>
        <v/>
      </c>
    </row>
    <row r="5532">
      <c r="A5532" t="inlineStr">
        <is>
          <t>Q024L05</t>
        </is>
      </c>
      <c r="B5532" t="inlineStr">
        <is>
          <t>MATHEUS RIQUETTO DE SOUZA</t>
        </is>
      </c>
      <c r="C5532" t="n">
        <v>1</v>
      </c>
      <c r="D5532" t="inlineStr">
        <is>
          <t>IPCA</t>
        </is>
      </c>
      <c r="E5532" t="n">
        <v>0.009488792934583046</v>
      </c>
      <c r="F5532" t="inlineStr">
        <is>
          <t>MENSAL</t>
        </is>
      </c>
      <c r="G5532" t="n">
        <v>49475</v>
      </c>
      <c r="H5532" t="n">
        <v>49475</v>
      </c>
      <c r="I5532" t="n">
        <v>158</v>
      </c>
      <c r="J5532" t="inlineStr">
        <is>
          <t>CARTEIRA</t>
        </is>
      </c>
      <c r="K5532" t="inlineStr">
        <is>
          <t>CONTRATO</t>
        </is>
      </c>
      <c r="L5532" t="n">
        <v>3189.54</v>
      </c>
      <c r="M5532" t="inlineStr">
        <is>
          <t>IBIRAPITANGA FASE 3</t>
        </is>
      </c>
      <c r="N5532" s="142">
        <f>DATE(YEAR(G5532),MONTH(G5532),1)</f>
        <v/>
      </c>
      <c r="O5532" s="132">
        <f>IF(G5532&gt;$K$3,"Futuro","Atraso")</f>
        <v/>
      </c>
      <c r="P5532">
        <f>12*(YEAR(G5532)-YEAR($K$3))+(MONTH(G5532)-MONTH($K$3))</f>
        <v/>
      </c>
      <c r="Q5532" s="366">
        <f>IF(M5532="IBIRAPITANGA FASE 3",IF(O5532="Atraso",L5532,L5532/(1+$I$2)^P5532),IF(O5532="Atraso",L5532,L5532/(1+$I$1)^P5532))</f>
        <v/>
      </c>
      <c r="R5532">
        <f>IF(O5532="Atraso",$K$3-G5532,0)</f>
        <v/>
      </c>
      <c r="S5532">
        <f>IF(R5532&lt;=15,"Até 15",IF(R5532&lt;=30,"Entre 15 e 30",IF(R5532&lt;=60,"Entre 30 e 60",IF(R5532&lt;=90,"Entre 60 e 90",IF(R5532&lt;=120,"Entre 90 e 120",IF(R5532&lt;=150,"Entre 120 e 150",IF(R5532&lt;=180,"Entre 150 e 180","Superior a 180")))))))</f>
        <v/>
      </c>
    </row>
    <row r="5533">
      <c r="A5533" t="inlineStr">
        <is>
          <t>Q024L05</t>
        </is>
      </c>
      <c r="B5533" t="inlineStr">
        <is>
          <t>MATHEUS RIQUETTO DE SOUZA</t>
        </is>
      </c>
      <c r="C5533" t="n">
        <v>1</v>
      </c>
      <c r="D5533" t="inlineStr">
        <is>
          <t>IPCA</t>
        </is>
      </c>
      <c r="E5533" t="n">
        <v>0.009488792934583046</v>
      </c>
      <c r="F5533" t="inlineStr">
        <is>
          <t>MENSAL</t>
        </is>
      </c>
      <c r="G5533" t="n">
        <v>49505</v>
      </c>
      <c r="H5533" t="n">
        <v>49505</v>
      </c>
      <c r="I5533" t="n">
        <v>159</v>
      </c>
      <c r="J5533" t="inlineStr">
        <is>
          <t>CARTEIRA</t>
        </is>
      </c>
      <c r="K5533" t="inlineStr">
        <is>
          <t>CONTRATO</t>
        </is>
      </c>
      <c r="L5533" t="n">
        <v>3189.54</v>
      </c>
      <c r="M5533" t="inlineStr">
        <is>
          <t>IBIRAPITANGA FASE 3</t>
        </is>
      </c>
      <c r="N5533" s="142">
        <f>DATE(YEAR(G5533),MONTH(G5533),1)</f>
        <v/>
      </c>
      <c r="O5533" s="132">
        <f>IF(G5533&gt;$K$3,"Futuro","Atraso")</f>
        <v/>
      </c>
      <c r="P5533">
        <f>12*(YEAR(G5533)-YEAR($K$3))+(MONTH(G5533)-MONTH($K$3))</f>
        <v/>
      </c>
      <c r="Q5533" s="366">
        <f>IF(M5533="IBIRAPITANGA FASE 3",IF(O5533="Atraso",L5533,L5533/(1+$I$2)^P5533),IF(O5533="Atraso",L5533,L5533/(1+$I$1)^P5533))</f>
        <v/>
      </c>
      <c r="R5533">
        <f>IF(O5533="Atraso",$K$3-G5533,0)</f>
        <v/>
      </c>
      <c r="S5533">
        <f>IF(R5533&lt;=15,"Até 15",IF(R5533&lt;=30,"Entre 15 e 30",IF(R5533&lt;=60,"Entre 30 e 60",IF(R5533&lt;=90,"Entre 60 e 90",IF(R5533&lt;=120,"Entre 90 e 120",IF(R5533&lt;=150,"Entre 120 e 150",IF(R5533&lt;=180,"Entre 150 e 180","Superior a 180")))))))</f>
        <v/>
      </c>
    </row>
    <row r="5534">
      <c r="A5534" t="inlineStr">
        <is>
          <t>Q024L05</t>
        </is>
      </c>
      <c r="B5534" t="inlineStr">
        <is>
          <t>MATHEUS RIQUETTO DE SOUZA</t>
        </is>
      </c>
      <c r="C5534" t="n">
        <v>1</v>
      </c>
      <c r="D5534" t="inlineStr">
        <is>
          <t>IPCA</t>
        </is>
      </c>
      <c r="E5534" t="n">
        <v>0.009488792934583046</v>
      </c>
      <c r="F5534" t="inlineStr">
        <is>
          <t>MENSAL</t>
        </is>
      </c>
      <c r="G5534" t="n">
        <v>49536</v>
      </c>
      <c r="H5534" t="n">
        <v>49536</v>
      </c>
      <c r="I5534" t="n">
        <v>160</v>
      </c>
      <c r="J5534" t="inlineStr">
        <is>
          <t>CARTEIRA</t>
        </is>
      </c>
      <c r="K5534" t="inlineStr">
        <is>
          <t>CONTRATO</t>
        </is>
      </c>
      <c r="L5534" t="n">
        <v>3189.54</v>
      </c>
      <c r="M5534" t="inlineStr">
        <is>
          <t>IBIRAPITANGA FASE 3</t>
        </is>
      </c>
      <c r="N5534" s="142">
        <f>DATE(YEAR(G5534),MONTH(G5534),1)</f>
        <v/>
      </c>
      <c r="O5534" s="132">
        <f>IF(G5534&gt;$K$3,"Futuro","Atraso")</f>
        <v/>
      </c>
      <c r="P5534">
        <f>12*(YEAR(G5534)-YEAR($K$3))+(MONTH(G5534)-MONTH($K$3))</f>
        <v/>
      </c>
      <c r="Q5534" s="366">
        <f>IF(M5534="IBIRAPITANGA FASE 3",IF(O5534="Atraso",L5534,L5534/(1+$I$2)^P5534),IF(O5534="Atraso",L5534,L5534/(1+$I$1)^P5534))</f>
        <v/>
      </c>
      <c r="R5534">
        <f>IF(O5534="Atraso",$K$3-G5534,0)</f>
        <v/>
      </c>
      <c r="S5534">
        <f>IF(R5534&lt;=15,"Até 15",IF(R5534&lt;=30,"Entre 15 e 30",IF(R5534&lt;=60,"Entre 30 e 60",IF(R5534&lt;=90,"Entre 60 e 90",IF(R5534&lt;=120,"Entre 90 e 120",IF(R5534&lt;=150,"Entre 120 e 150",IF(R5534&lt;=180,"Entre 150 e 180","Superior a 180")))))))</f>
        <v/>
      </c>
    </row>
    <row r="5535">
      <c r="A5535" t="inlineStr">
        <is>
          <t>Q024L05</t>
        </is>
      </c>
      <c r="B5535" t="inlineStr">
        <is>
          <t>MATHEUS RIQUETTO DE SOUZA</t>
        </is>
      </c>
      <c r="C5535" t="n">
        <v>1</v>
      </c>
      <c r="D5535" t="inlineStr">
        <is>
          <t>IPCA</t>
        </is>
      </c>
      <c r="E5535" t="n">
        <v>0.009488792934583046</v>
      </c>
      <c r="F5535" t="inlineStr">
        <is>
          <t>MENSAL</t>
        </is>
      </c>
      <c r="G5535" t="n">
        <v>49567</v>
      </c>
      <c r="H5535" t="n">
        <v>49567</v>
      </c>
      <c r="I5535" t="n">
        <v>161</v>
      </c>
      <c r="J5535" t="inlineStr">
        <is>
          <t>CARTEIRA</t>
        </is>
      </c>
      <c r="K5535" t="inlineStr">
        <is>
          <t>CONTRATO</t>
        </is>
      </c>
      <c r="L5535" t="n">
        <v>3189.54</v>
      </c>
      <c r="M5535" t="inlineStr">
        <is>
          <t>IBIRAPITANGA FASE 3</t>
        </is>
      </c>
      <c r="N5535" s="142">
        <f>DATE(YEAR(G5535),MONTH(G5535),1)</f>
        <v/>
      </c>
      <c r="O5535" s="132">
        <f>IF(G5535&gt;$K$3,"Futuro","Atraso")</f>
        <v/>
      </c>
      <c r="P5535">
        <f>12*(YEAR(G5535)-YEAR($K$3))+(MONTH(G5535)-MONTH($K$3))</f>
        <v/>
      </c>
      <c r="Q5535" s="366">
        <f>IF(M5535="IBIRAPITANGA FASE 3",IF(O5535="Atraso",L5535,L5535/(1+$I$2)^P5535),IF(O5535="Atraso",L5535,L5535/(1+$I$1)^P5535))</f>
        <v/>
      </c>
      <c r="R5535">
        <f>IF(O5535="Atraso",$K$3-G5535,0)</f>
        <v/>
      </c>
      <c r="S5535">
        <f>IF(R5535&lt;=15,"Até 15",IF(R5535&lt;=30,"Entre 15 e 30",IF(R5535&lt;=60,"Entre 30 e 60",IF(R5535&lt;=90,"Entre 60 e 90",IF(R5535&lt;=120,"Entre 90 e 120",IF(R5535&lt;=150,"Entre 120 e 150",IF(R5535&lt;=180,"Entre 150 e 180","Superior a 180")))))))</f>
        <v/>
      </c>
    </row>
    <row r="5536">
      <c r="A5536" t="inlineStr">
        <is>
          <t>Q024L05</t>
        </is>
      </c>
      <c r="B5536" t="inlineStr">
        <is>
          <t>MATHEUS RIQUETTO DE SOUZA</t>
        </is>
      </c>
      <c r="C5536" t="n">
        <v>1</v>
      </c>
      <c r="D5536" t="inlineStr">
        <is>
          <t>IPCA</t>
        </is>
      </c>
      <c r="E5536" t="n">
        <v>0.009488792934583046</v>
      </c>
      <c r="F5536" t="inlineStr">
        <is>
          <t>MENSAL</t>
        </is>
      </c>
      <c r="G5536" t="n">
        <v>49597</v>
      </c>
      <c r="H5536" t="n">
        <v>49597</v>
      </c>
      <c r="I5536" t="n">
        <v>162</v>
      </c>
      <c r="J5536" t="inlineStr">
        <is>
          <t>CARTEIRA</t>
        </is>
      </c>
      <c r="K5536" t="inlineStr">
        <is>
          <t>CONTRATO</t>
        </is>
      </c>
      <c r="L5536" t="n">
        <v>3189.54</v>
      </c>
      <c r="M5536" t="inlineStr">
        <is>
          <t>IBIRAPITANGA FASE 3</t>
        </is>
      </c>
      <c r="N5536" s="142">
        <f>DATE(YEAR(G5536),MONTH(G5536),1)</f>
        <v/>
      </c>
      <c r="O5536" s="132">
        <f>IF(G5536&gt;$K$3,"Futuro","Atraso")</f>
        <v/>
      </c>
      <c r="P5536">
        <f>12*(YEAR(G5536)-YEAR($K$3))+(MONTH(G5536)-MONTH($K$3))</f>
        <v/>
      </c>
      <c r="Q5536" s="366">
        <f>IF(M5536="IBIRAPITANGA FASE 3",IF(O5536="Atraso",L5536,L5536/(1+$I$2)^P5536),IF(O5536="Atraso",L5536,L5536/(1+$I$1)^P5536))</f>
        <v/>
      </c>
      <c r="R5536">
        <f>IF(O5536="Atraso",$K$3-G5536,0)</f>
        <v/>
      </c>
      <c r="S5536">
        <f>IF(R5536&lt;=15,"Até 15",IF(R5536&lt;=30,"Entre 15 e 30",IF(R5536&lt;=60,"Entre 30 e 60",IF(R5536&lt;=90,"Entre 60 e 90",IF(R5536&lt;=120,"Entre 90 e 120",IF(R5536&lt;=150,"Entre 120 e 150",IF(R5536&lt;=180,"Entre 150 e 180","Superior a 180")))))))</f>
        <v/>
      </c>
    </row>
    <row r="5537">
      <c r="A5537" t="inlineStr">
        <is>
          <t>Q024L05</t>
        </is>
      </c>
      <c r="B5537" t="inlineStr">
        <is>
          <t>MATHEUS RIQUETTO DE SOUZA</t>
        </is>
      </c>
      <c r="C5537" t="n">
        <v>1</v>
      </c>
      <c r="D5537" t="inlineStr">
        <is>
          <t>IPCA</t>
        </is>
      </c>
      <c r="E5537" t="n">
        <v>0.009488792934583046</v>
      </c>
      <c r="F5537" t="inlineStr">
        <is>
          <t>MENSAL</t>
        </is>
      </c>
      <c r="G5537" t="n">
        <v>49628</v>
      </c>
      <c r="H5537" t="n">
        <v>49628</v>
      </c>
      <c r="I5537" t="n">
        <v>163</v>
      </c>
      <c r="J5537" t="inlineStr">
        <is>
          <t>CARTEIRA</t>
        </is>
      </c>
      <c r="K5537" t="inlineStr">
        <is>
          <t>CONTRATO</t>
        </is>
      </c>
      <c r="L5537" t="n">
        <v>3189.54</v>
      </c>
      <c r="M5537" t="inlineStr">
        <is>
          <t>IBIRAPITANGA FASE 3</t>
        </is>
      </c>
      <c r="N5537" s="142">
        <f>DATE(YEAR(G5537),MONTH(G5537),1)</f>
        <v/>
      </c>
      <c r="O5537" s="132">
        <f>IF(G5537&gt;$K$3,"Futuro","Atraso")</f>
        <v/>
      </c>
      <c r="P5537">
        <f>12*(YEAR(G5537)-YEAR($K$3))+(MONTH(G5537)-MONTH($K$3))</f>
        <v/>
      </c>
      <c r="Q5537" s="366">
        <f>IF(M5537="IBIRAPITANGA FASE 3",IF(O5537="Atraso",L5537,L5537/(1+$I$2)^P5537),IF(O5537="Atraso",L5537,L5537/(1+$I$1)^P5537))</f>
        <v/>
      </c>
      <c r="R5537">
        <f>IF(O5537="Atraso",$K$3-G5537,0)</f>
        <v/>
      </c>
      <c r="S5537">
        <f>IF(R5537&lt;=15,"Até 15",IF(R5537&lt;=30,"Entre 15 e 30",IF(R5537&lt;=60,"Entre 30 e 60",IF(R5537&lt;=90,"Entre 60 e 90",IF(R5537&lt;=120,"Entre 90 e 120",IF(R5537&lt;=150,"Entre 120 e 150",IF(R5537&lt;=180,"Entre 150 e 180","Superior a 180")))))))</f>
        <v/>
      </c>
    </row>
    <row r="5538">
      <c r="A5538" t="inlineStr">
        <is>
          <t>Q024L06</t>
        </is>
      </c>
      <c r="B5538" t="inlineStr">
        <is>
          <t>ALESSANDRA BARBIZAN CYRILLO</t>
        </is>
      </c>
      <c r="C5538" t="n">
        <v>1</v>
      </c>
      <c r="D5538" t="inlineStr">
        <is>
          <t>IPCA</t>
        </is>
      </c>
      <c r="E5538" t="n">
        <v>0</v>
      </c>
      <c r="F5538" t="inlineStr">
        <is>
          <t>MENSAL</t>
        </is>
      </c>
      <c r="G5538" t="n">
        <v>44671</v>
      </c>
      <c r="H5538" t="n">
        <v>44671</v>
      </c>
      <c r="I5538" t="n">
        <v>10</v>
      </c>
      <c r="J5538" t="inlineStr">
        <is>
          <t>CARTEIRA</t>
        </is>
      </c>
      <c r="K5538" t="inlineStr">
        <is>
          <t>CONTRATO</t>
        </is>
      </c>
      <c r="L5538" t="n">
        <v>7654.13</v>
      </c>
      <c r="M5538" t="inlineStr">
        <is>
          <t>IBIRAPITANGA FASE 3</t>
        </is>
      </c>
      <c r="N5538" s="142">
        <f>DATE(YEAR(G5538),MONTH(G5538),1)</f>
        <v/>
      </c>
      <c r="O5538" s="132">
        <f>IF(G5538&gt;$K$3,"Futuro","Atraso")</f>
        <v/>
      </c>
      <c r="P5538">
        <f>12*(YEAR(G5538)-YEAR($K$3))+(MONTH(G5538)-MONTH($K$3))</f>
        <v/>
      </c>
      <c r="Q5538" s="366">
        <f>IF(M5538="IBIRAPITANGA FASE 3",IF(O5538="Atraso",L5538,L5538/(1+$I$2)^P5538),IF(O5538="Atraso",L5538,L5538/(1+$I$1)^P5538))</f>
        <v/>
      </c>
      <c r="R5538">
        <f>IF(O5538="Atraso",$K$3-G5538,0)</f>
        <v/>
      </c>
      <c r="S5538">
        <f>IF(R5538&lt;=15,"Até 15",IF(R5538&lt;=30,"Entre 15 e 30",IF(R5538&lt;=60,"Entre 30 e 60",IF(R5538&lt;=90,"Entre 60 e 90",IF(R5538&lt;=120,"Entre 90 e 120",IF(R5538&lt;=150,"Entre 120 e 150",IF(R5538&lt;=180,"Entre 150 e 180","Superior a 180")))))))</f>
        <v/>
      </c>
    </row>
    <row r="5539">
      <c r="A5539" t="inlineStr">
        <is>
          <t>Q024L06</t>
        </is>
      </c>
      <c r="B5539" t="inlineStr">
        <is>
          <t>ALESSANDRA BARBIZAN CYRILLO</t>
        </is>
      </c>
      <c r="C5539" t="n">
        <v>1</v>
      </c>
      <c r="D5539" t="inlineStr">
        <is>
          <t>IPCA</t>
        </is>
      </c>
      <c r="E5539" t="n">
        <v>0</v>
      </c>
      <c r="F5539" t="inlineStr">
        <is>
          <t>MENSAL</t>
        </is>
      </c>
      <c r="G5539" t="n">
        <v>44671</v>
      </c>
      <c r="H5539" t="n">
        <v>44671</v>
      </c>
      <c r="I5539" t="n">
        <v>1</v>
      </c>
      <c r="J5539" t="inlineStr">
        <is>
          <t>CARTEIRA</t>
        </is>
      </c>
      <c r="K5539" t="inlineStr">
        <is>
          <t>CONTRATO</t>
        </is>
      </c>
      <c r="L5539" t="n">
        <v>28703.03</v>
      </c>
      <c r="M5539" t="inlineStr">
        <is>
          <t>IBIRAPITANGA FASE 3</t>
        </is>
      </c>
      <c r="N5539" s="142">
        <f>DATE(YEAR(G5539),MONTH(G5539),1)</f>
        <v/>
      </c>
      <c r="O5539" s="132">
        <f>IF(G5539&gt;$K$3,"Futuro","Atraso")</f>
        <v/>
      </c>
      <c r="P5539">
        <f>12*(YEAR(G5539)-YEAR($K$3))+(MONTH(G5539)-MONTH($K$3))</f>
        <v/>
      </c>
      <c r="Q5539" s="366">
        <f>IF(M5539="IBIRAPITANGA FASE 3",IF(O5539="Atraso",L5539,L5539/(1+$I$2)^P5539),IF(O5539="Atraso",L5539,L5539/(1+$I$1)^P5539))</f>
        <v/>
      </c>
      <c r="R5539">
        <f>IF(O5539="Atraso",$K$3-G5539,0)</f>
        <v/>
      </c>
      <c r="S5539">
        <f>IF(R5539&lt;=15,"Até 15",IF(R5539&lt;=30,"Entre 15 e 30",IF(R5539&lt;=60,"Entre 30 e 60",IF(R5539&lt;=90,"Entre 60 e 90",IF(R5539&lt;=120,"Entre 90 e 120",IF(R5539&lt;=150,"Entre 120 e 150",IF(R5539&lt;=180,"Entre 150 e 180","Superior a 180")))))))</f>
        <v/>
      </c>
    </row>
    <row r="5540">
      <c r="A5540" t="inlineStr">
        <is>
          <t>Q024L06</t>
        </is>
      </c>
      <c r="B5540" t="inlineStr">
        <is>
          <t>ALESSANDRA BARBIZAN CYRILLO</t>
        </is>
      </c>
      <c r="C5540" t="n">
        <v>1</v>
      </c>
      <c r="D5540" t="inlineStr">
        <is>
          <t>IPCA</t>
        </is>
      </c>
      <c r="E5540" t="n">
        <v>0</v>
      </c>
      <c r="F5540" t="inlineStr">
        <is>
          <t>MENSAL</t>
        </is>
      </c>
      <c r="G5540" t="n">
        <v>44701</v>
      </c>
      <c r="H5540" t="n">
        <v>44701</v>
      </c>
      <c r="I5540" t="n">
        <v>11</v>
      </c>
      <c r="J5540" t="inlineStr">
        <is>
          <t>CARTEIRA</t>
        </is>
      </c>
      <c r="K5540" t="inlineStr">
        <is>
          <t>CONTRATO</t>
        </is>
      </c>
      <c r="L5540" t="n">
        <v>7590.69</v>
      </c>
      <c r="M5540" t="inlineStr">
        <is>
          <t>IBIRAPITANGA FASE 3</t>
        </is>
      </c>
      <c r="N5540" s="142">
        <f>DATE(YEAR(G5540),MONTH(G5540),1)</f>
        <v/>
      </c>
      <c r="O5540" s="132">
        <f>IF(G5540&gt;$K$3,"Futuro","Atraso")</f>
        <v/>
      </c>
      <c r="P5540">
        <f>12*(YEAR(G5540)-YEAR($K$3))+(MONTH(G5540)-MONTH($K$3))</f>
        <v/>
      </c>
      <c r="Q5540" s="366">
        <f>IF(M5540="IBIRAPITANGA FASE 3",IF(O5540="Atraso",L5540,L5540/(1+$I$2)^P5540),IF(O5540="Atraso",L5540,L5540/(1+$I$1)^P5540))</f>
        <v/>
      </c>
      <c r="R5540">
        <f>IF(O5540="Atraso",$K$3-G5540,0)</f>
        <v/>
      </c>
      <c r="S5540">
        <f>IF(R5540&lt;=15,"Até 15",IF(R5540&lt;=30,"Entre 15 e 30",IF(R5540&lt;=60,"Entre 30 e 60",IF(R5540&lt;=90,"Entre 60 e 90",IF(R5540&lt;=120,"Entre 90 e 120",IF(R5540&lt;=150,"Entre 120 e 150",IF(R5540&lt;=180,"Entre 150 e 180","Superior a 180")))))))</f>
        <v/>
      </c>
    </row>
    <row r="5541">
      <c r="A5541" t="inlineStr">
        <is>
          <t>Q024L06</t>
        </is>
      </c>
      <c r="B5541" t="inlineStr">
        <is>
          <t>ALESSANDRA BARBIZAN CYRILLO</t>
        </is>
      </c>
      <c r="C5541" t="n">
        <v>1</v>
      </c>
      <c r="D5541" t="inlineStr">
        <is>
          <t>IPCA</t>
        </is>
      </c>
      <c r="E5541" t="n">
        <v>0</v>
      </c>
      <c r="F5541" t="inlineStr">
        <is>
          <t>MENSAL</t>
        </is>
      </c>
      <c r="G5541" t="n">
        <v>44732</v>
      </c>
      <c r="H5541" t="n">
        <v>44732</v>
      </c>
      <c r="I5541" t="n">
        <v>12</v>
      </c>
      <c r="J5541" t="inlineStr">
        <is>
          <t>CARTEIRA</t>
        </is>
      </c>
      <c r="K5541" t="inlineStr">
        <is>
          <t>CONTRATO</t>
        </is>
      </c>
      <c r="L5541" t="n">
        <v>7525.12</v>
      </c>
      <c r="M5541" t="inlineStr">
        <is>
          <t>IBIRAPITANGA FASE 3</t>
        </is>
      </c>
      <c r="N5541" s="142">
        <f>DATE(YEAR(G5541),MONTH(G5541),1)</f>
        <v/>
      </c>
      <c r="O5541" s="132">
        <f>IF(G5541&gt;$K$3,"Futuro","Atraso")</f>
        <v/>
      </c>
      <c r="P5541">
        <f>12*(YEAR(G5541)-YEAR($K$3))+(MONTH(G5541)-MONTH($K$3))</f>
        <v/>
      </c>
      <c r="Q5541" s="366">
        <f>IF(M5541="IBIRAPITANGA FASE 3",IF(O5541="Atraso",L5541,L5541/(1+$I$2)^P5541),IF(O5541="Atraso",L5541,L5541/(1+$I$1)^P5541))</f>
        <v/>
      </c>
      <c r="R5541">
        <f>IF(O5541="Atraso",$K$3-G5541,0)</f>
        <v/>
      </c>
      <c r="S5541">
        <f>IF(R5541&lt;=15,"Até 15",IF(R5541&lt;=30,"Entre 15 e 30",IF(R5541&lt;=60,"Entre 30 e 60",IF(R5541&lt;=90,"Entre 60 e 90",IF(R5541&lt;=120,"Entre 90 e 120",IF(R5541&lt;=150,"Entre 120 e 150",IF(R5541&lt;=180,"Entre 150 e 180","Superior a 180")))))))</f>
        <v/>
      </c>
    </row>
    <row r="5542">
      <c r="A5542" t="inlineStr">
        <is>
          <t>Q024L06</t>
        </is>
      </c>
      <c r="B5542" t="inlineStr">
        <is>
          <t>ALESSANDRA BARBIZAN CYRILLO</t>
        </is>
      </c>
      <c r="C5542" t="n">
        <v>1</v>
      </c>
      <c r="D5542" t="inlineStr">
        <is>
          <t>IPCA</t>
        </is>
      </c>
      <c r="E5542" t="n">
        <v>0</v>
      </c>
      <c r="F5542" t="inlineStr">
        <is>
          <t>MENSAL</t>
        </is>
      </c>
      <c r="G5542" t="n">
        <v>44762</v>
      </c>
      <c r="H5542" t="n">
        <v>44762</v>
      </c>
      <c r="I5542" t="n">
        <v>13</v>
      </c>
      <c r="J5542" t="inlineStr">
        <is>
          <t>CARTEIRA</t>
        </is>
      </c>
      <c r="K5542" t="inlineStr">
        <is>
          <t>CONTRATO</t>
        </is>
      </c>
      <c r="L5542" t="n">
        <v>7461.67</v>
      </c>
      <c r="M5542" t="inlineStr">
        <is>
          <t>IBIRAPITANGA FASE 3</t>
        </is>
      </c>
      <c r="N5542" s="142">
        <f>DATE(YEAR(G5542),MONTH(G5542),1)</f>
        <v/>
      </c>
      <c r="O5542" s="132">
        <f>IF(G5542&gt;$K$3,"Futuro","Atraso")</f>
        <v/>
      </c>
      <c r="P5542">
        <f>12*(YEAR(G5542)-YEAR($K$3))+(MONTH(G5542)-MONTH($K$3))</f>
        <v/>
      </c>
      <c r="Q5542" s="366">
        <f>IF(M5542="IBIRAPITANGA FASE 3",IF(O5542="Atraso",L5542,L5542/(1+$I$2)^P5542),IF(O5542="Atraso",L5542,L5542/(1+$I$1)^P5542))</f>
        <v/>
      </c>
      <c r="R5542">
        <f>IF(O5542="Atraso",$K$3-G5542,0)</f>
        <v/>
      </c>
      <c r="S5542">
        <f>IF(R5542&lt;=15,"Até 15",IF(R5542&lt;=30,"Entre 15 e 30",IF(R5542&lt;=60,"Entre 30 e 60",IF(R5542&lt;=90,"Entre 60 e 90",IF(R5542&lt;=120,"Entre 90 e 120",IF(R5542&lt;=150,"Entre 120 e 150",IF(R5542&lt;=180,"Entre 150 e 180","Superior a 180")))))))</f>
        <v/>
      </c>
    </row>
    <row r="5543">
      <c r="A5543" t="inlineStr">
        <is>
          <t>Q024L06</t>
        </is>
      </c>
      <c r="B5543" t="inlineStr">
        <is>
          <t>ALESSANDRA BARBIZAN CYRILLO</t>
        </is>
      </c>
      <c r="C5543" t="n">
        <v>1</v>
      </c>
      <c r="D5543" t="inlineStr">
        <is>
          <t>IPCA</t>
        </is>
      </c>
      <c r="E5543" t="n">
        <v>0</v>
      </c>
      <c r="F5543" t="inlineStr">
        <is>
          <t>MENSAL</t>
        </is>
      </c>
      <c r="G5543" t="n">
        <v>44793</v>
      </c>
      <c r="H5543" t="n">
        <v>44793</v>
      </c>
      <c r="I5543" t="n">
        <v>14</v>
      </c>
      <c r="J5543" t="inlineStr">
        <is>
          <t>CARTEIRA</t>
        </is>
      </c>
      <c r="K5543" t="inlineStr">
        <is>
          <t>CONTRATO</t>
        </is>
      </c>
      <c r="L5543" t="n">
        <v>7396.11</v>
      </c>
      <c r="M5543" t="inlineStr">
        <is>
          <t>IBIRAPITANGA FASE 3</t>
        </is>
      </c>
      <c r="N5543" s="142">
        <f>DATE(YEAR(G5543),MONTH(G5543),1)</f>
        <v/>
      </c>
      <c r="O5543" s="132">
        <f>IF(G5543&gt;$K$3,"Futuro","Atraso")</f>
        <v/>
      </c>
      <c r="P5543">
        <f>12*(YEAR(G5543)-YEAR($K$3))+(MONTH(G5543)-MONTH($K$3))</f>
        <v/>
      </c>
      <c r="Q5543" s="366">
        <f>IF(M5543="IBIRAPITANGA FASE 3",IF(O5543="Atraso",L5543,L5543/(1+$I$2)^P5543),IF(O5543="Atraso",L5543,L5543/(1+$I$1)^P5543))</f>
        <v/>
      </c>
      <c r="R5543">
        <f>IF(O5543="Atraso",$K$3-G5543,0)</f>
        <v/>
      </c>
      <c r="S5543">
        <f>IF(R5543&lt;=15,"Até 15",IF(R5543&lt;=30,"Entre 15 e 30",IF(R5543&lt;=60,"Entre 30 e 60",IF(R5543&lt;=90,"Entre 60 e 90",IF(R5543&lt;=120,"Entre 90 e 120",IF(R5543&lt;=150,"Entre 120 e 150",IF(R5543&lt;=180,"Entre 150 e 180","Superior a 180")))))))</f>
        <v/>
      </c>
    </row>
    <row r="5544">
      <c r="A5544" t="inlineStr">
        <is>
          <t>Q024L06</t>
        </is>
      </c>
      <c r="B5544" t="inlineStr">
        <is>
          <t>ALESSANDRA BARBIZAN CYRILLO</t>
        </is>
      </c>
      <c r="C5544" t="n">
        <v>1</v>
      </c>
      <c r="D5544" t="inlineStr">
        <is>
          <t>IPCA</t>
        </is>
      </c>
      <c r="E5544" t="n">
        <v>0</v>
      </c>
      <c r="F5544" t="inlineStr">
        <is>
          <t>MENSAL</t>
        </is>
      </c>
      <c r="G5544" t="n">
        <v>44824</v>
      </c>
      <c r="H5544" t="n">
        <v>44824</v>
      </c>
      <c r="I5544" t="n">
        <v>15</v>
      </c>
      <c r="J5544" t="inlineStr">
        <is>
          <t>CARTEIRA</t>
        </is>
      </c>
      <c r="K5544" t="inlineStr">
        <is>
          <t>CONTRATO</t>
        </is>
      </c>
      <c r="L5544" t="n">
        <v>7330.54</v>
      </c>
      <c r="M5544" t="inlineStr">
        <is>
          <t>IBIRAPITANGA FASE 3</t>
        </is>
      </c>
      <c r="N5544" s="142">
        <f>DATE(YEAR(G5544),MONTH(G5544),1)</f>
        <v/>
      </c>
      <c r="O5544" s="132">
        <f>IF(G5544&gt;$K$3,"Futuro","Atraso")</f>
        <v/>
      </c>
      <c r="P5544">
        <f>12*(YEAR(G5544)-YEAR($K$3))+(MONTH(G5544)-MONTH($K$3))</f>
        <v/>
      </c>
      <c r="Q5544" s="366">
        <f>IF(M5544="IBIRAPITANGA FASE 3",IF(O5544="Atraso",L5544,L5544/(1+$I$2)^P5544),IF(O5544="Atraso",L5544,L5544/(1+$I$1)^P5544))</f>
        <v/>
      </c>
      <c r="R5544">
        <f>IF(O5544="Atraso",$K$3-G5544,0)</f>
        <v/>
      </c>
      <c r="S5544">
        <f>IF(R5544&lt;=15,"Até 15",IF(R5544&lt;=30,"Entre 15 e 30",IF(R5544&lt;=60,"Entre 30 e 60",IF(R5544&lt;=90,"Entre 60 e 90",IF(R5544&lt;=120,"Entre 90 e 120",IF(R5544&lt;=150,"Entre 120 e 150",IF(R5544&lt;=180,"Entre 150 e 180","Superior a 180")))))))</f>
        <v/>
      </c>
    </row>
    <row r="5545">
      <c r="A5545" t="inlineStr">
        <is>
          <t>Q024L06</t>
        </is>
      </c>
      <c r="B5545" t="inlineStr">
        <is>
          <t>ALESSANDRA BARBIZAN CYRILLO</t>
        </is>
      </c>
      <c r="C5545" t="n">
        <v>1</v>
      </c>
      <c r="D5545" t="inlineStr">
        <is>
          <t>IPCA</t>
        </is>
      </c>
      <c r="E5545" t="n">
        <v>0</v>
      </c>
      <c r="F5545" t="inlineStr">
        <is>
          <t>MENSAL</t>
        </is>
      </c>
      <c r="G5545" t="n">
        <v>44854</v>
      </c>
      <c r="H5545" t="n">
        <v>44854</v>
      </c>
      <c r="I5545" t="n">
        <v>16</v>
      </c>
      <c r="J5545" t="inlineStr">
        <is>
          <t>CARTEIRA</t>
        </is>
      </c>
      <c r="K5545" t="inlineStr">
        <is>
          <t>CONTRATO</t>
        </is>
      </c>
      <c r="L5545" t="n">
        <v>7267.09</v>
      </c>
      <c r="M5545" t="inlineStr">
        <is>
          <t>IBIRAPITANGA FASE 3</t>
        </is>
      </c>
      <c r="N5545" s="142">
        <f>DATE(YEAR(G5545),MONTH(G5545),1)</f>
        <v/>
      </c>
      <c r="O5545" s="132">
        <f>IF(G5545&gt;$K$3,"Futuro","Atraso")</f>
        <v/>
      </c>
      <c r="P5545">
        <f>12*(YEAR(G5545)-YEAR($K$3))+(MONTH(G5545)-MONTH($K$3))</f>
        <v/>
      </c>
      <c r="Q5545" s="366">
        <f>IF(M5545="IBIRAPITANGA FASE 3",IF(O5545="Atraso",L5545,L5545/(1+$I$2)^P5545),IF(O5545="Atraso",L5545,L5545/(1+$I$1)^P5545))</f>
        <v/>
      </c>
      <c r="R5545">
        <f>IF(O5545="Atraso",$K$3-G5545,0)</f>
        <v/>
      </c>
      <c r="S5545">
        <f>IF(R5545&lt;=15,"Até 15",IF(R5545&lt;=30,"Entre 15 e 30",IF(R5545&lt;=60,"Entre 30 e 60",IF(R5545&lt;=90,"Entre 60 e 90",IF(R5545&lt;=120,"Entre 90 e 120",IF(R5545&lt;=150,"Entre 120 e 150",IF(R5545&lt;=180,"Entre 150 e 180","Superior a 180")))))))</f>
        <v/>
      </c>
    </row>
    <row r="5546">
      <c r="A5546" t="inlineStr">
        <is>
          <t>Q024L06</t>
        </is>
      </c>
      <c r="B5546" t="inlineStr">
        <is>
          <t>ALESSANDRA BARBIZAN CYRILLO</t>
        </is>
      </c>
      <c r="C5546" t="n">
        <v>1</v>
      </c>
      <c r="D5546" t="inlineStr">
        <is>
          <t>IPCA</t>
        </is>
      </c>
      <c r="E5546" t="n">
        <v>0</v>
      </c>
      <c r="F5546" t="inlineStr">
        <is>
          <t>MENSAL</t>
        </is>
      </c>
      <c r="G5546" t="n">
        <v>44885</v>
      </c>
      <c r="H5546" t="n">
        <v>44885</v>
      </c>
      <c r="I5546" t="n">
        <v>17</v>
      </c>
      <c r="J5546" t="inlineStr">
        <is>
          <t>CARTEIRA</t>
        </is>
      </c>
      <c r="K5546" t="inlineStr">
        <is>
          <t>CONTRATO</t>
        </is>
      </c>
      <c r="L5546" t="n">
        <v>7201.53</v>
      </c>
      <c r="M5546" t="inlineStr">
        <is>
          <t>IBIRAPITANGA FASE 3</t>
        </is>
      </c>
      <c r="N5546" s="142">
        <f>DATE(YEAR(G5546),MONTH(G5546),1)</f>
        <v/>
      </c>
      <c r="O5546" s="132">
        <f>IF(G5546&gt;$K$3,"Futuro","Atraso")</f>
        <v/>
      </c>
      <c r="P5546">
        <f>12*(YEAR(G5546)-YEAR($K$3))+(MONTH(G5546)-MONTH($K$3))</f>
        <v/>
      </c>
      <c r="Q5546" s="366">
        <f>IF(M5546="IBIRAPITANGA FASE 3",IF(O5546="Atraso",L5546,L5546/(1+$I$2)^P5546),IF(O5546="Atraso",L5546,L5546/(1+$I$1)^P5546))</f>
        <v/>
      </c>
      <c r="R5546">
        <f>IF(O5546="Atraso",$K$3-G5546,0)</f>
        <v/>
      </c>
      <c r="S5546">
        <f>IF(R5546&lt;=15,"Até 15",IF(R5546&lt;=30,"Entre 15 e 30",IF(R5546&lt;=60,"Entre 30 e 60",IF(R5546&lt;=90,"Entre 60 e 90",IF(R5546&lt;=120,"Entre 90 e 120",IF(R5546&lt;=150,"Entre 120 e 150",IF(R5546&lt;=180,"Entre 150 e 180","Superior a 180")))))))</f>
        <v/>
      </c>
    </row>
    <row r="5547">
      <c r="A5547" t="inlineStr">
        <is>
          <t>Q024L06</t>
        </is>
      </c>
      <c r="B5547" t="inlineStr">
        <is>
          <t>ALESSANDRA BARBIZAN CYRILLO</t>
        </is>
      </c>
      <c r="C5547" t="n">
        <v>1</v>
      </c>
      <c r="D5547" t="inlineStr">
        <is>
          <t>IPCA</t>
        </is>
      </c>
      <c r="E5547" t="n">
        <v>0</v>
      </c>
      <c r="F5547" t="inlineStr">
        <is>
          <t>MENSAL</t>
        </is>
      </c>
      <c r="G5547" t="n">
        <v>44915</v>
      </c>
      <c r="H5547" t="n">
        <v>44915</v>
      </c>
      <c r="I5547" t="n">
        <v>18</v>
      </c>
      <c r="J5547" t="inlineStr">
        <is>
          <t>CARTEIRA</t>
        </is>
      </c>
      <c r="K5547" t="inlineStr">
        <is>
          <t>CONTRATO</t>
        </is>
      </c>
      <c r="L5547" t="n">
        <v>7138.08</v>
      </c>
      <c r="M5547" t="inlineStr">
        <is>
          <t>IBIRAPITANGA FASE 3</t>
        </is>
      </c>
      <c r="N5547" s="142">
        <f>DATE(YEAR(G5547),MONTH(G5547),1)</f>
        <v/>
      </c>
      <c r="O5547" s="132">
        <f>IF(G5547&gt;$K$3,"Futuro","Atraso")</f>
        <v/>
      </c>
      <c r="P5547">
        <f>12*(YEAR(G5547)-YEAR($K$3))+(MONTH(G5547)-MONTH($K$3))</f>
        <v/>
      </c>
      <c r="Q5547" s="366">
        <f>IF(M5547="IBIRAPITANGA FASE 3",IF(O5547="Atraso",L5547,L5547/(1+$I$2)^P5547),IF(O5547="Atraso",L5547,L5547/(1+$I$1)^P5547))</f>
        <v/>
      </c>
      <c r="R5547">
        <f>IF(O5547="Atraso",$K$3-G5547,0)</f>
        <v/>
      </c>
      <c r="S5547">
        <f>IF(R5547&lt;=15,"Até 15",IF(R5547&lt;=30,"Entre 15 e 30",IF(R5547&lt;=60,"Entre 30 e 60",IF(R5547&lt;=90,"Entre 60 e 90",IF(R5547&lt;=120,"Entre 90 e 120",IF(R5547&lt;=150,"Entre 120 e 150",IF(R5547&lt;=180,"Entre 150 e 180","Superior a 180")))))))</f>
        <v/>
      </c>
    </row>
    <row r="5548">
      <c r="A5548" t="inlineStr">
        <is>
          <t>Q024L06</t>
        </is>
      </c>
      <c r="B5548" t="inlineStr">
        <is>
          <t>ALESSANDRA BARBIZAN CYRILLO</t>
        </is>
      </c>
      <c r="C5548" t="n">
        <v>1</v>
      </c>
      <c r="D5548" t="inlineStr">
        <is>
          <t>IPCA</t>
        </is>
      </c>
      <c r="E5548" t="n">
        <v>0</v>
      </c>
      <c r="F5548" t="inlineStr">
        <is>
          <t>MENSAL</t>
        </is>
      </c>
      <c r="G5548" t="n">
        <v>44946</v>
      </c>
      <c r="H5548" t="n">
        <v>44946</v>
      </c>
      <c r="I5548" t="n">
        <v>19</v>
      </c>
      <c r="J5548" t="inlineStr">
        <is>
          <t>CARTEIRA</t>
        </is>
      </c>
      <c r="K5548" t="inlineStr">
        <is>
          <t>CONTRATO</t>
        </is>
      </c>
      <c r="L5548" t="n">
        <v>7072.51</v>
      </c>
      <c r="M5548" t="inlineStr">
        <is>
          <t>IBIRAPITANGA FASE 3</t>
        </is>
      </c>
      <c r="N5548" s="142">
        <f>DATE(YEAR(G5548),MONTH(G5548),1)</f>
        <v/>
      </c>
      <c r="O5548" s="132">
        <f>IF(G5548&gt;$K$3,"Futuro","Atraso")</f>
        <v/>
      </c>
      <c r="P5548">
        <f>12*(YEAR(G5548)-YEAR($K$3))+(MONTH(G5548)-MONTH($K$3))</f>
        <v/>
      </c>
      <c r="Q5548" s="366">
        <f>IF(M5548="IBIRAPITANGA FASE 3",IF(O5548="Atraso",L5548,L5548/(1+$I$2)^P5548),IF(O5548="Atraso",L5548,L5548/(1+$I$1)^P5548))</f>
        <v/>
      </c>
      <c r="R5548">
        <f>IF(O5548="Atraso",$K$3-G5548,0)</f>
        <v/>
      </c>
      <c r="S5548">
        <f>IF(R5548&lt;=15,"Até 15",IF(R5548&lt;=30,"Entre 15 e 30",IF(R5548&lt;=60,"Entre 30 e 60",IF(R5548&lt;=90,"Entre 60 e 90",IF(R5548&lt;=120,"Entre 90 e 120",IF(R5548&lt;=150,"Entre 120 e 150",IF(R5548&lt;=180,"Entre 150 e 180","Superior a 180")))))))</f>
        <v/>
      </c>
    </row>
    <row r="5549">
      <c r="A5549" t="inlineStr">
        <is>
          <t>Q024L06</t>
        </is>
      </c>
      <c r="B5549" t="inlineStr">
        <is>
          <t>ALESSANDRA BARBIZAN CYRILLO</t>
        </is>
      </c>
      <c r="C5549" t="n">
        <v>1</v>
      </c>
      <c r="D5549" t="inlineStr">
        <is>
          <t>IPCA</t>
        </is>
      </c>
      <c r="E5549" t="n">
        <v>0</v>
      </c>
      <c r="F5549" t="inlineStr">
        <is>
          <t>MENSAL</t>
        </is>
      </c>
      <c r="G5549" t="n">
        <v>44977</v>
      </c>
      <c r="H5549" t="n">
        <v>44977</v>
      </c>
      <c r="I5549" t="n">
        <v>20</v>
      </c>
      <c r="J5549" t="inlineStr">
        <is>
          <t>CARTEIRA</t>
        </is>
      </c>
      <c r="K5549" t="inlineStr">
        <is>
          <t>CONTRATO</t>
        </is>
      </c>
      <c r="L5549" t="n">
        <v>7006.95</v>
      </c>
      <c r="M5549" t="inlineStr">
        <is>
          <t>IBIRAPITANGA FASE 3</t>
        </is>
      </c>
      <c r="N5549" s="142">
        <f>DATE(YEAR(G5549),MONTH(G5549),1)</f>
        <v/>
      </c>
      <c r="O5549" s="132">
        <f>IF(G5549&gt;$K$3,"Futuro","Atraso")</f>
        <v/>
      </c>
      <c r="P5549">
        <f>12*(YEAR(G5549)-YEAR($K$3))+(MONTH(G5549)-MONTH($K$3))</f>
        <v/>
      </c>
      <c r="Q5549" s="366">
        <f>IF(M5549="IBIRAPITANGA FASE 3",IF(O5549="Atraso",L5549,L5549/(1+$I$2)^P5549),IF(O5549="Atraso",L5549,L5549/(1+$I$1)^P5549))</f>
        <v/>
      </c>
      <c r="R5549">
        <f>IF(O5549="Atraso",$K$3-G5549,0)</f>
        <v/>
      </c>
      <c r="S5549">
        <f>IF(R5549&lt;=15,"Até 15",IF(R5549&lt;=30,"Entre 15 e 30",IF(R5549&lt;=60,"Entre 30 e 60",IF(R5549&lt;=90,"Entre 60 e 90",IF(R5549&lt;=120,"Entre 90 e 120",IF(R5549&lt;=150,"Entre 120 e 150",IF(R5549&lt;=180,"Entre 150 e 180","Superior a 180")))))))</f>
        <v/>
      </c>
    </row>
    <row r="5550">
      <c r="A5550" t="inlineStr">
        <is>
          <t>Q024L06</t>
        </is>
      </c>
      <c r="B5550" t="inlineStr">
        <is>
          <t>ALESSANDRA BARBIZAN CYRILLO</t>
        </is>
      </c>
      <c r="C5550" t="n">
        <v>1</v>
      </c>
      <c r="D5550" t="inlineStr">
        <is>
          <t>IPCA</t>
        </is>
      </c>
      <c r="E5550" t="n">
        <v>0</v>
      </c>
      <c r="F5550" t="inlineStr">
        <is>
          <t>MENSAL</t>
        </is>
      </c>
      <c r="G5550" t="n">
        <v>45005</v>
      </c>
      <c r="H5550" t="n">
        <v>45005</v>
      </c>
      <c r="I5550" t="n">
        <v>21</v>
      </c>
      <c r="J5550" t="inlineStr">
        <is>
          <t>CARTEIRA</t>
        </is>
      </c>
      <c r="K5550" t="inlineStr">
        <is>
          <t>CONTRATO</t>
        </is>
      </c>
      <c r="L5550" t="n">
        <v>6947.73</v>
      </c>
      <c r="M5550" t="inlineStr">
        <is>
          <t>IBIRAPITANGA FASE 3</t>
        </is>
      </c>
      <c r="N5550" s="142">
        <f>DATE(YEAR(G5550),MONTH(G5550),1)</f>
        <v/>
      </c>
      <c r="O5550" s="132">
        <f>IF(G5550&gt;$K$3,"Futuro","Atraso")</f>
        <v/>
      </c>
      <c r="P5550">
        <f>12*(YEAR(G5550)-YEAR($K$3))+(MONTH(G5550)-MONTH($K$3))</f>
        <v/>
      </c>
      <c r="Q5550" s="366">
        <f>IF(M5550="IBIRAPITANGA FASE 3",IF(O5550="Atraso",L5550,L5550/(1+$I$2)^P5550),IF(O5550="Atraso",L5550,L5550/(1+$I$1)^P5550))</f>
        <v/>
      </c>
      <c r="R5550">
        <f>IF(O5550="Atraso",$K$3-G5550,0)</f>
        <v/>
      </c>
      <c r="S5550">
        <f>IF(R5550&lt;=15,"Até 15",IF(R5550&lt;=30,"Entre 15 e 30",IF(R5550&lt;=60,"Entre 30 e 60",IF(R5550&lt;=90,"Entre 60 e 90",IF(R5550&lt;=120,"Entre 90 e 120",IF(R5550&lt;=150,"Entre 120 e 150",IF(R5550&lt;=180,"Entre 150 e 180","Superior a 180")))))))</f>
        <v/>
      </c>
    </row>
    <row r="5551">
      <c r="A5551" t="inlineStr">
        <is>
          <t>Q024L06</t>
        </is>
      </c>
      <c r="B5551" t="inlineStr">
        <is>
          <t>ALESSANDRA BARBIZAN CYRILLO</t>
        </is>
      </c>
      <c r="C5551" t="n">
        <v>1</v>
      </c>
      <c r="D5551" t="inlineStr">
        <is>
          <t>IPCA</t>
        </is>
      </c>
      <c r="E5551" t="n">
        <v>0</v>
      </c>
      <c r="F5551" t="inlineStr">
        <is>
          <t>MENSAL</t>
        </is>
      </c>
      <c r="G5551" t="n">
        <v>45036</v>
      </c>
      <c r="H5551" t="n">
        <v>45036</v>
      </c>
      <c r="I5551" t="n">
        <v>22</v>
      </c>
      <c r="J5551" t="inlineStr">
        <is>
          <t>CARTEIRA</t>
        </is>
      </c>
      <c r="K5551" t="inlineStr">
        <is>
          <t>CONTRATO</t>
        </is>
      </c>
      <c r="L5551" t="n">
        <v>6882.17</v>
      </c>
      <c r="M5551" t="inlineStr">
        <is>
          <t>IBIRAPITANGA FASE 3</t>
        </is>
      </c>
      <c r="N5551" s="142">
        <f>DATE(YEAR(G5551),MONTH(G5551),1)</f>
        <v/>
      </c>
      <c r="O5551" s="132">
        <f>IF(G5551&gt;$K$3,"Futuro","Atraso")</f>
        <v/>
      </c>
      <c r="P5551">
        <f>12*(YEAR(G5551)-YEAR($K$3))+(MONTH(G5551)-MONTH($K$3))</f>
        <v/>
      </c>
      <c r="Q5551" s="366">
        <f>IF(M5551="IBIRAPITANGA FASE 3",IF(O5551="Atraso",L5551,L5551/(1+$I$2)^P5551),IF(O5551="Atraso",L5551,L5551/(1+$I$1)^P5551))</f>
        <v/>
      </c>
      <c r="R5551">
        <f>IF(O5551="Atraso",$K$3-G5551,0)</f>
        <v/>
      </c>
      <c r="S5551">
        <f>IF(R5551&lt;=15,"Até 15",IF(R5551&lt;=30,"Entre 15 e 30",IF(R5551&lt;=60,"Entre 30 e 60",IF(R5551&lt;=90,"Entre 60 e 90",IF(R5551&lt;=120,"Entre 90 e 120",IF(R5551&lt;=150,"Entre 120 e 150",IF(R5551&lt;=180,"Entre 150 e 180","Superior a 180")))))))</f>
        <v/>
      </c>
    </row>
    <row r="5552">
      <c r="A5552" t="inlineStr">
        <is>
          <t>Q024L06</t>
        </is>
      </c>
      <c r="B5552" t="inlineStr">
        <is>
          <t>ALESSANDRA BARBIZAN CYRILLO</t>
        </is>
      </c>
      <c r="C5552" t="n">
        <v>1</v>
      </c>
      <c r="D5552" t="inlineStr">
        <is>
          <t>IPCA</t>
        </is>
      </c>
      <c r="E5552" t="n">
        <v>0</v>
      </c>
      <c r="F5552" t="inlineStr">
        <is>
          <t>MENSAL</t>
        </is>
      </c>
      <c r="G5552" t="n">
        <v>45036</v>
      </c>
      <c r="H5552" t="n">
        <v>45036</v>
      </c>
      <c r="I5552" t="n">
        <v>2</v>
      </c>
      <c r="J5552" t="inlineStr">
        <is>
          <t>CARTEIRA</t>
        </is>
      </c>
      <c r="K5552" t="inlineStr">
        <is>
          <t>CONTRATO</t>
        </is>
      </c>
      <c r="L5552" t="n">
        <v>25808.14</v>
      </c>
      <c r="M5552" t="inlineStr">
        <is>
          <t>IBIRAPITANGA FASE 3</t>
        </is>
      </c>
      <c r="N5552" s="142">
        <f>DATE(YEAR(G5552),MONTH(G5552),1)</f>
        <v/>
      </c>
      <c r="O5552" s="132">
        <f>IF(G5552&gt;$K$3,"Futuro","Atraso")</f>
        <v/>
      </c>
      <c r="P5552">
        <f>12*(YEAR(G5552)-YEAR($K$3))+(MONTH(G5552)-MONTH($K$3))</f>
        <v/>
      </c>
      <c r="Q5552" s="366">
        <f>IF(M5552="IBIRAPITANGA FASE 3",IF(O5552="Atraso",L5552,L5552/(1+$I$2)^P5552),IF(O5552="Atraso",L5552,L5552/(1+$I$1)^P5552))</f>
        <v/>
      </c>
      <c r="R5552">
        <f>IF(O5552="Atraso",$K$3-G5552,0)</f>
        <v/>
      </c>
      <c r="S5552">
        <f>IF(R5552&lt;=15,"Até 15",IF(R5552&lt;=30,"Entre 15 e 30",IF(R5552&lt;=60,"Entre 30 e 60",IF(R5552&lt;=90,"Entre 60 e 90",IF(R5552&lt;=120,"Entre 90 e 120",IF(R5552&lt;=150,"Entre 120 e 150",IF(R5552&lt;=180,"Entre 150 e 180","Superior a 180")))))))</f>
        <v/>
      </c>
    </row>
    <row r="5553">
      <c r="A5553" t="inlineStr">
        <is>
          <t>Q024L06</t>
        </is>
      </c>
      <c r="B5553" t="inlineStr">
        <is>
          <t>ALESSANDRA BARBIZAN CYRILLO</t>
        </is>
      </c>
      <c r="C5553" t="n">
        <v>1</v>
      </c>
      <c r="D5553" t="inlineStr">
        <is>
          <t>IPCA</t>
        </is>
      </c>
      <c r="E5553" t="n">
        <v>0</v>
      </c>
      <c r="F5553" t="inlineStr">
        <is>
          <t>MENSAL</t>
        </is>
      </c>
      <c r="G5553" t="n">
        <v>45066</v>
      </c>
      <c r="H5553" t="n">
        <v>45066</v>
      </c>
      <c r="I5553" t="n">
        <v>23</v>
      </c>
      <c r="J5553" t="inlineStr">
        <is>
          <t>CARTEIRA</t>
        </is>
      </c>
      <c r="K5553" t="inlineStr">
        <is>
          <t>CONTRATO</t>
        </is>
      </c>
      <c r="L5553" t="n">
        <v>6818.71</v>
      </c>
      <c r="M5553" t="inlineStr">
        <is>
          <t>IBIRAPITANGA FASE 3</t>
        </is>
      </c>
      <c r="N5553" s="142">
        <f>DATE(YEAR(G5553),MONTH(G5553),1)</f>
        <v/>
      </c>
      <c r="O5553" s="132">
        <f>IF(G5553&gt;$K$3,"Futuro","Atraso")</f>
        <v/>
      </c>
      <c r="P5553">
        <f>12*(YEAR(G5553)-YEAR($K$3))+(MONTH(G5553)-MONTH($K$3))</f>
        <v/>
      </c>
      <c r="Q5553" s="366">
        <f>IF(M5553="IBIRAPITANGA FASE 3",IF(O5553="Atraso",L5553,L5553/(1+$I$2)^P5553),IF(O5553="Atraso",L5553,L5553/(1+$I$1)^P5553))</f>
        <v/>
      </c>
      <c r="R5553">
        <f>IF(O5553="Atraso",$K$3-G5553,0)</f>
        <v/>
      </c>
      <c r="S5553">
        <f>IF(R5553&lt;=15,"Até 15",IF(R5553&lt;=30,"Entre 15 e 30",IF(R5553&lt;=60,"Entre 30 e 60",IF(R5553&lt;=90,"Entre 60 e 90",IF(R5553&lt;=120,"Entre 90 e 120",IF(R5553&lt;=150,"Entre 120 e 150",IF(R5553&lt;=180,"Entre 150 e 180","Superior a 180")))))))</f>
        <v/>
      </c>
    </row>
    <row r="5554">
      <c r="A5554" t="inlineStr">
        <is>
          <t>Q024L06</t>
        </is>
      </c>
      <c r="B5554" t="inlineStr">
        <is>
          <t>ALESSANDRA BARBIZAN CYRILLO</t>
        </is>
      </c>
      <c r="C5554" t="n">
        <v>1</v>
      </c>
      <c r="D5554" t="inlineStr">
        <is>
          <t>IPCA</t>
        </is>
      </c>
      <c r="E5554" t="n">
        <v>0</v>
      </c>
      <c r="F5554" t="inlineStr">
        <is>
          <t>MENSAL</t>
        </is>
      </c>
      <c r="G5554" t="n">
        <v>45097</v>
      </c>
      <c r="H5554" t="n">
        <v>45097</v>
      </c>
      <c r="I5554" t="n">
        <v>24</v>
      </c>
      <c r="J5554" t="inlineStr">
        <is>
          <t>CARTEIRA</t>
        </is>
      </c>
      <c r="K5554" t="inlineStr">
        <is>
          <t>CONTRATO</t>
        </is>
      </c>
      <c r="L5554" t="n">
        <v>6753.15</v>
      </c>
      <c r="M5554" t="inlineStr">
        <is>
          <t>IBIRAPITANGA FASE 3</t>
        </is>
      </c>
      <c r="N5554" s="142">
        <f>DATE(YEAR(G5554),MONTH(G5554),1)</f>
        <v/>
      </c>
      <c r="O5554" s="132">
        <f>IF(G5554&gt;$K$3,"Futuro","Atraso")</f>
        <v/>
      </c>
      <c r="P5554">
        <f>12*(YEAR(G5554)-YEAR($K$3))+(MONTH(G5554)-MONTH($K$3))</f>
        <v/>
      </c>
      <c r="Q5554" s="366">
        <f>IF(M5554="IBIRAPITANGA FASE 3",IF(O5554="Atraso",L5554,L5554/(1+$I$2)^P5554),IF(O5554="Atraso",L5554,L5554/(1+$I$1)^P5554))</f>
        <v/>
      </c>
      <c r="R5554">
        <f>IF(O5554="Atraso",$K$3-G5554,0)</f>
        <v/>
      </c>
      <c r="S5554">
        <f>IF(R5554&lt;=15,"Até 15",IF(R5554&lt;=30,"Entre 15 e 30",IF(R5554&lt;=60,"Entre 30 e 60",IF(R5554&lt;=90,"Entre 60 e 90",IF(R5554&lt;=120,"Entre 90 e 120",IF(R5554&lt;=150,"Entre 120 e 150",IF(R5554&lt;=180,"Entre 150 e 180","Superior a 180")))))))</f>
        <v/>
      </c>
    </row>
    <row r="5555">
      <c r="A5555" t="inlineStr">
        <is>
          <t>Q024L06</t>
        </is>
      </c>
      <c r="B5555" t="inlineStr">
        <is>
          <t>ALESSANDRA BARBIZAN CYRILLO</t>
        </is>
      </c>
      <c r="C5555" t="n">
        <v>1</v>
      </c>
      <c r="D5555" t="inlineStr">
        <is>
          <t>IPCA</t>
        </is>
      </c>
      <c r="E5555" t="n">
        <v>0</v>
      </c>
      <c r="F5555" t="inlineStr">
        <is>
          <t>MENSAL</t>
        </is>
      </c>
      <c r="G5555" t="n">
        <v>45127</v>
      </c>
      <c r="H5555" t="n">
        <v>45127</v>
      </c>
      <c r="I5555" t="n">
        <v>25</v>
      </c>
      <c r="J5555" t="inlineStr">
        <is>
          <t>CARTEIRA</t>
        </is>
      </c>
      <c r="K5555" t="inlineStr">
        <is>
          <t>CONTRATO</t>
        </is>
      </c>
      <c r="L5555" t="n">
        <v>6689.7</v>
      </c>
      <c r="M5555" t="inlineStr">
        <is>
          <t>IBIRAPITANGA FASE 3</t>
        </is>
      </c>
      <c r="N5555" s="142">
        <f>DATE(YEAR(G5555),MONTH(G5555),1)</f>
        <v/>
      </c>
      <c r="O5555" s="132">
        <f>IF(G5555&gt;$K$3,"Futuro","Atraso")</f>
        <v/>
      </c>
      <c r="P5555">
        <f>12*(YEAR(G5555)-YEAR($K$3))+(MONTH(G5555)-MONTH($K$3))</f>
        <v/>
      </c>
      <c r="Q5555" s="366">
        <f>IF(M5555="IBIRAPITANGA FASE 3",IF(O5555="Atraso",L5555,L5555/(1+$I$2)^P5555),IF(O5555="Atraso",L5555,L5555/(1+$I$1)^P5555))</f>
        <v/>
      </c>
      <c r="R5555">
        <f>IF(O5555="Atraso",$K$3-G5555,0)</f>
        <v/>
      </c>
      <c r="S5555">
        <f>IF(R5555&lt;=15,"Até 15",IF(R5555&lt;=30,"Entre 15 e 30",IF(R5555&lt;=60,"Entre 30 e 60",IF(R5555&lt;=90,"Entre 60 e 90",IF(R5555&lt;=120,"Entre 90 e 120",IF(R5555&lt;=150,"Entre 120 e 150",IF(R5555&lt;=180,"Entre 150 e 180","Superior a 180")))))))</f>
        <v/>
      </c>
    </row>
    <row r="5556">
      <c r="A5556" t="inlineStr">
        <is>
          <t>Q024L06</t>
        </is>
      </c>
      <c r="B5556" t="inlineStr">
        <is>
          <t>ALESSANDRA BARBIZAN CYRILLO</t>
        </is>
      </c>
      <c r="C5556" t="n">
        <v>1</v>
      </c>
      <c r="D5556" t="inlineStr">
        <is>
          <t>IPCA</t>
        </is>
      </c>
      <c r="E5556" t="n">
        <v>0</v>
      </c>
      <c r="F5556" t="inlineStr">
        <is>
          <t>MENSAL</t>
        </is>
      </c>
      <c r="G5556" t="n">
        <v>45158</v>
      </c>
      <c r="H5556" t="n">
        <v>45158</v>
      </c>
      <c r="I5556" t="n">
        <v>26</v>
      </c>
      <c r="J5556" t="inlineStr">
        <is>
          <t>CARTEIRA</t>
        </is>
      </c>
      <c r="K5556" t="inlineStr">
        <is>
          <t>CONTRATO</t>
        </is>
      </c>
      <c r="L5556" t="n">
        <v>6624.14</v>
      </c>
      <c r="M5556" t="inlineStr">
        <is>
          <t>IBIRAPITANGA FASE 3</t>
        </is>
      </c>
      <c r="N5556" s="142">
        <f>DATE(YEAR(G5556),MONTH(G5556),1)</f>
        <v/>
      </c>
      <c r="O5556" s="132">
        <f>IF(G5556&gt;$K$3,"Futuro","Atraso")</f>
        <v/>
      </c>
      <c r="P5556">
        <f>12*(YEAR(G5556)-YEAR($K$3))+(MONTH(G5556)-MONTH($K$3))</f>
        <v/>
      </c>
      <c r="Q5556" s="366">
        <f>IF(M5556="IBIRAPITANGA FASE 3",IF(O5556="Atraso",L5556,L5556/(1+$I$2)^P5556),IF(O5556="Atraso",L5556,L5556/(1+$I$1)^P5556))</f>
        <v/>
      </c>
      <c r="R5556">
        <f>IF(O5556="Atraso",$K$3-G5556,0)</f>
        <v/>
      </c>
      <c r="S5556">
        <f>IF(R5556&lt;=15,"Até 15",IF(R5556&lt;=30,"Entre 15 e 30",IF(R5556&lt;=60,"Entre 30 e 60",IF(R5556&lt;=90,"Entre 60 e 90",IF(R5556&lt;=120,"Entre 90 e 120",IF(R5556&lt;=150,"Entre 120 e 150",IF(R5556&lt;=180,"Entre 150 e 180","Superior a 180")))))))</f>
        <v/>
      </c>
    </row>
    <row r="5557">
      <c r="A5557" t="inlineStr">
        <is>
          <t>Q024L06</t>
        </is>
      </c>
      <c r="B5557" t="inlineStr">
        <is>
          <t>ALESSANDRA BARBIZAN CYRILLO</t>
        </is>
      </c>
      <c r="C5557" t="n">
        <v>1</v>
      </c>
      <c r="D5557" t="inlineStr">
        <is>
          <t>IPCA</t>
        </is>
      </c>
      <c r="E5557" t="n">
        <v>0</v>
      </c>
      <c r="F5557" t="inlineStr">
        <is>
          <t>MENSAL</t>
        </is>
      </c>
      <c r="G5557" t="n">
        <v>45189</v>
      </c>
      <c r="H5557" t="n">
        <v>45189</v>
      </c>
      <c r="I5557" t="n">
        <v>27</v>
      </c>
      <c r="J5557" t="inlineStr">
        <is>
          <t>CARTEIRA</t>
        </is>
      </c>
      <c r="K5557" t="inlineStr">
        <is>
          <t>CONTRATO</t>
        </is>
      </c>
      <c r="L5557" t="n">
        <v>6558.57</v>
      </c>
      <c r="M5557" t="inlineStr">
        <is>
          <t>IBIRAPITANGA FASE 3</t>
        </is>
      </c>
      <c r="N5557" s="142">
        <f>DATE(YEAR(G5557),MONTH(G5557),1)</f>
        <v/>
      </c>
      <c r="O5557" s="132">
        <f>IF(G5557&gt;$K$3,"Futuro","Atraso")</f>
        <v/>
      </c>
      <c r="P5557">
        <f>12*(YEAR(G5557)-YEAR($K$3))+(MONTH(G5557)-MONTH($K$3))</f>
        <v/>
      </c>
      <c r="Q5557" s="366">
        <f>IF(M5557="IBIRAPITANGA FASE 3",IF(O5557="Atraso",L5557,L5557/(1+$I$2)^P5557),IF(O5557="Atraso",L5557,L5557/(1+$I$1)^P5557))</f>
        <v/>
      </c>
      <c r="R5557">
        <f>IF(O5557="Atraso",$K$3-G5557,0)</f>
        <v/>
      </c>
      <c r="S5557">
        <f>IF(R5557&lt;=15,"Até 15",IF(R5557&lt;=30,"Entre 15 e 30",IF(R5557&lt;=60,"Entre 30 e 60",IF(R5557&lt;=90,"Entre 60 e 90",IF(R5557&lt;=120,"Entre 90 e 120",IF(R5557&lt;=150,"Entre 120 e 150",IF(R5557&lt;=180,"Entre 150 e 180","Superior a 180")))))))</f>
        <v/>
      </c>
    </row>
    <row r="5558">
      <c r="A5558" t="inlineStr">
        <is>
          <t>Q024L06</t>
        </is>
      </c>
      <c r="B5558" t="inlineStr">
        <is>
          <t>ALESSANDRA BARBIZAN CYRILLO</t>
        </is>
      </c>
      <c r="C5558" t="n">
        <v>1</v>
      </c>
      <c r="D5558" t="inlineStr">
        <is>
          <t>IPCA</t>
        </is>
      </c>
      <c r="E5558" t="n">
        <v>0</v>
      </c>
      <c r="F5558" t="inlineStr">
        <is>
          <t>MENSAL</t>
        </is>
      </c>
      <c r="G5558" t="n">
        <v>45219</v>
      </c>
      <c r="H5558" t="n">
        <v>45219</v>
      </c>
      <c r="I5558" t="n">
        <v>28</v>
      </c>
      <c r="J5558" t="inlineStr">
        <is>
          <t>CARTEIRA</t>
        </is>
      </c>
      <c r="K5558" t="inlineStr">
        <is>
          <t>CONTRATO</t>
        </is>
      </c>
      <c r="L5558" t="n">
        <v>6495.12</v>
      </c>
      <c r="M5558" t="inlineStr">
        <is>
          <t>IBIRAPITANGA FASE 3</t>
        </is>
      </c>
      <c r="N5558" s="142">
        <f>DATE(YEAR(G5558),MONTH(G5558),1)</f>
        <v/>
      </c>
      <c r="O5558" s="132">
        <f>IF(G5558&gt;$K$3,"Futuro","Atraso")</f>
        <v/>
      </c>
      <c r="P5558">
        <f>12*(YEAR(G5558)-YEAR($K$3))+(MONTH(G5558)-MONTH($K$3))</f>
        <v/>
      </c>
      <c r="Q5558" s="366">
        <f>IF(M5558="IBIRAPITANGA FASE 3",IF(O5558="Atraso",L5558,L5558/(1+$I$2)^P5558),IF(O5558="Atraso",L5558,L5558/(1+$I$1)^P5558))</f>
        <v/>
      </c>
      <c r="R5558">
        <f>IF(O5558="Atraso",$K$3-G5558,0)</f>
        <v/>
      </c>
      <c r="S5558">
        <f>IF(R5558&lt;=15,"Até 15",IF(R5558&lt;=30,"Entre 15 e 30",IF(R5558&lt;=60,"Entre 30 e 60",IF(R5558&lt;=90,"Entre 60 e 90",IF(R5558&lt;=120,"Entre 90 e 120",IF(R5558&lt;=150,"Entre 120 e 150",IF(R5558&lt;=180,"Entre 150 e 180","Superior a 180")))))))</f>
        <v/>
      </c>
    </row>
    <row r="5559">
      <c r="A5559" t="inlineStr">
        <is>
          <t>Q024L06</t>
        </is>
      </c>
      <c r="B5559" t="inlineStr">
        <is>
          <t>ALESSANDRA BARBIZAN CYRILLO</t>
        </is>
      </c>
      <c r="C5559" t="n">
        <v>1</v>
      </c>
      <c r="D5559" t="inlineStr">
        <is>
          <t>IPCA</t>
        </is>
      </c>
      <c r="E5559" t="n">
        <v>0</v>
      </c>
      <c r="F5559" t="inlineStr">
        <is>
          <t>MENSAL</t>
        </is>
      </c>
      <c r="G5559" t="n">
        <v>45250</v>
      </c>
      <c r="H5559" t="n">
        <v>45250</v>
      </c>
      <c r="I5559" t="n">
        <v>29</v>
      </c>
      <c r="J5559" t="inlineStr">
        <is>
          <t>CARTEIRA</t>
        </is>
      </c>
      <c r="K5559" t="inlineStr">
        <is>
          <t>CONTRATO</t>
        </is>
      </c>
      <c r="L5559" t="n">
        <v>6356.1</v>
      </c>
      <c r="M5559" t="inlineStr">
        <is>
          <t>IBIRAPITANGA FASE 3</t>
        </is>
      </c>
      <c r="N5559" s="142">
        <f>DATE(YEAR(G5559),MONTH(G5559),1)</f>
        <v/>
      </c>
      <c r="O5559" s="132">
        <f>IF(G5559&gt;$K$3,"Futuro","Atraso")</f>
        <v/>
      </c>
      <c r="P5559">
        <f>12*(YEAR(G5559)-YEAR($K$3))+(MONTH(G5559)-MONTH($K$3))</f>
        <v/>
      </c>
      <c r="Q5559" s="366">
        <f>IF(M5559="IBIRAPITANGA FASE 3",IF(O5559="Atraso",L5559,L5559/(1+$I$2)^P5559),IF(O5559="Atraso",L5559,L5559/(1+$I$1)^P5559))</f>
        <v/>
      </c>
      <c r="R5559">
        <f>IF(O5559="Atraso",$K$3-G5559,0)</f>
        <v/>
      </c>
      <c r="S5559">
        <f>IF(R5559&lt;=15,"Até 15",IF(R5559&lt;=30,"Entre 15 e 30",IF(R5559&lt;=60,"Entre 30 e 60",IF(R5559&lt;=90,"Entre 60 e 90",IF(R5559&lt;=120,"Entre 90 e 120",IF(R5559&lt;=150,"Entre 120 e 150",IF(R5559&lt;=180,"Entre 150 e 180","Superior a 180")))))))</f>
        <v/>
      </c>
    </row>
    <row r="5560">
      <c r="A5560" t="inlineStr">
        <is>
          <t>Q024L06</t>
        </is>
      </c>
      <c r="B5560" t="inlineStr">
        <is>
          <t>ALESSANDRA BARBIZAN CYRILLO</t>
        </is>
      </c>
      <c r="C5560" t="n">
        <v>1</v>
      </c>
      <c r="D5560" t="inlineStr">
        <is>
          <t>IPCA</t>
        </is>
      </c>
      <c r="E5560" t="n">
        <v>0</v>
      </c>
      <c r="F5560" t="inlineStr">
        <is>
          <t>MENSAL</t>
        </is>
      </c>
      <c r="G5560" t="n">
        <v>45280</v>
      </c>
      <c r="H5560" t="n">
        <v>45280</v>
      </c>
      <c r="I5560" t="n">
        <v>30</v>
      </c>
      <c r="J5560" t="inlineStr">
        <is>
          <t>CARTEIRA</t>
        </is>
      </c>
      <c r="K5560" t="inlineStr">
        <is>
          <t>CONTRATO</t>
        </is>
      </c>
      <c r="L5560" t="n">
        <v>6356.1</v>
      </c>
      <c r="M5560" t="inlineStr">
        <is>
          <t>IBIRAPITANGA FASE 3</t>
        </is>
      </c>
      <c r="N5560" s="142">
        <f>DATE(YEAR(G5560),MONTH(G5560),1)</f>
        <v/>
      </c>
      <c r="O5560" s="132">
        <f>IF(G5560&gt;$K$3,"Futuro","Atraso")</f>
        <v/>
      </c>
      <c r="P5560">
        <f>12*(YEAR(G5560)-YEAR($K$3))+(MONTH(G5560)-MONTH($K$3))</f>
        <v/>
      </c>
      <c r="Q5560" s="366">
        <f>IF(M5560="IBIRAPITANGA FASE 3",IF(O5560="Atraso",L5560,L5560/(1+$I$2)^P5560),IF(O5560="Atraso",L5560,L5560/(1+$I$1)^P5560))</f>
        <v/>
      </c>
      <c r="R5560">
        <f>IF(O5560="Atraso",$K$3-G5560,0)</f>
        <v/>
      </c>
      <c r="S5560">
        <f>IF(R5560&lt;=15,"Até 15",IF(R5560&lt;=30,"Entre 15 e 30",IF(R5560&lt;=60,"Entre 30 e 60",IF(R5560&lt;=90,"Entre 60 e 90",IF(R5560&lt;=120,"Entre 90 e 120",IF(R5560&lt;=150,"Entre 120 e 150",IF(R5560&lt;=180,"Entre 150 e 180","Superior a 180")))))))</f>
        <v/>
      </c>
    </row>
    <row r="5561">
      <c r="A5561" t="inlineStr">
        <is>
          <t>Q024L06</t>
        </is>
      </c>
      <c r="B5561" t="inlineStr">
        <is>
          <t>ALESSANDRA BARBIZAN CYRILLO</t>
        </is>
      </c>
      <c r="C5561" t="n">
        <v>1</v>
      </c>
      <c r="D5561" t="inlineStr">
        <is>
          <t>IPCA</t>
        </is>
      </c>
      <c r="E5561" t="n">
        <v>0</v>
      </c>
      <c r="F5561" t="inlineStr">
        <is>
          <t>MENSAL</t>
        </is>
      </c>
      <c r="G5561" t="n">
        <v>45311</v>
      </c>
      <c r="H5561" t="n">
        <v>45311</v>
      </c>
      <c r="I5561" t="n">
        <v>31</v>
      </c>
      <c r="J5561" t="inlineStr">
        <is>
          <t>CARTEIRA</t>
        </is>
      </c>
      <c r="K5561" t="inlineStr">
        <is>
          <t>CONTRATO</t>
        </is>
      </c>
      <c r="L5561" t="n">
        <v>6356.1</v>
      </c>
      <c r="M5561" t="inlineStr">
        <is>
          <t>IBIRAPITANGA FASE 3</t>
        </is>
      </c>
      <c r="N5561" s="142">
        <f>DATE(YEAR(G5561),MONTH(G5561),1)</f>
        <v/>
      </c>
      <c r="O5561" s="132">
        <f>IF(G5561&gt;$K$3,"Futuro","Atraso")</f>
        <v/>
      </c>
      <c r="P5561">
        <f>12*(YEAR(G5561)-YEAR($K$3))+(MONTH(G5561)-MONTH($K$3))</f>
        <v/>
      </c>
      <c r="Q5561" s="366">
        <f>IF(M5561="IBIRAPITANGA FASE 3",IF(O5561="Atraso",L5561,L5561/(1+$I$2)^P5561),IF(O5561="Atraso",L5561,L5561/(1+$I$1)^P5561))</f>
        <v/>
      </c>
      <c r="R5561">
        <f>IF(O5561="Atraso",$K$3-G5561,0)</f>
        <v/>
      </c>
      <c r="S5561">
        <f>IF(R5561&lt;=15,"Até 15",IF(R5561&lt;=30,"Entre 15 e 30",IF(R5561&lt;=60,"Entre 30 e 60",IF(R5561&lt;=90,"Entre 60 e 90",IF(R5561&lt;=120,"Entre 90 e 120",IF(R5561&lt;=150,"Entre 120 e 150",IF(R5561&lt;=180,"Entre 150 e 180","Superior a 180")))))))</f>
        <v/>
      </c>
    </row>
    <row r="5562">
      <c r="A5562" t="inlineStr">
        <is>
          <t>Q024L06</t>
        </is>
      </c>
      <c r="B5562" t="inlineStr">
        <is>
          <t>ALESSANDRA BARBIZAN CYRILLO</t>
        </is>
      </c>
      <c r="C5562" t="n">
        <v>1</v>
      </c>
      <c r="D5562" t="inlineStr">
        <is>
          <t>IPCA</t>
        </is>
      </c>
      <c r="E5562" t="n">
        <v>0</v>
      </c>
      <c r="F5562" t="inlineStr">
        <is>
          <t>MENSAL</t>
        </is>
      </c>
      <c r="G5562" t="n">
        <v>45342</v>
      </c>
      <c r="H5562" t="n">
        <v>45342</v>
      </c>
      <c r="I5562" t="n">
        <v>32</v>
      </c>
      <c r="J5562" t="inlineStr">
        <is>
          <t>CARTEIRA</t>
        </is>
      </c>
      <c r="K5562" t="inlineStr">
        <is>
          <t>CONTRATO</t>
        </is>
      </c>
      <c r="L5562" t="n">
        <v>6356.1</v>
      </c>
      <c r="M5562" t="inlineStr">
        <is>
          <t>IBIRAPITANGA FASE 3</t>
        </is>
      </c>
      <c r="N5562" s="142">
        <f>DATE(YEAR(G5562),MONTH(G5562),1)</f>
        <v/>
      </c>
      <c r="O5562" s="132">
        <f>IF(G5562&gt;$K$3,"Futuro","Atraso")</f>
        <v/>
      </c>
      <c r="P5562">
        <f>12*(YEAR(G5562)-YEAR($K$3))+(MONTH(G5562)-MONTH($K$3))</f>
        <v/>
      </c>
      <c r="Q5562" s="366">
        <f>IF(M5562="IBIRAPITANGA FASE 3",IF(O5562="Atraso",L5562,L5562/(1+$I$2)^P5562),IF(O5562="Atraso",L5562,L5562/(1+$I$1)^P5562))</f>
        <v/>
      </c>
      <c r="R5562">
        <f>IF(O5562="Atraso",$K$3-G5562,0)</f>
        <v/>
      </c>
      <c r="S5562">
        <f>IF(R5562&lt;=15,"Até 15",IF(R5562&lt;=30,"Entre 15 e 30",IF(R5562&lt;=60,"Entre 30 e 60",IF(R5562&lt;=90,"Entre 60 e 90",IF(R5562&lt;=120,"Entre 90 e 120",IF(R5562&lt;=150,"Entre 120 e 150",IF(R5562&lt;=180,"Entre 150 e 180","Superior a 180")))))))</f>
        <v/>
      </c>
    </row>
    <row r="5563">
      <c r="A5563" t="inlineStr">
        <is>
          <t>Q024L06</t>
        </is>
      </c>
      <c r="B5563" t="inlineStr">
        <is>
          <t>ALESSANDRA BARBIZAN CYRILLO</t>
        </is>
      </c>
      <c r="C5563" t="n">
        <v>1</v>
      </c>
      <c r="D5563" t="inlineStr">
        <is>
          <t>IPCA</t>
        </is>
      </c>
      <c r="E5563" t="n">
        <v>0</v>
      </c>
      <c r="F5563" t="inlineStr">
        <is>
          <t>MENSAL</t>
        </is>
      </c>
      <c r="G5563" t="n">
        <v>45371</v>
      </c>
      <c r="H5563" t="n">
        <v>45371</v>
      </c>
      <c r="I5563" t="n">
        <v>33</v>
      </c>
      <c r="J5563" t="inlineStr">
        <is>
          <t>CARTEIRA</t>
        </is>
      </c>
      <c r="K5563" t="inlineStr">
        <is>
          <t>CONTRATO</t>
        </is>
      </c>
      <c r="L5563" t="n">
        <v>6356.1</v>
      </c>
      <c r="M5563" t="inlineStr">
        <is>
          <t>IBIRAPITANGA FASE 3</t>
        </is>
      </c>
      <c r="N5563" s="142">
        <f>DATE(YEAR(G5563),MONTH(G5563),1)</f>
        <v/>
      </c>
      <c r="O5563" s="132">
        <f>IF(G5563&gt;$K$3,"Futuro","Atraso")</f>
        <v/>
      </c>
      <c r="P5563">
        <f>12*(YEAR(G5563)-YEAR($K$3))+(MONTH(G5563)-MONTH($K$3))</f>
        <v/>
      </c>
      <c r="Q5563" s="366">
        <f>IF(M5563="IBIRAPITANGA FASE 3",IF(O5563="Atraso",L5563,L5563/(1+$I$2)^P5563),IF(O5563="Atraso",L5563,L5563/(1+$I$1)^P5563))</f>
        <v/>
      </c>
      <c r="R5563">
        <f>IF(O5563="Atraso",$K$3-G5563,0)</f>
        <v/>
      </c>
      <c r="S5563">
        <f>IF(R5563&lt;=15,"Até 15",IF(R5563&lt;=30,"Entre 15 e 30",IF(R5563&lt;=60,"Entre 30 e 60",IF(R5563&lt;=90,"Entre 60 e 90",IF(R5563&lt;=120,"Entre 90 e 120",IF(R5563&lt;=150,"Entre 120 e 150",IF(R5563&lt;=180,"Entre 150 e 180","Superior a 180")))))))</f>
        <v/>
      </c>
    </row>
    <row r="5564">
      <c r="A5564" t="inlineStr">
        <is>
          <t>Q024L06</t>
        </is>
      </c>
      <c r="B5564" t="inlineStr">
        <is>
          <t>ALESSANDRA BARBIZAN CYRILLO</t>
        </is>
      </c>
      <c r="C5564" t="n">
        <v>1</v>
      </c>
      <c r="D5564" t="inlineStr">
        <is>
          <t>IPCA</t>
        </is>
      </c>
      <c r="E5564" t="n">
        <v>0</v>
      </c>
      <c r="F5564" t="inlineStr">
        <is>
          <t>MENSAL</t>
        </is>
      </c>
      <c r="G5564" t="n">
        <v>45402</v>
      </c>
      <c r="H5564" t="n">
        <v>45402</v>
      </c>
      <c r="I5564" t="n">
        <v>34</v>
      </c>
      <c r="J5564" t="inlineStr">
        <is>
          <t>CARTEIRA</t>
        </is>
      </c>
      <c r="K5564" t="inlineStr">
        <is>
          <t>CONTRATO</t>
        </is>
      </c>
      <c r="L5564" t="n">
        <v>6356.1</v>
      </c>
      <c r="M5564" t="inlineStr">
        <is>
          <t>IBIRAPITANGA FASE 3</t>
        </is>
      </c>
      <c r="N5564" s="142">
        <f>DATE(YEAR(G5564),MONTH(G5564),1)</f>
        <v/>
      </c>
      <c r="O5564" s="132">
        <f>IF(G5564&gt;$K$3,"Futuro","Atraso")</f>
        <v/>
      </c>
      <c r="P5564">
        <f>12*(YEAR(G5564)-YEAR($K$3))+(MONTH(G5564)-MONTH($K$3))</f>
        <v/>
      </c>
      <c r="Q5564" s="366">
        <f>IF(M5564="IBIRAPITANGA FASE 3",IF(O5564="Atraso",L5564,L5564/(1+$I$2)^P5564),IF(O5564="Atraso",L5564,L5564/(1+$I$1)^P5564))</f>
        <v/>
      </c>
      <c r="R5564">
        <f>IF(O5564="Atraso",$K$3-G5564,0)</f>
        <v/>
      </c>
      <c r="S5564">
        <f>IF(R5564&lt;=15,"Até 15",IF(R5564&lt;=30,"Entre 15 e 30",IF(R5564&lt;=60,"Entre 30 e 60",IF(R5564&lt;=90,"Entre 60 e 90",IF(R5564&lt;=120,"Entre 90 e 120",IF(R5564&lt;=150,"Entre 120 e 150",IF(R5564&lt;=180,"Entre 150 e 180","Superior a 180")))))))</f>
        <v/>
      </c>
    </row>
    <row r="5565">
      <c r="A5565" t="inlineStr">
        <is>
          <t>Q024L06</t>
        </is>
      </c>
      <c r="B5565" t="inlineStr">
        <is>
          <t>ALESSANDRA BARBIZAN CYRILLO</t>
        </is>
      </c>
      <c r="C5565" t="n">
        <v>1</v>
      </c>
      <c r="D5565" t="inlineStr">
        <is>
          <t>IPCA</t>
        </is>
      </c>
      <c r="E5565" t="n">
        <v>0</v>
      </c>
      <c r="F5565" t="inlineStr">
        <is>
          <t>MENSAL</t>
        </is>
      </c>
      <c r="G5565" t="n">
        <v>45402</v>
      </c>
      <c r="H5565" t="n">
        <v>45402</v>
      </c>
      <c r="I5565" t="n">
        <v>3</v>
      </c>
      <c r="J5565" t="inlineStr">
        <is>
          <t>CARTEIRA</t>
        </is>
      </c>
      <c r="K5565" t="inlineStr">
        <is>
          <t>CONTRATO</t>
        </is>
      </c>
      <c r="L5565" t="n">
        <v>23835.4</v>
      </c>
      <c r="M5565" t="inlineStr">
        <is>
          <t>IBIRAPITANGA FASE 3</t>
        </is>
      </c>
      <c r="N5565" s="142">
        <f>DATE(YEAR(G5565),MONTH(G5565),1)</f>
        <v/>
      </c>
      <c r="O5565" s="132">
        <f>IF(G5565&gt;$K$3,"Futuro","Atraso")</f>
        <v/>
      </c>
      <c r="P5565">
        <f>12*(YEAR(G5565)-YEAR($K$3))+(MONTH(G5565)-MONTH($K$3))</f>
        <v/>
      </c>
      <c r="Q5565" s="366">
        <f>IF(M5565="IBIRAPITANGA FASE 3",IF(O5565="Atraso",L5565,L5565/(1+$I$2)^P5565),IF(O5565="Atraso",L5565,L5565/(1+$I$1)^P5565))</f>
        <v/>
      </c>
      <c r="R5565">
        <f>IF(O5565="Atraso",$K$3-G5565,0)</f>
        <v/>
      </c>
      <c r="S5565">
        <f>IF(R5565&lt;=15,"Até 15",IF(R5565&lt;=30,"Entre 15 e 30",IF(R5565&lt;=60,"Entre 30 e 60",IF(R5565&lt;=90,"Entre 60 e 90",IF(R5565&lt;=120,"Entre 90 e 120",IF(R5565&lt;=150,"Entre 120 e 150",IF(R5565&lt;=180,"Entre 150 e 180","Superior a 180")))))))</f>
        <v/>
      </c>
    </row>
    <row r="5566">
      <c r="A5566" t="inlineStr">
        <is>
          <t>Q024L06</t>
        </is>
      </c>
      <c r="B5566" t="inlineStr">
        <is>
          <t>ALESSANDRA BARBIZAN CYRILLO</t>
        </is>
      </c>
      <c r="C5566" t="n">
        <v>1</v>
      </c>
      <c r="D5566" t="inlineStr">
        <is>
          <t>IPCA</t>
        </is>
      </c>
      <c r="E5566" t="n">
        <v>0</v>
      </c>
      <c r="F5566" t="inlineStr">
        <is>
          <t>MENSAL</t>
        </is>
      </c>
      <c r="G5566" t="n">
        <v>45432</v>
      </c>
      <c r="H5566" t="n">
        <v>45432</v>
      </c>
      <c r="I5566" t="n">
        <v>35</v>
      </c>
      <c r="J5566" t="inlineStr">
        <is>
          <t>CARTEIRA</t>
        </is>
      </c>
      <c r="K5566" t="inlineStr">
        <is>
          <t>CONTRATO</t>
        </is>
      </c>
      <c r="L5566" t="n">
        <v>6356.1</v>
      </c>
      <c r="M5566" t="inlineStr">
        <is>
          <t>IBIRAPITANGA FASE 3</t>
        </is>
      </c>
      <c r="N5566" s="142">
        <f>DATE(YEAR(G5566),MONTH(G5566),1)</f>
        <v/>
      </c>
      <c r="O5566" s="132">
        <f>IF(G5566&gt;$K$3,"Futuro","Atraso")</f>
        <v/>
      </c>
      <c r="P5566">
        <f>12*(YEAR(G5566)-YEAR($K$3))+(MONTH(G5566)-MONTH($K$3))</f>
        <v/>
      </c>
      <c r="Q5566" s="366">
        <f>IF(M5566="IBIRAPITANGA FASE 3",IF(O5566="Atraso",L5566,L5566/(1+$I$2)^P5566),IF(O5566="Atraso",L5566,L5566/(1+$I$1)^P5566))</f>
        <v/>
      </c>
      <c r="R5566">
        <f>IF(O5566="Atraso",$K$3-G5566,0)</f>
        <v/>
      </c>
      <c r="S5566">
        <f>IF(R5566&lt;=15,"Até 15",IF(R5566&lt;=30,"Entre 15 e 30",IF(R5566&lt;=60,"Entre 30 e 60",IF(R5566&lt;=90,"Entre 60 e 90",IF(R5566&lt;=120,"Entre 90 e 120",IF(R5566&lt;=150,"Entre 120 e 150",IF(R5566&lt;=180,"Entre 150 e 180","Superior a 180")))))))</f>
        <v/>
      </c>
    </row>
    <row r="5567">
      <c r="A5567" t="inlineStr">
        <is>
          <t>Q024L06</t>
        </is>
      </c>
      <c r="B5567" t="inlineStr">
        <is>
          <t>ALESSANDRA BARBIZAN CYRILLO</t>
        </is>
      </c>
      <c r="C5567" t="n">
        <v>1</v>
      </c>
      <c r="D5567" t="inlineStr">
        <is>
          <t>IPCA</t>
        </is>
      </c>
      <c r="E5567" t="n">
        <v>0</v>
      </c>
      <c r="F5567" t="inlineStr">
        <is>
          <t>MENSAL</t>
        </is>
      </c>
      <c r="G5567" t="n">
        <v>45463</v>
      </c>
      <c r="H5567" t="n">
        <v>45463</v>
      </c>
      <c r="I5567" t="n">
        <v>36</v>
      </c>
      <c r="J5567" t="inlineStr">
        <is>
          <t>CARTEIRA</t>
        </is>
      </c>
      <c r="K5567" t="inlineStr">
        <is>
          <t>CONTRATO</t>
        </is>
      </c>
      <c r="L5567" t="n">
        <v>6356.1</v>
      </c>
      <c r="M5567" t="inlineStr">
        <is>
          <t>IBIRAPITANGA FASE 3</t>
        </is>
      </c>
      <c r="N5567" s="142">
        <f>DATE(YEAR(G5567),MONTH(G5567),1)</f>
        <v/>
      </c>
      <c r="O5567" s="132">
        <f>IF(G5567&gt;$K$3,"Futuro","Atraso")</f>
        <v/>
      </c>
      <c r="P5567">
        <f>12*(YEAR(G5567)-YEAR($K$3))+(MONTH(G5567)-MONTH($K$3))</f>
        <v/>
      </c>
      <c r="Q5567" s="366">
        <f>IF(M5567="IBIRAPITANGA FASE 3",IF(O5567="Atraso",L5567,L5567/(1+$I$2)^P5567),IF(O5567="Atraso",L5567,L5567/(1+$I$1)^P5567))</f>
        <v/>
      </c>
      <c r="R5567">
        <f>IF(O5567="Atraso",$K$3-G5567,0)</f>
        <v/>
      </c>
      <c r="S5567">
        <f>IF(R5567&lt;=15,"Até 15",IF(R5567&lt;=30,"Entre 15 e 30",IF(R5567&lt;=60,"Entre 30 e 60",IF(R5567&lt;=90,"Entre 60 e 90",IF(R5567&lt;=120,"Entre 90 e 120",IF(R5567&lt;=150,"Entre 120 e 150",IF(R5567&lt;=180,"Entre 150 e 180","Superior a 180")))))))</f>
        <v/>
      </c>
    </row>
    <row r="5568">
      <c r="A5568" t="inlineStr">
        <is>
          <t>Q024L06</t>
        </is>
      </c>
      <c r="B5568" t="inlineStr">
        <is>
          <t>ALESSANDRA BARBIZAN CYRILLO</t>
        </is>
      </c>
      <c r="C5568" t="n">
        <v>1</v>
      </c>
      <c r="D5568" t="inlineStr">
        <is>
          <t>IPCA</t>
        </is>
      </c>
      <c r="E5568" t="n">
        <v>0</v>
      </c>
      <c r="F5568" t="inlineStr">
        <is>
          <t>MENSAL</t>
        </is>
      </c>
      <c r="G5568" t="n">
        <v>45493</v>
      </c>
      <c r="H5568" t="n">
        <v>45493</v>
      </c>
      <c r="I5568" t="n">
        <v>37</v>
      </c>
      <c r="J5568" t="inlineStr">
        <is>
          <t>CARTEIRA</t>
        </is>
      </c>
      <c r="K5568" t="inlineStr">
        <is>
          <t>CONTRATO</t>
        </is>
      </c>
      <c r="L5568" t="n">
        <v>6356.1</v>
      </c>
      <c r="M5568" t="inlineStr">
        <is>
          <t>IBIRAPITANGA FASE 3</t>
        </is>
      </c>
      <c r="N5568" s="142">
        <f>DATE(YEAR(G5568),MONTH(G5568),1)</f>
        <v/>
      </c>
      <c r="O5568" s="132">
        <f>IF(G5568&gt;$K$3,"Futuro","Atraso")</f>
        <v/>
      </c>
      <c r="P5568">
        <f>12*(YEAR(G5568)-YEAR($K$3))+(MONTH(G5568)-MONTH($K$3))</f>
        <v/>
      </c>
      <c r="Q5568" s="366">
        <f>IF(M5568="IBIRAPITANGA FASE 3",IF(O5568="Atraso",L5568,L5568/(1+$I$2)^P5568),IF(O5568="Atraso",L5568,L5568/(1+$I$1)^P5568))</f>
        <v/>
      </c>
      <c r="R5568">
        <f>IF(O5568="Atraso",$K$3-G5568,0)</f>
        <v/>
      </c>
      <c r="S5568">
        <f>IF(R5568&lt;=15,"Até 15",IF(R5568&lt;=30,"Entre 15 e 30",IF(R5568&lt;=60,"Entre 30 e 60",IF(R5568&lt;=90,"Entre 60 e 90",IF(R5568&lt;=120,"Entre 90 e 120",IF(R5568&lt;=150,"Entre 120 e 150",IF(R5568&lt;=180,"Entre 150 e 180","Superior a 180")))))))</f>
        <v/>
      </c>
    </row>
    <row r="5569">
      <c r="A5569" t="inlineStr">
        <is>
          <t>Q024L06</t>
        </is>
      </c>
      <c r="B5569" t="inlineStr">
        <is>
          <t>ALESSANDRA BARBIZAN CYRILLO</t>
        </is>
      </c>
      <c r="C5569" t="n">
        <v>1</v>
      </c>
      <c r="D5569" t="inlineStr">
        <is>
          <t>IPCA</t>
        </is>
      </c>
      <c r="E5569" t="n">
        <v>0</v>
      </c>
      <c r="F5569" t="inlineStr">
        <is>
          <t>MENSAL</t>
        </is>
      </c>
      <c r="G5569" t="n">
        <v>45524</v>
      </c>
      <c r="H5569" t="n">
        <v>45524</v>
      </c>
      <c r="I5569" t="n">
        <v>38</v>
      </c>
      <c r="J5569" t="inlineStr">
        <is>
          <t>CARTEIRA</t>
        </is>
      </c>
      <c r="K5569" t="inlineStr">
        <is>
          <t>CONTRATO</t>
        </is>
      </c>
      <c r="L5569" t="n">
        <v>6356.1</v>
      </c>
      <c r="M5569" t="inlineStr">
        <is>
          <t>IBIRAPITANGA FASE 3</t>
        </is>
      </c>
      <c r="N5569" s="142">
        <f>DATE(YEAR(G5569),MONTH(G5569),1)</f>
        <v/>
      </c>
      <c r="O5569" s="132">
        <f>IF(G5569&gt;$K$3,"Futuro","Atraso")</f>
        <v/>
      </c>
      <c r="P5569">
        <f>12*(YEAR(G5569)-YEAR($K$3))+(MONTH(G5569)-MONTH($K$3))</f>
        <v/>
      </c>
      <c r="Q5569" s="366">
        <f>IF(M5569="IBIRAPITANGA FASE 3",IF(O5569="Atraso",L5569,L5569/(1+$I$2)^P5569),IF(O5569="Atraso",L5569,L5569/(1+$I$1)^P5569))</f>
        <v/>
      </c>
      <c r="R5569">
        <f>IF(O5569="Atraso",$K$3-G5569,0)</f>
        <v/>
      </c>
      <c r="S5569">
        <f>IF(R5569&lt;=15,"Até 15",IF(R5569&lt;=30,"Entre 15 e 30",IF(R5569&lt;=60,"Entre 30 e 60",IF(R5569&lt;=90,"Entre 60 e 90",IF(R5569&lt;=120,"Entre 90 e 120",IF(R5569&lt;=150,"Entre 120 e 150",IF(R5569&lt;=180,"Entre 150 e 180","Superior a 180")))))))</f>
        <v/>
      </c>
    </row>
    <row r="5570">
      <c r="A5570" t="inlineStr">
        <is>
          <t>Q024L06</t>
        </is>
      </c>
      <c r="B5570" t="inlineStr">
        <is>
          <t>ALESSANDRA BARBIZAN CYRILLO</t>
        </is>
      </c>
      <c r="C5570" t="n">
        <v>1</v>
      </c>
      <c r="D5570" t="inlineStr">
        <is>
          <t>IPCA</t>
        </is>
      </c>
      <c r="E5570" t="n">
        <v>0</v>
      </c>
      <c r="F5570" t="inlineStr">
        <is>
          <t>MENSAL</t>
        </is>
      </c>
      <c r="G5570" t="n">
        <v>45555</v>
      </c>
      <c r="H5570" t="n">
        <v>45555</v>
      </c>
      <c r="I5570" t="n">
        <v>39</v>
      </c>
      <c r="J5570" t="inlineStr">
        <is>
          <t>CARTEIRA</t>
        </is>
      </c>
      <c r="K5570" t="inlineStr">
        <is>
          <t>CONTRATO</t>
        </is>
      </c>
      <c r="L5570" t="n">
        <v>6356.1</v>
      </c>
      <c r="M5570" t="inlineStr">
        <is>
          <t>IBIRAPITANGA FASE 3</t>
        </is>
      </c>
      <c r="N5570" s="142">
        <f>DATE(YEAR(G5570),MONTH(G5570),1)</f>
        <v/>
      </c>
      <c r="O5570" s="132">
        <f>IF(G5570&gt;$K$3,"Futuro","Atraso")</f>
        <v/>
      </c>
      <c r="P5570">
        <f>12*(YEAR(G5570)-YEAR($K$3))+(MONTH(G5570)-MONTH($K$3))</f>
        <v/>
      </c>
      <c r="Q5570" s="366">
        <f>IF(M5570="IBIRAPITANGA FASE 3",IF(O5570="Atraso",L5570,L5570/(1+$I$2)^P5570),IF(O5570="Atraso",L5570,L5570/(1+$I$1)^P5570))</f>
        <v/>
      </c>
      <c r="R5570">
        <f>IF(O5570="Atraso",$K$3-G5570,0)</f>
        <v/>
      </c>
      <c r="S5570">
        <f>IF(R5570&lt;=15,"Até 15",IF(R5570&lt;=30,"Entre 15 e 30",IF(R5570&lt;=60,"Entre 30 e 60",IF(R5570&lt;=90,"Entre 60 e 90",IF(R5570&lt;=120,"Entre 90 e 120",IF(R5570&lt;=150,"Entre 120 e 150",IF(R5570&lt;=180,"Entre 150 e 180","Superior a 180")))))))</f>
        <v/>
      </c>
    </row>
    <row r="5571">
      <c r="A5571" t="inlineStr">
        <is>
          <t>Q024L06</t>
        </is>
      </c>
      <c r="B5571" t="inlineStr">
        <is>
          <t>ALESSANDRA BARBIZAN CYRILLO</t>
        </is>
      </c>
      <c r="C5571" t="n">
        <v>1</v>
      </c>
      <c r="D5571" t="inlineStr">
        <is>
          <t>IPCA</t>
        </is>
      </c>
      <c r="E5571" t="n">
        <v>0</v>
      </c>
      <c r="F5571" t="inlineStr">
        <is>
          <t>MENSAL</t>
        </is>
      </c>
      <c r="G5571" t="n">
        <v>45585</v>
      </c>
      <c r="H5571" t="n">
        <v>45585</v>
      </c>
      <c r="I5571" t="n">
        <v>40</v>
      </c>
      <c r="J5571" t="inlineStr">
        <is>
          <t>CARTEIRA</t>
        </is>
      </c>
      <c r="K5571" t="inlineStr">
        <is>
          <t>CONTRATO</t>
        </is>
      </c>
      <c r="L5571" t="n">
        <v>6356.1</v>
      </c>
      <c r="M5571" t="inlineStr">
        <is>
          <t>IBIRAPITANGA FASE 3</t>
        </is>
      </c>
      <c r="N5571" s="142">
        <f>DATE(YEAR(G5571),MONTH(G5571),1)</f>
        <v/>
      </c>
      <c r="O5571" s="132">
        <f>IF(G5571&gt;$K$3,"Futuro","Atraso")</f>
        <v/>
      </c>
      <c r="P5571">
        <f>12*(YEAR(G5571)-YEAR($K$3))+(MONTH(G5571)-MONTH($K$3))</f>
        <v/>
      </c>
      <c r="Q5571" s="366">
        <f>IF(M5571="IBIRAPITANGA FASE 3",IF(O5571="Atraso",L5571,L5571/(1+$I$2)^P5571),IF(O5571="Atraso",L5571,L5571/(1+$I$1)^P5571))</f>
        <v/>
      </c>
      <c r="R5571">
        <f>IF(O5571="Atraso",$K$3-G5571,0)</f>
        <v/>
      </c>
      <c r="S5571">
        <f>IF(R5571&lt;=15,"Até 15",IF(R5571&lt;=30,"Entre 15 e 30",IF(R5571&lt;=60,"Entre 30 e 60",IF(R5571&lt;=90,"Entre 60 e 90",IF(R5571&lt;=120,"Entre 90 e 120",IF(R5571&lt;=150,"Entre 120 e 150",IF(R5571&lt;=180,"Entre 150 e 180","Superior a 180")))))))</f>
        <v/>
      </c>
    </row>
    <row r="5572">
      <c r="A5572" t="inlineStr">
        <is>
          <t>Q024L06</t>
        </is>
      </c>
      <c r="B5572" t="inlineStr">
        <is>
          <t>ALESSANDRA BARBIZAN CYRILLO</t>
        </is>
      </c>
      <c r="C5572" t="n">
        <v>1</v>
      </c>
      <c r="D5572" t="inlineStr">
        <is>
          <t>IPCA</t>
        </is>
      </c>
      <c r="E5572" t="n">
        <v>0</v>
      </c>
      <c r="F5572" t="inlineStr">
        <is>
          <t>MENSAL</t>
        </is>
      </c>
      <c r="G5572" t="n">
        <v>45616</v>
      </c>
      <c r="H5572" t="n">
        <v>45616</v>
      </c>
      <c r="I5572" t="n">
        <v>41</v>
      </c>
      <c r="J5572" t="inlineStr">
        <is>
          <t>CARTEIRA</t>
        </is>
      </c>
      <c r="K5572" t="inlineStr">
        <is>
          <t>CONTRATO</t>
        </is>
      </c>
      <c r="L5572" t="n">
        <v>6356.1</v>
      </c>
      <c r="M5572" t="inlineStr">
        <is>
          <t>IBIRAPITANGA FASE 3</t>
        </is>
      </c>
      <c r="N5572" s="142">
        <f>DATE(YEAR(G5572),MONTH(G5572),1)</f>
        <v/>
      </c>
      <c r="O5572" s="132">
        <f>IF(G5572&gt;$K$3,"Futuro","Atraso")</f>
        <v/>
      </c>
      <c r="P5572">
        <f>12*(YEAR(G5572)-YEAR($K$3))+(MONTH(G5572)-MONTH($K$3))</f>
        <v/>
      </c>
      <c r="Q5572" s="366">
        <f>IF(M5572="IBIRAPITANGA FASE 3",IF(O5572="Atraso",L5572,L5572/(1+$I$2)^P5572),IF(O5572="Atraso",L5572,L5572/(1+$I$1)^P5572))</f>
        <v/>
      </c>
      <c r="R5572">
        <f>IF(O5572="Atraso",$K$3-G5572,0)</f>
        <v/>
      </c>
      <c r="S5572">
        <f>IF(R5572&lt;=15,"Até 15",IF(R5572&lt;=30,"Entre 15 e 30",IF(R5572&lt;=60,"Entre 30 e 60",IF(R5572&lt;=90,"Entre 60 e 90",IF(R5572&lt;=120,"Entre 90 e 120",IF(R5572&lt;=150,"Entre 120 e 150",IF(R5572&lt;=180,"Entre 150 e 180","Superior a 180")))))))</f>
        <v/>
      </c>
    </row>
    <row r="5573">
      <c r="A5573" t="inlineStr">
        <is>
          <t>Q024L06</t>
        </is>
      </c>
      <c r="B5573" t="inlineStr">
        <is>
          <t>ALESSANDRA BARBIZAN CYRILLO</t>
        </is>
      </c>
      <c r="C5573" t="n">
        <v>1</v>
      </c>
      <c r="D5573" t="inlineStr">
        <is>
          <t>IPCA</t>
        </is>
      </c>
      <c r="E5573" t="n">
        <v>0</v>
      </c>
      <c r="F5573" t="inlineStr">
        <is>
          <t>MENSAL</t>
        </is>
      </c>
      <c r="G5573" t="n">
        <v>45646</v>
      </c>
      <c r="H5573" t="n">
        <v>45646</v>
      </c>
      <c r="I5573" t="n">
        <v>42</v>
      </c>
      <c r="J5573" t="inlineStr">
        <is>
          <t>CARTEIRA</t>
        </is>
      </c>
      <c r="K5573" t="inlineStr">
        <is>
          <t>CONTRATO</t>
        </is>
      </c>
      <c r="L5573" t="n">
        <v>6356.1</v>
      </c>
      <c r="M5573" t="inlineStr">
        <is>
          <t>IBIRAPITANGA FASE 3</t>
        </is>
      </c>
      <c r="N5573" s="142">
        <f>DATE(YEAR(G5573),MONTH(G5573),1)</f>
        <v/>
      </c>
      <c r="O5573" s="132">
        <f>IF(G5573&gt;$K$3,"Futuro","Atraso")</f>
        <v/>
      </c>
      <c r="P5573">
        <f>12*(YEAR(G5573)-YEAR($K$3))+(MONTH(G5573)-MONTH($K$3))</f>
        <v/>
      </c>
      <c r="Q5573" s="366">
        <f>IF(M5573="IBIRAPITANGA FASE 3",IF(O5573="Atraso",L5573,L5573/(1+$I$2)^P5573),IF(O5573="Atraso",L5573,L5573/(1+$I$1)^P5573))</f>
        <v/>
      </c>
      <c r="R5573">
        <f>IF(O5573="Atraso",$K$3-G5573,0)</f>
        <v/>
      </c>
      <c r="S5573">
        <f>IF(R5573&lt;=15,"Até 15",IF(R5573&lt;=30,"Entre 15 e 30",IF(R5573&lt;=60,"Entre 30 e 60",IF(R5573&lt;=90,"Entre 60 e 90",IF(R5573&lt;=120,"Entre 90 e 120",IF(R5573&lt;=150,"Entre 120 e 150",IF(R5573&lt;=180,"Entre 150 e 180","Superior a 180")))))))</f>
        <v/>
      </c>
    </row>
    <row r="5574">
      <c r="A5574" t="inlineStr">
        <is>
          <t>Q024L06</t>
        </is>
      </c>
      <c r="B5574" t="inlineStr">
        <is>
          <t>ALESSANDRA BARBIZAN CYRILLO</t>
        </is>
      </c>
      <c r="C5574" t="n">
        <v>1</v>
      </c>
      <c r="D5574" t="inlineStr">
        <is>
          <t>IPCA</t>
        </is>
      </c>
      <c r="E5574" t="n">
        <v>0</v>
      </c>
      <c r="F5574" t="inlineStr">
        <is>
          <t>MENSAL</t>
        </is>
      </c>
      <c r="G5574" t="n">
        <v>45677</v>
      </c>
      <c r="H5574" t="n">
        <v>45677</v>
      </c>
      <c r="I5574" t="n">
        <v>43</v>
      </c>
      <c r="J5574" t="inlineStr">
        <is>
          <t>CARTEIRA</t>
        </is>
      </c>
      <c r="K5574" t="inlineStr">
        <is>
          <t>CONTRATO</t>
        </is>
      </c>
      <c r="L5574" t="n">
        <v>6356.1</v>
      </c>
      <c r="M5574" t="inlineStr">
        <is>
          <t>IBIRAPITANGA FASE 3</t>
        </is>
      </c>
      <c r="N5574" s="142">
        <f>DATE(YEAR(G5574),MONTH(G5574),1)</f>
        <v/>
      </c>
      <c r="O5574" s="132">
        <f>IF(G5574&gt;$K$3,"Futuro","Atraso")</f>
        <v/>
      </c>
      <c r="P5574">
        <f>12*(YEAR(G5574)-YEAR($K$3))+(MONTH(G5574)-MONTH($K$3))</f>
        <v/>
      </c>
      <c r="Q5574" s="366">
        <f>IF(M5574="IBIRAPITANGA FASE 3",IF(O5574="Atraso",L5574,L5574/(1+$I$2)^P5574),IF(O5574="Atraso",L5574,L5574/(1+$I$1)^P5574))</f>
        <v/>
      </c>
      <c r="R5574">
        <f>IF(O5574="Atraso",$K$3-G5574,0)</f>
        <v/>
      </c>
      <c r="S5574">
        <f>IF(R5574&lt;=15,"Até 15",IF(R5574&lt;=30,"Entre 15 e 30",IF(R5574&lt;=60,"Entre 30 e 60",IF(R5574&lt;=90,"Entre 60 e 90",IF(R5574&lt;=120,"Entre 90 e 120",IF(R5574&lt;=150,"Entre 120 e 150",IF(R5574&lt;=180,"Entre 150 e 180","Superior a 180")))))))</f>
        <v/>
      </c>
    </row>
    <row r="5575">
      <c r="A5575" t="inlineStr">
        <is>
          <t>Q024L06</t>
        </is>
      </c>
      <c r="B5575" t="inlineStr">
        <is>
          <t>ALESSANDRA BARBIZAN CYRILLO</t>
        </is>
      </c>
      <c r="C5575" t="n">
        <v>1</v>
      </c>
      <c r="D5575" t="inlineStr">
        <is>
          <t>IPCA</t>
        </is>
      </c>
      <c r="E5575" t="n">
        <v>0</v>
      </c>
      <c r="F5575" t="inlineStr">
        <is>
          <t>MENSAL</t>
        </is>
      </c>
      <c r="G5575" t="n">
        <v>45708</v>
      </c>
      <c r="H5575" t="n">
        <v>45708</v>
      </c>
      <c r="I5575" t="n">
        <v>44</v>
      </c>
      <c r="J5575" t="inlineStr">
        <is>
          <t>CARTEIRA</t>
        </is>
      </c>
      <c r="K5575" t="inlineStr">
        <is>
          <t>CONTRATO</t>
        </is>
      </c>
      <c r="L5575" t="n">
        <v>6356.1</v>
      </c>
      <c r="M5575" t="inlineStr">
        <is>
          <t>IBIRAPITANGA FASE 3</t>
        </is>
      </c>
      <c r="N5575" s="142">
        <f>DATE(YEAR(G5575),MONTH(G5575),1)</f>
        <v/>
      </c>
      <c r="O5575" s="132">
        <f>IF(G5575&gt;$K$3,"Futuro","Atraso")</f>
        <v/>
      </c>
      <c r="P5575">
        <f>12*(YEAR(G5575)-YEAR($K$3))+(MONTH(G5575)-MONTH($K$3))</f>
        <v/>
      </c>
      <c r="Q5575" s="366">
        <f>IF(M5575="IBIRAPITANGA FASE 3",IF(O5575="Atraso",L5575,L5575/(1+$I$2)^P5575),IF(O5575="Atraso",L5575,L5575/(1+$I$1)^P5575))</f>
        <v/>
      </c>
      <c r="R5575">
        <f>IF(O5575="Atraso",$K$3-G5575,0)</f>
        <v/>
      </c>
      <c r="S5575">
        <f>IF(R5575&lt;=15,"Até 15",IF(R5575&lt;=30,"Entre 15 e 30",IF(R5575&lt;=60,"Entre 30 e 60",IF(R5575&lt;=90,"Entre 60 e 90",IF(R5575&lt;=120,"Entre 90 e 120",IF(R5575&lt;=150,"Entre 120 e 150",IF(R5575&lt;=180,"Entre 150 e 180","Superior a 180")))))))</f>
        <v/>
      </c>
    </row>
    <row r="5576">
      <c r="A5576" t="inlineStr">
        <is>
          <t>Q024L06</t>
        </is>
      </c>
      <c r="B5576" t="inlineStr">
        <is>
          <t>ALESSANDRA BARBIZAN CYRILLO</t>
        </is>
      </c>
      <c r="C5576" t="n">
        <v>1</v>
      </c>
      <c r="D5576" t="inlineStr">
        <is>
          <t>IPCA</t>
        </is>
      </c>
      <c r="E5576" t="n">
        <v>0</v>
      </c>
      <c r="F5576" t="inlineStr">
        <is>
          <t>MENSAL</t>
        </is>
      </c>
      <c r="G5576" t="n">
        <v>45736</v>
      </c>
      <c r="H5576" t="n">
        <v>45736</v>
      </c>
      <c r="I5576" t="n">
        <v>45</v>
      </c>
      <c r="J5576" t="inlineStr">
        <is>
          <t>CARTEIRA</t>
        </is>
      </c>
      <c r="K5576" t="inlineStr">
        <is>
          <t>CONTRATO</t>
        </is>
      </c>
      <c r="L5576" t="n">
        <v>6356.1</v>
      </c>
      <c r="M5576" t="inlineStr">
        <is>
          <t>IBIRAPITANGA FASE 3</t>
        </is>
      </c>
      <c r="N5576" s="142">
        <f>DATE(YEAR(G5576),MONTH(G5576),1)</f>
        <v/>
      </c>
      <c r="O5576" s="132">
        <f>IF(G5576&gt;$K$3,"Futuro","Atraso")</f>
        <v/>
      </c>
      <c r="P5576">
        <f>12*(YEAR(G5576)-YEAR($K$3))+(MONTH(G5576)-MONTH($K$3))</f>
        <v/>
      </c>
      <c r="Q5576" s="366">
        <f>IF(M5576="IBIRAPITANGA FASE 3",IF(O5576="Atraso",L5576,L5576/(1+$I$2)^P5576),IF(O5576="Atraso",L5576,L5576/(1+$I$1)^P5576))</f>
        <v/>
      </c>
      <c r="R5576">
        <f>IF(O5576="Atraso",$K$3-G5576,0)</f>
        <v/>
      </c>
      <c r="S5576">
        <f>IF(R5576&lt;=15,"Até 15",IF(R5576&lt;=30,"Entre 15 e 30",IF(R5576&lt;=60,"Entre 30 e 60",IF(R5576&lt;=90,"Entre 60 e 90",IF(R5576&lt;=120,"Entre 90 e 120",IF(R5576&lt;=150,"Entre 120 e 150",IF(R5576&lt;=180,"Entre 150 e 180","Superior a 180")))))))</f>
        <v/>
      </c>
    </row>
    <row r="5577">
      <c r="A5577" t="inlineStr">
        <is>
          <t>Q024L06</t>
        </is>
      </c>
      <c r="B5577" t="inlineStr">
        <is>
          <t>ALESSANDRA BARBIZAN CYRILLO</t>
        </is>
      </c>
      <c r="C5577" t="n">
        <v>1</v>
      </c>
      <c r="D5577" t="inlineStr">
        <is>
          <t>IPCA</t>
        </is>
      </c>
      <c r="E5577" t="n">
        <v>0</v>
      </c>
      <c r="F5577" t="inlineStr">
        <is>
          <t>MENSAL</t>
        </is>
      </c>
      <c r="G5577" t="n">
        <v>45767</v>
      </c>
      <c r="H5577" t="n">
        <v>45767</v>
      </c>
      <c r="I5577" t="n">
        <v>4</v>
      </c>
      <c r="J5577" t="inlineStr">
        <is>
          <t>CARTEIRA</t>
        </is>
      </c>
      <c r="K5577" t="inlineStr">
        <is>
          <t>CONTRATO</t>
        </is>
      </c>
      <c r="L5577" t="n">
        <v>23835.4</v>
      </c>
      <c r="M5577" t="inlineStr">
        <is>
          <t>IBIRAPITANGA FASE 3</t>
        </is>
      </c>
      <c r="N5577" s="142">
        <f>DATE(YEAR(G5577),MONTH(G5577),1)</f>
        <v/>
      </c>
      <c r="O5577" s="132">
        <f>IF(G5577&gt;$K$3,"Futuro","Atraso")</f>
        <v/>
      </c>
      <c r="P5577">
        <f>12*(YEAR(G5577)-YEAR($K$3))+(MONTH(G5577)-MONTH($K$3))</f>
        <v/>
      </c>
      <c r="Q5577" s="366">
        <f>IF(M5577="IBIRAPITANGA FASE 3",IF(O5577="Atraso",L5577,L5577/(1+$I$2)^P5577),IF(O5577="Atraso",L5577,L5577/(1+$I$1)^P5577))</f>
        <v/>
      </c>
      <c r="R5577">
        <f>IF(O5577="Atraso",$K$3-G5577,0)</f>
        <v/>
      </c>
      <c r="S5577">
        <f>IF(R5577&lt;=15,"Até 15",IF(R5577&lt;=30,"Entre 15 e 30",IF(R5577&lt;=60,"Entre 30 e 60",IF(R5577&lt;=90,"Entre 60 e 90",IF(R5577&lt;=120,"Entre 90 e 120",IF(R5577&lt;=150,"Entre 120 e 150",IF(R5577&lt;=180,"Entre 150 e 180","Superior a 180")))))))</f>
        <v/>
      </c>
    </row>
    <row r="5578">
      <c r="A5578" t="inlineStr">
        <is>
          <t>Q024L07</t>
        </is>
      </c>
      <c r="B5578" t="inlineStr">
        <is>
          <t>JOSMAIANDRO BARBOSA DOS SANTOS</t>
        </is>
      </c>
      <c r="C5578" t="n">
        <v>1</v>
      </c>
      <c r="D5578" t="inlineStr">
        <is>
          <t>IPCA</t>
        </is>
      </c>
      <c r="E5578" t="n">
        <v>0</v>
      </c>
      <c r="F5578" t="inlineStr">
        <is>
          <t>MENSAL</t>
        </is>
      </c>
      <c r="G5578" t="n">
        <v>44711</v>
      </c>
      <c r="H5578" t="n">
        <v>44711</v>
      </c>
      <c r="I5578" t="n">
        <v>9</v>
      </c>
      <c r="J5578" t="inlineStr">
        <is>
          <t>CARTEIRA</t>
        </is>
      </c>
      <c r="K5578" t="inlineStr">
        <is>
          <t>CONTRATO</t>
        </is>
      </c>
      <c r="L5578" t="n">
        <v>6281.84</v>
      </c>
      <c r="M5578" t="inlineStr">
        <is>
          <t>IBIRAPITANGA FASE 3</t>
        </is>
      </c>
      <c r="N5578" s="142">
        <f>DATE(YEAR(G5578),MONTH(G5578),1)</f>
        <v/>
      </c>
      <c r="O5578" s="132">
        <f>IF(G5578&gt;$K$3,"Futuro","Atraso")</f>
        <v/>
      </c>
      <c r="P5578">
        <f>12*(YEAR(G5578)-YEAR($K$3))+(MONTH(G5578)-MONTH($K$3))</f>
        <v/>
      </c>
      <c r="Q5578" s="366">
        <f>IF(M5578="IBIRAPITANGA FASE 3",IF(O5578="Atraso",L5578,L5578/(1+$I$2)^P5578),IF(O5578="Atraso",L5578,L5578/(1+$I$1)^P5578))</f>
        <v/>
      </c>
      <c r="R5578">
        <f>IF(O5578="Atraso",$K$3-G5578,0)</f>
        <v/>
      </c>
      <c r="S5578">
        <f>IF(R5578&lt;=15,"Até 15",IF(R5578&lt;=30,"Entre 15 e 30",IF(R5578&lt;=60,"Entre 30 e 60",IF(R5578&lt;=90,"Entre 60 e 90",IF(R5578&lt;=120,"Entre 90 e 120",IF(R5578&lt;=150,"Entre 120 e 150",IF(R5578&lt;=180,"Entre 150 e 180","Superior a 180")))))))</f>
        <v/>
      </c>
    </row>
    <row r="5579">
      <c r="A5579" t="inlineStr">
        <is>
          <t>Q024L07</t>
        </is>
      </c>
      <c r="B5579" t="inlineStr">
        <is>
          <t>JOSMAIANDRO BARBOSA DOS SANTOS</t>
        </is>
      </c>
      <c r="C5579" t="n">
        <v>1</v>
      </c>
      <c r="D5579" t="inlineStr">
        <is>
          <t>IPCA</t>
        </is>
      </c>
      <c r="E5579" t="n">
        <v>0</v>
      </c>
      <c r="F5579" t="inlineStr">
        <is>
          <t>MENSAL</t>
        </is>
      </c>
      <c r="G5579" t="n">
        <v>44742</v>
      </c>
      <c r="H5579" t="n">
        <v>44742</v>
      </c>
      <c r="I5579" t="n">
        <v>10</v>
      </c>
      <c r="J5579" t="inlineStr">
        <is>
          <t>CARTEIRA</t>
        </is>
      </c>
      <c r="K5579" t="inlineStr">
        <is>
          <t>CONTRATO</t>
        </is>
      </c>
      <c r="L5579" t="n">
        <v>6229.18</v>
      </c>
      <c r="M5579" t="inlineStr">
        <is>
          <t>IBIRAPITANGA FASE 3</t>
        </is>
      </c>
      <c r="N5579" s="142">
        <f>DATE(YEAR(G5579),MONTH(G5579),1)</f>
        <v/>
      </c>
      <c r="O5579" s="132">
        <f>IF(G5579&gt;$K$3,"Futuro","Atraso")</f>
        <v/>
      </c>
      <c r="P5579">
        <f>12*(YEAR(G5579)-YEAR($K$3))+(MONTH(G5579)-MONTH($K$3))</f>
        <v/>
      </c>
      <c r="Q5579" s="366">
        <f>IF(M5579="IBIRAPITANGA FASE 3",IF(O5579="Atraso",L5579,L5579/(1+$I$2)^P5579),IF(O5579="Atraso",L5579,L5579/(1+$I$1)^P5579))</f>
        <v/>
      </c>
      <c r="R5579">
        <f>IF(O5579="Atraso",$K$3-G5579,0)</f>
        <v/>
      </c>
      <c r="S5579">
        <f>IF(R5579&lt;=15,"Até 15",IF(R5579&lt;=30,"Entre 15 e 30",IF(R5579&lt;=60,"Entre 30 e 60",IF(R5579&lt;=90,"Entre 60 e 90",IF(R5579&lt;=120,"Entre 90 e 120",IF(R5579&lt;=150,"Entre 120 e 150",IF(R5579&lt;=180,"Entre 150 e 180","Superior a 180")))))))</f>
        <v/>
      </c>
    </row>
    <row r="5580">
      <c r="A5580" t="inlineStr">
        <is>
          <t>Q024L07</t>
        </is>
      </c>
      <c r="B5580" t="inlineStr">
        <is>
          <t>JOSMAIANDRO BARBOSA DOS SANTOS</t>
        </is>
      </c>
      <c r="C5580" t="n">
        <v>1</v>
      </c>
      <c r="D5580" t="inlineStr">
        <is>
          <t>IPCA</t>
        </is>
      </c>
      <c r="E5580" t="n">
        <v>0</v>
      </c>
      <c r="F5580" t="inlineStr">
        <is>
          <t>MENSAL</t>
        </is>
      </c>
      <c r="G5580" t="n">
        <v>44772</v>
      </c>
      <c r="H5580" t="n">
        <v>44772</v>
      </c>
      <c r="I5580" t="n">
        <v>11</v>
      </c>
      <c r="J5580" t="inlineStr">
        <is>
          <t>CARTEIRA</t>
        </is>
      </c>
      <c r="K5580" t="inlineStr">
        <is>
          <t>CONTRATO</t>
        </is>
      </c>
      <c r="L5580" t="n">
        <v>6174.77</v>
      </c>
      <c r="M5580" t="inlineStr">
        <is>
          <t>IBIRAPITANGA FASE 3</t>
        </is>
      </c>
      <c r="N5580" s="142">
        <f>DATE(YEAR(G5580),MONTH(G5580),1)</f>
        <v/>
      </c>
      <c r="O5580" s="132">
        <f>IF(G5580&gt;$K$3,"Futuro","Atraso")</f>
        <v/>
      </c>
      <c r="P5580">
        <f>12*(YEAR(G5580)-YEAR($K$3))+(MONTH(G5580)-MONTH($K$3))</f>
        <v/>
      </c>
      <c r="Q5580" s="366">
        <f>IF(M5580="IBIRAPITANGA FASE 3",IF(O5580="Atraso",L5580,L5580/(1+$I$2)^P5580),IF(O5580="Atraso",L5580,L5580/(1+$I$1)^P5580))</f>
        <v/>
      </c>
      <c r="R5580">
        <f>IF(O5580="Atraso",$K$3-G5580,0)</f>
        <v/>
      </c>
      <c r="S5580">
        <f>IF(R5580&lt;=15,"Até 15",IF(R5580&lt;=30,"Entre 15 e 30",IF(R5580&lt;=60,"Entre 30 e 60",IF(R5580&lt;=90,"Entre 60 e 90",IF(R5580&lt;=120,"Entre 90 e 120",IF(R5580&lt;=150,"Entre 120 e 150",IF(R5580&lt;=180,"Entre 150 e 180","Superior a 180")))))))</f>
        <v/>
      </c>
    </row>
    <row r="5581">
      <c r="A5581" t="inlineStr">
        <is>
          <t>Q024L07</t>
        </is>
      </c>
      <c r="B5581" t="inlineStr">
        <is>
          <t>JOSMAIANDRO BARBOSA DOS SANTOS</t>
        </is>
      </c>
      <c r="C5581" t="n">
        <v>1</v>
      </c>
      <c r="D5581" t="inlineStr">
        <is>
          <t>IPCA</t>
        </is>
      </c>
      <c r="E5581" t="n">
        <v>0</v>
      </c>
      <c r="F5581" t="inlineStr">
        <is>
          <t>MENSAL</t>
        </is>
      </c>
      <c r="G5581" t="n">
        <v>44803</v>
      </c>
      <c r="H5581" t="n">
        <v>44803</v>
      </c>
      <c r="I5581" t="n">
        <v>12</v>
      </c>
      <c r="J5581" t="inlineStr">
        <is>
          <t>CARTEIRA</t>
        </is>
      </c>
      <c r="K5581" t="inlineStr">
        <is>
          <t>CONTRATO</t>
        </is>
      </c>
      <c r="L5581" t="n">
        <v>6120.36</v>
      </c>
      <c r="M5581" t="inlineStr">
        <is>
          <t>IBIRAPITANGA FASE 3</t>
        </is>
      </c>
      <c r="N5581" s="142">
        <f>DATE(YEAR(G5581),MONTH(G5581),1)</f>
        <v/>
      </c>
      <c r="O5581" s="132">
        <f>IF(G5581&gt;$K$3,"Futuro","Atraso")</f>
        <v/>
      </c>
      <c r="P5581">
        <f>12*(YEAR(G5581)-YEAR($K$3))+(MONTH(G5581)-MONTH($K$3))</f>
        <v/>
      </c>
      <c r="Q5581" s="366">
        <f>IF(M5581="IBIRAPITANGA FASE 3",IF(O5581="Atraso",L5581,L5581/(1+$I$2)^P5581),IF(O5581="Atraso",L5581,L5581/(1+$I$1)^P5581))</f>
        <v/>
      </c>
      <c r="R5581">
        <f>IF(O5581="Atraso",$K$3-G5581,0)</f>
        <v/>
      </c>
      <c r="S5581">
        <f>IF(R5581&lt;=15,"Até 15",IF(R5581&lt;=30,"Entre 15 e 30",IF(R5581&lt;=60,"Entre 30 e 60",IF(R5581&lt;=90,"Entre 60 e 90",IF(R5581&lt;=120,"Entre 90 e 120",IF(R5581&lt;=150,"Entre 120 e 150",IF(R5581&lt;=180,"Entre 150 e 180","Superior a 180")))))))</f>
        <v/>
      </c>
    </row>
    <row r="5582">
      <c r="A5582" t="inlineStr">
        <is>
          <t>Q024L07</t>
        </is>
      </c>
      <c r="B5582" t="inlineStr">
        <is>
          <t>JOSMAIANDRO BARBOSA DOS SANTOS</t>
        </is>
      </c>
      <c r="C5582" t="n">
        <v>1</v>
      </c>
      <c r="D5582" t="inlineStr">
        <is>
          <t>IPCA</t>
        </is>
      </c>
      <c r="E5582" t="n">
        <v>0</v>
      </c>
      <c r="F5582" t="inlineStr">
        <is>
          <t>MENSAL</t>
        </is>
      </c>
      <c r="G5582" t="n">
        <v>44834</v>
      </c>
      <c r="H5582" t="n">
        <v>44834</v>
      </c>
      <c r="I5582" t="n">
        <v>13</v>
      </c>
      <c r="J5582" t="inlineStr">
        <is>
          <t>CARTEIRA</t>
        </is>
      </c>
      <c r="K5582" t="inlineStr">
        <is>
          <t>CONTRATO</t>
        </is>
      </c>
      <c r="L5582" t="n">
        <v>6065.95</v>
      </c>
      <c r="M5582" t="inlineStr">
        <is>
          <t>IBIRAPITANGA FASE 3</t>
        </is>
      </c>
      <c r="N5582" s="142">
        <f>DATE(YEAR(G5582),MONTH(G5582),1)</f>
        <v/>
      </c>
      <c r="O5582" s="132">
        <f>IF(G5582&gt;$K$3,"Futuro","Atraso")</f>
        <v/>
      </c>
      <c r="P5582">
        <f>12*(YEAR(G5582)-YEAR($K$3))+(MONTH(G5582)-MONTH($K$3))</f>
        <v/>
      </c>
      <c r="Q5582" s="366">
        <f>IF(M5582="IBIRAPITANGA FASE 3",IF(O5582="Atraso",L5582,L5582/(1+$I$2)^P5582),IF(O5582="Atraso",L5582,L5582/(1+$I$1)^P5582))</f>
        <v/>
      </c>
      <c r="R5582">
        <f>IF(O5582="Atraso",$K$3-G5582,0)</f>
        <v/>
      </c>
      <c r="S5582">
        <f>IF(R5582&lt;=15,"Até 15",IF(R5582&lt;=30,"Entre 15 e 30",IF(R5582&lt;=60,"Entre 30 e 60",IF(R5582&lt;=90,"Entre 60 e 90",IF(R5582&lt;=120,"Entre 90 e 120",IF(R5582&lt;=150,"Entre 120 e 150",IF(R5582&lt;=180,"Entre 150 e 180","Superior a 180")))))))</f>
        <v/>
      </c>
    </row>
    <row r="5583">
      <c r="A5583" t="inlineStr">
        <is>
          <t>Q024L07</t>
        </is>
      </c>
      <c r="B5583" t="inlineStr">
        <is>
          <t>JOSMAIANDRO BARBOSA DOS SANTOS</t>
        </is>
      </c>
      <c r="C5583" t="n">
        <v>1</v>
      </c>
      <c r="D5583" t="inlineStr">
        <is>
          <t>IPCA</t>
        </is>
      </c>
      <c r="E5583" t="n">
        <v>0</v>
      </c>
      <c r="F5583" t="inlineStr">
        <is>
          <t>MENSAL</t>
        </is>
      </c>
      <c r="G5583" t="n">
        <v>44864</v>
      </c>
      <c r="H5583" t="n">
        <v>44864</v>
      </c>
      <c r="I5583" t="n">
        <v>14</v>
      </c>
      <c r="J5583" t="inlineStr">
        <is>
          <t>CARTEIRA</t>
        </is>
      </c>
      <c r="K5583" t="inlineStr">
        <is>
          <t>CONTRATO</t>
        </is>
      </c>
      <c r="L5583" t="n">
        <v>6013.29</v>
      </c>
      <c r="M5583" t="inlineStr">
        <is>
          <t>IBIRAPITANGA FASE 3</t>
        </is>
      </c>
      <c r="N5583" s="142">
        <f>DATE(YEAR(G5583),MONTH(G5583),1)</f>
        <v/>
      </c>
      <c r="O5583" s="132">
        <f>IF(G5583&gt;$K$3,"Futuro","Atraso")</f>
        <v/>
      </c>
      <c r="P5583">
        <f>12*(YEAR(G5583)-YEAR($K$3))+(MONTH(G5583)-MONTH($K$3))</f>
        <v/>
      </c>
      <c r="Q5583" s="366">
        <f>IF(M5583="IBIRAPITANGA FASE 3",IF(O5583="Atraso",L5583,L5583/(1+$I$2)^P5583),IF(O5583="Atraso",L5583,L5583/(1+$I$1)^P5583))</f>
        <v/>
      </c>
      <c r="R5583">
        <f>IF(O5583="Atraso",$K$3-G5583,0)</f>
        <v/>
      </c>
      <c r="S5583">
        <f>IF(R5583&lt;=15,"Até 15",IF(R5583&lt;=30,"Entre 15 e 30",IF(R5583&lt;=60,"Entre 30 e 60",IF(R5583&lt;=90,"Entre 60 e 90",IF(R5583&lt;=120,"Entre 90 e 120",IF(R5583&lt;=150,"Entre 120 e 150",IF(R5583&lt;=180,"Entre 150 e 180","Superior a 180")))))))</f>
        <v/>
      </c>
    </row>
    <row r="5584">
      <c r="A5584" t="inlineStr">
        <is>
          <t>Q024L07</t>
        </is>
      </c>
      <c r="B5584" t="inlineStr">
        <is>
          <t>JOSMAIANDRO BARBOSA DOS SANTOS</t>
        </is>
      </c>
      <c r="C5584" t="n">
        <v>1</v>
      </c>
      <c r="D5584" t="inlineStr">
        <is>
          <t>IPCA</t>
        </is>
      </c>
      <c r="E5584" t="n">
        <v>0</v>
      </c>
      <c r="F5584" t="inlineStr">
        <is>
          <t>MENSAL</t>
        </is>
      </c>
      <c r="G5584" t="n">
        <v>44895</v>
      </c>
      <c r="H5584" t="n">
        <v>44895</v>
      </c>
      <c r="I5584" t="n">
        <v>15</v>
      </c>
      <c r="J5584" t="inlineStr">
        <is>
          <t>CARTEIRA</t>
        </is>
      </c>
      <c r="K5584" t="inlineStr">
        <is>
          <t>CONTRATO</t>
        </is>
      </c>
      <c r="L5584" t="n">
        <v>5958.88</v>
      </c>
      <c r="M5584" t="inlineStr">
        <is>
          <t>IBIRAPITANGA FASE 3</t>
        </is>
      </c>
      <c r="N5584" s="142">
        <f>DATE(YEAR(G5584),MONTH(G5584),1)</f>
        <v/>
      </c>
      <c r="O5584" s="132">
        <f>IF(G5584&gt;$K$3,"Futuro","Atraso")</f>
        <v/>
      </c>
      <c r="P5584">
        <f>12*(YEAR(G5584)-YEAR($K$3))+(MONTH(G5584)-MONTH($K$3))</f>
        <v/>
      </c>
      <c r="Q5584" s="366">
        <f>IF(M5584="IBIRAPITANGA FASE 3",IF(O5584="Atraso",L5584,L5584/(1+$I$2)^P5584),IF(O5584="Atraso",L5584,L5584/(1+$I$1)^P5584))</f>
        <v/>
      </c>
      <c r="R5584">
        <f>IF(O5584="Atraso",$K$3-G5584,0)</f>
        <v/>
      </c>
      <c r="S5584">
        <f>IF(R5584&lt;=15,"Até 15",IF(R5584&lt;=30,"Entre 15 e 30",IF(R5584&lt;=60,"Entre 30 e 60",IF(R5584&lt;=90,"Entre 60 e 90",IF(R5584&lt;=120,"Entre 90 e 120",IF(R5584&lt;=150,"Entre 120 e 150",IF(R5584&lt;=180,"Entre 150 e 180","Superior a 180")))))))</f>
        <v/>
      </c>
    </row>
    <row r="5585">
      <c r="A5585" t="inlineStr">
        <is>
          <t>Q024L07</t>
        </is>
      </c>
      <c r="B5585" t="inlineStr">
        <is>
          <t>JOSMAIANDRO BARBOSA DOS SANTOS</t>
        </is>
      </c>
      <c r="C5585" t="n">
        <v>1</v>
      </c>
      <c r="D5585" t="inlineStr">
        <is>
          <t>IPCA</t>
        </is>
      </c>
      <c r="E5585" t="n">
        <v>0</v>
      </c>
      <c r="F5585" t="inlineStr">
        <is>
          <t>MENSAL</t>
        </is>
      </c>
      <c r="G5585" t="n">
        <v>44925</v>
      </c>
      <c r="H5585" t="n">
        <v>44925</v>
      </c>
      <c r="I5585" t="n">
        <v>16</v>
      </c>
      <c r="J5585" t="inlineStr">
        <is>
          <t>CARTEIRA</t>
        </is>
      </c>
      <c r="K5585" t="inlineStr">
        <is>
          <t>CONTRATO</t>
        </is>
      </c>
      <c r="L5585" t="n">
        <v>5906.22</v>
      </c>
      <c r="M5585" t="inlineStr">
        <is>
          <t>IBIRAPITANGA FASE 3</t>
        </is>
      </c>
      <c r="N5585" s="142">
        <f>DATE(YEAR(G5585),MONTH(G5585),1)</f>
        <v/>
      </c>
      <c r="O5585" s="132">
        <f>IF(G5585&gt;$K$3,"Futuro","Atraso")</f>
        <v/>
      </c>
      <c r="P5585">
        <f>12*(YEAR(G5585)-YEAR($K$3))+(MONTH(G5585)-MONTH($K$3))</f>
        <v/>
      </c>
      <c r="Q5585" s="366">
        <f>IF(M5585="IBIRAPITANGA FASE 3",IF(O5585="Atraso",L5585,L5585/(1+$I$2)^P5585),IF(O5585="Atraso",L5585,L5585/(1+$I$1)^P5585))</f>
        <v/>
      </c>
      <c r="R5585">
        <f>IF(O5585="Atraso",$K$3-G5585,0)</f>
        <v/>
      </c>
      <c r="S5585">
        <f>IF(R5585&lt;=15,"Até 15",IF(R5585&lt;=30,"Entre 15 e 30",IF(R5585&lt;=60,"Entre 30 e 60",IF(R5585&lt;=90,"Entre 60 e 90",IF(R5585&lt;=120,"Entre 90 e 120",IF(R5585&lt;=150,"Entre 120 e 150",IF(R5585&lt;=180,"Entre 150 e 180","Superior a 180")))))))</f>
        <v/>
      </c>
    </row>
    <row r="5586">
      <c r="A5586" t="inlineStr">
        <is>
          <t>Q024L07</t>
        </is>
      </c>
      <c r="B5586" t="inlineStr">
        <is>
          <t>JOSMAIANDRO BARBOSA DOS SANTOS</t>
        </is>
      </c>
      <c r="C5586" t="n">
        <v>1</v>
      </c>
      <c r="D5586" t="inlineStr">
        <is>
          <t>IPCA</t>
        </is>
      </c>
      <c r="E5586" t="n">
        <v>0</v>
      </c>
      <c r="F5586" t="inlineStr">
        <is>
          <t>MENSAL</t>
        </is>
      </c>
      <c r="G5586" t="n">
        <v>44956</v>
      </c>
      <c r="H5586" t="n">
        <v>44956</v>
      </c>
      <c r="I5586" t="n">
        <v>17</v>
      </c>
      <c r="J5586" t="inlineStr">
        <is>
          <t>CARTEIRA</t>
        </is>
      </c>
      <c r="K5586" t="inlineStr">
        <is>
          <t>CONTRATO</t>
        </is>
      </c>
      <c r="L5586" t="n">
        <v>5851.81</v>
      </c>
      <c r="M5586" t="inlineStr">
        <is>
          <t>IBIRAPITANGA FASE 3</t>
        </is>
      </c>
      <c r="N5586" s="142">
        <f>DATE(YEAR(G5586),MONTH(G5586),1)</f>
        <v/>
      </c>
      <c r="O5586" s="132">
        <f>IF(G5586&gt;$K$3,"Futuro","Atraso")</f>
        <v/>
      </c>
      <c r="P5586">
        <f>12*(YEAR(G5586)-YEAR($K$3))+(MONTH(G5586)-MONTH($K$3))</f>
        <v/>
      </c>
      <c r="Q5586" s="366">
        <f>IF(M5586="IBIRAPITANGA FASE 3",IF(O5586="Atraso",L5586,L5586/(1+$I$2)^P5586),IF(O5586="Atraso",L5586,L5586/(1+$I$1)^P5586))</f>
        <v/>
      </c>
      <c r="R5586">
        <f>IF(O5586="Atraso",$K$3-G5586,0)</f>
        <v/>
      </c>
      <c r="S5586">
        <f>IF(R5586&lt;=15,"Até 15",IF(R5586&lt;=30,"Entre 15 e 30",IF(R5586&lt;=60,"Entre 30 e 60",IF(R5586&lt;=90,"Entre 60 e 90",IF(R5586&lt;=120,"Entre 90 e 120",IF(R5586&lt;=150,"Entre 120 e 150",IF(R5586&lt;=180,"Entre 150 e 180","Superior a 180")))))))</f>
        <v/>
      </c>
    </row>
    <row r="5587">
      <c r="A5587" t="inlineStr">
        <is>
          <t>Q024L07</t>
        </is>
      </c>
      <c r="B5587" t="inlineStr">
        <is>
          <t>JOSMAIANDRO BARBOSA DOS SANTOS</t>
        </is>
      </c>
      <c r="C5587" t="n">
        <v>1</v>
      </c>
      <c r="D5587" t="inlineStr">
        <is>
          <t>IPCA</t>
        </is>
      </c>
      <c r="E5587" t="n">
        <v>0</v>
      </c>
      <c r="F5587" t="inlineStr">
        <is>
          <t>MENSAL</t>
        </is>
      </c>
      <c r="G5587" t="n">
        <v>44985</v>
      </c>
      <c r="H5587" t="n">
        <v>44985</v>
      </c>
      <c r="I5587" t="n">
        <v>18</v>
      </c>
      <c r="J5587" t="inlineStr">
        <is>
          <t>CARTEIRA</t>
        </is>
      </c>
      <c r="K5587" t="inlineStr">
        <is>
          <t>CONTRATO</t>
        </is>
      </c>
      <c r="L5587" t="n">
        <v>5801.81</v>
      </c>
      <c r="M5587" t="inlineStr">
        <is>
          <t>IBIRAPITANGA FASE 3</t>
        </is>
      </c>
      <c r="N5587" s="142">
        <f>DATE(YEAR(G5587),MONTH(G5587),1)</f>
        <v/>
      </c>
      <c r="O5587" s="132">
        <f>IF(G5587&gt;$K$3,"Futuro","Atraso")</f>
        <v/>
      </c>
      <c r="P5587">
        <f>12*(YEAR(G5587)-YEAR($K$3))+(MONTH(G5587)-MONTH($K$3))</f>
        <v/>
      </c>
      <c r="Q5587" s="366">
        <f>IF(M5587="IBIRAPITANGA FASE 3",IF(O5587="Atraso",L5587,L5587/(1+$I$2)^P5587),IF(O5587="Atraso",L5587,L5587/(1+$I$1)^P5587))</f>
        <v/>
      </c>
      <c r="R5587">
        <f>IF(O5587="Atraso",$K$3-G5587,0)</f>
        <v/>
      </c>
      <c r="S5587">
        <f>IF(R5587&lt;=15,"Até 15",IF(R5587&lt;=30,"Entre 15 e 30",IF(R5587&lt;=60,"Entre 30 e 60",IF(R5587&lt;=90,"Entre 60 e 90",IF(R5587&lt;=120,"Entre 90 e 120",IF(R5587&lt;=150,"Entre 120 e 150",IF(R5587&lt;=180,"Entre 150 e 180","Superior a 180")))))))</f>
        <v/>
      </c>
    </row>
    <row r="5588">
      <c r="A5588" t="inlineStr">
        <is>
          <t>Q024L07</t>
        </is>
      </c>
      <c r="B5588" t="inlineStr">
        <is>
          <t>JOSMAIANDRO BARBOSA DOS SANTOS</t>
        </is>
      </c>
      <c r="C5588" t="n">
        <v>1</v>
      </c>
      <c r="D5588" t="inlineStr">
        <is>
          <t>IPCA</t>
        </is>
      </c>
      <c r="E5588" t="n">
        <v>0</v>
      </c>
      <c r="F5588" t="inlineStr">
        <is>
          <t>MENSAL</t>
        </is>
      </c>
      <c r="G5588" t="n">
        <v>45015</v>
      </c>
      <c r="H5588" t="n">
        <v>45015</v>
      </c>
      <c r="I5588" t="n">
        <v>19</v>
      </c>
      <c r="J5588" t="inlineStr">
        <is>
          <t>CARTEIRA</t>
        </is>
      </c>
      <c r="K5588" t="inlineStr">
        <is>
          <t>CONTRATO</t>
        </is>
      </c>
      <c r="L5588" t="n">
        <v>5748.26</v>
      </c>
      <c r="M5588" t="inlineStr">
        <is>
          <t>IBIRAPITANGA FASE 3</t>
        </is>
      </c>
      <c r="N5588" s="142">
        <f>DATE(YEAR(G5588),MONTH(G5588),1)</f>
        <v/>
      </c>
      <c r="O5588" s="132">
        <f>IF(G5588&gt;$K$3,"Futuro","Atraso")</f>
        <v/>
      </c>
      <c r="P5588">
        <f>12*(YEAR(G5588)-YEAR($K$3))+(MONTH(G5588)-MONTH($K$3))</f>
        <v/>
      </c>
      <c r="Q5588" s="366">
        <f>IF(M5588="IBIRAPITANGA FASE 3",IF(O5588="Atraso",L5588,L5588/(1+$I$2)^P5588),IF(O5588="Atraso",L5588,L5588/(1+$I$1)^P5588))</f>
        <v/>
      </c>
      <c r="R5588">
        <f>IF(O5588="Atraso",$K$3-G5588,0)</f>
        <v/>
      </c>
      <c r="S5588">
        <f>IF(R5588&lt;=15,"Até 15",IF(R5588&lt;=30,"Entre 15 e 30",IF(R5588&lt;=60,"Entre 30 e 60",IF(R5588&lt;=90,"Entre 60 e 90",IF(R5588&lt;=120,"Entre 90 e 120",IF(R5588&lt;=150,"Entre 120 e 150",IF(R5588&lt;=180,"Entre 150 e 180","Superior a 180")))))))</f>
        <v/>
      </c>
    </row>
    <row r="5589">
      <c r="A5589" t="inlineStr">
        <is>
          <t>Q024L07</t>
        </is>
      </c>
      <c r="B5589" t="inlineStr">
        <is>
          <t>JOSMAIANDRO BARBOSA DOS SANTOS</t>
        </is>
      </c>
      <c r="C5589" t="n">
        <v>1</v>
      </c>
      <c r="D5589" t="inlineStr">
        <is>
          <t>IPCA</t>
        </is>
      </c>
      <c r="E5589" t="n">
        <v>0</v>
      </c>
      <c r="F5589" t="inlineStr">
        <is>
          <t>MENSAL</t>
        </is>
      </c>
      <c r="G5589" t="n">
        <v>45046</v>
      </c>
      <c r="H5589" t="n">
        <v>45046</v>
      </c>
      <c r="I5589" t="n">
        <v>20</v>
      </c>
      <c r="J5589" t="inlineStr">
        <is>
          <t>CARTEIRA</t>
        </is>
      </c>
      <c r="K5589" t="inlineStr">
        <is>
          <t>CONTRATO</t>
        </is>
      </c>
      <c r="L5589" t="n">
        <v>5693.85</v>
      </c>
      <c r="M5589" t="inlineStr">
        <is>
          <t>IBIRAPITANGA FASE 3</t>
        </is>
      </c>
      <c r="N5589" s="142">
        <f>DATE(YEAR(G5589),MONTH(G5589),1)</f>
        <v/>
      </c>
      <c r="O5589" s="132">
        <f>IF(G5589&gt;$K$3,"Futuro","Atraso")</f>
        <v/>
      </c>
      <c r="P5589">
        <f>12*(YEAR(G5589)-YEAR($K$3))+(MONTH(G5589)-MONTH($K$3))</f>
        <v/>
      </c>
      <c r="Q5589" s="366">
        <f>IF(M5589="IBIRAPITANGA FASE 3",IF(O5589="Atraso",L5589,L5589/(1+$I$2)^P5589),IF(O5589="Atraso",L5589,L5589/(1+$I$1)^P5589))</f>
        <v/>
      </c>
      <c r="R5589">
        <f>IF(O5589="Atraso",$K$3-G5589,0)</f>
        <v/>
      </c>
      <c r="S5589">
        <f>IF(R5589&lt;=15,"Até 15",IF(R5589&lt;=30,"Entre 15 e 30",IF(R5589&lt;=60,"Entre 30 e 60",IF(R5589&lt;=90,"Entre 60 e 90",IF(R5589&lt;=120,"Entre 90 e 120",IF(R5589&lt;=150,"Entre 120 e 150",IF(R5589&lt;=180,"Entre 150 e 180","Superior a 180")))))))</f>
        <v/>
      </c>
    </row>
    <row r="5590">
      <c r="A5590" t="inlineStr">
        <is>
          <t>Q024L07</t>
        </is>
      </c>
      <c r="B5590" t="inlineStr">
        <is>
          <t>JOSMAIANDRO BARBOSA DOS SANTOS</t>
        </is>
      </c>
      <c r="C5590" t="n">
        <v>1</v>
      </c>
      <c r="D5590" t="inlineStr">
        <is>
          <t>IPCA</t>
        </is>
      </c>
      <c r="E5590" t="n">
        <v>0</v>
      </c>
      <c r="F5590" t="inlineStr">
        <is>
          <t>MENSAL</t>
        </is>
      </c>
      <c r="G5590" t="n">
        <v>45046</v>
      </c>
      <c r="H5590" t="n">
        <v>45046</v>
      </c>
      <c r="I5590" t="n">
        <v>2</v>
      </c>
      <c r="J5590" t="inlineStr">
        <is>
          <t>CARTEIRA</t>
        </is>
      </c>
      <c r="K5590" t="inlineStr">
        <is>
          <t>CONTRATO</t>
        </is>
      </c>
      <c r="L5590" t="n">
        <v>25622.54</v>
      </c>
      <c r="M5590" t="inlineStr">
        <is>
          <t>IBIRAPITANGA FASE 3</t>
        </is>
      </c>
      <c r="N5590" s="142">
        <f>DATE(YEAR(G5590),MONTH(G5590),1)</f>
        <v/>
      </c>
      <c r="O5590" s="132">
        <f>IF(G5590&gt;$K$3,"Futuro","Atraso")</f>
        <v/>
      </c>
      <c r="P5590">
        <f>12*(YEAR(G5590)-YEAR($K$3))+(MONTH(G5590)-MONTH($K$3))</f>
        <v/>
      </c>
      <c r="Q5590" s="366">
        <f>IF(M5590="IBIRAPITANGA FASE 3",IF(O5590="Atraso",L5590,L5590/(1+$I$2)^P5590),IF(O5590="Atraso",L5590,L5590/(1+$I$1)^P5590))</f>
        <v/>
      </c>
      <c r="R5590">
        <f>IF(O5590="Atraso",$K$3-G5590,0)</f>
        <v/>
      </c>
      <c r="S5590">
        <f>IF(R5590&lt;=15,"Até 15",IF(R5590&lt;=30,"Entre 15 e 30",IF(R5590&lt;=60,"Entre 30 e 60",IF(R5590&lt;=90,"Entre 60 e 90",IF(R5590&lt;=120,"Entre 90 e 120",IF(R5590&lt;=150,"Entre 120 e 150",IF(R5590&lt;=180,"Entre 150 e 180","Superior a 180")))))))</f>
        <v/>
      </c>
    </row>
    <row r="5591">
      <c r="A5591" t="inlineStr">
        <is>
          <t>Q024L07</t>
        </is>
      </c>
      <c r="B5591" t="inlineStr">
        <is>
          <t>JOSMAIANDRO BARBOSA DOS SANTOS</t>
        </is>
      </c>
      <c r="C5591" t="n">
        <v>1</v>
      </c>
      <c r="D5591" t="inlineStr">
        <is>
          <t>IPCA</t>
        </is>
      </c>
      <c r="E5591" t="n">
        <v>0</v>
      </c>
      <c r="F5591" t="inlineStr">
        <is>
          <t>MENSAL</t>
        </is>
      </c>
      <c r="G5591" t="n">
        <v>45076</v>
      </c>
      <c r="H5591" t="n">
        <v>45076</v>
      </c>
      <c r="I5591" t="n">
        <v>21</v>
      </c>
      <c r="J5591" t="inlineStr">
        <is>
          <t>CARTEIRA</t>
        </is>
      </c>
      <c r="K5591" t="inlineStr">
        <is>
          <t>CONTRATO</t>
        </is>
      </c>
      <c r="L5591" t="n">
        <v>5641.19</v>
      </c>
      <c r="M5591" t="inlineStr">
        <is>
          <t>IBIRAPITANGA FASE 3</t>
        </is>
      </c>
      <c r="N5591" s="142">
        <f>DATE(YEAR(G5591),MONTH(G5591),1)</f>
        <v/>
      </c>
      <c r="O5591" s="132">
        <f>IF(G5591&gt;$K$3,"Futuro","Atraso")</f>
        <v/>
      </c>
      <c r="P5591">
        <f>12*(YEAR(G5591)-YEAR($K$3))+(MONTH(G5591)-MONTH($K$3))</f>
        <v/>
      </c>
      <c r="Q5591" s="366">
        <f>IF(M5591="IBIRAPITANGA FASE 3",IF(O5591="Atraso",L5591,L5591/(1+$I$2)^P5591),IF(O5591="Atraso",L5591,L5591/(1+$I$1)^P5591))</f>
        <v/>
      </c>
      <c r="R5591">
        <f>IF(O5591="Atraso",$K$3-G5591,0)</f>
        <v/>
      </c>
      <c r="S5591">
        <f>IF(R5591&lt;=15,"Até 15",IF(R5591&lt;=30,"Entre 15 e 30",IF(R5591&lt;=60,"Entre 30 e 60",IF(R5591&lt;=90,"Entre 60 e 90",IF(R5591&lt;=120,"Entre 90 e 120",IF(R5591&lt;=150,"Entre 120 e 150",IF(R5591&lt;=180,"Entre 150 e 180","Superior a 180")))))))</f>
        <v/>
      </c>
    </row>
    <row r="5592">
      <c r="A5592" t="inlineStr">
        <is>
          <t>Q024L07</t>
        </is>
      </c>
      <c r="B5592" t="inlineStr">
        <is>
          <t>JOSMAIANDRO BARBOSA DOS SANTOS</t>
        </is>
      </c>
      <c r="C5592" t="n">
        <v>1</v>
      </c>
      <c r="D5592" t="inlineStr">
        <is>
          <t>IPCA</t>
        </is>
      </c>
      <c r="E5592" t="n">
        <v>0</v>
      </c>
      <c r="F5592" t="inlineStr">
        <is>
          <t>MENSAL</t>
        </is>
      </c>
      <c r="G5592" t="n">
        <v>45107</v>
      </c>
      <c r="H5592" t="n">
        <v>45107</v>
      </c>
      <c r="I5592" t="n">
        <v>22</v>
      </c>
      <c r="J5592" t="inlineStr">
        <is>
          <t>CARTEIRA</t>
        </is>
      </c>
      <c r="K5592" t="inlineStr">
        <is>
          <t>CONTRATO</t>
        </is>
      </c>
      <c r="L5592" t="n">
        <v>5586.79</v>
      </c>
      <c r="M5592" t="inlineStr">
        <is>
          <t>IBIRAPITANGA FASE 3</t>
        </is>
      </c>
      <c r="N5592" s="142">
        <f>DATE(YEAR(G5592),MONTH(G5592),1)</f>
        <v/>
      </c>
      <c r="O5592" s="132">
        <f>IF(G5592&gt;$K$3,"Futuro","Atraso")</f>
        <v/>
      </c>
      <c r="P5592">
        <f>12*(YEAR(G5592)-YEAR($K$3))+(MONTH(G5592)-MONTH($K$3))</f>
        <v/>
      </c>
      <c r="Q5592" s="366">
        <f>IF(M5592="IBIRAPITANGA FASE 3",IF(O5592="Atraso",L5592,L5592/(1+$I$2)^P5592),IF(O5592="Atraso",L5592,L5592/(1+$I$1)^P5592))</f>
        <v/>
      </c>
      <c r="R5592">
        <f>IF(O5592="Atraso",$K$3-G5592,0)</f>
        <v/>
      </c>
      <c r="S5592">
        <f>IF(R5592&lt;=15,"Até 15",IF(R5592&lt;=30,"Entre 15 e 30",IF(R5592&lt;=60,"Entre 30 e 60",IF(R5592&lt;=90,"Entre 60 e 90",IF(R5592&lt;=120,"Entre 90 e 120",IF(R5592&lt;=150,"Entre 120 e 150",IF(R5592&lt;=180,"Entre 150 e 180","Superior a 180")))))))</f>
        <v/>
      </c>
    </row>
    <row r="5593">
      <c r="A5593" t="inlineStr">
        <is>
          <t>Q024L07</t>
        </is>
      </c>
      <c r="B5593" t="inlineStr">
        <is>
          <t>JOSMAIANDRO BARBOSA DOS SANTOS</t>
        </is>
      </c>
      <c r="C5593" t="n">
        <v>1</v>
      </c>
      <c r="D5593" t="inlineStr">
        <is>
          <t>IPCA</t>
        </is>
      </c>
      <c r="E5593" t="n">
        <v>0</v>
      </c>
      <c r="F5593" t="inlineStr">
        <is>
          <t>MENSAL</t>
        </is>
      </c>
      <c r="G5593" t="n">
        <v>45137</v>
      </c>
      <c r="H5593" t="n">
        <v>45137</v>
      </c>
      <c r="I5593" t="n">
        <v>23</v>
      </c>
      <c r="J5593" t="inlineStr">
        <is>
          <t>CARTEIRA</t>
        </is>
      </c>
      <c r="K5593" t="inlineStr">
        <is>
          <t>CONTRATO</t>
        </is>
      </c>
      <c r="L5593" t="n">
        <v>5534.12</v>
      </c>
      <c r="M5593" t="inlineStr">
        <is>
          <t>IBIRAPITANGA FASE 3</t>
        </is>
      </c>
      <c r="N5593" s="142">
        <f>DATE(YEAR(G5593),MONTH(G5593),1)</f>
        <v/>
      </c>
      <c r="O5593" s="132">
        <f>IF(G5593&gt;$K$3,"Futuro","Atraso")</f>
        <v/>
      </c>
      <c r="P5593">
        <f>12*(YEAR(G5593)-YEAR($K$3))+(MONTH(G5593)-MONTH($K$3))</f>
        <v/>
      </c>
      <c r="Q5593" s="366">
        <f>IF(M5593="IBIRAPITANGA FASE 3",IF(O5593="Atraso",L5593,L5593/(1+$I$2)^P5593),IF(O5593="Atraso",L5593,L5593/(1+$I$1)^P5593))</f>
        <v/>
      </c>
      <c r="R5593">
        <f>IF(O5593="Atraso",$K$3-G5593,0)</f>
        <v/>
      </c>
      <c r="S5593">
        <f>IF(R5593&lt;=15,"Até 15",IF(R5593&lt;=30,"Entre 15 e 30",IF(R5593&lt;=60,"Entre 30 e 60",IF(R5593&lt;=90,"Entre 60 e 90",IF(R5593&lt;=120,"Entre 90 e 120",IF(R5593&lt;=150,"Entre 120 e 150",IF(R5593&lt;=180,"Entre 150 e 180","Superior a 180")))))))</f>
        <v/>
      </c>
    </row>
    <row r="5594">
      <c r="A5594" t="inlineStr">
        <is>
          <t>Q024L07</t>
        </is>
      </c>
      <c r="B5594" t="inlineStr">
        <is>
          <t>JOSMAIANDRO BARBOSA DOS SANTOS</t>
        </is>
      </c>
      <c r="C5594" t="n">
        <v>1</v>
      </c>
      <c r="D5594" t="inlineStr">
        <is>
          <t>IPCA</t>
        </is>
      </c>
      <c r="E5594" t="n">
        <v>0</v>
      </c>
      <c r="F5594" t="inlineStr">
        <is>
          <t>MENSAL</t>
        </is>
      </c>
      <c r="G5594" t="n">
        <v>45168</v>
      </c>
      <c r="H5594" t="n">
        <v>45168</v>
      </c>
      <c r="I5594" t="n">
        <v>24</v>
      </c>
      <c r="J5594" t="inlineStr">
        <is>
          <t>CARTEIRA</t>
        </is>
      </c>
      <c r="K5594" t="inlineStr">
        <is>
          <t>CONTRATO</t>
        </is>
      </c>
      <c r="L5594" t="n">
        <v>5479.71</v>
      </c>
      <c r="M5594" t="inlineStr">
        <is>
          <t>IBIRAPITANGA FASE 3</t>
        </is>
      </c>
      <c r="N5594" s="142">
        <f>DATE(YEAR(G5594),MONTH(G5594),1)</f>
        <v/>
      </c>
      <c r="O5594" s="132">
        <f>IF(G5594&gt;$K$3,"Futuro","Atraso")</f>
        <v/>
      </c>
      <c r="P5594">
        <f>12*(YEAR(G5594)-YEAR($K$3))+(MONTH(G5594)-MONTH($K$3))</f>
        <v/>
      </c>
      <c r="Q5594" s="366">
        <f>IF(M5594="IBIRAPITANGA FASE 3",IF(O5594="Atraso",L5594,L5594/(1+$I$2)^P5594),IF(O5594="Atraso",L5594,L5594/(1+$I$1)^P5594))</f>
        <v/>
      </c>
      <c r="R5594">
        <f>IF(O5594="Atraso",$K$3-G5594,0)</f>
        <v/>
      </c>
      <c r="S5594">
        <f>IF(R5594&lt;=15,"Até 15",IF(R5594&lt;=30,"Entre 15 e 30",IF(R5594&lt;=60,"Entre 30 e 60",IF(R5594&lt;=90,"Entre 60 e 90",IF(R5594&lt;=120,"Entre 90 e 120",IF(R5594&lt;=150,"Entre 120 e 150",IF(R5594&lt;=180,"Entre 150 e 180","Superior a 180")))))))</f>
        <v/>
      </c>
    </row>
    <row r="5595">
      <c r="A5595" t="inlineStr">
        <is>
          <t>Q024L07</t>
        </is>
      </c>
      <c r="B5595" t="inlineStr">
        <is>
          <t>JOSMAIANDRO BARBOSA DOS SANTOS</t>
        </is>
      </c>
      <c r="C5595" t="n">
        <v>1</v>
      </c>
      <c r="D5595" t="inlineStr">
        <is>
          <t>IPCA</t>
        </is>
      </c>
      <c r="E5595" t="n">
        <v>0</v>
      </c>
      <c r="F5595" t="inlineStr">
        <is>
          <t>MENSAL</t>
        </is>
      </c>
      <c r="G5595" t="n">
        <v>45199</v>
      </c>
      <c r="H5595" t="n">
        <v>45199</v>
      </c>
      <c r="I5595" t="n">
        <v>25</v>
      </c>
      <c r="J5595" t="inlineStr">
        <is>
          <t>CARTEIRA</t>
        </is>
      </c>
      <c r="K5595" t="inlineStr">
        <is>
          <t>CONTRATO</t>
        </is>
      </c>
      <c r="L5595" t="n">
        <v>5425.3</v>
      </c>
      <c r="M5595" t="inlineStr">
        <is>
          <t>IBIRAPITANGA FASE 3</t>
        </is>
      </c>
      <c r="N5595" s="142">
        <f>DATE(YEAR(G5595),MONTH(G5595),1)</f>
        <v/>
      </c>
      <c r="O5595" s="132">
        <f>IF(G5595&gt;$K$3,"Futuro","Atraso")</f>
        <v/>
      </c>
      <c r="P5595">
        <f>12*(YEAR(G5595)-YEAR($K$3))+(MONTH(G5595)-MONTH($K$3))</f>
        <v/>
      </c>
      <c r="Q5595" s="366">
        <f>IF(M5595="IBIRAPITANGA FASE 3",IF(O5595="Atraso",L5595,L5595/(1+$I$2)^P5595),IF(O5595="Atraso",L5595,L5595/(1+$I$1)^P5595))</f>
        <v/>
      </c>
      <c r="R5595">
        <f>IF(O5595="Atraso",$K$3-G5595,0)</f>
        <v/>
      </c>
      <c r="S5595">
        <f>IF(R5595&lt;=15,"Até 15",IF(R5595&lt;=30,"Entre 15 e 30",IF(R5595&lt;=60,"Entre 30 e 60",IF(R5595&lt;=90,"Entre 60 e 90",IF(R5595&lt;=120,"Entre 90 e 120",IF(R5595&lt;=150,"Entre 120 e 150",IF(R5595&lt;=180,"Entre 150 e 180","Superior a 180")))))))</f>
        <v/>
      </c>
    </row>
    <row r="5596">
      <c r="A5596" t="inlineStr">
        <is>
          <t>Q024L07</t>
        </is>
      </c>
      <c r="B5596" t="inlineStr">
        <is>
          <t>JOSMAIANDRO BARBOSA DOS SANTOS</t>
        </is>
      </c>
      <c r="C5596" t="n">
        <v>1</v>
      </c>
      <c r="D5596" t="inlineStr">
        <is>
          <t>IPCA</t>
        </is>
      </c>
      <c r="E5596" t="n">
        <v>0</v>
      </c>
      <c r="F5596" t="inlineStr">
        <is>
          <t>MENSAL</t>
        </is>
      </c>
      <c r="G5596" t="n">
        <v>45229</v>
      </c>
      <c r="H5596" t="n">
        <v>45229</v>
      </c>
      <c r="I5596" t="n">
        <v>26</v>
      </c>
      <c r="J5596" t="inlineStr">
        <is>
          <t>CARTEIRA</t>
        </is>
      </c>
      <c r="K5596" t="inlineStr">
        <is>
          <t>CONTRATO</t>
        </is>
      </c>
      <c r="L5596" t="n">
        <v>5372.65</v>
      </c>
      <c r="M5596" t="inlineStr">
        <is>
          <t>IBIRAPITANGA FASE 3</t>
        </is>
      </c>
      <c r="N5596" s="142">
        <f>DATE(YEAR(G5596),MONTH(G5596),1)</f>
        <v/>
      </c>
      <c r="O5596" s="132">
        <f>IF(G5596&gt;$K$3,"Futuro","Atraso")</f>
        <v/>
      </c>
      <c r="P5596">
        <f>12*(YEAR(G5596)-YEAR($K$3))+(MONTH(G5596)-MONTH($K$3))</f>
        <v/>
      </c>
      <c r="Q5596" s="366">
        <f>IF(M5596="IBIRAPITANGA FASE 3",IF(O5596="Atraso",L5596,L5596/(1+$I$2)^P5596),IF(O5596="Atraso",L5596,L5596/(1+$I$1)^P5596))</f>
        <v/>
      </c>
      <c r="R5596">
        <f>IF(O5596="Atraso",$K$3-G5596,0)</f>
        <v/>
      </c>
      <c r="S5596">
        <f>IF(R5596&lt;=15,"Até 15",IF(R5596&lt;=30,"Entre 15 e 30",IF(R5596&lt;=60,"Entre 30 e 60",IF(R5596&lt;=90,"Entre 60 e 90",IF(R5596&lt;=120,"Entre 90 e 120",IF(R5596&lt;=150,"Entre 120 e 150",IF(R5596&lt;=180,"Entre 150 e 180","Superior a 180")))))))</f>
        <v/>
      </c>
    </row>
    <row r="5597">
      <c r="A5597" t="inlineStr">
        <is>
          <t>Q024L07</t>
        </is>
      </c>
      <c r="B5597" t="inlineStr">
        <is>
          <t>JOSMAIANDRO BARBOSA DOS SANTOS</t>
        </is>
      </c>
      <c r="C5597" t="n">
        <v>1</v>
      </c>
      <c r="D5597" t="inlineStr">
        <is>
          <t>IPCA</t>
        </is>
      </c>
      <c r="E5597" t="n">
        <v>0</v>
      </c>
      <c r="F5597" t="inlineStr">
        <is>
          <t>MENSAL</t>
        </is>
      </c>
      <c r="G5597" t="n">
        <v>45260</v>
      </c>
      <c r="H5597" t="n">
        <v>45260</v>
      </c>
      <c r="I5597" t="n">
        <v>27</v>
      </c>
      <c r="J5597" t="inlineStr">
        <is>
          <t>CARTEIRA</t>
        </is>
      </c>
      <c r="K5597" t="inlineStr">
        <is>
          <t>CONTRATO</t>
        </is>
      </c>
      <c r="L5597" t="n">
        <v>5278.87</v>
      </c>
      <c r="M5597" t="inlineStr">
        <is>
          <t>IBIRAPITANGA FASE 3</t>
        </is>
      </c>
      <c r="N5597" s="142">
        <f>DATE(YEAR(G5597),MONTH(G5597),1)</f>
        <v/>
      </c>
      <c r="O5597" s="132">
        <f>IF(G5597&gt;$K$3,"Futuro","Atraso")</f>
        <v/>
      </c>
      <c r="P5597">
        <f>12*(YEAR(G5597)-YEAR($K$3))+(MONTH(G5597)-MONTH($K$3))</f>
        <v/>
      </c>
      <c r="Q5597" s="366">
        <f>IF(M5597="IBIRAPITANGA FASE 3",IF(O5597="Atraso",L5597,L5597/(1+$I$2)^P5597),IF(O5597="Atraso",L5597,L5597/(1+$I$1)^P5597))</f>
        <v/>
      </c>
      <c r="R5597">
        <f>IF(O5597="Atraso",$K$3-G5597,0)</f>
        <v/>
      </c>
      <c r="S5597">
        <f>IF(R5597&lt;=15,"Até 15",IF(R5597&lt;=30,"Entre 15 e 30",IF(R5597&lt;=60,"Entre 30 e 60",IF(R5597&lt;=90,"Entre 60 e 90",IF(R5597&lt;=120,"Entre 90 e 120",IF(R5597&lt;=150,"Entre 120 e 150",IF(R5597&lt;=180,"Entre 150 e 180","Superior a 180")))))))</f>
        <v/>
      </c>
    </row>
    <row r="5598">
      <c r="A5598" t="inlineStr">
        <is>
          <t>Q024L07</t>
        </is>
      </c>
      <c r="B5598" t="inlineStr">
        <is>
          <t>JOSMAIANDRO BARBOSA DOS SANTOS</t>
        </is>
      </c>
      <c r="C5598" t="n">
        <v>1</v>
      </c>
      <c r="D5598" t="inlineStr">
        <is>
          <t>IPCA</t>
        </is>
      </c>
      <c r="E5598" t="n">
        <v>0</v>
      </c>
      <c r="F5598" t="inlineStr">
        <is>
          <t>MENSAL</t>
        </is>
      </c>
      <c r="G5598" t="n">
        <v>45290</v>
      </c>
      <c r="H5598" t="n">
        <v>45290</v>
      </c>
      <c r="I5598" t="n">
        <v>28</v>
      </c>
      <c r="J5598" t="inlineStr">
        <is>
          <t>CARTEIRA</t>
        </is>
      </c>
      <c r="K5598" t="inlineStr">
        <is>
          <t>CONTRATO</t>
        </is>
      </c>
      <c r="L5598" t="n">
        <v>5278.87</v>
      </c>
      <c r="M5598" t="inlineStr">
        <is>
          <t>IBIRAPITANGA FASE 3</t>
        </is>
      </c>
      <c r="N5598" s="142">
        <f>DATE(YEAR(G5598),MONTH(G5598),1)</f>
        <v/>
      </c>
      <c r="O5598" s="132">
        <f>IF(G5598&gt;$K$3,"Futuro","Atraso")</f>
        <v/>
      </c>
      <c r="P5598">
        <f>12*(YEAR(G5598)-YEAR($K$3))+(MONTH(G5598)-MONTH($K$3))</f>
        <v/>
      </c>
      <c r="Q5598" s="366">
        <f>IF(M5598="IBIRAPITANGA FASE 3",IF(O5598="Atraso",L5598,L5598/(1+$I$2)^P5598),IF(O5598="Atraso",L5598,L5598/(1+$I$1)^P5598))</f>
        <v/>
      </c>
      <c r="R5598">
        <f>IF(O5598="Atraso",$K$3-G5598,0)</f>
        <v/>
      </c>
      <c r="S5598">
        <f>IF(R5598&lt;=15,"Até 15",IF(R5598&lt;=30,"Entre 15 e 30",IF(R5598&lt;=60,"Entre 30 e 60",IF(R5598&lt;=90,"Entre 60 e 90",IF(R5598&lt;=120,"Entre 90 e 120",IF(R5598&lt;=150,"Entre 120 e 150",IF(R5598&lt;=180,"Entre 150 e 180","Superior a 180")))))))</f>
        <v/>
      </c>
    </row>
    <row r="5599">
      <c r="A5599" t="inlineStr">
        <is>
          <t>Q024L07</t>
        </is>
      </c>
      <c r="B5599" t="inlineStr">
        <is>
          <t>JOSMAIANDRO BARBOSA DOS SANTOS</t>
        </is>
      </c>
      <c r="C5599" t="n">
        <v>1</v>
      </c>
      <c r="D5599" t="inlineStr">
        <is>
          <t>IPCA</t>
        </is>
      </c>
      <c r="E5599" t="n">
        <v>0</v>
      </c>
      <c r="F5599" t="inlineStr">
        <is>
          <t>MENSAL</t>
        </is>
      </c>
      <c r="G5599" t="n">
        <v>45321</v>
      </c>
      <c r="H5599" t="n">
        <v>45321</v>
      </c>
      <c r="I5599" t="n">
        <v>29</v>
      </c>
      <c r="J5599" t="inlineStr">
        <is>
          <t>CARTEIRA</t>
        </is>
      </c>
      <c r="K5599" t="inlineStr">
        <is>
          <t>CONTRATO</t>
        </is>
      </c>
      <c r="L5599" t="n">
        <v>5278.87</v>
      </c>
      <c r="M5599" t="inlineStr">
        <is>
          <t>IBIRAPITANGA FASE 3</t>
        </is>
      </c>
      <c r="N5599" s="142">
        <f>DATE(YEAR(G5599),MONTH(G5599),1)</f>
        <v/>
      </c>
      <c r="O5599" s="132">
        <f>IF(G5599&gt;$K$3,"Futuro","Atraso")</f>
        <v/>
      </c>
      <c r="P5599">
        <f>12*(YEAR(G5599)-YEAR($K$3))+(MONTH(G5599)-MONTH($K$3))</f>
        <v/>
      </c>
      <c r="Q5599" s="366">
        <f>IF(M5599="IBIRAPITANGA FASE 3",IF(O5599="Atraso",L5599,L5599/(1+$I$2)^P5599),IF(O5599="Atraso",L5599,L5599/(1+$I$1)^P5599))</f>
        <v/>
      </c>
      <c r="R5599">
        <f>IF(O5599="Atraso",$K$3-G5599,0)</f>
        <v/>
      </c>
      <c r="S5599">
        <f>IF(R5599&lt;=15,"Até 15",IF(R5599&lt;=30,"Entre 15 e 30",IF(R5599&lt;=60,"Entre 30 e 60",IF(R5599&lt;=90,"Entre 60 e 90",IF(R5599&lt;=120,"Entre 90 e 120",IF(R5599&lt;=150,"Entre 120 e 150",IF(R5599&lt;=180,"Entre 150 e 180","Superior a 180")))))))</f>
        <v/>
      </c>
    </row>
    <row r="5600">
      <c r="A5600" t="inlineStr">
        <is>
          <t>Q024L07</t>
        </is>
      </c>
      <c r="B5600" t="inlineStr">
        <is>
          <t>JOSMAIANDRO BARBOSA DOS SANTOS</t>
        </is>
      </c>
      <c r="C5600" t="n">
        <v>1</v>
      </c>
      <c r="D5600" t="inlineStr">
        <is>
          <t>IPCA</t>
        </is>
      </c>
      <c r="E5600" t="n">
        <v>0</v>
      </c>
      <c r="F5600" t="inlineStr">
        <is>
          <t>MENSAL</t>
        </is>
      </c>
      <c r="G5600" t="n">
        <v>45351</v>
      </c>
      <c r="H5600" t="n">
        <v>45351</v>
      </c>
      <c r="I5600" t="n">
        <v>30</v>
      </c>
      <c r="J5600" t="inlineStr">
        <is>
          <t>CARTEIRA</t>
        </is>
      </c>
      <c r="K5600" t="inlineStr">
        <is>
          <t>CONTRATO</t>
        </is>
      </c>
      <c r="L5600" t="n">
        <v>5278.87</v>
      </c>
      <c r="M5600" t="inlineStr">
        <is>
          <t>IBIRAPITANGA FASE 3</t>
        </is>
      </c>
      <c r="N5600" s="142">
        <f>DATE(YEAR(G5600),MONTH(G5600),1)</f>
        <v/>
      </c>
      <c r="O5600" s="132">
        <f>IF(G5600&gt;$K$3,"Futuro","Atraso")</f>
        <v/>
      </c>
      <c r="P5600">
        <f>12*(YEAR(G5600)-YEAR($K$3))+(MONTH(G5600)-MONTH($K$3))</f>
        <v/>
      </c>
      <c r="Q5600" s="366">
        <f>IF(M5600="IBIRAPITANGA FASE 3",IF(O5600="Atraso",L5600,L5600/(1+$I$2)^P5600),IF(O5600="Atraso",L5600,L5600/(1+$I$1)^P5600))</f>
        <v/>
      </c>
      <c r="R5600">
        <f>IF(O5600="Atraso",$K$3-G5600,0)</f>
        <v/>
      </c>
      <c r="S5600">
        <f>IF(R5600&lt;=15,"Até 15",IF(R5600&lt;=30,"Entre 15 e 30",IF(R5600&lt;=60,"Entre 30 e 60",IF(R5600&lt;=90,"Entre 60 e 90",IF(R5600&lt;=120,"Entre 90 e 120",IF(R5600&lt;=150,"Entre 120 e 150",IF(R5600&lt;=180,"Entre 150 e 180","Superior a 180")))))))</f>
        <v/>
      </c>
    </row>
    <row r="5601">
      <c r="A5601" t="inlineStr">
        <is>
          <t>Q024L07</t>
        </is>
      </c>
      <c r="B5601" t="inlineStr">
        <is>
          <t>JOSMAIANDRO BARBOSA DOS SANTOS</t>
        </is>
      </c>
      <c r="C5601" t="n">
        <v>1</v>
      </c>
      <c r="D5601" t="inlineStr">
        <is>
          <t>IPCA</t>
        </is>
      </c>
      <c r="E5601" t="n">
        <v>0</v>
      </c>
      <c r="F5601" t="inlineStr">
        <is>
          <t>MENSAL</t>
        </is>
      </c>
      <c r="G5601" t="n">
        <v>45381</v>
      </c>
      <c r="H5601" t="n">
        <v>45381</v>
      </c>
      <c r="I5601" t="n">
        <v>31</v>
      </c>
      <c r="J5601" t="inlineStr">
        <is>
          <t>CARTEIRA</t>
        </is>
      </c>
      <c r="K5601" t="inlineStr">
        <is>
          <t>CONTRATO</t>
        </is>
      </c>
      <c r="L5601" t="n">
        <v>5278.87</v>
      </c>
      <c r="M5601" t="inlineStr">
        <is>
          <t>IBIRAPITANGA FASE 3</t>
        </is>
      </c>
      <c r="N5601" s="142">
        <f>DATE(YEAR(G5601),MONTH(G5601),1)</f>
        <v/>
      </c>
      <c r="O5601" s="132">
        <f>IF(G5601&gt;$K$3,"Futuro","Atraso")</f>
        <v/>
      </c>
      <c r="P5601">
        <f>12*(YEAR(G5601)-YEAR($K$3))+(MONTH(G5601)-MONTH($K$3))</f>
        <v/>
      </c>
      <c r="Q5601" s="366">
        <f>IF(M5601="IBIRAPITANGA FASE 3",IF(O5601="Atraso",L5601,L5601/(1+$I$2)^P5601),IF(O5601="Atraso",L5601,L5601/(1+$I$1)^P5601))</f>
        <v/>
      </c>
      <c r="R5601">
        <f>IF(O5601="Atraso",$K$3-G5601,0)</f>
        <v/>
      </c>
      <c r="S5601">
        <f>IF(R5601&lt;=15,"Até 15",IF(R5601&lt;=30,"Entre 15 e 30",IF(R5601&lt;=60,"Entre 30 e 60",IF(R5601&lt;=90,"Entre 60 e 90",IF(R5601&lt;=120,"Entre 90 e 120",IF(R5601&lt;=150,"Entre 120 e 150",IF(R5601&lt;=180,"Entre 150 e 180","Superior a 180")))))))</f>
        <v/>
      </c>
    </row>
    <row r="5602">
      <c r="A5602" t="inlineStr">
        <is>
          <t>Q024L07</t>
        </is>
      </c>
      <c r="B5602" t="inlineStr">
        <is>
          <t>JOSMAIANDRO BARBOSA DOS SANTOS</t>
        </is>
      </c>
      <c r="C5602" t="n">
        <v>1</v>
      </c>
      <c r="D5602" t="inlineStr">
        <is>
          <t>IPCA</t>
        </is>
      </c>
      <c r="E5602" t="n">
        <v>0</v>
      </c>
      <c r="F5602" t="inlineStr">
        <is>
          <t>MENSAL</t>
        </is>
      </c>
      <c r="G5602" t="n">
        <v>45412</v>
      </c>
      <c r="H5602" t="n">
        <v>45412</v>
      </c>
      <c r="I5602" t="n">
        <v>32</v>
      </c>
      <c r="J5602" t="inlineStr">
        <is>
          <t>CARTEIRA</t>
        </is>
      </c>
      <c r="K5602" t="inlineStr">
        <is>
          <t>CONTRATO</t>
        </is>
      </c>
      <c r="L5602" t="n">
        <v>5278.87</v>
      </c>
      <c r="M5602" t="inlineStr">
        <is>
          <t>IBIRAPITANGA FASE 3</t>
        </is>
      </c>
      <c r="N5602" s="142">
        <f>DATE(YEAR(G5602),MONTH(G5602),1)</f>
        <v/>
      </c>
      <c r="O5602" s="132">
        <f>IF(G5602&gt;$K$3,"Futuro","Atraso")</f>
        <v/>
      </c>
      <c r="P5602">
        <f>12*(YEAR(G5602)-YEAR($K$3))+(MONTH(G5602)-MONTH($K$3))</f>
        <v/>
      </c>
      <c r="Q5602" s="366">
        <f>IF(M5602="IBIRAPITANGA FASE 3",IF(O5602="Atraso",L5602,L5602/(1+$I$2)^P5602),IF(O5602="Atraso",L5602,L5602/(1+$I$1)^P5602))</f>
        <v/>
      </c>
      <c r="R5602">
        <f>IF(O5602="Atraso",$K$3-G5602,0)</f>
        <v/>
      </c>
      <c r="S5602">
        <f>IF(R5602&lt;=15,"Até 15",IF(R5602&lt;=30,"Entre 15 e 30",IF(R5602&lt;=60,"Entre 30 e 60",IF(R5602&lt;=90,"Entre 60 e 90",IF(R5602&lt;=120,"Entre 90 e 120",IF(R5602&lt;=150,"Entre 120 e 150",IF(R5602&lt;=180,"Entre 150 e 180","Superior a 180")))))))</f>
        <v/>
      </c>
    </row>
    <row r="5603">
      <c r="A5603" t="inlineStr">
        <is>
          <t>Q024L07</t>
        </is>
      </c>
      <c r="B5603" t="inlineStr">
        <is>
          <t>JOSMAIANDRO BARBOSA DOS SANTOS</t>
        </is>
      </c>
      <c r="C5603" t="n">
        <v>1</v>
      </c>
      <c r="D5603" t="inlineStr">
        <is>
          <t>IPCA</t>
        </is>
      </c>
      <c r="E5603" t="n">
        <v>0</v>
      </c>
      <c r="F5603" t="inlineStr">
        <is>
          <t>MENSAL</t>
        </is>
      </c>
      <c r="G5603" t="n">
        <v>45412</v>
      </c>
      <c r="H5603" t="n">
        <v>45412</v>
      </c>
      <c r="I5603" t="n">
        <v>3</v>
      </c>
      <c r="J5603" t="inlineStr">
        <is>
          <t>CARTEIRA</t>
        </is>
      </c>
      <c r="K5603" t="inlineStr">
        <is>
          <t>CONTRATO</t>
        </is>
      </c>
      <c r="L5603" t="n">
        <v>23755.11</v>
      </c>
      <c r="M5603" t="inlineStr">
        <is>
          <t>IBIRAPITANGA FASE 3</t>
        </is>
      </c>
      <c r="N5603" s="142">
        <f>DATE(YEAR(G5603),MONTH(G5603),1)</f>
        <v/>
      </c>
      <c r="O5603" s="132">
        <f>IF(G5603&gt;$K$3,"Futuro","Atraso")</f>
        <v/>
      </c>
      <c r="P5603">
        <f>12*(YEAR(G5603)-YEAR($K$3))+(MONTH(G5603)-MONTH($K$3))</f>
        <v/>
      </c>
      <c r="Q5603" s="366">
        <f>IF(M5603="IBIRAPITANGA FASE 3",IF(O5603="Atraso",L5603,L5603/(1+$I$2)^P5603),IF(O5603="Atraso",L5603,L5603/(1+$I$1)^P5603))</f>
        <v/>
      </c>
      <c r="R5603">
        <f>IF(O5603="Atraso",$K$3-G5603,0)</f>
        <v/>
      </c>
      <c r="S5603">
        <f>IF(R5603&lt;=15,"Até 15",IF(R5603&lt;=30,"Entre 15 e 30",IF(R5603&lt;=60,"Entre 30 e 60",IF(R5603&lt;=90,"Entre 60 e 90",IF(R5603&lt;=120,"Entre 90 e 120",IF(R5603&lt;=150,"Entre 120 e 150",IF(R5603&lt;=180,"Entre 150 e 180","Superior a 180")))))))</f>
        <v/>
      </c>
    </row>
    <row r="5604">
      <c r="A5604" t="inlineStr">
        <is>
          <t>Q024L07</t>
        </is>
      </c>
      <c r="B5604" t="inlineStr">
        <is>
          <t>JOSMAIANDRO BARBOSA DOS SANTOS</t>
        </is>
      </c>
      <c r="C5604" t="n">
        <v>1</v>
      </c>
      <c r="D5604" t="inlineStr">
        <is>
          <t>IPCA</t>
        </is>
      </c>
      <c r="E5604" t="n">
        <v>0</v>
      </c>
      <c r="F5604" t="inlineStr">
        <is>
          <t>MENSAL</t>
        </is>
      </c>
      <c r="G5604" t="n">
        <v>45442</v>
      </c>
      <c r="H5604" t="n">
        <v>45442</v>
      </c>
      <c r="I5604" t="n">
        <v>33</v>
      </c>
      <c r="J5604" t="inlineStr">
        <is>
          <t>CARTEIRA</t>
        </is>
      </c>
      <c r="K5604" t="inlineStr">
        <is>
          <t>CONTRATO</t>
        </is>
      </c>
      <c r="L5604" t="n">
        <v>5278.87</v>
      </c>
      <c r="M5604" t="inlineStr">
        <is>
          <t>IBIRAPITANGA FASE 3</t>
        </is>
      </c>
      <c r="N5604" s="142">
        <f>DATE(YEAR(G5604),MONTH(G5604),1)</f>
        <v/>
      </c>
      <c r="O5604" s="132">
        <f>IF(G5604&gt;$K$3,"Futuro","Atraso")</f>
        <v/>
      </c>
      <c r="P5604">
        <f>12*(YEAR(G5604)-YEAR($K$3))+(MONTH(G5604)-MONTH($K$3))</f>
        <v/>
      </c>
      <c r="Q5604" s="366">
        <f>IF(M5604="IBIRAPITANGA FASE 3",IF(O5604="Atraso",L5604,L5604/(1+$I$2)^P5604),IF(O5604="Atraso",L5604,L5604/(1+$I$1)^P5604))</f>
        <v/>
      </c>
      <c r="R5604">
        <f>IF(O5604="Atraso",$K$3-G5604,0)</f>
        <v/>
      </c>
      <c r="S5604">
        <f>IF(R5604&lt;=15,"Até 15",IF(R5604&lt;=30,"Entre 15 e 30",IF(R5604&lt;=60,"Entre 30 e 60",IF(R5604&lt;=90,"Entre 60 e 90",IF(R5604&lt;=120,"Entre 90 e 120",IF(R5604&lt;=150,"Entre 120 e 150",IF(R5604&lt;=180,"Entre 150 e 180","Superior a 180")))))))</f>
        <v/>
      </c>
    </row>
    <row r="5605">
      <c r="A5605" t="inlineStr">
        <is>
          <t>Q024L07</t>
        </is>
      </c>
      <c r="B5605" t="inlineStr">
        <is>
          <t>JOSMAIANDRO BARBOSA DOS SANTOS</t>
        </is>
      </c>
      <c r="C5605" t="n">
        <v>1</v>
      </c>
      <c r="D5605" t="inlineStr">
        <is>
          <t>IPCA</t>
        </is>
      </c>
      <c r="E5605" t="n">
        <v>0</v>
      </c>
      <c r="F5605" t="inlineStr">
        <is>
          <t>MENSAL</t>
        </is>
      </c>
      <c r="G5605" t="n">
        <v>45473</v>
      </c>
      <c r="H5605" t="n">
        <v>45473</v>
      </c>
      <c r="I5605" t="n">
        <v>34</v>
      </c>
      <c r="J5605" t="inlineStr">
        <is>
          <t>CARTEIRA</t>
        </is>
      </c>
      <c r="K5605" t="inlineStr">
        <is>
          <t>CONTRATO</t>
        </is>
      </c>
      <c r="L5605" t="n">
        <v>5278.87</v>
      </c>
      <c r="M5605" t="inlineStr">
        <is>
          <t>IBIRAPITANGA FASE 3</t>
        </is>
      </c>
      <c r="N5605" s="142">
        <f>DATE(YEAR(G5605),MONTH(G5605),1)</f>
        <v/>
      </c>
      <c r="O5605" s="132">
        <f>IF(G5605&gt;$K$3,"Futuro","Atraso")</f>
        <v/>
      </c>
      <c r="P5605">
        <f>12*(YEAR(G5605)-YEAR($K$3))+(MONTH(G5605)-MONTH($K$3))</f>
        <v/>
      </c>
      <c r="Q5605" s="366">
        <f>IF(M5605="IBIRAPITANGA FASE 3",IF(O5605="Atraso",L5605,L5605/(1+$I$2)^P5605),IF(O5605="Atraso",L5605,L5605/(1+$I$1)^P5605))</f>
        <v/>
      </c>
      <c r="R5605">
        <f>IF(O5605="Atraso",$K$3-G5605,0)</f>
        <v/>
      </c>
      <c r="S5605">
        <f>IF(R5605&lt;=15,"Até 15",IF(R5605&lt;=30,"Entre 15 e 30",IF(R5605&lt;=60,"Entre 30 e 60",IF(R5605&lt;=90,"Entre 60 e 90",IF(R5605&lt;=120,"Entre 90 e 120",IF(R5605&lt;=150,"Entre 120 e 150",IF(R5605&lt;=180,"Entre 150 e 180","Superior a 180")))))))</f>
        <v/>
      </c>
    </row>
    <row r="5606">
      <c r="A5606" t="inlineStr">
        <is>
          <t>Q024L07</t>
        </is>
      </c>
      <c r="B5606" t="inlineStr">
        <is>
          <t>JOSMAIANDRO BARBOSA DOS SANTOS</t>
        </is>
      </c>
      <c r="C5606" t="n">
        <v>1</v>
      </c>
      <c r="D5606" t="inlineStr">
        <is>
          <t>IPCA</t>
        </is>
      </c>
      <c r="E5606" t="n">
        <v>0</v>
      </c>
      <c r="F5606" t="inlineStr">
        <is>
          <t>MENSAL</t>
        </is>
      </c>
      <c r="G5606" t="n">
        <v>45503</v>
      </c>
      <c r="H5606" t="n">
        <v>45503</v>
      </c>
      <c r="I5606" t="n">
        <v>35</v>
      </c>
      <c r="J5606" t="inlineStr">
        <is>
          <t>CARTEIRA</t>
        </is>
      </c>
      <c r="K5606" t="inlineStr">
        <is>
          <t>CONTRATO</t>
        </is>
      </c>
      <c r="L5606" t="n">
        <v>5278.87</v>
      </c>
      <c r="M5606" t="inlineStr">
        <is>
          <t>IBIRAPITANGA FASE 3</t>
        </is>
      </c>
      <c r="N5606" s="142">
        <f>DATE(YEAR(G5606),MONTH(G5606),1)</f>
        <v/>
      </c>
      <c r="O5606" s="132">
        <f>IF(G5606&gt;$K$3,"Futuro","Atraso")</f>
        <v/>
      </c>
      <c r="P5606">
        <f>12*(YEAR(G5606)-YEAR($K$3))+(MONTH(G5606)-MONTH($K$3))</f>
        <v/>
      </c>
      <c r="Q5606" s="366">
        <f>IF(M5606="IBIRAPITANGA FASE 3",IF(O5606="Atraso",L5606,L5606/(1+$I$2)^P5606),IF(O5606="Atraso",L5606,L5606/(1+$I$1)^P5606))</f>
        <v/>
      </c>
      <c r="R5606">
        <f>IF(O5606="Atraso",$K$3-G5606,0)</f>
        <v/>
      </c>
      <c r="S5606">
        <f>IF(R5606&lt;=15,"Até 15",IF(R5606&lt;=30,"Entre 15 e 30",IF(R5606&lt;=60,"Entre 30 e 60",IF(R5606&lt;=90,"Entre 60 e 90",IF(R5606&lt;=120,"Entre 90 e 120",IF(R5606&lt;=150,"Entre 120 e 150",IF(R5606&lt;=180,"Entre 150 e 180","Superior a 180")))))))</f>
        <v/>
      </c>
    </row>
    <row r="5607">
      <c r="A5607" t="inlineStr">
        <is>
          <t>Q024L07</t>
        </is>
      </c>
      <c r="B5607" t="inlineStr">
        <is>
          <t>JOSMAIANDRO BARBOSA DOS SANTOS</t>
        </is>
      </c>
      <c r="C5607" t="n">
        <v>1</v>
      </c>
      <c r="D5607" t="inlineStr">
        <is>
          <t>IPCA</t>
        </is>
      </c>
      <c r="E5607" t="n">
        <v>0</v>
      </c>
      <c r="F5607" t="inlineStr">
        <is>
          <t>MENSAL</t>
        </is>
      </c>
      <c r="G5607" t="n">
        <v>45534</v>
      </c>
      <c r="H5607" t="n">
        <v>45534</v>
      </c>
      <c r="I5607" t="n">
        <v>36</v>
      </c>
      <c r="J5607" t="inlineStr">
        <is>
          <t>CARTEIRA</t>
        </is>
      </c>
      <c r="K5607" t="inlineStr">
        <is>
          <t>CONTRATO</t>
        </is>
      </c>
      <c r="L5607" t="n">
        <v>5278.87</v>
      </c>
      <c r="M5607" t="inlineStr">
        <is>
          <t>IBIRAPITANGA FASE 3</t>
        </is>
      </c>
      <c r="N5607" s="142">
        <f>DATE(YEAR(G5607),MONTH(G5607),1)</f>
        <v/>
      </c>
      <c r="O5607" s="132">
        <f>IF(G5607&gt;$K$3,"Futuro","Atraso")</f>
        <v/>
      </c>
      <c r="P5607">
        <f>12*(YEAR(G5607)-YEAR($K$3))+(MONTH(G5607)-MONTH($K$3))</f>
        <v/>
      </c>
      <c r="Q5607" s="366">
        <f>IF(M5607="IBIRAPITANGA FASE 3",IF(O5607="Atraso",L5607,L5607/(1+$I$2)^P5607),IF(O5607="Atraso",L5607,L5607/(1+$I$1)^P5607))</f>
        <v/>
      </c>
      <c r="R5607">
        <f>IF(O5607="Atraso",$K$3-G5607,0)</f>
        <v/>
      </c>
      <c r="S5607">
        <f>IF(R5607&lt;=15,"Até 15",IF(R5607&lt;=30,"Entre 15 e 30",IF(R5607&lt;=60,"Entre 30 e 60",IF(R5607&lt;=90,"Entre 60 e 90",IF(R5607&lt;=120,"Entre 90 e 120",IF(R5607&lt;=150,"Entre 120 e 150",IF(R5607&lt;=180,"Entre 150 e 180","Superior a 180")))))))</f>
        <v/>
      </c>
    </row>
    <row r="5608">
      <c r="A5608" t="inlineStr">
        <is>
          <t>Q024L07</t>
        </is>
      </c>
      <c r="B5608" t="inlineStr">
        <is>
          <t>JOSMAIANDRO BARBOSA DOS SANTOS</t>
        </is>
      </c>
      <c r="C5608" t="n">
        <v>1</v>
      </c>
      <c r="D5608" t="inlineStr">
        <is>
          <t>IPCA</t>
        </is>
      </c>
      <c r="E5608" t="n">
        <v>0</v>
      </c>
      <c r="F5608" t="inlineStr">
        <is>
          <t>MENSAL</t>
        </is>
      </c>
      <c r="G5608" t="n">
        <v>45565</v>
      </c>
      <c r="H5608" t="n">
        <v>45565</v>
      </c>
      <c r="I5608" t="n">
        <v>37</v>
      </c>
      <c r="J5608" t="inlineStr">
        <is>
          <t>CARTEIRA</t>
        </is>
      </c>
      <c r="K5608" t="inlineStr">
        <is>
          <t>CONTRATO</t>
        </is>
      </c>
      <c r="L5608" t="n">
        <v>5278.87</v>
      </c>
      <c r="M5608" t="inlineStr">
        <is>
          <t>IBIRAPITANGA FASE 3</t>
        </is>
      </c>
      <c r="N5608" s="142">
        <f>DATE(YEAR(G5608),MONTH(G5608),1)</f>
        <v/>
      </c>
      <c r="O5608" s="132">
        <f>IF(G5608&gt;$K$3,"Futuro","Atraso")</f>
        <v/>
      </c>
      <c r="P5608">
        <f>12*(YEAR(G5608)-YEAR($K$3))+(MONTH(G5608)-MONTH($K$3))</f>
        <v/>
      </c>
      <c r="Q5608" s="366">
        <f>IF(M5608="IBIRAPITANGA FASE 3",IF(O5608="Atraso",L5608,L5608/(1+$I$2)^P5608),IF(O5608="Atraso",L5608,L5608/(1+$I$1)^P5608))</f>
        <v/>
      </c>
      <c r="R5608">
        <f>IF(O5608="Atraso",$K$3-G5608,0)</f>
        <v/>
      </c>
      <c r="S5608">
        <f>IF(R5608&lt;=15,"Até 15",IF(R5608&lt;=30,"Entre 15 e 30",IF(R5608&lt;=60,"Entre 30 e 60",IF(R5608&lt;=90,"Entre 60 e 90",IF(R5608&lt;=120,"Entre 90 e 120",IF(R5608&lt;=150,"Entre 120 e 150",IF(R5608&lt;=180,"Entre 150 e 180","Superior a 180")))))))</f>
        <v/>
      </c>
    </row>
    <row r="5609">
      <c r="A5609" t="inlineStr">
        <is>
          <t>Q024L07</t>
        </is>
      </c>
      <c r="B5609" t="inlineStr">
        <is>
          <t>JOSMAIANDRO BARBOSA DOS SANTOS</t>
        </is>
      </c>
      <c r="C5609" t="n">
        <v>1</v>
      </c>
      <c r="D5609" t="inlineStr">
        <is>
          <t>IPCA</t>
        </is>
      </c>
      <c r="E5609" t="n">
        <v>0</v>
      </c>
      <c r="F5609" t="inlineStr">
        <is>
          <t>MENSAL</t>
        </is>
      </c>
      <c r="G5609" t="n">
        <v>45595</v>
      </c>
      <c r="H5609" t="n">
        <v>45595</v>
      </c>
      <c r="I5609" t="n">
        <v>38</v>
      </c>
      <c r="J5609" t="inlineStr">
        <is>
          <t>CARTEIRA</t>
        </is>
      </c>
      <c r="K5609" t="inlineStr">
        <is>
          <t>CONTRATO</t>
        </is>
      </c>
      <c r="L5609" t="n">
        <v>5278.87</v>
      </c>
      <c r="M5609" t="inlineStr">
        <is>
          <t>IBIRAPITANGA FASE 3</t>
        </is>
      </c>
      <c r="N5609" s="142">
        <f>DATE(YEAR(G5609),MONTH(G5609),1)</f>
        <v/>
      </c>
      <c r="O5609" s="132">
        <f>IF(G5609&gt;$K$3,"Futuro","Atraso")</f>
        <v/>
      </c>
      <c r="P5609">
        <f>12*(YEAR(G5609)-YEAR($K$3))+(MONTH(G5609)-MONTH($K$3))</f>
        <v/>
      </c>
      <c r="Q5609" s="366">
        <f>IF(M5609="IBIRAPITANGA FASE 3",IF(O5609="Atraso",L5609,L5609/(1+$I$2)^P5609),IF(O5609="Atraso",L5609,L5609/(1+$I$1)^P5609))</f>
        <v/>
      </c>
      <c r="R5609">
        <f>IF(O5609="Atraso",$K$3-G5609,0)</f>
        <v/>
      </c>
      <c r="S5609">
        <f>IF(R5609&lt;=15,"Até 15",IF(R5609&lt;=30,"Entre 15 e 30",IF(R5609&lt;=60,"Entre 30 e 60",IF(R5609&lt;=90,"Entre 60 e 90",IF(R5609&lt;=120,"Entre 90 e 120",IF(R5609&lt;=150,"Entre 120 e 150",IF(R5609&lt;=180,"Entre 150 e 180","Superior a 180")))))))</f>
        <v/>
      </c>
    </row>
    <row r="5610">
      <c r="A5610" t="inlineStr">
        <is>
          <t>Q024L07</t>
        </is>
      </c>
      <c r="B5610" t="inlineStr">
        <is>
          <t>JOSMAIANDRO BARBOSA DOS SANTOS</t>
        </is>
      </c>
      <c r="C5610" t="n">
        <v>1</v>
      </c>
      <c r="D5610" t="inlineStr">
        <is>
          <t>IPCA</t>
        </is>
      </c>
      <c r="E5610" t="n">
        <v>0</v>
      </c>
      <c r="F5610" t="inlineStr">
        <is>
          <t>MENSAL</t>
        </is>
      </c>
      <c r="G5610" t="n">
        <v>45626</v>
      </c>
      <c r="H5610" t="n">
        <v>45626</v>
      </c>
      <c r="I5610" t="n">
        <v>39</v>
      </c>
      <c r="J5610" t="inlineStr">
        <is>
          <t>CARTEIRA</t>
        </is>
      </c>
      <c r="K5610" t="inlineStr">
        <is>
          <t>CONTRATO</t>
        </is>
      </c>
      <c r="L5610" t="n">
        <v>5278.87</v>
      </c>
      <c r="M5610" t="inlineStr">
        <is>
          <t>IBIRAPITANGA FASE 3</t>
        </is>
      </c>
      <c r="N5610" s="142">
        <f>DATE(YEAR(G5610),MONTH(G5610),1)</f>
        <v/>
      </c>
      <c r="O5610" s="132">
        <f>IF(G5610&gt;$K$3,"Futuro","Atraso")</f>
        <v/>
      </c>
      <c r="P5610">
        <f>12*(YEAR(G5610)-YEAR($K$3))+(MONTH(G5610)-MONTH($K$3))</f>
        <v/>
      </c>
      <c r="Q5610" s="366">
        <f>IF(M5610="IBIRAPITANGA FASE 3",IF(O5610="Atraso",L5610,L5610/(1+$I$2)^P5610),IF(O5610="Atraso",L5610,L5610/(1+$I$1)^P5610))</f>
        <v/>
      </c>
      <c r="R5610">
        <f>IF(O5610="Atraso",$K$3-G5610,0)</f>
        <v/>
      </c>
      <c r="S5610">
        <f>IF(R5610&lt;=15,"Até 15",IF(R5610&lt;=30,"Entre 15 e 30",IF(R5610&lt;=60,"Entre 30 e 60",IF(R5610&lt;=90,"Entre 60 e 90",IF(R5610&lt;=120,"Entre 90 e 120",IF(R5610&lt;=150,"Entre 120 e 150",IF(R5610&lt;=180,"Entre 150 e 180","Superior a 180")))))))</f>
        <v/>
      </c>
    </row>
    <row r="5611">
      <c r="A5611" t="inlineStr">
        <is>
          <t>Q024L07</t>
        </is>
      </c>
      <c r="B5611" t="inlineStr">
        <is>
          <t>JOSMAIANDRO BARBOSA DOS SANTOS</t>
        </is>
      </c>
      <c r="C5611" t="n">
        <v>1</v>
      </c>
      <c r="D5611" t="inlineStr">
        <is>
          <t>IPCA</t>
        </is>
      </c>
      <c r="E5611" t="n">
        <v>0</v>
      </c>
      <c r="F5611" t="inlineStr">
        <is>
          <t>MENSAL</t>
        </is>
      </c>
      <c r="G5611" t="n">
        <v>45656</v>
      </c>
      <c r="H5611" t="n">
        <v>45656</v>
      </c>
      <c r="I5611" t="n">
        <v>40</v>
      </c>
      <c r="J5611" t="inlineStr">
        <is>
          <t>CARTEIRA</t>
        </is>
      </c>
      <c r="K5611" t="inlineStr">
        <is>
          <t>CONTRATO</t>
        </is>
      </c>
      <c r="L5611" t="n">
        <v>5278.87</v>
      </c>
      <c r="M5611" t="inlineStr">
        <is>
          <t>IBIRAPITANGA FASE 3</t>
        </is>
      </c>
      <c r="N5611" s="142">
        <f>DATE(YEAR(G5611),MONTH(G5611),1)</f>
        <v/>
      </c>
      <c r="O5611" s="132">
        <f>IF(G5611&gt;$K$3,"Futuro","Atraso")</f>
        <v/>
      </c>
      <c r="P5611">
        <f>12*(YEAR(G5611)-YEAR($K$3))+(MONTH(G5611)-MONTH($K$3))</f>
        <v/>
      </c>
      <c r="Q5611" s="366">
        <f>IF(M5611="IBIRAPITANGA FASE 3",IF(O5611="Atraso",L5611,L5611/(1+$I$2)^P5611),IF(O5611="Atraso",L5611,L5611/(1+$I$1)^P5611))</f>
        <v/>
      </c>
      <c r="R5611">
        <f>IF(O5611="Atraso",$K$3-G5611,0)</f>
        <v/>
      </c>
      <c r="S5611">
        <f>IF(R5611&lt;=15,"Até 15",IF(R5611&lt;=30,"Entre 15 e 30",IF(R5611&lt;=60,"Entre 30 e 60",IF(R5611&lt;=90,"Entre 60 e 90",IF(R5611&lt;=120,"Entre 90 e 120",IF(R5611&lt;=150,"Entre 120 e 150",IF(R5611&lt;=180,"Entre 150 e 180","Superior a 180")))))))</f>
        <v/>
      </c>
    </row>
    <row r="5612">
      <c r="A5612" t="inlineStr">
        <is>
          <t>Q024L07</t>
        </is>
      </c>
      <c r="B5612" t="inlineStr">
        <is>
          <t>JOSMAIANDRO BARBOSA DOS SANTOS</t>
        </is>
      </c>
      <c r="C5612" t="n">
        <v>1</v>
      </c>
      <c r="D5612" t="inlineStr">
        <is>
          <t>IPCA</t>
        </is>
      </c>
      <c r="E5612" t="n">
        <v>0</v>
      </c>
      <c r="F5612" t="inlineStr">
        <is>
          <t>MENSAL</t>
        </is>
      </c>
      <c r="G5612" t="n">
        <v>45687</v>
      </c>
      <c r="H5612" t="n">
        <v>45687</v>
      </c>
      <c r="I5612" t="n">
        <v>41</v>
      </c>
      <c r="J5612" t="inlineStr">
        <is>
          <t>CARTEIRA</t>
        </is>
      </c>
      <c r="K5612" t="inlineStr">
        <is>
          <t>CONTRATO</t>
        </is>
      </c>
      <c r="L5612" t="n">
        <v>5278.87</v>
      </c>
      <c r="M5612" t="inlineStr">
        <is>
          <t>IBIRAPITANGA FASE 3</t>
        </is>
      </c>
      <c r="N5612" s="142">
        <f>DATE(YEAR(G5612),MONTH(G5612),1)</f>
        <v/>
      </c>
      <c r="O5612" s="132">
        <f>IF(G5612&gt;$K$3,"Futuro","Atraso")</f>
        <v/>
      </c>
      <c r="P5612">
        <f>12*(YEAR(G5612)-YEAR($K$3))+(MONTH(G5612)-MONTH($K$3))</f>
        <v/>
      </c>
      <c r="Q5612" s="366">
        <f>IF(M5612="IBIRAPITANGA FASE 3",IF(O5612="Atraso",L5612,L5612/(1+$I$2)^P5612),IF(O5612="Atraso",L5612,L5612/(1+$I$1)^P5612))</f>
        <v/>
      </c>
      <c r="R5612">
        <f>IF(O5612="Atraso",$K$3-G5612,0)</f>
        <v/>
      </c>
      <c r="S5612">
        <f>IF(R5612&lt;=15,"Até 15",IF(R5612&lt;=30,"Entre 15 e 30",IF(R5612&lt;=60,"Entre 30 e 60",IF(R5612&lt;=90,"Entre 60 e 90",IF(R5612&lt;=120,"Entre 90 e 120",IF(R5612&lt;=150,"Entre 120 e 150",IF(R5612&lt;=180,"Entre 150 e 180","Superior a 180")))))))</f>
        <v/>
      </c>
    </row>
    <row r="5613">
      <c r="A5613" t="inlineStr">
        <is>
          <t>Q024L07</t>
        </is>
      </c>
      <c r="B5613" t="inlineStr">
        <is>
          <t>JOSMAIANDRO BARBOSA DOS SANTOS</t>
        </is>
      </c>
      <c r="C5613" t="n">
        <v>1</v>
      </c>
      <c r="D5613" t="inlineStr">
        <is>
          <t>IPCA</t>
        </is>
      </c>
      <c r="E5613" t="n">
        <v>0</v>
      </c>
      <c r="F5613" t="inlineStr">
        <is>
          <t>MENSAL</t>
        </is>
      </c>
      <c r="G5613" t="n">
        <v>45716</v>
      </c>
      <c r="H5613" t="n">
        <v>45716</v>
      </c>
      <c r="I5613" t="n">
        <v>42</v>
      </c>
      <c r="J5613" t="inlineStr">
        <is>
          <t>CARTEIRA</t>
        </is>
      </c>
      <c r="K5613" t="inlineStr">
        <is>
          <t>CONTRATO</t>
        </is>
      </c>
      <c r="L5613" t="n">
        <v>5278.87</v>
      </c>
      <c r="M5613" t="inlineStr">
        <is>
          <t>IBIRAPITANGA FASE 3</t>
        </is>
      </c>
      <c r="N5613" s="142">
        <f>DATE(YEAR(G5613),MONTH(G5613),1)</f>
        <v/>
      </c>
      <c r="O5613" s="132">
        <f>IF(G5613&gt;$K$3,"Futuro","Atraso")</f>
        <v/>
      </c>
      <c r="P5613">
        <f>12*(YEAR(G5613)-YEAR($K$3))+(MONTH(G5613)-MONTH($K$3))</f>
        <v/>
      </c>
      <c r="Q5613" s="366">
        <f>IF(M5613="IBIRAPITANGA FASE 3",IF(O5613="Atraso",L5613,L5613/(1+$I$2)^P5613),IF(O5613="Atraso",L5613,L5613/(1+$I$1)^P5613))</f>
        <v/>
      </c>
      <c r="R5613">
        <f>IF(O5613="Atraso",$K$3-G5613,0)</f>
        <v/>
      </c>
      <c r="S5613">
        <f>IF(R5613&lt;=15,"Até 15",IF(R5613&lt;=30,"Entre 15 e 30",IF(R5613&lt;=60,"Entre 30 e 60",IF(R5613&lt;=90,"Entre 60 e 90",IF(R5613&lt;=120,"Entre 90 e 120",IF(R5613&lt;=150,"Entre 120 e 150",IF(R5613&lt;=180,"Entre 150 e 180","Superior a 180")))))))</f>
        <v/>
      </c>
    </row>
    <row r="5614">
      <c r="A5614" t="inlineStr">
        <is>
          <t>Q024L07</t>
        </is>
      </c>
      <c r="B5614" t="inlineStr">
        <is>
          <t>JOSMAIANDRO BARBOSA DOS SANTOS</t>
        </is>
      </c>
      <c r="C5614" t="n">
        <v>1</v>
      </c>
      <c r="D5614" t="inlineStr">
        <is>
          <t>IPCA</t>
        </is>
      </c>
      <c r="E5614" t="n">
        <v>0</v>
      </c>
      <c r="F5614" t="inlineStr">
        <is>
          <t>MENSAL</t>
        </is>
      </c>
      <c r="G5614" t="n">
        <v>45777</v>
      </c>
      <c r="H5614" t="n">
        <v>45777</v>
      </c>
      <c r="I5614" t="n">
        <v>4</v>
      </c>
      <c r="J5614" t="inlineStr">
        <is>
          <t>CARTEIRA</t>
        </is>
      </c>
      <c r="K5614" t="inlineStr">
        <is>
          <t>CONTRATO</t>
        </is>
      </c>
      <c r="L5614" t="n">
        <v>23755.11</v>
      </c>
      <c r="M5614" t="inlineStr">
        <is>
          <t>IBIRAPITANGA FASE 3</t>
        </is>
      </c>
      <c r="N5614" s="142">
        <f>DATE(YEAR(G5614),MONTH(G5614),1)</f>
        <v/>
      </c>
      <c r="O5614" s="132">
        <f>IF(G5614&gt;$K$3,"Futuro","Atraso")</f>
        <v/>
      </c>
      <c r="P5614">
        <f>12*(YEAR(G5614)-YEAR($K$3))+(MONTH(G5614)-MONTH($K$3))</f>
        <v/>
      </c>
      <c r="Q5614" s="366">
        <f>IF(M5614="IBIRAPITANGA FASE 3",IF(O5614="Atraso",L5614,L5614/(1+$I$2)^P5614),IF(O5614="Atraso",L5614,L5614/(1+$I$1)^P5614))</f>
        <v/>
      </c>
      <c r="R5614">
        <f>IF(O5614="Atraso",$K$3-G5614,0)</f>
        <v/>
      </c>
      <c r="S5614">
        <f>IF(R5614&lt;=15,"Até 15",IF(R5614&lt;=30,"Entre 15 e 30",IF(R5614&lt;=60,"Entre 30 e 60",IF(R5614&lt;=90,"Entre 60 e 90",IF(R5614&lt;=120,"Entre 90 e 120",IF(R5614&lt;=150,"Entre 120 e 150",IF(R5614&lt;=180,"Entre 150 e 180","Superior a 180")))))))</f>
        <v/>
      </c>
    </row>
    <row r="5615">
      <c r="A5615" t="inlineStr">
        <is>
          <t>Q024L010</t>
        </is>
      </c>
      <c r="B5615" t="inlineStr">
        <is>
          <t>LUCAS DE SOUSA SANTOS</t>
        </is>
      </c>
      <c r="C5615" t="n">
        <v>1</v>
      </c>
      <c r="D5615" t="inlineStr">
        <is>
          <t>IPCA</t>
        </is>
      </c>
      <c r="E5615" t="n">
        <v>0</v>
      </c>
      <c r="F5615" t="inlineStr">
        <is>
          <t>MENSAL</t>
        </is>
      </c>
      <c r="G5615" t="n">
        <v>45255</v>
      </c>
      <c r="H5615" t="n">
        <v>45255</v>
      </c>
      <c r="I5615" t="n">
        <v>40</v>
      </c>
      <c r="J5615" t="inlineStr">
        <is>
          <t>CARTEIRA</t>
        </is>
      </c>
      <c r="K5615" t="inlineStr">
        <is>
          <t>CONTRATO</t>
        </is>
      </c>
      <c r="L5615" t="n">
        <v>3987.54</v>
      </c>
      <c r="M5615" t="inlineStr">
        <is>
          <t>IBIRAPITANGA FASE 3</t>
        </is>
      </c>
      <c r="N5615" s="142">
        <f>DATE(YEAR(G5615),MONTH(G5615),1)</f>
        <v/>
      </c>
      <c r="O5615" s="132">
        <f>IF(G5615&gt;$K$3,"Futuro","Atraso")</f>
        <v/>
      </c>
      <c r="P5615">
        <f>12*(YEAR(G5615)-YEAR($K$3))+(MONTH(G5615)-MONTH($K$3))</f>
        <v/>
      </c>
      <c r="Q5615" s="366">
        <f>IF(M5615="IBIRAPITANGA FASE 3",IF(O5615="Atraso",L5615,L5615/(1+$I$2)^P5615),IF(O5615="Atraso",L5615,L5615/(1+$I$1)^P5615))</f>
        <v/>
      </c>
      <c r="R5615">
        <f>IF(O5615="Atraso",$K$3-G5615,0)</f>
        <v/>
      </c>
      <c r="S5615">
        <f>IF(R5615&lt;=15,"Até 15",IF(R5615&lt;=30,"Entre 15 e 30",IF(R5615&lt;=60,"Entre 30 e 60",IF(R5615&lt;=90,"Entre 60 e 90",IF(R5615&lt;=120,"Entre 90 e 120",IF(R5615&lt;=150,"Entre 120 e 150",IF(R5615&lt;=180,"Entre 150 e 180","Superior a 180")))))))</f>
        <v/>
      </c>
    </row>
    <row r="5616">
      <c r="A5616" t="inlineStr">
        <is>
          <t>Q024L010</t>
        </is>
      </c>
      <c r="B5616" t="inlineStr">
        <is>
          <t>LUCAS DE SOUSA SANTOS</t>
        </is>
      </c>
      <c r="C5616" t="n">
        <v>1</v>
      </c>
      <c r="D5616" t="inlineStr">
        <is>
          <t>IPCA</t>
        </is>
      </c>
      <c r="E5616" t="n">
        <v>0</v>
      </c>
      <c r="F5616" t="inlineStr">
        <is>
          <t>MENSAL</t>
        </is>
      </c>
      <c r="G5616" t="n">
        <v>45285</v>
      </c>
      <c r="H5616" t="n">
        <v>45285</v>
      </c>
      <c r="I5616" t="n">
        <v>41</v>
      </c>
      <c r="J5616" t="inlineStr">
        <is>
          <t>CARTEIRA</t>
        </is>
      </c>
      <c r="K5616" t="inlineStr">
        <is>
          <t>CONTRATO</t>
        </is>
      </c>
      <c r="L5616" t="n">
        <v>3987.54</v>
      </c>
      <c r="M5616" t="inlineStr">
        <is>
          <t>IBIRAPITANGA FASE 3</t>
        </is>
      </c>
      <c r="N5616" s="142">
        <f>DATE(YEAR(G5616),MONTH(G5616),1)</f>
        <v/>
      </c>
      <c r="O5616" s="132">
        <f>IF(G5616&gt;$K$3,"Futuro","Atraso")</f>
        <v/>
      </c>
      <c r="P5616">
        <f>12*(YEAR(G5616)-YEAR($K$3))+(MONTH(G5616)-MONTH($K$3))</f>
        <v/>
      </c>
      <c r="Q5616" s="366">
        <f>IF(M5616="IBIRAPITANGA FASE 3",IF(O5616="Atraso",L5616,L5616/(1+$I$2)^P5616),IF(O5616="Atraso",L5616,L5616/(1+$I$1)^P5616))</f>
        <v/>
      </c>
      <c r="R5616">
        <f>IF(O5616="Atraso",$K$3-G5616,0)</f>
        <v/>
      </c>
      <c r="S5616">
        <f>IF(R5616&lt;=15,"Até 15",IF(R5616&lt;=30,"Entre 15 e 30",IF(R5616&lt;=60,"Entre 30 e 60",IF(R5616&lt;=90,"Entre 60 e 90",IF(R5616&lt;=120,"Entre 90 e 120",IF(R5616&lt;=150,"Entre 120 e 150",IF(R5616&lt;=180,"Entre 150 e 180","Superior a 180")))))))</f>
        <v/>
      </c>
    </row>
    <row r="5617">
      <c r="A5617" t="inlineStr">
        <is>
          <t>Q024L010</t>
        </is>
      </c>
      <c r="B5617" t="inlineStr">
        <is>
          <t>LUCAS DE SOUSA SANTOS</t>
        </is>
      </c>
      <c r="C5617" t="n">
        <v>1</v>
      </c>
      <c r="D5617" t="inlineStr">
        <is>
          <t>IPCA</t>
        </is>
      </c>
      <c r="E5617" t="n">
        <v>0</v>
      </c>
      <c r="F5617" t="inlineStr">
        <is>
          <t>MENSAL</t>
        </is>
      </c>
      <c r="G5617" t="n">
        <v>45316</v>
      </c>
      <c r="H5617" t="n">
        <v>45316</v>
      </c>
      <c r="I5617" t="n">
        <v>42</v>
      </c>
      <c r="J5617" t="inlineStr">
        <is>
          <t>CARTEIRA</t>
        </is>
      </c>
      <c r="K5617" t="inlineStr">
        <is>
          <t>CONTRATO</t>
        </is>
      </c>
      <c r="L5617" t="n">
        <v>3987.54</v>
      </c>
      <c r="M5617" t="inlineStr">
        <is>
          <t>IBIRAPITANGA FASE 3</t>
        </is>
      </c>
      <c r="N5617" s="142">
        <f>DATE(YEAR(G5617),MONTH(G5617),1)</f>
        <v/>
      </c>
      <c r="O5617" s="132">
        <f>IF(G5617&gt;$K$3,"Futuro","Atraso")</f>
        <v/>
      </c>
      <c r="P5617">
        <f>12*(YEAR(G5617)-YEAR($K$3))+(MONTH(G5617)-MONTH($K$3))</f>
        <v/>
      </c>
      <c r="Q5617" s="366">
        <f>IF(M5617="IBIRAPITANGA FASE 3",IF(O5617="Atraso",L5617,L5617/(1+$I$2)^P5617),IF(O5617="Atraso",L5617,L5617/(1+$I$1)^P5617))</f>
        <v/>
      </c>
      <c r="R5617">
        <f>IF(O5617="Atraso",$K$3-G5617,0)</f>
        <v/>
      </c>
      <c r="S5617">
        <f>IF(R5617&lt;=15,"Até 15",IF(R5617&lt;=30,"Entre 15 e 30",IF(R5617&lt;=60,"Entre 30 e 60",IF(R5617&lt;=90,"Entre 60 e 90",IF(R5617&lt;=120,"Entre 90 e 120",IF(R5617&lt;=150,"Entre 120 e 150",IF(R5617&lt;=180,"Entre 150 e 180","Superior a 180")))))))</f>
        <v/>
      </c>
    </row>
    <row r="5618">
      <c r="A5618" t="inlineStr">
        <is>
          <t>Q024L010</t>
        </is>
      </c>
      <c r="B5618" t="inlineStr">
        <is>
          <t>LUCAS DE SOUSA SANTOS</t>
        </is>
      </c>
      <c r="C5618" t="n">
        <v>1</v>
      </c>
      <c r="D5618" t="inlineStr">
        <is>
          <t>IPCA</t>
        </is>
      </c>
      <c r="E5618" t="n">
        <v>0</v>
      </c>
      <c r="F5618" t="inlineStr">
        <is>
          <t>MENSAL</t>
        </is>
      </c>
      <c r="G5618" t="n">
        <v>45347</v>
      </c>
      <c r="H5618" t="n">
        <v>45347</v>
      </c>
      <c r="I5618" t="n">
        <v>43</v>
      </c>
      <c r="J5618" t="inlineStr">
        <is>
          <t>CARTEIRA</t>
        </is>
      </c>
      <c r="K5618" t="inlineStr">
        <is>
          <t>CONTRATO</t>
        </is>
      </c>
      <c r="L5618" t="n">
        <v>3987.54</v>
      </c>
      <c r="M5618" t="inlineStr">
        <is>
          <t>IBIRAPITANGA FASE 3</t>
        </is>
      </c>
      <c r="N5618" s="142">
        <f>DATE(YEAR(G5618),MONTH(G5618),1)</f>
        <v/>
      </c>
      <c r="O5618" s="132">
        <f>IF(G5618&gt;$K$3,"Futuro","Atraso")</f>
        <v/>
      </c>
      <c r="P5618">
        <f>12*(YEAR(G5618)-YEAR($K$3))+(MONTH(G5618)-MONTH($K$3))</f>
        <v/>
      </c>
      <c r="Q5618" s="366">
        <f>IF(M5618="IBIRAPITANGA FASE 3",IF(O5618="Atraso",L5618,L5618/(1+$I$2)^P5618),IF(O5618="Atraso",L5618,L5618/(1+$I$1)^P5618))</f>
        <v/>
      </c>
      <c r="R5618">
        <f>IF(O5618="Atraso",$K$3-G5618,0)</f>
        <v/>
      </c>
      <c r="S5618">
        <f>IF(R5618&lt;=15,"Até 15",IF(R5618&lt;=30,"Entre 15 e 30",IF(R5618&lt;=60,"Entre 30 e 60",IF(R5618&lt;=90,"Entre 60 e 90",IF(R5618&lt;=120,"Entre 90 e 120",IF(R5618&lt;=150,"Entre 120 e 150",IF(R5618&lt;=180,"Entre 150 e 180","Superior a 180")))))))</f>
        <v/>
      </c>
    </row>
    <row r="5619">
      <c r="A5619" t="inlineStr">
        <is>
          <t>Q024L010</t>
        </is>
      </c>
      <c r="B5619" t="inlineStr">
        <is>
          <t>LUCAS DE SOUSA SANTOS</t>
        </is>
      </c>
      <c r="C5619" t="n">
        <v>1</v>
      </c>
      <c r="D5619" t="inlineStr">
        <is>
          <t>IPCA</t>
        </is>
      </c>
      <c r="E5619" t="n">
        <v>0</v>
      </c>
      <c r="F5619" t="inlineStr">
        <is>
          <t>MENSAL</t>
        </is>
      </c>
      <c r="G5619" t="n">
        <v>45376</v>
      </c>
      <c r="H5619" t="n">
        <v>45376</v>
      </c>
      <c r="I5619" t="n">
        <v>44</v>
      </c>
      <c r="J5619" t="inlineStr">
        <is>
          <t>CARTEIRA</t>
        </is>
      </c>
      <c r="K5619" t="inlineStr">
        <is>
          <t>CONTRATO</t>
        </is>
      </c>
      <c r="L5619" t="n">
        <v>3987.54</v>
      </c>
      <c r="M5619" t="inlineStr">
        <is>
          <t>IBIRAPITANGA FASE 3</t>
        </is>
      </c>
      <c r="N5619" s="142">
        <f>DATE(YEAR(G5619),MONTH(G5619),1)</f>
        <v/>
      </c>
      <c r="O5619" s="132">
        <f>IF(G5619&gt;$K$3,"Futuro","Atraso")</f>
        <v/>
      </c>
      <c r="P5619">
        <f>12*(YEAR(G5619)-YEAR($K$3))+(MONTH(G5619)-MONTH($K$3))</f>
        <v/>
      </c>
      <c r="Q5619" s="366">
        <f>IF(M5619="IBIRAPITANGA FASE 3",IF(O5619="Atraso",L5619,L5619/(1+$I$2)^P5619),IF(O5619="Atraso",L5619,L5619/(1+$I$1)^P5619))</f>
        <v/>
      </c>
      <c r="R5619">
        <f>IF(O5619="Atraso",$K$3-G5619,0)</f>
        <v/>
      </c>
      <c r="S5619">
        <f>IF(R5619&lt;=15,"Até 15",IF(R5619&lt;=30,"Entre 15 e 30",IF(R5619&lt;=60,"Entre 30 e 60",IF(R5619&lt;=90,"Entre 60 e 90",IF(R5619&lt;=120,"Entre 90 e 120",IF(R5619&lt;=150,"Entre 120 e 150",IF(R5619&lt;=180,"Entre 150 e 180","Superior a 180")))))))</f>
        <v/>
      </c>
    </row>
    <row r="5620">
      <c r="A5620" t="inlineStr">
        <is>
          <t>Q024L013</t>
        </is>
      </c>
      <c r="B5620" t="inlineStr">
        <is>
          <t>RICHARD MCNAUGHT</t>
        </is>
      </c>
      <c r="C5620" t="n">
        <v>1</v>
      </c>
      <c r="D5620" t="inlineStr">
        <is>
          <t>IPCA</t>
        </is>
      </c>
      <c r="E5620" t="n">
        <v>0</v>
      </c>
      <c r="F5620" t="inlineStr">
        <is>
          <t>MENSAL</t>
        </is>
      </c>
      <c r="G5620" t="n">
        <v>45245</v>
      </c>
      <c r="H5620" t="n">
        <v>45245</v>
      </c>
      <c r="I5620" t="n">
        <v>31</v>
      </c>
      <c r="J5620" t="inlineStr">
        <is>
          <t>CARTEIRA</t>
        </is>
      </c>
      <c r="K5620" t="inlineStr">
        <is>
          <t>CONTRATO</t>
        </is>
      </c>
      <c r="L5620" t="n">
        <v>4757.99</v>
      </c>
      <c r="M5620" t="inlineStr">
        <is>
          <t>IBIRAPITANGA FASE 3</t>
        </is>
      </c>
      <c r="N5620" s="142">
        <f>DATE(YEAR(G5620),MONTH(G5620),1)</f>
        <v/>
      </c>
      <c r="O5620" s="132">
        <f>IF(G5620&gt;$K$3,"Futuro","Atraso")</f>
        <v/>
      </c>
      <c r="P5620">
        <f>12*(YEAR(G5620)-YEAR($K$3))+(MONTH(G5620)-MONTH($K$3))</f>
        <v/>
      </c>
      <c r="Q5620" s="366">
        <f>IF(M5620="IBIRAPITANGA FASE 3",IF(O5620="Atraso",L5620,L5620/(1+$I$2)^P5620),IF(O5620="Atraso",L5620,L5620/(1+$I$1)^P5620))</f>
        <v/>
      </c>
      <c r="R5620">
        <f>IF(O5620="Atraso",$K$3-G5620,0)</f>
        <v/>
      </c>
      <c r="S5620">
        <f>IF(R5620&lt;=15,"Até 15",IF(R5620&lt;=30,"Entre 15 e 30",IF(R5620&lt;=60,"Entre 30 e 60",IF(R5620&lt;=90,"Entre 60 e 90",IF(R5620&lt;=120,"Entre 90 e 120",IF(R5620&lt;=150,"Entre 120 e 150",IF(R5620&lt;=180,"Entre 150 e 180","Superior a 180")))))))</f>
        <v/>
      </c>
    </row>
    <row r="5621">
      <c r="A5621" t="inlineStr">
        <is>
          <t>Q024L013</t>
        </is>
      </c>
      <c r="B5621" t="inlineStr">
        <is>
          <t>RICHARD MCNAUGHT</t>
        </is>
      </c>
      <c r="C5621" t="n">
        <v>1</v>
      </c>
      <c r="D5621" t="inlineStr">
        <is>
          <t>IPCA</t>
        </is>
      </c>
      <c r="E5621" t="n">
        <v>0</v>
      </c>
      <c r="F5621" t="inlineStr">
        <is>
          <t>MENSAL</t>
        </is>
      </c>
      <c r="G5621" t="n">
        <v>45275</v>
      </c>
      <c r="H5621" t="n">
        <v>45275</v>
      </c>
      <c r="I5621" t="n">
        <v>32</v>
      </c>
      <c r="J5621" t="inlineStr">
        <is>
          <t>CARTEIRA</t>
        </is>
      </c>
      <c r="K5621" t="inlineStr">
        <is>
          <t>CONTRATO</t>
        </is>
      </c>
      <c r="L5621" t="n">
        <v>4757.99</v>
      </c>
      <c r="M5621" t="inlineStr">
        <is>
          <t>IBIRAPITANGA FASE 3</t>
        </is>
      </c>
      <c r="N5621" s="142">
        <f>DATE(YEAR(G5621),MONTH(G5621),1)</f>
        <v/>
      </c>
      <c r="O5621" s="132">
        <f>IF(G5621&gt;$K$3,"Futuro","Atraso")</f>
        <v/>
      </c>
      <c r="P5621">
        <f>12*(YEAR(G5621)-YEAR($K$3))+(MONTH(G5621)-MONTH($K$3))</f>
        <v/>
      </c>
      <c r="Q5621" s="366">
        <f>IF(M5621="IBIRAPITANGA FASE 3",IF(O5621="Atraso",L5621,L5621/(1+$I$2)^P5621),IF(O5621="Atraso",L5621,L5621/(1+$I$1)^P5621))</f>
        <v/>
      </c>
      <c r="R5621">
        <f>IF(O5621="Atraso",$K$3-G5621,0)</f>
        <v/>
      </c>
      <c r="S5621">
        <f>IF(R5621&lt;=15,"Até 15",IF(R5621&lt;=30,"Entre 15 e 30",IF(R5621&lt;=60,"Entre 30 e 60",IF(R5621&lt;=90,"Entre 60 e 90",IF(R5621&lt;=120,"Entre 90 e 120",IF(R5621&lt;=150,"Entre 120 e 150",IF(R5621&lt;=180,"Entre 150 e 180","Superior a 180")))))))</f>
        <v/>
      </c>
    </row>
    <row r="5622">
      <c r="A5622" t="inlineStr">
        <is>
          <t>Q024L013</t>
        </is>
      </c>
      <c r="B5622" t="inlineStr">
        <is>
          <t>RICHARD MCNAUGHT</t>
        </is>
      </c>
      <c r="C5622" t="n">
        <v>1</v>
      </c>
      <c r="D5622" t="inlineStr">
        <is>
          <t>IPCA</t>
        </is>
      </c>
      <c r="E5622" t="n">
        <v>0</v>
      </c>
      <c r="F5622" t="inlineStr">
        <is>
          <t>MENSAL</t>
        </is>
      </c>
      <c r="G5622" t="n">
        <v>45306</v>
      </c>
      <c r="H5622" t="n">
        <v>45306</v>
      </c>
      <c r="I5622" t="n">
        <v>33</v>
      </c>
      <c r="J5622" t="inlineStr">
        <is>
          <t>CARTEIRA</t>
        </is>
      </c>
      <c r="K5622" t="inlineStr">
        <is>
          <t>CONTRATO</t>
        </is>
      </c>
      <c r="L5622" t="n">
        <v>4757.99</v>
      </c>
      <c r="M5622" t="inlineStr">
        <is>
          <t>IBIRAPITANGA FASE 3</t>
        </is>
      </c>
      <c r="N5622" s="142">
        <f>DATE(YEAR(G5622),MONTH(G5622),1)</f>
        <v/>
      </c>
      <c r="O5622" s="132">
        <f>IF(G5622&gt;$K$3,"Futuro","Atraso")</f>
        <v/>
      </c>
      <c r="P5622">
        <f>12*(YEAR(G5622)-YEAR($K$3))+(MONTH(G5622)-MONTH($K$3))</f>
        <v/>
      </c>
      <c r="Q5622" s="366">
        <f>IF(M5622="IBIRAPITANGA FASE 3",IF(O5622="Atraso",L5622,L5622/(1+$I$2)^P5622),IF(O5622="Atraso",L5622,L5622/(1+$I$1)^P5622))</f>
        <v/>
      </c>
      <c r="R5622">
        <f>IF(O5622="Atraso",$K$3-G5622,0)</f>
        <v/>
      </c>
      <c r="S5622">
        <f>IF(R5622&lt;=15,"Até 15",IF(R5622&lt;=30,"Entre 15 e 30",IF(R5622&lt;=60,"Entre 30 e 60",IF(R5622&lt;=90,"Entre 60 e 90",IF(R5622&lt;=120,"Entre 90 e 120",IF(R5622&lt;=150,"Entre 120 e 150",IF(R5622&lt;=180,"Entre 150 e 180","Superior a 180")))))))</f>
        <v/>
      </c>
    </row>
    <row r="5623">
      <c r="A5623" t="inlineStr">
        <is>
          <t>Q024L013</t>
        </is>
      </c>
      <c r="B5623" t="inlineStr">
        <is>
          <t>RICHARD MCNAUGHT</t>
        </is>
      </c>
      <c r="C5623" t="n">
        <v>1</v>
      </c>
      <c r="D5623" t="inlineStr">
        <is>
          <t>IPCA</t>
        </is>
      </c>
      <c r="E5623" t="n">
        <v>0</v>
      </c>
      <c r="F5623" t="inlineStr">
        <is>
          <t>MENSAL</t>
        </is>
      </c>
      <c r="G5623" t="n">
        <v>45337</v>
      </c>
      <c r="H5623" t="n">
        <v>45337</v>
      </c>
      <c r="I5623" t="n">
        <v>34</v>
      </c>
      <c r="J5623" t="inlineStr">
        <is>
          <t>CARTEIRA</t>
        </is>
      </c>
      <c r="K5623" t="inlineStr">
        <is>
          <t>CONTRATO</t>
        </is>
      </c>
      <c r="L5623" t="n">
        <v>4757.99</v>
      </c>
      <c r="M5623" t="inlineStr">
        <is>
          <t>IBIRAPITANGA FASE 3</t>
        </is>
      </c>
      <c r="N5623" s="142">
        <f>DATE(YEAR(G5623),MONTH(G5623),1)</f>
        <v/>
      </c>
      <c r="O5623" s="132">
        <f>IF(G5623&gt;$K$3,"Futuro","Atraso")</f>
        <v/>
      </c>
      <c r="P5623">
        <f>12*(YEAR(G5623)-YEAR($K$3))+(MONTH(G5623)-MONTH($K$3))</f>
        <v/>
      </c>
      <c r="Q5623" s="366">
        <f>IF(M5623="IBIRAPITANGA FASE 3",IF(O5623="Atraso",L5623,L5623/(1+$I$2)^P5623),IF(O5623="Atraso",L5623,L5623/(1+$I$1)^P5623))</f>
        <v/>
      </c>
      <c r="R5623">
        <f>IF(O5623="Atraso",$K$3-G5623,0)</f>
        <v/>
      </c>
      <c r="S5623">
        <f>IF(R5623&lt;=15,"Até 15",IF(R5623&lt;=30,"Entre 15 e 30",IF(R5623&lt;=60,"Entre 30 e 60",IF(R5623&lt;=90,"Entre 60 e 90",IF(R5623&lt;=120,"Entre 90 e 120",IF(R5623&lt;=150,"Entre 120 e 150",IF(R5623&lt;=180,"Entre 150 e 180","Superior a 180")))))))</f>
        <v/>
      </c>
    </row>
    <row r="5624">
      <c r="A5624" t="inlineStr">
        <is>
          <t>Q024L013</t>
        </is>
      </c>
      <c r="B5624" t="inlineStr">
        <is>
          <t>RICHARD MCNAUGHT</t>
        </is>
      </c>
      <c r="C5624" t="n">
        <v>1</v>
      </c>
      <c r="D5624" t="inlineStr">
        <is>
          <t>IPCA</t>
        </is>
      </c>
      <c r="E5624" t="n">
        <v>0</v>
      </c>
      <c r="F5624" t="inlineStr">
        <is>
          <t>MENSAL</t>
        </is>
      </c>
      <c r="G5624" t="n">
        <v>45366</v>
      </c>
      <c r="H5624" t="n">
        <v>45366</v>
      </c>
      <c r="I5624" t="n">
        <v>35</v>
      </c>
      <c r="J5624" t="inlineStr">
        <is>
          <t>CARTEIRA</t>
        </is>
      </c>
      <c r="K5624" t="inlineStr">
        <is>
          <t>CONTRATO</t>
        </is>
      </c>
      <c r="L5624" t="n">
        <v>4757.99</v>
      </c>
      <c r="M5624" t="inlineStr">
        <is>
          <t>IBIRAPITANGA FASE 3</t>
        </is>
      </c>
      <c r="N5624" s="142">
        <f>DATE(YEAR(G5624),MONTH(G5624),1)</f>
        <v/>
      </c>
      <c r="O5624" s="132">
        <f>IF(G5624&gt;$K$3,"Futuro","Atraso")</f>
        <v/>
      </c>
      <c r="P5624">
        <f>12*(YEAR(G5624)-YEAR($K$3))+(MONTH(G5624)-MONTH($K$3))</f>
        <v/>
      </c>
      <c r="Q5624" s="366">
        <f>IF(M5624="IBIRAPITANGA FASE 3",IF(O5624="Atraso",L5624,L5624/(1+$I$2)^P5624),IF(O5624="Atraso",L5624,L5624/(1+$I$1)^P5624))</f>
        <v/>
      </c>
      <c r="R5624">
        <f>IF(O5624="Atraso",$K$3-G5624,0)</f>
        <v/>
      </c>
      <c r="S5624">
        <f>IF(R5624&lt;=15,"Até 15",IF(R5624&lt;=30,"Entre 15 e 30",IF(R5624&lt;=60,"Entre 30 e 60",IF(R5624&lt;=90,"Entre 60 e 90",IF(R5624&lt;=120,"Entre 90 e 120",IF(R5624&lt;=150,"Entre 120 e 150",IF(R5624&lt;=180,"Entre 150 e 180","Superior a 180")))))))</f>
        <v/>
      </c>
    </row>
    <row r="5625">
      <c r="A5625" t="inlineStr">
        <is>
          <t>Q024L013</t>
        </is>
      </c>
      <c r="B5625" t="inlineStr">
        <is>
          <t>RICHARD MCNAUGHT</t>
        </is>
      </c>
      <c r="C5625" t="n">
        <v>1</v>
      </c>
      <c r="D5625" t="inlineStr">
        <is>
          <t>IPCA</t>
        </is>
      </c>
      <c r="E5625" t="n">
        <v>0</v>
      </c>
      <c r="F5625" t="inlineStr">
        <is>
          <t>MENSAL</t>
        </is>
      </c>
      <c r="G5625" t="n">
        <v>45397</v>
      </c>
      <c r="H5625" t="n">
        <v>45397</v>
      </c>
      <c r="I5625" t="n">
        <v>36</v>
      </c>
      <c r="J5625" t="inlineStr">
        <is>
          <t>CARTEIRA</t>
        </is>
      </c>
      <c r="K5625" t="inlineStr">
        <is>
          <t>CONTRATO</t>
        </is>
      </c>
      <c r="L5625" t="n">
        <v>4757.99</v>
      </c>
      <c r="M5625" t="inlineStr">
        <is>
          <t>IBIRAPITANGA FASE 3</t>
        </is>
      </c>
      <c r="N5625" s="142">
        <f>DATE(YEAR(G5625),MONTH(G5625),1)</f>
        <v/>
      </c>
      <c r="O5625" s="132">
        <f>IF(G5625&gt;$K$3,"Futuro","Atraso")</f>
        <v/>
      </c>
      <c r="P5625">
        <f>12*(YEAR(G5625)-YEAR($K$3))+(MONTH(G5625)-MONTH($K$3))</f>
        <v/>
      </c>
      <c r="Q5625" s="366">
        <f>IF(M5625="IBIRAPITANGA FASE 3",IF(O5625="Atraso",L5625,L5625/(1+$I$2)^P5625),IF(O5625="Atraso",L5625,L5625/(1+$I$1)^P5625))</f>
        <v/>
      </c>
      <c r="R5625">
        <f>IF(O5625="Atraso",$K$3-G5625,0)</f>
        <v/>
      </c>
      <c r="S5625">
        <f>IF(R5625&lt;=15,"Até 15",IF(R5625&lt;=30,"Entre 15 e 30",IF(R5625&lt;=60,"Entre 30 e 60",IF(R5625&lt;=90,"Entre 60 e 90",IF(R5625&lt;=120,"Entre 90 e 120",IF(R5625&lt;=150,"Entre 120 e 150",IF(R5625&lt;=180,"Entre 150 e 180","Superior a 180")))))))</f>
        <v/>
      </c>
    </row>
    <row r="5626">
      <c r="A5626" t="inlineStr">
        <is>
          <t>Q024L013</t>
        </is>
      </c>
      <c r="B5626" t="inlineStr">
        <is>
          <t>RICHARD MCNAUGHT</t>
        </is>
      </c>
      <c r="C5626" t="n">
        <v>1</v>
      </c>
      <c r="D5626" t="inlineStr">
        <is>
          <t>IPCA</t>
        </is>
      </c>
      <c r="E5626" t="n">
        <v>0</v>
      </c>
      <c r="F5626" t="inlineStr">
        <is>
          <t>MENSAL</t>
        </is>
      </c>
      <c r="G5626" t="n">
        <v>45427</v>
      </c>
      <c r="H5626" t="n">
        <v>45427</v>
      </c>
      <c r="I5626" t="n">
        <v>37</v>
      </c>
      <c r="J5626" t="inlineStr">
        <is>
          <t>CARTEIRA</t>
        </is>
      </c>
      <c r="K5626" t="inlineStr">
        <is>
          <t>CONTRATO</t>
        </is>
      </c>
      <c r="L5626" t="n">
        <v>4757.99</v>
      </c>
      <c r="M5626" t="inlineStr">
        <is>
          <t>IBIRAPITANGA FASE 3</t>
        </is>
      </c>
      <c r="N5626" s="142">
        <f>DATE(YEAR(G5626),MONTH(G5626),1)</f>
        <v/>
      </c>
      <c r="O5626" s="132">
        <f>IF(G5626&gt;$K$3,"Futuro","Atraso")</f>
        <v/>
      </c>
      <c r="P5626">
        <f>12*(YEAR(G5626)-YEAR($K$3))+(MONTH(G5626)-MONTH($K$3))</f>
        <v/>
      </c>
      <c r="Q5626" s="366">
        <f>IF(M5626="IBIRAPITANGA FASE 3",IF(O5626="Atraso",L5626,L5626/(1+$I$2)^P5626),IF(O5626="Atraso",L5626,L5626/(1+$I$1)^P5626))</f>
        <v/>
      </c>
      <c r="R5626">
        <f>IF(O5626="Atraso",$K$3-G5626,0)</f>
        <v/>
      </c>
      <c r="S5626">
        <f>IF(R5626&lt;=15,"Até 15",IF(R5626&lt;=30,"Entre 15 e 30",IF(R5626&lt;=60,"Entre 30 e 60",IF(R5626&lt;=90,"Entre 60 e 90",IF(R5626&lt;=120,"Entre 90 e 120",IF(R5626&lt;=150,"Entre 120 e 150",IF(R5626&lt;=180,"Entre 150 e 180","Superior a 180")))))))</f>
        <v/>
      </c>
    </row>
    <row r="5627">
      <c r="A5627" t="inlineStr">
        <is>
          <t>Q024L013</t>
        </is>
      </c>
      <c r="B5627" t="inlineStr">
        <is>
          <t>RICHARD MCNAUGHT</t>
        </is>
      </c>
      <c r="C5627" t="n">
        <v>1</v>
      </c>
      <c r="D5627" t="inlineStr">
        <is>
          <t>IPCA</t>
        </is>
      </c>
      <c r="E5627" t="n">
        <v>0</v>
      </c>
      <c r="F5627" t="inlineStr">
        <is>
          <t>MENSAL</t>
        </is>
      </c>
      <c r="G5627" t="n">
        <v>45458</v>
      </c>
      <c r="H5627" t="n">
        <v>45458</v>
      </c>
      <c r="I5627" t="n">
        <v>38</v>
      </c>
      <c r="J5627" t="inlineStr">
        <is>
          <t>CARTEIRA</t>
        </is>
      </c>
      <c r="K5627" t="inlineStr">
        <is>
          <t>CONTRATO</t>
        </is>
      </c>
      <c r="L5627" t="n">
        <v>4757.99</v>
      </c>
      <c r="M5627" t="inlineStr">
        <is>
          <t>IBIRAPITANGA FASE 3</t>
        </is>
      </c>
      <c r="N5627" s="142">
        <f>DATE(YEAR(G5627),MONTH(G5627),1)</f>
        <v/>
      </c>
      <c r="O5627" s="132">
        <f>IF(G5627&gt;$K$3,"Futuro","Atraso")</f>
        <v/>
      </c>
      <c r="P5627">
        <f>12*(YEAR(G5627)-YEAR($K$3))+(MONTH(G5627)-MONTH($K$3))</f>
        <v/>
      </c>
      <c r="Q5627" s="366">
        <f>IF(M5627="IBIRAPITANGA FASE 3",IF(O5627="Atraso",L5627,L5627/(1+$I$2)^P5627),IF(O5627="Atraso",L5627,L5627/(1+$I$1)^P5627))</f>
        <v/>
      </c>
      <c r="R5627">
        <f>IF(O5627="Atraso",$K$3-G5627,0)</f>
        <v/>
      </c>
      <c r="S5627">
        <f>IF(R5627&lt;=15,"Até 15",IF(R5627&lt;=30,"Entre 15 e 30",IF(R5627&lt;=60,"Entre 30 e 60",IF(R5627&lt;=90,"Entre 60 e 90",IF(R5627&lt;=120,"Entre 90 e 120",IF(R5627&lt;=150,"Entre 120 e 150",IF(R5627&lt;=180,"Entre 150 e 180","Superior a 180")))))))</f>
        <v/>
      </c>
    </row>
    <row r="5628">
      <c r="A5628" t="inlineStr">
        <is>
          <t>Q024L013</t>
        </is>
      </c>
      <c r="B5628" t="inlineStr">
        <is>
          <t>RICHARD MCNAUGHT</t>
        </is>
      </c>
      <c r="C5628" t="n">
        <v>1</v>
      </c>
      <c r="D5628" t="inlineStr">
        <is>
          <t>IPCA</t>
        </is>
      </c>
      <c r="E5628" t="n">
        <v>0</v>
      </c>
      <c r="F5628" t="inlineStr">
        <is>
          <t>MENSAL</t>
        </is>
      </c>
      <c r="G5628" t="n">
        <v>45488</v>
      </c>
      <c r="H5628" t="n">
        <v>45488</v>
      </c>
      <c r="I5628" t="n">
        <v>39</v>
      </c>
      <c r="J5628" t="inlineStr">
        <is>
          <t>CARTEIRA</t>
        </is>
      </c>
      <c r="K5628" t="inlineStr">
        <is>
          <t>CONTRATO</t>
        </is>
      </c>
      <c r="L5628" t="n">
        <v>4757.99</v>
      </c>
      <c r="M5628" t="inlineStr">
        <is>
          <t>IBIRAPITANGA FASE 3</t>
        </is>
      </c>
      <c r="N5628" s="142">
        <f>DATE(YEAR(G5628),MONTH(G5628),1)</f>
        <v/>
      </c>
      <c r="O5628" s="132">
        <f>IF(G5628&gt;$K$3,"Futuro","Atraso")</f>
        <v/>
      </c>
      <c r="P5628">
        <f>12*(YEAR(G5628)-YEAR($K$3))+(MONTH(G5628)-MONTH($K$3))</f>
        <v/>
      </c>
      <c r="Q5628" s="366">
        <f>IF(M5628="IBIRAPITANGA FASE 3",IF(O5628="Atraso",L5628,L5628/(1+$I$2)^P5628),IF(O5628="Atraso",L5628,L5628/(1+$I$1)^P5628))</f>
        <v/>
      </c>
      <c r="R5628">
        <f>IF(O5628="Atraso",$K$3-G5628,0)</f>
        <v/>
      </c>
      <c r="S5628">
        <f>IF(R5628&lt;=15,"Até 15",IF(R5628&lt;=30,"Entre 15 e 30",IF(R5628&lt;=60,"Entre 30 e 60",IF(R5628&lt;=90,"Entre 60 e 90",IF(R5628&lt;=120,"Entre 90 e 120",IF(R5628&lt;=150,"Entre 120 e 150",IF(R5628&lt;=180,"Entre 150 e 180","Superior a 180")))))))</f>
        <v/>
      </c>
    </row>
    <row r="5629">
      <c r="A5629" t="inlineStr">
        <is>
          <t>Q024L013</t>
        </is>
      </c>
      <c r="B5629" t="inlineStr">
        <is>
          <t>RICHARD MCNAUGHT</t>
        </is>
      </c>
      <c r="C5629" t="n">
        <v>1</v>
      </c>
      <c r="D5629" t="inlineStr">
        <is>
          <t>IPCA</t>
        </is>
      </c>
      <c r="E5629" t="n">
        <v>0</v>
      </c>
      <c r="F5629" t="inlineStr">
        <is>
          <t>MENSAL</t>
        </is>
      </c>
      <c r="G5629" t="n">
        <v>45519</v>
      </c>
      <c r="H5629" t="n">
        <v>45519</v>
      </c>
      <c r="I5629" t="n">
        <v>40</v>
      </c>
      <c r="J5629" t="inlineStr">
        <is>
          <t>CARTEIRA</t>
        </is>
      </c>
      <c r="K5629" t="inlineStr">
        <is>
          <t>CONTRATO</t>
        </is>
      </c>
      <c r="L5629" t="n">
        <v>4757.99</v>
      </c>
      <c r="M5629" t="inlineStr">
        <is>
          <t>IBIRAPITANGA FASE 3</t>
        </is>
      </c>
      <c r="N5629" s="142">
        <f>DATE(YEAR(G5629),MONTH(G5629),1)</f>
        <v/>
      </c>
      <c r="O5629" s="132">
        <f>IF(G5629&gt;$K$3,"Futuro","Atraso")</f>
        <v/>
      </c>
      <c r="P5629">
        <f>12*(YEAR(G5629)-YEAR($K$3))+(MONTH(G5629)-MONTH($K$3))</f>
        <v/>
      </c>
      <c r="Q5629" s="366">
        <f>IF(M5629="IBIRAPITANGA FASE 3",IF(O5629="Atraso",L5629,L5629/(1+$I$2)^P5629),IF(O5629="Atraso",L5629,L5629/(1+$I$1)^P5629))</f>
        <v/>
      </c>
      <c r="R5629">
        <f>IF(O5629="Atraso",$K$3-G5629,0)</f>
        <v/>
      </c>
      <c r="S5629">
        <f>IF(R5629&lt;=15,"Até 15",IF(R5629&lt;=30,"Entre 15 e 30",IF(R5629&lt;=60,"Entre 30 e 60",IF(R5629&lt;=90,"Entre 60 e 90",IF(R5629&lt;=120,"Entre 90 e 120",IF(R5629&lt;=150,"Entre 120 e 150",IF(R5629&lt;=180,"Entre 150 e 180","Superior a 180")))))))</f>
        <v/>
      </c>
    </row>
    <row r="5630">
      <c r="A5630" t="inlineStr">
        <is>
          <t>Q024L013</t>
        </is>
      </c>
      <c r="B5630" t="inlineStr">
        <is>
          <t>RICHARD MCNAUGHT</t>
        </is>
      </c>
      <c r="C5630" t="n">
        <v>1</v>
      </c>
      <c r="D5630" t="inlineStr">
        <is>
          <t>IPCA</t>
        </is>
      </c>
      <c r="E5630" t="n">
        <v>0</v>
      </c>
      <c r="F5630" t="inlineStr">
        <is>
          <t>MENSAL</t>
        </is>
      </c>
      <c r="G5630" t="n">
        <v>45550</v>
      </c>
      <c r="H5630" t="n">
        <v>45550</v>
      </c>
      <c r="I5630" t="n">
        <v>41</v>
      </c>
      <c r="J5630" t="inlineStr">
        <is>
          <t>CARTEIRA</t>
        </is>
      </c>
      <c r="K5630" t="inlineStr">
        <is>
          <t>CONTRATO</t>
        </is>
      </c>
      <c r="L5630" t="n">
        <v>4757.99</v>
      </c>
      <c r="M5630" t="inlineStr">
        <is>
          <t>IBIRAPITANGA FASE 3</t>
        </is>
      </c>
      <c r="N5630" s="142">
        <f>DATE(YEAR(G5630),MONTH(G5630),1)</f>
        <v/>
      </c>
      <c r="O5630" s="132">
        <f>IF(G5630&gt;$K$3,"Futuro","Atraso")</f>
        <v/>
      </c>
      <c r="P5630">
        <f>12*(YEAR(G5630)-YEAR($K$3))+(MONTH(G5630)-MONTH($K$3))</f>
        <v/>
      </c>
      <c r="Q5630" s="366">
        <f>IF(M5630="IBIRAPITANGA FASE 3",IF(O5630="Atraso",L5630,L5630/(1+$I$2)^P5630),IF(O5630="Atraso",L5630,L5630/(1+$I$1)^P5630))</f>
        <v/>
      </c>
      <c r="R5630">
        <f>IF(O5630="Atraso",$K$3-G5630,0)</f>
        <v/>
      </c>
      <c r="S5630">
        <f>IF(R5630&lt;=15,"Até 15",IF(R5630&lt;=30,"Entre 15 e 30",IF(R5630&lt;=60,"Entre 30 e 60",IF(R5630&lt;=90,"Entre 60 e 90",IF(R5630&lt;=120,"Entre 90 e 120",IF(R5630&lt;=150,"Entre 120 e 150",IF(R5630&lt;=180,"Entre 150 e 180","Superior a 180")))))))</f>
        <v/>
      </c>
    </row>
    <row r="5631">
      <c r="A5631" t="inlineStr">
        <is>
          <t>Q024L013</t>
        </is>
      </c>
      <c r="B5631" t="inlineStr">
        <is>
          <t>RICHARD MCNAUGHT</t>
        </is>
      </c>
      <c r="C5631" t="n">
        <v>1</v>
      </c>
      <c r="D5631" t="inlineStr">
        <is>
          <t>IPCA</t>
        </is>
      </c>
      <c r="E5631" t="n">
        <v>0</v>
      </c>
      <c r="F5631" t="inlineStr">
        <is>
          <t>MENSAL</t>
        </is>
      </c>
      <c r="G5631" t="n">
        <v>45580</v>
      </c>
      <c r="H5631" t="n">
        <v>45580</v>
      </c>
      <c r="I5631" t="n">
        <v>42</v>
      </c>
      <c r="J5631" t="inlineStr">
        <is>
          <t>CARTEIRA</t>
        </is>
      </c>
      <c r="K5631" t="inlineStr">
        <is>
          <t>CONTRATO</t>
        </is>
      </c>
      <c r="L5631" t="n">
        <v>4757.99</v>
      </c>
      <c r="M5631" t="inlineStr">
        <is>
          <t>IBIRAPITANGA FASE 3</t>
        </is>
      </c>
      <c r="N5631" s="142">
        <f>DATE(YEAR(G5631),MONTH(G5631),1)</f>
        <v/>
      </c>
      <c r="O5631" s="132">
        <f>IF(G5631&gt;$K$3,"Futuro","Atraso")</f>
        <v/>
      </c>
      <c r="P5631">
        <f>12*(YEAR(G5631)-YEAR($K$3))+(MONTH(G5631)-MONTH($K$3))</f>
        <v/>
      </c>
      <c r="Q5631" s="366">
        <f>IF(M5631="IBIRAPITANGA FASE 3",IF(O5631="Atraso",L5631,L5631/(1+$I$2)^P5631),IF(O5631="Atraso",L5631,L5631/(1+$I$1)^P5631))</f>
        <v/>
      </c>
      <c r="R5631">
        <f>IF(O5631="Atraso",$K$3-G5631,0)</f>
        <v/>
      </c>
      <c r="S5631">
        <f>IF(R5631&lt;=15,"Até 15",IF(R5631&lt;=30,"Entre 15 e 30",IF(R5631&lt;=60,"Entre 30 e 60",IF(R5631&lt;=90,"Entre 60 e 90",IF(R5631&lt;=120,"Entre 90 e 120",IF(R5631&lt;=150,"Entre 120 e 150",IF(R5631&lt;=180,"Entre 150 e 180","Superior a 180")))))))</f>
        <v/>
      </c>
    </row>
    <row r="5632">
      <c r="A5632" t="inlineStr">
        <is>
          <t>Q024L013</t>
        </is>
      </c>
      <c r="B5632" t="inlineStr">
        <is>
          <t>RICHARD MCNAUGHT</t>
        </is>
      </c>
      <c r="C5632" t="n">
        <v>1</v>
      </c>
      <c r="D5632" t="inlineStr">
        <is>
          <t>IPCA</t>
        </is>
      </c>
      <c r="E5632" t="n">
        <v>0</v>
      </c>
      <c r="F5632" t="inlineStr">
        <is>
          <t>MENSAL</t>
        </is>
      </c>
      <c r="G5632" t="n">
        <v>45611</v>
      </c>
      <c r="H5632" t="n">
        <v>45611</v>
      </c>
      <c r="I5632" t="n">
        <v>43</v>
      </c>
      <c r="J5632" t="inlineStr">
        <is>
          <t>CARTEIRA</t>
        </is>
      </c>
      <c r="K5632" t="inlineStr">
        <is>
          <t>CONTRATO</t>
        </is>
      </c>
      <c r="L5632" t="n">
        <v>4757.99</v>
      </c>
      <c r="M5632" t="inlineStr">
        <is>
          <t>IBIRAPITANGA FASE 3</t>
        </is>
      </c>
      <c r="N5632" s="142">
        <f>DATE(YEAR(G5632),MONTH(G5632),1)</f>
        <v/>
      </c>
      <c r="O5632" s="132">
        <f>IF(G5632&gt;$K$3,"Futuro","Atraso")</f>
        <v/>
      </c>
      <c r="P5632">
        <f>12*(YEAR(G5632)-YEAR($K$3))+(MONTH(G5632)-MONTH($K$3))</f>
        <v/>
      </c>
      <c r="Q5632" s="366">
        <f>IF(M5632="IBIRAPITANGA FASE 3",IF(O5632="Atraso",L5632,L5632/(1+$I$2)^P5632),IF(O5632="Atraso",L5632,L5632/(1+$I$1)^P5632))</f>
        <v/>
      </c>
      <c r="R5632">
        <f>IF(O5632="Atraso",$K$3-G5632,0)</f>
        <v/>
      </c>
      <c r="S5632">
        <f>IF(R5632&lt;=15,"Até 15",IF(R5632&lt;=30,"Entre 15 e 30",IF(R5632&lt;=60,"Entre 30 e 60",IF(R5632&lt;=90,"Entre 60 e 90",IF(R5632&lt;=120,"Entre 90 e 120",IF(R5632&lt;=150,"Entre 120 e 150",IF(R5632&lt;=180,"Entre 150 e 180","Superior a 180")))))))</f>
        <v/>
      </c>
    </row>
    <row r="5633">
      <c r="A5633" t="inlineStr">
        <is>
          <t>Q024L013</t>
        </is>
      </c>
      <c r="B5633" t="inlineStr">
        <is>
          <t>RICHARD MCNAUGHT</t>
        </is>
      </c>
      <c r="C5633" t="n">
        <v>1</v>
      </c>
      <c r="D5633" t="inlineStr">
        <is>
          <t>IPCA</t>
        </is>
      </c>
      <c r="E5633" t="n">
        <v>0</v>
      </c>
      <c r="F5633" t="inlineStr">
        <is>
          <t>MENSAL</t>
        </is>
      </c>
      <c r="G5633" t="n">
        <v>45641</v>
      </c>
      <c r="H5633" t="n">
        <v>45641</v>
      </c>
      <c r="I5633" t="n">
        <v>44</v>
      </c>
      <c r="J5633" t="inlineStr">
        <is>
          <t>CARTEIRA</t>
        </is>
      </c>
      <c r="K5633" t="inlineStr">
        <is>
          <t>CONTRATO</t>
        </is>
      </c>
      <c r="L5633" t="n">
        <v>4757.99</v>
      </c>
      <c r="M5633" t="inlineStr">
        <is>
          <t>IBIRAPITANGA FASE 3</t>
        </is>
      </c>
      <c r="N5633" s="142">
        <f>DATE(YEAR(G5633),MONTH(G5633),1)</f>
        <v/>
      </c>
      <c r="O5633" s="132">
        <f>IF(G5633&gt;$K$3,"Futuro","Atraso")</f>
        <v/>
      </c>
      <c r="P5633">
        <f>12*(YEAR(G5633)-YEAR($K$3))+(MONTH(G5633)-MONTH($K$3))</f>
        <v/>
      </c>
      <c r="Q5633" s="366">
        <f>IF(M5633="IBIRAPITANGA FASE 3",IF(O5633="Atraso",L5633,L5633/(1+$I$2)^P5633),IF(O5633="Atraso",L5633,L5633/(1+$I$1)^P5633))</f>
        <v/>
      </c>
      <c r="R5633">
        <f>IF(O5633="Atraso",$K$3-G5633,0)</f>
        <v/>
      </c>
      <c r="S5633">
        <f>IF(R5633&lt;=15,"Até 15",IF(R5633&lt;=30,"Entre 15 e 30",IF(R5633&lt;=60,"Entre 30 e 60",IF(R5633&lt;=90,"Entre 60 e 90",IF(R5633&lt;=120,"Entre 90 e 120",IF(R5633&lt;=150,"Entre 120 e 150",IF(R5633&lt;=180,"Entre 150 e 180","Superior a 180")))))))</f>
        <v/>
      </c>
    </row>
    <row r="5634">
      <c r="A5634" t="inlineStr">
        <is>
          <t>Q024L013</t>
        </is>
      </c>
      <c r="B5634" t="inlineStr">
        <is>
          <t>RICHARD MCNAUGHT</t>
        </is>
      </c>
      <c r="C5634" t="n">
        <v>1</v>
      </c>
      <c r="D5634" t="inlineStr">
        <is>
          <t>IPCA</t>
        </is>
      </c>
      <c r="E5634" t="n">
        <v>0</v>
      </c>
      <c r="F5634" t="inlineStr">
        <is>
          <t>MENSAL</t>
        </is>
      </c>
      <c r="G5634" t="n">
        <v>45672</v>
      </c>
      <c r="H5634" t="n">
        <v>45672</v>
      </c>
      <c r="I5634" t="n">
        <v>45</v>
      </c>
      <c r="J5634" t="inlineStr">
        <is>
          <t>CARTEIRA</t>
        </is>
      </c>
      <c r="K5634" t="inlineStr">
        <is>
          <t>CONTRATO</t>
        </is>
      </c>
      <c r="L5634" t="n">
        <v>4757.99</v>
      </c>
      <c r="M5634" t="inlineStr">
        <is>
          <t>IBIRAPITANGA FASE 3</t>
        </is>
      </c>
      <c r="N5634" s="142">
        <f>DATE(YEAR(G5634),MONTH(G5634),1)</f>
        <v/>
      </c>
      <c r="O5634" s="132">
        <f>IF(G5634&gt;$K$3,"Futuro","Atraso")</f>
        <v/>
      </c>
      <c r="P5634">
        <f>12*(YEAR(G5634)-YEAR($K$3))+(MONTH(G5634)-MONTH($K$3))</f>
        <v/>
      </c>
      <c r="Q5634" s="366">
        <f>IF(M5634="IBIRAPITANGA FASE 3",IF(O5634="Atraso",L5634,L5634/(1+$I$2)^P5634),IF(O5634="Atraso",L5634,L5634/(1+$I$1)^P5634))</f>
        <v/>
      </c>
      <c r="R5634">
        <f>IF(O5634="Atraso",$K$3-G5634,0)</f>
        <v/>
      </c>
      <c r="S5634">
        <f>IF(R5634&lt;=15,"Até 15",IF(R5634&lt;=30,"Entre 15 e 30",IF(R5634&lt;=60,"Entre 30 e 60",IF(R5634&lt;=90,"Entre 60 e 90",IF(R5634&lt;=120,"Entre 90 e 120",IF(R5634&lt;=150,"Entre 120 e 150",IF(R5634&lt;=180,"Entre 150 e 180","Superior a 180")))))))</f>
        <v/>
      </c>
    </row>
    <row r="5635">
      <c r="A5635" t="inlineStr">
        <is>
          <t>Q024L013</t>
        </is>
      </c>
      <c r="B5635" t="inlineStr">
        <is>
          <t>RICHARD MCNAUGHT</t>
        </is>
      </c>
      <c r="C5635" t="n">
        <v>1</v>
      </c>
      <c r="D5635" t="inlineStr">
        <is>
          <t>IPCA</t>
        </is>
      </c>
      <c r="E5635" t="n">
        <v>0</v>
      </c>
      <c r="F5635" t="inlineStr">
        <is>
          <t>MENSAL</t>
        </is>
      </c>
      <c r="G5635" t="n">
        <v>45703</v>
      </c>
      <c r="H5635" t="n">
        <v>45703</v>
      </c>
      <c r="I5635" t="n">
        <v>46</v>
      </c>
      <c r="J5635" t="inlineStr">
        <is>
          <t>CARTEIRA</t>
        </is>
      </c>
      <c r="K5635" t="inlineStr">
        <is>
          <t>CONTRATO</t>
        </is>
      </c>
      <c r="L5635" t="n">
        <v>4757.99</v>
      </c>
      <c r="M5635" t="inlineStr">
        <is>
          <t>IBIRAPITANGA FASE 3</t>
        </is>
      </c>
      <c r="N5635" s="142">
        <f>DATE(YEAR(G5635),MONTH(G5635),1)</f>
        <v/>
      </c>
      <c r="O5635" s="132">
        <f>IF(G5635&gt;$K$3,"Futuro","Atraso")</f>
        <v/>
      </c>
      <c r="P5635">
        <f>12*(YEAR(G5635)-YEAR($K$3))+(MONTH(G5635)-MONTH($K$3))</f>
        <v/>
      </c>
      <c r="Q5635" s="366">
        <f>IF(M5635="IBIRAPITANGA FASE 3",IF(O5635="Atraso",L5635,L5635/(1+$I$2)^P5635),IF(O5635="Atraso",L5635,L5635/(1+$I$1)^P5635))</f>
        <v/>
      </c>
      <c r="R5635">
        <f>IF(O5635="Atraso",$K$3-G5635,0)</f>
        <v/>
      </c>
      <c r="S5635">
        <f>IF(R5635&lt;=15,"Até 15",IF(R5635&lt;=30,"Entre 15 e 30",IF(R5635&lt;=60,"Entre 30 e 60",IF(R5635&lt;=90,"Entre 60 e 90",IF(R5635&lt;=120,"Entre 90 e 120",IF(R5635&lt;=150,"Entre 120 e 150",IF(R5635&lt;=180,"Entre 150 e 180","Superior a 180")))))))</f>
        <v/>
      </c>
    </row>
    <row r="5636">
      <c r="A5636" t="inlineStr">
        <is>
          <t>Q024L013</t>
        </is>
      </c>
      <c r="B5636" t="inlineStr">
        <is>
          <t>RICHARD MCNAUGHT</t>
        </is>
      </c>
      <c r="C5636" t="n">
        <v>1</v>
      </c>
      <c r="D5636" t="inlineStr">
        <is>
          <t>IPCA</t>
        </is>
      </c>
      <c r="E5636" t="n">
        <v>0</v>
      </c>
      <c r="F5636" t="inlineStr">
        <is>
          <t>MENSAL</t>
        </is>
      </c>
      <c r="G5636" t="n">
        <v>45731</v>
      </c>
      <c r="H5636" t="n">
        <v>45731</v>
      </c>
      <c r="I5636" t="n">
        <v>47</v>
      </c>
      <c r="J5636" t="inlineStr">
        <is>
          <t>CARTEIRA</t>
        </is>
      </c>
      <c r="K5636" t="inlineStr">
        <is>
          <t>CONTRATO</t>
        </is>
      </c>
      <c r="L5636" t="n">
        <v>4757.99</v>
      </c>
      <c r="M5636" t="inlineStr">
        <is>
          <t>IBIRAPITANGA FASE 3</t>
        </is>
      </c>
      <c r="N5636" s="142">
        <f>DATE(YEAR(G5636),MONTH(G5636),1)</f>
        <v/>
      </c>
      <c r="O5636" s="132">
        <f>IF(G5636&gt;$K$3,"Futuro","Atraso")</f>
        <v/>
      </c>
      <c r="P5636">
        <f>12*(YEAR(G5636)-YEAR($K$3))+(MONTH(G5636)-MONTH($K$3))</f>
        <v/>
      </c>
      <c r="Q5636" s="366">
        <f>IF(M5636="IBIRAPITANGA FASE 3",IF(O5636="Atraso",L5636,L5636/(1+$I$2)^P5636),IF(O5636="Atraso",L5636,L5636/(1+$I$1)^P5636))</f>
        <v/>
      </c>
      <c r="R5636">
        <f>IF(O5636="Atraso",$K$3-G5636,0)</f>
        <v/>
      </c>
      <c r="S5636">
        <f>IF(R5636&lt;=15,"Até 15",IF(R5636&lt;=30,"Entre 15 e 30",IF(R5636&lt;=60,"Entre 30 e 60",IF(R5636&lt;=90,"Entre 60 e 90",IF(R5636&lt;=120,"Entre 90 e 120",IF(R5636&lt;=150,"Entre 120 e 150",IF(R5636&lt;=180,"Entre 150 e 180","Superior a 180")))))))</f>
        <v/>
      </c>
    </row>
    <row r="5637">
      <c r="A5637" t="inlineStr">
        <is>
          <t>Q024L013</t>
        </is>
      </c>
      <c r="B5637" t="inlineStr">
        <is>
          <t>RICHARD MCNAUGHT</t>
        </is>
      </c>
      <c r="C5637" t="n">
        <v>1</v>
      </c>
      <c r="D5637" t="inlineStr">
        <is>
          <t>IPCA</t>
        </is>
      </c>
      <c r="E5637" t="n">
        <v>0</v>
      </c>
      <c r="F5637" t="inlineStr">
        <is>
          <t>MENSAL</t>
        </is>
      </c>
      <c r="G5637" t="n">
        <v>45762</v>
      </c>
      <c r="H5637" t="n">
        <v>45762</v>
      </c>
      <c r="I5637" t="n">
        <v>48</v>
      </c>
      <c r="J5637" t="inlineStr">
        <is>
          <t>CARTEIRA</t>
        </is>
      </c>
      <c r="K5637" t="inlineStr">
        <is>
          <t>CONTRATO</t>
        </is>
      </c>
      <c r="L5637" t="n">
        <v>4757.99</v>
      </c>
      <c r="M5637" t="inlineStr">
        <is>
          <t>IBIRAPITANGA FASE 3</t>
        </is>
      </c>
      <c r="N5637" s="142">
        <f>DATE(YEAR(G5637),MONTH(G5637),1)</f>
        <v/>
      </c>
      <c r="O5637" s="132">
        <f>IF(G5637&gt;$K$3,"Futuro","Atraso")</f>
        <v/>
      </c>
      <c r="P5637">
        <f>12*(YEAR(G5637)-YEAR($K$3))+(MONTH(G5637)-MONTH($K$3))</f>
        <v/>
      </c>
      <c r="Q5637" s="366">
        <f>IF(M5637="IBIRAPITANGA FASE 3",IF(O5637="Atraso",L5637,L5637/(1+$I$2)^P5637),IF(O5637="Atraso",L5637,L5637/(1+$I$1)^P5637))</f>
        <v/>
      </c>
      <c r="R5637">
        <f>IF(O5637="Atraso",$K$3-G5637,0)</f>
        <v/>
      </c>
      <c r="S5637">
        <f>IF(R5637&lt;=15,"Até 15",IF(R5637&lt;=30,"Entre 15 e 30",IF(R5637&lt;=60,"Entre 30 e 60",IF(R5637&lt;=90,"Entre 60 e 90",IF(R5637&lt;=120,"Entre 90 e 120",IF(R5637&lt;=150,"Entre 120 e 150",IF(R5637&lt;=180,"Entre 150 e 180","Superior a 180")))))))</f>
        <v/>
      </c>
    </row>
    <row r="5638">
      <c r="A5638" t="inlineStr">
        <is>
          <t>Q024L014</t>
        </is>
      </c>
      <c r="B5638" t="inlineStr">
        <is>
          <t>PAULO HENRIQUE BORNATO DA SILVA</t>
        </is>
      </c>
      <c r="C5638" t="n">
        <v>1</v>
      </c>
      <c r="D5638" t="inlineStr">
        <is>
          <t>IPCA</t>
        </is>
      </c>
      <c r="E5638" t="n">
        <v>0</v>
      </c>
      <c r="F5638" t="inlineStr">
        <is>
          <t>MENSAL</t>
        </is>
      </c>
      <c r="G5638" t="n">
        <v>44885</v>
      </c>
      <c r="H5638" t="n">
        <v>44885</v>
      </c>
      <c r="I5638" t="n">
        <v>2</v>
      </c>
      <c r="J5638" t="inlineStr">
        <is>
          <t>CARTEIRA</t>
        </is>
      </c>
      <c r="K5638" t="inlineStr">
        <is>
          <t>CONTRATO</t>
        </is>
      </c>
      <c r="L5638" t="n">
        <v>18611.2</v>
      </c>
      <c r="M5638" t="inlineStr">
        <is>
          <t>IBIRAPITANGA FASE 3</t>
        </is>
      </c>
      <c r="N5638" s="142">
        <f>DATE(YEAR(G5638),MONTH(G5638),1)</f>
        <v/>
      </c>
      <c r="O5638" s="132">
        <f>IF(G5638&gt;$K$3,"Futuro","Atraso")</f>
        <v/>
      </c>
      <c r="P5638">
        <f>12*(YEAR(G5638)-YEAR($K$3))+(MONTH(G5638)-MONTH($K$3))</f>
        <v/>
      </c>
      <c r="Q5638" s="366">
        <f>IF(M5638="IBIRAPITANGA FASE 3",IF(O5638="Atraso",L5638,L5638/(1+$I$2)^P5638),IF(O5638="Atraso",L5638,L5638/(1+$I$1)^P5638))</f>
        <v/>
      </c>
      <c r="R5638">
        <f>IF(O5638="Atraso",$K$3-G5638,0)</f>
        <v/>
      </c>
      <c r="S5638">
        <f>IF(R5638&lt;=15,"Até 15",IF(R5638&lt;=30,"Entre 15 e 30",IF(R5638&lt;=60,"Entre 30 e 60",IF(R5638&lt;=90,"Entre 60 e 90",IF(R5638&lt;=120,"Entre 90 e 120",IF(R5638&lt;=150,"Entre 120 e 150",IF(R5638&lt;=180,"Entre 150 e 180","Superior a 180")))))))</f>
        <v/>
      </c>
    </row>
    <row r="5639">
      <c r="A5639" t="inlineStr">
        <is>
          <t>Q024L014</t>
        </is>
      </c>
      <c r="B5639" t="inlineStr">
        <is>
          <t>PAULO HENRIQUE BORNATO DA SILVA</t>
        </is>
      </c>
      <c r="C5639" t="n">
        <v>1</v>
      </c>
      <c r="D5639" t="inlineStr">
        <is>
          <t>IPCA</t>
        </is>
      </c>
      <c r="E5639" t="n">
        <v>0</v>
      </c>
      <c r="F5639" t="inlineStr">
        <is>
          <t>MENSAL</t>
        </is>
      </c>
      <c r="G5639" t="n">
        <v>44915</v>
      </c>
      <c r="H5639" t="n">
        <v>44915</v>
      </c>
      <c r="I5639" t="n">
        <v>25</v>
      </c>
      <c r="J5639" t="inlineStr">
        <is>
          <t>CARTEIRA</t>
        </is>
      </c>
      <c r="K5639" t="inlineStr">
        <is>
          <t>CONTRATO</t>
        </is>
      </c>
      <c r="L5639" t="n">
        <v>4611.82</v>
      </c>
      <c r="M5639" t="inlineStr">
        <is>
          <t>IBIRAPITANGA FASE 3</t>
        </is>
      </c>
      <c r="N5639" s="142">
        <f>DATE(YEAR(G5639),MONTH(G5639),1)</f>
        <v/>
      </c>
      <c r="O5639" s="132">
        <f>IF(G5639&gt;$K$3,"Futuro","Atraso")</f>
        <v/>
      </c>
      <c r="P5639">
        <f>12*(YEAR(G5639)-YEAR($K$3))+(MONTH(G5639)-MONTH($K$3))</f>
        <v/>
      </c>
      <c r="Q5639" s="366">
        <f>IF(M5639="IBIRAPITANGA FASE 3",IF(O5639="Atraso",L5639,L5639/(1+$I$2)^P5639),IF(O5639="Atraso",L5639,L5639/(1+$I$1)^P5639))</f>
        <v/>
      </c>
      <c r="R5639">
        <f>IF(O5639="Atraso",$K$3-G5639,0)</f>
        <v/>
      </c>
      <c r="S5639">
        <f>IF(R5639&lt;=15,"Até 15",IF(R5639&lt;=30,"Entre 15 e 30",IF(R5639&lt;=60,"Entre 30 e 60",IF(R5639&lt;=90,"Entre 60 e 90",IF(R5639&lt;=120,"Entre 90 e 120",IF(R5639&lt;=150,"Entre 120 e 150",IF(R5639&lt;=180,"Entre 150 e 180","Superior a 180")))))))</f>
        <v/>
      </c>
    </row>
    <row r="5640">
      <c r="A5640" t="inlineStr">
        <is>
          <t>Q024L014</t>
        </is>
      </c>
      <c r="B5640" t="inlineStr">
        <is>
          <t>PAULO HENRIQUE BORNATO DA SILVA</t>
        </is>
      </c>
      <c r="C5640" t="n">
        <v>1</v>
      </c>
      <c r="D5640" t="inlineStr">
        <is>
          <t>IPCA</t>
        </is>
      </c>
      <c r="E5640" t="n">
        <v>0</v>
      </c>
      <c r="F5640" t="inlineStr">
        <is>
          <t>MENSAL</t>
        </is>
      </c>
      <c r="G5640" t="n">
        <v>44946</v>
      </c>
      <c r="H5640" t="n">
        <v>44946</v>
      </c>
      <c r="I5640" t="n">
        <v>26</v>
      </c>
      <c r="J5640" t="inlineStr">
        <is>
          <t>CARTEIRA</t>
        </is>
      </c>
      <c r="K5640" t="inlineStr">
        <is>
          <t>CONTRATO</t>
        </is>
      </c>
      <c r="L5640" t="n">
        <v>4569.44</v>
      </c>
      <c r="M5640" t="inlineStr">
        <is>
          <t>IBIRAPITANGA FASE 3</t>
        </is>
      </c>
      <c r="N5640" s="142">
        <f>DATE(YEAR(G5640),MONTH(G5640),1)</f>
        <v/>
      </c>
      <c r="O5640" s="132">
        <f>IF(G5640&gt;$K$3,"Futuro","Atraso")</f>
        <v/>
      </c>
      <c r="P5640">
        <f>12*(YEAR(G5640)-YEAR($K$3))+(MONTH(G5640)-MONTH($K$3))</f>
        <v/>
      </c>
      <c r="Q5640" s="366">
        <f>IF(M5640="IBIRAPITANGA FASE 3",IF(O5640="Atraso",L5640,L5640/(1+$I$2)^P5640),IF(O5640="Atraso",L5640,L5640/(1+$I$1)^P5640))</f>
        <v/>
      </c>
      <c r="R5640">
        <f>IF(O5640="Atraso",$K$3-G5640,0)</f>
        <v/>
      </c>
      <c r="S5640">
        <f>IF(R5640&lt;=15,"Até 15",IF(R5640&lt;=30,"Entre 15 e 30",IF(R5640&lt;=60,"Entre 30 e 60",IF(R5640&lt;=90,"Entre 60 e 90",IF(R5640&lt;=120,"Entre 90 e 120",IF(R5640&lt;=150,"Entre 120 e 150",IF(R5640&lt;=180,"Entre 150 e 180","Superior a 180")))))))</f>
        <v/>
      </c>
    </row>
    <row r="5641">
      <c r="A5641" t="inlineStr">
        <is>
          <t>Q024L014</t>
        </is>
      </c>
      <c r="B5641" t="inlineStr">
        <is>
          <t>PAULO HENRIQUE BORNATO DA SILVA</t>
        </is>
      </c>
      <c r="C5641" t="n">
        <v>1</v>
      </c>
      <c r="D5641" t="inlineStr">
        <is>
          <t>IPCA</t>
        </is>
      </c>
      <c r="E5641" t="n">
        <v>0</v>
      </c>
      <c r="F5641" t="inlineStr">
        <is>
          <t>MENSAL</t>
        </is>
      </c>
      <c r="G5641" t="n">
        <v>44977</v>
      </c>
      <c r="H5641" t="n">
        <v>44977</v>
      </c>
      <c r="I5641" t="n">
        <v>27</v>
      </c>
      <c r="J5641" t="inlineStr">
        <is>
          <t>CARTEIRA</t>
        </is>
      </c>
      <c r="K5641" t="inlineStr">
        <is>
          <t>CONTRATO</t>
        </is>
      </c>
      <c r="L5641" t="n">
        <v>4527.1</v>
      </c>
      <c r="M5641" t="inlineStr">
        <is>
          <t>IBIRAPITANGA FASE 3</t>
        </is>
      </c>
      <c r="N5641" s="142">
        <f>DATE(YEAR(G5641),MONTH(G5641),1)</f>
        <v/>
      </c>
      <c r="O5641" s="132">
        <f>IF(G5641&gt;$K$3,"Futuro","Atraso")</f>
        <v/>
      </c>
      <c r="P5641">
        <f>12*(YEAR(G5641)-YEAR($K$3))+(MONTH(G5641)-MONTH($K$3))</f>
        <v/>
      </c>
      <c r="Q5641" s="366">
        <f>IF(M5641="IBIRAPITANGA FASE 3",IF(O5641="Atraso",L5641,L5641/(1+$I$2)^P5641),IF(O5641="Atraso",L5641,L5641/(1+$I$1)^P5641))</f>
        <v/>
      </c>
      <c r="R5641">
        <f>IF(O5641="Atraso",$K$3-G5641,0)</f>
        <v/>
      </c>
      <c r="S5641">
        <f>IF(R5641&lt;=15,"Até 15",IF(R5641&lt;=30,"Entre 15 e 30",IF(R5641&lt;=60,"Entre 30 e 60",IF(R5641&lt;=90,"Entre 60 e 90",IF(R5641&lt;=120,"Entre 90 e 120",IF(R5641&lt;=150,"Entre 120 e 150",IF(R5641&lt;=180,"Entre 150 e 180","Superior a 180")))))))</f>
        <v/>
      </c>
    </row>
    <row r="5642">
      <c r="A5642" t="inlineStr">
        <is>
          <t>Q024L014</t>
        </is>
      </c>
      <c r="B5642" t="inlineStr">
        <is>
          <t>PAULO HENRIQUE BORNATO DA SILVA</t>
        </is>
      </c>
      <c r="C5642" t="n">
        <v>1</v>
      </c>
      <c r="D5642" t="inlineStr">
        <is>
          <t>IPCA</t>
        </is>
      </c>
      <c r="E5642" t="n">
        <v>0</v>
      </c>
      <c r="F5642" t="inlineStr">
        <is>
          <t>MENSAL</t>
        </is>
      </c>
      <c r="G5642" t="n">
        <v>45005</v>
      </c>
      <c r="H5642" t="n">
        <v>45005</v>
      </c>
      <c r="I5642" t="n">
        <v>28</v>
      </c>
      <c r="J5642" t="inlineStr">
        <is>
          <t>CARTEIRA</t>
        </is>
      </c>
      <c r="K5642" t="inlineStr">
        <is>
          <t>CONTRATO</t>
        </is>
      </c>
      <c r="L5642" t="n">
        <v>4488.83</v>
      </c>
      <c r="M5642" t="inlineStr">
        <is>
          <t>IBIRAPITANGA FASE 3</t>
        </is>
      </c>
      <c r="N5642" s="142">
        <f>DATE(YEAR(G5642),MONTH(G5642),1)</f>
        <v/>
      </c>
      <c r="O5642" s="132">
        <f>IF(G5642&gt;$K$3,"Futuro","Atraso")</f>
        <v/>
      </c>
      <c r="P5642">
        <f>12*(YEAR(G5642)-YEAR($K$3))+(MONTH(G5642)-MONTH($K$3))</f>
        <v/>
      </c>
      <c r="Q5642" s="366">
        <f>IF(M5642="IBIRAPITANGA FASE 3",IF(O5642="Atraso",L5642,L5642/(1+$I$2)^P5642),IF(O5642="Atraso",L5642,L5642/(1+$I$1)^P5642))</f>
        <v/>
      </c>
      <c r="R5642">
        <f>IF(O5642="Atraso",$K$3-G5642,0)</f>
        <v/>
      </c>
      <c r="S5642">
        <f>IF(R5642&lt;=15,"Até 15",IF(R5642&lt;=30,"Entre 15 e 30",IF(R5642&lt;=60,"Entre 30 e 60",IF(R5642&lt;=90,"Entre 60 e 90",IF(R5642&lt;=120,"Entre 90 e 120",IF(R5642&lt;=150,"Entre 120 e 150",IF(R5642&lt;=180,"Entre 150 e 180","Superior a 180")))))))</f>
        <v/>
      </c>
    </row>
    <row r="5643">
      <c r="A5643" t="inlineStr">
        <is>
          <t>Q024L014</t>
        </is>
      </c>
      <c r="B5643" t="inlineStr">
        <is>
          <t>PAULO HENRIQUE BORNATO DA SILVA</t>
        </is>
      </c>
      <c r="C5643" t="n">
        <v>1</v>
      </c>
      <c r="D5643" t="inlineStr">
        <is>
          <t>IPCA</t>
        </is>
      </c>
      <c r="E5643" t="n">
        <v>0</v>
      </c>
      <c r="F5643" t="inlineStr">
        <is>
          <t>MENSAL</t>
        </is>
      </c>
      <c r="G5643" t="n">
        <v>45036</v>
      </c>
      <c r="H5643" t="n">
        <v>45036</v>
      </c>
      <c r="I5643" t="n">
        <v>29</v>
      </c>
      <c r="J5643" t="inlineStr">
        <is>
          <t>CARTEIRA</t>
        </is>
      </c>
      <c r="K5643" t="inlineStr">
        <is>
          <t>CONTRATO</t>
        </is>
      </c>
      <c r="L5643" t="n">
        <v>4446.46</v>
      </c>
      <c r="M5643" t="inlineStr">
        <is>
          <t>IBIRAPITANGA FASE 3</t>
        </is>
      </c>
      <c r="N5643" s="142">
        <f>DATE(YEAR(G5643),MONTH(G5643),1)</f>
        <v/>
      </c>
      <c r="O5643" s="132">
        <f>IF(G5643&gt;$K$3,"Futuro","Atraso")</f>
        <v/>
      </c>
      <c r="P5643">
        <f>12*(YEAR(G5643)-YEAR($K$3))+(MONTH(G5643)-MONTH($K$3))</f>
        <v/>
      </c>
      <c r="Q5643" s="366">
        <f>IF(M5643="IBIRAPITANGA FASE 3",IF(O5643="Atraso",L5643,L5643/(1+$I$2)^P5643),IF(O5643="Atraso",L5643,L5643/(1+$I$1)^P5643))</f>
        <v/>
      </c>
      <c r="R5643">
        <f>IF(O5643="Atraso",$K$3-G5643,0)</f>
        <v/>
      </c>
      <c r="S5643">
        <f>IF(R5643&lt;=15,"Até 15",IF(R5643&lt;=30,"Entre 15 e 30",IF(R5643&lt;=60,"Entre 30 e 60",IF(R5643&lt;=90,"Entre 60 e 90",IF(R5643&lt;=120,"Entre 90 e 120",IF(R5643&lt;=150,"Entre 120 e 150",IF(R5643&lt;=180,"Entre 150 e 180","Superior a 180")))))))</f>
        <v/>
      </c>
    </row>
    <row r="5644">
      <c r="A5644" t="inlineStr">
        <is>
          <t>Q024L014</t>
        </is>
      </c>
      <c r="B5644" t="inlineStr">
        <is>
          <t>PAULO HENRIQUE BORNATO DA SILVA</t>
        </is>
      </c>
      <c r="C5644" t="n">
        <v>1</v>
      </c>
      <c r="D5644" t="inlineStr">
        <is>
          <t>IPCA</t>
        </is>
      </c>
      <c r="E5644" t="n">
        <v>0</v>
      </c>
      <c r="F5644" t="inlineStr">
        <is>
          <t>MENSAL</t>
        </is>
      </c>
      <c r="G5644" t="n">
        <v>45066</v>
      </c>
      <c r="H5644" t="n">
        <v>45066</v>
      </c>
      <c r="I5644" t="n">
        <v>30</v>
      </c>
      <c r="J5644" t="inlineStr">
        <is>
          <t>CARTEIRA</t>
        </is>
      </c>
      <c r="K5644" t="inlineStr">
        <is>
          <t>CONTRATO</t>
        </is>
      </c>
      <c r="L5644" t="n">
        <v>4405.47</v>
      </c>
      <c r="M5644" t="inlineStr">
        <is>
          <t>IBIRAPITANGA FASE 3</t>
        </is>
      </c>
      <c r="N5644" s="142">
        <f>DATE(YEAR(G5644),MONTH(G5644),1)</f>
        <v/>
      </c>
      <c r="O5644" s="132">
        <f>IF(G5644&gt;$K$3,"Futuro","Atraso")</f>
        <v/>
      </c>
      <c r="P5644">
        <f>12*(YEAR(G5644)-YEAR($K$3))+(MONTH(G5644)-MONTH($K$3))</f>
        <v/>
      </c>
      <c r="Q5644" s="366">
        <f>IF(M5644="IBIRAPITANGA FASE 3",IF(O5644="Atraso",L5644,L5644/(1+$I$2)^P5644),IF(O5644="Atraso",L5644,L5644/(1+$I$1)^P5644))</f>
        <v/>
      </c>
      <c r="R5644">
        <f>IF(O5644="Atraso",$K$3-G5644,0)</f>
        <v/>
      </c>
      <c r="S5644">
        <f>IF(R5644&lt;=15,"Até 15",IF(R5644&lt;=30,"Entre 15 e 30",IF(R5644&lt;=60,"Entre 30 e 60",IF(R5644&lt;=90,"Entre 60 e 90",IF(R5644&lt;=120,"Entre 90 e 120",IF(R5644&lt;=150,"Entre 120 e 150",IF(R5644&lt;=180,"Entre 150 e 180","Superior a 180")))))))</f>
        <v/>
      </c>
    </row>
    <row r="5645">
      <c r="A5645" t="inlineStr">
        <is>
          <t>Q024L014</t>
        </is>
      </c>
      <c r="B5645" t="inlineStr">
        <is>
          <t>PAULO HENRIQUE BORNATO DA SILVA</t>
        </is>
      </c>
      <c r="C5645" t="n">
        <v>1</v>
      </c>
      <c r="D5645" t="inlineStr">
        <is>
          <t>IPCA</t>
        </is>
      </c>
      <c r="E5645" t="n">
        <v>0</v>
      </c>
      <c r="F5645" t="inlineStr">
        <is>
          <t>MENSAL</t>
        </is>
      </c>
      <c r="G5645" t="n">
        <v>45097</v>
      </c>
      <c r="H5645" t="n">
        <v>45097</v>
      </c>
      <c r="I5645" t="n">
        <v>31</v>
      </c>
      <c r="J5645" t="inlineStr">
        <is>
          <t>CARTEIRA</t>
        </is>
      </c>
      <c r="K5645" t="inlineStr">
        <is>
          <t>CONTRATO</t>
        </is>
      </c>
      <c r="L5645" t="n">
        <v>4363.11</v>
      </c>
      <c r="M5645" t="inlineStr">
        <is>
          <t>IBIRAPITANGA FASE 3</t>
        </is>
      </c>
      <c r="N5645" s="142">
        <f>DATE(YEAR(G5645),MONTH(G5645),1)</f>
        <v/>
      </c>
      <c r="O5645" s="132">
        <f>IF(G5645&gt;$K$3,"Futuro","Atraso")</f>
        <v/>
      </c>
      <c r="P5645">
        <f>12*(YEAR(G5645)-YEAR($K$3))+(MONTH(G5645)-MONTH($K$3))</f>
        <v/>
      </c>
      <c r="Q5645" s="366">
        <f>IF(M5645="IBIRAPITANGA FASE 3",IF(O5645="Atraso",L5645,L5645/(1+$I$2)^P5645),IF(O5645="Atraso",L5645,L5645/(1+$I$1)^P5645))</f>
        <v/>
      </c>
      <c r="R5645">
        <f>IF(O5645="Atraso",$K$3-G5645,0)</f>
        <v/>
      </c>
      <c r="S5645">
        <f>IF(R5645&lt;=15,"Até 15",IF(R5645&lt;=30,"Entre 15 e 30",IF(R5645&lt;=60,"Entre 30 e 60",IF(R5645&lt;=90,"Entre 60 e 90",IF(R5645&lt;=120,"Entre 90 e 120",IF(R5645&lt;=150,"Entre 120 e 150",IF(R5645&lt;=180,"Entre 150 e 180","Superior a 180")))))))</f>
        <v/>
      </c>
    </row>
    <row r="5646">
      <c r="A5646" t="inlineStr">
        <is>
          <t>Q024L014</t>
        </is>
      </c>
      <c r="B5646" t="inlineStr">
        <is>
          <t>PAULO HENRIQUE BORNATO DA SILVA</t>
        </is>
      </c>
      <c r="C5646" t="n">
        <v>1</v>
      </c>
      <c r="D5646" t="inlineStr">
        <is>
          <t>IPCA</t>
        </is>
      </c>
      <c r="E5646" t="n">
        <v>0</v>
      </c>
      <c r="F5646" t="inlineStr">
        <is>
          <t>MENSAL</t>
        </is>
      </c>
      <c r="G5646" t="n">
        <v>45127</v>
      </c>
      <c r="H5646" t="n">
        <v>45127</v>
      </c>
      <c r="I5646" t="n">
        <v>32</v>
      </c>
      <c r="J5646" t="inlineStr">
        <is>
          <t>CARTEIRA</t>
        </is>
      </c>
      <c r="K5646" t="inlineStr">
        <is>
          <t>CONTRATO</t>
        </is>
      </c>
      <c r="L5646" t="n">
        <v>4322.12</v>
      </c>
      <c r="M5646" t="inlineStr">
        <is>
          <t>IBIRAPITANGA FASE 3</t>
        </is>
      </c>
      <c r="N5646" s="142">
        <f>DATE(YEAR(G5646),MONTH(G5646),1)</f>
        <v/>
      </c>
      <c r="O5646" s="132">
        <f>IF(G5646&gt;$K$3,"Futuro","Atraso")</f>
        <v/>
      </c>
      <c r="P5646">
        <f>12*(YEAR(G5646)-YEAR($K$3))+(MONTH(G5646)-MONTH($K$3))</f>
        <v/>
      </c>
      <c r="Q5646" s="366">
        <f>IF(M5646="IBIRAPITANGA FASE 3",IF(O5646="Atraso",L5646,L5646/(1+$I$2)^P5646),IF(O5646="Atraso",L5646,L5646/(1+$I$1)^P5646))</f>
        <v/>
      </c>
      <c r="R5646">
        <f>IF(O5646="Atraso",$K$3-G5646,0)</f>
        <v/>
      </c>
      <c r="S5646">
        <f>IF(R5646&lt;=15,"Até 15",IF(R5646&lt;=30,"Entre 15 e 30",IF(R5646&lt;=60,"Entre 30 e 60",IF(R5646&lt;=90,"Entre 60 e 90",IF(R5646&lt;=120,"Entre 90 e 120",IF(R5646&lt;=150,"Entre 120 e 150",IF(R5646&lt;=180,"Entre 150 e 180","Superior a 180")))))))</f>
        <v/>
      </c>
    </row>
    <row r="5647">
      <c r="A5647" t="inlineStr">
        <is>
          <t>Q024L014</t>
        </is>
      </c>
      <c r="B5647" t="inlineStr">
        <is>
          <t>PAULO HENRIQUE BORNATO DA SILVA</t>
        </is>
      </c>
      <c r="C5647" t="n">
        <v>1</v>
      </c>
      <c r="D5647" t="inlineStr">
        <is>
          <t>IPCA</t>
        </is>
      </c>
      <c r="E5647" t="n">
        <v>0</v>
      </c>
      <c r="F5647" t="inlineStr">
        <is>
          <t>MENSAL</t>
        </is>
      </c>
      <c r="G5647" t="n">
        <v>45158</v>
      </c>
      <c r="H5647" t="n">
        <v>45158</v>
      </c>
      <c r="I5647" t="n">
        <v>33</v>
      </c>
      <c r="J5647" t="inlineStr">
        <is>
          <t>CARTEIRA</t>
        </is>
      </c>
      <c r="K5647" t="inlineStr">
        <is>
          <t>CONTRATO</t>
        </is>
      </c>
      <c r="L5647" t="n">
        <v>4279.77</v>
      </c>
      <c r="M5647" t="inlineStr">
        <is>
          <t>IBIRAPITANGA FASE 3</t>
        </is>
      </c>
      <c r="N5647" s="142">
        <f>DATE(YEAR(G5647),MONTH(G5647),1)</f>
        <v/>
      </c>
      <c r="O5647" s="132">
        <f>IF(G5647&gt;$K$3,"Futuro","Atraso")</f>
        <v/>
      </c>
      <c r="P5647">
        <f>12*(YEAR(G5647)-YEAR($K$3))+(MONTH(G5647)-MONTH($K$3))</f>
        <v/>
      </c>
      <c r="Q5647" s="366">
        <f>IF(M5647="IBIRAPITANGA FASE 3",IF(O5647="Atraso",L5647,L5647/(1+$I$2)^P5647),IF(O5647="Atraso",L5647,L5647/(1+$I$1)^P5647))</f>
        <v/>
      </c>
      <c r="R5647">
        <f>IF(O5647="Atraso",$K$3-G5647,0)</f>
        <v/>
      </c>
      <c r="S5647">
        <f>IF(R5647&lt;=15,"Até 15",IF(R5647&lt;=30,"Entre 15 e 30",IF(R5647&lt;=60,"Entre 30 e 60",IF(R5647&lt;=90,"Entre 60 e 90",IF(R5647&lt;=120,"Entre 90 e 120",IF(R5647&lt;=150,"Entre 120 e 150",IF(R5647&lt;=180,"Entre 150 e 180","Superior a 180")))))))</f>
        <v/>
      </c>
    </row>
    <row r="5648">
      <c r="A5648" t="inlineStr">
        <is>
          <t>Q024L014</t>
        </is>
      </c>
      <c r="B5648" t="inlineStr">
        <is>
          <t>PAULO HENRIQUE BORNATO DA SILVA</t>
        </is>
      </c>
      <c r="C5648" t="n">
        <v>1</v>
      </c>
      <c r="D5648" t="inlineStr">
        <is>
          <t>IPCA</t>
        </is>
      </c>
      <c r="E5648" t="n">
        <v>0</v>
      </c>
      <c r="F5648" t="inlineStr">
        <is>
          <t>MENSAL</t>
        </is>
      </c>
      <c r="G5648" t="n">
        <v>45189</v>
      </c>
      <c r="H5648" t="n">
        <v>45189</v>
      </c>
      <c r="I5648" t="n">
        <v>34</v>
      </c>
      <c r="J5648" t="inlineStr">
        <is>
          <t>CARTEIRA</t>
        </is>
      </c>
      <c r="K5648" t="inlineStr">
        <is>
          <t>CONTRATO</t>
        </is>
      </c>
      <c r="L5648" t="n">
        <v>4237.39</v>
      </c>
      <c r="M5648" t="inlineStr">
        <is>
          <t>IBIRAPITANGA FASE 3</t>
        </is>
      </c>
      <c r="N5648" s="142">
        <f>DATE(YEAR(G5648),MONTH(G5648),1)</f>
        <v/>
      </c>
      <c r="O5648" s="132">
        <f>IF(G5648&gt;$K$3,"Futuro","Atraso")</f>
        <v/>
      </c>
      <c r="P5648">
        <f>12*(YEAR(G5648)-YEAR($K$3))+(MONTH(G5648)-MONTH($K$3))</f>
        <v/>
      </c>
      <c r="Q5648" s="366">
        <f>IF(M5648="IBIRAPITANGA FASE 3",IF(O5648="Atraso",L5648,L5648/(1+$I$2)^P5648),IF(O5648="Atraso",L5648,L5648/(1+$I$1)^P5648))</f>
        <v/>
      </c>
      <c r="R5648">
        <f>IF(O5648="Atraso",$K$3-G5648,0)</f>
        <v/>
      </c>
      <c r="S5648">
        <f>IF(R5648&lt;=15,"Até 15",IF(R5648&lt;=30,"Entre 15 e 30",IF(R5648&lt;=60,"Entre 30 e 60",IF(R5648&lt;=90,"Entre 60 e 90",IF(R5648&lt;=120,"Entre 90 e 120",IF(R5648&lt;=150,"Entre 120 e 150",IF(R5648&lt;=180,"Entre 150 e 180","Superior a 180")))))))</f>
        <v/>
      </c>
    </row>
    <row r="5649">
      <c r="A5649" t="inlineStr">
        <is>
          <t>Q024L014</t>
        </is>
      </c>
      <c r="B5649" t="inlineStr">
        <is>
          <t>PAULO HENRIQUE BORNATO DA SILVA</t>
        </is>
      </c>
      <c r="C5649" t="n">
        <v>1</v>
      </c>
      <c r="D5649" t="inlineStr">
        <is>
          <t>IPCA</t>
        </is>
      </c>
      <c r="E5649" t="n">
        <v>0</v>
      </c>
      <c r="F5649" t="inlineStr">
        <is>
          <t>MENSAL</t>
        </is>
      </c>
      <c r="G5649" t="n">
        <v>45219</v>
      </c>
      <c r="H5649" t="n">
        <v>45219</v>
      </c>
      <c r="I5649" t="n">
        <v>35</v>
      </c>
      <c r="J5649" t="inlineStr">
        <is>
          <t>CARTEIRA</t>
        </is>
      </c>
      <c r="K5649" t="inlineStr">
        <is>
          <t>CONTRATO</t>
        </is>
      </c>
      <c r="L5649" t="n">
        <v>4196.4</v>
      </c>
      <c r="M5649" t="inlineStr">
        <is>
          <t>IBIRAPITANGA FASE 3</t>
        </is>
      </c>
      <c r="N5649" s="142">
        <f>DATE(YEAR(G5649),MONTH(G5649),1)</f>
        <v/>
      </c>
      <c r="O5649" s="132">
        <f>IF(G5649&gt;$K$3,"Futuro","Atraso")</f>
        <v/>
      </c>
      <c r="P5649">
        <f>12*(YEAR(G5649)-YEAR($K$3))+(MONTH(G5649)-MONTH($K$3))</f>
        <v/>
      </c>
      <c r="Q5649" s="366">
        <f>IF(M5649="IBIRAPITANGA FASE 3",IF(O5649="Atraso",L5649,L5649/(1+$I$2)^P5649),IF(O5649="Atraso",L5649,L5649/(1+$I$1)^P5649))</f>
        <v/>
      </c>
      <c r="R5649">
        <f>IF(O5649="Atraso",$K$3-G5649,0)</f>
        <v/>
      </c>
      <c r="S5649">
        <f>IF(R5649&lt;=15,"Até 15",IF(R5649&lt;=30,"Entre 15 e 30",IF(R5649&lt;=60,"Entre 30 e 60",IF(R5649&lt;=90,"Entre 60 e 90",IF(R5649&lt;=120,"Entre 90 e 120",IF(R5649&lt;=150,"Entre 120 e 150",IF(R5649&lt;=180,"Entre 150 e 180","Superior a 180")))))))</f>
        <v/>
      </c>
    </row>
    <row r="5650">
      <c r="A5650" t="inlineStr">
        <is>
          <t>Q024L014</t>
        </is>
      </c>
      <c r="B5650" t="inlineStr">
        <is>
          <t>PAULO HENRIQUE BORNATO DA SILVA</t>
        </is>
      </c>
      <c r="C5650" t="n">
        <v>1</v>
      </c>
      <c r="D5650" t="inlineStr">
        <is>
          <t>IPCA</t>
        </is>
      </c>
      <c r="E5650" t="n">
        <v>0</v>
      </c>
      <c r="F5650" t="inlineStr">
        <is>
          <t>MENSAL</t>
        </is>
      </c>
      <c r="G5650" t="n">
        <v>45250</v>
      </c>
      <c r="H5650" t="n">
        <v>45250</v>
      </c>
      <c r="I5650" t="n">
        <v>36</v>
      </c>
      <c r="J5650" t="inlineStr">
        <is>
          <t>CARTEIRA</t>
        </is>
      </c>
      <c r="K5650" t="inlineStr">
        <is>
          <t>CONTRATO</t>
        </is>
      </c>
      <c r="L5650" t="n">
        <v>4106.58</v>
      </c>
      <c r="M5650" t="inlineStr">
        <is>
          <t>IBIRAPITANGA FASE 3</t>
        </is>
      </c>
      <c r="N5650" s="142">
        <f>DATE(YEAR(G5650),MONTH(G5650),1)</f>
        <v/>
      </c>
      <c r="O5650" s="132">
        <f>IF(G5650&gt;$K$3,"Futuro","Atraso")</f>
        <v/>
      </c>
      <c r="P5650">
        <f>12*(YEAR(G5650)-YEAR($K$3))+(MONTH(G5650)-MONTH($K$3))</f>
        <v/>
      </c>
      <c r="Q5650" s="366">
        <f>IF(M5650="IBIRAPITANGA FASE 3",IF(O5650="Atraso",L5650,L5650/(1+$I$2)^P5650),IF(O5650="Atraso",L5650,L5650/(1+$I$1)^P5650))</f>
        <v/>
      </c>
      <c r="R5650">
        <f>IF(O5650="Atraso",$K$3-G5650,0)</f>
        <v/>
      </c>
      <c r="S5650">
        <f>IF(R5650&lt;=15,"Até 15",IF(R5650&lt;=30,"Entre 15 e 30",IF(R5650&lt;=60,"Entre 30 e 60",IF(R5650&lt;=90,"Entre 60 e 90",IF(R5650&lt;=120,"Entre 90 e 120",IF(R5650&lt;=150,"Entre 120 e 150",IF(R5650&lt;=180,"Entre 150 e 180","Superior a 180")))))))</f>
        <v/>
      </c>
    </row>
    <row r="5651">
      <c r="A5651" t="inlineStr">
        <is>
          <t>Q024L014</t>
        </is>
      </c>
      <c r="B5651" t="inlineStr">
        <is>
          <t>PAULO HENRIQUE BORNATO DA SILVA</t>
        </is>
      </c>
      <c r="C5651" t="n">
        <v>1</v>
      </c>
      <c r="D5651" t="inlineStr">
        <is>
          <t>IPCA</t>
        </is>
      </c>
      <c r="E5651" t="n">
        <v>0</v>
      </c>
      <c r="F5651" t="inlineStr">
        <is>
          <t>MENSAL</t>
        </is>
      </c>
      <c r="G5651" t="n">
        <v>45250</v>
      </c>
      <c r="H5651" t="n">
        <v>45250</v>
      </c>
      <c r="I5651" t="n">
        <v>3</v>
      </c>
      <c r="J5651" t="inlineStr">
        <is>
          <t>CARTEIRA</t>
        </is>
      </c>
      <c r="K5651" t="inlineStr">
        <is>
          <t>CONTRATO</t>
        </is>
      </c>
      <c r="L5651" t="n">
        <v>16426.32</v>
      </c>
      <c r="M5651" t="inlineStr">
        <is>
          <t>IBIRAPITANGA FASE 3</t>
        </is>
      </c>
      <c r="N5651" s="142">
        <f>DATE(YEAR(G5651),MONTH(G5651),1)</f>
        <v/>
      </c>
      <c r="O5651" s="132">
        <f>IF(G5651&gt;$K$3,"Futuro","Atraso")</f>
        <v/>
      </c>
      <c r="P5651">
        <f>12*(YEAR(G5651)-YEAR($K$3))+(MONTH(G5651)-MONTH($K$3))</f>
        <v/>
      </c>
      <c r="Q5651" s="366">
        <f>IF(M5651="IBIRAPITANGA FASE 3",IF(O5651="Atraso",L5651,L5651/(1+$I$2)^P5651),IF(O5651="Atraso",L5651,L5651/(1+$I$1)^P5651))</f>
        <v/>
      </c>
      <c r="R5651">
        <f>IF(O5651="Atraso",$K$3-G5651,0)</f>
        <v/>
      </c>
      <c r="S5651">
        <f>IF(R5651&lt;=15,"Até 15",IF(R5651&lt;=30,"Entre 15 e 30",IF(R5651&lt;=60,"Entre 30 e 60",IF(R5651&lt;=90,"Entre 60 e 90",IF(R5651&lt;=120,"Entre 90 e 120",IF(R5651&lt;=150,"Entre 120 e 150",IF(R5651&lt;=180,"Entre 150 e 180","Superior a 180")))))))</f>
        <v/>
      </c>
    </row>
    <row r="5652">
      <c r="A5652" t="inlineStr">
        <is>
          <t>Q024L014</t>
        </is>
      </c>
      <c r="B5652" t="inlineStr">
        <is>
          <t>PAULO HENRIQUE BORNATO DA SILVA</t>
        </is>
      </c>
      <c r="C5652" t="n">
        <v>1</v>
      </c>
      <c r="D5652" t="inlineStr">
        <is>
          <t>IPCA</t>
        </is>
      </c>
      <c r="E5652" t="n">
        <v>0</v>
      </c>
      <c r="F5652" t="inlineStr">
        <is>
          <t>MENSAL</t>
        </is>
      </c>
      <c r="G5652" t="n">
        <v>45280</v>
      </c>
      <c r="H5652" t="n">
        <v>45280</v>
      </c>
      <c r="I5652" t="n">
        <v>37</v>
      </c>
      <c r="J5652" t="inlineStr">
        <is>
          <t>CARTEIRA</t>
        </is>
      </c>
      <c r="K5652" t="inlineStr">
        <is>
          <t>CONTRATO</t>
        </is>
      </c>
      <c r="L5652" t="n">
        <v>4106.58</v>
      </c>
      <c r="M5652" t="inlineStr">
        <is>
          <t>IBIRAPITANGA FASE 3</t>
        </is>
      </c>
      <c r="N5652" s="142">
        <f>DATE(YEAR(G5652),MONTH(G5652),1)</f>
        <v/>
      </c>
      <c r="O5652" s="132">
        <f>IF(G5652&gt;$K$3,"Futuro","Atraso")</f>
        <v/>
      </c>
      <c r="P5652">
        <f>12*(YEAR(G5652)-YEAR($K$3))+(MONTH(G5652)-MONTH($K$3))</f>
        <v/>
      </c>
      <c r="Q5652" s="366">
        <f>IF(M5652="IBIRAPITANGA FASE 3",IF(O5652="Atraso",L5652,L5652/(1+$I$2)^P5652),IF(O5652="Atraso",L5652,L5652/(1+$I$1)^P5652))</f>
        <v/>
      </c>
      <c r="R5652">
        <f>IF(O5652="Atraso",$K$3-G5652,0)</f>
        <v/>
      </c>
      <c r="S5652">
        <f>IF(R5652&lt;=15,"Até 15",IF(R5652&lt;=30,"Entre 15 e 30",IF(R5652&lt;=60,"Entre 30 e 60",IF(R5652&lt;=90,"Entre 60 e 90",IF(R5652&lt;=120,"Entre 90 e 120",IF(R5652&lt;=150,"Entre 120 e 150",IF(R5652&lt;=180,"Entre 150 e 180","Superior a 180")))))))</f>
        <v/>
      </c>
    </row>
    <row r="5653">
      <c r="A5653" t="inlineStr">
        <is>
          <t>Q024L014</t>
        </is>
      </c>
      <c r="B5653" t="inlineStr">
        <is>
          <t>PAULO HENRIQUE BORNATO DA SILVA</t>
        </is>
      </c>
      <c r="C5653" t="n">
        <v>1</v>
      </c>
      <c r="D5653" t="inlineStr">
        <is>
          <t>IPCA</t>
        </is>
      </c>
      <c r="E5653" t="n">
        <v>0</v>
      </c>
      <c r="F5653" t="inlineStr">
        <is>
          <t>MENSAL</t>
        </is>
      </c>
      <c r="G5653" t="n">
        <v>45311</v>
      </c>
      <c r="H5653" t="n">
        <v>45311</v>
      </c>
      <c r="I5653" t="n">
        <v>38</v>
      </c>
      <c r="J5653" t="inlineStr">
        <is>
          <t>CARTEIRA</t>
        </is>
      </c>
      <c r="K5653" t="inlineStr">
        <is>
          <t>CONTRATO</t>
        </is>
      </c>
      <c r="L5653" t="n">
        <v>4106.58</v>
      </c>
      <c r="M5653" t="inlineStr">
        <is>
          <t>IBIRAPITANGA FASE 3</t>
        </is>
      </c>
      <c r="N5653" s="142">
        <f>DATE(YEAR(G5653),MONTH(G5653),1)</f>
        <v/>
      </c>
      <c r="O5653" s="132">
        <f>IF(G5653&gt;$K$3,"Futuro","Atraso")</f>
        <v/>
      </c>
      <c r="P5653">
        <f>12*(YEAR(G5653)-YEAR($K$3))+(MONTH(G5653)-MONTH($K$3))</f>
        <v/>
      </c>
      <c r="Q5653" s="366">
        <f>IF(M5653="IBIRAPITANGA FASE 3",IF(O5653="Atraso",L5653,L5653/(1+$I$2)^P5653),IF(O5653="Atraso",L5653,L5653/(1+$I$1)^P5653))</f>
        <v/>
      </c>
      <c r="R5653">
        <f>IF(O5653="Atraso",$K$3-G5653,0)</f>
        <v/>
      </c>
      <c r="S5653">
        <f>IF(R5653&lt;=15,"Até 15",IF(R5653&lt;=30,"Entre 15 e 30",IF(R5653&lt;=60,"Entre 30 e 60",IF(R5653&lt;=90,"Entre 60 e 90",IF(R5653&lt;=120,"Entre 90 e 120",IF(R5653&lt;=150,"Entre 120 e 150",IF(R5653&lt;=180,"Entre 150 e 180","Superior a 180")))))))</f>
        <v/>
      </c>
    </row>
    <row r="5654">
      <c r="A5654" t="inlineStr">
        <is>
          <t>Q024L014</t>
        </is>
      </c>
      <c r="B5654" t="inlineStr">
        <is>
          <t>PAULO HENRIQUE BORNATO DA SILVA</t>
        </is>
      </c>
      <c r="C5654" t="n">
        <v>1</v>
      </c>
      <c r="D5654" t="inlineStr">
        <is>
          <t>IPCA</t>
        </is>
      </c>
      <c r="E5654" t="n">
        <v>0</v>
      </c>
      <c r="F5654" t="inlineStr">
        <is>
          <t>MENSAL</t>
        </is>
      </c>
      <c r="G5654" t="n">
        <v>45342</v>
      </c>
      <c r="H5654" t="n">
        <v>45342</v>
      </c>
      <c r="I5654" t="n">
        <v>39</v>
      </c>
      <c r="J5654" t="inlineStr">
        <is>
          <t>CARTEIRA</t>
        </is>
      </c>
      <c r="K5654" t="inlineStr">
        <is>
          <t>CONTRATO</t>
        </is>
      </c>
      <c r="L5654" t="n">
        <v>4106.58</v>
      </c>
      <c r="M5654" t="inlineStr">
        <is>
          <t>IBIRAPITANGA FASE 3</t>
        </is>
      </c>
      <c r="N5654" s="142">
        <f>DATE(YEAR(G5654),MONTH(G5654),1)</f>
        <v/>
      </c>
      <c r="O5654" s="132">
        <f>IF(G5654&gt;$K$3,"Futuro","Atraso")</f>
        <v/>
      </c>
      <c r="P5654">
        <f>12*(YEAR(G5654)-YEAR($K$3))+(MONTH(G5654)-MONTH($K$3))</f>
        <v/>
      </c>
      <c r="Q5654" s="366">
        <f>IF(M5654="IBIRAPITANGA FASE 3",IF(O5654="Atraso",L5654,L5654/(1+$I$2)^P5654),IF(O5654="Atraso",L5654,L5654/(1+$I$1)^P5654))</f>
        <v/>
      </c>
      <c r="R5654">
        <f>IF(O5654="Atraso",$K$3-G5654,0)</f>
        <v/>
      </c>
      <c r="S5654">
        <f>IF(R5654&lt;=15,"Até 15",IF(R5654&lt;=30,"Entre 15 e 30",IF(R5654&lt;=60,"Entre 30 e 60",IF(R5654&lt;=90,"Entre 60 e 90",IF(R5654&lt;=120,"Entre 90 e 120",IF(R5654&lt;=150,"Entre 120 e 150",IF(R5654&lt;=180,"Entre 150 e 180","Superior a 180")))))))</f>
        <v/>
      </c>
    </row>
    <row r="5655">
      <c r="A5655" t="inlineStr">
        <is>
          <t>Q024L014</t>
        </is>
      </c>
      <c r="B5655" t="inlineStr">
        <is>
          <t>PAULO HENRIQUE BORNATO DA SILVA</t>
        </is>
      </c>
      <c r="C5655" t="n">
        <v>1</v>
      </c>
      <c r="D5655" t="inlineStr">
        <is>
          <t>IPCA</t>
        </is>
      </c>
      <c r="E5655" t="n">
        <v>0</v>
      </c>
      <c r="F5655" t="inlineStr">
        <is>
          <t>MENSAL</t>
        </is>
      </c>
      <c r="G5655" t="n">
        <v>45371</v>
      </c>
      <c r="H5655" t="n">
        <v>45371</v>
      </c>
      <c r="I5655" t="n">
        <v>40</v>
      </c>
      <c r="J5655" t="inlineStr">
        <is>
          <t>CARTEIRA</t>
        </is>
      </c>
      <c r="K5655" t="inlineStr">
        <is>
          <t>CONTRATO</t>
        </is>
      </c>
      <c r="L5655" t="n">
        <v>4106.58</v>
      </c>
      <c r="M5655" t="inlineStr">
        <is>
          <t>IBIRAPITANGA FASE 3</t>
        </is>
      </c>
      <c r="N5655" s="142">
        <f>DATE(YEAR(G5655),MONTH(G5655),1)</f>
        <v/>
      </c>
      <c r="O5655" s="132">
        <f>IF(G5655&gt;$K$3,"Futuro","Atraso")</f>
        <v/>
      </c>
      <c r="P5655">
        <f>12*(YEAR(G5655)-YEAR($K$3))+(MONTH(G5655)-MONTH($K$3))</f>
        <v/>
      </c>
      <c r="Q5655" s="366">
        <f>IF(M5655="IBIRAPITANGA FASE 3",IF(O5655="Atraso",L5655,L5655/(1+$I$2)^P5655),IF(O5655="Atraso",L5655,L5655/(1+$I$1)^P5655))</f>
        <v/>
      </c>
      <c r="R5655">
        <f>IF(O5655="Atraso",$K$3-G5655,0)</f>
        <v/>
      </c>
      <c r="S5655">
        <f>IF(R5655&lt;=15,"Até 15",IF(R5655&lt;=30,"Entre 15 e 30",IF(R5655&lt;=60,"Entre 30 e 60",IF(R5655&lt;=90,"Entre 60 e 90",IF(R5655&lt;=120,"Entre 90 e 120",IF(R5655&lt;=150,"Entre 120 e 150",IF(R5655&lt;=180,"Entre 150 e 180","Superior a 180")))))))</f>
        <v/>
      </c>
    </row>
    <row r="5656">
      <c r="A5656" t="inlineStr">
        <is>
          <t>Q024L014</t>
        </is>
      </c>
      <c r="B5656" t="inlineStr">
        <is>
          <t>PAULO HENRIQUE BORNATO DA SILVA</t>
        </is>
      </c>
      <c r="C5656" t="n">
        <v>1</v>
      </c>
      <c r="D5656" t="inlineStr">
        <is>
          <t>IPCA</t>
        </is>
      </c>
      <c r="E5656" t="n">
        <v>0</v>
      </c>
      <c r="F5656" t="inlineStr">
        <is>
          <t>MENSAL</t>
        </is>
      </c>
      <c r="G5656" t="n">
        <v>45402</v>
      </c>
      <c r="H5656" t="n">
        <v>45402</v>
      </c>
      <c r="I5656" t="n">
        <v>41</v>
      </c>
      <c r="J5656" t="inlineStr">
        <is>
          <t>CARTEIRA</t>
        </is>
      </c>
      <c r="K5656" t="inlineStr">
        <is>
          <t>CONTRATO</t>
        </is>
      </c>
      <c r="L5656" t="n">
        <v>4106.58</v>
      </c>
      <c r="M5656" t="inlineStr">
        <is>
          <t>IBIRAPITANGA FASE 3</t>
        </is>
      </c>
      <c r="N5656" s="142">
        <f>DATE(YEAR(G5656),MONTH(G5656),1)</f>
        <v/>
      </c>
      <c r="O5656" s="132">
        <f>IF(G5656&gt;$K$3,"Futuro","Atraso")</f>
        <v/>
      </c>
      <c r="P5656">
        <f>12*(YEAR(G5656)-YEAR($K$3))+(MONTH(G5656)-MONTH($K$3))</f>
        <v/>
      </c>
      <c r="Q5656" s="366">
        <f>IF(M5656="IBIRAPITANGA FASE 3",IF(O5656="Atraso",L5656,L5656/(1+$I$2)^P5656),IF(O5656="Atraso",L5656,L5656/(1+$I$1)^P5656))</f>
        <v/>
      </c>
      <c r="R5656">
        <f>IF(O5656="Atraso",$K$3-G5656,0)</f>
        <v/>
      </c>
      <c r="S5656">
        <f>IF(R5656&lt;=15,"Até 15",IF(R5656&lt;=30,"Entre 15 e 30",IF(R5656&lt;=60,"Entre 30 e 60",IF(R5656&lt;=90,"Entre 60 e 90",IF(R5656&lt;=120,"Entre 90 e 120",IF(R5656&lt;=150,"Entre 120 e 150",IF(R5656&lt;=180,"Entre 150 e 180","Superior a 180")))))))</f>
        <v/>
      </c>
    </row>
    <row r="5657">
      <c r="A5657" t="inlineStr">
        <is>
          <t>Q024L014</t>
        </is>
      </c>
      <c r="B5657" t="inlineStr">
        <is>
          <t>PAULO HENRIQUE BORNATO DA SILVA</t>
        </is>
      </c>
      <c r="C5657" t="n">
        <v>1</v>
      </c>
      <c r="D5657" t="inlineStr">
        <is>
          <t>IPCA</t>
        </is>
      </c>
      <c r="E5657" t="n">
        <v>0</v>
      </c>
      <c r="F5657" t="inlineStr">
        <is>
          <t>MENSAL</t>
        </is>
      </c>
      <c r="G5657" t="n">
        <v>45432</v>
      </c>
      <c r="H5657" t="n">
        <v>45432</v>
      </c>
      <c r="I5657" t="n">
        <v>42</v>
      </c>
      <c r="J5657" t="inlineStr">
        <is>
          <t>CARTEIRA</t>
        </is>
      </c>
      <c r="K5657" t="inlineStr">
        <is>
          <t>CONTRATO</t>
        </is>
      </c>
      <c r="L5657" t="n">
        <v>4106.58</v>
      </c>
      <c r="M5657" t="inlineStr">
        <is>
          <t>IBIRAPITANGA FASE 3</t>
        </is>
      </c>
      <c r="N5657" s="142">
        <f>DATE(YEAR(G5657),MONTH(G5657),1)</f>
        <v/>
      </c>
      <c r="O5657" s="132">
        <f>IF(G5657&gt;$K$3,"Futuro","Atraso")</f>
        <v/>
      </c>
      <c r="P5657">
        <f>12*(YEAR(G5657)-YEAR($K$3))+(MONTH(G5657)-MONTH($K$3))</f>
        <v/>
      </c>
      <c r="Q5657" s="366">
        <f>IF(M5657="IBIRAPITANGA FASE 3",IF(O5657="Atraso",L5657,L5657/(1+$I$2)^P5657),IF(O5657="Atraso",L5657,L5657/(1+$I$1)^P5657))</f>
        <v/>
      </c>
      <c r="R5657">
        <f>IF(O5657="Atraso",$K$3-G5657,0)</f>
        <v/>
      </c>
      <c r="S5657">
        <f>IF(R5657&lt;=15,"Até 15",IF(R5657&lt;=30,"Entre 15 e 30",IF(R5657&lt;=60,"Entre 30 e 60",IF(R5657&lt;=90,"Entre 60 e 90",IF(R5657&lt;=120,"Entre 90 e 120",IF(R5657&lt;=150,"Entre 120 e 150",IF(R5657&lt;=180,"Entre 150 e 180","Superior a 180")))))))</f>
        <v/>
      </c>
    </row>
    <row r="5658">
      <c r="A5658" t="inlineStr">
        <is>
          <t>Q024L014</t>
        </is>
      </c>
      <c r="B5658" t="inlineStr">
        <is>
          <t>PAULO HENRIQUE BORNATO DA SILVA</t>
        </is>
      </c>
      <c r="C5658" t="n">
        <v>1</v>
      </c>
      <c r="D5658" t="inlineStr">
        <is>
          <t>IPCA</t>
        </is>
      </c>
      <c r="E5658" t="n">
        <v>0</v>
      </c>
      <c r="F5658" t="inlineStr">
        <is>
          <t>MENSAL</t>
        </is>
      </c>
      <c r="G5658" t="n">
        <v>45463</v>
      </c>
      <c r="H5658" t="n">
        <v>45463</v>
      </c>
      <c r="I5658" t="n">
        <v>43</v>
      </c>
      <c r="J5658" t="inlineStr">
        <is>
          <t>CARTEIRA</t>
        </is>
      </c>
      <c r="K5658" t="inlineStr">
        <is>
          <t>CONTRATO</t>
        </is>
      </c>
      <c r="L5658" t="n">
        <v>4106.58</v>
      </c>
      <c r="M5658" t="inlineStr">
        <is>
          <t>IBIRAPITANGA FASE 3</t>
        </is>
      </c>
      <c r="N5658" s="142">
        <f>DATE(YEAR(G5658),MONTH(G5658),1)</f>
        <v/>
      </c>
      <c r="O5658" s="132">
        <f>IF(G5658&gt;$K$3,"Futuro","Atraso")</f>
        <v/>
      </c>
      <c r="P5658">
        <f>12*(YEAR(G5658)-YEAR($K$3))+(MONTH(G5658)-MONTH($K$3))</f>
        <v/>
      </c>
      <c r="Q5658" s="366">
        <f>IF(M5658="IBIRAPITANGA FASE 3",IF(O5658="Atraso",L5658,L5658/(1+$I$2)^P5658),IF(O5658="Atraso",L5658,L5658/(1+$I$1)^P5658))</f>
        <v/>
      </c>
      <c r="R5658">
        <f>IF(O5658="Atraso",$K$3-G5658,0)</f>
        <v/>
      </c>
      <c r="S5658">
        <f>IF(R5658&lt;=15,"Até 15",IF(R5658&lt;=30,"Entre 15 e 30",IF(R5658&lt;=60,"Entre 30 e 60",IF(R5658&lt;=90,"Entre 60 e 90",IF(R5658&lt;=120,"Entre 90 e 120",IF(R5658&lt;=150,"Entre 120 e 150",IF(R5658&lt;=180,"Entre 150 e 180","Superior a 180")))))))</f>
        <v/>
      </c>
    </row>
    <row r="5659">
      <c r="A5659" t="inlineStr">
        <is>
          <t>Q024L014</t>
        </is>
      </c>
      <c r="B5659" t="inlineStr">
        <is>
          <t>PAULO HENRIQUE BORNATO DA SILVA</t>
        </is>
      </c>
      <c r="C5659" t="n">
        <v>1</v>
      </c>
      <c r="D5659" t="inlineStr">
        <is>
          <t>IPCA</t>
        </is>
      </c>
      <c r="E5659" t="n">
        <v>0</v>
      </c>
      <c r="F5659" t="inlineStr">
        <is>
          <t>MENSAL</t>
        </is>
      </c>
      <c r="G5659" t="n">
        <v>45493</v>
      </c>
      <c r="H5659" t="n">
        <v>45493</v>
      </c>
      <c r="I5659" t="n">
        <v>44</v>
      </c>
      <c r="J5659" t="inlineStr">
        <is>
          <t>CARTEIRA</t>
        </is>
      </c>
      <c r="K5659" t="inlineStr">
        <is>
          <t>CONTRATO</t>
        </is>
      </c>
      <c r="L5659" t="n">
        <v>4106.58</v>
      </c>
      <c r="M5659" t="inlineStr">
        <is>
          <t>IBIRAPITANGA FASE 3</t>
        </is>
      </c>
      <c r="N5659" s="142">
        <f>DATE(YEAR(G5659),MONTH(G5659),1)</f>
        <v/>
      </c>
      <c r="O5659" s="132">
        <f>IF(G5659&gt;$K$3,"Futuro","Atraso")</f>
        <v/>
      </c>
      <c r="P5659">
        <f>12*(YEAR(G5659)-YEAR($K$3))+(MONTH(G5659)-MONTH($K$3))</f>
        <v/>
      </c>
      <c r="Q5659" s="366">
        <f>IF(M5659="IBIRAPITANGA FASE 3",IF(O5659="Atraso",L5659,L5659/(1+$I$2)^P5659),IF(O5659="Atraso",L5659,L5659/(1+$I$1)^P5659))</f>
        <v/>
      </c>
      <c r="R5659">
        <f>IF(O5659="Atraso",$K$3-G5659,0)</f>
        <v/>
      </c>
      <c r="S5659">
        <f>IF(R5659&lt;=15,"Até 15",IF(R5659&lt;=30,"Entre 15 e 30",IF(R5659&lt;=60,"Entre 30 e 60",IF(R5659&lt;=90,"Entre 60 e 90",IF(R5659&lt;=120,"Entre 90 e 120",IF(R5659&lt;=150,"Entre 120 e 150",IF(R5659&lt;=180,"Entre 150 e 180","Superior a 180")))))))</f>
        <v/>
      </c>
    </row>
    <row r="5660">
      <c r="A5660" t="inlineStr">
        <is>
          <t>Q024L014</t>
        </is>
      </c>
      <c r="B5660" t="inlineStr">
        <is>
          <t>PAULO HENRIQUE BORNATO DA SILVA</t>
        </is>
      </c>
      <c r="C5660" t="n">
        <v>1</v>
      </c>
      <c r="D5660" t="inlineStr">
        <is>
          <t>IPCA</t>
        </is>
      </c>
      <c r="E5660" t="n">
        <v>0</v>
      </c>
      <c r="F5660" t="inlineStr">
        <is>
          <t>MENSAL</t>
        </is>
      </c>
      <c r="G5660" t="n">
        <v>45524</v>
      </c>
      <c r="H5660" t="n">
        <v>45524</v>
      </c>
      <c r="I5660" t="n">
        <v>45</v>
      </c>
      <c r="J5660" t="inlineStr">
        <is>
          <t>CARTEIRA</t>
        </is>
      </c>
      <c r="K5660" t="inlineStr">
        <is>
          <t>CONTRATO</t>
        </is>
      </c>
      <c r="L5660" t="n">
        <v>4106.58</v>
      </c>
      <c r="M5660" t="inlineStr">
        <is>
          <t>IBIRAPITANGA FASE 3</t>
        </is>
      </c>
      <c r="N5660" s="142">
        <f>DATE(YEAR(G5660),MONTH(G5660),1)</f>
        <v/>
      </c>
      <c r="O5660" s="132">
        <f>IF(G5660&gt;$K$3,"Futuro","Atraso")</f>
        <v/>
      </c>
      <c r="P5660">
        <f>12*(YEAR(G5660)-YEAR($K$3))+(MONTH(G5660)-MONTH($K$3))</f>
        <v/>
      </c>
      <c r="Q5660" s="366">
        <f>IF(M5660="IBIRAPITANGA FASE 3",IF(O5660="Atraso",L5660,L5660/(1+$I$2)^P5660),IF(O5660="Atraso",L5660,L5660/(1+$I$1)^P5660))</f>
        <v/>
      </c>
      <c r="R5660">
        <f>IF(O5660="Atraso",$K$3-G5660,0)</f>
        <v/>
      </c>
      <c r="S5660">
        <f>IF(R5660&lt;=15,"Até 15",IF(R5660&lt;=30,"Entre 15 e 30",IF(R5660&lt;=60,"Entre 30 e 60",IF(R5660&lt;=90,"Entre 60 e 90",IF(R5660&lt;=120,"Entre 90 e 120",IF(R5660&lt;=150,"Entre 120 e 150",IF(R5660&lt;=180,"Entre 150 e 180","Superior a 180")))))))</f>
        <v/>
      </c>
    </row>
    <row r="5661">
      <c r="A5661" t="inlineStr">
        <is>
          <t>Q024L014</t>
        </is>
      </c>
      <c r="B5661" t="inlineStr">
        <is>
          <t>PAULO HENRIQUE BORNATO DA SILVA</t>
        </is>
      </c>
      <c r="C5661" t="n">
        <v>1</v>
      </c>
      <c r="D5661" t="inlineStr">
        <is>
          <t>IPCA</t>
        </is>
      </c>
      <c r="E5661" t="n">
        <v>0</v>
      </c>
      <c r="F5661" t="inlineStr">
        <is>
          <t>MENSAL</t>
        </is>
      </c>
      <c r="G5661" t="n">
        <v>45555</v>
      </c>
      <c r="H5661" t="n">
        <v>45555</v>
      </c>
      <c r="I5661" t="n">
        <v>46</v>
      </c>
      <c r="J5661" t="inlineStr">
        <is>
          <t>CARTEIRA</t>
        </is>
      </c>
      <c r="K5661" t="inlineStr">
        <is>
          <t>CONTRATO</t>
        </is>
      </c>
      <c r="L5661" t="n">
        <v>4106.58</v>
      </c>
      <c r="M5661" t="inlineStr">
        <is>
          <t>IBIRAPITANGA FASE 3</t>
        </is>
      </c>
      <c r="N5661" s="142">
        <f>DATE(YEAR(G5661),MONTH(G5661),1)</f>
        <v/>
      </c>
      <c r="O5661" s="132">
        <f>IF(G5661&gt;$K$3,"Futuro","Atraso")</f>
        <v/>
      </c>
      <c r="P5661">
        <f>12*(YEAR(G5661)-YEAR($K$3))+(MONTH(G5661)-MONTH($K$3))</f>
        <v/>
      </c>
      <c r="Q5661" s="366">
        <f>IF(M5661="IBIRAPITANGA FASE 3",IF(O5661="Atraso",L5661,L5661/(1+$I$2)^P5661),IF(O5661="Atraso",L5661,L5661/(1+$I$1)^P5661))</f>
        <v/>
      </c>
      <c r="R5661">
        <f>IF(O5661="Atraso",$K$3-G5661,0)</f>
        <v/>
      </c>
      <c r="S5661">
        <f>IF(R5661&lt;=15,"Até 15",IF(R5661&lt;=30,"Entre 15 e 30",IF(R5661&lt;=60,"Entre 30 e 60",IF(R5661&lt;=90,"Entre 60 e 90",IF(R5661&lt;=120,"Entre 90 e 120",IF(R5661&lt;=150,"Entre 120 e 150",IF(R5661&lt;=180,"Entre 150 e 180","Superior a 180")))))))</f>
        <v/>
      </c>
    </row>
    <row r="5662">
      <c r="A5662" t="inlineStr">
        <is>
          <t>Q024L014</t>
        </is>
      </c>
      <c r="B5662" t="inlineStr">
        <is>
          <t>PAULO HENRIQUE BORNATO DA SILVA</t>
        </is>
      </c>
      <c r="C5662" t="n">
        <v>1</v>
      </c>
      <c r="D5662" t="inlineStr">
        <is>
          <t>IPCA</t>
        </is>
      </c>
      <c r="E5662" t="n">
        <v>0</v>
      </c>
      <c r="F5662" t="inlineStr">
        <is>
          <t>MENSAL</t>
        </is>
      </c>
      <c r="G5662" t="n">
        <v>45585</v>
      </c>
      <c r="H5662" t="n">
        <v>45585</v>
      </c>
      <c r="I5662" t="n">
        <v>47</v>
      </c>
      <c r="J5662" t="inlineStr">
        <is>
          <t>CARTEIRA</t>
        </is>
      </c>
      <c r="K5662" t="inlineStr">
        <is>
          <t>CONTRATO</t>
        </is>
      </c>
      <c r="L5662" t="n">
        <v>4106.58</v>
      </c>
      <c r="M5662" t="inlineStr">
        <is>
          <t>IBIRAPITANGA FASE 3</t>
        </is>
      </c>
      <c r="N5662" s="142">
        <f>DATE(YEAR(G5662),MONTH(G5662),1)</f>
        <v/>
      </c>
      <c r="O5662" s="132">
        <f>IF(G5662&gt;$K$3,"Futuro","Atraso")</f>
        <v/>
      </c>
      <c r="P5662">
        <f>12*(YEAR(G5662)-YEAR($K$3))+(MONTH(G5662)-MONTH($K$3))</f>
        <v/>
      </c>
      <c r="Q5662" s="366">
        <f>IF(M5662="IBIRAPITANGA FASE 3",IF(O5662="Atraso",L5662,L5662/(1+$I$2)^P5662),IF(O5662="Atraso",L5662,L5662/(1+$I$1)^P5662))</f>
        <v/>
      </c>
      <c r="R5662">
        <f>IF(O5662="Atraso",$K$3-G5662,0)</f>
        <v/>
      </c>
      <c r="S5662">
        <f>IF(R5662&lt;=15,"Até 15",IF(R5662&lt;=30,"Entre 15 e 30",IF(R5662&lt;=60,"Entre 30 e 60",IF(R5662&lt;=90,"Entre 60 e 90",IF(R5662&lt;=120,"Entre 90 e 120",IF(R5662&lt;=150,"Entre 120 e 150",IF(R5662&lt;=180,"Entre 150 e 180","Superior a 180")))))))</f>
        <v/>
      </c>
    </row>
    <row r="5663">
      <c r="A5663" t="inlineStr">
        <is>
          <t>Q024L014</t>
        </is>
      </c>
      <c r="B5663" t="inlineStr">
        <is>
          <t>PAULO HENRIQUE BORNATO DA SILVA</t>
        </is>
      </c>
      <c r="C5663" t="n">
        <v>1</v>
      </c>
      <c r="D5663" t="inlineStr">
        <is>
          <t>IPCA</t>
        </is>
      </c>
      <c r="E5663" t="n">
        <v>0</v>
      </c>
      <c r="F5663" t="inlineStr">
        <is>
          <t>MENSAL</t>
        </is>
      </c>
      <c r="G5663" t="n">
        <v>45616</v>
      </c>
      <c r="H5663" t="n">
        <v>45616</v>
      </c>
      <c r="I5663" t="n">
        <v>48</v>
      </c>
      <c r="J5663" t="inlineStr">
        <is>
          <t>CARTEIRA</t>
        </is>
      </c>
      <c r="K5663" t="inlineStr">
        <is>
          <t>CONTRATO</t>
        </is>
      </c>
      <c r="L5663" t="n">
        <v>4106.58</v>
      </c>
      <c r="M5663" t="inlineStr">
        <is>
          <t>IBIRAPITANGA FASE 3</t>
        </is>
      </c>
      <c r="N5663" s="142">
        <f>DATE(YEAR(G5663),MONTH(G5663),1)</f>
        <v/>
      </c>
      <c r="O5663" s="132">
        <f>IF(G5663&gt;$K$3,"Futuro","Atraso")</f>
        <v/>
      </c>
      <c r="P5663">
        <f>12*(YEAR(G5663)-YEAR($K$3))+(MONTH(G5663)-MONTH($K$3))</f>
        <v/>
      </c>
      <c r="Q5663" s="366">
        <f>IF(M5663="IBIRAPITANGA FASE 3",IF(O5663="Atraso",L5663,L5663/(1+$I$2)^P5663),IF(O5663="Atraso",L5663,L5663/(1+$I$1)^P5663))</f>
        <v/>
      </c>
      <c r="R5663">
        <f>IF(O5663="Atraso",$K$3-G5663,0)</f>
        <v/>
      </c>
      <c r="S5663">
        <f>IF(R5663&lt;=15,"Até 15",IF(R5663&lt;=30,"Entre 15 e 30",IF(R5663&lt;=60,"Entre 30 e 60",IF(R5663&lt;=90,"Entre 60 e 90",IF(R5663&lt;=120,"Entre 90 e 120",IF(R5663&lt;=150,"Entre 120 e 150",IF(R5663&lt;=180,"Entre 150 e 180","Superior a 180")))))))</f>
        <v/>
      </c>
    </row>
    <row r="5664">
      <c r="A5664" t="inlineStr">
        <is>
          <t>Q024L014</t>
        </is>
      </c>
      <c r="B5664" t="inlineStr">
        <is>
          <t>PAULO HENRIQUE BORNATO DA SILVA</t>
        </is>
      </c>
      <c r="C5664" t="n">
        <v>1</v>
      </c>
      <c r="D5664" t="inlineStr">
        <is>
          <t>IPCA</t>
        </is>
      </c>
      <c r="E5664" t="n">
        <v>0</v>
      </c>
      <c r="F5664" t="inlineStr">
        <is>
          <t>MENSAL</t>
        </is>
      </c>
      <c r="G5664" t="n">
        <v>45616</v>
      </c>
      <c r="H5664" t="n">
        <v>45616</v>
      </c>
      <c r="I5664" t="n">
        <v>4</v>
      </c>
      <c r="J5664" t="inlineStr">
        <is>
          <t>CARTEIRA</t>
        </is>
      </c>
      <c r="K5664" t="inlineStr">
        <is>
          <t>CONTRATO</t>
        </is>
      </c>
      <c r="L5664" t="n">
        <v>16426.32</v>
      </c>
      <c r="M5664" t="inlineStr">
        <is>
          <t>IBIRAPITANGA FASE 3</t>
        </is>
      </c>
      <c r="N5664" s="142">
        <f>DATE(YEAR(G5664),MONTH(G5664),1)</f>
        <v/>
      </c>
      <c r="O5664" s="132">
        <f>IF(G5664&gt;$K$3,"Futuro","Atraso")</f>
        <v/>
      </c>
      <c r="P5664">
        <f>12*(YEAR(G5664)-YEAR($K$3))+(MONTH(G5664)-MONTH($K$3))</f>
        <v/>
      </c>
      <c r="Q5664" s="366">
        <f>IF(M5664="IBIRAPITANGA FASE 3",IF(O5664="Atraso",L5664,L5664/(1+$I$2)^P5664),IF(O5664="Atraso",L5664,L5664/(1+$I$1)^P5664))</f>
        <v/>
      </c>
      <c r="R5664">
        <f>IF(O5664="Atraso",$K$3-G5664,0)</f>
        <v/>
      </c>
      <c r="S5664">
        <f>IF(R5664&lt;=15,"Até 15",IF(R5664&lt;=30,"Entre 15 e 30",IF(R5664&lt;=60,"Entre 30 e 60",IF(R5664&lt;=90,"Entre 60 e 90",IF(R5664&lt;=120,"Entre 90 e 120",IF(R5664&lt;=150,"Entre 120 e 150",IF(R5664&lt;=180,"Entre 150 e 180","Superior a 180")))))))</f>
        <v/>
      </c>
    </row>
    <row r="5665">
      <c r="A5665" t="inlineStr">
        <is>
          <t>Q024L015</t>
        </is>
      </c>
      <c r="B5665" t="inlineStr">
        <is>
          <t>ANA PAULA OLIVEIRA DA SILVA</t>
        </is>
      </c>
      <c r="C5665" t="n">
        <v>1</v>
      </c>
      <c r="D5665" t="inlineStr">
        <is>
          <t>IPCA</t>
        </is>
      </c>
      <c r="E5665" t="n">
        <v>0</v>
      </c>
      <c r="F5665" t="inlineStr">
        <is>
          <t>MENSAL</t>
        </is>
      </c>
      <c r="G5665" t="n">
        <v>45250</v>
      </c>
      <c r="H5665" t="n">
        <v>45250</v>
      </c>
      <c r="I5665" t="n">
        <v>35</v>
      </c>
      <c r="J5665" t="inlineStr">
        <is>
          <t>CARTEIRA</t>
        </is>
      </c>
      <c r="K5665" t="inlineStr">
        <is>
          <t>CONTRATO</t>
        </is>
      </c>
      <c r="L5665" t="n">
        <v>5957.99</v>
      </c>
      <c r="M5665" t="inlineStr">
        <is>
          <t>IBIRAPITANGA FASE 3</t>
        </is>
      </c>
      <c r="N5665" s="142">
        <f>DATE(YEAR(G5665),MONTH(G5665),1)</f>
        <v/>
      </c>
      <c r="O5665" s="132">
        <f>IF(G5665&gt;$K$3,"Futuro","Atraso")</f>
        <v/>
      </c>
      <c r="P5665">
        <f>12*(YEAR(G5665)-YEAR($K$3))+(MONTH(G5665)-MONTH($K$3))</f>
        <v/>
      </c>
      <c r="Q5665" s="366">
        <f>IF(M5665="IBIRAPITANGA FASE 3",IF(O5665="Atraso",L5665,L5665/(1+$I$2)^P5665),IF(O5665="Atraso",L5665,L5665/(1+$I$1)^P5665))</f>
        <v/>
      </c>
      <c r="R5665">
        <f>IF(O5665="Atraso",$K$3-G5665,0)</f>
        <v/>
      </c>
      <c r="S5665">
        <f>IF(R5665&lt;=15,"Até 15",IF(R5665&lt;=30,"Entre 15 e 30",IF(R5665&lt;=60,"Entre 30 e 60",IF(R5665&lt;=90,"Entre 60 e 90",IF(R5665&lt;=120,"Entre 90 e 120",IF(R5665&lt;=150,"Entre 120 e 150",IF(R5665&lt;=180,"Entre 150 e 180","Superior a 180")))))))</f>
        <v/>
      </c>
    </row>
    <row r="5666">
      <c r="A5666" t="inlineStr">
        <is>
          <t>Q024L015</t>
        </is>
      </c>
      <c r="B5666" t="inlineStr">
        <is>
          <t>ANA PAULA OLIVEIRA DA SILVA</t>
        </is>
      </c>
      <c r="C5666" t="n">
        <v>1</v>
      </c>
      <c r="D5666" t="inlineStr">
        <is>
          <t>IPCA</t>
        </is>
      </c>
      <c r="E5666" t="n">
        <v>0</v>
      </c>
      <c r="F5666" t="inlineStr">
        <is>
          <t>MENSAL</t>
        </is>
      </c>
      <c r="G5666" t="n">
        <v>45280</v>
      </c>
      <c r="H5666" t="n">
        <v>45280</v>
      </c>
      <c r="I5666" t="n">
        <v>36</v>
      </c>
      <c r="J5666" t="inlineStr">
        <is>
          <t>CARTEIRA</t>
        </is>
      </c>
      <c r="K5666" t="inlineStr">
        <is>
          <t>CONTRATO</t>
        </is>
      </c>
      <c r="L5666" t="n">
        <v>5957.99</v>
      </c>
      <c r="M5666" t="inlineStr">
        <is>
          <t>IBIRAPITANGA FASE 3</t>
        </is>
      </c>
      <c r="N5666" s="142">
        <f>DATE(YEAR(G5666),MONTH(G5666),1)</f>
        <v/>
      </c>
      <c r="O5666" s="132">
        <f>IF(G5666&gt;$K$3,"Futuro","Atraso")</f>
        <v/>
      </c>
      <c r="P5666">
        <f>12*(YEAR(G5666)-YEAR($K$3))+(MONTH(G5666)-MONTH($K$3))</f>
        <v/>
      </c>
      <c r="Q5666" s="366">
        <f>IF(M5666="IBIRAPITANGA FASE 3",IF(O5666="Atraso",L5666,L5666/(1+$I$2)^P5666),IF(O5666="Atraso",L5666,L5666/(1+$I$1)^P5666))</f>
        <v/>
      </c>
      <c r="R5666">
        <f>IF(O5666="Atraso",$K$3-G5666,0)</f>
        <v/>
      </c>
      <c r="S5666">
        <f>IF(R5666&lt;=15,"Até 15",IF(R5666&lt;=30,"Entre 15 e 30",IF(R5666&lt;=60,"Entre 30 e 60",IF(R5666&lt;=90,"Entre 60 e 90",IF(R5666&lt;=120,"Entre 90 e 120",IF(R5666&lt;=150,"Entre 120 e 150",IF(R5666&lt;=180,"Entre 150 e 180","Superior a 180")))))))</f>
        <v/>
      </c>
    </row>
    <row r="5667">
      <c r="A5667" t="inlineStr">
        <is>
          <t>Q024L015</t>
        </is>
      </c>
      <c r="B5667" t="inlineStr">
        <is>
          <t>ANA PAULA OLIVEIRA DA SILVA</t>
        </is>
      </c>
      <c r="C5667" t="n">
        <v>1</v>
      </c>
      <c r="D5667" t="inlineStr">
        <is>
          <t>IPCA</t>
        </is>
      </c>
      <c r="E5667" t="n">
        <v>0</v>
      </c>
      <c r="F5667" t="inlineStr">
        <is>
          <t>MENSAL</t>
        </is>
      </c>
      <c r="G5667" t="n">
        <v>45311</v>
      </c>
      <c r="H5667" t="n">
        <v>45311</v>
      </c>
      <c r="I5667" t="n">
        <v>37</v>
      </c>
      <c r="J5667" t="inlineStr">
        <is>
          <t>CARTEIRA</t>
        </is>
      </c>
      <c r="K5667" t="inlineStr">
        <is>
          <t>CONTRATO</t>
        </is>
      </c>
      <c r="L5667" t="n">
        <v>5957.99</v>
      </c>
      <c r="M5667" t="inlineStr">
        <is>
          <t>IBIRAPITANGA FASE 3</t>
        </is>
      </c>
      <c r="N5667" s="142">
        <f>DATE(YEAR(G5667),MONTH(G5667),1)</f>
        <v/>
      </c>
      <c r="O5667" s="132">
        <f>IF(G5667&gt;$K$3,"Futuro","Atraso")</f>
        <v/>
      </c>
      <c r="P5667">
        <f>12*(YEAR(G5667)-YEAR($K$3))+(MONTH(G5667)-MONTH($K$3))</f>
        <v/>
      </c>
      <c r="Q5667" s="366">
        <f>IF(M5667="IBIRAPITANGA FASE 3",IF(O5667="Atraso",L5667,L5667/(1+$I$2)^P5667),IF(O5667="Atraso",L5667,L5667/(1+$I$1)^P5667))</f>
        <v/>
      </c>
      <c r="R5667">
        <f>IF(O5667="Atraso",$K$3-G5667,0)</f>
        <v/>
      </c>
      <c r="S5667">
        <f>IF(R5667&lt;=15,"Até 15",IF(R5667&lt;=30,"Entre 15 e 30",IF(R5667&lt;=60,"Entre 30 e 60",IF(R5667&lt;=90,"Entre 60 e 90",IF(R5667&lt;=120,"Entre 90 e 120",IF(R5667&lt;=150,"Entre 120 e 150",IF(R5667&lt;=180,"Entre 150 e 180","Superior a 180")))))))</f>
        <v/>
      </c>
    </row>
    <row r="5668">
      <c r="A5668" t="inlineStr">
        <is>
          <t>Q024L015</t>
        </is>
      </c>
      <c r="B5668" t="inlineStr">
        <is>
          <t>ANA PAULA OLIVEIRA DA SILVA</t>
        </is>
      </c>
      <c r="C5668" t="n">
        <v>1</v>
      </c>
      <c r="D5668" t="inlineStr">
        <is>
          <t>IPCA</t>
        </is>
      </c>
      <c r="E5668" t="n">
        <v>0</v>
      </c>
      <c r="F5668" t="inlineStr">
        <is>
          <t>MENSAL</t>
        </is>
      </c>
      <c r="G5668" t="n">
        <v>45342</v>
      </c>
      <c r="H5668" t="n">
        <v>45342</v>
      </c>
      <c r="I5668" t="n">
        <v>38</v>
      </c>
      <c r="J5668" t="inlineStr">
        <is>
          <t>CARTEIRA</t>
        </is>
      </c>
      <c r="K5668" t="inlineStr">
        <is>
          <t>CONTRATO</t>
        </is>
      </c>
      <c r="L5668" t="n">
        <v>5957.99</v>
      </c>
      <c r="M5668" t="inlineStr">
        <is>
          <t>IBIRAPITANGA FASE 3</t>
        </is>
      </c>
      <c r="N5668" s="142">
        <f>DATE(YEAR(G5668),MONTH(G5668),1)</f>
        <v/>
      </c>
      <c r="O5668" s="132">
        <f>IF(G5668&gt;$K$3,"Futuro","Atraso")</f>
        <v/>
      </c>
      <c r="P5668">
        <f>12*(YEAR(G5668)-YEAR($K$3))+(MONTH(G5668)-MONTH($K$3))</f>
        <v/>
      </c>
      <c r="Q5668" s="366">
        <f>IF(M5668="IBIRAPITANGA FASE 3",IF(O5668="Atraso",L5668,L5668/(1+$I$2)^P5668),IF(O5668="Atraso",L5668,L5668/(1+$I$1)^P5668))</f>
        <v/>
      </c>
      <c r="R5668">
        <f>IF(O5668="Atraso",$K$3-G5668,0)</f>
        <v/>
      </c>
      <c r="S5668">
        <f>IF(R5668&lt;=15,"Até 15",IF(R5668&lt;=30,"Entre 15 e 30",IF(R5668&lt;=60,"Entre 30 e 60",IF(R5668&lt;=90,"Entre 60 e 90",IF(R5668&lt;=120,"Entre 90 e 120",IF(R5668&lt;=150,"Entre 120 e 150",IF(R5668&lt;=180,"Entre 150 e 180","Superior a 180")))))))</f>
        <v/>
      </c>
    </row>
    <row r="5669">
      <c r="A5669" t="inlineStr">
        <is>
          <t>Q024L015</t>
        </is>
      </c>
      <c r="B5669" t="inlineStr">
        <is>
          <t>ANA PAULA OLIVEIRA DA SILVA</t>
        </is>
      </c>
      <c r="C5669" t="n">
        <v>1</v>
      </c>
      <c r="D5669" t="inlineStr">
        <is>
          <t>IPCA</t>
        </is>
      </c>
      <c r="E5669" t="n">
        <v>0</v>
      </c>
      <c r="F5669" t="inlineStr">
        <is>
          <t>MENSAL</t>
        </is>
      </c>
      <c r="G5669" t="n">
        <v>45371</v>
      </c>
      <c r="H5669" t="n">
        <v>45371</v>
      </c>
      <c r="I5669" t="n">
        <v>39</v>
      </c>
      <c r="J5669" t="inlineStr">
        <is>
          <t>CARTEIRA</t>
        </is>
      </c>
      <c r="K5669" t="inlineStr">
        <is>
          <t>CONTRATO</t>
        </is>
      </c>
      <c r="L5669" t="n">
        <v>5957.99</v>
      </c>
      <c r="M5669" t="inlineStr">
        <is>
          <t>IBIRAPITANGA FASE 3</t>
        </is>
      </c>
      <c r="N5669" s="142">
        <f>DATE(YEAR(G5669),MONTH(G5669),1)</f>
        <v/>
      </c>
      <c r="O5669" s="132">
        <f>IF(G5669&gt;$K$3,"Futuro","Atraso")</f>
        <v/>
      </c>
      <c r="P5669">
        <f>12*(YEAR(G5669)-YEAR($K$3))+(MONTH(G5669)-MONTH($K$3))</f>
        <v/>
      </c>
      <c r="Q5669" s="366">
        <f>IF(M5669="IBIRAPITANGA FASE 3",IF(O5669="Atraso",L5669,L5669/(1+$I$2)^P5669),IF(O5669="Atraso",L5669,L5669/(1+$I$1)^P5669))</f>
        <v/>
      </c>
      <c r="R5669">
        <f>IF(O5669="Atraso",$K$3-G5669,0)</f>
        <v/>
      </c>
      <c r="S5669">
        <f>IF(R5669&lt;=15,"Até 15",IF(R5669&lt;=30,"Entre 15 e 30",IF(R5669&lt;=60,"Entre 30 e 60",IF(R5669&lt;=90,"Entre 60 e 90",IF(R5669&lt;=120,"Entre 90 e 120",IF(R5669&lt;=150,"Entre 120 e 150",IF(R5669&lt;=180,"Entre 150 e 180","Superior a 180")))))))</f>
        <v/>
      </c>
    </row>
    <row r="5670">
      <c r="A5670" t="inlineStr">
        <is>
          <t>Q024L015</t>
        </is>
      </c>
      <c r="B5670" t="inlineStr">
        <is>
          <t>ANA PAULA OLIVEIRA DA SILVA</t>
        </is>
      </c>
      <c r="C5670" t="n">
        <v>1</v>
      </c>
      <c r="D5670" t="inlineStr">
        <is>
          <t>IPCA</t>
        </is>
      </c>
      <c r="E5670" t="n">
        <v>0</v>
      </c>
      <c r="F5670" t="inlineStr">
        <is>
          <t>MENSAL</t>
        </is>
      </c>
      <c r="G5670" t="n">
        <v>45402</v>
      </c>
      <c r="H5670" t="n">
        <v>45402</v>
      </c>
      <c r="I5670" t="n">
        <v>40</v>
      </c>
      <c r="J5670" t="inlineStr">
        <is>
          <t>CARTEIRA</t>
        </is>
      </c>
      <c r="K5670" t="inlineStr">
        <is>
          <t>CONTRATO</t>
        </is>
      </c>
      <c r="L5670" t="n">
        <v>5957.99</v>
      </c>
      <c r="M5670" t="inlineStr">
        <is>
          <t>IBIRAPITANGA FASE 3</t>
        </is>
      </c>
      <c r="N5670" s="142">
        <f>DATE(YEAR(G5670),MONTH(G5670),1)</f>
        <v/>
      </c>
      <c r="O5670" s="132">
        <f>IF(G5670&gt;$K$3,"Futuro","Atraso")</f>
        <v/>
      </c>
      <c r="P5670">
        <f>12*(YEAR(G5670)-YEAR($K$3))+(MONTH(G5670)-MONTH($K$3))</f>
        <v/>
      </c>
      <c r="Q5670" s="366">
        <f>IF(M5670="IBIRAPITANGA FASE 3",IF(O5670="Atraso",L5670,L5670/(1+$I$2)^P5670),IF(O5670="Atraso",L5670,L5670/(1+$I$1)^P5670))</f>
        <v/>
      </c>
      <c r="R5670">
        <f>IF(O5670="Atraso",$K$3-G5670,0)</f>
        <v/>
      </c>
      <c r="S5670">
        <f>IF(R5670&lt;=15,"Até 15",IF(R5670&lt;=30,"Entre 15 e 30",IF(R5670&lt;=60,"Entre 30 e 60",IF(R5670&lt;=90,"Entre 60 e 90",IF(R5670&lt;=120,"Entre 90 e 120",IF(R5670&lt;=150,"Entre 120 e 150",IF(R5670&lt;=180,"Entre 150 e 180","Superior a 180")))))))</f>
        <v/>
      </c>
    </row>
    <row r="5671">
      <c r="A5671" t="inlineStr">
        <is>
          <t>Q024L015</t>
        </is>
      </c>
      <c r="B5671" t="inlineStr">
        <is>
          <t>ANA PAULA OLIVEIRA DA SILVA</t>
        </is>
      </c>
      <c r="C5671" t="n">
        <v>1</v>
      </c>
      <c r="D5671" t="inlineStr">
        <is>
          <t>IPCA</t>
        </is>
      </c>
      <c r="E5671" t="n">
        <v>0</v>
      </c>
      <c r="F5671" t="inlineStr">
        <is>
          <t>MENSAL</t>
        </is>
      </c>
      <c r="G5671" t="n">
        <v>45432</v>
      </c>
      <c r="H5671" t="n">
        <v>45432</v>
      </c>
      <c r="I5671" t="n">
        <v>41</v>
      </c>
      <c r="J5671" t="inlineStr">
        <is>
          <t>CARTEIRA</t>
        </is>
      </c>
      <c r="K5671" t="inlineStr">
        <is>
          <t>CONTRATO</t>
        </is>
      </c>
      <c r="L5671" t="n">
        <v>5957.99</v>
      </c>
      <c r="M5671" t="inlineStr">
        <is>
          <t>IBIRAPITANGA FASE 3</t>
        </is>
      </c>
      <c r="N5671" s="142">
        <f>DATE(YEAR(G5671),MONTH(G5671),1)</f>
        <v/>
      </c>
      <c r="O5671" s="132">
        <f>IF(G5671&gt;$K$3,"Futuro","Atraso")</f>
        <v/>
      </c>
      <c r="P5671">
        <f>12*(YEAR(G5671)-YEAR($K$3))+(MONTH(G5671)-MONTH($K$3))</f>
        <v/>
      </c>
      <c r="Q5671" s="366">
        <f>IF(M5671="IBIRAPITANGA FASE 3",IF(O5671="Atraso",L5671,L5671/(1+$I$2)^P5671),IF(O5671="Atraso",L5671,L5671/(1+$I$1)^P5671))</f>
        <v/>
      </c>
      <c r="R5671">
        <f>IF(O5671="Atraso",$K$3-G5671,0)</f>
        <v/>
      </c>
      <c r="S5671">
        <f>IF(R5671&lt;=15,"Até 15",IF(R5671&lt;=30,"Entre 15 e 30",IF(R5671&lt;=60,"Entre 30 e 60",IF(R5671&lt;=90,"Entre 60 e 90",IF(R5671&lt;=120,"Entre 90 e 120",IF(R5671&lt;=150,"Entre 120 e 150",IF(R5671&lt;=180,"Entre 150 e 180","Superior a 180")))))))</f>
        <v/>
      </c>
    </row>
    <row r="5672">
      <c r="A5672" t="inlineStr">
        <is>
          <t>Q024L015</t>
        </is>
      </c>
      <c r="B5672" t="inlineStr">
        <is>
          <t>ANA PAULA OLIVEIRA DA SILVA</t>
        </is>
      </c>
      <c r="C5672" t="n">
        <v>1</v>
      </c>
      <c r="D5672" t="inlineStr">
        <is>
          <t>IPCA</t>
        </is>
      </c>
      <c r="E5672" t="n">
        <v>0</v>
      </c>
      <c r="F5672" t="inlineStr">
        <is>
          <t>MENSAL</t>
        </is>
      </c>
      <c r="G5672" t="n">
        <v>45463</v>
      </c>
      <c r="H5672" t="n">
        <v>45463</v>
      </c>
      <c r="I5672" t="n">
        <v>42</v>
      </c>
      <c r="J5672" t="inlineStr">
        <is>
          <t>CARTEIRA</t>
        </is>
      </c>
      <c r="K5672" t="inlineStr">
        <is>
          <t>CONTRATO</t>
        </is>
      </c>
      <c r="L5672" t="n">
        <v>5957.99</v>
      </c>
      <c r="M5672" t="inlineStr">
        <is>
          <t>IBIRAPITANGA FASE 3</t>
        </is>
      </c>
      <c r="N5672" s="142">
        <f>DATE(YEAR(G5672),MONTH(G5672),1)</f>
        <v/>
      </c>
      <c r="O5672" s="132">
        <f>IF(G5672&gt;$K$3,"Futuro","Atraso")</f>
        <v/>
      </c>
      <c r="P5672">
        <f>12*(YEAR(G5672)-YEAR($K$3))+(MONTH(G5672)-MONTH($K$3))</f>
        <v/>
      </c>
      <c r="Q5672" s="366">
        <f>IF(M5672="IBIRAPITANGA FASE 3",IF(O5672="Atraso",L5672,L5672/(1+$I$2)^P5672),IF(O5672="Atraso",L5672,L5672/(1+$I$1)^P5672))</f>
        <v/>
      </c>
      <c r="R5672">
        <f>IF(O5672="Atraso",$K$3-G5672,0)</f>
        <v/>
      </c>
      <c r="S5672">
        <f>IF(R5672&lt;=15,"Até 15",IF(R5672&lt;=30,"Entre 15 e 30",IF(R5672&lt;=60,"Entre 30 e 60",IF(R5672&lt;=90,"Entre 60 e 90",IF(R5672&lt;=120,"Entre 90 e 120",IF(R5672&lt;=150,"Entre 120 e 150",IF(R5672&lt;=180,"Entre 150 e 180","Superior a 180")))))))</f>
        <v/>
      </c>
    </row>
    <row r="5673">
      <c r="A5673" t="inlineStr">
        <is>
          <t>Q024L015</t>
        </is>
      </c>
      <c r="B5673" t="inlineStr">
        <is>
          <t>ANA PAULA OLIVEIRA DA SILVA</t>
        </is>
      </c>
      <c r="C5673" t="n">
        <v>1</v>
      </c>
      <c r="D5673" t="inlineStr">
        <is>
          <t>IPCA</t>
        </is>
      </c>
      <c r="E5673" t="n">
        <v>0</v>
      </c>
      <c r="F5673" t="inlineStr">
        <is>
          <t>MENSAL</t>
        </is>
      </c>
      <c r="G5673" t="n">
        <v>45493</v>
      </c>
      <c r="H5673" t="n">
        <v>45493</v>
      </c>
      <c r="I5673" t="n">
        <v>43</v>
      </c>
      <c r="J5673" t="inlineStr">
        <is>
          <t>CARTEIRA</t>
        </is>
      </c>
      <c r="K5673" t="inlineStr">
        <is>
          <t>CONTRATO</t>
        </is>
      </c>
      <c r="L5673" t="n">
        <v>5957.99</v>
      </c>
      <c r="M5673" t="inlineStr">
        <is>
          <t>IBIRAPITANGA FASE 3</t>
        </is>
      </c>
      <c r="N5673" s="142">
        <f>DATE(YEAR(G5673),MONTH(G5673),1)</f>
        <v/>
      </c>
      <c r="O5673" s="132">
        <f>IF(G5673&gt;$K$3,"Futuro","Atraso")</f>
        <v/>
      </c>
      <c r="P5673">
        <f>12*(YEAR(G5673)-YEAR($K$3))+(MONTH(G5673)-MONTH($K$3))</f>
        <v/>
      </c>
      <c r="Q5673" s="366">
        <f>IF(M5673="IBIRAPITANGA FASE 3",IF(O5673="Atraso",L5673,L5673/(1+$I$2)^P5673),IF(O5673="Atraso",L5673,L5673/(1+$I$1)^P5673))</f>
        <v/>
      </c>
      <c r="R5673">
        <f>IF(O5673="Atraso",$K$3-G5673,0)</f>
        <v/>
      </c>
      <c r="S5673">
        <f>IF(R5673&lt;=15,"Até 15",IF(R5673&lt;=30,"Entre 15 e 30",IF(R5673&lt;=60,"Entre 30 e 60",IF(R5673&lt;=90,"Entre 60 e 90",IF(R5673&lt;=120,"Entre 90 e 120",IF(R5673&lt;=150,"Entre 120 e 150",IF(R5673&lt;=180,"Entre 150 e 180","Superior a 180")))))))</f>
        <v/>
      </c>
    </row>
    <row r="5674">
      <c r="A5674" t="inlineStr">
        <is>
          <t>Q024L015</t>
        </is>
      </c>
      <c r="B5674" t="inlineStr">
        <is>
          <t>ANA PAULA OLIVEIRA DA SILVA</t>
        </is>
      </c>
      <c r="C5674" t="n">
        <v>1</v>
      </c>
      <c r="D5674" t="inlineStr">
        <is>
          <t>IPCA</t>
        </is>
      </c>
      <c r="E5674" t="n">
        <v>0</v>
      </c>
      <c r="F5674" t="inlineStr">
        <is>
          <t>MENSAL</t>
        </is>
      </c>
      <c r="G5674" t="n">
        <v>45524</v>
      </c>
      <c r="H5674" t="n">
        <v>45524</v>
      </c>
      <c r="I5674" t="n">
        <v>44</v>
      </c>
      <c r="J5674" t="inlineStr">
        <is>
          <t>CARTEIRA</t>
        </is>
      </c>
      <c r="K5674" t="inlineStr">
        <is>
          <t>CONTRATO</t>
        </is>
      </c>
      <c r="L5674" t="n">
        <v>5957.99</v>
      </c>
      <c r="M5674" t="inlineStr">
        <is>
          <t>IBIRAPITANGA FASE 3</t>
        </is>
      </c>
      <c r="N5674" s="142">
        <f>DATE(YEAR(G5674),MONTH(G5674),1)</f>
        <v/>
      </c>
      <c r="O5674" s="132">
        <f>IF(G5674&gt;$K$3,"Futuro","Atraso")</f>
        <v/>
      </c>
      <c r="P5674">
        <f>12*(YEAR(G5674)-YEAR($K$3))+(MONTH(G5674)-MONTH($K$3))</f>
        <v/>
      </c>
      <c r="Q5674" s="366">
        <f>IF(M5674="IBIRAPITANGA FASE 3",IF(O5674="Atraso",L5674,L5674/(1+$I$2)^P5674),IF(O5674="Atraso",L5674,L5674/(1+$I$1)^P5674))</f>
        <v/>
      </c>
      <c r="R5674">
        <f>IF(O5674="Atraso",$K$3-G5674,0)</f>
        <v/>
      </c>
      <c r="S5674">
        <f>IF(R5674&lt;=15,"Até 15",IF(R5674&lt;=30,"Entre 15 e 30",IF(R5674&lt;=60,"Entre 30 e 60",IF(R5674&lt;=90,"Entre 60 e 90",IF(R5674&lt;=120,"Entre 90 e 120",IF(R5674&lt;=150,"Entre 120 e 150",IF(R5674&lt;=180,"Entre 150 e 180","Superior a 180")))))))</f>
        <v/>
      </c>
    </row>
    <row r="5675">
      <c r="A5675" t="inlineStr">
        <is>
          <t>Q025L01</t>
        </is>
      </c>
      <c r="B5675" t="inlineStr">
        <is>
          <t>GABRIEL CARREIRO DA SILVA</t>
        </is>
      </c>
      <c r="C5675" t="n">
        <v>1</v>
      </c>
      <c r="D5675" t="inlineStr">
        <is>
          <t>IPCA</t>
        </is>
      </c>
      <c r="E5675" t="n">
        <v>0.009488792934583046</v>
      </c>
      <c r="F5675" t="inlineStr">
        <is>
          <t>MENSAL</t>
        </is>
      </c>
      <c r="G5675" t="n">
        <v>45107</v>
      </c>
      <c r="H5675" t="n">
        <v>45107</v>
      </c>
      <c r="I5675" t="n">
        <v>25</v>
      </c>
      <c r="J5675" t="inlineStr">
        <is>
          <t>CARTEIRA</t>
        </is>
      </c>
      <c r="K5675" t="inlineStr">
        <is>
          <t>CONTRATO</t>
        </is>
      </c>
      <c r="L5675" t="n">
        <v>2284.15</v>
      </c>
      <c r="M5675" t="inlineStr">
        <is>
          <t>IBIRAPITANGA FASE 3</t>
        </is>
      </c>
      <c r="N5675" s="142">
        <f>DATE(YEAR(G5675),MONTH(G5675),1)</f>
        <v/>
      </c>
      <c r="O5675" s="132">
        <f>IF(G5675&gt;$K$3,"Futuro","Atraso")</f>
        <v/>
      </c>
      <c r="P5675">
        <f>12*(YEAR(G5675)-YEAR($K$3))+(MONTH(G5675)-MONTH($K$3))</f>
        <v/>
      </c>
      <c r="Q5675" s="366">
        <f>IF(M5675="IBIRAPITANGA FASE 3",IF(O5675="Atraso",L5675,L5675/(1+$I$2)^P5675),IF(O5675="Atraso",L5675,L5675/(1+$I$1)^P5675))</f>
        <v/>
      </c>
      <c r="R5675">
        <f>IF(O5675="Atraso",$K$3-G5675,0)</f>
        <v/>
      </c>
      <c r="S5675">
        <f>IF(R5675&lt;=15,"Até 15",IF(R5675&lt;=30,"Entre 15 e 30",IF(R5675&lt;=60,"Entre 30 e 60",IF(R5675&lt;=90,"Entre 60 e 90",IF(R5675&lt;=120,"Entre 90 e 120",IF(R5675&lt;=150,"Entre 120 e 150",IF(R5675&lt;=180,"Entre 150 e 180","Superior a 180")))))))</f>
        <v/>
      </c>
    </row>
    <row r="5676">
      <c r="A5676" t="inlineStr">
        <is>
          <t>Q025L01</t>
        </is>
      </c>
      <c r="B5676" t="inlineStr">
        <is>
          <t>GABRIEL CARREIRO DA SILVA</t>
        </is>
      </c>
      <c r="C5676" t="n">
        <v>1</v>
      </c>
      <c r="D5676" t="inlineStr">
        <is>
          <t>IPCA</t>
        </is>
      </c>
      <c r="E5676" t="n">
        <v>0.009488792934583046</v>
      </c>
      <c r="F5676" t="inlineStr">
        <is>
          <t>MENSAL</t>
        </is>
      </c>
      <c r="G5676" t="n">
        <v>45137</v>
      </c>
      <c r="H5676" t="n">
        <v>45137</v>
      </c>
      <c r="I5676" t="n">
        <v>26</v>
      </c>
      <c r="J5676" t="inlineStr">
        <is>
          <t>CARTEIRA</t>
        </is>
      </c>
      <c r="K5676" t="inlineStr">
        <is>
          <t>CONTRATO</t>
        </is>
      </c>
      <c r="L5676" t="n">
        <v>2241.33</v>
      </c>
      <c r="M5676" t="inlineStr">
        <is>
          <t>IBIRAPITANGA FASE 3</t>
        </is>
      </c>
      <c r="N5676" s="142">
        <f>DATE(YEAR(G5676),MONTH(G5676),1)</f>
        <v/>
      </c>
      <c r="O5676" s="132">
        <f>IF(G5676&gt;$K$3,"Futuro","Atraso")</f>
        <v/>
      </c>
      <c r="P5676">
        <f>12*(YEAR(G5676)-YEAR($K$3))+(MONTH(G5676)-MONTH($K$3))</f>
        <v/>
      </c>
      <c r="Q5676" s="366">
        <f>IF(M5676="IBIRAPITANGA FASE 3",IF(O5676="Atraso",L5676,L5676/(1+$I$2)^P5676),IF(O5676="Atraso",L5676,L5676/(1+$I$1)^P5676))</f>
        <v/>
      </c>
      <c r="R5676">
        <f>IF(O5676="Atraso",$K$3-G5676,0)</f>
        <v/>
      </c>
      <c r="S5676">
        <f>IF(R5676&lt;=15,"Até 15",IF(R5676&lt;=30,"Entre 15 e 30",IF(R5676&lt;=60,"Entre 30 e 60",IF(R5676&lt;=90,"Entre 60 e 90",IF(R5676&lt;=120,"Entre 90 e 120",IF(R5676&lt;=150,"Entre 120 e 150",IF(R5676&lt;=180,"Entre 150 e 180","Superior a 180")))))))</f>
        <v/>
      </c>
    </row>
    <row r="5677">
      <c r="A5677" t="inlineStr">
        <is>
          <t>Q025L01</t>
        </is>
      </c>
      <c r="B5677" t="inlineStr">
        <is>
          <t>GABRIEL CARREIRO DA SILVA</t>
        </is>
      </c>
      <c r="C5677" t="n">
        <v>1</v>
      </c>
      <c r="D5677" t="inlineStr">
        <is>
          <t>IPCA</t>
        </is>
      </c>
      <c r="E5677" t="n">
        <v>0.009488792934583046</v>
      </c>
      <c r="F5677" t="inlineStr">
        <is>
          <t>MENSAL</t>
        </is>
      </c>
      <c r="G5677" t="n">
        <v>45168</v>
      </c>
      <c r="H5677" t="n">
        <v>45168</v>
      </c>
      <c r="I5677" t="n">
        <v>27</v>
      </c>
      <c r="J5677" t="inlineStr">
        <is>
          <t>CARTEIRA</t>
        </is>
      </c>
      <c r="K5677" t="inlineStr">
        <is>
          <t>CONTRATO</t>
        </is>
      </c>
      <c r="L5677" t="n">
        <v>2198.45</v>
      </c>
      <c r="M5677" t="inlineStr">
        <is>
          <t>IBIRAPITANGA FASE 3</t>
        </is>
      </c>
      <c r="N5677" s="142">
        <f>DATE(YEAR(G5677),MONTH(G5677),1)</f>
        <v/>
      </c>
      <c r="O5677" s="132">
        <f>IF(G5677&gt;$K$3,"Futuro","Atraso")</f>
        <v/>
      </c>
      <c r="P5677">
        <f>12*(YEAR(G5677)-YEAR($K$3))+(MONTH(G5677)-MONTH($K$3))</f>
        <v/>
      </c>
      <c r="Q5677" s="366">
        <f>IF(M5677="IBIRAPITANGA FASE 3",IF(O5677="Atraso",L5677,L5677/(1+$I$2)^P5677),IF(O5677="Atraso",L5677,L5677/(1+$I$1)^P5677))</f>
        <v/>
      </c>
      <c r="R5677">
        <f>IF(O5677="Atraso",$K$3-G5677,0)</f>
        <v/>
      </c>
      <c r="S5677">
        <f>IF(R5677&lt;=15,"Até 15",IF(R5677&lt;=30,"Entre 15 e 30",IF(R5677&lt;=60,"Entre 30 e 60",IF(R5677&lt;=90,"Entre 60 e 90",IF(R5677&lt;=120,"Entre 90 e 120",IF(R5677&lt;=150,"Entre 120 e 150",IF(R5677&lt;=180,"Entre 150 e 180","Superior a 180")))))))</f>
        <v/>
      </c>
    </row>
    <row r="5678">
      <c r="A5678" t="inlineStr">
        <is>
          <t>Q025L01</t>
        </is>
      </c>
      <c r="B5678" t="inlineStr">
        <is>
          <t>GABRIEL CARREIRO DA SILVA</t>
        </is>
      </c>
      <c r="C5678" t="n">
        <v>1</v>
      </c>
      <c r="D5678" t="inlineStr">
        <is>
          <t>IPCA</t>
        </is>
      </c>
      <c r="E5678" t="n">
        <v>0.009488792934583046</v>
      </c>
      <c r="F5678" t="inlineStr">
        <is>
          <t>MENSAL</t>
        </is>
      </c>
      <c r="G5678" t="n">
        <v>45199</v>
      </c>
      <c r="H5678" t="n">
        <v>45199</v>
      </c>
      <c r="I5678" t="n">
        <v>28</v>
      </c>
      <c r="J5678" t="inlineStr">
        <is>
          <t>CARTEIRA</t>
        </is>
      </c>
      <c r="K5678" t="inlineStr">
        <is>
          <t>CONTRATO</t>
        </is>
      </c>
      <c r="L5678" t="n">
        <v>2156.15</v>
      </c>
      <c r="M5678" t="inlineStr">
        <is>
          <t>IBIRAPITANGA FASE 3</t>
        </is>
      </c>
      <c r="N5678" s="142">
        <f>DATE(YEAR(G5678),MONTH(G5678),1)</f>
        <v/>
      </c>
      <c r="O5678" s="132">
        <f>IF(G5678&gt;$K$3,"Futuro","Atraso")</f>
        <v/>
      </c>
      <c r="P5678">
        <f>12*(YEAR(G5678)-YEAR($K$3))+(MONTH(G5678)-MONTH($K$3))</f>
        <v/>
      </c>
      <c r="Q5678" s="366">
        <f>IF(M5678="IBIRAPITANGA FASE 3",IF(O5678="Atraso",L5678,L5678/(1+$I$2)^P5678),IF(O5678="Atraso",L5678,L5678/(1+$I$1)^P5678))</f>
        <v/>
      </c>
      <c r="R5678">
        <f>IF(O5678="Atraso",$K$3-G5678,0)</f>
        <v/>
      </c>
      <c r="S5678">
        <f>IF(R5678&lt;=15,"Até 15",IF(R5678&lt;=30,"Entre 15 e 30",IF(R5678&lt;=60,"Entre 30 e 60",IF(R5678&lt;=90,"Entre 60 e 90",IF(R5678&lt;=120,"Entre 90 e 120",IF(R5678&lt;=150,"Entre 120 e 150",IF(R5678&lt;=180,"Entre 150 e 180","Superior a 180")))))))</f>
        <v/>
      </c>
    </row>
    <row r="5679">
      <c r="A5679" t="inlineStr">
        <is>
          <t>Q025L01</t>
        </is>
      </c>
      <c r="B5679" t="inlineStr">
        <is>
          <t>GABRIEL CARREIRO DA SILVA</t>
        </is>
      </c>
      <c r="C5679" t="n">
        <v>1</v>
      </c>
      <c r="D5679" t="inlineStr">
        <is>
          <t>IPCA</t>
        </is>
      </c>
      <c r="E5679" t="n">
        <v>0.009488792934583046</v>
      </c>
      <c r="F5679" t="inlineStr">
        <is>
          <t>MENSAL</t>
        </is>
      </c>
      <c r="G5679" t="n">
        <v>45229</v>
      </c>
      <c r="H5679" t="n">
        <v>45229</v>
      </c>
      <c r="I5679" t="n">
        <v>29</v>
      </c>
      <c r="J5679" t="inlineStr">
        <is>
          <t>CARTEIRA</t>
        </is>
      </c>
      <c r="K5679" t="inlineStr">
        <is>
          <t>CONTRATO</t>
        </is>
      </c>
      <c r="L5679" t="n">
        <v>2115.16</v>
      </c>
      <c r="M5679" t="inlineStr">
        <is>
          <t>IBIRAPITANGA FASE 3</t>
        </is>
      </c>
      <c r="N5679" s="142">
        <f>DATE(YEAR(G5679),MONTH(G5679),1)</f>
        <v/>
      </c>
      <c r="O5679" s="132">
        <f>IF(G5679&gt;$K$3,"Futuro","Atraso")</f>
        <v/>
      </c>
      <c r="P5679">
        <f>12*(YEAR(G5679)-YEAR($K$3))+(MONTH(G5679)-MONTH($K$3))</f>
        <v/>
      </c>
      <c r="Q5679" s="366">
        <f>IF(M5679="IBIRAPITANGA FASE 3",IF(O5679="Atraso",L5679,L5679/(1+$I$2)^P5679),IF(O5679="Atraso",L5679,L5679/(1+$I$1)^P5679))</f>
        <v/>
      </c>
      <c r="R5679">
        <f>IF(O5679="Atraso",$K$3-G5679,0)</f>
        <v/>
      </c>
      <c r="S5679">
        <f>IF(R5679&lt;=15,"Até 15",IF(R5679&lt;=30,"Entre 15 e 30",IF(R5679&lt;=60,"Entre 30 e 60",IF(R5679&lt;=90,"Entre 60 e 90",IF(R5679&lt;=120,"Entre 90 e 120",IF(R5679&lt;=150,"Entre 120 e 150",IF(R5679&lt;=180,"Entre 150 e 180","Superior a 180")))))))</f>
        <v/>
      </c>
    </row>
    <row r="5680">
      <c r="A5680" t="inlineStr">
        <is>
          <t>Q025L01</t>
        </is>
      </c>
      <c r="B5680" t="inlineStr">
        <is>
          <t>GABRIEL CARREIRO DA SILVA</t>
        </is>
      </c>
      <c r="C5680" t="n">
        <v>1</v>
      </c>
      <c r="D5680" t="inlineStr">
        <is>
          <t>IPCA</t>
        </is>
      </c>
      <c r="E5680" t="n">
        <v>0.009488792934583046</v>
      </c>
      <c r="F5680" t="inlineStr">
        <is>
          <t>MENSAL</t>
        </is>
      </c>
      <c r="G5680" t="n">
        <v>45260</v>
      </c>
      <c r="H5680" t="n">
        <v>45260</v>
      </c>
      <c r="I5680" t="n">
        <v>30</v>
      </c>
      <c r="J5680" t="inlineStr">
        <is>
          <t>CARTEIRA</t>
        </is>
      </c>
      <c r="K5680" t="inlineStr">
        <is>
          <t>CONTRATO</t>
        </is>
      </c>
      <c r="L5680" t="n">
        <v>2078.24</v>
      </c>
      <c r="M5680" t="inlineStr">
        <is>
          <t>IBIRAPITANGA FASE 3</t>
        </is>
      </c>
      <c r="N5680" s="142">
        <f>DATE(YEAR(G5680),MONTH(G5680),1)</f>
        <v/>
      </c>
      <c r="O5680" s="132">
        <f>IF(G5680&gt;$K$3,"Futuro","Atraso")</f>
        <v/>
      </c>
      <c r="P5680">
        <f>12*(YEAR(G5680)-YEAR($K$3))+(MONTH(G5680)-MONTH($K$3))</f>
        <v/>
      </c>
      <c r="Q5680" s="366">
        <f>IF(M5680="IBIRAPITANGA FASE 3",IF(O5680="Atraso",L5680,L5680/(1+$I$2)^P5680),IF(O5680="Atraso",L5680,L5680/(1+$I$1)^P5680))</f>
        <v/>
      </c>
      <c r="R5680">
        <f>IF(O5680="Atraso",$K$3-G5680,0)</f>
        <v/>
      </c>
      <c r="S5680">
        <f>IF(R5680&lt;=15,"Até 15",IF(R5680&lt;=30,"Entre 15 e 30",IF(R5680&lt;=60,"Entre 30 e 60",IF(R5680&lt;=90,"Entre 60 e 90",IF(R5680&lt;=120,"Entre 90 e 120",IF(R5680&lt;=150,"Entre 120 e 150",IF(R5680&lt;=180,"Entre 150 e 180","Superior a 180")))))))</f>
        <v/>
      </c>
    </row>
    <row r="5681">
      <c r="A5681" t="inlineStr">
        <is>
          <t>Q025L01</t>
        </is>
      </c>
      <c r="B5681" t="inlineStr">
        <is>
          <t>GABRIEL CARREIRO DA SILVA</t>
        </is>
      </c>
      <c r="C5681" t="n">
        <v>1</v>
      </c>
      <c r="D5681" t="inlineStr">
        <is>
          <t>IPCA</t>
        </is>
      </c>
      <c r="E5681" t="n">
        <v>0.009488792934583046</v>
      </c>
      <c r="F5681" t="inlineStr">
        <is>
          <t>MENSAL</t>
        </is>
      </c>
      <c r="G5681" t="n">
        <v>45290</v>
      </c>
      <c r="H5681" t="n">
        <v>45290</v>
      </c>
      <c r="I5681" t="n">
        <v>31</v>
      </c>
      <c r="J5681" t="inlineStr">
        <is>
          <t>CARTEIRA</t>
        </is>
      </c>
      <c r="K5681" t="inlineStr">
        <is>
          <t>CONTRATO</t>
        </is>
      </c>
      <c r="L5681" t="n">
        <v>2078.24</v>
      </c>
      <c r="M5681" t="inlineStr">
        <is>
          <t>IBIRAPITANGA FASE 3</t>
        </is>
      </c>
      <c r="N5681" s="142">
        <f>DATE(YEAR(G5681),MONTH(G5681),1)</f>
        <v/>
      </c>
      <c r="O5681" s="132">
        <f>IF(G5681&gt;$K$3,"Futuro","Atraso")</f>
        <v/>
      </c>
      <c r="P5681">
        <f>12*(YEAR(G5681)-YEAR($K$3))+(MONTH(G5681)-MONTH($K$3))</f>
        <v/>
      </c>
      <c r="Q5681" s="366">
        <f>IF(M5681="IBIRAPITANGA FASE 3",IF(O5681="Atraso",L5681,L5681/(1+$I$2)^P5681),IF(O5681="Atraso",L5681,L5681/(1+$I$1)^P5681))</f>
        <v/>
      </c>
      <c r="R5681">
        <f>IF(O5681="Atraso",$K$3-G5681,0)</f>
        <v/>
      </c>
      <c r="S5681">
        <f>IF(R5681&lt;=15,"Até 15",IF(R5681&lt;=30,"Entre 15 e 30",IF(R5681&lt;=60,"Entre 30 e 60",IF(R5681&lt;=90,"Entre 60 e 90",IF(R5681&lt;=120,"Entre 90 e 120",IF(R5681&lt;=150,"Entre 120 e 150",IF(R5681&lt;=180,"Entre 150 e 180","Superior a 180")))))))</f>
        <v/>
      </c>
    </row>
    <row r="5682">
      <c r="A5682" t="inlineStr">
        <is>
          <t>Q025L01</t>
        </is>
      </c>
      <c r="B5682" t="inlineStr">
        <is>
          <t>GABRIEL CARREIRO DA SILVA</t>
        </is>
      </c>
      <c r="C5682" t="n">
        <v>1</v>
      </c>
      <c r="D5682" t="inlineStr">
        <is>
          <t>IPCA</t>
        </is>
      </c>
      <c r="E5682" t="n">
        <v>0.009488792934583046</v>
      </c>
      <c r="F5682" t="inlineStr">
        <is>
          <t>MENSAL</t>
        </is>
      </c>
      <c r="G5682" t="n">
        <v>45321</v>
      </c>
      <c r="H5682" t="n">
        <v>45321</v>
      </c>
      <c r="I5682" t="n">
        <v>32</v>
      </c>
      <c r="J5682" t="inlineStr">
        <is>
          <t>CARTEIRA</t>
        </is>
      </c>
      <c r="K5682" t="inlineStr">
        <is>
          <t>CONTRATO</t>
        </is>
      </c>
      <c r="L5682" t="n">
        <v>2078.24</v>
      </c>
      <c r="M5682" t="inlineStr">
        <is>
          <t>IBIRAPITANGA FASE 3</t>
        </is>
      </c>
      <c r="N5682" s="142">
        <f>DATE(YEAR(G5682),MONTH(G5682),1)</f>
        <v/>
      </c>
      <c r="O5682" s="132">
        <f>IF(G5682&gt;$K$3,"Futuro","Atraso")</f>
        <v/>
      </c>
      <c r="P5682">
        <f>12*(YEAR(G5682)-YEAR($K$3))+(MONTH(G5682)-MONTH($K$3))</f>
        <v/>
      </c>
      <c r="Q5682" s="366">
        <f>IF(M5682="IBIRAPITANGA FASE 3",IF(O5682="Atraso",L5682,L5682/(1+$I$2)^P5682),IF(O5682="Atraso",L5682,L5682/(1+$I$1)^P5682))</f>
        <v/>
      </c>
      <c r="R5682">
        <f>IF(O5682="Atraso",$K$3-G5682,0)</f>
        <v/>
      </c>
      <c r="S5682">
        <f>IF(R5682&lt;=15,"Até 15",IF(R5682&lt;=30,"Entre 15 e 30",IF(R5682&lt;=60,"Entre 30 e 60",IF(R5682&lt;=90,"Entre 60 e 90",IF(R5682&lt;=120,"Entre 90 e 120",IF(R5682&lt;=150,"Entre 120 e 150",IF(R5682&lt;=180,"Entre 150 e 180","Superior a 180")))))))</f>
        <v/>
      </c>
    </row>
    <row r="5683">
      <c r="A5683" t="inlineStr">
        <is>
          <t>Q025L01</t>
        </is>
      </c>
      <c r="B5683" t="inlineStr">
        <is>
          <t>GABRIEL CARREIRO DA SILVA</t>
        </is>
      </c>
      <c r="C5683" t="n">
        <v>1</v>
      </c>
      <c r="D5683" t="inlineStr">
        <is>
          <t>IPCA</t>
        </is>
      </c>
      <c r="E5683" t="n">
        <v>0.009488792934583046</v>
      </c>
      <c r="F5683" t="inlineStr">
        <is>
          <t>MENSAL</t>
        </is>
      </c>
      <c r="G5683" t="n">
        <v>45351</v>
      </c>
      <c r="H5683" t="n">
        <v>45351</v>
      </c>
      <c r="I5683" t="n">
        <v>33</v>
      </c>
      <c r="J5683" t="inlineStr">
        <is>
          <t>CARTEIRA</t>
        </is>
      </c>
      <c r="K5683" t="inlineStr">
        <is>
          <t>CONTRATO</t>
        </is>
      </c>
      <c r="L5683" t="n">
        <v>2078.24</v>
      </c>
      <c r="M5683" t="inlineStr">
        <is>
          <t>IBIRAPITANGA FASE 3</t>
        </is>
      </c>
      <c r="N5683" s="142">
        <f>DATE(YEAR(G5683),MONTH(G5683),1)</f>
        <v/>
      </c>
      <c r="O5683" s="132">
        <f>IF(G5683&gt;$K$3,"Futuro","Atraso")</f>
        <v/>
      </c>
      <c r="P5683">
        <f>12*(YEAR(G5683)-YEAR($K$3))+(MONTH(G5683)-MONTH($K$3))</f>
        <v/>
      </c>
      <c r="Q5683" s="366">
        <f>IF(M5683="IBIRAPITANGA FASE 3",IF(O5683="Atraso",L5683,L5683/(1+$I$2)^P5683),IF(O5683="Atraso",L5683,L5683/(1+$I$1)^P5683))</f>
        <v/>
      </c>
      <c r="R5683">
        <f>IF(O5683="Atraso",$K$3-G5683,0)</f>
        <v/>
      </c>
      <c r="S5683">
        <f>IF(R5683&lt;=15,"Até 15",IF(R5683&lt;=30,"Entre 15 e 30",IF(R5683&lt;=60,"Entre 30 e 60",IF(R5683&lt;=90,"Entre 60 e 90",IF(R5683&lt;=120,"Entre 90 e 120",IF(R5683&lt;=150,"Entre 120 e 150",IF(R5683&lt;=180,"Entre 150 e 180","Superior a 180")))))))</f>
        <v/>
      </c>
    </row>
    <row r="5684">
      <c r="A5684" t="inlineStr">
        <is>
          <t>Q025L01</t>
        </is>
      </c>
      <c r="B5684" t="inlineStr">
        <is>
          <t>GABRIEL CARREIRO DA SILVA</t>
        </is>
      </c>
      <c r="C5684" t="n">
        <v>1</v>
      </c>
      <c r="D5684" t="inlineStr">
        <is>
          <t>IPCA</t>
        </is>
      </c>
      <c r="E5684" t="n">
        <v>0.009488792934583046</v>
      </c>
      <c r="F5684" t="inlineStr">
        <is>
          <t>MENSAL</t>
        </is>
      </c>
      <c r="G5684" t="n">
        <v>45381</v>
      </c>
      <c r="H5684" t="n">
        <v>45381</v>
      </c>
      <c r="I5684" t="n">
        <v>34</v>
      </c>
      <c r="J5684" t="inlineStr">
        <is>
          <t>CARTEIRA</t>
        </is>
      </c>
      <c r="K5684" t="inlineStr">
        <is>
          <t>CONTRATO</t>
        </is>
      </c>
      <c r="L5684" t="n">
        <v>2078.24</v>
      </c>
      <c r="M5684" t="inlineStr">
        <is>
          <t>IBIRAPITANGA FASE 3</t>
        </is>
      </c>
      <c r="N5684" s="142">
        <f>DATE(YEAR(G5684),MONTH(G5684),1)</f>
        <v/>
      </c>
      <c r="O5684" s="132">
        <f>IF(G5684&gt;$K$3,"Futuro","Atraso")</f>
        <v/>
      </c>
      <c r="P5684">
        <f>12*(YEAR(G5684)-YEAR($K$3))+(MONTH(G5684)-MONTH($K$3))</f>
        <v/>
      </c>
      <c r="Q5684" s="366">
        <f>IF(M5684="IBIRAPITANGA FASE 3",IF(O5684="Atraso",L5684,L5684/(1+$I$2)^P5684),IF(O5684="Atraso",L5684,L5684/(1+$I$1)^P5684))</f>
        <v/>
      </c>
      <c r="R5684">
        <f>IF(O5684="Atraso",$K$3-G5684,0)</f>
        <v/>
      </c>
      <c r="S5684">
        <f>IF(R5684&lt;=15,"Até 15",IF(R5684&lt;=30,"Entre 15 e 30",IF(R5684&lt;=60,"Entre 30 e 60",IF(R5684&lt;=90,"Entre 60 e 90",IF(R5684&lt;=120,"Entre 90 e 120",IF(R5684&lt;=150,"Entre 120 e 150",IF(R5684&lt;=180,"Entre 150 e 180","Superior a 180")))))))</f>
        <v/>
      </c>
    </row>
    <row r="5685">
      <c r="A5685" t="inlineStr">
        <is>
          <t>Q025L01</t>
        </is>
      </c>
      <c r="B5685" t="inlineStr">
        <is>
          <t>GABRIEL CARREIRO DA SILVA</t>
        </is>
      </c>
      <c r="C5685" t="n">
        <v>1</v>
      </c>
      <c r="D5685" t="inlineStr">
        <is>
          <t>IPCA</t>
        </is>
      </c>
      <c r="E5685" t="n">
        <v>0.009488792934583046</v>
      </c>
      <c r="F5685" t="inlineStr">
        <is>
          <t>MENSAL</t>
        </is>
      </c>
      <c r="G5685" t="n">
        <v>45412</v>
      </c>
      <c r="H5685" t="n">
        <v>45412</v>
      </c>
      <c r="I5685" t="n">
        <v>35</v>
      </c>
      <c r="J5685" t="inlineStr">
        <is>
          <t>CARTEIRA</t>
        </is>
      </c>
      <c r="K5685" t="inlineStr">
        <is>
          <t>CONTRATO</t>
        </is>
      </c>
      <c r="L5685" t="n">
        <v>2078.24</v>
      </c>
      <c r="M5685" t="inlineStr">
        <is>
          <t>IBIRAPITANGA FASE 3</t>
        </is>
      </c>
      <c r="N5685" s="142">
        <f>DATE(YEAR(G5685),MONTH(G5685),1)</f>
        <v/>
      </c>
      <c r="O5685" s="132">
        <f>IF(G5685&gt;$K$3,"Futuro","Atraso")</f>
        <v/>
      </c>
      <c r="P5685">
        <f>12*(YEAR(G5685)-YEAR($K$3))+(MONTH(G5685)-MONTH($K$3))</f>
        <v/>
      </c>
      <c r="Q5685" s="366">
        <f>IF(M5685="IBIRAPITANGA FASE 3",IF(O5685="Atraso",L5685,L5685/(1+$I$2)^P5685),IF(O5685="Atraso",L5685,L5685/(1+$I$1)^P5685))</f>
        <v/>
      </c>
      <c r="R5685">
        <f>IF(O5685="Atraso",$K$3-G5685,0)</f>
        <v/>
      </c>
      <c r="S5685">
        <f>IF(R5685&lt;=15,"Até 15",IF(R5685&lt;=30,"Entre 15 e 30",IF(R5685&lt;=60,"Entre 30 e 60",IF(R5685&lt;=90,"Entre 60 e 90",IF(R5685&lt;=120,"Entre 90 e 120",IF(R5685&lt;=150,"Entre 120 e 150",IF(R5685&lt;=180,"Entre 150 e 180","Superior a 180")))))))</f>
        <v/>
      </c>
    </row>
    <row r="5686">
      <c r="A5686" t="inlineStr">
        <is>
          <t>Q025L01</t>
        </is>
      </c>
      <c r="B5686" t="inlineStr">
        <is>
          <t>GABRIEL CARREIRO DA SILVA</t>
        </is>
      </c>
      <c r="C5686" t="n">
        <v>1</v>
      </c>
      <c r="D5686" t="inlineStr">
        <is>
          <t>IPCA</t>
        </is>
      </c>
      <c r="E5686" t="n">
        <v>0.009488792934583046</v>
      </c>
      <c r="F5686" t="inlineStr">
        <is>
          <t>MENSAL</t>
        </is>
      </c>
      <c r="G5686" t="n">
        <v>45442</v>
      </c>
      <c r="H5686" t="n">
        <v>45442</v>
      </c>
      <c r="I5686" t="n">
        <v>36</v>
      </c>
      <c r="J5686" t="inlineStr">
        <is>
          <t>CARTEIRA</t>
        </is>
      </c>
      <c r="K5686" t="inlineStr">
        <is>
          <t>CONTRATO</t>
        </is>
      </c>
      <c r="L5686" t="n">
        <v>2078.24</v>
      </c>
      <c r="M5686" t="inlineStr">
        <is>
          <t>IBIRAPITANGA FASE 3</t>
        </is>
      </c>
      <c r="N5686" s="142">
        <f>DATE(YEAR(G5686),MONTH(G5686),1)</f>
        <v/>
      </c>
      <c r="O5686" s="132">
        <f>IF(G5686&gt;$K$3,"Futuro","Atraso")</f>
        <v/>
      </c>
      <c r="P5686">
        <f>12*(YEAR(G5686)-YEAR($K$3))+(MONTH(G5686)-MONTH($K$3))</f>
        <v/>
      </c>
      <c r="Q5686" s="366">
        <f>IF(M5686="IBIRAPITANGA FASE 3",IF(O5686="Atraso",L5686,L5686/(1+$I$2)^P5686),IF(O5686="Atraso",L5686,L5686/(1+$I$1)^P5686))</f>
        <v/>
      </c>
      <c r="R5686">
        <f>IF(O5686="Atraso",$K$3-G5686,0)</f>
        <v/>
      </c>
      <c r="S5686">
        <f>IF(R5686&lt;=15,"Até 15",IF(R5686&lt;=30,"Entre 15 e 30",IF(R5686&lt;=60,"Entre 30 e 60",IF(R5686&lt;=90,"Entre 60 e 90",IF(R5686&lt;=120,"Entre 90 e 120",IF(R5686&lt;=150,"Entre 120 e 150",IF(R5686&lt;=180,"Entre 150 e 180","Superior a 180")))))))</f>
        <v/>
      </c>
    </row>
    <row r="5687">
      <c r="A5687" t="inlineStr">
        <is>
          <t>Q025L01</t>
        </is>
      </c>
      <c r="B5687" t="inlineStr">
        <is>
          <t>GABRIEL CARREIRO DA SILVA</t>
        </is>
      </c>
      <c r="C5687" t="n">
        <v>1</v>
      </c>
      <c r="D5687" t="inlineStr">
        <is>
          <t>IPCA</t>
        </is>
      </c>
      <c r="E5687" t="n">
        <v>0.009488792934583046</v>
      </c>
      <c r="F5687" t="inlineStr">
        <is>
          <t>MENSAL</t>
        </is>
      </c>
      <c r="G5687" t="n">
        <v>45473</v>
      </c>
      <c r="H5687" t="n">
        <v>45473</v>
      </c>
      <c r="I5687" t="n">
        <v>37</v>
      </c>
      <c r="J5687" t="inlineStr">
        <is>
          <t>CARTEIRA</t>
        </is>
      </c>
      <c r="K5687" t="inlineStr">
        <is>
          <t>CONTRATO</t>
        </is>
      </c>
      <c r="L5687" t="n">
        <v>2078.24</v>
      </c>
      <c r="M5687" t="inlineStr">
        <is>
          <t>IBIRAPITANGA FASE 3</t>
        </is>
      </c>
      <c r="N5687" s="142">
        <f>DATE(YEAR(G5687),MONTH(G5687),1)</f>
        <v/>
      </c>
      <c r="O5687" s="132">
        <f>IF(G5687&gt;$K$3,"Futuro","Atraso")</f>
        <v/>
      </c>
      <c r="P5687">
        <f>12*(YEAR(G5687)-YEAR($K$3))+(MONTH(G5687)-MONTH($K$3))</f>
        <v/>
      </c>
      <c r="Q5687" s="366">
        <f>IF(M5687="IBIRAPITANGA FASE 3",IF(O5687="Atraso",L5687,L5687/(1+$I$2)^P5687),IF(O5687="Atraso",L5687,L5687/(1+$I$1)^P5687))</f>
        <v/>
      </c>
      <c r="R5687">
        <f>IF(O5687="Atraso",$K$3-G5687,0)</f>
        <v/>
      </c>
      <c r="S5687">
        <f>IF(R5687&lt;=15,"Até 15",IF(R5687&lt;=30,"Entre 15 e 30",IF(R5687&lt;=60,"Entre 30 e 60",IF(R5687&lt;=90,"Entre 60 e 90",IF(R5687&lt;=120,"Entre 90 e 120",IF(R5687&lt;=150,"Entre 120 e 150",IF(R5687&lt;=180,"Entre 150 e 180","Superior a 180")))))))</f>
        <v/>
      </c>
    </row>
    <row r="5688">
      <c r="A5688" t="inlineStr">
        <is>
          <t>Q025L01</t>
        </is>
      </c>
      <c r="B5688" t="inlineStr">
        <is>
          <t>GABRIEL CARREIRO DA SILVA</t>
        </is>
      </c>
      <c r="C5688" t="n">
        <v>1</v>
      </c>
      <c r="D5688" t="inlineStr">
        <is>
          <t>IPCA</t>
        </is>
      </c>
      <c r="E5688" t="n">
        <v>0.009488792934583046</v>
      </c>
      <c r="F5688" t="inlineStr">
        <is>
          <t>MENSAL</t>
        </is>
      </c>
      <c r="G5688" t="n">
        <v>45503</v>
      </c>
      <c r="H5688" t="n">
        <v>45503</v>
      </c>
      <c r="I5688" t="n">
        <v>38</v>
      </c>
      <c r="J5688" t="inlineStr">
        <is>
          <t>CARTEIRA</t>
        </is>
      </c>
      <c r="K5688" t="inlineStr">
        <is>
          <t>CONTRATO</t>
        </is>
      </c>
      <c r="L5688" t="n">
        <v>2078.24</v>
      </c>
      <c r="M5688" t="inlineStr">
        <is>
          <t>IBIRAPITANGA FASE 3</t>
        </is>
      </c>
      <c r="N5688" s="142">
        <f>DATE(YEAR(G5688),MONTH(G5688),1)</f>
        <v/>
      </c>
      <c r="O5688" s="132">
        <f>IF(G5688&gt;$K$3,"Futuro","Atraso")</f>
        <v/>
      </c>
      <c r="P5688">
        <f>12*(YEAR(G5688)-YEAR($K$3))+(MONTH(G5688)-MONTH($K$3))</f>
        <v/>
      </c>
      <c r="Q5688" s="366">
        <f>IF(M5688="IBIRAPITANGA FASE 3",IF(O5688="Atraso",L5688,L5688/(1+$I$2)^P5688),IF(O5688="Atraso",L5688,L5688/(1+$I$1)^P5688))</f>
        <v/>
      </c>
      <c r="R5688">
        <f>IF(O5688="Atraso",$K$3-G5688,0)</f>
        <v/>
      </c>
      <c r="S5688">
        <f>IF(R5688&lt;=15,"Até 15",IF(R5688&lt;=30,"Entre 15 e 30",IF(R5688&lt;=60,"Entre 30 e 60",IF(R5688&lt;=90,"Entre 60 e 90",IF(R5688&lt;=120,"Entre 90 e 120",IF(R5688&lt;=150,"Entre 120 e 150",IF(R5688&lt;=180,"Entre 150 e 180","Superior a 180")))))))</f>
        <v/>
      </c>
    </row>
    <row r="5689">
      <c r="A5689" t="inlineStr">
        <is>
          <t>Q025L01</t>
        </is>
      </c>
      <c r="B5689" t="inlineStr">
        <is>
          <t>GABRIEL CARREIRO DA SILVA</t>
        </is>
      </c>
      <c r="C5689" t="n">
        <v>1</v>
      </c>
      <c r="D5689" t="inlineStr">
        <is>
          <t>IPCA</t>
        </is>
      </c>
      <c r="E5689" t="n">
        <v>0.009488792934583046</v>
      </c>
      <c r="F5689" t="inlineStr">
        <is>
          <t>MENSAL</t>
        </is>
      </c>
      <c r="G5689" t="n">
        <v>45534</v>
      </c>
      <c r="H5689" t="n">
        <v>45534</v>
      </c>
      <c r="I5689" t="n">
        <v>39</v>
      </c>
      <c r="J5689" t="inlineStr">
        <is>
          <t>CARTEIRA</t>
        </is>
      </c>
      <c r="K5689" t="inlineStr">
        <is>
          <t>CONTRATO</t>
        </is>
      </c>
      <c r="L5689" t="n">
        <v>2078.24</v>
      </c>
      <c r="M5689" t="inlineStr">
        <is>
          <t>IBIRAPITANGA FASE 3</t>
        </is>
      </c>
      <c r="N5689" s="142">
        <f>DATE(YEAR(G5689),MONTH(G5689),1)</f>
        <v/>
      </c>
      <c r="O5689" s="132">
        <f>IF(G5689&gt;$K$3,"Futuro","Atraso")</f>
        <v/>
      </c>
      <c r="P5689">
        <f>12*(YEAR(G5689)-YEAR($K$3))+(MONTH(G5689)-MONTH($K$3))</f>
        <v/>
      </c>
      <c r="Q5689" s="366">
        <f>IF(M5689="IBIRAPITANGA FASE 3",IF(O5689="Atraso",L5689,L5689/(1+$I$2)^P5689),IF(O5689="Atraso",L5689,L5689/(1+$I$1)^P5689))</f>
        <v/>
      </c>
      <c r="R5689">
        <f>IF(O5689="Atraso",$K$3-G5689,0)</f>
        <v/>
      </c>
      <c r="S5689">
        <f>IF(R5689&lt;=15,"Até 15",IF(R5689&lt;=30,"Entre 15 e 30",IF(R5689&lt;=60,"Entre 30 e 60",IF(R5689&lt;=90,"Entre 60 e 90",IF(R5689&lt;=120,"Entre 90 e 120",IF(R5689&lt;=150,"Entre 120 e 150",IF(R5689&lt;=180,"Entre 150 e 180","Superior a 180")))))))</f>
        <v/>
      </c>
    </row>
    <row r="5690">
      <c r="A5690" t="inlineStr">
        <is>
          <t>Q025L01</t>
        </is>
      </c>
      <c r="B5690" t="inlineStr">
        <is>
          <t>GABRIEL CARREIRO DA SILVA</t>
        </is>
      </c>
      <c r="C5690" t="n">
        <v>1</v>
      </c>
      <c r="D5690" t="inlineStr">
        <is>
          <t>IPCA</t>
        </is>
      </c>
      <c r="E5690" t="n">
        <v>0.009488792934583046</v>
      </c>
      <c r="F5690" t="inlineStr">
        <is>
          <t>MENSAL</t>
        </is>
      </c>
      <c r="G5690" t="n">
        <v>45565</v>
      </c>
      <c r="H5690" t="n">
        <v>45565</v>
      </c>
      <c r="I5690" t="n">
        <v>40</v>
      </c>
      <c r="J5690" t="inlineStr">
        <is>
          <t>CARTEIRA</t>
        </is>
      </c>
      <c r="K5690" t="inlineStr">
        <is>
          <t>CONTRATO</t>
        </is>
      </c>
      <c r="L5690" t="n">
        <v>2078.24</v>
      </c>
      <c r="M5690" t="inlineStr">
        <is>
          <t>IBIRAPITANGA FASE 3</t>
        </is>
      </c>
      <c r="N5690" s="142">
        <f>DATE(YEAR(G5690),MONTH(G5690),1)</f>
        <v/>
      </c>
      <c r="O5690" s="132">
        <f>IF(G5690&gt;$K$3,"Futuro","Atraso")</f>
        <v/>
      </c>
      <c r="P5690">
        <f>12*(YEAR(G5690)-YEAR($K$3))+(MONTH(G5690)-MONTH($K$3))</f>
        <v/>
      </c>
      <c r="Q5690" s="366">
        <f>IF(M5690="IBIRAPITANGA FASE 3",IF(O5690="Atraso",L5690,L5690/(1+$I$2)^P5690),IF(O5690="Atraso",L5690,L5690/(1+$I$1)^P5690))</f>
        <v/>
      </c>
      <c r="R5690">
        <f>IF(O5690="Atraso",$K$3-G5690,0)</f>
        <v/>
      </c>
      <c r="S5690">
        <f>IF(R5690&lt;=15,"Até 15",IF(R5690&lt;=30,"Entre 15 e 30",IF(R5690&lt;=60,"Entre 30 e 60",IF(R5690&lt;=90,"Entre 60 e 90",IF(R5690&lt;=120,"Entre 90 e 120",IF(R5690&lt;=150,"Entre 120 e 150",IF(R5690&lt;=180,"Entre 150 e 180","Superior a 180")))))))</f>
        <v/>
      </c>
    </row>
    <row r="5691">
      <c r="A5691" t="inlineStr">
        <is>
          <t>Q025L01</t>
        </is>
      </c>
      <c r="B5691" t="inlineStr">
        <is>
          <t>GABRIEL CARREIRO DA SILVA</t>
        </is>
      </c>
      <c r="C5691" t="n">
        <v>1</v>
      </c>
      <c r="D5691" t="inlineStr">
        <is>
          <t>IPCA</t>
        </is>
      </c>
      <c r="E5691" t="n">
        <v>0.009488792934583046</v>
      </c>
      <c r="F5691" t="inlineStr">
        <is>
          <t>MENSAL</t>
        </is>
      </c>
      <c r="G5691" t="n">
        <v>45595</v>
      </c>
      <c r="H5691" t="n">
        <v>45595</v>
      </c>
      <c r="I5691" t="n">
        <v>41</v>
      </c>
      <c r="J5691" t="inlineStr">
        <is>
          <t>CARTEIRA</t>
        </is>
      </c>
      <c r="K5691" t="inlineStr">
        <is>
          <t>CONTRATO</t>
        </is>
      </c>
      <c r="L5691" t="n">
        <v>2078.24</v>
      </c>
      <c r="M5691" t="inlineStr">
        <is>
          <t>IBIRAPITANGA FASE 3</t>
        </is>
      </c>
      <c r="N5691" s="142">
        <f>DATE(YEAR(G5691),MONTH(G5691),1)</f>
        <v/>
      </c>
      <c r="O5691" s="132">
        <f>IF(G5691&gt;$K$3,"Futuro","Atraso")</f>
        <v/>
      </c>
      <c r="P5691">
        <f>12*(YEAR(G5691)-YEAR($K$3))+(MONTH(G5691)-MONTH($K$3))</f>
        <v/>
      </c>
      <c r="Q5691" s="366">
        <f>IF(M5691="IBIRAPITANGA FASE 3",IF(O5691="Atraso",L5691,L5691/(1+$I$2)^P5691),IF(O5691="Atraso",L5691,L5691/(1+$I$1)^P5691))</f>
        <v/>
      </c>
      <c r="R5691">
        <f>IF(O5691="Atraso",$K$3-G5691,0)</f>
        <v/>
      </c>
      <c r="S5691">
        <f>IF(R5691&lt;=15,"Até 15",IF(R5691&lt;=30,"Entre 15 e 30",IF(R5691&lt;=60,"Entre 30 e 60",IF(R5691&lt;=90,"Entre 60 e 90",IF(R5691&lt;=120,"Entre 90 e 120",IF(R5691&lt;=150,"Entre 120 e 150",IF(R5691&lt;=180,"Entre 150 e 180","Superior a 180")))))))</f>
        <v/>
      </c>
    </row>
    <row r="5692">
      <c r="A5692" t="inlineStr">
        <is>
          <t>Q025L01</t>
        </is>
      </c>
      <c r="B5692" t="inlineStr">
        <is>
          <t>GABRIEL CARREIRO DA SILVA</t>
        </is>
      </c>
      <c r="C5692" t="n">
        <v>1</v>
      </c>
      <c r="D5692" t="inlineStr">
        <is>
          <t>IPCA</t>
        </is>
      </c>
      <c r="E5692" t="n">
        <v>0.009488792934583046</v>
      </c>
      <c r="F5692" t="inlineStr">
        <is>
          <t>MENSAL</t>
        </is>
      </c>
      <c r="G5692" t="n">
        <v>45626</v>
      </c>
      <c r="H5692" t="n">
        <v>45626</v>
      </c>
      <c r="I5692" t="n">
        <v>42</v>
      </c>
      <c r="J5692" t="inlineStr">
        <is>
          <t>CARTEIRA</t>
        </is>
      </c>
      <c r="K5692" t="inlineStr">
        <is>
          <t>CONTRATO</t>
        </is>
      </c>
      <c r="L5692" t="n">
        <v>2078.24</v>
      </c>
      <c r="M5692" t="inlineStr">
        <is>
          <t>IBIRAPITANGA FASE 3</t>
        </is>
      </c>
      <c r="N5692" s="142">
        <f>DATE(YEAR(G5692),MONTH(G5692),1)</f>
        <v/>
      </c>
      <c r="O5692" s="132">
        <f>IF(G5692&gt;$K$3,"Futuro","Atraso")</f>
        <v/>
      </c>
      <c r="P5692">
        <f>12*(YEAR(G5692)-YEAR($K$3))+(MONTH(G5692)-MONTH($K$3))</f>
        <v/>
      </c>
      <c r="Q5692" s="366">
        <f>IF(M5692="IBIRAPITANGA FASE 3",IF(O5692="Atraso",L5692,L5692/(1+$I$2)^P5692),IF(O5692="Atraso",L5692,L5692/(1+$I$1)^P5692))</f>
        <v/>
      </c>
      <c r="R5692">
        <f>IF(O5692="Atraso",$K$3-G5692,0)</f>
        <v/>
      </c>
      <c r="S5692">
        <f>IF(R5692&lt;=15,"Até 15",IF(R5692&lt;=30,"Entre 15 e 30",IF(R5692&lt;=60,"Entre 30 e 60",IF(R5692&lt;=90,"Entre 60 e 90",IF(R5692&lt;=120,"Entre 90 e 120",IF(R5692&lt;=150,"Entre 120 e 150",IF(R5692&lt;=180,"Entre 150 e 180","Superior a 180")))))))</f>
        <v/>
      </c>
    </row>
    <row r="5693">
      <c r="A5693" t="inlineStr">
        <is>
          <t>Q025L01</t>
        </is>
      </c>
      <c r="B5693" t="inlineStr">
        <is>
          <t>GABRIEL CARREIRO DA SILVA</t>
        </is>
      </c>
      <c r="C5693" t="n">
        <v>1</v>
      </c>
      <c r="D5693" t="inlineStr">
        <is>
          <t>IPCA</t>
        </is>
      </c>
      <c r="E5693" t="n">
        <v>0.009488792934583046</v>
      </c>
      <c r="F5693" t="inlineStr">
        <is>
          <t>MENSAL</t>
        </is>
      </c>
      <c r="G5693" t="n">
        <v>45656</v>
      </c>
      <c r="H5693" t="n">
        <v>45656</v>
      </c>
      <c r="I5693" t="n">
        <v>43</v>
      </c>
      <c r="J5693" t="inlineStr">
        <is>
          <t>CARTEIRA</t>
        </is>
      </c>
      <c r="K5693" t="inlineStr">
        <is>
          <t>CONTRATO</t>
        </is>
      </c>
      <c r="L5693" t="n">
        <v>2078.24</v>
      </c>
      <c r="M5693" t="inlineStr">
        <is>
          <t>IBIRAPITANGA FASE 3</t>
        </is>
      </c>
      <c r="N5693" s="142">
        <f>DATE(YEAR(G5693),MONTH(G5693),1)</f>
        <v/>
      </c>
      <c r="O5693" s="132">
        <f>IF(G5693&gt;$K$3,"Futuro","Atraso")</f>
        <v/>
      </c>
      <c r="P5693">
        <f>12*(YEAR(G5693)-YEAR($K$3))+(MONTH(G5693)-MONTH($K$3))</f>
        <v/>
      </c>
      <c r="Q5693" s="366">
        <f>IF(M5693="IBIRAPITANGA FASE 3",IF(O5693="Atraso",L5693,L5693/(1+$I$2)^P5693),IF(O5693="Atraso",L5693,L5693/(1+$I$1)^P5693))</f>
        <v/>
      </c>
      <c r="R5693">
        <f>IF(O5693="Atraso",$K$3-G5693,0)</f>
        <v/>
      </c>
      <c r="S5693">
        <f>IF(R5693&lt;=15,"Até 15",IF(R5693&lt;=30,"Entre 15 e 30",IF(R5693&lt;=60,"Entre 30 e 60",IF(R5693&lt;=90,"Entre 60 e 90",IF(R5693&lt;=120,"Entre 90 e 120",IF(R5693&lt;=150,"Entre 120 e 150",IF(R5693&lt;=180,"Entre 150 e 180","Superior a 180")))))))</f>
        <v/>
      </c>
    </row>
    <row r="5694">
      <c r="A5694" t="inlineStr">
        <is>
          <t>Q025L01</t>
        </is>
      </c>
      <c r="B5694" t="inlineStr">
        <is>
          <t>GABRIEL CARREIRO DA SILVA</t>
        </is>
      </c>
      <c r="C5694" t="n">
        <v>1</v>
      </c>
      <c r="D5694" t="inlineStr">
        <is>
          <t>IPCA</t>
        </is>
      </c>
      <c r="E5694" t="n">
        <v>0.009488792934583046</v>
      </c>
      <c r="F5694" t="inlineStr">
        <is>
          <t>MENSAL</t>
        </is>
      </c>
      <c r="G5694" t="n">
        <v>45687</v>
      </c>
      <c r="H5694" t="n">
        <v>45687</v>
      </c>
      <c r="I5694" t="n">
        <v>44</v>
      </c>
      <c r="J5694" t="inlineStr">
        <is>
          <t>CARTEIRA</t>
        </is>
      </c>
      <c r="K5694" t="inlineStr">
        <is>
          <t>CONTRATO</t>
        </is>
      </c>
      <c r="L5694" t="n">
        <v>2078.24</v>
      </c>
      <c r="M5694" t="inlineStr">
        <is>
          <t>IBIRAPITANGA FASE 3</t>
        </is>
      </c>
      <c r="N5694" s="142">
        <f>DATE(YEAR(G5694),MONTH(G5694),1)</f>
        <v/>
      </c>
      <c r="O5694" s="132">
        <f>IF(G5694&gt;$K$3,"Futuro","Atraso")</f>
        <v/>
      </c>
      <c r="P5694">
        <f>12*(YEAR(G5694)-YEAR($K$3))+(MONTH(G5694)-MONTH($K$3))</f>
        <v/>
      </c>
      <c r="Q5694" s="366">
        <f>IF(M5694="IBIRAPITANGA FASE 3",IF(O5694="Atraso",L5694,L5694/(1+$I$2)^P5694),IF(O5694="Atraso",L5694,L5694/(1+$I$1)^P5694))</f>
        <v/>
      </c>
      <c r="R5694">
        <f>IF(O5694="Atraso",$K$3-G5694,0)</f>
        <v/>
      </c>
      <c r="S5694">
        <f>IF(R5694&lt;=15,"Até 15",IF(R5694&lt;=30,"Entre 15 e 30",IF(R5694&lt;=60,"Entre 30 e 60",IF(R5694&lt;=90,"Entre 60 e 90",IF(R5694&lt;=120,"Entre 90 e 120",IF(R5694&lt;=150,"Entre 120 e 150",IF(R5694&lt;=180,"Entre 150 e 180","Superior a 180")))))))</f>
        <v/>
      </c>
    </row>
    <row r="5695">
      <c r="A5695" t="inlineStr">
        <is>
          <t>Q025L01</t>
        </is>
      </c>
      <c r="B5695" t="inlineStr">
        <is>
          <t>GABRIEL CARREIRO DA SILVA</t>
        </is>
      </c>
      <c r="C5695" t="n">
        <v>1</v>
      </c>
      <c r="D5695" t="inlineStr">
        <is>
          <t>IPCA</t>
        </is>
      </c>
      <c r="E5695" t="n">
        <v>0.009488792934583046</v>
      </c>
      <c r="F5695" t="inlineStr">
        <is>
          <t>MENSAL</t>
        </is>
      </c>
      <c r="G5695" t="n">
        <v>45716</v>
      </c>
      <c r="H5695" t="n">
        <v>45716</v>
      </c>
      <c r="I5695" t="n">
        <v>45</v>
      </c>
      <c r="J5695" t="inlineStr">
        <is>
          <t>CARTEIRA</t>
        </is>
      </c>
      <c r="K5695" t="inlineStr">
        <is>
          <t>CONTRATO</t>
        </is>
      </c>
      <c r="L5695" t="n">
        <v>2078.24</v>
      </c>
      <c r="M5695" t="inlineStr">
        <is>
          <t>IBIRAPITANGA FASE 3</t>
        </is>
      </c>
      <c r="N5695" s="142">
        <f>DATE(YEAR(G5695),MONTH(G5695),1)</f>
        <v/>
      </c>
      <c r="O5695" s="132">
        <f>IF(G5695&gt;$K$3,"Futuro","Atraso")</f>
        <v/>
      </c>
      <c r="P5695">
        <f>12*(YEAR(G5695)-YEAR($K$3))+(MONTH(G5695)-MONTH($K$3))</f>
        <v/>
      </c>
      <c r="Q5695" s="366">
        <f>IF(M5695="IBIRAPITANGA FASE 3",IF(O5695="Atraso",L5695,L5695/(1+$I$2)^P5695),IF(O5695="Atraso",L5695,L5695/(1+$I$1)^P5695))</f>
        <v/>
      </c>
      <c r="R5695">
        <f>IF(O5695="Atraso",$K$3-G5695,0)</f>
        <v/>
      </c>
      <c r="S5695">
        <f>IF(R5695&lt;=15,"Até 15",IF(R5695&lt;=30,"Entre 15 e 30",IF(R5695&lt;=60,"Entre 30 e 60",IF(R5695&lt;=90,"Entre 60 e 90",IF(R5695&lt;=120,"Entre 90 e 120",IF(R5695&lt;=150,"Entre 120 e 150",IF(R5695&lt;=180,"Entre 150 e 180","Superior a 180")))))))</f>
        <v/>
      </c>
    </row>
    <row r="5696">
      <c r="A5696" t="inlineStr">
        <is>
          <t>Q025L01</t>
        </is>
      </c>
      <c r="B5696" t="inlineStr">
        <is>
          <t>GABRIEL CARREIRO DA SILVA</t>
        </is>
      </c>
      <c r="C5696" t="n">
        <v>1</v>
      </c>
      <c r="D5696" t="inlineStr">
        <is>
          <t>IPCA</t>
        </is>
      </c>
      <c r="E5696" t="n">
        <v>0.009488792934583046</v>
      </c>
      <c r="F5696" t="inlineStr">
        <is>
          <t>MENSAL</t>
        </is>
      </c>
      <c r="G5696" t="n">
        <v>45746</v>
      </c>
      <c r="H5696" t="n">
        <v>45746</v>
      </c>
      <c r="I5696" t="n">
        <v>46</v>
      </c>
      <c r="J5696" t="inlineStr">
        <is>
          <t>CARTEIRA</t>
        </is>
      </c>
      <c r="K5696" t="inlineStr">
        <is>
          <t>CONTRATO</t>
        </is>
      </c>
      <c r="L5696" t="n">
        <v>2078.24</v>
      </c>
      <c r="M5696" t="inlineStr">
        <is>
          <t>IBIRAPITANGA FASE 3</t>
        </is>
      </c>
      <c r="N5696" s="142">
        <f>DATE(YEAR(G5696),MONTH(G5696),1)</f>
        <v/>
      </c>
      <c r="O5696" s="132">
        <f>IF(G5696&gt;$K$3,"Futuro","Atraso")</f>
        <v/>
      </c>
      <c r="P5696">
        <f>12*(YEAR(G5696)-YEAR($K$3))+(MONTH(G5696)-MONTH($K$3))</f>
        <v/>
      </c>
      <c r="Q5696" s="366">
        <f>IF(M5696="IBIRAPITANGA FASE 3",IF(O5696="Atraso",L5696,L5696/(1+$I$2)^P5696),IF(O5696="Atraso",L5696,L5696/(1+$I$1)^P5696))</f>
        <v/>
      </c>
      <c r="R5696">
        <f>IF(O5696="Atraso",$K$3-G5696,0)</f>
        <v/>
      </c>
      <c r="S5696">
        <f>IF(R5696&lt;=15,"Até 15",IF(R5696&lt;=30,"Entre 15 e 30",IF(R5696&lt;=60,"Entre 30 e 60",IF(R5696&lt;=90,"Entre 60 e 90",IF(R5696&lt;=120,"Entre 90 e 120",IF(R5696&lt;=150,"Entre 120 e 150",IF(R5696&lt;=180,"Entre 150 e 180","Superior a 180")))))))</f>
        <v/>
      </c>
    </row>
    <row r="5697">
      <c r="A5697" t="inlineStr">
        <is>
          <t>Q025L01</t>
        </is>
      </c>
      <c r="B5697" t="inlineStr">
        <is>
          <t>GABRIEL CARREIRO DA SILVA</t>
        </is>
      </c>
      <c r="C5697" t="n">
        <v>1</v>
      </c>
      <c r="D5697" t="inlineStr">
        <is>
          <t>IPCA</t>
        </is>
      </c>
      <c r="E5697" t="n">
        <v>0.009488792934583046</v>
      </c>
      <c r="F5697" t="inlineStr">
        <is>
          <t>MENSAL</t>
        </is>
      </c>
      <c r="G5697" t="n">
        <v>45777</v>
      </c>
      <c r="H5697" t="n">
        <v>45777</v>
      </c>
      <c r="I5697" t="n">
        <v>47</v>
      </c>
      <c r="J5697" t="inlineStr">
        <is>
          <t>CARTEIRA</t>
        </is>
      </c>
      <c r="K5697" t="inlineStr">
        <is>
          <t>CONTRATO</t>
        </is>
      </c>
      <c r="L5697" t="n">
        <v>2078.24</v>
      </c>
      <c r="M5697" t="inlineStr">
        <is>
          <t>IBIRAPITANGA FASE 3</t>
        </is>
      </c>
      <c r="N5697" s="142">
        <f>DATE(YEAR(G5697),MONTH(G5697),1)</f>
        <v/>
      </c>
      <c r="O5697" s="132">
        <f>IF(G5697&gt;$K$3,"Futuro","Atraso")</f>
        <v/>
      </c>
      <c r="P5697">
        <f>12*(YEAR(G5697)-YEAR($K$3))+(MONTH(G5697)-MONTH($K$3))</f>
        <v/>
      </c>
      <c r="Q5697" s="366">
        <f>IF(M5697="IBIRAPITANGA FASE 3",IF(O5697="Atraso",L5697,L5697/(1+$I$2)^P5697),IF(O5697="Atraso",L5697,L5697/(1+$I$1)^P5697))</f>
        <v/>
      </c>
      <c r="R5697">
        <f>IF(O5697="Atraso",$K$3-G5697,0)</f>
        <v/>
      </c>
      <c r="S5697">
        <f>IF(R5697&lt;=15,"Até 15",IF(R5697&lt;=30,"Entre 15 e 30",IF(R5697&lt;=60,"Entre 30 e 60",IF(R5697&lt;=90,"Entre 60 e 90",IF(R5697&lt;=120,"Entre 90 e 120",IF(R5697&lt;=150,"Entre 120 e 150",IF(R5697&lt;=180,"Entre 150 e 180","Superior a 180")))))))</f>
        <v/>
      </c>
    </row>
    <row r="5698">
      <c r="A5698" t="inlineStr">
        <is>
          <t>Q025L01</t>
        </is>
      </c>
      <c r="B5698" t="inlineStr">
        <is>
          <t>GABRIEL CARREIRO DA SILVA</t>
        </is>
      </c>
      <c r="C5698" t="n">
        <v>1</v>
      </c>
      <c r="D5698" t="inlineStr">
        <is>
          <t>IPCA</t>
        </is>
      </c>
      <c r="E5698" t="n">
        <v>0.009488792934583046</v>
      </c>
      <c r="F5698" t="inlineStr">
        <is>
          <t>MENSAL</t>
        </is>
      </c>
      <c r="G5698" t="n">
        <v>45807</v>
      </c>
      <c r="H5698" t="n">
        <v>45807</v>
      </c>
      <c r="I5698" t="n">
        <v>48</v>
      </c>
      <c r="J5698" t="inlineStr">
        <is>
          <t>CARTEIRA</t>
        </is>
      </c>
      <c r="K5698" t="inlineStr">
        <is>
          <t>CONTRATO</t>
        </is>
      </c>
      <c r="L5698" t="n">
        <v>2078.24</v>
      </c>
      <c r="M5698" t="inlineStr">
        <is>
          <t>IBIRAPITANGA FASE 3</t>
        </is>
      </c>
      <c r="N5698" s="142">
        <f>DATE(YEAR(G5698),MONTH(G5698),1)</f>
        <v/>
      </c>
      <c r="O5698" s="132">
        <f>IF(G5698&gt;$K$3,"Futuro","Atraso")</f>
        <v/>
      </c>
      <c r="P5698">
        <f>12*(YEAR(G5698)-YEAR($K$3))+(MONTH(G5698)-MONTH($K$3))</f>
        <v/>
      </c>
      <c r="Q5698" s="366">
        <f>IF(M5698="IBIRAPITANGA FASE 3",IF(O5698="Atraso",L5698,L5698/(1+$I$2)^P5698),IF(O5698="Atraso",L5698,L5698/(1+$I$1)^P5698))</f>
        <v/>
      </c>
      <c r="R5698">
        <f>IF(O5698="Atraso",$K$3-G5698,0)</f>
        <v/>
      </c>
      <c r="S5698">
        <f>IF(R5698&lt;=15,"Até 15",IF(R5698&lt;=30,"Entre 15 e 30",IF(R5698&lt;=60,"Entre 30 e 60",IF(R5698&lt;=90,"Entre 60 e 90",IF(R5698&lt;=120,"Entre 90 e 120",IF(R5698&lt;=150,"Entre 120 e 150",IF(R5698&lt;=180,"Entre 150 e 180","Superior a 180")))))))</f>
        <v/>
      </c>
    </row>
    <row r="5699">
      <c r="A5699" t="inlineStr">
        <is>
          <t>Q025L01</t>
        </is>
      </c>
      <c r="B5699" t="inlineStr">
        <is>
          <t>GABRIEL CARREIRO DA SILVA</t>
        </is>
      </c>
      <c r="C5699" t="n">
        <v>1</v>
      </c>
      <c r="D5699" t="inlineStr">
        <is>
          <t>IPCA</t>
        </is>
      </c>
      <c r="E5699" t="n">
        <v>0.009488792934583046</v>
      </c>
      <c r="F5699" t="inlineStr">
        <is>
          <t>MENSAL</t>
        </is>
      </c>
      <c r="G5699" t="n">
        <v>45838</v>
      </c>
      <c r="H5699" t="n">
        <v>45838</v>
      </c>
      <c r="I5699" t="n">
        <v>49</v>
      </c>
      <c r="J5699" t="inlineStr">
        <is>
          <t>CARTEIRA</t>
        </is>
      </c>
      <c r="K5699" t="inlineStr">
        <is>
          <t>CONTRATO</t>
        </is>
      </c>
      <c r="L5699" t="n">
        <v>2078.24</v>
      </c>
      <c r="M5699" t="inlineStr">
        <is>
          <t>IBIRAPITANGA FASE 3</t>
        </is>
      </c>
      <c r="N5699" s="142">
        <f>DATE(YEAR(G5699),MONTH(G5699),1)</f>
        <v/>
      </c>
      <c r="O5699" s="132">
        <f>IF(G5699&gt;$K$3,"Futuro","Atraso")</f>
        <v/>
      </c>
      <c r="P5699">
        <f>12*(YEAR(G5699)-YEAR($K$3))+(MONTH(G5699)-MONTH($K$3))</f>
        <v/>
      </c>
      <c r="Q5699" s="366">
        <f>IF(M5699="IBIRAPITANGA FASE 3",IF(O5699="Atraso",L5699,L5699/(1+$I$2)^P5699),IF(O5699="Atraso",L5699,L5699/(1+$I$1)^P5699))</f>
        <v/>
      </c>
      <c r="R5699">
        <f>IF(O5699="Atraso",$K$3-G5699,0)</f>
        <v/>
      </c>
      <c r="S5699">
        <f>IF(R5699&lt;=15,"Até 15",IF(R5699&lt;=30,"Entre 15 e 30",IF(R5699&lt;=60,"Entre 30 e 60",IF(R5699&lt;=90,"Entre 60 e 90",IF(R5699&lt;=120,"Entre 90 e 120",IF(R5699&lt;=150,"Entre 120 e 150",IF(R5699&lt;=180,"Entre 150 e 180","Superior a 180")))))))</f>
        <v/>
      </c>
    </row>
    <row r="5700">
      <c r="A5700" t="inlineStr">
        <is>
          <t>Q025L01</t>
        </is>
      </c>
      <c r="B5700" t="inlineStr">
        <is>
          <t>GABRIEL CARREIRO DA SILVA</t>
        </is>
      </c>
      <c r="C5700" t="n">
        <v>1</v>
      </c>
      <c r="D5700" t="inlineStr">
        <is>
          <t>IPCA</t>
        </is>
      </c>
      <c r="E5700" t="n">
        <v>0.009488792934583046</v>
      </c>
      <c r="F5700" t="inlineStr">
        <is>
          <t>MENSAL</t>
        </is>
      </c>
      <c r="G5700" t="n">
        <v>45868</v>
      </c>
      <c r="H5700" t="n">
        <v>45868</v>
      </c>
      <c r="I5700" t="n">
        <v>50</v>
      </c>
      <c r="J5700" t="inlineStr">
        <is>
          <t>CARTEIRA</t>
        </is>
      </c>
      <c r="K5700" t="inlineStr">
        <is>
          <t>CONTRATO</t>
        </is>
      </c>
      <c r="L5700" t="n">
        <v>2078.24</v>
      </c>
      <c r="M5700" t="inlineStr">
        <is>
          <t>IBIRAPITANGA FASE 3</t>
        </is>
      </c>
      <c r="N5700" s="142">
        <f>DATE(YEAR(G5700),MONTH(G5700),1)</f>
        <v/>
      </c>
      <c r="O5700" s="132">
        <f>IF(G5700&gt;$K$3,"Futuro","Atraso")</f>
        <v/>
      </c>
      <c r="P5700">
        <f>12*(YEAR(G5700)-YEAR($K$3))+(MONTH(G5700)-MONTH($K$3))</f>
        <v/>
      </c>
      <c r="Q5700" s="366">
        <f>IF(M5700="IBIRAPITANGA FASE 3",IF(O5700="Atraso",L5700,L5700/(1+$I$2)^P5700),IF(O5700="Atraso",L5700,L5700/(1+$I$1)^P5700))</f>
        <v/>
      </c>
      <c r="R5700">
        <f>IF(O5700="Atraso",$K$3-G5700,0)</f>
        <v/>
      </c>
      <c r="S5700">
        <f>IF(R5700&lt;=15,"Até 15",IF(R5700&lt;=30,"Entre 15 e 30",IF(R5700&lt;=60,"Entre 30 e 60",IF(R5700&lt;=90,"Entre 60 e 90",IF(R5700&lt;=120,"Entre 90 e 120",IF(R5700&lt;=150,"Entre 120 e 150",IF(R5700&lt;=180,"Entre 150 e 180","Superior a 180")))))))</f>
        <v/>
      </c>
    </row>
    <row r="5701">
      <c r="A5701" t="inlineStr">
        <is>
          <t>Q025L01</t>
        </is>
      </c>
      <c r="B5701" t="inlineStr">
        <is>
          <t>GABRIEL CARREIRO DA SILVA</t>
        </is>
      </c>
      <c r="C5701" t="n">
        <v>1</v>
      </c>
      <c r="D5701" t="inlineStr">
        <is>
          <t>IPCA</t>
        </is>
      </c>
      <c r="E5701" t="n">
        <v>0.009488792934583046</v>
      </c>
      <c r="F5701" t="inlineStr">
        <is>
          <t>MENSAL</t>
        </is>
      </c>
      <c r="G5701" t="n">
        <v>45899</v>
      </c>
      <c r="H5701" t="n">
        <v>45899</v>
      </c>
      <c r="I5701" t="n">
        <v>51</v>
      </c>
      <c r="J5701" t="inlineStr">
        <is>
          <t>CARTEIRA</t>
        </is>
      </c>
      <c r="K5701" t="inlineStr">
        <is>
          <t>CONTRATO</t>
        </is>
      </c>
      <c r="L5701" t="n">
        <v>2078.24</v>
      </c>
      <c r="M5701" t="inlineStr">
        <is>
          <t>IBIRAPITANGA FASE 3</t>
        </is>
      </c>
      <c r="N5701" s="142">
        <f>DATE(YEAR(G5701),MONTH(G5701),1)</f>
        <v/>
      </c>
      <c r="O5701" s="132">
        <f>IF(G5701&gt;$K$3,"Futuro","Atraso")</f>
        <v/>
      </c>
      <c r="P5701">
        <f>12*(YEAR(G5701)-YEAR($K$3))+(MONTH(G5701)-MONTH($K$3))</f>
        <v/>
      </c>
      <c r="Q5701" s="366">
        <f>IF(M5701="IBIRAPITANGA FASE 3",IF(O5701="Atraso",L5701,L5701/(1+$I$2)^P5701),IF(O5701="Atraso",L5701,L5701/(1+$I$1)^P5701))</f>
        <v/>
      </c>
      <c r="R5701">
        <f>IF(O5701="Atraso",$K$3-G5701,0)</f>
        <v/>
      </c>
      <c r="S5701">
        <f>IF(R5701&lt;=15,"Até 15",IF(R5701&lt;=30,"Entre 15 e 30",IF(R5701&lt;=60,"Entre 30 e 60",IF(R5701&lt;=90,"Entre 60 e 90",IF(R5701&lt;=120,"Entre 90 e 120",IF(R5701&lt;=150,"Entre 120 e 150",IF(R5701&lt;=180,"Entre 150 e 180","Superior a 180")))))))</f>
        <v/>
      </c>
    </row>
    <row r="5702">
      <c r="A5702" t="inlineStr">
        <is>
          <t>Q025L01</t>
        </is>
      </c>
      <c r="B5702" t="inlineStr">
        <is>
          <t>GABRIEL CARREIRO DA SILVA</t>
        </is>
      </c>
      <c r="C5702" t="n">
        <v>1</v>
      </c>
      <c r="D5702" t="inlineStr">
        <is>
          <t>IPCA</t>
        </is>
      </c>
      <c r="E5702" t="n">
        <v>0.009488792934583046</v>
      </c>
      <c r="F5702" t="inlineStr">
        <is>
          <t>MENSAL</t>
        </is>
      </c>
      <c r="G5702" t="n">
        <v>45930</v>
      </c>
      <c r="H5702" t="n">
        <v>45930</v>
      </c>
      <c r="I5702" t="n">
        <v>52</v>
      </c>
      <c r="J5702" t="inlineStr">
        <is>
          <t>CARTEIRA</t>
        </is>
      </c>
      <c r="K5702" t="inlineStr">
        <is>
          <t>CONTRATO</t>
        </is>
      </c>
      <c r="L5702" t="n">
        <v>2078.24</v>
      </c>
      <c r="M5702" t="inlineStr">
        <is>
          <t>IBIRAPITANGA FASE 3</t>
        </is>
      </c>
      <c r="N5702" s="142">
        <f>DATE(YEAR(G5702),MONTH(G5702),1)</f>
        <v/>
      </c>
      <c r="O5702" s="132">
        <f>IF(G5702&gt;$K$3,"Futuro","Atraso")</f>
        <v/>
      </c>
      <c r="P5702">
        <f>12*(YEAR(G5702)-YEAR($K$3))+(MONTH(G5702)-MONTH($K$3))</f>
        <v/>
      </c>
      <c r="Q5702" s="366">
        <f>IF(M5702="IBIRAPITANGA FASE 3",IF(O5702="Atraso",L5702,L5702/(1+$I$2)^P5702),IF(O5702="Atraso",L5702,L5702/(1+$I$1)^P5702))</f>
        <v/>
      </c>
      <c r="R5702">
        <f>IF(O5702="Atraso",$K$3-G5702,0)</f>
        <v/>
      </c>
      <c r="S5702">
        <f>IF(R5702&lt;=15,"Até 15",IF(R5702&lt;=30,"Entre 15 e 30",IF(R5702&lt;=60,"Entre 30 e 60",IF(R5702&lt;=90,"Entre 60 e 90",IF(R5702&lt;=120,"Entre 90 e 120",IF(R5702&lt;=150,"Entre 120 e 150",IF(R5702&lt;=180,"Entre 150 e 180","Superior a 180")))))))</f>
        <v/>
      </c>
    </row>
    <row r="5703">
      <c r="A5703" t="inlineStr">
        <is>
          <t>Q025L01</t>
        </is>
      </c>
      <c r="B5703" t="inlineStr">
        <is>
          <t>GABRIEL CARREIRO DA SILVA</t>
        </is>
      </c>
      <c r="C5703" t="n">
        <v>1</v>
      </c>
      <c r="D5703" t="inlineStr">
        <is>
          <t>IPCA</t>
        </is>
      </c>
      <c r="E5703" t="n">
        <v>0.009488792934583046</v>
      </c>
      <c r="F5703" t="inlineStr">
        <is>
          <t>MENSAL</t>
        </is>
      </c>
      <c r="G5703" t="n">
        <v>45960</v>
      </c>
      <c r="H5703" t="n">
        <v>45960</v>
      </c>
      <c r="I5703" t="n">
        <v>53</v>
      </c>
      <c r="J5703" t="inlineStr">
        <is>
          <t>CARTEIRA</t>
        </is>
      </c>
      <c r="K5703" t="inlineStr">
        <is>
          <t>CONTRATO</t>
        </is>
      </c>
      <c r="L5703" t="n">
        <v>2078.24</v>
      </c>
      <c r="M5703" t="inlineStr">
        <is>
          <t>IBIRAPITANGA FASE 3</t>
        </is>
      </c>
      <c r="N5703" s="142">
        <f>DATE(YEAR(G5703),MONTH(G5703),1)</f>
        <v/>
      </c>
      <c r="O5703" s="132">
        <f>IF(G5703&gt;$K$3,"Futuro","Atraso")</f>
        <v/>
      </c>
      <c r="P5703">
        <f>12*(YEAR(G5703)-YEAR($K$3))+(MONTH(G5703)-MONTH($K$3))</f>
        <v/>
      </c>
      <c r="Q5703" s="366">
        <f>IF(M5703="IBIRAPITANGA FASE 3",IF(O5703="Atraso",L5703,L5703/(1+$I$2)^P5703),IF(O5703="Atraso",L5703,L5703/(1+$I$1)^P5703))</f>
        <v/>
      </c>
      <c r="R5703">
        <f>IF(O5703="Atraso",$K$3-G5703,0)</f>
        <v/>
      </c>
      <c r="S5703">
        <f>IF(R5703&lt;=15,"Até 15",IF(R5703&lt;=30,"Entre 15 e 30",IF(R5703&lt;=60,"Entre 30 e 60",IF(R5703&lt;=90,"Entre 60 e 90",IF(R5703&lt;=120,"Entre 90 e 120",IF(R5703&lt;=150,"Entre 120 e 150",IF(R5703&lt;=180,"Entre 150 e 180","Superior a 180")))))))</f>
        <v/>
      </c>
    </row>
    <row r="5704">
      <c r="A5704" t="inlineStr">
        <is>
          <t>Q025L01</t>
        </is>
      </c>
      <c r="B5704" t="inlineStr">
        <is>
          <t>GABRIEL CARREIRO DA SILVA</t>
        </is>
      </c>
      <c r="C5704" t="n">
        <v>1</v>
      </c>
      <c r="D5704" t="inlineStr">
        <is>
          <t>IPCA</t>
        </is>
      </c>
      <c r="E5704" t="n">
        <v>0.009488792934583046</v>
      </c>
      <c r="F5704" t="inlineStr">
        <is>
          <t>MENSAL</t>
        </is>
      </c>
      <c r="G5704" t="n">
        <v>45991</v>
      </c>
      <c r="H5704" t="n">
        <v>45991</v>
      </c>
      <c r="I5704" t="n">
        <v>54</v>
      </c>
      <c r="J5704" t="inlineStr">
        <is>
          <t>CARTEIRA</t>
        </is>
      </c>
      <c r="K5704" t="inlineStr">
        <is>
          <t>CONTRATO</t>
        </is>
      </c>
      <c r="L5704" t="n">
        <v>2078.24</v>
      </c>
      <c r="M5704" t="inlineStr">
        <is>
          <t>IBIRAPITANGA FASE 3</t>
        </is>
      </c>
      <c r="N5704" s="142">
        <f>DATE(YEAR(G5704),MONTH(G5704),1)</f>
        <v/>
      </c>
      <c r="O5704" s="132">
        <f>IF(G5704&gt;$K$3,"Futuro","Atraso")</f>
        <v/>
      </c>
      <c r="P5704">
        <f>12*(YEAR(G5704)-YEAR($K$3))+(MONTH(G5704)-MONTH($K$3))</f>
        <v/>
      </c>
      <c r="Q5704" s="366">
        <f>IF(M5704="IBIRAPITANGA FASE 3",IF(O5704="Atraso",L5704,L5704/(1+$I$2)^P5704),IF(O5704="Atraso",L5704,L5704/(1+$I$1)^P5704))</f>
        <v/>
      </c>
      <c r="R5704">
        <f>IF(O5704="Atraso",$K$3-G5704,0)</f>
        <v/>
      </c>
      <c r="S5704">
        <f>IF(R5704&lt;=15,"Até 15",IF(R5704&lt;=30,"Entre 15 e 30",IF(R5704&lt;=60,"Entre 30 e 60",IF(R5704&lt;=90,"Entre 60 e 90",IF(R5704&lt;=120,"Entre 90 e 120",IF(R5704&lt;=150,"Entre 120 e 150",IF(R5704&lt;=180,"Entre 150 e 180","Superior a 180")))))))</f>
        <v/>
      </c>
    </row>
    <row r="5705">
      <c r="A5705" t="inlineStr">
        <is>
          <t>Q025L01</t>
        </is>
      </c>
      <c r="B5705" t="inlineStr">
        <is>
          <t>GABRIEL CARREIRO DA SILVA</t>
        </is>
      </c>
      <c r="C5705" t="n">
        <v>1</v>
      </c>
      <c r="D5705" t="inlineStr">
        <is>
          <t>IPCA</t>
        </is>
      </c>
      <c r="E5705" t="n">
        <v>0.009488792934583046</v>
      </c>
      <c r="F5705" t="inlineStr">
        <is>
          <t>MENSAL</t>
        </is>
      </c>
      <c r="G5705" t="n">
        <v>46021</v>
      </c>
      <c r="H5705" t="n">
        <v>46021</v>
      </c>
      <c r="I5705" t="n">
        <v>55</v>
      </c>
      <c r="J5705" t="inlineStr">
        <is>
          <t>CARTEIRA</t>
        </is>
      </c>
      <c r="K5705" t="inlineStr">
        <is>
          <t>CONTRATO</t>
        </is>
      </c>
      <c r="L5705" t="n">
        <v>2078.24</v>
      </c>
      <c r="M5705" t="inlineStr">
        <is>
          <t>IBIRAPITANGA FASE 3</t>
        </is>
      </c>
      <c r="N5705" s="142">
        <f>DATE(YEAR(G5705),MONTH(G5705),1)</f>
        <v/>
      </c>
      <c r="O5705" s="132">
        <f>IF(G5705&gt;$K$3,"Futuro","Atraso")</f>
        <v/>
      </c>
      <c r="P5705">
        <f>12*(YEAR(G5705)-YEAR($K$3))+(MONTH(G5705)-MONTH($K$3))</f>
        <v/>
      </c>
      <c r="Q5705" s="366">
        <f>IF(M5705="IBIRAPITANGA FASE 3",IF(O5705="Atraso",L5705,L5705/(1+$I$2)^P5705),IF(O5705="Atraso",L5705,L5705/(1+$I$1)^P5705))</f>
        <v/>
      </c>
      <c r="R5705">
        <f>IF(O5705="Atraso",$K$3-G5705,0)</f>
        <v/>
      </c>
      <c r="S5705">
        <f>IF(R5705&lt;=15,"Até 15",IF(R5705&lt;=30,"Entre 15 e 30",IF(R5705&lt;=60,"Entre 30 e 60",IF(R5705&lt;=90,"Entre 60 e 90",IF(R5705&lt;=120,"Entre 90 e 120",IF(R5705&lt;=150,"Entre 120 e 150",IF(R5705&lt;=180,"Entre 150 e 180","Superior a 180")))))))</f>
        <v/>
      </c>
    </row>
    <row r="5706">
      <c r="A5706" t="inlineStr">
        <is>
          <t>Q025L01</t>
        </is>
      </c>
      <c r="B5706" t="inlineStr">
        <is>
          <t>GABRIEL CARREIRO DA SILVA</t>
        </is>
      </c>
      <c r="C5706" t="n">
        <v>1</v>
      </c>
      <c r="D5706" t="inlineStr">
        <is>
          <t>IPCA</t>
        </is>
      </c>
      <c r="E5706" t="n">
        <v>0.009488792934583046</v>
      </c>
      <c r="F5706" t="inlineStr">
        <is>
          <t>MENSAL</t>
        </is>
      </c>
      <c r="G5706" t="n">
        <v>46052</v>
      </c>
      <c r="H5706" t="n">
        <v>46052</v>
      </c>
      <c r="I5706" t="n">
        <v>56</v>
      </c>
      <c r="J5706" t="inlineStr">
        <is>
          <t>CARTEIRA</t>
        </is>
      </c>
      <c r="K5706" t="inlineStr">
        <is>
          <t>CONTRATO</t>
        </is>
      </c>
      <c r="L5706" t="n">
        <v>2078.24</v>
      </c>
      <c r="M5706" t="inlineStr">
        <is>
          <t>IBIRAPITANGA FASE 3</t>
        </is>
      </c>
      <c r="N5706" s="142">
        <f>DATE(YEAR(G5706),MONTH(G5706),1)</f>
        <v/>
      </c>
      <c r="O5706" s="132">
        <f>IF(G5706&gt;$K$3,"Futuro","Atraso")</f>
        <v/>
      </c>
      <c r="P5706">
        <f>12*(YEAR(G5706)-YEAR($K$3))+(MONTH(G5706)-MONTH($K$3))</f>
        <v/>
      </c>
      <c r="Q5706" s="366">
        <f>IF(M5706="IBIRAPITANGA FASE 3",IF(O5706="Atraso",L5706,L5706/(1+$I$2)^P5706),IF(O5706="Atraso",L5706,L5706/(1+$I$1)^P5706))</f>
        <v/>
      </c>
      <c r="R5706">
        <f>IF(O5706="Atraso",$K$3-G5706,0)</f>
        <v/>
      </c>
      <c r="S5706">
        <f>IF(R5706&lt;=15,"Até 15",IF(R5706&lt;=30,"Entre 15 e 30",IF(R5706&lt;=60,"Entre 30 e 60",IF(R5706&lt;=90,"Entre 60 e 90",IF(R5706&lt;=120,"Entre 90 e 120",IF(R5706&lt;=150,"Entre 120 e 150",IF(R5706&lt;=180,"Entre 150 e 180","Superior a 180")))))))</f>
        <v/>
      </c>
    </row>
    <row r="5707">
      <c r="A5707" t="inlineStr">
        <is>
          <t>Q025L01</t>
        </is>
      </c>
      <c r="B5707" t="inlineStr">
        <is>
          <t>GABRIEL CARREIRO DA SILVA</t>
        </is>
      </c>
      <c r="C5707" t="n">
        <v>1</v>
      </c>
      <c r="D5707" t="inlineStr">
        <is>
          <t>IPCA</t>
        </is>
      </c>
      <c r="E5707" t="n">
        <v>0.009488792934583046</v>
      </c>
      <c r="F5707" t="inlineStr">
        <is>
          <t>MENSAL</t>
        </is>
      </c>
      <c r="G5707" t="n">
        <v>46081</v>
      </c>
      <c r="H5707" t="n">
        <v>46081</v>
      </c>
      <c r="I5707" t="n">
        <v>57</v>
      </c>
      <c r="J5707" t="inlineStr">
        <is>
          <t>CARTEIRA</t>
        </is>
      </c>
      <c r="K5707" t="inlineStr">
        <is>
          <t>CONTRATO</t>
        </is>
      </c>
      <c r="L5707" t="n">
        <v>2078.24</v>
      </c>
      <c r="M5707" t="inlineStr">
        <is>
          <t>IBIRAPITANGA FASE 3</t>
        </is>
      </c>
      <c r="N5707" s="142">
        <f>DATE(YEAR(G5707),MONTH(G5707),1)</f>
        <v/>
      </c>
      <c r="O5707" s="132">
        <f>IF(G5707&gt;$K$3,"Futuro","Atraso")</f>
        <v/>
      </c>
      <c r="P5707">
        <f>12*(YEAR(G5707)-YEAR($K$3))+(MONTH(G5707)-MONTH($K$3))</f>
        <v/>
      </c>
      <c r="Q5707" s="366">
        <f>IF(M5707="IBIRAPITANGA FASE 3",IF(O5707="Atraso",L5707,L5707/(1+$I$2)^P5707),IF(O5707="Atraso",L5707,L5707/(1+$I$1)^P5707))</f>
        <v/>
      </c>
      <c r="R5707">
        <f>IF(O5707="Atraso",$K$3-G5707,0)</f>
        <v/>
      </c>
      <c r="S5707">
        <f>IF(R5707&lt;=15,"Até 15",IF(R5707&lt;=30,"Entre 15 e 30",IF(R5707&lt;=60,"Entre 30 e 60",IF(R5707&lt;=90,"Entre 60 e 90",IF(R5707&lt;=120,"Entre 90 e 120",IF(R5707&lt;=150,"Entre 120 e 150",IF(R5707&lt;=180,"Entre 150 e 180","Superior a 180")))))))</f>
        <v/>
      </c>
    </row>
    <row r="5708">
      <c r="A5708" t="inlineStr">
        <is>
          <t>Q025L01</t>
        </is>
      </c>
      <c r="B5708" t="inlineStr">
        <is>
          <t>GABRIEL CARREIRO DA SILVA</t>
        </is>
      </c>
      <c r="C5708" t="n">
        <v>1</v>
      </c>
      <c r="D5708" t="inlineStr">
        <is>
          <t>IPCA</t>
        </is>
      </c>
      <c r="E5708" t="n">
        <v>0.009488792934583046</v>
      </c>
      <c r="F5708" t="inlineStr">
        <is>
          <t>MENSAL</t>
        </is>
      </c>
      <c r="G5708" t="n">
        <v>46111</v>
      </c>
      <c r="H5708" t="n">
        <v>46111</v>
      </c>
      <c r="I5708" t="n">
        <v>58</v>
      </c>
      <c r="J5708" t="inlineStr">
        <is>
          <t>CARTEIRA</t>
        </is>
      </c>
      <c r="K5708" t="inlineStr">
        <is>
          <t>CONTRATO</t>
        </is>
      </c>
      <c r="L5708" t="n">
        <v>2078.24</v>
      </c>
      <c r="M5708" t="inlineStr">
        <is>
          <t>IBIRAPITANGA FASE 3</t>
        </is>
      </c>
      <c r="N5708" s="142">
        <f>DATE(YEAR(G5708),MONTH(G5708),1)</f>
        <v/>
      </c>
      <c r="O5708" s="132">
        <f>IF(G5708&gt;$K$3,"Futuro","Atraso")</f>
        <v/>
      </c>
      <c r="P5708">
        <f>12*(YEAR(G5708)-YEAR($K$3))+(MONTH(G5708)-MONTH($K$3))</f>
        <v/>
      </c>
      <c r="Q5708" s="366">
        <f>IF(M5708="IBIRAPITANGA FASE 3",IF(O5708="Atraso",L5708,L5708/(1+$I$2)^P5708),IF(O5708="Atraso",L5708,L5708/(1+$I$1)^P5708))</f>
        <v/>
      </c>
      <c r="R5708">
        <f>IF(O5708="Atraso",$K$3-G5708,0)</f>
        <v/>
      </c>
      <c r="S5708">
        <f>IF(R5708&lt;=15,"Até 15",IF(R5708&lt;=30,"Entre 15 e 30",IF(R5708&lt;=60,"Entre 30 e 60",IF(R5708&lt;=90,"Entre 60 e 90",IF(R5708&lt;=120,"Entre 90 e 120",IF(R5708&lt;=150,"Entre 120 e 150",IF(R5708&lt;=180,"Entre 150 e 180","Superior a 180")))))))</f>
        <v/>
      </c>
    </row>
    <row r="5709">
      <c r="A5709" t="inlineStr">
        <is>
          <t>Q025L01</t>
        </is>
      </c>
      <c r="B5709" t="inlineStr">
        <is>
          <t>GABRIEL CARREIRO DA SILVA</t>
        </is>
      </c>
      <c r="C5709" t="n">
        <v>1</v>
      </c>
      <c r="D5709" t="inlineStr">
        <is>
          <t>IPCA</t>
        </is>
      </c>
      <c r="E5709" t="n">
        <v>0.009488792934583046</v>
      </c>
      <c r="F5709" t="inlineStr">
        <is>
          <t>MENSAL</t>
        </is>
      </c>
      <c r="G5709" t="n">
        <v>46142</v>
      </c>
      <c r="H5709" t="n">
        <v>46142</v>
      </c>
      <c r="I5709" t="n">
        <v>59</v>
      </c>
      <c r="J5709" t="inlineStr">
        <is>
          <t>CARTEIRA</t>
        </is>
      </c>
      <c r="K5709" t="inlineStr">
        <is>
          <t>CONTRATO</t>
        </is>
      </c>
      <c r="L5709" t="n">
        <v>2078.24</v>
      </c>
      <c r="M5709" t="inlineStr">
        <is>
          <t>IBIRAPITANGA FASE 3</t>
        </is>
      </c>
      <c r="N5709" s="142">
        <f>DATE(YEAR(G5709),MONTH(G5709),1)</f>
        <v/>
      </c>
      <c r="O5709" s="132">
        <f>IF(G5709&gt;$K$3,"Futuro","Atraso")</f>
        <v/>
      </c>
      <c r="P5709">
        <f>12*(YEAR(G5709)-YEAR($K$3))+(MONTH(G5709)-MONTH($K$3))</f>
        <v/>
      </c>
      <c r="Q5709" s="366">
        <f>IF(M5709="IBIRAPITANGA FASE 3",IF(O5709="Atraso",L5709,L5709/(1+$I$2)^P5709),IF(O5709="Atraso",L5709,L5709/(1+$I$1)^P5709))</f>
        <v/>
      </c>
      <c r="R5709">
        <f>IF(O5709="Atraso",$K$3-G5709,0)</f>
        <v/>
      </c>
      <c r="S5709">
        <f>IF(R5709&lt;=15,"Até 15",IF(R5709&lt;=30,"Entre 15 e 30",IF(R5709&lt;=60,"Entre 30 e 60",IF(R5709&lt;=90,"Entre 60 e 90",IF(R5709&lt;=120,"Entre 90 e 120",IF(R5709&lt;=150,"Entre 120 e 150",IF(R5709&lt;=180,"Entre 150 e 180","Superior a 180")))))))</f>
        <v/>
      </c>
    </row>
    <row r="5710">
      <c r="A5710" t="inlineStr">
        <is>
          <t>Q025L01</t>
        </is>
      </c>
      <c r="B5710" t="inlineStr">
        <is>
          <t>GABRIEL CARREIRO DA SILVA</t>
        </is>
      </c>
      <c r="C5710" t="n">
        <v>1</v>
      </c>
      <c r="D5710" t="inlineStr">
        <is>
          <t>IPCA</t>
        </is>
      </c>
      <c r="E5710" t="n">
        <v>0.009488792934583046</v>
      </c>
      <c r="F5710" t="inlineStr">
        <is>
          <t>MENSAL</t>
        </is>
      </c>
      <c r="G5710" t="n">
        <v>46172</v>
      </c>
      <c r="H5710" t="n">
        <v>46172</v>
      </c>
      <c r="I5710" t="n">
        <v>60</v>
      </c>
      <c r="J5710" t="inlineStr">
        <is>
          <t>CARTEIRA</t>
        </is>
      </c>
      <c r="K5710" t="inlineStr">
        <is>
          <t>CONTRATO</t>
        </is>
      </c>
      <c r="L5710" t="n">
        <v>2078.24</v>
      </c>
      <c r="M5710" t="inlineStr">
        <is>
          <t>IBIRAPITANGA FASE 3</t>
        </is>
      </c>
      <c r="N5710" s="142">
        <f>DATE(YEAR(G5710),MONTH(G5710),1)</f>
        <v/>
      </c>
      <c r="O5710" s="132">
        <f>IF(G5710&gt;$K$3,"Futuro","Atraso")</f>
        <v/>
      </c>
      <c r="P5710">
        <f>12*(YEAR(G5710)-YEAR($K$3))+(MONTH(G5710)-MONTH($K$3))</f>
        <v/>
      </c>
      <c r="Q5710" s="366">
        <f>IF(M5710="IBIRAPITANGA FASE 3",IF(O5710="Atraso",L5710,L5710/(1+$I$2)^P5710),IF(O5710="Atraso",L5710,L5710/(1+$I$1)^P5710))</f>
        <v/>
      </c>
      <c r="R5710">
        <f>IF(O5710="Atraso",$K$3-G5710,0)</f>
        <v/>
      </c>
      <c r="S5710">
        <f>IF(R5710&lt;=15,"Até 15",IF(R5710&lt;=30,"Entre 15 e 30",IF(R5710&lt;=60,"Entre 30 e 60",IF(R5710&lt;=90,"Entre 60 e 90",IF(R5710&lt;=120,"Entre 90 e 120",IF(R5710&lt;=150,"Entre 120 e 150",IF(R5710&lt;=180,"Entre 150 e 180","Superior a 180")))))))</f>
        <v/>
      </c>
    </row>
    <row r="5711">
      <c r="A5711" t="inlineStr">
        <is>
          <t>Q025L01</t>
        </is>
      </c>
      <c r="B5711" t="inlineStr">
        <is>
          <t>GABRIEL CARREIRO DA SILVA</t>
        </is>
      </c>
      <c r="C5711" t="n">
        <v>1</v>
      </c>
      <c r="D5711" t="inlineStr">
        <is>
          <t>IPCA</t>
        </is>
      </c>
      <c r="E5711" t="n">
        <v>0.009488792934583046</v>
      </c>
      <c r="F5711" t="inlineStr">
        <is>
          <t>MENSAL</t>
        </is>
      </c>
      <c r="G5711" t="n">
        <v>46203</v>
      </c>
      <c r="H5711" t="n">
        <v>46203</v>
      </c>
      <c r="I5711" t="n">
        <v>61</v>
      </c>
      <c r="J5711" t="inlineStr">
        <is>
          <t>CARTEIRA</t>
        </is>
      </c>
      <c r="K5711" t="inlineStr">
        <is>
          <t>CONTRATO</t>
        </is>
      </c>
      <c r="L5711" t="n">
        <v>2078.24</v>
      </c>
      <c r="M5711" t="inlineStr">
        <is>
          <t>IBIRAPITANGA FASE 3</t>
        </is>
      </c>
      <c r="N5711" s="142">
        <f>DATE(YEAR(G5711),MONTH(G5711),1)</f>
        <v/>
      </c>
      <c r="O5711" s="132">
        <f>IF(G5711&gt;$K$3,"Futuro","Atraso")</f>
        <v/>
      </c>
      <c r="P5711">
        <f>12*(YEAR(G5711)-YEAR($K$3))+(MONTH(G5711)-MONTH($K$3))</f>
        <v/>
      </c>
      <c r="Q5711" s="366">
        <f>IF(M5711="IBIRAPITANGA FASE 3",IF(O5711="Atraso",L5711,L5711/(1+$I$2)^P5711),IF(O5711="Atraso",L5711,L5711/(1+$I$1)^P5711))</f>
        <v/>
      </c>
      <c r="R5711">
        <f>IF(O5711="Atraso",$K$3-G5711,0)</f>
        <v/>
      </c>
      <c r="S5711">
        <f>IF(R5711&lt;=15,"Até 15",IF(R5711&lt;=30,"Entre 15 e 30",IF(R5711&lt;=60,"Entre 30 e 60",IF(R5711&lt;=90,"Entre 60 e 90",IF(R5711&lt;=120,"Entre 90 e 120",IF(R5711&lt;=150,"Entre 120 e 150",IF(R5711&lt;=180,"Entre 150 e 180","Superior a 180")))))))</f>
        <v/>
      </c>
    </row>
    <row r="5712">
      <c r="A5712" t="inlineStr">
        <is>
          <t>Q025L01</t>
        </is>
      </c>
      <c r="B5712" t="inlineStr">
        <is>
          <t>GABRIEL CARREIRO DA SILVA</t>
        </is>
      </c>
      <c r="C5712" t="n">
        <v>1</v>
      </c>
      <c r="D5712" t="inlineStr">
        <is>
          <t>IPCA</t>
        </is>
      </c>
      <c r="E5712" t="n">
        <v>0.009488792934583046</v>
      </c>
      <c r="F5712" t="inlineStr">
        <is>
          <t>MENSAL</t>
        </is>
      </c>
      <c r="G5712" t="n">
        <v>46233</v>
      </c>
      <c r="H5712" t="n">
        <v>46233</v>
      </c>
      <c r="I5712" t="n">
        <v>62</v>
      </c>
      <c r="J5712" t="inlineStr">
        <is>
          <t>CARTEIRA</t>
        </is>
      </c>
      <c r="K5712" t="inlineStr">
        <is>
          <t>CONTRATO</t>
        </is>
      </c>
      <c r="L5712" t="n">
        <v>2078.24</v>
      </c>
      <c r="M5712" t="inlineStr">
        <is>
          <t>IBIRAPITANGA FASE 3</t>
        </is>
      </c>
      <c r="N5712" s="142">
        <f>DATE(YEAR(G5712),MONTH(G5712),1)</f>
        <v/>
      </c>
      <c r="O5712" s="132">
        <f>IF(G5712&gt;$K$3,"Futuro","Atraso")</f>
        <v/>
      </c>
      <c r="P5712">
        <f>12*(YEAR(G5712)-YEAR($K$3))+(MONTH(G5712)-MONTH($K$3))</f>
        <v/>
      </c>
      <c r="Q5712" s="366">
        <f>IF(M5712="IBIRAPITANGA FASE 3",IF(O5712="Atraso",L5712,L5712/(1+$I$2)^P5712),IF(O5712="Atraso",L5712,L5712/(1+$I$1)^P5712))</f>
        <v/>
      </c>
      <c r="R5712">
        <f>IF(O5712="Atraso",$K$3-G5712,0)</f>
        <v/>
      </c>
      <c r="S5712">
        <f>IF(R5712&lt;=15,"Até 15",IF(R5712&lt;=30,"Entre 15 e 30",IF(R5712&lt;=60,"Entre 30 e 60",IF(R5712&lt;=90,"Entre 60 e 90",IF(R5712&lt;=120,"Entre 90 e 120",IF(R5712&lt;=150,"Entre 120 e 150",IF(R5712&lt;=180,"Entre 150 e 180","Superior a 180")))))))</f>
        <v/>
      </c>
    </row>
    <row r="5713">
      <c r="A5713" t="inlineStr">
        <is>
          <t>Q025L01</t>
        </is>
      </c>
      <c r="B5713" t="inlineStr">
        <is>
          <t>GABRIEL CARREIRO DA SILVA</t>
        </is>
      </c>
      <c r="C5713" t="n">
        <v>1</v>
      </c>
      <c r="D5713" t="inlineStr">
        <is>
          <t>IPCA</t>
        </is>
      </c>
      <c r="E5713" t="n">
        <v>0.009488792934583046</v>
      </c>
      <c r="F5713" t="inlineStr">
        <is>
          <t>MENSAL</t>
        </is>
      </c>
      <c r="G5713" t="n">
        <v>46264</v>
      </c>
      <c r="H5713" t="n">
        <v>46264</v>
      </c>
      <c r="I5713" t="n">
        <v>63</v>
      </c>
      <c r="J5713" t="inlineStr">
        <is>
          <t>CARTEIRA</t>
        </is>
      </c>
      <c r="K5713" t="inlineStr">
        <is>
          <t>CONTRATO</t>
        </is>
      </c>
      <c r="L5713" t="n">
        <v>2078.24</v>
      </c>
      <c r="M5713" t="inlineStr">
        <is>
          <t>IBIRAPITANGA FASE 3</t>
        </is>
      </c>
      <c r="N5713" s="142">
        <f>DATE(YEAR(G5713),MONTH(G5713),1)</f>
        <v/>
      </c>
      <c r="O5713" s="132">
        <f>IF(G5713&gt;$K$3,"Futuro","Atraso")</f>
        <v/>
      </c>
      <c r="P5713">
        <f>12*(YEAR(G5713)-YEAR($K$3))+(MONTH(G5713)-MONTH($K$3))</f>
        <v/>
      </c>
      <c r="Q5713" s="366">
        <f>IF(M5713="IBIRAPITANGA FASE 3",IF(O5713="Atraso",L5713,L5713/(1+$I$2)^P5713),IF(O5713="Atraso",L5713,L5713/(1+$I$1)^P5713))</f>
        <v/>
      </c>
      <c r="R5713">
        <f>IF(O5713="Atraso",$K$3-G5713,0)</f>
        <v/>
      </c>
      <c r="S5713">
        <f>IF(R5713&lt;=15,"Até 15",IF(R5713&lt;=30,"Entre 15 e 30",IF(R5713&lt;=60,"Entre 30 e 60",IF(R5713&lt;=90,"Entre 60 e 90",IF(R5713&lt;=120,"Entre 90 e 120",IF(R5713&lt;=150,"Entre 120 e 150",IF(R5713&lt;=180,"Entre 150 e 180","Superior a 180")))))))</f>
        <v/>
      </c>
    </row>
    <row r="5714">
      <c r="A5714" t="inlineStr">
        <is>
          <t>Q025L01</t>
        </is>
      </c>
      <c r="B5714" t="inlineStr">
        <is>
          <t>GABRIEL CARREIRO DA SILVA</t>
        </is>
      </c>
      <c r="C5714" t="n">
        <v>1</v>
      </c>
      <c r="D5714" t="inlineStr">
        <is>
          <t>IPCA</t>
        </is>
      </c>
      <c r="E5714" t="n">
        <v>0.009488792934583046</v>
      </c>
      <c r="F5714" t="inlineStr">
        <is>
          <t>MENSAL</t>
        </is>
      </c>
      <c r="G5714" t="n">
        <v>46295</v>
      </c>
      <c r="H5714" t="n">
        <v>46295</v>
      </c>
      <c r="I5714" t="n">
        <v>64</v>
      </c>
      <c r="J5714" t="inlineStr">
        <is>
          <t>CARTEIRA</t>
        </is>
      </c>
      <c r="K5714" t="inlineStr">
        <is>
          <t>CONTRATO</t>
        </is>
      </c>
      <c r="L5714" t="n">
        <v>2078.24</v>
      </c>
      <c r="M5714" t="inlineStr">
        <is>
          <t>IBIRAPITANGA FASE 3</t>
        </is>
      </c>
      <c r="N5714" s="142">
        <f>DATE(YEAR(G5714),MONTH(G5714),1)</f>
        <v/>
      </c>
      <c r="O5714" s="132">
        <f>IF(G5714&gt;$K$3,"Futuro","Atraso")</f>
        <v/>
      </c>
      <c r="P5714">
        <f>12*(YEAR(G5714)-YEAR($K$3))+(MONTH(G5714)-MONTH($K$3))</f>
        <v/>
      </c>
      <c r="Q5714" s="366">
        <f>IF(M5714="IBIRAPITANGA FASE 3",IF(O5714="Atraso",L5714,L5714/(1+$I$2)^P5714),IF(O5714="Atraso",L5714,L5714/(1+$I$1)^P5714))</f>
        <v/>
      </c>
      <c r="R5714">
        <f>IF(O5714="Atraso",$K$3-G5714,0)</f>
        <v/>
      </c>
      <c r="S5714">
        <f>IF(R5714&lt;=15,"Até 15",IF(R5714&lt;=30,"Entre 15 e 30",IF(R5714&lt;=60,"Entre 30 e 60",IF(R5714&lt;=90,"Entre 60 e 90",IF(R5714&lt;=120,"Entre 90 e 120",IF(R5714&lt;=150,"Entre 120 e 150",IF(R5714&lt;=180,"Entre 150 e 180","Superior a 180")))))))</f>
        <v/>
      </c>
    </row>
    <row r="5715">
      <c r="A5715" t="inlineStr">
        <is>
          <t>Q025L01</t>
        </is>
      </c>
      <c r="B5715" t="inlineStr">
        <is>
          <t>GABRIEL CARREIRO DA SILVA</t>
        </is>
      </c>
      <c r="C5715" t="n">
        <v>1</v>
      </c>
      <c r="D5715" t="inlineStr">
        <is>
          <t>IPCA</t>
        </is>
      </c>
      <c r="E5715" t="n">
        <v>0.009488792934583046</v>
      </c>
      <c r="F5715" t="inlineStr">
        <is>
          <t>MENSAL</t>
        </is>
      </c>
      <c r="G5715" t="n">
        <v>46325</v>
      </c>
      <c r="H5715" t="n">
        <v>46325</v>
      </c>
      <c r="I5715" t="n">
        <v>65</v>
      </c>
      <c r="J5715" t="inlineStr">
        <is>
          <t>CARTEIRA</t>
        </is>
      </c>
      <c r="K5715" t="inlineStr">
        <is>
          <t>CONTRATO</t>
        </is>
      </c>
      <c r="L5715" t="n">
        <v>2078.24</v>
      </c>
      <c r="M5715" t="inlineStr">
        <is>
          <t>IBIRAPITANGA FASE 3</t>
        </is>
      </c>
      <c r="N5715" s="142">
        <f>DATE(YEAR(G5715),MONTH(G5715),1)</f>
        <v/>
      </c>
      <c r="O5715" s="132">
        <f>IF(G5715&gt;$K$3,"Futuro","Atraso")</f>
        <v/>
      </c>
      <c r="P5715">
        <f>12*(YEAR(G5715)-YEAR($K$3))+(MONTH(G5715)-MONTH($K$3))</f>
        <v/>
      </c>
      <c r="Q5715" s="366">
        <f>IF(M5715="IBIRAPITANGA FASE 3",IF(O5715="Atraso",L5715,L5715/(1+$I$2)^P5715),IF(O5715="Atraso",L5715,L5715/(1+$I$1)^P5715))</f>
        <v/>
      </c>
      <c r="R5715">
        <f>IF(O5715="Atraso",$K$3-G5715,0)</f>
        <v/>
      </c>
      <c r="S5715">
        <f>IF(R5715&lt;=15,"Até 15",IF(R5715&lt;=30,"Entre 15 e 30",IF(R5715&lt;=60,"Entre 30 e 60",IF(R5715&lt;=90,"Entre 60 e 90",IF(R5715&lt;=120,"Entre 90 e 120",IF(R5715&lt;=150,"Entre 120 e 150",IF(R5715&lt;=180,"Entre 150 e 180","Superior a 180")))))))</f>
        <v/>
      </c>
    </row>
    <row r="5716">
      <c r="A5716" t="inlineStr">
        <is>
          <t>Q025L01</t>
        </is>
      </c>
      <c r="B5716" t="inlineStr">
        <is>
          <t>GABRIEL CARREIRO DA SILVA</t>
        </is>
      </c>
      <c r="C5716" t="n">
        <v>1</v>
      </c>
      <c r="D5716" t="inlineStr">
        <is>
          <t>IPCA</t>
        </is>
      </c>
      <c r="E5716" t="n">
        <v>0.009488792934583046</v>
      </c>
      <c r="F5716" t="inlineStr">
        <is>
          <t>MENSAL</t>
        </is>
      </c>
      <c r="G5716" t="n">
        <v>46356</v>
      </c>
      <c r="H5716" t="n">
        <v>46356</v>
      </c>
      <c r="I5716" t="n">
        <v>66</v>
      </c>
      <c r="J5716" t="inlineStr">
        <is>
          <t>CARTEIRA</t>
        </is>
      </c>
      <c r="K5716" t="inlineStr">
        <is>
          <t>CONTRATO</t>
        </is>
      </c>
      <c r="L5716" t="n">
        <v>2078.24</v>
      </c>
      <c r="M5716" t="inlineStr">
        <is>
          <t>IBIRAPITANGA FASE 3</t>
        </is>
      </c>
      <c r="N5716" s="142">
        <f>DATE(YEAR(G5716),MONTH(G5716),1)</f>
        <v/>
      </c>
      <c r="O5716" s="132">
        <f>IF(G5716&gt;$K$3,"Futuro","Atraso")</f>
        <v/>
      </c>
      <c r="P5716">
        <f>12*(YEAR(G5716)-YEAR($K$3))+(MONTH(G5716)-MONTH($K$3))</f>
        <v/>
      </c>
      <c r="Q5716" s="366">
        <f>IF(M5716="IBIRAPITANGA FASE 3",IF(O5716="Atraso",L5716,L5716/(1+$I$2)^P5716),IF(O5716="Atraso",L5716,L5716/(1+$I$1)^P5716))</f>
        <v/>
      </c>
      <c r="R5716">
        <f>IF(O5716="Atraso",$K$3-G5716,0)</f>
        <v/>
      </c>
      <c r="S5716">
        <f>IF(R5716&lt;=15,"Até 15",IF(R5716&lt;=30,"Entre 15 e 30",IF(R5716&lt;=60,"Entre 30 e 60",IF(R5716&lt;=90,"Entre 60 e 90",IF(R5716&lt;=120,"Entre 90 e 120",IF(R5716&lt;=150,"Entre 120 e 150",IF(R5716&lt;=180,"Entre 150 e 180","Superior a 180")))))))</f>
        <v/>
      </c>
    </row>
    <row r="5717">
      <c r="A5717" t="inlineStr">
        <is>
          <t>Q025L01</t>
        </is>
      </c>
      <c r="B5717" t="inlineStr">
        <is>
          <t>GABRIEL CARREIRO DA SILVA</t>
        </is>
      </c>
      <c r="C5717" t="n">
        <v>1</v>
      </c>
      <c r="D5717" t="inlineStr">
        <is>
          <t>IPCA</t>
        </is>
      </c>
      <c r="E5717" t="n">
        <v>0.009488792934583046</v>
      </c>
      <c r="F5717" t="inlineStr">
        <is>
          <t>MENSAL</t>
        </is>
      </c>
      <c r="G5717" t="n">
        <v>46386</v>
      </c>
      <c r="H5717" t="n">
        <v>46386</v>
      </c>
      <c r="I5717" t="n">
        <v>67</v>
      </c>
      <c r="J5717" t="inlineStr">
        <is>
          <t>CARTEIRA</t>
        </is>
      </c>
      <c r="K5717" t="inlineStr">
        <is>
          <t>CONTRATO</t>
        </is>
      </c>
      <c r="L5717" t="n">
        <v>2078.24</v>
      </c>
      <c r="M5717" t="inlineStr">
        <is>
          <t>IBIRAPITANGA FASE 3</t>
        </is>
      </c>
      <c r="N5717" s="142">
        <f>DATE(YEAR(G5717),MONTH(G5717),1)</f>
        <v/>
      </c>
      <c r="O5717" s="132">
        <f>IF(G5717&gt;$K$3,"Futuro","Atraso")</f>
        <v/>
      </c>
      <c r="P5717">
        <f>12*(YEAR(G5717)-YEAR($K$3))+(MONTH(G5717)-MONTH($K$3))</f>
        <v/>
      </c>
      <c r="Q5717" s="366">
        <f>IF(M5717="IBIRAPITANGA FASE 3",IF(O5717="Atraso",L5717,L5717/(1+$I$2)^P5717),IF(O5717="Atraso",L5717,L5717/(1+$I$1)^P5717))</f>
        <v/>
      </c>
      <c r="R5717">
        <f>IF(O5717="Atraso",$K$3-G5717,0)</f>
        <v/>
      </c>
      <c r="S5717">
        <f>IF(R5717&lt;=15,"Até 15",IF(R5717&lt;=30,"Entre 15 e 30",IF(R5717&lt;=60,"Entre 30 e 60",IF(R5717&lt;=90,"Entre 60 e 90",IF(R5717&lt;=120,"Entre 90 e 120",IF(R5717&lt;=150,"Entre 120 e 150",IF(R5717&lt;=180,"Entre 150 e 180","Superior a 180")))))))</f>
        <v/>
      </c>
    </row>
    <row r="5718">
      <c r="A5718" t="inlineStr">
        <is>
          <t>Q025L01</t>
        </is>
      </c>
      <c r="B5718" t="inlineStr">
        <is>
          <t>GABRIEL CARREIRO DA SILVA</t>
        </is>
      </c>
      <c r="C5718" t="n">
        <v>1</v>
      </c>
      <c r="D5718" t="inlineStr">
        <is>
          <t>IPCA</t>
        </is>
      </c>
      <c r="E5718" t="n">
        <v>0.009488792934583046</v>
      </c>
      <c r="F5718" t="inlineStr">
        <is>
          <t>MENSAL</t>
        </is>
      </c>
      <c r="G5718" t="n">
        <v>46417</v>
      </c>
      <c r="H5718" t="n">
        <v>46417</v>
      </c>
      <c r="I5718" t="n">
        <v>68</v>
      </c>
      <c r="J5718" t="inlineStr">
        <is>
          <t>CARTEIRA</t>
        </is>
      </c>
      <c r="K5718" t="inlineStr">
        <is>
          <t>CONTRATO</t>
        </is>
      </c>
      <c r="L5718" t="n">
        <v>2078.24</v>
      </c>
      <c r="M5718" t="inlineStr">
        <is>
          <t>IBIRAPITANGA FASE 3</t>
        </is>
      </c>
      <c r="N5718" s="142">
        <f>DATE(YEAR(G5718),MONTH(G5718),1)</f>
        <v/>
      </c>
      <c r="O5718" s="132">
        <f>IF(G5718&gt;$K$3,"Futuro","Atraso")</f>
        <v/>
      </c>
      <c r="P5718">
        <f>12*(YEAR(G5718)-YEAR($K$3))+(MONTH(G5718)-MONTH($K$3))</f>
        <v/>
      </c>
      <c r="Q5718" s="366">
        <f>IF(M5718="IBIRAPITANGA FASE 3",IF(O5718="Atraso",L5718,L5718/(1+$I$2)^P5718),IF(O5718="Atraso",L5718,L5718/(1+$I$1)^P5718))</f>
        <v/>
      </c>
      <c r="R5718">
        <f>IF(O5718="Atraso",$K$3-G5718,0)</f>
        <v/>
      </c>
      <c r="S5718">
        <f>IF(R5718&lt;=15,"Até 15",IF(R5718&lt;=30,"Entre 15 e 30",IF(R5718&lt;=60,"Entre 30 e 60",IF(R5718&lt;=90,"Entre 60 e 90",IF(R5718&lt;=120,"Entre 90 e 120",IF(R5718&lt;=150,"Entre 120 e 150",IF(R5718&lt;=180,"Entre 150 e 180","Superior a 180")))))))</f>
        <v/>
      </c>
    </row>
    <row r="5719">
      <c r="A5719" t="inlineStr">
        <is>
          <t>Q025L01</t>
        </is>
      </c>
      <c r="B5719" t="inlineStr">
        <is>
          <t>GABRIEL CARREIRO DA SILVA</t>
        </is>
      </c>
      <c r="C5719" t="n">
        <v>1</v>
      </c>
      <c r="D5719" t="inlineStr">
        <is>
          <t>IPCA</t>
        </is>
      </c>
      <c r="E5719" t="n">
        <v>0.009488792934583046</v>
      </c>
      <c r="F5719" t="inlineStr">
        <is>
          <t>MENSAL</t>
        </is>
      </c>
      <c r="G5719" t="n">
        <v>46446</v>
      </c>
      <c r="H5719" t="n">
        <v>46446</v>
      </c>
      <c r="I5719" t="n">
        <v>69</v>
      </c>
      <c r="J5719" t="inlineStr">
        <is>
          <t>CARTEIRA</t>
        </is>
      </c>
      <c r="K5719" t="inlineStr">
        <is>
          <t>CONTRATO</t>
        </is>
      </c>
      <c r="L5719" t="n">
        <v>2078.24</v>
      </c>
      <c r="M5719" t="inlineStr">
        <is>
          <t>IBIRAPITANGA FASE 3</t>
        </is>
      </c>
      <c r="N5719" s="142">
        <f>DATE(YEAR(G5719),MONTH(G5719),1)</f>
        <v/>
      </c>
      <c r="O5719" s="132">
        <f>IF(G5719&gt;$K$3,"Futuro","Atraso")</f>
        <v/>
      </c>
      <c r="P5719">
        <f>12*(YEAR(G5719)-YEAR($K$3))+(MONTH(G5719)-MONTH($K$3))</f>
        <v/>
      </c>
      <c r="Q5719" s="366">
        <f>IF(M5719="IBIRAPITANGA FASE 3",IF(O5719="Atraso",L5719,L5719/(1+$I$2)^P5719),IF(O5719="Atraso",L5719,L5719/(1+$I$1)^P5719))</f>
        <v/>
      </c>
      <c r="R5719">
        <f>IF(O5719="Atraso",$K$3-G5719,0)</f>
        <v/>
      </c>
      <c r="S5719">
        <f>IF(R5719&lt;=15,"Até 15",IF(R5719&lt;=30,"Entre 15 e 30",IF(R5719&lt;=60,"Entre 30 e 60",IF(R5719&lt;=90,"Entre 60 e 90",IF(R5719&lt;=120,"Entre 90 e 120",IF(R5719&lt;=150,"Entre 120 e 150",IF(R5719&lt;=180,"Entre 150 e 180","Superior a 180")))))))</f>
        <v/>
      </c>
    </row>
    <row r="5720">
      <c r="A5720" t="inlineStr">
        <is>
          <t>Q025L01</t>
        </is>
      </c>
      <c r="B5720" t="inlineStr">
        <is>
          <t>GABRIEL CARREIRO DA SILVA</t>
        </is>
      </c>
      <c r="C5720" t="n">
        <v>1</v>
      </c>
      <c r="D5720" t="inlineStr">
        <is>
          <t>IPCA</t>
        </is>
      </c>
      <c r="E5720" t="n">
        <v>0.009488792934583046</v>
      </c>
      <c r="F5720" t="inlineStr">
        <is>
          <t>MENSAL</t>
        </is>
      </c>
      <c r="G5720" t="n">
        <v>46476</v>
      </c>
      <c r="H5720" t="n">
        <v>46476</v>
      </c>
      <c r="I5720" t="n">
        <v>70</v>
      </c>
      <c r="J5720" t="inlineStr">
        <is>
          <t>CARTEIRA</t>
        </is>
      </c>
      <c r="K5720" t="inlineStr">
        <is>
          <t>CONTRATO</t>
        </is>
      </c>
      <c r="L5720" t="n">
        <v>2078.24</v>
      </c>
      <c r="M5720" t="inlineStr">
        <is>
          <t>IBIRAPITANGA FASE 3</t>
        </is>
      </c>
      <c r="N5720" s="142">
        <f>DATE(YEAR(G5720),MONTH(G5720),1)</f>
        <v/>
      </c>
      <c r="O5720" s="132">
        <f>IF(G5720&gt;$K$3,"Futuro","Atraso")</f>
        <v/>
      </c>
      <c r="P5720">
        <f>12*(YEAR(G5720)-YEAR($K$3))+(MONTH(G5720)-MONTH($K$3))</f>
        <v/>
      </c>
      <c r="Q5720" s="366">
        <f>IF(M5720="IBIRAPITANGA FASE 3",IF(O5720="Atraso",L5720,L5720/(1+$I$2)^P5720),IF(O5720="Atraso",L5720,L5720/(1+$I$1)^P5720))</f>
        <v/>
      </c>
      <c r="R5720">
        <f>IF(O5720="Atraso",$K$3-G5720,0)</f>
        <v/>
      </c>
      <c r="S5720">
        <f>IF(R5720&lt;=15,"Até 15",IF(R5720&lt;=30,"Entre 15 e 30",IF(R5720&lt;=60,"Entre 30 e 60",IF(R5720&lt;=90,"Entre 60 e 90",IF(R5720&lt;=120,"Entre 90 e 120",IF(R5720&lt;=150,"Entre 120 e 150",IF(R5720&lt;=180,"Entre 150 e 180","Superior a 180")))))))</f>
        <v/>
      </c>
    </row>
    <row r="5721">
      <c r="A5721" t="inlineStr">
        <is>
          <t>Q025L01</t>
        </is>
      </c>
      <c r="B5721" t="inlineStr">
        <is>
          <t>GABRIEL CARREIRO DA SILVA</t>
        </is>
      </c>
      <c r="C5721" t="n">
        <v>1</v>
      </c>
      <c r="D5721" t="inlineStr">
        <is>
          <t>IPCA</t>
        </is>
      </c>
      <c r="E5721" t="n">
        <v>0.009488792934583046</v>
      </c>
      <c r="F5721" t="inlineStr">
        <is>
          <t>MENSAL</t>
        </is>
      </c>
      <c r="G5721" t="n">
        <v>46507</v>
      </c>
      <c r="H5721" t="n">
        <v>46507</v>
      </c>
      <c r="I5721" t="n">
        <v>71</v>
      </c>
      <c r="J5721" t="inlineStr">
        <is>
          <t>CARTEIRA</t>
        </is>
      </c>
      <c r="K5721" t="inlineStr">
        <is>
          <t>CONTRATO</t>
        </is>
      </c>
      <c r="L5721" t="n">
        <v>2078.24</v>
      </c>
      <c r="M5721" t="inlineStr">
        <is>
          <t>IBIRAPITANGA FASE 3</t>
        </is>
      </c>
      <c r="N5721" s="142">
        <f>DATE(YEAR(G5721),MONTH(G5721),1)</f>
        <v/>
      </c>
      <c r="O5721" s="132">
        <f>IF(G5721&gt;$K$3,"Futuro","Atraso")</f>
        <v/>
      </c>
      <c r="P5721">
        <f>12*(YEAR(G5721)-YEAR($K$3))+(MONTH(G5721)-MONTH($K$3))</f>
        <v/>
      </c>
      <c r="Q5721" s="366">
        <f>IF(M5721="IBIRAPITANGA FASE 3",IF(O5721="Atraso",L5721,L5721/(1+$I$2)^P5721),IF(O5721="Atraso",L5721,L5721/(1+$I$1)^P5721))</f>
        <v/>
      </c>
      <c r="R5721">
        <f>IF(O5721="Atraso",$K$3-G5721,0)</f>
        <v/>
      </c>
      <c r="S5721">
        <f>IF(R5721&lt;=15,"Até 15",IF(R5721&lt;=30,"Entre 15 e 30",IF(R5721&lt;=60,"Entre 30 e 60",IF(R5721&lt;=90,"Entre 60 e 90",IF(R5721&lt;=120,"Entre 90 e 120",IF(R5721&lt;=150,"Entre 120 e 150",IF(R5721&lt;=180,"Entre 150 e 180","Superior a 180")))))))</f>
        <v/>
      </c>
    </row>
    <row r="5722">
      <c r="A5722" t="inlineStr">
        <is>
          <t>Q025L01</t>
        </is>
      </c>
      <c r="B5722" t="inlineStr">
        <is>
          <t>GABRIEL CARREIRO DA SILVA</t>
        </is>
      </c>
      <c r="C5722" t="n">
        <v>1</v>
      </c>
      <c r="D5722" t="inlineStr">
        <is>
          <t>IPCA</t>
        </is>
      </c>
      <c r="E5722" t="n">
        <v>0.009488792934583046</v>
      </c>
      <c r="F5722" t="inlineStr">
        <is>
          <t>MENSAL</t>
        </is>
      </c>
      <c r="G5722" t="n">
        <v>46537</v>
      </c>
      <c r="H5722" t="n">
        <v>46537</v>
      </c>
      <c r="I5722" t="n">
        <v>72</v>
      </c>
      <c r="J5722" t="inlineStr">
        <is>
          <t>CARTEIRA</t>
        </is>
      </c>
      <c r="K5722" t="inlineStr">
        <is>
          <t>CONTRATO</t>
        </is>
      </c>
      <c r="L5722" t="n">
        <v>2078.24</v>
      </c>
      <c r="M5722" t="inlineStr">
        <is>
          <t>IBIRAPITANGA FASE 3</t>
        </is>
      </c>
      <c r="N5722" s="142">
        <f>DATE(YEAR(G5722),MONTH(G5722),1)</f>
        <v/>
      </c>
      <c r="O5722" s="132">
        <f>IF(G5722&gt;$K$3,"Futuro","Atraso")</f>
        <v/>
      </c>
      <c r="P5722">
        <f>12*(YEAR(G5722)-YEAR($K$3))+(MONTH(G5722)-MONTH($K$3))</f>
        <v/>
      </c>
      <c r="Q5722" s="366">
        <f>IF(M5722="IBIRAPITANGA FASE 3",IF(O5722="Atraso",L5722,L5722/(1+$I$2)^P5722),IF(O5722="Atraso",L5722,L5722/(1+$I$1)^P5722))</f>
        <v/>
      </c>
      <c r="R5722">
        <f>IF(O5722="Atraso",$K$3-G5722,0)</f>
        <v/>
      </c>
      <c r="S5722">
        <f>IF(R5722&lt;=15,"Até 15",IF(R5722&lt;=30,"Entre 15 e 30",IF(R5722&lt;=60,"Entre 30 e 60",IF(R5722&lt;=90,"Entre 60 e 90",IF(R5722&lt;=120,"Entre 90 e 120",IF(R5722&lt;=150,"Entre 120 e 150",IF(R5722&lt;=180,"Entre 150 e 180","Superior a 180")))))))</f>
        <v/>
      </c>
    </row>
    <row r="5723">
      <c r="A5723" t="inlineStr">
        <is>
          <t>Q025L01</t>
        </is>
      </c>
      <c r="B5723" t="inlineStr">
        <is>
          <t>GABRIEL CARREIRO DA SILVA</t>
        </is>
      </c>
      <c r="C5723" t="n">
        <v>1</v>
      </c>
      <c r="D5723" t="inlineStr">
        <is>
          <t>IPCA</t>
        </is>
      </c>
      <c r="E5723" t="n">
        <v>0.009488792934583046</v>
      </c>
      <c r="F5723" t="inlineStr">
        <is>
          <t>MENSAL</t>
        </is>
      </c>
      <c r="G5723" t="n">
        <v>46568</v>
      </c>
      <c r="H5723" t="n">
        <v>46568</v>
      </c>
      <c r="I5723" t="n">
        <v>73</v>
      </c>
      <c r="J5723" t="inlineStr">
        <is>
          <t>CARTEIRA</t>
        </is>
      </c>
      <c r="K5723" t="inlineStr">
        <is>
          <t>CONTRATO</t>
        </is>
      </c>
      <c r="L5723" t="n">
        <v>2078.24</v>
      </c>
      <c r="M5723" t="inlineStr">
        <is>
          <t>IBIRAPITANGA FASE 3</t>
        </is>
      </c>
      <c r="N5723" s="142">
        <f>DATE(YEAR(G5723),MONTH(G5723),1)</f>
        <v/>
      </c>
      <c r="O5723" s="132">
        <f>IF(G5723&gt;$K$3,"Futuro","Atraso")</f>
        <v/>
      </c>
      <c r="P5723">
        <f>12*(YEAR(G5723)-YEAR($K$3))+(MONTH(G5723)-MONTH($K$3))</f>
        <v/>
      </c>
      <c r="Q5723" s="366">
        <f>IF(M5723="IBIRAPITANGA FASE 3",IF(O5723="Atraso",L5723,L5723/(1+$I$2)^P5723),IF(O5723="Atraso",L5723,L5723/(1+$I$1)^P5723))</f>
        <v/>
      </c>
      <c r="R5723">
        <f>IF(O5723="Atraso",$K$3-G5723,0)</f>
        <v/>
      </c>
      <c r="S5723">
        <f>IF(R5723&lt;=15,"Até 15",IF(R5723&lt;=30,"Entre 15 e 30",IF(R5723&lt;=60,"Entre 30 e 60",IF(R5723&lt;=90,"Entre 60 e 90",IF(R5723&lt;=120,"Entre 90 e 120",IF(R5723&lt;=150,"Entre 120 e 150",IF(R5723&lt;=180,"Entre 150 e 180","Superior a 180")))))))</f>
        <v/>
      </c>
    </row>
    <row r="5724">
      <c r="A5724" t="inlineStr">
        <is>
          <t>Q025L01</t>
        </is>
      </c>
      <c r="B5724" t="inlineStr">
        <is>
          <t>GABRIEL CARREIRO DA SILVA</t>
        </is>
      </c>
      <c r="C5724" t="n">
        <v>1</v>
      </c>
      <c r="D5724" t="inlineStr">
        <is>
          <t>IPCA</t>
        </is>
      </c>
      <c r="E5724" t="n">
        <v>0.009488792934583046</v>
      </c>
      <c r="F5724" t="inlineStr">
        <is>
          <t>MENSAL</t>
        </is>
      </c>
      <c r="G5724" t="n">
        <v>46598</v>
      </c>
      <c r="H5724" t="n">
        <v>46598</v>
      </c>
      <c r="I5724" t="n">
        <v>74</v>
      </c>
      <c r="J5724" t="inlineStr">
        <is>
          <t>CARTEIRA</t>
        </is>
      </c>
      <c r="K5724" t="inlineStr">
        <is>
          <t>CONTRATO</t>
        </is>
      </c>
      <c r="L5724" t="n">
        <v>2078.24</v>
      </c>
      <c r="M5724" t="inlineStr">
        <is>
          <t>IBIRAPITANGA FASE 3</t>
        </is>
      </c>
      <c r="N5724" s="142">
        <f>DATE(YEAR(G5724),MONTH(G5724),1)</f>
        <v/>
      </c>
      <c r="O5724" s="132">
        <f>IF(G5724&gt;$K$3,"Futuro","Atraso")</f>
        <v/>
      </c>
      <c r="P5724">
        <f>12*(YEAR(G5724)-YEAR($K$3))+(MONTH(G5724)-MONTH($K$3))</f>
        <v/>
      </c>
      <c r="Q5724" s="366">
        <f>IF(M5724="IBIRAPITANGA FASE 3",IF(O5724="Atraso",L5724,L5724/(1+$I$2)^P5724),IF(O5724="Atraso",L5724,L5724/(1+$I$1)^P5724))</f>
        <v/>
      </c>
      <c r="R5724">
        <f>IF(O5724="Atraso",$K$3-G5724,0)</f>
        <v/>
      </c>
      <c r="S5724">
        <f>IF(R5724&lt;=15,"Até 15",IF(R5724&lt;=30,"Entre 15 e 30",IF(R5724&lt;=60,"Entre 30 e 60",IF(R5724&lt;=90,"Entre 60 e 90",IF(R5724&lt;=120,"Entre 90 e 120",IF(R5724&lt;=150,"Entre 120 e 150",IF(R5724&lt;=180,"Entre 150 e 180","Superior a 180")))))))</f>
        <v/>
      </c>
    </row>
    <row r="5725">
      <c r="A5725" t="inlineStr">
        <is>
          <t>Q025L01</t>
        </is>
      </c>
      <c r="B5725" t="inlineStr">
        <is>
          <t>GABRIEL CARREIRO DA SILVA</t>
        </is>
      </c>
      <c r="C5725" t="n">
        <v>1</v>
      </c>
      <c r="D5725" t="inlineStr">
        <is>
          <t>IPCA</t>
        </is>
      </c>
      <c r="E5725" t="n">
        <v>0.009488792934583046</v>
      </c>
      <c r="F5725" t="inlineStr">
        <is>
          <t>MENSAL</t>
        </is>
      </c>
      <c r="G5725" t="n">
        <v>46629</v>
      </c>
      <c r="H5725" t="n">
        <v>46629</v>
      </c>
      <c r="I5725" t="n">
        <v>75</v>
      </c>
      <c r="J5725" t="inlineStr">
        <is>
          <t>CARTEIRA</t>
        </is>
      </c>
      <c r="K5725" t="inlineStr">
        <is>
          <t>CONTRATO</t>
        </is>
      </c>
      <c r="L5725" t="n">
        <v>2078.24</v>
      </c>
      <c r="M5725" t="inlineStr">
        <is>
          <t>IBIRAPITANGA FASE 3</t>
        </is>
      </c>
      <c r="N5725" s="142">
        <f>DATE(YEAR(G5725),MONTH(G5725),1)</f>
        <v/>
      </c>
      <c r="O5725" s="132">
        <f>IF(G5725&gt;$K$3,"Futuro","Atraso")</f>
        <v/>
      </c>
      <c r="P5725">
        <f>12*(YEAR(G5725)-YEAR($K$3))+(MONTH(G5725)-MONTH($K$3))</f>
        <v/>
      </c>
      <c r="Q5725" s="366">
        <f>IF(M5725="IBIRAPITANGA FASE 3",IF(O5725="Atraso",L5725,L5725/(1+$I$2)^P5725),IF(O5725="Atraso",L5725,L5725/(1+$I$1)^P5725))</f>
        <v/>
      </c>
      <c r="R5725">
        <f>IF(O5725="Atraso",$K$3-G5725,0)</f>
        <v/>
      </c>
      <c r="S5725">
        <f>IF(R5725&lt;=15,"Até 15",IF(R5725&lt;=30,"Entre 15 e 30",IF(R5725&lt;=60,"Entre 30 e 60",IF(R5725&lt;=90,"Entre 60 e 90",IF(R5725&lt;=120,"Entre 90 e 120",IF(R5725&lt;=150,"Entre 120 e 150",IF(R5725&lt;=180,"Entre 150 e 180","Superior a 180")))))))</f>
        <v/>
      </c>
    </row>
    <row r="5726">
      <c r="A5726" t="inlineStr">
        <is>
          <t>Q025L01</t>
        </is>
      </c>
      <c r="B5726" t="inlineStr">
        <is>
          <t>GABRIEL CARREIRO DA SILVA</t>
        </is>
      </c>
      <c r="C5726" t="n">
        <v>1</v>
      </c>
      <c r="D5726" t="inlineStr">
        <is>
          <t>IPCA</t>
        </is>
      </c>
      <c r="E5726" t="n">
        <v>0.009488792934583046</v>
      </c>
      <c r="F5726" t="inlineStr">
        <is>
          <t>MENSAL</t>
        </is>
      </c>
      <c r="G5726" t="n">
        <v>46660</v>
      </c>
      <c r="H5726" t="n">
        <v>46660</v>
      </c>
      <c r="I5726" t="n">
        <v>76</v>
      </c>
      <c r="J5726" t="inlineStr">
        <is>
          <t>CARTEIRA</t>
        </is>
      </c>
      <c r="K5726" t="inlineStr">
        <is>
          <t>CONTRATO</t>
        </is>
      </c>
      <c r="L5726" t="n">
        <v>2078.24</v>
      </c>
      <c r="M5726" t="inlineStr">
        <is>
          <t>IBIRAPITANGA FASE 3</t>
        </is>
      </c>
      <c r="N5726" s="142">
        <f>DATE(YEAR(G5726),MONTH(G5726),1)</f>
        <v/>
      </c>
      <c r="O5726" s="132">
        <f>IF(G5726&gt;$K$3,"Futuro","Atraso")</f>
        <v/>
      </c>
      <c r="P5726">
        <f>12*(YEAR(G5726)-YEAR($K$3))+(MONTH(G5726)-MONTH($K$3))</f>
        <v/>
      </c>
      <c r="Q5726" s="366">
        <f>IF(M5726="IBIRAPITANGA FASE 3",IF(O5726="Atraso",L5726,L5726/(1+$I$2)^P5726),IF(O5726="Atraso",L5726,L5726/(1+$I$1)^P5726))</f>
        <v/>
      </c>
      <c r="R5726">
        <f>IF(O5726="Atraso",$K$3-G5726,0)</f>
        <v/>
      </c>
      <c r="S5726">
        <f>IF(R5726&lt;=15,"Até 15",IF(R5726&lt;=30,"Entre 15 e 30",IF(R5726&lt;=60,"Entre 30 e 60",IF(R5726&lt;=90,"Entre 60 e 90",IF(R5726&lt;=120,"Entre 90 e 120",IF(R5726&lt;=150,"Entre 120 e 150",IF(R5726&lt;=180,"Entre 150 e 180","Superior a 180")))))))</f>
        <v/>
      </c>
    </row>
    <row r="5727">
      <c r="A5727" t="inlineStr">
        <is>
          <t>Q025L01</t>
        </is>
      </c>
      <c r="B5727" t="inlineStr">
        <is>
          <t>GABRIEL CARREIRO DA SILVA</t>
        </is>
      </c>
      <c r="C5727" t="n">
        <v>1</v>
      </c>
      <c r="D5727" t="inlineStr">
        <is>
          <t>IPCA</t>
        </is>
      </c>
      <c r="E5727" t="n">
        <v>0.009488792934583046</v>
      </c>
      <c r="F5727" t="inlineStr">
        <is>
          <t>MENSAL</t>
        </is>
      </c>
      <c r="G5727" t="n">
        <v>46690</v>
      </c>
      <c r="H5727" t="n">
        <v>46690</v>
      </c>
      <c r="I5727" t="n">
        <v>77</v>
      </c>
      <c r="J5727" t="inlineStr">
        <is>
          <t>CARTEIRA</t>
        </is>
      </c>
      <c r="K5727" t="inlineStr">
        <is>
          <t>CONTRATO</t>
        </is>
      </c>
      <c r="L5727" t="n">
        <v>2078.24</v>
      </c>
      <c r="M5727" t="inlineStr">
        <is>
          <t>IBIRAPITANGA FASE 3</t>
        </is>
      </c>
      <c r="N5727" s="142">
        <f>DATE(YEAR(G5727),MONTH(G5727),1)</f>
        <v/>
      </c>
      <c r="O5727" s="132">
        <f>IF(G5727&gt;$K$3,"Futuro","Atraso")</f>
        <v/>
      </c>
      <c r="P5727">
        <f>12*(YEAR(G5727)-YEAR($K$3))+(MONTH(G5727)-MONTH($K$3))</f>
        <v/>
      </c>
      <c r="Q5727" s="366">
        <f>IF(M5727="IBIRAPITANGA FASE 3",IF(O5727="Atraso",L5727,L5727/(1+$I$2)^P5727),IF(O5727="Atraso",L5727,L5727/(1+$I$1)^P5727))</f>
        <v/>
      </c>
      <c r="R5727">
        <f>IF(O5727="Atraso",$K$3-G5727,0)</f>
        <v/>
      </c>
      <c r="S5727">
        <f>IF(R5727&lt;=15,"Até 15",IF(R5727&lt;=30,"Entre 15 e 30",IF(R5727&lt;=60,"Entre 30 e 60",IF(R5727&lt;=90,"Entre 60 e 90",IF(R5727&lt;=120,"Entre 90 e 120",IF(R5727&lt;=150,"Entre 120 e 150",IF(R5727&lt;=180,"Entre 150 e 180","Superior a 180")))))))</f>
        <v/>
      </c>
    </row>
    <row r="5728">
      <c r="A5728" t="inlineStr">
        <is>
          <t>Q025L01</t>
        </is>
      </c>
      <c r="B5728" t="inlineStr">
        <is>
          <t>GABRIEL CARREIRO DA SILVA</t>
        </is>
      </c>
      <c r="C5728" t="n">
        <v>1</v>
      </c>
      <c r="D5728" t="inlineStr">
        <is>
          <t>IPCA</t>
        </is>
      </c>
      <c r="E5728" t="n">
        <v>0.009488792934583046</v>
      </c>
      <c r="F5728" t="inlineStr">
        <is>
          <t>MENSAL</t>
        </is>
      </c>
      <c r="G5728" t="n">
        <v>46721</v>
      </c>
      <c r="H5728" t="n">
        <v>46721</v>
      </c>
      <c r="I5728" t="n">
        <v>78</v>
      </c>
      <c r="J5728" t="inlineStr">
        <is>
          <t>CARTEIRA</t>
        </is>
      </c>
      <c r="K5728" t="inlineStr">
        <is>
          <t>CONTRATO</t>
        </is>
      </c>
      <c r="L5728" t="n">
        <v>2078.24</v>
      </c>
      <c r="M5728" t="inlineStr">
        <is>
          <t>IBIRAPITANGA FASE 3</t>
        </is>
      </c>
      <c r="N5728" s="142">
        <f>DATE(YEAR(G5728),MONTH(G5728),1)</f>
        <v/>
      </c>
      <c r="O5728" s="132">
        <f>IF(G5728&gt;$K$3,"Futuro","Atraso")</f>
        <v/>
      </c>
      <c r="P5728">
        <f>12*(YEAR(G5728)-YEAR($K$3))+(MONTH(G5728)-MONTH($K$3))</f>
        <v/>
      </c>
      <c r="Q5728" s="366">
        <f>IF(M5728="IBIRAPITANGA FASE 3",IF(O5728="Atraso",L5728,L5728/(1+$I$2)^P5728),IF(O5728="Atraso",L5728,L5728/(1+$I$1)^P5728))</f>
        <v/>
      </c>
      <c r="R5728">
        <f>IF(O5728="Atraso",$K$3-G5728,0)</f>
        <v/>
      </c>
      <c r="S5728">
        <f>IF(R5728&lt;=15,"Até 15",IF(R5728&lt;=30,"Entre 15 e 30",IF(R5728&lt;=60,"Entre 30 e 60",IF(R5728&lt;=90,"Entre 60 e 90",IF(R5728&lt;=120,"Entre 90 e 120",IF(R5728&lt;=150,"Entre 120 e 150",IF(R5728&lt;=180,"Entre 150 e 180","Superior a 180")))))))</f>
        <v/>
      </c>
    </row>
    <row r="5729">
      <c r="A5729" t="inlineStr">
        <is>
          <t>Q025L01</t>
        </is>
      </c>
      <c r="B5729" t="inlineStr">
        <is>
          <t>GABRIEL CARREIRO DA SILVA</t>
        </is>
      </c>
      <c r="C5729" t="n">
        <v>1</v>
      </c>
      <c r="D5729" t="inlineStr">
        <is>
          <t>IPCA</t>
        </is>
      </c>
      <c r="E5729" t="n">
        <v>0.009488792934583046</v>
      </c>
      <c r="F5729" t="inlineStr">
        <is>
          <t>MENSAL</t>
        </is>
      </c>
      <c r="G5729" t="n">
        <v>46751</v>
      </c>
      <c r="H5729" t="n">
        <v>46751</v>
      </c>
      <c r="I5729" t="n">
        <v>79</v>
      </c>
      <c r="J5729" t="inlineStr">
        <is>
          <t>CARTEIRA</t>
        </is>
      </c>
      <c r="K5729" t="inlineStr">
        <is>
          <t>CONTRATO</t>
        </is>
      </c>
      <c r="L5729" t="n">
        <v>2078.24</v>
      </c>
      <c r="M5729" t="inlineStr">
        <is>
          <t>IBIRAPITANGA FASE 3</t>
        </is>
      </c>
      <c r="N5729" s="142">
        <f>DATE(YEAR(G5729),MONTH(G5729),1)</f>
        <v/>
      </c>
      <c r="O5729" s="132">
        <f>IF(G5729&gt;$K$3,"Futuro","Atraso")</f>
        <v/>
      </c>
      <c r="P5729">
        <f>12*(YEAR(G5729)-YEAR($K$3))+(MONTH(G5729)-MONTH($K$3))</f>
        <v/>
      </c>
      <c r="Q5729" s="366">
        <f>IF(M5729="IBIRAPITANGA FASE 3",IF(O5729="Atraso",L5729,L5729/(1+$I$2)^P5729),IF(O5729="Atraso",L5729,L5729/(1+$I$1)^P5729))</f>
        <v/>
      </c>
      <c r="R5729">
        <f>IF(O5729="Atraso",$K$3-G5729,0)</f>
        <v/>
      </c>
      <c r="S5729">
        <f>IF(R5729&lt;=15,"Até 15",IF(R5729&lt;=30,"Entre 15 e 30",IF(R5729&lt;=60,"Entre 30 e 60",IF(R5729&lt;=90,"Entre 60 e 90",IF(R5729&lt;=120,"Entre 90 e 120",IF(R5729&lt;=150,"Entre 120 e 150",IF(R5729&lt;=180,"Entre 150 e 180","Superior a 180")))))))</f>
        <v/>
      </c>
    </row>
    <row r="5730">
      <c r="A5730" t="inlineStr">
        <is>
          <t>Q025L01</t>
        </is>
      </c>
      <c r="B5730" t="inlineStr">
        <is>
          <t>GABRIEL CARREIRO DA SILVA</t>
        </is>
      </c>
      <c r="C5730" t="n">
        <v>1</v>
      </c>
      <c r="D5730" t="inlineStr">
        <is>
          <t>IPCA</t>
        </is>
      </c>
      <c r="E5730" t="n">
        <v>0.009488792934583046</v>
      </c>
      <c r="F5730" t="inlineStr">
        <is>
          <t>MENSAL</t>
        </is>
      </c>
      <c r="G5730" t="n">
        <v>46782</v>
      </c>
      <c r="H5730" t="n">
        <v>46782</v>
      </c>
      <c r="I5730" t="n">
        <v>80</v>
      </c>
      <c r="J5730" t="inlineStr">
        <is>
          <t>CARTEIRA</t>
        </is>
      </c>
      <c r="K5730" t="inlineStr">
        <is>
          <t>CONTRATO</t>
        </is>
      </c>
      <c r="L5730" t="n">
        <v>2078.24</v>
      </c>
      <c r="M5730" t="inlineStr">
        <is>
          <t>IBIRAPITANGA FASE 3</t>
        </is>
      </c>
      <c r="N5730" s="142">
        <f>DATE(YEAR(G5730),MONTH(G5730),1)</f>
        <v/>
      </c>
      <c r="O5730" s="132">
        <f>IF(G5730&gt;$K$3,"Futuro","Atraso")</f>
        <v/>
      </c>
      <c r="P5730">
        <f>12*(YEAR(G5730)-YEAR($K$3))+(MONTH(G5730)-MONTH($K$3))</f>
        <v/>
      </c>
      <c r="Q5730" s="366">
        <f>IF(M5730="IBIRAPITANGA FASE 3",IF(O5730="Atraso",L5730,L5730/(1+$I$2)^P5730),IF(O5730="Atraso",L5730,L5730/(1+$I$1)^P5730))</f>
        <v/>
      </c>
      <c r="R5730">
        <f>IF(O5730="Atraso",$K$3-G5730,0)</f>
        <v/>
      </c>
      <c r="S5730">
        <f>IF(R5730&lt;=15,"Até 15",IF(R5730&lt;=30,"Entre 15 e 30",IF(R5730&lt;=60,"Entre 30 e 60",IF(R5730&lt;=90,"Entre 60 e 90",IF(R5730&lt;=120,"Entre 90 e 120",IF(R5730&lt;=150,"Entre 120 e 150",IF(R5730&lt;=180,"Entre 150 e 180","Superior a 180")))))))</f>
        <v/>
      </c>
    </row>
    <row r="5731">
      <c r="A5731" t="inlineStr">
        <is>
          <t>Q025L01</t>
        </is>
      </c>
      <c r="B5731" t="inlineStr">
        <is>
          <t>GABRIEL CARREIRO DA SILVA</t>
        </is>
      </c>
      <c r="C5731" t="n">
        <v>1</v>
      </c>
      <c r="D5731" t="inlineStr">
        <is>
          <t>IPCA</t>
        </is>
      </c>
      <c r="E5731" t="n">
        <v>0.009488792934583046</v>
      </c>
      <c r="F5731" t="inlineStr">
        <is>
          <t>MENSAL</t>
        </is>
      </c>
      <c r="G5731" t="n">
        <v>46812</v>
      </c>
      <c r="H5731" t="n">
        <v>46812</v>
      </c>
      <c r="I5731" t="n">
        <v>81</v>
      </c>
      <c r="J5731" t="inlineStr">
        <is>
          <t>CARTEIRA</t>
        </is>
      </c>
      <c r="K5731" t="inlineStr">
        <is>
          <t>CONTRATO</t>
        </is>
      </c>
      <c r="L5731" t="n">
        <v>2078.24</v>
      </c>
      <c r="M5731" t="inlineStr">
        <is>
          <t>IBIRAPITANGA FASE 3</t>
        </is>
      </c>
      <c r="N5731" s="142">
        <f>DATE(YEAR(G5731),MONTH(G5731),1)</f>
        <v/>
      </c>
      <c r="O5731" s="132">
        <f>IF(G5731&gt;$K$3,"Futuro","Atraso")</f>
        <v/>
      </c>
      <c r="P5731">
        <f>12*(YEAR(G5731)-YEAR($K$3))+(MONTH(G5731)-MONTH($K$3))</f>
        <v/>
      </c>
      <c r="Q5731" s="366">
        <f>IF(M5731="IBIRAPITANGA FASE 3",IF(O5731="Atraso",L5731,L5731/(1+$I$2)^P5731),IF(O5731="Atraso",L5731,L5731/(1+$I$1)^P5731))</f>
        <v/>
      </c>
      <c r="R5731">
        <f>IF(O5731="Atraso",$K$3-G5731,0)</f>
        <v/>
      </c>
      <c r="S5731">
        <f>IF(R5731&lt;=15,"Até 15",IF(R5731&lt;=30,"Entre 15 e 30",IF(R5731&lt;=60,"Entre 30 e 60",IF(R5731&lt;=90,"Entre 60 e 90",IF(R5731&lt;=120,"Entre 90 e 120",IF(R5731&lt;=150,"Entre 120 e 150",IF(R5731&lt;=180,"Entre 150 e 180","Superior a 180")))))))</f>
        <v/>
      </c>
    </row>
    <row r="5732">
      <c r="A5732" t="inlineStr">
        <is>
          <t>Q025L01</t>
        </is>
      </c>
      <c r="B5732" t="inlineStr">
        <is>
          <t>GABRIEL CARREIRO DA SILVA</t>
        </is>
      </c>
      <c r="C5732" t="n">
        <v>1</v>
      </c>
      <c r="D5732" t="inlineStr">
        <is>
          <t>IPCA</t>
        </is>
      </c>
      <c r="E5732" t="n">
        <v>0.009488792934583046</v>
      </c>
      <c r="F5732" t="inlineStr">
        <is>
          <t>MENSAL</t>
        </is>
      </c>
      <c r="G5732" t="n">
        <v>46842</v>
      </c>
      <c r="H5732" t="n">
        <v>46842</v>
      </c>
      <c r="I5732" t="n">
        <v>82</v>
      </c>
      <c r="J5732" t="inlineStr">
        <is>
          <t>CARTEIRA</t>
        </is>
      </c>
      <c r="K5732" t="inlineStr">
        <is>
          <t>CONTRATO</t>
        </is>
      </c>
      <c r="L5732" t="n">
        <v>2078.24</v>
      </c>
      <c r="M5732" t="inlineStr">
        <is>
          <t>IBIRAPITANGA FASE 3</t>
        </is>
      </c>
      <c r="N5732" s="142">
        <f>DATE(YEAR(G5732),MONTH(G5732),1)</f>
        <v/>
      </c>
      <c r="O5732" s="132">
        <f>IF(G5732&gt;$K$3,"Futuro","Atraso")</f>
        <v/>
      </c>
      <c r="P5732">
        <f>12*(YEAR(G5732)-YEAR($K$3))+(MONTH(G5732)-MONTH($K$3))</f>
        <v/>
      </c>
      <c r="Q5732" s="366">
        <f>IF(M5732="IBIRAPITANGA FASE 3",IF(O5732="Atraso",L5732,L5732/(1+$I$2)^P5732),IF(O5732="Atraso",L5732,L5732/(1+$I$1)^P5732))</f>
        <v/>
      </c>
      <c r="R5732">
        <f>IF(O5732="Atraso",$K$3-G5732,0)</f>
        <v/>
      </c>
      <c r="S5732">
        <f>IF(R5732&lt;=15,"Até 15",IF(R5732&lt;=30,"Entre 15 e 30",IF(R5732&lt;=60,"Entre 30 e 60",IF(R5732&lt;=90,"Entre 60 e 90",IF(R5732&lt;=120,"Entre 90 e 120",IF(R5732&lt;=150,"Entre 120 e 150",IF(R5732&lt;=180,"Entre 150 e 180","Superior a 180")))))))</f>
        <v/>
      </c>
    </row>
    <row r="5733">
      <c r="A5733" t="inlineStr">
        <is>
          <t>Q025L01</t>
        </is>
      </c>
      <c r="B5733" t="inlineStr">
        <is>
          <t>GABRIEL CARREIRO DA SILVA</t>
        </is>
      </c>
      <c r="C5733" t="n">
        <v>1</v>
      </c>
      <c r="D5733" t="inlineStr">
        <is>
          <t>IPCA</t>
        </is>
      </c>
      <c r="E5733" t="n">
        <v>0.009488792934583046</v>
      </c>
      <c r="F5733" t="inlineStr">
        <is>
          <t>MENSAL</t>
        </is>
      </c>
      <c r="G5733" t="n">
        <v>46873</v>
      </c>
      <c r="H5733" t="n">
        <v>46873</v>
      </c>
      <c r="I5733" t="n">
        <v>83</v>
      </c>
      <c r="J5733" t="inlineStr">
        <is>
          <t>CARTEIRA</t>
        </is>
      </c>
      <c r="K5733" t="inlineStr">
        <is>
          <t>CONTRATO</t>
        </is>
      </c>
      <c r="L5733" t="n">
        <v>2078.24</v>
      </c>
      <c r="M5733" t="inlineStr">
        <is>
          <t>IBIRAPITANGA FASE 3</t>
        </is>
      </c>
      <c r="N5733" s="142">
        <f>DATE(YEAR(G5733),MONTH(G5733),1)</f>
        <v/>
      </c>
      <c r="O5733" s="132">
        <f>IF(G5733&gt;$K$3,"Futuro","Atraso")</f>
        <v/>
      </c>
      <c r="P5733">
        <f>12*(YEAR(G5733)-YEAR($K$3))+(MONTH(G5733)-MONTH($K$3))</f>
        <v/>
      </c>
      <c r="Q5733" s="366">
        <f>IF(M5733="IBIRAPITANGA FASE 3",IF(O5733="Atraso",L5733,L5733/(1+$I$2)^P5733),IF(O5733="Atraso",L5733,L5733/(1+$I$1)^P5733))</f>
        <v/>
      </c>
      <c r="R5733">
        <f>IF(O5733="Atraso",$K$3-G5733,0)</f>
        <v/>
      </c>
      <c r="S5733">
        <f>IF(R5733&lt;=15,"Até 15",IF(R5733&lt;=30,"Entre 15 e 30",IF(R5733&lt;=60,"Entre 30 e 60",IF(R5733&lt;=90,"Entre 60 e 90",IF(R5733&lt;=120,"Entre 90 e 120",IF(R5733&lt;=150,"Entre 120 e 150",IF(R5733&lt;=180,"Entre 150 e 180","Superior a 180")))))))</f>
        <v/>
      </c>
    </row>
    <row r="5734">
      <c r="A5734" t="inlineStr">
        <is>
          <t>Q025L01</t>
        </is>
      </c>
      <c r="B5734" t="inlineStr">
        <is>
          <t>GABRIEL CARREIRO DA SILVA</t>
        </is>
      </c>
      <c r="C5734" t="n">
        <v>1</v>
      </c>
      <c r="D5734" t="inlineStr">
        <is>
          <t>IPCA</t>
        </is>
      </c>
      <c r="E5734" t="n">
        <v>0.009488792934583046</v>
      </c>
      <c r="F5734" t="inlineStr">
        <is>
          <t>MENSAL</t>
        </is>
      </c>
      <c r="G5734" t="n">
        <v>46903</v>
      </c>
      <c r="H5734" t="n">
        <v>46903</v>
      </c>
      <c r="I5734" t="n">
        <v>84</v>
      </c>
      <c r="J5734" t="inlineStr">
        <is>
          <t>CARTEIRA</t>
        </is>
      </c>
      <c r="K5734" t="inlineStr">
        <is>
          <t>CONTRATO</t>
        </is>
      </c>
      <c r="L5734" t="n">
        <v>2078.24</v>
      </c>
      <c r="M5734" t="inlineStr">
        <is>
          <t>IBIRAPITANGA FASE 3</t>
        </is>
      </c>
      <c r="N5734" s="142">
        <f>DATE(YEAR(G5734),MONTH(G5734),1)</f>
        <v/>
      </c>
      <c r="O5734" s="132">
        <f>IF(G5734&gt;$K$3,"Futuro","Atraso")</f>
        <v/>
      </c>
      <c r="P5734">
        <f>12*(YEAR(G5734)-YEAR($K$3))+(MONTH(G5734)-MONTH($K$3))</f>
        <v/>
      </c>
      <c r="Q5734" s="366">
        <f>IF(M5734="IBIRAPITANGA FASE 3",IF(O5734="Atraso",L5734,L5734/(1+$I$2)^P5734),IF(O5734="Atraso",L5734,L5734/(1+$I$1)^P5734))</f>
        <v/>
      </c>
      <c r="R5734">
        <f>IF(O5734="Atraso",$K$3-G5734,0)</f>
        <v/>
      </c>
      <c r="S5734">
        <f>IF(R5734&lt;=15,"Até 15",IF(R5734&lt;=30,"Entre 15 e 30",IF(R5734&lt;=60,"Entre 30 e 60",IF(R5734&lt;=90,"Entre 60 e 90",IF(R5734&lt;=120,"Entre 90 e 120",IF(R5734&lt;=150,"Entre 120 e 150",IF(R5734&lt;=180,"Entre 150 e 180","Superior a 180")))))))</f>
        <v/>
      </c>
    </row>
    <row r="5735">
      <c r="A5735" t="inlineStr">
        <is>
          <t>Q025L01</t>
        </is>
      </c>
      <c r="B5735" t="inlineStr">
        <is>
          <t>GABRIEL CARREIRO DA SILVA</t>
        </is>
      </c>
      <c r="C5735" t="n">
        <v>1</v>
      </c>
      <c r="D5735" t="inlineStr">
        <is>
          <t>IPCA</t>
        </is>
      </c>
      <c r="E5735" t="n">
        <v>0.009488792934583046</v>
      </c>
      <c r="F5735" t="inlineStr">
        <is>
          <t>MENSAL</t>
        </is>
      </c>
      <c r="G5735" t="n">
        <v>46934</v>
      </c>
      <c r="H5735" t="n">
        <v>46934</v>
      </c>
      <c r="I5735" t="n">
        <v>85</v>
      </c>
      <c r="J5735" t="inlineStr">
        <is>
          <t>CARTEIRA</t>
        </is>
      </c>
      <c r="K5735" t="inlineStr">
        <is>
          <t>CONTRATO</t>
        </is>
      </c>
      <c r="L5735" t="n">
        <v>2078.24</v>
      </c>
      <c r="M5735" t="inlineStr">
        <is>
          <t>IBIRAPITANGA FASE 3</t>
        </is>
      </c>
      <c r="N5735" s="142">
        <f>DATE(YEAR(G5735),MONTH(G5735),1)</f>
        <v/>
      </c>
      <c r="O5735" s="132">
        <f>IF(G5735&gt;$K$3,"Futuro","Atraso")</f>
        <v/>
      </c>
      <c r="P5735">
        <f>12*(YEAR(G5735)-YEAR($K$3))+(MONTH(G5735)-MONTH($K$3))</f>
        <v/>
      </c>
      <c r="Q5735" s="366">
        <f>IF(M5735="IBIRAPITANGA FASE 3",IF(O5735="Atraso",L5735,L5735/(1+$I$2)^P5735),IF(O5735="Atraso",L5735,L5735/(1+$I$1)^P5735))</f>
        <v/>
      </c>
      <c r="R5735">
        <f>IF(O5735="Atraso",$K$3-G5735,0)</f>
        <v/>
      </c>
      <c r="S5735">
        <f>IF(R5735&lt;=15,"Até 15",IF(R5735&lt;=30,"Entre 15 e 30",IF(R5735&lt;=60,"Entre 30 e 60",IF(R5735&lt;=90,"Entre 60 e 90",IF(R5735&lt;=120,"Entre 90 e 120",IF(R5735&lt;=150,"Entre 120 e 150",IF(R5735&lt;=180,"Entre 150 e 180","Superior a 180")))))))</f>
        <v/>
      </c>
    </row>
    <row r="5736">
      <c r="A5736" t="inlineStr">
        <is>
          <t>Q025L01</t>
        </is>
      </c>
      <c r="B5736" t="inlineStr">
        <is>
          <t>GABRIEL CARREIRO DA SILVA</t>
        </is>
      </c>
      <c r="C5736" t="n">
        <v>1</v>
      </c>
      <c r="D5736" t="inlineStr">
        <is>
          <t>IPCA</t>
        </is>
      </c>
      <c r="E5736" t="n">
        <v>0.009488792934583046</v>
      </c>
      <c r="F5736" t="inlineStr">
        <is>
          <t>MENSAL</t>
        </is>
      </c>
      <c r="G5736" t="n">
        <v>46964</v>
      </c>
      <c r="H5736" t="n">
        <v>46964</v>
      </c>
      <c r="I5736" t="n">
        <v>86</v>
      </c>
      <c r="J5736" t="inlineStr">
        <is>
          <t>CARTEIRA</t>
        </is>
      </c>
      <c r="K5736" t="inlineStr">
        <is>
          <t>CONTRATO</t>
        </is>
      </c>
      <c r="L5736" t="n">
        <v>2078.24</v>
      </c>
      <c r="M5736" t="inlineStr">
        <is>
          <t>IBIRAPITANGA FASE 3</t>
        </is>
      </c>
      <c r="N5736" s="142">
        <f>DATE(YEAR(G5736),MONTH(G5736),1)</f>
        <v/>
      </c>
      <c r="O5736" s="132">
        <f>IF(G5736&gt;$K$3,"Futuro","Atraso")</f>
        <v/>
      </c>
      <c r="P5736">
        <f>12*(YEAR(G5736)-YEAR($K$3))+(MONTH(G5736)-MONTH($K$3))</f>
        <v/>
      </c>
      <c r="Q5736" s="366">
        <f>IF(M5736="IBIRAPITANGA FASE 3",IF(O5736="Atraso",L5736,L5736/(1+$I$2)^P5736),IF(O5736="Atraso",L5736,L5736/(1+$I$1)^P5736))</f>
        <v/>
      </c>
      <c r="R5736">
        <f>IF(O5736="Atraso",$K$3-G5736,0)</f>
        <v/>
      </c>
      <c r="S5736">
        <f>IF(R5736&lt;=15,"Até 15",IF(R5736&lt;=30,"Entre 15 e 30",IF(R5736&lt;=60,"Entre 30 e 60",IF(R5736&lt;=90,"Entre 60 e 90",IF(R5736&lt;=120,"Entre 90 e 120",IF(R5736&lt;=150,"Entre 120 e 150",IF(R5736&lt;=180,"Entre 150 e 180","Superior a 180")))))))</f>
        <v/>
      </c>
    </row>
    <row r="5737">
      <c r="A5737" t="inlineStr">
        <is>
          <t>Q025L01</t>
        </is>
      </c>
      <c r="B5737" t="inlineStr">
        <is>
          <t>GABRIEL CARREIRO DA SILVA</t>
        </is>
      </c>
      <c r="C5737" t="n">
        <v>1</v>
      </c>
      <c r="D5737" t="inlineStr">
        <is>
          <t>IPCA</t>
        </is>
      </c>
      <c r="E5737" t="n">
        <v>0.009488792934583046</v>
      </c>
      <c r="F5737" t="inlineStr">
        <is>
          <t>MENSAL</t>
        </is>
      </c>
      <c r="G5737" t="n">
        <v>46995</v>
      </c>
      <c r="H5737" t="n">
        <v>46995</v>
      </c>
      <c r="I5737" t="n">
        <v>87</v>
      </c>
      <c r="J5737" t="inlineStr">
        <is>
          <t>CARTEIRA</t>
        </is>
      </c>
      <c r="K5737" t="inlineStr">
        <is>
          <t>CONTRATO</t>
        </is>
      </c>
      <c r="L5737" t="n">
        <v>2078.24</v>
      </c>
      <c r="M5737" t="inlineStr">
        <is>
          <t>IBIRAPITANGA FASE 3</t>
        </is>
      </c>
      <c r="N5737" s="142">
        <f>DATE(YEAR(G5737),MONTH(G5737),1)</f>
        <v/>
      </c>
      <c r="O5737" s="132">
        <f>IF(G5737&gt;$K$3,"Futuro","Atraso")</f>
        <v/>
      </c>
      <c r="P5737">
        <f>12*(YEAR(G5737)-YEAR($K$3))+(MONTH(G5737)-MONTH($K$3))</f>
        <v/>
      </c>
      <c r="Q5737" s="366">
        <f>IF(M5737="IBIRAPITANGA FASE 3",IF(O5737="Atraso",L5737,L5737/(1+$I$2)^P5737),IF(O5737="Atraso",L5737,L5737/(1+$I$1)^P5737))</f>
        <v/>
      </c>
      <c r="R5737">
        <f>IF(O5737="Atraso",$K$3-G5737,0)</f>
        <v/>
      </c>
      <c r="S5737">
        <f>IF(R5737&lt;=15,"Até 15",IF(R5737&lt;=30,"Entre 15 e 30",IF(R5737&lt;=60,"Entre 30 e 60",IF(R5737&lt;=90,"Entre 60 e 90",IF(R5737&lt;=120,"Entre 90 e 120",IF(R5737&lt;=150,"Entre 120 e 150",IF(R5737&lt;=180,"Entre 150 e 180","Superior a 180")))))))</f>
        <v/>
      </c>
    </row>
    <row r="5738">
      <c r="A5738" t="inlineStr">
        <is>
          <t>Q025L01</t>
        </is>
      </c>
      <c r="B5738" t="inlineStr">
        <is>
          <t>GABRIEL CARREIRO DA SILVA</t>
        </is>
      </c>
      <c r="C5738" t="n">
        <v>1</v>
      </c>
      <c r="D5738" t="inlineStr">
        <is>
          <t>IPCA</t>
        </is>
      </c>
      <c r="E5738" t="n">
        <v>0.009488792934583046</v>
      </c>
      <c r="F5738" t="inlineStr">
        <is>
          <t>MENSAL</t>
        </is>
      </c>
      <c r="G5738" t="n">
        <v>47026</v>
      </c>
      <c r="H5738" t="n">
        <v>47026</v>
      </c>
      <c r="I5738" t="n">
        <v>88</v>
      </c>
      <c r="J5738" t="inlineStr">
        <is>
          <t>CARTEIRA</t>
        </is>
      </c>
      <c r="K5738" t="inlineStr">
        <is>
          <t>CONTRATO</t>
        </is>
      </c>
      <c r="L5738" t="n">
        <v>2078.24</v>
      </c>
      <c r="M5738" t="inlineStr">
        <is>
          <t>IBIRAPITANGA FASE 3</t>
        </is>
      </c>
      <c r="N5738" s="142">
        <f>DATE(YEAR(G5738),MONTH(G5738),1)</f>
        <v/>
      </c>
      <c r="O5738" s="132">
        <f>IF(G5738&gt;$K$3,"Futuro","Atraso")</f>
        <v/>
      </c>
      <c r="P5738">
        <f>12*(YEAR(G5738)-YEAR($K$3))+(MONTH(G5738)-MONTH($K$3))</f>
        <v/>
      </c>
      <c r="Q5738" s="366">
        <f>IF(M5738="IBIRAPITANGA FASE 3",IF(O5738="Atraso",L5738,L5738/(1+$I$2)^P5738),IF(O5738="Atraso",L5738,L5738/(1+$I$1)^P5738))</f>
        <v/>
      </c>
      <c r="R5738">
        <f>IF(O5738="Atraso",$K$3-G5738,0)</f>
        <v/>
      </c>
      <c r="S5738">
        <f>IF(R5738&lt;=15,"Até 15",IF(R5738&lt;=30,"Entre 15 e 30",IF(R5738&lt;=60,"Entre 30 e 60",IF(R5738&lt;=90,"Entre 60 e 90",IF(R5738&lt;=120,"Entre 90 e 120",IF(R5738&lt;=150,"Entre 120 e 150",IF(R5738&lt;=180,"Entre 150 e 180","Superior a 180")))))))</f>
        <v/>
      </c>
    </row>
    <row r="5739">
      <c r="A5739" t="inlineStr">
        <is>
          <t>Q025L01</t>
        </is>
      </c>
      <c r="B5739" t="inlineStr">
        <is>
          <t>GABRIEL CARREIRO DA SILVA</t>
        </is>
      </c>
      <c r="C5739" t="n">
        <v>1</v>
      </c>
      <c r="D5739" t="inlineStr">
        <is>
          <t>IPCA</t>
        </is>
      </c>
      <c r="E5739" t="n">
        <v>0.009488792934583046</v>
      </c>
      <c r="F5739" t="inlineStr">
        <is>
          <t>MENSAL</t>
        </is>
      </c>
      <c r="G5739" t="n">
        <v>47056</v>
      </c>
      <c r="H5739" t="n">
        <v>47056</v>
      </c>
      <c r="I5739" t="n">
        <v>89</v>
      </c>
      <c r="J5739" t="inlineStr">
        <is>
          <t>CARTEIRA</t>
        </is>
      </c>
      <c r="K5739" t="inlineStr">
        <is>
          <t>CONTRATO</t>
        </is>
      </c>
      <c r="L5739" t="n">
        <v>2078.24</v>
      </c>
      <c r="M5739" t="inlineStr">
        <is>
          <t>IBIRAPITANGA FASE 3</t>
        </is>
      </c>
      <c r="N5739" s="142">
        <f>DATE(YEAR(G5739),MONTH(G5739),1)</f>
        <v/>
      </c>
      <c r="O5739" s="132">
        <f>IF(G5739&gt;$K$3,"Futuro","Atraso")</f>
        <v/>
      </c>
      <c r="P5739">
        <f>12*(YEAR(G5739)-YEAR($K$3))+(MONTH(G5739)-MONTH($K$3))</f>
        <v/>
      </c>
      <c r="Q5739" s="366">
        <f>IF(M5739="IBIRAPITANGA FASE 3",IF(O5739="Atraso",L5739,L5739/(1+$I$2)^P5739),IF(O5739="Atraso",L5739,L5739/(1+$I$1)^P5739))</f>
        <v/>
      </c>
      <c r="R5739">
        <f>IF(O5739="Atraso",$K$3-G5739,0)</f>
        <v/>
      </c>
      <c r="S5739">
        <f>IF(R5739&lt;=15,"Até 15",IF(R5739&lt;=30,"Entre 15 e 30",IF(R5739&lt;=60,"Entre 30 e 60",IF(R5739&lt;=90,"Entre 60 e 90",IF(R5739&lt;=120,"Entre 90 e 120",IF(R5739&lt;=150,"Entre 120 e 150",IF(R5739&lt;=180,"Entre 150 e 180","Superior a 180")))))))</f>
        <v/>
      </c>
    </row>
    <row r="5740">
      <c r="A5740" t="inlineStr">
        <is>
          <t>Q025L01</t>
        </is>
      </c>
      <c r="B5740" t="inlineStr">
        <is>
          <t>GABRIEL CARREIRO DA SILVA</t>
        </is>
      </c>
      <c r="C5740" t="n">
        <v>1</v>
      </c>
      <c r="D5740" t="inlineStr">
        <is>
          <t>IPCA</t>
        </is>
      </c>
      <c r="E5740" t="n">
        <v>0.009488792934583046</v>
      </c>
      <c r="F5740" t="inlineStr">
        <is>
          <t>MENSAL</t>
        </is>
      </c>
      <c r="G5740" t="n">
        <v>47087</v>
      </c>
      <c r="H5740" t="n">
        <v>47087</v>
      </c>
      <c r="I5740" t="n">
        <v>90</v>
      </c>
      <c r="J5740" t="inlineStr">
        <is>
          <t>CARTEIRA</t>
        </is>
      </c>
      <c r="K5740" t="inlineStr">
        <is>
          <t>CONTRATO</t>
        </is>
      </c>
      <c r="L5740" t="n">
        <v>2078.24</v>
      </c>
      <c r="M5740" t="inlineStr">
        <is>
          <t>IBIRAPITANGA FASE 3</t>
        </is>
      </c>
      <c r="N5740" s="142">
        <f>DATE(YEAR(G5740),MONTH(G5740),1)</f>
        <v/>
      </c>
      <c r="O5740" s="132">
        <f>IF(G5740&gt;$K$3,"Futuro","Atraso")</f>
        <v/>
      </c>
      <c r="P5740">
        <f>12*(YEAR(G5740)-YEAR($K$3))+(MONTH(G5740)-MONTH($K$3))</f>
        <v/>
      </c>
      <c r="Q5740" s="366">
        <f>IF(M5740="IBIRAPITANGA FASE 3",IF(O5740="Atraso",L5740,L5740/(1+$I$2)^P5740),IF(O5740="Atraso",L5740,L5740/(1+$I$1)^P5740))</f>
        <v/>
      </c>
      <c r="R5740">
        <f>IF(O5740="Atraso",$K$3-G5740,0)</f>
        <v/>
      </c>
      <c r="S5740">
        <f>IF(R5740&lt;=15,"Até 15",IF(R5740&lt;=30,"Entre 15 e 30",IF(R5740&lt;=60,"Entre 30 e 60",IF(R5740&lt;=90,"Entre 60 e 90",IF(R5740&lt;=120,"Entre 90 e 120",IF(R5740&lt;=150,"Entre 120 e 150",IF(R5740&lt;=180,"Entre 150 e 180","Superior a 180")))))))</f>
        <v/>
      </c>
    </row>
    <row r="5741">
      <c r="A5741" t="inlineStr">
        <is>
          <t>Q025L01</t>
        </is>
      </c>
      <c r="B5741" t="inlineStr">
        <is>
          <t>GABRIEL CARREIRO DA SILVA</t>
        </is>
      </c>
      <c r="C5741" t="n">
        <v>1</v>
      </c>
      <c r="D5741" t="inlineStr">
        <is>
          <t>IPCA</t>
        </is>
      </c>
      <c r="E5741" t="n">
        <v>0.009488792934583046</v>
      </c>
      <c r="F5741" t="inlineStr">
        <is>
          <t>MENSAL</t>
        </is>
      </c>
      <c r="G5741" t="n">
        <v>47117</v>
      </c>
      <c r="H5741" t="n">
        <v>47117</v>
      </c>
      <c r="I5741" t="n">
        <v>91</v>
      </c>
      <c r="J5741" t="inlineStr">
        <is>
          <t>CARTEIRA</t>
        </is>
      </c>
      <c r="K5741" t="inlineStr">
        <is>
          <t>CONTRATO</t>
        </is>
      </c>
      <c r="L5741" t="n">
        <v>2078.24</v>
      </c>
      <c r="M5741" t="inlineStr">
        <is>
          <t>IBIRAPITANGA FASE 3</t>
        </is>
      </c>
      <c r="N5741" s="142">
        <f>DATE(YEAR(G5741),MONTH(G5741),1)</f>
        <v/>
      </c>
      <c r="O5741" s="132">
        <f>IF(G5741&gt;$K$3,"Futuro","Atraso")</f>
        <v/>
      </c>
      <c r="P5741">
        <f>12*(YEAR(G5741)-YEAR($K$3))+(MONTH(G5741)-MONTH($K$3))</f>
        <v/>
      </c>
      <c r="Q5741" s="366">
        <f>IF(M5741="IBIRAPITANGA FASE 3",IF(O5741="Atraso",L5741,L5741/(1+$I$2)^P5741),IF(O5741="Atraso",L5741,L5741/(1+$I$1)^P5741))</f>
        <v/>
      </c>
      <c r="R5741">
        <f>IF(O5741="Atraso",$K$3-G5741,0)</f>
        <v/>
      </c>
      <c r="S5741">
        <f>IF(R5741&lt;=15,"Até 15",IF(R5741&lt;=30,"Entre 15 e 30",IF(R5741&lt;=60,"Entre 30 e 60",IF(R5741&lt;=90,"Entre 60 e 90",IF(R5741&lt;=120,"Entre 90 e 120",IF(R5741&lt;=150,"Entre 120 e 150",IF(R5741&lt;=180,"Entre 150 e 180","Superior a 180")))))))</f>
        <v/>
      </c>
    </row>
    <row r="5742">
      <c r="A5742" t="inlineStr">
        <is>
          <t>Q025L01</t>
        </is>
      </c>
      <c r="B5742" t="inlineStr">
        <is>
          <t>GABRIEL CARREIRO DA SILVA</t>
        </is>
      </c>
      <c r="C5742" t="n">
        <v>1</v>
      </c>
      <c r="D5742" t="inlineStr">
        <is>
          <t>IPCA</t>
        </is>
      </c>
      <c r="E5742" t="n">
        <v>0.009488792934583046</v>
      </c>
      <c r="F5742" t="inlineStr">
        <is>
          <t>MENSAL</t>
        </is>
      </c>
      <c r="G5742" t="n">
        <v>47148</v>
      </c>
      <c r="H5742" t="n">
        <v>47148</v>
      </c>
      <c r="I5742" t="n">
        <v>92</v>
      </c>
      <c r="J5742" t="inlineStr">
        <is>
          <t>CARTEIRA</t>
        </is>
      </c>
      <c r="K5742" t="inlineStr">
        <is>
          <t>CONTRATO</t>
        </is>
      </c>
      <c r="L5742" t="n">
        <v>2078.24</v>
      </c>
      <c r="M5742" t="inlineStr">
        <is>
          <t>IBIRAPITANGA FASE 3</t>
        </is>
      </c>
      <c r="N5742" s="142">
        <f>DATE(YEAR(G5742),MONTH(G5742),1)</f>
        <v/>
      </c>
      <c r="O5742" s="132">
        <f>IF(G5742&gt;$K$3,"Futuro","Atraso")</f>
        <v/>
      </c>
      <c r="P5742">
        <f>12*(YEAR(G5742)-YEAR($K$3))+(MONTH(G5742)-MONTH($K$3))</f>
        <v/>
      </c>
      <c r="Q5742" s="366">
        <f>IF(M5742="IBIRAPITANGA FASE 3",IF(O5742="Atraso",L5742,L5742/(1+$I$2)^P5742),IF(O5742="Atraso",L5742,L5742/(1+$I$1)^P5742))</f>
        <v/>
      </c>
      <c r="R5742">
        <f>IF(O5742="Atraso",$K$3-G5742,0)</f>
        <v/>
      </c>
      <c r="S5742">
        <f>IF(R5742&lt;=15,"Até 15",IF(R5742&lt;=30,"Entre 15 e 30",IF(R5742&lt;=60,"Entre 30 e 60",IF(R5742&lt;=90,"Entre 60 e 90",IF(R5742&lt;=120,"Entre 90 e 120",IF(R5742&lt;=150,"Entre 120 e 150",IF(R5742&lt;=180,"Entre 150 e 180","Superior a 180")))))))</f>
        <v/>
      </c>
    </row>
    <row r="5743">
      <c r="A5743" t="inlineStr">
        <is>
          <t>Q025L01</t>
        </is>
      </c>
      <c r="B5743" t="inlineStr">
        <is>
          <t>GABRIEL CARREIRO DA SILVA</t>
        </is>
      </c>
      <c r="C5743" t="n">
        <v>1</v>
      </c>
      <c r="D5743" t="inlineStr">
        <is>
          <t>IPCA</t>
        </is>
      </c>
      <c r="E5743" t="n">
        <v>0.009488792934583046</v>
      </c>
      <c r="F5743" t="inlineStr">
        <is>
          <t>MENSAL</t>
        </is>
      </c>
      <c r="G5743" t="n">
        <v>47177</v>
      </c>
      <c r="H5743" t="n">
        <v>47177</v>
      </c>
      <c r="I5743" t="n">
        <v>93</v>
      </c>
      <c r="J5743" t="inlineStr">
        <is>
          <t>CARTEIRA</t>
        </is>
      </c>
      <c r="K5743" t="inlineStr">
        <is>
          <t>CONTRATO</t>
        </is>
      </c>
      <c r="L5743" t="n">
        <v>2078.24</v>
      </c>
      <c r="M5743" t="inlineStr">
        <is>
          <t>IBIRAPITANGA FASE 3</t>
        </is>
      </c>
      <c r="N5743" s="142">
        <f>DATE(YEAR(G5743),MONTH(G5743),1)</f>
        <v/>
      </c>
      <c r="O5743" s="132">
        <f>IF(G5743&gt;$K$3,"Futuro","Atraso")</f>
        <v/>
      </c>
      <c r="P5743">
        <f>12*(YEAR(G5743)-YEAR($K$3))+(MONTH(G5743)-MONTH($K$3))</f>
        <v/>
      </c>
      <c r="Q5743" s="366">
        <f>IF(M5743="IBIRAPITANGA FASE 3",IF(O5743="Atraso",L5743,L5743/(1+$I$2)^P5743),IF(O5743="Atraso",L5743,L5743/(1+$I$1)^P5743))</f>
        <v/>
      </c>
      <c r="R5743">
        <f>IF(O5743="Atraso",$K$3-G5743,0)</f>
        <v/>
      </c>
      <c r="S5743">
        <f>IF(R5743&lt;=15,"Até 15",IF(R5743&lt;=30,"Entre 15 e 30",IF(R5743&lt;=60,"Entre 30 e 60",IF(R5743&lt;=90,"Entre 60 e 90",IF(R5743&lt;=120,"Entre 90 e 120",IF(R5743&lt;=150,"Entre 120 e 150",IF(R5743&lt;=180,"Entre 150 e 180","Superior a 180")))))))</f>
        <v/>
      </c>
    </row>
    <row r="5744">
      <c r="A5744" t="inlineStr">
        <is>
          <t>Q025L01</t>
        </is>
      </c>
      <c r="B5744" t="inlineStr">
        <is>
          <t>GABRIEL CARREIRO DA SILVA</t>
        </is>
      </c>
      <c r="C5744" t="n">
        <v>1</v>
      </c>
      <c r="D5744" t="inlineStr">
        <is>
          <t>IPCA</t>
        </is>
      </c>
      <c r="E5744" t="n">
        <v>0.009488792934583046</v>
      </c>
      <c r="F5744" t="inlineStr">
        <is>
          <t>MENSAL</t>
        </is>
      </c>
      <c r="G5744" t="n">
        <v>47207</v>
      </c>
      <c r="H5744" t="n">
        <v>47207</v>
      </c>
      <c r="I5744" t="n">
        <v>94</v>
      </c>
      <c r="J5744" t="inlineStr">
        <is>
          <t>CARTEIRA</t>
        </is>
      </c>
      <c r="K5744" t="inlineStr">
        <is>
          <t>CONTRATO</t>
        </is>
      </c>
      <c r="L5744" t="n">
        <v>2078.24</v>
      </c>
      <c r="M5744" t="inlineStr">
        <is>
          <t>IBIRAPITANGA FASE 3</t>
        </is>
      </c>
      <c r="N5744" s="142">
        <f>DATE(YEAR(G5744),MONTH(G5744),1)</f>
        <v/>
      </c>
      <c r="O5744" s="132">
        <f>IF(G5744&gt;$K$3,"Futuro","Atraso")</f>
        <v/>
      </c>
      <c r="P5744">
        <f>12*(YEAR(G5744)-YEAR($K$3))+(MONTH(G5744)-MONTH($K$3))</f>
        <v/>
      </c>
      <c r="Q5744" s="366">
        <f>IF(M5744="IBIRAPITANGA FASE 3",IF(O5744="Atraso",L5744,L5744/(1+$I$2)^P5744),IF(O5744="Atraso",L5744,L5744/(1+$I$1)^P5744))</f>
        <v/>
      </c>
      <c r="R5744">
        <f>IF(O5744="Atraso",$K$3-G5744,0)</f>
        <v/>
      </c>
      <c r="S5744">
        <f>IF(R5744&lt;=15,"Até 15",IF(R5744&lt;=30,"Entre 15 e 30",IF(R5744&lt;=60,"Entre 30 e 60",IF(R5744&lt;=90,"Entre 60 e 90",IF(R5744&lt;=120,"Entre 90 e 120",IF(R5744&lt;=150,"Entre 120 e 150",IF(R5744&lt;=180,"Entre 150 e 180","Superior a 180")))))))</f>
        <v/>
      </c>
    </row>
    <row r="5745">
      <c r="A5745" t="inlineStr">
        <is>
          <t>Q025L01</t>
        </is>
      </c>
      <c r="B5745" t="inlineStr">
        <is>
          <t>GABRIEL CARREIRO DA SILVA</t>
        </is>
      </c>
      <c r="C5745" t="n">
        <v>1</v>
      </c>
      <c r="D5745" t="inlineStr">
        <is>
          <t>IPCA</t>
        </is>
      </c>
      <c r="E5745" t="n">
        <v>0.009488792934583046</v>
      </c>
      <c r="F5745" t="inlineStr">
        <is>
          <t>MENSAL</t>
        </is>
      </c>
      <c r="G5745" t="n">
        <v>47238</v>
      </c>
      <c r="H5745" t="n">
        <v>47238</v>
      </c>
      <c r="I5745" t="n">
        <v>95</v>
      </c>
      <c r="J5745" t="inlineStr">
        <is>
          <t>CARTEIRA</t>
        </is>
      </c>
      <c r="K5745" t="inlineStr">
        <is>
          <t>CONTRATO</t>
        </is>
      </c>
      <c r="L5745" t="n">
        <v>2078.24</v>
      </c>
      <c r="M5745" t="inlineStr">
        <is>
          <t>IBIRAPITANGA FASE 3</t>
        </is>
      </c>
      <c r="N5745" s="142">
        <f>DATE(YEAR(G5745),MONTH(G5745),1)</f>
        <v/>
      </c>
      <c r="O5745" s="132">
        <f>IF(G5745&gt;$K$3,"Futuro","Atraso")</f>
        <v/>
      </c>
      <c r="P5745">
        <f>12*(YEAR(G5745)-YEAR($K$3))+(MONTH(G5745)-MONTH($K$3))</f>
        <v/>
      </c>
      <c r="Q5745" s="366">
        <f>IF(M5745="IBIRAPITANGA FASE 3",IF(O5745="Atraso",L5745,L5745/(1+$I$2)^P5745),IF(O5745="Atraso",L5745,L5745/(1+$I$1)^P5745))</f>
        <v/>
      </c>
      <c r="R5745">
        <f>IF(O5745="Atraso",$K$3-G5745,0)</f>
        <v/>
      </c>
      <c r="S5745">
        <f>IF(R5745&lt;=15,"Até 15",IF(R5745&lt;=30,"Entre 15 e 30",IF(R5745&lt;=60,"Entre 30 e 60",IF(R5745&lt;=90,"Entre 60 e 90",IF(R5745&lt;=120,"Entre 90 e 120",IF(R5745&lt;=150,"Entre 120 e 150",IF(R5745&lt;=180,"Entre 150 e 180","Superior a 180")))))))</f>
        <v/>
      </c>
    </row>
    <row r="5746">
      <c r="A5746" t="inlineStr">
        <is>
          <t>Q025L01</t>
        </is>
      </c>
      <c r="B5746" t="inlineStr">
        <is>
          <t>GABRIEL CARREIRO DA SILVA</t>
        </is>
      </c>
      <c r="C5746" t="n">
        <v>1</v>
      </c>
      <c r="D5746" t="inlineStr">
        <is>
          <t>IPCA</t>
        </is>
      </c>
      <c r="E5746" t="n">
        <v>0.009488792934583046</v>
      </c>
      <c r="F5746" t="inlineStr">
        <is>
          <t>MENSAL</t>
        </is>
      </c>
      <c r="G5746" t="n">
        <v>47268</v>
      </c>
      <c r="H5746" t="n">
        <v>47268</v>
      </c>
      <c r="I5746" t="n">
        <v>96</v>
      </c>
      <c r="J5746" t="inlineStr">
        <is>
          <t>CARTEIRA</t>
        </is>
      </c>
      <c r="K5746" t="inlineStr">
        <is>
          <t>CONTRATO</t>
        </is>
      </c>
      <c r="L5746" t="n">
        <v>2078.24</v>
      </c>
      <c r="M5746" t="inlineStr">
        <is>
          <t>IBIRAPITANGA FASE 3</t>
        </is>
      </c>
      <c r="N5746" s="142">
        <f>DATE(YEAR(G5746),MONTH(G5746),1)</f>
        <v/>
      </c>
      <c r="O5746" s="132">
        <f>IF(G5746&gt;$K$3,"Futuro","Atraso")</f>
        <v/>
      </c>
      <c r="P5746">
        <f>12*(YEAR(G5746)-YEAR($K$3))+(MONTH(G5746)-MONTH($K$3))</f>
        <v/>
      </c>
      <c r="Q5746" s="366">
        <f>IF(M5746="IBIRAPITANGA FASE 3",IF(O5746="Atraso",L5746,L5746/(1+$I$2)^P5746),IF(O5746="Atraso",L5746,L5746/(1+$I$1)^P5746))</f>
        <v/>
      </c>
      <c r="R5746">
        <f>IF(O5746="Atraso",$K$3-G5746,0)</f>
        <v/>
      </c>
      <c r="S5746">
        <f>IF(R5746&lt;=15,"Até 15",IF(R5746&lt;=30,"Entre 15 e 30",IF(R5746&lt;=60,"Entre 30 e 60",IF(R5746&lt;=90,"Entre 60 e 90",IF(R5746&lt;=120,"Entre 90 e 120",IF(R5746&lt;=150,"Entre 120 e 150",IF(R5746&lt;=180,"Entre 150 e 180","Superior a 180")))))))</f>
        <v/>
      </c>
    </row>
    <row r="5747">
      <c r="A5747" t="inlineStr">
        <is>
          <t>Q025L01</t>
        </is>
      </c>
      <c r="B5747" t="inlineStr">
        <is>
          <t>GABRIEL CARREIRO DA SILVA</t>
        </is>
      </c>
      <c r="C5747" t="n">
        <v>1</v>
      </c>
      <c r="D5747" t="inlineStr">
        <is>
          <t>IPCA</t>
        </is>
      </c>
      <c r="E5747" t="n">
        <v>0.009488792934583046</v>
      </c>
      <c r="F5747" t="inlineStr">
        <is>
          <t>MENSAL</t>
        </is>
      </c>
      <c r="G5747" t="n">
        <v>47299</v>
      </c>
      <c r="H5747" t="n">
        <v>47299</v>
      </c>
      <c r="I5747" t="n">
        <v>97</v>
      </c>
      <c r="J5747" t="inlineStr">
        <is>
          <t>CARTEIRA</t>
        </is>
      </c>
      <c r="K5747" t="inlineStr">
        <is>
          <t>CONTRATO</t>
        </is>
      </c>
      <c r="L5747" t="n">
        <v>2078.24</v>
      </c>
      <c r="M5747" t="inlineStr">
        <is>
          <t>IBIRAPITANGA FASE 3</t>
        </is>
      </c>
      <c r="N5747" s="142">
        <f>DATE(YEAR(G5747),MONTH(G5747),1)</f>
        <v/>
      </c>
      <c r="O5747" s="132">
        <f>IF(G5747&gt;$K$3,"Futuro","Atraso")</f>
        <v/>
      </c>
      <c r="P5747">
        <f>12*(YEAR(G5747)-YEAR($K$3))+(MONTH(G5747)-MONTH($K$3))</f>
        <v/>
      </c>
      <c r="Q5747" s="366">
        <f>IF(M5747="IBIRAPITANGA FASE 3",IF(O5747="Atraso",L5747,L5747/(1+$I$2)^P5747),IF(O5747="Atraso",L5747,L5747/(1+$I$1)^P5747))</f>
        <v/>
      </c>
      <c r="R5747">
        <f>IF(O5747="Atraso",$K$3-G5747,0)</f>
        <v/>
      </c>
      <c r="S5747">
        <f>IF(R5747&lt;=15,"Até 15",IF(R5747&lt;=30,"Entre 15 e 30",IF(R5747&lt;=60,"Entre 30 e 60",IF(R5747&lt;=90,"Entre 60 e 90",IF(R5747&lt;=120,"Entre 90 e 120",IF(R5747&lt;=150,"Entre 120 e 150",IF(R5747&lt;=180,"Entre 150 e 180","Superior a 180")))))))</f>
        <v/>
      </c>
    </row>
    <row r="5748">
      <c r="A5748" t="inlineStr">
        <is>
          <t>Q025L01</t>
        </is>
      </c>
      <c r="B5748" t="inlineStr">
        <is>
          <t>GABRIEL CARREIRO DA SILVA</t>
        </is>
      </c>
      <c r="C5748" t="n">
        <v>1</v>
      </c>
      <c r="D5748" t="inlineStr">
        <is>
          <t>IPCA</t>
        </is>
      </c>
      <c r="E5748" t="n">
        <v>0.009488792934583046</v>
      </c>
      <c r="F5748" t="inlineStr">
        <is>
          <t>MENSAL</t>
        </is>
      </c>
      <c r="G5748" t="n">
        <v>47329</v>
      </c>
      <c r="H5748" t="n">
        <v>47329</v>
      </c>
      <c r="I5748" t="n">
        <v>98</v>
      </c>
      <c r="J5748" t="inlineStr">
        <is>
          <t>CARTEIRA</t>
        </is>
      </c>
      <c r="K5748" t="inlineStr">
        <is>
          <t>CONTRATO</t>
        </is>
      </c>
      <c r="L5748" t="n">
        <v>2078.24</v>
      </c>
      <c r="M5748" t="inlineStr">
        <is>
          <t>IBIRAPITANGA FASE 3</t>
        </is>
      </c>
      <c r="N5748" s="142">
        <f>DATE(YEAR(G5748),MONTH(G5748),1)</f>
        <v/>
      </c>
      <c r="O5748" s="132">
        <f>IF(G5748&gt;$K$3,"Futuro","Atraso")</f>
        <v/>
      </c>
      <c r="P5748">
        <f>12*(YEAR(G5748)-YEAR($K$3))+(MONTH(G5748)-MONTH($K$3))</f>
        <v/>
      </c>
      <c r="Q5748" s="366">
        <f>IF(M5748="IBIRAPITANGA FASE 3",IF(O5748="Atraso",L5748,L5748/(1+$I$2)^P5748),IF(O5748="Atraso",L5748,L5748/(1+$I$1)^P5748))</f>
        <v/>
      </c>
      <c r="R5748">
        <f>IF(O5748="Atraso",$K$3-G5748,0)</f>
        <v/>
      </c>
      <c r="S5748">
        <f>IF(R5748&lt;=15,"Até 15",IF(R5748&lt;=30,"Entre 15 e 30",IF(R5748&lt;=60,"Entre 30 e 60",IF(R5748&lt;=90,"Entre 60 e 90",IF(R5748&lt;=120,"Entre 90 e 120",IF(R5748&lt;=150,"Entre 120 e 150",IF(R5748&lt;=180,"Entre 150 e 180","Superior a 180")))))))</f>
        <v/>
      </c>
    </row>
    <row r="5749">
      <c r="A5749" t="inlineStr">
        <is>
          <t>Q025L01</t>
        </is>
      </c>
      <c r="B5749" t="inlineStr">
        <is>
          <t>GABRIEL CARREIRO DA SILVA</t>
        </is>
      </c>
      <c r="C5749" t="n">
        <v>1</v>
      </c>
      <c r="D5749" t="inlineStr">
        <is>
          <t>IPCA</t>
        </is>
      </c>
      <c r="E5749" t="n">
        <v>0.009488792934583046</v>
      </c>
      <c r="F5749" t="inlineStr">
        <is>
          <t>MENSAL</t>
        </is>
      </c>
      <c r="G5749" t="n">
        <v>47360</v>
      </c>
      <c r="H5749" t="n">
        <v>47360</v>
      </c>
      <c r="I5749" t="n">
        <v>99</v>
      </c>
      <c r="J5749" t="inlineStr">
        <is>
          <t>CARTEIRA</t>
        </is>
      </c>
      <c r="K5749" t="inlineStr">
        <is>
          <t>CONTRATO</t>
        </is>
      </c>
      <c r="L5749" t="n">
        <v>2078.24</v>
      </c>
      <c r="M5749" t="inlineStr">
        <is>
          <t>IBIRAPITANGA FASE 3</t>
        </is>
      </c>
      <c r="N5749" s="142">
        <f>DATE(YEAR(G5749),MONTH(G5749),1)</f>
        <v/>
      </c>
      <c r="O5749" s="132">
        <f>IF(G5749&gt;$K$3,"Futuro","Atraso")</f>
        <v/>
      </c>
      <c r="P5749">
        <f>12*(YEAR(G5749)-YEAR($K$3))+(MONTH(G5749)-MONTH($K$3))</f>
        <v/>
      </c>
      <c r="Q5749" s="366">
        <f>IF(M5749="IBIRAPITANGA FASE 3",IF(O5749="Atraso",L5749,L5749/(1+$I$2)^P5749),IF(O5749="Atraso",L5749,L5749/(1+$I$1)^P5749))</f>
        <v/>
      </c>
      <c r="R5749">
        <f>IF(O5749="Atraso",$K$3-G5749,0)</f>
        <v/>
      </c>
      <c r="S5749">
        <f>IF(R5749&lt;=15,"Até 15",IF(R5749&lt;=30,"Entre 15 e 30",IF(R5749&lt;=60,"Entre 30 e 60",IF(R5749&lt;=90,"Entre 60 e 90",IF(R5749&lt;=120,"Entre 90 e 120",IF(R5749&lt;=150,"Entre 120 e 150",IF(R5749&lt;=180,"Entre 150 e 180","Superior a 180")))))))</f>
        <v/>
      </c>
    </row>
    <row r="5750">
      <c r="A5750" t="inlineStr">
        <is>
          <t>Q025L01</t>
        </is>
      </c>
      <c r="B5750" t="inlineStr">
        <is>
          <t>GABRIEL CARREIRO DA SILVA</t>
        </is>
      </c>
      <c r="C5750" t="n">
        <v>1</v>
      </c>
      <c r="D5750" t="inlineStr">
        <is>
          <t>IPCA</t>
        </is>
      </c>
      <c r="E5750" t="n">
        <v>0.009488792934583046</v>
      </c>
      <c r="F5750" t="inlineStr">
        <is>
          <t>MENSAL</t>
        </is>
      </c>
      <c r="G5750" t="n">
        <v>47391</v>
      </c>
      <c r="H5750" t="n">
        <v>47391</v>
      </c>
      <c r="I5750" t="n">
        <v>100</v>
      </c>
      <c r="J5750" t="inlineStr">
        <is>
          <t>CARTEIRA</t>
        </is>
      </c>
      <c r="K5750" t="inlineStr">
        <is>
          <t>CONTRATO</t>
        </is>
      </c>
      <c r="L5750" t="n">
        <v>2078.24</v>
      </c>
      <c r="M5750" t="inlineStr">
        <is>
          <t>IBIRAPITANGA FASE 3</t>
        </is>
      </c>
      <c r="N5750" s="142">
        <f>DATE(YEAR(G5750),MONTH(G5750),1)</f>
        <v/>
      </c>
      <c r="O5750" s="132">
        <f>IF(G5750&gt;$K$3,"Futuro","Atraso")</f>
        <v/>
      </c>
      <c r="P5750">
        <f>12*(YEAR(G5750)-YEAR($K$3))+(MONTH(G5750)-MONTH($K$3))</f>
        <v/>
      </c>
      <c r="Q5750" s="366">
        <f>IF(M5750="IBIRAPITANGA FASE 3",IF(O5750="Atraso",L5750,L5750/(1+$I$2)^P5750),IF(O5750="Atraso",L5750,L5750/(1+$I$1)^P5750))</f>
        <v/>
      </c>
      <c r="R5750">
        <f>IF(O5750="Atraso",$K$3-G5750,0)</f>
        <v/>
      </c>
      <c r="S5750">
        <f>IF(R5750&lt;=15,"Até 15",IF(R5750&lt;=30,"Entre 15 e 30",IF(R5750&lt;=60,"Entre 30 e 60",IF(R5750&lt;=90,"Entre 60 e 90",IF(R5750&lt;=120,"Entre 90 e 120",IF(R5750&lt;=150,"Entre 120 e 150",IF(R5750&lt;=180,"Entre 150 e 180","Superior a 180")))))))</f>
        <v/>
      </c>
    </row>
    <row r="5751">
      <c r="A5751" t="inlineStr">
        <is>
          <t>Q025L01</t>
        </is>
      </c>
      <c r="B5751" t="inlineStr">
        <is>
          <t>GABRIEL CARREIRO DA SILVA</t>
        </is>
      </c>
      <c r="C5751" t="n">
        <v>1</v>
      </c>
      <c r="D5751" t="inlineStr">
        <is>
          <t>IPCA</t>
        </is>
      </c>
      <c r="E5751" t="n">
        <v>0.009488792934583046</v>
      </c>
      <c r="F5751" t="inlineStr">
        <is>
          <t>MENSAL</t>
        </is>
      </c>
      <c r="G5751" t="n">
        <v>47421</v>
      </c>
      <c r="H5751" t="n">
        <v>47421</v>
      </c>
      <c r="I5751" t="n">
        <v>101</v>
      </c>
      <c r="J5751" t="inlineStr">
        <is>
          <t>CARTEIRA</t>
        </is>
      </c>
      <c r="K5751" t="inlineStr">
        <is>
          <t>CONTRATO</t>
        </is>
      </c>
      <c r="L5751" t="n">
        <v>2078.24</v>
      </c>
      <c r="M5751" t="inlineStr">
        <is>
          <t>IBIRAPITANGA FASE 3</t>
        </is>
      </c>
      <c r="N5751" s="142">
        <f>DATE(YEAR(G5751),MONTH(G5751),1)</f>
        <v/>
      </c>
      <c r="O5751" s="132">
        <f>IF(G5751&gt;$K$3,"Futuro","Atraso")</f>
        <v/>
      </c>
      <c r="P5751">
        <f>12*(YEAR(G5751)-YEAR($K$3))+(MONTH(G5751)-MONTH($K$3))</f>
        <v/>
      </c>
      <c r="Q5751" s="366">
        <f>IF(M5751="IBIRAPITANGA FASE 3",IF(O5751="Atraso",L5751,L5751/(1+$I$2)^P5751),IF(O5751="Atraso",L5751,L5751/(1+$I$1)^P5751))</f>
        <v/>
      </c>
      <c r="R5751">
        <f>IF(O5751="Atraso",$K$3-G5751,0)</f>
        <v/>
      </c>
      <c r="S5751">
        <f>IF(R5751&lt;=15,"Até 15",IF(R5751&lt;=30,"Entre 15 e 30",IF(R5751&lt;=60,"Entre 30 e 60",IF(R5751&lt;=90,"Entre 60 e 90",IF(R5751&lt;=120,"Entre 90 e 120",IF(R5751&lt;=150,"Entre 120 e 150",IF(R5751&lt;=180,"Entre 150 e 180","Superior a 180")))))))</f>
        <v/>
      </c>
    </row>
    <row r="5752">
      <c r="A5752" t="inlineStr">
        <is>
          <t>Q025L01</t>
        </is>
      </c>
      <c r="B5752" t="inlineStr">
        <is>
          <t>GABRIEL CARREIRO DA SILVA</t>
        </is>
      </c>
      <c r="C5752" t="n">
        <v>1</v>
      </c>
      <c r="D5752" t="inlineStr">
        <is>
          <t>IPCA</t>
        </is>
      </c>
      <c r="E5752" t="n">
        <v>0.009488792934583046</v>
      </c>
      <c r="F5752" t="inlineStr">
        <is>
          <t>MENSAL</t>
        </is>
      </c>
      <c r="G5752" t="n">
        <v>47452</v>
      </c>
      <c r="H5752" t="n">
        <v>47452</v>
      </c>
      <c r="I5752" t="n">
        <v>102</v>
      </c>
      <c r="J5752" t="inlineStr">
        <is>
          <t>CARTEIRA</t>
        </is>
      </c>
      <c r="K5752" t="inlineStr">
        <is>
          <t>CONTRATO</t>
        </is>
      </c>
      <c r="L5752" t="n">
        <v>2078.24</v>
      </c>
      <c r="M5752" t="inlineStr">
        <is>
          <t>IBIRAPITANGA FASE 3</t>
        </is>
      </c>
      <c r="N5752" s="142">
        <f>DATE(YEAR(G5752),MONTH(G5752),1)</f>
        <v/>
      </c>
      <c r="O5752" s="132">
        <f>IF(G5752&gt;$K$3,"Futuro","Atraso")</f>
        <v/>
      </c>
      <c r="P5752">
        <f>12*(YEAR(G5752)-YEAR($K$3))+(MONTH(G5752)-MONTH($K$3))</f>
        <v/>
      </c>
      <c r="Q5752" s="366">
        <f>IF(M5752="IBIRAPITANGA FASE 3",IF(O5752="Atraso",L5752,L5752/(1+$I$2)^P5752),IF(O5752="Atraso",L5752,L5752/(1+$I$1)^P5752))</f>
        <v/>
      </c>
      <c r="R5752">
        <f>IF(O5752="Atraso",$K$3-G5752,0)</f>
        <v/>
      </c>
      <c r="S5752">
        <f>IF(R5752&lt;=15,"Até 15",IF(R5752&lt;=30,"Entre 15 e 30",IF(R5752&lt;=60,"Entre 30 e 60",IF(R5752&lt;=90,"Entre 60 e 90",IF(R5752&lt;=120,"Entre 90 e 120",IF(R5752&lt;=150,"Entre 120 e 150",IF(R5752&lt;=180,"Entre 150 e 180","Superior a 180")))))))</f>
        <v/>
      </c>
    </row>
    <row r="5753">
      <c r="A5753" t="inlineStr">
        <is>
          <t>Q025L01</t>
        </is>
      </c>
      <c r="B5753" t="inlineStr">
        <is>
          <t>GABRIEL CARREIRO DA SILVA</t>
        </is>
      </c>
      <c r="C5753" t="n">
        <v>1</v>
      </c>
      <c r="D5753" t="inlineStr">
        <is>
          <t>IPCA</t>
        </is>
      </c>
      <c r="E5753" t="n">
        <v>0.009488792934583046</v>
      </c>
      <c r="F5753" t="inlineStr">
        <is>
          <t>MENSAL</t>
        </is>
      </c>
      <c r="G5753" t="n">
        <v>47482</v>
      </c>
      <c r="H5753" t="n">
        <v>47482</v>
      </c>
      <c r="I5753" t="n">
        <v>103</v>
      </c>
      <c r="J5753" t="inlineStr">
        <is>
          <t>CARTEIRA</t>
        </is>
      </c>
      <c r="K5753" t="inlineStr">
        <is>
          <t>CONTRATO</t>
        </is>
      </c>
      <c r="L5753" t="n">
        <v>2078.24</v>
      </c>
      <c r="M5753" t="inlineStr">
        <is>
          <t>IBIRAPITANGA FASE 3</t>
        </is>
      </c>
      <c r="N5753" s="142">
        <f>DATE(YEAR(G5753),MONTH(G5753),1)</f>
        <v/>
      </c>
      <c r="O5753" s="132">
        <f>IF(G5753&gt;$K$3,"Futuro","Atraso")</f>
        <v/>
      </c>
      <c r="P5753">
        <f>12*(YEAR(G5753)-YEAR($K$3))+(MONTH(G5753)-MONTH($K$3))</f>
        <v/>
      </c>
      <c r="Q5753" s="366">
        <f>IF(M5753="IBIRAPITANGA FASE 3",IF(O5753="Atraso",L5753,L5753/(1+$I$2)^P5753),IF(O5753="Atraso",L5753,L5753/(1+$I$1)^P5753))</f>
        <v/>
      </c>
      <c r="R5753">
        <f>IF(O5753="Atraso",$K$3-G5753,0)</f>
        <v/>
      </c>
      <c r="S5753">
        <f>IF(R5753&lt;=15,"Até 15",IF(R5753&lt;=30,"Entre 15 e 30",IF(R5753&lt;=60,"Entre 30 e 60",IF(R5753&lt;=90,"Entre 60 e 90",IF(R5753&lt;=120,"Entre 90 e 120",IF(R5753&lt;=150,"Entre 120 e 150",IF(R5753&lt;=180,"Entre 150 e 180","Superior a 180")))))))</f>
        <v/>
      </c>
    </row>
    <row r="5754">
      <c r="A5754" t="inlineStr">
        <is>
          <t>Q025L01</t>
        </is>
      </c>
      <c r="B5754" t="inlineStr">
        <is>
          <t>GABRIEL CARREIRO DA SILVA</t>
        </is>
      </c>
      <c r="C5754" t="n">
        <v>1</v>
      </c>
      <c r="D5754" t="inlineStr">
        <is>
          <t>IPCA</t>
        </is>
      </c>
      <c r="E5754" t="n">
        <v>0.009488792934583046</v>
      </c>
      <c r="F5754" t="inlineStr">
        <is>
          <t>MENSAL</t>
        </is>
      </c>
      <c r="G5754" t="n">
        <v>47513</v>
      </c>
      <c r="H5754" t="n">
        <v>47513</v>
      </c>
      <c r="I5754" t="n">
        <v>104</v>
      </c>
      <c r="J5754" t="inlineStr">
        <is>
          <t>CARTEIRA</t>
        </is>
      </c>
      <c r="K5754" t="inlineStr">
        <is>
          <t>CONTRATO</t>
        </is>
      </c>
      <c r="L5754" t="n">
        <v>2078.24</v>
      </c>
      <c r="M5754" t="inlineStr">
        <is>
          <t>IBIRAPITANGA FASE 3</t>
        </is>
      </c>
      <c r="N5754" s="142">
        <f>DATE(YEAR(G5754),MONTH(G5754),1)</f>
        <v/>
      </c>
      <c r="O5754" s="132">
        <f>IF(G5754&gt;$K$3,"Futuro","Atraso")</f>
        <v/>
      </c>
      <c r="P5754">
        <f>12*(YEAR(G5754)-YEAR($K$3))+(MONTH(G5754)-MONTH($K$3))</f>
        <v/>
      </c>
      <c r="Q5754" s="366">
        <f>IF(M5754="IBIRAPITANGA FASE 3",IF(O5754="Atraso",L5754,L5754/(1+$I$2)^P5754),IF(O5754="Atraso",L5754,L5754/(1+$I$1)^P5754))</f>
        <v/>
      </c>
      <c r="R5754">
        <f>IF(O5754="Atraso",$K$3-G5754,0)</f>
        <v/>
      </c>
      <c r="S5754">
        <f>IF(R5754&lt;=15,"Até 15",IF(R5754&lt;=30,"Entre 15 e 30",IF(R5754&lt;=60,"Entre 30 e 60",IF(R5754&lt;=90,"Entre 60 e 90",IF(R5754&lt;=120,"Entre 90 e 120",IF(R5754&lt;=150,"Entre 120 e 150",IF(R5754&lt;=180,"Entre 150 e 180","Superior a 180")))))))</f>
        <v/>
      </c>
    </row>
    <row r="5755">
      <c r="A5755" t="inlineStr">
        <is>
          <t>Q025L01</t>
        </is>
      </c>
      <c r="B5755" t="inlineStr">
        <is>
          <t>GABRIEL CARREIRO DA SILVA</t>
        </is>
      </c>
      <c r="C5755" t="n">
        <v>1</v>
      </c>
      <c r="D5755" t="inlineStr">
        <is>
          <t>IPCA</t>
        </is>
      </c>
      <c r="E5755" t="n">
        <v>0.009488792934583046</v>
      </c>
      <c r="F5755" t="inlineStr">
        <is>
          <t>MENSAL</t>
        </is>
      </c>
      <c r="G5755" t="n">
        <v>47542</v>
      </c>
      <c r="H5755" t="n">
        <v>47542</v>
      </c>
      <c r="I5755" t="n">
        <v>105</v>
      </c>
      <c r="J5755" t="inlineStr">
        <is>
          <t>CARTEIRA</t>
        </is>
      </c>
      <c r="K5755" t="inlineStr">
        <is>
          <t>CONTRATO</t>
        </is>
      </c>
      <c r="L5755" t="n">
        <v>2078.24</v>
      </c>
      <c r="M5755" t="inlineStr">
        <is>
          <t>IBIRAPITANGA FASE 3</t>
        </is>
      </c>
      <c r="N5755" s="142">
        <f>DATE(YEAR(G5755),MONTH(G5755),1)</f>
        <v/>
      </c>
      <c r="O5755" s="132">
        <f>IF(G5755&gt;$K$3,"Futuro","Atraso")</f>
        <v/>
      </c>
      <c r="P5755">
        <f>12*(YEAR(G5755)-YEAR($K$3))+(MONTH(G5755)-MONTH($K$3))</f>
        <v/>
      </c>
      <c r="Q5755" s="366">
        <f>IF(M5755="IBIRAPITANGA FASE 3",IF(O5755="Atraso",L5755,L5755/(1+$I$2)^P5755),IF(O5755="Atraso",L5755,L5755/(1+$I$1)^P5755))</f>
        <v/>
      </c>
      <c r="R5755">
        <f>IF(O5755="Atraso",$K$3-G5755,0)</f>
        <v/>
      </c>
      <c r="S5755">
        <f>IF(R5755&lt;=15,"Até 15",IF(R5755&lt;=30,"Entre 15 e 30",IF(R5755&lt;=60,"Entre 30 e 60",IF(R5755&lt;=90,"Entre 60 e 90",IF(R5755&lt;=120,"Entre 90 e 120",IF(R5755&lt;=150,"Entre 120 e 150",IF(R5755&lt;=180,"Entre 150 e 180","Superior a 180")))))))</f>
        <v/>
      </c>
    </row>
    <row r="5756">
      <c r="A5756" t="inlineStr">
        <is>
          <t>Q025L01</t>
        </is>
      </c>
      <c r="B5756" t="inlineStr">
        <is>
          <t>GABRIEL CARREIRO DA SILVA</t>
        </is>
      </c>
      <c r="C5756" t="n">
        <v>1</v>
      </c>
      <c r="D5756" t="inlineStr">
        <is>
          <t>IPCA</t>
        </is>
      </c>
      <c r="E5756" t="n">
        <v>0.009488792934583046</v>
      </c>
      <c r="F5756" t="inlineStr">
        <is>
          <t>MENSAL</t>
        </is>
      </c>
      <c r="G5756" t="n">
        <v>47572</v>
      </c>
      <c r="H5756" t="n">
        <v>47572</v>
      </c>
      <c r="I5756" t="n">
        <v>106</v>
      </c>
      <c r="J5756" t="inlineStr">
        <is>
          <t>CARTEIRA</t>
        </is>
      </c>
      <c r="K5756" t="inlineStr">
        <is>
          <t>CONTRATO</t>
        </is>
      </c>
      <c r="L5756" t="n">
        <v>2078.24</v>
      </c>
      <c r="M5756" t="inlineStr">
        <is>
          <t>IBIRAPITANGA FASE 3</t>
        </is>
      </c>
      <c r="N5756" s="142">
        <f>DATE(YEAR(G5756),MONTH(G5756),1)</f>
        <v/>
      </c>
      <c r="O5756" s="132">
        <f>IF(G5756&gt;$K$3,"Futuro","Atraso")</f>
        <v/>
      </c>
      <c r="P5756">
        <f>12*(YEAR(G5756)-YEAR($K$3))+(MONTH(G5756)-MONTH($K$3))</f>
        <v/>
      </c>
      <c r="Q5756" s="366">
        <f>IF(M5756="IBIRAPITANGA FASE 3",IF(O5756="Atraso",L5756,L5756/(1+$I$2)^P5756),IF(O5756="Atraso",L5756,L5756/(1+$I$1)^P5756))</f>
        <v/>
      </c>
      <c r="R5756">
        <f>IF(O5756="Atraso",$K$3-G5756,0)</f>
        <v/>
      </c>
      <c r="S5756">
        <f>IF(R5756&lt;=15,"Até 15",IF(R5756&lt;=30,"Entre 15 e 30",IF(R5756&lt;=60,"Entre 30 e 60",IF(R5756&lt;=90,"Entre 60 e 90",IF(R5756&lt;=120,"Entre 90 e 120",IF(R5756&lt;=150,"Entre 120 e 150",IF(R5756&lt;=180,"Entre 150 e 180","Superior a 180")))))))</f>
        <v/>
      </c>
    </row>
    <row r="5757">
      <c r="A5757" t="inlineStr">
        <is>
          <t>Q025L01</t>
        </is>
      </c>
      <c r="B5757" t="inlineStr">
        <is>
          <t>GABRIEL CARREIRO DA SILVA</t>
        </is>
      </c>
      <c r="C5757" t="n">
        <v>1</v>
      </c>
      <c r="D5757" t="inlineStr">
        <is>
          <t>IPCA</t>
        </is>
      </c>
      <c r="E5757" t="n">
        <v>0.009488792934583046</v>
      </c>
      <c r="F5757" t="inlineStr">
        <is>
          <t>MENSAL</t>
        </is>
      </c>
      <c r="G5757" t="n">
        <v>47603</v>
      </c>
      <c r="H5757" t="n">
        <v>47603</v>
      </c>
      <c r="I5757" t="n">
        <v>107</v>
      </c>
      <c r="J5757" t="inlineStr">
        <is>
          <t>CARTEIRA</t>
        </is>
      </c>
      <c r="K5757" t="inlineStr">
        <is>
          <t>CONTRATO</t>
        </is>
      </c>
      <c r="L5757" t="n">
        <v>2078.24</v>
      </c>
      <c r="M5757" t="inlineStr">
        <is>
          <t>IBIRAPITANGA FASE 3</t>
        </is>
      </c>
      <c r="N5757" s="142">
        <f>DATE(YEAR(G5757),MONTH(G5757),1)</f>
        <v/>
      </c>
      <c r="O5757" s="132">
        <f>IF(G5757&gt;$K$3,"Futuro","Atraso")</f>
        <v/>
      </c>
      <c r="P5757">
        <f>12*(YEAR(G5757)-YEAR($K$3))+(MONTH(G5757)-MONTH($K$3))</f>
        <v/>
      </c>
      <c r="Q5757" s="366">
        <f>IF(M5757="IBIRAPITANGA FASE 3",IF(O5757="Atraso",L5757,L5757/(1+$I$2)^P5757),IF(O5757="Atraso",L5757,L5757/(1+$I$1)^P5757))</f>
        <v/>
      </c>
      <c r="R5757">
        <f>IF(O5757="Atraso",$K$3-G5757,0)</f>
        <v/>
      </c>
      <c r="S5757">
        <f>IF(R5757&lt;=15,"Até 15",IF(R5757&lt;=30,"Entre 15 e 30",IF(R5757&lt;=60,"Entre 30 e 60",IF(R5757&lt;=90,"Entre 60 e 90",IF(R5757&lt;=120,"Entre 90 e 120",IF(R5757&lt;=150,"Entre 120 e 150",IF(R5757&lt;=180,"Entre 150 e 180","Superior a 180")))))))</f>
        <v/>
      </c>
    </row>
    <row r="5758">
      <c r="A5758" t="inlineStr">
        <is>
          <t>Q025L01</t>
        </is>
      </c>
      <c r="B5758" t="inlineStr">
        <is>
          <t>GABRIEL CARREIRO DA SILVA</t>
        </is>
      </c>
      <c r="C5758" t="n">
        <v>1</v>
      </c>
      <c r="D5758" t="inlineStr">
        <is>
          <t>IPCA</t>
        </is>
      </c>
      <c r="E5758" t="n">
        <v>0.009488792934583046</v>
      </c>
      <c r="F5758" t="inlineStr">
        <is>
          <t>MENSAL</t>
        </is>
      </c>
      <c r="G5758" t="n">
        <v>47633</v>
      </c>
      <c r="H5758" t="n">
        <v>47633</v>
      </c>
      <c r="I5758" t="n">
        <v>108</v>
      </c>
      <c r="J5758" t="inlineStr">
        <is>
          <t>CARTEIRA</t>
        </is>
      </c>
      <c r="K5758" t="inlineStr">
        <is>
          <t>CONTRATO</t>
        </is>
      </c>
      <c r="L5758" t="n">
        <v>2078.24</v>
      </c>
      <c r="M5758" t="inlineStr">
        <is>
          <t>IBIRAPITANGA FASE 3</t>
        </is>
      </c>
      <c r="N5758" s="142">
        <f>DATE(YEAR(G5758),MONTH(G5758),1)</f>
        <v/>
      </c>
      <c r="O5758" s="132">
        <f>IF(G5758&gt;$K$3,"Futuro","Atraso")</f>
        <v/>
      </c>
      <c r="P5758">
        <f>12*(YEAR(G5758)-YEAR($K$3))+(MONTH(G5758)-MONTH($K$3))</f>
        <v/>
      </c>
      <c r="Q5758" s="366">
        <f>IF(M5758="IBIRAPITANGA FASE 3",IF(O5758="Atraso",L5758,L5758/(1+$I$2)^P5758),IF(O5758="Atraso",L5758,L5758/(1+$I$1)^P5758))</f>
        <v/>
      </c>
      <c r="R5758">
        <f>IF(O5758="Atraso",$K$3-G5758,0)</f>
        <v/>
      </c>
      <c r="S5758">
        <f>IF(R5758&lt;=15,"Até 15",IF(R5758&lt;=30,"Entre 15 e 30",IF(R5758&lt;=60,"Entre 30 e 60",IF(R5758&lt;=90,"Entre 60 e 90",IF(R5758&lt;=120,"Entre 90 e 120",IF(R5758&lt;=150,"Entre 120 e 150",IF(R5758&lt;=180,"Entre 150 e 180","Superior a 180")))))))</f>
        <v/>
      </c>
    </row>
    <row r="5759">
      <c r="A5759" t="inlineStr">
        <is>
          <t>Q025L01</t>
        </is>
      </c>
      <c r="B5759" t="inlineStr">
        <is>
          <t>GABRIEL CARREIRO DA SILVA</t>
        </is>
      </c>
      <c r="C5759" t="n">
        <v>1</v>
      </c>
      <c r="D5759" t="inlineStr">
        <is>
          <t>IPCA</t>
        </is>
      </c>
      <c r="E5759" t="n">
        <v>0.009488792934583046</v>
      </c>
      <c r="F5759" t="inlineStr">
        <is>
          <t>MENSAL</t>
        </is>
      </c>
      <c r="G5759" t="n">
        <v>47664</v>
      </c>
      <c r="H5759" t="n">
        <v>47664</v>
      </c>
      <c r="I5759" t="n">
        <v>109</v>
      </c>
      <c r="J5759" t="inlineStr">
        <is>
          <t>CARTEIRA</t>
        </is>
      </c>
      <c r="K5759" t="inlineStr">
        <is>
          <t>CONTRATO</t>
        </is>
      </c>
      <c r="L5759" t="n">
        <v>2078.24</v>
      </c>
      <c r="M5759" t="inlineStr">
        <is>
          <t>IBIRAPITANGA FASE 3</t>
        </is>
      </c>
      <c r="N5759" s="142">
        <f>DATE(YEAR(G5759),MONTH(G5759),1)</f>
        <v/>
      </c>
      <c r="O5759" s="132">
        <f>IF(G5759&gt;$K$3,"Futuro","Atraso")</f>
        <v/>
      </c>
      <c r="P5759">
        <f>12*(YEAR(G5759)-YEAR($K$3))+(MONTH(G5759)-MONTH($K$3))</f>
        <v/>
      </c>
      <c r="Q5759" s="366">
        <f>IF(M5759="IBIRAPITANGA FASE 3",IF(O5759="Atraso",L5759,L5759/(1+$I$2)^P5759),IF(O5759="Atraso",L5759,L5759/(1+$I$1)^P5759))</f>
        <v/>
      </c>
      <c r="R5759">
        <f>IF(O5759="Atraso",$K$3-G5759,0)</f>
        <v/>
      </c>
      <c r="S5759">
        <f>IF(R5759&lt;=15,"Até 15",IF(R5759&lt;=30,"Entre 15 e 30",IF(R5759&lt;=60,"Entre 30 e 60",IF(R5759&lt;=90,"Entre 60 e 90",IF(R5759&lt;=120,"Entre 90 e 120",IF(R5759&lt;=150,"Entre 120 e 150",IF(R5759&lt;=180,"Entre 150 e 180","Superior a 180")))))))</f>
        <v/>
      </c>
    </row>
    <row r="5760">
      <c r="A5760" t="inlineStr">
        <is>
          <t>Q025L01</t>
        </is>
      </c>
      <c r="B5760" t="inlineStr">
        <is>
          <t>GABRIEL CARREIRO DA SILVA</t>
        </is>
      </c>
      <c r="C5760" t="n">
        <v>1</v>
      </c>
      <c r="D5760" t="inlineStr">
        <is>
          <t>IPCA</t>
        </is>
      </c>
      <c r="E5760" t="n">
        <v>0.009488792934583046</v>
      </c>
      <c r="F5760" t="inlineStr">
        <is>
          <t>MENSAL</t>
        </is>
      </c>
      <c r="G5760" t="n">
        <v>47694</v>
      </c>
      <c r="H5760" t="n">
        <v>47694</v>
      </c>
      <c r="I5760" t="n">
        <v>110</v>
      </c>
      <c r="J5760" t="inlineStr">
        <is>
          <t>CARTEIRA</t>
        </is>
      </c>
      <c r="K5760" t="inlineStr">
        <is>
          <t>CONTRATO</t>
        </is>
      </c>
      <c r="L5760" t="n">
        <v>2078.24</v>
      </c>
      <c r="M5760" t="inlineStr">
        <is>
          <t>IBIRAPITANGA FASE 3</t>
        </is>
      </c>
      <c r="N5760" s="142">
        <f>DATE(YEAR(G5760),MONTH(G5760),1)</f>
        <v/>
      </c>
      <c r="O5760" s="132">
        <f>IF(G5760&gt;$K$3,"Futuro","Atraso")</f>
        <v/>
      </c>
      <c r="P5760">
        <f>12*(YEAR(G5760)-YEAR($K$3))+(MONTH(G5760)-MONTH($K$3))</f>
        <v/>
      </c>
      <c r="Q5760" s="366">
        <f>IF(M5760="IBIRAPITANGA FASE 3",IF(O5760="Atraso",L5760,L5760/(1+$I$2)^P5760),IF(O5760="Atraso",L5760,L5760/(1+$I$1)^P5760))</f>
        <v/>
      </c>
      <c r="R5760">
        <f>IF(O5760="Atraso",$K$3-G5760,0)</f>
        <v/>
      </c>
      <c r="S5760">
        <f>IF(R5760&lt;=15,"Até 15",IF(R5760&lt;=30,"Entre 15 e 30",IF(R5760&lt;=60,"Entre 30 e 60",IF(R5760&lt;=90,"Entre 60 e 90",IF(R5760&lt;=120,"Entre 90 e 120",IF(R5760&lt;=150,"Entre 120 e 150",IF(R5760&lt;=180,"Entre 150 e 180","Superior a 180")))))))</f>
        <v/>
      </c>
    </row>
    <row r="5761">
      <c r="A5761" t="inlineStr">
        <is>
          <t>Q025L01</t>
        </is>
      </c>
      <c r="B5761" t="inlineStr">
        <is>
          <t>GABRIEL CARREIRO DA SILVA</t>
        </is>
      </c>
      <c r="C5761" t="n">
        <v>1</v>
      </c>
      <c r="D5761" t="inlineStr">
        <is>
          <t>IPCA</t>
        </is>
      </c>
      <c r="E5761" t="n">
        <v>0.009488792934583046</v>
      </c>
      <c r="F5761" t="inlineStr">
        <is>
          <t>MENSAL</t>
        </is>
      </c>
      <c r="G5761" t="n">
        <v>47725</v>
      </c>
      <c r="H5761" t="n">
        <v>47725</v>
      </c>
      <c r="I5761" t="n">
        <v>111</v>
      </c>
      <c r="J5761" t="inlineStr">
        <is>
          <t>CARTEIRA</t>
        </is>
      </c>
      <c r="K5761" t="inlineStr">
        <is>
          <t>CONTRATO</t>
        </is>
      </c>
      <c r="L5761" t="n">
        <v>2078.24</v>
      </c>
      <c r="M5761" t="inlineStr">
        <is>
          <t>IBIRAPITANGA FASE 3</t>
        </is>
      </c>
      <c r="N5761" s="142">
        <f>DATE(YEAR(G5761),MONTH(G5761),1)</f>
        <v/>
      </c>
      <c r="O5761" s="132">
        <f>IF(G5761&gt;$K$3,"Futuro","Atraso")</f>
        <v/>
      </c>
      <c r="P5761">
        <f>12*(YEAR(G5761)-YEAR($K$3))+(MONTH(G5761)-MONTH($K$3))</f>
        <v/>
      </c>
      <c r="Q5761" s="366">
        <f>IF(M5761="IBIRAPITANGA FASE 3",IF(O5761="Atraso",L5761,L5761/(1+$I$2)^P5761),IF(O5761="Atraso",L5761,L5761/(1+$I$1)^P5761))</f>
        <v/>
      </c>
      <c r="R5761">
        <f>IF(O5761="Atraso",$K$3-G5761,0)</f>
        <v/>
      </c>
      <c r="S5761">
        <f>IF(R5761&lt;=15,"Até 15",IF(R5761&lt;=30,"Entre 15 e 30",IF(R5761&lt;=60,"Entre 30 e 60",IF(R5761&lt;=90,"Entre 60 e 90",IF(R5761&lt;=120,"Entre 90 e 120",IF(R5761&lt;=150,"Entre 120 e 150",IF(R5761&lt;=180,"Entre 150 e 180","Superior a 180")))))))</f>
        <v/>
      </c>
    </row>
    <row r="5762">
      <c r="A5762" t="inlineStr">
        <is>
          <t>Q025L01</t>
        </is>
      </c>
      <c r="B5762" t="inlineStr">
        <is>
          <t>GABRIEL CARREIRO DA SILVA</t>
        </is>
      </c>
      <c r="C5762" t="n">
        <v>1</v>
      </c>
      <c r="D5762" t="inlineStr">
        <is>
          <t>IPCA</t>
        </is>
      </c>
      <c r="E5762" t="n">
        <v>0.009488792934583046</v>
      </c>
      <c r="F5762" t="inlineStr">
        <is>
          <t>MENSAL</t>
        </is>
      </c>
      <c r="G5762" t="n">
        <v>47756</v>
      </c>
      <c r="H5762" t="n">
        <v>47756</v>
      </c>
      <c r="I5762" t="n">
        <v>112</v>
      </c>
      <c r="J5762" t="inlineStr">
        <is>
          <t>CARTEIRA</t>
        </is>
      </c>
      <c r="K5762" t="inlineStr">
        <is>
          <t>CONTRATO</t>
        </is>
      </c>
      <c r="L5762" t="n">
        <v>2078.24</v>
      </c>
      <c r="M5762" t="inlineStr">
        <is>
          <t>IBIRAPITANGA FASE 3</t>
        </is>
      </c>
      <c r="N5762" s="142">
        <f>DATE(YEAR(G5762),MONTH(G5762),1)</f>
        <v/>
      </c>
      <c r="O5762" s="132">
        <f>IF(G5762&gt;$K$3,"Futuro","Atraso")</f>
        <v/>
      </c>
      <c r="P5762">
        <f>12*(YEAR(G5762)-YEAR($K$3))+(MONTH(G5762)-MONTH($K$3))</f>
        <v/>
      </c>
      <c r="Q5762" s="366">
        <f>IF(M5762="IBIRAPITANGA FASE 3",IF(O5762="Atraso",L5762,L5762/(1+$I$2)^P5762),IF(O5762="Atraso",L5762,L5762/(1+$I$1)^P5762))</f>
        <v/>
      </c>
      <c r="R5762">
        <f>IF(O5762="Atraso",$K$3-G5762,0)</f>
        <v/>
      </c>
      <c r="S5762">
        <f>IF(R5762&lt;=15,"Até 15",IF(R5762&lt;=30,"Entre 15 e 30",IF(R5762&lt;=60,"Entre 30 e 60",IF(R5762&lt;=90,"Entre 60 e 90",IF(R5762&lt;=120,"Entre 90 e 120",IF(R5762&lt;=150,"Entre 120 e 150",IF(R5762&lt;=180,"Entre 150 e 180","Superior a 180")))))))</f>
        <v/>
      </c>
    </row>
    <row r="5763">
      <c r="A5763" t="inlineStr">
        <is>
          <t>Q025L01</t>
        </is>
      </c>
      <c r="B5763" t="inlineStr">
        <is>
          <t>GABRIEL CARREIRO DA SILVA</t>
        </is>
      </c>
      <c r="C5763" t="n">
        <v>1</v>
      </c>
      <c r="D5763" t="inlineStr">
        <is>
          <t>IPCA</t>
        </is>
      </c>
      <c r="E5763" t="n">
        <v>0.009488792934583046</v>
      </c>
      <c r="F5763" t="inlineStr">
        <is>
          <t>MENSAL</t>
        </is>
      </c>
      <c r="G5763" t="n">
        <v>47786</v>
      </c>
      <c r="H5763" t="n">
        <v>47786</v>
      </c>
      <c r="I5763" t="n">
        <v>113</v>
      </c>
      <c r="J5763" t="inlineStr">
        <is>
          <t>CARTEIRA</t>
        </is>
      </c>
      <c r="K5763" t="inlineStr">
        <is>
          <t>CONTRATO</t>
        </is>
      </c>
      <c r="L5763" t="n">
        <v>2078.24</v>
      </c>
      <c r="M5763" t="inlineStr">
        <is>
          <t>IBIRAPITANGA FASE 3</t>
        </is>
      </c>
      <c r="N5763" s="142">
        <f>DATE(YEAR(G5763),MONTH(G5763),1)</f>
        <v/>
      </c>
      <c r="O5763" s="132">
        <f>IF(G5763&gt;$K$3,"Futuro","Atraso")</f>
        <v/>
      </c>
      <c r="P5763">
        <f>12*(YEAR(G5763)-YEAR($K$3))+(MONTH(G5763)-MONTH($K$3))</f>
        <v/>
      </c>
      <c r="Q5763" s="366">
        <f>IF(M5763="IBIRAPITANGA FASE 3",IF(O5763="Atraso",L5763,L5763/(1+$I$2)^P5763),IF(O5763="Atraso",L5763,L5763/(1+$I$1)^P5763))</f>
        <v/>
      </c>
      <c r="R5763">
        <f>IF(O5763="Atraso",$K$3-G5763,0)</f>
        <v/>
      </c>
      <c r="S5763">
        <f>IF(R5763&lt;=15,"Até 15",IF(R5763&lt;=30,"Entre 15 e 30",IF(R5763&lt;=60,"Entre 30 e 60",IF(R5763&lt;=90,"Entre 60 e 90",IF(R5763&lt;=120,"Entre 90 e 120",IF(R5763&lt;=150,"Entre 120 e 150",IF(R5763&lt;=180,"Entre 150 e 180","Superior a 180")))))))</f>
        <v/>
      </c>
    </row>
    <row r="5764">
      <c r="A5764" t="inlineStr">
        <is>
          <t>Q025L01</t>
        </is>
      </c>
      <c r="B5764" t="inlineStr">
        <is>
          <t>GABRIEL CARREIRO DA SILVA</t>
        </is>
      </c>
      <c r="C5764" t="n">
        <v>1</v>
      </c>
      <c r="D5764" t="inlineStr">
        <is>
          <t>IPCA</t>
        </is>
      </c>
      <c r="E5764" t="n">
        <v>0.009488792934583046</v>
      </c>
      <c r="F5764" t="inlineStr">
        <is>
          <t>MENSAL</t>
        </is>
      </c>
      <c r="G5764" t="n">
        <v>47817</v>
      </c>
      <c r="H5764" t="n">
        <v>47817</v>
      </c>
      <c r="I5764" t="n">
        <v>114</v>
      </c>
      <c r="J5764" t="inlineStr">
        <is>
          <t>CARTEIRA</t>
        </is>
      </c>
      <c r="K5764" t="inlineStr">
        <is>
          <t>CONTRATO</t>
        </is>
      </c>
      <c r="L5764" t="n">
        <v>2078.24</v>
      </c>
      <c r="M5764" t="inlineStr">
        <is>
          <t>IBIRAPITANGA FASE 3</t>
        </is>
      </c>
      <c r="N5764" s="142">
        <f>DATE(YEAR(G5764),MONTH(G5764),1)</f>
        <v/>
      </c>
      <c r="O5764" s="132">
        <f>IF(G5764&gt;$K$3,"Futuro","Atraso")</f>
        <v/>
      </c>
      <c r="P5764">
        <f>12*(YEAR(G5764)-YEAR($K$3))+(MONTH(G5764)-MONTH($K$3))</f>
        <v/>
      </c>
      <c r="Q5764" s="366">
        <f>IF(M5764="IBIRAPITANGA FASE 3",IF(O5764="Atraso",L5764,L5764/(1+$I$2)^P5764),IF(O5764="Atraso",L5764,L5764/(1+$I$1)^P5764))</f>
        <v/>
      </c>
      <c r="R5764">
        <f>IF(O5764="Atraso",$K$3-G5764,0)</f>
        <v/>
      </c>
      <c r="S5764">
        <f>IF(R5764&lt;=15,"Até 15",IF(R5764&lt;=30,"Entre 15 e 30",IF(R5764&lt;=60,"Entre 30 e 60",IF(R5764&lt;=90,"Entre 60 e 90",IF(R5764&lt;=120,"Entre 90 e 120",IF(R5764&lt;=150,"Entre 120 e 150",IF(R5764&lt;=180,"Entre 150 e 180","Superior a 180")))))))</f>
        <v/>
      </c>
    </row>
    <row r="5765">
      <c r="A5765" t="inlineStr">
        <is>
          <t>Q025L01</t>
        </is>
      </c>
      <c r="B5765" t="inlineStr">
        <is>
          <t>GABRIEL CARREIRO DA SILVA</t>
        </is>
      </c>
      <c r="C5765" t="n">
        <v>1</v>
      </c>
      <c r="D5765" t="inlineStr">
        <is>
          <t>IPCA</t>
        </is>
      </c>
      <c r="E5765" t="n">
        <v>0.009488792934583046</v>
      </c>
      <c r="F5765" t="inlineStr">
        <is>
          <t>MENSAL</t>
        </is>
      </c>
      <c r="G5765" t="n">
        <v>47847</v>
      </c>
      <c r="H5765" t="n">
        <v>47847</v>
      </c>
      <c r="I5765" t="n">
        <v>115</v>
      </c>
      <c r="J5765" t="inlineStr">
        <is>
          <t>CARTEIRA</t>
        </is>
      </c>
      <c r="K5765" t="inlineStr">
        <is>
          <t>CONTRATO</t>
        </is>
      </c>
      <c r="L5765" t="n">
        <v>2078.24</v>
      </c>
      <c r="M5765" t="inlineStr">
        <is>
          <t>IBIRAPITANGA FASE 3</t>
        </is>
      </c>
      <c r="N5765" s="142">
        <f>DATE(YEAR(G5765),MONTH(G5765),1)</f>
        <v/>
      </c>
      <c r="O5765" s="132">
        <f>IF(G5765&gt;$K$3,"Futuro","Atraso")</f>
        <v/>
      </c>
      <c r="P5765">
        <f>12*(YEAR(G5765)-YEAR($K$3))+(MONTH(G5765)-MONTH($K$3))</f>
        <v/>
      </c>
      <c r="Q5765" s="366">
        <f>IF(M5765="IBIRAPITANGA FASE 3",IF(O5765="Atraso",L5765,L5765/(1+$I$2)^P5765),IF(O5765="Atraso",L5765,L5765/(1+$I$1)^P5765))</f>
        <v/>
      </c>
      <c r="R5765">
        <f>IF(O5765="Atraso",$K$3-G5765,0)</f>
        <v/>
      </c>
      <c r="S5765">
        <f>IF(R5765&lt;=15,"Até 15",IF(R5765&lt;=30,"Entre 15 e 30",IF(R5765&lt;=60,"Entre 30 e 60",IF(R5765&lt;=90,"Entre 60 e 90",IF(R5765&lt;=120,"Entre 90 e 120",IF(R5765&lt;=150,"Entre 120 e 150",IF(R5765&lt;=180,"Entre 150 e 180","Superior a 180")))))))</f>
        <v/>
      </c>
    </row>
    <row r="5766">
      <c r="A5766" t="inlineStr">
        <is>
          <t>Q025L01</t>
        </is>
      </c>
      <c r="B5766" t="inlineStr">
        <is>
          <t>GABRIEL CARREIRO DA SILVA</t>
        </is>
      </c>
      <c r="C5766" t="n">
        <v>1</v>
      </c>
      <c r="D5766" t="inlineStr">
        <is>
          <t>IPCA</t>
        </is>
      </c>
      <c r="E5766" t="n">
        <v>0.009488792934583046</v>
      </c>
      <c r="F5766" t="inlineStr">
        <is>
          <t>MENSAL</t>
        </is>
      </c>
      <c r="G5766" t="n">
        <v>47878</v>
      </c>
      <c r="H5766" t="n">
        <v>47878</v>
      </c>
      <c r="I5766" t="n">
        <v>116</v>
      </c>
      <c r="J5766" t="inlineStr">
        <is>
          <t>CARTEIRA</t>
        </is>
      </c>
      <c r="K5766" t="inlineStr">
        <is>
          <t>CONTRATO</t>
        </is>
      </c>
      <c r="L5766" t="n">
        <v>2078.24</v>
      </c>
      <c r="M5766" t="inlineStr">
        <is>
          <t>IBIRAPITANGA FASE 3</t>
        </is>
      </c>
      <c r="N5766" s="142">
        <f>DATE(YEAR(G5766),MONTH(G5766),1)</f>
        <v/>
      </c>
      <c r="O5766" s="132">
        <f>IF(G5766&gt;$K$3,"Futuro","Atraso")</f>
        <v/>
      </c>
      <c r="P5766">
        <f>12*(YEAR(G5766)-YEAR($K$3))+(MONTH(G5766)-MONTH($K$3))</f>
        <v/>
      </c>
      <c r="Q5766" s="366">
        <f>IF(M5766="IBIRAPITANGA FASE 3",IF(O5766="Atraso",L5766,L5766/(1+$I$2)^P5766),IF(O5766="Atraso",L5766,L5766/(1+$I$1)^P5766))</f>
        <v/>
      </c>
      <c r="R5766">
        <f>IF(O5766="Atraso",$K$3-G5766,0)</f>
        <v/>
      </c>
      <c r="S5766">
        <f>IF(R5766&lt;=15,"Até 15",IF(R5766&lt;=30,"Entre 15 e 30",IF(R5766&lt;=60,"Entre 30 e 60",IF(R5766&lt;=90,"Entre 60 e 90",IF(R5766&lt;=120,"Entre 90 e 120",IF(R5766&lt;=150,"Entre 120 e 150",IF(R5766&lt;=180,"Entre 150 e 180","Superior a 180")))))))</f>
        <v/>
      </c>
    </row>
    <row r="5767">
      <c r="A5767" t="inlineStr">
        <is>
          <t>Q025L01</t>
        </is>
      </c>
      <c r="B5767" t="inlineStr">
        <is>
          <t>GABRIEL CARREIRO DA SILVA</t>
        </is>
      </c>
      <c r="C5767" t="n">
        <v>1</v>
      </c>
      <c r="D5767" t="inlineStr">
        <is>
          <t>IPCA</t>
        </is>
      </c>
      <c r="E5767" t="n">
        <v>0.009488792934583046</v>
      </c>
      <c r="F5767" t="inlineStr">
        <is>
          <t>MENSAL</t>
        </is>
      </c>
      <c r="G5767" t="n">
        <v>47907</v>
      </c>
      <c r="H5767" t="n">
        <v>47907</v>
      </c>
      <c r="I5767" t="n">
        <v>117</v>
      </c>
      <c r="J5767" t="inlineStr">
        <is>
          <t>CARTEIRA</t>
        </is>
      </c>
      <c r="K5767" t="inlineStr">
        <is>
          <t>CONTRATO</t>
        </is>
      </c>
      <c r="L5767" t="n">
        <v>2078.24</v>
      </c>
      <c r="M5767" t="inlineStr">
        <is>
          <t>IBIRAPITANGA FASE 3</t>
        </is>
      </c>
      <c r="N5767" s="142">
        <f>DATE(YEAR(G5767),MONTH(G5767),1)</f>
        <v/>
      </c>
      <c r="O5767" s="132">
        <f>IF(G5767&gt;$K$3,"Futuro","Atraso")</f>
        <v/>
      </c>
      <c r="P5767">
        <f>12*(YEAR(G5767)-YEAR($K$3))+(MONTH(G5767)-MONTH($K$3))</f>
        <v/>
      </c>
      <c r="Q5767" s="366">
        <f>IF(M5767="IBIRAPITANGA FASE 3",IF(O5767="Atraso",L5767,L5767/(1+$I$2)^P5767),IF(O5767="Atraso",L5767,L5767/(1+$I$1)^P5767))</f>
        <v/>
      </c>
      <c r="R5767">
        <f>IF(O5767="Atraso",$K$3-G5767,0)</f>
        <v/>
      </c>
      <c r="S5767">
        <f>IF(R5767&lt;=15,"Até 15",IF(R5767&lt;=30,"Entre 15 e 30",IF(R5767&lt;=60,"Entre 30 e 60",IF(R5767&lt;=90,"Entre 60 e 90",IF(R5767&lt;=120,"Entre 90 e 120",IF(R5767&lt;=150,"Entre 120 e 150",IF(R5767&lt;=180,"Entre 150 e 180","Superior a 180")))))))</f>
        <v/>
      </c>
    </row>
    <row r="5768">
      <c r="A5768" t="inlineStr">
        <is>
          <t>Q025L01</t>
        </is>
      </c>
      <c r="B5768" t="inlineStr">
        <is>
          <t>GABRIEL CARREIRO DA SILVA</t>
        </is>
      </c>
      <c r="C5768" t="n">
        <v>1</v>
      </c>
      <c r="D5768" t="inlineStr">
        <is>
          <t>IPCA</t>
        </is>
      </c>
      <c r="E5768" t="n">
        <v>0.009488792934583046</v>
      </c>
      <c r="F5768" t="inlineStr">
        <is>
          <t>MENSAL</t>
        </is>
      </c>
      <c r="G5768" t="n">
        <v>47937</v>
      </c>
      <c r="H5768" t="n">
        <v>47937</v>
      </c>
      <c r="I5768" t="n">
        <v>118</v>
      </c>
      <c r="J5768" t="inlineStr">
        <is>
          <t>CARTEIRA</t>
        </is>
      </c>
      <c r="K5768" t="inlineStr">
        <is>
          <t>CONTRATO</t>
        </is>
      </c>
      <c r="L5768" t="n">
        <v>2078.24</v>
      </c>
      <c r="M5768" t="inlineStr">
        <is>
          <t>IBIRAPITANGA FASE 3</t>
        </is>
      </c>
      <c r="N5768" s="142">
        <f>DATE(YEAR(G5768),MONTH(G5768),1)</f>
        <v/>
      </c>
      <c r="O5768" s="132">
        <f>IF(G5768&gt;$K$3,"Futuro","Atraso")</f>
        <v/>
      </c>
      <c r="P5768">
        <f>12*(YEAR(G5768)-YEAR($K$3))+(MONTH(G5768)-MONTH($K$3))</f>
        <v/>
      </c>
      <c r="Q5768" s="366">
        <f>IF(M5768="IBIRAPITANGA FASE 3",IF(O5768="Atraso",L5768,L5768/(1+$I$2)^P5768),IF(O5768="Atraso",L5768,L5768/(1+$I$1)^P5768))</f>
        <v/>
      </c>
      <c r="R5768">
        <f>IF(O5768="Atraso",$K$3-G5768,0)</f>
        <v/>
      </c>
      <c r="S5768">
        <f>IF(R5768&lt;=15,"Até 15",IF(R5768&lt;=30,"Entre 15 e 30",IF(R5768&lt;=60,"Entre 30 e 60",IF(R5768&lt;=90,"Entre 60 e 90",IF(R5768&lt;=120,"Entre 90 e 120",IF(R5768&lt;=150,"Entre 120 e 150",IF(R5768&lt;=180,"Entre 150 e 180","Superior a 180")))))))</f>
        <v/>
      </c>
    </row>
    <row r="5769">
      <c r="A5769" t="inlineStr">
        <is>
          <t>Q025L01</t>
        </is>
      </c>
      <c r="B5769" t="inlineStr">
        <is>
          <t>GABRIEL CARREIRO DA SILVA</t>
        </is>
      </c>
      <c r="C5769" t="n">
        <v>1</v>
      </c>
      <c r="D5769" t="inlineStr">
        <is>
          <t>IPCA</t>
        </is>
      </c>
      <c r="E5769" t="n">
        <v>0.009488792934583046</v>
      </c>
      <c r="F5769" t="inlineStr">
        <is>
          <t>MENSAL</t>
        </is>
      </c>
      <c r="G5769" t="n">
        <v>47968</v>
      </c>
      <c r="H5769" t="n">
        <v>47968</v>
      </c>
      <c r="I5769" t="n">
        <v>119</v>
      </c>
      <c r="J5769" t="inlineStr">
        <is>
          <t>CARTEIRA</t>
        </is>
      </c>
      <c r="K5769" t="inlineStr">
        <is>
          <t>CONTRATO</t>
        </is>
      </c>
      <c r="L5769" t="n">
        <v>2078.24</v>
      </c>
      <c r="M5769" t="inlineStr">
        <is>
          <t>IBIRAPITANGA FASE 3</t>
        </is>
      </c>
      <c r="N5769" s="142">
        <f>DATE(YEAR(G5769),MONTH(G5769),1)</f>
        <v/>
      </c>
      <c r="O5769" s="132">
        <f>IF(G5769&gt;$K$3,"Futuro","Atraso")</f>
        <v/>
      </c>
      <c r="P5769">
        <f>12*(YEAR(G5769)-YEAR($K$3))+(MONTH(G5769)-MONTH($K$3))</f>
        <v/>
      </c>
      <c r="Q5769" s="366">
        <f>IF(M5769="IBIRAPITANGA FASE 3",IF(O5769="Atraso",L5769,L5769/(1+$I$2)^P5769),IF(O5769="Atraso",L5769,L5769/(1+$I$1)^P5769))</f>
        <v/>
      </c>
      <c r="R5769">
        <f>IF(O5769="Atraso",$K$3-G5769,0)</f>
        <v/>
      </c>
      <c r="S5769">
        <f>IF(R5769&lt;=15,"Até 15",IF(R5769&lt;=30,"Entre 15 e 30",IF(R5769&lt;=60,"Entre 30 e 60",IF(R5769&lt;=90,"Entre 60 e 90",IF(R5769&lt;=120,"Entre 90 e 120",IF(R5769&lt;=150,"Entre 120 e 150",IF(R5769&lt;=180,"Entre 150 e 180","Superior a 180")))))))</f>
        <v/>
      </c>
    </row>
    <row r="5770">
      <c r="A5770" t="inlineStr">
        <is>
          <t>Q025L01</t>
        </is>
      </c>
      <c r="B5770" t="inlineStr">
        <is>
          <t>GABRIEL CARREIRO DA SILVA</t>
        </is>
      </c>
      <c r="C5770" t="n">
        <v>1</v>
      </c>
      <c r="D5770" t="inlineStr">
        <is>
          <t>IPCA</t>
        </is>
      </c>
      <c r="E5770" t="n">
        <v>0.009488792934583046</v>
      </c>
      <c r="F5770" t="inlineStr">
        <is>
          <t>MENSAL</t>
        </is>
      </c>
      <c r="G5770" t="n">
        <v>47998</v>
      </c>
      <c r="H5770" t="n">
        <v>47998</v>
      </c>
      <c r="I5770" t="n">
        <v>120</v>
      </c>
      <c r="J5770" t="inlineStr">
        <is>
          <t>CARTEIRA</t>
        </is>
      </c>
      <c r="K5770" t="inlineStr">
        <is>
          <t>CONTRATO</t>
        </is>
      </c>
      <c r="L5770" t="n">
        <v>2078.24</v>
      </c>
      <c r="M5770" t="inlineStr">
        <is>
          <t>IBIRAPITANGA FASE 3</t>
        </is>
      </c>
      <c r="N5770" s="142">
        <f>DATE(YEAR(G5770),MONTH(G5770),1)</f>
        <v/>
      </c>
      <c r="O5770" s="132">
        <f>IF(G5770&gt;$K$3,"Futuro","Atraso")</f>
        <v/>
      </c>
      <c r="P5770">
        <f>12*(YEAR(G5770)-YEAR($K$3))+(MONTH(G5770)-MONTH($K$3))</f>
        <v/>
      </c>
      <c r="Q5770" s="366">
        <f>IF(M5770="IBIRAPITANGA FASE 3",IF(O5770="Atraso",L5770,L5770/(1+$I$2)^P5770),IF(O5770="Atraso",L5770,L5770/(1+$I$1)^P5770))</f>
        <v/>
      </c>
      <c r="R5770">
        <f>IF(O5770="Atraso",$K$3-G5770,0)</f>
        <v/>
      </c>
      <c r="S5770">
        <f>IF(R5770&lt;=15,"Até 15",IF(R5770&lt;=30,"Entre 15 e 30",IF(R5770&lt;=60,"Entre 30 e 60",IF(R5770&lt;=90,"Entre 60 e 90",IF(R5770&lt;=120,"Entre 90 e 120",IF(R5770&lt;=150,"Entre 120 e 150",IF(R5770&lt;=180,"Entre 150 e 180","Superior a 180")))))))</f>
        <v/>
      </c>
    </row>
    <row r="5771">
      <c r="A5771" t="inlineStr">
        <is>
          <t>Q025L01</t>
        </is>
      </c>
      <c r="B5771" t="inlineStr">
        <is>
          <t>GABRIEL CARREIRO DA SILVA</t>
        </is>
      </c>
      <c r="C5771" t="n">
        <v>1</v>
      </c>
      <c r="D5771" t="inlineStr">
        <is>
          <t>IPCA</t>
        </is>
      </c>
      <c r="E5771" t="n">
        <v>0.009488792934583046</v>
      </c>
      <c r="F5771" t="inlineStr">
        <is>
          <t>MENSAL</t>
        </is>
      </c>
      <c r="G5771" t="n">
        <v>48029</v>
      </c>
      <c r="H5771" t="n">
        <v>48029</v>
      </c>
      <c r="I5771" t="n">
        <v>121</v>
      </c>
      <c r="J5771" t="inlineStr">
        <is>
          <t>CARTEIRA</t>
        </is>
      </c>
      <c r="K5771" t="inlineStr">
        <is>
          <t>CONTRATO</t>
        </is>
      </c>
      <c r="L5771" t="n">
        <v>2078.24</v>
      </c>
      <c r="M5771" t="inlineStr">
        <is>
          <t>IBIRAPITANGA FASE 3</t>
        </is>
      </c>
      <c r="N5771" s="142">
        <f>DATE(YEAR(G5771),MONTH(G5771),1)</f>
        <v/>
      </c>
      <c r="O5771" s="132">
        <f>IF(G5771&gt;$K$3,"Futuro","Atraso")</f>
        <v/>
      </c>
      <c r="P5771">
        <f>12*(YEAR(G5771)-YEAR($K$3))+(MONTH(G5771)-MONTH($K$3))</f>
        <v/>
      </c>
      <c r="Q5771" s="366">
        <f>IF(M5771="IBIRAPITANGA FASE 3",IF(O5771="Atraso",L5771,L5771/(1+$I$2)^P5771),IF(O5771="Atraso",L5771,L5771/(1+$I$1)^P5771))</f>
        <v/>
      </c>
      <c r="R5771">
        <f>IF(O5771="Atraso",$K$3-G5771,0)</f>
        <v/>
      </c>
      <c r="S5771">
        <f>IF(R5771&lt;=15,"Até 15",IF(R5771&lt;=30,"Entre 15 e 30",IF(R5771&lt;=60,"Entre 30 e 60",IF(R5771&lt;=90,"Entre 60 e 90",IF(R5771&lt;=120,"Entre 90 e 120",IF(R5771&lt;=150,"Entre 120 e 150",IF(R5771&lt;=180,"Entre 150 e 180","Superior a 180")))))))</f>
        <v/>
      </c>
    </row>
    <row r="5772">
      <c r="A5772" t="inlineStr">
        <is>
          <t>Q025L01</t>
        </is>
      </c>
      <c r="B5772" t="inlineStr">
        <is>
          <t>GABRIEL CARREIRO DA SILVA</t>
        </is>
      </c>
      <c r="C5772" t="n">
        <v>1</v>
      </c>
      <c r="D5772" t="inlineStr">
        <is>
          <t>IPCA</t>
        </is>
      </c>
      <c r="E5772" t="n">
        <v>0.009488792934583046</v>
      </c>
      <c r="F5772" t="inlineStr">
        <is>
          <t>MENSAL</t>
        </is>
      </c>
      <c r="G5772" t="n">
        <v>48059</v>
      </c>
      <c r="H5772" t="n">
        <v>48059</v>
      </c>
      <c r="I5772" t="n">
        <v>122</v>
      </c>
      <c r="J5772" t="inlineStr">
        <is>
          <t>CARTEIRA</t>
        </is>
      </c>
      <c r="K5772" t="inlineStr">
        <is>
          <t>CONTRATO</t>
        </is>
      </c>
      <c r="L5772" t="n">
        <v>2078.24</v>
      </c>
      <c r="M5772" t="inlineStr">
        <is>
          <t>IBIRAPITANGA FASE 3</t>
        </is>
      </c>
      <c r="N5772" s="142">
        <f>DATE(YEAR(G5772),MONTH(G5772),1)</f>
        <v/>
      </c>
      <c r="O5772" s="132">
        <f>IF(G5772&gt;$K$3,"Futuro","Atraso")</f>
        <v/>
      </c>
      <c r="P5772">
        <f>12*(YEAR(G5772)-YEAR($K$3))+(MONTH(G5772)-MONTH($K$3))</f>
        <v/>
      </c>
      <c r="Q5772" s="366">
        <f>IF(M5772="IBIRAPITANGA FASE 3",IF(O5772="Atraso",L5772,L5772/(1+$I$2)^P5772),IF(O5772="Atraso",L5772,L5772/(1+$I$1)^P5772))</f>
        <v/>
      </c>
      <c r="R5772">
        <f>IF(O5772="Atraso",$K$3-G5772,0)</f>
        <v/>
      </c>
      <c r="S5772">
        <f>IF(R5772&lt;=15,"Até 15",IF(R5772&lt;=30,"Entre 15 e 30",IF(R5772&lt;=60,"Entre 30 e 60",IF(R5772&lt;=90,"Entre 60 e 90",IF(R5772&lt;=120,"Entre 90 e 120",IF(R5772&lt;=150,"Entre 120 e 150",IF(R5772&lt;=180,"Entre 150 e 180","Superior a 180")))))))</f>
        <v/>
      </c>
    </row>
    <row r="5773">
      <c r="A5773" t="inlineStr">
        <is>
          <t>Q025L01</t>
        </is>
      </c>
      <c r="B5773" t="inlineStr">
        <is>
          <t>GABRIEL CARREIRO DA SILVA</t>
        </is>
      </c>
      <c r="C5773" t="n">
        <v>1</v>
      </c>
      <c r="D5773" t="inlineStr">
        <is>
          <t>IPCA</t>
        </is>
      </c>
      <c r="E5773" t="n">
        <v>0.009488792934583046</v>
      </c>
      <c r="F5773" t="inlineStr">
        <is>
          <t>MENSAL</t>
        </is>
      </c>
      <c r="G5773" t="n">
        <v>48090</v>
      </c>
      <c r="H5773" t="n">
        <v>48090</v>
      </c>
      <c r="I5773" t="n">
        <v>123</v>
      </c>
      <c r="J5773" t="inlineStr">
        <is>
          <t>CARTEIRA</t>
        </is>
      </c>
      <c r="K5773" t="inlineStr">
        <is>
          <t>CONTRATO</t>
        </is>
      </c>
      <c r="L5773" t="n">
        <v>2078.24</v>
      </c>
      <c r="M5773" t="inlineStr">
        <is>
          <t>IBIRAPITANGA FASE 3</t>
        </is>
      </c>
      <c r="N5773" s="142">
        <f>DATE(YEAR(G5773),MONTH(G5773),1)</f>
        <v/>
      </c>
      <c r="O5773" s="132">
        <f>IF(G5773&gt;$K$3,"Futuro","Atraso")</f>
        <v/>
      </c>
      <c r="P5773">
        <f>12*(YEAR(G5773)-YEAR($K$3))+(MONTH(G5773)-MONTH($K$3))</f>
        <v/>
      </c>
      <c r="Q5773" s="366">
        <f>IF(M5773="IBIRAPITANGA FASE 3",IF(O5773="Atraso",L5773,L5773/(1+$I$2)^P5773),IF(O5773="Atraso",L5773,L5773/(1+$I$1)^P5773))</f>
        <v/>
      </c>
      <c r="R5773">
        <f>IF(O5773="Atraso",$K$3-G5773,0)</f>
        <v/>
      </c>
      <c r="S5773">
        <f>IF(R5773&lt;=15,"Até 15",IF(R5773&lt;=30,"Entre 15 e 30",IF(R5773&lt;=60,"Entre 30 e 60",IF(R5773&lt;=90,"Entre 60 e 90",IF(R5773&lt;=120,"Entre 90 e 120",IF(R5773&lt;=150,"Entre 120 e 150",IF(R5773&lt;=180,"Entre 150 e 180","Superior a 180")))))))</f>
        <v/>
      </c>
    </row>
    <row r="5774">
      <c r="A5774" t="inlineStr">
        <is>
          <t>Q025L01</t>
        </is>
      </c>
      <c r="B5774" t="inlineStr">
        <is>
          <t>GABRIEL CARREIRO DA SILVA</t>
        </is>
      </c>
      <c r="C5774" t="n">
        <v>1</v>
      </c>
      <c r="D5774" t="inlineStr">
        <is>
          <t>IPCA</t>
        </is>
      </c>
      <c r="E5774" t="n">
        <v>0.009488792934583046</v>
      </c>
      <c r="F5774" t="inlineStr">
        <is>
          <t>MENSAL</t>
        </is>
      </c>
      <c r="G5774" t="n">
        <v>48121</v>
      </c>
      <c r="H5774" t="n">
        <v>48121</v>
      </c>
      <c r="I5774" t="n">
        <v>124</v>
      </c>
      <c r="J5774" t="inlineStr">
        <is>
          <t>CARTEIRA</t>
        </is>
      </c>
      <c r="K5774" t="inlineStr">
        <is>
          <t>CONTRATO</t>
        </is>
      </c>
      <c r="L5774" t="n">
        <v>2078.24</v>
      </c>
      <c r="M5774" t="inlineStr">
        <is>
          <t>IBIRAPITANGA FASE 3</t>
        </is>
      </c>
      <c r="N5774" s="142">
        <f>DATE(YEAR(G5774),MONTH(G5774),1)</f>
        <v/>
      </c>
      <c r="O5774" s="132">
        <f>IF(G5774&gt;$K$3,"Futuro","Atraso")</f>
        <v/>
      </c>
      <c r="P5774">
        <f>12*(YEAR(G5774)-YEAR($K$3))+(MONTH(G5774)-MONTH($K$3))</f>
        <v/>
      </c>
      <c r="Q5774" s="366">
        <f>IF(M5774="IBIRAPITANGA FASE 3",IF(O5774="Atraso",L5774,L5774/(1+$I$2)^P5774),IF(O5774="Atraso",L5774,L5774/(1+$I$1)^P5774))</f>
        <v/>
      </c>
      <c r="R5774">
        <f>IF(O5774="Atraso",$K$3-G5774,0)</f>
        <v/>
      </c>
      <c r="S5774">
        <f>IF(R5774&lt;=15,"Até 15",IF(R5774&lt;=30,"Entre 15 e 30",IF(R5774&lt;=60,"Entre 30 e 60",IF(R5774&lt;=90,"Entre 60 e 90",IF(R5774&lt;=120,"Entre 90 e 120",IF(R5774&lt;=150,"Entre 120 e 150",IF(R5774&lt;=180,"Entre 150 e 180","Superior a 180")))))))</f>
        <v/>
      </c>
    </row>
    <row r="5775">
      <c r="A5775" t="inlineStr">
        <is>
          <t>Q025L01</t>
        </is>
      </c>
      <c r="B5775" t="inlineStr">
        <is>
          <t>GABRIEL CARREIRO DA SILVA</t>
        </is>
      </c>
      <c r="C5775" t="n">
        <v>1</v>
      </c>
      <c r="D5775" t="inlineStr">
        <is>
          <t>IPCA</t>
        </is>
      </c>
      <c r="E5775" t="n">
        <v>0.009488792934583046</v>
      </c>
      <c r="F5775" t="inlineStr">
        <is>
          <t>MENSAL</t>
        </is>
      </c>
      <c r="G5775" t="n">
        <v>48151</v>
      </c>
      <c r="H5775" t="n">
        <v>48151</v>
      </c>
      <c r="I5775" t="n">
        <v>125</v>
      </c>
      <c r="J5775" t="inlineStr">
        <is>
          <t>CARTEIRA</t>
        </is>
      </c>
      <c r="K5775" t="inlineStr">
        <is>
          <t>CONTRATO</t>
        </is>
      </c>
      <c r="L5775" t="n">
        <v>2078.24</v>
      </c>
      <c r="M5775" t="inlineStr">
        <is>
          <t>IBIRAPITANGA FASE 3</t>
        </is>
      </c>
      <c r="N5775" s="142">
        <f>DATE(YEAR(G5775),MONTH(G5775),1)</f>
        <v/>
      </c>
      <c r="O5775" s="132">
        <f>IF(G5775&gt;$K$3,"Futuro","Atraso")</f>
        <v/>
      </c>
      <c r="P5775">
        <f>12*(YEAR(G5775)-YEAR($K$3))+(MONTH(G5775)-MONTH($K$3))</f>
        <v/>
      </c>
      <c r="Q5775" s="366">
        <f>IF(M5775="IBIRAPITANGA FASE 3",IF(O5775="Atraso",L5775,L5775/(1+$I$2)^P5775),IF(O5775="Atraso",L5775,L5775/(1+$I$1)^P5775))</f>
        <v/>
      </c>
      <c r="R5775">
        <f>IF(O5775="Atraso",$K$3-G5775,0)</f>
        <v/>
      </c>
      <c r="S5775">
        <f>IF(R5775&lt;=15,"Até 15",IF(R5775&lt;=30,"Entre 15 e 30",IF(R5775&lt;=60,"Entre 30 e 60",IF(R5775&lt;=90,"Entre 60 e 90",IF(R5775&lt;=120,"Entre 90 e 120",IF(R5775&lt;=150,"Entre 120 e 150",IF(R5775&lt;=180,"Entre 150 e 180","Superior a 180")))))))</f>
        <v/>
      </c>
    </row>
    <row r="5776">
      <c r="A5776" t="inlineStr">
        <is>
          <t>Q025L01</t>
        </is>
      </c>
      <c r="B5776" t="inlineStr">
        <is>
          <t>GABRIEL CARREIRO DA SILVA</t>
        </is>
      </c>
      <c r="C5776" t="n">
        <v>1</v>
      </c>
      <c r="D5776" t="inlineStr">
        <is>
          <t>IPCA</t>
        </is>
      </c>
      <c r="E5776" t="n">
        <v>0.009488792934583046</v>
      </c>
      <c r="F5776" t="inlineStr">
        <is>
          <t>MENSAL</t>
        </is>
      </c>
      <c r="G5776" t="n">
        <v>48182</v>
      </c>
      <c r="H5776" t="n">
        <v>48182</v>
      </c>
      <c r="I5776" t="n">
        <v>126</v>
      </c>
      <c r="J5776" t="inlineStr">
        <is>
          <t>CARTEIRA</t>
        </is>
      </c>
      <c r="K5776" t="inlineStr">
        <is>
          <t>CONTRATO</t>
        </is>
      </c>
      <c r="L5776" t="n">
        <v>2078.24</v>
      </c>
      <c r="M5776" t="inlineStr">
        <is>
          <t>IBIRAPITANGA FASE 3</t>
        </is>
      </c>
      <c r="N5776" s="142">
        <f>DATE(YEAR(G5776),MONTH(G5776),1)</f>
        <v/>
      </c>
      <c r="O5776" s="132">
        <f>IF(G5776&gt;$K$3,"Futuro","Atraso")</f>
        <v/>
      </c>
      <c r="P5776">
        <f>12*(YEAR(G5776)-YEAR($K$3))+(MONTH(G5776)-MONTH($K$3))</f>
        <v/>
      </c>
      <c r="Q5776" s="366">
        <f>IF(M5776="IBIRAPITANGA FASE 3",IF(O5776="Atraso",L5776,L5776/(1+$I$2)^P5776),IF(O5776="Atraso",L5776,L5776/(1+$I$1)^P5776))</f>
        <v/>
      </c>
      <c r="R5776">
        <f>IF(O5776="Atraso",$K$3-G5776,0)</f>
        <v/>
      </c>
      <c r="S5776">
        <f>IF(R5776&lt;=15,"Até 15",IF(R5776&lt;=30,"Entre 15 e 30",IF(R5776&lt;=60,"Entre 30 e 60",IF(R5776&lt;=90,"Entre 60 e 90",IF(R5776&lt;=120,"Entre 90 e 120",IF(R5776&lt;=150,"Entre 120 e 150",IF(R5776&lt;=180,"Entre 150 e 180","Superior a 180")))))))</f>
        <v/>
      </c>
    </row>
    <row r="5777">
      <c r="A5777" t="inlineStr">
        <is>
          <t>Q025L01</t>
        </is>
      </c>
      <c r="B5777" t="inlineStr">
        <is>
          <t>GABRIEL CARREIRO DA SILVA</t>
        </is>
      </c>
      <c r="C5777" t="n">
        <v>1</v>
      </c>
      <c r="D5777" t="inlineStr">
        <is>
          <t>IPCA</t>
        </is>
      </c>
      <c r="E5777" t="n">
        <v>0.009488792934583046</v>
      </c>
      <c r="F5777" t="inlineStr">
        <is>
          <t>MENSAL</t>
        </is>
      </c>
      <c r="G5777" t="n">
        <v>48212</v>
      </c>
      <c r="H5777" t="n">
        <v>48212</v>
      </c>
      <c r="I5777" t="n">
        <v>127</v>
      </c>
      <c r="J5777" t="inlineStr">
        <is>
          <t>CARTEIRA</t>
        </is>
      </c>
      <c r="K5777" t="inlineStr">
        <is>
          <t>CONTRATO</t>
        </is>
      </c>
      <c r="L5777" t="n">
        <v>2078.24</v>
      </c>
      <c r="M5777" t="inlineStr">
        <is>
          <t>IBIRAPITANGA FASE 3</t>
        </is>
      </c>
      <c r="N5777" s="142">
        <f>DATE(YEAR(G5777),MONTH(G5777),1)</f>
        <v/>
      </c>
      <c r="O5777" s="132">
        <f>IF(G5777&gt;$K$3,"Futuro","Atraso")</f>
        <v/>
      </c>
      <c r="P5777">
        <f>12*(YEAR(G5777)-YEAR($K$3))+(MONTH(G5777)-MONTH($K$3))</f>
        <v/>
      </c>
      <c r="Q5777" s="366">
        <f>IF(M5777="IBIRAPITANGA FASE 3",IF(O5777="Atraso",L5777,L5777/(1+$I$2)^P5777),IF(O5777="Atraso",L5777,L5777/(1+$I$1)^P5777))</f>
        <v/>
      </c>
      <c r="R5777">
        <f>IF(O5777="Atraso",$K$3-G5777,0)</f>
        <v/>
      </c>
      <c r="S5777">
        <f>IF(R5777&lt;=15,"Até 15",IF(R5777&lt;=30,"Entre 15 e 30",IF(R5777&lt;=60,"Entre 30 e 60",IF(R5777&lt;=90,"Entre 60 e 90",IF(R5777&lt;=120,"Entre 90 e 120",IF(R5777&lt;=150,"Entre 120 e 150",IF(R5777&lt;=180,"Entre 150 e 180","Superior a 180")))))))</f>
        <v/>
      </c>
    </row>
    <row r="5778">
      <c r="A5778" t="inlineStr">
        <is>
          <t>Q025L01</t>
        </is>
      </c>
      <c r="B5778" t="inlineStr">
        <is>
          <t>GABRIEL CARREIRO DA SILVA</t>
        </is>
      </c>
      <c r="C5778" t="n">
        <v>1</v>
      </c>
      <c r="D5778" t="inlineStr">
        <is>
          <t>IPCA</t>
        </is>
      </c>
      <c r="E5778" t="n">
        <v>0.009488792934583046</v>
      </c>
      <c r="F5778" t="inlineStr">
        <is>
          <t>MENSAL</t>
        </is>
      </c>
      <c r="G5778" t="n">
        <v>48243</v>
      </c>
      <c r="H5778" t="n">
        <v>48243</v>
      </c>
      <c r="I5778" t="n">
        <v>128</v>
      </c>
      <c r="J5778" t="inlineStr">
        <is>
          <t>CARTEIRA</t>
        </is>
      </c>
      <c r="K5778" t="inlineStr">
        <is>
          <t>CONTRATO</t>
        </is>
      </c>
      <c r="L5778" t="n">
        <v>2078.24</v>
      </c>
      <c r="M5778" t="inlineStr">
        <is>
          <t>IBIRAPITANGA FASE 3</t>
        </is>
      </c>
      <c r="N5778" s="142">
        <f>DATE(YEAR(G5778),MONTH(G5778),1)</f>
        <v/>
      </c>
      <c r="O5778" s="132">
        <f>IF(G5778&gt;$K$3,"Futuro","Atraso")</f>
        <v/>
      </c>
      <c r="P5778">
        <f>12*(YEAR(G5778)-YEAR($K$3))+(MONTH(G5778)-MONTH($K$3))</f>
        <v/>
      </c>
      <c r="Q5778" s="366">
        <f>IF(M5778="IBIRAPITANGA FASE 3",IF(O5778="Atraso",L5778,L5778/(1+$I$2)^P5778),IF(O5778="Atraso",L5778,L5778/(1+$I$1)^P5778))</f>
        <v/>
      </c>
      <c r="R5778">
        <f>IF(O5778="Atraso",$K$3-G5778,0)</f>
        <v/>
      </c>
      <c r="S5778">
        <f>IF(R5778&lt;=15,"Até 15",IF(R5778&lt;=30,"Entre 15 e 30",IF(R5778&lt;=60,"Entre 30 e 60",IF(R5778&lt;=90,"Entre 60 e 90",IF(R5778&lt;=120,"Entre 90 e 120",IF(R5778&lt;=150,"Entre 120 e 150",IF(R5778&lt;=180,"Entre 150 e 180","Superior a 180")))))))</f>
        <v/>
      </c>
    </row>
    <row r="5779">
      <c r="A5779" t="inlineStr">
        <is>
          <t>Q025L01</t>
        </is>
      </c>
      <c r="B5779" t="inlineStr">
        <is>
          <t>GABRIEL CARREIRO DA SILVA</t>
        </is>
      </c>
      <c r="C5779" t="n">
        <v>1</v>
      </c>
      <c r="D5779" t="inlineStr">
        <is>
          <t>IPCA</t>
        </is>
      </c>
      <c r="E5779" t="n">
        <v>0.009488792934583046</v>
      </c>
      <c r="F5779" t="inlineStr">
        <is>
          <t>MENSAL</t>
        </is>
      </c>
      <c r="G5779" t="n">
        <v>48273</v>
      </c>
      <c r="H5779" t="n">
        <v>48273</v>
      </c>
      <c r="I5779" t="n">
        <v>129</v>
      </c>
      <c r="J5779" t="inlineStr">
        <is>
          <t>CARTEIRA</t>
        </is>
      </c>
      <c r="K5779" t="inlineStr">
        <is>
          <t>CONTRATO</t>
        </is>
      </c>
      <c r="L5779" t="n">
        <v>2078.24</v>
      </c>
      <c r="M5779" t="inlineStr">
        <is>
          <t>IBIRAPITANGA FASE 3</t>
        </is>
      </c>
      <c r="N5779" s="142">
        <f>DATE(YEAR(G5779),MONTH(G5779),1)</f>
        <v/>
      </c>
      <c r="O5779" s="132">
        <f>IF(G5779&gt;$K$3,"Futuro","Atraso")</f>
        <v/>
      </c>
      <c r="P5779">
        <f>12*(YEAR(G5779)-YEAR($K$3))+(MONTH(G5779)-MONTH($K$3))</f>
        <v/>
      </c>
      <c r="Q5779" s="366">
        <f>IF(M5779="IBIRAPITANGA FASE 3",IF(O5779="Atraso",L5779,L5779/(1+$I$2)^P5779),IF(O5779="Atraso",L5779,L5779/(1+$I$1)^P5779))</f>
        <v/>
      </c>
      <c r="R5779">
        <f>IF(O5779="Atraso",$K$3-G5779,0)</f>
        <v/>
      </c>
      <c r="S5779">
        <f>IF(R5779&lt;=15,"Até 15",IF(R5779&lt;=30,"Entre 15 e 30",IF(R5779&lt;=60,"Entre 30 e 60",IF(R5779&lt;=90,"Entre 60 e 90",IF(R5779&lt;=120,"Entre 90 e 120",IF(R5779&lt;=150,"Entre 120 e 150",IF(R5779&lt;=180,"Entre 150 e 180","Superior a 180")))))))</f>
        <v/>
      </c>
    </row>
    <row r="5780">
      <c r="A5780" t="inlineStr">
        <is>
          <t>Q025L01</t>
        </is>
      </c>
      <c r="B5780" t="inlineStr">
        <is>
          <t>GABRIEL CARREIRO DA SILVA</t>
        </is>
      </c>
      <c r="C5780" t="n">
        <v>1</v>
      </c>
      <c r="D5780" t="inlineStr">
        <is>
          <t>IPCA</t>
        </is>
      </c>
      <c r="E5780" t="n">
        <v>0.009488792934583046</v>
      </c>
      <c r="F5780" t="inlineStr">
        <is>
          <t>MENSAL</t>
        </is>
      </c>
      <c r="G5780" t="n">
        <v>48303</v>
      </c>
      <c r="H5780" t="n">
        <v>48303</v>
      </c>
      <c r="I5780" t="n">
        <v>130</v>
      </c>
      <c r="J5780" t="inlineStr">
        <is>
          <t>CARTEIRA</t>
        </is>
      </c>
      <c r="K5780" t="inlineStr">
        <is>
          <t>CONTRATO</t>
        </is>
      </c>
      <c r="L5780" t="n">
        <v>2078.24</v>
      </c>
      <c r="M5780" t="inlineStr">
        <is>
          <t>IBIRAPITANGA FASE 3</t>
        </is>
      </c>
      <c r="N5780" s="142">
        <f>DATE(YEAR(G5780),MONTH(G5780),1)</f>
        <v/>
      </c>
      <c r="O5780" s="132">
        <f>IF(G5780&gt;$K$3,"Futuro","Atraso")</f>
        <v/>
      </c>
      <c r="P5780">
        <f>12*(YEAR(G5780)-YEAR($K$3))+(MONTH(G5780)-MONTH($K$3))</f>
        <v/>
      </c>
      <c r="Q5780" s="366">
        <f>IF(M5780="IBIRAPITANGA FASE 3",IF(O5780="Atraso",L5780,L5780/(1+$I$2)^P5780),IF(O5780="Atraso",L5780,L5780/(1+$I$1)^P5780))</f>
        <v/>
      </c>
      <c r="R5780">
        <f>IF(O5780="Atraso",$K$3-G5780,0)</f>
        <v/>
      </c>
      <c r="S5780">
        <f>IF(R5780&lt;=15,"Até 15",IF(R5780&lt;=30,"Entre 15 e 30",IF(R5780&lt;=60,"Entre 30 e 60",IF(R5780&lt;=90,"Entre 60 e 90",IF(R5780&lt;=120,"Entre 90 e 120",IF(R5780&lt;=150,"Entre 120 e 150",IF(R5780&lt;=180,"Entre 150 e 180","Superior a 180")))))))</f>
        <v/>
      </c>
    </row>
    <row r="5781">
      <c r="A5781" t="inlineStr">
        <is>
          <t>Q025L01</t>
        </is>
      </c>
      <c r="B5781" t="inlineStr">
        <is>
          <t>GABRIEL CARREIRO DA SILVA</t>
        </is>
      </c>
      <c r="C5781" t="n">
        <v>1</v>
      </c>
      <c r="D5781" t="inlineStr">
        <is>
          <t>IPCA</t>
        </is>
      </c>
      <c r="E5781" t="n">
        <v>0.009488792934583046</v>
      </c>
      <c r="F5781" t="inlineStr">
        <is>
          <t>MENSAL</t>
        </is>
      </c>
      <c r="G5781" t="n">
        <v>48334</v>
      </c>
      <c r="H5781" t="n">
        <v>48334</v>
      </c>
      <c r="I5781" t="n">
        <v>131</v>
      </c>
      <c r="J5781" t="inlineStr">
        <is>
          <t>CARTEIRA</t>
        </is>
      </c>
      <c r="K5781" t="inlineStr">
        <is>
          <t>CONTRATO</t>
        </is>
      </c>
      <c r="L5781" t="n">
        <v>2078.24</v>
      </c>
      <c r="M5781" t="inlineStr">
        <is>
          <t>IBIRAPITANGA FASE 3</t>
        </is>
      </c>
      <c r="N5781" s="142">
        <f>DATE(YEAR(G5781),MONTH(G5781),1)</f>
        <v/>
      </c>
      <c r="O5781" s="132">
        <f>IF(G5781&gt;$K$3,"Futuro","Atraso")</f>
        <v/>
      </c>
      <c r="P5781">
        <f>12*(YEAR(G5781)-YEAR($K$3))+(MONTH(G5781)-MONTH($K$3))</f>
        <v/>
      </c>
      <c r="Q5781" s="366">
        <f>IF(M5781="IBIRAPITANGA FASE 3",IF(O5781="Atraso",L5781,L5781/(1+$I$2)^P5781),IF(O5781="Atraso",L5781,L5781/(1+$I$1)^P5781))</f>
        <v/>
      </c>
      <c r="R5781">
        <f>IF(O5781="Atraso",$K$3-G5781,0)</f>
        <v/>
      </c>
      <c r="S5781">
        <f>IF(R5781&lt;=15,"Até 15",IF(R5781&lt;=30,"Entre 15 e 30",IF(R5781&lt;=60,"Entre 30 e 60",IF(R5781&lt;=90,"Entre 60 e 90",IF(R5781&lt;=120,"Entre 90 e 120",IF(R5781&lt;=150,"Entre 120 e 150",IF(R5781&lt;=180,"Entre 150 e 180","Superior a 180")))))))</f>
        <v/>
      </c>
    </row>
    <row r="5782">
      <c r="A5782" t="inlineStr">
        <is>
          <t>Q025L01</t>
        </is>
      </c>
      <c r="B5782" t="inlineStr">
        <is>
          <t>GABRIEL CARREIRO DA SILVA</t>
        </is>
      </c>
      <c r="C5782" t="n">
        <v>1</v>
      </c>
      <c r="D5782" t="inlineStr">
        <is>
          <t>IPCA</t>
        </is>
      </c>
      <c r="E5782" t="n">
        <v>0.009488792934583046</v>
      </c>
      <c r="F5782" t="inlineStr">
        <is>
          <t>MENSAL</t>
        </is>
      </c>
      <c r="G5782" t="n">
        <v>48364</v>
      </c>
      <c r="H5782" t="n">
        <v>48364</v>
      </c>
      <c r="I5782" t="n">
        <v>132</v>
      </c>
      <c r="J5782" t="inlineStr">
        <is>
          <t>CARTEIRA</t>
        </is>
      </c>
      <c r="K5782" t="inlineStr">
        <is>
          <t>CONTRATO</t>
        </is>
      </c>
      <c r="L5782" t="n">
        <v>2078.24</v>
      </c>
      <c r="M5782" t="inlineStr">
        <is>
          <t>IBIRAPITANGA FASE 3</t>
        </is>
      </c>
      <c r="N5782" s="142">
        <f>DATE(YEAR(G5782),MONTH(G5782),1)</f>
        <v/>
      </c>
      <c r="O5782" s="132">
        <f>IF(G5782&gt;$K$3,"Futuro","Atraso")</f>
        <v/>
      </c>
      <c r="P5782">
        <f>12*(YEAR(G5782)-YEAR($K$3))+(MONTH(G5782)-MONTH($K$3))</f>
        <v/>
      </c>
      <c r="Q5782" s="366">
        <f>IF(M5782="IBIRAPITANGA FASE 3",IF(O5782="Atraso",L5782,L5782/(1+$I$2)^P5782),IF(O5782="Atraso",L5782,L5782/(1+$I$1)^P5782))</f>
        <v/>
      </c>
      <c r="R5782">
        <f>IF(O5782="Atraso",$K$3-G5782,0)</f>
        <v/>
      </c>
      <c r="S5782">
        <f>IF(R5782&lt;=15,"Até 15",IF(R5782&lt;=30,"Entre 15 e 30",IF(R5782&lt;=60,"Entre 30 e 60",IF(R5782&lt;=90,"Entre 60 e 90",IF(R5782&lt;=120,"Entre 90 e 120",IF(R5782&lt;=150,"Entre 120 e 150",IF(R5782&lt;=180,"Entre 150 e 180","Superior a 180")))))))</f>
        <v/>
      </c>
    </row>
    <row r="5783">
      <c r="A5783" t="inlineStr">
        <is>
          <t>Q025L01</t>
        </is>
      </c>
      <c r="B5783" t="inlineStr">
        <is>
          <t>GABRIEL CARREIRO DA SILVA</t>
        </is>
      </c>
      <c r="C5783" t="n">
        <v>1</v>
      </c>
      <c r="D5783" t="inlineStr">
        <is>
          <t>IPCA</t>
        </is>
      </c>
      <c r="E5783" t="n">
        <v>0.009488792934583046</v>
      </c>
      <c r="F5783" t="inlineStr">
        <is>
          <t>MENSAL</t>
        </is>
      </c>
      <c r="G5783" t="n">
        <v>48395</v>
      </c>
      <c r="H5783" t="n">
        <v>48395</v>
      </c>
      <c r="I5783" t="n">
        <v>133</v>
      </c>
      <c r="J5783" t="inlineStr">
        <is>
          <t>CARTEIRA</t>
        </is>
      </c>
      <c r="K5783" t="inlineStr">
        <is>
          <t>CONTRATO</t>
        </is>
      </c>
      <c r="L5783" t="n">
        <v>2078.24</v>
      </c>
      <c r="M5783" t="inlineStr">
        <is>
          <t>IBIRAPITANGA FASE 3</t>
        </is>
      </c>
      <c r="N5783" s="142">
        <f>DATE(YEAR(G5783),MONTH(G5783),1)</f>
        <v/>
      </c>
      <c r="O5783" s="132">
        <f>IF(G5783&gt;$K$3,"Futuro","Atraso")</f>
        <v/>
      </c>
      <c r="P5783">
        <f>12*(YEAR(G5783)-YEAR($K$3))+(MONTH(G5783)-MONTH($K$3))</f>
        <v/>
      </c>
      <c r="Q5783" s="366">
        <f>IF(M5783="IBIRAPITANGA FASE 3",IF(O5783="Atraso",L5783,L5783/(1+$I$2)^P5783),IF(O5783="Atraso",L5783,L5783/(1+$I$1)^P5783))</f>
        <v/>
      </c>
      <c r="R5783">
        <f>IF(O5783="Atraso",$K$3-G5783,0)</f>
        <v/>
      </c>
      <c r="S5783">
        <f>IF(R5783&lt;=15,"Até 15",IF(R5783&lt;=30,"Entre 15 e 30",IF(R5783&lt;=60,"Entre 30 e 60",IF(R5783&lt;=90,"Entre 60 e 90",IF(R5783&lt;=120,"Entre 90 e 120",IF(R5783&lt;=150,"Entre 120 e 150",IF(R5783&lt;=180,"Entre 150 e 180","Superior a 180")))))))</f>
        <v/>
      </c>
    </row>
    <row r="5784">
      <c r="A5784" t="inlineStr">
        <is>
          <t>Q025L01</t>
        </is>
      </c>
      <c r="B5784" t="inlineStr">
        <is>
          <t>GABRIEL CARREIRO DA SILVA</t>
        </is>
      </c>
      <c r="C5784" t="n">
        <v>1</v>
      </c>
      <c r="D5784" t="inlineStr">
        <is>
          <t>IPCA</t>
        </is>
      </c>
      <c r="E5784" t="n">
        <v>0.009488792934583046</v>
      </c>
      <c r="F5784" t="inlineStr">
        <is>
          <t>MENSAL</t>
        </is>
      </c>
      <c r="G5784" t="n">
        <v>48425</v>
      </c>
      <c r="H5784" t="n">
        <v>48425</v>
      </c>
      <c r="I5784" t="n">
        <v>134</v>
      </c>
      <c r="J5784" t="inlineStr">
        <is>
          <t>CARTEIRA</t>
        </is>
      </c>
      <c r="K5784" t="inlineStr">
        <is>
          <t>CONTRATO</t>
        </is>
      </c>
      <c r="L5784" t="n">
        <v>2078.24</v>
      </c>
      <c r="M5784" t="inlineStr">
        <is>
          <t>IBIRAPITANGA FASE 3</t>
        </is>
      </c>
      <c r="N5784" s="142">
        <f>DATE(YEAR(G5784),MONTH(G5784),1)</f>
        <v/>
      </c>
      <c r="O5784" s="132">
        <f>IF(G5784&gt;$K$3,"Futuro","Atraso")</f>
        <v/>
      </c>
      <c r="P5784">
        <f>12*(YEAR(G5784)-YEAR($K$3))+(MONTH(G5784)-MONTH($K$3))</f>
        <v/>
      </c>
      <c r="Q5784" s="366">
        <f>IF(M5784="IBIRAPITANGA FASE 3",IF(O5784="Atraso",L5784,L5784/(1+$I$2)^P5784),IF(O5784="Atraso",L5784,L5784/(1+$I$1)^P5784))</f>
        <v/>
      </c>
      <c r="R5784">
        <f>IF(O5784="Atraso",$K$3-G5784,0)</f>
        <v/>
      </c>
      <c r="S5784">
        <f>IF(R5784&lt;=15,"Até 15",IF(R5784&lt;=30,"Entre 15 e 30",IF(R5784&lt;=60,"Entre 30 e 60",IF(R5784&lt;=90,"Entre 60 e 90",IF(R5784&lt;=120,"Entre 90 e 120",IF(R5784&lt;=150,"Entre 120 e 150",IF(R5784&lt;=180,"Entre 150 e 180","Superior a 180")))))))</f>
        <v/>
      </c>
    </row>
    <row r="5785">
      <c r="A5785" t="inlineStr">
        <is>
          <t>Q025L01</t>
        </is>
      </c>
      <c r="B5785" t="inlineStr">
        <is>
          <t>GABRIEL CARREIRO DA SILVA</t>
        </is>
      </c>
      <c r="C5785" t="n">
        <v>1</v>
      </c>
      <c r="D5785" t="inlineStr">
        <is>
          <t>IPCA</t>
        </is>
      </c>
      <c r="E5785" t="n">
        <v>0.009488792934583046</v>
      </c>
      <c r="F5785" t="inlineStr">
        <is>
          <t>MENSAL</t>
        </is>
      </c>
      <c r="G5785" t="n">
        <v>48456</v>
      </c>
      <c r="H5785" t="n">
        <v>48456</v>
      </c>
      <c r="I5785" t="n">
        <v>135</v>
      </c>
      <c r="J5785" t="inlineStr">
        <is>
          <t>CARTEIRA</t>
        </is>
      </c>
      <c r="K5785" t="inlineStr">
        <is>
          <t>CONTRATO</t>
        </is>
      </c>
      <c r="L5785" t="n">
        <v>2078.24</v>
      </c>
      <c r="M5785" t="inlineStr">
        <is>
          <t>IBIRAPITANGA FASE 3</t>
        </is>
      </c>
      <c r="N5785" s="142">
        <f>DATE(YEAR(G5785),MONTH(G5785),1)</f>
        <v/>
      </c>
      <c r="O5785" s="132">
        <f>IF(G5785&gt;$K$3,"Futuro","Atraso")</f>
        <v/>
      </c>
      <c r="P5785">
        <f>12*(YEAR(G5785)-YEAR($K$3))+(MONTH(G5785)-MONTH($K$3))</f>
        <v/>
      </c>
      <c r="Q5785" s="366">
        <f>IF(M5785="IBIRAPITANGA FASE 3",IF(O5785="Atraso",L5785,L5785/(1+$I$2)^P5785),IF(O5785="Atraso",L5785,L5785/(1+$I$1)^P5785))</f>
        <v/>
      </c>
      <c r="R5785">
        <f>IF(O5785="Atraso",$K$3-G5785,0)</f>
        <v/>
      </c>
      <c r="S5785">
        <f>IF(R5785&lt;=15,"Até 15",IF(R5785&lt;=30,"Entre 15 e 30",IF(R5785&lt;=60,"Entre 30 e 60",IF(R5785&lt;=90,"Entre 60 e 90",IF(R5785&lt;=120,"Entre 90 e 120",IF(R5785&lt;=150,"Entre 120 e 150",IF(R5785&lt;=180,"Entre 150 e 180","Superior a 180")))))))</f>
        <v/>
      </c>
    </row>
    <row r="5786">
      <c r="A5786" t="inlineStr">
        <is>
          <t>Q025L01</t>
        </is>
      </c>
      <c r="B5786" t="inlineStr">
        <is>
          <t>GABRIEL CARREIRO DA SILVA</t>
        </is>
      </c>
      <c r="C5786" t="n">
        <v>1</v>
      </c>
      <c r="D5786" t="inlineStr">
        <is>
          <t>IPCA</t>
        </is>
      </c>
      <c r="E5786" t="n">
        <v>0.009488792934583046</v>
      </c>
      <c r="F5786" t="inlineStr">
        <is>
          <t>MENSAL</t>
        </is>
      </c>
      <c r="G5786" t="n">
        <v>48487</v>
      </c>
      <c r="H5786" t="n">
        <v>48487</v>
      </c>
      <c r="I5786" t="n">
        <v>136</v>
      </c>
      <c r="J5786" t="inlineStr">
        <is>
          <t>CARTEIRA</t>
        </is>
      </c>
      <c r="K5786" t="inlineStr">
        <is>
          <t>CONTRATO</t>
        </is>
      </c>
      <c r="L5786" t="n">
        <v>2078.24</v>
      </c>
      <c r="M5786" t="inlineStr">
        <is>
          <t>IBIRAPITANGA FASE 3</t>
        </is>
      </c>
      <c r="N5786" s="142">
        <f>DATE(YEAR(G5786),MONTH(G5786),1)</f>
        <v/>
      </c>
      <c r="O5786" s="132">
        <f>IF(G5786&gt;$K$3,"Futuro","Atraso")</f>
        <v/>
      </c>
      <c r="P5786">
        <f>12*(YEAR(G5786)-YEAR($K$3))+(MONTH(G5786)-MONTH($K$3))</f>
        <v/>
      </c>
      <c r="Q5786" s="366">
        <f>IF(M5786="IBIRAPITANGA FASE 3",IF(O5786="Atraso",L5786,L5786/(1+$I$2)^P5786),IF(O5786="Atraso",L5786,L5786/(1+$I$1)^P5786))</f>
        <v/>
      </c>
      <c r="R5786">
        <f>IF(O5786="Atraso",$K$3-G5786,0)</f>
        <v/>
      </c>
      <c r="S5786">
        <f>IF(R5786&lt;=15,"Até 15",IF(R5786&lt;=30,"Entre 15 e 30",IF(R5786&lt;=60,"Entre 30 e 60",IF(R5786&lt;=90,"Entre 60 e 90",IF(R5786&lt;=120,"Entre 90 e 120",IF(R5786&lt;=150,"Entre 120 e 150",IF(R5786&lt;=180,"Entre 150 e 180","Superior a 180")))))))</f>
        <v/>
      </c>
    </row>
    <row r="5787">
      <c r="A5787" t="inlineStr">
        <is>
          <t>Q025L01</t>
        </is>
      </c>
      <c r="B5787" t="inlineStr">
        <is>
          <t>GABRIEL CARREIRO DA SILVA</t>
        </is>
      </c>
      <c r="C5787" t="n">
        <v>1</v>
      </c>
      <c r="D5787" t="inlineStr">
        <is>
          <t>IPCA</t>
        </is>
      </c>
      <c r="E5787" t="n">
        <v>0.009488792934583046</v>
      </c>
      <c r="F5787" t="inlineStr">
        <is>
          <t>MENSAL</t>
        </is>
      </c>
      <c r="G5787" t="n">
        <v>48517</v>
      </c>
      <c r="H5787" t="n">
        <v>48517</v>
      </c>
      <c r="I5787" t="n">
        <v>137</v>
      </c>
      <c r="J5787" t="inlineStr">
        <is>
          <t>CARTEIRA</t>
        </is>
      </c>
      <c r="K5787" t="inlineStr">
        <is>
          <t>CONTRATO</t>
        </is>
      </c>
      <c r="L5787" t="n">
        <v>2078.24</v>
      </c>
      <c r="M5787" t="inlineStr">
        <is>
          <t>IBIRAPITANGA FASE 3</t>
        </is>
      </c>
      <c r="N5787" s="142">
        <f>DATE(YEAR(G5787),MONTH(G5787),1)</f>
        <v/>
      </c>
      <c r="O5787" s="132">
        <f>IF(G5787&gt;$K$3,"Futuro","Atraso")</f>
        <v/>
      </c>
      <c r="P5787">
        <f>12*(YEAR(G5787)-YEAR($K$3))+(MONTH(G5787)-MONTH($K$3))</f>
        <v/>
      </c>
      <c r="Q5787" s="366">
        <f>IF(M5787="IBIRAPITANGA FASE 3",IF(O5787="Atraso",L5787,L5787/(1+$I$2)^P5787),IF(O5787="Atraso",L5787,L5787/(1+$I$1)^P5787))</f>
        <v/>
      </c>
      <c r="R5787">
        <f>IF(O5787="Atraso",$K$3-G5787,0)</f>
        <v/>
      </c>
      <c r="S5787">
        <f>IF(R5787&lt;=15,"Até 15",IF(R5787&lt;=30,"Entre 15 e 30",IF(R5787&lt;=60,"Entre 30 e 60",IF(R5787&lt;=90,"Entre 60 e 90",IF(R5787&lt;=120,"Entre 90 e 120",IF(R5787&lt;=150,"Entre 120 e 150",IF(R5787&lt;=180,"Entre 150 e 180","Superior a 180")))))))</f>
        <v/>
      </c>
    </row>
    <row r="5788">
      <c r="A5788" t="inlineStr">
        <is>
          <t>Q025L01</t>
        </is>
      </c>
      <c r="B5788" t="inlineStr">
        <is>
          <t>GABRIEL CARREIRO DA SILVA</t>
        </is>
      </c>
      <c r="C5788" t="n">
        <v>1</v>
      </c>
      <c r="D5788" t="inlineStr">
        <is>
          <t>IPCA</t>
        </is>
      </c>
      <c r="E5788" t="n">
        <v>0.009488792934583046</v>
      </c>
      <c r="F5788" t="inlineStr">
        <is>
          <t>MENSAL</t>
        </is>
      </c>
      <c r="G5788" t="n">
        <v>48548</v>
      </c>
      <c r="H5788" t="n">
        <v>48548</v>
      </c>
      <c r="I5788" t="n">
        <v>138</v>
      </c>
      <c r="J5788" t="inlineStr">
        <is>
          <t>CARTEIRA</t>
        </is>
      </c>
      <c r="K5788" t="inlineStr">
        <is>
          <t>CONTRATO</t>
        </is>
      </c>
      <c r="L5788" t="n">
        <v>2078.24</v>
      </c>
      <c r="M5788" t="inlineStr">
        <is>
          <t>IBIRAPITANGA FASE 3</t>
        </is>
      </c>
      <c r="N5788" s="142">
        <f>DATE(YEAR(G5788),MONTH(G5788),1)</f>
        <v/>
      </c>
      <c r="O5788" s="132">
        <f>IF(G5788&gt;$K$3,"Futuro","Atraso")</f>
        <v/>
      </c>
      <c r="P5788">
        <f>12*(YEAR(G5788)-YEAR($K$3))+(MONTH(G5788)-MONTH($K$3))</f>
        <v/>
      </c>
      <c r="Q5788" s="366">
        <f>IF(M5788="IBIRAPITANGA FASE 3",IF(O5788="Atraso",L5788,L5788/(1+$I$2)^P5788),IF(O5788="Atraso",L5788,L5788/(1+$I$1)^P5788))</f>
        <v/>
      </c>
      <c r="R5788">
        <f>IF(O5788="Atraso",$K$3-G5788,0)</f>
        <v/>
      </c>
      <c r="S5788">
        <f>IF(R5788&lt;=15,"Até 15",IF(R5788&lt;=30,"Entre 15 e 30",IF(R5788&lt;=60,"Entre 30 e 60",IF(R5788&lt;=90,"Entre 60 e 90",IF(R5788&lt;=120,"Entre 90 e 120",IF(R5788&lt;=150,"Entre 120 e 150",IF(R5788&lt;=180,"Entre 150 e 180","Superior a 180")))))))</f>
        <v/>
      </c>
    </row>
    <row r="5789">
      <c r="A5789" t="inlineStr">
        <is>
          <t>Q025L01</t>
        </is>
      </c>
      <c r="B5789" t="inlineStr">
        <is>
          <t>GABRIEL CARREIRO DA SILVA</t>
        </is>
      </c>
      <c r="C5789" t="n">
        <v>1</v>
      </c>
      <c r="D5789" t="inlineStr">
        <is>
          <t>IPCA</t>
        </is>
      </c>
      <c r="E5789" t="n">
        <v>0.009488792934583046</v>
      </c>
      <c r="F5789" t="inlineStr">
        <is>
          <t>MENSAL</t>
        </is>
      </c>
      <c r="G5789" t="n">
        <v>48578</v>
      </c>
      <c r="H5789" t="n">
        <v>48578</v>
      </c>
      <c r="I5789" t="n">
        <v>139</v>
      </c>
      <c r="J5789" t="inlineStr">
        <is>
          <t>CARTEIRA</t>
        </is>
      </c>
      <c r="K5789" t="inlineStr">
        <is>
          <t>CONTRATO</t>
        </is>
      </c>
      <c r="L5789" t="n">
        <v>2078.24</v>
      </c>
      <c r="M5789" t="inlineStr">
        <is>
          <t>IBIRAPITANGA FASE 3</t>
        </is>
      </c>
      <c r="N5789" s="142">
        <f>DATE(YEAR(G5789),MONTH(G5789),1)</f>
        <v/>
      </c>
      <c r="O5789" s="132">
        <f>IF(G5789&gt;$K$3,"Futuro","Atraso")</f>
        <v/>
      </c>
      <c r="P5789">
        <f>12*(YEAR(G5789)-YEAR($K$3))+(MONTH(G5789)-MONTH($K$3))</f>
        <v/>
      </c>
      <c r="Q5789" s="366">
        <f>IF(M5789="IBIRAPITANGA FASE 3",IF(O5789="Atraso",L5789,L5789/(1+$I$2)^P5789),IF(O5789="Atraso",L5789,L5789/(1+$I$1)^P5789))</f>
        <v/>
      </c>
      <c r="R5789">
        <f>IF(O5789="Atraso",$K$3-G5789,0)</f>
        <v/>
      </c>
      <c r="S5789">
        <f>IF(R5789&lt;=15,"Até 15",IF(R5789&lt;=30,"Entre 15 e 30",IF(R5789&lt;=60,"Entre 30 e 60",IF(R5789&lt;=90,"Entre 60 e 90",IF(R5789&lt;=120,"Entre 90 e 120",IF(R5789&lt;=150,"Entre 120 e 150",IF(R5789&lt;=180,"Entre 150 e 180","Superior a 180")))))))</f>
        <v/>
      </c>
    </row>
    <row r="5790">
      <c r="A5790" t="inlineStr">
        <is>
          <t>Q025L01</t>
        </is>
      </c>
      <c r="B5790" t="inlineStr">
        <is>
          <t>GABRIEL CARREIRO DA SILVA</t>
        </is>
      </c>
      <c r="C5790" t="n">
        <v>1</v>
      </c>
      <c r="D5790" t="inlineStr">
        <is>
          <t>IPCA</t>
        </is>
      </c>
      <c r="E5790" t="n">
        <v>0.009488792934583046</v>
      </c>
      <c r="F5790" t="inlineStr">
        <is>
          <t>MENSAL</t>
        </is>
      </c>
      <c r="G5790" t="n">
        <v>48609</v>
      </c>
      <c r="H5790" t="n">
        <v>48609</v>
      </c>
      <c r="I5790" t="n">
        <v>140</v>
      </c>
      <c r="J5790" t="inlineStr">
        <is>
          <t>CARTEIRA</t>
        </is>
      </c>
      <c r="K5790" t="inlineStr">
        <is>
          <t>CONTRATO</t>
        </is>
      </c>
      <c r="L5790" t="n">
        <v>2078.24</v>
      </c>
      <c r="M5790" t="inlineStr">
        <is>
          <t>IBIRAPITANGA FASE 3</t>
        </is>
      </c>
      <c r="N5790" s="142">
        <f>DATE(YEAR(G5790),MONTH(G5790),1)</f>
        <v/>
      </c>
      <c r="O5790" s="132">
        <f>IF(G5790&gt;$K$3,"Futuro","Atraso")</f>
        <v/>
      </c>
      <c r="P5790">
        <f>12*(YEAR(G5790)-YEAR($K$3))+(MONTH(G5790)-MONTH($K$3))</f>
        <v/>
      </c>
      <c r="Q5790" s="366">
        <f>IF(M5790="IBIRAPITANGA FASE 3",IF(O5790="Atraso",L5790,L5790/(1+$I$2)^P5790),IF(O5790="Atraso",L5790,L5790/(1+$I$1)^P5790))</f>
        <v/>
      </c>
      <c r="R5790">
        <f>IF(O5790="Atraso",$K$3-G5790,0)</f>
        <v/>
      </c>
      <c r="S5790">
        <f>IF(R5790&lt;=15,"Até 15",IF(R5790&lt;=30,"Entre 15 e 30",IF(R5790&lt;=60,"Entre 30 e 60",IF(R5790&lt;=90,"Entre 60 e 90",IF(R5790&lt;=120,"Entre 90 e 120",IF(R5790&lt;=150,"Entre 120 e 150",IF(R5790&lt;=180,"Entre 150 e 180","Superior a 180")))))))</f>
        <v/>
      </c>
    </row>
    <row r="5791">
      <c r="A5791" t="inlineStr">
        <is>
          <t>Q025L01</t>
        </is>
      </c>
      <c r="B5791" t="inlineStr">
        <is>
          <t>GABRIEL CARREIRO DA SILVA</t>
        </is>
      </c>
      <c r="C5791" t="n">
        <v>1</v>
      </c>
      <c r="D5791" t="inlineStr">
        <is>
          <t>IPCA</t>
        </is>
      </c>
      <c r="E5791" t="n">
        <v>0.009488792934583046</v>
      </c>
      <c r="F5791" t="inlineStr">
        <is>
          <t>MENSAL</t>
        </is>
      </c>
      <c r="G5791" t="n">
        <v>48638</v>
      </c>
      <c r="H5791" t="n">
        <v>48638</v>
      </c>
      <c r="I5791" t="n">
        <v>141</v>
      </c>
      <c r="J5791" t="inlineStr">
        <is>
          <t>CARTEIRA</t>
        </is>
      </c>
      <c r="K5791" t="inlineStr">
        <is>
          <t>CONTRATO</t>
        </is>
      </c>
      <c r="L5791" t="n">
        <v>2078.24</v>
      </c>
      <c r="M5791" t="inlineStr">
        <is>
          <t>IBIRAPITANGA FASE 3</t>
        </is>
      </c>
      <c r="N5791" s="142">
        <f>DATE(YEAR(G5791),MONTH(G5791),1)</f>
        <v/>
      </c>
      <c r="O5791" s="132">
        <f>IF(G5791&gt;$K$3,"Futuro","Atraso")</f>
        <v/>
      </c>
      <c r="P5791">
        <f>12*(YEAR(G5791)-YEAR($K$3))+(MONTH(G5791)-MONTH($K$3))</f>
        <v/>
      </c>
      <c r="Q5791" s="366">
        <f>IF(M5791="IBIRAPITANGA FASE 3",IF(O5791="Atraso",L5791,L5791/(1+$I$2)^P5791),IF(O5791="Atraso",L5791,L5791/(1+$I$1)^P5791))</f>
        <v/>
      </c>
      <c r="R5791">
        <f>IF(O5791="Atraso",$K$3-G5791,0)</f>
        <v/>
      </c>
      <c r="S5791">
        <f>IF(R5791&lt;=15,"Até 15",IF(R5791&lt;=30,"Entre 15 e 30",IF(R5791&lt;=60,"Entre 30 e 60",IF(R5791&lt;=90,"Entre 60 e 90",IF(R5791&lt;=120,"Entre 90 e 120",IF(R5791&lt;=150,"Entre 120 e 150",IF(R5791&lt;=180,"Entre 150 e 180","Superior a 180")))))))</f>
        <v/>
      </c>
    </row>
    <row r="5792">
      <c r="A5792" t="inlineStr">
        <is>
          <t>Q025L01</t>
        </is>
      </c>
      <c r="B5792" t="inlineStr">
        <is>
          <t>GABRIEL CARREIRO DA SILVA</t>
        </is>
      </c>
      <c r="C5792" t="n">
        <v>1</v>
      </c>
      <c r="D5792" t="inlineStr">
        <is>
          <t>IPCA</t>
        </is>
      </c>
      <c r="E5792" t="n">
        <v>0.009488792934583046</v>
      </c>
      <c r="F5792" t="inlineStr">
        <is>
          <t>MENSAL</t>
        </is>
      </c>
      <c r="G5792" t="n">
        <v>48668</v>
      </c>
      <c r="H5792" t="n">
        <v>48668</v>
      </c>
      <c r="I5792" t="n">
        <v>142</v>
      </c>
      <c r="J5792" t="inlineStr">
        <is>
          <t>CARTEIRA</t>
        </is>
      </c>
      <c r="K5792" t="inlineStr">
        <is>
          <t>CONTRATO</t>
        </is>
      </c>
      <c r="L5792" t="n">
        <v>2078.24</v>
      </c>
      <c r="M5792" t="inlineStr">
        <is>
          <t>IBIRAPITANGA FASE 3</t>
        </is>
      </c>
      <c r="N5792" s="142">
        <f>DATE(YEAR(G5792),MONTH(G5792),1)</f>
        <v/>
      </c>
      <c r="O5792" s="132">
        <f>IF(G5792&gt;$K$3,"Futuro","Atraso")</f>
        <v/>
      </c>
      <c r="P5792">
        <f>12*(YEAR(G5792)-YEAR($K$3))+(MONTH(G5792)-MONTH($K$3))</f>
        <v/>
      </c>
      <c r="Q5792" s="366">
        <f>IF(M5792="IBIRAPITANGA FASE 3",IF(O5792="Atraso",L5792,L5792/(1+$I$2)^P5792),IF(O5792="Atraso",L5792,L5792/(1+$I$1)^P5792))</f>
        <v/>
      </c>
      <c r="R5792">
        <f>IF(O5792="Atraso",$K$3-G5792,0)</f>
        <v/>
      </c>
      <c r="S5792">
        <f>IF(R5792&lt;=15,"Até 15",IF(R5792&lt;=30,"Entre 15 e 30",IF(R5792&lt;=60,"Entre 30 e 60",IF(R5792&lt;=90,"Entre 60 e 90",IF(R5792&lt;=120,"Entre 90 e 120",IF(R5792&lt;=150,"Entre 120 e 150",IF(R5792&lt;=180,"Entre 150 e 180","Superior a 180")))))))</f>
        <v/>
      </c>
    </row>
    <row r="5793">
      <c r="A5793" t="inlineStr">
        <is>
          <t>Q025L01</t>
        </is>
      </c>
      <c r="B5793" t="inlineStr">
        <is>
          <t>GABRIEL CARREIRO DA SILVA</t>
        </is>
      </c>
      <c r="C5793" t="n">
        <v>1</v>
      </c>
      <c r="D5793" t="inlineStr">
        <is>
          <t>IPCA</t>
        </is>
      </c>
      <c r="E5793" t="n">
        <v>0.009488792934583046</v>
      </c>
      <c r="F5793" t="inlineStr">
        <is>
          <t>MENSAL</t>
        </is>
      </c>
      <c r="G5793" t="n">
        <v>48699</v>
      </c>
      <c r="H5793" t="n">
        <v>48699</v>
      </c>
      <c r="I5793" t="n">
        <v>143</v>
      </c>
      <c r="J5793" t="inlineStr">
        <is>
          <t>CARTEIRA</t>
        </is>
      </c>
      <c r="K5793" t="inlineStr">
        <is>
          <t>CONTRATO</t>
        </is>
      </c>
      <c r="L5793" t="n">
        <v>2078.24</v>
      </c>
      <c r="M5793" t="inlineStr">
        <is>
          <t>IBIRAPITANGA FASE 3</t>
        </is>
      </c>
      <c r="N5793" s="142">
        <f>DATE(YEAR(G5793),MONTH(G5793),1)</f>
        <v/>
      </c>
      <c r="O5793" s="132">
        <f>IF(G5793&gt;$K$3,"Futuro","Atraso")</f>
        <v/>
      </c>
      <c r="P5793">
        <f>12*(YEAR(G5793)-YEAR($K$3))+(MONTH(G5793)-MONTH($K$3))</f>
        <v/>
      </c>
      <c r="Q5793" s="366">
        <f>IF(M5793="IBIRAPITANGA FASE 3",IF(O5793="Atraso",L5793,L5793/(1+$I$2)^P5793),IF(O5793="Atraso",L5793,L5793/(1+$I$1)^P5793))</f>
        <v/>
      </c>
      <c r="R5793">
        <f>IF(O5793="Atraso",$K$3-G5793,0)</f>
        <v/>
      </c>
      <c r="S5793">
        <f>IF(R5793&lt;=15,"Até 15",IF(R5793&lt;=30,"Entre 15 e 30",IF(R5793&lt;=60,"Entre 30 e 60",IF(R5793&lt;=90,"Entre 60 e 90",IF(R5793&lt;=120,"Entre 90 e 120",IF(R5793&lt;=150,"Entre 120 e 150",IF(R5793&lt;=180,"Entre 150 e 180","Superior a 180")))))))</f>
        <v/>
      </c>
    </row>
    <row r="5794">
      <c r="A5794" t="inlineStr">
        <is>
          <t>Q025L01</t>
        </is>
      </c>
      <c r="B5794" t="inlineStr">
        <is>
          <t>GABRIEL CARREIRO DA SILVA</t>
        </is>
      </c>
      <c r="C5794" t="n">
        <v>1</v>
      </c>
      <c r="D5794" t="inlineStr">
        <is>
          <t>IPCA</t>
        </is>
      </c>
      <c r="E5794" t="n">
        <v>0.009488792934583046</v>
      </c>
      <c r="F5794" t="inlineStr">
        <is>
          <t>MENSAL</t>
        </is>
      </c>
      <c r="G5794" t="n">
        <v>48729</v>
      </c>
      <c r="H5794" t="n">
        <v>48729</v>
      </c>
      <c r="I5794" t="n">
        <v>144</v>
      </c>
      <c r="J5794" t="inlineStr">
        <is>
          <t>CARTEIRA</t>
        </is>
      </c>
      <c r="K5794" t="inlineStr">
        <is>
          <t>CONTRATO</t>
        </is>
      </c>
      <c r="L5794" t="n">
        <v>2078.24</v>
      </c>
      <c r="M5794" t="inlineStr">
        <is>
          <t>IBIRAPITANGA FASE 3</t>
        </is>
      </c>
      <c r="N5794" s="142">
        <f>DATE(YEAR(G5794),MONTH(G5794),1)</f>
        <v/>
      </c>
      <c r="O5794" s="132">
        <f>IF(G5794&gt;$K$3,"Futuro","Atraso")</f>
        <v/>
      </c>
      <c r="P5794">
        <f>12*(YEAR(G5794)-YEAR($K$3))+(MONTH(G5794)-MONTH($K$3))</f>
        <v/>
      </c>
      <c r="Q5794" s="366">
        <f>IF(M5794="IBIRAPITANGA FASE 3",IF(O5794="Atraso",L5794,L5794/(1+$I$2)^P5794),IF(O5794="Atraso",L5794,L5794/(1+$I$1)^P5794))</f>
        <v/>
      </c>
      <c r="R5794">
        <f>IF(O5794="Atraso",$K$3-G5794,0)</f>
        <v/>
      </c>
      <c r="S5794">
        <f>IF(R5794&lt;=15,"Até 15",IF(R5794&lt;=30,"Entre 15 e 30",IF(R5794&lt;=60,"Entre 30 e 60",IF(R5794&lt;=90,"Entre 60 e 90",IF(R5794&lt;=120,"Entre 90 e 120",IF(R5794&lt;=150,"Entre 120 e 150",IF(R5794&lt;=180,"Entre 150 e 180","Superior a 180")))))))</f>
        <v/>
      </c>
    </row>
    <row r="5795">
      <c r="A5795" t="inlineStr">
        <is>
          <t>Q025L01</t>
        </is>
      </c>
      <c r="B5795" t="inlineStr">
        <is>
          <t>GABRIEL CARREIRO DA SILVA</t>
        </is>
      </c>
      <c r="C5795" t="n">
        <v>1</v>
      </c>
      <c r="D5795" t="inlineStr">
        <is>
          <t>IPCA</t>
        </is>
      </c>
      <c r="E5795" t="n">
        <v>0.009488792934583046</v>
      </c>
      <c r="F5795" t="inlineStr">
        <is>
          <t>MENSAL</t>
        </is>
      </c>
      <c r="G5795" t="n">
        <v>48760</v>
      </c>
      <c r="H5795" t="n">
        <v>48760</v>
      </c>
      <c r="I5795" t="n">
        <v>145</v>
      </c>
      <c r="J5795" t="inlineStr">
        <is>
          <t>CARTEIRA</t>
        </is>
      </c>
      <c r="K5795" t="inlineStr">
        <is>
          <t>CONTRATO</t>
        </is>
      </c>
      <c r="L5795" t="n">
        <v>2078.24</v>
      </c>
      <c r="M5795" t="inlineStr">
        <is>
          <t>IBIRAPITANGA FASE 3</t>
        </is>
      </c>
      <c r="N5795" s="142">
        <f>DATE(YEAR(G5795),MONTH(G5795),1)</f>
        <v/>
      </c>
      <c r="O5795" s="132">
        <f>IF(G5795&gt;$K$3,"Futuro","Atraso")</f>
        <v/>
      </c>
      <c r="P5795">
        <f>12*(YEAR(G5795)-YEAR($K$3))+(MONTH(G5795)-MONTH($K$3))</f>
        <v/>
      </c>
      <c r="Q5795" s="366">
        <f>IF(M5795="IBIRAPITANGA FASE 3",IF(O5795="Atraso",L5795,L5795/(1+$I$2)^P5795),IF(O5795="Atraso",L5795,L5795/(1+$I$1)^P5795))</f>
        <v/>
      </c>
      <c r="R5795">
        <f>IF(O5795="Atraso",$K$3-G5795,0)</f>
        <v/>
      </c>
      <c r="S5795">
        <f>IF(R5795&lt;=15,"Até 15",IF(R5795&lt;=30,"Entre 15 e 30",IF(R5795&lt;=60,"Entre 30 e 60",IF(R5795&lt;=90,"Entre 60 e 90",IF(R5795&lt;=120,"Entre 90 e 120",IF(R5795&lt;=150,"Entre 120 e 150",IF(R5795&lt;=180,"Entre 150 e 180","Superior a 180")))))))</f>
        <v/>
      </c>
    </row>
    <row r="5796">
      <c r="A5796" t="inlineStr">
        <is>
          <t>Q025L01</t>
        </is>
      </c>
      <c r="B5796" t="inlineStr">
        <is>
          <t>GABRIEL CARREIRO DA SILVA</t>
        </is>
      </c>
      <c r="C5796" t="n">
        <v>1</v>
      </c>
      <c r="D5796" t="inlineStr">
        <is>
          <t>IPCA</t>
        </is>
      </c>
      <c r="E5796" t="n">
        <v>0.009488792934583046</v>
      </c>
      <c r="F5796" t="inlineStr">
        <is>
          <t>MENSAL</t>
        </is>
      </c>
      <c r="G5796" t="n">
        <v>48790</v>
      </c>
      <c r="H5796" t="n">
        <v>48790</v>
      </c>
      <c r="I5796" t="n">
        <v>146</v>
      </c>
      <c r="J5796" t="inlineStr">
        <is>
          <t>CARTEIRA</t>
        </is>
      </c>
      <c r="K5796" t="inlineStr">
        <is>
          <t>CONTRATO</t>
        </is>
      </c>
      <c r="L5796" t="n">
        <v>2078.24</v>
      </c>
      <c r="M5796" t="inlineStr">
        <is>
          <t>IBIRAPITANGA FASE 3</t>
        </is>
      </c>
      <c r="N5796" s="142">
        <f>DATE(YEAR(G5796),MONTH(G5796),1)</f>
        <v/>
      </c>
      <c r="O5796" s="132">
        <f>IF(G5796&gt;$K$3,"Futuro","Atraso")</f>
        <v/>
      </c>
      <c r="P5796">
        <f>12*(YEAR(G5796)-YEAR($K$3))+(MONTH(G5796)-MONTH($K$3))</f>
        <v/>
      </c>
      <c r="Q5796" s="366">
        <f>IF(M5796="IBIRAPITANGA FASE 3",IF(O5796="Atraso",L5796,L5796/(1+$I$2)^P5796),IF(O5796="Atraso",L5796,L5796/(1+$I$1)^P5796))</f>
        <v/>
      </c>
      <c r="R5796">
        <f>IF(O5796="Atraso",$K$3-G5796,0)</f>
        <v/>
      </c>
      <c r="S5796">
        <f>IF(R5796&lt;=15,"Até 15",IF(R5796&lt;=30,"Entre 15 e 30",IF(R5796&lt;=60,"Entre 30 e 60",IF(R5796&lt;=90,"Entre 60 e 90",IF(R5796&lt;=120,"Entre 90 e 120",IF(R5796&lt;=150,"Entre 120 e 150",IF(R5796&lt;=180,"Entre 150 e 180","Superior a 180")))))))</f>
        <v/>
      </c>
    </row>
    <row r="5797">
      <c r="A5797" t="inlineStr">
        <is>
          <t>Q025L01</t>
        </is>
      </c>
      <c r="B5797" t="inlineStr">
        <is>
          <t>GABRIEL CARREIRO DA SILVA</t>
        </is>
      </c>
      <c r="C5797" t="n">
        <v>1</v>
      </c>
      <c r="D5797" t="inlineStr">
        <is>
          <t>IPCA</t>
        </is>
      </c>
      <c r="E5797" t="n">
        <v>0.009488792934583046</v>
      </c>
      <c r="F5797" t="inlineStr">
        <is>
          <t>MENSAL</t>
        </is>
      </c>
      <c r="G5797" t="n">
        <v>48821</v>
      </c>
      <c r="H5797" t="n">
        <v>48821</v>
      </c>
      <c r="I5797" t="n">
        <v>147</v>
      </c>
      <c r="J5797" t="inlineStr">
        <is>
          <t>CARTEIRA</t>
        </is>
      </c>
      <c r="K5797" t="inlineStr">
        <is>
          <t>CONTRATO</t>
        </is>
      </c>
      <c r="L5797" t="n">
        <v>2078.24</v>
      </c>
      <c r="M5797" t="inlineStr">
        <is>
          <t>IBIRAPITANGA FASE 3</t>
        </is>
      </c>
      <c r="N5797" s="142">
        <f>DATE(YEAR(G5797),MONTH(G5797),1)</f>
        <v/>
      </c>
      <c r="O5797" s="132">
        <f>IF(G5797&gt;$K$3,"Futuro","Atraso")</f>
        <v/>
      </c>
      <c r="P5797">
        <f>12*(YEAR(G5797)-YEAR($K$3))+(MONTH(G5797)-MONTH($K$3))</f>
        <v/>
      </c>
      <c r="Q5797" s="366">
        <f>IF(M5797="IBIRAPITANGA FASE 3",IF(O5797="Atraso",L5797,L5797/(1+$I$2)^P5797),IF(O5797="Atraso",L5797,L5797/(1+$I$1)^P5797))</f>
        <v/>
      </c>
      <c r="R5797">
        <f>IF(O5797="Atraso",$K$3-G5797,0)</f>
        <v/>
      </c>
      <c r="S5797">
        <f>IF(R5797&lt;=15,"Até 15",IF(R5797&lt;=30,"Entre 15 e 30",IF(R5797&lt;=60,"Entre 30 e 60",IF(R5797&lt;=90,"Entre 60 e 90",IF(R5797&lt;=120,"Entre 90 e 120",IF(R5797&lt;=150,"Entre 120 e 150",IF(R5797&lt;=180,"Entre 150 e 180","Superior a 180")))))))</f>
        <v/>
      </c>
    </row>
    <row r="5798">
      <c r="A5798" t="inlineStr">
        <is>
          <t>Q025L01</t>
        </is>
      </c>
      <c r="B5798" t="inlineStr">
        <is>
          <t>GABRIEL CARREIRO DA SILVA</t>
        </is>
      </c>
      <c r="C5798" t="n">
        <v>1</v>
      </c>
      <c r="D5798" t="inlineStr">
        <is>
          <t>IPCA</t>
        </is>
      </c>
      <c r="E5798" t="n">
        <v>0.009488792934583046</v>
      </c>
      <c r="F5798" t="inlineStr">
        <is>
          <t>MENSAL</t>
        </is>
      </c>
      <c r="G5798" t="n">
        <v>48852</v>
      </c>
      <c r="H5798" t="n">
        <v>48852</v>
      </c>
      <c r="I5798" t="n">
        <v>148</v>
      </c>
      <c r="J5798" t="inlineStr">
        <is>
          <t>CARTEIRA</t>
        </is>
      </c>
      <c r="K5798" t="inlineStr">
        <is>
          <t>CONTRATO</t>
        </is>
      </c>
      <c r="L5798" t="n">
        <v>2078.24</v>
      </c>
      <c r="M5798" t="inlineStr">
        <is>
          <t>IBIRAPITANGA FASE 3</t>
        </is>
      </c>
      <c r="N5798" s="142">
        <f>DATE(YEAR(G5798),MONTH(G5798),1)</f>
        <v/>
      </c>
      <c r="O5798" s="132">
        <f>IF(G5798&gt;$K$3,"Futuro","Atraso")</f>
        <v/>
      </c>
      <c r="P5798">
        <f>12*(YEAR(G5798)-YEAR($K$3))+(MONTH(G5798)-MONTH($K$3))</f>
        <v/>
      </c>
      <c r="Q5798" s="366">
        <f>IF(M5798="IBIRAPITANGA FASE 3",IF(O5798="Atraso",L5798,L5798/(1+$I$2)^P5798),IF(O5798="Atraso",L5798,L5798/(1+$I$1)^P5798))</f>
        <v/>
      </c>
      <c r="R5798">
        <f>IF(O5798="Atraso",$K$3-G5798,0)</f>
        <v/>
      </c>
      <c r="S5798">
        <f>IF(R5798&lt;=15,"Até 15",IF(R5798&lt;=30,"Entre 15 e 30",IF(R5798&lt;=60,"Entre 30 e 60",IF(R5798&lt;=90,"Entre 60 e 90",IF(R5798&lt;=120,"Entre 90 e 120",IF(R5798&lt;=150,"Entre 120 e 150",IF(R5798&lt;=180,"Entre 150 e 180","Superior a 180")))))))</f>
        <v/>
      </c>
    </row>
    <row r="5799">
      <c r="A5799" t="inlineStr">
        <is>
          <t>Q025L01</t>
        </is>
      </c>
      <c r="B5799" t="inlineStr">
        <is>
          <t>GABRIEL CARREIRO DA SILVA</t>
        </is>
      </c>
      <c r="C5799" t="n">
        <v>1</v>
      </c>
      <c r="D5799" t="inlineStr">
        <is>
          <t>IPCA</t>
        </is>
      </c>
      <c r="E5799" t="n">
        <v>0.009488792934583046</v>
      </c>
      <c r="F5799" t="inlineStr">
        <is>
          <t>MENSAL</t>
        </is>
      </c>
      <c r="G5799" t="n">
        <v>48882</v>
      </c>
      <c r="H5799" t="n">
        <v>48882</v>
      </c>
      <c r="I5799" t="n">
        <v>149</v>
      </c>
      <c r="J5799" t="inlineStr">
        <is>
          <t>CARTEIRA</t>
        </is>
      </c>
      <c r="K5799" t="inlineStr">
        <is>
          <t>CONTRATO</t>
        </is>
      </c>
      <c r="L5799" t="n">
        <v>2078.24</v>
      </c>
      <c r="M5799" t="inlineStr">
        <is>
          <t>IBIRAPITANGA FASE 3</t>
        </is>
      </c>
      <c r="N5799" s="142">
        <f>DATE(YEAR(G5799),MONTH(G5799),1)</f>
        <v/>
      </c>
      <c r="O5799" s="132">
        <f>IF(G5799&gt;$K$3,"Futuro","Atraso")</f>
        <v/>
      </c>
      <c r="P5799">
        <f>12*(YEAR(G5799)-YEAR($K$3))+(MONTH(G5799)-MONTH($K$3))</f>
        <v/>
      </c>
      <c r="Q5799" s="366">
        <f>IF(M5799="IBIRAPITANGA FASE 3",IF(O5799="Atraso",L5799,L5799/(1+$I$2)^P5799),IF(O5799="Atraso",L5799,L5799/(1+$I$1)^P5799))</f>
        <v/>
      </c>
      <c r="R5799">
        <f>IF(O5799="Atraso",$K$3-G5799,0)</f>
        <v/>
      </c>
      <c r="S5799">
        <f>IF(R5799&lt;=15,"Até 15",IF(R5799&lt;=30,"Entre 15 e 30",IF(R5799&lt;=60,"Entre 30 e 60",IF(R5799&lt;=90,"Entre 60 e 90",IF(R5799&lt;=120,"Entre 90 e 120",IF(R5799&lt;=150,"Entre 120 e 150",IF(R5799&lt;=180,"Entre 150 e 180","Superior a 180")))))))</f>
        <v/>
      </c>
    </row>
    <row r="5800">
      <c r="A5800" t="inlineStr">
        <is>
          <t>Q025L01</t>
        </is>
      </c>
      <c r="B5800" t="inlineStr">
        <is>
          <t>GABRIEL CARREIRO DA SILVA</t>
        </is>
      </c>
      <c r="C5800" t="n">
        <v>1</v>
      </c>
      <c r="D5800" t="inlineStr">
        <is>
          <t>IPCA</t>
        </is>
      </c>
      <c r="E5800" t="n">
        <v>0.009488792934583046</v>
      </c>
      <c r="F5800" t="inlineStr">
        <is>
          <t>MENSAL</t>
        </is>
      </c>
      <c r="G5800" t="n">
        <v>48913</v>
      </c>
      <c r="H5800" t="n">
        <v>48913</v>
      </c>
      <c r="I5800" t="n">
        <v>150</v>
      </c>
      <c r="J5800" t="inlineStr">
        <is>
          <t>CARTEIRA</t>
        </is>
      </c>
      <c r="K5800" t="inlineStr">
        <is>
          <t>CONTRATO</t>
        </is>
      </c>
      <c r="L5800" t="n">
        <v>2078.24</v>
      </c>
      <c r="M5800" t="inlineStr">
        <is>
          <t>IBIRAPITANGA FASE 3</t>
        </is>
      </c>
      <c r="N5800" s="142">
        <f>DATE(YEAR(G5800),MONTH(G5800),1)</f>
        <v/>
      </c>
      <c r="O5800" s="132">
        <f>IF(G5800&gt;$K$3,"Futuro","Atraso")</f>
        <v/>
      </c>
      <c r="P5800">
        <f>12*(YEAR(G5800)-YEAR($K$3))+(MONTH(G5800)-MONTH($K$3))</f>
        <v/>
      </c>
      <c r="Q5800" s="366">
        <f>IF(M5800="IBIRAPITANGA FASE 3",IF(O5800="Atraso",L5800,L5800/(1+$I$2)^P5800),IF(O5800="Atraso",L5800,L5800/(1+$I$1)^P5800))</f>
        <v/>
      </c>
      <c r="R5800">
        <f>IF(O5800="Atraso",$K$3-G5800,0)</f>
        <v/>
      </c>
      <c r="S5800">
        <f>IF(R5800&lt;=15,"Até 15",IF(R5800&lt;=30,"Entre 15 e 30",IF(R5800&lt;=60,"Entre 30 e 60",IF(R5800&lt;=90,"Entre 60 e 90",IF(R5800&lt;=120,"Entre 90 e 120",IF(R5800&lt;=150,"Entre 120 e 150",IF(R5800&lt;=180,"Entre 150 e 180","Superior a 180")))))))</f>
        <v/>
      </c>
    </row>
    <row r="5801">
      <c r="A5801" t="inlineStr">
        <is>
          <t>Q025L01</t>
        </is>
      </c>
      <c r="B5801" t="inlineStr">
        <is>
          <t>GABRIEL CARREIRO DA SILVA</t>
        </is>
      </c>
      <c r="C5801" t="n">
        <v>1</v>
      </c>
      <c r="D5801" t="inlineStr">
        <is>
          <t>IPCA</t>
        </is>
      </c>
      <c r="E5801" t="n">
        <v>0.009488792934583046</v>
      </c>
      <c r="F5801" t="inlineStr">
        <is>
          <t>MENSAL</t>
        </is>
      </c>
      <c r="G5801" t="n">
        <v>48943</v>
      </c>
      <c r="H5801" t="n">
        <v>48943</v>
      </c>
      <c r="I5801" t="n">
        <v>151</v>
      </c>
      <c r="J5801" t="inlineStr">
        <is>
          <t>CARTEIRA</t>
        </is>
      </c>
      <c r="K5801" t="inlineStr">
        <is>
          <t>CONTRATO</t>
        </is>
      </c>
      <c r="L5801" t="n">
        <v>2078.24</v>
      </c>
      <c r="M5801" t="inlineStr">
        <is>
          <t>IBIRAPITANGA FASE 3</t>
        </is>
      </c>
      <c r="N5801" s="142">
        <f>DATE(YEAR(G5801),MONTH(G5801),1)</f>
        <v/>
      </c>
      <c r="O5801" s="132">
        <f>IF(G5801&gt;$K$3,"Futuro","Atraso")</f>
        <v/>
      </c>
      <c r="P5801">
        <f>12*(YEAR(G5801)-YEAR($K$3))+(MONTH(G5801)-MONTH($K$3))</f>
        <v/>
      </c>
      <c r="Q5801" s="366">
        <f>IF(M5801="IBIRAPITANGA FASE 3",IF(O5801="Atraso",L5801,L5801/(1+$I$2)^P5801),IF(O5801="Atraso",L5801,L5801/(1+$I$1)^P5801))</f>
        <v/>
      </c>
      <c r="R5801">
        <f>IF(O5801="Atraso",$K$3-G5801,0)</f>
        <v/>
      </c>
      <c r="S5801">
        <f>IF(R5801&lt;=15,"Até 15",IF(R5801&lt;=30,"Entre 15 e 30",IF(R5801&lt;=60,"Entre 30 e 60",IF(R5801&lt;=90,"Entre 60 e 90",IF(R5801&lt;=120,"Entre 90 e 120",IF(R5801&lt;=150,"Entre 120 e 150",IF(R5801&lt;=180,"Entre 150 e 180","Superior a 180")))))))</f>
        <v/>
      </c>
    </row>
    <row r="5802">
      <c r="A5802" t="inlineStr">
        <is>
          <t>Q025L01</t>
        </is>
      </c>
      <c r="B5802" t="inlineStr">
        <is>
          <t>GABRIEL CARREIRO DA SILVA</t>
        </is>
      </c>
      <c r="C5802" t="n">
        <v>1</v>
      </c>
      <c r="D5802" t="inlineStr">
        <is>
          <t>IPCA</t>
        </is>
      </c>
      <c r="E5802" t="n">
        <v>0.009488792934583046</v>
      </c>
      <c r="F5802" t="inlineStr">
        <is>
          <t>MENSAL</t>
        </is>
      </c>
      <c r="G5802" t="n">
        <v>48974</v>
      </c>
      <c r="H5802" t="n">
        <v>48974</v>
      </c>
      <c r="I5802" t="n">
        <v>152</v>
      </c>
      <c r="J5802" t="inlineStr">
        <is>
          <t>CARTEIRA</t>
        </is>
      </c>
      <c r="K5802" t="inlineStr">
        <is>
          <t>CONTRATO</t>
        </is>
      </c>
      <c r="L5802" t="n">
        <v>2078.24</v>
      </c>
      <c r="M5802" t="inlineStr">
        <is>
          <t>IBIRAPITANGA FASE 3</t>
        </is>
      </c>
      <c r="N5802" s="142">
        <f>DATE(YEAR(G5802),MONTH(G5802),1)</f>
        <v/>
      </c>
      <c r="O5802" s="132">
        <f>IF(G5802&gt;$K$3,"Futuro","Atraso")</f>
        <v/>
      </c>
      <c r="P5802">
        <f>12*(YEAR(G5802)-YEAR($K$3))+(MONTH(G5802)-MONTH($K$3))</f>
        <v/>
      </c>
      <c r="Q5802" s="366">
        <f>IF(M5802="IBIRAPITANGA FASE 3",IF(O5802="Atraso",L5802,L5802/(1+$I$2)^P5802),IF(O5802="Atraso",L5802,L5802/(1+$I$1)^P5802))</f>
        <v/>
      </c>
      <c r="R5802">
        <f>IF(O5802="Atraso",$K$3-G5802,0)</f>
        <v/>
      </c>
      <c r="S5802">
        <f>IF(R5802&lt;=15,"Até 15",IF(R5802&lt;=30,"Entre 15 e 30",IF(R5802&lt;=60,"Entre 30 e 60",IF(R5802&lt;=90,"Entre 60 e 90",IF(R5802&lt;=120,"Entre 90 e 120",IF(R5802&lt;=150,"Entre 120 e 150",IF(R5802&lt;=180,"Entre 150 e 180","Superior a 180")))))))</f>
        <v/>
      </c>
    </row>
    <row r="5803">
      <c r="A5803" t="inlineStr">
        <is>
          <t>Q025L01</t>
        </is>
      </c>
      <c r="B5803" t="inlineStr">
        <is>
          <t>GABRIEL CARREIRO DA SILVA</t>
        </is>
      </c>
      <c r="C5803" t="n">
        <v>1</v>
      </c>
      <c r="D5803" t="inlineStr">
        <is>
          <t>IPCA</t>
        </is>
      </c>
      <c r="E5803" t="n">
        <v>0.009488792934583046</v>
      </c>
      <c r="F5803" t="inlineStr">
        <is>
          <t>MENSAL</t>
        </is>
      </c>
      <c r="G5803" t="n">
        <v>49003</v>
      </c>
      <c r="H5803" t="n">
        <v>49003</v>
      </c>
      <c r="I5803" t="n">
        <v>153</v>
      </c>
      <c r="J5803" t="inlineStr">
        <is>
          <t>CARTEIRA</t>
        </is>
      </c>
      <c r="K5803" t="inlineStr">
        <is>
          <t>CONTRATO</t>
        </is>
      </c>
      <c r="L5803" t="n">
        <v>2078.24</v>
      </c>
      <c r="M5803" t="inlineStr">
        <is>
          <t>IBIRAPITANGA FASE 3</t>
        </is>
      </c>
      <c r="N5803" s="142">
        <f>DATE(YEAR(G5803),MONTH(G5803),1)</f>
        <v/>
      </c>
      <c r="O5803" s="132">
        <f>IF(G5803&gt;$K$3,"Futuro","Atraso")</f>
        <v/>
      </c>
      <c r="P5803">
        <f>12*(YEAR(G5803)-YEAR($K$3))+(MONTH(G5803)-MONTH($K$3))</f>
        <v/>
      </c>
      <c r="Q5803" s="366">
        <f>IF(M5803="IBIRAPITANGA FASE 3",IF(O5803="Atraso",L5803,L5803/(1+$I$2)^P5803),IF(O5803="Atraso",L5803,L5803/(1+$I$1)^P5803))</f>
        <v/>
      </c>
      <c r="R5803">
        <f>IF(O5803="Atraso",$K$3-G5803,0)</f>
        <v/>
      </c>
      <c r="S5803">
        <f>IF(R5803&lt;=15,"Até 15",IF(R5803&lt;=30,"Entre 15 e 30",IF(R5803&lt;=60,"Entre 30 e 60",IF(R5803&lt;=90,"Entre 60 e 90",IF(R5803&lt;=120,"Entre 90 e 120",IF(R5803&lt;=150,"Entre 120 e 150",IF(R5803&lt;=180,"Entre 150 e 180","Superior a 180")))))))</f>
        <v/>
      </c>
    </row>
    <row r="5804">
      <c r="A5804" t="inlineStr">
        <is>
          <t>Q025L01</t>
        </is>
      </c>
      <c r="B5804" t="inlineStr">
        <is>
          <t>GABRIEL CARREIRO DA SILVA</t>
        </is>
      </c>
      <c r="C5804" t="n">
        <v>1</v>
      </c>
      <c r="D5804" t="inlineStr">
        <is>
          <t>IPCA</t>
        </is>
      </c>
      <c r="E5804" t="n">
        <v>0.009488792934583046</v>
      </c>
      <c r="F5804" t="inlineStr">
        <is>
          <t>MENSAL</t>
        </is>
      </c>
      <c r="G5804" t="n">
        <v>49033</v>
      </c>
      <c r="H5804" t="n">
        <v>49033</v>
      </c>
      <c r="I5804" t="n">
        <v>154</v>
      </c>
      <c r="J5804" t="inlineStr">
        <is>
          <t>CARTEIRA</t>
        </is>
      </c>
      <c r="K5804" t="inlineStr">
        <is>
          <t>CONTRATO</t>
        </is>
      </c>
      <c r="L5804" t="n">
        <v>2078.24</v>
      </c>
      <c r="M5804" t="inlineStr">
        <is>
          <t>IBIRAPITANGA FASE 3</t>
        </is>
      </c>
      <c r="N5804" s="142">
        <f>DATE(YEAR(G5804),MONTH(G5804),1)</f>
        <v/>
      </c>
      <c r="O5804" s="132">
        <f>IF(G5804&gt;$K$3,"Futuro","Atraso")</f>
        <v/>
      </c>
      <c r="P5804">
        <f>12*(YEAR(G5804)-YEAR($K$3))+(MONTH(G5804)-MONTH($K$3))</f>
        <v/>
      </c>
      <c r="Q5804" s="366">
        <f>IF(M5804="IBIRAPITANGA FASE 3",IF(O5804="Atraso",L5804,L5804/(1+$I$2)^P5804),IF(O5804="Atraso",L5804,L5804/(1+$I$1)^P5804))</f>
        <v/>
      </c>
      <c r="R5804">
        <f>IF(O5804="Atraso",$K$3-G5804,0)</f>
        <v/>
      </c>
      <c r="S5804">
        <f>IF(R5804&lt;=15,"Até 15",IF(R5804&lt;=30,"Entre 15 e 30",IF(R5804&lt;=60,"Entre 30 e 60",IF(R5804&lt;=90,"Entre 60 e 90",IF(R5804&lt;=120,"Entre 90 e 120",IF(R5804&lt;=150,"Entre 120 e 150",IF(R5804&lt;=180,"Entre 150 e 180","Superior a 180")))))))</f>
        <v/>
      </c>
    </row>
    <row r="5805">
      <c r="A5805" t="inlineStr">
        <is>
          <t>Q025L01</t>
        </is>
      </c>
      <c r="B5805" t="inlineStr">
        <is>
          <t>GABRIEL CARREIRO DA SILVA</t>
        </is>
      </c>
      <c r="C5805" t="n">
        <v>1</v>
      </c>
      <c r="D5805" t="inlineStr">
        <is>
          <t>IPCA</t>
        </is>
      </c>
      <c r="E5805" t="n">
        <v>0.009488792934583046</v>
      </c>
      <c r="F5805" t="inlineStr">
        <is>
          <t>MENSAL</t>
        </is>
      </c>
      <c r="G5805" t="n">
        <v>49064</v>
      </c>
      <c r="H5805" t="n">
        <v>49064</v>
      </c>
      <c r="I5805" t="n">
        <v>155</v>
      </c>
      <c r="J5805" t="inlineStr">
        <is>
          <t>CARTEIRA</t>
        </is>
      </c>
      <c r="K5805" t="inlineStr">
        <is>
          <t>CONTRATO</t>
        </is>
      </c>
      <c r="L5805" t="n">
        <v>2078.24</v>
      </c>
      <c r="M5805" t="inlineStr">
        <is>
          <t>IBIRAPITANGA FASE 3</t>
        </is>
      </c>
      <c r="N5805" s="142">
        <f>DATE(YEAR(G5805),MONTH(G5805),1)</f>
        <v/>
      </c>
      <c r="O5805" s="132">
        <f>IF(G5805&gt;$K$3,"Futuro","Atraso")</f>
        <v/>
      </c>
      <c r="P5805">
        <f>12*(YEAR(G5805)-YEAR($K$3))+(MONTH(G5805)-MONTH($K$3))</f>
        <v/>
      </c>
      <c r="Q5805" s="366">
        <f>IF(M5805="IBIRAPITANGA FASE 3",IF(O5805="Atraso",L5805,L5805/(1+$I$2)^P5805),IF(O5805="Atraso",L5805,L5805/(1+$I$1)^P5805))</f>
        <v/>
      </c>
      <c r="R5805">
        <f>IF(O5805="Atraso",$K$3-G5805,0)</f>
        <v/>
      </c>
      <c r="S5805">
        <f>IF(R5805&lt;=15,"Até 15",IF(R5805&lt;=30,"Entre 15 e 30",IF(R5805&lt;=60,"Entre 30 e 60",IF(R5805&lt;=90,"Entre 60 e 90",IF(R5805&lt;=120,"Entre 90 e 120",IF(R5805&lt;=150,"Entre 120 e 150",IF(R5805&lt;=180,"Entre 150 e 180","Superior a 180")))))))</f>
        <v/>
      </c>
    </row>
    <row r="5806">
      <c r="A5806" t="inlineStr">
        <is>
          <t>Q025L01</t>
        </is>
      </c>
      <c r="B5806" t="inlineStr">
        <is>
          <t>GABRIEL CARREIRO DA SILVA</t>
        </is>
      </c>
      <c r="C5806" t="n">
        <v>1</v>
      </c>
      <c r="D5806" t="inlineStr">
        <is>
          <t>IPCA</t>
        </is>
      </c>
      <c r="E5806" t="n">
        <v>0.009488792934583046</v>
      </c>
      <c r="F5806" t="inlineStr">
        <is>
          <t>MENSAL</t>
        </is>
      </c>
      <c r="G5806" t="n">
        <v>49094</v>
      </c>
      <c r="H5806" t="n">
        <v>49094</v>
      </c>
      <c r="I5806" t="n">
        <v>156</v>
      </c>
      <c r="J5806" t="inlineStr">
        <is>
          <t>CARTEIRA</t>
        </is>
      </c>
      <c r="K5806" t="inlineStr">
        <is>
          <t>CONTRATO</t>
        </is>
      </c>
      <c r="L5806" t="n">
        <v>2078.24</v>
      </c>
      <c r="M5806" t="inlineStr">
        <is>
          <t>IBIRAPITANGA FASE 3</t>
        </is>
      </c>
      <c r="N5806" s="142">
        <f>DATE(YEAR(G5806),MONTH(G5806),1)</f>
        <v/>
      </c>
      <c r="O5806" s="132">
        <f>IF(G5806&gt;$K$3,"Futuro","Atraso")</f>
        <v/>
      </c>
      <c r="P5806">
        <f>12*(YEAR(G5806)-YEAR($K$3))+(MONTH(G5806)-MONTH($K$3))</f>
        <v/>
      </c>
      <c r="Q5806" s="366">
        <f>IF(M5806="IBIRAPITANGA FASE 3",IF(O5806="Atraso",L5806,L5806/(1+$I$2)^P5806),IF(O5806="Atraso",L5806,L5806/(1+$I$1)^P5806))</f>
        <v/>
      </c>
      <c r="R5806">
        <f>IF(O5806="Atraso",$K$3-G5806,0)</f>
        <v/>
      </c>
      <c r="S5806">
        <f>IF(R5806&lt;=15,"Até 15",IF(R5806&lt;=30,"Entre 15 e 30",IF(R5806&lt;=60,"Entre 30 e 60",IF(R5806&lt;=90,"Entre 60 e 90",IF(R5806&lt;=120,"Entre 90 e 120",IF(R5806&lt;=150,"Entre 120 e 150",IF(R5806&lt;=180,"Entre 150 e 180","Superior a 180")))))))</f>
        <v/>
      </c>
    </row>
    <row r="5807">
      <c r="A5807" t="inlineStr">
        <is>
          <t>Q025L01</t>
        </is>
      </c>
      <c r="B5807" t="inlineStr">
        <is>
          <t>GABRIEL CARREIRO DA SILVA</t>
        </is>
      </c>
      <c r="C5807" t="n">
        <v>1</v>
      </c>
      <c r="D5807" t="inlineStr">
        <is>
          <t>IPCA</t>
        </is>
      </c>
      <c r="E5807" t="n">
        <v>0.009488792934583046</v>
      </c>
      <c r="F5807" t="inlineStr">
        <is>
          <t>MENSAL</t>
        </is>
      </c>
      <c r="G5807" t="n">
        <v>49125</v>
      </c>
      <c r="H5807" t="n">
        <v>49125</v>
      </c>
      <c r="I5807" t="n">
        <v>157</v>
      </c>
      <c r="J5807" t="inlineStr">
        <is>
          <t>CARTEIRA</t>
        </is>
      </c>
      <c r="K5807" t="inlineStr">
        <is>
          <t>CONTRATO</t>
        </is>
      </c>
      <c r="L5807" t="n">
        <v>2078.24</v>
      </c>
      <c r="M5807" t="inlineStr">
        <is>
          <t>IBIRAPITANGA FASE 3</t>
        </is>
      </c>
      <c r="N5807" s="142">
        <f>DATE(YEAR(G5807),MONTH(G5807),1)</f>
        <v/>
      </c>
      <c r="O5807" s="132">
        <f>IF(G5807&gt;$K$3,"Futuro","Atraso")</f>
        <v/>
      </c>
      <c r="P5807">
        <f>12*(YEAR(G5807)-YEAR($K$3))+(MONTH(G5807)-MONTH($K$3))</f>
        <v/>
      </c>
      <c r="Q5807" s="366">
        <f>IF(M5807="IBIRAPITANGA FASE 3",IF(O5807="Atraso",L5807,L5807/(1+$I$2)^P5807),IF(O5807="Atraso",L5807,L5807/(1+$I$1)^P5807))</f>
        <v/>
      </c>
      <c r="R5807">
        <f>IF(O5807="Atraso",$K$3-G5807,0)</f>
        <v/>
      </c>
      <c r="S5807">
        <f>IF(R5807&lt;=15,"Até 15",IF(R5807&lt;=30,"Entre 15 e 30",IF(R5807&lt;=60,"Entre 30 e 60",IF(R5807&lt;=90,"Entre 60 e 90",IF(R5807&lt;=120,"Entre 90 e 120",IF(R5807&lt;=150,"Entre 120 e 150",IF(R5807&lt;=180,"Entre 150 e 180","Superior a 180")))))))</f>
        <v/>
      </c>
    </row>
    <row r="5808">
      <c r="A5808" t="inlineStr">
        <is>
          <t>Q025L01</t>
        </is>
      </c>
      <c r="B5808" t="inlineStr">
        <is>
          <t>GABRIEL CARREIRO DA SILVA</t>
        </is>
      </c>
      <c r="C5808" t="n">
        <v>1</v>
      </c>
      <c r="D5808" t="inlineStr">
        <is>
          <t>IPCA</t>
        </is>
      </c>
      <c r="E5808" t="n">
        <v>0.009488792934583046</v>
      </c>
      <c r="F5808" t="inlineStr">
        <is>
          <t>MENSAL</t>
        </is>
      </c>
      <c r="G5808" t="n">
        <v>49155</v>
      </c>
      <c r="H5808" t="n">
        <v>49155</v>
      </c>
      <c r="I5808" t="n">
        <v>158</v>
      </c>
      <c r="J5808" t="inlineStr">
        <is>
          <t>CARTEIRA</t>
        </is>
      </c>
      <c r="K5808" t="inlineStr">
        <is>
          <t>CONTRATO</t>
        </is>
      </c>
      <c r="L5808" t="n">
        <v>2078.24</v>
      </c>
      <c r="M5808" t="inlineStr">
        <is>
          <t>IBIRAPITANGA FASE 3</t>
        </is>
      </c>
      <c r="N5808" s="142">
        <f>DATE(YEAR(G5808),MONTH(G5808),1)</f>
        <v/>
      </c>
      <c r="O5808" s="132">
        <f>IF(G5808&gt;$K$3,"Futuro","Atraso")</f>
        <v/>
      </c>
      <c r="P5808">
        <f>12*(YEAR(G5808)-YEAR($K$3))+(MONTH(G5808)-MONTH($K$3))</f>
        <v/>
      </c>
      <c r="Q5808" s="366">
        <f>IF(M5808="IBIRAPITANGA FASE 3",IF(O5808="Atraso",L5808,L5808/(1+$I$2)^P5808),IF(O5808="Atraso",L5808,L5808/(1+$I$1)^P5808))</f>
        <v/>
      </c>
      <c r="R5808">
        <f>IF(O5808="Atraso",$K$3-G5808,0)</f>
        <v/>
      </c>
      <c r="S5808">
        <f>IF(R5808&lt;=15,"Até 15",IF(R5808&lt;=30,"Entre 15 e 30",IF(R5808&lt;=60,"Entre 30 e 60",IF(R5808&lt;=90,"Entre 60 e 90",IF(R5808&lt;=120,"Entre 90 e 120",IF(R5808&lt;=150,"Entre 120 e 150",IF(R5808&lt;=180,"Entre 150 e 180","Superior a 180")))))))</f>
        <v/>
      </c>
    </row>
    <row r="5809">
      <c r="A5809" t="inlineStr">
        <is>
          <t>Q025L01</t>
        </is>
      </c>
      <c r="B5809" t="inlineStr">
        <is>
          <t>GABRIEL CARREIRO DA SILVA</t>
        </is>
      </c>
      <c r="C5809" t="n">
        <v>1</v>
      </c>
      <c r="D5809" t="inlineStr">
        <is>
          <t>IPCA</t>
        </is>
      </c>
      <c r="E5809" t="n">
        <v>0.009488792934583046</v>
      </c>
      <c r="F5809" t="inlineStr">
        <is>
          <t>MENSAL</t>
        </is>
      </c>
      <c r="G5809" t="n">
        <v>49186</v>
      </c>
      <c r="H5809" t="n">
        <v>49186</v>
      </c>
      <c r="I5809" t="n">
        <v>159</v>
      </c>
      <c r="J5809" t="inlineStr">
        <is>
          <t>CARTEIRA</t>
        </is>
      </c>
      <c r="K5809" t="inlineStr">
        <is>
          <t>CONTRATO</t>
        </is>
      </c>
      <c r="L5809" t="n">
        <v>2078.24</v>
      </c>
      <c r="M5809" t="inlineStr">
        <is>
          <t>IBIRAPITANGA FASE 3</t>
        </is>
      </c>
      <c r="N5809" s="142">
        <f>DATE(YEAR(G5809),MONTH(G5809),1)</f>
        <v/>
      </c>
      <c r="O5809" s="132">
        <f>IF(G5809&gt;$K$3,"Futuro","Atraso")</f>
        <v/>
      </c>
      <c r="P5809">
        <f>12*(YEAR(G5809)-YEAR($K$3))+(MONTH(G5809)-MONTH($K$3))</f>
        <v/>
      </c>
      <c r="Q5809" s="366">
        <f>IF(M5809="IBIRAPITANGA FASE 3",IF(O5809="Atraso",L5809,L5809/(1+$I$2)^P5809),IF(O5809="Atraso",L5809,L5809/(1+$I$1)^P5809))</f>
        <v/>
      </c>
      <c r="R5809">
        <f>IF(O5809="Atraso",$K$3-G5809,0)</f>
        <v/>
      </c>
      <c r="S5809">
        <f>IF(R5809&lt;=15,"Até 15",IF(R5809&lt;=30,"Entre 15 e 30",IF(R5809&lt;=60,"Entre 30 e 60",IF(R5809&lt;=90,"Entre 60 e 90",IF(R5809&lt;=120,"Entre 90 e 120",IF(R5809&lt;=150,"Entre 120 e 150",IF(R5809&lt;=180,"Entre 150 e 180","Superior a 180")))))))</f>
        <v/>
      </c>
    </row>
    <row r="5810">
      <c r="A5810" t="inlineStr">
        <is>
          <t>Q025L01</t>
        </is>
      </c>
      <c r="B5810" t="inlineStr">
        <is>
          <t>GABRIEL CARREIRO DA SILVA</t>
        </is>
      </c>
      <c r="C5810" t="n">
        <v>1</v>
      </c>
      <c r="D5810" t="inlineStr">
        <is>
          <t>IPCA</t>
        </is>
      </c>
      <c r="E5810" t="n">
        <v>0.009488792934583046</v>
      </c>
      <c r="F5810" t="inlineStr">
        <is>
          <t>MENSAL</t>
        </is>
      </c>
      <c r="G5810" t="n">
        <v>49217</v>
      </c>
      <c r="H5810" t="n">
        <v>49217</v>
      </c>
      <c r="I5810" t="n">
        <v>160</v>
      </c>
      <c r="J5810" t="inlineStr">
        <is>
          <t>CARTEIRA</t>
        </is>
      </c>
      <c r="K5810" t="inlineStr">
        <is>
          <t>CONTRATO</t>
        </is>
      </c>
      <c r="L5810" t="n">
        <v>2078.24</v>
      </c>
      <c r="M5810" t="inlineStr">
        <is>
          <t>IBIRAPITANGA FASE 3</t>
        </is>
      </c>
      <c r="N5810" s="142">
        <f>DATE(YEAR(G5810),MONTH(G5810),1)</f>
        <v/>
      </c>
      <c r="O5810" s="132">
        <f>IF(G5810&gt;$K$3,"Futuro","Atraso")</f>
        <v/>
      </c>
      <c r="P5810">
        <f>12*(YEAR(G5810)-YEAR($K$3))+(MONTH(G5810)-MONTH($K$3))</f>
        <v/>
      </c>
      <c r="Q5810" s="366">
        <f>IF(M5810="IBIRAPITANGA FASE 3",IF(O5810="Atraso",L5810,L5810/(1+$I$2)^P5810),IF(O5810="Atraso",L5810,L5810/(1+$I$1)^P5810))</f>
        <v/>
      </c>
      <c r="R5810">
        <f>IF(O5810="Atraso",$K$3-G5810,0)</f>
        <v/>
      </c>
      <c r="S5810">
        <f>IF(R5810&lt;=15,"Até 15",IF(R5810&lt;=30,"Entre 15 e 30",IF(R5810&lt;=60,"Entre 30 e 60",IF(R5810&lt;=90,"Entre 60 e 90",IF(R5810&lt;=120,"Entre 90 e 120",IF(R5810&lt;=150,"Entre 120 e 150",IF(R5810&lt;=180,"Entre 150 e 180","Superior a 180")))))))</f>
        <v/>
      </c>
    </row>
    <row r="5811">
      <c r="A5811" t="inlineStr">
        <is>
          <t>Q025L01</t>
        </is>
      </c>
      <c r="B5811" t="inlineStr">
        <is>
          <t>GABRIEL CARREIRO DA SILVA</t>
        </is>
      </c>
      <c r="C5811" t="n">
        <v>1</v>
      </c>
      <c r="D5811" t="inlineStr">
        <is>
          <t>IPCA</t>
        </is>
      </c>
      <c r="E5811" t="n">
        <v>0.009488792934583046</v>
      </c>
      <c r="F5811" t="inlineStr">
        <is>
          <t>MENSAL</t>
        </is>
      </c>
      <c r="G5811" t="n">
        <v>49247</v>
      </c>
      <c r="H5811" t="n">
        <v>49247</v>
      </c>
      <c r="I5811" t="n">
        <v>161</v>
      </c>
      <c r="J5811" t="inlineStr">
        <is>
          <t>CARTEIRA</t>
        </is>
      </c>
      <c r="K5811" t="inlineStr">
        <is>
          <t>CONTRATO</t>
        </is>
      </c>
      <c r="L5811" t="n">
        <v>2078.24</v>
      </c>
      <c r="M5811" t="inlineStr">
        <is>
          <t>IBIRAPITANGA FASE 3</t>
        </is>
      </c>
      <c r="N5811" s="142">
        <f>DATE(YEAR(G5811),MONTH(G5811),1)</f>
        <v/>
      </c>
      <c r="O5811" s="132">
        <f>IF(G5811&gt;$K$3,"Futuro","Atraso")</f>
        <v/>
      </c>
      <c r="P5811">
        <f>12*(YEAR(G5811)-YEAR($K$3))+(MONTH(G5811)-MONTH($K$3))</f>
        <v/>
      </c>
      <c r="Q5811" s="366">
        <f>IF(M5811="IBIRAPITANGA FASE 3",IF(O5811="Atraso",L5811,L5811/(1+$I$2)^P5811),IF(O5811="Atraso",L5811,L5811/(1+$I$1)^P5811))</f>
        <v/>
      </c>
      <c r="R5811">
        <f>IF(O5811="Atraso",$K$3-G5811,0)</f>
        <v/>
      </c>
      <c r="S5811">
        <f>IF(R5811&lt;=15,"Até 15",IF(R5811&lt;=30,"Entre 15 e 30",IF(R5811&lt;=60,"Entre 30 e 60",IF(R5811&lt;=90,"Entre 60 e 90",IF(R5811&lt;=120,"Entre 90 e 120",IF(R5811&lt;=150,"Entre 120 e 150",IF(R5811&lt;=180,"Entre 150 e 180","Superior a 180")))))))</f>
        <v/>
      </c>
    </row>
    <row r="5812">
      <c r="A5812" t="inlineStr">
        <is>
          <t>Q025L01</t>
        </is>
      </c>
      <c r="B5812" t="inlineStr">
        <is>
          <t>GABRIEL CARREIRO DA SILVA</t>
        </is>
      </c>
      <c r="C5812" t="n">
        <v>1</v>
      </c>
      <c r="D5812" t="inlineStr">
        <is>
          <t>IPCA</t>
        </is>
      </c>
      <c r="E5812" t="n">
        <v>0.009488792934583046</v>
      </c>
      <c r="F5812" t="inlineStr">
        <is>
          <t>MENSAL</t>
        </is>
      </c>
      <c r="G5812" t="n">
        <v>49278</v>
      </c>
      <c r="H5812" t="n">
        <v>49278</v>
      </c>
      <c r="I5812" t="n">
        <v>162</v>
      </c>
      <c r="J5812" t="inlineStr">
        <is>
          <t>CARTEIRA</t>
        </is>
      </c>
      <c r="K5812" t="inlineStr">
        <is>
          <t>CONTRATO</t>
        </is>
      </c>
      <c r="L5812" t="n">
        <v>2078.24</v>
      </c>
      <c r="M5812" t="inlineStr">
        <is>
          <t>IBIRAPITANGA FASE 3</t>
        </is>
      </c>
      <c r="N5812" s="142">
        <f>DATE(YEAR(G5812),MONTH(G5812),1)</f>
        <v/>
      </c>
      <c r="O5812" s="132">
        <f>IF(G5812&gt;$K$3,"Futuro","Atraso")</f>
        <v/>
      </c>
      <c r="P5812">
        <f>12*(YEAR(G5812)-YEAR($K$3))+(MONTH(G5812)-MONTH($K$3))</f>
        <v/>
      </c>
      <c r="Q5812" s="366">
        <f>IF(M5812="IBIRAPITANGA FASE 3",IF(O5812="Atraso",L5812,L5812/(1+$I$2)^P5812),IF(O5812="Atraso",L5812,L5812/(1+$I$1)^P5812))</f>
        <v/>
      </c>
      <c r="R5812">
        <f>IF(O5812="Atraso",$K$3-G5812,0)</f>
        <v/>
      </c>
      <c r="S5812">
        <f>IF(R5812&lt;=15,"Até 15",IF(R5812&lt;=30,"Entre 15 e 30",IF(R5812&lt;=60,"Entre 30 e 60",IF(R5812&lt;=90,"Entre 60 e 90",IF(R5812&lt;=120,"Entre 90 e 120",IF(R5812&lt;=150,"Entre 120 e 150",IF(R5812&lt;=180,"Entre 150 e 180","Superior a 180")))))))</f>
        <v/>
      </c>
    </row>
    <row r="5813">
      <c r="A5813" t="inlineStr">
        <is>
          <t>Q025L01</t>
        </is>
      </c>
      <c r="B5813" t="inlineStr">
        <is>
          <t>GABRIEL CARREIRO DA SILVA</t>
        </is>
      </c>
      <c r="C5813" t="n">
        <v>1</v>
      </c>
      <c r="D5813" t="inlineStr">
        <is>
          <t>IPCA</t>
        </is>
      </c>
      <c r="E5813" t="n">
        <v>0.009488792934583046</v>
      </c>
      <c r="F5813" t="inlineStr">
        <is>
          <t>MENSAL</t>
        </is>
      </c>
      <c r="G5813" t="n">
        <v>49308</v>
      </c>
      <c r="H5813" t="n">
        <v>49308</v>
      </c>
      <c r="I5813" t="n">
        <v>163</v>
      </c>
      <c r="J5813" t="inlineStr">
        <is>
          <t>CARTEIRA</t>
        </is>
      </c>
      <c r="K5813" t="inlineStr">
        <is>
          <t>CONTRATO</t>
        </is>
      </c>
      <c r="L5813" t="n">
        <v>2078.24</v>
      </c>
      <c r="M5813" t="inlineStr">
        <is>
          <t>IBIRAPITANGA FASE 3</t>
        </is>
      </c>
      <c r="N5813" s="142">
        <f>DATE(YEAR(G5813),MONTH(G5813),1)</f>
        <v/>
      </c>
      <c r="O5813" s="132">
        <f>IF(G5813&gt;$K$3,"Futuro","Atraso")</f>
        <v/>
      </c>
      <c r="P5813">
        <f>12*(YEAR(G5813)-YEAR($K$3))+(MONTH(G5813)-MONTH($K$3))</f>
        <v/>
      </c>
      <c r="Q5813" s="366">
        <f>IF(M5813="IBIRAPITANGA FASE 3",IF(O5813="Atraso",L5813,L5813/(1+$I$2)^P5813),IF(O5813="Atraso",L5813,L5813/(1+$I$1)^P5813))</f>
        <v/>
      </c>
      <c r="R5813">
        <f>IF(O5813="Atraso",$K$3-G5813,0)</f>
        <v/>
      </c>
      <c r="S5813">
        <f>IF(R5813&lt;=15,"Até 15",IF(R5813&lt;=30,"Entre 15 e 30",IF(R5813&lt;=60,"Entre 30 e 60",IF(R5813&lt;=90,"Entre 60 e 90",IF(R5813&lt;=120,"Entre 90 e 120",IF(R5813&lt;=150,"Entre 120 e 150",IF(R5813&lt;=180,"Entre 150 e 180","Superior a 180")))))))</f>
        <v/>
      </c>
    </row>
    <row r="5814">
      <c r="A5814" t="inlineStr">
        <is>
          <t>Q025L01</t>
        </is>
      </c>
      <c r="B5814" t="inlineStr">
        <is>
          <t>GABRIEL CARREIRO DA SILVA</t>
        </is>
      </c>
      <c r="C5814" t="n">
        <v>1</v>
      </c>
      <c r="D5814" t="inlineStr">
        <is>
          <t>IPCA</t>
        </is>
      </c>
      <c r="E5814" t="n">
        <v>0.009488792934583046</v>
      </c>
      <c r="F5814" t="inlineStr">
        <is>
          <t>MENSAL</t>
        </is>
      </c>
      <c r="G5814" t="n">
        <v>49339</v>
      </c>
      <c r="H5814" t="n">
        <v>49339</v>
      </c>
      <c r="I5814" t="n">
        <v>164</v>
      </c>
      <c r="J5814" t="inlineStr">
        <is>
          <t>CARTEIRA</t>
        </is>
      </c>
      <c r="K5814" t="inlineStr">
        <is>
          <t>CONTRATO</t>
        </is>
      </c>
      <c r="L5814" t="n">
        <v>2078.24</v>
      </c>
      <c r="M5814" t="inlineStr">
        <is>
          <t>IBIRAPITANGA FASE 3</t>
        </is>
      </c>
      <c r="N5814" s="142">
        <f>DATE(YEAR(G5814),MONTH(G5814),1)</f>
        <v/>
      </c>
      <c r="O5814" s="132">
        <f>IF(G5814&gt;$K$3,"Futuro","Atraso")</f>
        <v/>
      </c>
      <c r="P5814">
        <f>12*(YEAR(G5814)-YEAR($K$3))+(MONTH(G5814)-MONTH($K$3))</f>
        <v/>
      </c>
      <c r="Q5814" s="366">
        <f>IF(M5814="IBIRAPITANGA FASE 3",IF(O5814="Atraso",L5814,L5814/(1+$I$2)^P5814),IF(O5814="Atraso",L5814,L5814/(1+$I$1)^P5814))</f>
        <v/>
      </c>
      <c r="R5814">
        <f>IF(O5814="Atraso",$K$3-G5814,0)</f>
        <v/>
      </c>
      <c r="S5814">
        <f>IF(R5814&lt;=15,"Até 15",IF(R5814&lt;=30,"Entre 15 e 30",IF(R5814&lt;=60,"Entre 30 e 60",IF(R5814&lt;=90,"Entre 60 e 90",IF(R5814&lt;=120,"Entre 90 e 120",IF(R5814&lt;=150,"Entre 120 e 150",IF(R5814&lt;=180,"Entre 150 e 180","Superior a 180")))))))</f>
        <v/>
      </c>
    </row>
    <row r="5815">
      <c r="A5815" t="inlineStr">
        <is>
          <t>Q025L01</t>
        </is>
      </c>
      <c r="B5815" t="inlineStr">
        <is>
          <t>GABRIEL CARREIRO DA SILVA</t>
        </is>
      </c>
      <c r="C5815" t="n">
        <v>1</v>
      </c>
      <c r="D5815" t="inlineStr">
        <is>
          <t>IPCA</t>
        </is>
      </c>
      <c r="E5815" t="n">
        <v>0.009488792934583046</v>
      </c>
      <c r="F5815" t="inlineStr">
        <is>
          <t>MENSAL</t>
        </is>
      </c>
      <c r="G5815" t="n">
        <v>49368</v>
      </c>
      <c r="H5815" t="n">
        <v>49368</v>
      </c>
      <c r="I5815" t="n">
        <v>165</v>
      </c>
      <c r="J5815" t="inlineStr">
        <is>
          <t>CARTEIRA</t>
        </is>
      </c>
      <c r="K5815" t="inlineStr">
        <is>
          <t>CONTRATO</t>
        </is>
      </c>
      <c r="L5815" t="n">
        <v>2078.24</v>
      </c>
      <c r="M5815" t="inlineStr">
        <is>
          <t>IBIRAPITANGA FASE 3</t>
        </is>
      </c>
      <c r="N5815" s="142">
        <f>DATE(YEAR(G5815),MONTH(G5815),1)</f>
        <v/>
      </c>
      <c r="O5815" s="132">
        <f>IF(G5815&gt;$K$3,"Futuro","Atraso")</f>
        <v/>
      </c>
      <c r="P5815">
        <f>12*(YEAR(G5815)-YEAR($K$3))+(MONTH(G5815)-MONTH($K$3))</f>
        <v/>
      </c>
      <c r="Q5815" s="366">
        <f>IF(M5815="IBIRAPITANGA FASE 3",IF(O5815="Atraso",L5815,L5815/(1+$I$2)^P5815),IF(O5815="Atraso",L5815,L5815/(1+$I$1)^P5815))</f>
        <v/>
      </c>
      <c r="R5815">
        <f>IF(O5815="Atraso",$K$3-G5815,0)</f>
        <v/>
      </c>
      <c r="S5815">
        <f>IF(R5815&lt;=15,"Até 15",IF(R5815&lt;=30,"Entre 15 e 30",IF(R5815&lt;=60,"Entre 30 e 60",IF(R5815&lt;=90,"Entre 60 e 90",IF(R5815&lt;=120,"Entre 90 e 120",IF(R5815&lt;=150,"Entre 120 e 150",IF(R5815&lt;=180,"Entre 150 e 180","Superior a 180")))))))</f>
        <v/>
      </c>
    </row>
    <row r="5816">
      <c r="A5816" t="inlineStr">
        <is>
          <t>Q025L01</t>
        </is>
      </c>
      <c r="B5816" t="inlineStr">
        <is>
          <t>GABRIEL CARREIRO DA SILVA</t>
        </is>
      </c>
      <c r="C5816" t="n">
        <v>1</v>
      </c>
      <c r="D5816" t="inlineStr">
        <is>
          <t>IPCA</t>
        </is>
      </c>
      <c r="E5816" t="n">
        <v>0.009488792934583046</v>
      </c>
      <c r="F5816" t="inlineStr">
        <is>
          <t>MENSAL</t>
        </is>
      </c>
      <c r="G5816" t="n">
        <v>49398</v>
      </c>
      <c r="H5816" t="n">
        <v>49398</v>
      </c>
      <c r="I5816" t="n">
        <v>166</v>
      </c>
      <c r="J5816" t="inlineStr">
        <is>
          <t>CARTEIRA</t>
        </is>
      </c>
      <c r="K5816" t="inlineStr">
        <is>
          <t>CONTRATO</t>
        </is>
      </c>
      <c r="L5816" t="n">
        <v>2078.24</v>
      </c>
      <c r="M5816" t="inlineStr">
        <is>
          <t>IBIRAPITANGA FASE 3</t>
        </is>
      </c>
      <c r="N5816" s="142">
        <f>DATE(YEAR(G5816),MONTH(G5816),1)</f>
        <v/>
      </c>
      <c r="O5816" s="132">
        <f>IF(G5816&gt;$K$3,"Futuro","Atraso")</f>
        <v/>
      </c>
      <c r="P5816">
        <f>12*(YEAR(G5816)-YEAR($K$3))+(MONTH(G5816)-MONTH($K$3))</f>
        <v/>
      </c>
      <c r="Q5816" s="366">
        <f>IF(M5816="IBIRAPITANGA FASE 3",IF(O5816="Atraso",L5816,L5816/(1+$I$2)^P5816),IF(O5816="Atraso",L5816,L5816/(1+$I$1)^P5816))</f>
        <v/>
      </c>
      <c r="R5816">
        <f>IF(O5816="Atraso",$K$3-G5816,0)</f>
        <v/>
      </c>
      <c r="S5816">
        <f>IF(R5816&lt;=15,"Até 15",IF(R5816&lt;=30,"Entre 15 e 30",IF(R5816&lt;=60,"Entre 30 e 60",IF(R5816&lt;=90,"Entre 60 e 90",IF(R5816&lt;=120,"Entre 90 e 120",IF(R5816&lt;=150,"Entre 120 e 150",IF(R5816&lt;=180,"Entre 150 e 180","Superior a 180")))))))</f>
        <v/>
      </c>
    </row>
    <row r="5817">
      <c r="A5817" t="inlineStr">
        <is>
          <t>Q025L01</t>
        </is>
      </c>
      <c r="B5817" t="inlineStr">
        <is>
          <t>GABRIEL CARREIRO DA SILVA</t>
        </is>
      </c>
      <c r="C5817" t="n">
        <v>1</v>
      </c>
      <c r="D5817" t="inlineStr">
        <is>
          <t>IPCA</t>
        </is>
      </c>
      <c r="E5817" t="n">
        <v>0.009488792934583046</v>
      </c>
      <c r="F5817" t="inlineStr">
        <is>
          <t>MENSAL</t>
        </is>
      </c>
      <c r="G5817" t="n">
        <v>49429</v>
      </c>
      <c r="H5817" t="n">
        <v>49429</v>
      </c>
      <c r="I5817" t="n">
        <v>167</v>
      </c>
      <c r="J5817" t="inlineStr">
        <is>
          <t>CARTEIRA</t>
        </is>
      </c>
      <c r="K5817" t="inlineStr">
        <is>
          <t>CONTRATO</t>
        </is>
      </c>
      <c r="L5817" t="n">
        <v>2078.24</v>
      </c>
      <c r="M5817" t="inlineStr">
        <is>
          <t>IBIRAPITANGA FASE 3</t>
        </is>
      </c>
      <c r="N5817" s="142">
        <f>DATE(YEAR(G5817),MONTH(G5817),1)</f>
        <v/>
      </c>
      <c r="O5817" s="132">
        <f>IF(G5817&gt;$K$3,"Futuro","Atraso")</f>
        <v/>
      </c>
      <c r="P5817">
        <f>12*(YEAR(G5817)-YEAR($K$3))+(MONTH(G5817)-MONTH($K$3))</f>
        <v/>
      </c>
      <c r="Q5817" s="366">
        <f>IF(M5817="IBIRAPITANGA FASE 3",IF(O5817="Atraso",L5817,L5817/(1+$I$2)^P5817),IF(O5817="Atraso",L5817,L5817/(1+$I$1)^P5817))</f>
        <v/>
      </c>
      <c r="R5817">
        <f>IF(O5817="Atraso",$K$3-G5817,0)</f>
        <v/>
      </c>
      <c r="S5817">
        <f>IF(R5817&lt;=15,"Até 15",IF(R5817&lt;=30,"Entre 15 e 30",IF(R5817&lt;=60,"Entre 30 e 60",IF(R5817&lt;=90,"Entre 60 e 90",IF(R5817&lt;=120,"Entre 90 e 120",IF(R5817&lt;=150,"Entre 120 e 150",IF(R5817&lt;=180,"Entre 150 e 180","Superior a 180")))))))</f>
        <v/>
      </c>
    </row>
    <row r="5818">
      <c r="A5818" t="inlineStr">
        <is>
          <t>Q025L01</t>
        </is>
      </c>
      <c r="B5818" t="inlineStr">
        <is>
          <t>GABRIEL CARREIRO DA SILVA</t>
        </is>
      </c>
      <c r="C5818" t="n">
        <v>1</v>
      </c>
      <c r="D5818" t="inlineStr">
        <is>
          <t>IPCA</t>
        </is>
      </c>
      <c r="E5818" t="n">
        <v>0.009488792934583046</v>
      </c>
      <c r="F5818" t="inlineStr">
        <is>
          <t>MENSAL</t>
        </is>
      </c>
      <c r="G5818" t="n">
        <v>49459</v>
      </c>
      <c r="H5818" t="n">
        <v>49459</v>
      </c>
      <c r="I5818" t="n">
        <v>168</v>
      </c>
      <c r="J5818" t="inlineStr">
        <is>
          <t>CARTEIRA</t>
        </is>
      </c>
      <c r="K5818" t="inlineStr">
        <is>
          <t>CONTRATO</t>
        </is>
      </c>
      <c r="L5818" t="n">
        <v>2078.24</v>
      </c>
      <c r="M5818" t="inlineStr">
        <is>
          <t>IBIRAPITANGA FASE 3</t>
        </is>
      </c>
      <c r="N5818" s="142">
        <f>DATE(YEAR(G5818),MONTH(G5818),1)</f>
        <v/>
      </c>
      <c r="O5818" s="132">
        <f>IF(G5818&gt;$K$3,"Futuro","Atraso")</f>
        <v/>
      </c>
      <c r="P5818">
        <f>12*(YEAR(G5818)-YEAR($K$3))+(MONTH(G5818)-MONTH($K$3))</f>
        <v/>
      </c>
      <c r="Q5818" s="366">
        <f>IF(M5818="IBIRAPITANGA FASE 3",IF(O5818="Atraso",L5818,L5818/(1+$I$2)^P5818),IF(O5818="Atraso",L5818,L5818/(1+$I$1)^P5818))</f>
        <v/>
      </c>
      <c r="R5818">
        <f>IF(O5818="Atraso",$K$3-G5818,0)</f>
        <v/>
      </c>
      <c r="S5818">
        <f>IF(R5818&lt;=15,"Até 15",IF(R5818&lt;=30,"Entre 15 e 30",IF(R5818&lt;=60,"Entre 30 e 60",IF(R5818&lt;=90,"Entre 60 e 90",IF(R5818&lt;=120,"Entre 90 e 120",IF(R5818&lt;=150,"Entre 120 e 150",IF(R5818&lt;=180,"Entre 150 e 180","Superior a 180")))))))</f>
        <v/>
      </c>
    </row>
    <row r="5819">
      <c r="A5819" t="inlineStr">
        <is>
          <t>Q025L01</t>
        </is>
      </c>
      <c r="B5819" t="inlineStr">
        <is>
          <t>GABRIEL CARREIRO DA SILVA</t>
        </is>
      </c>
      <c r="C5819" t="n">
        <v>1</v>
      </c>
      <c r="D5819" t="inlineStr">
        <is>
          <t>IPCA</t>
        </is>
      </c>
      <c r="E5819" t="n">
        <v>0.009488792934583046</v>
      </c>
      <c r="F5819" t="inlineStr">
        <is>
          <t>MENSAL</t>
        </is>
      </c>
      <c r="G5819" t="n">
        <v>49490</v>
      </c>
      <c r="H5819" t="n">
        <v>49490</v>
      </c>
      <c r="I5819" t="n">
        <v>169</v>
      </c>
      <c r="J5819" t="inlineStr">
        <is>
          <t>CARTEIRA</t>
        </is>
      </c>
      <c r="K5819" t="inlineStr">
        <is>
          <t>CONTRATO</t>
        </is>
      </c>
      <c r="L5819" t="n">
        <v>2078.24</v>
      </c>
      <c r="M5819" t="inlineStr">
        <is>
          <t>IBIRAPITANGA FASE 3</t>
        </is>
      </c>
      <c r="N5819" s="142">
        <f>DATE(YEAR(G5819),MONTH(G5819),1)</f>
        <v/>
      </c>
      <c r="O5819" s="132">
        <f>IF(G5819&gt;$K$3,"Futuro","Atraso")</f>
        <v/>
      </c>
      <c r="P5819">
        <f>12*(YEAR(G5819)-YEAR($K$3))+(MONTH(G5819)-MONTH($K$3))</f>
        <v/>
      </c>
      <c r="Q5819" s="366">
        <f>IF(M5819="IBIRAPITANGA FASE 3",IF(O5819="Atraso",L5819,L5819/(1+$I$2)^P5819),IF(O5819="Atraso",L5819,L5819/(1+$I$1)^P5819))</f>
        <v/>
      </c>
      <c r="R5819">
        <f>IF(O5819="Atraso",$K$3-G5819,0)</f>
        <v/>
      </c>
      <c r="S5819">
        <f>IF(R5819&lt;=15,"Até 15",IF(R5819&lt;=30,"Entre 15 e 30",IF(R5819&lt;=60,"Entre 30 e 60",IF(R5819&lt;=90,"Entre 60 e 90",IF(R5819&lt;=120,"Entre 90 e 120",IF(R5819&lt;=150,"Entre 120 e 150",IF(R5819&lt;=180,"Entre 150 e 180","Superior a 180")))))))</f>
        <v/>
      </c>
    </row>
    <row r="5820">
      <c r="A5820" t="inlineStr">
        <is>
          <t>Q025L01</t>
        </is>
      </c>
      <c r="B5820" t="inlineStr">
        <is>
          <t>GABRIEL CARREIRO DA SILVA</t>
        </is>
      </c>
      <c r="C5820" t="n">
        <v>1</v>
      </c>
      <c r="D5820" t="inlineStr">
        <is>
          <t>IPCA</t>
        </is>
      </c>
      <c r="E5820" t="n">
        <v>0.009488792934583046</v>
      </c>
      <c r="F5820" t="inlineStr">
        <is>
          <t>MENSAL</t>
        </is>
      </c>
      <c r="G5820" t="n">
        <v>49520</v>
      </c>
      <c r="H5820" t="n">
        <v>49520</v>
      </c>
      <c r="I5820" t="n">
        <v>170</v>
      </c>
      <c r="J5820" t="inlineStr">
        <is>
          <t>CARTEIRA</t>
        </is>
      </c>
      <c r="K5820" t="inlineStr">
        <is>
          <t>CONTRATO</t>
        </is>
      </c>
      <c r="L5820" t="n">
        <v>2078.24</v>
      </c>
      <c r="M5820" t="inlineStr">
        <is>
          <t>IBIRAPITANGA FASE 3</t>
        </is>
      </c>
      <c r="N5820" s="142">
        <f>DATE(YEAR(G5820),MONTH(G5820),1)</f>
        <v/>
      </c>
      <c r="O5820" s="132">
        <f>IF(G5820&gt;$K$3,"Futuro","Atraso")</f>
        <v/>
      </c>
      <c r="P5820">
        <f>12*(YEAR(G5820)-YEAR($K$3))+(MONTH(G5820)-MONTH($K$3))</f>
        <v/>
      </c>
      <c r="Q5820" s="366">
        <f>IF(M5820="IBIRAPITANGA FASE 3",IF(O5820="Atraso",L5820,L5820/(1+$I$2)^P5820),IF(O5820="Atraso",L5820,L5820/(1+$I$1)^P5820))</f>
        <v/>
      </c>
      <c r="R5820">
        <f>IF(O5820="Atraso",$K$3-G5820,0)</f>
        <v/>
      </c>
      <c r="S5820">
        <f>IF(R5820&lt;=15,"Até 15",IF(R5820&lt;=30,"Entre 15 e 30",IF(R5820&lt;=60,"Entre 30 e 60",IF(R5820&lt;=90,"Entre 60 e 90",IF(R5820&lt;=120,"Entre 90 e 120",IF(R5820&lt;=150,"Entre 120 e 150",IF(R5820&lt;=180,"Entre 150 e 180","Superior a 180")))))))</f>
        <v/>
      </c>
    </row>
    <row r="5821">
      <c r="A5821" t="inlineStr">
        <is>
          <t>Q025L01</t>
        </is>
      </c>
      <c r="B5821" t="inlineStr">
        <is>
          <t>GABRIEL CARREIRO DA SILVA</t>
        </is>
      </c>
      <c r="C5821" t="n">
        <v>1</v>
      </c>
      <c r="D5821" t="inlineStr">
        <is>
          <t>IPCA</t>
        </is>
      </c>
      <c r="E5821" t="n">
        <v>0.009488792934583046</v>
      </c>
      <c r="F5821" t="inlineStr">
        <is>
          <t>MENSAL</t>
        </is>
      </c>
      <c r="G5821" t="n">
        <v>49551</v>
      </c>
      <c r="H5821" t="n">
        <v>49551</v>
      </c>
      <c r="I5821" t="n">
        <v>171</v>
      </c>
      <c r="J5821" t="inlineStr">
        <is>
          <t>CARTEIRA</t>
        </is>
      </c>
      <c r="K5821" t="inlineStr">
        <is>
          <t>CONTRATO</t>
        </is>
      </c>
      <c r="L5821" t="n">
        <v>2078.24</v>
      </c>
      <c r="M5821" t="inlineStr">
        <is>
          <t>IBIRAPITANGA FASE 3</t>
        </is>
      </c>
      <c r="N5821" s="142">
        <f>DATE(YEAR(G5821),MONTH(G5821),1)</f>
        <v/>
      </c>
      <c r="O5821" s="132">
        <f>IF(G5821&gt;$K$3,"Futuro","Atraso")</f>
        <v/>
      </c>
      <c r="P5821">
        <f>12*(YEAR(G5821)-YEAR($K$3))+(MONTH(G5821)-MONTH($K$3))</f>
        <v/>
      </c>
      <c r="Q5821" s="366">
        <f>IF(M5821="IBIRAPITANGA FASE 3",IF(O5821="Atraso",L5821,L5821/(1+$I$2)^P5821),IF(O5821="Atraso",L5821,L5821/(1+$I$1)^P5821))</f>
        <v/>
      </c>
      <c r="R5821">
        <f>IF(O5821="Atraso",$K$3-G5821,0)</f>
        <v/>
      </c>
      <c r="S5821">
        <f>IF(R5821&lt;=15,"Até 15",IF(R5821&lt;=30,"Entre 15 e 30",IF(R5821&lt;=60,"Entre 30 e 60",IF(R5821&lt;=90,"Entre 60 e 90",IF(R5821&lt;=120,"Entre 90 e 120",IF(R5821&lt;=150,"Entre 120 e 150",IF(R5821&lt;=180,"Entre 150 e 180","Superior a 180")))))))</f>
        <v/>
      </c>
    </row>
    <row r="5822">
      <c r="A5822" t="inlineStr">
        <is>
          <t>Q025L01</t>
        </is>
      </c>
      <c r="B5822" t="inlineStr">
        <is>
          <t>GABRIEL CARREIRO DA SILVA</t>
        </is>
      </c>
      <c r="C5822" t="n">
        <v>1</v>
      </c>
      <c r="D5822" t="inlineStr">
        <is>
          <t>IPCA</t>
        </is>
      </c>
      <c r="E5822" t="n">
        <v>0.009488792934583046</v>
      </c>
      <c r="F5822" t="inlineStr">
        <is>
          <t>MENSAL</t>
        </is>
      </c>
      <c r="G5822" t="n">
        <v>49582</v>
      </c>
      <c r="H5822" t="n">
        <v>49582</v>
      </c>
      <c r="I5822" t="n">
        <v>172</v>
      </c>
      <c r="J5822" t="inlineStr">
        <is>
          <t>CARTEIRA</t>
        </is>
      </c>
      <c r="K5822" t="inlineStr">
        <is>
          <t>CONTRATO</t>
        </is>
      </c>
      <c r="L5822" t="n">
        <v>2078.24</v>
      </c>
      <c r="M5822" t="inlineStr">
        <is>
          <t>IBIRAPITANGA FASE 3</t>
        </is>
      </c>
      <c r="N5822" s="142">
        <f>DATE(YEAR(G5822),MONTH(G5822),1)</f>
        <v/>
      </c>
      <c r="O5822" s="132">
        <f>IF(G5822&gt;$K$3,"Futuro","Atraso")</f>
        <v/>
      </c>
      <c r="P5822">
        <f>12*(YEAR(G5822)-YEAR($K$3))+(MONTH(G5822)-MONTH($K$3))</f>
        <v/>
      </c>
      <c r="Q5822" s="366">
        <f>IF(M5822="IBIRAPITANGA FASE 3",IF(O5822="Atraso",L5822,L5822/(1+$I$2)^P5822),IF(O5822="Atraso",L5822,L5822/(1+$I$1)^P5822))</f>
        <v/>
      </c>
      <c r="R5822">
        <f>IF(O5822="Atraso",$K$3-G5822,0)</f>
        <v/>
      </c>
      <c r="S5822">
        <f>IF(R5822&lt;=15,"Até 15",IF(R5822&lt;=30,"Entre 15 e 30",IF(R5822&lt;=60,"Entre 30 e 60",IF(R5822&lt;=90,"Entre 60 e 90",IF(R5822&lt;=120,"Entre 90 e 120",IF(R5822&lt;=150,"Entre 120 e 150",IF(R5822&lt;=180,"Entre 150 e 180","Superior a 180")))))))</f>
        <v/>
      </c>
    </row>
    <row r="5823">
      <c r="A5823" t="inlineStr">
        <is>
          <t>Q025L01</t>
        </is>
      </c>
      <c r="B5823" t="inlineStr">
        <is>
          <t>GABRIEL CARREIRO DA SILVA</t>
        </is>
      </c>
      <c r="C5823" t="n">
        <v>1</v>
      </c>
      <c r="D5823" t="inlineStr">
        <is>
          <t>IPCA</t>
        </is>
      </c>
      <c r="E5823" t="n">
        <v>0.009488792934583046</v>
      </c>
      <c r="F5823" t="inlineStr">
        <is>
          <t>MENSAL</t>
        </is>
      </c>
      <c r="G5823" t="n">
        <v>49612</v>
      </c>
      <c r="H5823" t="n">
        <v>49612</v>
      </c>
      <c r="I5823" t="n">
        <v>173</v>
      </c>
      <c r="J5823" t="inlineStr">
        <is>
          <t>CARTEIRA</t>
        </is>
      </c>
      <c r="K5823" t="inlineStr">
        <is>
          <t>CONTRATO</t>
        </is>
      </c>
      <c r="L5823" t="n">
        <v>2078.24</v>
      </c>
      <c r="M5823" t="inlineStr">
        <is>
          <t>IBIRAPITANGA FASE 3</t>
        </is>
      </c>
      <c r="N5823" s="142">
        <f>DATE(YEAR(G5823),MONTH(G5823),1)</f>
        <v/>
      </c>
      <c r="O5823" s="132">
        <f>IF(G5823&gt;$K$3,"Futuro","Atraso")</f>
        <v/>
      </c>
      <c r="P5823">
        <f>12*(YEAR(G5823)-YEAR($K$3))+(MONTH(G5823)-MONTH($K$3))</f>
        <v/>
      </c>
      <c r="Q5823" s="366">
        <f>IF(M5823="IBIRAPITANGA FASE 3",IF(O5823="Atraso",L5823,L5823/(1+$I$2)^P5823),IF(O5823="Atraso",L5823,L5823/(1+$I$1)^P5823))</f>
        <v/>
      </c>
      <c r="R5823">
        <f>IF(O5823="Atraso",$K$3-G5823,0)</f>
        <v/>
      </c>
      <c r="S5823">
        <f>IF(R5823&lt;=15,"Até 15",IF(R5823&lt;=30,"Entre 15 e 30",IF(R5823&lt;=60,"Entre 30 e 60",IF(R5823&lt;=90,"Entre 60 e 90",IF(R5823&lt;=120,"Entre 90 e 120",IF(R5823&lt;=150,"Entre 120 e 150",IF(R5823&lt;=180,"Entre 150 e 180","Superior a 180")))))))</f>
        <v/>
      </c>
    </row>
    <row r="5824">
      <c r="A5824" t="inlineStr">
        <is>
          <t>Q025L01</t>
        </is>
      </c>
      <c r="B5824" t="inlineStr">
        <is>
          <t>GABRIEL CARREIRO DA SILVA</t>
        </is>
      </c>
      <c r="C5824" t="n">
        <v>1</v>
      </c>
      <c r="D5824" t="inlineStr">
        <is>
          <t>IPCA</t>
        </is>
      </c>
      <c r="E5824" t="n">
        <v>0.009488792934583046</v>
      </c>
      <c r="F5824" t="inlineStr">
        <is>
          <t>MENSAL</t>
        </is>
      </c>
      <c r="G5824" t="n">
        <v>49643</v>
      </c>
      <c r="H5824" t="n">
        <v>49643</v>
      </c>
      <c r="I5824" t="n">
        <v>174</v>
      </c>
      <c r="J5824" t="inlineStr">
        <is>
          <t>CARTEIRA</t>
        </is>
      </c>
      <c r="K5824" t="inlineStr">
        <is>
          <t>CONTRATO</t>
        </is>
      </c>
      <c r="L5824" t="n">
        <v>2078.24</v>
      </c>
      <c r="M5824" t="inlineStr">
        <is>
          <t>IBIRAPITANGA FASE 3</t>
        </is>
      </c>
      <c r="N5824" s="142">
        <f>DATE(YEAR(G5824),MONTH(G5824),1)</f>
        <v/>
      </c>
      <c r="O5824" s="132">
        <f>IF(G5824&gt;$K$3,"Futuro","Atraso")</f>
        <v/>
      </c>
      <c r="P5824">
        <f>12*(YEAR(G5824)-YEAR($K$3))+(MONTH(G5824)-MONTH($K$3))</f>
        <v/>
      </c>
      <c r="Q5824" s="366">
        <f>IF(M5824="IBIRAPITANGA FASE 3",IF(O5824="Atraso",L5824,L5824/(1+$I$2)^P5824),IF(O5824="Atraso",L5824,L5824/(1+$I$1)^P5824))</f>
        <v/>
      </c>
      <c r="R5824">
        <f>IF(O5824="Atraso",$K$3-G5824,0)</f>
        <v/>
      </c>
      <c r="S5824">
        <f>IF(R5824&lt;=15,"Até 15",IF(R5824&lt;=30,"Entre 15 e 30",IF(R5824&lt;=60,"Entre 30 e 60",IF(R5824&lt;=90,"Entre 60 e 90",IF(R5824&lt;=120,"Entre 90 e 120",IF(R5824&lt;=150,"Entre 120 e 150",IF(R5824&lt;=180,"Entre 150 e 180","Superior a 180")))))))</f>
        <v/>
      </c>
    </row>
    <row r="5825">
      <c r="A5825" t="inlineStr">
        <is>
          <t>Q025L01</t>
        </is>
      </c>
      <c r="B5825" t="inlineStr">
        <is>
          <t>GABRIEL CARREIRO DA SILVA</t>
        </is>
      </c>
      <c r="C5825" t="n">
        <v>1</v>
      </c>
      <c r="D5825" t="inlineStr">
        <is>
          <t>IPCA</t>
        </is>
      </c>
      <c r="E5825" t="n">
        <v>0.009488792934583046</v>
      </c>
      <c r="F5825" t="inlineStr">
        <is>
          <t>MENSAL</t>
        </is>
      </c>
      <c r="G5825" t="n">
        <v>49673</v>
      </c>
      <c r="H5825" t="n">
        <v>49673</v>
      </c>
      <c r="I5825" t="n">
        <v>175</v>
      </c>
      <c r="J5825" t="inlineStr">
        <is>
          <t>CARTEIRA</t>
        </is>
      </c>
      <c r="K5825" t="inlineStr">
        <is>
          <t>CONTRATO</t>
        </is>
      </c>
      <c r="L5825" t="n">
        <v>2078.24</v>
      </c>
      <c r="M5825" t="inlineStr">
        <is>
          <t>IBIRAPITANGA FASE 3</t>
        </is>
      </c>
      <c r="N5825" s="142">
        <f>DATE(YEAR(G5825),MONTH(G5825),1)</f>
        <v/>
      </c>
      <c r="O5825" s="132">
        <f>IF(G5825&gt;$K$3,"Futuro","Atraso")</f>
        <v/>
      </c>
      <c r="P5825">
        <f>12*(YEAR(G5825)-YEAR($K$3))+(MONTH(G5825)-MONTH($K$3))</f>
        <v/>
      </c>
      <c r="Q5825" s="366">
        <f>IF(M5825="IBIRAPITANGA FASE 3",IF(O5825="Atraso",L5825,L5825/(1+$I$2)^P5825),IF(O5825="Atraso",L5825,L5825/(1+$I$1)^P5825))</f>
        <v/>
      </c>
      <c r="R5825">
        <f>IF(O5825="Atraso",$K$3-G5825,0)</f>
        <v/>
      </c>
      <c r="S5825">
        <f>IF(R5825&lt;=15,"Até 15",IF(R5825&lt;=30,"Entre 15 e 30",IF(R5825&lt;=60,"Entre 30 e 60",IF(R5825&lt;=90,"Entre 60 e 90",IF(R5825&lt;=120,"Entre 90 e 120",IF(R5825&lt;=150,"Entre 120 e 150",IF(R5825&lt;=180,"Entre 150 e 180","Superior a 180")))))))</f>
        <v/>
      </c>
    </row>
    <row r="5826">
      <c r="A5826" t="inlineStr">
        <is>
          <t>Q025L01</t>
        </is>
      </c>
      <c r="B5826" t="inlineStr">
        <is>
          <t>GABRIEL CARREIRO DA SILVA</t>
        </is>
      </c>
      <c r="C5826" t="n">
        <v>1</v>
      </c>
      <c r="D5826" t="inlineStr">
        <is>
          <t>IPCA</t>
        </is>
      </c>
      <c r="E5826" t="n">
        <v>0.009488792934583046</v>
      </c>
      <c r="F5826" t="inlineStr">
        <is>
          <t>MENSAL</t>
        </is>
      </c>
      <c r="G5826" t="n">
        <v>49704</v>
      </c>
      <c r="H5826" t="n">
        <v>49704</v>
      </c>
      <c r="I5826" t="n">
        <v>176</v>
      </c>
      <c r="J5826" t="inlineStr">
        <is>
          <t>CARTEIRA</t>
        </is>
      </c>
      <c r="K5826" t="inlineStr">
        <is>
          <t>CONTRATO</t>
        </is>
      </c>
      <c r="L5826" t="n">
        <v>2078.24</v>
      </c>
      <c r="M5826" t="inlineStr">
        <is>
          <t>IBIRAPITANGA FASE 3</t>
        </is>
      </c>
      <c r="N5826" s="142">
        <f>DATE(YEAR(G5826),MONTH(G5826),1)</f>
        <v/>
      </c>
      <c r="O5826" s="132">
        <f>IF(G5826&gt;$K$3,"Futuro","Atraso")</f>
        <v/>
      </c>
      <c r="P5826">
        <f>12*(YEAR(G5826)-YEAR($K$3))+(MONTH(G5826)-MONTH($K$3))</f>
        <v/>
      </c>
      <c r="Q5826" s="366">
        <f>IF(M5826="IBIRAPITANGA FASE 3",IF(O5826="Atraso",L5826,L5826/(1+$I$2)^P5826),IF(O5826="Atraso",L5826,L5826/(1+$I$1)^P5826))</f>
        <v/>
      </c>
      <c r="R5826">
        <f>IF(O5826="Atraso",$K$3-G5826,0)</f>
        <v/>
      </c>
      <c r="S5826">
        <f>IF(R5826&lt;=15,"Até 15",IF(R5826&lt;=30,"Entre 15 e 30",IF(R5826&lt;=60,"Entre 30 e 60",IF(R5826&lt;=90,"Entre 60 e 90",IF(R5826&lt;=120,"Entre 90 e 120",IF(R5826&lt;=150,"Entre 120 e 150",IF(R5826&lt;=180,"Entre 150 e 180","Superior a 180")))))))</f>
        <v/>
      </c>
    </row>
    <row r="5827">
      <c r="A5827" t="inlineStr">
        <is>
          <t>Q025L01</t>
        </is>
      </c>
      <c r="B5827" t="inlineStr">
        <is>
          <t>GABRIEL CARREIRO DA SILVA</t>
        </is>
      </c>
      <c r="C5827" t="n">
        <v>1</v>
      </c>
      <c r="D5827" t="inlineStr">
        <is>
          <t>IPCA</t>
        </is>
      </c>
      <c r="E5827" t="n">
        <v>0.009488792934583046</v>
      </c>
      <c r="F5827" t="inlineStr">
        <is>
          <t>MENSAL</t>
        </is>
      </c>
      <c r="G5827" t="n">
        <v>49734</v>
      </c>
      <c r="H5827" t="n">
        <v>49734</v>
      </c>
      <c r="I5827" t="n">
        <v>177</v>
      </c>
      <c r="J5827" t="inlineStr">
        <is>
          <t>CARTEIRA</t>
        </is>
      </c>
      <c r="K5827" t="inlineStr">
        <is>
          <t>CONTRATO</t>
        </is>
      </c>
      <c r="L5827" t="n">
        <v>2078.24</v>
      </c>
      <c r="M5827" t="inlineStr">
        <is>
          <t>IBIRAPITANGA FASE 3</t>
        </is>
      </c>
      <c r="N5827" s="142">
        <f>DATE(YEAR(G5827),MONTH(G5827),1)</f>
        <v/>
      </c>
      <c r="O5827" s="132">
        <f>IF(G5827&gt;$K$3,"Futuro","Atraso")</f>
        <v/>
      </c>
      <c r="P5827">
        <f>12*(YEAR(G5827)-YEAR($K$3))+(MONTH(G5827)-MONTH($K$3))</f>
        <v/>
      </c>
      <c r="Q5827" s="366">
        <f>IF(M5827="IBIRAPITANGA FASE 3",IF(O5827="Atraso",L5827,L5827/(1+$I$2)^P5827),IF(O5827="Atraso",L5827,L5827/(1+$I$1)^P5827))</f>
        <v/>
      </c>
      <c r="R5827">
        <f>IF(O5827="Atraso",$K$3-G5827,0)</f>
        <v/>
      </c>
      <c r="S5827">
        <f>IF(R5827&lt;=15,"Até 15",IF(R5827&lt;=30,"Entre 15 e 30",IF(R5827&lt;=60,"Entre 30 e 60",IF(R5827&lt;=90,"Entre 60 e 90",IF(R5827&lt;=120,"Entre 90 e 120",IF(R5827&lt;=150,"Entre 120 e 150",IF(R5827&lt;=180,"Entre 150 e 180","Superior a 180")))))))</f>
        <v/>
      </c>
    </row>
    <row r="5828">
      <c r="A5828" t="inlineStr">
        <is>
          <t>Q025L01</t>
        </is>
      </c>
      <c r="B5828" t="inlineStr">
        <is>
          <t>GABRIEL CARREIRO DA SILVA</t>
        </is>
      </c>
      <c r="C5828" t="n">
        <v>1</v>
      </c>
      <c r="D5828" t="inlineStr">
        <is>
          <t>IPCA</t>
        </is>
      </c>
      <c r="E5828" t="n">
        <v>0.009488792934583046</v>
      </c>
      <c r="F5828" t="inlineStr">
        <is>
          <t>MENSAL</t>
        </is>
      </c>
      <c r="G5828" t="n">
        <v>49764</v>
      </c>
      <c r="H5828" t="n">
        <v>49764</v>
      </c>
      <c r="I5828" t="n">
        <v>178</v>
      </c>
      <c r="J5828" t="inlineStr">
        <is>
          <t>CARTEIRA</t>
        </is>
      </c>
      <c r="K5828" t="inlineStr">
        <is>
          <t>CONTRATO</t>
        </is>
      </c>
      <c r="L5828" t="n">
        <v>2078.24</v>
      </c>
      <c r="M5828" t="inlineStr">
        <is>
          <t>IBIRAPITANGA FASE 3</t>
        </is>
      </c>
      <c r="N5828" s="142">
        <f>DATE(YEAR(G5828),MONTH(G5828),1)</f>
        <v/>
      </c>
      <c r="O5828" s="132">
        <f>IF(G5828&gt;$K$3,"Futuro","Atraso")</f>
        <v/>
      </c>
      <c r="P5828">
        <f>12*(YEAR(G5828)-YEAR($K$3))+(MONTH(G5828)-MONTH($K$3))</f>
        <v/>
      </c>
      <c r="Q5828" s="366">
        <f>IF(M5828="IBIRAPITANGA FASE 3",IF(O5828="Atraso",L5828,L5828/(1+$I$2)^P5828),IF(O5828="Atraso",L5828,L5828/(1+$I$1)^P5828))</f>
        <v/>
      </c>
      <c r="R5828">
        <f>IF(O5828="Atraso",$K$3-G5828,0)</f>
        <v/>
      </c>
      <c r="S5828">
        <f>IF(R5828&lt;=15,"Até 15",IF(R5828&lt;=30,"Entre 15 e 30",IF(R5828&lt;=60,"Entre 30 e 60",IF(R5828&lt;=90,"Entre 60 e 90",IF(R5828&lt;=120,"Entre 90 e 120",IF(R5828&lt;=150,"Entre 120 e 150",IF(R5828&lt;=180,"Entre 150 e 180","Superior a 180")))))))</f>
        <v/>
      </c>
    </row>
    <row r="5829">
      <c r="A5829" t="inlineStr">
        <is>
          <t>Q025L01</t>
        </is>
      </c>
      <c r="B5829" t="inlineStr">
        <is>
          <t>GABRIEL CARREIRO DA SILVA</t>
        </is>
      </c>
      <c r="C5829" t="n">
        <v>1</v>
      </c>
      <c r="D5829" t="inlineStr">
        <is>
          <t>IPCA</t>
        </is>
      </c>
      <c r="E5829" t="n">
        <v>0.009488792934583046</v>
      </c>
      <c r="F5829" t="inlineStr">
        <is>
          <t>MENSAL</t>
        </is>
      </c>
      <c r="G5829" t="n">
        <v>49795</v>
      </c>
      <c r="H5829" t="n">
        <v>49795</v>
      </c>
      <c r="I5829" t="n">
        <v>179</v>
      </c>
      <c r="J5829" t="inlineStr">
        <is>
          <t>CARTEIRA</t>
        </is>
      </c>
      <c r="K5829" t="inlineStr">
        <is>
          <t>CONTRATO</t>
        </is>
      </c>
      <c r="L5829" t="n">
        <v>2078.24</v>
      </c>
      <c r="M5829" t="inlineStr">
        <is>
          <t>IBIRAPITANGA FASE 3</t>
        </is>
      </c>
      <c r="N5829" s="142">
        <f>DATE(YEAR(G5829),MONTH(G5829),1)</f>
        <v/>
      </c>
      <c r="O5829" s="132">
        <f>IF(G5829&gt;$K$3,"Futuro","Atraso")</f>
        <v/>
      </c>
      <c r="P5829">
        <f>12*(YEAR(G5829)-YEAR($K$3))+(MONTH(G5829)-MONTH($K$3))</f>
        <v/>
      </c>
      <c r="Q5829" s="366">
        <f>IF(M5829="IBIRAPITANGA FASE 3",IF(O5829="Atraso",L5829,L5829/(1+$I$2)^P5829),IF(O5829="Atraso",L5829,L5829/(1+$I$1)^P5829))</f>
        <v/>
      </c>
      <c r="R5829">
        <f>IF(O5829="Atraso",$K$3-G5829,0)</f>
        <v/>
      </c>
      <c r="S5829">
        <f>IF(R5829&lt;=15,"Até 15",IF(R5829&lt;=30,"Entre 15 e 30",IF(R5829&lt;=60,"Entre 30 e 60",IF(R5829&lt;=90,"Entre 60 e 90",IF(R5829&lt;=120,"Entre 90 e 120",IF(R5829&lt;=150,"Entre 120 e 150",IF(R5829&lt;=180,"Entre 150 e 180","Superior a 180")))))))</f>
        <v/>
      </c>
    </row>
    <row r="5830">
      <c r="A5830" t="inlineStr">
        <is>
          <t>Q025L01</t>
        </is>
      </c>
      <c r="B5830" t="inlineStr">
        <is>
          <t>GABRIEL CARREIRO DA SILVA</t>
        </is>
      </c>
      <c r="C5830" t="n">
        <v>1</v>
      </c>
      <c r="D5830" t="inlineStr">
        <is>
          <t>IPCA</t>
        </is>
      </c>
      <c r="E5830" t="n">
        <v>0.009488792934583046</v>
      </c>
      <c r="F5830" t="inlineStr">
        <is>
          <t>MENSAL</t>
        </is>
      </c>
      <c r="G5830" t="n">
        <v>49825</v>
      </c>
      <c r="H5830" t="n">
        <v>49825</v>
      </c>
      <c r="I5830" t="n">
        <v>180</v>
      </c>
      <c r="J5830" t="inlineStr">
        <is>
          <t>CARTEIRA</t>
        </is>
      </c>
      <c r="K5830" t="inlineStr">
        <is>
          <t>CONTRATO</t>
        </is>
      </c>
      <c r="L5830" t="n">
        <v>2078.24</v>
      </c>
      <c r="M5830" t="inlineStr">
        <is>
          <t>IBIRAPITANGA FASE 3</t>
        </is>
      </c>
      <c r="N5830" s="142">
        <f>DATE(YEAR(G5830),MONTH(G5830),1)</f>
        <v/>
      </c>
      <c r="O5830" s="132">
        <f>IF(G5830&gt;$K$3,"Futuro","Atraso")</f>
        <v/>
      </c>
      <c r="P5830">
        <f>12*(YEAR(G5830)-YEAR($K$3))+(MONTH(G5830)-MONTH($K$3))</f>
        <v/>
      </c>
      <c r="Q5830" s="366">
        <f>IF(M5830="IBIRAPITANGA FASE 3",IF(O5830="Atraso",L5830,L5830/(1+$I$2)^P5830),IF(O5830="Atraso",L5830,L5830/(1+$I$1)^P5830))</f>
        <v/>
      </c>
      <c r="R5830">
        <f>IF(O5830="Atraso",$K$3-G5830,0)</f>
        <v/>
      </c>
      <c r="S5830">
        <f>IF(R5830&lt;=15,"Até 15",IF(R5830&lt;=30,"Entre 15 e 30",IF(R5830&lt;=60,"Entre 30 e 60",IF(R5830&lt;=90,"Entre 60 e 90",IF(R5830&lt;=120,"Entre 90 e 120",IF(R5830&lt;=150,"Entre 120 e 150",IF(R5830&lt;=180,"Entre 150 e 180","Superior a 180")))))))</f>
        <v/>
      </c>
    </row>
    <row r="5831">
      <c r="A5831" t="inlineStr">
        <is>
          <t>Q025L03</t>
        </is>
      </c>
      <c r="B5831" t="inlineStr">
        <is>
          <t>NOVA VISAO SERVICOS TEMPORARIOS LTDA</t>
        </is>
      </c>
      <c r="C5831" t="n">
        <v>1</v>
      </c>
      <c r="D5831" t="inlineStr">
        <is>
          <t>IPCA</t>
        </is>
      </c>
      <c r="E5831" t="n">
        <v>0.009488792934583046</v>
      </c>
      <c r="F5831" t="inlineStr">
        <is>
          <t>MENSAL</t>
        </is>
      </c>
      <c r="G5831" t="n">
        <v>45260</v>
      </c>
      <c r="H5831" t="n">
        <v>45260</v>
      </c>
      <c r="I5831" t="n">
        <v>32</v>
      </c>
      <c r="J5831" t="inlineStr">
        <is>
          <t>CARTEIRA</t>
        </is>
      </c>
      <c r="K5831" t="inlineStr">
        <is>
          <t>CONTRATO</t>
        </is>
      </c>
      <c r="L5831" t="n">
        <v>2530.83</v>
      </c>
      <c r="M5831" t="inlineStr">
        <is>
          <t>IBIRAPITANGA FASE 3</t>
        </is>
      </c>
      <c r="N5831" s="142">
        <f>DATE(YEAR(G5831),MONTH(G5831),1)</f>
        <v/>
      </c>
      <c r="O5831" s="132">
        <f>IF(G5831&gt;$K$3,"Futuro","Atraso")</f>
        <v/>
      </c>
      <c r="P5831">
        <f>12*(YEAR(G5831)-YEAR($K$3))+(MONTH(G5831)-MONTH($K$3))</f>
        <v/>
      </c>
      <c r="Q5831" s="366">
        <f>IF(M5831="IBIRAPITANGA FASE 3",IF(O5831="Atraso",L5831,L5831/(1+$I$2)^P5831),IF(O5831="Atraso",L5831,L5831/(1+$I$1)^P5831))</f>
        <v/>
      </c>
      <c r="R5831">
        <f>IF(O5831="Atraso",$K$3-G5831,0)</f>
        <v/>
      </c>
      <c r="S5831">
        <f>IF(R5831&lt;=15,"Até 15",IF(R5831&lt;=30,"Entre 15 e 30",IF(R5831&lt;=60,"Entre 30 e 60",IF(R5831&lt;=90,"Entre 60 e 90",IF(R5831&lt;=120,"Entre 90 e 120",IF(R5831&lt;=150,"Entre 120 e 150",IF(R5831&lt;=180,"Entre 150 e 180","Superior a 180")))))))</f>
        <v/>
      </c>
    </row>
    <row r="5832">
      <c r="A5832" t="inlineStr">
        <is>
          <t>Q025L03</t>
        </is>
      </c>
      <c r="B5832" t="inlineStr">
        <is>
          <t>NOVA VISAO SERVICOS TEMPORARIOS LTDA</t>
        </is>
      </c>
      <c r="C5832" t="n">
        <v>1</v>
      </c>
      <c r="D5832" t="inlineStr">
        <is>
          <t>IPCA</t>
        </is>
      </c>
      <c r="E5832" t="n">
        <v>0.009488792934583046</v>
      </c>
      <c r="F5832" t="inlineStr">
        <is>
          <t>MENSAL</t>
        </is>
      </c>
      <c r="G5832" t="n">
        <v>45290</v>
      </c>
      <c r="H5832" t="n">
        <v>45290</v>
      </c>
      <c r="I5832" t="n">
        <v>33</v>
      </c>
      <c r="J5832" t="inlineStr">
        <is>
          <t>CARTEIRA</t>
        </is>
      </c>
      <c r="K5832" t="inlineStr">
        <is>
          <t>CONTRATO</t>
        </is>
      </c>
      <c r="L5832" t="n">
        <v>2530.83</v>
      </c>
      <c r="M5832" t="inlineStr">
        <is>
          <t>IBIRAPITANGA FASE 3</t>
        </is>
      </c>
      <c r="N5832" s="142">
        <f>DATE(YEAR(G5832),MONTH(G5832),1)</f>
        <v/>
      </c>
      <c r="O5832" s="132">
        <f>IF(G5832&gt;$K$3,"Futuro","Atraso")</f>
        <v/>
      </c>
      <c r="P5832">
        <f>12*(YEAR(G5832)-YEAR($K$3))+(MONTH(G5832)-MONTH($K$3))</f>
        <v/>
      </c>
      <c r="Q5832" s="366">
        <f>IF(M5832="IBIRAPITANGA FASE 3",IF(O5832="Atraso",L5832,L5832/(1+$I$2)^P5832),IF(O5832="Atraso",L5832,L5832/(1+$I$1)^P5832))</f>
        <v/>
      </c>
      <c r="R5832">
        <f>IF(O5832="Atraso",$K$3-G5832,0)</f>
        <v/>
      </c>
      <c r="S5832">
        <f>IF(R5832&lt;=15,"Até 15",IF(R5832&lt;=30,"Entre 15 e 30",IF(R5832&lt;=60,"Entre 30 e 60",IF(R5832&lt;=90,"Entre 60 e 90",IF(R5832&lt;=120,"Entre 90 e 120",IF(R5832&lt;=150,"Entre 120 e 150",IF(R5832&lt;=180,"Entre 150 e 180","Superior a 180")))))))</f>
        <v/>
      </c>
    </row>
    <row r="5833">
      <c r="A5833" t="inlineStr">
        <is>
          <t>Q025L03</t>
        </is>
      </c>
      <c r="B5833" t="inlineStr">
        <is>
          <t>NOVA VISAO SERVICOS TEMPORARIOS LTDA</t>
        </is>
      </c>
      <c r="C5833" t="n">
        <v>1</v>
      </c>
      <c r="D5833" t="inlineStr">
        <is>
          <t>IPCA</t>
        </is>
      </c>
      <c r="E5833" t="n">
        <v>0.009488792934583046</v>
      </c>
      <c r="F5833" t="inlineStr">
        <is>
          <t>MENSAL</t>
        </is>
      </c>
      <c r="G5833" t="n">
        <v>45321</v>
      </c>
      <c r="H5833" t="n">
        <v>45321</v>
      </c>
      <c r="I5833" t="n">
        <v>34</v>
      </c>
      <c r="J5833" t="inlineStr">
        <is>
          <t>CARTEIRA</t>
        </is>
      </c>
      <c r="K5833" t="inlineStr">
        <is>
          <t>CONTRATO</t>
        </is>
      </c>
      <c r="L5833" t="n">
        <v>2530.83</v>
      </c>
      <c r="M5833" t="inlineStr">
        <is>
          <t>IBIRAPITANGA FASE 3</t>
        </is>
      </c>
      <c r="N5833" s="142">
        <f>DATE(YEAR(G5833),MONTH(G5833),1)</f>
        <v/>
      </c>
      <c r="O5833" s="132">
        <f>IF(G5833&gt;$K$3,"Futuro","Atraso")</f>
        <v/>
      </c>
      <c r="P5833">
        <f>12*(YEAR(G5833)-YEAR($K$3))+(MONTH(G5833)-MONTH($K$3))</f>
        <v/>
      </c>
      <c r="Q5833" s="366">
        <f>IF(M5833="IBIRAPITANGA FASE 3",IF(O5833="Atraso",L5833,L5833/(1+$I$2)^P5833),IF(O5833="Atraso",L5833,L5833/(1+$I$1)^P5833))</f>
        <v/>
      </c>
      <c r="R5833">
        <f>IF(O5833="Atraso",$K$3-G5833,0)</f>
        <v/>
      </c>
      <c r="S5833">
        <f>IF(R5833&lt;=15,"Até 15",IF(R5833&lt;=30,"Entre 15 e 30",IF(R5833&lt;=60,"Entre 30 e 60",IF(R5833&lt;=90,"Entre 60 e 90",IF(R5833&lt;=120,"Entre 90 e 120",IF(R5833&lt;=150,"Entre 120 e 150",IF(R5833&lt;=180,"Entre 150 e 180","Superior a 180")))))))</f>
        <v/>
      </c>
    </row>
    <row r="5834">
      <c r="A5834" t="inlineStr">
        <is>
          <t>Q025L03</t>
        </is>
      </c>
      <c r="B5834" t="inlineStr">
        <is>
          <t>NOVA VISAO SERVICOS TEMPORARIOS LTDA</t>
        </is>
      </c>
      <c r="C5834" t="n">
        <v>1</v>
      </c>
      <c r="D5834" t="inlineStr">
        <is>
          <t>IPCA</t>
        </is>
      </c>
      <c r="E5834" t="n">
        <v>0.009488792934583046</v>
      </c>
      <c r="F5834" t="inlineStr">
        <is>
          <t>MENSAL</t>
        </is>
      </c>
      <c r="G5834" t="n">
        <v>45351</v>
      </c>
      <c r="H5834" t="n">
        <v>45351</v>
      </c>
      <c r="I5834" t="n">
        <v>35</v>
      </c>
      <c r="J5834" t="inlineStr">
        <is>
          <t>CARTEIRA</t>
        </is>
      </c>
      <c r="K5834" t="inlineStr">
        <is>
          <t>CONTRATO</t>
        </is>
      </c>
      <c r="L5834" t="n">
        <v>2530.83</v>
      </c>
      <c r="M5834" t="inlineStr">
        <is>
          <t>IBIRAPITANGA FASE 3</t>
        </is>
      </c>
      <c r="N5834" s="142">
        <f>DATE(YEAR(G5834),MONTH(G5834),1)</f>
        <v/>
      </c>
      <c r="O5834" s="132">
        <f>IF(G5834&gt;$K$3,"Futuro","Atraso")</f>
        <v/>
      </c>
      <c r="P5834">
        <f>12*(YEAR(G5834)-YEAR($K$3))+(MONTH(G5834)-MONTH($K$3))</f>
        <v/>
      </c>
      <c r="Q5834" s="366">
        <f>IF(M5834="IBIRAPITANGA FASE 3",IF(O5834="Atraso",L5834,L5834/(1+$I$2)^P5834),IF(O5834="Atraso",L5834,L5834/(1+$I$1)^P5834))</f>
        <v/>
      </c>
      <c r="R5834">
        <f>IF(O5834="Atraso",$K$3-G5834,0)</f>
        <v/>
      </c>
      <c r="S5834">
        <f>IF(R5834&lt;=15,"Até 15",IF(R5834&lt;=30,"Entre 15 e 30",IF(R5834&lt;=60,"Entre 30 e 60",IF(R5834&lt;=90,"Entre 60 e 90",IF(R5834&lt;=120,"Entre 90 e 120",IF(R5834&lt;=150,"Entre 120 e 150",IF(R5834&lt;=180,"Entre 150 e 180","Superior a 180")))))))</f>
        <v/>
      </c>
    </row>
    <row r="5835">
      <c r="A5835" t="inlineStr">
        <is>
          <t>Q025L03</t>
        </is>
      </c>
      <c r="B5835" t="inlineStr">
        <is>
          <t>NOVA VISAO SERVICOS TEMPORARIOS LTDA</t>
        </is>
      </c>
      <c r="C5835" t="n">
        <v>1</v>
      </c>
      <c r="D5835" t="inlineStr">
        <is>
          <t>IPCA</t>
        </is>
      </c>
      <c r="E5835" t="n">
        <v>0.009488792934583046</v>
      </c>
      <c r="F5835" t="inlineStr">
        <is>
          <t>MENSAL</t>
        </is>
      </c>
      <c r="G5835" t="n">
        <v>45381</v>
      </c>
      <c r="H5835" t="n">
        <v>45381</v>
      </c>
      <c r="I5835" t="n">
        <v>36</v>
      </c>
      <c r="J5835" t="inlineStr">
        <is>
          <t>CARTEIRA</t>
        </is>
      </c>
      <c r="K5835" t="inlineStr">
        <is>
          <t>CONTRATO</t>
        </is>
      </c>
      <c r="L5835" t="n">
        <v>2530.83</v>
      </c>
      <c r="M5835" t="inlineStr">
        <is>
          <t>IBIRAPITANGA FASE 3</t>
        </is>
      </c>
      <c r="N5835" s="142">
        <f>DATE(YEAR(G5835),MONTH(G5835),1)</f>
        <v/>
      </c>
      <c r="O5835" s="132">
        <f>IF(G5835&gt;$K$3,"Futuro","Atraso")</f>
        <v/>
      </c>
      <c r="P5835">
        <f>12*(YEAR(G5835)-YEAR($K$3))+(MONTH(G5835)-MONTH($K$3))</f>
        <v/>
      </c>
      <c r="Q5835" s="366">
        <f>IF(M5835="IBIRAPITANGA FASE 3",IF(O5835="Atraso",L5835,L5835/(1+$I$2)^P5835),IF(O5835="Atraso",L5835,L5835/(1+$I$1)^P5835))</f>
        <v/>
      </c>
      <c r="R5835">
        <f>IF(O5835="Atraso",$K$3-G5835,0)</f>
        <v/>
      </c>
      <c r="S5835">
        <f>IF(R5835&lt;=15,"Até 15",IF(R5835&lt;=30,"Entre 15 e 30",IF(R5835&lt;=60,"Entre 30 e 60",IF(R5835&lt;=90,"Entre 60 e 90",IF(R5835&lt;=120,"Entre 90 e 120",IF(R5835&lt;=150,"Entre 120 e 150",IF(R5835&lt;=180,"Entre 150 e 180","Superior a 180")))))))</f>
        <v/>
      </c>
    </row>
    <row r="5836">
      <c r="A5836" t="inlineStr">
        <is>
          <t>Q025L03</t>
        </is>
      </c>
      <c r="B5836" t="inlineStr">
        <is>
          <t>NOVA VISAO SERVICOS TEMPORARIOS LTDA</t>
        </is>
      </c>
      <c r="C5836" t="n">
        <v>1</v>
      </c>
      <c r="D5836" t="inlineStr">
        <is>
          <t>IPCA</t>
        </is>
      </c>
      <c r="E5836" t="n">
        <v>0.009488792934583046</v>
      </c>
      <c r="F5836" t="inlineStr">
        <is>
          <t>MENSAL</t>
        </is>
      </c>
      <c r="G5836" t="n">
        <v>45412</v>
      </c>
      <c r="H5836" t="n">
        <v>45412</v>
      </c>
      <c r="I5836" t="n">
        <v>37</v>
      </c>
      <c r="J5836" t="inlineStr">
        <is>
          <t>CARTEIRA</t>
        </is>
      </c>
      <c r="K5836" t="inlineStr">
        <is>
          <t>CONTRATO</t>
        </is>
      </c>
      <c r="L5836" t="n">
        <v>2530.83</v>
      </c>
      <c r="M5836" t="inlineStr">
        <is>
          <t>IBIRAPITANGA FASE 3</t>
        </is>
      </c>
      <c r="N5836" s="142">
        <f>DATE(YEAR(G5836),MONTH(G5836),1)</f>
        <v/>
      </c>
      <c r="O5836" s="132">
        <f>IF(G5836&gt;$K$3,"Futuro","Atraso")</f>
        <v/>
      </c>
      <c r="P5836">
        <f>12*(YEAR(G5836)-YEAR($K$3))+(MONTH(G5836)-MONTH($K$3))</f>
        <v/>
      </c>
      <c r="Q5836" s="366">
        <f>IF(M5836="IBIRAPITANGA FASE 3",IF(O5836="Atraso",L5836,L5836/(1+$I$2)^P5836),IF(O5836="Atraso",L5836,L5836/(1+$I$1)^P5836))</f>
        <v/>
      </c>
      <c r="R5836">
        <f>IF(O5836="Atraso",$K$3-G5836,0)</f>
        <v/>
      </c>
      <c r="S5836">
        <f>IF(R5836&lt;=15,"Até 15",IF(R5836&lt;=30,"Entre 15 e 30",IF(R5836&lt;=60,"Entre 30 e 60",IF(R5836&lt;=90,"Entre 60 e 90",IF(R5836&lt;=120,"Entre 90 e 120",IF(R5836&lt;=150,"Entre 120 e 150",IF(R5836&lt;=180,"Entre 150 e 180","Superior a 180")))))))</f>
        <v/>
      </c>
    </row>
    <row r="5837">
      <c r="A5837" t="inlineStr">
        <is>
          <t>Q025L03</t>
        </is>
      </c>
      <c r="B5837" t="inlineStr">
        <is>
          <t>NOVA VISAO SERVICOS TEMPORARIOS LTDA</t>
        </is>
      </c>
      <c r="C5837" t="n">
        <v>1</v>
      </c>
      <c r="D5837" t="inlineStr">
        <is>
          <t>IPCA</t>
        </is>
      </c>
      <c r="E5837" t="n">
        <v>0.009488792934583046</v>
      </c>
      <c r="F5837" t="inlineStr">
        <is>
          <t>MENSAL</t>
        </is>
      </c>
      <c r="G5837" t="n">
        <v>45412</v>
      </c>
      <c r="H5837" t="n">
        <v>45412</v>
      </c>
      <c r="I5837" t="n">
        <v>3</v>
      </c>
      <c r="J5837" t="inlineStr">
        <is>
          <t>CARTEIRA</t>
        </is>
      </c>
      <c r="K5837" t="inlineStr">
        <is>
          <t>CONTRATO</t>
        </is>
      </c>
      <c r="L5837" t="n">
        <v>13717.14</v>
      </c>
      <c r="M5837" t="inlineStr">
        <is>
          <t>IBIRAPITANGA FASE 3</t>
        </is>
      </c>
      <c r="N5837" s="142">
        <f>DATE(YEAR(G5837),MONTH(G5837),1)</f>
        <v/>
      </c>
      <c r="O5837" s="132">
        <f>IF(G5837&gt;$K$3,"Futuro","Atraso")</f>
        <v/>
      </c>
      <c r="P5837">
        <f>12*(YEAR(G5837)-YEAR($K$3))+(MONTH(G5837)-MONTH($K$3))</f>
        <v/>
      </c>
      <c r="Q5837" s="366">
        <f>IF(M5837="IBIRAPITANGA FASE 3",IF(O5837="Atraso",L5837,L5837/(1+$I$2)^P5837),IF(O5837="Atraso",L5837,L5837/(1+$I$1)^P5837))</f>
        <v/>
      </c>
      <c r="R5837">
        <f>IF(O5837="Atraso",$K$3-G5837,0)</f>
        <v/>
      </c>
      <c r="S5837">
        <f>IF(R5837&lt;=15,"Até 15",IF(R5837&lt;=30,"Entre 15 e 30",IF(R5837&lt;=60,"Entre 30 e 60",IF(R5837&lt;=90,"Entre 60 e 90",IF(R5837&lt;=120,"Entre 90 e 120",IF(R5837&lt;=150,"Entre 120 e 150",IF(R5837&lt;=180,"Entre 150 e 180","Superior a 180")))))))</f>
        <v/>
      </c>
    </row>
    <row r="5838">
      <c r="A5838" t="inlineStr">
        <is>
          <t>Q025L03</t>
        </is>
      </c>
      <c r="B5838" t="inlineStr">
        <is>
          <t>NOVA VISAO SERVICOS TEMPORARIOS LTDA</t>
        </is>
      </c>
      <c r="C5838" t="n">
        <v>1</v>
      </c>
      <c r="D5838" t="inlineStr">
        <is>
          <t>IPCA</t>
        </is>
      </c>
      <c r="E5838" t="n">
        <v>0.009488792934583046</v>
      </c>
      <c r="F5838" t="inlineStr">
        <is>
          <t>MENSAL</t>
        </is>
      </c>
      <c r="G5838" t="n">
        <v>45442</v>
      </c>
      <c r="H5838" t="n">
        <v>45442</v>
      </c>
      <c r="I5838" t="n">
        <v>38</v>
      </c>
      <c r="J5838" t="inlineStr">
        <is>
          <t>CARTEIRA</t>
        </is>
      </c>
      <c r="K5838" t="inlineStr">
        <is>
          <t>CONTRATO</t>
        </is>
      </c>
      <c r="L5838" t="n">
        <v>2530.83</v>
      </c>
      <c r="M5838" t="inlineStr">
        <is>
          <t>IBIRAPITANGA FASE 3</t>
        </is>
      </c>
      <c r="N5838" s="142">
        <f>DATE(YEAR(G5838),MONTH(G5838),1)</f>
        <v/>
      </c>
      <c r="O5838" s="132">
        <f>IF(G5838&gt;$K$3,"Futuro","Atraso")</f>
        <v/>
      </c>
      <c r="P5838">
        <f>12*(YEAR(G5838)-YEAR($K$3))+(MONTH(G5838)-MONTH($K$3))</f>
        <v/>
      </c>
      <c r="Q5838" s="366">
        <f>IF(M5838="IBIRAPITANGA FASE 3",IF(O5838="Atraso",L5838,L5838/(1+$I$2)^P5838),IF(O5838="Atraso",L5838,L5838/(1+$I$1)^P5838))</f>
        <v/>
      </c>
      <c r="R5838">
        <f>IF(O5838="Atraso",$K$3-G5838,0)</f>
        <v/>
      </c>
      <c r="S5838">
        <f>IF(R5838&lt;=15,"Até 15",IF(R5838&lt;=30,"Entre 15 e 30",IF(R5838&lt;=60,"Entre 30 e 60",IF(R5838&lt;=90,"Entre 60 e 90",IF(R5838&lt;=120,"Entre 90 e 120",IF(R5838&lt;=150,"Entre 120 e 150",IF(R5838&lt;=180,"Entre 150 e 180","Superior a 180")))))))</f>
        <v/>
      </c>
    </row>
    <row r="5839">
      <c r="A5839" t="inlineStr">
        <is>
          <t>Q025L03</t>
        </is>
      </c>
      <c r="B5839" t="inlineStr">
        <is>
          <t>NOVA VISAO SERVICOS TEMPORARIOS LTDA</t>
        </is>
      </c>
      <c r="C5839" t="n">
        <v>1</v>
      </c>
      <c r="D5839" t="inlineStr">
        <is>
          <t>IPCA</t>
        </is>
      </c>
      <c r="E5839" t="n">
        <v>0.009488792934583046</v>
      </c>
      <c r="F5839" t="inlineStr">
        <is>
          <t>MENSAL</t>
        </is>
      </c>
      <c r="G5839" t="n">
        <v>45473</v>
      </c>
      <c r="H5839" t="n">
        <v>45473</v>
      </c>
      <c r="I5839" t="n">
        <v>39</v>
      </c>
      <c r="J5839" t="inlineStr">
        <is>
          <t>CARTEIRA</t>
        </is>
      </c>
      <c r="K5839" t="inlineStr">
        <is>
          <t>CONTRATO</t>
        </is>
      </c>
      <c r="L5839" t="n">
        <v>2530.83</v>
      </c>
      <c r="M5839" t="inlineStr">
        <is>
          <t>IBIRAPITANGA FASE 3</t>
        </is>
      </c>
      <c r="N5839" s="142">
        <f>DATE(YEAR(G5839),MONTH(G5839),1)</f>
        <v/>
      </c>
      <c r="O5839" s="132">
        <f>IF(G5839&gt;$K$3,"Futuro","Atraso")</f>
        <v/>
      </c>
      <c r="P5839">
        <f>12*(YEAR(G5839)-YEAR($K$3))+(MONTH(G5839)-MONTH($K$3))</f>
        <v/>
      </c>
      <c r="Q5839" s="366">
        <f>IF(M5839="IBIRAPITANGA FASE 3",IF(O5839="Atraso",L5839,L5839/(1+$I$2)^P5839),IF(O5839="Atraso",L5839,L5839/(1+$I$1)^P5839))</f>
        <v/>
      </c>
      <c r="R5839">
        <f>IF(O5839="Atraso",$K$3-G5839,0)</f>
        <v/>
      </c>
      <c r="S5839">
        <f>IF(R5839&lt;=15,"Até 15",IF(R5839&lt;=30,"Entre 15 e 30",IF(R5839&lt;=60,"Entre 30 e 60",IF(R5839&lt;=90,"Entre 60 e 90",IF(R5839&lt;=120,"Entre 90 e 120",IF(R5839&lt;=150,"Entre 120 e 150",IF(R5839&lt;=180,"Entre 150 e 180","Superior a 180")))))))</f>
        <v/>
      </c>
    </row>
    <row r="5840">
      <c r="A5840" t="inlineStr">
        <is>
          <t>Q025L03</t>
        </is>
      </c>
      <c r="B5840" t="inlineStr">
        <is>
          <t>NOVA VISAO SERVICOS TEMPORARIOS LTDA</t>
        </is>
      </c>
      <c r="C5840" t="n">
        <v>1</v>
      </c>
      <c r="D5840" t="inlineStr">
        <is>
          <t>IPCA</t>
        </is>
      </c>
      <c r="E5840" t="n">
        <v>0.009488792934583046</v>
      </c>
      <c r="F5840" t="inlineStr">
        <is>
          <t>MENSAL</t>
        </is>
      </c>
      <c r="G5840" t="n">
        <v>45503</v>
      </c>
      <c r="H5840" t="n">
        <v>45503</v>
      </c>
      <c r="I5840" t="n">
        <v>40</v>
      </c>
      <c r="J5840" t="inlineStr">
        <is>
          <t>CARTEIRA</t>
        </is>
      </c>
      <c r="K5840" t="inlineStr">
        <is>
          <t>CONTRATO</t>
        </is>
      </c>
      <c r="L5840" t="n">
        <v>2530.83</v>
      </c>
      <c r="M5840" t="inlineStr">
        <is>
          <t>IBIRAPITANGA FASE 3</t>
        </is>
      </c>
      <c r="N5840" s="142">
        <f>DATE(YEAR(G5840),MONTH(G5840),1)</f>
        <v/>
      </c>
      <c r="O5840" s="132">
        <f>IF(G5840&gt;$K$3,"Futuro","Atraso")</f>
        <v/>
      </c>
      <c r="P5840">
        <f>12*(YEAR(G5840)-YEAR($K$3))+(MONTH(G5840)-MONTH($K$3))</f>
        <v/>
      </c>
      <c r="Q5840" s="366">
        <f>IF(M5840="IBIRAPITANGA FASE 3",IF(O5840="Atraso",L5840,L5840/(1+$I$2)^P5840),IF(O5840="Atraso",L5840,L5840/(1+$I$1)^P5840))</f>
        <v/>
      </c>
      <c r="R5840">
        <f>IF(O5840="Atraso",$K$3-G5840,0)</f>
        <v/>
      </c>
      <c r="S5840">
        <f>IF(R5840&lt;=15,"Até 15",IF(R5840&lt;=30,"Entre 15 e 30",IF(R5840&lt;=60,"Entre 30 e 60",IF(R5840&lt;=90,"Entre 60 e 90",IF(R5840&lt;=120,"Entre 90 e 120",IF(R5840&lt;=150,"Entre 120 e 150",IF(R5840&lt;=180,"Entre 150 e 180","Superior a 180")))))))</f>
        <v/>
      </c>
    </row>
    <row r="5841">
      <c r="A5841" t="inlineStr">
        <is>
          <t>Q025L03</t>
        </is>
      </c>
      <c r="B5841" t="inlineStr">
        <is>
          <t>NOVA VISAO SERVICOS TEMPORARIOS LTDA</t>
        </is>
      </c>
      <c r="C5841" t="n">
        <v>1</v>
      </c>
      <c r="D5841" t="inlineStr">
        <is>
          <t>IPCA</t>
        </is>
      </c>
      <c r="E5841" t="n">
        <v>0.009488792934583046</v>
      </c>
      <c r="F5841" t="inlineStr">
        <is>
          <t>MENSAL</t>
        </is>
      </c>
      <c r="G5841" t="n">
        <v>45534</v>
      </c>
      <c r="H5841" t="n">
        <v>45534</v>
      </c>
      <c r="I5841" t="n">
        <v>41</v>
      </c>
      <c r="J5841" t="inlineStr">
        <is>
          <t>CARTEIRA</t>
        </is>
      </c>
      <c r="K5841" t="inlineStr">
        <is>
          <t>CONTRATO</t>
        </is>
      </c>
      <c r="L5841" t="n">
        <v>2530.83</v>
      </c>
      <c r="M5841" t="inlineStr">
        <is>
          <t>IBIRAPITANGA FASE 3</t>
        </is>
      </c>
      <c r="N5841" s="142">
        <f>DATE(YEAR(G5841),MONTH(G5841),1)</f>
        <v/>
      </c>
      <c r="O5841" s="132">
        <f>IF(G5841&gt;$K$3,"Futuro","Atraso")</f>
        <v/>
      </c>
      <c r="P5841">
        <f>12*(YEAR(G5841)-YEAR($K$3))+(MONTH(G5841)-MONTH($K$3))</f>
        <v/>
      </c>
      <c r="Q5841" s="366">
        <f>IF(M5841="IBIRAPITANGA FASE 3",IF(O5841="Atraso",L5841,L5841/(1+$I$2)^P5841),IF(O5841="Atraso",L5841,L5841/(1+$I$1)^P5841))</f>
        <v/>
      </c>
      <c r="R5841">
        <f>IF(O5841="Atraso",$K$3-G5841,0)</f>
        <v/>
      </c>
      <c r="S5841">
        <f>IF(R5841&lt;=15,"Até 15",IF(R5841&lt;=30,"Entre 15 e 30",IF(R5841&lt;=60,"Entre 30 e 60",IF(R5841&lt;=90,"Entre 60 e 90",IF(R5841&lt;=120,"Entre 90 e 120",IF(R5841&lt;=150,"Entre 120 e 150",IF(R5841&lt;=180,"Entre 150 e 180","Superior a 180")))))))</f>
        <v/>
      </c>
    </row>
    <row r="5842">
      <c r="A5842" t="inlineStr">
        <is>
          <t>Q025L03</t>
        </is>
      </c>
      <c r="B5842" t="inlineStr">
        <is>
          <t>NOVA VISAO SERVICOS TEMPORARIOS LTDA</t>
        </is>
      </c>
      <c r="C5842" t="n">
        <v>1</v>
      </c>
      <c r="D5842" t="inlineStr">
        <is>
          <t>IPCA</t>
        </is>
      </c>
      <c r="E5842" t="n">
        <v>0.009488792934583046</v>
      </c>
      <c r="F5842" t="inlineStr">
        <is>
          <t>MENSAL</t>
        </is>
      </c>
      <c r="G5842" t="n">
        <v>45565</v>
      </c>
      <c r="H5842" t="n">
        <v>45565</v>
      </c>
      <c r="I5842" t="n">
        <v>42</v>
      </c>
      <c r="J5842" t="inlineStr">
        <is>
          <t>CARTEIRA</t>
        </is>
      </c>
      <c r="K5842" t="inlineStr">
        <is>
          <t>CONTRATO</t>
        </is>
      </c>
      <c r="L5842" t="n">
        <v>2530.83</v>
      </c>
      <c r="M5842" t="inlineStr">
        <is>
          <t>IBIRAPITANGA FASE 3</t>
        </is>
      </c>
      <c r="N5842" s="142">
        <f>DATE(YEAR(G5842),MONTH(G5842),1)</f>
        <v/>
      </c>
      <c r="O5842" s="132">
        <f>IF(G5842&gt;$K$3,"Futuro","Atraso")</f>
        <v/>
      </c>
      <c r="P5842">
        <f>12*(YEAR(G5842)-YEAR($K$3))+(MONTH(G5842)-MONTH($K$3))</f>
        <v/>
      </c>
      <c r="Q5842" s="366">
        <f>IF(M5842="IBIRAPITANGA FASE 3",IF(O5842="Atraso",L5842,L5842/(1+$I$2)^P5842),IF(O5842="Atraso",L5842,L5842/(1+$I$1)^P5842))</f>
        <v/>
      </c>
      <c r="R5842">
        <f>IF(O5842="Atraso",$K$3-G5842,0)</f>
        <v/>
      </c>
      <c r="S5842">
        <f>IF(R5842&lt;=15,"Até 15",IF(R5842&lt;=30,"Entre 15 e 30",IF(R5842&lt;=60,"Entre 30 e 60",IF(R5842&lt;=90,"Entre 60 e 90",IF(R5842&lt;=120,"Entre 90 e 120",IF(R5842&lt;=150,"Entre 120 e 150",IF(R5842&lt;=180,"Entre 150 e 180","Superior a 180")))))))</f>
        <v/>
      </c>
    </row>
    <row r="5843">
      <c r="A5843" t="inlineStr">
        <is>
          <t>Q025L03</t>
        </is>
      </c>
      <c r="B5843" t="inlineStr">
        <is>
          <t>NOVA VISAO SERVICOS TEMPORARIOS LTDA</t>
        </is>
      </c>
      <c r="C5843" t="n">
        <v>1</v>
      </c>
      <c r="D5843" t="inlineStr">
        <is>
          <t>IPCA</t>
        </is>
      </c>
      <c r="E5843" t="n">
        <v>0.009488792934583046</v>
      </c>
      <c r="F5843" t="inlineStr">
        <is>
          <t>MENSAL</t>
        </is>
      </c>
      <c r="G5843" t="n">
        <v>45595</v>
      </c>
      <c r="H5843" t="n">
        <v>45595</v>
      </c>
      <c r="I5843" t="n">
        <v>43</v>
      </c>
      <c r="J5843" t="inlineStr">
        <is>
          <t>CARTEIRA</t>
        </is>
      </c>
      <c r="K5843" t="inlineStr">
        <is>
          <t>CONTRATO</t>
        </is>
      </c>
      <c r="L5843" t="n">
        <v>2530.83</v>
      </c>
      <c r="M5843" t="inlineStr">
        <is>
          <t>IBIRAPITANGA FASE 3</t>
        </is>
      </c>
      <c r="N5843" s="142">
        <f>DATE(YEAR(G5843),MONTH(G5843),1)</f>
        <v/>
      </c>
      <c r="O5843" s="132">
        <f>IF(G5843&gt;$K$3,"Futuro","Atraso")</f>
        <v/>
      </c>
      <c r="P5843">
        <f>12*(YEAR(G5843)-YEAR($K$3))+(MONTH(G5843)-MONTH($K$3))</f>
        <v/>
      </c>
      <c r="Q5843" s="366">
        <f>IF(M5843="IBIRAPITANGA FASE 3",IF(O5843="Atraso",L5843,L5843/(1+$I$2)^P5843),IF(O5843="Atraso",L5843,L5843/(1+$I$1)^P5843))</f>
        <v/>
      </c>
      <c r="R5843">
        <f>IF(O5843="Atraso",$K$3-G5843,0)</f>
        <v/>
      </c>
      <c r="S5843">
        <f>IF(R5843&lt;=15,"Até 15",IF(R5843&lt;=30,"Entre 15 e 30",IF(R5843&lt;=60,"Entre 30 e 60",IF(R5843&lt;=90,"Entre 60 e 90",IF(R5843&lt;=120,"Entre 90 e 120",IF(R5843&lt;=150,"Entre 120 e 150",IF(R5843&lt;=180,"Entre 150 e 180","Superior a 180")))))))</f>
        <v/>
      </c>
    </row>
    <row r="5844">
      <c r="A5844" t="inlineStr">
        <is>
          <t>Q025L03</t>
        </is>
      </c>
      <c r="B5844" t="inlineStr">
        <is>
          <t>NOVA VISAO SERVICOS TEMPORARIOS LTDA</t>
        </is>
      </c>
      <c r="C5844" t="n">
        <v>1</v>
      </c>
      <c r="D5844" t="inlineStr">
        <is>
          <t>IPCA</t>
        </is>
      </c>
      <c r="E5844" t="n">
        <v>0.009488792934583046</v>
      </c>
      <c r="F5844" t="inlineStr">
        <is>
          <t>MENSAL</t>
        </is>
      </c>
      <c r="G5844" t="n">
        <v>45626</v>
      </c>
      <c r="H5844" t="n">
        <v>45626</v>
      </c>
      <c r="I5844" t="n">
        <v>44</v>
      </c>
      <c r="J5844" t="inlineStr">
        <is>
          <t>CARTEIRA</t>
        </is>
      </c>
      <c r="K5844" t="inlineStr">
        <is>
          <t>CONTRATO</t>
        </is>
      </c>
      <c r="L5844" t="n">
        <v>2530.83</v>
      </c>
      <c r="M5844" t="inlineStr">
        <is>
          <t>IBIRAPITANGA FASE 3</t>
        </is>
      </c>
      <c r="N5844" s="142">
        <f>DATE(YEAR(G5844),MONTH(G5844),1)</f>
        <v/>
      </c>
      <c r="O5844" s="132">
        <f>IF(G5844&gt;$K$3,"Futuro","Atraso")</f>
        <v/>
      </c>
      <c r="P5844">
        <f>12*(YEAR(G5844)-YEAR($K$3))+(MONTH(G5844)-MONTH($K$3))</f>
        <v/>
      </c>
      <c r="Q5844" s="366">
        <f>IF(M5844="IBIRAPITANGA FASE 3",IF(O5844="Atraso",L5844,L5844/(1+$I$2)^P5844),IF(O5844="Atraso",L5844,L5844/(1+$I$1)^P5844))</f>
        <v/>
      </c>
      <c r="R5844">
        <f>IF(O5844="Atraso",$K$3-G5844,0)</f>
        <v/>
      </c>
      <c r="S5844">
        <f>IF(R5844&lt;=15,"Até 15",IF(R5844&lt;=30,"Entre 15 e 30",IF(R5844&lt;=60,"Entre 30 e 60",IF(R5844&lt;=90,"Entre 60 e 90",IF(R5844&lt;=120,"Entre 90 e 120",IF(R5844&lt;=150,"Entre 120 e 150",IF(R5844&lt;=180,"Entre 150 e 180","Superior a 180")))))))</f>
        <v/>
      </c>
    </row>
    <row r="5845">
      <c r="A5845" t="inlineStr">
        <is>
          <t>Q025L03</t>
        </is>
      </c>
      <c r="B5845" t="inlineStr">
        <is>
          <t>NOVA VISAO SERVICOS TEMPORARIOS LTDA</t>
        </is>
      </c>
      <c r="C5845" t="n">
        <v>1</v>
      </c>
      <c r="D5845" t="inlineStr">
        <is>
          <t>IPCA</t>
        </is>
      </c>
      <c r="E5845" t="n">
        <v>0.009488792934583046</v>
      </c>
      <c r="F5845" t="inlineStr">
        <is>
          <t>MENSAL</t>
        </is>
      </c>
      <c r="G5845" t="n">
        <v>45656</v>
      </c>
      <c r="H5845" t="n">
        <v>45656</v>
      </c>
      <c r="I5845" t="n">
        <v>45</v>
      </c>
      <c r="J5845" t="inlineStr">
        <is>
          <t>CARTEIRA</t>
        </is>
      </c>
      <c r="K5845" t="inlineStr">
        <is>
          <t>CONTRATO</t>
        </is>
      </c>
      <c r="L5845" t="n">
        <v>2530.83</v>
      </c>
      <c r="M5845" t="inlineStr">
        <is>
          <t>IBIRAPITANGA FASE 3</t>
        </is>
      </c>
      <c r="N5845" s="142">
        <f>DATE(YEAR(G5845),MONTH(G5845),1)</f>
        <v/>
      </c>
      <c r="O5845" s="132">
        <f>IF(G5845&gt;$K$3,"Futuro","Atraso")</f>
        <v/>
      </c>
      <c r="P5845">
        <f>12*(YEAR(G5845)-YEAR($K$3))+(MONTH(G5845)-MONTH($K$3))</f>
        <v/>
      </c>
      <c r="Q5845" s="366">
        <f>IF(M5845="IBIRAPITANGA FASE 3",IF(O5845="Atraso",L5845,L5845/(1+$I$2)^P5845),IF(O5845="Atraso",L5845,L5845/(1+$I$1)^P5845))</f>
        <v/>
      </c>
      <c r="R5845">
        <f>IF(O5845="Atraso",$K$3-G5845,0)</f>
        <v/>
      </c>
      <c r="S5845">
        <f>IF(R5845&lt;=15,"Até 15",IF(R5845&lt;=30,"Entre 15 e 30",IF(R5845&lt;=60,"Entre 30 e 60",IF(R5845&lt;=90,"Entre 60 e 90",IF(R5845&lt;=120,"Entre 90 e 120",IF(R5845&lt;=150,"Entre 120 e 150",IF(R5845&lt;=180,"Entre 150 e 180","Superior a 180")))))))</f>
        <v/>
      </c>
    </row>
    <row r="5846">
      <c r="A5846" t="inlineStr">
        <is>
          <t>Q025L03</t>
        </is>
      </c>
      <c r="B5846" t="inlineStr">
        <is>
          <t>NOVA VISAO SERVICOS TEMPORARIOS LTDA</t>
        </is>
      </c>
      <c r="C5846" t="n">
        <v>1</v>
      </c>
      <c r="D5846" t="inlineStr">
        <is>
          <t>IPCA</t>
        </is>
      </c>
      <c r="E5846" t="n">
        <v>0.009488792934583046</v>
      </c>
      <c r="F5846" t="inlineStr">
        <is>
          <t>MENSAL</t>
        </is>
      </c>
      <c r="G5846" t="n">
        <v>45687</v>
      </c>
      <c r="H5846" t="n">
        <v>45687</v>
      </c>
      <c r="I5846" t="n">
        <v>46</v>
      </c>
      <c r="J5846" t="inlineStr">
        <is>
          <t>CARTEIRA</t>
        </is>
      </c>
      <c r="K5846" t="inlineStr">
        <is>
          <t>CONTRATO</t>
        </is>
      </c>
      <c r="L5846" t="n">
        <v>2530.83</v>
      </c>
      <c r="M5846" t="inlineStr">
        <is>
          <t>IBIRAPITANGA FASE 3</t>
        </is>
      </c>
      <c r="N5846" s="142">
        <f>DATE(YEAR(G5846),MONTH(G5846),1)</f>
        <v/>
      </c>
      <c r="O5846" s="132">
        <f>IF(G5846&gt;$K$3,"Futuro","Atraso")</f>
        <v/>
      </c>
      <c r="P5846">
        <f>12*(YEAR(G5846)-YEAR($K$3))+(MONTH(G5846)-MONTH($K$3))</f>
        <v/>
      </c>
      <c r="Q5846" s="366">
        <f>IF(M5846="IBIRAPITANGA FASE 3",IF(O5846="Atraso",L5846,L5846/(1+$I$2)^P5846),IF(O5846="Atraso",L5846,L5846/(1+$I$1)^P5846))</f>
        <v/>
      </c>
      <c r="R5846">
        <f>IF(O5846="Atraso",$K$3-G5846,0)</f>
        <v/>
      </c>
      <c r="S5846">
        <f>IF(R5846&lt;=15,"Até 15",IF(R5846&lt;=30,"Entre 15 e 30",IF(R5846&lt;=60,"Entre 30 e 60",IF(R5846&lt;=90,"Entre 60 e 90",IF(R5846&lt;=120,"Entre 90 e 120",IF(R5846&lt;=150,"Entre 120 e 150",IF(R5846&lt;=180,"Entre 150 e 180","Superior a 180")))))))</f>
        <v/>
      </c>
    </row>
    <row r="5847">
      <c r="A5847" t="inlineStr">
        <is>
          <t>Q025L03</t>
        </is>
      </c>
      <c r="B5847" t="inlineStr">
        <is>
          <t>NOVA VISAO SERVICOS TEMPORARIOS LTDA</t>
        </is>
      </c>
      <c r="C5847" t="n">
        <v>1</v>
      </c>
      <c r="D5847" t="inlineStr">
        <is>
          <t>IPCA</t>
        </is>
      </c>
      <c r="E5847" t="n">
        <v>0.009488792934583046</v>
      </c>
      <c r="F5847" t="inlineStr">
        <is>
          <t>MENSAL</t>
        </is>
      </c>
      <c r="G5847" t="n">
        <v>45716</v>
      </c>
      <c r="H5847" t="n">
        <v>45716</v>
      </c>
      <c r="I5847" t="n">
        <v>47</v>
      </c>
      <c r="J5847" t="inlineStr">
        <is>
          <t>CARTEIRA</t>
        </is>
      </c>
      <c r="K5847" t="inlineStr">
        <is>
          <t>CONTRATO</t>
        </is>
      </c>
      <c r="L5847" t="n">
        <v>2530.83</v>
      </c>
      <c r="M5847" t="inlineStr">
        <is>
          <t>IBIRAPITANGA FASE 3</t>
        </is>
      </c>
      <c r="N5847" s="142">
        <f>DATE(YEAR(G5847),MONTH(G5847),1)</f>
        <v/>
      </c>
      <c r="O5847" s="132">
        <f>IF(G5847&gt;$K$3,"Futuro","Atraso")</f>
        <v/>
      </c>
      <c r="P5847">
        <f>12*(YEAR(G5847)-YEAR($K$3))+(MONTH(G5847)-MONTH($K$3))</f>
        <v/>
      </c>
      <c r="Q5847" s="366">
        <f>IF(M5847="IBIRAPITANGA FASE 3",IF(O5847="Atraso",L5847,L5847/(1+$I$2)^P5847),IF(O5847="Atraso",L5847,L5847/(1+$I$1)^P5847))</f>
        <v/>
      </c>
      <c r="R5847">
        <f>IF(O5847="Atraso",$K$3-G5847,0)</f>
        <v/>
      </c>
      <c r="S5847">
        <f>IF(R5847&lt;=15,"Até 15",IF(R5847&lt;=30,"Entre 15 e 30",IF(R5847&lt;=60,"Entre 30 e 60",IF(R5847&lt;=90,"Entre 60 e 90",IF(R5847&lt;=120,"Entre 90 e 120",IF(R5847&lt;=150,"Entre 120 e 150",IF(R5847&lt;=180,"Entre 150 e 180","Superior a 180")))))))</f>
        <v/>
      </c>
    </row>
    <row r="5848">
      <c r="A5848" t="inlineStr">
        <is>
          <t>Q025L03</t>
        </is>
      </c>
      <c r="B5848" t="inlineStr">
        <is>
          <t>NOVA VISAO SERVICOS TEMPORARIOS LTDA</t>
        </is>
      </c>
      <c r="C5848" t="n">
        <v>1</v>
      </c>
      <c r="D5848" t="inlineStr">
        <is>
          <t>IPCA</t>
        </is>
      </c>
      <c r="E5848" t="n">
        <v>0.009488792934583046</v>
      </c>
      <c r="F5848" t="inlineStr">
        <is>
          <t>MENSAL</t>
        </is>
      </c>
      <c r="G5848" t="n">
        <v>45746</v>
      </c>
      <c r="H5848" t="n">
        <v>45746</v>
      </c>
      <c r="I5848" t="n">
        <v>48</v>
      </c>
      <c r="J5848" t="inlineStr">
        <is>
          <t>CARTEIRA</t>
        </is>
      </c>
      <c r="K5848" t="inlineStr">
        <is>
          <t>CONTRATO</t>
        </is>
      </c>
      <c r="L5848" t="n">
        <v>2530.83</v>
      </c>
      <c r="M5848" t="inlineStr">
        <is>
          <t>IBIRAPITANGA FASE 3</t>
        </is>
      </c>
      <c r="N5848" s="142">
        <f>DATE(YEAR(G5848),MONTH(G5848),1)</f>
        <v/>
      </c>
      <c r="O5848" s="132">
        <f>IF(G5848&gt;$K$3,"Futuro","Atraso")</f>
        <v/>
      </c>
      <c r="P5848">
        <f>12*(YEAR(G5848)-YEAR($K$3))+(MONTH(G5848)-MONTH($K$3))</f>
        <v/>
      </c>
      <c r="Q5848" s="366">
        <f>IF(M5848="IBIRAPITANGA FASE 3",IF(O5848="Atraso",L5848,L5848/(1+$I$2)^P5848),IF(O5848="Atraso",L5848,L5848/(1+$I$1)^P5848))</f>
        <v/>
      </c>
      <c r="R5848">
        <f>IF(O5848="Atraso",$K$3-G5848,0)</f>
        <v/>
      </c>
      <c r="S5848">
        <f>IF(R5848&lt;=15,"Até 15",IF(R5848&lt;=30,"Entre 15 e 30",IF(R5848&lt;=60,"Entre 30 e 60",IF(R5848&lt;=90,"Entre 60 e 90",IF(R5848&lt;=120,"Entre 90 e 120",IF(R5848&lt;=150,"Entre 120 e 150",IF(R5848&lt;=180,"Entre 150 e 180","Superior a 180")))))))</f>
        <v/>
      </c>
    </row>
    <row r="5849">
      <c r="A5849" t="inlineStr">
        <is>
          <t>Q025L03</t>
        </is>
      </c>
      <c r="B5849" t="inlineStr">
        <is>
          <t>NOVA VISAO SERVICOS TEMPORARIOS LTDA</t>
        </is>
      </c>
      <c r="C5849" t="n">
        <v>1</v>
      </c>
      <c r="D5849" t="inlineStr">
        <is>
          <t>IPCA</t>
        </is>
      </c>
      <c r="E5849" t="n">
        <v>0.009488792934583046</v>
      </c>
      <c r="F5849" t="inlineStr">
        <is>
          <t>MENSAL</t>
        </is>
      </c>
      <c r="G5849" t="n">
        <v>45777</v>
      </c>
      <c r="H5849" t="n">
        <v>45777</v>
      </c>
      <c r="I5849" t="n">
        <v>49</v>
      </c>
      <c r="J5849" t="inlineStr">
        <is>
          <t>CARTEIRA</t>
        </is>
      </c>
      <c r="K5849" t="inlineStr">
        <is>
          <t>CONTRATO</t>
        </is>
      </c>
      <c r="L5849" t="n">
        <v>2530.83</v>
      </c>
      <c r="M5849" t="inlineStr">
        <is>
          <t>IBIRAPITANGA FASE 3</t>
        </is>
      </c>
      <c r="N5849" s="142">
        <f>DATE(YEAR(G5849),MONTH(G5849),1)</f>
        <v/>
      </c>
      <c r="O5849" s="132">
        <f>IF(G5849&gt;$K$3,"Futuro","Atraso")</f>
        <v/>
      </c>
      <c r="P5849">
        <f>12*(YEAR(G5849)-YEAR($K$3))+(MONTH(G5849)-MONTH($K$3))</f>
        <v/>
      </c>
      <c r="Q5849" s="366">
        <f>IF(M5849="IBIRAPITANGA FASE 3",IF(O5849="Atraso",L5849,L5849/(1+$I$2)^P5849),IF(O5849="Atraso",L5849,L5849/(1+$I$1)^P5849))</f>
        <v/>
      </c>
      <c r="R5849">
        <f>IF(O5849="Atraso",$K$3-G5849,0)</f>
        <v/>
      </c>
      <c r="S5849">
        <f>IF(R5849&lt;=15,"Até 15",IF(R5849&lt;=30,"Entre 15 e 30",IF(R5849&lt;=60,"Entre 30 e 60",IF(R5849&lt;=90,"Entre 60 e 90",IF(R5849&lt;=120,"Entre 90 e 120",IF(R5849&lt;=150,"Entre 120 e 150",IF(R5849&lt;=180,"Entre 150 e 180","Superior a 180")))))))</f>
        <v/>
      </c>
    </row>
    <row r="5850">
      <c r="A5850" t="inlineStr">
        <is>
          <t>Q025L03</t>
        </is>
      </c>
      <c r="B5850" t="inlineStr">
        <is>
          <t>NOVA VISAO SERVICOS TEMPORARIOS LTDA</t>
        </is>
      </c>
      <c r="C5850" t="n">
        <v>1</v>
      </c>
      <c r="D5850" t="inlineStr">
        <is>
          <t>IPCA</t>
        </is>
      </c>
      <c r="E5850" t="n">
        <v>0.009488792934583046</v>
      </c>
      <c r="F5850" t="inlineStr">
        <is>
          <t>MENSAL</t>
        </is>
      </c>
      <c r="G5850" t="n">
        <v>45777</v>
      </c>
      <c r="H5850" t="n">
        <v>45777</v>
      </c>
      <c r="I5850" t="n">
        <v>4</v>
      </c>
      <c r="J5850" t="inlineStr">
        <is>
          <t>CARTEIRA</t>
        </is>
      </c>
      <c r="K5850" t="inlineStr">
        <is>
          <t>CONTRATO</t>
        </is>
      </c>
      <c r="L5850" t="n">
        <v>13717.14</v>
      </c>
      <c r="M5850" t="inlineStr">
        <is>
          <t>IBIRAPITANGA FASE 3</t>
        </is>
      </c>
      <c r="N5850" s="142">
        <f>DATE(YEAR(G5850),MONTH(G5850),1)</f>
        <v/>
      </c>
      <c r="O5850" s="132">
        <f>IF(G5850&gt;$K$3,"Futuro","Atraso")</f>
        <v/>
      </c>
      <c r="P5850">
        <f>12*(YEAR(G5850)-YEAR($K$3))+(MONTH(G5850)-MONTH($K$3))</f>
        <v/>
      </c>
      <c r="Q5850" s="366">
        <f>IF(M5850="IBIRAPITANGA FASE 3",IF(O5850="Atraso",L5850,L5850/(1+$I$2)^P5850),IF(O5850="Atraso",L5850,L5850/(1+$I$1)^P5850))</f>
        <v/>
      </c>
      <c r="R5850">
        <f>IF(O5850="Atraso",$K$3-G5850,0)</f>
        <v/>
      </c>
      <c r="S5850">
        <f>IF(R5850&lt;=15,"Até 15",IF(R5850&lt;=30,"Entre 15 e 30",IF(R5850&lt;=60,"Entre 30 e 60",IF(R5850&lt;=90,"Entre 60 e 90",IF(R5850&lt;=120,"Entre 90 e 120",IF(R5850&lt;=150,"Entre 120 e 150",IF(R5850&lt;=180,"Entre 150 e 180","Superior a 180")))))))</f>
        <v/>
      </c>
    </row>
    <row r="5851">
      <c r="A5851" t="inlineStr">
        <is>
          <t>Q025L03</t>
        </is>
      </c>
      <c r="B5851" t="inlineStr">
        <is>
          <t>NOVA VISAO SERVICOS TEMPORARIOS LTDA</t>
        </is>
      </c>
      <c r="C5851" t="n">
        <v>1</v>
      </c>
      <c r="D5851" t="inlineStr">
        <is>
          <t>IPCA</t>
        </is>
      </c>
      <c r="E5851" t="n">
        <v>0.009488792934583046</v>
      </c>
      <c r="F5851" t="inlineStr">
        <is>
          <t>MENSAL</t>
        </is>
      </c>
      <c r="G5851" t="n">
        <v>45807</v>
      </c>
      <c r="H5851" t="n">
        <v>45807</v>
      </c>
      <c r="I5851" t="n">
        <v>50</v>
      </c>
      <c r="J5851" t="inlineStr">
        <is>
          <t>CARTEIRA</t>
        </is>
      </c>
      <c r="K5851" t="inlineStr">
        <is>
          <t>CONTRATO</t>
        </is>
      </c>
      <c r="L5851" t="n">
        <v>2530.83</v>
      </c>
      <c r="M5851" t="inlineStr">
        <is>
          <t>IBIRAPITANGA FASE 3</t>
        </is>
      </c>
      <c r="N5851" s="142">
        <f>DATE(YEAR(G5851),MONTH(G5851),1)</f>
        <v/>
      </c>
      <c r="O5851" s="132">
        <f>IF(G5851&gt;$K$3,"Futuro","Atraso")</f>
        <v/>
      </c>
      <c r="P5851">
        <f>12*(YEAR(G5851)-YEAR($K$3))+(MONTH(G5851)-MONTH($K$3))</f>
        <v/>
      </c>
      <c r="Q5851" s="366">
        <f>IF(M5851="IBIRAPITANGA FASE 3",IF(O5851="Atraso",L5851,L5851/(1+$I$2)^P5851),IF(O5851="Atraso",L5851,L5851/(1+$I$1)^P5851))</f>
        <v/>
      </c>
      <c r="R5851">
        <f>IF(O5851="Atraso",$K$3-G5851,0)</f>
        <v/>
      </c>
      <c r="S5851">
        <f>IF(R5851&lt;=15,"Até 15",IF(R5851&lt;=30,"Entre 15 e 30",IF(R5851&lt;=60,"Entre 30 e 60",IF(R5851&lt;=90,"Entre 60 e 90",IF(R5851&lt;=120,"Entre 90 e 120",IF(R5851&lt;=150,"Entre 120 e 150",IF(R5851&lt;=180,"Entre 150 e 180","Superior a 180")))))))</f>
        <v/>
      </c>
    </row>
    <row r="5852">
      <c r="A5852" t="inlineStr">
        <is>
          <t>Q025L03</t>
        </is>
      </c>
      <c r="B5852" t="inlineStr">
        <is>
          <t>NOVA VISAO SERVICOS TEMPORARIOS LTDA</t>
        </is>
      </c>
      <c r="C5852" t="n">
        <v>1</v>
      </c>
      <c r="D5852" t="inlineStr">
        <is>
          <t>IPCA</t>
        </is>
      </c>
      <c r="E5852" t="n">
        <v>0.009488792934583046</v>
      </c>
      <c r="F5852" t="inlineStr">
        <is>
          <t>MENSAL</t>
        </is>
      </c>
      <c r="G5852" t="n">
        <v>45838</v>
      </c>
      <c r="H5852" t="n">
        <v>45838</v>
      </c>
      <c r="I5852" t="n">
        <v>51</v>
      </c>
      <c r="J5852" t="inlineStr">
        <is>
          <t>CARTEIRA</t>
        </is>
      </c>
      <c r="K5852" t="inlineStr">
        <is>
          <t>CONTRATO</t>
        </is>
      </c>
      <c r="L5852" t="n">
        <v>2530.83</v>
      </c>
      <c r="M5852" t="inlineStr">
        <is>
          <t>IBIRAPITANGA FASE 3</t>
        </is>
      </c>
      <c r="N5852" s="142">
        <f>DATE(YEAR(G5852),MONTH(G5852),1)</f>
        <v/>
      </c>
      <c r="O5852" s="132">
        <f>IF(G5852&gt;$K$3,"Futuro","Atraso")</f>
        <v/>
      </c>
      <c r="P5852">
        <f>12*(YEAR(G5852)-YEAR($K$3))+(MONTH(G5852)-MONTH($K$3))</f>
        <v/>
      </c>
      <c r="Q5852" s="366">
        <f>IF(M5852="IBIRAPITANGA FASE 3",IF(O5852="Atraso",L5852,L5852/(1+$I$2)^P5852),IF(O5852="Atraso",L5852,L5852/(1+$I$1)^P5852))</f>
        <v/>
      </c>
      <c r="R5852">
        <f>IF(O5852="Atraso",$K$3-G5852,0)</f>
        <v/>
      </c>
      <c r="S5852">
        <f>IF(R5852&lt;=15,"Até 15",IF(R5852&lt;=30,"Entre 15 e 30",IF(R5852&lt;=60,"Entre 30 e 60",IF(R5852&lt;=90,"Entre 60 e 90",IF(R5852&lt;=120,"Entre 90 e 120",IF(R5852&lt;=150,"Entre 120 e 150",IF(R5852&lt;=180,"Entre 150 e 180","Superior a 180")))))))</f>
        <v/>
      </c>
    </row>
    <row r="5853">
      <c r="A5853" t="inlineStr">
        <is>
          <t>Q025L03</t>
        </is>
      </c>
      <c r="B5853" t="inlineStr">
        <is>
          <t>NOVA VISAO SERVICOS TEMPORARIOS LTDA</t>
        </is>
      </c>
      <c r="C5853" t="n">
        <v>1</v>
      </c>
      <c r="D5853" t="inlineStr">
        <is>
          <t>IPCA</t>
        </is>
      </c>
      <c r="E5853" t="n">
        <v>0.009488792934583046</v>
      </c>
      <c r="F5853" t="inlineStr">
        <is>
          <t>MENSAL</t>
        </is>
      </c>
      <c r="G5853" t="n">
        <v>45868</v>
      </c>
      <c r="H5853" t="n">
        <v>45868</v>
      </c>
      <c r="I5853" t="n">
        <v>52</v>
      </c>
      <c r="J5853" t="inlineStr">
        <is>
          <t>CARTEIRA</t>
        </is>
      </c>
      <c r="K5853" t="inlineStr">
        <is>
          <t>CONTRATO</t>
        </is>
      </c>
      <c r="L5853" t="n">
        <v>2530.83</v>
      </c>
      <c r="M5853" t="inlineStr">
        <is>
          <t>IBIRAPITANGA FASE 3</t>
        </is>
      </c>
      <c r="N5853" s="142">
        <f>DATE(YEAR(G5853),MONTH(G5853),1)</f>
        <v/>
      </c>
      <c r="O5853" s="132">
        <f>IF(G5853&gt;$K$3,"Futuro","Atraso")</f>
        <v/>
      </c>
      <c r="P5853">
        <f>12*(YEAR(G5853)-YEAR($K$3))+(MONTH(G5853)-MONTH($K$3))</f>
        <v/>
      </c>
      <c r="Q5853" s="366">
        <f>IF(M5853="IBIRAPITANGA FASE 3",IF(O5853="Atraso",L5853,L5853/(1+$I$2)^P5853),IF(O5853="Atraso",L5853,L5853/(1+$I$1)^P5853))</f>
        <v/>
      </c>
      <c r="R5853">
        <f>IF(O5853="Atraso",$K$3-G5853,0)</f>
        <v/>
      </c>
      <c r="S5853">
        <f>IF(R5853&lt;=15,"Até 15",IF(R5853&lt;=30,"Entre 15 e 30",IF(R5853&lt;=60,"Entre 30 e 60",IF(R5853&lt;=90,"Entre 60 e 90",IF(R5853&lt;=120,"Entre 90 e 120",IF(R5853&lt;=150,"Entre 120 e 150",IF(R5853&lt;=180,"Entre 150 e 180","Superior a 180")))))))</f>
        <v/>
      </c>
    </row>
    <row r="5854">
      <c r="A5854" t="inlineStr">
        <is>
          <t>Q025L03</t>
        </is>
      </c>
      <c r="B5854" t="inlineStr">
        <is>
          <t>NOVA VISAO SERVICOS TEMPORARIOS LTDA</t>
        </is>
      </c>
      <c r="C5854" t="n">
        <v>1</v>
      </c>
      <c r="D5854" t="inlineStr">
        <is>
          <t>IPCA</t>
        </is>
      </c>
      <c r="E5854" t="n">
        <v>0.009488792934583046</v>
      </c>
      <c r="F5854" t="inlineStr">
        <is>
          <t>MENSAL</t>
        </is>
      </c>
      <c r="G5854" t="n">
        <v>45899</v>
      </c>
      <c r="H5854" t="n">
        <v>45899</v>
      </c>
      <c r="I5854" t="n">
        <v>53</v>
      </c>
      <c r="J5854" t="inlineStr">
        <is>
          <t>CARTEIRA</t>
        </is>
      </c>
      <c r="K5854" t="inlineStr">
        <is>
          <t>CONTRATO</t>
        </is>
      </c>
      <c r="L5854" t="n">
        <v>2530.83</v>
      </c>
      <c r="M5854" t="inlineStr">
        <is>
          <t>IBIRAPITANGA FASE 3</t>
        </is>
      </c>
      <c r="N5854" s="142">
        <f>DATE(YEAR(G5854),MONTH(G5854),1)</f>
        <v/>
      </c>
      <c r="O5854" s="132">
        <f>IF(G5854&gt;$K$3,"Futuro","Atraso")</f>
        <v/>
      </c>
      <c r="P5854">
        <f>12*(YEAR(G5854)-YEAR($K$3))+(MONTH(G5854)-MONTH($K$3))</f>
        <v/>
      </c>
      <c r="Q5854" s="366">
        <f>IF(M5854="IBIRAPITANGA FASE 3",IF(O5854="Atraso",L5854,L5854/(1+$I$2)^P5854),IF(O5854="Atraso",L5854,L5854/(1+$I$1)^P5854))</f>
        <v/>
      </c>
      <c r="R5854">
        <f>IF(O5854="Atraso",$K$3-G5854,0)</f>
        <v/>
      </c>
      <c r="S5854">
        <f>IF(R5854&lt;=15,"Até 15",IF(R5854&lt;=30,"Entre 15 e 30",IF(R5854&lt;=60,"Entre 30 e 60",IF(R5854&lt;=90,"Entre 60 e 90",IF(R5854&lt;=120,"Entre 90 e 120",IF(R5854&lt;=150,"Entre 120 e 150",IF(R5854&lt;=180,"Entre 150 e 180","Superior a 180")))))))</f>
        <v/>
      </c>
    </row>
    <row r="5855">
      <c r="A5855" t="inlineStr">
        <is>
          <t>Q025L03</t>
        </is>
      </c>
      <c r="B5855" t="inlineStr">
        <is>
          <t>NOVA VISAO SERVICOS TEMPORARIOS LTDA</t>
        </is>
      </c>
      <c r="C5855" t="n">
        <v>1</v>
      </c>
      <c r="D5855" t="inlineStr">
        <is>
          <t>IPCA</t>
        </is>
      </c>
      <c r="E5855" t="n">
        <v>0.009488792934583046</v>
      </c>
      <c r="F5855" t="inlineStr">
        <is>
          <t>MENSAL</t>
        </is>
      </c>
      <c r="G5855" t="n">
        <v>45930</v>
      </c>
      <c r="H5855" t="n">
        <v>45930</v>
      </c>
      <c r="I5855" t="n">
        <v>54</v>
      </c>
      <c r="J5855" t="inlineStr">
        <is>
          <t>CARTEIRA</t>
        </is>
      </c>
      <c r="K5855" t="inlineStr">
        <is>
          <t>CONTRATO</t>
        </is>
      </c>
      <c r="L5855" t="n">
        <v>2530.83</v>
      </c>
      <c r="M5855" t="inlineStr">
        <is>
          <t>IBIRAPITANGA FASE 3</t>
        </is>
      </c>
      <c r="N5855" s="142">
        <f>DATE(YEAR(G5855),MONTH(G5855),1)</f>
        <v/>
      </c>
      <c r="O5855" s="132">
        <f>IF(G5855&gt;$K$3,"Futuro","Atraso")</f>
        <v/>
      </c>
      <c r="P5855">
        <f>12*(YEAR(G5855)-YEAR($K$3))+(MONTH(G5855)-MONTH($K$3))</f>
        <v/>
      </c>
      <c r="Q5855" s="366">
        <f>IF(M5855="IBIRAPITANGA FASE 3",IF(O5855="Atraso",L5855,L5855/(1+$I$2)^P5855),IF(O5855="Atraso",L5855,L5855/(1+$I$1)^P5855))</f>
        <v/>
      </c>
      <c r="R5855">
        <f>IF(O5855="Atraso",$K$3-G5855,0)</f>
        <v/>
      </c>
      <c r="S5855">
        <f>IF(R5855&lt;=15,"Até 15",IF(R5855&lt;=30,"Entre 15 e 30",IF(R5855&lt;=60,"Entre 30 e 60",IF(R5855&lt;=90,"Entre 60 e 90",IF(R5855&lt;=120,"Entre 90 e 120",IF(R5855&lt;=150,"Entre 120 e 150",IF(R5855&lt;=180,"Entre 150 e 180","Superior a 180")))))))</f>
        <v/>
      </c>
    </row>
    <row r="5856">
      <c r="A5856" t="inlineStr">
        <is>
          <t>Q025L03</t>
        </is>
      </c>
      <c r="B5856" t="inlineStr">
        <is>
          <t>NOVA VISAO SERVICOS TEMPORARIOS LTDA</t>
        </is>
      </c>
      <c r="C5856" t="n">
        <v>1</v>
      </c>
      <c r="D5856" t="inlineStr">
        <is>
          <t>IPCA</t>
        </is>
      </c>
      <c r="E5856" t="n">
        <v>0.009488792934583046</v>
      </c>
      <c r="F5856" t="inlineStr">
        <is>
          <t>MENSAL</t>
        </is>
      </c>
      <c r="G5856" t="n">
        <v>45960</v>
      </c>
      <c r="H5856" t="n">
        <v>45960</v>
      </c>
      <c r="I5856" t="n">
        <v>55</v>
      </c>
      <c r="J5856" t="inlineStr">
        <is>
          <t>CARTEIRA</t>
        </is>
      </c>
      <c r="K5856" t="inlineStr">
        <is>
          <t>CONTRATO</t>
        </is>
      </c>
      <c r="L5856" t="n">
        <v>2530.83</v>
      </c>
      <c r="M5856" t="inlineStr">
        <is>
          <t>IBIRAPITANGA FASE 3</t>
        </is>
      </c>
      <c r="N5856" s="142">
        <f>DATE(YEAR(G5856),MONTH(G5856),1)</f>
        <v/>
      </c>
      <c r="O5856" s="132">
        <f>IF(G5856&gt;$K$3,"Futuro","Atraso")</f>
        <v/>
      </c>
      <c r="P5856">
        <f>12*(YEAR(G5856)-YEAR($K$3))+(MONTH(G5856)-MONTH($K$3))</f>
        <v/>
      </c>
      <c r="Q5856" s="366">
        <f>IF(M5856="IBIRAPITANGA FASE 3",IF(O5856="Atraso",L5856,L5856/(1+$I$2)^P5856),IF(O5856="Atraso",L5856,L5856/(1+$I$1)^P5856))</f>
        <v/>
      </c>
      <c r="R5856">
        <f>IF(O5856="Atraso",$K$3-G5856,0)</f>
        <v/>
      </c>
      <c r="S5856">
        <f>IF(R5856&lt;=15,"Até 15",IF(R5856&lt;=30,"Entre 15 e 30",IF(R5856&lt;=60,"Entre 30 e 60",IF(R5856&lt;=90,"Entre 60 e 90",IF(R5856&lt;=120,"Entre 90 e 120",IF(R5856&lt;=150,"Entre 120 e 150",IF(R5856&lt;=180,"Entre 150 e 180","Superior a 180")))))))</f>
        <v/>
      </c>
    </row>
    <row r="5857">
      <c r="A5857" t="inlineStr">
        <is>
          <t>Q025L03</t>
        </is>
      </c>
      <c r="B5857" t="inlineStr">
        <is>
          <t>NOVA VISAO SERVICOS TEMPORARIOS LTDA</t>
        </is>
      </c>
      <c r="C5857" t="n">
        <v>1</v>
      </c>
      <c r="D5857" t="inlineStr">
        <is>
          <t>IPCA</t>
        </is>
      </c>
      <c r="E5857" t="n">
        <v>0.009488792934583046</v>
      </c>
      <c r="F5857" t="inlineStr">
        <is>
          <t>MENSAL</t>
        </is>
      </c>
      <c r="G5857" t="n">
        <v>45991</v>
      </c>
      <c r="H5857" t="n">
        <v>45991</v>
      </c>
      <c r="I5857" t="n">
        <v>56</v>
      </c>
      <c r="J5857" t="inlineStr">
        <is>
          <t>CARTEIRA</t>
        </is>
      </c>
      <c r="K5857" t="inlineStr">
        <is>
          <t>CONTRATO</t>
        </is>
      </c>
      <c r="L5857" t="n">
        <v>2530.83</v>
      </c>
      <c r="M5857" t="inlineStr">
        <is>
          <t>IBIRAPITANGA FASE 3</t>
        </is>
      </c>
      <c r="N5857" s="142">
        <f>DATE(YEAR(G5857),MONTH(G5857),1)</f>
        <v/>
      </c>
      <c r="O5857" s="132">
        <f>IF(G5857&gt;$K$3,"Futuro","Atraso")</f>
        <v/>
      </c>
      <c r="P5857">
        <f>12*(YEAR(G5857)-YEAR($K$3))+(MONTH(G5857)-MONTH($K$3))</f>
        <v/>
      </c>
      <c r="Q5857" s="366">
        <f>IF(M5857="IBIRAPITANGA FASE 3",IF(O5857="Atraso",L5857,L5857/(1+$I$2)^P5857),IF(O5857="Atraso",L5857,L5857/(1+$I$1)^P5857))</f>
        <v/>
      </c>
      <c r="R5857">
        <f>IF(O5857="Atraso",$K$3-G5857,0)</f>
        <v/>
      </c>
      <c r="S5857">
        <f>IF(R5857&lt;=15,"Até 15",IF(R5857&lt;=30,"Entre 15 e 30",IF(R5857&lt;=60,"Entre 30 e 60",IF(R5857&lt;=90,"Entre 60 e 90",IF(R5857&lt;=120,"Entre 90 e 120",IF(R5857&lt;=150,"Entre 120 e 150",IF(R5857&lt;=180,"Entre 150 e 180","Superior a 180")))))))</f>
        <v/>
      </c>
    </row>
    <row r="5858">
      <c r="A5858" t="inlineStr">
        <is>
          <t>Q025L03</t>
        </is>
      </c>
      <c r="B5858" t="inlineStr">
        <is>
          <t>NOVA VISAO SERVICOS TEMPORARIOS LTDA</t>
        </is>
      </c>
      <c r="C5858" t="n">
        <v>1</v>
      </c>
      <c r="D5858" t="inlineStr">
        <is>
          <t>IPCA</t>
        </is>
      </c>
      <c r="E5858" t="n">
        <v>0.009488792934583046</v>
      </c>
      <c r="F5858" t="inlineStr">
        <is>
          <t>MENSAL</t>
        </is>
      </c>
      <c r="G5858" t="n">
        <v>46021</v>
      </c>
      <c r="H5858" t="n">
        <v>46021</v>
      </c>
      <c r="I5858" t="n">
        <v>57</v>
      </c>
      <c r="J5858" t="inlineStr">
        <is>
          <t>CARTEIRA</t>
        </is>
      </c>
      <c r="K5858" t="inlineStr">
        <is>
          <t>CONTRATO</t>
        </is>
      </c>
      <c r="L5858" t="n">
        <v>2530.83</v>
      </c>
      <c r="M5858" t="inlineStr">
        <is>
          <t>IBIRAPITANGA FASE 3</t>
        </is>
      </c>
      <c r="N5858" s="142">
        <f>DATE(YEAR(G5858),MONTH(G5858),1)</f>
        <v/>
      </c>
      <c r="O5858" s="132">
        <f>IF(G5858&gt;$K$3,"Futuro","Atraso")</f>
        <v/>
      </c>
      <c r="P5858">
        <f>12*(YEAR(G5858)-YEAR($K$3))+(MONTH(G5858)-MONTH($K$3))</f>
        <v/>
      </c>
      <c r="Q5858" s="366">
        <f>IF(M5858="IBIRAPITANGA FASE 3",IF(O5858="Atraso",L5858,L5858/(1+$I$2)^P5858),IF(O5858="Atraso",L5858,L5858/(1+$I$1)^P5858))</f>
        <v/>
      </c>
      <c r="R5858">
        <f>IF(O5858="Atraso",$K$3-G5858,0)</f>
        <v/>
      </c>
      <c r="S5858">
        <f>IF(R5858&lt;=15,"Até 15",IF(R5858&lt;=30,"Entre 15 e 30",IF(R5858&lt;=60,"Entre 30 e 60",IF(R5858&lt;=90,"Entre 60 e 90",IF(R5858&lt;=120,"Entre 90 e 120",IF(R5858&lt;=150,"Entre 120 e 150",IF(R5858&lt;=180,"Entre 150 e 180","Superior a 180")))))))</f>
        <v/>
      </c>
    </row>
    <row r="5859">
      <c r="A5859" t="inlineStr">
        <is>
          <t>Q025L03</t>
        </is>
      </c>
      <c r="B5859" t="inlineStr">
        <is>
          <t>NOVA VISAO SERVICOS TEMPORARIOS LTDA</t>
        </is>
      </c>
      <c r="C5859" t="n">
        <v>1</v>
      </c>
      <c r="D5859" t="inlineStr">
        <is>
          <t>IPCA</t>
        </is>
      </c>
      <c r="E5859" t="n">
        <v>0.009488792934583046</v>
      </c>
      <c r="F5859" t="inlineStr">
        <is>
          <t>MENSAL</t>
        </is>
      </c>
      <c r="G5859" t="n">
        <v>46052</v>
      </c>
      <c r="H5859" t="n">
        <v>46052</v>
      </c>
      <c r="I5859" t="n">
        <v>58</v>
      </c>
      <c r="J5859" t="inlineStr">
        <is>
          <t>CARTEIRA</t>
        </is>
      </c>
      <c r="K5859" t="inlineStr">
        <is>
          <t>CONTRATO</t>
        </is>
      </c>
      <c r="L5859" t="n">
        <v>2530.83</v>
      </c>
      <c r="M5859" t="inlineStr">
        <is>
          <t>IBIRAPITANGA FASE 3</t>
        </is>
      </c>
      <c r="N5859" s="142">
        <f>DATE(YEAR(G5859),MONTH(G5859),1)</f>
        <v/>
      </c>
      <c r="O5859" s="132">
        <f>IF(G5859&gt;$K$3,"Futuro","Atraso")</f>
        <v/>
      </c>
      <c r="P5859">
        <f>12*(YEAR(G5859)-YEAR($K$3))+(MONTH(G5859)-MONTH($K$3))</f>
        <v/>
      </c>
      <c r="Q5859" s="366">
        <f>IF(M5859="IBIRAPITANGA FASE 3",IF(O5859="Atraso",L5859,L5859/(1+$I$2)^P5859),IF(O5859="Atraso",L5859,L5859/(1+$I$1)^P5859))</f>
        <v/>
      </c>
      <c r="R5859">
        <f>IF(O5859="Atraso",$K$3-G5859,0)</f>
        <v/>
      </c>
      <c r="S5859">
        <f>IF(R5859&lt;=15,"Até 15",IF(R5859&lt;=30,"Entre 15 e 30",IF(R5859&lt;=60,"Entre 30 e 60",IF(R5859&lt;=90,"Entre 60 e 90",IF(R5859&lt;=120,"Entre 90 e 120",IF(R5859&lt;=150,"Entre 120 e 150",IF(R5859&lt;=180,"Entre 150 e 180","Superior a 180")))))))</f>
        <v/>
      </c>
    </row>
    <row r="5860">
      <c r="A5860" t="inlineStr">
        <is>
          <t>Q025L03</t>
        </is>
      </c>
      <c r="B5860" t="inlineStr">
        <is>
          <t>NOVA VISAO SERVICOS TEMPORARIOS LTDA</t>
        </is>
      </c>
      <c r="C5860" t="n">
        <v>1</v>
      </c>
      <c r="D5860" t="inlineStr">
        <is>
          <t>IPCA</t>
        </is>
      </c>
      <c r="E5860" t="n">
        <v>0.009488792934583046</v>
      </c>
      <c r="F5860" t="inlineStr">
        <is>
          <t>MENSAL</t>
        </is>
      </c>
      <c r="G5860" t="n">
        <v>46081</v>
      </c>
      <c r="H5860" t="n">
        <v>46081</v>
      </c>
      <c r="I5860" t="n">
        <v>59</v>
      </c>
      <c r="J5860" t="inlineStr">
        <is>
          <t>CARTEIRA</t>
        </is>
      </c>
      <c r="K5860" t="inlineStr">
        <is>
          <t>CONTRATO</t>
        </is>
      </c>
      <c r="L5860" t="n">
        <v>2530.83</v>
      </c>
      <c r="M5860" t="inlineStr">
        <is>
          <t>IBIRAPITANGA FASE 3</t>
        </is>
      </c>
      <c r="N5860" s="142">
        <f>DATE(YEAR(G5860),MONTH(G5860),1)</f>
        <v/>
      </c>
      <c r="O5860" s="132">
        <f>IF(G5860&gt;$K$3,"Futuro","Atraso")</f>
        <v/>
      </c>
      <c r="P5860">
        <f>12*(YEAR(G5860)-YEAR($K$3))+(MONTH(G5860)-MONTH($K$3))</f>
        <v/>
      </c>
      <c r="Q5860" s="366">
        <f>IF(M5860="IBIRAPITANGA FASE 3",IF(O5860="Atraso",L5860,L5860/(1+$I$2)^P5860),IF(O5860="Atraso",L5860,L5860/(1+$I$1)^P5860))</f>
        <v/>
      </c>
      <c r="R5860">
        <f>IF(O5860="Atraso",$K$3-G5860,0)</f>
        <v/>
      </c>
      <c r="S5860">
        <f>IF(R5860&lt;=15,"Até 15",IF(R5860&lt;=30,"Entre 15 e 30",IF(R5860&lt;=60,"Entre 30 e 60",IF(R5860&lt;=90,"Entre 60 e 90",IF(R5860&lt;=120,"Entre 90 e 120",IF(R5860&lt;=150,"Entre 120 e 150",IF(R5860&lt;=180,"Entre 150 e 180","Superior a 180")))))))</f>
        <v/>
      </c>
    </row>
    <row r="5861">
      <c r="A5861" t="inlineStr">
        <is>
          <t>Q025L03</t>
        </is>
      </c>
      <c r="B5861" t="inlineStr">
        <is>
          <t>NOVA VISAO SERVICOS TEMPORARIOS LTDA</t>
        </is>
      </c>
      <c r="C5861" t="n">
        <v>1</v>
      </c>
      <c r="D5861" t="inlineStr">
        <is>
          <t>IPCA</t>
        </is>
      </c>
      <c r="E5861" t="n">
        <v>0.009488792934583046</v>
      </c>
      <c r="F5861" t="inlineStr">
        <is>
          <t>MENSAL</t>
        </is>
      </c>
      <c r="G5861" t="n">
        <v>46111</v>
      </c>
      <c r="H5861" t="n">
        <v>46111</v>
      </c>
      <c r="I5861" t="n">
        <v>60</v>
      </c>
      <c r="J5861" t="inlineStr">
        <is>
          <t>CARTEIRA</t>
        </is>
      </c>
      <c r="K5861" t="inlineStr">
        <is>
          <t>CONTRATO</t>
        </is>
      </c>
      <c r="L5861" t="n">
        <v>2530.83</v>
      </c>
      <c r="M5861" t="inlineStr">
        <is>
          <t>IBIRAPITANGA FASE 3</t>
        </is>
      </c>
      <c r="N5861" s="142">
        <f>DATE(YEAR(G5861),MONTH(G5861),1)</f>
        <v/>
      </c>
      <c r="O5861" s="132">
        <f>IF(G5861&gt;$K$3,"Futuro","Atraso")</f>
        <v/>
      </c>
      <c r="P5861">
        <f>12*(YEAR(G5861)-YEAR($K$3))+(MONTH(G5861)-MONTH($K$3))</f>
        <v/>
      </c>
      <c r="Q5861" s="366">
        <f>IF(M5861="IBIRAPITANGA FASE 3",IF(O5861="Atraso",L5861,L5861/(1+$I$2)^P5861),IF(O5861="Atraso",L5861,L5861/(1+$I$1)^P5861))</f>
        <v/>
      </c>
      <c r="R5861">
        <f>IF(O5861="Atraso",$K$3-G5861,0)</f>
        <v/>
      </c>
      <c r="S5861">
        <f>IF(R5861&lt;=15,"Até 15",IF(R5861&lt;=30,"Entre 15 e 30",IF(R5861&lt;=60,"Entre 30 e 60",IF(R5861&lt;=90,"Entre 60 e 90",IF(R5861&lt;=120,"Entre 90 e 120",IF(R5861&lt;=150,"Entre 120 e 150",IF(R5861&lt;=180,"Entre 150 e 180","Superior a 180")))))))</f>
        <v/>
      </c>
    </row>
    <row r="5862">
      <c r="A5862" t="inlineStr">
        <is>
          <t>Q025L03</t>
        </is>
      </c>
      <c r="B5862" t="inlineStr">
        <is>
          <t>NOVA VISAO SERVICOS TEMPORARIOS LTDA</t>
        </is>
      </c>
      <c r="C5862" t="n">
        <v>1</v>
      </c>
      <c r="D5862" t="inlineStr">
        <is>
          <t>IPCA</t>
        </is>
      </c>
      <c r="E5862" t="n">
        <v>0.009488792934583046</v>
      </c>
      <c r="F5862" t="inlineStr">
        <is>
          <t>MENSAL</t>
        </is>
      </c>
      <c r="G5862" t="n">
        <v>46142</v>
      </c>
      <c r="H5862" t="n">
        <v>46142</v>
      </c>
      <c r="I5862" t="n">
        <v>61</v>
      </c>
      <c r="J5862" t="inlineStr">
        <is>
          <t>CARTEIRA</t>
        </is>
      </c>
      <c r="K5862" t="inlineStr">
        <is>
          <t>CONTRATO</t>
        </is>
      </c>
      <c r="L5862" t="n">
        <v>2530.83</v>
      </c>
      <c r="M5862" t="inlineStr">
        <is>
          <t>IBIRAPITANGA FASE 3</t>
        </is>
      </c>
      <c r="N5862" s="142">
        <f>DATE(YEAR(G5862),MONTH(G5862),1)</f>
        <v/>
      </c>
      <c r="O5862" s="132">
        <f>IF(G5862&gt;$K$3,"Futuro","Atraso")</f>
        <v/>
      </c>
      <c r="P5862">
        <f>12*(YEAR(G5862)-YEAR($K$3))+(MONTH(G5862)-MONTH($K$3))</f>
        <v/>
      </c>
      <c r="Q5862" s="366">
        <f>IF(M5862="IBIRAPITANGA FASE 3",IF(O5862="Atraso",L5862,L5862/(1+$I$2)^P5862),IF(O5862="Atraso",L5862,L5862/(1+$I$1)^P5862))</f>
        <v/>
      </c>
      <c r="R5862">
        <f>IF(O5862="Atraso",$K$3-G5862,0)</f>
        <v/>
      </c>
      <c r="S5862">
        <f>IF(R5862&lt;=15,"Até 15",IF(R5862&lt;=30,"Entre 15 e 30",IF(R5862&lt;=60,"Entre 30 e 60",IF(R5862&lt;=90,"Entre 60 e 90",IF(R5862&lt;=120,"Entre 90 e 120",IF(R5862&lt;=150,"Entre 120 e 150",IF(R5862&lt;=180,"Entre 150 e 180","Superior a 180")))))))</f>
        <v/>
      </c>
    </row>
    <row r="5863">
      <c r="A5863" t="inlineStr">
        <is>
          <t>Q025L03</t>
        </is>
      </c>
      <c r="B5863" t="inlineStr">
        <is>
          <t>NOVA VISAO SERVICOS TEMPORARIOS LTDA</t>
        </is>
      </c>
      <c r="C5863" t="n">
        <v>1</v>
      </c>
      <c r="D5863" t="inlineStr">
        <is>
          <t>IPCA</t>
        </is>
      </c>
      <c r="E5863" t="n">
        <v>0.009488792934583046</v>
      </c>
      <c r="F5863" t="inlineStr">
        <is>
          <t>MENSAL</t>
        </is>
      </c>
      <c r="G5863" t="n">
        <v>46142</v>
      </c>
      <c r="H5863" t="n">
        <v>46142</v>
      </c>
      <c r="I5863" t="n">
        <v>5</v>
      </c>
      <c r="J5863" t="inlineStr">
        <is>
          <t>CARTEIRA</t>
        </is>
      </c>
      <c r="K5863" t="inlineStr">
        <is>
          <t>CONTRATO</t>
        </is>
      </c>
      <c r="L5863" t="n">
        <v>13717.14</v>
      </c>
      <c r="M5863" t="inlineStr">
        <is>
          <t>IBIRAPITANGA FASE 3</t>
        </is>
      </c>
      <c r="N5863" s="142">
        <f>DATE(YEAR(G5863),MONTH(G5863),1)</f>
        <v/>
      </c>
      <c r="O5863" s="132">
        <f>IF(G5863&gt;$K$3,"Futuro","Atraso")</f>
        <v/>
      </c>
      <c r="P5863">
        <f>12*(YEAR(G5863)-YEAR($K$3))+(MONTH(G5863)-MONTH($K$3))</f>
        <v/>
      </c>
      <c r="Q5863" s="366">
        <f>IF(M5863="IBIRAPITANGA FASE 3",IF(O5863="Atraso",L5863,L5863/(1+$I$2)^P5863),IF(O5863="Atraso",L5863,L5863/(1+$I$1)^P5863))</f>
        <v/>
      </c>
      <c r="R5863">
        <f>IF(O5863="Atraso",$K$3-G5863,0)</f>
        <v/>
      </c>
      <c r="S5863">
        <f>IF(R5863&lt;=15,"Até 15",IF(R5863&lt;=30,"Entre 15 e 30",IF(R5863&lt;=60,"Entre 30 e 60",IF(R5863&lt;=90,"Entre 60 e 90",IF(R5863&lt;=120,"Entre 90 e 120",IF(R5863&lt;=150,"Entre 120 e 150",IF(R5863&lt;=180,"Entre 150 e 180","Superior a 180")))))))</f>
        <v/>
      </c>
    </row>
    <row r="5864">
      <c r="A5864" t="inlineStr">
        <is>
          <t>Q025L03</t>
        </is>
      </c>
      <c r="B5864" t="inlineStr">
        <is>
          <t>NOVA VISAO SERVICOS TEMPORARIOS LTDA</t>
        </is>
      </c>
      <c r="C5864" t="n">
        <v>1</v>
      </c>
      <c r="D5864" t="inlineStr">
        <is>
          <t>IPCA</t>
        </is>
      </c>
      <c r="E5864" t="n">
        <v>0.009488792934583046</v>
      </c>
      <c r="F5864" t="inlineStr">
        <is>
          <t>MENSAL</t>
        </is>
      </c>
      <c r="G5864" t="n">
        <v>46172</v>
      </c>
      <c r="H5864" t="n">
        <v>46172</v>
      </c>
      <c r="I5864" t="n">
        <v>62</v>
      </c>
      <c r="J5864" t="inlineStr">
        <is>
          <t>CARTEIRA</t>
        </is>
      </c>
      <c r="K5864" t="inlineStr">
        <is>
          <t>CONTRATO</t>
        </is>
      </c>
      <c r="L5864" t="n">
        <v>2530.83</v>
      </c>
      <c r="M5864" t="inlineStr">
        <is>
          <t>IBIRAPITANGA FASE 3</t>
        </is>
      </c>
      <c r="N5864" s="142">
        <f>DATE(YEAR(G5864),MONTH(G5864),1)</f>
        <v/>
      </c>
      <c r="O5864" s="132">
        <f>IF(G5864&gt;$K$3,"Futuro","Atraso")</f>
        <v/>
      </c>
      <c r="P5864">
        <f>12*(YEAR(G5864)-YEAR($K$3))+(MONTH(G5864)-MONTH($K$3))</f>
        <v/>
      </c>
      <c r="Q5864" s="366">
        <f>IF(M5864="IBIRAPITANGA FASE 3",IF(O5864="Atraso",L5864,L5864/(1+$I$2)^P5864),IF(O5864="Atraso",L5864,L5864/(1+$I$1)^P5864))</f>
        <v/>
      </c>
      <c r="R5864">
        <f>IF(O5864="Atraso",$K$3-G5864,0)</f>
        <v/>
      </c>
      <c r="S5864">
        <f>IF(R5864&lt;=15,"Até 15",IF(R5864&lt;=30,"Entre 15 e 30",IF(R5864&lt;=60,"Entre 30 e 60",IF(R5864&lt;=90,"Entre 60 e 90",IF(R5864&lt;=120,"Entre 90 e 120",IF(R5864&lt;=150,"Entre 120 e 150",IF(R5864&lt;=180,"Entre 150 e 180","Superior a 180")))))))</f>
        <v/>
      </c>
    </row>
    <row r="5865">
      <c r="A5865" t="inlineStr">
        <is>
          <t>Q025L03</t>
        </is>
      </c>
      <c r="B5865" t="inlineStr">
        <is>
          <t>NOVA VISAO SERVICOS TEMPORARIOS LTDA</t>
        </is>
      </c>
      <c r="C5865" t="n">
        <v>1</v>
      </c>
      <c r="D5865" t="inlineStr">
        <is>
          <t>IPCA</t>
        </is>
      </c>
      <c r="E5865" t="n">
        <v>0.009488792934583046</v>
      </c>
      <c r="F5865" t="inlineStr">
        <is>
          <t>MENSAL</t>
        </is>
      </c>
      <c r="G5865" t="n">
        <v>46203</v>
      </c>
      <c r="H5865" t="n">
        <v>46203</v>
      </c>
      <c r="I5865" t="n">
        <v>63</v>
      </c>
      <c r="J5865" t="inlineStr">
        <is>
          <t>CARTEIRA</t>
        </is>
      </c>
      <c r="K5865" t="inlineStr">
        <is>
          <t>CONTRATO</t>
        </is>
      </c>
      <c r="L5865" t="n">
        <v>2530.83</v>
      </c>
      <c r="M5865" t="inlineStr">
        <is>
          <t>IBIRAPITANGA FASE 3</t>
        </is>
      </c>
      <c r="N5865" s="142">
        <f>DATE(YEAR(G5865),MONTH(G5865),1)</f>
        <v/>
      </c>
      <c r="O5865" s="132">
        <f>IF(G5865&gt;$K$3,"Futuro","Atraso")</f>
        <v/>
      </c>
      <c r="P5865">
        <f>12*(YEAR(G5865)-YEAR($K$3))+(MONTH(G5865)-MONTH($K$3))</f>
        <v/>
      </c>
      <c r="Q5865" s="366">
        <f>IF(M5865="IBIRAPITANGA FASE 3",IF(O5865="Atraso",L5865,L5865/(1+$I$2)^P5865),IF(O5865="Atraso",L5865,L5865/(1+$I$1)^P5865))</f>
        <v/>
      </c>
      <c r="R5865">
        <f>IF(O5865="Atraso",$K$3-G5865,0)</f>
        <v/>
      </c>
      <c r="S5865">
        <f>IF(R5865&lt;=15,"Até 15",IF(R5865&lt;=30,"Entre 15 e 30",IF(R5865&lt;=60,"Entre 30 e 60",IF(R5865&lt;=90,"Entre 60 e 90",IF(R5865&lt;=120,"Entre 90 e 120",IF(R5865&lt;=150,"Entre 120 e 150",IF(R5865&lt;=180,"Entre 150 e 180","Superior a 180")))))))</f>
        <v/>
      </c>
    </row>
    <row r="5866">
      <c r="A5866" t="inlineStr">
        <is>
          <t>Q025L03</t>
        </is>
      </c>
      <c r="B5866" t="inlineStr">
        <is>
          <t>NOVA VISAO SERVICOS TEMPORARIOS LTDA</t>
        </is>
      </c>
      <c r="C5866" t="n">
        <v>1</v>
      </c>
      <c r="D5866" t="inlineStr">
        <is>
          <t>IPCA</t>
        </is>
      </c>
      <c r="E5866" t="n">
        <v>0.009488792934583046</v>
      </c>
      <c r="F5866" t="inlineStr">
        <is>
          <t>MENSAL</t>
        </is>
      </c>
      <c r="G5866" t="n">
        <v>46233</v>
      </c>
      <c r="H5866" t="n">
        <v>46233</v>
      </c>
      <c r="I5866" t="n">
        <v>64</v>
      </c>
      <c r="J5866" t="inlineStr">
        <is>
          <t>CARTEIRA</t>
        </is>
      </c>
      <c r="K5866" t="inlineStr">
        <is>
          <t>CONTRATO</t>
        </is>
      </c>
      <c r="L5866" t="n">
        <v>2530.83</v>
      </c>
      <c r="M5866" t="inlineStr">
        <is>
          <t>IBIRAPITANGA FASE 3</t>
        </is>
      </c>
      <c r="N5866" s="142">
        <f>DATE(YEAR(G5866),MONTH(G5866),1)</f>
        <v/>
      </c>
      <c r="O5866" s="132">
        <f>IF(G5866&gt;$K$3,"Futuro","Atraso")</f>
        <v/>
      </c>
      <c r="P5866">
        <f>12*(YEAR(G5866)-YEAR($K$3))+(MONTH(G5866)-MONTH($K$3))</f>
        <v/>
      </c>
      <c r="Q5866" s="366">
        <f>IF(M5866="IBIRAPITANGA FASE 3",IF(O5866="Atraso",L5866,L5866/(1+$I$2)^P5866),IF(O5866="Atraso",L5866,L5866/(1+$I$1)^P5866))</f>
        <v/>
      </c>
      <c r="R5866">
        <f>IF(O5866="Atraso",$K$3-G5866,0)</f>
        <v/>
      </c>
      <c r="S5866">
        <f>IF(R5866&lt;=15,"Até 15",IF(R5866&lt;=30,"Entre 15 e 30",IF(R5866&lt;=60,"Entre 30 e 60",IF(R5866&lt;=90,"Entre 60 e 90",IF(R5866&lt;=120,"Entre 90 e 120",IF(R5866&lt;=150,"Entre 120 e 150",IF(R5866&lt;=180,"Entre 150 e 180","Superior a 180")))))))</f>
        <v/>
      </c>
    </row>
    <row r="5867">
      <c r="A5867" t="inlineStr">
        <is>
          <t>Q025L03</t>
        </is>
      </c>
      <c r="B5867" t="inlineStr">
        <is>
          <t>NOVA VISAO SERVICOS TEMPORARIOS LTDA</t>
        </is>
      </c>
      <c r="C5867" t="n">
        <v>1</v>
      </c>
      <c r="D5867" t="inlineStr">
        <is>
          <t>IPCA</t>
        </is>
      </c>
      <c r="E5867" t="n">
        <v>0.009488792934583046</v>
      </c>
      <c r="F5867" t="inlineStr">
        <is>
          <t>MENSAL</t>
        </is>
      </c>
      <c r="G5867" t="n">
        <v>46264</v>
      </c>
      <c r="H5867" t="n">
        <v>46264</v>
      </c>
      <c r="I5867" t="n">
        <v>65</v>
      </c>
      <c r="J5867" t="inlineStr">
        <is>
          <t>CARTEIRA</t>
        </is>
      </c>
      <c r="K5867" t="inlineStr">
        <is>
          <t>CONTRATO</t>
        </is>
      </c>
      <c r="L5867" t="n">
        <v>2530.83</v>
      </c>
      <c r="M5867" t="inlineStr">
        <is>
          <t>IBIRAPITANGA FASE 3</t>
        </is>
      </c>
      <c r="N5867" s="142">
        <f>DATE(YEAR(G5867),MONTH(G5867),1)</f>
        <v/>
      </c>
      <c r="O5867" s="132">
        <f>IF(G5867&gt;$K$3,"Futuro","Atraso")</f>
        <v/>
      </c>
      <c r="P5867">
        <f>12*(YEAR(G5867)-YEAR($K$3))+(MONTH(G5867)-MONTH($K$3))</f>
        <v/>
      </c>
      <c r="Q5867" s="366">
        <f>IF(M5867="IBIRAPITANGA FASE 3",IF(O5867="Atraso",L5867,L5867/(1+$I$2)^P5867),IF(O5867="Atraso",L5867,L5867/(1+$I$1)^P5867))</f>
        <v/>
      </c>
      <c r="R5867">
        <f>IF(O5867="Atraso",$K$3-G5867,0)</f>
        <v/>
      </c>
      <c r="S5867">
        <f>IF(R5867&lt;=15,"Até 15",IF(R5867&lt;=30,"Entre 15 e 30",IF(R5867&lt;=60,"Entre 30 e 60",IF(R5867&lt;=90,"Entre 60 e 90",IF(R5867&lt;=120,"Entre 90 e 120",IF(R5867&lt;=150,"Entre 120 e 150",IF(R5867&lt;=180,"Entre 150 e 180","Superior a 180")))))))</f>
        <v/>
      </c>
    </row>
    <row r="5868">
      <c r="A5868" t="inlineStr">
        <is>
          <t>Q025L03</t>
        </is>
      </c>
      <c r="B5868" t="inlineStr">
        <is>
          <t>NOVA VISAO SERVICOS TEMPORARIOS LTDA</t>
        </is>
      </c>
      <c r="C5868" t="n">
        <v>1</v>
      </c>
      <c r="D5868" t="inlineStr">
        <is>
          <t>IPCA</t>
        </is>
      </c>
      <c r="E5868" t="n">
        <v>0.009488792934583046</v>
      </c>
      <c r="F5868" t="inlineStr">
        <is>
          <t>MENSAL</t>
        </is>
      </c>
      <c r="G5868" t="n">
        <v>46295</v>
      </c>
      <c r="H5868" t="n">
        <v>46295</v>
      </c>
      <c r="I5868" t="n">
        <v>66</v>
      </c>
      <c r="J5868" t="inlineStr">
        <is>
          <t>CARTEIRA</t>
        </is>
      </c>
      <c r="K5868" t="inlineStr">
        <is>
          <t>CONTRATO</t>
        </is>
      </c>
      <c r="L5868" t="n">
        <v>2530.83</v>
      </c>
      <c r="M5868" t="inlineStr">
        <is>
          <t>IBIRAPITANGA FASE 3</t>
        </is>
      </c>
      <c r="N5868" s="142">
        <f>DATE(YEAR(G5868),MONTH(G5868),1)</f>
        <v/>
      </c>
      <c r="O5868" s="132">
        <f>IF(G5868&gt;$K$3,"Futuro","Atraso")</f>
        <v/>
      </c>
      <c r="P5868">
        <f>12*(YEAR(G5868)-YEAR($K$3))+(MONTH(G5868)-MONTH($K$3))</f>
        <v/>
      </c>
      <c r="Q5868" s="366">
        <f>IF(M5868="IBIRAPITANGA FASE 3",IF(O5868="Atraso",L5868,L5868/(1+$I$2)^P5868),IF(O5868="Atraso",L5868,L5868/(1+$I$1)^P5868))</f>
        <v/>
      </c>
      <c r="R5868">
        <f>IF(O5868="Atraso",$K$3-G5868,0)</f>
        <v/>
      </c>
      <c r="S5868">
        <f>IF(R5868&lt;=15,"Até 15",IF(R5868&lt;=30,"Entre 15 e 30",IF(R5868&lt;=60,"Entre 30 e 60",IF(R5868&lt;=90,"Entre 60 e 90",IF(R5868&lt;=120,"Entre 90 e 120",IF(R5868&lt;=150,"Entre 120 e 150",IF(R5868&lt;=180,"Entre 150 e 180","Superior a 180")))))))</f>
        <v/>
      </c>
    </row>
    <row r="5869">
      <c r="A5869" t="inlineStr">
        <is>
          <t>Q025L03</t>
        </is>
      </c>
      <c r="B5869" t="inlineStr">
        <is>
          <t>NOVA VISAO SERVICOS TEMPORARIOS LTDA</t>
        </is>
      </c>
      <c r="C5869" t="n">
        <v>1</v>
      </c>
      <c r="D5869" t="inlineStr">
        <is>
          <t>IPCA</t>
        </is>
      </c>
      <c r="E5869" t="n">
        <v>0.009488792934583046</v>
      </c>
      <c r="F5869" t="inlineStr">
        <is>
          <t>MENSAL</t>
        </is>
      </c>
      <c r="G5869" t="n">
        <v>46325</v>
      </c>
      <c r="H5869" t="n">
        <v>46325</v>
      </c>
      <c r="I5869" t="n">
        <v>67</v>
      </c>
      <c r="J5869" t="inlineStr">
        <is>
          <t>CARTEIRA</t>
        </is>
      </c>
      <c r="K5869" t="inlineStr">
        <is>
          <t>CONTRATO</t>
        </is>
      </c>
      <c r="L5869" t="n">
        <v>2530.83</v>
      </c>
      <c r="M5869" t="inlineStr">
        <is>
          <t>IBIRAPITANGA FASE 3</t>
        </is>
      </c>
      <c r="N5869" s="142">
        <f>DATE(YEAR(G5869),MONTH(G5869),1)</f>
        <v/>
      </c>
      <c r="O5869" s="132">
        <f>IF(G5869&gt;$K$3,"Futuro","Atraso")</f>
        <v/>
      </c>
      <c r="P5869">
        <f>12*(YEAR(G5869)-YEAR($K$3))+(MONTH(G5869)-MONTH($K$3))</f>
        <v/>
      </c>
      <c r="Q5869" s="366">
        <f>IF(M5869="IBIRAPITANGA FASE 3",IF(O5869="Atraso",L5869,L5869/(1+$I$2)^P5869),IF(O5869="Atraso",L5869,L5869/(1+$I$1)^P5869))</f>
        <v/>
      </c>
      <c r="R5869">
        <f>IF(O5869="Atraso",$K$3-G5869,0)</f>
        <v/>
      </c>
      <c r="S5869">
        <f>IF(R5869&lt;=15,"Até 15",IF(R5869&lt;=30,"Entre 15 e 30",IF(R5869&lt;=60,"Entre 30 e 60",IF(R5869&lt;=90,"Entre 60 e 90",IF(R5869&lt;=120,"Entre 90 e 120",IF(R5869&lt;=150,"Entre 120 e 150",IF(R5869&lt;=180,"Entre 150 e 180","Superior a 180")))))))</f>
        <v/>
      </c>
    </row>
    <row r="5870">
      <c r="A5870" t="inlineStr">
        <is>
          <t>Q025L03</t>
        </is>
      </c>
      <c r="B5870" t="inlineStr">
        <is>
          <t>NOVA VISAO SERVICOS TEMPORARIOS LTDA</t>
        </is>
      </c>
      <c r="C5870" t="n">
        <v>1</v>
      </c>
      <c r="D5870" t="inlineStr">
        <is>
          <t>IPCA</t>
        </is>
      </c>
      <c r="E5870" t="n">
        <v>0.009488792934583046</v>
      </c>
      <c r="F5870" t="inlineStr">
        <is>
          <t>MENSAL</t>
        </is>
      </c>
      <c r="G5870" t="n">
        <v>46356</v>
      </c>
      <c r="H5870" t="n">
        <v>46356</v>
      </c>
      <c r="I5870" t="n">
        <v>68</v>
      </c>
      <c r="J5870" t="inlineStr">
        <is>
          <t>CARTEIRA</t>
        </is>
      </c>
      <c r="K5870" t="inlineStr">
        <is>
          <t>CONTRATO</t>
        </is>
      </c>
      <c r="L5870" t="n">
        <v>2530.83</v>
      </c>
      <c r="M5870" t="inlineStr">
        <is>
          <t>IBIRAPITANGA FASE 3</t>
        </is>
      </c>
      <c r="N5870" s="142">
        <f>DATE(YEAR(G5870),MONTH(G5870),1)</f>
        <v/>
      </c>
      <c r="O5870" s="132">
        <f>IF(G5870&gt;$K$3,"Futuro","Atraso")</f>
        <v/>
      </c>
      <c r="P5870">
        <f>12*(YEAR(G5870)-YEAR($K$3))+(MONTH(G5870)-MONTH($K$3))</f>
        <v/>
      </c>
      <c r="Q5870" s="366">
        <f>IF(M5870="IBIRAPITANGA FASE 3",IF(O5870="Atraso",L5870,L5870/(1+$I$2)^P5870),IF(O5870="Atraso",L5870,L5870/(1+$I$1)^P5870))</f>
        <v/>
      </c>
      <c r="R5870">
        <f>IF(O5870="Atraso",$K$3-G5870,0)</f>
        <v/>
      </c>
      <c r="S5870">
        <f>IF(R5870&lt;=15,"Até 15",IF(R5870&lt;=30,"Entre 15 e 30",IF(R5870&lt;=60,"Entre 30 e 60",IF(R5870&lt;=90,"Entre 60 e 90",IF(R5870&lt;=120,"Entre 90 e 120",IF(R5870&lt;=150,"Entre 120 e 150",IF(R5870&lt;=180,"Entre 150 e 180","Superior a 180")))))))</f>
        <v/>
      </c>
    </row>
    <row r="5871">
      <c r="A5871" t="inlineStr">
        <is>
          <t>Q025L03</t>
        </is>
      </c>
      <c r="B5871" t="inlineStr">
        <is>
          <t>NOVA VISAO SERVICOS TEMPORARIOS LTDA</t>
        </is>
      </c>
      <c r="C5871" t="n">
        <v>1</v>
      </c>
      <c r="D5871" t="inlineStr">
        <is>
          <t>IPCA</t>
        </is>
      </c>
      <c r="E5871" t="n">
        <v>0.009488792934583046</v>
      </c>
      <c r="F5871" t="inlineStr">
        <is>
          <t>MENSAL</t>
        </is>
      </c>
      <c r="G5871" t="n">
        <v>46386</v>
      </c>
      <c r="H5871" t="n">
        <v>46386</v>
      </c>
      <c r="I5871" t="n">
        <v>69</v>
      </c>
      <c r="J5871" t="inlineStr">
        <is>
          <t>CARTEIRA</t>
        </is>
      </c>
      <c r="K5871" t="inlineStr">
        <is>
          <t>CONTRATO</t>
        </is>
      </c>
      <c r="L5871" t="n">
        <v>2530.83</v>
      </c>
      <c r="M5871" t="inlineStr">
        <is>
          <t>IBIRAPITANGA FASE 3</t>
        </is>
      </c>
      <c r="N5871" s="142">
        <f>DATE(YEAR(G5871),MONTH(G5871),1)</f>
        <v/>
      </c>
      <c r="O5871" s="132">
        <f>IF(G5871&gt;$K$3,"Futuro","Atraso")</f>
        <v/>
      </c>
      <c r="P5871">
        <f>12*(YEAR(G5871)-YEAR($K$3))+(MONTH(G5871)-MONTH($K$3))</f>
        <v/>
      </c>
      <c r="Q5871" s="366">
        <f>IF(M5871="IBIRAPITANGA FASE 3",IF(O5871="Atraso",L5871,L5871/(1+$I$2)^P5871),IF(O5871="Atraso",L5871,L5871/(1+$I$1)^P5871))</f>
        <v/>
      </c>
      <c r="R5871">
        <f>IF(O5871="Atraso",$K$3-G5871,0)</f>
        <v/>
      </c>
      <c r="S5871">
        <f>IF(R5871&lt;=15,"Até 15",IF(R5871&lt;=30,"Entre 15 e 30",IF(R5871&lt;=60,"Entre 30 e 60",IF(R5871&lt;=90,"Entre 60 e 90",IF(R5871&lt;=120,"Entre 90 e 120",IF(R5871&lt;=150,"Entre 120 e 150",IF(R5871&lt;=180,"Entre 150 e 180","Superior a 180")))))))</f>
        <v/>
      </c>
    </row>
    <row r="5872">
      <c r="A5872" t="inlineStr">
        <is>
          <t>Q025L03</t>
        </is>
      </c>
      <c r="B5872" t="inlineStr">
        <is>
          <t>NOVA VISAO SERVICOS TEMPORARIOS LTDA</t>
        </is>
      </c>
      <c r="C5872" t="n">
        <v>1</v>
      </c>
      <c r="D5872" t="inlineStr">
        <is>
          <t>IPCA</t>
        </is>
      </c>
      <c r="E5872" t="n">
        <v>0.009488792934583046</v>
      </c>
      <c r="F5872" t="inlineStr">
        <is>
          <t>MENSAL</t>
        </is>
      </c>
      <c r="G5872" t="n">
        <v>46417</v>
      </c>
      <c r="H5872" t="n">
        <v>46417</v>
      </c>
      <c r="I5872" t="n">
        <v>70</v>
      </c>
      <c r="J5872" t="inlineStr">
        <is>
          <t>CARTEIRA</t>
        </is>
      </c>
      <c r="K5872" t="inlineStr">
        <is>
          <t>CONTRATO</t>
        </is>
      </c>
      <c r="L5872" t="n">
        <v>2530.83</v>
      </c>
      <c r="M5872" t="inlineStr">
        <is>
          <t>IBIRAPITANGA FASE 3</t>
        </is>
      </c>
      <c r="N5872" s="142">
        <f>DATE(YEAR(G5872),MONTH(G5872),1)</f>
        <v/>
      </c>
      <c r="O5872" s="132">
        <f>IF(G5872&gt;$K$3,"Futuro","Atraso")</f>
        <v/>
      </c>
      <c r="P5872">
        <f>12*(YEAR(G5872)-YEAR($K$3))+(MONTH(G5872)-MONTH($K$3))</f>
        <v/>
      </c>
      <c r="Q5872" s="366">
        <f>IF(M5872="IBIRAPITANGA FASE 3",IF(O5872="Atraso",L5872,L5872/(1+$I$2)^P5872),IF(O5872="Atraso",L5872,L5872/(1+$I$1)^P5872))</f>
        <v/>
      </c>
      <c r="R5872">
        <f>IF(O5872="Atraso",$K$3-G5872,0)</f>
        <v/>
      </c>
      <c r="S5872">
        <f>IF(R5872&lt;=15,"Até 15",IF(R5872&lt;=30,"Entre 15 e 30",IF(R5872&lt;=60,"Entre 30 e 60",IF(R5872&lt;=90,"Entre 60 e 90",IF(R5872&lt;=120,"Entre 90 e 120",IF(R5872&lt;=150,"Entre 120 e 150",IF(R5872&lt;=180,"Entre 150 e 180","Superior a 180")))))))</f>
        <v/>
      </c>
    </row>
    <row r="5873">
      <c r="A5873" t="inlineStr">
        <is>
          <t>Q025L03</t>
        </is>
      </c>
      <c r="B5873" t="inlineStr">
        <is>
          <t>NOVA VISAO SERVICOS TEMPORARIOS LTDA</t>
        </is>
      </c>
      <c r="C5873" t="n">
        <v>1</v>
      </c>
      <c r="D5873" t="inlineStr">
        <is>
          <t>IPCA</t>
        </is>
      </c>
      <c r="E5873" t="n">
        <v>0.009488792934583046</v>
      </c>
      <c r="F5873" t="inlineStr">
        <is>
          <t>MENSAL</t>
        </is>
      </c>
      <c r="G5873" t="n">
        <v>46446</v>
      </c>
      <c r="H5873" t="n">
        <v>46446</v>
      </c>
      <c r="I5873" t="n">
        <v>71</v>
      </c>
      <c r="J5873" t="inlineStr">
        <is>
          <t>CARTEIRA</t>
        </is>
      </c>
      <c r="K5873" t="inlineStr">
        <is>
          <t>CONTRATO</t>
        </is>
      </c>
      <c r="L5873" t="n">
        <v>2530.83</v>
      </c>
      <c r="M5873" t="inlineStr">
        <is>
          <t>IBIRAPITANGA FASE 3</t>
        </is>
      </c>
      <c r="N5873" s="142">
        <f>DATE(YEAR(G5873),MONTH(G5873),1)</f>
        <v/>
      </c>
      <c r="O5873" s="132">
        <f>IF(G5873&gt;$K$3,"Futuro","Atraso")</f>
        <v/>
      </c>
      <c r="P5873">
        <f>12*(YEAR(G5873)-YEAR($K$3))+(MONTH(G5873)-MONTH($K$3))</f>
        <v/>
      </c>
      <c r="Q5873" s="366">
        <f>IF(M5873="IBIRAPITANGA FASE 3",IF(O5873="Atraso",L5873,L5873/(1+$I$2)^P5873),IF(O5873="Atraso",L5873,L5873/(1+$I$1)^P5873))</f>
        <v/>
      </c>
      <c r="R5873">
        <f>IF(O5873="Atraso",$K$3-G5873,0)</f>
        <v/>
      </c>
      <c r="S5873">
        <f>IF(R5873&lt;=15,"Até 15",IF(R5873&lt;=30,"Entre 15 e 30",IF(R5873&lt;=60,"Entre 30 e 60",IF(R5873&lt;=90,"Entre 60 e 90",IF(R5873&lt;=120,"Entre 90 e 120",IF(R5873&lt;=150,"Entre 120 e 150",IF(R5873&lt;=180,"Entre 150 e 180","Superior a 180")))))))</f>
        <v/>
      </c>
    </row>
    <row r="5874">
      <c r="A5874" t="inlineStr">
        <is>
          <t>Q025L03</t>
        </is>
      </c>
      <c r="B5874" t="inlineStr">
        <is>
          <t>NOVA VISAO SERVICOS TEMPORARIOS LTDA</t>
        </is>
      </c>
      <c r="C5874" t="n">
        <v>1</v>
      </c>
      <c r="D5874" t="inlineStr">
        <is>
          <t>IPCA</t>
        </is>
      </c>
      <c r="E5874" t="n">
        <v>0.009488792934583046</v>
      </c>
      <c r="F5874" t="inlineStr">
        <is>
          <t>MENSAL</t>
        </is>
      </c>
      <c r="G5874" t="n">
        <v>46476</v>
      </c>
      <c r="H5874" t="n">
        <v>46476</v>
      </c>
      <c r="I5874" t="n">
        <v>72</v>
      </c>
      <c r="J5874" t="inlineStr">
        <is>
          <t>CARTEIRA</t>
        </is>
      </c>
      <c r="K5874" t="inlineStr">
        <is>
          <t>CONTRATO</t>
        </is>
      </c>
      <c r="L5874" t="n">
        <v>2530.83</v>
      </c>
      <c r="M5874" t="inlineStr">
        <is>
          <t>IBIRAPITANGA FASE 3</t>
        </is>
      </c>
      <c r="N5874" s="142">
        <f>DATE(YEAR(G5874),MONTH(G5874),1)</f>
        <v/>
      </c>
      <c r="O5874" s="132">
        <f>IF(G5874&gt;$K$3,"Futuro","Atraso")</f>
        <v/>
      </c>
      <c r="P5874">
        <f>12*(YEAR(G5874)-YEAR($K$3))+(MONTH(G5874)-MONTH($K$3))</f>
        <v/>
      </c>
      <c r="Q5874" s="366">
        <f>IF(M5874="IBIRAPITANGA FASE 3",IF(O5874="Atraso",L5874,L5874/(1+$I$2)^P5874),IF(O5874="Atraso",L5874,L5874/(1+$I$1)^P5874))</f>
        <v/>
      </c>
      <c r="R5874">
        <f>IF(O5874="Atraso",$K$3-G5874,0)</f>
        <v/>
      </c>
      <c r="S5874">
        <f>IF(R5874&lt;=15,"Até 15",IF(R5874&lt;=30,"Entre 15 e 30",IF(R5874&lt;=60,"Entre 30 e 60",IF(R5874&lt;=90,"Entre 60 e 90",IF(R5874&lt;=120,"Entre 90 e 120",IF(R5874&lt;=150,"Entre 120 e 150",IF(R5874&lt;=180,"Entre 150 e 180","Superior a 180")))))))</f>
        <v/>
      </c>
    </row>
    <row r="5875">
      <c r="A5875" t="inlineStr">
        <is>
          <t>Q025L03</t>
        </is>
      </c>
      <c r="B5875" t="inlineStr">
        <is>
          <t>NOVA VISAO SERVICOS TEMPORARIOS LTDA</t>
        </is>
      </c>
      <c r="C5875" t="n">
        <v>1</v>
      </c>
      <c r="D5875" t="inlineStr">
        <is>
          <t>IPCA</t>
        </is>
      </c>
      <c r="E5875" t="n">
        <v>0.009488792934583046</v>
      </c>
      <c r="F5875" t="inlineStr">
        <is>
          <t>MENSAL</t>
        </is>
      </c>
      <c r="G5875" t="n">
        <v>46507</v>
      </c>
      <c r="H5875" t="n">
        <v>46507</v>
      </c>
      <c r="I5875" t="n">
        <v>73</v>
      </c>
      <c r="J5875" t="inlineStr">
        <is>
          <t>CARTEIRA</t>
        </is>
      </c>
      <c r="K5875" t="inlineStr">
        <is>
          <t>CONTRATO</t>
        </is>
      </c>
      <c r="L5875" t="n">
        <v>2530.83</v>
      </c>
      <c r="M5875" t="inlineStr">
        <is>
          <t>IBIRAPITANGA FASE 3</t>
        </is>
      </c>
      <c r="N5875" s="142">
        <f>DATE(YEAR(G5875),MONTH(G5875),1)</f>
        <v/>
      </c>
      <c r="O5875" s="132">
        <f>IF(G5875&gt;$K$3,"Futuro","Atraso")</f>
        <v/>
      </c>
      <c r="P5875">
        <f>12*(YEAR(G5875)-YEAR($K$3))+(MONTH(G5875)-MONTH($K$3))</f>
        <v/>
      </c>
      <c r="Q5875" s="366">
        <f>IF(M5875="IBIRAPITANGA FASE 3",IF(O5875="Atraso",L5875,L5875/(1+$I$2)^P5875),IF(O5875="Atraso",L5875,L5875/(1+$I$1)^P5875))</f>
        <v/>
      </c>
      <c r="R5875">
        <f>IF(O5875="Atraso",$K$3-G5875,0)</f>
        <v/>
      </c>
      <c r="S5875">
        <f>IF(R5875&lt;=15,"Até 15",IF(R5875&lt;=30,"Entre 15 e 30",IF(R5875&lt;=60,"Entre 30 e 60",IF(R5875&lt;=90,"Entre 60 e 90",IF(R5875&lt;=120,"Entre 90 e 120",IF(R5875&lt;=150,"Entre 120 e 150",IF(R5875&lt;=180,"Entre 150 e 180","Superior a 180")))))))</f>
        <v/>
      </c>
    </row>
    <row r="5876">
      <c r="A5876" t="inlineStr">
        <is>
          <t>Q025L03</t>
        </is>
      </c>
      <c r="B5876" t="inlineStr">
        <is>
          <t>NOVA VISAO SERVICOS TEMPORARIOS LTDA</t>
        </is>
      </c>
      <c r="C5876" t="n">
        <v>1</v>
      </c>
      <c r="D5876" t="inlineStr">
        <is>
          <t>IPCA</t>
        </is>
      </c>
      <c r="E5876" t="n">
        <v>0.009488792934583046</v>
      </c>
      <c r="F5876" t="inlineStr">
        <is>
          <t>MENSAL</t>
        </is>
      </c>
      <c r="G5876" t="n">
        <v>46507</v>
      </c>
      <c r="H5876" t="n">
        <v>46507</v>
      </c>
      <c r="I5876" t="n">
        <v>6</v>
      </c>
      <c r="J5876" t="inlineStr">
        <is>
          <t>CARTEIRA</t>
        </is>
      </c>
      <c r="K5876" t="inlineStr">
        <is>
          <t>CONTRATO</t>
        </is>
      </c>
      <c r="L5876" t="n">
        <v>13717.14</v>
      </c>
      <c r="M5876" t="inlineStr">
        <is>
          <t>IBIRAPITANGA FASE 3</t>
        </is>
      </c>
      <c r="N5876" s="142">
        <f>DATE(YEAR(G5876),MONTH(G5876),1)</f>
        <v/>
      </c>
      <c r="O5876" s="132">
        <f>IF(G5876&gt;$K$3,"Futuro","Atraso")</f>
        <v/>
      </c>
      <c r="P5876">
        <f>12*(YEAR(G5876)-YEAR($K$3))+(MONTH(G5876)-MONTH($K$3))</f>
        <v/>
      </c>
      <c r="Q5876" s="366">
        <f>IF(M5876="IBIRAPITANGA FASE 3",IF(O5876="Atraso",L5876,L5876/(1+$I$2)^P5876),IF(O5876="Atraso",L5876,L5876/(1+$I$1)^P5876))</f>
        <v/>
      </c>
      <c r="R5876">
        <f>IF(O5876="Atraso",$K$3-G5876,0)</f>
        <v/>
      </c>
      <c r="S5876">
        <f>IF(R5876&lt;=15,"Até 15",IF(R5876&lt;=30,"Entre 15 e 30",IF(R5876&lt;=60,"Entre 30 e 60",IF(R5876&lt;=90,"Entre 60 e 90",IF(R5876&lt;=120,"Entre 90 e 120",IF(R5876&lt;=150,"Entre 120 e 150",IF(R5876&lt;=180,"Entre 150 e 180","Superior a 180")))))))</f>
        <v/>
      </c>
    </row>
    <row r="5877">
      <c r="A5877" t="inlineStr">
        <is>
          <t>Q025L03</t>
        </is>
      </c>
      <c r="B5877" t="inlineStr">
        <is>
          <t>NOVA VISAO SERVICOS TEMPORARIOS LTDA</t>
        </is>
      </c>
      <c r="C5877" t="n">
        <v>1</v>
      </c>
      <c r="D5877" t="inlineStr">
        <is>
          <t>IPCA</t>
        </is>
      </c>
      <c r="E5877" t="n">
        <v>0.009488792934583046</v>
      </c>
      <c r="F5877" t="inlineStr">
        <is>
          <t>MENSAL</t>
        </is>
      </c>
      <c r="G5877" t="n">
        <v>46537</v>
      </c>
      <c r="H5877" t="n">
        <v>46537</v>
      </c>
      <c r="I5877" t="n">
        <v>74</v>
      </c>
      <c r="J5877" t="inlineStr">
        <is>
          <t>CARTEIRA</t>
        </is>
      </c>
      <c r="K5877" t="inlineStr">
        <is>
          <t>CONTRATO</t>
        </is>
      </c>
      <c r="L5877" t="n">
        <v>2530.83</v>
      </c>
      <c r="M5877" t="inlineStr">
        <is>
          <t>IBIRAPITANGA FASE 3</t>
        </is>
      </c>
      <c r="N5877" s="142">
        <f>DATE(YEAR(G5877),MONTH(G5877),1)</f>
        <v/>
      </c>
      <c r="O5877" s="132">
        <f>IF(G5877&gt;$K$3,"Futuro","Atraso")</f>
        <v/>
      </c>
      <c r="P5877">
        <f>12*(YEAR(G5877)-YEAR($K$3))+(MONTH(G5877)-MONTH($K$3))</f>
        <v/>
      </c>
      <c r="Q5877" s="366">
        <f>IF(M5877="IBIRAPITANGA FASE 3",IF(O5877="Atraso",L5877,L5877/(1+$I$2)^P5877),IF(O5877="Atraso",L5877,L5877/(1+$I$1)^P5877))</f>
        <v/>
      </c>
      <c r="R5877">
        <f>IF(O5877="Atraso",$K$3-G5877,0)</f>
        <v/>
      </c>
      <c r="S5877">
        <f>IF(R5877&lt;=15,"Até 15",IF(R5877&lt;=30,"Entre 15 e 30",IF(R5877&lt;=60,"Entre 30 e 60",IF(R5877&lt;=90,"Entre 60 e 90",IF(R5877&lt;=120,"Entre 90 e 120",IF(R5877&lt;=150,"Entre 120 e 150",IF(R5877&lt;=180,"Entre 150 e 180","Superior a 180")))))))</f>
        <v/>
      </c>
    </row>
    <row r="5878">
      <c r="A5878" t="inlineStr">
        <is>
          <t>Q025L03</t>
        </is>
      </c>
      <c r="B5878" t="inlineStr">
        <is>
          <t>NOVA VISAO SERVICOS TEMPORARIOS LTDA</t>
        </is>
      </c>
      <c r="C5878" t="n">
        <v>1</v>
      </c>
      <c r="D5878" t="inlineStr">
        <is>
          <t>IPCA</t>
        </is>
      </c>
      <c r="E5878" t="n">
        <v>0.009488792934583046</v>
      </c>
      <c r="F5878" t="inlineStr">
        <is>
          <t>MENSAL</t>
        </is>
      </c>
      <c r="G5878" t="n">
        <v>46568</v>
      </c>
      <c r="H5878" t="n">
        <v>46568</v>
      </c>
      <c r="I5878" t="n">
        <v>75</v>
      </c>
      <c r="J5878" t="inlineStr">
        <is>
          <t>CARTEIRA</t>
        </is>
      </c>
      <c r="K5878" t="inlineStr">
        <is>
          <t>CONTRATO</t>
        </is>
      </c>
      <c r="L5878" t="n">
        <v>2530.83</v>
      </c>
      <c r="M5878" t="inlineStr">
        <is>
          <t>IBIRAPITANGA FASE 3</t>
        </is>
      </c>
      <c r="N5878" s="142">
        <f>DATE(YEAR(G5878),MONTH(G5878),1)</f>
        <v/>
      </c>
      <c r="O5878" s="132">
        <f>IF(G5878&gt;$K$3,"Futuro","Atraso")</f>
        <v/>
      </c>
      <c r="P5878">
        <f>12*(YEAR(G5878)-YEAR($K$3))+(MONTH(G5878)-MONTH($K$3))</f>
        <v/>
      </c>
      <c r="Q5878" s="366">
        <f>IF(M5878="IBIRAPITANGA FASE 3",IF(O5878="Atraso",L5878,L5878/(1+$I$2)^P5878),IF(O5878="Atraso",L5878,L5878/(1+$I$1)^P5878))</f>
        <v/>
      </c>
      <c r="R5878">
        <f>IF(O5878="Atraso",$K$3-G5878,0)</f>
        <v/>
      </c>
      <c r="S5878">
        <f>IF(R5878&lt;=15,"Até 15",IF(R5878&lt;=30,"Entre 15 e 30",IF(R5878&lt;=60,"Entre 30 e 60",IF(R5878&lt;=90,"Entre 60 e 90",IF(R5878&lt;=120,"Entre 90 e 120",IF(R5878&lt;=150,"Entre 120 e 150",IF(R5878&lt;=180,"Entre 150 e 180","Superior a 180")))))))</f>
        <v/>
      </c>
    </row>
    <row r="5879">
      <c r="A5879" t="inlineStr">
        <is>
          <t>Q025L03</t>
        </is>
      </c>
      <c r="B5879" t="inlineStr">
        <is>
          <t>NOVA VISAO SERVICOS TEMPORARIOS LTDA</t>
        </is>
      </c>
      <c r="C5879" t="n">
        <v>1</v>
      </c>
      <c r="D5879" t="inlineStr">
        <is>
          <t>IPCA</t>
        </is>
      </c>
      <c r="E5879" t="n">
        <v>0.009488792934583046</v>
      </c>
      <c r="F5879" t="inlineStr">
        <is>
          <t>MENSAL</t>
        </is>
      </c>
      <c r="G5879" t="n">
        <v>46598</v>
      </c>
      <c r="H5879" t="n">
        <v>46598</v>
      </c>
      <c r="I5879" t="n">
        <v>76</v>
      </c>
      <c r="J5879" t="inlineStr">
        <is>
          <t>CARTEIRA</t>
        </is>
      </c>
      <c r="K5879" t="inlineStr">
        <is>
          <t>CONTRATO</t>
        </is>
      </c>
      <c r="L5879" t="n">
        <v>2530.83</v>
      </c>
      <c r="M5879" t="inlineStr">
        <is>
          <t>IBIRAPITANGA FASE 3</t>
        </is>
      </c>
      <c r="N5879" s="142">
        <f>DATE(YEAR(G5879),MONTH(G5879),1)</f>
        <v/>
      </c>
      <c r="O5879" s="132">
        <f>IF(G5879&gt;$K$3,"Futuro","Atraso")</f>
        <v/>
      </c>
      <c r="P5879">
        <f>12*(YEAR(G5879)-YEAR($K$3))+(MONTH(G5879)-MONTH($K$3))</f>
        <v/>
      </c>
      <c r="Q5879" s="366">
        <f>IF(M5879="IBIRAPITANGA FASE 3",IF(O5879="Atraso",L5879,L5879/(1+$I$2)^P5879),IF(O5879="Atraso",L5879,L5879/(1+$I$1)^P5879))</f>
        <v/>
      </c>
      <c r="R5879">
        <f>IF(O5879="Atraso",$K$3-G5879,0)</f>
        <v/>
      </c>
      <c r="S5879">
        <f>IF(R5879&lt;=15,"Até 15",IF(R5879&lt;=30,"Entre 15 e 30",IF(R5879&lt;=60,"Entre 30 e 60",IF(R5879&lt;=90,"Entre 60 e 90",IF(R5879&lt;=120,"Entre 90 e 120",IF(R5879&lt;=150,"Entre 120 e 150",IF(R5879&lt;=180,"Entre 150 e 180","Superior a 180")))))))</f>
        <v/>
      </c>
    </row>
    <row r="5880">
      <c r="A5880" t="inlineStr">
        <is>
          <t>Q025L03</t>
        </is>
      </c>
      <c r="B5880" t="inlineStr">
        <is>
          <t>NOVA VISAO SERVICOS TEMPORARIOS LTDA</t>
        </is>
      </c>
      <c r="C5880" t="n">
        <v>1</v>
      </c>
      <c r="D5880" t="inlineStr">
        <is>
          <t>IPCA</t>
        </is>
      </c>
      <c r="E5880" t="n">
        <v>0.009488792934583046</v>
      </c>
      <c r="F5880" t="inlineStr">
        <is>
          <t>MENSAL</t>
        </is>
      </c>
      <c r="G5880" t="n">
        <v>46629</v>
      </c>
      <c r="H5880" t="n">
        <v>46629</v>
      </c>
      <c r="I5880" t="n">
        <v>77</v>
      </c>
      <c r="J5880" t="inlineStr">
        <is>
          <t>CARTEIRA</t>
        </is>
      </c>
      <c r="K5880" t="inlineStr">
        <is>
          <t>CONTRATO</t>
        </is>
      </c>
      <c r="L5880" t="n">
        <v>2530.83</v>
      </c>
      <c r="M5880" t="inlineStr">
        <is>
          <t>IBIRAPITANGA FASE 3</t>
        </is>
      </c>
      <c r="N5880" s="142">
        <f>DATE(YEAR(G5880),MONTH(G5880),1)</f>
        <v/>
      </c>
      <c r="O5880" s="132">
        <f>IF(G5880&gt;$K$3,"Futuro","Atraso")</f>
        <v/>
      </c>
      <c r="P5880">
        <f>12*(YEAR(G5880)-YEAR($K$3))+(MONTH(G5880)-MONTH($K$3))</f>
        <v/>
      </c>
      <c r="Q5880" s="366">
        <f>IF(M5880="IBIRAPITANGA FASE 3",IF(O5880="Atraso",L5880,L5880/(1+$I$2)^P5880),IF(O5880="Atraso",L5880,L5880/(1+$I$1)^P5880))</f>
        <v/>
      </c>
      <c r="R5880">
        <f>IF(O5880="Atraso",$K$3-G5880,0)</f>
        <v/>
      </c>
      <c r="S5880">
        <f>IF(R5880&lt;=15,"Até 15",IF(R5880&lt;=30,"Entre 15 e 30",IF(R5880&lt;=60,"Entre 30 e 60",IF(R5880&lt;=90,"Entre 60 e 90",IF(R5880&lt;=120,"Entre 90 e 120",IF(R5880&lt;=150,"Entre 120 e 150",IF(R5880&lt;=180,"Entre 150 e 180","Superior a 180")))))))</f>
        <v/>
      </c>
    </row>
    <row r="5881">
      <c r="A5881" t="inlineStr">
        <is>
          <t>Q025L03</t>
        </is>
      </c>
      <c r="B5881" t="inlineStr">
        <is>
          <t>NOVA VISAO SERVICOS TEMPORARIOS LTDA</t>
        </is>
      </c>
      <c r="C5881" t="n">
        <v>1</v>
      </c>
      <c r="D5881" t="inlineStr">
        <is>
          <t>IPCA</t>
        </is>
      </c>
      <c r="E5881" t="n">
        <v>0.009488792934583046</v>
      </c>
      <c r="F5881" t="inlineStr">
        <is>
          <t>MENSAL</t>
        </is>
      </c>
      <c r="G5881" t="n">
        <v>46660</v>
      </c>
      <c r="H5881" t="n">
        <v>46660</v>
      </c>
      <c r="I5881" t="n">
        <v>78</v>
      </c>
      <c r="J5881" t="inlineStr">
        <is>
          <t>CARTEIRA</t>
        </is>
      </c>
      <c r="K5881" t="inlineStr">
        <is>
          <t>CONTRATO</t>
        </is>
      </c>
      <c r="L5881" t="n">
        <v>2530.83</v>
      </c>
      <c r="M5881" t="inlineStr">
        <is>
          <t>IBIRAPITANGA FASE 3</t>
        </is>
      </c>
      <c r="N5881" s="142">
        <f>DATE(YEAR(G5881),MONTH(G5881),1)</f>
        <v/>
      </c>
      <c r="O5881" s="132">
        <f>IF(G5881&gt;$K$3,"Futuro","Atraso")</f>
        <v/>
      </c>
      <c r="P5881">
        <f>12*(YEAR(G5881)-YEAR($K$3))+(MONTH(G5881)-MONTH($K$3))</f>
        <v/>
      </c>
      <c r="Q5881" s="366">
        <f>IF(M5881="IBIRAPITANGA FASE 3",IF(O5881="Atraso",L5881,L5881/(1+$I$2)^P5881),IF(O5881="Atraso",L5881,L5881/(1+$I$1)^P5881))</f>
        <v/>
      </c>
      <c r="R5881">
        <f>IF(O5881="Atraso",$K$3-G5881,0)</f>
        <v/>
      </c>
      <c r="S5881">
        <f>IF(R5881&lt;=15,"Até 15",IF(R5881&lt;=30,"Entre 15 e 30",IF(R5881&lt;=60,"Entre 30 e 60",IF(R5881&lt;=90,"Entre 60 e 90",IF(R5881&lt;=120,"Entre 90 e 120",IF(R5881&lt;=150,"Entre 120 e 150",IF(R5881&lt;=180,"Entre 150 e 180","Superior a 180")))))))</f>
        <v/>
      </c>
    </row>
    <row r="5882">
      <c r="A5882" t="inlineStr">
        <is>
          <t>Q025L03</t>
        </is>
      </c>
      <c r="B5882" t="inlineStr">
        <is>
          <t>NOVA VISAO SERVICOS TEMPORARIOS LTDA</t>
        </is>
      </c>
      <c r="C5882" t="n">
        <v>1</v>
      </c>
      <c r="D5882" t="inlineStr">
        <is>
          <t>IPCA</t>
        </is>
      </c>
      <c r="E5882" t="n">
        <v>0.009488792934583046</v>
      </c>
      <c r="F5882" t="inlineStr">
        <is>
          <t>MENSAL</t>
        </is>
      </c>
      <c r="G5882" t="n">
        <v>46690</v>
      </c>
      <c r="H5882" t="n">
        <v>46690</v>
      </c>
      <c r="I5882" t="n">
        <v>79</v>
      </c>
      <c r="J5882" t="inlineStr">
        <is>
          <t>CARTEIRA</t>
        </is>
      </c>
      <c r="K5882" t="inlineStr">
        <is>
          <t>CONTRATO</t>
        </is>
      </c>
      <c r="L5882" t="n">
        <v>2530.83</v>
      </c>
      <c r="M5882" t="inlineStr">
        <is>
          <t>IBIRAPITANGA FASE 3</t>
        </is>
      </c>
      <c r="N5882" s="142">
        <f>DATE(YEAR(G5882),MONTH(G5882),1)</f>
        <v/>
      </c>
      <c r="O5882" s="132">
        <f>IF(G5882&gt;$K$3,"Futuro","Atraso")</f>
        <v/>
      </c>
      <c r="P5882">
        <f>12*(YEAR(G5882)-YEAR($K$3))+(MONTH(G5882)-MONTH($K$3))</f>
        <v/>
      </c>
      <c r="Q5882" s="366">
        <f>IF(M5882="IBIRAPITANGA FASE 3",IF(O5882="Atraso",L5882,L5882/(1+$I$2)^P5882),IF(O5882="Atraso",L5882,L5882/(1+$I$1)^P5882))</f>
        <v/>
      </c>
      <c r="R5882">
        <f>IF(O5882="Atraso",$K$3-G5882,0)</f>
        <v/>
      </c>
      <c r="S5882">
        <f>IF(R5882&lt;=15,"Até 15",IF(R5882&lt;=30,"Entre 15 e 30",IF(R5882&lt;=60,"Entre 30 e 60",IF(R5882&lt;=90,"Entre 60 e 90",IF(R5882&lt;=120,"Entre 90 e 120",IF(R5882&lt;=150,"Entre 120 e 150",IF(R5882&lt;=180,"Entre 150 e 180","Superior a 180")))))))</f>
        <v/>
      </c>
    </row>
    <row r="5883">
      <c r="A5883" t="inlineStr">
        <is>
          <t>Q025L03</t>
        </is>
      </c>
      <c r="B5883" t="inlineStr">
        <is>
          <t>NOVA VISAO SERVICOS TEMPORARIOS LTDA</t>
        </is>
      </c>
      <c r="C5883" t="n">
        <v>1</v>
      </c>
      <c r="D5883" t="inlineStr">
        <is>
          <t>IPCA</t>
        </is>
      </c>
      <c r="E5883" t="n">
        <v>0.009488792934583046</v>
      </c>
      <c r="F5883" t="inlineStr">
        <is>
          <t>MENSAL</t>
        </is>
      </c>
      <c r="G5883" t="n">
        <v>46721</v>
      </c>
      <c r="H5883" t="n">
        <v>46721</v>
      </c>
      <c r="I5883" t="n">
        <v>80</v>
      </c>
      <c r="J5883" t="inlineStr">
        <is>
          <t>CARTEIRA</t>
        </is>
      </c>
      <c r="K5883" t="inlineStr">
        <is>
          <t>CONTRATO</t>
        </is>
      </c>
      <c r="L5883" t="n">
        <v>2530.83</v>
      </c>
      <c r="M5883" t="inlineStr">
        <is>
          <t>IBIRAPITANGA FASE 3</t>
        </is>
      </c>
      <c r="N5883" s="142">
        <f>DATE(YEAR(G5883),MONTH(G5883),1)</f>
        <v/>
      </c>
      <c r="O5883" s="132">
        <f>IF(G5883&gt;$K$3,"Futuro","Atraso")</f>
        <v/>
      </c>
      <c r="P5883">
        <f>12*(YEAR(G5883)-YEAR($K$3))+(MONTH(G5883)-MONTH($K$3))</f>
        <v/>
      </c>
      <c r="Q5883" s="366">
        <f>IF(M5883="IBIRAPITANGA FASE 3",IF(O5883="Atraso",L5883,L5883/(1+$I$2)^P5883),IF(O5883="Atraso",L5883,L5883/(1+$I$1)^P5883))</f>
        <v/>
      </c>
      <c r="R5883">
        <f>IF(O5883="Atraso",$K$3-G5883,0)</f>
        <v/>
      </c>
      <c r="S5883">
        <f>IF(R5883&lt;=15,"Até 15",IF(R5883&lt;=30,"Entre 15 e 30",IF(R5883&lt;=60,"Entre 30 e 60",IF(R5883&lt;=90,"Entre 60 e 90",IF(R5883&lt;=120,"Entre 90 e 120",IF(R5883&lt;=150,"Entre 120 e 150",IF(R5883&lt;=180,"Entre 150 e 180","Superior a 180")))))))</f>
        <v/>
      </c>
    </row>
    <row r="5884">
      <c r="A5884" t="inlineStr">
        <is>
          <t>Q025L03</t>
        </is>
      </c>
      <c r="B5884" t="inlineStr">
        <is>
          <t>NOVA VISAO SERVICOS TEMPORARIOS LTDA</t>
        </is>
      </c>
      <c r="C5884" t="n">
        <v>1</v>
      </c>
      <c r="D5884" t="inlineStr">
        <is>
          <t>IPCA</t>
        </is>
      </c>
      <c r="E5884" t="n">
        <v>0.009488792934583046</v>
      </c>
      <c r="F5884" t="inlineStr">
        <is>
          <t>MENSAL</t>
        </is>
      </c>
      <c r="G5884" t="n">
        <v>46751</v>
      </c>
      <c r="H5884" t="n">
        <v>46751</v>
      </c>
      <c r="I5884" t="n">
        <v>81</v>
      </c>
      <c r="J5884" t="inlineStr">
        <is>
          <t>CARTEIRA</t>
        </is>
      </c>
      <c r="K5884" t="inlineStr">
        <is>
          <t>CONTRATO</t>
        </is>
      </c>
      <c r="L5884" t="n">
        <v>2530.83</v>
      </c>
      <c r="M5884" t="inlineStr">
        <is>
          <t>IBIRAPITANGA FASE 3</t>
        </is>
      </c>
      <c r="N5884" s="142">
        <f>DATE(YEAR(G5884),MONTH(G5884),1)</f>
        <v/>
      </c>
      <c r="O5884" s="132">
        <f>IF(G5884&gt;$K$3,"Futuro","Atraso")</f>
        <v/>
      </c>
      <c r="P5884">
        <f>12*(YEAR(G5884)-YEAR($K$3))+(MONTH(G5884)-MONTH($K$3))</f>
        <v/>
      </c>
      <c r="Q5884" s="366">
        <f>IF(M5884="IBIRAPITANGA FASE 3",IF(O5884="Atraso",L5884,L5884/(1+$I$2)^P5884),IF(O5884="Atraso",L5884,L5884/(1+$I$1)^P5884))</f>
        <v/>
      </c>
      <c r="R5884">
        <f>IF(O5884="Atraso",$K$3-G5884,0)</f>
        <v/>
      </c>
      <c r="S5884">
        <f>IF(R5884&lt;=15,"Até 15",IF(R5884&lt;=30,"Entre 15 e 30",IF(R5884&lt;=60,"Entre 30 e 60",IF(R5884&lt;=90,"Entre 60 e 90",IF(R5884&lt;=120,"Entre 90 e 120",IF(R5884&lt;=150,"Entre 120 e 150",IF(R5884&lt;=180,"Entre 150 e 180","Superior a 180")))))))</f>
        <v/>
      </c>
    </row>
    <row r="5885">
      <c r="A5885" t="inlineStr">
        <is>
          <t>Q025L03</t>
        </is>
      </c>
      <c r="B5885" t="inlineStr">
        <is>
          <t>NOVA VISAO SERVICOS TEMPORARIOS LTDA</t>
        </is>
      </c>
      <c r="C5885" t="n">
        <v>1</v>
      </c>
      <c r="D5885" t="inlineStr">
        <is>
          <t>IPCA</t>
        </is>
      </c>
      <c r="E5885" t="n">
        <v>0.009488792934583046</v>
      </c>
      <c r="F5885" t="inlineStr">
        <is>
          <t>MENSAL</t>
        </is>
      </c>
      <c r="G5885" t="n">
        <v>46782</v>
      </c>
      <c r="H5885" t="n">
        <v>46782</v>
      </c>
      <c r="I5885" t="n">
        <v>82</v>
      </c>
      <c r="J5885" t="inlineStr">
        <is>
          <t>CARTEIRA</t>
        </is>
      </c>
      <c r="K5885" t="inlineStr">
        <is>
          <t>CONTRATO</t>
        </is>
      </c>
      <c r="L5885" t="n">
        <v>2530.83</v>
      </c>
      <c r="M5885" t="inlineStr">
        <is>
          <t>IBIRAPITANGA FASE 3</t>
        </is>
      </c>
      <c r="N5885" s="142">
        <f>DATE(YEAR(G5885),MONTH(G5885),1)</f>
        <v/>
      </c>
      <c r="O5885" s="132">
        <f>IF(G5885&gt;$K$3,"Futuro","Atraso")</f>
        <v/>
      </c>
      <c r="P5885">
        <f>12*(YEAR(G5885)-YEAR($K$3))+(MONTH(G5885)-MONTH($K$3))</f>
        <v/>
      </c>
      <c r="Q5885" s="366">
        <f>IF(M5885="IBIRAPITANGA FASE 3",IF(O5885="Atraso",L5885,L5885/(1+$I$2)^P5885),IF(O5885="Atraso",L5885,L5885/(1+$I$1)^P5885))</f>
        <v/>
      </c>
      <c r="R5885">
        <f>IF(O5885="Atraso",$K$3-G5885,0)</f>
        <v/>
      </c>
      <c r="S5885">
        <f>IF(R5885&lt;=15,"Até 15",IF(R5885&lt;=30,"Entre 15 e 30",IF(R5885&lt;=60,"Entre 30 e 60",IF(R5885&lt;=90,"Entre 60 e 90",IF(R5885&lt;=120,"Entre 90 e 120",IF(R5885&lt;=150,"Entre 120 e 150",IF(R5885&lt;=180,"Entre 150 e 180","Superior a 180")))))))</f>
        <v/>
      </c>
    </row>
    <row r="5886">
      <c r="A5886" t="inlineStr">
        <is>
          <t>Q025L03</t>
        </is>
      </c>
      <c r="B5886" t="inlineStr">
        <is>
          <t>NOVA VISAO SERVICOS TEMPORARIOS LTDA</t>
        </is>
      </c>
      <c r="C5886" t="n">
        <v>1</v>
      </c>
      <c r="D5886" t="inlineStr">
        <is>
          <t>IPCA</t>
        </is>
      </c>
      <c r="E5886" t="n">
        <v>0.009488792934583046</v>
      </c>
      <c r="F5886" t="inlineStr">
        <is>
          <t>MENSAL</t>
        </is>
      </c>
      <c r="G5886" t="n">
        <v>46812</v>
      </c>
      <c r="H5886" t="n">
        <v>46812</v>
      </c>
      <c r="I5886" t="n">
        <v>83</v>
      </c>
      <c r="J5886" t="inlineStr">
        <is>
          <t>CARTEIRA</t>
        </is>
      </c>
      <c r="K5886" t="inlineStr">
        <is>
          <t>CONTRATO</t>
        </is>
      </c>
      <c r="L5886" t="n">
        <v>2530.83</v>
      </c>
      <c r="M5886" t="inlineStr">
        <is>
          <t>IBIRAPITANGA FASE 3</t>
        </is>
      </c>
      <c r="N5886" s="142">
        <f>DATE(YEAR(G5886),MONTH(G5886),1)</f>
        <v/>
      </c>
      <c r="O5886" s="132">
        <f>IF(G5886&gt;$K$3,"Futuro","Atraso")</f>
        <v/>
      </c>
      <c r="P5886">
        <f>12*(YEAR(G5886)-YEAR($K$3))+(MONTH(G5886)-MONTH($K$3))</f>
        <v/>
      </c>
      <c r="Q5886" s="366">
        <f>IF(M5886="IBIRAPITANGA FASE 3",IF(O5886="Atraso",L5886,L5886/(1+$I$2)^P5886),IF(O5886="Atraso",L5886,L5886/(1+$I$1)^P5886))</f>
        <v/>
      </c>
      <c r="R5886">
        <f>IF(O5886="Atraso",$K$3-G5886,0)</f>
        <v/>
      </c>
      <c r="S5886">
        <f>IF(R5886&lt;=15,"Até 15",IF(R5886&lt;=30,"Entre 15 e 30",IF(R5886&lt;=60,"Entre 30 e 60",IF(R5886&lt;=90,"Entre 60 e 90",IF(R5886&lt;=120,"Entre 90 e 120",IF(R5886&lt;=150,"Entre 120 e 150",IF(R5886&lt;=180,"Entre 150 e 180","Superior a 180")))))))</f>
        <v/>
      </c>
    </row>
    <row r="5887">
      <c r="A5887" t="inlineStr">
        <is>
          <t>Q025L03</t>
        </is>
      </c>
      <c r="B5887" t="inlineStr">
        <is>
          <t>NOVA VISAO SERVICOS TEMPORARIOS LTDA</t>
        </is>
      </c>
      <c r="C5887" t="n">
        <v>1</v>
      </c>
      <c r="D5887" t="inlineStr">
        <is>
          <t>IPCA</t>
        </is>
      </c>
      <c r="E5887" t="n">
        <v>0.009488792934583046</v>
      </c>
      <c r="F5887" t="inlineStr">
        <is>
          <t>MENSAL</t>
        </is>
      </c>
      <c r="G5887" t="n">
        <v>46842</v>
      </c>
      <c r="H5887" t="n">
        <v>46842</v>
      </c>
      <c r="I5887" t="n">
        <v>84</v>
      </c>
      <c r="J5887" t="inlineStr">
        <is>
          <t>CARTEIRA</t>
        </is>
      </c>
      <c r="K5887" t="inlineStr">
        <is>
          <t>CONTRATO</t>
        </is>
      </c>
      <c r="L5887" t="n">
        <v>2530.83</v>
      </c>
      <c r="M5887" t="inlineStr">
        <is>
          <t>IBIRAPITANGA FASE 3</t>
        </is>
      </c>
      <c r="N5887" s="142">
        <f>DATE(YEAR(G5887),MONTH(G5887),1)</f>
        <v/>
      </c>
      <c r="O5887" s="132">
        <f>IF(G5887&gt;$K$3,"Futuro","Atraso")</f>
        <v/>
      </c>
      <c r="P5887">
        <f>12*(YEAR(G5887)-YEAR($K$3))+(MONTH(G5887)-MONTH($K$3))</f>
        <v/>
      </c>
      <c r="Q5887" s="366">
        <f>IF(M5887="IBIRAPITANGA FASE 3",IF(O5887="Atraso",L5887,L5887/(1+$I$2)^P5887),IF(O5887="Atraso",L5887,L5887/(1+$I$1)^P5887))</f>
        <v/>
      </c>
      <c r="R5887">
        <f>IF(O5887="Atraso",$K$3-G5887,0)</f>
        <v/>
      </c>
      <c r="S5887">
        <f>IF(R5887&lt;=15,"Até 15",IF(R5887&lt;=30,"Entre 15 e 30",IF(R5887&lt;=60,"Entre 30 e 60",IF(R5887&lt;=90,"Entre 60 e 90",IF(R5887&lt;=120,"Entre 90 e 120",IF(R5887&lt;=150,"Entre 120 e 150",IF(R5887&lt;=180,"Entre 150 e 180","Superior a 180")))))))</f>
        <v/>
      </c>
    </row>
    <row r="5888">
      <c r="A5888" t="inlineStr">
        <is>
          <t>Q025L03</t>
        </is>
      </c>
      <c r="B5888" t="inlineStr">
        <is>
          <t>NOVA VISAO SERVICOS TEMPORARIOS LTDA</t>
        </is>
      </c>
      <c r="C5888" t="n">
        <v>1</v>
      </c>
      <c r="D5888" t="inlineStr">
        <is>
          <t>IPCA</t>
        </is>
      </c>
      <c r="E5888" t="n">
        <v>0.009488792934583046</v>
      </c>
      <c r="F5888" t="inlineStr">
        <is>
          <t>MENSAL</t>
        </is>
      </c>
      <c r="G5888" t="n">
        <v>46873</v>
      </c>
      <c r="H5888" t="n">
        <v>46873</v>
      </c>
      <c r="I5888" t="n">
        <v>85</v>
      </c>
      <c r="J5888" t="inlineStr">
        <is>
          <t>CARTEIRA</t>
        </is>
      </c>
      <c r="K5888" t="inlineStr">
        <is>
          <t>CONTRATO</t>
        </is>
      </c>
      <c r="L5888" t="n">
        <v>2530.83</v>
      </c>
      <c r="M5888" t="inlineStr">
        <is>
          <t>IBIRAPITANGA FASE 3</t>
        </is>
      </c>
      <c r="N5888" s="142">
        <f>DATE(YEAR(G5888),MONTH(G5888),1)</f>
        <v/>
      </c>
      <c r="O5888" s="132">
        <f>IF(G5888&gt;$K$3,"Futuro","Atraso")</f>
        <v/>
      </c>
      <c r="P5888">
        <f>12*(YEAR(G5888)-YEAR($K$3))+(MONTH(G5888)-MONTH($K$3))</f>
        <v/>
      </c>
      <c r="Q5888" s="366">
        <f>IF(M5888="IBIRAPITANGA FASE 3",IF(O5888="Atraso",L5888,L5888/(1+$I$2)^P5888),IF(O5888="Atraso",L5888,L5888/(1+$I$1)^P5888))</f>
        <v/>
      </c>
      <c r="R5888">
        <f>IF(O5888="Atraso",$K$3-G5888,0)</f>
        <v/>
      </c>
      <c r="S5888">
        <f>IF(R5888&lt;=15,"Até 15",IF(R5888&lt;=30,"Entre 15 e 30",IF(R5888&lt;=60,"Entre 30 e 60",IF(R5888&lt;=90,"Entre 60 e 90",IF(R5888&lt;=120,"Entre 90 e 120",IF(R5888&lt;=150,"Entre 120 e 150",IF(R5888&lt;=180,"Entre 150 e 180","Superior a 180")))))))</f>
        <v/>
      </c>
    </row>
    <row r="5889">
      <c r="A5889" t="inlineStr">
        <is>
          <t>Q025L03</t>
        </is>
      </c>
      <c r="B5889" t="inlineStr">
        <is>
          <t>NOVA VISAO SERVICOS TEMPORARIOS LTDA</t>
        </is>
      </c>
      <c r="C5889" t="n">
        <v>1</v>
      </c>
      <c r="D5889" t="inlineStr">
        <is>
          <t>IPCA</t>
        </is>
      </c>
      <c r="E5889" t="n">
        <v>0.009488792934583046</v>
      </c>
      <c r="F5889" t="inlineStr">
        <is>
          <t>MENSAL</t>
        </is>
      </c>
      <c r="G5889" t="n">
        <v>46873</v>
      </c>
      <c r="H5889" t="n">
        <v>46873</v>
      </c>
      <c r="I5889" t="n">
        <v>7</v>
      </c>
      <c r="J5889" t="inlineStr">
        <is>
          <t>CARTEIRA</t>
        </is>
      </c>
      <c r="K5889" t="inlineStr">
        <is>
          <t>CONTRATO</t>
        </is>
      </c>
      <c r="L5889" t="n">
        <v>13717.14</v>
      </c>
      <c r="M5889" t="inlineStr">
        <is>
          <t>IBIRAPITANGA FASE 3</t>
        </is>
      </c>
      <c r="N5889" s="142">
        <f>DATE(YEAR(G5889),MONTH(G5889),1)</f>
        <v/>
      </c>
      <c r="O5889" s="132">
        <f>IF(G5889&gt;$K$3,"Futuro","Atraso")</f>
        <v/>
      </c>
      <c r="P5889">
        <f>12*(YEAR(G5889)-YEAR($K$3))+(MONTH(G5889)-MONTH($K$3))</f>
        <v/>
      </c>
      <c r="Q5889" s="366">
        <f>IF(M5889="IBIRAPITANGA FASE 3",IF(O5889="Atraso",L5889,L5889/(1+$I$2)^P5889),IF(O5889="Atraso",L5889,L5889/(1+$I$1)^P5889))</f>
        <v/>
      </c>
      <c r="R5889">
        <f>IF(O5889="Atraso",$K$3-G5889,0)</f>
        <v/>
      </c>
      <c r="S5889">
        <f>IF(R5889&lt;=15,"Até 15",IF(R5889&lt;=30,"Entre 15 e 30",IF(R5889&lt;=60,"Entre 30 e 60",IF(R5889&lt;=90,"Entre 60 e 90",IF(R5889&lt;=120,"Entre 90 e 120",IF(R5889&lt;=150,"Entre 120 e 150",IF(R5889&lt;=180,"Entre 150 e 180","Superior a 180")))))))</f>
        <v/>
      </c>
    </row>
    <row r="5890">
      <c r="A5890" t="inlineStr">
        <is>
          <t>Q025L03</t>
        </is>
      </c>
      <c r="B5890" t="inlineStr">
        <is>
          <t>NOVA VISAO SERVICOS TEMPORARIOS LTDA</t>
        </is>
      </c>
      <c r="C5890" t="n">
        <v>1</v>
      </c>
      <c r="D5890" t="inlineStr">
        <is>
          <t>IPCA</t>
        </is>
      </c>
      <c r="E5890" t="n">
        <v>0.009488792934583046</v>
      </c>
      <c r="F5890" t="inlineStr">
        <is>
          <t>MENSAL</t>
        </is>
      </c>
      <c r="G5890" t="n">
        <v>46903</v>
      </c>
      <c r="H5890" t="n">
        <v>46903</v>
      </c>
      <c r="I5890" t="n">
        <v>86</v>
      </c>
      <c r="J5890" t="inlineStr">
        <is>
          <t>CARTEIRA</t>
        </is>
      </c>
      <c r="K5890" t="inlineStr">
        <is>
          <t>CONTRATO</t>
        </is>
      </c>
      <c r="L5890" t="n">
        <v>2530.83</v>
      </c>
      <c r="M5890" t="inlineStr">
        <is>
          <t>IBIRAPITANGA FASE 3</t>
        </is>
      </c>
      <c r="N5890" s="142">
        <f>DATE(YEAR(G5890),MONTH(G5890),1)</f>
        <v/>
      </c>
      <c r="O5890" s="132">
        <f>IF(G5890&gt;$K$3,"Futuro","Atraso")</f>
        <v/>
      </c>
      <c r="P5890">
        <f>12*(YEAR(G5890)-YEAR($K$3))+(MONTH(G5890)-MONTH($K$3))</f>
        <v/>
      </c>
      <c r="Q5890" s="366">
        <f>IF(M5890="IBIRAPITANGA FASE 3",IF(O5890="Atraso",L5890,L5890/(1+$I$2)^P5890),IF(O5890="Atraso",L5890,L5890/(1+$I$1)^P5890))</f>
        <v/>
      </c>
      <c r="R5890">
        <f>IF(O5890="Atraso",$K$3-G5890,0)</f>
        <v/>
      </c>
      <c r="S5890">
        <f>IF(R5890&lt;=15,"Até 15",IF(R5890&lt;=30,"Entre 15 e 30",IF(R5890&lt;=60,"Entre 30 e 60",IF(R5890&lt;=90,"Entre 60 e 90",IF(R5890&lt;=120,"Entre 90 e 120",IF(R5890&lt;=150,"Entre 120 e 150",IF(R5890&lt;=180,"Entre 150 e 180","Superior a 180")))))))</f>
        <v/>
      </c>
    </row>
    <row r="5891">
      <c r="A5891" t="inlineStr">
        <is>
          <t>Q025L03</t>
        </is>
      </c>
      <c r="B5891" t="inlineStr">
        <is>
          <t>NOVA VISAO SERVICOS TEMPORARIOS LTDA</t>
        </is>
      </c>
      <c r="C5891" t="n">
        <v>1</v>
      </c>
      <c r="D5891" t="inlineStr">
        <is>
          <t>IPCA</t>
        </is>
      </c>
      <c r="E5891" t="n">
        <v>0.009488792934583046</v>
      </c>
      <c r="F5891" t="inlineStr">
        <is>
          <t>MENSAL</t>
        </is>
      </c>
      <c r="G5891" t="n">
        <v>46934</v>
      </c>
      <c r="H5891" t="n">
        <v>46934</v>
      </c>
      <c r="I5891" t="n">
        <v>87</v>
      </c>
      <c r="J5891" t="inlineStr">
        <is>
          <t>CARTEIRA</t>
        </is>
      </c>
      <c r="K5891" t="inlineStr">
        <is>
          <t>CONTRATO</t>
        </is>
      </c>
      <c r="L5891" t="n">
        <v>2530.83</v>
      </c>
      <c r="M5891" t="inlineStr">
        <is>
          <t>IBIRAPITANGA FASE 3</t>
        </is>
      </c>
      <c r="N5891" s="142">
        <f>DATE(YEAR(G5891),MONTH(G5891),1)</f>
        <v/>
      </c>
      <c r="O5891" s="132">
        <f>IF(G5891&gt;$K$3,"Futuro","Atraso")</f>
        <v/>
      </c>
      <c r="P5891">
        <f>12*(YEAR(G5891)-YEAR($K$3))+(MONTH(G5891)-MONTH($K$3))</f>
        <v/>
      </c>
      <c r="Q5891" s="366">
        <f>IF(M5891="IBIRAPITANGA FASE 3",IF(O5891="Atraso",L5891,L5891/(1+$I$2)^P5891),IF(O5891="Atraso",L5891,L5891/(1+$I$1)^P5891))</f>
        <v/>
      </c>
      <c r="R5891">
        <f>IF(O5891="Atraso",$K$3-G5891,0)</f>
        <v/>
      </c>
      <c r="S5891">
        <f>IF(R5891&lt;=15,"Até 15",IF(R5891&lt;=30,"Entre 15 e 30",IF(R5891&lt;=60,"Entre 30 e 60",IF(R5891&lt;=90,"Entre 60 e 90",IF(R5891&lt;=120,"Entre 90 e 120",IF(R5891&lt;=150,"Entre 120 e 150",IF(R5891&lt;=180,"Entre 150 e 180","Superior a 180")))))))</f>
        <v/>
      </c>
    </row>
    <row r="5892">
      <c r="A5892" t="inlineStr">
        <is>
          <t>Q025L03</t>
        </is>
      </c>
      <c r="B5892" t="inlineStr">
        <is>
          <t>NOVA VISAO SERVICOS TEMPORARIOS LTDA</t>
        </is>
      </c>
      <c r="C5892" t="n">
        <v>1</v>
      </c>
      <c r="D5892" t="inlineStr">
        <is>
          <t>IPCA</t>
        </is>
      </c>
      <c r="E5892" t="n">
        <v>0.009488792934583046</v>
      </c>
      <c r="F5892" t="inlineStr">
        <is>
          <t>MENSAL</t>
        </is>
      </c>
      <c r="G5892" t="n">
        <v>46964</v>
      </c>
      <c r="H5892" t="n">
        <v>46964</v>
      </c>
      <c r="I5892" t="n">
        <v>88</v>
      </c>
      <c r="J5892" t="inlineStr">
        <is>
          <t>CARTEIRA</t>
        </is>
      </c>
      <c r="K5892" t="inlineStr">
        <is>
          <t>CONTRATO</t>
        </is>
      </c>
      <c r="L5892" t="n">
        <v>2530.83</v>
      </c>
      <c r="M5892" t="inlineStr">
        <is>
          <t>IBIRAPITANGA FASE 3</t>
        </is>
      </c>
      <c r="N5892" s="142">
        <f>DATE(YEAR(G5892),MONTH(G5892),1)</f>
        <v/>
      </c>
      <c r="O5892" s="132">
        <f>IF(G5892&gt;$K$3,"Futuro","Atraso")</f>
        <v/>
      </c>
      <c r="P5892">
        <f>12*(YEAR(G5892)-YEAR($K$3))+(MONTH(G5892)-MONTH($K$3))</f>
        <v/>
      </c>
      <c r="Q5892" s="366">
        <f>IF(M5892="IBIRAPITANGA FASE 3",IF(O5892="Atraso",L5892,L5892/(1+$I$2)^P5892),IF(O5892="Atraso",L5892,L5892/(1+$I$1)^P5892))</f>
        <v/>
      </c>
      <c r="R5892">
        <f>IF(O5892="Atraso",$K$3-G5892,0)</f>
        <v/>
      </c>
      <c r="S5892">
        <f>IF(R5892&lt;=15,"Até 15",IF(R5892&lt;=30,"Entre 15 e 30",IF(R5892&lt;=60,"Entre 30 e 60",IF(R5892&lt;=90,"Entre 60 e 90",IF(R5892&lt;=120,"Entre 90 e 120",IF(R5892&lt;=150,"Entre 120 e 150",IF(R5892&lt;=180,"Entre 150 e 180","Superior a 180")))))))</f>
        <v/>
      </c>
    </row>
    <row r="5893">
      <c r="A5893" t="inlineStr">
        <is>
          <t>Q025L03</t>
        </is>
      </c>
      <c r="B5893" t="inlineStr">
        <is>
          <t>NOVA VISAO SERVICOS TEMPORARIOS LTDA</t>
        </is>
      </c>
      <c r="C5893" t="n">
        <v>1</v>
      </c>
      <c r="D5893" t="inlineStr">
        <is>
          <t>IPCA</t>
        </is>
      </c>
      <c r="E5893" t="n">
        <v>0.009488792934583046</v>
      </c>
      <c r="F5893" t="inlineStr">
        <is>
          <t>MENSAL</t>
        </is>
      </c>
      <c r="G5893" t="n">
        <v>46995</v>
      </c>
      <c r="H5893" t="n">
        <v>46995</v>
      </c>
      <c r="I5893" t="n">
        <v>89</v>
      </c>
      <c r="J5893" t="inlineStr">
        <is>
          <t>CARTEIRA</t>
        </is>
      </c>
      <c r="K5893" t="inlineStr">
        <is>
          <t>CONTRATO</t>
        </is>
      </c>
      <c r="L5893" t="n">
        <v>2530.83</v>
      </c>
      <c r="M5893" t="inlineStr">
        <is>
          <t>IBIRAPITANGA FASE 3</t>
        </is>
      </c>
      <c r="N5893" s="142">
        <f>DATE(YEAR(G5893),MONTH(G5893),1)</f>
        <v/>
      </c>
      <c r="O5893" s="132">
        <f>IF(G5893&gt;$K$3,"Futuro","Atraso")</f>
        <v/>
      </c>
      <c r="P5893">
        <f>12*(YEAR(G5893)-YEAR($K$3))+(MONTH(G5893)-MONTH($K$3))</f>
        <v/>
      </c>
      <c r="Q5893" s="366">
        <f>IF(M5893="IBIRAPITANGA FASE 3",IF(O5893="Atraso",L5893,L5893/(1+$I$2)^P5893),IF(O5893="Atraso",L5893,L5893/(1+$I$1)^P5893))</f>
        <v/>
      </c>
      <c r="R5893">
        <f>IF(O5893="Atraso",$K$3-G5893,0)</f>
        <v/>
      </c>
      <c r="S5893">
        <f>IF(R5893&lt;=15,"Até 15",IF(R5893&lt;=30,"Entre 15 e 30",IF(R5893&lt;=60,"Entre 30 e 60",IF(R5893&lt;=90,"Entre 60 e 90",IF(R5893&lt;=120,"Entre 90 e 120",IF(R5893&lt;=150,"Entre 120 e 150",IF(R5893&lt;=180,"Entre 150 e 180","Superior a 180")))))))</f>
        <v/>
      </c>
    </row>
    <row r="5894">
      <c r="A5894" t="inlineStr">
        <is>
          <t>Q025L03</t>
        </is>
      </c>
      <c r="B5894" t="inlineStr">
        <is>
          <t>NOVA VISAO SERVICOS TEMPORARIOS LTDA</t>
        </is>
      </c>
      <c r="C5894" t="n">
        <v>1</v>
      </c>
      <c r="D5894" t="inlineStr">
        <is>
          <t>IPCA</t>
        </is>
      </c>
      <c r="E5894" t="n">
        <v>0.009488792934583046</v>
      </c>
      <c r="F5894" t="inlineStr">
        <is>
          <t>MENSAL</t>
        </is>
      </c>
      <c r="G5894" t="n">
        <v>47026</v>
      </c>
      <c r="H5894" t="n">
        <v>47026</v>
      </c>
      <c r="I5894" t="n">
        <v>90</v>
      </c>
      <c r="J5894" t="inlineStr">
        <is>
          <t>CARTEIRA</t>
        </is>
      </c>
      <c r="K5894" t="inlineStr">
        <is>
          <t>CONTRATO</t>
        </is>
      </c>
      <c r="L5894" t="n">
        <v>2530.83</v>
      </c>
      <c r="M5894" t="inlineStr">
        <is>
          <t>IBIRAPITANGA FASE 3</t>
        </is>
      </c>
      <c r="N5894" s="142">
        <f>DATE(YEAR(G5894),MONTH(G5894),1)</f>
        <v/>
      </c>
      <c r="O5894" s="132">
        <f>IF(G5894&gt;$K$3,"Futuro","Atraso")</f>
        <v/>
      </c>
      <c r="P5894">
        <f>12*(YEAR(G5894)-YEAR($K$3))+(MONTH(G5894)-MONTH($K$3))</f>
        <v/>
      </c>
      <c r="Q5894" s="366">
        <f>IF(M5894="IBIRAPITANGA FASE 3",IF(O5894="Atraso",L5894,L5894/(1+$I$2)^P5894),IF(O5894="Atraso",L5894,L5894/(1+$I$1)^P5894))</f>
        <v/>
      </c>
      <c r="R5894">
        <f>IF(O5894="Atraso",$K$3-G5894,0)</f>
        <v/>
      </c>
      <c r="S5894">
        <f>IF(R5894&lt;=15,"Até 15",IF(R5894&lt;=30,"Entre 15 e 30",IF(R5894&lt;=60,"Entre 30 e 60",IF(R5894&lt;=90,"Entre 60 e 90",IF(R5894&lt;=120,"Entre 90 e 120",IF(R5894&lt;=150,"Entre 120 e 150",IF(R5894&lt;=180,"Entre 150 e 180","Superior a 180")))))))</f>
        <v/>
      </c>
    </row>
    <row r="5895">
      <c r="A5895" t="inlineStr">
        <is>
          <t>Q025L03</t>
        </is>
      </c>
      <c r="B5895" t="inlineStr">
        <is>
          <t>NOVA VISAO SERVICOS TEMPORARIOS LTDA</t>
        </is>
      </c>
      <c r="C5895" t="n">
        <v>1</v>
      </c>
      <c r="D5895" t="inlineStr">
        <is>
          <t>IPCA</t>
        </is>
      </c>
      <c r="E5895" t="n">
        <v>0.009488792934583046</v>
      </c>
      <c r="F5895" t="inlineStr">
        <is>
          <t>MENSAL</t>
        </is>
      </c>
      <c r="G5895" t="n">
        <v>47056</v>
      </c>
      <c r="H5895" t="n">
        <v>47056</v>
      </c>
      <c r="I5895" t="n">
        <v>91</v>
      </c>
      <c r="J5895" t="inlineStr">
        <is>
          <t>CARTEIRA</t>
        </is>
      </c>
      <c r="K5895" t="inlineStr">
        <is>
          <t>CONTRATO</t>
        </is>
      </c>
      <c r="L5895" t="n">
        <v>2530.83</v>
      </c>
      <c r="M5895" t="inlineStr">
        <is>
          <t>IBIRAPITANGA FASE 3</t>
        </is>
      </c>
      <c r="N5895" s="142">
        <f>DATE(YEAR(G5895),MONTH(G5895),1)</f>
        <v/>
      </c>
      <c r="O5895" s="132">
        <f>IF(G5895&gt;$K$3,"Futuro","Atraso")</f>
        <v/>
      </c>
      <c r="P5895">
        <f>12*(YEAR(G5895)-YEAR($K$3))+(MONTH(G5895)-MONTH($K$3))</f>
        <v/>
      </c>
      <c r="Q5895" s="366">
        <f>IF(M5895="IBIRAPITANGA FASE 3",IF(O5895="Atraso",L5895,L5895/(1+$I$2)^P5895),IF(O5895="Atraso",L5895,L5895/(1+$I$1)^P5895))</f>
        <v/>
      </c>
      <c r="R5895">
        <f>IF(O5895="Atraso",$K$3-G5895,0)</f>
        <v/>
      </c>
      <c r="S5895">
        <f>IF(R5895&lt;=15,"Até 15",IF(R5895&lt;=30,"Entre 15 e 30",IF(R5895&lt;=60,"Entre 30 e 60",IF(R5895&lt;=90,"Entre 60 e 90",IF(R5895&lt;=120,"Entre 90 e 120",IF(R5895&lt;=150,"Entre 120 e 150",IF(R5895&lt;=180,"Entre 150 e 180","Superior a 180")))))))</f>
        <v/>
      </c>
    </row>
    <row r="5896">
      <c r="A5896" t="inlineStr">
        <is>
          <t>Q025L03</t>
        </is>
      </c>
      <c r="B5896" t="inlineStr">
        <is>
          <t>NOVA VISAO SERVICOS TEMPORARIOS LTDA</t>
        </is>
      </c>
      <c r="C5896" t="n">
        <v>1</v>
      </c>
      <c r="D5896" t="inlineStr">
        <is>
          <t>IPCA</t>
        </is>
      </c>
      <c r="E5896" t="n">
        <v>0.009488792934583046</v>
      </c>
      <c r="F5896" t="inlineStr">
        <is>
          <t>MENSAL</t>
        </is>
      </c>
      <c r="G5896" t="n">
        <v>47087</v>
      </c>
      <c r="H5896" t="n">
        <v>47087</v>
      </c>
      <c r="I5896" t="n">
        <v>92</v>
      </c>
      <c r="J5896" t="inlineStr">
        <is>
          <t>CARTEIRA</t>
        </is>
      </c>
      <c r="K5896" t="inlineStr">
        <is>
          <t>CONTRATO</t>
        </is>
      </c>
      <c r="L5896" t="n">
        <v>2530.83</v>
      </c>
      <c r="M5896" t="inlineStr">
        <is>
          <t>IBIRAPITANGA FASE 3</t>
        </is>
      </c>
      <c r="N5896" s="142">
        <f>DATE(YEAR(G5896),MONTH(G5896),1)</f>
        <v/>
      </c>
      <c r="O5896" s="132">
        <f>IF(G5896&gt;$K$3,"Futuro","Atraso")</f>
        <v/>
      </c>
      <c r="P5896">
        <f>12*(YEAR(G5896)-YEAR($K$3))+(MONTH(G5896)-MONTH($K$3))</f>
        <v/>
      </c>
      <c r="Q5896" s="366">
        <f>IF(M5896="IBIRAPITANGA FASE 3",IF(O5896="Atraso",L5896,L5896/(1+$I$2)^P5896),IF(O5896="Atraso",L5896,L5896/(1+$I$1)^P5896))</f>
        <v/>
      </c>
      <c r="R5896">
        <f>IF(O5896="Atraso",$K$3-G5896,0)</f>
        <v/>
      </c>
      <c r="S5896">
        <f>IF(R5896&lt;=15,"Até 15",IF(R5896&lt;=30,"Entre 15 e 30",IF(R5896&lt;=60,"Entre 30 e 60",IF(R5896&lt;=90,"Entre 60 e 90",IF(R5896&lt;=120,"Entre 90 e 120",IF(R5896&lt;=150,"Entre 120 e 150",IF(R5896&lt;=180,"Entre 150 e 180","Superior a 180")))))))</f>
        <v/>
      </c>
    </row>
    <row r="5897">
      <c r="A5897" t="inlineStr">
        <is>
          <t>Q025L03</t>
        </is>
      </c>
      <c r="B5897" t="inlineStr">
        <is>
          <t>NOVA VISAO SERVICOS TEMPORARIOS LTDA</t>
        </is>
      </c>
      <c r="C5897" t="n">
        <v>1</v>
      </c>
      <c r="D5897" t="inlineStr">
        <is>
          <t>IPCA</t>
        </is>
      </c>
      <c r="E5897" t="n">
        <v>0.009488792934583046</v>
      </c>
      <c r="F5897" t="inlineStr">
        <is>
          <t>MENSAL</t>
        </is>
      </c>
      <c r="G5897" t="n">
        <v>47117</v>
      </c>
      <c r="H5897" t="n">
        <v>47117</v>
      </c>
      <c r="I5897" t="n">
        <v>93</v>
      </c>
      <c r="J5897" t="inlineStr">
        <is>
          <t>CARTEIRA</t>
        </is>
      </c>
      <c r="K5897" t="inlineStr">
        <is>
          <t>CONTRATO</t>
        </is>
      </c>
      <c r="L5897" t="n">
        <v>2530.83</v>
      </c>
      <c r="M5897" t="inlineStr">
        <is>
          <t>IBIRAPITANGA FASE 3</t>
        </is>
      </c>
      <c r="N5897" s="142">
        <f>DATE(YEAR(G5897),MONTH(G5897),1)</f>
        <v/>
      </c>
      <c r="O5897" s="132">
        <f>IF(G5897&gt;$K$3,"Futuro","Atraso")</f>
        <v/>
      </c>
      <c r="P5897">
        <f>12*(YEAR(G5897)-YEAR($K$3))+(MONTH(G5897)-MONTH($K$3))</f>
        <v/>
      </c>
      <c r="Q5897" s="366">
        <f>IF(M5897="IBIRAPITANGA FASE 3",IF(O5897="Atraso",L5897,L5897/(1+$I$2)^P5897),IF(O5897="Atraso",L5897,L5897/(1+$I$1)^P5897))</f>
        <v/>
      </c>
      <c r="R5897">
        <f>IF(O5897="Atraso",$K$3-G5897,0)</f>
        <v/>
      </c>
      <c r="S5897">
        <f>IF(R5897&lt;=15,"Até 15",IF(R5897&lt;=30,"Entre 15 e 30",IF(R5897&lt;=60,"Entre 30 e 60",IF(R5897&lt;=90,"Entre 60 e 90",IF(R5897&lt;=120,"Entre 90 e 120",IF(R5897&lt;=150,"Entre 120 e 150",IF(R5897&lt;=180,"Entre 150 e 180","Superior a 180")))))))</f>
        <v/>
      </c>
    </row>
    <row r="5898">
      <c r="A5898" t="inlineStr">
        <is>
          <t>Q025L03</t>
        </is>
      </c>
      <c r="B5898" t="inlineStr">
        <is>
          <t>NOVA VISAO SERVICOS TEMPORARIOS LTDA</t>
        </is>
      </c>
      <c r="C5898" t="n">
        <v>1</v>
      </c>
      <c r="D5898" t="inlineStr">
        <is>
          <t>IPCA</t>
        </is>
      </c>
      <c r="E5898" t="n">
        <v>0.009488792934583046</v>
      </c>
      <c r="F5898" t="inlineStr">
        <is>
          <t>MENSAL</t>
        </is>
      </c>
      <c r="G5898" t="n">
        <v>47148</v>
      </c>
      <c r="H5898" t="n">
        <v>47148</v>
      </c>
      <c r="I5898" t="n">
        <v>94</v>
      </c>
      <c r="J5898" t="inlineStr">
        <is>
          <t>CARTEIRA</t>
        </is>
      </c>
      <c r="K5898" t="inlineStr">
        <is>
          <t>CONTRATO</t>
        </is>
      </c>
      <c r="L5898" t="n">
        <v>2530.83</v>
      </c>
      <c r="M5898" t="inlineStr">
        <is>
          <t>IBIRAPITANGA FASE 3</t>
        </is>
      </c>
      <c r="N5898" s="142">
        <f>DATE(YEAR(G5898),MONTH(G5898),1)</f>
        <v/>
      </c>
      <c r="O5898" s="132">
        <f>IF(G5898&gt;$K$3,"Futuro","Atraso")</f>
        <v/>
      </c>
      <c r="P5898">
        <f>12*(YEAR(G5898)-YEAR($K$3))+(MONTH(G5898)-MONTH($K$3))</f>
        <v/>
      </c>
      <c r="Q5898" s="366">
        <f>IF(M5898="IBIRAPITANGA FASE 3",IF(O5898="Atraso",L5898,L5898/(1+$I$2)^P5898),IF(O5898="Atraso",L5898,L5898/(1+$I$1)^P5898))</f>
        <v/>
      </c>
      <c r="R5898">
        <f>IF(O5898="Atraso",$K$3-G5898,0)</f>
        <v/>
      </c>
      <c r="S5898">
        <f>IF(R5898&lt;=15,"Até 15",IF(R5898&lt;=30,"Entre 15 e 30",IF(R5898&lt;=60,"Entre 30 e 60",IF(R5898&lt;=90,"Entre 60 e 90",IF(R5898&lt;=120,"Entre 90 e 120",IF(R5898&lt;=150,"Entre 120 e 150",IF(R5898&lt;=180,"Entre 150 e 180","Superior a 180")))))))</f>
        <v/>
      </c>
    </row>
    <row r="5899">
      <c r="A5899" t="inlineStr">
        <is>
          <t>Q025L03</t>
        </is>
      </c>
      <c r="B5899" t="inlineStr">
        <is>
          <t>NOVA VISAO SERVICOS TEMPORARIOS LTDA</t>
        </is>
      </c>
      <c r="C5899" t="n">
        <v>1</v>
      </c>
      <c r="D5899" t="inlineStr">
        <is>
          <t>IPCA</t>
        </is>
      </c>
      <c r="E5899" t="n">
        <v>0.009488792934583046</v>
      </c>
      <c r="F5899" t="inlineStr">
        <is>
          <t>MENSAL</t>
        </is>
      </c>
      <c r="G5899" t="n">
        <v>47177</v>
      </c>
      <c r="H5899" t="n">
        <v>47177</v>
      </c>
      <c r="I5899" t="n">
        <v>95</v>
      </c>
      <c r="J5899" t="inlineStr">
        <is>
          <t>CARTEIRA</t>
        </is>
      </c>
      <c r="K5899" t="inlineStr">
        <is>
          <t>CONTRATO</t>
        </is>
      </c>
      <c r="L5899" t="n">
        <v>2530.83</v>
      </c>
      <c r="M5899" t="inlineStr">
        <is>
          <t>IBIRAPITANGA FASE 3</t>
        </is>
      </c>
      <c r="N5899" s="142">
        <f>DATE(YEAR(G5899),MONTH(G5899),1)</f>
        <v/>
      </c>
      <c r="O5899" s="132">
        <f>IF(G5899&gt;$K$3,"Futuro","Atraso")</f>
        <v/>
      </c>
      <c r="P5899">
        <f>12*(YEAR(G5899)-YEAR($K$3))+(MONTH(G5899)-MONTH($K$3))</f>
        <v/>
      </c>
      <c r="Q5899" s="366">
        <f>IF(M5899="IBIRAPITANGA FASE 3",IF(O5899="Atraso",L5899,L5899/(1+$I$2)^P5899),IF(O5899="Atraso",L5899,L5899/(1+$I$1)^P5899))</f>
        <v/>
      </c>
      <c r="R5899">
        <f>IF(O5899="Atraso",$K$3-G5899,0)</f>
        <v/>
      </c>
      <c r="S5899">
        <f>IF(R5899&lt;=15,"Até 15",IF(R5899&lt;=30,"Entre 15 e 30",IF(R5899&lt;=60,"Entre 30 e 60",IF(R5899&lt;=90,"Entre 60 e 90",IF(R5899&lt;=120,"Entre 90 e 120",IF(R5899&lt;=150,"Entre 120 e 150",IF(R5899&lt;=180,"Entre 150 e 180","Superior a 180")))))))</f>
        <v/>
      </c>
    </row>
    <row r="5900">
      <c r="A5900" t="inlineStr">
        <is>
          <t>Q025L03</t>
        </is>
      </c>
      <c r="B5900" t="inlineStr">
        <is>
          <t>NOVA VISAO SERVICOS TEMPORARIOS LTDA</t>
        </is>
      </c>
      <c r="C5900" t="n">
        <v>1</v>
      </c>
      <c r="D5900" t="inlineStr">
        <is>
          <t>IPCA</t>
        </is>
      </c>
      <c r="E5900" t="n">
        <v>0.009488792934583046</v>
      </c>
      <c r="F5900" t="inlineStr">
        <is>
          <t>MENSAL</t>
        </is>
      </c>
      <c r="G5900" t="n">
        <v>47207</v>
      </c>
      <c r="H5900" t="n">
        <v>47207</v>
      </c>
      <c r="I5900" t="n">
        <v>96</v>
      </c>
      <c r="J5900" t="inlineStr">
        <is>
          <t>CARTEIRA</t>
        </is>
      </c>
      <c r="K5900" t="inlineStr">
        <is>
          <t>CONTRATO</t>
        </is>
      </c>
      <c r="L5900" t="n">
        <v>2530.83</v>
      </c>
      <c r="M5900" t="inlineStr">
        <is>
          <t>IBIRAPITANGA FASE 3</t>
        </is>
      </c>
      <c r="N5900" s="142">
        <f>DATE(YEAR(G5900),MONTH(G5900),1)</f>
        <v/>
      </c>
      <c r="O5900" s="132">
        <f>IF(G5900&gt;$K$3,"Futuro","Atraso")</f>
        <v/>
      </c>
      <c r="P5900">
        <f>12*(YEAR(G5900)-YEAR($K$3))+(MONTH(G5900)-MONTH($K$3))</f>
        <v/>
      </c>
      <c r="Q5900" s="366">
        <f>IF(M5900="IBIRAPITANGA FASE 3",IF(O5900="Atraso",L5900,L5900/(1+$I$2)^P5900),IF(O5900="Atraso",L5900,L5900/(1+$I$1)^P5900))</f>
        <v/>
      </c>
      <c r="R5900">
        <f>IF(O5900="Atraso",$K$3-G5900,0)</f>
        <v/>
      </c>
      <c r="S5900">
        <f>IF(R5900&lt;=15,"Até 15",IF(R5900&lt;=30,"Entre 15 e 30",IF(R5900&lt;=60,"Entre 30 e 60",IF(R5900&lt;=90,"Entre 60 e 90",IF(R5900&lt;=120,"Entre 90 e 120",IF(R5900&lt;=150,"Entre 120 e 150",IF(R5900&lt;=180,"Entre 150 e 180","Superior a 180")))))))</f>
        <v/>
      </c>
    </row>
    <row r="5901">
      <c r="A5901" t="inlineStr">
        <is>
          <t>Q025L03</t>
        </is>
      </c>
      <c r="B5901" t="inlineStr">
        <is>
          <t>NOVA VISAO SERVICOS TEMPORARIOS LTDA</t>
        </is>
      </c>
      <c r="C5901" t="n">
        <v>1</v>
      </c>
      <c r="D5901" t="inlineStr">
        <is>
          <t>IPCA</t>
        </is>
      </c>
      <c r="E5901" t="n">
        <v>0.009488792934583046</v>
      </c>
      <c r="F5901" t="inlineStr">
        <is>
          <t>MENSAL</t>
        </is>
      </c>
      <c r="G5901" t="n">
        <v>47238</v>
      </c>
      <c r="H5901" t="n">
        <v>47238</v>
      </c>
      <c r="I5901" t="n">
        <v>97</v>
      </c>
      <c r="J5901" t="inlineStr">
        <is>
          <t>CARTEIRA</t>
        </is>
      </c>
      <c r="K5901" t="inlineStr">
        <is>
          <t>CONTRATO</t>
        </is>
      </c>
      <c r="L5901" t="n">
        <v>2530.83</v>
      </c>
      <c r="M5901" t="inlineStr">
        <is>
          <t>IBIRAPITANGA FASE 3</t>
        </is>
      </c>
      <c r="N5901" s="142">
        <f>DATE(YEAR(G5901),MONTH(G5901),1)</f>
        <v/>
      </c>
      <c r="O5901" s="132">
        <f>IF(G5901&gt;$K$3,"Futuro","Atraso")</f>
        <v/>
      </c>
      <c r="P5901">
        <f>12*(YEAR(G5901)-YEAR($K$3))+(MONTH(G5901)-MONTH($K$3))</f>
        <v/>
      </c>
      <c r="Q5901" s="366">
        <f>IF(M5901="IBIRAPITANGA FASE 3",IF(O5901="Atraso",L5901,L5901/(1+$I$2)^P5901),IF(O5901="Atraso",L5901,L5901/(1+$I$1)^P5901))</f>
        <v/>
      </c>
      <c r="R5901">
        <f>IF(O5901="Atraso",$K$3-G5901,0)</f>
        <v/>
      </c>
      <c r="S5901">
        <f>IF(R5901&lt;=15,"Até 15",IF(R5901&lt;=30,"Entre 15 e 30",IF(R5901&lt;=60,"Entre 30 e 60",IF(R5901&lt;=90,"Entre 60 e 90",IF(R5901&lt;=120,"Entre 90 e 120",IF(R5901&lt;=150,"Entre 120 e 150",IF(R5901&lt;=180,"Entre 150 e 180","Superior a 180")))))))</f>
        <v/>
      </c>
    </row>
    <row r="5902">
      <c r="A5902" t="inlineStr">
        <is>
          <t>Q025L03</t>
        </is>
      </c>
      <c r="B5902" t="inlineStr">
        <is>
          <t>NOVA VISAO SERVICOS TEMPORARIOS LTDA</t>
        </is>
      </c>
      <c r="C5902" t="n">
        <v>1</v>
      </c>
      <c r="D5902" t="inlineStr">
        <is>
          <t>IPCA</t>
        </is>
      </c>
      <c r="E5902" t="n">
        <v>0.009488792934583046</v>
      </c>
      <c r="F5902" t="inlineStr">
        <is>
          <t>MENSAL</t>
        </is>
      </c>
      <c r="G5902" t="n">
        <v>47238</v>
      </c>
      <c r="H5902" t="n">
        <v>47238</v>
      </c>
      <c r="I5902" t="n">
        <v>8</v>
      </c>
      <c r="J5902" t="inlineStr">
        <is>
          <t>CARTEIRA</t>
        </is>
      </c>
      <c r="K5902" t="inlineStr">
        <is>
          <t>CONTRATO</t>
        </is>
      </c>
      <c r="L5902" t="n">
        <v>13717.14</v>
      </c>
      <c r="M5902" t="inlineStr">
        <is>
          <t>IBIRAPITANGA FASE 3</t>
        </is>
      </c>
      <c r="N5902" s="142">
        <f>DATE(YEAR(G5902),MONTH(G5902),1)</f>
        <v/>
      </c>
      <c r="O5902" s="132">
        <f>IF(G5902&gt;$K$3,"Futuro","Atraso")</f>
        <v/>
      </c>
      <c r="P5902">
        <f>12*(YEAR(G5902)-YEAR($K$3))+(MONTH(G5902)-MONTH($K$3))</f>
        <v/>
      </c>
      <c r="Q5902" s="366">
        <f>IF(M5902="IBIRAPITANGA FASE 3",IF(O5902="Atraso",L5902,L5902/(1+$I$2)^P5902),IF(O5902="Atraso",L5902,L5902/(1+$I$1)^P5902))</f>
        <v/>
      </c>
      <c r="R5902">
        <f>IF(O5902="Atraso",$K$3-G5902,0)</f>
        <v/>
      </c>
      <c r="S5902">
        <f>IF(R5902&lt;=15,"Até 15",IF(R5902&lt;=30,"Entre 15 e 30",IF(R5902&lt;=60,"Entre 30 e 60",IF(R5902&lt;=90,"Entre 60 e 90",IF(R5902&lt;=120,"Entre 90 e 120",IF(R5902&lt;=150,"Entre 120 e 150",IF(R5902&lt;=180,"Entre 150 e 180","Superior a 180")))))))</f>
        <v/>
      </c>
    </row>
    <row r="5903">
      <c r="A5903" t="inlineStr">
        <is>
          <t>Q025L03</t>
        </is>
      </c>
      <c r="B5903" t="inlineStr">
        <is>
          <t>NOVA VISAO SERVICOS TEMPORARIOS LTDA</t>
        </is>
      </c>
      <c r="C5903" t="n">
        <v>1</v>
      </c>
      <c r="D5903" t="inlineStr">
        <is>
          <t>IPCA</t>
        </is>
      </c>
      <c r="E5903" t="n">
        <v>0.009488792934583046</v>
      </c>
      <c r="F5903" t="inlineStr">
        <is>
          <t>MENSAL</t>
        </is>
      </c>
      <c r="G5903" t="n">
        <v>47268</v>
      </c>
      <c r="H5903" t="n">
        <v>47268</v>
      </c>
      <c r="I5903" t="n">
        <v>98</v>
      </c>
      <c r="J5903" t="inlineStr">
        <is>
          <t>CARTEIRA</t>
        </is>
      </c>
      <c r="K5903" t="inlineStr">
        <is>
          <t>CONTRATO</t>
        </is>
      </c>
      <c r="L5903" t="n">
        <v>2530.83</v>
      </c>
      <c r="M5903" t="inlineStr">
        <is>
          <t>IBIRAPITANGA FASE 3</t>
        </is>
      </c>
      <c r="N5903" s="142">
        <f>DATE(YEAR(G5903),MONTH(G5903),1)</f>
        <v/>
      </c>
      <c r="O5903" s="132">
        <f>IF(G5903&gt;$K$3,"Futuro","Atraso")</f>
        <v/>
      </c>
      <c r="P5903">
        <f>12*(YEAR(G5903)-YEAR($K$3))+(MONTH(G5903)-MONTH($K$3))</f>
        <v/>
      </c>
      <c r="Q5903" s="366">
        <f>IF(M5903="IBIRAPITANGA FASE 3",IF(O5903="Atraso",L5903,L5903/(1+$I$2)^P5903),IF(O5903="Atraso",L5903,L5903/(1+$I$1)^P5903))</f>
        <v/>
      </c>
      <c r="R5903">
        <f>IF(O5903="Atraso",$K$3-G5903,0)</f>
        <v/>
      </c>
      <c r="S5903">
        <f>IF(R5903&lt;=15,"Até 15",IF(R5903&lt;=30,"Entre 15 e 30",IF(R5903&lt;=60,"Entre 30 e 60",IF(R5903&lt;=90,"Entre 60 e 90",IF(R5903&lt;=120,"Entre 90 e 120",IF(R5903&lt;=150,"Entre 120 e 150",IF(R5903&lt;=180,"Entre 150 e 180","Superior a 180")))))))</f>
        <v/>
      </c>
    </row>
    <row r="5904">
      <c r="A5904" t="inlineStr">
        <is>
          <t>Q025L03</t>
        </is>
      </c>
      <c r="B5904" t="inlineStr">
        <is>
          <t>NOVA VISAO SERVICOS TEMPORARIOS LTDA</t>
        </is>
      </c>
      <c r="C5904" t="n">
        <v>1</v>
      </c>
      <c r="D5904" t="inlineStr">
        <is>
          <t>IPCA</t>
        </is>
      </c>
      <c r="E5904" t="n">
        <v>0.009488792934583046</v>
      </c>
      <c r="F5904" t="inlineStr">
        <is>
          <t>MENSAL</t>
        </is>
      </c>
      <c r="G5904" t="n">
        <v>47299</v>
      </c>
      <c r="H5904" t="n">
        <v>47299</v>
      </c>
      <c r="I5904" t="n">
        <v>99</v>
      </c>
      <c r="J5904" t="inlineStr">
        <is>
          <t>CARTEIRA</t>
        </is>
      </c>
      <c r="K5904" t="inlineStr">
        <is>
          <t>CONTRATO</t>
        </is>
      </c>
      <c r="L5904" t="n">
        <v>2530.83</v>
      </c>
      <c r="M5904" t="inlineStr">
        <is>
          <t>IBIRAPITANGA FASE 3</t>
        </is>
      </c>
      <c r="N5904" s="142">
        <f>DATE(YEAR(G5904),MONTH(G5904),1)</f>
        <v/>
      </c>
      <c r="O5904" s="132">
        <f>IF(G5904&gt;$K$3,"Futuro","Atraso")</f>
        <v/>
      </c>
      <c r="P5904">
        <f>12*(YEAR(G5904)-YEAR($K$3))+(MONTH(G5904)-MONTH($K$3))</f>
        <v/>
      </c>
      <c r="Q5904" s="366">
        <f>IF(M5904="IBIRAPITANGA FASE 3",IF(O5904="Atraso",L5904,L5904/(1+$I$2)^P5904),IF(O5904="Atraso",L5904,L5904/(1+$I$1)^P5904))</f>
        <v/>
      </c>
      <c r="R5904">
        <f>IF(O5904="Atraso",$K$3-G5904,0)</f>
        <v/>
      </c>
      <c r="S5904">
        <f>IF(R5904&lt;=15,"Até 15",IF(R5904&lt;=30,"Entre 15 e 30",IF(R5904&lt;=60,"Entre 30 e 60",IF(R5904&lt;=90,"Entre 60 e 90",IF(R5904&lt;=120,"Entre 90 e 120",IF(R5904&lt;=150,"Entre 120 e 150",IF(R5904&lt;=180,"Entre 150 e 180","Superior a 180")))))))</f>
        <v/>
      </c>
    </row>
    <row r="5905">
      <c r="A5905" t="inlineStr">
        <is>
          <t>Q025L03</t>
        </is>
      </c>
      <c r="B5905" t="inlineStr">
        <is>
          <t>NOVA VISAO SERVICOS TEMPORARIOS LTDA</t>
        </is>
      </c>
      <c r="C5905" t="n">
        <v>1</v>
      </c>
      <c r="D5905" t="inlineStr">
        <is>
          <t>IPCA</t>
        </is>
      </c>
      <c r="E5905" t="n">
        <v>0.009488792934583046</v>
      </c>
      <c r="F5905" t="inlineStr">
        <is>
          <t>MENSAL</t>
        </is>
      </c>
      <c r="G5905" t="n">
        <v>47329</v>
      </c>
      <c r="H5905" t="n">
        <v>47329</v>
      </c>
      <c r="I5905" t="n">
        <v>100</v>
      </c>
      <c r="J5905" t="inlineStr">
        <is>
          <t>CARTEIRA</t>
        </is>
      </c>
      <c r="K5905" t="inlineStr">
        <is>
          <t>CONTRATO</t>
        </is>
      </c>
      <c r="L5905" t="n">
        <v>2530.83</v>
      </c>
      <c r="M5905" t="inlineStr">
        <is>
          <t>IBIRAPITANGA FASE 3</t>
        </is>
      </c>
      <c r="N5905" s="142">
        <f>DATE(YEAR(G5905),MONTH(G5905),1)</f>
        <v/>
      </c>
      <c r="O5905" s="132">
        <f>IF(G5905&gt;$K$3,"Futuro","Atraso")</f>
        <v/>
      </c>
      <c r="P5905">
        <f>12*(YEAR(G5905)-YEAR($K$3))+(MONTH(G5905)-MONTH($K$3))</f>
        <v/>
      </c>
      <c r="Q5905" s="366">
        <f>IF(M5905="IBIRAPITANGA FASE 3",IF(O5905="Atraso",L5905,L5905/(1+$I$2)^P5905),IF(O5905="Atraso",L5905,L5905/(1+$I$1)^P5905))</f>
        <v/>
      </c>
      <c r="R5905">
        <f>IF(O5905="Atraso",$K$3-G5905,0)</f>
        <v/>
      </c>
      <c r="S5905">
        <f>IF(R5905&lt;=15,"Até 15",IF(R5905&lt;=30,"Entre 15 e 30",IF(R5905&lt;=60,"Entre 30 e 60",IF(R5905&lt;=90,"Entre 60 e 90",IF(R5905&lt;=120,"Entre 90 e 120",IF(R5905&lt;=150,"Entre 120 e 150",IF(R5905&lt;=180,"Entre 150 e 180","Superior a 180")))))))</f>
        <v/>
      </c>
    </row>
    <row r="5906">
      <c r="A5906" t="inlineStr">
        <is>
          <t>Q025L03</t>
        </is>
      </c>
      <c r="B5906" t="inlineStr">
        <is>
          <t>NOVA VISAO SERVICOS TEMPORARIOS LTDA</t>
        </is>
      </c>
      <c r="C5906" t="n">
        <v>1</v>
      </c>
      <c r="D5906" t="inlineStr">
        <is>
          <t>IPCA</t>
        </is>
      </c>
      <c r="E5906" t="n">
        <v>0.009488792934583046</v>
      </c>
      <c r="F5906" t="inlineStr">
        <is>
          <t>MENSAL</t>
        </is>
      </c>
      <c r="G5906" t="n">
        <v>47360</v>
      </c>
      <c r="H5906" t="n">
        <v>47360</v>
      </c>
      <c r="I5906" t="n">
        <v>101</v>
      </c>
      <c r="J5906" t="inlineStr">
        <is>
          <t>CARTEIRA</t>
        </is>
      </c>
      <c r="K5906" t="inlineStr">
        <is>
          <t>CONTRATO</t>
        </is>
      </c>
      <c r="L5906" t="n">
        <v>2530.83</v>
      </c>
      <c r="M5906" t="inlineStr">
        <is>
          <t>IBIRAPITANGA FASE 3</t>
        </is>
      </c>
      <c r="N5906" s="142">
        <f>DATE(YEAR(G5906),MONTH(G5906),1)</f>
        <v/>
      </c>
      <c r="O5906" s="132">
        <f>IF(G5906&gt;$K$3,"Futuro","Atraso")</f>
        <v/>
      </c>
      <c r="P5906">
        <f>12*(YEAR(G5906)-YEAR($K$3))+(MONTH(G5906)-MONTH($K$3))</f>
        <v/>
      </c>
      <c r="Q5906" s="366">
        <f>IF(M5906="IBIRAPITANGA FASE 3",IF(O5906="Atraso",L5906,L5906/(1+$I$2)^P5906),IF(O5906="Atraso",L5906,L5906/(1+$I$1)^P5906))</f>
        <v/>
      </c>
      <c r="R5906">
        <f>IF(O5906="Atraso",$K$3-G5906,0)</f>
        <v/>
      </c>
      <c r="S5906">
        <f>IF(R5906&lt;=15,"Até 15",IF(R5906&lt;=30,"Entre 15 e 30",IF(R5906&lt;=60,"Entre 30 e 60",IF(R5906&lt;=90,"Entre 60 e 90",IF(R5906&lt;=120,"Entre 90 e 120",IF(R5906&lt;=150,"Entre 120 e 150",IF(R5906&lt;=180,"Entre 150 e 180","Superior a 180")))))))</f>
        <v/>
      </c>
    </row>
    <row r="5907">
      <c r="A5907" t="inlineStr">
        <is>
          <t>Q025L03</t>
        </is>
      </c>
      <c r="B5907" t="inlineStr">
        <is>
          <t>NOVA VISAO SERVICOS TEMPORARIOS LTDA</t>
        </is>
      </c>
      <c r="C5907" t="n">
        <v>1</v>
      </c>
      <c r="D5907" t="inlineStr">
        <is>
          <t>IPCA</t>
        </is>
      </c>
      <c r="E5907" t="n">
        <v>0.009488792934583046</v>
      </c>
      <c r="F5907" t="inlineStr">
        <is>
          <t>MENSAL</t>
        </is>
      </c>
      <c r="G5907" t="n">
        <v>47391</v>
      </c>
      <c r="H5907" t="n">
        <v>47391</v>
      </c>
      <c r="I5907" t="n">
        <v>102</v>
      </c>
      <c r="J5907" t="inlineStr">
        <is>
          <t>CARTEIRA</t>
        </is>
      </c>
      <c r="K5907" t="inlineStr">
        <is>
          <t>CONTRATO</t>
        </is>
      </c>
      <c r="L5907" t="n">
        <v>2530.83</v>
      </c>
      <c r="M5907" t="inlineStr">
        <is>
          <t>IBIRAPITANGA FASE 3</t>
        </is>
      </c>
      <c r="N5907" s="142">
        <f>DATE(YEAR(G5907),MONTH(G5907),1)</f>
        <v/>
      </c>
      <c r="O5907" s="132">
        <f>IF(G5907&gt;$K$3,"Futuro","Atraso")</f>
        <v/>
      </c>
      <c r="P5907">
        <f>12*(YEAR(G5907)-YEAR($K$3))+(MONTH(G5907)-MONTH($K$3))</f>
        <v/>
      </c>
      <c r="Q5907" s="366">
        <f>IF(M5907="IBIRAPITANGA FASE 3",IF(O5907="Atraso",L5907,L5907/(1+$I$2)^P5907),IF(O5907="Atraso",L5907,L5907/(1+$I$1)^P5907))</f>
        <v/>
      </c>
      <c r="R5907">
        <f>IF(O5907="Atraso",$K$3-G5907,0)</f>
        <v/>
      </c>
      <c r="S5907">
        <f>IF(R5907&lt;=15,"Até 15",IF(R5907&lt;=30,"Entre 15 e 30",IF(R5907&lt;=60,"Entre 30 e 60",IF(R5907&lt;=90,"Entre 60 e 90",IF(R5907&lt;=120,"Entre 90 e 120",IF(R5907&lt;=150,"Entre 120 e 150",IF(R5907&lt;=180,"Entre 150 e 180","Superior a 180")))))))</f>
        <v/>
      </c>
    </row>
    <row r="5908">
      <c r="A5908" t="inlineStr">
        <is>
          <t>Q025L03</t>
        </is>
      </c>
      <c r="B5908" t="inlineStr">
        <is>
          <t>NOVA VISAO SERVICOS TEMPORARIOS LTDA</t>
        </is>
      </c>
      <c r="C5908" t="n">
        <v>1</v>
      </c>
      <c r="D5908" t="inlineStr">
        <is>
          <t>IPCA</t>
        </is>
      </c>
      <c r="E5908" t="n">
        <v>0.009488792934583046</v>
      </c>
      <c r="F5908" t="inlineStr">
        <is>
          <t>MENSAL</t>
        </is>
      </c>
      <c r="G5908" t="n">
        <v>47421</v>
      </c>
      <c r="H5908" t="n">
        <v>47421</v>
      </c>
      <c r="I5908" t="n">
        <v>103</v>
      </c>
      <c r="J5908" t="inlineStr">
        <is>
          <t>CARTEIRA</t>
        </is>
      </c>
      <c r="K5908" t="inlineStr">
        <is>
          <t>CONTRATO</t>
        </is>
      </c>
      <c r="L5908" t="n">
        <v>2530.83</v>
      </c>
      <c r="M5908" t="inlineStr">
        <is>
          <t>IBIRAPITANGA FASE 3</t>
        </is>
      </c>
      <c r="N5908" s="142">
        <f>DATE(YEAR(G5908),MONTH(G5908),1)</f>
        <v/>
      </c>
      <c r="O5908" s="132">
        <f>IF(G5908&gt;$K$3,"Futuro","Atraso")</f>
        <v/>
      </c>
      <c r="P5908">
        <f>12*(YEAR(G5908)-YEAR($K$3))+(MONTH(G5908)-MONTH($K$3))</f>
        <v/>
      </c>
      <c r="Q5908" s="366">
        <f>IF(M5908="IBIRAPITANGA FASE 3",IF(O5908="Atraso",L5908,L5908/(1+$I$2)^P5908),IF(O5908="Atraso",L5908,L5908/(1+$I$1)^P5908))</f>
        <v/>
      </c>
      <c r="R5908">
        <f>IF(O5908="Atraso",$K$3-G5908,0)</f>
        <v/>
      </c>
      <c r="S5908">
        <f>IF(R5908&lt;=15,"Até 15",IF(R5908&lt;=30,"Entre 15 e 30",IF(R5908&lt;=60,"Entre 30 e 60",IF(R5908&lt;=90,"Entre 60 e 90",IF(R5908&lt;=120,"Entre 90 e 120",IF(R5908&lt;=150,"Entre 120 e 150",IF(R5908&lt;=180,"Entre 150 e 180","Superior a 180")))))))</f>
        <v/>
      </c>
    </row>
    <row r="5909">
      <c r="A5909" t="inlineStr">
        <is>
          <t>Q025L03</t>
        </is>
      </c>
      <c r="B5909" t="inlineStr">
        <is>
          <t>NOVA VISAO SERVICOS TEMPORARIOS LTDA</t>
        </is>
      </c>
      <c r="C5909" t="n">
        <v>1</v>
      </c>
      <c r="D5909" t="inlineStr">
        <is>
          <t>IPCA</t>
        </is>
      </c>
      <c r="E5909" t="n">
        <v>0.009488792934583046</v>
      </c>
      <c r="F5909" t="inlineStr">
        <is>
          <t>MENSAL</t>
        </is>
      </c>
      <c r="G5909" t="n">
        <v>47452</v>
      </c>
      <c r="H5909" t="n">
        <v>47452</v>
      </c>
      <c r="I5909" t="n">
        <v>104</v>
      </c>
      <c r="J5909" t="inlineStr">
        <is>
          <t>CARTEIRA</t>
        </is>
      </c>
      <c r="K5909" t="inlineStr">
        <is>
          <t>CONTRATO</t>
        </is>
      </c>
      <c r="L5909" t="n">
        <v>2530.83</v>
      </c>
      <c r="M5909" t="inlineStr">
        <is>
          <t>IBIRAPITANGA FASE 3</t>
        </is>
      </c>
      <c r="N5909" s="142">
        <f>DATE(YEAR(G5909),MONTH(G5909),1)</f>
        <v/>
      </c>
      <c r="O5909" s="132">
        <f>IF(G5909&gt;$K$3,"Futuro","Atraso")</f>
        <v/>
      </c>
      <c r="P5909">
        <f>12*(YEAR(G5909)-YEAR($K$3))+(MONTH(G5909)-MONTH($K$3))</f>
        <v/>
      </c>
      <c r="Q5909" s="366">
        <f>IF(M5909="IBIRAPITANGA FASE 3",IF(O5909="Atraso",L5909,L5909/(1+$I$2)^P5909),IF(O5909="Atraso",L5909,L5909/(1+$I$1)^P5909))</f>
        <v/>
      </c>
      <c r="R5909">
        <f>IF(O5909="Atraso",$K$3-G5909,0)</f>
        <v/>
      </c>
      <c r="S5909">
        <f>IF(R5909&lt;=15,"Até 15",IF(R5909&lt;=30,"Entre 15 e 30",IF(R5909&lt;=60,"Entre 30 e 60",IF(R5909&lt;=90,"Entre 60 e 90",IF(R5909&lt;=120,"Entre 90 e 120",IF(R5909&lt;=150,"Entre 120 e 150",IF(R5909&lt;=180,"Entre 150 e 180","Superior a 180")))))))</f>
        <v/>
      </c>
    </row>
    <row r="5910">
      <c r="A5910" t="inlineStr">
        <is>
          <t>Q025L03</t>
        </is>
      </c>
      <c r="B5910" t="inlineStr">
        <is>
          <t>NOVA VISAO SERVICOS TEMPORARIOS LTDA</t>
        </is>
      </c>
      <c r="C5910" t="n">
        <v>1</v>
      </c>
      <c r="D5910" t="inlineStr">
        <is>
          <t>IPCA</t>
        </is>
      </c>
      <c r="E5910" t="n">
        <v>0.009488792934583046</v>
      </c>
      <c r="F5910" t="inlineStr">
        <is>
          <t>MENSAL</t>
        </is>
      </c>
      <c r="G5910" t="n">
        <v>47482</v>
      </c>
      <c r="H5910" t="n">
        <v>47482</v>
      </c>
      <c r="I5910" t="n">
        <v>105</v>
      </c>
      <c r="J5910" t="inlineStr">
        <is>
          <t>CARTEIRA</t>
        </is>
      </c>
      <c r="K5910" t="inlineStr">
        <is>
          <t>CONTRATO</t>
        </is>
      </c>
      <c r="L5910" t="n">
        <v>2530.83</v>
      </c>
      <c r="M5910" t="inlineStr">
        <is>
          <t>IBIRAPITANGA FASE 3</t>
        </is>
      </c>
      <c r="N5910" s="142">
        <f>DATE(YEAR(G5910),MONTH(G5910),1)</f>
        <v/>
      </c>
      <c r="O5910" s="132">
        <f>IF(G5910&gt;$K$3,"Futuro","Atraso")</f>
        <v/>
      </c>
      <c r="P5910">
        <f>12*(YEAR(G5910)-YEAR($K$3))+(MONTH(G5910)-MONTH($K$3))</f>
        <v/>
      </c>
      <c r="Q5910" s="366">
        <f>IF(M5910="IBIRAPITANGA FASE 3",IF(O5910="Atraso",L5910,L5910/(1+$I$2)^P5910),IF(O5910="Atraso",L5910,L5910/(1+$I$1)^P5910))</f>
        <v/>
      </c>
      <c r="R5910">
        <f>IF(O5910="Atraso",$K$3-G5910,0)</f>
        <v/>
      </c>
      <c r="S5910">
        <f>IF(R5910&lt;=15,"Até 15",IF(R5910&lt;=30,"Entre 15 e 30",IF(R5910&lt;=60,"Entre 30 e 60",IF(R5910&lt;=90,"Entre 60 e 90",IF(R5910&lt;=120,"Entre 90 e 120",IF(R5910&lt;=150,"Entre 120 e 150",IF(R5910&lt;=180,"Entre 150 e 180","Superior a 180")))))))</f>
        <v/>
      </c>
    </row>
    <row r="5911">
      <c r="A5911" t="inlineStr">
        <is>
          <t>Q025L03</t>
        </is>
      </c>
      <c r="B5911" t="inlineStr">
        <is>
          <t>NOVA VISAO SERVICOS TEMPORARIOS LTDA</t>
        </is>
      </c>
      <c r="C5911" t="n">
        <v>1</v>
      </c>
      <c r="D5911" t="inlineStr">
        <is>
          <t>IPCA</t>
        </is>
      </c>
      <c r="E5911" t="n">
        <v>0.009488792934583046</v>
      </c>
      <c r="F5911" t="inlineStr">
        <is>
          <t>MENSAL</t>
        </is>
      </c>
      <c r="G5911" t="n">
        <v>47513</v>
      </c>
      <c r="H5911" t="n">
        <v>47513</v>
      </c>
      <c r="I5911" t="n">
        <v>106</v>
      </c>
      <c r="J5911" t="inlineStr">
        <is>
          <t>CARTEIRA</t>
        </is>
      </c>
      <c r="K5911" t="inlineStr">
        <is>
          <t>CONTRATO</t>
        </is>
      </c>
      <c r="L5911" t="n">
        <v>2530.83</v>
      </c>
      <c r="M5911" t="inlineStr">
        <is>
          <t>IBIRAPITANGA FASE 3</t>
        </is>
      </c>
      <c r="N5911" s="142">
        <f>DATE(YEAR(G5911),MONTH(G5911),1)</f>
        <v/>
      </c>
      <c r="O5911" s="132">
        <f>IF(G5911&gt;$K$3,"Futuro","Atraso")</f>
        <v/>
      </c>
      <c r="P5911">
        <f>12*(YEAR(G5911)-YEAR($K$3))+(MONTH(G5911)-MONTH($K$3))</f>
        <v/>
      </c>
      <c r="Q5911" s="366">
        <f>IF(M5911="IBIRAPITANGA FASE 3",IF(O5911="Atraso",L5911,L5911/(1+$I$2)^P5911),IF(O5911="Atraso",L5911,L5911/(1+$I$1)^P5911))</f>
        <v/>
      </c>
      <c r="R5911">
        <f>IF(O5911="Atraso",$K$3-G5911,0)</f>
        <v/>
      </c>
      <c r="S5911">
        <f>IF(R5911&lt;=15,"Até 15",IF(R5911&lt;=30,"Entre 15 e 30",IF(R5911&lt;=60,"Entre 30 e 60",IF(R5911&lt;=90,"Entre 60 e 90",IF(R5911&lt;=120,"Entre 90 e 120",IF(R5911&lt;=150,"Entre 120 e 150",IF(R5911&lt;=180,"Entre 150 e 180","Superior a 180")))))))</f>
        <v/>
      </c>
    </row>
    <row r="5912">
      <c r="A5912" t="inlineStr">
        <is>
          <t>Q025L03</t>
        </is>
      </c>
      <c r="B5912" t="inlineStr">
        <is>
          <t>NOVA VISAO SERVICOS TEMPORARIOS LTDA</t>
        </is>
      </c>
      <c r="C5912" t="n">
        <v>1</v>
      </c>
      <c r="D5912" t="inlineStr">
        <is>
          <t>IPCA</t>
        </is>
      </c>
      <c r="E5912" t="n">
        <v>0.009488792934583046</v>
      </c>
      <c r="F5912" t="inlineStr">
        <is>
          <t>MENSAL</t>
        </is>
      </c>
      <c r="G5912" t="n">
        <v>47542</v>
      </c>
      <c r="H5912" t="n">
        <v>47542</v>
      </c>
      <c r="I5912" t="n">
        <v>107</v>
      </c>
      <c r="J5912" t="inlineStr">
        <is>
          <t>CARTEIRA</t>
        </is>
      </c>
      <c r="K5912" t="inlineStr">
        <is>
          <t>CONTRATO</t>
        </is>
      </c>
      <c r="L5912" t="n">
        <v>2530.83</v>
      </c>
      <c r="M5912" t="inlineStr">
        <is>
          <t>IBIRAPITANGA FASE 3</t>
        </is>
      </c>
      <c r="N5912" s="142">
        <f>DATE(YEAR(G5912),MONTH(G5912),1)</f>
        <v/>
      </c>
      <c r="O5912" s="132">
        <f>IF(G5912&gt;$K$3,"Futuro","Atraso")</f>
        <v/>
      </c>
      <c r="P5912">
        <f>12*(YEAR(G5912)-YEAR($K$3))+(MONTH(G5912)-MONTH($K$3))</f>
        <v/>
      </c>
      <c r="Q5912" s="366">
        <f>IF(M5912="IBIRAPITANGA FASE 3",IF(O5912="Atraso",L5912,L5912/(1+$I$2)^P5912),IF(O5912="Atraso",L5912,L5912/(1+$I$1)^P5912))</f>
        <v/>
      </c>
      <c r="R5912">
        <f>IF(O5912="Atraso",$K$3-G5912,0)</f>
        <v/>
      </c>
      <c r="S5912">
        <f>IF(R5912&lt;=15,"Até 15",IF(R5912&lt;=30,"Entre 15 e 30",IF(R5912&lt;=60,"Entre 30 e 60",IF(R5912&lt;=90,"Entre 60 e 90",IF(R5912&lt;=120,"Entre 90 e 120",IF(R5912&lt;=150,"Entre 120 e 150",IF(R5912&lt;=180,"Entre 150 e 180","Superior a 180")))))))</f>
        <v/>
      </c>
    </row>
    <row r="5913">
      <c r="A5913" t="inlineStr">
        <is>
          <t>Q025L03</t>
        </is>
      </c>
      <c r="B5913" t="inlineStr">
        <is>
          <t>NOVA VISAO SERVICOS TEMPORARIOS LTDA</t>
        </is>
      </c>
      <c r="C5913" t="n">
        <v>1</v>
      </c>
      <c r="D5913" t="inlineStr">
        <is>
          <t>IPCA</t>
        </is>
      </c>
      <c r="E5913" t="n">
        <v>0.009488792934583046</v>
      </c>
      <c r="F5913" t="inlineStr">
        <is>
          <t>MENSAL</t>
        </is>
      </c>
      <c r="G5913" t="n">
        <v>47572</v>
      </c>
      <c r="H5913" t="n">
        <v>47572</v>
      </c>
      <c r="I5913" t="n">
        <v>108</v>
      </c>
      <c r="J5913" t="inlineStr">
        <is>
          <t>CARTEIRA</t>
        </is>
      </c>
      <c r="K5913" t="inlineStr">
        <is>
          <t>CONTRATO</t>
        </is>
      </c>
      <c r="L5913" t="n">
        <v>2530.83</v>
      </c>
      <c r="M5913" t="inlineStr">
        <is>
          <t>IBIRAPITANGA FASE 3</t>
        </is>
      </c>
      <c r="N5913" s="142">
        <f>DATE(YEAR(G5913),MONTH(G5913),1)</f>
        <v/>
      </c>
      <c r="O5913" s="132">
        <f>IF(G5913&gt;$K$3,"Futuro","Atraso")</f>
        <v/>
      </c>
      <c r="P5913">
        <f>12*(YEAR(G5913)-YEAR($K$3))+(MONTH(G5913)-MONTH($K$3))</f>
        <v/>
      </c>
      <c r="Q5913" s="366">
        <f>IF(M5913="IBIRAPITANGA FASE 3",IF(O5913="Atraso",L5913,L5913/(1+$I$2)^P5913),IF(O5913="Atraso",L5913,L5913/(1+$I$1)^P5913))</f>
        <v/>
      </c>
      <c r="R5913">
        <f>IF(O5913="Atraso",$K$3-G5913,0)</f>
        <v/>
      </c>
      <c r="S5913">
        <f>IF(R5913&lt;=15,"Até 15",IF(R5913&lt;=30,"Entre 15 e 30",IF(R5913&lt;=60,"Entre 30 e 60",IF(R5913&lt;=90,"Entre 60 e 90",IF(R5913&lt;=120,"Entre 90 e 120",IF(R5913&lt;=150,"Entre 120 e 150",IF(R5913&lt;=180,"Entre 150 e 180","Superior a 180")))))))</f>
        <v/>
      </c>
    </row>
    <row r="5914">
      <c r="A5914" t="inlineStr">
        <is>
          <t>Q025L03</t>
        </is>
      </c>
      <c r="B5914" t="inlineStr">
        <is>
          <t>NOVA VISAO SERVICOS TEMPORARIOS LTDA</t>
        </is>
      </c>
      <c r="C5914" t="n">
        <v>1</v>
      </c>
      <c r="D5914" t="inlineStr">
        <is>
          <t>IPCA</t>
        </is>
      </c>
      <c r="E5914" t="n">
        <v>0.009488792934583046</v>
      </c>
      <c r="F5914" t="inlineStr">
        <is>
          <t>MENSAL</t>
        </is>
      </c>
      <c r="G5914" t="n">
        <v>47603</v>
      </c>
      <c r="H5914" t="n">
        <v>47603</v>
      </c>
      <c r="I5914" t="n">
        <v>109</v>
      </c>
      <c r="J5914" t="inlineStr">
        <is>
          <t>CARTEIRA</t>
        </is>
      </c>
      <c r="K5914" t="inlineStr">
        <is>
          <t>CONTRATO</t>
        </is>
      </c>
      <c r="L5914" t="n">
        <v>2530.83</v>
      </c>
      <c r="M5914" t="inlineStr">
        <is>
          <t>IBIRAPITANGA FASE 3</t>
        </is>
      </c>
      <c r="N5914" s="142">
        <f>DATE(YEAR(G5914),MONTH(G5914),1)</f>
        <v/>
      </c>
      <c r="O5914" s="132">
        <f>IF(G5914&gt;$K$3,"Futuro","Atraso")</f>
        <v/>
      </c>
      <c r="P5914">
        <f>12*(YEAR(G5914)-YEAR($K$3))+(MONTH(G5914)-MONTH($K$3))</f>
        <v/>
      </c>
      <c r="Q5914" s="366">
        <f>IF(M5914="IBIRAPITANGA FASE 3",IF(O5914="Atraso",L5914,L5914/(1+$I$2)^P5914),IF(O5914="Atraso",L5914,L5914/(1+$I$1)^P5914))</f>
        <v/>
      </c>
      <c r="R5914">
        <f>IF(O5914="Atraso",$K$3-G5914,0)</f>
        <v/>
      </c>
      <c r="S5914">
        <f>IF(R5914&lt;=15,"Até 15",IF(R5914&lt;=30,"Entre 15 e 30",IF(R5914&lt;=60,"Entre 30 e 60",IF(R5914&lt;=90,"Entre 60 e 90",IF(R5914&lt;=120,"Entre 90 e 120",IF(R5914&lt;=150,"Entre 120 e 150",IF(R5914&lt;=180,"Entre 150 e 180","Superior a 180")))))))</f>
        <v/>
      </c>
    </row>
    <row r="5915">
      <c r="A5915" t="inlineStr">
        <is>
          <t>Q025L03</t>
        </is>
      </c>
      <c r="B5915" t="inlineStr">
        <is>
          <t>NOVA VISAO SERVICOS TEMPORARIOS LTDA</t>
        </is>
      </c>
      <c r="C5915" t="n">
        <v>1</v>
      </c>
      <c r="D5915" t="inlineStr">
        <is>
          <t>IPCA</t>
        </is>
      </c>
      <c r="E5915" t="n">
        <v>0.009488792934583046</v>
      </c>
      <c r="F5915" t="inlineStr">
        <is>
          <t>MENSAL</t>
        </is>
      </c>
      <c r="G5915" t="n">
        <v>47603</v>
      </c>
      <c r="H5915" t="n">
        <v>47603</v>
      </c>
      <c r="I5915" t="n">
        <v>9</v>
      </c>
      <c r="J5915" t="inlineStr">
        <is>
          <t>CARTEIRA</t>
        </is>
      </c>
      <c r="K5915" t="inlineStr">
        <is>
          <t>CONTRATO</t>
        </is>
      </c>
      <c r="L5915" t="n">
        <v>13717.14</v>
      </c>
      <c r="M5915" t="inlineStr">
        <is>
          <t>IBIRAPITANGA FASE 3</t>
        </is>
      </c>
      <c r="N5915" s="142">
        <f>DATE(YEAR(G5915),MONTH(G5915),1)</f>
        <v/>
      </c>
      <c r="O5915" s="132">
        <f>IF(G5915&gt;$K$3,"Futuro","Atraso")</f>
        <v/>
      </c>
      <c r="P5915">
        <f>12*(YEAR(G5915)-YEAR($K$3))+(MONTH(G5915)-MONTH($K$3))</f>
        <v/>
      </c>
      <c r="Q5915" s="366">
        <f>IF(M5915="IBIRAPITANGA FASE 3",IF(O5915="Atraso",L5915,L5915/(1+$I$2)^P5915),IF(O5915="Atraso",L5915,L5915/(1+$I$1)^P5915))</f>
        <v/>
      </c>
      <c r="R5915">
        <f>IF(O5915="Atraso",$K$3-G5915,0)</f>
        <v/>
      </c>
      <c r="S5915">
        <f>IF(R5915&lt;=15,"Até 15",IF(R5915&lt;=30,"Entre 15 e 30",IF(R5915&lt;=60,"Entre 30 e 60",IF(R5915&lt;=90,"Entre 60 e 90",IF(R5915&lt;=120,"Entre 90 e 120",IF(R5915&lt;=150,"Entre 120 e 150",IF(R5915&lt;=180,"Entre 150 e 180","Superior a 180")))))))</f>
        <v/>
      </c>
    </row>
    <row r="5916">
      <c r="A5916" t="inlineStr">
        <is>
          <t>Q025L03</t>
        </is>
      </c>
      <c r="B5916" t="inlineStr">
        <is>
          <t>NOVA VISAO SERVICOS TEMPORARIOS LTDA</t>
        </is>
      </c>
      <c r="C5916" t="n">
        <v>1</v>
      </c>
      <c r="D5916" t="inlineStr">
        <is>
          <t>IPCA</t>
        </is>
      </c>
      <c r="E5916" t="n">
        <v>0.009488792934583046</v>
      </c>
      <c r="F5916" t="inlineStr">
        <is>
          <t>MENSAL</t>
        </is>
      </c>
      <c r="G5916" t="n">
        <v>47633</v>
      </c>
      <c r="H5916" t="n">
        <v>47633</v>
      </c>
      <c r="I5916" t="n">
        <v>110</v>
      </c>
      <c r="J5916" t="inlineStr">
        <is>
          <t>CARTEIRA</t>
        </is>
      </c>
      <c r="K5916" t="inlineStr">
        <is>
          <t>CONTRATO</t>
        </is>
      </c>
      <c r="L5916" t="n">
        <v>2530.83</v>
      </c>
      <c r="M5916" t="inlineStr">
        <is>
          <t>IBIRAPITANGA FASE 3</t>
        </is>
      </c>
      <c r="N5916" s="142">
        <f>DATE(YEAR(G5916),MONTH(G5916),1)</f>
        <v/>
      </c>
      <c r="O5916" s="132">
        <f>IF(G5916&gt;$K$3,"Futuro","Atraso")</f>
        <v/>
      </c>
      <c r="P5916">
        <f>12*(YEAR(G5916)-YEAR($K$3))+(MONTH(G5916)-MONTH($K$3))</f>
        <v/>
      </c>
      <c r="Q5916" s="366">
        <f>IF(M5916="IBIRAPITANGA FASE 3",IF(O5916="Atraso",L5916,L5916/(1+$I$2)^P5916),IF(O5916="Atraso",L5916,L5916/(1+$I$1)^P5916))</f>
        <v/>
      </c>
      <c r="R5916">
        <f>IF(O5916="Atraso",$K$3-G5916,0)</f>
        <v/>
      </c>
      <c r="S5916">
        <f>IF(R5916&lt;=15,"Até 15",IF(R5916&lt;=30,"Entre 15 e 30",IF(R5916&lt;=60,"Entre 30 e 60",IF(R5916&lt;=90,"Entre 60 e 90",IF(R5916&lt;=120,"Entre 90 e 120",IF(R5916&lt;=150,"Entre 120 e 150",IF(R5916&lt;=180,"Entre 150 e 180","Superior a 180")))))))</f>
        <v/>
      </c>
    </row>
    <row r="5917">
      <c r="A5917" t="inlineStr">
        <is>
          <t>Q025L03</t>
        </is>
      </c>
      <c r="B5917" t="inlineStr">
        <is>
          <t>NOVA VISAO SERVICOS TEMPORARIOS LTDA</t>
        </is>
      </c>
      <c r="C5917" t="n">
        <v>1</v>
      </c>
      <c r="D5917" t="inlineStr">
        <is>
          <t>IPCA</t>
        </is>
      </c>
      <c r="E5917" t="n">
        <v>0.009488792934583046</v>
      </c>
      <c r="F5917" t="inlineStr">
        <is>
          <t>MENSAL</t>
        </is>
      </c>
      <c r="G5917" t="n">
        <v>47664</v>
      </c>
      <c r="H5917" t="n">
        <v>47664</v>
      </c>
      <c r="I5917" t="n">
        <v>111</v>
      </c>
      <c r="J5917" t="inlineStr">
        <is>
          <t>CARTEIRA</t>
        </is>
      </c>
      <c r="K5917" t="inlineStr">
        <is>
          <t>CONTRATO</t>
        </is>
      </c>
      <c r="L5917" t="n">
        <v>2530.83</v>
      </c>
      <c r="M5917" t="inlineStr">
        <is>
          <t>IBIRAPITANGA FASE 3</t>
        </is>
      </c>
      <c r="N5917" s="142">
        <f>DATE(YEAR(G5917),MONTH(G5917),1)</f>
        <v/>
      </c>
      <c r="O5917" s="132">
        <f>IF(G5917&gt;$K$3,"Futuro","Atraso")</f>
        <v/>
      </c>
      <c r="P5917">
        <f>12*(YEAR(G5917)-YEAR($K$3))+(MONTH(G5917)-MONTH($K$3))</f>
        <v/>
      </c>
      <c r="Q5917" s="366">
        <f>IF(M5917="IBIRAPITANGA FASE 3",IF(O5917="Atraso",L5917,L5917/(1+$I$2)^P5917),IF(O5917="Atraso",L5917,L5917/(1+$I$1)^P5917))</f>
        <v/>
      </c>
      <c r="R5917">
        <f>IF(O5917="Atraso",$K$3-G5917,0)</f>
        <v/>
      </c>
      <c r="S5917">
        <f>IF(R5917&lt;=15,"Até 15",IF(R5917&lt;=30,"Entre 15 e 30",IF(R5917&lt;=60,"Entre 30 e 60",IF(R5917&lt;=90,"Entre 60 e 90",IF(R5917&lt;=120,"Entre 90 e 120",IF(R5917&lt;=150,"Entre 120 e 150",IF(R5917&lt;=180,"Entre 150 e 180","Superior a 180")))))))</f>
        <v/>
      </c>
    </row>
    <row r="5918">
      <c r="A5918" t="inlineStr">
        <is>
          <t>Q025L03</t>
        </is>
      </c>
      <c r="B5918" t="inlineStr">
        <is>
          <t>NOVA VISAO SERVICOS TEMPORARIOS LTDA</t>
        </is>
      </c>
      <c r="C5918" t="n">
        <v>1</v>
      </c>
      <c r="D5918" t="inlineStr">
        <is>
          <t>IPCA</t>
        </is>
      </c>
      <c r="E5918" t="n">
        <v>0.009488792934583046</v>
      </c>
      <c r="F5918" t="inlineStr">
        <is>
          <t>MENSAL</t>
        </is>
      </c>
      <c r="G5918" t="n">
        <v>47694</v>
      </c>
      <c r="H5918" t="n">
        <v>47694</v>
      </c>
      <c r="I5918" t="n">
        <v>112</v>
      </c>
      <c r="J5918" t="inlineStr">
        <is>
          <t>CARTEIRA</t>
        </is>
      </c>
      <c r="K5918" t="inlineStr">
        <is>
          <t>CONTRATO</t>
        </is>
      </c>
      <c r="L5918" t="n">
        <v>2530.83</v>
      </c>
      <c r="M5918" t="inlineStr">
        <is>
          <t>IBIRAPITANGA FASE 3</t>
        </is>
      </c>
      <c r="N5918" s="142">
        <f>DATE(YEAR(G5918),MONTH(G5918),1)</f>
        <v/>
      </c>
      <c r="O5918" s="132">
        <f>IF(G5918&gt;$K$3,"Futuro","Atraso")</f>
        <v/>
      </c>
      <c r="P5918">
        <f>12*(YEAR(G5918)-YEAR($K$3))+(MONTH(G5918)-MONTH($K$3))</f>
        <v/>
      </c>
      <c r="Q5918" s="366">
        <f>IF(M5918="IBIRAPITANGA FASE 3",IF(O5918="Atraso",L5918,L5918/(1+$I$2)^P5918),IF(O5918="Atraso",L5918,L5918/(1+$I$1)^P5918))</f>
        <v/>
      </c>
      <c r="R5918">
        <f>IF(O5918="Atraso",$K$3-G5918,0)</f>
        <v/>
      </c>
      <c r="S5918">
        <f>IF(R5918&lt;=15,"Até 15",IF(R5918&lt;=30,"Entre 15 e 30",IF(R5918&lt;=60,"Entre 30 e 60",IF(R5918&lt;=90,"Entre 60 e 90",IF(R5918&lt;=120,"Entre 90 e 120",IF(R5918&lt;=150,"Entre 120 e 150",IF(R5918&lt;=180,"Entre 150 e 180","Superior a 180")))))))</f>
        <v/>
      </c>
    </row>
    <row r="5919">
      <c r="A5919" t="inlineStr">
        <is>
          <t>Q025L03</t>
        </is>
      </c>
      <c r="B5919" t="inlineStr">
        <is>
          <t>NOVA VISAO SERVICOS TEMPORARIOS LTDA</t>
        </is>
      </c>
      <c r="C5919" t="n">
        <v>1</v>
      </c>
      <c r="D5919" t="inlineStr">
        <is>
          <t>IPCA</t>
        </is>
      </c>
      <c r="E5919" t="n">
        <v>0.009488792934583046</v>
      </c>
      <c r="F5919" t="inlineStr">
        <is>
          <t>MENSAL</t>
        </is>
      </c>
      <c r="G5919" t="n">
        <v>47725</v>
      </c>
      <c r="H5919" t="n">
        <v>47725</v>
      </c>
      <c r="I5919" t="n">
        <v>113</v>
      </c>
      <c r="J5919" t="inlineStr">
        <is>
          <t>CARTEIRA</t>
        </is>
      </c>
      <c r="K5919" t="inlineStr">
        <is>
          <t>CONTRATO</t>
        </is>
      </c>
      <c r="L5919" t="n">
        <v>2530.83</v>
      </c>
      <c r="M5919" t="inlineStr">
        <is>
          <t>IBIRAPITANGA FASE 3</t>
        </is>
      </c>
      <c r="N5919" s="142">
        <f>DATE(YEAR(G5919),MONTH(G5919),1)</f>
        <v/>
      </c>
      <c r="O5919" s="132">
        <f>IF(G5919&gt;$K$3,"Futuro","Atraso")</f>
        <v/>
      </c>
      <c r="P5919">
        <f>12*(YEAR(G5919)-YEAR($K$3))+(MONTH(G5919)-MONTH($K$3))</f>
        <v/>
      </c>
      <c r="Q5919" s="366">
        <f>IF(M5919="IBIRAPITANGA FASE 3",IF(O5919="Atraso",L5919,L5919/(1+$I$2)^P5919),IF(O5919="Atraso",L5919,L5919/(1+$I$1)^P5919))</f>
        <v/>
      </c>
      <c r="R5919">
        <f>IF(O5919="Atraso",$K$3-G5919,0)</f>
        <v/>
      </c>
      <c r="S5919">
        <f>IF(R5919&lt;=15,"Até 15",IF(R5919&lt;=30,"Entre 15 e 30",IF(R5919&lt;=60,"Entre 30 e 60",IF(R5919&lt;=90,"Entre 60 e 90",IF(R5919&lt;=120,"Entre 90 e 120",IF(R5919&lt;=150,"Entre 120 e 150",IF(R5919&lt;=180,"Entre 150 e 180","Superior a 180")))))))</f>
        <v/>
      </c>
    </row>
    <row r="5920">
      <c r="A5920" t="inlineStr">
        <is>
          <t>Q025L03</t>
        </is>
      </c>
      <c r="B5920" t="inlineStr">
        <is>
          <t>NOVA VISAO SERVICOS TEMPORARIOS LTDA</t>
        </is>
      </c>
      <c r="C5920" t="n">
        <v>1</v>
      </c>
      <c r="D5920" t="inlineStr">
        <is>
          <t>IPCA</t>
        </is>
      </c>
      <c r="E5920" t="n">
        <v>0.009488792934583046</v>
      </c>
      <c r="F5920" t="inlineStr">
        <is>
          <t>MENSAL</t>
        </is>
      </c>
      <c r="G5920" t="n">
        <v>47756</v>
      </c>
      <c r="H5920" t="n">
        <v>47756</v>
      </c>
      <c r="I5920" t="n">
        <v>114</v>
      </c>
      <c r="J5920" t="inlineStr">
        <is>
          <t>CARTEIRA</t>
        </is>
      </c>
      <c r="K5920" t="inlineStr">
        <is>
          <t>CONTRATO</t>
        </is>
      </c>
      <c r="L5920" t="n">
        <v>2530.83</v>
      </c>
      <c r="M5920" t="inlineStr">
        <is>
          <t>IBIRAPITANGA FASE 3</t>
        </is>
      </c>
      <c r="N5920" s="142">
        <f>DATE(YEAR(G5920),MONTH(G5920),1)</f>
        <v/>
      </c>
      <c r="O5920" s="132">
        <f>IF(G5920&gt;$K$3,"Futuro","Atraso")</f>
        <v/>
      </c>
      <c r="P5920">
        <f>12*(YEAR(G5920)-YEAR($K$3))+(MONTH(G5920)-MONTH($K$3))</f>
        <v/>
      </c>
      <c r="Q5920" s="366">
        <f>IF(M5920="IBIRAPITANGA FASE 3",IF(O5920="Atraso",L5920,L5920/(1+$I$2)^P5920),IF(O5920="Atraso",L5920,L5920/(1+$I$1)^P5920))</f>
        <v/>
      </c>
      <c r="R5920">
        <f>IF(O5920="Atraso",$K$3-G5920,0)</f>
        <v/>
      </c>
      <c r="S5920">
        <f>IF(R5920&lt;=15,"Até 15",IF(R5920&lt;=30,"Entre 15 e 30",IF(R5920&lt;=60,"Entre 30 e 60",IF(R5920&lt;=90,"Entre 60 e 90",IF(R5920&lt;=120,"Entre 90 e 120",IF(R5920&lt;=150,"Entre 120 e 150",IF(R5920&lt;=180,"Entre 150 e 180","Superior a 180")))))))</f>
        <v/>
      </c>
    </row>
    <row r="5921">
      <c r="A5921" t="inlineStr">
        <is>
          <t>Q025L03</t>
        </is>
      </c>
      <c r="B5921" t="inlineStr">
        <is>
          <t>NOVA VISAO SERVICOS TEMPORARIOS LTDA</t>
        </is>
      </c>
      <c r="C5921" t="n">
        <v>1</v>
      </c>
      <c r="D5921" t="inlineStr">
        <is>
          <t>IPCA</t>
        </is>
      </c>
      <c r="E5921" t="n">
        <v>0.009488792934583046</v>
      </c>
      <c r="F5921" t="inlineStr">
        <is>
          <t>MENSAL</t>
        </is>
      </c>
      <c r="G5921" t="n">
        <v>47786</v>
      </c>
      <c r="H5921" t="n">
        <v>47786</v>
      </c>
      <c r="I5921" t="n">
        <v>115</v>
      </c>
      <c r="J5921" t="inlineStr">
        <is>
          <t>CARTEIRA</t>
        </is>
      </c>
      <c r="K5921" t="inlineStr">
        <is>
          <t>CONTRATO</t>
        </is>
      </c>
      <c r="L5921" t="n">
        <v>2530.83</v>
      </c>
      <c r="M5921" t="inlineStr">
        <is>
          <t>IBIRAPITANGA FASE 3</t>
        </is>
      </c>
      <c r="N5921" s="142">
        <f>DATE(YEAR(G5921),MONTH(G5921),1)</f>
        <v/>
      </c>
      <c r="O5921" s="132">
        <f>IF(G5921&gt;$K$3,"Futuro","Atraso")</f>
        <v/>
      </c>
      <c r="P5921">
        <f>12*(YEAR(G5921)-YEAR($K$3))+(MONTH(G5921)-MONTH($K$3))</f>
        <v/>
      </c>
      <c r="Q5921" s="366">
        <f>IF(M5921="IBIRAPITANGA FASE 3",IF(O5921="Atraso",L5921,L5921/(1+$I$2)^P5921),IF(O5921="Atraso",L5921,L5921/(1+$I$1)^P5921))</f>
        <v/>
      </c>
      <c r="R5921">
        <f>IF(O5921="Atraso",$K$3-G5921,0)</f>
        <v/>
      </c>
      <c r="S5921">
        <f>IF(R5921&lt;=15,"Até 15",IF(R5921&lt;=30,"Entre 15 e 30",IF(R5921&lt;=60,"Entre 30 e 60",IF(R5921&lt;=90,"Entre 60 e 90",IF(R5921&lt;=120,"Entre 90 e 120",IF(R5921&lt;=150,"Entre 120 e 150",IF(R5921&lt;=180,"Entre 150 e 180","Superior a 180")))))))</f>
        <v/>
      </c>
    </row>
    <row r="5922">
      <c r="A5922" t="inlineStr">
        <is>
          <t>Q025L03</t>
        </is>
      </c>
      <c r="B5922" t="inlineStr">
        <is>
          <t>NOVA VISAO SERVICOS TEMPORARIOS LTDA</t>
        </is>
      </c>
      <c r="C5922" t="n">
        <v>1</v>
      </c>
      <c r="D5922" t="inlineStr">
        <is>
          <t>IPCA</t>
        </is>
      </c>
      <c r="E5922" t="n">
        <v>0.009488792934583046</v>
      </c>
      <c r="F5922" t="inlineStr">
        <is>
          <t>MENSAL</t>
        </is>
      </c>
      <c r="G5922" t="n">
        <v>47817</v>
      </c>
      <c r="H5922" t="n">
        <v>47817</v>
      </c>
      <c r="I5922" t="n">
        <v>116</v>
      </c>
      <c r="J5922" t="inlineStr">
        <is>
          <t>CARTEIRA</t>
        </is>
      </c>
      <c r="K5922" t="inlineStr">
        <is>
          <t>CONTRATO</t>
        </is>
      </c>
      <c r="L5922" t="n">
        <v>2530.83</v>
      </c>
      <c r="M5922" t="inlineStr">
        <is>
          <t>IBIRAPITANGA FASE 3</t>
        </is>
      </c>
      <c r="N5922" s="142">
        <f>DATE(YEAR(G5922),MONTH(G5922),1)</f>
        <v/>
      </c>
      <c r="O5922" s="132">
        <f>IF(G5922&gt;$K$3,"Futuro","Atraso")</f>
        <v/>
      </c>
      <c r="P5922">
        <f>12*(YEAR(G5922)-YEAR($K$3))+(MONTH(G5922)-MONTH($K$3))</f>
        <v/>
      </c>
      <c r="Q5922" s="366">
        <f>IF(M5922="IBIRAPITANGA FASE 3",IF(O5922="Atraso",L5922,L5922/(1+$I$2)^P5922),IF(O5922="Atraso",L5922,L5922/(1+$I$1)^P5922))</f>
        <v/>
      </c>
      <c r="R5922">
        <f>IF(O5922="Atraso",$K$3-G5922,0)</f>
        <v/>
      </c>
      <c r="S5922">
        <f>IF(R5922&lt;=15,"Até 15",IF(R5922&lt;=30,"Entre 15 e 30",IF(R5922&lt;=60,"Entre 30 e 60",IF(R5922&lt;=90,"Entre 60 e 90",IF(R5922&lt;=120,"Entre 90 e 120",IF(R5922&lt;=150,"Entre 120 e 150",IF(R5922&lt;=180,"Entre 150 e 180","Superior a 180")))))))</f>
        <v/>
      </c>
    </row>
    <row r="5923">
      <c r="A5923" t="inlineStr">
        <is>
          <t>Q025L03</t>
        </is>
      </c>
      <c r="B5923" t="inlineStr">
        <is>
          <t>NOVA VISAO SERVICOS TEMPORARIOS LTDA</t>
        </is>
      </c>
      <c r="C5923" t="n">
        <v>1</v>
      </c>
      <c r="D5923" t="inlineStr">
        <is>
          <t>IPCA</t>
        </is>
      </c>
      <c r="E5923" t="n">
        <v>0.009488792934583046</v>
      </c>
      <c r="F5923" t="inlineStr">
        <is>
          <t>MENSAL</t>
        </is>
      </c>
      <c r="G5923" t="n">
        <v>47847</v>
      </c>
      <c r="H5923" t="n">
        <v>47847</v>
      </c>
      <c r="I5923" t="n">
        <v>117</v>
      </c>
      <c r="J5923" t="inlineStr">
        <is>
          <t>CARTEIRA</t>
        </is>
      </c>
      <c r="K5923" t="inlineStr">
        <is>
          <t>CONTRATO</t>
        </is>
      </c>
      <c r="L5923" t="n">
        <v>2530.83</v>
      </c>
      <c r="M5923" t="inlineStr">
        <is>
          <t>IBIRAPITANGA FASE 3</t>
        </is>
      </c>
      <c r="N5923" s="142">
        <f>DATE(YEAR(G5923),MONTH(G5923),1)</f>
        <v/>
      </c>
      <c r="O5923" s="132">
        <f>IF(G5923&gt;$K$3,"Futuro","Atraso")</f>
        <v/>
      </c>
      <c r="P5923">
        <f>12*(YEAR(G5923)-YEAR($K$3))+(MONTH(G5923)-MONTH($K$3))</f>
        <v/>
      </c>
      <c r="Q5923" s="366">
        <f>IF(M5923="IBIRAPITANGA FASE 3",IF(O5923="Atraso",L5923,L5923/(1+$I$2)^P5923),IF(O5923="Atraso",L5923,L5923/(1+$I$1)^P5923))</f>
        <v/>
      </c>
      <c r="R5923">
        <f>IF(O5923="Atraso",$K$3-G5923,0)</f>
        <v/>
      </c>
      <c r="S5923">
        <f>IF(R5923&lt;=15,"Até 15",IF(R5923&lt;=30,"Entre 15 e 30",IF(R5923&lt;=60,"Entre 30 e 60",IF(R5923&lt;=90,"Entre 60 e 90",IF(R5923&lt;=120,"Entre 90 e 120",IF(R5923&lt;=150,"Entre 120 e 150",IF(R5923&lt;=180,"Entre 150 e 180","Superior a 180")))))))</f>
        <v/>
      </c>
    </row>
    <row r="5924">
      <c r="A5924" t="inlineStr">
        <is>
          <t>Q025L03</t>
        </is>
      </c>
      <c r="B5924" t="inlineStr">
        <is>
          <t>NOVA VISAO SERVICOS TEMPORARIOS LTDA</t>
        </is>
      </c>
      <c r="C5924" t="n">
        <v>1</v>
      </c>
      <c r="D5924" t="inlineStr">
        <is>
          <t>IPCA</t>
        </is>
      </c>
      <c r="E5924" t="n">
        <v>0.009488792934583046</v>
      </c>
      <c r="F5924" t="inlineStr">
        <is>
          <t>MENSAL</t>
        </is>
      </c>
      <c r="G5924" t="n">
        <v>47878</v>
      </c>
      <c r="H5924" t="n">
        <v>47878</v>
      </c>
      <c r="I5924" t="n">
        <v>118</v>
      </c>
      <c r="J5924" t="inlineStr">
        <is>
          <t>CARTEIRA</t>
        </is>
      </c>
      <c r="K5924" t="inlineStr">
        <is>
          <t>CONTRATO</t>
        </is>
      </c>
      <c r="L5924" t="n">
        <v>2530.83</v>
      </c>
      <c r="M5924" t="inlineStr">
        <is>
          <t>IBIRAPITANGA FASE 3</t>
        </is>
      </c>
      <c r="N5924" s="142">
        <f>DATE(YEAR(G5924),MONTH(G5924),1)</f>
        <v/>
      </c>
      <c r="O5924" s="132">
        <f>IF(G5924&gt;$K$3,"Futuro","Atraso")</f>
        <v/>
      </c>
      <c r="P5924">
        <f>12*(YEAR(G5924)-YEAR($K$3))+(MONTH(G5924)-MONTH($K$3))</f>
        <v/>
      </c>
      <c r="Q5924" s="366">
        <f>IF(M5924="IBIRAPITANGA FASE 3",IF(O5924="Atraso",L5924,L5924/(1+$I$2)^P5924),IF(O5924="Atraso",L5924,L5924/(1+$I$1)^P5924))</f>
        <v/>
      </c>
      <c r="R5924">
        <f>IF(O5924="Atraso",$K$3-G5924,0)</f>
        <v/>
      </c>
      <c r="S5924">
        <f>IF(R5924&lt;=15,"Até 15",IF(R5924&lt;=30,"Entre 15 e 30",IF(R5924&lt;=60,"Entre 30 e 60",IF(R5924&lt;=90,"Entre 60 e 90",IF(R5924&lt;=120,"Entre 90 e 120",IF(R5924&lt;=150,"Entre 120 e 150",IF(R5924&lt;=180,"Entre 150 e 180","Superior a 180")))))))</f>
        <v/>
      </c>
    </row>
    <row r="5925">
      <c r="A5925" t="inlineStr">
        <is>
          <t>Q025L03</t>
        </is>
      </c>
      <c r="B5925" t="inlineStr">
        <is>
          <t>NOVA VISAO SERVICOS TEMPORARIOS LTDA</t>
        </is>
      </c>
      <c r="C5925" t="n">
        <v>1</v>
      </c>
      <c r="D5925" t="inlineStr">
        <is>
          <t>IPCA</t>
        </is>
      </c>
      <c r="E5925" t="n">
        <v>0.009488792934583046</v>
      </c>
      <c r="F5925" t="inlineStr">
        <is>
          <t>MENSAL</t>
        </is>
      </c>
      <c r="G5925" t="n">
        <v>47907</v>
      </c>
      <c r="H5925" t="n">
        <v>47907</v>
      </c>
      <c r="I5925" t="n">
        <v>119</v>
      </c>
      <c r="J5925" t="inlineStr">
        <is>
          <t>CARTEIRA</t>
        </is>
      </c>
      <c r="K5925" t="inlineStr">
        <is>
          <t>CONTRATO</t>
        </is>
      </c>
      <c r="L5925" t="n">
        <v>2530.83</v>
      </c>
      <c r="M5925" t="inlineStr">
        <is>
          <t>IBIRAPITANGA FASE 3</t>
        </is>
      </c>
      <c r="N5925" s="142">
        <f>DATE(YEAR(G5925),MONTH(G5925),1)</f>
        <v/>
      </c>
      <c r="O5925" s="132">
        <f>IF(G5925&gt;$K$3,"Futuro","Atraso")</f>
        <v/>
      </c>
      <c r="P5925">
        <f>12*(YEAR(G5925)-YEAR($K$3))+(MONTH(G5925)-MONTH($K$3))</f>
        <v/>
      </c>
      <c r="Q5925" s="366">
        <f>IF(M5925="IBIRAPITANGA FASE 3",IF(O5925="Atraso",L5925,L5925/(1+$I$2)^P5925),IF(O5925="Atraso",L5925,L5925/(1+$I$1)^P5925))</f>
        <v/>
      </c>
      <c r="R5925">
        <f>IF(O5925="Atraso",$K$3-G5925,0)</f>
        <v/>
      </c>
      <c r="S5925">
        <f>IF(R5925&lt;=15,"Até 15",IF(R5925&lt;=30,"Entre 15 e 30",IF(R5925&lt;=60,"Entre 30 e 60",IF(R5925&lt;=90,"Entre 60 e 90",IF(R5925&lt;=120,"Entre 90 e 120",IF(R5925&lt;=150,"Entre 120 e 150",IF(R5925&lt;=180,"Entre 150 e 180","Superior a 180")))))))</f>
        <v/>
      </c>
    </row>
    <row r="5926">
      <c r="A5926" t="inlineStr">
        <is>
          <t>Q025L03</t>
        </is>
      </c>
      <c r="B5926" t="inlineStr">
        <is>
          <t>NOVA VISAO SERVICOS TEMPORARIOS LTDA</t>
        </is>
      </c>
      <c r="C5926" t="n">
        <v>1</v>
      </c>
      <c r="D5926" t="inlineStr">
        <is>
          <t>IPCA</t>
        </is>
      </c>
      <c r="E5926" t="n">
        <v>0.009488792934583046</v>
      </c>
      <c r="F5926" t="inlineStr">
        <is>
          <t>MENSAL</t>
        </is>
      </c>
      <c r="G5926" t="n">
        <v>47937</v>
      </c>
      <c r="H5926" t="n">
        <v>47937</v>
      </c>
      <c r="I5926" t="n">
        <v>120</v>
      </c>
      <c r="J5926" t="inlineStr">
        <is>
          <t>CARTEIRA</t>
        </is>
      </c>
      <c r="K5926" t="inlineStr">
        <is>
          <t>CONTRATO</t>
        </is>
      </c>
      <c r="L5926" t="n">
        <v>2530.83</v>
      </c>
      <c r="M5926" t="inlineStr">
        <is>
          <t>IBIRAPITANGA FASE 3</t>
        </is>
      </c>
      <c r="N5926" s="142">
        <f>DATE(YEAR(G5926),MONTH(G5926),1)</f>
        <v/>
      </c>
      <c r="O5926" s="132">
        <f>IF(G5926&gt;$K$3,"Futuro","Atraso")</f>
        <v/>
      </c>
      <c r="P5926">
        <f>12*(YEAR(G5926)-YEAR($K$3))+(MONTH(G5926)-MONTH($K$3))</f>
        <v/>
      </c>
      <c r="Q5926" s="366">
        <f>IF(M5926="IBIRAPITANGA FASE 3",IF(O5926="Atraso",L5926,L5926/(1+$I$2)^P5926),IF(O5926="Atraso",L5926,L5926/(1+$I$1)^P5926))</f>
        <v/>
      </c>
      <c r="R5926">
        <f>IF(O5926="Atraso",$K$3-G5926,0)</f>
        <v/>
      </c>
      <c r="S5926">
        <f>IF(R5926&lt;=15,"Até 15",IF(R5926&lt;=30,"Entre 15 e 30",IF(R5926&lt;=60,"Entre 30 e 60",IF(R5926&lt;=90,"Entre 60 e 90",IF(R5926&lt;=120,"Entre 90 e 120",IF(R5926&lt;=150,"Entre 120 e 150",IF(R5926&lt;=180,"Entre 150 e 180","Superior a 180")))))))</f>
        <v/>
      </c>
    </row>
    <row r="5927">
      <c r="A5927" t="inlineStr">
        <is>
          <t>Q025L03</t>
        </is>
      </c>
      <c r="B5927" t="inlineStr">
        <is>
          <t>NOVA VISAO SERVICOS TEMPORARIOS LTDA</t>
        </is>
      </c>
      <c r="C5927" t="n">
        <v>1</v>
      </c>
      <c r="D5927" t="inlineStr">
        <is>
          <t>IPCA</t>
        </is>
      </c>
      <c r="E5927" t="n">
        <v>0.009488792934583046</v>
      </c>
      <c r="F5927" t="inlineStr">
        <is>
          <t>MENSAL</t>
        </is>
      </c>
      <c r="G5927" t="n">
        <v>47968</v>
      </c>
      <c r="H5927" t="n">
        <v>47968</v>
      </c>
      <c r="I5927" t="n">
        <v>10</v>
      </c>
      <c r="J5927" t="inlineStr">
        <is>
          <t>CARTEIRA</t>
        </is>
      </c>
      <c r="K5927" t="inlineStr">
        <is>
          <t>CONTRATO</t>
        </is>
      </c>
      <c r="L5927" t="n">
        <v>13717.14</v>
      </c>
      <c r="M5927" t="inlineStr">
        <is>
          <t>IBIRAPITANGA FASE 3</t>
        </is>
      </c>
      <c r="N5927" s="142">
        <f>DATE(YEAR(G5927),MONTH(G5927),1)</f>
        <v/>
      </c>
      <c r="O5927" s="132">
        <f>IF(G5927&gt;$K$3,"Futuro","Atraso")</f>
        <v/>
      </c>
      <c r="P5927">
        <f>12*(YEAR(G5927)-YEAR($K$3))+(MONTH(G5927)-MONTH($K$3))</f>
        <v/>
      </c>
      <c r="Q5927" s="366">
        <f>IF(M5927="IBIRAPITANGA FASE 3",IF(O5927="Atraso",L5927,L5927/(1+$I$2)^P5927),IF(O5927="Atraso",L5927,L5927/(1+$I$1)^P5927))</f>
        <v/>
      </c>
      <c r="R5927">
        <f>IF(O5927="Atraso",$K$3-G5927,0)</f>
        <v/>
      </c>
      <c r="S5927">
        <f>IF(R5927&lt;=15,"Até 15",IF(R5927&lt;=30,"Entre 15 e 30",IF(R5927&lt;=60,"Entre 30 e 60",IF(R5927&lt;=90,"Entre 60 e 90",IF(R5927&lt;=120,"Entre 90 e 120",IF(R5927&lt;=150,"Entre 120 e 150",IF(R5927&lt;=180,"Entre 150 e 180","Superior a 180")))))))</f>
        <v/>
      </c>
    </row>
    <row r="5928">
      <c r="A5928" t="inlineStr">
        <is>
          <t>Q025L04</t>
        </is>
      </c>
      <c r="B5928" t="inlineStr">
        <is>
          <t>NOVA VISAO SERVICOS TEMPORARIOS LTDA</t>
        </is>
      </c>
      <c r="C5928" t="n">
        <v>1</v>
      </c>
      <c r="D5928" t="inlineStr">
        <is>
          <t>IPCA</t>
        </is>
      </c>
      <c r="E5928" t="n">
        <v>0</v>
      </c>
      <c r="F5928" t="inlineStr">
        <is>
          <t>MENSAL</t>
        </is>
      </c>
      <c r="G5928" t="n">
        <v>45255</v>
      </c>
      <c r="H5928" t="n">
        <v>45255</v>
      </c>
      <c r="I5928" t="n">
        <v>36</v>
      </c>
      <c r="J5928" t="inlineStr">
        <is>
          <t>CARTEIRA</t>
        </is>
      </c>
      <c r="K5928" t="inlineStr">
        <is>
          <t>CONTRATO</t>
        </is>
      </c>
      <c r="L5928" t="n">
        <v>5735.22</v>
      </c>
      <c r="M5928" t="inlineStr">
        <is>
          <t>IBIRAPITANGA FASE 3</t>
        </is>
      </c>
      <c r="N5928" s="142">
        <f>DATE(YEAR(G5928),MONTH(G5928),1)</f>
        <v/>
      </c>
      <c r="O5928" s="132">
        <f>IF(G5928&gt;$K$3,"Futuro","Atraso")</f>
        <v/>
      </c>
      <c r="P5928">
        <f>12*(YEAR(G5928)-YEAR($K$3))+(MONTH(G5928)-MONTH($K$3))</f>
        <v/>
      </c>
      <c r="Q5928" s="366">
        <f>IF(M5928="IBIRAPITANGA FASE 3",IF(O5928="Atraso",L5928,L5928/(1+$I$2)^P5928),IF(O5928="Atraso",L5928,L5928/(1+$I$1)^P5928))</f>
        <v/>
      </c>
      <c r="R5928">
        <f>IF(O5928="Atraso",$K$3-G5928,0)</f>
        <v/>
      </c>
      <c r="S5928">
        <f>IF(R5928&lt;=15,"Até 15",IF(R5928&lt;=30,"Entre 15 e 30",IF(R5928&lt;=60,"Entre 30 e 60",IF(R5928&lt;=90,"Entre 60 e 90",IF(R5928&lt;=120,"Entre 90 e 120",IF(R5928&lt;=150,"Entre 120 e 150",IF(R5928&lt;=180,"Entre 150 e 180","Superior a 180")))))))</f>
        <v/>
      </c>
    </row>
    <row r="5929">
      <c r="A5929" t="inlineStr">
        <is>
          <t>Q025L04</t>
        </is>
      </c>
      <c r="B5929" t="inlineStr">
        <is>
          <t>NOVA VISAO SERVICOS TEMPORARIOS LTDA</t>
        </is>
      </c>
      <c r="C5929" t="n">
        <v>1</v>
      </c>
      <c r="D5929" t="inlineStr">
        <is>
          <t>IPCA</t>
        </is>
      </c>
      <c r="E5929" t="n">
        <v>0</v>
      </c>
      <c r="F5929" t="inlineStr">
        <is>
          <t>MENSAL</t>
        </is>
      </c>
      <c r="G5929" t="n">
        <v>45285</v>
      </c>
      <c r="H5929" t="n">
        <v>45285</v>
      </c>
      <c r="I5929" t="n">
        <v>37</v>
      </c>
      <c r="J5929" t="inlineStr">
        <is>
          <t>CARTEIRA</t>
        </is>
      </c>
      <c r="K5929" t="inlineStr">
        <is>
          <t>CONTRATO</t>
        </is>
      </c>
      <c r="L5929" t="n">
        <v>5735.22</v>
      </c>
      <c r="M5929" t="inlineStr">
        <is>
          <t>IBIRAPITANGA FASE 3</t>
        </is>
      </c>
      <c r="N5929" s="142">
        <f>DATE(YEAR(G5929),MONTH(G5929),1)</f>
        <v/>
      </c>
      <c r="O5929" s="132">
        <f>IF(G5929&gt;$K$3,"Futuro","Atraso")</f>
        <v/>
      </c>
      <c r="P5929">
        <f>12*(YEAR(G5929)-YEAR($K$3))+(MONTH(G5929)-MONTH($K$3))</f>
        <v/>
      </c>
      <c r="Q5929" s="366">
        <f>IF(M5929="IBIRAPITANGA FASE 3",IF(O5929="Atraso",L5929,L5929/(1+$I$2)^P5929),IF(O5929="Atraso",L5929,L5929/(1+$I$1)^P5929))</f>
        <v/>
      </c>
      <c r="R5929">
        <f>IF(O5929="Atraso",$K$3-G5929,0)</f>
        <v/>
      </c>
      <c r="S5929">
        <f>IF(R5929&lt;=15,"Até 15",IF(R5929&lt;=30,"Entre 15 e 30",IF(R5929&lt;=60,"Entre 30 e 60",IF(R5929&lt;=90,"Entre 60 e 90",IF(R5929&lt;=120,"Entre 90 e 120",IF(R5929&lt;=150,"Entre 120 e 150",IF(R5929&lt;=180,"Entre 150 e 180","Superior a 180")))))))</f>
        <v/>
      </c>
    </row>
    <row r="5930">
      <c r="A5930" t="inlineStr">
        <is>
          <t>Q025L04</t>
        </is>
      </c>
      <c r="B5930" t="inlineStr">
        <is>
          <t>NOVA VISAO SERVICOS TEMPORARIOS LTDA</t>
        </is>
      </c>
      <c r="C5930" t="n">
        <v>1</v>
      </c>
      <c r="D5930" t="inlineStr">
        <is>
          <t>IPCA</t>
        </is>
      </c>
      <c r="E5930" t="n">
        <v>0</v>
      </c>
      <c r="F5930" t="inlineStr">
        <is>
          <t>MENSAL</t>
        </is>
      </c>
      <c r="G5930" t="n">
        <v>45316</v>
      </c>
      <c r="H5930" t="n">
        <v>45316</v>
      </c>
      <c r="I5930" t="n">
        <v>38</v>
      </c>
      <c r="J5930" t="inlineStr">
        <is>
          <t>CARTEIRA</t>
        </is>
      </c>
      <c r="K5930" t="inlineStr">
        <is>
          <t>CONTRATO</t>
        </is>
      </c>
      <c r="L5930" t="n">
        <v>5735.22</v>
      </c>
      <c r="M5930" t="inlineStr">
        <is>
          <t>IBIRAPITANGA FASE 3</t>
        </is>
      </c>
      <c r="N5930" s="142">
        <f>DATE(YEAR(G5930),MONTH(G5930),1)</f>
        <v/>
      </c>
      <c r="O5930" s="132">
        <f>IF(G5930&gt;$K$3,"Futuro","Atraso")</f>
        <v/>
      </c>
      <c r="P5930">
        <f>12*(YEAR(G5930)-YEAR($K$3))+(MONTH(G5930)-MONTH($K$3))</f>
        <v/>
      </c>
      <c r="Q5930" s="366">
        <f>IF(M5930="IBIRAPITANGA FASE 3",IF(O5930="Atraso",L5930,L5930/(1+$I$2)^P5930),IF(O5930="Atraso",L5930,L5930/(1+$I$1)^P5930))</f>
        <v/>
      </c>
      <c r="R5930">
        <f>IF(O5930="Atraso",$K$3-G5930,0)</f>
        <v/>
      </c>
      <c r="S5930">
        <f>IF(R5930&lt;=15,"Até 15",IF(R5930&lt;=30,"Entre 15 e 30",IF(R5930&lt;=60,"Entre 30 e 60",IF(R5930&lt;=90,"Entre 60 e 90",IF(R5930&lt;=120,"Entre 90 e 120",IF(R5930&lt;=150,"Entre 120 e 150",IF(R5930&lt;=180,"Entre 150 e 180","Superior a 180")))))))</f>
        <v/>
      </c>
    </row>
    <row r="5931">
      <c r="A5931" t="inlineStr">
        <is>
          <t>Q025L04</t>
        </is>
      </c>
      <c r="B5931" t="inlineStr">
        <is>
          <t>NOVA VISAO SERVICOS TEMPORARIOS LTDA</t>
        </is>
      </c>
      <c r="C5931" t="n">
        <v>1</v>
      </c>
      <c r="D5931" t="inlineStr">
        <is>
          <t>IPCA</t>
        </is>
      </c>
      <c r="E5931" t="n">
        <v>0</v>
      </c>
      <c r="F5931" t="inlineStr">
        <is>
          <t>MENSAL</t>
        </is>
      </c>
      <c r="G5931" t="n">
        <v>45347</v>
      </c>
      <c r="H5931" t="n">
        <v>45347</v>
      </c>
      <c r="I5931" t="n">
        <v>39</v>
      </c>
      <c r="J5931" t="inlineStr">
        <is>
          <t>CARTEIRA</t>
        </is>
      </c>
      <c r="K5931" t="inlineStr">
        <is>
          <t>CONTRATO</t>
        </is>
      </c>
      <c r="L5931" t="n">
        <v>5735.22</v>
      </c>
      <c r="M5931" t="inlineStr">
        <is>
          <t>IBIRAPITANGA FASE 3</t>
        </is>
      </c>
      <c r="N5931" s="142">
        <f>DATE(YEAR(G5931),MONTH(G5931),1)</f>
        <v/>
      </c>
      <c r="O5931" s="132">
        <f>IF(G5931&gt;$K$3,"Futuro","Atraso")</f>
        <v/>
      </c>
      <c r="P5931">
        <f>12*(YEAR(G5931)-YEAR($K$3))+(MONTH(G5931)-MONTH($K$3))</f>
        <v/>
      </c>
      <c r="Q5931" s="366">
        <f>IF(M5931="IBIRAPITANGA FASE 3",IF(O5931="Atraso",L5931,L5931/(1+$I$2)^P5931),IF(O5931="Atraso",L5931,L5931/(1+$I$1)^P5931))</f>
        <v/>
      </c>
      <c r="R5931">
        <f>IF(O5931="Atraso",$K$3-G5931,0)</f>
        <v/>
      </c>
      <c r="S5931">
        <f>IF(R5931&lt;=15,"Até 15",IF(R5931&lt;=30,"Entre 15 e 30",IF(R5931&lt;=60,"Entre 30 e 60",IF(R5931&lt;=90,"Entre 60 e 90",IF(R5931&lt;=120,"Entre 90 e 120",IF(R5931&lt;=150,"Entre 120 e 150",IF(R5931&lt;=180,"Entre 150 e 180","Superior a 180")))))))</f>
        <v/>
      </c>
    </row>
    <row r="5932">
      <c r="A5932" t="inlineStr">
        <is>
          <t>Q025L04</t>
        </is>
      </c>
      <c r="B5932" t="inlineStr">
        <is>
          <t>NOVA VISAO SERVICOS TEMPORARIOS LTDA</t>
        </is>
      </c>
      <c r="C5932" t="n">
        <v>1</v>
      </c>
      <c r="D5932" t="inlineStr">
        <is>
          <t>IPCA</t>
        </is>
      </c>
      <c r="E5932" t="n">
        <v>0</v>
      </c>
      <c r="F5932" t="inlineStr">
        <is>
          <t>MENSAL</t>
        </is>
      </c>
      <c r="G5932" t="n">
        <v>45376</v>
      </c>
      <c r="H5932" t="n">
        <v>45376</v>
      </c>
      <c r="I5932" t="n">
        <v>40</v>
      </c>
      <c r="J5932" t="inlineStr">
        <is>
          <t>CARTEIRA</t>
        </is>
      </c>
      <c r="K5932" t="inlineStr">
        <is>
          <t>CONTRATO</t>
        </is>
      </c>
      <c r="L5932" t="n">
        <v>5735.22</v>
      </c>
      <c r="M5932" t="inlineStr">
        <is>
          <t>IBIRAPITANGA FASE 3</t>
        </is>
      </c>
      <c r="N5932" s="142">
        <f>DATE(YEAR(G5932),MONTH(G5932),1)</f>
        <v/>
      </c>
      <c r="O5932" s="132">
        <f>IF(G5932&gt;$K$3,"Futuro","Atraso")</f>
        <v/>
      </c>
      <c r="P5932">
        <f>12*(YEAR(G5932)-YEAR($K$3))+(MONTH(G5932)-MONTH($K$3))</f>
        <v/>
      </c>
      <c r="Q5932" s="366">
        <f>IF(M5932="IBIRAPITANGA FASE 3",IF(O5932="Atraso",L5932,L5932/(1+$I$2)^P5932),IF(O5932="Atraso",L5932,L5932/(1+$I$1)^P5932))</f>
        <v/>
      </c>
      <c r="R5932">
        <f>IF(O5932="Atraso",$K$3-G5932,0)</f>
        <v/>
      </c>
      <c r="S5932">
        <f>IF(R5932&lt;=15,"Até 15",IF(R5932&lt;=30,"Entre 15 e 30",IF(R5932&lt;=60,"Entre 30 e 60",IF(R5932&lt;=90,"Entre 60 e 90",IF(R5932&lt;=120,"Entre 90 e 120",IF(R5932&lt;=150,"Entre 120 e 150",IF(R5932&lt;=180,"Entre 150 e 180","Superior a 180")))))))</f>
        <v/>
      </c>
    </row>
    <row r="5933">
      <c r="A5933" t="inlineStr">
        <is>
          <t>Q025L04</t>
        </is>
      </c>
      <c r="B5933" t="inlineStr">
        <is>
          <t>NOVA VISAO SERVICOS TEMPORARIOS LTDA</t>
        </is>
      </c>
      <c r="C5933" t="n">
        <v>1</v>
      </c>
      <c r="D5933" t="inlineStr">
        <is>
          <t>IPCA</t>
        </is>
      </c>
      <c r="E5933" t="n">
        <v>0</v>
      </c>
      <c r="F5933" t="inlineStr">
        <is>
          <t>MENSAL</t>
        </is>
      </c>
      <c r="G5933" t="n">
        <v>45407</v>
      </c>
      <c r="H5933" t="n">
        <v>45407</v>
      </c>
      <c r="I5933" t="n">
        <v>41</v>
      </c>
      <c r="J5933" t="inlineStr">
        <is>
          <t>CARTEIRA</t>
        </is>
      </c>
      <c r="K5933" t="inlineStr">
        <is>
          <t>CONTRATO</t>
        </is>
      </c>
      <c r="L5933" t="n">
        <v>5735.22</v>
      </c>
      <c r="M5933" t="inlineStr">
        <is>
          <t>IBIRAPITANGA FASE 3</t>
        </is>
      </c>
      <c r="N5933" s="142">
        <f>DATE(YEAR(G5933),MONTH(G5933),1)</f>
        <v/>
      </c>
      <c r="O5933" s="132">
        <f>IF(G5933&gt;$K$3,"Futuro","Atraso")</f>
        <v/>
      </c>
      <c r="P5933">
        <f>12*(YEAR(G5933)-YEAR($K$3))+(MONTH(G5933)-MONTH($K$3))</f>
        <v/>
      </c>
      <c r="Q5933" s="366">
        <f>IF(M5933="IBIRAPITANGA FASE 3",IF(O5933="Atraso",L5933,L5933/(1+$I$2)^P5933),IF(O5933="Atraso",L5933,L5933/(1+$I$1)^P5933))</f>
        <v/>
      </c>
      <c r="R5933">
        <f>IF(O5933="Atraso",$K$3-G5933,0)</f>
        <v/>
      </c>
      <c r="S5933">
        <f>IF(R5933&lt;=15,"Até 15",IF(R5933&lt;=30,"Entre 15 e 30",IF(R5933&lt;=60,"Entre 30 e 60",IF(R5933&lt;=90,"Entre 60 e 90",IF(R5933&lt;=120,"Entre 90 e 120",IF(R5933&lt;=150,"Entre 120 e 150",IF(R5933&lt;=180,"Entre 150 e 180","Superior a 180")))))))</f>
        <v/>
      </c>
    </row>
    <row r="5934">
      <c r="A5934" t="inlineStr">
        <is>
          <t>Q025L04</t>
        </is>
      </c>
      <c r="B5934" t="inlineStr">
        <is>
          <t>NOVA VISAO SERVICOS TEMPORARIOS LTDA</t>
        </is>
      </c>
      <c r="C5934" t="n">
        <v>1</v>
      </c>
      <c r="D5934" t="inlineStr">
        <is>
          <t>IPCA</t>
        </is>
      </c>
      <c r="E5934" t="n">
        <v>0</v>
      </c>
      <c r="F5934" t="inlineStr">
        <is>
          <t>MENSAL</t>
        </is>
      </c>
      <c r="G5934" t="n">
        <v>45437</v>
      </c>
      <c r="H5934" t="n">
        <v>45437</v>
      </c>
      <c r="I5934" t="n">
        <v>42</v>
      </c>
      <c r="J5934" t="inlineStr">
        <is>
          <t>CARTEIRA</t>
        </is>
      </c>
      <c r="K5934" t="inlineStr">
        <is>
          <t>CONTRATO</t>
        </is>
      </c>
      <c r="L5934" t="n">
        <v>5735.22</v>
      </c>
      <c r="M5934" t="inlineStr">
        <is>
          <t>IBIRAPITANGA FASE 3</t>
        </is>
      </c>
      <c r="N5934" s="142">
        <f>DATE(YEAR(G5934),MONTH(G5934),1)</f>
        <v/>
      </c>
      <c r="O5934" s="132">
        <f>IF(G5934&gt;$K$3,"Futuro","Atraso")</f>
        <v/>
      </c>
      <c r="P5934">
        <f>12*(YEAR(G5934)-YEAR($K$3))+(MONTH(G5934)-MONTH($K$3))</f>
        <v/>
      </c>
      <c r="Q5934" s="366">
        <f>IF(M5934="IBIRAPITANGA FASE 3",IF(O5934="Atraso",L5934,L5934/(1+$I$2)^P5934),IF(O5934="Atraso",L5934,L5934/(1+$I$1)^P5934))</f>
        <v/>
      </c>
      <c r="R5934">
        <f>IF(O5934="Atraso",$K$3-G5934,0)</f>
        <v/>
      </c>
      <c r="S5934">
        <f>IF(R5934&lt;=15,"Até 15",IF(R5934&lt;=30,"Entre 15 e 30",IF(R5934&lt;=60,"Entre 30 e 60",IF(R5934&lt;=90,"Entre 60 e 90",IF(R5934&lt;=120,"Entre 90 e 120",IF(R5934&lt;=150,"Entre 120 e 150",IF(R5934&lt;=180,"Entre 150 e 180","Superior a 180")))))))</f>
        <v/>
      </c>
    </row>
    <row r="5935">
      <c r="A5935" t="inlineStr">
        <is>
          <t>Q025L04</t>
        </is>
      </c>
      <c r="B5935" t="inlineStr">
        <is>
          <t>NOVA VISAO SERVICOS TEMPORARIOS LTDA</t>
        </is>
      </c>
      <c r="C5935" t="n">
        <v>1</v>
      </c>
      <c r="D5935" t="inlineStr">
        <is>
          <t>IPCA</t>
        </is>
      </c>
      <c r="E5935" t="n">
        <v>0</v>
      </c>
      <c r="F5935" t="inlineStr">
        <is>
          <t>MENSAL</t>
        </is>
      </c>
      <c r="G5935" t="n">
        <v>45468</v>
      </c>
      <c r="H5935" t="n">
        <v>45468</v>
      </c>
      <c r="I5935" t="n">
        <v>43</v>
      </c>
      <c r="J5935" t="inlineStr">
        <is>
          <t>CARTEIRA</t>
        </is>
      </c>
      <c r="K5935" t="inlineStr">
        <is>
          <t>CONTRATO</t>
        </is>
      </c>
      <c r="L5935" t="n">
        <v>5735.22</v>
      </c>
      <c r="M5935" t="inlineStr">
        <is>
          <t>IBIRAPITANGA FASE 3</t>
        </is>
      </c>
      <c r="N5935" s="142">
        <f>DATE(YEAR(G5935),MONTH(G5935),1)</f>
        <v/>
      </c>
      <c r="O5935" s="132">
        <f>IF(G5935&gt;$K$3,"Futuro","Atraso")</f>
        <v/>
      </c>
      <c r="P5935">
        <f>12*(YEAR(G5935)-YEAR($K$3))+(MONTH(G5935)-MONTH($K$3))</f>
        <v/>
      </c>
      <c r="Q5935" s="366">
        <f>IF(M5935="IBIRAPITANGA FASE 3",IF(O5935="Atraso",L5935,L5935/(1+$I$2)^P5935),IF(O5935="Atraso",L5935,L5935/(1+$I$1)^P5935))</f>
        <v/>
      </c>
      <c r="R5935">
        <f>IF(O5935="Atraso",$K$3-G5935,0)</f>
        <v/>
      </c>
      <c r="S5935">
        <f>IF(R5935&lt;=15,"Até 15",IF(R5935&lt;=30,"Entre 15 e 30",IF(R5935&lt;=60,"Entre 30 e 60",IF(R5935&lt;=90,"Entre 60 e 90",IF(R5935&lt;=120,"Entre 90 e 120",IF(R5935&lt;=150,"Entre 120 e 150",IF(R5935&lt;=180,"Entre 150 e 180","Superior a 180")))))))</f>
        <v/>
      </c>
    </row>
    <row r="5936">
      <c r="A5936" t="inlineStr">
        <is>
          <t>Q025L04</t>
        </is>
      </c>
      <c r="B5936" t="inlineStr">
        <is>
          <t>NOVA VISAO SERVICOS TEMPORARIOS LTDA</t>
        </is>
      </c>
      <c r="C5936" t="n">
        <v>1</v>
      </c>
      <c r="D5936" t="inlineStr">
        <is>
          <t>IPCA</t>
        </is>
      </c>
      <c r="E5936" t="n">
        <v>0</v>
      </c>
      <c r="F5936" t="inlineStr">
        <is>
          <t>MENSAL</t>
        </is>
      </c>
      <c r="G5936" t="n">
        <v>45498</v>
      </c>
      <c r="H5936" t="n">
        <v>45498</v>
      </c>
      <c r="I5936" t="n">
        <v>44</v>
      </c>
      <c r="J5936" t="inlineStr">
        <is>
          <t>CARTEIRA</t>
        </is>
      </c>
      <c r="K5936" t="inlineStr">
        <is>
          <t>CONTRATO</t>
        </is>
      </c>
      <c r="L5936" t="n">
        <v>5735.22</v>
      </c>
      <c r="M5936" t="inlineStr">
        <is>
          <t>IBIRAPITANGA FASE 3</t>
        </is>
      </c>
      <c r="N5936" s="142">
        <f>DATE(YEAR(G5936),MONTH(G5936),1)</f>
        <v/>
      </c>
      <c r="O5936" s="132">
        <f>IF(G5936&gt;$K$3,"Futuro","Atraso")</f>
        <v/>
      </c>
      <c r="P5936">
        <f>12*(YEAR(G5936)-YEAR($K$3))+(MONTH(G5936)-MONTH($K$3))</f>
        <v/>
      </c>
      <c r="Q5936" s="366">
        <f>IF(M5936="IBIRAPITANGA FASE 3",IF(O5936="Atraso",L5936,L5936/(1+$I$2)^P5936),IF(O5936="Atraso",L5936,L5936/(1+$I$1)^P5936))</f>
        <v/>
      </c>
      <c r="R5936">
        <f>IF(O5936="Atraso",$K$3-G5936,0)</f>
        <v/>
      </c>
      <c r="S5936">
        <f>IF(R5936&lt;=15,"Até 15",IF(R5936&lt;=30,"Entre 15 e 30",IF(R5936&lt;=60,"Entre 30 e 60",IF(R5936&lt;=90,"Entre 60 e 90",IF(R5936&lt;=120,"Entre 90 e 120",IF(R5936&lt;=150,"Entre 120 e 150",IF(R5936&lt;=180,"Entre 150 e 180","Superior a 180")))))))</f>
        <v/>
      </c>
    </row>
    <row r="5937">
      <c r="A5937" t="inlineStr">
        <is>
          <t>Q025L04</t>
        </is>
      </c>
      <c r="B5937" t="inlineStr">
        <is>
          <t>NOVA VISAO SERVICOS TEMPORARIOS LTDA</t>
        </is>
      </c>
      <c r="C5937" t="n">
        <v>1</v>
      </c>
      <c r="D5937" t="inlineStr">
        <is>
          <t>IPCA</t>
        </is>
      </c>
      <c r="E5937" t="n">
        <v>0</v>
      </c>
      <c r="F5937" t="inlineStr">
        <is>
          <t>MENSAL</t>
        </is>
      </c>
      <c r="G5937" t="n">
        <v>45529</v>
      </c>
      <c r="H5937" t="n">
        <v>45529</v>
      </c>
      <c r="I5937" t="n">
        <v>45</v>
      </c>
      <c r="J5937" t="inlineStr">
        <is>
          <t>CARTEIRA</t>
        </is>
      </c>
      <c r="K5937" t="inlineStr">
        <is>
          <t>CONTRATO</t>
        </is>
      </c>
      <c r="L5937" t="n">
        <v>5735.22</v>
      </c>
      <c r="M5937" t="inlineStr">
        <is>
          <t>IBIRAPITANGA FASE 3</t>
        </is>
      </c>
      <c r="N5937" s="142">
        <f>DATE(YEAR(G5937),MONTH(G5937),1)</f>
        <v/>
      </c>
      <c r="O5937" s="132">
        <f>IF(G5937&gt;$K$3,"Futuro","Atraso")</f>
        <v/>
      </c>
      <c r="P5937">
        <f>12*(YEAR(G5937)-YEAR($K$3))+(MONTH(G5937)-MONTH($K$3))</f>
        <v/>
      </c>
      <c r="Q5937" s="366">
        <f>IF(M5937="IBIRAPITANGA FASE 3",IF(O5937="Atraso",L5937,L5937/(1+$I$2)^P5937),IF(O5937="Atraso",L5937,L5937/(1+$I$1)^P5937))</f>
        <v/>
      </c>
      <c r="R5937">
        <f>IF(O5937="Atraso",$K$3-G5937,0)</f>
        <v/>
      </c>
      <c r="S5937">
        <f>IF(R5937&lt;=15,"Até 15",IF(R5937&lt;=30,"Entre 15 e 30",IF(R5937&lt;=60,"Entre 30 e 60",IF(R5937&lt;=90,"Entre 60 e 90",IF(R5937&lt;=120,"Entre 90 e 120",IF(R5937&lt;=150,"Entre 120 e 150",IF(R5937&lt;=180,"Entre 150 e 180","Superior a 180")))))))</f>
        <v/>
      </c>
    </row>
    <row r="5938">
      <c r="A5938" t="inlineStr">
        <is>
          <t>Q025L04</t>
        </is>
      </c>
      <c r="B5938" t="inlineStr">
        <is>
          <t>NOVA VISAO SERVICOS TEMPORARIOS LTDA</t>
        </is>
      </c>
      <c r="C5938" t="n">
        <v>1</v>
      </c>
      <c r="D5938" t="inlineStr">
        <is>
          <t>IPCA</t>
        </is>
      </c>
      <c r="E5938" t="n">
        <v>0</v>
      </c>
      <c r="F5938" t="inlineStr">
        <is>
          <t>MENSAL</t>
        </is>
      </c>
      <c r="G5938" t="n">
        <v>45560</v>
      </c>
      <c r="H5938" t="n">
        <v>45560</v>
      </c>
      <c r="I5938" t="n">
        <v>46</v>
      </c>
      <c r="J5938" t="inlineStr">
        <is>
          <t>CARTEIRA</t>
        </is>
      </c>
      <c r="K5938" t="inlineStr">
        <is>
          <t>CONTRATO</t>
        </is>
      </c>
      <c r="L5938" t="n">
        <v>5735.22</v>
      </c>
      <c r="M5938" t="inlineStr">
        <is>
          <t>IBIRAPITANGA FASE 3</t>
        </is>
      </c>
      <c r="N5938" s="142">
        <f>DATE(YEAR(G5938),MONTH(G5938),1)</f>
        <v/>
      </c>
      <c r="O5938" s="132">
        <f>IF(G5938&gt;$K$3,"Futuro","Atraso")</f>
        <v/>
      </c>
      <c r="P5938">
        <f>12*(YEAR(G5938)-YEAR($K$3))+(MONTH(G5938)-MONTH($K$3))</f>
        <v/>
      </c>
      <c r="Q5938" s="366">
        <f>IF(M5938="IBIRAPITANGA FASE 3",IF(O5938="Atraso",L5938,L5938/(1+$I$2)^P5938),IF(O5938="Atraso",L5938,L5938/(1+$I$1)^P5938))</f>
        <v/>
      </c>
      <c r="R5938">
        <f>IF(O5938="Atraso",$K$3-G5938,0)</f>
        <v/>
      </c>
      <c r="S5938">
        <f>IF(R5938&lt;=15,"Até 15",IF(R5938&lt;=30,"Entre 15 e 30",IF(R5938&lt;=60,"Entre 30 e 60",IF(R5938&lt;=90,"Entre 60 e 90",IF(R5938&lt;=120,"Entre 90 e 120",IF(R5938&lt;=150,"Entre 120 e 150",IF(R5938&lt;=180,"Entre 150 e 180","Superior a 180")))))))</f>
        <v/>
      </c>
    </row>
    <row r="5939">
      <c r="A5939" t="inlineStr">
        <is>
          <t>Q025L04</t>
        </is>
      </c>
      <c r="B5939" t="inlineStr">
        <is>
          <t>NOVA VISAO SERVICOS TEMPORARIOS LTDA</t>
        </is>
      </c>
      <c r="C5939" t="n">
        <v>1</v>
      </c>
      <c r="D5939" t="inlineStr">
        <is>
          <t>IPCA</t>
        </is>
      </c>
      <c r="E5939" t="n">
        <v>0</v>
      </c>
      <c r="F5939" t="inlineStr">
        <is>
          <t>MENSAL</t>
        </is>
      </c>
      <c r="G5939" t="n">
        <v>45590</v>
      </c>
      <c r="H5939" t="n">
        <v>45590</v>
      </c>
      <c r="I5939" t="n">
        <v>47</v>
      </c>
      <c r="J5939" t="inlineStr">
        <is>
          <t>CARTEIRA</t>
        </is>
      </c>
      <c r="K5939" t="inlineStr">
        <is>
          <t>CONTRATO</t>
        </is>
      </c>
      <c r="L5939" t="n">
        <v>5735.22</v>
      </c>
      <c r="M5939" t="inlineStr">
        <is>
          <t>IBIRAPITANGA FASE 3</t>
        </is>
      </c>
      <c r="N5939" s="142">
        <f>DATE(YEAR(G5939),MONTH(G5939),1)</f>
        <v/>
      </c>
      <c r="O5939" s="132">
        <f>IF(G5939&gt;$K$3,"Futuro","Atraso")</f>
        <v/>
      </c>
      <c r="P5939">
        <f>12*(YEAR(G5939)-YEAR($K$3))+(MONTH(G5939)-MONTH($K$3))</f>
        <v/>
      </c>
      <c r="Q5939" s="366">
        <f>IF(M5939="IBIRAPITANGA FASE 3",IF(O5939="Atraso",L5939,L5939/(1+$I$2)^P5939),IF(O5939="Atraso",L5939,L5939/(1+$I$1)^P5939))</f>
        <v/>
      </c>
      <c r="R5939">
        <f>IF(O5939="Atraso",$K$3-G5939,0)</f>
        <v/>
      </c>
      <c r="S5939">
        <f>IF(R5939&lt;=15,"Até 15",IF(R5939&lt;=30,"Entre 15 e 30",IF(R5939&lt;=60,"Entre 30 e 60",IF(R5939&lt;=90,"Entre 60 e 90",IF(R5939&lt;=120,"Entre 90 e 120",IF(R5939&lt;=150,"Entre 120 e 150",IF(R5939&lt;=180,"Entre 150 e 180","Superior a 180")))))))</f>
        <v/>
      </c>
    </row>
    <row r="5940">
      <c r="A5940" t="inlineStr">
        <is>
          <t>Q025L04</t>
        </is>
      </c>
      <c r="B5940" t="inlineStr">
        <is>
          <t>NOVA VISAO SERVICOS TEMPORARIOS LTDA</t>
        </is>
      </c>
      <c r="C5940" t="n">
        <v>1</v>
      </c>
      <c r="D5940" t="inlineStr">
        <is>
          <t>IPCA</t>
        </is>
      </c>
      <c r="E5940" t="n">
        <v>0</v>
      </c>
      <c r="F5940" t="inlineStr">
        <is>
          <t>MENSAL</t>
        </is>
      </c>
      <c r="G5940" t="n">
        <v>45621</v>
      </c>
      <c r="H5940" t="n">
        <v>45621</v>
      </c>
      <c r="I5940" t="n">
        <v>48</v>
      </c>
      <c r="J5940" t="inlineStr">
        <is>
          <t>CARTEIRA</t>
        </is>
      </c>
      <c r="K5940" t="inlineStr">
        <is>
          <t>CONTRATO</t>
        </is>
      </c>
      <c r="L5940" t="n">
        <v>5735.22</v>
      </c>
      <c r="M5940" t="inlineStr">
        <is>
          <t>IBIRAPITANGA FASE 3</t>
        </is>
      </c>
      <c r="N5940" s="142">
        <f>DATE(YEAR(G5940),MONTH(G5940),1)</f>
        <v/>
      </c>
      <c r="O5940" s="132">
        <f>IF(G5940&gt;$K$3,"Futuro","Atraso")</f>
        <v/>
      </c>
      <c r="P5940">
        <f>12*(YEAR(G5940)-YEAR($K$3))+(MONTH(G5940)-MONTH($K$3))</f>
        <v/>
      </c>
      <c r="Q5940" s="366">
        <f>IF(M5940="IBIRAPITANGA FASE 3",IF(O5940="Atraso",L5940,L5940/(1+$I$2)^P5940),IF(O5940="Atraso",L5940,L5940/(1+$I$1)^P5940))</f>
        <v/>
      </c>
      <c r="R5940">
        <f>IF(O5940="Atraso",$K$3-G5940,0)</f>
        <v/>
      </c>
      <c r="S5940">
        <f>IF(R5940&lt;=15,"Até 15",IF(R5940&lt;=30,"Entre 15 e 30",IF(R5940&lt;=60,"Entre 30 e 60",IF(R5940&lt;=90,"Entre 60 e 90",IF(R5940&lt;=120,"Entre 90 e 120",IF(R5940&lt;=150,"Entre 120 e 150",IF(R5940&lt;=180,"Entre 150 e 180","Superior a 180")))))))</f>
        <v/>
      </c>
    </row>
    <row r="5941">
      <c r="A5941" t="inlineStr">
        <is>
          <t>Q025L05</t>
        </is>
      </c>
      <c r="B5941" t="inlineStr">
        <is>
          <t>GABRIEL SOUFIA</t>
        </is>
      </c>
      <c r="C5941" t="n">
        <v>1</v>
      </c>
      <c r="D5941" t="inlineStr">
        <is>
          <t>IPCA</t>
        </is>
      </c>
      <c r="E5941" t="n">
        <v>0</v>
      </c>
      <c r="F5941" t="inlineStr">
        <is>
          <t>MENSAL</t>
        </is>
      </c>
      <c r="G5941" t="n">
        <v>45240</v>
      </c>
      <c r="H5941" t="n">
        <v>45240</v>
      </c>
      <c r="I5941" t="n">
        <v>28</v>
      </c>
      <c r="J5941" t="inlineStr">
        <is>
          <t>CARTEIRA</t>
        </is>
      </c>
      <c r="K5941" t="inlineStr">
        <is>
          <t>CONTRATO</t>
        </is>
      </c>
      <c r="L5941" t="n">
        <v>3862.69</v>
      </c>
      <c r="M5941" t="inlineStr">
        <is>
          <t>IBIRAPITANGA FASE 3</t>
        </is>
      </c>
      <c r="N5941" s="142">
        <f>DATE(YEAR(G5941),MONTH(G5941),1)</f>
        <v/>
      </c>
      <c r="O5941" s="132">
        <f>IF(G5941&gt;$K$3,"Futuro","Atraso")</f>
        <v/>
      </c>
      <c r="P5941">
        <f>12*(YEAR(G5941)-YEAR($K$3))+(MONTH(G5941)-MONTH($K$3))</f>
        <v/>
      </c>
      <c r="Q5941" s="366">
        <f>IF(M5941="IBIRAPITANGA FASE 3",IF(O5941="Atraso",L5941,L5941/(1+$I$2)^P5941),IF(O5941="Atraso",L5941,L5941/(1+$I$1)^P5941))</f>
        <v/>
      </c>
      <c r="R5941">
        <f>IF(O5941="Atraso",$K$3-G5941,0)</f>
        <v/>
      </c>
      <c r="S5941">
        <f>IF(R5941&lt;=15,"Até 15",IF(R5941&lt;=30,"Entre 15 e 30",IF(R5941&lt;=60,"Entre 30 e 60",IF(R5941&lt;=90,"Entre 60 e 90",IF(R5941&lt;=120,"Entre 90 e 120",IF(R5941&lt;=150,"Entre 120 e 150",IF(R5941&lt;=180,"Entre 150 e 180","Superior a 180")))))))</f>
        <v/>
      </c>
    </row>
    <row r="5942">
      <c r="A5942" t="inlineStr">
        <is>
          <t>Q025L05</t>
        </is>
      </c>
      <c r="B5942" t="inlineStr">
        <is>
          <t>GABRIEL SOUFIA</t>
        </is>
      </c>
      <c r="C5942" t="n">
        <v>1</v>
      </c>
      <c r="D5942" t="inlineStr">
        <is>
          <t>IPCA</t>
        </is>
      </c>
      <c r="E5942" t="n">
        <v>0</v>
      </c>
      <c r="F5942" t="inlineStr">
        <is>
          <t>MENSAL</t>
        </is>
      </c>
      <c r="G5942" t="n">
        <v>45270</v>
      </c>
      <c r="H5942" t="n">
        <v>45270</v>
      </c>
      <c r="I5942" t="n">
        <v>29</v>
      </c>
      <c r="J5942" t="inlineStr">
        <is>
          <t>CARTEIRA</t>
        </is>
      </c>
      <c r="K5942" t="inlineStr">
        <is>
          <t>CONTRATO</t>
        </is>
      </c>
      <c r="L5942" t="n">
        <v>3862.69</v>
      </c>
      <c r="M5942" t="inlineStr">
        <is>
          <t>IBIRAPITANGA FASE 3</t>
        </is>
      </c>
      <c r="N5942" s="142">
        <f>DATE(YEAR(G5942),MONTH(G5942),1)</f>
        <v/>
      </c>
      <c r="O5942" s="132">
        <f>IF(G5942&gt;$K$3,"Futuro","Atraso")</f>
        <v/>
      </c>
      <c r="P5942">
        <f>12*(YEAR(G5942)-YEAR($K$3))+(MONTH(G5942)-MONTH($K$3))</f>
        <v/>
      </c>
      <c r="Q5942" s="366">
        <f>IF(M5942="IBIRAPITANGA FASE 3",IF(O5942="Atraso",L5942,L5942/(1+$I$2)^P5942),IF(O5942="Atraso",L5942,L5942/(1+$I$1)^P5942))</f>
        <v/>
      </c>
      <c r="R5942">
        <f>IF(O5942="Atraso",$K$3-G5942,0)</f>
        <v/>
      </c>
      <c r="S5942">
        <f>IF(R5942&lt;=15,"Até 15",IF(R5942&lt;=30,"Entre 15 e 30",IF(R5942&lt;=60,"Entre 30 e 60",IF(R5942&lt;=90,"Entre 60 e 90",IF(R5942&lt;=120,"Entre 90 e 120",IF(R5942&lt;=150,"Entre 120 e 150",IF(R5942&lt;=180,"Entre 150 e 180","Superior a 180")))))))</f>
        <v/>
      </c>
    </row>
    <row r="5943">
      <c r="A5943" t="inlineStr">
        <is>
          <t>Q025L05</t>
        </is>
      </c>
      <c r="B5943" t="inlineStr">
        <is>
          <t>GABRIEL SOUFIA</t>
        </is>
      </c>
      <c r="C5943" t="n">
        <v>1</v>
      </c>
      <c r="D5943" t="inlineStr">
        <is>
          <t>IPCA</t>
        </is>
      </c>
      <c r="E5943" t="n">
        <v>0</v>
      </c>
      <c r="F5943" t="inlineStr">
        <is>
          <t>MENSAL</t>
        </is>
      </c>
      <c r="G5943" t="n">
        <v>45301</v>
      </c>
      <c r="H5943" t="n">
        <v>45301</v>
      </c>
      <c r="I5943" t="n">
        <v>30</v>
      </c>
      <c r="J5943" t="inlineStr">
        <is>
          <t>CARTEIRA</t>
        </is>
      </c>
      <c r="K5943" t="inlineStr">
        <is>
          <t>CONTRATO</t>
        </is>
      </c>
      <c r="L5943" t="n">
        <v>3862.69</v>
      </c>
      <c r="M5943" t="inlineStr">
        <is>
          <t>IBIRAPITANGA FASE 3</t>
        </is>
      </c>
      <c r="N5943" s="142">
        <f>DATE(YEAR(G5943),MONTH(G5943),1)</f>
        <v/>
      </c>
      <c r="O5943" s="132">
        <f>IF(G5943&gt;$K$3,"Futuro","Atraso")</f>
        <v/>
      </c>
      <c r="P5943">
        <f>12*(YEAR(G5943)-YEAR($K$3))+(MONTH(G5943)-MONTH($K$3))</f>
        <v/>
      </c>
      <c r="Q5943" s="366">
        <f>IF(M5943="IBIRAPITANGA FASE 3",IF(O5943="Atraso",L5943,L5943/(1+$I$2)^P5943),IF(O5943="Atraso",L5943,L5943/(1+$I$1)^P5943))</f>
        <v/>
      </c>
      <c r="R5943">
        <f>IF(O5943="Atraso",$K$3-G5943,0)</f>
        <v/>
      </c>
      <c r="S5943">
        <f>IF(R5943&lt;=15,"Até 15",IF(R5943&lt;=30,"Entre 15 e 30",IF(R5943&lt;=60,"Entre 30 e 60",IF(R5943&lt;=90,"Entre 60 e 90",IF(R5943&lt;=120,"Entre 90 e 120",IF(R5943&lt;=150,"Entre 120 e 150",IF(R5943&lt;=180,"Entre 150 e 180","Superior a 180")))))))</f>
        <v/>
      </c>
    </row>
    <row r="5944">
      <c r="A5944" t="inlineStr">
        <is>
          <t>Q025L05</t>
        </is>
      </c>
      <c r="B5944" t="inlineStr">
        <is>
          <t>GABRIEL SOUFIA</t>
        </is>
      </c>
      <c r="C5944" t="n">
        <v>1</v>
      </c>
      <c r="D5944" t="inlineStr">
        <is>
          <t>IPCA</t>
        </is>
      </c>
      <c r="E5944" t="n">
        <v>0</v>
      </c>
      <c r="F5944" t="inlineStr">
        <is>
          <t>MENSAL</t>
        </is>
      </c>
      <c r="G5944" t="n">
        <v>45332</v>
      </c>
      <c r="H5944" t="n">
        <v>45332</v>
      </c>
      <c r="I5944" t="n">
        <v>31</v>
      </c>
      <c r="J5944" t="inlineStr">
        <is>
          <t>CARTEIRA</t>
        </is>
      </c>
      <c r="K5944" t="inlineStr">
        <is>
          <t>CONTRATO</t>
        </is>
      </c>
      <c r="L5944" t="n">
        <v>3862.69</v>
      </c>
      <c r="M5944" t="inlineStr">
        <is>
          <t>IBIRAPITANGA FASE 3</t>
        </is>
      </c>
      <c r="N5944" s="142">
        <f>DATE(YEAR(G5944),MONTH(G5944),1)</f>
        <v/>
      </c>
      <c r="O5944" s="132">
        <f>IF(G5944&gt;$K$3,"Futuro","Atraso")</f>
        <v/>
      </c>
      <c r="P5944">
        <f>12*(YEAR(G5944)-YEAR($K$3))+(MONTH(G5944)-MONTH($K$3))</f>
        <v/>
      </c>
      <c r="Q5944" s="366">
        <f>IF(M5944="IBIRAPITANGA FASE 3",IF(O5944="Atraso",L5944,L5944/(1+$I$2)^P5944),IF(O5944="Atraso",L5944,L5944/(1+$I$1)^P5944))</f>
        <v/>
      </c>
      <c r="R5944">
        <f>IF(O5944="Atraso",$K$3-G5944,0)</f>
        <v/>
      </c>
      <c r="S5944">
        <f>IF(R5944&lt;=15,"Até 15",IF(R5944&lt;=30,"Entre 15 e 30",IF(R5944&lt;=60,"Entre 30 e 60",IF(R5944&lt;=90,"Entre 60 e 90",IF(R5944&lt;=120,"Entre 90 e 120",IF(R5944&lt;=150,"Entre 120 e 150",IF(R5944&lt;=180,"Entre 150 e 180","Superior a 180")))))))</f>
        <v/>
      </c>
    </row>
    <row r="5945">
      <c r="A5945" t="inlineStr">
        <is>
          <t>Q025L05</t>
        </is>
      </c>
      <c r="B5945" t="inlineStr">
        <is>
          <t>GABRIEL SOUFIA</t>
        </is>
      </c>
      <c r="C5945" t="n">
        <v>1</v>
      </c>
      <c r="D5945" t="inlineStr">
        <is>
          <t>IPCA</t>
        </is>
      </c>
      <c r="E5945" t="n">
        <v>0</v>
      </c>
      <c r="F5945" t="inlineStr">
        <is>
          <t>MENSAL</t>
        </is>
      </c>
      <c r="G5945" t="n">
        <v>45361</v>
      </c>
      <c r="H5945" t="n">
        <v>45361</v>
      </c>
      <c r="I5945" t="n">
        <v>32</v>
      </c>
      <c r="J5945" t="inlineStr">
        <is>
          <t>CARTEIRA</t>
        </is>
      </c>
      <c r="K5945" t="inlineStr">
        <is>
          <t>CONTRATO</t>
        </is>
      </c>
      <c r="L5945" t="n">
        <v>3862.69</v>
      </c>
      <c r="M5945" t="inlineStr">
        <is>
          <t>IBIRAPITANGA FASE 3</t>
        </is>
      </c>
      <c r="N5945" s="142">
        <f>DATE(YEAR(G5945),MONTH(G5945),1)</f>
        <v/>
      </c>
      <c r="O5945" s="132">
        <f>IF(G5945&gt;$K$3,"Futuro","Atraso")</f>
        <v/>
      </c>
      <c r="P5945">
        <f>12*(YEAR(G5945)-YEAR($K$3))+(MONTH(G5945)-MONTH($K$3))</f>
        <v/>
      </c>
      <c r="Q5945" s="366">
        <f>IF(M5945="IBIRAPITANGA FASE 3",IF(O5945="Atraso",L5945,L5945/(1+$I$2)^P5945),IF(O5945="Atraso",L5945,L5945/(1+$I$1)^P5945))</f>
        <v/>
      </c>
      <c r="R5945">
        <f>IF(O5945="Atraso",$K$3-G5945,0)</f>
        <v/>
      </c>
      <c r="S5945">
        <f>IF(R5945&lt;=15,"Até 15",IF(R5945&lt;=30,"Entre 15 e 30",IF(R5945&lt;=60,"Entre 30 e 60",IF(R5945&lt;=90,"Entre 60 e 90",IF(R5945&lt;=120,"Entre 90 e 120",IF(R5945&lt;=150,"Entre 120 e 150",IF(R5945&lt;=180,"Entre 150 e 180","Superior a 180")))))))</f>
        <v/>
      </c>
    </row>
    <row r="5946">
      <c r="A5946" t="inlineStr">
        <is>
          <t>Q025L05</t>
        </is>
      </c>
      <c r="B5946" t="inlineStr">
        <is>
          <t>GABRIEL SOUFIA</t>
        </is>
      </c>
      <c r="C5946" t="n">
        <v>1</v>
      </c>
      <c r="D5946" t="inlineStr">
        <is>
          <t>IPCA</t>
        </is>
      </c>
      <c r="E5946" t="n">
        <v>0</v>
      </c>
      <c r="F5946" t="inlineStr">
        <is>
          <t>MENSAL</t>
        </is>
      </c>
      <c r="G5946" t="n">
        <v>45392</v>
      </c>
      <c r="H5946" t="n">
        <v>45392</v>
      </c>
      <c r="I5946" t="n">
        <v>33</v>
      </c>
      <c r="J5946" t="inlineStr">
        <is>
          <t>CARTEIRA</t>
        </is>
      </c>
      <c r="K5946" t="inlineStr">
        <is>
          <t>CONTRATO</t>
        </is>
      </c>
      <c r="L5946" t="n">
        <v>3862.69</v>
      </c>
      <c r="M5946" t="inlineStr">
        <is>
          <t>IBIRAPITANGA FASE 3</t>
        </is>
      </c>
      <c r="N5946" s="142">
        <f>DATE(YEAR(G5946),MONTH(G5946),1)</f>
        <v/>
      </c>
      <c r="O5946" s="132">
        <f>IF(G5946&gt;$K$3,"Futuro","Atraso")</f>
        <v/>
      </c>
      <c r="P5946">
        <f>12*(YEAR(G5946)-YEAR($K$3))+(MONTH(G5946)-MONTH($K$3))</f>
        <v/>
      </c>
      <c r="Q5946" s="366">
        <f>IF(M5946="IBIRAPITANGA FASE 3",IF(O5946="Atraso",L5946,L5946/(1+$I$2)^P5946),IF(O5946="Atraso",L5946,L5946/(1+$I$1)^P5946))</f>
        <v/>
      </c>
      <c r="R5946">
        <f>IF(O5946="Atraso",$K$3-G5946,0)</f>
        <v/>
      </c>
      <c r="S5946">
        <f>IF(R5946&lt;=15,"Até 15",IF(R5946&lt;=30,"Entre 15 e 30",IF(R5946&lt;=60,"Entre 30 e 60",IF(R5946&lt;=90,"Entre 60 e 90",IF(R5946&lt;=120,"Entre 90 e 120",IF(R5946&lt;=150,"Entre 120 e 150",IF(R5946&lt;=180,"Entre 150 e 180","Superior a 180")))))))</f>
        <v/>
      </c>
    </row>
    <row r="5947">
      <c r="A5947" t="inlineStr">
        <is>
          <t>Q025L05</t>
        </is>
      </c>
      <c r="B5947" t="inlineStr">
        <is>
          <t>GABRIEL SOUFIA</t>
        </is>
      </c>
      <c r="C5947" t="n">
        <v>1</v>
      </c>
      <c r="D5947" t="inlineStr">
        <is>
          <t>IPCA</t>
        </is>
      </c>
      <c r="E5947" t="n">
        <v>0</v>
      </c>
      <c r="F5947" t="inlineStr">
        <is>
          <t>MENSAL</t>
        </is>
      </c>
      <c r="G5947" t="n">
        <v>45422</v>
      </c>
      <c r="H5947" t="n">
        <v>45422</v>
      </c>
      <c r="I5947" t="n">
        <v>34</v>
      </c>
      <c r="J5947" t="inlineStr">
        <is>
          <t>CARTEIRA</t>
        </is>
      </c>
      <c r="K5947" t="inlineStr">
        <is>
          <t>CONTRATO</t>
        </is>
      </c>
      <c r="L5947" t="n">
        <v>3862.69</v>
      </c>
      <c r="M5947" t="inlineStr">
        <is>
          <t>IBIRAPITANGA FASE 3</t>
        </is>
      </c>
      <c r="N5947" s="142">
        <f>DATE(YEAR(G5947),MONTH(G5947),1)</f>
        <v/>
      </c>
      <c r="O5947" s="132">
        <f>IF(G5947&gt;$K$3,"Futuro","Atraso")</f>
        <v/>
      </c>
      <c r="P5947">
        <f>12*(YEAR(G5947)-YEAR($K$3))+(MONTH(G5947)-MONTH($K$3))</f>
        <v/>
      </c>
      <c r="Q5947" s="366">
        <f>IF(M5947="IBIRAPITANGA FASE 3",IF(O5947="Atraso",L5947,L5947/(1+$I$2)^P5947),IF(O5947="Atraso",L5947,L5947/(1+$I$1)^P5947))</f>
        <v/>
      </c>
      <c r="R5947">
        <f>IF(O5947="Atraso",$K$3-G5947,0)</f>
        <v/>
      </c>
      <c r="S5947">
        <f>IF(R5947&lt;=15,"Até 15",IF(R5947&lt;=30,"Entre 15 e 30",IF(R5947&lt;=60,"Entre 30 e 60",IF(R5947&lt;=90,"Entre 60 e 90",IF(R5947&lt;=120,"Entre 90 e 120",IF(R5947&lt;=150,"Entre 120 e 150",IF(R5947&lt;=180,"Entre 150 e 180","Superior a 180")))))))</f>
        <v/>
      </c>
    </row>
    <row r="5948">
      <c r="A5948" t="inlineStr">
        <is>
          <t>Q025L05</t>
        </is>
      </c>
      <c r="B5948" t="inlineStr">
        <is>
          <t>GABRIEL SOUFIA</t>
        </is>
      </c>
      <c r="C5948" t="n">
        <v>1</v>
      </c>
      <c r="D5948" t="inlineStr">
        <is>
          <t>IPCA</t>
        </is>
      </c>
      <c r="E5948" t="n">
        <v>0</v>
      </c>
      <c r="F5948" t="inlineStr">
        <is>
          <t>MENSAL</t>
        </is>
      </c>
      <c r="G5948" t="n">
        <v>45422</v>
      </c>
      <c r="H5948" t="n">
        <v>45422</v>
      </c>
      <c r="I5948" t="n">
        <v>3</v>
      </c>
      <c r="J5948" t="inlineStr">
        <is>
          <t>CARTEIRA</t>
        </is>
      </c>
      <c r="K5948" t="inlineStr">
        <is>
          <t>CONTRATO</t>
        </is>
      </c>
      <c r="L5948" t="n">
        <v>15128.86</v>
      </c>
      <c r="M5948" t="inlineStr">
        <is>
          <t>IBIRAPITANGA FASE 3</t>
        </is>
      </c>
      <c r="N5948" s="142">
        <f>DATE(YEAR(G5948),MONTH(G5948),1)</f>
        <v/>
      </c>
      <c r="O5948" s="132">
        <f>IF(G5948&gt;$K$3,"Futuro","Atraso")</f>
        <v/>
      </c>
      <c r="P5948">
        <f>12*(YEAR(G5948)-YEAR($K$3))+(MONTH(G5948)-MONTH($K$3))</f>
        <v/>
      </c>
      <c r="Q5948" s="366">
        <f>IF(M5948="IBIRAPITANGA FASE 3",IF(O5948="Atraso",L5948,L5948/(1+$I$2)^P5948),IF(O5948="Atraso",L5948,L5948/(1+$I$1)^P5948))</f>
        <v/>
      </c>
      <c r="R5948">
        <f>IF(O5948="Atraso",$K$3-G5948,0)</f>
        <v/>
      </c>
      <c r="S5948">
        <f>IF(R5948&lt;=15,"Até 15",IF(R5948&lt;=30,"Entre 15 e 30",IF(R5948&lt;=60,"Entre 30 e 60",IF(R5948&lt;=90,"Entre 60 e 90",IF(R5948&lt;=120,"Entre 90 e 120",IF(R5948&lt;=150,"Entre 120 e 150",IF(R5948&lt;=180,"Entre 150 e 180","Superior a 180")))))))</f>
        <v/>
      </c>
    </row>
    <row r="5949">
      <c r="A5949" t="inlineStr">
        <is>
          <t>Q025L05</t>
        </is>
      </c>
      <c r="B5949" t="inlineStr">
        <is>
          <t>GABRIEL SOUFIA</t>
        </is>
      </c>
      <c r="C5949" t="n">
        <v>1</v>
      </c>
      <c r="D5949" t="inlineStr">
        <is>
          <t>IPCA</t>
        </is>
      </c>
      <c r="E5949" t="n">
        <v>0</v>
      </c>
      <c r="F5949" t="inlineStr">
        <is>
          <t>MENSAL</t>
        </is>
      </c>
      <c r="G5949" t="n">
        <v>45453</v>
      </c>
      <c r="H5949" t="n">
        <v>45453</v>
      </c>
      <c r="I5949" t="n">
        <v>35</v>
      </c>
      <c r="J5949" t="inlineStr">
        <is>
          <t>CARTEIRA</t>
        </is>
      </c>
      <c r="K5949" t="inlineStr">
        <is>
          <t>CONTRATO</t>
        </is>
      </c>
      <c r="L5949" t="n">
        <v>3862.69</v>
      </c>
      <c r="M5949" t="inlineStr">
        <is>
          <t>IBIRAPITANGA FASE 3</t>
        </is>
      </c>
      <c r="N5949" s="142">
        <f>DATE(YEAR(G5949),MONTH(G5949),1)</f>
        <v/>
      </c>
      <c r="O5949" s="132">
        <f>IF(G5949&gt;$K$3,"Futuro","Atraso")</f>
        <v/>
      </c>
      <c r="P5949">
        <f>12*(YEAR(G5949)-YEAR($K$3))+(MONTH(G5949)-MONTH($K$3))</f>
        <v/>
      </c>
      <c r="Q5949" s="366">
        <f>IF(M5949="IBIRAPITANGA FASE 3",IF(O5949="Atraso",L5949,L5949/(1+$I$2)^P5949),IF(O5949="Atraso",L5949,L5949/(1+$I$1)^P5949))</f>
        <v/>
      </c>
      <c r="R5949">
        <f>IF(O5949="Atraso",$K$3-G5949,0)</f>
        <v/>
      </c>
      <c r="S5949">
        <f>IF(R5949&lt;=15,"Até 15",IF(R5949&lt;=30,"Entre 15 e 30",IF(R5949&lt;=60,"Entre 30 e 60",IF(R5949&lt;=90,"Entre 60 e 90",IF(R5949&lt;=120,"Entre 90 e 120",IF(R5949&lt;=150,"Entre 120 e 150",IF(R5949&lt;=180,"Entre 150 e 180","Superior a 180")))))))</f>
        <v/>
      </c>
    </row>
    <row r="5950">
      <c r="A5950" t="inlineStr">
        <is>
          <t>Q025L05</t>
        </is>
      </c>
      <c r="B5950" t="inlineStr">
        <is>
          <t>GABRIEL SOUFIA</t>
        </is>
      </c>
      <c r="C5950" t="n">
        <v>1</v>
      </c>
      <c r="D5950" t="inlineStr">
        <is>
          <t>IPCA</t>
        </is>
      </c>
      <c r="E5950" t="n">
        <v>0</v>
      </c>
      <c r="F5950" t="inlineStr">
        <is>
          <t>MENSAL</t>
        </is>
      </c>
      <c r="G5950" t="n">
        <v>45483</v>
      </c>
      <c r="H5950" t="n">
        <v>45483</v>
      </c>
      <c r="I5950" t="n">
        <v>36</v>
      </c>
      <c r="J5950" t="inlineStr">
        <is>
          <t>CARTEIRA</t>
        </is>
      </c>
      <c r="K5950" t="inlineStr">
        <is>
          <t>CONTRATO</t>
        </is>
      </c>
      <c r="L5950" t="n">
        <v>3862.69</v>
      </c>
      <c r="M5950" t="inlineStr">
        <is>
          <t>IBIRAPITANGA FASE 3</t>
        </is>
      </c>
      <c r="N5950" s="142">
        <f>DATE(YEAR(G5950),MONTH(G5950),1)</f>
        <v/>
      </c>
      <c r="O5950" s="132">
        <f>IF(G5950&gt;$K$3,"Futuro","Atraso")</f>
        <v/>
      </c>
      <c r="P5950">
        <f>12*(YEAR(G5950)-YEAR($K$3))+(MONTH(G5950)-MONTH($K$3))</f>
        <v/>
      </c>
      <c r="Q5950" s="366">
        <f>IF(M5950="IBIRAPITANGA FASE 3",IF(O5950="Atraso",L5950,L5950/(1+$I$2)^P5950),IF(O5950="Atraso",L5950,L5950/(1+$I$1)^P5950))</f>
        <v/>
      </c>
      <c r="R5950">
        <f>IF(O5950="Atraso",$K$3-G5950,0)</f>
        <v/>
      </c>
      <c r="S5950">
        <f>IF(R5950&lt;=15,"Até 15",IF(R5950&lt;=30,"Entre 15 e 30",IF(R5950&lt;=60,"Entre 30 e 60",IF(R5950&lt;=90,"Entre 60 e 90",IF(R5950&lt;=120,"Entre 90 e 120",IF(R5950&lt;=150,"Entre 120 e 150",IF(R5950&lt;=180,"Entre 150 e 180","Superior a 180")))))))</f>
        <v/>
      </c>
    </row>
    <row r="5951">
      <c r="A5951" t="inlineStr">
        <is>
          <t>Q025L05</t>
        </is>
      </c>
      <c r="B5951" t="inlineStr">
        <is>
          <t>GABRIEL SOUFIA</t>
        </is>
      </c>
      <c r="C5951" t="n">
        <v>1</v>
      </c>
      <c r="D5951" t="inlineStr">
        <is>
          <t>IPCA</t>
        </is>
      </c>
      <c r="E5951" t="n">
        <v>0</v>
      </c>
      <c r="F5951" t="inlineStr">
        <is>
          <t>MENSAL</t>
        </is>
      </c>
      <c r="G5951" t="n">
        <v>45514</v>
      </c>
      <c r="H5951" t="n">
        <v>45514</v>
      </c>
      <c r="I5951" t="n">
        <v>37</v>
      </c>
      <c r="J5951" t="inlineStr">
        <is>
          <t>CARTEIRA</t>
        </is>
      </c>
      <c r="K5951" t="inlineStr">
        <is>
          <t>CONTRATO</t>
        </is>
      </c>
      <c r="L5951" t="n">
        <v>3862.69</v>
      </c>
      <c r="M5951" t="inlineStr">
        <is>
          <t>IBIRAPITANGA FASE 3</t>
        </is>
      </c>
      <c r="N5951" s="142">
        <f>DATE(YEAR(G5951),MONTH(G5951),1)</f>
        <v/>
      </c>
      <c r="O5951" s="132">
        <f>IF(G5951&gt;$K$3,"Futuro","Atraso")</f>
        <v/>
      </c>
      <c r="P5951">
        <f>12*(YEAR(G5951)-YEAR($K$3))+(MONTH(G5951)-MONTH($K$3))</f>
        <v/>
      </c>
      <c r="Q5951" s="366">
        <f>IF(M5951="IBIRAPITANGA FASE 3",IF(O5951="Atraso",L5951,L5951/(1+$I$2)^P5951),IF(O5951="Atraso",L5951,L5951/(1+$I$1)^P5951))</f>
        <v/>
      </c>
      <c r="R5951">
        <f>IF(O5951="Atraso",$K$3-G5951,0)</f>
        <v/>
      </c>
      <c r="S5951">
        <f>IF(R5951&lt;=15,"Até 15",IF(R5951&lt;=30,"Entre 15 e 30",IF(R5951&lt;=60,"Entre 30 e 60",IF(R5951&lt;=90,"Entre 60 e 90",IF(R5951&lt;=120,"Entre 90 e 120",IF(R5951&lt;=150,"Entre 120 e 150",IF(R5951&lt;=180,"Entre 150 e 180","Superior a 180")))))))</f>
        <v/>
      </c>
    </row>
    <row r="5952">
      <c r="A5952" t="inlineStr">
        <is>
          <t>Q025L05</t>
        </is>
      </c>
      <c r="B5952" t="inlineStr">
        <is>
          <t>GABRIEL SOUFIA</t>
        </is>
      </c>
      <c r="C5952" t="n">
        <v>1</v>
      </c>
      <c r="D5952" t="inlineStr">
        <is>
          <t>IPCA</t>
        </is>
      </c>
      <c r="E5952" t="n">
        <v>0</v>
      </c>
      <c r="F5952" t="inlineStr">
        <is>
          <t>MENSAL</t>
        </is>
      </c>
      <c r="G5952" t="n">
        <v>45545</v>
      </c>
      <c r="H5952" t="n">
        <v>45545</v>
      </c>
      <c r="I5952" t="n">
        <v>38</v>
      </c>
      <c r="J5952" t="inlineStr">
        <is>
          <t>CARTEIRA</t>
        </is>
      </c>
      <c r="K5952" t="inlineStr">
        <is>
          <t>CONTRATO</t>
        </is>
      </c>
      <c r="L5952" t="n">
        <v>3862.69</v>
      </c>
      <c r="M5952" t="inlineStr">
        <is>
          <t>IBIRAPITANGA FASE 3</t>
        </is>
      </c>
      <c r="N5952" s="142">
        <f>DATE(YEAR(G5952),MONTH(G5952),1)</f>
        <v/>
      </c>
      <c r="O5952" s="132">
        <f>IF(G5952&gt;$K$3,"Futuro","Atraso")</f>
        <v/>
      </c>
      <c r="P5952">
        <f>12*(YEAR(G5952)-YEAR($K$3))+(MONTH(G5952)-MONTH($K$3))</f>
        <v/>
      </c>
      <c r="Q5952" s="366">
        <f>IF(M5952="IBIRAPITANGA FASE 3",IF(O5952="Atraso",L5952,L5952/(1+$I$2)^P5952),IF(O5952="Atraso",L5952,L5952/(1+$I$1)^P5952))</f>
        <v/>
      </c>
      <c r="R5952">
        <f>IF(O5952="Atraso",$K$3-G5952,0)</f>
        <v/>
      </c>
      <c r="S5952">
        <f>IF(R5952&lt;=15,"Até 15",IF(R5952&lt;=30,"Entre 15 e 30",IF(R5952&lt;=60,"Entre 30 e 60",IF(R5952&lt;=90,"Entre 60 e 90",IF(R5952&lt;=120,"Entre 90 e 120",IF(R5952&lt;=150,"Entre 120 e 150",IF(R5952&lt;=180,"Entre 150 e 180","Superior a 180")))))))</f>
        <v/>
      </c>
    </row>
    <row r="5953">
      <c r="A5953" t="inlineStr">
        <is>
          <t>Q025L05</t>
        </is>
      </c>
      <c r="B5953" t="inlineStr">
        <is>
          <t>GABRIEL SOUFIA</t>
        </is>
      </c>
      <c r="C5953" t="n">
        <v>1</v>
      </c>
      <c r="D5953" t="inlineStr">
        <is>
          <t>IPCA</t>
        </is>
      </c>
      <c r="E5953" t="n">
        <v>0</v>
      </c>
      <c r="F5953" t="inlineStr">
        <is>
          <t>MENSAL</t>
        </is>
      </c>
      <c r="G5953" t="n">
        <v>45575</v>
      </c>
      <c r="H5953" t="n">
        <v>45575</v>
      </c>
      <c r="I5953" t="n">
        <v>39</v>
      </c>
      <c r="J5953" t="inlineStr">
        <is>
          <t>CARTEIRA</t>
        </is>
      </c>
      <c r="K5953" t="inlineStr">
        <is>
          <t>CONTRATO</t>
        </is>
      </c>
      <c r="L5953" t="n">
        <v>3862.69</v>
      </c>
      <c r="M5953" t="inlineStr">
        <is>
          <t>IBIRAPITANGA FASE 3</t>
        </is>
      </c>
      <c r="N5953" s="142">
        <f>DATE(YEAR(G5953),MONTH(G5953),1)</f>
        <v/>
      </c>
      <c r="O5953" s="132">
        <f>IF(G5953&gt;$K$3,"Futuro","Atraso")</f>
        <v/>
      </c>
      <c r="P5953">
        <f>12*(YEAR(G5953)-YEAR($K$3))+(MONTH(G5953)-MONTH($K$3))</f>
        <v/>
      </c>
      <c r="Q5953" s="366">
        <f>IF(M5953="IBIRAPITANGA FASE 3",IF(O5953="Atraso",L5953,L5953/(1+$I$2)^P5953),IF(O5953="Atraso",L5953,L5953/(1+$I$1)^P5953))</f>
        <v/>
      </c>
      <c r="R5953">
        <f>IF(O5953="Atraso",$K$3-G5953,0)</f>
        <v/>
      </c>
      <c r="S5953">
        <f>IF(R5953&lt;=15,"Até 15",IF(R5953&lt;=30,"Entre 15 e 30",IF(R5953&lt;=60,"Entre 30 e 60",IF(R5953&lt;=90,"Entre 60 e 90",IF(R5953&lt;=120,"Entre 90 e 120",IF(R5953&lt;=150,"Entre 120 e 150",IF(R5953&lt;=180,"Entre 150 e 180","Superior a 180")))))))</f>
        <v/>
      </c>
    </row>
    <row r="5954">
      <c r="A5954" t="inlineStr">
        <is>
          <t>Q025L05</t>
        </is>
      </c>
      <c r="B5954" t="inlineStr">
        <is>
          <t>GABRIEL SOUFIA</t>
        </is>
      </c>
      <c r="C5954" t="n">
        <v>1</v>
      </c>
      <c r="D5954" t="inlineStr">
        <is>
          <t>IPCA</t>
        </is>
      </c>
      <c r="E5954" t="n">
        <v>0</v>
      </c>
      <c r="F5954" t="inlineStr">
        <is>
          <t>MENSAL</t>
        </is>
      </c>
      <c r="G5954" t="n">
        <v>45606</v>
      </c>
      <c r="H5954" t="n">
        <v>45606</v>
      </c>
      <c r="I5954" t="n">
        <v>40</v>
      </c>
      <c r="J5954" t="inlineStr">
        <is>
          <t>CARTEIRA</t>
        </is>
      </c>
      <c r="K5954" t="inlineStr">
        <is>
          <t>CONTRATO</t>
        </is>
      </c>
      <c r="L5954" t="n">
        <v>3862.69</v>
      </c>
      <c r="M5954" t="inlineStr">
        <is>
          <t>IBIRAPITANGA FASE 3</t>
        </is>
      </c>
      <c r="N5954" s="142">
        <f>DATE(YEAR(G5954),MONTH(G5954),1)</f>
        <v/>
      </c>
      <c r="O5954" s="132">
        <f>IF(G5954&gt;$K$3,"Futuro","Atraso")</f>
        <v/>
      </c>
      <c r="P5954">
        <f>12*(YEAR(G5954)-YEAR($K$3))+(MONTH(G5954)-MONTH($K$3))</f>
        <v/>
      </c>
      <c r="Q5954" s="366">
        <f>IF(M5954="IBIRAPITANGA FASE 3",IF(O5954="Atraso",L5954,L5954/(1+$I$2)^P5954),IF(O5954="Atraso",L5954,L5954/(1+$I$1)^P5954))</f>
        <v/>
      </c>
      <c r="R5954">
        <f>IF(O5954="Atraso",$K$3-G5954,0)</f>
        <v/>
      </c>
      <c r="S5954">
        <f>IF(R5954&lt;=15,"Até 15",IF(R5954&lt;=30,"Entre 15 e 30",IF(R5954&lt;=60,"Entre 30 e 60",IF(R5954&lt;=90,"Entre 60 e 90",IF(R5954&lt;=120,"Entre 90 e 120",IF(R5954&lt;=150,"Entre 120 e 150",IF(R5954&lt;=180,"Entre 150 e 180","Superior a 180")))))))</f>
        <v/>
      </c>
    </row>
    <row r="5955">
      <c r="A5955" t="inlineStr">
        <is>
          <t>Q025L05</t>
        </is>
      </c>
      <c r="B5955" t="inlineStr">
        <is>
          <t>GABRIEL SOUFIA</t>
        </is>
      </c>
      <c r="C5955" t="n">
        <v>1</v>
      </c>
      <c r="D5955" t="inlineStr">
        <is>
          <t>IPCA</t>
        </is>
      </c>
      <c r="E5955" t="n">
        <v>0</v>
      </c>
      <c r="F5955" t="inlineStr">
        <is>
          <t>MENSAL</t>
        </is>
      </c>
      <c r="G5955" t="n">
        <v>45636</v>
      </c>
      <c r="H5955" t="n">
        <v>45636</v>
      </c>
      <c r="I5955" t="n">
        <v>41</v>
      </c>
      <c r="J5955" t="inlineStr">
        <is>
          <t>CARTEIRA</t>
        </is>
      </c>
      <c r="K5955" t="inlineStr">
        <is>
          <t>CONTRATO</t>
        </is>
      </c>
      <c r="L5955" t="n">
        <v>3862.69</v>
      </c>
      <c r="M5955" t="inlineStr">
        <is>
          <t>IBIRAPITANGA FASE 3</t>
        </is>
      </c>
      <c r="N5955" s="142">
        <f>DATE(YEAR(G5955),MONTH(G5955),1)</f>
        <v/>
      </c>
      <c r="O5955" s="132">
        <f>IF(G5955&gt;$K$3,"Futuro","Atraso")</f>
        <v/>
      </c>
      <c r="P5955">
        <f>12*(YEAR(G5955)-YEAR($K$3))+(MONTH(G5955)-MONTH($K$3))</f>
        <v/>
      </c>
      <c r="Q5955" s="366">
        <f>IF(M5955="IBIRAPITANGA FASE 3",IF(O5955="Atraso",L5955,L5955/(1+$I$2)^P5955),IF(O5955="Atraso",L5955,L5955/(1+$I$1)^P5955))</f>
        <v/>
      </c>
      <c r="R5955">
        <f>IF(O5955="Atraso",$K$3-G5955,0)</f>
        <v/>
      </c>
      <c r="S5955">
        <f>IF(R5955&lt;=15,"Até 15",IF(R5955&lt;=30,"Entre 15 e 30",IF(R5955&lt;=60,"Entre 30 e 60",IF(R5955&lt;=90,"Entre 60 e 90",IF(R5955&lt;=120,"Entre 90 e 120",IF(R5955&lt;=150,"Entre 120 e 150",IF(R5955&lt;=180,"Entre 150 e 180","Superior a 180")))))))</f>
        <v/>
      </c>
    </row>
    <row r="5956">
      <c r="A5956" t="inlineStr">
        <is>
          <t>Q025L05</t>
        </is>
      </c>
      <c r="B5956" t="inlineStr">
        <is>
          <t>GABRIEL SOUFIA</t>
        </is>
      </c>
      <c r="C5956" t="n">
        <v>1</v>
      </c>
      <c r="D5956" t="inlineStr">
        <is>
          <t>IPCA</t>
        </is>
      </c>
      <c r="E5956" t="n">
        <v>0</v>
      </c>
      <c r="F5956" t="inlineStr">
        <is>
          <t>MENSAL</t>
        </is>
      </c>
      <c r="G5956" t="n">
        <v>45667</v>
      </c>
      <c r="H5956" t="n">
        <v>45667</v>
      </c>
      <c r="I5956" t="n">
        <v>42</v>
      </c>
      <c r="J5956" t="inlineStr">
        <is>
          <t>CARTEIRA</t>
        </is>
      </c>
      <c r="K5956" t="inlineStr">
        <is>
          <t>CONTRATO</t>
        </is>
      </c>
      <c r="L5956" t="n">
        <v>3862.69</v>
      </c>
      <c r="M5956" t="inlineStr">
        <is>
          <t>IBIRAPITANGA FASE 3</t>
        </is>
      </c>
      <c r="N5956" s="142">
        <f>DATE(YEAR(G5956),MONTH(G5956),1)</f>
        <v/>
      </c>
      <c r="O5956" s="132">
        <f>IF(G5956&gt;$K$3,"Futuro","Atraso")</f>
        <v/>
      </c>
      <c r="P5956">
        <f>12*(YEAR(G5956)-YEAR($K$3))+(MONTH(G5956)-MONTH($K$3))</f>
        <v/>
      </c>
      <c r="Q5956" s="366">
        <f>IF(M5956="IBIRAPITANGA FASE 3",IF(O5956="Atraso",L5956,L5956/(1+$I$2)^P5956),IF(O5956="Atraso",L5956,L5956/(1+$I$1)^P5956))</f>
        <v/>
      </c>
      <c r="R5956">
        <f>IF(O5956="Atraso",$K$3-G5956,0)</f>
        <v/>
      </c>
      <c r="S5956">
        <f>IF(R5956&lt;=15,"Até 15",IF(R5956&lt;=30,"Entre 15 e 30",IF(R5956&lt;=60,"Entre 30 e 60",IF(R5956&lt;=90,"Entre 60 e 90",IF(R5956&lt;=120,"Entre 90 e 120",IF(R5956&lt;=150,"Entre 120 e 150",IF(R5956&lt;=180,"Entre 150 e 180","Superior a 180")))))))</f>
        <v/>
      </c>
    </row>
    <row r="5957">
      <c r="A5957" t="inlineStr">
        <is>
          <t>Q025L05</t>
        </is>
      </c>
      <c r="B5957" t="inlineStr">
        <is>
          <t>GABRIEL SOUFIA</t>
        </is>
      </c>
      <c r="C5957" t="n">
        <v>1</v>
      </c>
      <c r="D5957" t="inlineStr">
        <is>
          <t>IPCA</t>
        </is>
      </c>
      <c r="E5957" t="n">
        <v>0</v>
      </c>
      <c r="F5957" t="inlineStr">
        <is>
          <t>MENSAL</t>
        </is>
      </c>
      <c r="G5957" t="n">
        <v>45698</v>
      </c>
      <c r="H5957" t="n">
        <v>45698</v>
      </c>
      <c r="I5957" t="n">
        <v>43</v>
      </c>
      <c r="J5957" t="inlineStr">
        <is>
          <t>CARTEIRA</t>
        </is>
      </c>
      <c r="K5957" t="inlineStr">
        <is>
          <t>CONTRATO</t>
        </is>
      </c>
      <c r="L5957" t="n">
        <v>3862.69</v>
      </c>
      <c r="M5957" t="inlineStr">
        <is>
          <t>IBIRAPITANGA FASE 3</t>
        </is>
      </c>
      <c r="N5957" s="142">
        <f>DATE(YEAR(G5957),MONTH(G5957),1)</f>
        <v/>
      </c>
      <c r="O5957" s="132">
        <f>IF(G5957&gt;$K$3,"Futuro","Atraso")</f>
        <v/>
      </c>
      <c r="P5957">
        <f>12*(YEAR(G5957)-YEAR($K$3))+(MONTH(G5957)-MONTH($K$3))</f>
        <v/>
      </c>
      <c r="Q5957" s="366">
        <f>IF(M5957="IBIRAPITANGA FASE 3",IF(O5957="Atraso",L5957,L5957/(1+$I$2)^P5957),IF(O5957="Atraso",L5957,L5957/(1+$I$1)^P5957))</f>
        <v/>
      </c>
      <c r="R5957">
        <f>IF(O5957="Atraso",$K$3-G5957,0)</f>
        <v/>
      </c>
      <c r="S5957">
        <f>IF(R5957&lt;=15,"Até 15",IF(R5957&lt;=30,"Entre 15 e 30",IF(R5957&lt;=60,"Entre 30 e 60",IF(R5957&lt;=90,"Entre 60 e 90",IF(R5957&lt;=120,"Entre 90 e 120",IF(R5957&lt;=150,"Entre 120 e 150",IF(R5957&lt;=180,"Entre 150 e 180","Superior a 180")))))))</f>
        <v/>
      </c>
    </row>
    <row r="5958">
      <c r="A5958" t="inlineStr">
        <is>
          <t>Q025L05</t>
        </is>
      </c>
      <c r="B5958" t="inlineStr">
        <is>
          <t>GABRIEL SOUFIA</t>
        </is>
      </c>
      <c r="C5958" t="n">
        <v>1</v>
      </c>
      <c r="D5958" t="inlineStr">
        <is>
          <t>IPCA</t>
        </is>
      </c>
      <c r="E5958" t="n">
        <v>0</v>
      </c>
      <c r="F5958" t="inlineStr">
        <is>
          <t>MENSAL</t>
        </is>
      </c>
      <c r="G5958" t="n">
        <v>45726</v>
      </c>
      <c r="H5958" t="n">
        <v>45726</v>
      </c>
      <c r="I5958" t="n">
        <v>44</v>
      </c>
      <c r="J5958" t="inlineStr">
        <is>
          <t>CARTEIRA</t>
        </is>
      </c>
      <c r="K5958" t="inlineStr">
        <is>
          <t>CONTRATO</t>
        </is>
      </c>
      <c r="L5958" t="n">
        <v>3862.69</v>
      </c>
      <c r="M5958" t="inlineStr">
        <is>
          <t>IBIRAPITANGA FASE 3</t>
        </is>
      </c>
      <c r="N5958" s="142">
        <f>DATE(YEAR(G5958),MONTH(G5958),1)</f>
        <v/>
      </c>
      <c r="O5958" s="132">
        <f>IF(G5958&gt;$K$3,"Futuro","Atraso")</f>
        <v/>
      </c>
      <c r="P5958">
        <f>12*(YEAR(G5958)-YEAR($K$3))+(MONTH(G5958)-MONTH($K$3))</f>
        <v/>
      </c>
      <c r="Q5958" s="366">
        <f>IF(M5958="IBIRAPITANGA FASE 3",IF(O5958="Atraso",L5958,L5958/(1+$I$2)^P5958),IF(O5958="Atraso",L5958,L5958/(1+$I$1)^P5958))</f>
        <v/>
      </c>
      <c r="R5958">
        <f>IF(O5958="Atraso",$K$3-G5958,0)</f>
        <v/>
      </c>
      <c r="S5958">
        <f>IF(R5958&lt;=15,"Até 15",IF(R5958&lt;=30,"Entre 15 e 30",IF(R5958&lt;=60,"Entre 30 e 60",IF(R5958&lt;=90,"Entre 60 e 90",IF(R5958&lt;=120,"Entre 90 e 120",IF(R5958&lt;=150,"Entre 120 e 150",IF(R5958&lt;=180,"Entre 150 e 180","Superior a 180")))))))</f>
        <v/>
      </c>
    </row>
    <row r="5959">
      <c r="A5959" t="inlineStr">
        <is>
          <t>Q025L05</t>
        </is>
      </c>
      <c r="B5959" t="inlineStr">
        <is>
          <t>GABRIEL SOUFIA</t>
        </is>
      </c>
      <c r="C5959" t="n">
        <v>1</v>
      </c>
      <c r="D5959" t="inlineStr">
        <is>
          <t>IPCA</t>
        </is>
      </c>
      <c r="E5959" t="n">
        <v>0</v>
      </c>
      <c r="F5959" t="inlineStr">
        <is>
          <t>MENSAL</t>
        </is>
      </c>
      <c r="G5959" t="n">
        <v>45757</v>
      </c>
      <c r="H5959" t="n">
        <v>45757</v>
      </c>
      <c r="I5959" t="n">
        <v>45</v>
      </c>
      <c r="J5959" t="inlineStr">
        <is>
          <t>CARTEIRA</t>
        </is>
      </c>
      <c r="K5959" t="inlineStr">
        <is>
          <t>CONTRATO</t>
        </is>
      </c>
      <c r="L5959" t="n">
        <v>3862.69</v>
      </c>
      <c r="M5959" t="inlineStr">
        <is>
          <t>IBIRAPITANGA FASE 3</t>
        </is>
      </c>
      <c r="N5959" s="142">
        <f>DATE(YEAR(G5959),MONTH(G5959),1)</f>
        <v/>
      </c>
      <c r="O5959" s="132">
        <f>IF(G5959&gt;$K$3,"Futuro","Atraso")</f>
        <v/>
      </c>
      <c r="P5959">
        <f>12*(YEAR(G5959)-YEAR($K$3))+(MONTH(G5959)-MONTH($K$3))</f>
        <v/>
      </c>
      <c r="Q5959" s="366">
        <f>IF(M5959="IBIRAPITANGA FASE 3",IF(O5959="Atraso",L5959,L5959/(1+$I$2)^P5959),IF(O5959="Atraso",L5959,L5959/(1+$I$1)^P5959))</f>
        <v/>
      </c>
      <c r="R5959">
        <f>IF(O5959="Atraso",$K$3-G5959,0)</f>
        <v/>
      </c>
      <c r="S5959">
        <f>IF(R5959&lt;=15,"Até 15",IF(R5959&lt;=30,"Entre 15 e 30",IF(R5959&lt;=60,"Entre 30 e 60",IF(R5959&lt;=90,"Entre 60 e 90",IF(R5959&lt;=120,"Entre 90 e 120",IF(R5959&lt;=150,"Entre 120 e 150",IF(R5959&lt;=180,"Entre 150 e 180","Superior a 180")))))))</f>
        <v/>
      </c>
    </row>
    <row r="5960">
      <c r="A5960" t="inlineStr">
        <is>
          <t>Q025L05</t>
        </is>
      </c>
      <c r="B5960" t="inlineStr">
        <is>
          <t>GABRIEL SOUFIA</t>
        </is>
      </c>
      <c r="C5960" t="n">
        <v>1</v>
      </c>
      <c r="D5960" t="inlineStr">
        <is>
          <t>IPCA</t>
        </is>
      </c>
      <c r="E5960" t="n">
        <v>0</v>
      </c>
      <c r="F5960" t="inlineStr">
        <is>
          <t>MENSAL</t>
        </is>
      </c>
      <c r="G5960" t="n">
        <v>45787</v>
      </c>
      <c r="H5960" t="n">
        <v>45787</v>
      </c>
      <c r="I5960" t="n">
        <v>46</v>
      </c>
      <c r="J5960" t="inlineStr">
        <is>
          <t>CARTEIRA</t>
        </is>
      </c>
      <c r="K5960" t="inlineStr">
        <is>
          <t>CONTRATO</t>
        </is>
      </c>
      <c r="L5960" t="n">
        <v>3862.69</v>
      </c>
      <c r="M5960" t="inlineStr">
        <is>
          <t>IBIRAPITANGA FASE 3</t>
        </is>
      </c>
      <c r="N5960" s="142">
        <f>DATE(YEAR(G5960),MONTH(G5960),1)</f>
        <v/>
      </c>
      <c r="O5960" s="132">
        <f>IF(G5960&gt;$K$3,"Futuro","Atraso")</f>
        <v/>
      </c>
      <c r="P5960">
        <f>12*(YEAR(G5960)-YEAR($K$3))+(MONTH(G5960)-MONTH($K$3))</f>
        <v/>
      </c>
      <c r="Q5960" s="366">
        <f>IF(M5960="IBIRAPITANGA FASE 3",IF(O5960="Atraso",L5960,L5960/(1+$I$2)^P5960),IF(O5960="Atraso",L5960,L5960/(1+$I$1)^P5960))</f>
        <v/>
      </c>
      <c r="R5960">
        <f>IF(O5960="Atraso",$K$3-G5960,0)</f>
        <v/>
      </c>
      <c r="S5960">
        <f>IF(R5960&lt;=15,"Até 15",IF(R5960&lt;=30,"Entre 15 e 30",IF(R5960&lt;=60,"Entre 30 e 60",IF(R5960&lt;=90,"Entre 60 e 90",IF(R5960&lt;=120,"Entre 90 e 120",IF(R5960&lt;=150,"Entre 120 e 150",IF(R5960&lt;=180,"Entre 150 e 180","Superior a 180")))))))</f>
        <v/>
      </c>
    </row>
    <row r="5961">
      <c r="A5961" t="inlineStr">
        <is>
          <t>Q025L05</t>
        </is>
      </c>
      <c r="B5961" t="inlineStr">
        <is>
          <t>GABRIEL SOUFIA</t>
        </is>
      </c>
      <c r="C5961" t="n">
        <v>1</v>
      </c>
      <c r="D5961" t="inlineStr">
        <is>
          <t>IPCA</t>
        </is>
      </c>
      <c r="E5961" t="n">
        <v>0</v>
      </c>
      <c r="F5961" t="inlineStr">
        <is>
          <t>MENSAL</t>
        </is>
      </c>
      <c r="G5961" t="n">
        <v>45787</v>
      </c>
      <c r="H5961" t="n">
        <v>45787</v>
      </c>
      <c r="I5961" t="n">
        <v>4</v>
      </c>
      <c r="J5961" t="inlineStr">
        <is>
          <t>CARTEIRA</t>
        </is>
      </c>
      <c r="K5961" t="inlineStr">
        <is>
          <t>CONTRATO</t>
        </is>
      </c>
      <c r="L5961" t="n">
        <v>15128.86</v>
      </c>
      <c r="M5961" t="inlineStr">
        <is>
          <t>IBIRAPITANGA FASE 3</t>
        </is>
      </c>
      <c r="N5961" s="142">
        <f>DATE(YEAR(G5961),MONTH(G5961),1)</f>
        <v/>
      </c>
      <c r="O5961" s="132">
        <f>IF(G5961&gt;$K$3,"Futuro","Atraso")</f>
        <v/>
      </c>
      <c r="P5961">
        <f>12*(YEAR(G5961)-YEAR($K$3))+(MONTH(G5961)-MONTH($K$3))</f>
        <v/>
      </c>
      <c r="Q5961" s="366">
        <f>IF(M5961="IBIRAPITANGA FASE 3",IF(O5961="Atraso",L5961,L5961/(1+$I$2)^P5961),IF(O5961="Atraso",L5961,L5961/(1+$I$1)^P5961))</f>
        <v/>
      </c>
      <c r="R5961">
        <f>IF(O5961="Atraso",$K$3-G5961,0)</f>
        <v/>
      </c>
      <c r="S5961">
        <f>IF(R5961&lt;=15,"Até 15",IF(R5961&lt;=30,"Entre 15 e 30",IF(R5961&lt;=60,"Entre 30 e 60",IF(R5961&lt;=90,"Entre 60 e 90",IF(R5961&lt;=120,"Entre 90 e 120",IF(R5961&lt;=150,"Entre 120 e 150",IF(R5961&lt;=180,"Entre 150 e 180","Superior a 180")))))))</f>
        <v/>
      </c>
    </row>
    <row r="5962">
      <c r="A5962" t="inlineStr">
        <is>
          <t>Q025L05</t>
        </is>
      </c>
      <c r="B5962" t="inlineStr">
        <is>
          <t>GABRIEL SOUFIA</t>
        </is>
      </c>
      <c r="C5962" t="n">
        <v>1</v>
      </c>
      <c r="D5962" t="inlineStr">
        <is>
          <t>IPCA</t>
        </is>
      </c>
      <c r="E5962" t="n">
        <v>0</v>
      </c>
      <c r="F5962" t="inlineStr">
        <is>
          <t>MENSAL</t>
        </is>
      </c>
      <c r="G5962" t="n">
        <v>45818</v>
      </c>
      <c r="H5962" t="n">
        <v>45818</v>
      </c>
      <c r="I5962" t="n">
        <v>47</v>
      </c>
      <c r="J5962" t="inlineStr">
        <is>
          <t>CARTEIRA</t>
        </is>
      </c>
      <c r="K5962" t="inlineStr">
        <is>
          <t>CONTRATO</t>
        </is>
      </c>
      <c r="L5962" t="n">
        <v>3862.69</v>
      </c>
      <c r="M5962" t="inlineStr">
        <is>
          <t>IBIRAPITANGA FASE 3</t>
        </is>
      </c>
      <c r="N5962" s="142">
        <f>DATE(YEAR(G5962),MONTH(G5962),1)</f>
        <v/>
      </c>
      <c r="O5962" s="132">
        <f>IF(G5962&gt;$K$3,"Futuro","Atraso")</f>
        <v/>
      </c>
      <c r="P5962">
        <f>12*(YEAR(G5962)-YEAR($K$3))+(MONTH(G5962)-MONTH($K$3))</f>
        <v/>
      </c>
      <c r="Q5962" s="366">
        <f>IF(M5962="IBIRAPITANGA FASE 3",IF(O5962="Atraso",L5962,L5962/(1+$I$2)^P5962),IF(O5962="Atraso",L5962,L5962/(1+$I$1)^P5962))</f>
        <v/>
      </c>
      <c r="R5962">
        <f>IF(O5962="Atraso",$K$3-G5962,0)</f>
        <v/>
      </c>
      <c r="S5962">
        <f>IF(R5962&lt;=15,"Até 15",IF(R5962&lt;=30,"Entre 15 e 30",IF(R5962&lt;=60,"Entre 30 e 60",IF(R5962&lt;=90,"Entre 60 e 90",IF(R5962&lt;=120,"Entre 90 e 120",IF(R5962&lt;=150,"Entre 120 e 150",IF(R5962&lt;=180,"Entre 150 e 180","Superior a 180")))))))</f>
        <v/>
      </c>
    </row>
    <row r="5963">
      <c r="A5963" t="inlineStr">
        <is>
          <t>Q025L06</t>
        </is>
      </c>
      <c r="B5963" t="inlineStr">
        <is>
          <t>FELIPE ALVAREZ DAMASO</t>
        </is>
      </c>
      <c r="C5963" t="n">
        <v>1</v>
      </c>
      <c r="D5963" t="inlineStr">
        <is>
          <t>IPCA</t>
        </is>
      </c>
      <c r="E5963" t="n">
        <v>0</v>
      </c>
      <c r="F5963" t="inlineStr">
        <is>
          <t>MENSAL</t>
        </is>
      </c>
      <c r="G5963" t="n">
        <v>45260</v>
      </c>
      <c r="H5963" t="n">
        <v>45260</v>
      </c>
      <c r="I5963" t="n">
        <v>20</v>
      </c>
      <c r="J5963" t="inlineStr">
        <is>
          <t>CARTEIRA</t>
        </is>
      </c>
      <c r="K5963" t="inlineStr">
        <is>
          <t>CONTRATO</t>
        </is>
      </c>
      <c r="L5963" t="n">
        <v>6546.32</v>
      </c>
      <c r="M5963" t="inlineStr">
        <is>
          <t>IBIRAPITANGA FASE 3</t>
        </is>
      </c>
      <c r="N5963" s="142">
        <f>DATE(YEAR(G5963),MONTH(G5963),1)</f>
        <v/>
      </c>
      <c r="O5963" s="132">
        <f>IF(G5963&gt;$K$3,"Futuro","Atraso")</f>
        <v/>
      </c>
      <c r="P5963">
        <f>12*(YEAR(G5963)-YEAR($K$3))+(MONTH(G5963)-MONTH($K$3))</f>
        <v/>
      </c>
      <c r="Q5963" s="366">
        <f>IF(M5963="IBIRAPITANGA FASE 3",IF(O5963="Atraso",L5963,L5963/(1+$I$2)^P5963),IF(O5963="Atraso",L5963,L5963/(1+$I$1)^P5963))</f>
        <v/>
      </c>
      <c r="R5963">
        <f>IF(O5963="Atraso",$K$3-G5963,0)</f>
        <v/>
      </c>
      <c r="S5963">
        <f>IF(R5963&lt;=15,"Até 15",IF(R5963&lt;=30,"Entre 15 e 30",IF(R5963&lt;=60,"Entre 30 e 60",IF(R5963&lt;=90,"Entre 60 e 90",IF(R5963&lt;=120,"Entre 90 e 120",IF(R5963&lt;=150,"Entre 120 e 150",IF(R5963&lt;=180,"Entre 150 e 180","Superior a 180")))))))</f>
        <v/>
      </c>
    </row>
    <row r="5964">
      <c r="A5964" t="inlineStr">
        <is>
          <t>Q025L06</t>
        </is>
      </c>
      <c r="B5964" t="inlineStr">
        <is>
          <t>FELIPE ALVAREZ DAMASO</t>
        </is>
      </c>
      <c r="C5964" t="n">
        <v>1</v>
      </c>
      <c r="D5964" t="inlineStr">
        <is>
          <t>IPCA</t>
        </is>
      </c>
      <c r="E5964" t="n">
        <v>0</v>
      </c>
      <c r="F5964" t="inlineStr">
        <is>
          <t>MENSAL</t>
        </is>
      </c>
      <c r="G5964" t="n">
        <v>45290</v>
      </c>
      <c r="H5964" t="n">
        <v>45290</v>
      </c>
      <c r="I5964" t="n">
        <v>21</v>
      </c>
      <c r="J5964" t="inlineStr">
        <is>
          <t>CARTEIRA</t>
        </is>
      </c>
      <c r="K5964" t="inlineStr">
        <is>
          <t>CONTRATO</t>
        </is>
      </c>
      <c r="L5964" t="n">
        <v>6546.32</v>
      </c>
      <c r="M5964" t="inlineStr">
        <is>
          <t>IBIRAPITANGA FASE 3</t>
        </is>
      </c>
      <c r="N5964" s="142">
        <f>DATE(YEAR(G5964),MONTH(G5964),1)</f>
        <v/>
      </c>
      <c r="O5964" s="132">
        <f>IF(G5964&gt;$K$3,"Futuro","Atraso")</f>
        <v/>
      </c>
      <c r="P5964">
        <f>12*(YEAR(G5964)-YEAR($K$3))+(MONTH(G5964)-MONTH($K$3))</f>
        <v/>
      </c>
      <c r="Q5964" s="366">
        <f>IF(M5964="IBIRAPITANGA FASE 3",IF(O5964="Atraso",L5964,L5964/(1+$I$2)^P5964),IF(O5964="Atraso",L5964,L5964/(1+$I$1)^P5964))</f>
        <v/>
      </c>
      <c r="R5964">
        <f>IF(O5964="Atraso",$K$3-G5964,0)</f>
        <v/>
      </c>
      <c r="S5964">
        <f>IF(R5964&lt;=15,"Até 15",IF(R5964&lt;=30,"Entre 15 e 30",IF(R5964&lt;=60,"Entre 30 e 60",IF(R5964&lt;=90,"Entre 60 e 90",IF(R5964&lt;=120,"Entre 90 e 120",IF(R5964&lt;=150,"Entre 120 e 150",IF(R5964&lt;=180,"Entre 150 e 180","Superior a 180")))))))</f>
        <v/>
      </c>
    </row>
    <row r="5965">
      <c r="A5965" t="inlineStr">
        <is>
          <t>Q025L06</t>
        </is>
      </c>
      <c r="B5965" t="inlineStr">
        <is>
          <t>FELIPE ALVAREZ DAMASO</t>
        </is>
      </c>
      <c r="C5965" t="n">
        <v>1</v>
      </c>
      <c r="D5965" t="inlineStr">
        <is>
          <t>IPCA</t>
        </is>
      </c>
      <c r="E5965" t="n">
        <v>0</v>
      </c>
      <c r="F5965" t="inlineStr">
        <is>
          <t>MENSAL</t>
        </is>
      </c>
      <c r="G5965" t="n">
        <v>45321</v>
      </c>
      <c r="H5965" t="n">
        <v>45321</v>
      </c>
      <c r="I5965" t="n">
        <v>22</v>
      </c>
      <c r="J5965" t="inlineStr">
        <is>
          <t>CARTEIRA</t>
        </is>
      </c>
      <c r="K5965" t="inlineStr">
        <is>
          <t>CONTRATO</t>
        </is>
      </c>
      <c r="L5965" t="n">
        <v>6546.32</v>
      </c>
      <c r="M5965" t="inlineStr">
        <is>
          <t>IBIRAPITANGA FASE 3</t>
        </is>
      </c>
      <c r="N5965" s="142">
        <f>DATE(YEAR(G5965),MONTH(G5965),1)</f>
        <v/>
      </c>
      <c r="O5965" s="132">
        <f>IF(G5965&gt;$K$3,"Futuro","Atraso")</f>
        <v/>
      </c>
      <c r="P5965">
        <f>12*(YEAR(G5965)-YEAR($K$3))+(MONTH(G5965)-MONTH($K$3))</f>
        <v/>
      </c>
      <c r="Q5965" s="366">
        <f>IF(M5965="IBIRAPITANGA FASE 3",IF(O5965="Atraso",L5965,L5965/(1+$I$2)^P5965),IF(O5965="Atraso",L5965,L5965/(1+$I$1)^P5965))</f>
        <v/>
      </c>
      <c r="R5965">
        <f>IF(O5965="Atraso",$K$3-G5965,0)</f>
        <v/>
      </c>
      <c r="S5965">
        <f>IF(R5965&lt;=15,"Até 15",IF(R5965&lt;=30,"Entre 15 e 30",IF(R5965&lt;=60,"Entre 30 e 60",IF(R5965&lt;=90,"Entre 60 e 90",IF(R5965&lt;=120,"Entre 90 e 120",IF(R5965&lt;=150,"Entre 120 e 150",IF(R5965&lt;=180,"Entre 150 e 180","Superior a 180")))))))</f>
        <v/>
      </c>
    </row>
    <row r="5966">
      <c r="A5966" t="inlineStr">
        <is>
          <t>Q025L06</t>
        </is>
      </c>
      <c r="B5966" t="inlineStr">
        <is>
          <t>FELIPE ALVAREZ DAMASO</t>
        </is>
      </c>
      <c r="C5966" t="n">
        <v>1</v>
      </c>
      <c r="D5966" t="inlineStr">
        <is>
          <t>IPCA</t>
        </is>
      </c>
      <c r="E5966" t="n">
        <v>0</v>
      </c>
      <c r="F5966" t="inlineStr">
        <is>
          <t>MENSAL</t>
        </is>
      </c>
      <c r="G5966" t="n">
        <v>45351</v>
      </c>
      <c r="H5966" t="n">
        <v>45351</v>
      </c>
      <c r="I5966" t="n">
        <v>23</v>
      </c>
      <c r="J5966" t="inlineStr">
        <is>
          <t>CARTEIRA</t>
        </is>
      </c>
      <c r="K5966" t="inlineStr">
        <is>
          <t>CONTRATO</t>
        </is>
      </c>
      <c r="L5966" t="n">
        <v>6546.32</v>
      </c>
      <c r="M5966" t="inlineStr">
        <is>
          <t>IBIRAPITANGA FASE 3</t>
        </is>
      </c>
      <c r="N5966" s="142">
        <f>DATE(YEAR(G5966),MONTH(G5966),1)</f>
        <v/>
      </c>
      <c r="O5966" s="132">
        <f>IF(G5966&gt;$K$3,"Futuro","Atraso")</f>
        <v/>
      </c>
      <c r="P5966">
        <f>12*(YEAR(G5966)-YEAR($K$3))+(MONTH(G5966)-MONTH($K$3))</f>
        <v/>
      </c>
      <c r="Q5966" s="366">
        <f>IF(M5966="IBIRAPITANGA FASE 3",IF(O5966="Atraso",L5966,L5966/(1+$I$2)^P5966),IF(O5966="Atraso",L5966,L5966/(1+$I$1)^P5966))</f>
        <v/>
      </c>
      <c r="R5966">
        <f>IF(O5966="Atraso",$K$3-G5966,0)</f>
        <v/>
      </c>
      <c r="S5966">
        <f>IF(R5966&lt;=15,"Até 15",IF(R5966&lt;=30,"Entre 15 e 30",IF(R5966&lt;=60,"Entre 30 e 60",IF(R5966&lt;=90,"Entre 60 e 90",IF(R5966&lt;=120,"Entre 90 e 120",IF(R5966&lt;=150,"Entre 120 e 150",IF(R5966&lt;=180,"Entre 150 e 180","Superior a 180")))))))</f>
        <v/>
      </c>
    </row>
    <row r="5967">
      <c r="A5967" t="inlineStr">
        <is>
          <t>Q025L06</t>
        </is>
      </c>
      <c r="B5967" t="inlineStr">
        <is>
          <t>FELIPE ALVAREZ DAMASO</t>
        </is>
      </c>
      <c r="C5967" t="n">
        <v>1</v>
      </c>
      <c r="D5967" t="inlineStr">
        <is>
          <t>IPCA</t>
        </is>
      </c>
      <c r="E5967" t="n">
        <v>0</v>
      </c>
      <c r="F5967" t="inlineStr">
        <is>
          <t>MENSAL</t>
        </is>
      </c>
      <c r="G5967" t="n">
        <v>45381</v>
      </c>
      <c r="H5967" t="n">
        <v>45381</v>
      </c>
      <c r="I5967" t="n">
        <v>24</v>
      </c>
      <c r="J5967" t="inlineStr">
        <is>
          <t>CARTEIRA</t>
        </is>
      </c>
      <c r="K5967" t="inlineStr">
        <is>
          <t>CONTRATO</t>
        </is>
      </c>
      <c r="L5967" t="n">
        <v>6546.32</v>
      </c>
      <c r="M5967" t="inlineStr">
        <is>
          <t>IBIRAPITANGA FASE 3</t>
        </is>
      </c>
      <c r="N5967" s="142">
        <f>DATE(YEAR(G5967),MONTH(G5967),1)</f>
        <v/>
      </c>
      <c r="O5967" s="132">
        <f>IF(G5967&gt;$K$3,"Futuro","Atraso")</f>
        <v/>
      </c>
      <c r="P5967">
        <f>12*(YEAR(G5967)-YEAR($K$3))+(MONTH(G5967)-MONTH($K$3))</f>
        <v/>
      </c>
      <c r="Q5967" s="366">
        <f>IF(M5967="IBIRAPITANGA FASE 3",IF(O5967="Atraso",L5967,L5967/(1+$I$2)^P5967),IF(O5967="Atraso",L5967,L5967/(1+$I$1)^P5967))</f>
        <v/>
      </c>
      <c r="R5967">
        <f>IF(O5967="Atraso",$K$3-G5967,0)</f>
        <v/>
      </c>
      <c r="S5967">
        <f>IF(R5967&lt;=15,"Até 15",IF(R5967&lt;=30,"Entre 15 e 30",IF(R5967&lt;=60,"Entre 30 e 60",IF(R5967&lt;=90,"Entre 60 e 90",IF(R5967&lt;=120,"Entre 90 e 120",IF(R5967&lt;=150,"Entre 120 e 150",IF(R5967&lt;=180,"Entre 150 e 180","Superior a 180")))))))</f>
        <v/>
      </c>
    </row>
    <row r="5968">
      <c r="A5968" t="inlineStr">
        <is>
          <t>Q025L06</t>
        </is>
      </c>
      <c r="B5968" t="inlineStr">
        <is>
          <t>FELIPE ALVAREZ DAMASO</t>
        </is>
      </c>
      <c r="C5968" t="n">
        <v>1</v>
      </c>
      <c r="D5968" t="inlineStr">
        <is>
          <t>IPCA</t>
        </is>
      </c>
      <c r="E5968" t="n">
        <v>0</v>
      </c>
      <c r="F5968" t="inlineStr">
        <is>
          <t>MENSAL</t>
        </is>
      </c>
      <c r="G5968" t="n">
        <v>45412</v>
      </c>
      <c r="H5968" t="n">
        <v>45412</v>
      </c>
      <c r="I5968" t="n">
        <v>25</v>
      </c>
      <c r="J5968" t="inlineStr">
        <is>
          <t>CARTEIRA</t>
        </is>
      </c>
      <c r="K5968" t="inlineStr">
        <is>
          <t>CONTRATO</t>
        </is>
      </c>
      <c r="L5968" t="n">
        <v>6546.32</v>
      </c>
      <c r="M5968" t="inlineStr">
        <is>
          <t>IBIRAPITANGA FASE 3</t>
        </is>
      </c>
      <c r="N5968" s="142">
        <f>DATE(YEAR(G5968),MONTH(G5968),1)</f>
        <v/>
      </c>
      <c r="O5968" s="132">
        <f>IF(G5968&gt;$K$3,"Futuro","Atraso")</f>
        <v/>
      </c>
      <c r="P5968">
        <f>12*(YEAR(G5968)-YEAR($K$3))+(MONTH(G5968)-MONTH($K$3))</f>
        <v/>
      </c>
      <c r="Q5968" s="366">
        <f>IF(M5968="IBIRAPITANGA FASE 3",IF(O5968="Atraso",L5968,L5968/(1+$I$2)^P5968),IF(O5968="Atraso",L5968,L5968/(1+$I$1)^P5968))</f>
        <v/>
      </c>
      <c r="R5968">
        <f>IF(O5968="Atraso",$K$3-G5968,0)</f>
        <v/>
      </c>
      <c r="S5968">
        <f>IF(R5968&lt;=15,"Até 15",IF(R5968&lt;=30,"Entre 15 e 30",IF(R5968&lt;=60,"Entre 30 e 60",IF(R5968&lt;=90,"Entre 60 e 90",IF(R5968&lt;=120,"Entre 90 e 120",IF(R5968&lt;=150,"Entre 120 e 150",IF(R5968&lt;=180,"Entre 150 e 180","Superior a 180")))))))</f>
        <v/>
      </c>
    </row>
    <row r="5969">
      <c r="A5969" t="inlineStr">
        <is>
          <t>Q025L06</t>
        </is>
      </c>
      <c r="B5969" t="inlineStr">
        <is>
          <t>FELIPE ALVAREZ DAMASO</t>
        </is>
      </c>
      <c r="C5969" t="n">
        <v>1</v>
      </c>
      <c r="D5969" t="inlineStr">
        <is>
          <t>IPCA</t>
        </is>
      </c>
      <c r="E5969" t="n">
        <v>0</v>
      </c>
      <c r="F5969" t="inlineStr">
        <is>
          <t>MENSAL</t>
        </is>
      </c>
      <c r="G5969" t="n">
        <v>45442</v>
      </c>
      <c r="H5969" t="n">
        <v>45442</v>
      </c>
      <c r="I5969" t="n">
        <v>26</v>
      </c>
      <c r="J5969" t="inlineStr">
        <is>
          <t>CARTEIRA</t>
        </is>
      </c>
      <c r="K5969" t="inlineStr">
        <is>
          <t>CONTRATO</t>
        </is>
      </c>
      <c r="L5969" t="n">
        <v>6546.32</v>
      </c>
      <c r="M5969" t="inlineStr">
        <is>
          <t>IBIRAPITANGA FASE 3</t>
        </is>
      </c>
      <c r="N5969" s="142">
        <f>DATE(YEAR(G5969),MONTH(G5969),1)</f>
        <v/>
      </c>
      <c r="O5969" s="132">
        <f>IF(G5969&gt;$K$3,"Futuro","Atraso")</f>
        <v/>
      </c>
      <c r="P5969">
        <f>12*(YEAR(G5969)-YEAR($K$3))+(MONTH(G5969)-MONTH($K$3))</f>
        <v/>
      </c>
      <c r="Q5969" s="366">
        <f>IF(M5969="IBIRAPITANGA FASE 3",IF(O5969="Atraso",L5969,L5969/(1+$I$2)^P5969),IF(O5969="Atraso",L5969,L5969/(1+$I$1)^P5969))</f>
        <v/>
      </c>
      <c r="R5969">
        <f>IF(O5969="Atraso",$K$3-G5969,0)</f>
        <v/>
      </c>
      <c r="S5969">
        <f>IF(R5969&lt;=15,"Até 15",IF(R5969&lt;=30,"Entre 15 e 30",IF(R5969&lt;=60,"Entre 30 e 60",IF(R5969&lt;=90,"Entre 60 e 90",IF(R5969&lt;=120,"Entre 90 e 120",IF(R5969&lt;=150,"Entre 120 e 150",IF(R5969&lt;=180,"Entre 150 e 180","Superior a 180")))))))</f>
        <v/>
      </c>
    </row>
    <row r="5970">
      <c r="A5970" t="inlineStr">
        <is>
          <t>Q025L06</t>
        </is>
      </c>
      <c r="B5970" t="inlineStr">
        <is>
          <t>FELIPE ALVAREZ DAMASO</t>
        </is>
      </c>
      <c r="C5970" t="n">
        <v>1</v>
      </c>
      <c r="D5970" t="inlineStr">
        <is>
          <t>IPCA</t>
        </is>
      </c>
      <c r="E5970" t="n">
        <v>0</v>
      </c>
      <c r="F5970" t="inlineStr">
        <is>
          <t>MENSAL</t>
        </is>
      </c>
      <c r="G5970" t="n">
        <v>45473</v>
      </c>
      <c r="H5970" t="n">
        <v>45473</v>
      </c>
      <c r="I5970" t="n">
        <v>27</v>
      </c>
      <c r="J5970" t="inlineStr">
        <is>
          <t>CARTEIRA</t>
        </is>
      </c>
      <c r="K5970" t="inlineStr">
        <is>
          <t>CONTRATO</t>
        </is>
      </c>
      <c r="L5970" t="n">
        <v>6546.32</v>
      </c>
      <c r="M5970" t="inlineStr">
        <is>
          <t>IBIRAPITANGA FASE 3</t>
        </is>
      </c>
      <c r="N5970" s="142">
        <f>DATE(YEAR(G5970),MONTH(G5970),1)</f>
        <v/>
      </c>
      <c r="O5970" s="132">
        <f>IF(G5970&gt;$K$3,"Futuro","Atraso")</f>
        <v/>
      </c>
      <c r="P5970">
        <f>12*(YEAR(G5970)-YEAR($K$3))+(MONTH(G5970)-MONTH($K$3))</f>
        <v/>
      </c>
      <c r="Q5970" s="366">
        <f>IF(M5970="IBIRAPITANGA FASE 3",IF(O5970="Atraso",L5970,L5970/(1+$I$2)^P5970),IF(O5970="Atraso",L5970,L5970/(1+$I$1)^P5970))</f>
        <v/>
      </c>
      <c r="R5970">
        <f>IF(O5970="Atraso",$K$3-G5970,0)</f>
        <v/>
      </c>
      <c r="S5970">
        <f>IF(R5970&lt;=15,"Até 15",IF(R5970&lt;=30,"Entre 15 e 30",IF(R5970&lt;=60,"Entre 30 e 60",IF(R5970&lt;=90,"Entre 60 e 90",IF(R5970&lt;=120,"Entre 90 e 120",IF(R5970&lt;=150,"Entre 120 e 150",IF(R5970&lt;=180,"Entre 150 e 180","Superior a 180")))))))</f>
        <v/>
      </c>
    </row>
    <row r="5971">
      <c r="A5971" t="inlineStr">
        <is>
          <t>Q025L06</t>
        </is>
      </c>
      <c r="B5971" t="inlineStr">
        <is>
          <t>FELIPE ALVAREZ DAMASO</t>
        </is>
      </c>
      <c r="C5971" t="n">
        <v>1</v>
      </c>
      <c r="D5971" t="inlineStr">
        <is>
          <t>IPCA</t>
        </is>
      </c>
      <c r="E5971" t="n">
        <v>0</v>
      </c>
      <c r="F5971" t="inlineStr">
        <is>
          <t>MENSAL</t>
        </is>
      </c>
      <c r="G5971" t="n">
        <v>45503</v>
      </c>
      <c r="H5971" t="n">
        <v>45503</v>
      </c>
      <c r="I5971" t="n">
        <v>28</v>
      </c>
      <c r="J5971" t="inlineStr">
        <is>
          <t>CARTEIRA</t>
        </is>
      </c>
      <c r="K5971" t="inlineStr">
        <is>
          <t>CONTRATO</t>
        </is>
      </c>
      <c r="L5971" t="n">
        <v>6546.32</v>
      </c>
      <c r="M5971" t="inlineStr">
        <is>
          <t>IBIRAPITANGA FASE 3</t>
        </is>
      </c>
      <c r="N5971" s="142">
        <f>DATE(YEAR(G5971),MONTH(G5971),1)</f>
        <v/>
      </c>
      <c r="O5971" s="132">
        <f>IF(G5971&gt;$K$3,"Futuro","Atraso")</f>
        <v/>
      </c>
      <c r="P5971">
        <f>12*(YEAR(G5971)-YEAR($K$3))+(MONTH(G5971)-MONTH($K$3))</f>
        <v/>
      </c>
      <c r="Q5971" s="366">
        <f>IF(M5971="IBIRAPITANGA FASE 3",IF(O5971="Atraso",L5971,L5971/(1+$I$2)^P5971),IF(O5971="Atraso",L5971,L5971/(1+$I$1)^P5971))</f>
        <v/>
      </c>
      <c r="R5971">
        <f>IF(O5971="Atraso",$K$3-G5971,0)</f>
        <v/>
      </c>
      <c r="S5971">
        <f>IF(R5971&lt;=15,"Até 15",IF(R5971&lt;=30,"Entre 15 e 30",IF(R5971&lt;=60,"Entre 30 e 60",IF(R5971&lt;=90,"Entre 60 e 90",IF(R5971&lt;=120,"Entre 90 e 120",IF(R5971&lt;=150,"Entre 120 e 150",IF(R5971&lt;=180,"Entre 150 e 180","Superior a 180")))))))</f>
        <v/>
      </c>
    </row>
    <row r="5972">
      <c r="A5972" t="inlineStr">
        <is>
          <t>Q025L06</t>
        </is>
      </c>
      <c r="B5972" t="inlineStr">
        <is>
          <t>FELIPE ALVAREZ DAMASO</t>
        </is>
      </c>
      <c r="C5972" t="n">
        <v>1</v>
      </c>
      <c r="D5972" t="inlineStr">
        <is>
          <t>IPCA</t>
        </is>
      </c>
      <c r="E5972" t="n">
        <v>0</v>
      </c>
      <c r="F5972" t="inlineStr">
        <is>
          <t>MENSAL</t>
        </is>
      </c>
      <c r="G5972" t="n">
        <v>45534</v>
      </c>
      <c r="H5972" t="n">
        <v>45534</v>
      </c>
      <c r="I5972" t="n">
        <v>29</v>
      </c>
      <c r="J5972" t="inlineStr">
        <is>
          <t>CARTEIRA</t>
        </is>
      </c>
      <c r="K5972" t="inlineStr">
        <is>
          <t>CONTRATO</t>
        </is>
      </c>
      <c r="L5972" t="n">
        <v>6546.32</v>
      </c>
      <c r="M5972" t="inlineStr">
        <is>
          <t>IBIRAPITANGA FASE 3</t>
        </is>
      </c>
      <c r="N5972" s="142">
        <f>DATE(YEAR(G5972),MONTH(G5972),1)</f>
        <v/>
      </c>
      <c r="O5972" s="132">
        <f>IF(G5972&gt;$K$3,"Futuro","Atraso")</f>
        <v/>
      </c>
      <c r="P5972">
        <f>12*(YEAR(G5972)-YEAR($K$3))+(MONTH(G5972)-MONTH($K$3))</f>
        <v/>
      </c>
      <c r="Q5972" s="366">
        <f>IF(M5972="IBIRAPITANGA FASE 3",IF(O5972="Atraso",L5972,L5972/(1+$I$2)^P5972),IF(O5972="Atraso",L5972,L5972/(1+$I$1)^P5972))</f>
        <v/>
      </c>
      <c r="R5972">
        <f>IF(O5972="Atraso",$K$3-G5972,0)</f>
        <v/>
      </c>
      <c r="S5972">
        <f>IF(R5972&lt;=15,"Até 15",IF(R5972&lt;=30,"Entre 15 e 30",IF(R5972&lt;=60,"Entre 30 e 60",IF(R5972&lt;=90,"Entre 60 e 90",IF(R5972&lt;=120,"Entre 90 e 120",IF(R5972&lt;=150,"Entre 120 e 150",IF(R5972&lt;=180,"Entre 150 e 180","Superior a 180")))))))</f>
        <v/>
      </c>
    </row>
    <row r="5973">
      <c r="A5973" t="inlineStr">
        <is>
          <t>Q025L06</t>
        </is>
      </c>
      <c r="B5973" t="inlineStr">
        <is>
          <t>FELIPE ALVAREZ DAMASO</t>
        </is>
      </c>
      <c r="C5973" t="n">
        <v>1</v>
      </c>
      <c r="D5973" t="inlineStr">
        <is>
          <t>IPCA</t>
        </is>
      </c>
      <c r="E5973" t="n">
        <v>0</v>
      </c>
      <c r="F5973" t="inlineStr">
        <is>
          <t>MENSAL</t>
        </is>
      </c>
      <c r="G5973" t="n">
        <v>45565</v>
      </c>
      <c r="H5973" t="n">
        <v>45565</v>
      </c>
      <c r="I5973" t="n">
        <v>30</v>
      </c>
      <c r="J5973" t="inlineStr">
        <is>
          <t>CARTEIRA</t>
        </is>
      </c>
      <c r="K5973" t="inlineStr">
        <is>
          <t>CONTRATO</t>
        </is>
      </c>
      <c r="L5973" t="n">
        <v>6546.32</v>
      </c>
      <c r="M5973" t="inlineStr">
        <is>
          <t>IBIRAPITANGA FASE 3</t>
        </is>
      </c>
      <c r="N5973" s="142">
        <f>DATE(YEAR(G5973),MONTH(G5973),1)</f>
        <v/>
      </c>
      <c r="O5973" s="132">
        <f>IF(G5973&gt;$K$3,"Futuro","Atraso")</f>
        <v/>
      </c>
      <c r="P5973">
        <f>12*(YEAR(G5973)-YEAR($K$3))+(MONTH(G5973)-MONTH($K$3))</f>
        <v/>
      </c>
      <c r="Q5973" s="366">
        <f>IF(M5973="IBIRAPITANGA FASE 3",IF(O5973="Atraso",L5973,L5973/(1+$I$2)^P5973),IF(O5973="Atraso",L5973,L5973/(1+$I$1)^P5973))</f>
        <v/>
      </c>
      <c r="R5973">
        <f>IF(O5973="Atraso",$K$3-G5973,0)</f>
        <v/>
      </c>
      <c r="S5973">
        <f>IF(R5973&lt;=15,"Até 15",IF(R5973&lt;=30,"Entre 15 e 30",IF(R5973&lt;=60,"Entre 30 e 60",IF(R5973&lt;=90,"Entre 60 e 90",IF(R5973&lt;=120,"Entre 90 e 120",IF(R5973&lt;=150,"Entre 120 e 150",IF(R5973&lt;=180,"Entre 150 e 180","Superior a 180")))))))</f>
        <v/>
      </c>
    </row>
    <row r="5974">
      <c r="A5974" t="inlineStr">
        <is>
          <t>Q025L06</t>
        </is>
      </c>
      <c r="B5974" t="inlineStr">
        <is>
          <t>FELIPE ALVAREZ DAMASO</t>
        </is>
      </c>
      <c r="C5974" t="n">
        <v>1</v>
      </c>
      <c r="D5974" t="inlineStr">
        <is>
          <t>IPCA</t>
        </is>
      </c>
      <c r="E5974" t="n">
        <v>0</v>
      </c>
      <c r="F5974" t="inlineStr">
        <is>
          <t>MENSAL</t>
        </is>
      </c>
      <c r="G5974" t="n">
        <v>45595</v>
      </c>
      <c r="H5974" t="n">
        <v>45595</v>
      </c>
      <c r="I5974" t="n">
        <v>31</v>
      </c>
      <c r="J5974" t="inlineStr">
        <is>
          <t>CARTEIRA</t>
        </is>
      </c>
      <c r="K5974" t="inlineStr">
        <is>
          <t>CONTRATO</t>
        </is>
      </c>
      <c r="L5974" t="n">
        <v>6546.32</v>
      </c>
      <c r="M5974" t="inlineStr">
        <is>
          <t>IBIRAPITANGA FASE 3</t>
        </is>
      </c>
      <c r="N5974" s="142">
        <f>DATE(YEAR(G5974),MONTH(G5974),1)</f>
        <v/>
      </c>
      <c r="O5974" s="132">
        <f>IF(G5974&gt;$K$3,"Futuro","Atraso")</f>
        <v/>
      </c>
      <c r="P5974">
        <f>12*(YEAR(G5974)-YEAR($K$3))+(MONTH(G5974)-MONTH($K$3))</f>
        <v/>
      </c>
      <c r="Q5974" s="366">
        <f>IF(M5974="IBIRAPITANGA FASE 3",IF(O5974="Atraso",L5974,L5974/(1+$I$2)^P5974),IF(O5974="Atraso",L5974,L5974/(1+$I$1)^P5974))</f>
        <v/>
      </c>
      <c r="R5974">
        <f>IF(O5974="Atraso",$K$3-G5974,0)</f>
        <v/>
      </c>
      <c r="S5974">
        <f>IF(R5974&lt;=15,"Até 15",IF(R5974&lt;=30,"Entre 15 e 30",IF(R5974&lt;=60,"Entre 30 e 60",IF(R5974&lt;=90,"Entre 60 e 90",IF(R5974&lt;=120,"Entre 90 e 120",IF(R5974&lt;=150,"Entre 120 e 150",IF(R5974&lt;=180,"Entre 150 e 180","Superior a 180")))))))</f>
        <v/>
      </c>
    </row>
    <row r="5975">
      <c r="A5975" t="inlineStr">
        <is>
          <t>Q025L06</t>
        </is>
      </c>
      <c r="B5975" t="inlineStr">
        <is>
          <t>FELIPE ALVAREZ DAMASO</t>
        </is>
      </c>
      <c r="C5975" t="n">
        <v>1</v>
      </c>
      <c r="D5975" t="inlineStr">
        <is>
          <t>IPCA</t>
        </is>
      </c>
      <c r="E5975" t="n">
        <v>0</v>
      </c>
      <c r="F5975" t="inlineStr">
        <is>
          <t>MENSAL</t>
        </is>
      </c>
      <c r="G5975" t="n">
        <v>45626</v>
      </c>
      <c r="H5975" t="n">
        <v>45626</v>
      </c>
      <c r="I5975" t="n">
        <v>32</v>
      </c>
      <c r="J5975" t="inlineStr">
        <is>
          <t>CARTEIRA</t>
        </is>
      </c>
      <c r="K5975" t="inlineStr">
        <is>
          <t>CONTRATO</t>
        </is>
      </c>
      <c r="L5975" t="n">
        <v>6546.32</v>
      </c>
      <c r="M5975" t="inlineStr">
        <is>
          <t>IBIRAPITANGA FASE 3</t>
        </is>
      </c>
      <c r="N5975" s="142">
        <f>DATE(YEAR(G5975),MONTH(G5975),1)</f>
        <v/>
      </c>
      <c r="O5975" s="132">
        <f>IF(G5975&gt;$K$3,"Futuro","Atraso")</f>
        <v/>
      </c>
      <c r="P5975">
        <f>12*(YEAR(G5975)-YEAR($K$3))+(MONTH(G5975)-MONTH($K$3))</f>
        <v/>
      </c>
      <c r="Q5975" s="366">
        <f>IF(M5975="IBIRAPITANGA FASE 3",IF(O5975="Atraso",L5975,L5975/(1+$I$2)^P5975),IF(O5975="Atraso",L5975,L5975/(1+$I$1)^P5975))</f>
        <v/>
      </c>
      <c r="R5975">
        <f>IF(O5975="Atraso",$K$3-G5975,0)</f>
        <v/>
      </c>
      <c r="S5975">
        <f>IF(R5975&lt;=15,"Até 15",IF(R5975&lt;=30,"Entre 15 e 30",IF(R5975&lt;=60,"Entre 30 e 60",IF(R5975&lt;=90,"Entre 60 e 90",IF(R5975&lt;=120,"Entre 90 e 120",IF(R5975&lt;=150,"Entre 120 e 150",IF(R5975&lt;=180,"Entre 150 e 180","Superior a 180")))))))</f>
        <v/>
      </c>
    </row>
    <row r="5976">
      <c r="A5976" t="inlineStr">
        <is>
          <t>Q025L06</t>
        </is>
      </c>
      <c r="B5976" t="inlineStr">
        <is>
          <t>FELIPE ALVAREZ DAMASO</t>
        </is>
      </c>
      <c r="C5976" t="n">
        <v>1</v>
      </c>
      <c r="D5976" t="inlineStr">
        <is>
          <t>IPCA</t>
        </is>
      </c>
      <c r="E5976" t="n">
        <v>0</v>
      </c>
      <c r="F5976" t="inlineStr">
        <is>
          <t>MENSAL</t>
        </is>
      </c>
      <c r="G5976" t="n">
        <v>45656</v>
      </c>
      <c r="H5976" t="n">
        <v>45656</v>
      </c>
      <c r="I5976" t="n">
        <v>33</v>
      </c>
      <c r="J5976" t="inlineStr">
        <is>
          <t>CARTEIRA</t>
        </is>
      </c>
      <c r="K5976" t="inlineStr">
        <is>
          <t>CONTRATO</t>
        </is>
      </c>
      <c r="L5976" t="n">
        <v>6546.32</v>
      </c>
      <c r="M5976" t="inlineStr">
        <is>
          <t>IBIRAPITANGA FASE 3</t>
        </is>
      </c>
      <c r="N5976" s="142">
        <f>DATE(YEAR(G5976),MONTH(G5976),1)</f>
        <v/>
      </c>
      <c r="O5976" s="132">
        <f>IF(G5976&gt;$K$3,"Futuro","Atraso")</f>
        <v/>
      </c>
      <c r="P5976">
        <f>12*(YEAR(G5976)-YEAR($K$3))+(MONTH(G5976)-MONTH($K$3))</f>
        <v/>
      </c>
      <c r="Q5976" s="366">
        <f>IF(M5976="IBIRAPITANGA FASE 3",IF(O5976="Atraso",L5976,L5976/(1+$I$2)^P5976),IF(O5976="Atraso",L5976,L5976/(1+$I$1)^P5976))</f>
        <v/>
      </c>
      <c r="R5976">
        <f>IF(O5976="Atraso",$K$3-G5976,0)</f>
        <v/>
      </c>
      <c r="S5976">
        <f>IF(R5976&lt;=15,"Até 15",IF(R5976&lt;=30,"Entre 15 e 30",IF(R5976&lt;=60,"Entre 30 e 60",IF(R5976&lt;=90,"Entre 60 e 90",IF(R5976&lt;=120,"Entre 90 e 120",IF(R5976&lt;=150,"Entre 120 e 150",IF(R5976&lt;=180,"Entre 150 e 180","Superior a 180")))))))</f>
        <v/>
      </c>
    </row>
    <row r="5977">
      <c r="A5977" t="inlineStr">
        <is>
          <t>Q025L06</t>
        </is>
      </c>
      <c r="B5977" t="inlineStr">
        <is>
          <t>FELIPE ALVAREZ DAMASO</t>
        </is>
      </c>
      <c r="C5977" t="n">
        <v>1</v>
      </c>
      <c r="D5977" t="inlineStr">
        <is>
          <t>IPCA</t>
        </is>
      </c>
      <c r="E5977" t="n">
        <v>0</v>
      </c>
      <c r="F5977" t="inlineStr">
        <is>
          <t>MENSAL</t>
        </is>
      </c>
      <c r="G5977" t="n">
        <v>45687</v>
      </c>
      <c r="H5977" t="n">
        <v>45687</v>
      </c>
      <c r="I5977" t="n">
        <v>34</v>
      </c>
      <c r="J5977" t="inlineStr">
        <is>
          <t>CARTEIRA</t>
        </is>
      </c>
      <c r="K5977" t="inlineStr">
        <is>
          <t>CONTRATO</t>
        </is>
      </c>
      <c r="L5977" t="n">
        <v>6546.32</v>
      </c>
      <c r="M5977" t="inlineStr">
        <is>
          <t>IBIRAPITANGA FASE 3</t>
        </is>
      </c>
      <c r="N5977" s="142">
        <f>DATE(YEAR(G5977),MONTH(G5977),1)</f>
        <v/>
      </c>
      <c r="O5977" s="132">
        <f>IF(G5977&gt;$K$3,"Futuro","Atraso")</f>
        <v/>
      </c>
      <c r="P5977">
        <f>12*(YEAR(G5977)-YEAR($K$3))+(MONTH(G5977)-MONTH($K$3))</f>
        <v/>
      </c>
      <c r="Q5977" s="366">
        <f>IF(M5977="IBIRAPITANGA FASE 3",IF(O5977="Atraso",L5977,L5977/(1+$I$2)^P5977),IF(O5977="Atraso",L5977,L5977/(1+$I$1)^P5977))</f>
        <v/>
      </c>
      <c r="R5977">
        <f>IF(O5977="Atraso",$K$3-G5977,0)</f>
        <v/>
      </c>
      <c r="S5977">
        <f>IF(R5977&lt;=15,"Até 15",IF(R5977&lt;=30,"Entre 15 e 30",IF(R5977&lt;=60,"Entre 30 e 60",IF(R5977&lt;=90,"Entre 60 e 90",IF(R5977&lt;=120,"Entre 90 e 120",IF(R5977&lt;=150,"Entre 120 e 150",IF(R5977&lt;=180,"Entre 150 e 180","Superior a 180")))))))</f>
        <v/>
      </c>
    </row>
    <row r="5978">
      <c r="A5978" t="inlineStr">
        <is>
          <t>Q025L06</t>
        </is>
      </c>
      <c r="B5978" t="inlineStr">
        <is>
          <t>FELIPE ALVAREZ DAMASO</t>
        </is>
      </c>
      <c r="C5978" t="n">
        <v>1</v>
      </c>
      <c r="D5978" t="inlineStr">
        <is>
          <t>IPCA</t>
        </is>
      </c>
      <c r="E5978" t="n">
        <v>0</v>
      </c>
      <c r="F5978" t="inlineStr">
        <is>
          <t>MENSAL</t>
        </is>
      </c>
      <c r="G5978" t="n">
        <v>45716</v>
      </c>
      <c r="H5978" t="n">
        <v>45716</v>
      </c>
      <c r="I5978" t="n">
        <v>35</v>
      </c>
      <c r="J5978" t="inlineStr">
        <is>
          <t>CARTEIRA</t>
        </is>
      </c>
      <c r="K5978" t="inlineStr">
        <is>
          <t>CONTRATO</t>
        </is>
      </c>
      <c r="L5978" t="n">
        <v>6546.32</v>
      </c>
      <c r="M5978" t="inlineStr">
        <is>
          <t>IBIRAPITANGA FASE 3</t>
        </is>
      </c>
      <c r="N5978" s="142">
        <f>DATE(YEAR(G5978),MONTH(G5978),1)</f>
        <v/>
      </c>
      <c r="O5978" s="132">
        <f>IF(G5978&gt;$K$3,"Futuro","Atraso")</f>
        <v/>
      </c>
      <c r="P5978">
        <f>12*(YEAR(G5978)-YEAR($K$3))+(MONTH(G5978)-MONTH($K$3))</f>
        <v/>
      </c>
      <c r="Q5978" s="366">
        <f>IF(M5978="IBIRAPITANGA FASE 3",IF(O5978="Atraso",L5978,L5978/(1+$I$2)^P5978),IF(O5978="Atraso",L5978,L5978/(1+$I$1)^P5978))</f>
        <v/>
      </c>
      <c r="R5978">
        <f>IF(O5978="Atraso",$K$3-G5978,0)</f>
        <v/>
      </c>
      <c r="S5978">
        <f>IF(R5978&lt;=15,"Até 15",IF(R5978&lt;=30,"Entre 15 e 30",IF(R5978&lt;=60,"Entre 30 e 60",IF(R5978&lt;=90,"Entre 60 e 90",IF(R5978&lt;=120,"Entre 90 e 120",IF(R5978&lt;=150,"Entre 120 e 150",IF(R5978&lt;=180,"Entre 150 e 180","Superior a 180")))))))</f>
        <v/>
      </c>
    </row>
    <row r="5979">
      <c r="A5979" t="inlineStr">
        <is>
          <t>Q025L06</t>
        </is>
      </c>
      <c r="B5979" t="inlineStr">
        <is>
          <t>FELIPE ALVAREZ DAMASO</t>
        </is>
      </c>
      <c r="C5979" t="n">
        <v>1</v>
      </c>
      <c r="D5979" t="inlineStr">
        <is>
          <t>IPCA</t>
        </is>
      </c>
      <c r="E5979" t="n">
        <v>0</v>
      </c>
      <c r="F5979" t="inlineStr">
        <is>
          <t>MENSAL</t>
        </is>
      </c>
      <c r="G5979" t="n">
        <v>45746</v>
      </c>
      <c r="H5979" t="n">
        <v>45746</v>
      </c>
      <c r="I5979" t="n">
        <v>36</v>
      </c>
      <c r="J5979" t="inlineStr">
        <is>
          <t>CARTEIRA</t>
        </is>
      </c>
      <c r="K5979" t="inlineStr">
        <is>
          <t>CONTRATO</t>
        </is>
      </c>
      <c r="L5979" t="n">
        <v>6546.32</v>
      </c>
      <c r="M5979" t="inlineStr">
        <is>
          <t>IBIRAPITANGA FASE 3</t>
        </is>
      </c>
      <c r="N5979" s="142">
        <f>DATE(YEAR(G5979),MONTH(G5979),1)</f>
        <v/>
      </c>
      <c r="O5979" s="132">
        <f>IF(G5979&gt;$K$3,"Futuro","Atraso")</f>
        <v/>
      </c>
      <c r="P5979">
        <f>12*(YEAR(G5979)-YEAR($K$3))+(MONTH(G5979)-MONTH($K$3))</f>
        <v/>
      </c>
      <c r="Q5979" s="366">
        <f>IF(M5979="IBIRAPITANGA FASE 3",IF(O5979="Atraso",L5979,L5979/(1+$I$2)^P5979),IF(O5979="Atraso",L5979,L5979/(1+$I$1)^P5979))</f>
        <v/>
      </c>
      <c r="R5979">
        <f>IF(O5979="Atraso",$K$3-G5979,0)</f>
        <v/>
      </c>
      <c r="S5979">
        <f>IF(R5979&lt;=15,"Até 15",IF(R5979&lt;=30,"Entre 15 e 30",IF(R5979&lt;=60,"Entre 30 e 60",IF(R5979&lt;=90,"Entre 60 e 90",IF(R5979&lt;=120,"Entre 90 e 120",IF(R5979&lt;=150,"Entre 120 e 150",IF(R5979&lt;=180,"Entre 150 e 180","Superior a 180")))))))</f>
        <v/>
      </c>
    </row>
    <row r="5980">
      <c r="A5980" t="inlineStr">
        <is>
          <t>Q025L06</t>
        </is>
      </c>
      <c r="B5980" t="inlineStr">
        <is>
          <t>FELIPE ALVAREZ DAMASO</t>
        </is>
      </c>
      <c r="C5980" t="n">
        <v>1</v>
      </c>
      <c r="D5980" t="inlineStr">
        <is>
          <t>IPCA</t>
        </is>
      </c>
      <c r="E5980" t="n">
        <v>0</v>
      </c>
      <c r="F5980" t="inlineStr">
        <is>
          <t>MENSAL</t>
        </is>
      </c>
      <c r="G5980" t="n">
        <v>45777</v>
      </c>
      <c r="H5980" t="n">
        <v>45777</v>
      </c>
      <c r="I5980" t="n">
        <v>37</v>
      </c>
      <c r="J5980" t="inlineStr">
        <is>
          <t>CARTEIRA</t>
        </is>
      </c>
      <c r="K5980" t="inlineStr">
        <is>
          <t>CONTRATO</t>
        </is>
      </c>
      <c r="L5980" t="n">
        <v>6546.32</v>
      </c>
      <c r="M5980" t="inlineStr">
        <is>
          <t>IBIRAPITANGA FASE 3</t>
        </is>
      </c>
      <c r="N5980" s="142">
        <f>DATE(YEAR(G5980),MONTH(G5980),1)</f>
        <v/>
      </c>
      <c r="O5980" s="132">
        <f>IF(G5980&gt;$K$3,"Futuro","Atraso")</f>
        <v/>
      </c>
      <c r="P5980">
        <f>12*(YEAR(G5980)-YEAR($K$3))+(MONTH(G5980)-MONTH($K$3))</f>
        <v/>
      </c>
      <c r="Q5980" s="366">
        <f>IF(M5980="IBIRAPITANGA FASE 3",IF(O5980="Atraso",L5980,L5980/(1+$I$2)^P5980),IF(O5980="Atraso",L5980,L5980/(1+$I$1)^P5980))</f>
        <v/>
      </c>
      <c r="R5980">
        <f>IF(O5980="Atraso",$K$3-G5980,0)</f>
        <v/>
      </c>
      <c r="S5980">
        <f>IF(R5980&lt;=15,"Até 15",IF(R5980&lt;=30,"Entre 15 e 30",IF(R5980&lt;=60,"Entre 30 e 60",IF(R5980&lt;=90,"Entre 60 e 90",IF(R5980&lt;=120,"Entre 90 e 120",IF(R5980&lt;=150,"Entre 120 e 150",IF(R5980&lt;=180,"Entre 150 e 180","Superior a 180")))))))</f>
        <v/>
      </c>
    </row>
    <row r="5981">
      <c r="A5981" t="inlineStr">
        <is>
          <t>Q025L06</t>
        </is>
      </c>
      <c r="B5981" t="inlineStr">
        <is>
          <t>FELIPE ALVAREZ DAMASO</t>
        </is>
      </c>
      <c r="C5981" t="n">
        <v>1</v>
      </c>
      <c r="D5981" t="inlineStr">
        <is>
          <t>IPCA</t>
        </is>
      </c>
      <c r="E5981" t="n">
        <v>0</v>
      </c>
      <c r="F5981" t="inlineStr">
        <is>
          <t>MENSAL</t>
        </is>
      </c>
      <c r="G5981" t="n">
        <v>45807</v>
      </c>
      <c r="H5981" t="n">
        <v>45807</v>
      </c>
      <c r="I5981" t="n">
        <v>38</v>
      </c>
      <c r="J5981" t="inlineStr">
        <is>
          <t>CARTEIRA</t>
        </is>
      </c>
      <c r="K5981" t="inlineStr">
        <is>
          <t>CONTRATO</t>
        </is>
      </c>
      <c r="L5981" t="n">
        <v>6546.32</v>
      </c>
      <c r="M5981" t="inlineStr">
        <is>
          <t>IBIRAPITANGA FASE 3</t>
        </is>
      </c>
      <c r="N5981" s="142">
        <f>DATE(YEAR(G5981),MONTH(G5981),1)</f>
        <v/>
      </c>
      <c r="O5981" s="132">
        <f>IF(G5981&gt;$K$3,"Futuro","Atraso")</f>
        <v/>
      </c>
      <c r="P5981">
        <f>12*(YEAR(G5981)-YEAR($K$3))+(MONTH(G5981)-MONTH($K$3))</f>
        <v/>
      </c>
      <c r="Q5981" s="366">
        <f>IF(M5981="IBIRAPITANGA FASE 3",IF(O5981="Atraso",L5981,L5981/(1+$I$2)^P5981),IF(O5981="Atraso",L5981,L5981/(1+$I$1)^P5981))</f>
        <v/>
      </c>
      <c r="R5981">
        <f>IF(O5981="Atraso",$K$3-G5981,0)</f>
        <v/>
      </c>
      <c r="S5981">
        <f>IF(R5981&lt;=15,"Até 15",IF(R5981&lt;=30,"Entre 15 e 30",IF(R5981&lt;=60,"Entre 30 e 60",IF(R5981&lt;=90,"Entre 60 e 90",IF(R5981&lt;=120,"Entre 90 e 120",IF(R5981&lt;=150,"Entre 120 e 150",IF(R5981&lt;=180,"Entre 150 e 180","Superior a 180")))))))</f>
        <v/>
      </c>
    </row>
    <row r="5982">
      <c r="A5982" t="inlineStr">
        <is>
          <t>Q025L06</t>
        </is>
      </c>
      <c r="B5982" t="inlineStr">
        <is>
          <t>FELIPE ALVAREZ DAMASO</t>
        </is>
      </c>
      <c r="C5982" t="n">
        <v>1</v>
      </c>
      <c r="D5982" t="inlineStr">
        <is>
          <t>IPCA</t>
        </is>
      </c>
      <c r="E5982" t="n">
        <v>0</v>
      </c>
      <c r="F5982" t="inlineStr">
        <is>
          <t>MENSAL</t>
        </is>
      </c>
      <c r="G5982" t="n">
        <v>45838</v>
      </c>
      <c r="H5982" t="n">
        <v>45838</v>
      </c>
      <c r="I5982" t="n">
        <v>39</v>
      </c>
      <c r="J5982" t="inlineStr">
        <is>
          <t>CARTEIRA</t>
        </is>
      </c>
      <c r="K5982" t="inlineStr">
        <is>
          <t>CONTRATO</t>
        </is>
      </c>
      <c r="L5982" t="n">
        <v>6546.32</v>
      </c>
      <c r="M5982" t="inlineStr">
        <is>
          <t>IBIRAPITANGA FASE 3</t>
        </is>
      </c>
      <c r="N5982" s="142">
        <f>DATE(YEAR(G5982),MONTH(G5982),1)</f>
        <v/>
      </c>
      <c r="O5982" s="132">
        <f>IF(G5982&gt;$K$3,"Futuro","Atraso")</f>
        <v/>
      </c>
      <c r="P5982">
        <f>12*(YEAR(G5982)-YEAR($K$3))+(MONTH(G5982)-MONTH($K$3))</f>
        <v/>
      </c>
      <c r="Q5982" s="366">
        <f>IF(M5982="IBIRAPITANGA FASE 3",IF(O5982="Atraso",L5982,L5982/(1+$I$2)^P5982),IF(O5982="Atraso",L5982,L5982/(1+$I$1)^P5982))</f>
        <v/>
      </c>
      <c r="R5982">
        <f>IF(O5982="Atraso",$K$3-G5982,0)</f>
        <v/>
      </c>
      <c r="S5982">
        <f>IF(R5982&lt;=15,"Até 15",IF(R5982&lt;=30,"Entre 15 e 30",IF(R5982&lt;=60,"Entre 30 e 60",IF(R5982&lt;=90,"Entre 60 e 90",IF(R5982&lt;=120,"Entre 90 e 120",IF(R5982&lt;=150,"Entre 120 e 150",IF(R5982&lt;=180,"Entre 150 e 180","Superior a 180")))))))</f>
        <v/>
      </c>
    </row>
    <row r="5983">
      <c r="A5983" t="inlineStr">
        <is>
          <t>Q025L06</t>
        </is>
      </c>
      <c r="B5983" t="inlineStr">
        <is>
          <t>FELIPE ALVAREZ DAMASO</t>
        </is>
      </c>
      <c r="C5983" t="n">
        <v>1</v>
      </c>
      <c r="D5983" t="inlineStr">
        <is>
          <t>IPCA</t>
        </is>
      </c>
      <c r="E5983" t="n">
        <v>0</v>
      </c>
      <c r="F5983" t="inlineStr">
        <is>
          <t>MENSAL</t>
        </is>
      </c>
      <c r="G5983" t="n">
        <v>45868</v>
      </c>
      <c r="H5983" t="n">
        <v>45868</v>
      </c>
      <c r="I5983" t="n">
        <v>40</v>
      </c>
      <c r="J5983" t="inlineStr">
        <is>
          <t>CARTEIRA</t>
        </is>
      </c>
      <c r="K5983" t="inlineStr">
        <is>
          <t>CONTRATO</t>
        </is>
      </c>
      <c r="L5983" t="n">
        <v>6546.32</v>
      </c>
      <c r="M5983" t="inlineStr">
        <is>
          <t>IBIRAPITANGA FASE 3</t>
        </is>
      </c>
      <c r="N5983" s="142">
        <f>DATE(YEAR(G5983),MONTH(G5983),1)</f>
        <v/>
      </c>
      <c r="O5983" s="132">
        <f>IF(G5983&gt;$K$3,"Futuro","Atraso")</f>
        <v/>
      </c>
      <c r="P5983">
        <f>12*(YEAR(G5983)-YEAR($K$3))+(MONTH(G5983)-MONTH($K$3))</f>
        <v/>
      </c>
      <c r="Q5983" s="366">
        <f>IF(M5983="IBIRAPITANGA FASE 3",IF(O5983="Atraso",L5983,L5983/(1+$I$2)^P5983),IF(O5983="Atraso",L5983,L5983/(1+$I$1)^P5983))</f>
        <v/>
      </c>
      <c r="R5983">
        <f>IF(O5983="Atraso",$K$3-G5983,0)</f>
        <v/>
      </c>
      <c r="S5983">
        <f>IF(R5983&lt;=15,"Até 15",IF(R5983&lt;=30,"Entre 15 e 30",IF(R5983&lt;=60,"Entre 30 e 60",IF(R5983&lt;=90,"Entre 60 e 90",IF(R5983&lt;=120,"Entre 90 e 120",IF(R5983&lt;=150,"Entre 120 e 150",IF(R5983&lt;=180,"Entre 150 e 180","Superior a 180")))))))</f>
        <v/>
      </c>
    </row>
    <row r="5984">
      <c r="A5984" t="inlineStr">
        <is>
          <t>Q025L06</t>
        </is>
      </c>
      <c r="B5984" t="inlineStr">
        <is>
          <t>FELIPE ALVAREZ DAMASO</t>
        </is>
      </c>
      <c r="C5984" t="n">
        <v>1</v>
      </c>
      <c r="D5984" t="inlineStr">
        <is>
          <t>IPCA</t>
        </is>
      </c>
      <c r="E5984" t="n">
        <v>0</v>
      </c>
      <c r="F5984" t="inlineStr">
        <is>
          <t>MENSAL</t>
        </is>
      </c>
      <c r="G5984" t="n">
        <v>45899</v>
      </c>
      <c r="H5984" t="n">
        <v>45899</v>
      </c>
      <c r="I5984" t="n">
        <v>41</v>
      </c>
      <c r="J5984" t="inlineStr">
        <is>
          <t>CARTEIRA</t>
        </is>
      </c>
      <c r="K5984" t="inlineStr">
        <is>
          <t>CONTRATO</t>
        </is>
      </c>
      <c r="L5984" t="n">
        <v>6546.32</v>
      </c>
      <c r="M5984" t="inlineStr">
        <is>
          <t>IBIRAPITANGA FASE 3</t>
        </is>
      </c>
      <c r="N5984" s="142">
        <f>DATE(YEAR(G5984),MONTH(G5984),1)</f>
        <v/>
      </c>
      <c r="O5984" s="132">
        <f>IF(G5984&gt;$K$3,"Futuro","Atraso")</f>
        <v/>
      </c>
      <c r="P5984">
        <f>12*(YEAR(G5984)-YEAR($K$3))+(MONTH(G5984)-MONTH($K$3))</f>
        <v/>
      </c>
      <c r="Q5984" s="366">
        <f>IF(M5984="IBIRAPITANGA FASE 3",IF(O5984="Atraso",L5984,L5984/(1+$I$2)^P5984),IF(O5984="Atraso",L5984,L5984/(1+$I$1)^P5984))</f>
        <v/>
      </c>
      <c r="R5984">
        <f>IF(O5984="Atraso",$K$3-G5984,0)</f>
        <v/>
      </c>
      <c r="S5984">
        <f>IF(R5984&lt;=15,"Até 15",IF(R5984&lt;=30,"Entre 15 e 30",IF(R5984&lt;=60,"Entre 30 e 60",IF(R5984&lt;=90,"Entre 60 e 90",IF(R5984&lt;=120,"Entre 90 e 120",IF(R5984&lt;=150,"Entre 120 e 150",IF(R5984&lt;=180,"Entre 150 e 180","Superior a 180")))))))</f>
        <v/>
      </c>
    </row>
    <row r="5985">
      <c r="A5985" t="inlineStr">
        <is>
          <t>Q025L06</t>
        </is>
      </c>
      <c r="B5985" t="inlineStr">
        <is>
          <t>FELIPE ALVAREZ DAMASO</t>
        </is>
      </c>
      <c r="C5985" t="n">
        <v>1</v>
      </c>
      <c r="D5985" t="inlineStr">
        <is>
          <t>IPCA</t>
        </is>
      </c>
      <c r="E5985" t="n">
        <v>0</v>
      </c>
      <c r="F5985" t="inlineStr">
        <is>
          <t>MENSAL</t>
        </is>
      </c>
      <c r="G5985" t="n">
        <v>45930</v>
      </c>
      <c r="H5985" t="n">
        <v>45930</v>
      </c>
      <c r="I5985" t="n">
        <v>42</v>
      </c>
      <c r="J5985" t="inlineStr">
        <is>
          <t>CARTEIRA</t>
        </is>
      </c>
      <c r="K5985" t="inlineStr">
        <is>
          <t>CONTRATO</t>
        </is>
      </c>
      <c r="L5985" t="n">
        <v>6546.32</v>
      </c>
      <c r="M5985" t="inlineStr">
        <is>
          <t>IBIRAPITANGA FASE 3</t>
        </is>
      </c>
      <c r="N5985" s="142">
        <f>DATE(YEAR(G5985),MONTH(G5985),1)</f>
        <v/>
      </c>
      <c r="O5985" s="132">
        <f>IF(G5985&gt;$K$3,"Futuro","Atraso")</f>
        <v/>
      </c>
      <c r="P5985">
        <f>12*(YEAR(G5985)-YEAR($K$3))+(MONTH(G5985)-MONTH($K$3))</f>
        <v/>
      </c>
      <c r="Q5985" s="366">
        <f>IF(M5985="IBIRAPITANGA FASE 3",IF(O5985="Atraso",L5985,L5985/(1+$I$2)^P5985),IF(O5985="Atraso",L5985,L5985/(1+$I$1)^P5985))</f>
        <v/>
      </c>
      <c r="R5985">
        <f>IF(O5985="Atraso",$K$3-G5985,0)</f>
        <v/>
      </c>
      <c r="S5985">
        <f>IF(R5985&lt;=15,"Até 15",IF(R5985&lt;=30,"Entre 15 e 30",IF(R5985&lt;=60,"Entre 30 e 60",IF(R5985&lt;=90,"Entre 60 e 90",IF(R5985&lt;=120,"Entre 90 e 120",IF(R5985&lt;=150,"Entre 120 e 150",IF(R5985&lt;=180,"Entre 150 e 180","Superior a 180")))))))</f>
        <v/>
      </c>
    </row>
    <row r="5986">
      <c r="A5986" t="inlineStr">
        <is>
          <t>Q025L06</t>
        </is>
      </c>
      <c r="B5986" t="inlineStr">
        <is>
          <t>FELIPE ALVAREZ DAMASO</t>
        </is>
      </c>
      <c r="C5986" t="n">
        <v>1</v>
      </c>
      <c r="D5986" t="inlineStr">
        <is>
          <t>IPCA</t>
        </is>
      </c>
      <c r="E5986" t="n">
        <v>0</v>
      </c>
      <c r="F5986" t="inlineStr">
        <is>
          <t>MENSAL</t>
        </is>
      </c>
      <c r="G5986" t="n">
        <v>45960</v>
      </c>
      <c r="H5986" t="n">
        <v>45960</v>
      </c>
      <c r="I5986" t="n">
        <v>43</v>
      </c>
      <c r="J5986" t="inlineStr">
        <is>
          <t>CARTEIRA</t>
        </is>
      </c>
      <c r="K5986" t="inlineStr">
        <is>
          <t>CONTRATO</t>
        </is>
      </c>
      <c r="L5986" t="n">
        <v>6546.32</v>
      </c>
      <c r="M5986" t="inlineStr">
        <is>
          <t>IBIRAPITANGA FASE 3</t>
        </is>
      </c>
      <c r="N5986" s="142">
        <f>DATE(YEAR(G5986),MONTH(G5986),1)</f>
        <v/>
      </c>
      <c r="O5986" s="132">
        <f>IF(G5986&gt;$K$3,"Futuro","Atraso")</f>
        <v/>
      </c>
      <c r="P5986">
        <f>12*(YEAR(G5986)-YEAR($K$3))+(MONTH(G5986)-MONTH($K$3))</f>
        <v/>
      </c>
      <c r="Q5986" s="366">
        <f>IF(M5986="IBIRAPITANGA FASE 3",IF(O5986="Atraso",L5986,L5986/(1+$I$2)^P5986),IF(O5986="Atraso",L5986,L5986/(1+$I$1)^P5986))</f>
        <v/>
      </c>
      <c r="R5986">
        <f>IF(O5986="Atraso",$K$3-G5986,0)</f>
        <v/>
      </c>
      <c r="S5986">
        <f>IF(R5986&lt;=15,"Até 15",IF(R5986&lt;=30,"Entre 15 e 30",IF(R5986&lt;=60,"Entre 30 e 60",IF(R5986&lt;=90,"Entre 60 e 90",IF(R5986&lt;=120,"Entre 90 e 120",IF(R5986&lt;=150,"Entre 120 e 150",IF(R5986&lt;=180,"Entre 150 e 180","Superior a 180")))))))</f>
        <v/>
      </c>
    </row>
    <row r="5987">
      <c r="A5987" t="inlineStr">
        <is>
          <t>Q025L06</t>
        </is>
      </c>
      <c r="B5987" t="inlineStr">
        <is>
          <t>FELIPE ALVAREZ DAMASO</t>
        </is>
      </c>
      <c r="C5987" t="n">
        <v>1</v>
      </c>
      <c r="D5987" t="inlineStr">
        <is>
          <t>IPCA</t>
        </is>
      </c>
      <c r="E5987" t="n">
        <v>0</v>
      </c>
      <c r="F5987" t="inlineStr">
        <is>
          <t>MENSAL</t>
        </is>
      </c>
      <c r="G5987" t="n">
        <v>45991</v>
      </c>
      <c r="H5987" t="n">
        <v>45991</v>
      </c>
      <c r="I5987" t="n">
        <v>44</v>
      </c>
      <c r="J5987" t="inlineStr">
        <is>
          <t>CARTEIRA</t>
        </is>
      </c>
      <c r="K5987" t="inlineStr">
        <is>
          <t>CONTRATO</t>
        </is>
      </c>
      <c r="L5987" t="n">
        <v>6546.32</v>
      </c>
      <c r="M5987" t="inlineStr">
        <is>
          <t>IBIRAPITANGA FASE 3</t>
        </is>
      </c>
      <c r="N5987" s="142">
        <f>DATE(YEAR(G5987),MONTH(G5987),1)</f>
        <v/>
      </c>
      <c r="O5987" s="132">
        <f>IF(G5987&gt;$K$3,"Futuro","Atraso")</f>
        <v/>
      </c>
      <c r="P5987">
        <f>12*(YEAR(G5987)-YEAR($K$3))+(MONTH(G5987)-MONTH($K$3))</f>
        <v/>
      </c>
      <c r="Q5987" s="366">
        <f>IF(M5987="IBIRAPITANGA FASE 3",IF(O5987="Atraso",L5987,L5987/(1+$I$2)^P5987),IF(O5987="Atraso",L5987,L5987/(1+$I$1)^P5987))</f>
        <v/>
      </c>
      <c r="R5987">
        <f>IF(O5987="Atraso",$K$3-G5987,0)</f>
        <v/>
      </c>
      <c r="S5987">
        <f>IF(R5987&lt;=15,"Até 15",IF(R5987&lt;=30,"Entre 15 e 30",IF(R5987&lt;=60,"Entre 30 e 60",IF(R5987&lt;=90,"Entre 60 e 90",IF(R5987&lt;=120,"Entre 90 e 120",IF(R5987&lt;=150,"Entre 120 e 150",IF(R5987&lt;=180,"Entre 150 e 180","Superior a 180")))))))</f>
        <v/>
      </c>
    </row>
    <row r="5988">
      <c r="A5988" t="inlineStr">
        <is>
          <t>Q025L06</t>
        </is>
      </c>
      <c r="B5988" t="inlineStr">
        <is>
          <t>FELIPE ALVAREZ DAMASO</t>
        </is>
      </c>
      <c r="C5988" t="n">
        <v>1</v>
      </c>
      <c r="D5988" t="inlineStr">
        <is>
          <t>IPCA</t>
        </is>
      </c>
      <c r="E5988" t="n">
        <v>0</v>
      </c>
      <c r="F5988" t="inlineStr">
        <is>
          <t>MENSAL</t>
        </is>
      </c>
      <c r="G5988" t="n">
        <v>46021</v>
      </c>
      <c r="H5988" t="n">
        <v>46021</v>
      </c>
      <c r="I5988" t="n">
        <v>45</v>
      </c>
      <c r="J5988" t="inlineStr">
        <is>
          <t>CARTEIRA</t>
        </is>
      </c>
      <c r="K5988" t="inlineStr">
        <is>
          <t>CONTRATO</t>
        </is>
      </c>
      <c r="L5988" t="n">
        <v>6546.32</v>
      </c>
      <c r="M5988" t="inlineStr">
        <is>
          <t>IBIRAPITANGA FASE 3</t>
        </is>
      </c>
      <c r="N5988" s="142">
        <f>DATE(YEAR(G5988),MONTH(G5988),1)</f>
        <v/>
      </c>
      <c r="O5988" s="132">
        <f>IF(G5988&gt;$K$3,"Futuro","Atraso")</f>
        <v/>
      </c>
      <c r="P5988">
        <f>12*(YEAR(G5988)-YEAR($K$3))+(MONTH(G5988)-MONTH($K$3))</f>
        <v/>
      </c>
      <c r="Q5988" s="366">
        <f>IF(M5988="IBIRAPITANGA FASE 3",IF(O5988="Atraso",L5988,L5988/(1+$I$2)^P5988),IF(O5988="Atraso",L5988,L5988/(1+$I$1)^P5988))</f>
        <v/>
      </c>
      <c r="R5988">
        <f>IF(O5988="Atraso",$K$3-G5988,0)</f>
        <v/>
      </c>
      <c r="S5988">
        <f>IF(R5988&lt;=15,"Até 15",IF(R5988&lt;=30,"Entre 15 e 30",IF(R5988&lt;=60,"Entre 30 e 60",IF(R5988&lt;=90,"Entre 60 e 90",IF(R5988&lt;=120,"Entre 90 e 120",IF(R5988&lt;=150,"Entre 120 e 150",IF(R5988&lt;=180,"Entre 150 e 180","Superior a 180")))))))</f>
        <v/>
      </c>
    </row>
    <row r="5989">
      <c r="A5989" t="inlineStr">
        <is>
          <t>Q025L06</t>
        </is>
      </c>
      <c r="B5989" t="inlineStr">
        <is>
          <t>FELIPE ALVAREZ DAMASO</t>
        </is>
      </c>
      <c r="C5989" t="n">
        <v>1</v>
      </c>
      <c r="D5989" t="inlineStr">
        <is>
          <t>IPCA</t>
        </is>
      </c>
      <c r="E5989" t="n">
        <v>0</v>
      </c>
      <c r="F5989" t="inlineStr">
        <is>
          <t>MENSAL</t>
        </is>
      </c>
      <c r="G5989" t="n">
        <v>46052</v>
      </c>
      <c r="H5989" t="n">
        <v>46052</v>
      </c>
      <c r="I5989" t="n">
        <v>46</v>
      </c>
      <c r="J5989" t="inlineStr">
        <is>
          <t>CARTEIRA</t>
        </is>
      </c>
      <c r="K5989" t="inlineStr">
        <is>
          <t>CONTRATO</t>
        </is>
      </c>
      <c r="L5989" t="n">
        <v>6546.32</v>
      </c>
      <c r="M5989" t="inlineStr">
        <is>
          <t>IBIRAPITANGA FASE 3</t>
        </is>
      </c>
      <c r="N5989" s="142">
        <f>DATE(YEAR(G5989),MONTH(G5989),1)</f>
        <v/>
      </c>
      <c r="O5989" s="132">
        <f>IF(G5989&gt;$K$3,"Futuro","Atraso")</f>
        <v/>
      </c>
      <c r="P5989">
        <f>12*(YEAR(G5989)-YEAR($K$3))+(MONTH(G5989)-MONTH($K$3))</f>
        <v/>
      </c>
      <c r="Q5989" s="366">
        <f>IF(M5989="IBIRAPITANGA FASE 3",IF(O5989="Atraso",L5989,L5989/(1+$I$2)^P5989),IF(O5989="Atraso",L5989,L5989/(1+$I$1)^P5989))</f>
        <v/>
      </c>
      <c r="R5989">
        <f>IF(O5989="Atraso",$K$3-G5989,0)</f>
        <v/>
      </c>
      <c r="S5989">
        <f>IF(R5989&lt;=15,"Até 15",IF(R5989&lt;=30,"Entre 15 e 30",IF(R5989&lt;=60,"Entre 30 e 60",IF(R5989&lt;=90,"Entre 60 e 90",IF(R5989&lt;=120,"Entre 90 e 120",IF(R5989&lt;=150,"Entre 120 e 150",IF(R5989&lt;=180,"Entre 150 e 180","Superior a 180")))))))</f>
        <v/>
      </c>
    </row>
    <row r="5990">
      <c r="A5990" t="inlineStr">
        <is>
          <t>Q025L06</t>
        </is>
      </c>
      <c r="B5990" t="inlineStr">
        <is>
          <t>FELIPE ALVAREZ DAMASO</t>
        </is>
      </c>
      <c r="C5990" t="n">
        <v>1</v>
      </c>
      <c r="D5990" t="inlineStr">
        <is>
          <t>IPCA</t>
        </is>
      </c>
      <c r="E5990" t="n">
        <v>0</v>
      </c>
      <c r="F5990" t="inlineStr">
        <is>
          <t>MENSAL</t>
        </is>
      </c>
      <c r="G5990" t="n">
        <v>46081</v>
      </c>
      <c r="H5990" t="n">
        <v>46081</v>
      </c>
      <c r="I5990" t="n">
        <v>47</v>
      </c>
      <c r="J5990" t="inlineStr">
        <is>
          <t>CARTEIRA</t>
        </is>
      </c>
      <c r="K5990" t="inlineStr">
        <is>
          <t>CONTRATO</t>
        </is>
      </c>
      <c r="L5990" t="n">
        <v>6546.32</v>
      </c>
      <c r="M5990" t="inlineStr">
        <is>
          <t>IBIRAPITANGA FASE 3</t>
        </is>
      </c>
      <c r="N5990" s="142">
        <f>DATE(YEAR(G5990),MONTH(G5990),1)</f>
        <v/>
      </c>
      <c r="O5990" s="132">
        <f>IF(G5990&gt;$K$3,"Futuro","Atraso")</f>
        <v/>
      </c>
      <c r="P5990">
        <f>12*(YEAR(G5990)-YEAR($K$3))+(MONTH(G5990)-MONTH($K$3))</f>
        <v/>
      </c>
      <c r="Q5990" s="366">
        <f>IF(M5990="IBIRAPITANGA FASE 3",IF(O5990="Atraso",L5990,L5990/(1+$I$2)^P5990),IF(O5990="Atraso",L5990,L5990/(1+$I$1)^P5990))</f>
        <v/>
      </c>
      <c r="R5990">
        <f>IF(O5990="Atraso",$K$3-G5990,0)</f>
        <v/>
      </c>
      <c r="S5990">
        <f>IF(R5990&lt;=15,"Até 15",IF(R5990&lt;=30,"Entre 15 e 30",IF(R5990&lt;=60,"Entre 30 e 60",IF(R5990&lt;=90,"Entre 60 e 90",IF(R5990&lt;=120,"Entre 90 e 120",IF(R5990&lt;=150,"Entre 120 e 150",IF(R5990&lt;=180,"Entre 150 e 180","Superior a 180")))))))</f>
        <v/>
      </c>
    </row>
    <row r="5991">
      <c r="A5991" t="inlineStr">
        <is>
          <t>Q025L07</t>
        </is>
      </c>
      <c r="B5991" t="inlineStr">
        <is>
          <t>CARLOS ROBERTO TAVARES JUNIOR</t>
        </is>
      </c>
      <c r="C5991" t="n">
        <v>1</v>
      </c>
      <c r="D5991" t="inlineStr">
        <is>
          <t>IPCA</t>
        </is>
      </c>
      <c r="E5991" t="n">
        <v>0</v>
      </c>
      <c r="F5991" t="inlineStr">
        <is>
          <t>MENSAL</t>
        </is>
      </c>
      <c r="G5991" t="n">
        <v>45229</v>
      </c>
      <c r="H5991" t="n">
        <v>45229</v>
      </c>
      <c r="I5991" t="n">
        <v>19</v>
      </c>
      <c r="J5991" t="inlineStr">
        <is>
          <t>CARTEIRA</t>
        </is>
      </c>
      <c r="K5991" t="inlineStr">
        <is>
          <t>CONTRATO</t>
        </is>
      </c>
      <c r="L5991" t="n">
        <v>7098.03</v>
      </c>
      <c r="M5991" t="inlineStr">
        <is>
          <t>IBIRAPITANGA FASE 3</t>
        </is>
      </c>
      <c r="N5991" s="142">
        <f>DATE(YEAR(G5991),MONTH(G5991),1)</f>
        <v/>
      </c>
      <c r="O5991" s="132">
        <f>IF(G5991&gt;$K$3,"Futuro","Atraso")</f>
        <v/>
      </c>
      <c r="P5991">
        <f>12*(YEAR(G5991)-YEAR($K$3))+(MONTH(G5991)-MONTH($K$3))</f>
        <v/>
      </c>
      <c r="Q5991" s="366">
        <f>IF(M5991="IBIRAPITANGA FASE 3",IF(O5991="Atraso",L5991,L5991/(1+$I$2)^P5991),IF(O5991="Atraso",L5991,L5991/(1+$I$1)^P5991))</f>
        <v/>
      </c>
      <c r="R5991">
        <f>IF(O5991="Atraso",$K$3-G5991,0)</f>
        <v/>
      </c>
      <c r="S5991">
        <f>IF(R5991&lt;=15,"Até 15",IF(R5991&lt;=30,"Entre 15 e 30",IF(R5991&lt;=60,"Entre 30 e 60",IF(R5991&lt;=90,"Entre 60 e 90",IF(R5991&lt;=120,"Entre 90 e 120",IF(R5991&lt;=150,"Entre 120 e 150",IF(R5991&lt;=180,"Entre 150 e 180","Superior a 180")))))))</f>
        <v/>
      </c>
    </row>
    <row r="5992">
      <c r="A5992" t="inlineStr">
        <is>
          <t>Q025L07</t>
        </is>
      </c>
      <c r="B5992" t="inlineStr">
        <is>
          <t>CARLOS ROBERTO TAVARES JUNIOR</t>
        </is>
      </c>
      <c r="C5992" t="n">
        <v>1</v>
      </c>
      <c r="D5992" t="inlineStr">
        <is>
          <t>IPCA</t>
        </is>
      </c>
      <c r="E5992" t="n">
        <v>0</v>
      </c>
      <c r="F5992" t="inlineStr">
        <is>
          <t>MENSAL</t>
        </is>
      </c>
      <c r="G5992" t="n">
        <v>45260</v>
      </c>
      <c r="H5992" t="n">
        <v>45260</v>
      </c>
      <c r="I5992" t="n">
        <v>20</v>
      </c>
      <c r="J5992" t="inlineStr">
        <is>
          <t>CARTEIRA</t>
        </is>
      </c>
      <c r="K5992" t="inlineStr">
        <is>
          <t>CONTRATO</t>
        </is>
      </c>
      <c r="L5992" t="n">
        <v>6828.2</v>
      </c>
      <c r="M5992" t="inlineStr">
        <is>
          <t>IBIRAPITANGA FASE 3</t>
        </is>
      </c>
      <c r="N5992" s="142">
        <f>DATE(YEAR(G5992),MONTH(G5992),1)</f>
        <v/>
      </c>
      <c r="O5992" s="132">
        <f>IF(G5992&gt;$K$3,"Futuro","Atraso")</f>
        <v/>
      </c>
      <c r="P5992">
        <f>12*(YEAR(G5992)-YEAR($K$3))+(MONTH(G5992)-MONTH($K$3))</f>
        <v/>
      </c>
      <c r="Q5992" s="366">
        <f>IF(M5992="IBIRAPITANGA FASE 3",IF(O5992="Atraso",L5992,L5992/(1+$I$2)^P5992),IF(O5992="Atraso",L5992,L5992/(1+$I$1)^P5992))</f>
        <v/>
      </c>
      <c r="R5992">
        <f>IF(O5992="Atraso",$K$3-G5992,0)</f>
        <v/>
      </c>
      <c r="S5992">
        <f>IF(R5992&lt;=15,"Até 15",IF(R5992&lt;=30,"Entre 15 e 30",IF(R5992&lt;=60,"Entre 30 e 60",IF(R5992&lt;=90,"Entre 60 e 90",IF(R5992&lt;=120,"Entre 90 e 120",IF(R5992&lt;=150,"Entre 120 e 150",IF(R5992&lt;=180,"Entre 150 e 180","Superior a 180")))))))</f>
        <v/>
      </c>
    </row>
    <row r="5993">
      <c r="A5993" t="inlineStr">
        <is>
          <t>Q025L07</t>
        </is>
      </c>
      <c r="B5993" t="inlineStr">
        <is>
          <t>CARLOS ROBERTO TAVARES JUNIOR</t>
        </is>
      </c>
      <c r="C5993" t="n">
        <v>1</v>
      </c>
      <c r="D5993" t="inlineStr">
        <is>
          <t>IPCA</t>
        </is>
      </c>
      <c r="E5993" t="n">
        <v>0</v>
      </c>
      <c r="F5993" t="inlineStr">
        <is>
          <t>MENSAL</t>
        </is>
      </c>
      <c r="G5993" t="n">
        <v>45290</v>
      </c>
      <c r="H5993" t="n">
        <v>45290</v>
      </c>
      <c r="I5993" t="n">
        <v>21</v>
      </c>
      <c r="J5993" t="inlineStr">
        <is>
          <t>CARTEIRA</t>
        </is>
      </c>
      <c r="K5993" t="inlineStr">
        <is>
          <t>CONTRATO</t>
        </is>
      </c>
      <c r="L5993" t="n">
        <v>6828.2</v>
      </c>
      <c r="M5993" t="inlineStr">
        <is>
          <t>IBIRAPITANGA FASE 3</t>
        </is>
      </c>
      <c r="N5993" s="142">
        <f>DATE(YEAR(G5993),MONTH(G5993),1)</f>
        <v/>
      </c>
      <c r="O5993" s="132">
        <f>IF(G5993&gt;$K$3,"Futuro","Atraso")</f>
        <v/>
      </c>
      <c r="P5993">
        <f>12*(YEAR(G5993)-YEAR($K$3))+(MONTH(G5993)-MONTH($K$3))</f>
        <v/>
      </c>
      <c r="Q5993" s="366">
        <f>IF(M5993="IBIRAPITANGA FASE 3",IF(O5993="Atraso",L5993,L5993/(1+$I$2)^P5993),IF(O5993="Atraso",L5993,L5993/(1+$I$1)^P5993))</f>
        <v/>
      </c>
      <c r="R5993">
        <f>IF(O5993="Atraso",$K$3-G5993,0)</f>
        <v/>
      </c>
      <c r="S5993">
        <f>IF(R5993&lt;=15,"Até 15",IF(R5993&lt;=30,"Entre 15 e 30",IF(R5993&lt;=60,"Entre 30 e 60",IF(R5993&lt;=90,"Entre 60 e 90",IF(R5993&lt;=120,"Entre 90 e 120",IF(R5993&lt;=150,"Entre 120 e 150",IF(R5993&lt;=180,"Entre 150 e 180","Superior a 180")))))))</f>
        <v/>
      </c>
    </row>
    <row r="5994">
      <c r="A5994" t="inlineStr">
        <is>
          <t>Q025L07</t>
        </is>
      </c>
      <c r="B5994" t="inlineStr">
        <is>
          <t>CARLOS ROBERTO TAVARES JUNIOR</t>
        </is>
      </c>
      <c r="C5994" t="n">
        <v>1</v>
      </c>
      <c r="D5994" t="inlineStr">
        <is>
          <t>IPCA</t>
        </is>
      </c>
      <c r="E5994" t="n">
        <v>0</v>
      </c>
      <c r="F5994" t="inlineStr">
        <is>
          <t>MENSAL</t>
        </is>
      </c>
      <c r="G5994" t="n">
        <v>45321</v>
      </c>
      <c r="H5994" t="n">
        <v>45321</v>
      </c>
      <c r="I5994" t="n">
        <v>22</v>
      </c>
      <c r="J5994" t="inlineStr">
        <is>
          <t>CARTEIRA</t>
        </is>
      </c>
      <c r="K5994" t="inlineStr">
        <is>
          <t>CONTRATO</t>
        </is>
      </c>
      <c r="L5994" t="n">
        <v>6828.2</v>
      </c>
      <c r="M5994" t="inlineStr">
        <is>
          <t>IBIRAPITANGA FASE 3</t>
        </is>
      </c>
      <c r="N5994" s="142">
        <f>DATE(YEAR(G5994),MONTH(G5994),1)</f>
        <v/>
      </c>
      <c r="O5994" s="132">
        <f>IF(G5994&gt;$K$3,"Futuro","Atraso")</f>
        <v/>
      </c>
      <c r="P5994">
        <f>12*(YEAR(G5994)-YEAR($K$3))+(MONTH(G5994)-MONTH($K$3))</f>
        <v/>
      </c>
      <c r="Q5994" s="366">
        <f>IF(M5994="IBIRAPITANGA FASE 3",IF(O5994="Atraso",L5994,L5994/(1+$I$2)^P5994),IF(O5994="Atraso",L5994,L5994/(1+$I$1)^P5994))</f>
        <v/>
      </c>
      <c r="R5994">
        <f>IF(O5994="Atraso",$K$3-G5994,0)</f>
        <v/>
      </c>
      <c r="S5994">
        <f>IF(R5994&lt;=15,"Até 15",IF(R5994&lt;=30,"Entre 15 e 30",IF(R5994&lt;=60,"Entre 30 e 60",IF(R5994&lt;=90,"Entre 60 e 90",IF(R5994&lt;=120,"Entre 90 e 120",IF(R5994&lt;=150,"Entre 120 e 150",IF(R5994&lt;=180,"Entre 150 e 180","Superior a 180")))))))</f>
        <v/>
      </c>
    </row>
    <row r="5995">
      <c r="A5995" t="inlineStr">
        <is>
          <t>Q025L07</t>
        </is>
      </c>
      <c r="B5995" t="inlineStr">
        <is>
          <t>CARLOS ROBERTO TAVARES JUNIOR</t>
        </is>
      </c>
      <c r="C5995" t="n">
        <v>1</v>
      </c>
      <c r="D5995" t="inlineStr">
        <is>
          <t>IPCA</t>
        </is>
      </c>
      <c r="E5995" t="n">
        <v>0</v>
      </c>
      <c r="F5995" t="inlineStr">
        <is>
          <t>MENSAL</t>
        </is>
      </c>
      <c r="G5995" t="n">
        <v>45351</v>
      </c>
      <c r="H5995" t="n">
        <v>45351</v>
      </c>
      <c r="I5995" t="n">
        <v>23</v>
      </c>
      <c r="J5995" t="inlineStr">
        <is>
          <t>CARTEIRA</t>
        </is>
      </c>
      <c r="K5995" t="inlineStr">
        <is>
          <t>CONTRATO</t>
        </is>
      </c>
      <c r="L5995" t="n">
        <v>6828.2</v>
      </c>
      <c r="M5995" t="inlineStr">
        <is>
          <t>IBIRAPITANGA FASE 3</t>
        </is>
      </c>
      <c r="N5995" s="142">
        <f>DATE(YEAR(G5995),MONTH(G5995),1)</f>
        <v/>
      </c>
      <c r="O5995" s="132">
        <f>IF(G5995&gt;$K$3,"Futuro","Atraso")</f>
        <v/>
      </c>
      <c r="P5995">
        <f>12*(YEAR(G5995)-YEAR($K$3))+(MONTH(G5995)-MONTH($K$3))</f>
        <v/>
      </c>
      <c r="Q5995" s="366">
        <f>IF(M5995="IBIRAPITANGA FASE 3",IF(O5995="Atraso",L5995,L5995/(1+$I$2)^P5995),IF(O5995="Atraso",L5995,L5995/(1+$I$1)^P5995))</f>
        <v/>
      </c>
      <c r="R5995">
        <f>IF(O5995="Atraso",$K$3-G5995,0)</f>
        <v/>
      </c>
      <c r="S5995">
        <f>IF(R5995&lt;=15,"Até 15",IF(R5995&lt;=30,"Entre 15 e 30",IF(R5995&lt;=60,"Entre 30 e 60",IF(R5995&lt;=90,"Entre 60 e 90",IF(R5995&lt;=120,"Entre 90 e 120",IF(R5995&lt;=150,"Entre 120 e 150",IF(R5995&lt;=180,"Entre 150 e 180","Superior a 180")))))))</f>
        <v/>
      </c>
    </row>
    <row r="5996">
      <c r="A5996" t="inlineStr">
        <is>
          <t>Q025L07</t>
        </is>
      </c>
      <c r="B5996" t="inlineStr">
        <is>
          <t>CARLOS ROBERTO TAVARES JUNIOR</t>
        </is>
      </c>
      <c r="C5996" t="n">
        <v>1</v>
      </c>
      <c r="D5996" t="inlineStr">
        <is>
          <t>IPCA</t>
        </is>
      </c>
      <c r="E5996" t="n">
        <v>0</v>
      </c>
      <c r="F5996" t="inlineStr">
        <is>
          <t>MENSAL</t>
        </is>
      </c>
      <c r="G5996" t="n">
        <v>45381</v>
      </c>
      <c r="H5996" t="n">
        <v>45381</v>
      </c>
      <c r="I5996" t="n">
        <v>24</v>
      </c>
      <c r="J5996" t="inlineStr">
        <is>
          <t>CARTEIRA</t>
        </is>
      </c>
      <c r="K5996" t="inlineStr">
        <is>
          <t>CONTRATO</t>
        </is>
      </c>
      <c r="L5996" t="n">
        <v>6828.2</v>
      </c>
      <c r="M5996" t="inlineStr">
        <is>
          <t>IBIRAPITANGA FASE 3</t>
        </is>
      </c>
      <c r="N5996" s="142">
        <f>DATE(YEAR(G5996),MONTH(G5996),1)</f>
        <v/>
      </c>
      <c r="O5996" s="132">
        <f>IF(G5996&gt;$K$3,"Futuro","Atraso")</f>
        <v/>
      </c>
      <c r="P5996">
        <f>12*(YEAR(G5996)-YEAR($K$3))+(MONTH(G5996)-MONTH($K$3))</f>
        <v/>
      </c>
      <c r="Q5996" s="366">
        <f>IF(M5996="IBIRAPITANGA FASE 3",IF(O5996="Atraso",L5996,L5996/(1+$I$2)^P5996),IF(O5996="Atraso",L5996,L5996/(1+$I$1)^P5996))</f>
        <v/>
      </c>
      <c r="R5996">
        <f>IF(O5996="Atraso",$K$3-G5996,0)</f>
        <v/>
      </c>
      <c r="S5996">
        <f>IF(R5996&lt;=15,"Até 15",IF(R5996&lt;=30,"Entre 15 e 30",IF(R5996&lt;=60,"Entre 30 e 60",IF(R5996&lt;=90,"Entre 60 e 90",IF(R5996&lt;=120,"Entre 90 e 120",IF(R5996&lt;=150,"Entre 120 e 150",IF(R5996&lt;=180,"Entre 150 e 180","Superior a 180")))))))</f>
        <v/>
      </c>
    </row>
    <row r="5997">
      <c r="A5997" t="inlineStr">
        <is>
          <t>Q025L07</t>
        </is>
      </c>
      <c r="B5997" t="inlineStr">
        <is>
          <t>CARLOS ROBERTO TAVARES JUNIOR</t>
        </is>
      </c>
      <c r="C5997" t="n">
        <v>1</v>
      </c>
      <c r="D5997" t="inlineStr">
        <is>
          <t>IPCA</t>
        </is>
      </c>
      <c r="E5997" t="n">
        <v>0</v>
      </c>
      <c r="F5997" t="inlineStr">
        <is>
          <t>MENSAL</t>
        </is>
      </c>
      <c r="G5997" t="n">
        <v>45412</v>
      </c>
      <c r="H5997" t="n">
        <v>45412</v>
      </c>
      <c r="I5997" t="n">
        <v>25</v>
      </c>
      <c r="J5997" t="inlineStr">
        <is>
          <t>CARTEIRA</t>
        </is>
      </c>
      <c r="K5997" t="inlineStr">
        <is>
          <t>CONTRATO</t>
        </is>
      </c>
      <c r="L5997" t="n">
        <v>6828.2</v>
      </c>
      <c r="M5997" t="inlineStr">
        <is>
          <t>IBIRAPITANGA FASE 3</t>
        </is>
      </c>
      <c r="N5997" s="142">
        <f>DATE(YEAR(G5997),MONTH(G5997),1)</f>
        <v/>
      </c>
      <c r="O5997" s="132">
        <f>IF(G5997&gt;$K$3,"Futuro","Atraso")</f>
        <v/>
      </c>
      <c r="P5997">
        <f>12*(YEAR(G5997)-YEAR($K$3))+(MONTH(G5997)-MONTH($K$3))</f>
        <v/>
      </c>
      <c r="Q5997" s="366">
        <f>IF(M5997="IBIRAPITANGA FASE 3",IF(O5997="Atraso",L5997,L5997/(1+$I$2)^P5997),IF(O5997="Atraso",L5997,L5997/(1+$I$1)^P5997))</f>
        <v/>
      </c>
      <c r="R5997">
        <f>IF(O5997="Atraso",$K$3-G5997,0)</f>
        <v/>
      </c>
      <c r="S5997">
        <f>IF(R5997&lt;=15,"Até 15",IF(R5997&lt;=30,"Entre 15 e 30",IF(R5997&lt;=60,"Entre 30 e 60",IF(R5997&lt;=90,"Entre 60 e 90",IF(R5997&lt;=120,"Entre 90 e 120",IF(R5997&lt;=150,"Entre 120 e 150",IF(R5997&lt;=180,"Entre 150 e 180","Superior a 180")))))))</f>
        <v/>
      </c>
    </row>
    <row r="5998">
      <c r="A5998" t="inlineStr">
        <is>
          <t>Q025L07</t>
        </is>
      </c>
      <c r="B5998" t="inlineStr">
        <is>
          <t>CARLOS ROBERTO TAVARES JUNIOR</t>
        </is>
      </c>
      <c r="C5998" t="n">
        <v>1</v>
      </c>
      <c r="D5998" t="inlineStr">
        <is>
          <t>IPCA</t>
        </is>
      </c>
      <c r="E5998" t="n">
        <v>0</v>
      </c>
      <c r="F5998" t="inlineStr">
        <is>
          <t>MENSAL</t>
        </is>
      </c>
      <c r="G5998" t="n">
        <v>45442</v>
      </c>
      <c r="H5998" t="n">
        <v>45442</v>
      </c>
      <c r="I5998" t="n">
        <v>26</v>
      </c>
      <c r="J5998" t="inlineStr">
        <is>
          <t>CARTEIRA</t>
        </is>
      </c>
      <c r="K5998" t="inlineStr">
        <is>
          <t>CONTRATO</t>
        </is>
      </c>
      <c r="L5998" t="n">
        <v>6828.2</v>
      </c>
      <c r="M5998" t="inlineStr">
        <is>
          <t>IBIRAPITANGA FASE 3</t>
        </is>
      </c>
      <c r="N5998" s="142">
        <f>DATE(YEAR(G5998),MONTH(G5998),1)</f>
        <v/>
      </c>
      <c r="O5998" s="132">
        <f>IF(G5998&gt;$K$3,"Futuro","Atraso")</f>
        <v/>
      </c>
      <c r="P5998">
        <f>12*(YEAR(G5998)-YEAR($K$3))+(MONTH(G5998)-MONTH($K$3))</f>
        <v/>
      </c>
      <c r="Q5998" s="366">
        <f>IF(M5998="IBIRAPITANGA FASE 3",IF(O5998="Atraso",L5998,L5998/(1+$I$2)^P5998),IF(O5998="Atraso",L5998,L5998/(1+$I$1)^P5998))</f>
        <v/>
      </c>
      <c r="R5998">
        <f>IF(O5998="Atraso",$K$3-G5998,0)</f>
        <v/>
      </c>
      <c r="S5998">
        <f>IF(R5998&lt;=15,"Até 15",IF(R5998&lt;=30,"Entre 15 e 30",IF(R5998&lt;=60,"Entre 30 e 60",IF(R5998&lt;=90,"Entre 60 e 90",IF(R5998&lt;=120,"Entre 90 e 120",IF(R5998&lt;=150,"Entre 120 e 150",IF(R5998&lt;=180,"Entre 150 e 180","Superior a 180")))))))</f>
        <v/>
      </c>
    </row>
    <row r="5999">
      <c r="A5999" t="inlineStr">
        <is>
          <t>Q025L07</t>
        </is>
      </c>
      <c r="B5999" t="inlineStr">
        <is>
          <t>CARLOS ROBERTO TAVARES JUNIOR</t>
        </is>
      </c>
      <c r="C5999" t="n">
        <v>1</v>
      </c>
      <c r="D5999" t="inlineStr">
        <is>
          <t>IPCA</t>
        </is>
      </c>
      <c r="E5999" t="n">
        <v>0</v>
      </c>
      <c r="F5999" t="inlineStr">
        <is>
          <t>MENSAL</t>
        </is>
      </c>
      <c r="G5999" t="n">
        <v>45473</v>
      </c>
      <c r="H5999" t="n">
        <v>45473</v>
      </c>
      <c r="I5999" t="n">
        <v>27</v>
      </c>
      <c r="J5999" t="inlineStr">
        <is>
          <t>CARTEIRA</t>
        </is>
      </c>
      <c r="K5999" t="inlineStr">
        <is>
          <t>CONTRATO</t>
        </is>
      </c>
      <c r="L5999" t="n">
        <v>6828.2</v>
      </c>
      <c r="M5999" t="inlineStr">
        <is>
          <t>IBIRAPITANGA FASE 3</t>
        </is>
      </c>
      <c r="N5999" s="142">
        <f>DATE(YEAR(G5999),MONTH(G5999),1)</f>
        <v/>
      </c>
      <c r="O5999" s="132">
        <f>IF(G5999&gt;$K$3,"Futuro","Atraso")</f>
        <v/>
      </c>
      <c r="P5999">
        <f>12*(YEAR(G5999)-YEAR($K$3))+(MONTH(G5999)-MONTH($K$3))</f>
        <v/>
      </c>
      <c r="Q5999" s="366">
        <f>IF(M5999="IBIRAPITANGA FASE 3",IF(O5999="Atraso",L5999,L5999/(1+$I$2)^P5999),IF(O5999="Atraso",L5999,L5999/(1+$I$1)^P5999))</f>
        <v/>
      </c>
      <c r="R5999">
        <f>IF(O5999="Atraso",$K$3-G5999,0)</f>
        <v/>
      </c>
      <c r="S5999">
        <f>IF(R5999&lt;=15,"Até 15",IF(R5999&lt;=30,"Entre 15 e 30",IF(R5999&lt;=60,"Entre 30 e 60",IF(R5999&lt;=90,"Entre 60 e 90",IF(R5999&lt;=120,"Entre 90 e 120",IF(R5999&lt;=150,"Entre 120 e 150",IF(R5999&lt;=180,"Entre 150 e 180","Superior a 180")))))))</f>
        <v/>
      </c>
    </row>
    <row r="6000">
      <c r="A6000" t="inlineStr">
        <is>
          <t>Q025L07</t>
        </is>
      </c>
      <c r="B6000" t="inlineStr">
        <is>
          <t>CARLOS ROBERTO TAVARES JUNIOR</t>
        </is>
      </c>
      <c r="C6000" t="n">
        <v>1</v>
      </c>
      <c r="D6000" t="inlineStr">
        <is>
          <t>IPCA</t>
        </is>
      </c>
      <c r="E6000" t="n">
        <v>0</v>
      </c>
      <c r="F6000" t="inlineStr">
        <is>
          <t>MENSAL</t>
        </is>
      </c>
      <c r="G6000" t="n">
        <v>45503</v>
      </c>
      <c r="H6000" t="n">
        <v>45503</v>
      </c>
      <c r="I6000" t="n">
        <v>28</v>
      </c>
      <c r="J6000" t="inlineStr">
        <is>
          <t>CARTEIRA</t>
        </is>
      </c>
      <c r="K6000" t="inlineStr">
        <is>
          <t>CONTRATO</t>
        </is>
      </c>
      <c r="L6000" t="n">
        <v>6828.2</v>
      </c>
      <c r="M6000" t="inlineStr">
        <is>
          <t>IBIRAPITANGA FASE 3</t>
        </is>
      </c>
      <c r="N6000" s="142">
        <f>DATE(YEAR(G6000),MONTH(G6000),1)</f>
        <v/>
      </c>
      <c r="O6000" s="132">
        <f>IF(G6000&gt;$K$3,"Futuro","Atraso")</f>
        <v/>
      </c>
      <c r="P6000">
        <f>12*(YEAR(G6000)-YEAR($K$3))+(MONTH(G6000)-MONTH($K$3))</f>
        <v/>
      </c>
      <c r="Q6000" s="366">
        <f>IF(M6000="IBIRAPITANGA FASE 3",IF(O6000="Atraso",L6000,L6000/(1+$I$2)^P6000),IF(O6000="Atraso",L6000,L6000/(1+$I$1)^P6000))</f>
        <v/>
      </c>
      <c r="R6000">
        <f>IF(O6000="Atraso",$K$3-G6000,0)</f>
        <v/>
      </c>
      <c r="S6000">
        <f>IF(R6000&lt;=15,"Até 15",IF(R6000&lt;=30,"Entre 15 e 30",IF(R6000&lt;=60,"Entre 30 e 60",IF(R6000&lt;=90,"Entre 60 e 90",IF(R6000&lt;=120,"Entre 90 e 120",IF(R6000&lt;=150,"Entre 120 e 150",IF(R6000&lt;=180,"Entre 150 e 180","Superior a 180")))))))</f>
        <v/>
      </c>
    </row>
    <row r="6001">
      <c r="A6001" t="inlineStr">
        <is>
          <t>Q025L07</t>
        </is>
      </c>
      <c r="B6001" t="inlineStr">
        <is>
          <t>CARLOS ROBERTO TAVARES JUNIOR</t>
        </is>
      </c>
      <c r="C6001" t="n">
        <v>1</v>
      </c>
      <c r="D6001" t="inlineStr">
        <is>
          <t>IPCA</t>
        </is>
      </c>
      <c r="E6001" t="n">
        <v>0</v>
      </c>
      <c r="F6001" t="inlineStr">
        <is>
          <t>MENSAL</t>
        </is>
      </c>
      <c r="G6001" t="n">
        <v>45534</v>
      </c>
      <c r="H6001" t="n">
        <v>45534</v>
      </c>
      <c r="I6001" t="n">
        <v>29</v>
      </c>
      <c r="J6001" t="inlineStr">
        <is>
          <t>CARTEIRA</t>
        </is>
      </c>
      <c r="K6001" t="inlineStr">
        <is>
          <t>CONTRATO</t>
        </is>
      </c>
      <c r="L6001" t="n">
        <v>6828.2</v>
      </c>
      <c r="M6001" t="inlineStr">
        <is>
          <t>IBIRAPITANGA FASE 3</t>
        </is>
      </c>
      <c r="N6001" s="142">
        <f>DATE(YEAR(G6001),MONTH(G6001),1)</f>
        <v/>
      </c>
      <c r="O6001" s="132">
        <f>IF(G6001&gt;$K$3,"Futuro","Atraso")</f>
        <v/>
      </c>
      <c r="P6001">
        <f>12*(YEAR(G6001)-YEAR($K$3))+(MONTH(G6001)-MONTH($K$3))</f>
        <v/>
      </c>
      <c r="Q6001" s="366">
        <f>IF(M6001="IBIRAPITANGA FASE 3",IF(O6001="Atraso",L6001,L6001/(1+$I$2)^P6001),IF(O6001="Atraso",L6001,L6001/(1+$I$1)^P6001))</f>
        <v/>
      </c>
      <c r="R6001">
        <f>IF(O6001="Atraso",$K$3-G6001,0)</f>
        <v/>
      </c>
      <c r="S6001">
        <f>IF(R6001&lt;=15,"Até 15",IF(R6001&lt;=30,"Entre 15 e 30",IF(R6001&lt;=60,"Entre 30 e 60",IF(R6001&lt;=90,"Entre 60 e 90",IF(R6001&lt;=120,"Entre 90 e 120",IF(R6001&lt;=150,"Entre 120 e 150",IF(R6001&lt;=180,"Entre 150 e 180","Superior a 180")))))))</f>
        <v/>
      </c>
    </row>
    <row r="6002">
      <c r="A6002" t="inlineStr">
        <is>
          <t>Q025L07</t>
        </is>
      </c>
      <c r="B6002" t="inlineStr">
        <is>
          <t>CARLOS ROBERTO TAVARES JUNIOR</t>
        </is>
      </c>
      <c r="C6002" t="n">
        <v>1</v>
      </c>
      <c r="D6002" t="inlineStr">
        <is>
          <t>IPCA</t>
        </is>
      </c>
      <c r="E6002" t="n">
        <v>0</v>
      </c>
      <c r="F6002" t="inlineStr">
        <is>
          <t>MENSAL</t>
        </is>
      </c>
      <c r="G6002" t="n">
        <v>45565</v>
      </c>
      <c r="H6002" t="n">
        <v>45565</v>
      </c>
      <c r="I6002" t="n">
        <v>30</v>
      </c>
      <c r="J6002" t="inlineStr">
        <is>
          <t>CARTEIRA</t>
        </is>
      </c>
      <c r="K6002" t="inlineStr">
        <is>
          <t>CONTRATO</t>
        </is>
      </c>
      <c r="L6002" t="n">
        <v>6828.2</v>
      </c>
      <c r="M6002" t="inlineStr">
        <is>
          <t>IBIRAPITANGA FASE 3</t>
        </is>
      </c>
      <c r="N6002" s="142">
        <f>DATE(YEAR(G6002),MONTH(G6002),1)</f>
        <v/>
      </c>
      <c r="O6002" s="132">
        <f>IF(G6002&gt;$K$3,"Futuro","Atraso")</f>
        <v/>
      </c>
      <c r="P6002">
        <f>12*(YEAR(G6002)-YEAR($K$3))+(MONTH(G6002)-MONTH($K$3))</f>
        <v/>
      </c>
      <c r="Q6002" s="366">
        <f>IF(M6002="IBIRAPITANGA FASE 3",IF(O6002="Atraso",L6002,L6002/(1+$I$2)^P6002),IF(O6002="Atraso",L6002,L6002/(1+$I$1)^P6002))</f>
        <v/>
      </c>
      <c r="R6002">
        <f>IF(O6002="Atraso",$K$3-G6002,0)</f>
        <v/>
      </c>
      <c r="S6002">
        <f>IF(R6002&lt;=15,"Até 15",IF(R6002&lt;=30,"Entre 15 e 30",IF(R6002&lt;=60,"Entre 30 e 60",IF(R6002&lt;=90,"Entre 60 e 90",IF(R6002&lt;=120,"Entre 90 e 120",IF(R6002&lt;=150,"Entre 120 e 150",IF(R6002&lt;=180,"Entre 150 e 180","Superior a 180")))))))</f>
        <v/>
      </c>
    </row>
    <row r="6003">
      <c r="A6003" t="inlineStr">
        <is>
          <t>Q025L07</t>
        </is>
      </c>
      <c r="B6003" t="inlineStr">
        <is>
          <t>CARLOS ROBERTO TAVARES JUNIOR</t>
        </is>
      </c>
      <c r="C6003" t="n">
        <v>1</v>
      </c>
      <c r="D6003" t="inlineStr">
        <is>
          <t>IPCA</t>
        </is>
      </c>
      <c r="E6003" t="n">
        <v>0</v>
      </c>
      <c r="F6003" t="inlineStr">
        <is>
          <t>MENSAL</t>
        </is>
      </c>
      <c r="G6003" t="n">
        <v>45595</v>
      </c>
      <c r="H6003" t="n">
        <v>45595</v>
      </c>
      <c r="I6003" t="n">
        <v>31</v>
      </c>
      <c r="J6003" t="inlineStr">
        <is>
          <t>CARTEIRA</t>
        </is>
      </c>
      <c r="K6003" t="inlineStr">
        <is>
          <t>CONTRATO</t>
        </is>
      </c>
      <c r="L6003" t="n">
        <v>6828.2</v>
      </c>
      <c r="M6003" t="inlineStr">
        <is>
          <t>IBIRAPITANGA FASE 3</t>
        </is>
      </c>
      <c r="N6003" s="142">
        <f>DATE(YEAR(G6003),MONTH(G6003),1)</f>
        <v/>
      </c>
      <c r="O6003" s="132">
        <f>IF(G6003&gt;$K$3,"Futuro","Atraso")</f>
        <v/>
      </c>
      <c r="P6003">
        <f>12*(YEAR(G6003)-YEAR($K$3))+(MONTH(G6003)-MONTH($K$3))</f>
        <v/>
      </c>
      <c r="Q6003" s="366">
        <f>IF(M6003="IBIRAPITANGA FASE 3",IF(O6003="Atraso",L6003,L6003/(1+$I$2)^P6003),IF(O6003="Atraso",L6003,L6003/(1+$I$1)^P6003))</f>
        <v/>
      </c>
      <c r="R6003">
        <f>IF(O6003="Atraso",$K$3-G6003,0)</f>
        <v/>
      </c>
      <c r="S6003">
        <f>IF(R6003&lt;=15,"Até 15",IF(R6003&lt;=30,"Entre 15 e 30",IF(R6003&lt;=60,"Entre 30 e 60",IF(R6003&lt;=90,"Entre 60 e 90",IF(R6003&lt;=120,"Entre 90 e 120",IF(R6003&lt;=150,"Entre 120 e 150",IF(R6003&lt;=180,"Entre 150 e 180","Superior a 180")))))))</f>
        <v/>
      </c>
    </row>
    <row r="6004">
      <c r="A6004" t="inlineStr">
        <is>
          <t>Q025L07</t>
        </is>
      </c>
      <c r="B6004" t="inlineStr">
        <is>
          <t>CARLOS ROBERTO TAVARES JUNIOR</t>
        </is>
      </c>
      <c r="C6004" t="n">
        <v>1</v>
      </c>
      <c r="D6004" t="inlineStr">
        <is>
          <t>IPCA</t>
        </is>
      </c>
      <c r="E6004" t="n">
        <v>0</v>
      </c>
      <c r="F6004" t="inlineStr">
        <is>
          <t>MENSAL</t>
        </is>
      </c>
      <c r="G6004" t="n">
        <v>45626</v>
      </c>
      <c r="H6004" t="n">
        <v>45626</v>
      </c>
      <c r="I6004" t="n">
        <v>32</v>
      </c>
      <c r="J6004" t="inlineStr">
        <is>
          <t>CARTEIRA</t>
        </is>
      </c>
      <c r="K6004" t="inlineStr">
        <is>
          <t>CONTRATO</t>
        </is>
      </c>
      <c r="L6004" t="n">
        <v>6828.2</v>
      </c>
      <c r="M6004" t="inlineStr">
        <is>
          <t>IBIRAPITANGA FASE 3</t>
        </is>
      </c>
      <c r="N6004" s="142">
        <f>DATE(YEAR(G6004),MONTH(G6004),1)</f>
        <v/>
      </c>
      <c r="O6004" s="132">
        <f>IF(G6004&gt;$K$3,"Futuro","Atraso")</f>
        <v/>
      </c>
      <c r="P6004">
        <f>12*(YEAR(G6004)-YEAR($K$3))+(MONTH(G6004)-MONTH($K$3))</f>
        <v/>
      </c>
      <c r="Q6004" s="366">
        <f>IF(M6004="IBIRAPITANGA FASE 3",IF(O6004="Atraso",L6004,L6004/(1+$I$2)^P6004),IF(O6004="Atraso",L6004,L6004/(1+$I$1)^P6004))</f>
        <v/>
      </c>
      <c r="R6004">
        <f>IF(O6004="Atraso",$K$3-G6004,0)</f>
        <v/>
      </c>
      <c r="S6004">
        <f>IF(R6004&lt;=15,"Até 15",IF(R6004&lt;=30,"Entre 15 e 30",IF(R6004&lt;=60,"Entre 30 e 60",IF(R6004&lt;=90,"Entre 60 e 90",IF(R6004&lt;=120,"Entre 90 e 120",IF(R6004&lt;=150,"Entre 120 e 150",IF(R6004&lt;=180,"Entre 150 e 180","Superior a 180")))))))</f>
        <v/>
      </c>
    </row>
    <row r="6005">
      <c r="A6005" t="inlineStr">
        <is>
          <t>Q025L07</t>
        </is>
      </c>
      <c r="B6005" t="inlineStr">
        <is>
          <t>CARLOS ROBERTO TAVARES JUNIOR</t>
        </is>
      </c>
      <c r="C6005" t="n">
        <v>1</v>
      </c>
      <c r="D6005" t="inlineStr">
        <is>
          <t>IPCA</t>
        </is>
      </c>
      <c r="E6005" t="n">
        <v>0</v>
      </c>
      <c r="F6005" t="inlineStr">
        <is>
          <t>MENSAL</t>
        </is>
      </c>
      <c r="G6005" t="n">
        <v>45656</v>
      </c>
      <c r="H6005" t="n">
        <v>45656</v>
      </c>
      <c r="I6005" t="n">
        <v>33</v>
      </c>
      <c r="J6005" t="inlineStr">
        <is>
          <t>CARTEIRA</t>
        </is>
      </c>
      <c r="K6005" t="inlineStr">
        <is>
          <t>CONTRATO</t>
        </is>
      </c>
      <c r="L6005" t="n">
        <v>6828.2</v>
      </c>
      <c r="M6005" t="inlineStr">
        <is>
          <t>IBIRAPITANGA FASE 3</t>
        </is>
      </c>
      <c r="N6005" s="142">
        <f>DATE(YEAR(G6005),MONTH(G6005),1)</f>
        <v/>
      </c>
      <c r="O6005" s="132">
        <f>IF(G6005&gt;$K$3,"Futuro","Atraso")</f>
        <v/>
      </c>
      <c r="P6005">
        <f>12*(YEAR(G6005)-YEAR($K$3))+(MONTH(G6005)-MONTH($K$3))</f>
        <v/>
      </c>
      <c r="Q6005" s="366">
        <f>IF(M6005="IBIRAPITANGA FASE 3",IF(O6005="Atraso",L6005,L6005/(1+$I$2)^P6005),IF(O6005="Atraso",L6005,L6005/(1+$I$1)^P6005))</f>
        <v/>
      </c>
      <c r="R6005">
        <f>IF(O6005="Atraso",$K$3-G6005,0)</f>
        <v/>
      </c>
      <c r="S6005">
        <f>IF(R6005&lt;=15,"Até 15",IF(R6005&lt;=30,"Entre 15 e 30",IF(R6005&lt;=60,"Entre 30 e 60",IF(R6005&lt;=90,"Entre 60 e 90",IF(R6005&lt;=120,"Entre 90 e 120",IF(R6005&lt;=150,"Entre 120 e 150",IF(R6005&lt;=180,"Entre 150 e 180","Superior a 180")))))))</f>
        <v/>
      </c>
    </row>
    <row r="6006">
      <c r="A6006" t="inlineStr">
        <is>
          <t>Q025L07</t>
        </is>
      </c>
      <c r="B6006" t="inlineStr">
        <is>
          <t>CARLOS ROBERTO TAVARES JUNIOR</t>
        </is>
      </c>
      <c r="C6006" t="n">
        <v>1</v>
      </c>
      <c r="D6006" t="inlineStr">
        <is>
          <t>IPCA</t>
        </is>
      </c>
      <c r="E6006" t="n">
        <v>0</v>
      </c>
      <c r="F6006" t="inlineStr">
        <is>
          <t>MENSAL</t>
        </is>
      </c>
      <c r="G6006" t="n">
        <v>45687</v>
      </c>
      <c r="H6006" t="n">
        <v>45687</v>
      </c>
      <c r="I6006" t="n">
        <v>34</v>
      </c>
      <c r="J6006" t="inlineStr">
        <is>
          <t>CARTEIRA</t>
        </is>
      </c>
      <c r="K6006" t="inlineStr">
        <is>
          <t>CONTRATO</t>
        </is>
      </c>
      <c r="L6006" t="n">
        <v>6828.2</v>
      </c>
      <c r="M6006" t="inlineStr">
        <is>
          <t>IBIRAPITANGA FASE 3</t>
        </is>
      </c>
      <c r="N6006" s="142">
        <f>DATE(YEAR(G6006),MONTH(G6006),1)</f>
        <v/>
      </c>
      <c r="O6006" s="132">
        <f>IF(G6006&gt;$K$3,"Futuro","Atraso")</f>
        <v/>
      </c>
      <c r="P6006">
        <f>12*(YEAR(G6006)-YEAR($K$3))+(MONTH(G6006)-MONTH($K$3))</f>
        <v/>
      </c>
      <c r="Q6006" s="366">
        <f>IF(M6006="IBIRAPITANGA FASE 3",IF(O6006="Atraso",L6006,L6006/(1+$I$2)^P6006),IF(O6006="Atraso",L6006,L6006/(1+$I$1)^P6006))</f>
        <v/>
      </c>
      <c r="R6006">
        <f>IF(O6006="Atraso",$K$3-G6006,0)</f>
        <v/>
      </c>
      <c r="S6006">
        <f>IF(R6006&lt;=15,"Até 15",IF(R6006&lt;=30,"Entre 15 e 30",IF(R6006&lt;=60,"Entre 30 e 60",IF(R6006&lt;=90,"Entre 60 e 90",IF(R6006&lt;=120,"Entre 90 e 120",IF(R6006&lt;=150,"Entre 120 e 150",IF(R6006&lt;=180,"Entre 150 e 180","Superior a 180")))))))</f>
        <v/>
      </c>
    </row>
    <row r="6007">
      <c r="A6007" t="inlineStr">
        <is>
          <t>Q025L07</t>
        </is>
      </c>
      <c r="B6007" t="inlineStr">
        <is>
          <t>CARLOS ROBERTO TAVARES JUNIOR</t>
        </is>
      </c>
      <c r="C6007" t="n">
        <v>1</v>
      </c>
      <c r="D6007" t="inlineStr">
        <is>
          <t>IPCA</t>
        </is>
      </c>
      <c r="E6007" t="n">
        <v>0</v>
      </c>
      <c r="F6007" t="inlineStr">
        <is>
          <t>MENSAL</t>
        </is>
      </c>
      <c r="G6007" t="n">
        <v>45716</v>
      </c>
      <c r="H6007" t="n">
        <v>45716</v>
      </c>
      <c r="I6007" t="n">
        <v>35</v>
      </c>
      <c r="J6007" t="inlineStr">
        <is>
          <t>CARTEIRA</t>
        </is>
      </c>
      <c r="K6007" t="inlineStr">
        <is>
          <t>CONTRATO</t>
        </is>
      </c>
      <c r="L6007" t="n">
        <v>6828.2</v>
      </c>
      <c r="M6007" t="inlineStr">
        <is>
          <t>IBIRAPITANGA FASE 3</t>
        </is>
      </c>
      <c r="N6007" s="142">
        <f>DATE(YEAR(G6007),MONTH(G6007),1)</f>
        <v/>
      </c>
      <c r="O6007" s="132">
        <f>IF(G6007&gt;$K$3,"Futuro","Atraso")</f>
        <v/>
      </c>
      <c r="P6007">
        <f>12*(YEAR(G6007)-YEAR($K$3))+(MONTH(G6007)-MONTH($K$3))</f>
        <v/>
      </c>
      <c r="Q6007" s="366">
        <f>IF(M6007="IBIRAPITANGA FASE 3",IF(O6007="Atraso",L6007,L6007/(1+$I$2)^P6007),IF(O6007="Atraso",L6007,L6007/(1+$I$1)^P6007))</f>
        <v/>
      </c>
      <c r="R6007">
        <f>IF(O6007="Atraso",$K$3-G6007,0)</f>
        <v/>
      </c>
      <c r="S6007">
        <f>IF(R6007&lt;=15,"Até 15",IF(R6007&lt;=30,"Entre 15 e 30",IF(R6007&lt;=60,"Entre 30 e 60",IF(R6007&lt;=90,"Entre 60 e 90",IF(R6007&lt;=120,"Entre 90 e 120",IF(R6007&lt;=150,"Entre 120 e 150",IF(R6007&lt;=180,"Entre 150 e 180","Superior a 180")))))))</f>
        <v/>
      </c>
    </row>
    <row r="6008">
      <c r="A6008" t="inlineStr">
        <is>
          <t>Q025L07</t>
        </is>
      </c>
      <c r="B6008" t="inlineStr">
        <is>
          <t>CARLOS ROBERTO TAVARES JUNIOR</t>
        </is>
      </c>
      <c r="C6008" t="n">
        <v>1</v>
      </c>
      <c r="D6008" t="inlineStr">
        <is>
          <t>IPCA</t>
        </is>
      </c>
      <c r="E6008" t="n">
        <v>0</v>
      </c>
      <c r="F6008" t="inlineStr">
        <is>
          <t>MENSAL</t>
        </is>
      </c>
      <c r="G6008" t="n">
        <v>45746</v>
      </c>
      <c r="H6008" t="n">
        <v>45746</v>
      </c>
      <c r="I6008" t="n">
        <v>36</v>
      </c>
      <c r="J6008" t="inlineStr">
        <is>
          <t>CARTEIRA</t>
        </is>
      </c>
      <c r="K6008" t="inlineStr">
        <is>
          <t>CONTRATO</t>
        </is>
      </c>
      <c r="L6008" t="n">
        <v>6828.2</v>
      </c>
      <c r="M6008" t="inlineStr">
        <is>
          <t>IBIRAPITANGA FASE 3</t>
        </is>
      </c>
      <c r="N6008" s="142">
        <f>DATE(YEAR(G6008),MONTH(G6008),1)</f>
        <v/>
      </c>
      <c r="O6008" s="132">
        <f>IF(G6008&gt;$K$3,"Futuro","Atraso")</f>
        <v/>
      </c>
      <c r="P6008">
        <f>12*(YEAR(G6008)-YEAR($K$3))+(MONTH(G6008)-MONTH($K$3))</f>
        <v/>
      </c>
      <c r="Q6008" s="366">
        <f>IF(M6008="IBIRAPITANGA FASE 3",IF(O6008="Atraso",L6008,L6008/(1+$I$2)^P6008),IF(O6008="Atraso",L6008,L6008/(1+$I$1)^P6008))</f>
        <v/>
      </c>
      <c r="R6008">
        <f>IF(O6008="Atraso",$K$3-G6008,0)</f>
        <v/>
      </c>
      <c r="S6008">
        <f>IF(R6008&lt;=15,"Até 15",IF(R6008&lt;=30,"Entre 15 e 30",IF(R6008&lt;=60,"Entre 30 e 60",IF(R6008&lt;=90,"Entre 60 e 90",IF(R6008&lt;=120,"Entre 90 e 120",IF(R6008&lt;=150,"Entre 120 e 150",IF(R6008&lt;=180,"Entre 150 e 180","Superior a 180")))))))</f>
        <v/>
      </c>
    </row>
    <row r="6009">
      <c r="A6009" t="inlineStr">
        <is>
          <t>Q025L07</t>
        </is>
      </c>
      <c r="B6009" t="inlineStr">
        <is>
          <t>CARLOS ROBERTO TAVARES JUNIOR</t>
        </is>
      </c>
      <c r="C6009" t="n">
        <v>1</v>
      </c>
      <c r="D6009" t="inlineStr">
        <is>
          <t>IPCA</t>
        </is>
      </c>
      <c r="E6009" t="n">
        <v>0</v>
      </c>
      <c r="F6009" t="inlineStr">
        <is>
          <t>MENSAL</t>
        </is>
      </c>
      <c r="G6009" t="n">
        <v>45777</v>
      </c>
      <c r="H6009" t="n">
        <v>45777</v>
      </c>
      <c r="I6009" t="n">
        <v>37</v>
      </c>
      <c r="J6009" t="inlineStr">
        <is>
          <t>CARTEIRA</t>
        </is>
      </c>
      <c r="K6009" t="inlineStr">
        <is>
          <t>CONTRATO</t>
        </is>
      </c>
      <c r="L6009" t="n">
        <v>6828.2</v>
      </c>
      <c r="M6009" t="inlineStr">
        <is>
          <t>IBIRAPITANGA FASE 3</t>
        </is>
      </c>
      <c r="N6009" s="142">
        <f>DATE(YEAR(G6009),MONTH(G6009),1)</f>
        <v/>
      </c>
      <c r="O6009" s="132">
        <f>IF(G6009&gt;$K$3,"Futuro","Atraso")</f>
        <v/>
      </c>
      <c r="P6009">
        <f>12*(YEAR(G6009)-YEAR($K$3))+(MONTH(G6009)-MONTH($K$3))</f>
        <v/>
      </c>
      <c r="Q6009" s="366">
        <f>IF(M6009="IBIRAPITANGA FASE 3",IF(O6009="Atraso",L6009,L6009/(1+$I$2)^P6009),IF(O6009="Atraso",L6009,L6009/(1+$I$1)^P6009))</f>
        <v/>
      </c>
      <c r="R6009">
        <f>IF(O6009="Atraso",$K$3-G6009,0)</f>
        <v/>
      </c>
      <c r="S6009">
        <f>IF(R6009&lt;=15,"Até 15",IF(R6009&lt;=30,"Entre 15 e 30",IF(R6009&lt;=60,"Entre 30 e 60",IF(R6009&lt;=90,"Entre 60 e 90",IF(R6009&lt;=120,"Entre 90 e 120",IF(R6009&lt;=150,"Entre 120 e 150",IF(R6009&lt;=180,"Entre 150 e 180","Superior a 180")))))))</f>
        <v/>
      </c>
    </row>
    <row r="6010">
      <c r="A6010" t="inlineStr">
        <is>
          <t>Q025L07</t>
        </is>
      </c>
      <c r="B6010" t="inlineStr">
        <is>
          <t>CARLOS ROBERTO TAVARES JUNIOR</t>
        </is>
      </c>
      <c r="C6010" t="n">
        <v>1</v>
      </c>
      <c r="D6010" t="inlineStr">
        <is>
          <t>IPCA</t>
        </is>
      </c>
      <c r="E6010" t="n">
        <v>0</v>
      </c>
      <c r="F6010" t="inlineStr">
        <is>
          <t>MENSAL</t>
        </is>
      </c>
      <c r="G6010" t="n">
        <v>45807</v>
      </c>
      <c r="H6010" t="n">
        <v>45807</v>
      </c>
      <c r="I6010" t="n">
        <v>38</v>
      </c>
      <c r="J6010" t="inlineStr">
        <is>
          <t>CARTEIRA</t>
        </is>
      </c>
      <c r="K6010" t="inlineStr">
        <is>
          <t>CONTRATO</t>
        </is>
      </c>
      <c r="L6010" t="n">
        <v>6828.2</v>
      </c>
      <c r="M6010" t="inlineStr">
        <is>
          <t>IBIRAPITANGA FASE 3</t>
        </is>
      </c>
      <c r="N6010" s="142">
        <f>DATE(YEAR(G6010),MONTH(G6010),1)</f>
        <v/>
      </c>
      <c r="O6010" s="132">
        <f>IF(G6010&gt;$K$3,"Futuro","Atraso")</f>
        <v/>
      </c>
      <c r="P6010">
        <f>12*(YEAR(G6010)-YEAR($K$3))+(MONTH(G6010)-MONTH($K$3))</f>
        <v/>
      </c>
      <c r="Q6010" s="366">
        <f>IF(M6010="IBIRAPITANGA FASE 3",IF(O6010="Atraso",L6010,L6010/(1+$I$2)^P6010),IF(O6010="Atraso",L6010,L6010/(1+$I$1)^P6010))</f>
        <v/>
      </c>
      <c r="R6010">
        <f>IF(O6010="Atraso",$K$3-G6010,0)</f>
        <v/>
      </c>
      <c r="S6010">
        <f>IF(R6010&lt;=15,"Até 15",IF(R6010&lt;=30,"Entre 15 e 30",IF(R6010&lt;=60,"Entre 30 e 60",IF(R6010&lt;=90,"Entre 60 e 90",IF(R6010&lt;=120,"Entre 90 e 120",IF(R6010&lt;=150,"Entre 120 e 150",IF(R6010&lt;=180,"Entre 150 e 180","Superior a 180")))))))</f>
        <v/>
      </c>
    </row>
    <row r="6011">
      <c r="A6011" t="inlineStr">
        <is>
          <t>Q025L07</t>
        </is>
      </c>
      <c r="B6011" t="inlineStr">
        <is>
          <t>CARLOS ROBERTO TAVARES JUNIOR</t>
        </is>
      </c>
      <c r="C6011" t="n">
        <v>1</v>
      </c>
      <c r="D6011" t="inlineStr">
        <is>
          <t>IPCA</t>
        </is>
      </c>
      <c r="E6011" t="n">
        <v>0</v>
      </c>
      <c r="F6011" t="inlineStr">
        <is>
          <t>MENSAL</t>
        </is>
      </c>
      <c r="G6011" t="n">
        <v>45838</v>
      </c>
      <c r="H6011" t="n">
        <v>45838</v>
      </c>
      <c r="I6011" t="n">
        <v>39</v>
      </c>
      <c r="J6011" t="inlineStr">
        <is>
          <t>CARTEIRA</t>
        </is>
      </c>
      <c r="K6011" t="inlineStr">
        <is>
          <t>CONTRATO</t>
        </is>
      </c>
      <c r="L6011" t="n">
        <v>6828.2</v>
      </c>
      <c r="M6011" t="inlineStr">
        <is>
          <t>IBIRAPITANGA FASE 3</t>
        </is>
      </c>
      <c r="N6011" s="142">
        <f>DATE(YEAR(G6011),MONTH(G6011),1)</f>
        <v/>
      </c>
      <c r="O6011" s="132">
        <f>IF(G6011&gt;$K$3,"Futuro","Atraso")</f>
        <v/>
      </c>
      <c r="P6011">
        <f>12*(YEAR(G6011)-YEAR($K$3))+(MONTH(G6011)-MONTH($K$3))</f>
        <v/>
      </c>
      <c r="Q6011" s="366">
        <f>IF(M6011="IBIRAPITANGA FASE 3",IF(O6011="Atraso",L6011,L6011/(1+$I$2)^P6011),IF(O6011="Atraso",L6011,L6011/(1+$I$1)^P6011))</f>
        <v/>
      </c>
      <c r="R6011">
        <f>IF(O6011="Atraso",$K$3-G6011,0)</f>
        <v/>
      </c>
      <c r="S6011">
        <f>IF(R6011&lt;=15,"Até 15",IF(R6011&lt;=30,"Entre 15 e 30",IF(R6011&lt;=60,"Entre 30 e 60",IF(R6011&lt;=90,"Entre 60 e 90",IF(R6011&lt;=120,"Entre 90 e 120",IF(R6011&lt;=150,"Entre 120 e 150",IF(R6011&lt;=180,"Entre 150 e 180","Superior a 180")))))))</f>
        <v/>
      </c>
    </row>
    <row r="6012">
      <c r="A6012" t="inlineStr">
        <is>
          <t>Q025L07</t>
        </is>
      </c>
      <c r="B6012" t="inlineStr">
        <is>
          <t>CARLOS ROBERTO TAVARES JUNIOR</t>
        </is>
      </c>
      <c r="C6012" t="n">
        <v>1</v>
      </c>
      <c r="D6012" t="inlineStr">
        <is>
          <t>IPCA</t>
        </is>
      </c>
      <c r="E6012" t="n">
        <v>0</v>
      </c>
      <c r="F6012" t="inlineStr">
        <is>
          <t>MENSAL</t>
        </is>
      </c>
      <c r="G6012" t="n">
        <v>45868</v>
      </c>
      <c r="H6012" t="n">
        <v>45868</v>
      </c>
      <c r="I6012" t="n">
        <v>40</v>
      </c>
      <c r="J6012" t="inlineStr">
        <is>
          <t>CARTEIRA</t>
        </is>
      </c>
      <c r="K6012" t="inlineStr">
        <is>
          <t>CONTRATO</t>
        </is>
      </c>
      <c r="L6012" t="n">
        <v>6828.2</v>
      </c>
      <c r="M6012" t="inlineStr">
        <is>
          <t>IBIRAPITANGA FASE 3</t>
        </is>
      </c>
      <c r="N6012" s="142">
        <f>DATE(YEAR(G6012),MONTH(G6012),1)</f>
        <v/>
      </c>
      <c r="O6012" s="132">
        <f>IF(G6012&gt;$K$3,"Futuro","Atraso")</f>
        <v/>
      </c>
      <c r="P6012">
        <f>12*(YEAR(G6012)-YEAR($K$3))+(MONTH(G6012)-MONTH($K$3))</f>
        <v/>
      </c>
      <c r="Q6012" s="366">
        <f>IF(M6012="IBIRAPITANGA FASE 3",IF(O6012="Atraso",L6012,L6012/(1+$I$2)^P6012),IF(O6012="Atraso",L6012,L6012/(1+$I$1)^P6012))</f>
        <v/>
      </c>
      <c r="R6012">
        <f>IF(O6012="Atraso",$K$3-G6012,0)</f>
        <v/>
      </c>
      <c r="S6012">
        <f>IF(R6012&lt;=15,"Até 15",IF(R6012&lt;=30,"Entre 15 e 30",IF(R6012&lt;=60,"Entre 30 e 60",IF(R6012&lt;=90,"Entre 60 e 90",IF(R6012&lt;=120,"Entre 90 e 120",IF(R6012&lt;=150,"Entre 120 e 150",IF(R6012&lt;=180,"Entre 150 e 180","Superior a 180")))))))</f>
        <v/>
      </c>
    </row>
    <row r="6013">
      <c r="A6013" t="inlineStr">
        <is>
          <t>Q025L07</t>
        </is>
      </c>
      <c r="B6013" t="inlineStr">
        <is>
          <t>CARLOS ROBERTO TAVARES JUNIOR</t>
        </is>
      </c>
      <c r="C6013" t="n">
        <v>1</v>
      </c>
      <c r="D6013" t="inlineStr">
        <is>
          <t>IPCA</t>
        </is>
      </c>
      <c r="E6013" t="n">
        <v>0</v>
      </c>
      <c r="F6013" t="inlineStr">
        <is>
          <t>MENSAL</t>
        </is>
      </c>
      <c r="G6013" t="n">
        <v>45899</v>
      </c>
      <c r="H6013" t="n">
        <v>45899</v>
      </c>
      <c r="I6013" t="n">
        <v>41</v>
      </c>
      <c r="J6013" t="inlineStr">
        <is>
          <t>CARTEIRA</t>
        </is>
      </c>
      <c r="K6013" t="inlineStr">
        <is>
          <t>CONTRATO</t>
        </is>
      </c>
      <c r="L6013" t="n">
        <v>6828.2</v>
      </c>
      <c r="M6013" t="inlineStr">
        <is>
          <t>IBIRAPITANGA FASE 3</t>
        </is>
      </c>
      <c r="N6013" s="142">
        <f>DATE(YEAR(G6013),MONTH(G6013),1)</f>
        <v/>
      </c>
      <c r="O6013" s="132">
        <f>IF(G6013&gt;$K$3,"Futuro","Atraso")</f>
        <v/>
      </c>
      <c r="P6013">
        <f>12*(YEAR(G6013)-YEAR($K$3))+(MONTH(G6013)-MONTH($K$3))</f>
        <v/>
      </c>
      <c r="Q6013" s="366">
        <f>IF(M6013="IBIRAPITANGA FASE 3",IF(O6013="Atraso",L6013,L6013/(1+$I$2)^P6013),IF(O6013="Atraso",L6013,L6013/(1+$I$1)^P6013))</f>
        <v/>
      </c>
      <c r="R6013">
        <f>IF(O6013="Atraso",$K$3-G6013,0)</f>
        <v/>
      </c>
      <c r="S6013">
        <f>IF(R6013&lt;=15,"Até 15",IF(R6013&lt;=30,"Entre 15 e 30",IF(R6013&lt;=60,"Entre 30 e 60",IF(R6013&lt;=90,"Entre 60 e 90",IF(R6013&lt;=120,"Entre 90 e 120",IF(R6013&lt;=150,"Entre 120 e 150",IF(R6013&lt;=180,"Entre 150 e 180","Superior a 180")))))))</f>
        <v/>
      </c>
    </row>
    <row r="6014">
      <c r="A6014" t="inlineStr">
        <is>
          <t>Q025L07</t>
        </is>
      </c>
      <c r="B6014" t="inlineStr">
        <is>
          <t>CARLOS ROBERTO TAVARES JUNIOR</t>
        </is>
      </c>
      <c r="C6014" t="n">
        <v>1</v>
      </c>
      <c r="D6014" t="inlineStr">
        <is>
          <t>IPCA</t>
        </is>
      </c>
      <c r="E6014" t="n">
        <v>0</v>
      </c>
      <c r="F6014" t="inlineStr">
        <is>
          <t>MENSAL</t>
        </is>
      </c>
      <c r="G6014" t="n">
        <v>45930</v>
      </c>
      <c r="H6014" t="n">
        <v>45930</v>
      </c>
      <c r="I6014" t="n">
        <v>42</v>
      </c>
      <c r="J6014" t="inlineStr">
        <is>
          <t>CARTEIRA</t>
        </is>
      </c>
      <c r="K6014" t="inlineStr">
        <is>
          <t>CONTRATO</t>
        </is>
      </c>
      <c r="L6014" t="n">
        <v>6828.2</v>
      </c>
      <c r="M6014" t="inlineStr">
        <is>
          <t>IBIRAPITANGA FASE 3</t>
        </is>
      </c>
      <c r="N6014" s="142">
        <f>DATE(YEAR(G6014),MONTH(G6014),1)</f>
        <v/>
      </c>
      <c r="O6014" s="132">
        <f>IF(G6014&gt;$K$3,"Futuro","Atraso")</f>
        <v/>
      </c>
      <c r="P6014">
        <f>12*(YEAR(G6014)-YEAR($K$3))+(MONTH(G6014)-MONTH($K$3))</f>
        <v/>
      </c>
      <c r="Q6014" s="366">
        <f>IF(M6014="IBIRAPITANGA FASE 3",IF(O6014="Atraso",L6014,L6014/(1+$I$2)^P6014),IF(O6014="Atraso",L6014,L6014/(1+$I$1)^P6014))</f>
        <v/>
      </c>
      <c r="R6014">
        <f>IF(O6014="Atraso",$K$3-G6014,0)</f>
        <v/>
      </c>
      <c r="S6014">
        <f>IF(R6014&lt;=15,"Até 15",IF(R6014&lt;=30,"Entre 15 e 30",IF(R6014&lt;=60,"Entre 30 e 60",IF(R6014&lt;=90,"Entre 60 e 90",IF(R6014&lt;=120,"Entre 90 e 120",IF(R6014&lt;=150,"Entre 120 e 150",IF(R6014&lt;=180,"Entre 150 e 180","Superior a 180")))))))</f>
        <v/>
      </c>
    </row>
    <row r="6015">
      <c r="A6015" t="inlineStr">
        <is>
          <t>Q025L07</t>
        </is>
      </c>
      <c r="B6015" t="inlineStr">
        <is>
          <t>CARLOS ROBERTO TAVARES JUNIOR</t>
        </is>
      </c>
      <c r="C6015" t="n">
        <v>1</v>
      </c>
      <c r="D6015" t="inlineStr">
        <is>
          <t>IPCA</t>
        </is>
      </c>
      <c r="E6015" t="n">
        <v>0</v>
      </c>
      <c r="F6015" t="inlineStr">
        <is>
          <t>MENSAL</t>
        </is>
      </c>
      <c r="G6015" t="n">
        <v>45960</v>
      </c>
      <c r="H6015" t="n">
        <v>45960</v>
      </c>
      <c r="I6015" t="n">
        <v>43</v>
      </c>
      <c r="J6015" t="inlineStr">
        <is>
          <t>CARTEIRA</t>
        </is>
      </c>
      <c r="K6015" t="inlineStr">
        <is>
          <t>CONTRATO</t>
        </is>
      </c>
      <c r="L6015" t="n">
        <v>6828.2</v>
      </c>
      <c r="M6015" t="inlineStr">
        <is>
          <t>IBIRAPITANGA FASE 3</t>
        </is>
      </c>
      <c r="N6015" s="142">
        <f>DATE(YEAR(G6015),MONTH(G6015),1)</f>
        <v/>
      </c>
      <c r="O6015" s="132">
        <f>IF(G6015&gt;$K$3,"Futuro","Atraso")</f>
        <v/>
      </c>
      <c r="P6015">
        <f>12*(YEAR(G6015)-YEAR($K$3))+(MONTH(G6015)-MONTH($K$3))</f>
        <v/>
      </c>
      <c r="Q6015" s="366">
        <f>IF(M6015="IBIRAPITANGA FASE 3",IF(O6015="Atraso",L6015,L6015/(1+$I$2)^P6015),IF(O6015="Atraso",L6015,L6015/(1+$I$1)^P6015))</f>
        <v/>
      </c>
      <c r="R6015">
        <f>IF(O6015="Atraso",$K$3-G6015,0)</f>
        <v/>
      </c>
      <c r="S6015">
        <f>IF(R6015&lt;=15,"Até 15",IF(R6015&lt;=30,"Entre 15 e 30",IF(R6015&lt;=60,"Entre 30 e 60",IF(R6015&lt;=90,"Entre 60 e 90",IF(R6015&lt;=120,"Entre 90 e 120",IF(R6015&lt;=150,"Entre 120 e 150",IF(R6015&lt;=180,"Entre 150 e 180","Superior a 180")))))))</f>
        <v/>
      </c>
    </row>
    <row r="6016">
      <c r="A6016" t="inlineStr">
        <is>
          <t>Q025L07</t>
        </is>
      </c>
      <c r="B6016" t="inlineStr">
        <is>
          <t>CARLOS ROBERTO TAVARES JUNIOR</t>
        </is>
      </c>
      <c r="C6016" t="n">
        <v>1</v>
      </c>
      <c r="D6016" t="inlineStr">
        <is>
          <t>IPCA</t>
        </is>
      </c>
      <c r="E6016" t="n">
        <v>0</v>
      </c>
      <c r="F6016" t="inlineStr">
        <is>
          <t>MENSAL</t>
        </is>
      </c>
      <c r="G6016" t="n">
        <v>45991</v>
      </c>
      <c r="H6016" t="n">
        <v>45991</v>
      </c>
      <c r="I6016" t="n">
        <v>44</v>
      </c>
      <c r="J6016" t="inlineStr">
        <is>
          <t>CARTEIRA</t>
        </is>
      </c>
      <c r="K6016" t="inlineStr">
        <is>
          <t>CONTRATO</t>
        </is>
      </c>
      <c r="L6016" t="n">
        <v>6828.2</v>
      </c>
      <c r="M6016" t="inlineStr">
        <is>
          <t>IBIRAPITANGA FASE 3</t>
        </is>
      </c>
      <c r="N6016" s="142">
        <f>DATE(YEAR(G6016),MONTH(G6016),1)</f>
        <v/>
      </c>
      <c r="O6016" s="132">
        <f>IF(G6016&gt;$K$3,"Futuro","Atraso")</f>
        <v/>
      </c>
      <c r="P6016">
        <f>12*(YEAR(G6016)-YEAR($K$3))+(MONTH(G6016)-MONTH($K$3))</f>
        <v/>
      </c>
      <c r="Q6016" s="366">
        <f>IF(M6016="IBIRAPITANGA FASE 3",IF(O6016="Atraso",L6016,L6016/(1+$I$2)^P6016),IF(O6016="Atraso",L6016,L6016/(1+$I$1)^P6016))</f>
        <v/>
      </c>
      <c r="R6016">
        <f>IF(O6016="Atraso",$K$3-G6016,0)</f>
        <v/>
      </c>
      <c r="S6016">
        <f>IF(R6016&lt;=15,"Até 15",IF(R6016&lt;=30,"Entre 15 e 30",IF(R6016&lt;=60,"Entre 30 e 60",IF(R6016&lt;=90,"Entre 60 e 90",IF(R6016&lt;=120,"Entre 90 e 120",IF(R6016&lt;=150,"Entre 120 e 150",IF(R6016&lt;=180,"Entre 150 e 180","Superior a 180")))))))</f>
        <v/>
      </c>
    </row>
    <row r="6017">
      <c r="A6017" t="inlineStr">
        <is>
          <t>Q025L07</t>
        </is>
      </c>
      <c r="B6017" t="inlineStr">
        <is>
          <t>CARLOS ROBERTO TAVARES JUNIOR</t>
        </is>
      </c>
      <c r="C6017" t="n">
        <v>1</v>
      </c>
      <c r="D6017" t="inlineStr">
        <is>
          <t>IPCA</t>
        </is>
      </c>
      <c r="E6017" t="n">
        <v>0</v>
      </c>
      <c r="F6017" t="inlineStr">
        <is>
          <t>MENSAL</t>
        </is>
      </c>
      <c r="G6017" t="n">
        <v>46021</v>
      </c>
      <c r="H6017" t="n">
        <v>46021</v>
      </c>
      <c r="I6017" t="n">
        <v>45</v>
      </c>
      <c r="J6017" t="inlineStr">
        <is>
          <t>CARTEIRA</t>
        </is>
      </c>
      <c r="K6017" t="inlineStr">
        <is>
          <t>CONTRATO</t>
        </is>
      </c>
      <c r="L6017" t="n">
        <v>6828.2</v>
      </c>
      <c r="M6017" t="inlineStr">
        <is>
          <t>IBIRAPITANGA FASE 3</t>
        </is>
      </c>
      <c r="N6017" s="142">
        <f>DATE(YEAR(G6017),MONTH(G6017),1)</f>
        <v/>
      </c>
      <c r="O6017" s="132">
        <f>IF(G6017&gt;$K$3,"Futuro","Atraso")</f>
        <v/>
      </c>
      <c r="P6017">
        <f>12*(YEAR(G6017)-YEAR($K$3))+(MONTH(G6017)-MONTH($K$3))</f>
        <v/>
      </c>
      <c r="Q6017" s="366">
        <f>IF(M6017="IBIRAPITANGA FASE 3",IF(O6017="Atraso",L6017,L6017/(1+$I$2)^P6017),IF(O6017="Atraso",L6017,L6017/(1+$I$1)^P6017))</f>
        <v/>
      </c>
      <c r="R6017">
        <f>IF(O6017="Atraso",$K$3-G6017,0)</f>
        <v/>
      </c>
      <c r="S6017">
        <f>IF(R6017&lt;=15,"Até 15",IF(R6017&lt;=30,"Entre 15 e 30",IF(R6017&lt;=60,"Entre 30 e 60",IF(R6017&lt;=90,"Entre 60 e 90",IF(R6017&lt;=120,"Entre 90 e 120",IF(R6017&lt;=150,"Entre 120 e 150",IF(R6017&lt;=180,"Entre 150 e 180","Superior a 180")))))))</f>
        <v/>
      </c>
    </row>
    <row r="6018">
      <c r="A6018" t="inlineStr">
        <is>
          <t>Q025L07</t>
        </is>
      </c>
      <c r="B6018" t="inlineStr">
        <is>
          <t>CARLOS ROBERTO TAVARES JUNIOR</t>
        </is>
      </c>
      <c r="C6018" t="n">
        <v>1</v>
      </c>
      <c r="D6018" t="inlineStr">
        <is>
          <t>IPCA</t>
        </is>
      </c>
      <c r="E6018" t="n">
        <v>0</v>
      </c>
      <c r="F6018" t="inlineStr">
        <is>
          <t>MENSAL</t>
        </is>
      </c>
      <c r="G6018" t="n">
        <v>46052</v>
      </c>
      <c r="H6018" t="n">
        <v>46052</v>
      </c>
      <c r="I6018" t="n">
        <v>46</v>
      </c>
      <c r="J6018" t="inlineStr">
        <is>
          <t>CARTEIRA</t>
        </is>
      </c>
      <c r="K6018" t="inlineStr">
        <is>
          <t>CONTRATO</t>
        </is>
      </c>
      <c r="L6018" t="n">
        <v>6828.2</v>
      </c>
      <c r="M6018" t="inlineStr">
        <is>
          <t>IBIRAPITANGA FASE 3</t>
        </is>
      </c>
      <c r="N6018" s="142">
        <f>DATE(YEAR(G6018),MONTH(G6018),1)</f>
        <v/>
      </c>
      <c r="O6018" s="132">
        <f>IF(G6018&gt;$K$3,"Futuro","Atraso")</f>
        <v/>
      </c>
      <c r="P6018">
        <f>12*(YEAR(G6018)-YEAR($K$3))+(MONTH(G6018)-MONTH($K$3))</f>
        <v/>
      </c>
      <c r="Q6018" s="366">
        <f>IF(M6018="IBIRAPITANGA FASE 3",IF(O6018="Atraso",L6018,L6018/(1+$I$2)^P6018),IF(O6018="Atraso",L6018,L6018/(1+$I$1)^P6018))</f>
        <v/>
      </c>
      <c r="R6018">
        <f>IF(O6018="Atraso",$K$3-G6018,0)</f>
        <v/>
      </c>
      <c r="S6018">
        <f>IF(R6018&lt;=15,"Até 15",IF(R6018&lt;=30,"Entre 15 e 30",IF(R6018&lt;=60,"Entre 30 e 60",IF(R6018&lt;=90,"Entre 60 e 90",IF(R6018&lt;=120,"Entre 90 e 120",IF(R6018&lt;=150,"Entre 120 e 150",IF(R6018&lt;=180,"Entre 150 e 180","Superior a 180")))))))</f>
        <v/>
      </c>
    </row>
    <row r="6019">
      <c r="A6019" t="inlineStr">
        <is>
          <t>Q025L07</t>
        </is>
      </c>
      <c r="B6019" t="inlineStr">
        <is>
          <t>CARLOS ROBERTO TAVARES JUNIOR</t>
        </is>
      </c>
      <c r="C6019" t="n">
        <v>1</v>
      </c>
      <c r="D6019" t="inlineStr">
        <is>
          <t>IPCA</t>
        </is>
      </c>
      <c r="E6019" t="n">
        <v>0</v>
      </c>
      <c r="F6019" t="inlineStr">
        <is>
          <t>MENSAL</t>
        </is>
      </c>
      <c r="G6019" t="n">
        <v>46081</v>
      </c>
      <c r="H6019" t="n">
        <v>46081</v>
      </c>
      <c r="I6019" t="n">
        <v>47</v>
      </c>
      <c r="J6019" t="inlineStr">
        <is>
          <t>CARTEIRA</t>
        </is>
      </c>
      <c r="K6019" t="inlineStr">
        <is>
          <t>CONTRATO</t>
        </is>
      </c>
      <c r="L6019" t="n">
        <v>6828.2</v>
      </c>
      <c r="M6019" t="inlineStr">
        <is>
          <t>IBIRAPITANGA FASE 3</t>
        </is>
      </c>
      <c r="N6019" s="142">
        <f>DATE(YEAR(G6019),MONTH(G6019),1)</f>
        <v/>
      </c>
      <c r="O6019" s="132">
        <f>IF(G6019&gt;$K$3,"Futuro","Atraso")</f>
        <v/>
      </c>
      <c r="P6019">
        <f>12*(YEAR(G6019)-YEAR($K$3))+(MONTH(G6019)-MONTH($K$3))</f>
        <v/>
      </c>
      <c r="Q6019" s="366">
        <f>IF(M6019="IBIRAPITANGA FASE 3",IF(O6019="Atraso",L6019,L6019/(1+$I$2)^P6019),IF(O6019="Atraso",L6019,L6019/(1+$I$1)^P6019))</f>
        <v/>
      </c>
      <c r="R6019">
        <f>IF(O6019="Atraso",$K$3-G6019,0)</f>
        <v/>
      </c>
      <c r="S6019">
        <f>IF(R6019&lt;=15,"Até 15",IF(R6019&lt;=30,"Entre 15 e 30",IF(R6019&lt;=60,"Entre 30 e 60",IF(R6019&lt;=90,"Entre 60 e 90",IF(R6019&lt;=120,"Entre 90 e 120",IF(R6019&lt;=150,"Entre 120 e 150",IF(R6019&lt;=180,"Entre 150 e 180","Superior a 180")))))))</f>
        <v/>
      </c>
    </row>
    <row r="6020">
      <c r="A6020" t="inlineStr">
        <is>
          <t>Q025L08</t>
        </is>
      </c>
      <c r="B6020" t="inlineStr">
        <is>
          <t>JORGE VALDO DOS SANTOS</t>
        </is>
      </c>
      <c r="C6020" t="n">
        <v>1</v>
      </c>
      <c r="D6020" t="inlineStr">
        <is>
          <t>IPCA</t>
        </is>
      </c>
      <c r="E6020" t="n">
        <v>0</v>
      </c>
      <c r="F6020" t="inlineStr">
        <is>
          <t>MENSAL</t>
        </is>
      </c>
      <c r="G6020" t="n">
        <v>45240</v>
      </c>
      <c r="H6020" t="n">
        <v>45240</v>
      </c>
      <c r="I6020" t="n">
        <v>23</v>
      </c>
      <c r="J6020" t="inlineStr">
        <is>
          <t>CARTEIRA</t>
        </is>
      </c>
      <c r="K6020" t="inlineStr">
        <is>
          <t>CONTRATO</t>
        </is>
      </c>
      <c r="L6020" t="n">
        <v>5445.58</v>
      </c>
      <c r="M6020" t="inlineStr">
        <is>
          <t>IBIRAPITANGA FASE 3</t>
        </is>
      </c>
      <c r="N6020" s="142">
        <f>DATE(YEAR(G6020),MONTH(G6020),1)</f>
        <v/>
      </c>
      <c r="O6020" s="132">
        <f>IF(G6020&gt;$K$3,"Futuro","Atraso")</f>
        <v/>
      </c>
      <c r="P6020">
        <f>12*(YEAR(G6020)-YEAR($K$3))+(MONTH(G6020)-MONTH($K$3))</f>
        <v/>
      </c>
      <c r="Q6020" s="366">
        <f>IF(M6020="IBIRAPITANGA FASE 3",IF(O6020="Atraso",L6020,L6020/(1+$I$2)^P6020),IF(O6020="Atraso",L6020,L6020/(1+$I$1)^P6020))</f>
        <v/>
      </c>
      <c r="R6020">
        <f>IF(O6020="Atraso",$K$3-G6020,0)</f>
        <v/>
      </c>
      <c r="S6020">
        <f>IF(R6020&lt;=15,"Até 15",IF(R6020&lt;=30,"Entre 15 e 30",IF(R6020&lt;=60,"Entre 30 e 60",IF(R6020&lt;=90,"Entre 60 e 90",IF(R6020&lt;=120,"Entre 90 e 120",IF(R6020&lt;=150,"Entre 120 e 150",IF(R6020&lt;=180,"Entre 150 e 180","Superior a 180")))))))</f>
        <v/>
      </c>
    </row>
    <row r="6021">
      <c r="A6021" t="inlineStr">
        <is>
          <t>Q025L08</t>
        </is>
      </c>
      <c r="B6021" t="inlineStr">
        <is>
          <t>JORGE VALDO DOS SANTOS</t>
        </is>
      </c>
      <c r="C6021" t="n">
        <v>1</v>
      </c>
      <c r="D6021" t="inlineStr">
        <is>
          <t>IPCA</t>
        </is>
      </c>
      <c r="E6021" t="n">
        <v>0</v>
      </c>
      <c r="F6021" t="inlineStr">
        <is>
          <t>MENSAL</t>
        </is>
      </c>
      <c r="G6021" t="n">
        <v>45240</v>
      </c>
      <c r="H6021" t="n">
        <v>45240</v>
      </c>
      <c r="I6021" t="n">
        <v>2</v>
      </c>
      <c r="J6021" t="inlineStr">
        <is>
          <t>CARTEIRA</t>
        </is>
      </c>
      <c r="K6021" t="inlineStr">
        <is>
          <t>CONTRATO</t>
        </is>
      </c>
      <c r="L6021" t="n">
        <v>16336.75</v>
      </c>
      <c r="M6021" t="inlineStr">
        <is>
          <t>IBIRAPITANGA FASE 3</t>
        </is>
      </c>
      <c r="N6021" s="142">
        <f>DATE(YEAR(G6021),MONTH(G6021),1)</f>
        <v/>
      </c>
      <c r="O6021" s="132">
        <f>IF(G6021&gt;$K$3,"Futuro","Atraso")</f>
        <v/>
      </c>
      <c r="P6021">
        <f>12*(YEAR(G6021)-YEAR($K$3))+(MONTH(G6021)-MONTH($K$3))</f>
        <v/>
      </c>
      <c r="Q6021" s="366">
        <f>IF(M6021="IBIRAPITANGA FASE 3",IF(O6021="Atraso",L6021,L6021/(1+$I$2)^P6021),IF(O6021="Atraso",L6021,L6021/(1+$I$1)^P6021))</f>
        <v/>
      </c>
      <c r="R6021">
        <f>IF(O6021="Atraso",$K$3-G6021,0)</f>
        <v/>
      </c>
      <c r="S6021">
        <f>IF(R6021&lt;=15,"Até 15",IF(R6021&lt;=30,"Entre 15 e 30",IF(R6021&lt;=60,"Entre 30 e 60",IF(R6021&lt;=90,"Entre 60 e 90",IF(R6021&lt;=120,"Entre 90 e 120",IF(R6021&lt;=150,"Entre 120 e 150",IF(R6021&lt;=180,"Entre 150 e 180","Superior a 180")))))))</f>
        <v/>
      </c>
    </row>
    <row r="6022">
      <c r="A6022" t="inlineStr">
        <is>
          <t>Q025L08</t>
        </is>
      </c>
      <c r="B6022" t="inlineStr">
        <is>
          <t>JORGE VALDO DOS SANTOS</t>
        </is>
      </c>
      <c r="C6022" t="n">
        <v>1</v>
      </c>
      <c r="D6022" t="inlineStr">
        <is>
          <t>IPCA</t>
        </is>
      </c>
      <c r="E6022" t="n">
        <v>0</v>
      </c>
      <c r="F6022" t="inlineStr">
        <is>
          <t>MENSAL</t>
        </is>
      </c>
      <c r="G6022" t="n">
        <v>45270</v>
      </c>
      <c r="H6022" t="n">
        <v>45270</v>
      </c>
      <c r="I6022" t="n">
        <v>24</v>
      </c>
      <c r="J6022" t="inlineStr">
        <is>
          <t>CARTEIRA</t>
        </is>
      </c>
      <c r="K6022" t="inlineStr">
        <is>
          <t>CONTRATO</t>
        </is>
      </c>
      <c r="L6022" t="n">
        <v>5445.58</v>
      </c>
      <c r="M6022" t="inlineStr">
        <is>
          <t>IBIRAPITANGA FASE 3</t>
        </is>
      </c>
      <c r="N6022" s="142">
        <f>DATE(YEAR(G6022),MONTH(G6022),1)</f>
        <v/>
      </c>
      <c r="O6022" s="132">
        <f>IF(G6022&gt;$K$3,"Futuro","Atraso")</f>
        <v/>
      </c>
      <c r="P6022">
        <f>12*(YEAR(G6022)-YEAR($K$3))+(MONTH(G6022)-MONTH($K$3))</f>
        <v/>
      </c>
      <c r="Q6022" s="366">
        <f>IF(M6022="IBIRAPITANGA FASE 3",IF(O6022="Atraso",L6022,L6022/(1+$I$2)^P6022),IF(O6022="Atraso",L6022,L6022/(1+$I$1)^P6022))</f>
        <v/>
      </c>
      <c r="R6022">
        <f>IF(O6022="Atraso",$K$3-G6022,0)</f>
        <v/>
      </c>
      <c r="S6022">
        <f>IF(R6022&lt;=15,"Até 15",IF(R6022&lt;=30,"Entre 15 e 30",IF(R6022&lt;=60,"Entre 30 e 60",IF(R6022&lt;=90,"Entre 60 e 90",IF(R6022&lt;=120,"Entre 90 e 120",IF(R6022&lt;=150,"Entre 120 e 150",IF(R6022&lt;=180,"Entre 150 e 180","Superior a 180")))))))</f>
        <v/>
      </c>
    </row>
    <row r="6023">
      <c r="A6023" t="inlineStr">
        <is>
          <t>Q025L08</t>
        </is>
      </c>
      <c r="B6023" t="inlineStr">
        <is>
          <t>JORGE VALDO DOS SANTOS</t>
        </is>
      </c>
      <c r="C6023" t="n">
        <v>1</v>
      </c>
      <c r="D6023" t="inlineStr">
        <is>
          <t>IPCA</t>
        </is>
      </c>
      <c r="E6023" t="n">
        <v>0</v>
      </c>
      <c r="F6023" t="inlineStr">
        <is>
          <t>MENSAL</t>
        </is>
      </c>
      <c r="G6023" t="n">
        <v>45301</v>
      </c>
      <c r="H6023" t="n">
        <v>45301</v>
      </c>
      <c r="I6023" t="n">
        <v>25</v>
      </c>
      <c r="J6023" t="inlineStr">
        <is>
          <t>CARTEIRA</t>
        </is>
      </c>
      <c r="K6023" t="inlineStr">
        <is>
          <t>CONTRATO</t>
        </is>
      </c>
      <c r="L6023" t="n">
        <v>5445.58</v>
      </c>
      <c r="M6023" t="inlineStr">
        <is>
          <t>IBIRAPITANGA FASE 3</t>
        </is>
      </c>
      <c r="N6023" s="142">
        <f>DATE(YEAR(G6023),MONTH(G6023),1)</f>
        <v/>
      </c>
      <c r="O6023" s="132">
        <f>IF(G6023&gt;$K$3,"Futuro","Atraso")</f>
        <v/>
      </c>
      <c r="P6023">
        <f>12*(YEAR(G6023)-YEAR($K$3))+(MONTH(G6023)-MONTH($K$3))</f>
        <v/>
      </c>
      <c r="Q6023" s="366">
        <f>IF(M6023="IBIRAPITANGA FASE 3",IF(O6023="Atraso",L6023,L6023/(1+$I$2)^P6023),IF(O6023="Atraso",L6023,L6023/(1+$I$1)^P6023))</f>
        <v/>
      </c>
      <c r="R6023">
        <f>IF(O6023="Atraso",$K$3-G6023,0)</f>
        <v/>
      </c>
      <c r="S6023">
        <f>IF(R6023&lt;=15,"Até 15",IF(R6023&lt;=30,"Entre 15 e 30",IF(R6023&lt;=60,"Entre 30 e 60",IF(R6023&lt;=90,"Entre 60 e 90",IF(R6023&lt;=120,"Entre 90 e 120",IF(R6023&lt;=150,"Entre 120 e 150",IF(R6023&lt;=180,"Entre 150 e 180","Superior a 180")))))))</f>
        <v/>
      </c>
    </row>
    <row r="6024">
      <c r="A6024" t="inlineStr">
        <is>
          <t>Q025L08</t>
        </is>
      </c>
      <c r="B6024" t="inlineStr">
        <is>
          <t>JORGE VALDO DOS SANTOS</t>
        </is>
      </c>
      <c r="C6024" t="n">
        <v>1</v>
      </c>
      <c r="D6024" t="inlineStr">
        <is>
          <t>IPCA</t>
        </is>
      </c>
      <c r="E6024" t="n">
        <v>0</v>
      </c>
      <c r="F6024" t="inlineStr">
        <is>
          <t>MENSAL</t>
        </is>
      </c>
      <c r="G6024" t="n">
        <v>45332</v>
      </c>
      <c r="H6024" t="n">
        <v>45332</v>
      </c>
      <c r="I6024" t="n">
        <v>26</v>
      </c>
      <c r="J6024" t="inlineStr">
        <is>
          <t>CARTEIRA</t>
        </is>
      </c>
      <c r="K6024" t="inlineStr">
        <is>
          <t>CONTRATO</t>
        </is>
      </c>
      <c r="L6024" t="n">
        <v>5445.58</v>
      </c>
      <c r="M6024" t="inlineStr">
        <is>
          <t>IBIRAPITANGA FASE 3</t>
        </is>
      </c>
      <c r="N6024" s="142">
        <f>DATE(YEAR(G6024),MONTH(G6024),1)</f>
        <v/>
      </c>
      <c r="O6024" s="132">
        <f>IF(G6024&gt;$K$3,"Futuro","Atraso")</f>
        <v/>
      </c>
      <c r="P6024">
        <f>12*(YEAR(G6024)-YEAR($K$3))+(MONTH(G6024)-MONTH($K$3))</f>
        <v/>
      </c>
      <c r="Q6024" s="366">
        <f>IF(M6024="IBIRAPITANGA FASE 3",IF(O6024="Atraso",L6024,L6024/(1+$I$2)^P6024),IF(O6024="Atraso",L6024,L6024/(1+$I$1)^P6024))</f>
        <v/>
      </c>
      <c r="R6024">
        <f>IF(O6024="Atraso",$K$3-G6024,0)</f>
        <v/>
      </c>
      <c r="S6024">
        <f>IF(R6024&lt;=15,"Até 15",IF(R6024&lt;=30,"Entre 15 e 30",IF(R6024&lt;=60,"Entre 30 e 60",IF(R6024&lt;=90,"Entre 60 e 90",IF(R6024&lt;=120,"Entre 90 e 120",IF(R6024&lt;=150,"Entre 120 e 150",IF(R6024&lt;=180,"Entre 150 e 180","Superior a 180")))))))</f>
        <v/>
      </c>
    </row>
    <row r="6025">
      <c r="A6025" t="inlineStr">
        <is>
          <t>Q025L08</t>
        </is>
      </c>
      <c r="B6025" t="inlineStr">
        <is>
          <t>JORGE VALDO DOS SANTOS</t>
        </is>
      </c>
      <c r="C6025" t="n">
        <v>1</v>
      </c>
      <c r="D6025" t="inlineStr">
        <is>
          <t>IPCA</t>
        </is>
      </c>
      <c r="E6025" t="n">
        <v>0</v>
      </c>
      <c r="F6025" t="inlineStr">
        <is>
          <t>MENSAL</t>
        </is>
      </c>
      <c r="G6025" t="n">
        <v>45361</v>
      </c>
      <c r="H6025" t="n">
        <v>45361</v>
      </c>
      <c r="I6025" t="n">
        <v>27</v>
      </c>
      <c r="J6025" t="inlineStr">
        <is>
          <t>CARTEIRA</t>
        </is>
      </c>
      <c r="K6025" t="inlineStr">
        <is>
          <t>CONTRATO</t>
        </is>
      </c>
      <c r="L6025" t="n">
        <v>5445.58</v>
      </c>
      <c r="M6025" t="inlineStr">
        <is>
          <t>IBIRAPITANGA FASE 3</t>
        </is>
      </c>
      <c r="N6025" s="142">
        <f>DATE(YEAR(G6025),MONTH(G6025),1)</f>
        <v/>
      </c>
      <c r="O6025" s="132">
        <f>IF(G6025&gt;$K$3,"Futuro","Atraso")</f>
        <v/>
      </c>
      <c r="P6025">
        <f>12*(YEAR(G6025)-YEAR($K$3))+(MONTH(G6025)-MONTH($K$3))</f>
        <v/>
      </c>
      <c r="Q6025" s="366">
        <f>IF(M6025="IBIRAPITANGA FASE 3",IF(O6025="Atraso",L6025,L6025/(1+$I$2)^P6025),IF(O6025="Atraso",L6025,L6025/(1+$I$1)^P6025))</f>
        <v/>
      </c>
      <c r="R6025">
        <f>IF(O6025="Atraso",$K$3-G6025,0)</f>
        <v/>
      </c>
      <c r="S6025">
        <f>IF(R6025&lt;=15,"Até 15",IF(R6025&lt;=30,"Entre 15 e 30",IF(R6025&lt;=60,"Entre 30 e 60",IF(R6025&lt;=90,"Entre 60 e 90",IF(R6025&lt;=120,"Entre 90 e 120",IF(R6025&lt;=150,"Entre 120 e 150",IF(R6025&lt;=180,"Entre 150 e 180","Superior a 180")))))))</f>
        <v/>
      </c>
    </row>
    <row r="6026">
      <c r="A6026" t="inlineStr">
        <is>
          <t>Q025L08</t>
        </is>
      </c>
      <c r="B6026" t="inlineStr">
        <is>
          <t>JORGE VALDO DOS SANTOS</t>
        </is>
      </c>
      <c r="C6026" t="n">
        <v>1</v>
      </c>
      <c r="D6026" t="inlineStr">
        <is>
          <t>IPCA</t>
        </is>
      </c>
      <c r="E6026" t="n">
        <v>0</v>
      </c>
      <c r="F6026" t="inlineStr">
        <is>
          <t>MENSAL</t>
        </is>
      </c>
      <c r="G6026" t="n">
        <v>45392</v>
      </c>
      <c r="H6026" t="n">
        <v>45392</v>
      </c>
      <c r="I6026" t="n">
        <v>28</v>
      </c>
      <c r="J6026" t="inlineStr">
        <is>
          <t>CARTEIRA</t>
        </is>
      </c>
      <c r="K6026" t="inlineStr">
        <is>
          <t>CONTRATO</t>
        </is>
      </c>
      <c r="L6026" t="n">
        <v>5445.58</v>
      </c>
      <c r="M6026" t="inlineStr">
        <is>
          <t>IBIRAPITANGA FASE 3</t>
        </is>
      </c>
      <c r="N6026" s="142">
        <f>DATE(YEAR(G6026),MONTH(G6026),1)</f>
        <v/>
      </c>
      <c r="O6026" s="132">
        <f>IF(G6026&gt;$K$3,"Futuro","Atraso")</f>
        <v/>
      </c>
      <c r="P6026">
        <f>12*(YEAR(G6026)-YEAR($K$3))+(MONTH(G6026)-MONTH($K$3))</f>
        <v/>
      </c>
      <c r="Q6026" s="366">
        <f>IF(M6026="IBIRAPITANGA FASE 3",IF(O6026="Atraso",L6026,L6026/(1+$I$2)^P6026),IF(O6026="Atraso",L6026,L6026/(1+$I$1)^P6026))</f>
        <v/>
      </c>
      <c r="R6026">
        <f>IF(O6026="Atraso",$K$3-G6026,0)</f>
        <v/>
      </c>
      <c r="S6026">
        <f>IF(R6026&lt;=15,"Até 15",IF(R6026&lt;=30,"Entre 15 e 30",IF(R6026&lt;=60,"Entre 30 e 60",IF(R6026&lt;=90,"Entre 60 e 90",IF(R6026&lt;=120,"Entre 90 e 120",IF(R6026&lt;=150,"Entre 120 e 150",IF(R6026&lt;=180,"Entre 150 e 180","Superior a 180")))))))</f>
        <v/>
      </c>
    </row>
    <row r="6027">
      <c r="A6027" t="inlineStr">
        <is>
          <t>Q025L08</t>
        </is>
      </c>
      <c r="B6027" t="inlineStr">
        <is>
          <t>JORGE VALDO DOS SANTOS</t>
        </is>
      </c>
      <c r="C6027" t="n">
        <v>1</v>
      </c>
      <c r="D6027" t="inlineStr">
        <is>
          <t>IPCA</t>
        </is>
      </c>
      <c r="E6027" t="n">
        <v>0</v>
      </c>
      <c r="F6027" t="inlineStr">
        <is>
          <t>MENSAL</t>
        </is>
      </c>
      <c r="G6027" t="n">
        <v>45422</v>
      </c>
      <c r="H6027" t="n">
        <v>45422</v>
      </c>
      <c r="I6027" t="n">
        <v>29</v>
      </c>
      <c r="J6027" t="inlineStr">
        <is>
          <t>CARTEIRA</t>
        </is>
      </c>
      <c r="K6027" t="inlineStr">
        <is>
          <t>CONTRATO</t>
        </is>
      </c>
      <c r="L6027" t="n">
        <v>5445.58</v>
      </c>
      <c r="M6027" t="inlineStr">
        <is>
          <t>IBIRAPITANGA FASE 3</t>
        </is>
      </c>
      <c r="N6027" s="142">
        <f>DATE(YEAR(G6027),MONTH(G6027),1)</f>
        <v/>
      </c>
      <c r="O6027" s="132">
        <f>IF(G6027&gt;$K$3,"Futuro","Atraso")</f>
        <v/>
      </c>
      <c r="P6027">
        <f>12*(YEAR(G6027)-YEAR($K$3))+(MONTH(G6027)-MONTH($K$3))</f>
        <v/>
      </c>
      <c r="Q6027" s="366">
        <f>IF(M6027="IBIRAPITANGA FASE 3",IF(O6027="Atraso",L6027,L6027/(1+$I$2)^P6027),IF(O6027="Atraso",L6027,L6027/(1+$I$1)^P6027))</f>
        <v/>
      </c>
      <c r="R6027">
        <f>IF(O6027="Atraso",$K$3-G6027,0)</f>
        <v/>
      </c>
      <c r="S6027">
        <f>IF(R6027&lt;=15,"Até 15",IF(R6027&lt;=30,"Entre 15 e 30",IF(R6027&lt;=60,"Entre 30 e 60",IF(R6027&lt;=90,"Entre 60 e 90",IF(R6027&lt;=120,"Entre 90 e 120",IF(R6027&lt;=150,"Entre 120 e 150",IF(R6027&lt;=180,"Entre 150 e 180","Superior a 180")))))))</f>
        <v/>
      </c>
    </row>
    <row r="6028">
      <c r="A6028" t="inlineStr">
        <is>
          <t>Q025L08</t>
        </is>
      </c>
      <c r="B6028" t="inlineStr">
        <is>
          <t>JORGE VALDO DOS SANTOS</t>
        </is>
      </c>
      <c r="C6028" t="n">
        <v>1</v>
      </c>
      <c r="D6028" t="inlineStr">
        <is>
          <t>IPCA</t>
        </is>
      </c>
      <c r="E6028" t="n">
        <v>0</v>
      </c>
      <c r="F6028" t="inlineStr">
        <is>
          <t>MENSAL</t>
        </is>
      </c>
      <c r="G6028" t="n">
        <v>45453</v>
      </c>
      <c r="H6028" t="n">
        <v>45453</v>
      </c>
      <c r="I6028" t="n">
        <v>30</v>
      </c>
      <c r="J6028" t="inlineStr">
        <is>
          <t>CARTEIRA</t>
        </is>
      </c>
      <c r="K6028" t="inlineStr">
        <is>
          <t>CONTRATO</t>
        </is>
      </c>
      <c r="L6028" t="n">
        <v>5445.58</v>
      </c>
      <c r="M6028" t="inlineStr">
        <is>
          <t>IBIRAPITANGA FASE 3</t>
        </is>
      </c>
      <c r="N6028" s="142">
        <f>DATE(YEAR(G6028),MONTH(G6028),1)</f>
        <v/>
      </c>
      <c r="O6028" s="132">
        <f>IF(G6028&gt;$K$3,"Futuro","Atraso")</f>
        <v/>
      </c>
      <c r="P6028">
        <f>12*(YEAR(G6028)-YEAR($K$3))+(MONTH(G6028)-MONTH($K$3))</f>
        <v/>
      </c>
      <c r="Q6028" s="366">
        <f>IF(M6028="IBIRAPITANGA FASE 3",IF(O6028="Atraso",L6028,L6028/(1+$I$2)^P6028),IF(O6028="Atraso",L6028,L6028/(1+$I$1)^P6028))</f>
        <v/>
      </c>
      <c r="R6028">
        <f>IF(O6028="Atraso",$K$3-G6028,0)</f>
        <v/>
      </c>
      <c r="S6028">
        <f>IF(R6028&lt;=15,"Até 15",IF(R6028&lt;=30,"Entre 15 e 30",IF(R6028&lt;=60,"Entre 30 e 60",IF(R6028&lt;=90,"Entre 60 e 90",IF(R6028&lt;=120,"Entre 90 e 120",IF(R6028&lt;=150,"Entre 120 e 150",IF(R6028&lt;=180,"Entre 150 e 180","Superior a 180")))))))</f>
        <v/>
      </c>
    </row>
    <row r="6029">
      <c r="A6029" t="inlineStr">
        <is>
          <t>Q025L08</t>
        </is>
      </c>
      <c r="B6029" t="inlineStr">
        <is>
          <t>JORGE VALDO DOS SANTOS</t>
        </is>
      </c>
      <c r="C6029" t="n">
        <v>1</v>
      </c>
      <c r="D6029" t="inlineStr">
        <is>
          <t>IPCA</t>
        </is>
      </c>
      <c r="E6029" t="n">
        <v>0</v>
      </c>
      <c r="F6029" t="inlineStr">
        <is>
          <t>MENSAL</t>
        </is>
      </c>
      <c r="G6029" t="n">
        <v>45483</v>
      </c>
      <c r="H6029" t="n">
        <v>45483</v>
      </c>
      <c r="I6029" t="n">
        <v>31</v>
      </c>
      <c r="J6029" t="inlineStr">
        <is>
          <t>CARTEIRA</t>
        </is>
      </c>
      <c r="K6029" t="inlineStr">
        <is>
          <t>CONTRATO</t>
        </is>
      </c>
      <c r="L6029" t="n">
        <v>5445.58</v>
      </c>
      <c r="M6029" t="inlineStr">
        <is>
          <t>IBIRAPITANGA FASE 3</t>
        </is>
      </c>
      <c r="N6029" s="142">
        <f>DATE(YEAR(G6029),MONTH(G6029),1)</f>
        <v/>
      </c>
      <c r="O6029" s="132">
        <f>IF(G6029&gt;$K$3,"Futuro","Atraso")</f>
        <v/>
      </c>
      <c r="P6029">
        <f>12*(YEAR(G6029)-YEAR($K$3))+(MONTH(G6029)-MONTH($K$3))</f>
        <v/>
      </c>
      <c r="Q6029" s="366">
        <f>IF(M6029="IBIRAPITANGA FASE 3",IF(O6029="Atraso",L6029,L6029/(1+$I$2)^P6029),IF(O6029="Atraso",L6029,L6029/(1+$I$1)^P6029))</f>
        <v/>
      </c>
      <c r="R6029">
        <f>IF(O6029="Atraso",$K$3-G6029,0)</f>
        <v/>
      </c>
      <c r="S6029">
        <f>IF(R6029&lt;=15,"Até 15",IF(R6029&lt;=30,"Entre 15 e 30",IF(R6029&lt;=60,"Entre 30 e 60",IF(R6029&lt;=90,"Entre 60 e 90",IF(R6029&lt;=120,"Entre 90 e 120",IF(R6029&lt;=150,"Entre 120 e 150",IF(R6029&lt;=180,"Entre 150 e 180","Superior a 180")))))))</f>
        <v/>
      </c>
    </row>
    <row r="6030">
      <c r="A6030" t="inlineStr">
        <is>
          <t>Q025L08</t>
        </is>
      </c>
      <c r="B6030" t="inlineStr">
        <is>
          <t>JORGE VALDO DOS SANTOS</t>
        </is>
      </c>
      <c r="C6030" t="n">
        <v>1</v>
      </c>
      <c r="D6030" t="inlineStr">
        <is>
          <t>IPCA</t>
        </is>
      </c>
      <c r="E6030" t="n">
        <v>0</v>
      </c>
      <c r="F6030" t="inlineStr">
        <is>
          <t>MENSAL</t>
        </is>
      </c>
      <c r="G6030" t="n">
        <v>45514</v>
      </c>
      <c r="H6030" t="n">
        <v>45514</v>
      </c>
      <c r="I6030" t="n">
        <v>32</v>
      </c>
      <c r="J6030" t="inlineStr">
        <is>
          <t>CARTEIRA</t>
        </is>
      </c>
      <c r="K6030" t="inlineStr">
        <is>
          <t>CONTRATO</t>
        </is>
      </c>
      <c r="L6030" t="n">
        <v>5445.58</v>
      </c>
      <c r="M6030" t="inlineStr">
        <is>
          <t>IBIRAPITANGA FASE 3</t>
        </is>
      </c>
      <c r="N6030" s="142">
        <f>DATE(YEAR(G6030),MONTH(G6030),1)</f>
        <v/>
      </c>
      <c r="O6030" s="132">
        <f>IF(G6030&gt;$K$3,"Futuro","Atraso")</f>
        <v/>
      </c>
      <c r="P6030">
        <f>12*(YEAR(G6030)-YEAR($K$3))+(MONTH(G6030)-MONTH($K$3))</f>
        <v/>
      </c>
      <c r="Q6030" s="366">
        <f>IF(M6030="IBIRAPITANGA FASE 3",IF(O6030="Atraso",L6030,L6030/(1+$I$2)^P6030),IF(O6030="Atraso",L6030,L6030/(1+$I$1)^P6030))</f>
        <v/>
      </c>
      <c r="R6030">
        <f>IF(O6030="Atraso",$K$3-G6030,0)</f>
        <v/>
      </c>
      <c r="S6030">
        <f>IF(R6030&lt;=15,"Até 15",IF(R6030&lt;=30,"Entre 15 e 30",IF(R6030&lt;=60,"Entre 30 e 60",IF(R6030&lt;=90,"Entre 60 e 90",IF(R6030&lt;=120,"Entre 90 e 120",IF(R6030&lt;=150,"Entre 120 e 150",IF(R6030&lt;=180,"Entre 150 e 180","Superior a 180")))))))</f>
        <v/>
      </c>
    </row>
    <row r="6031">
      <c r="A6031" t="inlineStr">
        <is>
          <t>Q025L08</t>
        </is>
      </c>
      <c r="B6031" t="inlineStr">
        <is>
          <t>JORGE VALDO DOS SANTOS</t>
        </is>
      </c>
      <c r="C6031" t="n">
        <v>1</v>
      </c>
      <c r="D6031" t="inlineStr">
        <is>
          <t>IPCA</t>
        </is>
      </c>
      <c r="E6031" t="n">
        <v>0</v>
      </c>
      <c r="F6031" t="inlineStr">
        <is>
          <t>MENSAL</t>
        </is>
      </c>
      <c r="G6031" t="n">
        <v>45545</v>
      </c>
      <c r="H6031" t="n">
        <v>45545</v>
      </c>
      <c r="I6031" t="n">
        <v>33</v>
      </c>
      <c r="J6031" t="inlineStr">
        <is>
          <t>CARTEIRA</t>
        </is>
      </c>
      <c r="K6031" t="inlineStr">
        <is>
          <t>CONTRATO</t>
        </is>
      </c>
      <c r="L6031" t="n">
        <v>5445.58</v>
      </c>
      <c r="M6031" t="inlineStr">
        <is>
          <t>IBIRAPITANGA FASE 3</t>
        </is>
      </c>
      <c r="N6031" s="142">
        <f>DATE(YEAR(G6031),MONTH(G6031),1)</f>
        <v/>
      </c>
      <c r="O6031" s="132">
        <f>IF(G6031&gt;$K$3,"Futuro","Atraso")</f>
        <v/>
      </c>
      <c r="P6031">
        <f>12*(YEAR(G6031)-YEAR($K$3))+(MONTH(G6031)-MONTH($K$3))</f>
        <v/>
      </c>
      <c r="Q6031" s="366">
        <f>IF(M6031="IBIRAPITANGA FASE 3",IF(O6031="Atraso",L6031,L6031/(1+$I$2)^P6031),IF(O6031="Atraso",L6031,L6031/(1+$I$1)^P6031))</f>
        <v/>
      </c>
      <c r="R6031">
        <f>IF(O6031="Atraso",$K$3-G6031,0)</f>
        <v/>
      </c>
      <c r="S6031">
        <f>IF(R6031&lt;=15,"Até 15",IF(R6031&lt;=30,"Entre 15 e 30",IF(R6031&lt;=60,"Entre 30 e 60",IF(R6031&lt;=90,"Entre 60 e 90",IF(R6031&lt;=120,"Entre 90 e 120",IF(R6031&lt;=150,"Entre 120 e 150",IF(R6031&lt;=180,"Entre 150 e 180","Superior a 180")))))))</f>
        <v/>
      </c>
    </row>
    <row r="6032">
      <c r="A6032" t="inlineStr">
        <is>
          <t>Q025L08</t>
        </is>
      </c>
      <c r="B6032" t="inlineStr">
        <is>
          <t>JORGE VALDO DOS SANTOS</t>
        </is>
      </c>
      <c r="C6032" t="n">
        <v>1</v>
      </c>
      <c r="D6032" t="inlineStr">
        <is>
          <t>IPCA</t>
        </is>
      </c>
      <c r="E6032" t="n">
        <v>0</v>
      </c>
      <c r="F6032" t="inlineStr">
        <is>
          <t>MENSAL</t>
        </is>
      </c>
      <c r="G6032" t="n">
        <v>45575</v>
      </c>
      <c r="H6032" t="n">
        <v>45575</v>
      </c>
      <c r="I6032" t="n">
        <v>34</v>
      </c>
      <c r="J6032" t="inlineStr">
        <is>
          <t>CARTEIRA</t>
        </is>
      </c>
      <c r="K6032" t="inlineStr">
        <is>
          <t>CONTRATO</t>
        </is>
      </c>
      <c r="L6032" t="n">
        <v>5445.58</v>
      </c>
      <c r="M6032" t="inlineStr">
        <is>
          <t>IBIRAPITANGA FASE 3</t>
        </is>
      </c>
      <c r="N6032" s="142">
        <f>DATE(YEAR(G6032),MONTH(G6032),1)</f>
        <v/>
      </c>
      <c r="O6032" s="132">
        <f>IF(G6032&gt;$K$3,"Futuro","Atraso")</f>
        <v/>
      </c>
      <c r="P6032">
        <f>12*(YEAR(G6032)-YEAR($K$3))+(MONTH(G6032)-MONTH($K$3))</f>
        <v/>
      </c>
      <c r="Q6032" s="366">
        <f>IF(M6032="IBIRAPITANGA FASE 3",IF(O6032="Atraso",L6032,L6032/(1+$I$2)^P6032),IF(O6032="Atraso",L6032,L6032/(1+$I$1)^P6032))</f>
        <v/>
      </c>
      <c r="R6032">
        <f>IF(O6032="Atraso",$K$3-G6032,0)</f>
        <v/>
      </c>
      <c r="S6032">
        <f>IF(R6032&lt;=15,"Até 15",IF(R6032&lt;=30,"Entre 15 e 30",IF(R6032&lt;=60,"Entre 30 e 60",IF(R6032&lt;=90,"Entre 60 e 90",IF(R6032&lt;=120,"Entre 90 e 120",IF(R6032&lt;=150,"Entre 120 e 150",IF(R6032&lt;=180,"Entre 150 e 180","Superior a 180")))))))</f>
        <v/>
      </c>
    </row>
    <row r="6033">
      <c r="A6033" t="inlineStr">
        <is>
          <t>Q025L08</t>
        </is>
      </c>
      <c r="B6033" t="inlineStr">
        <is>
          <t>JORGE VALDO DOS SANTOS</t>
        </is>
      </c>
      <c r="C6033" t="n">
        <v>1</v>
      </c>
      <c r="D6033" t="inlineStr">
        <is>
          <t>IPCA</t>
        </is>
      </c>
      <c r="E6033" t="n">
        <v>0</v>
      </c>
      <c r="F6033" t="inlineStr">
        <is>
          <t>MENSAL</t>
        </is>
      </c>
      <c r="G6033" t="n">
        <v>45606</v>
      </c>
      <c r="H6033" t="n">
        <v>45606</v>
      </c>
      <c r="I6033" t="n">
        <v>35</v>
      </c>
      <c r="J6033" t="inlineStr">
        <is>
          <t>CARTEIRA</t>
        </is>
      </c>
      <c r="K6033" t="inlineStr">
        <is>
          <t>CONTRATO</t>
        </is>
      </c>
      <c r="L6033" t="n">
        <v>5445.58</v>
      </c>
      <c r="M6033" t="inlineStr">
        <is>
          <t>IBIRAPITANGA FASE 3</t>
        </is>
      </c>
      <c r="N6033" s="142">
        <f>DATE(YEAR(G6033),MONTH(G6033),1)</f>
        <v/>
      </c>
      <c r="O6033" s="132">
        <f>IF(G6033&gt;$K$3,"Futuro","Atraso")</f>
        <v/>
      </c>
      <c r="P6033">
        <f>12*(YEAR(G6033)-YEAR($K$3))+(MONTH(G6033)-MONTH($K$3))</f>
        <v/>
      </c>
      <c r="Q6033" s="366">
        <f>IF(M6033="IBIRAPITANGA FASE 3",IF(O6033="Atraso",L6033,L6033/(1+$I$2)^P6033),IF(O6033="Atraso",L6033,L6033/(1+$I$1)^P6033))</f>
        <v/>
      </c>
      <c r="R6033">
        <f>IF(O6033="Atraso",$K$3-G6033,0)</f>
        <v/>
      </c>
      <c r="S6033">
        <f>IF(R6033&lt;=15,"Até 15",IF(R6033&lt;=30,"Entre 15 e 30",IF(R6033&lt;=60,"Entre 30 e 60",IF(R6033&lt;=90,"Entre 60 e 90",IF(R6033&lt;=120,"Entre 90 e 120",IF(R6033&lt;=150,"Entre 120 e 150",IF(R6033&lt;=180,"Entre 150 e 180","Superior a 180")))))))</f>
        <v/>
      </c>
    </row>
    <row r="6034">
      <c r="A6034" t="inlineStr">
        <is>
          <t>Q025L08</t>
        </is>
      </c>
      <c r="B6034" t="inlineStr">
        <is>
          <t>JORGE VALDO DOS SANTOS</t>
        </is>
      </c>
      <c r="C6034" t="n">
        <v>1</v>
      </c>
      <c r="D6034" t="inlineStr">
        <is>
          <t>IPCA</t>
        </is>
      </c>
      <c r="E6034" t="n">
        <v>0</v>
      </c>
      <c r="F6034" t="inlineStr">
        <is>
          <t>MENSAL</t>
        </is>
      </c>
      <c r="G6034" t="n">
        <v>45606</v>
      </c>
      <c r="H6034" t="n">
        <v>45606</v>
      </c>
      <c r="I6034" t="n">
        <v>3</v>
      </c>
      <c r="J6034" t="inlineStr">
        <is>
          <t>CARTEIRA</t>
        </is>
      </c>
      <c r="K6034" t="inlineStr">
        <is>
          <t>CONTRATO</t>
        </is>
      </c>
      <c r="L6034" t="n">
        <v>16336.75</v>
      </c>
      <c r="M6034" t="inlineStr">
        <is>
          <t>IBIRAPITANGA FASE 3</t>
        </is>
      </c>
      <c r="N6034" s="142">
        <f>DATE(YEAR(G6034),MONTH(G6034),1)</f>
        <v/>
      </c>
      <c r="O6034" s="132">
        <f>IF(G6034&gt;$K$3,"Futuro","Atraso")</f>
        <v/>
      </c>
      <c r="P6034">
        <f>12*(YEAR(G6034)-YEAR($K$3))+(MONTH(G6034)-MONTH($K$3))</f>
        <v/>
      </c>
      <c r="Q6034" s="366">
        <f>IF(M6034="IBIRAPITANGA FASE 3",IF(O6034="Atraso",L6034,L6034/(1+$I$2)^P6034),IF(O6034="Atraso",L6034,L6034/(1+$I$1)^P6034))</f>
        <v/>
      </c>
      <c r="R6034">
        <f>IF(O6034="Atraso",$K$3-G6034,0)</f>
        <v/>
      </c>
      <c r="S6034">
        <f>IF(R6034&lt;=15,"Até 15",IF(R6034&lt;=30,"Entre 15 e 30",IF(R6034&lt;=60,"Entre 30 e 60",IF(R6034&lt;=90,"Entre 60 e 90",IF(R6034&lt;=120,"Entre 90 e 120",IF(R6034&lt;=150,"Entre 120 e 150",IF(R6034&lt;=180,"Entre 150 e 180","Superior a 180")))))))</f>
        <v/>
      </c>
    </row>
    <row r="6035">
      <c r="A6035" t="inlineStr">
        <is>
          <t>Q025L08</t>
        </is>
      </c>
      <c r="B6035" t="inlineStr">
        <is>
          <t>JORGE VALDO DOS SANTOS</t>
        </is>
      </c>
      <c r="C6035" t="n">
        <v>1</v>
      </c>
      <c r="D6035" t="inlineStr">
        <is>
          <t>IPCA</t>
        </is>
      </c>
      <c r="E6035" t="n">
        <v>0</v>
      </c>
      <c r="F6035" t="inlineStr">
        <is>
          <t>MENSAL</t>
        </is>
      </c>
      <c r="G6035" t="n">
        <v>45636</v>
      </c>
      <c r="H6035" t="n">
        <v>45636</v>
      </c>
      <c r="I6035" t="n">
        <v>36</v>
      </c>
      <c r="J6035" t="inlineStr">
        <is>
          <t>CARTEIRA</t>
        </is>
      </c>
      <c r="K6035" t="inlineStr">
        <is>
          <t>CONTRATO</t>
        </is>
      </c>
      <c r="L6035" t="n">
        <v>5445.58</v>
      </c>
      <c r="M6035" t="inlineStr">
        <is>
          <t>IBIRAPITANGA FASE 3</t>
        </is>
      </c>
      <c r="N6035" s="142">
        <f>DATE(YEAR(G6035),MONTH(G6035),1)</f>
        <v/>
      </c>
      <c r="O6035" s="132">
        <f>IF(G6035&gt;$K$3,"Futuro","Atraso")</f>
        <v/>
      </c>
      <c r="P6035">
        <f>12*(YEAR(G6035)-YEAR($K$3))+(MONTH(G6035)-MONTH($K$3))</f>
        <v/>
      </c>
      <c r="Q6035" s="366">
        <f>IF(M6035="IBIRAPITANGA FASE 3",IF(O6035="Atraso",L6035,L6035/(1+$I$2)^P6035),IF(O6035="Atraso",L6035,L6035/(1+$I$1)^P6035))</f>
        <v/>
      </c>
      <c r="R6035">
        <f>IF(O6035="Atraso",$K$3-G6035,0)</f>
        <v/>
      </c>
      <c r="S6035">
        <f>IF(R6035&lt;=15,"Até 15",IF(R6035&lt;=30,"Entre 15 e 30",IF(R6035&lt;=60,"Entre 30 e 60",IF(R6035&lt;=90,"Entre 60 e 90",IF(R6035&lt;=120,"Entre 90 e 120",IF(R6035&lt;=150,"Entre 120 e 150",IF(R6035&lt;=180,"Entre 150 e 180","Superior a 180")))))))</f>
        <v/>
      </c>
    </row>
    <row r="6036">
      <c r="A6036" t="inlineStr">
        <is>
          <t>Q025L08</t>
        </is>
      </c>
      <c r="B6036" t="inlineStr">
        <is>
          <t>JORGE VALDO DOS SANTOS</t>
        </is>
      </c>
      <c r="C6036" t="n">
        <v>1</v>
      </c>
      <c r="D6036" t="inlineStr">
        <is>
          <t>IPCA</t>
        </is>
      </c>
      <c r="E6036" t="n">
        <v>0</v>
      </c>
      <c r="F6036" t="inlineStr">
        <is>
          <t>MENSAL</t>
        </is>
      </c>
      <c r="G6036" t="n">
        <v>45667</v>
      </c>
      <c r="H6036" t="n">
        <v>45667</v>
      </c>
      <c r="I6036" t="n">
        <v>37</v>
      </c>
      <c r="J6036" t="inlineStr">
        <is>
          <t>CARTEIRA</t>
        </is>
      </c>
      <c r="K6036" t="inlineStr">
        <is>
          <t>CONTRATO</t>
        </is>
      </c>
      <c r="L6036" t="n">
        <v>5445.58</v>
      </c>
      <c r="M6036" t="inlineStr">
        <is>
          <t>IBIRAPITANGA FASE 3</t>
        </is>
      </c>
      <c r="N6036" s="142">
        <f>DATE(YEAR(G6036),MONTH(G6036),1)</f>
        <v/>
      </c>
      <c r="O6036" s="132">
        <f>IF(G6036&gt;$K$3,"Futuro","Atraso")</f>
        <v/>
      </c>
      <c r="P6036">
        <f>12*(YEAR(G6036)-YEAR($K$3))+(MONTH(G6036)-MONTH($K$3))</f>
        <v/>
      </c>
      <c r="Q6036" s="366">
        <f>IF(M6036="IBIRAPITANGA FASE 3",IF(O6036="Atraso",L6036,L6036/(1+$I$2)^P6036),IF(O6036="Atraso",L6036,L6036/(1+$I$1)^P6036))</f>
        <v/>
      </c>
      <c r="R6036">
        <f>IF(O6036="Atraso",$K$3-G6036,0)</f>
        <v/>
      </c>
      <c r="S6036">
        <f>IF(R6036&lt;=15,"Até 15",IF(R6036&lt;=30,"Entre 15 e 30",IF(R6036&lt;=60,"Entre 30 e 60",IF(R6036&lt;=90,"Entre 60 e 90",IF(R6036&lt;=120,"Entre 90 e 120",IF(R6036&lt;=150,"Entre 120 e 150",IF(R6036&lt;=180,"Entre 150 e 180","Superior a 180")))))))</f>
        <v/>
      </c>
    </row>
    <row r="6037">
      <c r="A6037" t="inlineStr">
        <is>
          <t>Q025L08</t>
        </is>
      </c>
      <c r="B6037" t="inlineStr">
        <is>
          <t>JORGE VALDO DOS SANTOS</t>
        </is>
      </c>
      <c r="C6037" t="n">
        <v>1</v>
      </c>
      <c r="D6037" t="inlineStr">
        <is>
          <t>IPCA</t>
        </is>
      </c>
      <c r="E6037" t="n">
        <v>0</v>
      </c>
      <c r="F6037" t="inlineStr">
        <is>
          <t>MENSAL</t>
        </is>
      </c>
      <c r="G6037" t="n">
        <v>45698</v>
      </c>
      <c r="H6037" t="n">
        <v>45698</v>
      </c>
      <c r="I6037" t="n">
        <v>38</v>
      </c>
      <c r="J6037" t="inlineStr">
        <is>
          <t>CARTEIRA</t>
        </is>
      </c>
      <c r="K6037" t="inlineStr">
        <is>
          <t>CONTRATO</t>
        </is>
      </c>
      <c r="L6037" t="n">
        <v>5445.58</v>
      </c>
      <c r="M6037" t="inlineStr">
        <is>
          <t>IBIRAPITANGA FASE 3</t>
        </is>
      </c>
      <c r="N6037" s="142">
        <f>DATE(YEAR(G6037),MONTH(G6037),1)</f>
        <v/>
      </c>
      <c r="O6037" s="132">
        <f>IF(G6037&gt;$K$3,"Futuro","Atraso")</f>
        <v/>
      </c>
      <c r="P6037">
        <f>12*(YEAR(G6037)-YEAR($K$3))+(MONTH(G6037)-MONTH($K$3))</f>
        <v/>
      </c>
      <c r="Q6037" s="366">
        <f>IF(M6037="IBIRAPITANGA FASE 3",IF(O6037="Atraso",L6037,L6037/(1+$I$2)^P6037),IF(O6037="Atraso",L6037,L6037/(1+$I$1)^P6037))</f>
        <v/>
      </c>
      <c r="R6037">
        <f>IF(O6037="Atraso",$K$3-G6037,0)</f>
        <v/>
      </c>
      <c r="S6037">
        <f>IF(R6037&lt;=15,"Até 15",IF(R6037&lt;=30,"Entre 15 e 30",IF(R6037&lt;=60,"Entre 30 e 60",IF(R6037&lt;=90,"Entre 60 e 90",IF(R6037&lt;=120,"Entre 90 e 120",IF(R6037&lt;=150,"Entre 120 e 150",IF(R6037&lt;=180,"Entre 150 e 180","Superior a 180")))))))</f>
        <v/>
      </c>
    </row>
    <row r="6038">
      <c r="A6038" t="inlineStr">
        <is>
          <t>Q025L08</t>
        </is>
      </c>
      <c r="B6038" t="inlineStr">
        <is>
          <t>JORGE VALDO DOS SANTOS</t>
        </is>
      </c>
      <c r="C6038" t="n">
        <v>1</v>
      </c>
      <c r="D6038" t="inlineStr">
        <is>
          <t>IPCA</t>
        </is>
      </c>
      <c r="E6038" t="n">
        <v>0</v>
      </c>
      <c r="F6038" t="inlineStr">
        <is>
          <t>MENSAL</t>
        </is>
      </c>
      <c r="G6038" t="n">
        <v>45726</v>
      </c>
      <c r="H6038" t="n">
        <v>45726</v>
      </c>
      <c r="I6038" t="n">
        <v>39</v>
      </c>
      <c r="J6038" t="inlineStr">
        <is>
          <t>CARTEIRA</t>
        </is>
      </c>
      <c r="K6038" t="inlineStr">
        <is>
          <t>CONTRATO</t>
        </is>
      </c>
      <c r="L6038" t="n">
        <v>5445.58</v>
      </c>
      <c r="M6038" t="inlineStr">
        <is>
          <t>IBIRAPITANGA FASE 3</t>
        </is>
      </c>
      <c r="N6038" s="142">
        <f>DATE(YEAR(G6038),MONTH(G6038),1)</f>
        <v/>
      </c>
      <c r="O6038" s="132">
        <f>IF(G6038&gt;$K$3,"Futuro","Atraso")</f>
        <v/>
      </c>
      <c r="P6038">
        <f>12*(YEAR(G6038)-YEAR($K$3))+(MONTH(G6038)-MONTH($K$3))</f>
        <v/>
      </c>
      <c r="Q6038" s="366">
        <f>IF(M6038="IBIRAPITANGA FASE 3",IF(O6038="Atraso",L6038,L6038/(1+$I$2)^P6038),IF(O6038="Atraso",L6038,L6038/(1+$I$1)^P6038))</f>
        <v/>
      </c>
      <c r="R6038">
        <f>IF(O6038="Atraso",$K$3-G6038,0)</f>
        <v/>
      </c>
      <c r="S6038">
        <f>IF(R6038&lt;=15,"Até 15",IF(R6038&lt;=30,"Entre 15 e 30",IF(R6038&lt;=60,"Entre 30 e 60",IF(R6038&lt;=90,"Entre 60 e 90",IF(R6038&lt;=120,"Entre 90 e 120",IF(R6038&lt;=150,"Entre 120 e 150",IF(R6038&lt;=180,"Entre 150 e 180","Superior a 180")))))))</f>
        <v/>
      </c>
    </row>
    <row r="6039">
      <c r="A6039" t="inlineStr">
        <is>
          <t>Q025L08</t>
        </is>
      </c>
      <c r="B6039" t="inlineStr">
        <is>
          <t>JORGE VALDO DOS SANTOS</t>
        </is>
      </c>
      <c r="C6039" t="n">
        <v>1</v>
      </c>
      <c r="D6039" t="inlineStr">
        <is>
          <t>IPCA</t>
        </is>
      </c>
      <c r="E6039" t="n">
        <v>0</v>
      </c>
      <c r="F6039" t="inlineStr">
        <is>
          <t>MENSAL</t>
        </is>
      </c>
      <c r="G6039" t="n">
        <v>45757</v>
      </c>
      <c r="H6039" t="n">
        <v>45757</v>
      </c>
      <c r="I6039" t="n">
        <v>40</v>
      </c>
      <c r="J6039" t="inlineStr">
        <is>
          <t>CARTEIRA</t>
        </is>
      </c>
      <c r="K6039" t="inlineStr">
        <is>
          <t>CONTRATO</t>
        </is>
      </c>
      <c r="L6039" t="n">
        <v>5445.58</v>
      </c>
      <c r="M6039" t="inlineStr">
        <is>
          <t>IBIRAPITANGA FASE 3</t>
        </is>
      </c>
      <c r="N6039" s="142">
        <f>DATE(YEAR(G6039),MONTH(G6039),1)</f>
        <v/>
      </c>
      <c r="O6039" s="132">
        <f>IF(G6039&gt;$K$3,"Futuro","Atraso")</f>
        <v/>
      </c>
      <c r="P6039">
        <f>12*(YEAR(G6039)-YEAR($K$3))+(MONTH(G6039)-MONTH($K$3))</f>
        <v/>
      </c>
      <c r="Q6039" s="366">
        <f>IF(M6039="IBIRAPITANGA FASE 3",IF(O6039="Atraso",L6039,L6039/(1+$I$2)^P6039),IF(O6039="Atraso",L6039,L6039/(1+$I$1)^P6039))</f>
        <v/>
      </c>
      <c r="R6039">
        <f>IF(O6039="Atraso",$K$3-G6039,0)</f>
        <v/>
      </c>
      <c r="S6039">
        <f>IF(R6039&lt;=15,"Até 15",IF(R6039&lt;=30,"Entre 15 e 30",IF(R6039&lt;=60,"Entre 30 e 60",IF(R6039&lt;=90,"Entre 60 e 90",IF(R6039&lt;=120,"Entre 90 e 120",IF(R6039&lt;=150,"Entre 120 e 150",IF(R6039&lt;=180,"Entre 150 e 180","Superior a 180")))))))</f>
        <v/>
      </c>
    </row>
    <row r="6040">
      <c r="A6040" t="inlineStr">
        <is>
          <t>Q025L08</t>
        </is>
      </c>
      <c r="B6040" t="inlineStr">
        <is>
          <t>JORGE VALDO DOS SANTOS</t>
        </is>
      </c>
      <c r="C6040" t="n">
        <v>1</v>
      </c>
      <c r="D6040" t="inlineStr">
        <is>
          <t>IPCA</t>
        </is>
      </c>
      <c r="E6040" t="n">
        <v>0</v>
      </c>
      <c r="F6040" t="inlineStr">
        <is>
          <t>MENSAL</t>
        </is>
      </c>
      <c r="G6040" t="n">
        <v>45787</v>
      </c>
      <c r="H6040" t="n">
        <v>45787</v>
      </c>
      <c r="I6040" t="n">
        <v>41</v>
      </c>
      <c r="J6040" t="inlineStr">
        <is>
          <t>CARTEIRA</t>
        </is>
      </c>
      <c r="K6040" t="inlineStr">
        <is>
          <t>CONTRATO</t>
        </is>
      </c>
      <c r="L6040" t="n">
        <v>5445.58</v>
      </c>
      <c r="M6040" t="inlineStr">
        <is>
          <t>IBIRAPITANGA FASE 3</t>
        </is>
      </c>
      <c r="N6040" s="142">
        <f>DATE(YEAR(G6040),MONTH(G6040),1)</f>
        <v/>
      </c>
      <c r="O6040" s="132">
        <f>IF(G6040&gt;$K$3,"Futuro","Atraso")</f>
        <v/>
      </c>
      <c r="P6040">
        <f>12*(YEAR(G6040)-YEAR($K$3))+(MONTH(G6040)-MONTH($K$3))</f>
        <v/>
      </c>
      <c r="Q6040" s="366">
        <f>IF(M6040="IBIRAPITANGA FASE 3",IF(O6040="Atraso",L6040,L6040/(1+$I$2)^P6040),IF(O6040="Atraso",L6040,L6040/(1+$I$1)^P6040))</f>
        <v/>
      </c>
      <c r="R6040">
        <f>IF(O6040="Atraso",$K$3-G6040,0)</f>
        <v/>
      </c>
      <c r="S6040">
        <f>IF(R6040&lt;=15,"Até 15",IF(R6040&lt;=30,"Entre 15 e 30",IF(R6040&lt;=60,"Entre 30 e 60",IF(R6040&lt;=90,"Entre 60 e 90",IF(R6040&lt;=120,"Entre 90 e 120",IF(R6040&lt;=150,"Entre 120 e 150",IF(R6040&lt;=180,"Entre 150 e 180","Superior a 180")))))))</f>
        <v/>
      </c>
    </row>
    <row r="6041">
      <c r="A6041" t="inlineStr">
        <is>
          <t>Q025L08</t>
        </is>
      </c>
      <c r="B6041" t="inlineStr">
        <is>
          <t>JORGE VALDO DOS SANTOS</t>
        </is>
      </c>
      <c r="C6041" t="n">
        <v>1</v>
      </c>
      <c r="D6041" t="inlineStr">
        <is>
          <t>IPCA</t>
        </is>
      </c>
      <c r="E6041" t="n">
        <v>0</v>
      </c>
      <c r="F6041" t="inlineStr">
        <is>
          <t>MENSAL</t>
        </is>
      </c>
      <c r="G6041" t="n">
        <v>45818</v>
      </c>
      <c r="H6041" t="n">
        <v>45818</v>
      </c>
      <c r="I6041" t="n">
        <v>42</v>
      </c>
      <c r="J6041" t="inlineStr">
        <is>
          <t>CARTEIRA</t>
        </is>
      </c>
      <c r="K6041" t="inlineStr">
        <is>
          <t>CONTRATO</t>
        </is>
      </c>
      <c r="L6041" t="n">
        <v>5445.58</v>
      </c>
      <c r="M6041" t="inlineStr">
        <is>
          <t>IBIRAPITANGA FASE 3</t>
        </is>
      </c>
      <c r="N6041" s="142">
        <f>DATE(YEAR(G6041),MONTH(G6041),1)</f>
        <v/>
      </c>
      <c r="O6041" s="132">
        <f>IF(G6041&gt;$K$3,"Futuro","Atraso")</f>
        <v/>
      </c>
      <c r="P6041">
        <f>12*(YEAR(G6041)-YEAR($K$3))+(MONTH(G6041)-MONTH($K$3))</f>
        <v/>
      </c>
      <c r="Q6041" s="366">
        <f>IF(M6041="IBIRAPITANGA FASE 3",IF(O6041="Atraso",L6041,L6041/(1+$I$2)^P6041),IF(O6041="Atraso",L6041,L6041/(1+$I$1)^P6041))</f>
        <v/>
      </c>
      <c r="R6041">
        <f>IF(O6041="Atraso",$K$3-G6041,0)</f>
        <v/>
      </c>
      <c r="S6041">
        <f>IF(R6041&lt;=15,"Até 15",IF(R6041&lt;=30,"Entre 15 e 30",IF(R6041&lt;=60,"Entre 30 e 60",IF(R6041&lt;=90,"Entre 60 e 90",IF(R6041&lt;=120,"Entre 90 e 120",IF(R6041&lt;=150,"Entre 120 e 150",IF(R6041&lt;=180,"Entre 150 e 180","Superior a 180")))))))</f>
        <v/>
      </c>
    </row>
    <row r="6042">
      <c r="A6042" t="inlineStr">
        <is>
          <t>Q025L08</t>
        </is>
      </c>
      <c r="B6042" t="inlineStr">
        <is>
          <t>JORGE VALDO DOS SANTOS</t>
        </is>
      </c>
      <c r="C6042" t="n">
        <v>1</v>
      </c>
      <c r="D6042" t="inlineStr">
        <is>
          <t>IPCA</t>
        </is>
      </c>
      <c r="E6042" t="n">
        <v>0</v>
      </c>
      <c r="F6042" t="inlineStr">
        <is>
          <t>MENSAL</t>
        </is>
      </c>
      <c r="G6042" t="n">
        <v>45848</v>
      </c>
      <c r="H6042" t="n">
        <v>45848</v>
      </c>
      <c r="I6042" t="n">
        <v>43</v>
      </c>
      <c r="J6042" t="inlineStr">
        <is>
          <t>CARTEIRA</t>
        </is>
      </c>
      <c r="K6042" t="inlineStr">
        <is>
          <t>CONTRATO</t>
        </is>
      </c>
      <c r="L6042" t="n">
        <v>5445.58</v>
      </c>
      <c r="M6042" t="inlineStr">
        <is>
          <t>IBIRAPITANGA FASE 3</t>
        </is>
      </c>
      <c r="N6042" s="142">
        <f>DATE(YEAR(G6042),MONTH(G6042),1)</f>
        <v/>
      </c>
      <c r="O6042" s="132">
        <f>IF(G6042&gt;$K$3,"Futuro","Atraso")</f>
        <v/>
      </c>
      <c r="P6042">
        <f>12*(YEAR(G6042)-YEAR($K$3))+(MONTH(G6042)-MONTH($K$3))</f>
        <v/>
      </c>
      <c r="Q6042" s="366">
        <f>IF(M6042="IBIRAPITANGA FASE 3",IF(O6042="Atraso",L6042,L6042/(1+$I$2)^P6042),IF(O6042="Atraso",L6042,L6042/(1+$I$1)^P6042))</f>
        <v/>
      </c>
      <c r="R6042">
        <f>IF(O6042="Atraso",$K$3-G6042,0)</f>
        <v/>
      </c>
      <c r="S6042">
        <f>IF(R6042&lt;=15,"Até 15",IF(R6042&lt;=30,"Entre 15 e 30",IF(R6042&lt;=60,"Entre 30 e 60",IF(R6042&lt;=90,"Entre 60 e 90",IF(R6042&lt;=120,"Entre 90 e 120",IF(R6042&lt;=150,"Entre 120 e 150",IF(R6042&lt;=180,"Entre 150 e 180","Superior a 180")))))))</f>
        <v/>
      </c>
    </row>
    <row r="6043">
      <c r="A6043" t="inlineStr">
        <is>
          <t>Q025L08</t>
        </is>
      </c>
      <c r="B6043" t="inlineStr">
        <is>
          <t>JORGE VALDO DOS SANTOS</t>
        </is>
      </c>
      <c r="C6043" t="n">
        <v>1</v>
      </c>
      <c r="D6043" t="inlineStr">
        <is>
          <t>IPCA</t>
        </is>
      </c>
      <c r="E6043" t="n">
        <v>0</v>
      </c>
      <c r="F6043" t="inlineStr">
        <is>
          <t>MENSAL</t>
        </is>
      </c>
      <c r="G6043" t="n">
        <v>45879</v>
      </c>
      <c r="H6043" t="n">
        <v>45879</v>
      </c>
      <c r="I6043" t="n">
        <v>44</v>
      </c>
      <c r="J6043" t="inlineStr">
        <is>
          <t>CARTEIRA</t>
        </is>
      </c>
      <c r="K6043" t="inlineStr">
        <is>
          <t>CONTRATO</t>
        </is>
      </c>
      <c r="L6043" t="n">
        <v>5445.58</v>
      </c>
      <c r="M6043" t="inlineStr">
        <is>
          <t>IBIRAPITANGA FASE 3</t>
        </is>
      </c>
      <c r="N6043" s="142">
        <f>DATE(YEAR(G6043),MONTH(G6043),1)</f>
        <v/>
      </c>
      <c r="O6043" s="132">
        <f>IF(G6043&gt;$K$3,"Futuro","Atraso")</f>
        <v/>
      </c>
      <c r="P6043">
        <f>12*(YEAR(G6043)-YEAR($K$3))+(MONTH(G6043)-MONTH($K$3))</f>
        <v/>
      </c>
      <c r="Q6043" s="366">
        <f>IF(M6043="IBIRAPITANGA FASE 3",IF(O6043="Atraso",L6043,L6043/(1+$I$2)^P6043),IF(O6043="Atraso",L6043,L6043/(1+$I$1)^P6043))</f>
        <v/>
      </c>
      <c r="R6043">
        <f>IF(O6043="Atraso",$K$3-G6043,0)</f>
        <v/>
      </c>
      <c r="S6043">
        <f>IF(R6043&lt;=15,"Até 15",IF(R6043&lt;=30,"Entre 15 e 30",IF(R6043&lt;=60,"Entre 30 e 60",IF(R6043&lt;=90,"Entre 60 e 90",IF(R6043&lt;=120,"Entre 90 e 120",IF(R6043&lt;=150,"Entre 120 e 150",IF(R6043&lt;=180,"Entre 150 e 180","Superior a 180")))))))</f>
        <v/>
      </c>
    </row>
    <row r="6044">
      <c r="A6044" t="inlineStr">
        <is>
          <t>Q025L08</t>
        </is>
      </c>
      <c r="B6044" t="inlineStr">
        <is>
          <t>JORGE VALDO DOS SANTOS</t>
        </is>
      </c>
      <c r="C6044" t="n">
        <v>1</v>
      </c>
      <c r="D6044" t="inlineStr">
        <is>
          <t>IPCA</t>
        </is>
      </c>
      <c r="E6044" t="n">
        <v>0</v>
      </c>
      <c r="F6044" t="inlineStr">
        <is>
          <t>MENSAL</t>
        </is>
      </c>
      <c r="G6044" t="n">
        <v>45910</v>
      </c>
      <c r="H6044" t="n">
        <v>45910</v>
      </c>
      <c r="I6044" t="n">
        <v>45</v>
      </c>
      <c r="J6044" t="inlineStr">
        <is>
          <t>CARTEIRA</t>
        </is>
      </c>
      <c r="K6044" t="inlineStr">
        <is>
          <t>CONTRATO</t>
        </is>
      </c>
      <c r="L6044" t="n">
        <v>5445.58</v>
      </c>
      <c r="M6044" t="inlineStr">
        <is>
          <t>IBIRAPITANGA FASE 3</t>
        </is>
      </c>
      <c r="N6044" s="142">
        <f>DATE(YEAR(G6044),MONTH(G6044),1)</f>
        <v/>
      </c>
      <c r="O6044" s="132">
        <f>IF(G6044&gt;$K$3,"Futuro","Atraso")</f>
        <v/>
      </c>
      <c r="P6044">
        <f>12*(YEAR(G6044)-YEAR($K$3))+(MONTH(G6044)-MONTH($K$3))</f>
        <v/>
      </c>
      <c r="Q6044" s="366">
        <f>IF(M6044="IBIRAPITANGA FASE 3",IF(O6044="Atraso",L6044,L6044/(1+$I$2)^P6044),IF(O6044="Atraso",L6044,L6044/(1+$I$1)^P6044))</f>
        <v/>
      </c>
      <c r="R6044">
        <f>IF(O6044="Atraso",$K$3-G6044,0)</f>
        <v/>
      </c>
      <c r="S6044">
        <f>IF(R6044&lt;=15,"Até 15",IF(R6044&lt;=30,"Entre 15 e 30",IF(R6044&lt;=60,"Entre 30 e 60",IF(R6044&lt;=90,"Entre 60 e 90",IF(R6044&lt;=120,"Entre 90 e 120",IF(R6044&lt;=150,"Entre 120 e 150",IF(R6044&lt;=180,"Entre 150 e 180","Superior a 180")))))))</f>
        <v/>
      </c>
    </row>
    <row r="6045">
      <c r="A6045" t="inlineStr">
        <is>
          <t>Q025L08</t>
        </is>
      </c>
      <c r="B6045" t="inlineStr">
        <is>
          <t>JORGE VALDO DOS SANTOS</t>
        </is>
      </c>
      <c r="C6045" t="n">
        <v>1</v>
      </c>
      <c r="D6045" t="inlineStr">
        <is>
          <t>IPCA</t>
        </is>
      </c>
      <c r="E6045" t="n">
        <v>0</v>
      </c>
      <c r="F6045" t="inlineStr">
        <is>
          <t>MENSAL</t>
        </is>
      </c>
      <c r="G6045" t="n">
        <v>45940</v>
      </c>
      <c r="H6045" t="n">
        <v>45940</v>
      </c>
      <c r="I6045" t="n">
        <v>46</v>
      </c>
      <c r="J6045" t="inlineStr">
        <is>
          <t>CARTEIRA</t>
        </is>
      </c>
      <c r="K6045" t="inlineStr">
        <is>
          <t>CONTRATO</t>
        </is>
      </c>
      <c r="L6045" t="n">
        <v>5445.58</v>
      </c>
      <c r="M6045" t="inlineStr">
        <is>
          <t>IBIRAPITANGA FASE 3</t>
        </is>
      </c>
      <c r="N6045" s="142">
        <f>DATE(YEAR(G6045),MONTH(G6045),1)</f>
        <v/>
      </c>
      <c r="O6045" s="132">
        <f>IF(G6045&gt;$K$3,"Futuro","Atraso")</f>
        <v/>
      </c>
      <c r="P6045">
        <f>12*(YEAR(G6045)-YEAR($K$3))+(MONTH(G6045)-MONTH($K$3))</f>
        <v/>
      </c>
      <c r="Q6045" s="366">
        <f>IF(M6045="IBIRAPITANGA FASE 3",IF(O6045="Atraso",L6045,L6045/(1+$I$2)^P6045),IF(O6045="Atraso",L6045,L6045/(1+$I$1)^P6045))</f>
        <v/>
      </c>
      <c r="R6045">
        <f>IF(O6045="Atraso",$K$3-G6045,0)</f>
        <v/>
      </c>
      <c r="S6045">
        <f>IF(R6045&lt;=15,"Até 15",IF(R6045&lt;=30,"Entre 15 e 30",IF(R6045&lt;=60,"Entre 30 e 60",IF(R6045&lt;=90,"Entre 60 e 90",IF(R6045&lt;=120,"Entre 90 e 120",IF(R6045&lt;=150,"Entre 120 e 150",IF(R6045&lt;=180,"Entre 150 e 180","Superior a 180")))))))</f>
        <v/>
      </c>
    </row>
    <row r="6046">
      <c r="A6046" t="inlineStr">
        <is>
          <t>Q025L08</t>
        </is>
      </c>
      <c r="B6046" t="inlineStr">
        <is>
          <t>JORGE VALDO DOS SANTOS</t>
        </is>
      </c>
      <c r="C6046" t="n">
        <v>1</v>
      </c>
      <c r="D6046" t="inlineStr">
        <is>
          <t>IPCA</t>
        </is>
      </c>
      <c r="E6046" t="n">
        <v>0</v>
      </c>
      <c r="F6046" t="inlineStr">
        <is>
          <t>MENSAL</t>
        </is>
      </c>
      <c r="G6046" t="n">
        <v>45971</v>
      </c>
      <c r="H6046" t="n">
        <v>45971</v>
      </c>
      <c r="I6046" t="n">
        <v>47</v>
      </c>
      <c r="J6046" t="inlineStr">
        <is>
          <t>CARTEIRA</t>
        </is>
      </c>
      <c r="K6046" t="inlineStr">
        <is>
          <t>CONTRATO</t>
        </is>
      </c>
      <c r="L6046" t="n">
        <v>5445.58</v>
      </c>
      <c r="M6046" t="inlineStr">
        <is>
          <t>IBIRAPITANGA FASE 3</t>
        </is>
      </c>
      <c r="N6046" s="142">
        <f>DATE(YEAR(G6046),MONTH(G6046),1)</f>
        <v/>
      </c>
      <c r="O6046" s="132">
        <f>IF(G6046&gt;$K$3,"Futuro","Atraso")</f>
        <v/>
      </c>
      <c r="P6046">
        <f>12*(YEAR(G6046)-YEAR($K$3))+(MONTH(G6046)-MONTH($K$3))</f>
        <v/>
      </c>
      <c r="Q6046" s="366">
        <f>IF(M6046="IBIRAPITANGA FASE 3",IF(O6046="Atraso",L6046,L6046/(1+$I$2)^P6046),IF(O6046="Atraso",L6046,L6046/(1+$I$1)^P6046))</f>
        <v/>
      </c>
      <c r="R6046">
        <f>IF(O6046="Atraso",$K$3-G6046,0)</f>
        <v/>
      </c>
      <c r="S6046">
        <f>IF(R6046&lt;=15,"Até 15",IF(R6046&lt;=30,"Entre 15 e 30",IF(R6046&lt;=60,"Entre 30 e 60",IF(R6046&lt;=90,"Entre 60 e 90",IF(R6046&lt;=120,"Entre 90 e 120",IF(R6046&lt;=150,"Entre 120 e 150",IF(R6046&lt;=180,"Entre 150 e 180","Superior a 180")))))))</f>
        <v/>
      </c>
    </row>
    <row r="6047">
      <c r="A6047" t="inlineStr">
        <is>
          <t>Q025L08</t>
        </is>
      </c>
      <c r="B6047" t="inlineStr">
        <is>
          <t>JORGE VALDO DOS SANTOS</t>
        </is>
      </c>
      <c r="C6047" t="n">
        <v>1</v>
      </c>
      <c r="D6047" t="inlineStr">
        <is>
          <t>IPCA</t>
        </is>
      </c>
      <c r="E6047" t="n">
        <v>0</v>
      </c>
      <c r="F6047" t="inlineStr">
        <is>
          <t>MENSAL</t>
        </is>
      </c>
      <c r="G6047" t="n">
        <v>45971</v>
      </c>
      <c r="H6047" t="n">
        <v>45971</v>
      </c>
      <c r="I6047" t="n">
        <v>4</v>
      </c>
      <c r="J6047" t="inlineStr">
        <is>
          <t>CARTEIRA</t>
        </is>
      </c>
      <c r="K6047" t="inlineStr">
        <is>
          <t>CONTRATO</t>
        </is>
      </c>
      <c r="L6047" t="n">
        <v>16336.75</v>
      </c>
      <c r="M6047" t="inlineStr">
        <is>
          <t>IBIRAPITANGA FASE 3</t>
        </is>
      </c>
      <c r="N6047" s="142">
        <f>DATE(YEAR(G6047),MONTH(G6047),1)</f>
        <v/>
      </c>
      <c r="O6047" s="132">
        <f>IF(G6047&gt;$K$3,"Futuro","Atraso")</f>
        <v/>
      </c>
      <c r="P6047">
        <f>12*(YEAR(G6047)-YEAR($K$3))+(MONTH(G6047)-MONTH($K$3))</f>
        <v/>
      </c>
      <c r="Q6047" s="366">
        <f>IF(M6047="IBIRAPITANGA FASE 3",IF(O6047="Atraso",L6047,L6047/(1+$I$2)^P6047),IF(O6047="Atraso",L6047,L6047/(1+$I$1)^P6047))</f>
        <v/>
      </c>
      <c r="R6047">
        <f>IF(O6047="Atraso",$K$3-G6047,0)</f>
        <v/>
      </c>
      <c r="S6047">
        <f>IF(R6047&lt;=15,"Até 15",IF(R6047&lt;=30,"Entre 15 e 30",IF(R6047&lt;=60,"Entre 30 e 60",IF(R6047&lt;=90,"Entre 60 e 90",IF(R6047&lt;=120,"Entre 90 e 120",IF(R6047&lt;=150,"Entre 120 e 150",IF(R6047&lt;=180,"Entre 150 e 180","Superior a 180")))))))</f>
        <v/>
      </c>
    </row>
    <row r="6048">
      <c r="A6048" t="inlineStr">
        <is>
          <t>Q025L08</t>
        </is>
      </c>
      <c r="B6048" t="inlineStr">
        <is>
          <t>JORGE VALDO DOS SANTOS</t>
        </is>
      </c>
      <c r="C6048" t="n">
        <v>1</v>
      </c>
      <c r="D6048" t="inlineStr">
        <is>
          <t>IPCA</t>
        </is>
      </c>
      <c r="E6048" t="n">
        <v>0</v>
      </c>
      <c r="F6048" t="inlineStr">
        <is>
          <t>MENSAL</t>
        </is>
      </c>
      <c r="G6048" t="n">
        <v>46001</v>
      </c>
      <c r="H6048" t="n">
        <v>46001</v>
      </c>
      <c r="I6048" t="n">
        <v>48</v>
      </c>
      <c r="J6048" t="inlineStr">
        <is>
          <t>CARTEIRA</t>
        </is>
      </c>
      <c r="K6048" t="inlineStr">
        <is>
          <t>CONTRATO</t>
        </is>
      </c>
      <c r="L6048" t="n">
        <v>5445.58</v>
      </c>
      <c r="M6048" t="inlineStr">
        <is>
          <t>IBIRAPITANGA FASE 3</t>
        </is>
      </c>
      <c r="N6048" s="142">
        <f>DATE(YEAR(G6048),MONTH(G6048),1)</f>
        <v/>
      </c>
      <c r="O6048" s="132">
        <f>IF(G6048&gt;$K$3,"Futuro","Atraso")</f>
        <v/>
      </c>
      <c r="P6048">
        <f>12*(YEAR(G6048)-YEAR($K$3))+(MONTH(G6048)-MONTH($K$3))</f>
        <v/>
      </c>
      <c r="Q6048" s="366">
        <f>IF(M6048="IBIRAPITANGA FASE 3",IF(O6048="Atraso",L6048,L6048/(1+$I$2)^P6048),IF(O6048="Atraso",L6048,L6048/(1+$I$1)^P6048))</f>
        <v/>
      </c>
      <c r="R6048">
        <f>IF(O6048="Atraso",$K$3-G6048,0)</f>
        <v/>
      </c>
      <c r="S6048">
        <f>IF(R6048&lt;=15,"Até 15",IF(R6048&lt;=30,"Entre 15 e 30",IF(R6048&lt;=60,"Entre 30 e 60",IF(R6048&lt;=90,"Entre 60 e 90",IF(R6048&lt;=120,"Entre 90 e 120",IF(R6048&lt;=150,"Entre 120 e 150",IF(R6048&lt;=180,"Entre 150 e 180","Superior a 180")))))))</f>
        <v/>
      </c>
    </row>
    <row r="6049">
      <c r="A6049" t="inlineStr">
        <is>
          <t>Q025L09</t>
        </is>
      </c>
      <c r="B6049" t="inlineStr">
        <is>
          <t>UELINTON MATOS SOUZA DE OLIVEIRA</t>
        </is>
      </c>
      <c r="C6049" t="n">
        <v>1</v>
      </c>
      <c r="D6049" t="inlineStr">
        <is>
          <t>IPCA</t>
        </is>
      </c>
      <c r="E6049" t="n">
        <v>0</v>
      </c>
      <c r="F6049" t="inlineStr">
        <is>
          <t>MENSAL</t>
        </is>
      </c>
      <c r="G6049" t="n">
        <v>45245</v>
      </c>
      <c r="H6049" t="n">
        <v>45245</v>
      </c>
      <c r="I6049" t="n">
        <v>24</v>
      </c>
      <c r="J6049" t="inlineStr">
        <is>
          <t>CARTEIRA</t>
        </is>
      </c>
      <c r="K6049" t="inlineStr">
        <is>
          <t>CONTRATO</t>
        </is>
      </c>
      <c r="L6049" t="n">
        <v>5135.55</v>
      </c>
      <c r="M6049" t="inlineStr">
        <is>
          <t>IBIRAPITANGA FASE 3</t>
        </is>
      </c>
      <c r="N6049" s="142">
        <f>DATE(YEAR(G6049),MONTH(G6049),1)</f>
        <v/>
      </c>
      <c r="O6049" s="132">
        <f>IF(G6049&gt;$K$3,"Futuro","Atraso")</f>
        <v/>
      </c>
      <c r="P6049">
        <f>12*(YEAR(G6049)-YEAR($K$3))+(MONTH(G6049)-MONTH($K$3))</f>
        <v/>
      </c>
      <c r="Q6049" s="366">
        <f>IF(M6049="IBIRAPITANGA FASE 3",IF(O6049="Atraso",L6049,L6049/(1+$I$2)^P6049),IF(O6049="Atraso",L6049,L6049/(1+$I$1)^P6049))</f>
        <v/>
      </c>
      <c r="R6049">
        <f>IF(O6049="Atraso",$K$3-G6049,0)</f>
        <v/>
      </c>
      <c r="S6049">
        <f>IF(R6049&lt;=15,"Até 15",IF(R6049&lt;=30,"Entre 15 e 30",IF(R6049&lt;=60,"Entre 30 e 60",IF(R6049&lt;=90,"Entre 60 e 90",IF(R6049&lt;=120,"Entre 90 e 120",IF(R6049&lt;=150,"Entre 120 e 150",IF(R6049&lt;=180,"Entre 150 e 180","Superior a 180")))))))</f>
        <v/>
      </c>
    </row>
    <row r="6050">
      <c r="A6050" t="inlineStr">
        <is>
          <t>Q025L09</t>
        </is>
      </c>
      <c r="B6050" t="inlineStr">
        <is>
          <t>UELINTON MATOS SOUZA DE OLIVEIRA</t>
        </is>
      </c>
      <c r="C6050" t="n">
        <v>1</v>
      </c>
      <c r="D6050" t="inlineStr">
        <is>
          <t>IPCA</t>
        </is>
      </c>
      <c r="E6050" t="n">
        <v>0</v>
      </c>
      <c r="F6050" t="inlineStr">
        <is>
          <t>MENSAL</t>
        </is>
      </c>
      <c r="G6050" t="n">
        <v>45245</v>
      </c>
      <c r="H6050" t="n">
        <v>45245</v>
      </c>
      <c r="I6050" t="n">
        <v>2</v>
      </c>
      <c r="J6050" t="inlineStr">
        <is>
          <t>CARTEIRA</t>
        </is>
      </c>
      <c r="K6050" t="inlineStr">
        <is>
          <t>CONTRATO</t>
        </is>
      </c>
      <c r="L6050" t="n">
        <v>20542.18</v>
      </c>
      <c r="M6050" t="inlineStr">
        <is>
          <t>IBIRAPITANGA FASE 3</t>
        </is>
      </c>
      <c r="N6050" s="142">
        <f>DATE(YEAR(G6050),MONTH(G6050),1)</f>
        <v/>
      </c>
      <c r="O6050" s="132">
        <f>IF(G6050&gt;$K$3,"Futuro","Atraso")</f>
        <v/>
      </c>
      <c r="P6050">
        <f>12*(YEAR(G6050)-YEAR($K$3))+(MONTH(G6050)-MONTH($K$3))</f>
        <v/>
      </c>
      <c r="Q6050" s="366">
        <f>IF(M6050="IBIRAPITANGA FASE 3",IF(O6050="Atraso",L6050,L6050/(1+$I$2)^P6050),IF(O6050="Atraso",L6050,L6050/(1+$I$1)^P6050))</f>
        <v/>
      </c>
      <c r="R6050">
        <f>IF(O6050="Atraso",$K$3-G6050,0)</f>
        <v/>
      </c>
      <c r="S6050">
        <f>IF(R6050&lt;=15,"Até 15",IF(R6050&lt;=30,"Entre 15 e 30",IF(R6050&lt;=60,"Entre 30 e 60",IF(R6050&lt;=90,"Entre 60 e 90",IF(R6050&lt;=120,"Entre 90 e 120",IF(R6050&lt;=150,"Entre 120 e 150",IF(R6050&lt;=180,"Entre 150 e 180","Superior a 180")))))))</f>
        <v/>
      </c>
    </row>
    <row r="6051">
      <c r="A6051" t="inlineStr">
        <is>
          <t>Q025L09</t>
        </is>
      </c>
      <c r="B6051" t="inlineStr">
        <is>
          <t>UELINTON MATOS SOUZA DE OLIVEIRA</t>
        </is>
      </c>
      <c r="C6051" t="n">
        <v>1</v>
      </c>
      <c r="D6051" t="inlineStr">
        <is>
          <t>IPCA</t>
        </is>
      </c>
      <c r="E6051" t="n">
        <v>0</v>
      </c>
      <c r="F6051" t="inlineStr">
        <is>
          <t>MENSAL</t>
        </is>
      </c>
      <c r="G6051" t="n">
        <v>45275</v>
      </c>
      <c r="H6051" t="n">
        <v>45275</v>
      </c>
      <c r="I6051" t="n">
        <v>25</v>
      </c>
      <c r="J6051" t="inlineStr">
        <is>
          <t>CARTEIRA</t>
        </is>
      </c>
      <c r="K6051" t="inlineStr">
        <is>
          <t>CONTRATO</t>
        </is>
      </c>
      <c r="L6051" t="n">
        <v>5135.55</v>
      </c>
      <c r="M6051" t="inlineStr">
        <is>
          <t>IBIRAPITANGA FASE 3</t>
        </is>
      </c>
      <c r="N6051" s="142">
        <f>DATE(YEAR(G6051),MONTH(G6051),1)</f>
        <v/>
      </c>
      <c r="O6051" s="132">
        <f>IF(G6051&gt;$K$3,"Futuro","Atraso")</f>
        <v/>
      </c>
      <c r="P6051">
        <f>12*(YEAR(G6051)-YEAR($K$3))+(MONTH(G6051)-MONTH($K$3))</f>
        <v/>
      </c>
      <c r="Q6051" s="366">
        <f>IF(M6051="IBIRAPITANGA FASE 3",IF(O6051="Atraso",L6051,L6051/(1+$I$2)^P6051),IF(O6051="Atraso",L6051,L6051/(1+$I$1)^P6051))</f>
        <v/>
      </c>
      <c r="R6051">
        <f>IF(O6051="Atraso",$K$3-G6051,0)</f>
        <v/>
      </c>
      <c r="S6051">
        <f>IF(R6051&lt;=15,"Até 15",IF(R6051&lt;=30,"Entre 15 e 30",IF(R6051&lt;=60,"Entre 30 e 60",IF(R6051&lt;=90,"Entre 60 e 90",IF(R6051&lt;=120,"Entre 90 e 120",IF(R6051&lt;=150,"Entre 120 e 150",IF(R6051&lt;=180,"Entre 150 e 180","Superior a 180")))))))</f>
        <v/>
      </c>
    </row>
    <row r="6052">
      <c r="A6052" t="inlineStr">
        <is>
          <t>Q025L09</t>
        </is>
      </c>
      <c r="B6052" t="inlineStr">
        <is>
          <t>UELINTON MATOS SOUZA DE OLIVEIRA</t>
        </is>
      </c>
      <c r="C6052" t="n">
        <v>1</v>
      </c>
      <c r="D6052" t="inlineStr">
        <is>
          <t>IPCA</t>
        </is>
      </c>
      <c r="E6052" t="n">
        <v>0</v>
      </c>
      <c r="F6052" t="inlineStr">
        <is>
          <t>MENSAL</t>
        </is>
      </c>
      <c r="G6052" t="n">
        <v>45306</v>
      </c>
      <c r="H6052" t="n">
        <v>45306</v>
      </c>
      <c r="I6052" t="n">
        <v>26</v>
      </c>
      <c r="J6052" t="inlineStr">
        <is>
          <t>CARTEIRA</t>
        </is>
      </c>
      <c r="K6052" t="inlineStr">
        <is>
          <t>CONTRATO</t>
        </is>
      </c>
      <c r="L6052" t="n">
        <v>5135.55</v>
      </c>
      <c r="M6052" t="inlineStr">
        <is>
          <t>IBIRAPITANGA FASE 3</t>
        </is>
      </c>
      <c r="N6052" s="142">
        <f>DATE(YEAR(G6052),MONTH(G6052),1)</f>
        <v/>
      </c>
      <c r="O6052" s="132">
        <f>IF(G6052&gt;$K$3,"Futuro","Atraso")</f>
        <v/>
      </c>
      <c r="P6052">
        <f>12*(YEAR(G6052)-YEAR($K$3))+(MONTH(G6052)-MONTH($K$3))</f>
        <v/>
      </c>
      <c r="Q6052" s="366">
        <f>IF(M6052="IBIRAPITANGA FASE 3",IF(O6052="Atraso",L6052,L6052/(1+$I$2)^P6052),IF(O6052="Atraso",L6052,L6052/(1+$I$1)^P6052))</f>
        <v/>
      </c>
      <c r="R6052">
        <f>IF(O6052="Atraso",$K$3-G6052,0)</f>
        <v/>
      </c>
      <c r="S6052">
        <f>IF(R6052&lt;=15,"Até 15",IF(R6052&lt;=30,"Entre 15 e 30",IF(R6052&lt;=60,"Entre 30 e 60",IF(R6052&lt;=90,"Entre 60 e 90",IF(R6052&lt;=120,"Entre 90 e 120",IF(R6052&lt;=150,"Entre 120 e 150",IF(R6052&lt;=180,"Entre 150 e 180","Superior a 180")))))))</f>
        <v/>
      </c>
    </row>
    <row r="6053">
      <c r="A6053" t="inlineStr">
        <is>
          <t>Q025L09</t>
        </is>
      </c>
      <c r="B6053" t="inlineStr">
        <is>
          <t>UELINTON MATOS SOUZA DE OLIVEIRA</t>
        </is>
      </c>
      <c r="C6053" t="n">
        <v>1</v>
      </c>
      <c r="D6053" t="inlineStr">
        <is>
          <t>IPCA</t>
        </is>
      </c>
      <c r="E6053" t="n">
        <v>0</v>
      </c>
      <c r="F6053" t="inlineStr">
        <is>
          <t>MENSAL</t>
        </is>
      </c>
      <c r="G6053" t="n">
        <v>45337</v>
      </c>
      <c r="H6053" t="n">
        <v>45337</v>
      </c>
      <c r="I6053" t="n">
        <v>27</v>
      </c>
      <c r="J6053" t="inlineStr">
        <is>
          <t>CARTEIRA</t>
        </is>
      </c>
      <c r="K6053" t="inlineStr">
        <is>
          <t>CONTRATO</t>
        </is>
      </c>
      <c r="L6053" t="n">
        <v>5135.55</v>
      </c>
      <c r="M6053" t="inlineStr">
        <is>
          <t>IBIRAPITANGA FASE 3</t>
        </is>
      </c>
      <c r="N6053" s="142">
        <f>DATE(YEAR(G6053),MONTH(G6053),1)</f>
        <v/>
      </c>
      <c r="O6053" s="132">
        <f>IF(G6053&gt;$K$3,"Futuro","Atraso")</f>
        <v/>
      </c>
      <c r="P6053">
        <f>12*(YEAR(G6053)-YEAR($K$3))+(MONTH(G6053)-MONTH($K$3))</f>
        <v/>
      </c>
      <c r="Q6053" s="366">
        <f>IF(M6053="IBIRAPITANGA FASE 3",IF(O6053="Atraso",L6053,L6053/(1+$I$2)^P6053),IF(O6053="Atraso",L6053,L6053/(1+$I$1)^P6053))</f>
        <v/>
      </c>
      <c r="R6053">
        <f>IF(O6053="Atraso",$K$3-G6053,0)</f>
        <v/>
      </c>
      <c r="S6053">
        <f>IF(R6053&lt;=15,"Até 15",IF(R6053&lt;=30,"Entre 15 e 30",IF(R6053&lt;=60,"Entre 30 e 60",IF(R6053&lt;=90,"Entre 60 e 90",IF(R6053&lt;=120,"Entre 90 e 120",IF(R6053&lt;=150,"Entre 120 e 150",IF(R6053&lt;=180,"Entre 150 e 180","Superior a 180")))))))</f>
        <v/>
      </c>
    </row>
    <row r="6054">
      <c r="A6054" t="inlineStr">
        <is>
          <t>Q025L09</t>
        </is>
      </c>
      <c r="B6054" t="inlineStr">
        <is>
          <t>UELINTON MATOS SOUZA DE OLIVEIRA</t>
        </is>
      </c>
      <c r="C6054" t="n">
        <v>1</v>
      </c>
      <c r="D6054" t="inlineStr">
        <is>
          <t>IPCA</t>
        </is>
      </c>
      <c r="E6054" t="n">
        <v>0</v>
      </c>
      <c r="F6054" t="inlineStr">
        <is>
          <t>MENSAL</t>
        </is>
      </c>
      <c r="G6054" t="n">
        <v>45366</v>
      </c>
      <c r="H6054" t="n">
        <v>45366</v>
      </c>
      <c r="I6054" t="n">
        <v>28</v>
      </c>
      <c r="J6054" t="inlineStr">
        <is>
          <t>CARTEIRA</t>
        </is>
      </c>
      <c r="K6054" t="inlineStr">
        <is>
          <t>CONTRATO</t>
        </is>
      </c>
      <c r="L6054" t="n">
        <v>5135.55</v>
      </c>
      <c r="M6054" t="inlineStr">
        <is>
          <t>IBIRAPITANGA FASE 3</t>
        </is>
      </c>
      <c r="N6054" s="142">
        <f>DATE(YEAR(G6054),MONTH(G6054),1)</f>
        <v/>
      </c>
      <c r="O6054" s="132">
        <f>IF(G6054&gt;$K$3,"Futuro","Atraso")</f>
        <v/>
      </c>
      <c r="P6054">
        <f>12*(YEAR(G6054)-YEAR($K$3))+(MONTH(G6054)-MONTH($K$3))</f>
        <v/>
      </c>
      <c r="Q6054" s="366">
        <f>IF(M6054="IBIRAPITANGA FASE 3",IF(O6054="Atraso",L6054,L6054/(1+$I$2)^P6054),IF(O6054="Atraso",L6054,L6054/(1+$I$1)^P6054))</f>
        <v/>
      </c>
      <c r="R6054">
        <f>IF(O6054="Atraso",$K$3-G6054,0)</f>
        <v/>
      </c>
      <c r="S6054">
        <f>IF(R6054&lt;=15,"Até 15",IF(R6054&lt;=30,"Entre 15 e 30",IF(R6054&lt;=60,"Entre 30 e 60",IF(R6054&lt;=90,"Entre 60 e 90",IF(R6054&lt;=120,"Entre 90 e 120",IF(R6054&lt;=150,"Entre 120 e 150",IF(R6054&lt;=180,"Entre 150 e 180","Superior a 180")))))))</f>
        <v/>
      </c>
    </row>
    <row r="6055">
      <c r="A6055" t="inlineStr">
        <is>
          <t>Q025L09</t>
        </is>
      </c>
      <c r="B6055" t="inlineStr">
        <is>
          <t>UELINTON MATOS SOUZA DE OLIVEIRA</t>
        </is>
      </c>
      <c r="C6055" t="n">
        <v>1</v>
      </c>
      <c r="D6055" t="inlineStr">
        <is>
          <t>IPCA</t>
        </is>
      </c>
      <c r="E6055" t="n">
        <v>0</v>
      </c>
      <c r="F6055" t="inlineStr">
        <is>
          <t>MENSAL</t>
        </is>
      </c>
      <c r="G6055" t="n">
        <v>45397</v>
      </c>
      <c r="H6055" t="n">
        <v>45397</v>
      </c>
      <c r="I6055" t="n">
        <v>29</v>
      </c>
      <c r="J6055" t="inlineStr">
        <is>
          <t>CARTEIRA</t>
        </is>
      </c>
      <c r="K6055" t="inlineStr">
        <is>
          <t>CONTRATO</t>
        </is>
      </c>
      <c r="L6055" t="n">
        <v>5135.55</v>
      </c>
      <c r="M6055" t="inlineStr">
        <is>
          <t>IBIRAPITANGA FASE 3</t>
        </is>
      </c>
      <c r="N6055" s="142">
        <f>DATE(YEAR(G6055),MONTH(G6055),1)</f>
        <v/>
      </c>
      <c r="O6055" s="132">
        <f>IF(G6055&gt;$K$3,"Futuro","Atraso")</f>
        <v/>
      </c>
      <c r="P6055">
        <f>12*(YEAR(G6055)-YEAR($K$3))+(MONTH(G6055)-MONTH($K$3))</f>
        <v/>
      </c>
      <c r="Q6055" s="366">
        <f>IF(M6055="IBIRAPITANGA FASE 3",IF(O6055="Atraso",L6055,L6055/(1+$I$2)^P6055),IF(O6055="Atraso",L6055,L6055/(1+$I$1)^P6055))</f>
        <v/>
      </c>
      <c r="R6055">
        <f>IF(O6055="Atraso",$K$3-G6055,0)</f>
        <v/>
      </c>
      <c r="S6055">
        <f>IF(R6055&lt;=15,"Até 15",IF(R6055&lt;=30,"Entre 15 e 30",IF(R6055&lt;=60,"Entre 30 e 60",IF(R6055&lt;=90,"Entre 60 e 90",IF(R6055&lt;=120,"Entre 90 e 120",IF(R6055&lt;=150,"Entre 120 e 150",IF(R6055&lt;=180,"Entre 150 e 180","Superior a 180")))))))</f>
        <v/>
      </c>
    </row>
    <row r="6056">
      <c r="A6056" t="inlineStr">
        <is>
          <t>Q025L09</t>
        </is>
      </c>
      <c r="B6056" t="inlineStr">
        <is>
          <t>UELINTON MATOS SOUZA DE OLIVEIRA</t>
        </is>
      </c>
      <c r="C6056" t="n">
        <v>1</v>
      </c>
      <c r="D6056" t="inlineStr">
        <is>
          <t>IPCA</t>
        </is>
      </c>
      <c r="E6056" t="n">
        <v>0</v>
      </c>
      <c r="F6056" t="inlineStr">
        <is>
          <t>MENSAL</t>
        </is>
      </c>
      <c r="G6056" t="n">
        <v>45427</v>
      </c>
      <c r="H6056" t="n">
        <v>45427</v>
      </c>
      <c r="I6056" t="n">
        <v>30</v>
      </c>
      <c r="J6056" t="inlineStr">
        <is>
          <t>CARTEIRA</t>
        </is>
      </c>
      <c r="K6056" t="inlineStr">
        <is>
          <t>CONTRATO</t>
        </is>
      </c>
      <c r="L6056" t="n">
        <v>5135.55</v>
      </c>
      <c r="M6056" t="inlineStr">
        <is>
          <t>IBIRAPITANGA FASE 3</t>
        </is>
      </c>
      <c r="N6056" s="142">
        <f>DATE(YEAR(G6056),MONTH(G6056),1)</f>
        <v/>
      </c>
      <c r="O6056" s="132">
        <f>IF(G6056&gt;$K$3,"Futuro","Atraso")</f>
        <v/>
      </c>
      <c r="P6056">
        <f>12*(YEAR(G6056)-YEAR($K$3))+(MONTH(G6056)-MONTH($K$3))</f>
        <v/>
      </c>
      <c r="Q6056" s="366">
        <f>IF(M6056="IBIRAPITANGA FASE 3",IF(O6056="Atraso",L6056,L6056/(1+$I$2)^P6056),IF(O6056="Atraso",L6056,L6056/(1+$I$1)^P6056))</f>
        <v/>
      </c>
      <c r="R6056">
        <f>IF(O6056="Atraso",$K$3-G6056,0)</f>
        <v/>
      </c>
      <c r="S6056">
        <f>IF(R6056&lt;=15,"Até 15",IF(R6056&lt;=30,"Entre 15 e 30",IF(R6056&lt;=60,"Entre 30 e 60",IF(R6056&lt;=90,"Entre 60 e 90",IF(R6056&lt;=120,"Entre 90 e 120",IF(R6056&lt;=150,"Entre 120 e 150",IF(R6056&lt;=180,"Entre 150 e 180","Superior a 180")))))))</f>
        <v/>
      </c>
    </row>
    <row r="6057">
      <c r="A6057" t="inlineStr">
        <is>
          <t>Q025L09</t>
        </is>
      </c>
      <c r="B6057" t="inlineStr">
        <is>
          <t>UELINTON MATOS SOUZA DE OLIVEIRA</t>
        </is>
      </c>
      <c r="C6057" t="n">
        <v>1</v>
      </c>
      <c r="D6057" t="inlineStr">
        <is>
          <t>IPCA</t>
        </is>
      </c>
      <c r="E6057" t="n">
        <v>0</v>
      </c>
      <c r="F6057" t="inlineStr">
        <is>
          <t>MENSAL</t>
        </is>
      </c>
      <c r="G6057" t="n">
        <v>45458</v>
      </c>
      <c r="H6057" t="n">
        <v>45458</v>
      </c>
      <c r="I6057" t="n">
        <v>31</v>
      </c>
      <c r="J6057" t="inlineStr">
        <is>
          <t>CARTEIRA</t>
        </is>
      </c>
      <c r="K6057" t="inlineStr">
        <is>
          <t>CONTRATO</t>
        </is>
      </c>
      <c r="L6057" t="n">
        <v>5135.55</v>
      </c>
      <c r="M6057" t="inlineStr">
        <is>
          <t>IBIRAPITANGA FASE 3</t>
        </is>
      </c>
      <c r="N6057" s="142">
        <f>DATE(YEAR(G6057),MONTH(G6057),1)</f>
        <v/>
      </c>
      <c r="O6057" s="132">
        <f>IF(G6057&gt;$K$3,"Futuro","Atraso")</f>
        <v/>
      </c>
      <c r="P6057">
        <f>12*(YEAR(G6057)-YEAR($K$3))+(MONTH(G6057)-MONTH($K$3))</f>
        <v/>
      </c>
      <c r="Q6057" s="366">
        <f>IF(M6057="IBIRAPITANGA FASE 3",IF(O6057="Atraso",L6057,L6057/(1+$I$2)^P6057),IF(O6057="Atraso",L6057,L6057/(1+$I$1)^P6057))</f>
        <v/>
      </c>
      <c r="R6057">
        <f>IF(O6057="Atraso",$K$3-G6057,0)</f>
        <v/>
      </c>
      <c r="S6057">
        <f>IF(R6057&lt;=15,"Até 15",IF(R6057&lt;=30,"Entre 15 e 30",IF(R6057&lt;=60,"Entre 30 e 60",IF(R6057&lt;=90,"Entre 60 e 90",IF(R6057&lt;=120,"Entre 90 e 120",IF(R6057&lt;=150,"Entre 120 e 150",IF(R6057&lt;=180,"Entre 150 e 180","Superior a 180")))))))</f>
        <v/>
      </c>
    </row>
    <row r="6058">
      <c r="A6058" t="inlineStr">
        <is>
          <t>Q025L09</t>
        </is>
      </c>
      <c r="B6058" t="inlineStr">
        <is>
          <t>UELINTON MATOS SOUZA DE OLIVEIRA</t>
        </is>
      </c>
      <c r="C6058" t="n">
        <v>1</v>
      </c>
      <c r="D6058" t="inlineStr">
        <is>
          <t>IPCA</t>
        </is>
      </c>
      <c r="E6058" t="n">
        <v>0</v>
      </c>
      <c r="F6058" t="inlineStr">
        <is>
          <t>MENSAL</t>
        </is>
      </c>
      <c r="G6058" t="n">
        <v>45488</v>
      </c>
      <c r="H6058" t="n">
        <v>45488</v>
      </c>
      <c r="I6058" t="n">
        <v>32</v>
      </c>
      <c r="J6058" t="inlineStr">
        <is>
          <t>CARTEIRA</t>
        </is>
      </c>
      <c r="K6058" t="inlineStr">
        <is>
          <t>CONTRATO</t>
        </is>
      </c>
      <c r="L6058" t="n">
        <v>5135.55</v>
      </c>
      <c r="M6058" t="inlineStr">
        <is>
          <t>IBIRAPITANGA FASE 3</t>
        </is>
      </c>
      <c r="N6058" s="142">
        <f>DATE(YEAR(G6058),MONTH(G6058),1)</f>
        <v/>
      </c>
      <c r="O6058" s="132">
        <f>IF(G6058&gt;$K$3,"Futuro","Atraso")</f>
        <v/>
      </c>
      <c r="P6058">
        <f>12*(YEAR(G6058)-YEAR($K$3))+(MONTH(G6058)-MONTH($K$3))</f>
        <v/>
      </c>
      <c r="Q6058" s="366">
        <f>IF(M6058="IBIRAPITANGA FASE 3",IF(O6058="Atraso",L6058,L6058/(1+$I$2)^P6058),IF(O6058="Atraso",L6058,L6058/(1+$I$1)^P6058))</f>
        <v/>
      </c>
      <c r="R6058">
        <f>IF(O6058="Atraso",$K$3-G6058,0)</f>
        <v/>
      </c>
      <c r="S6058">
        <f>IF(R6058&lt;=15,"Até 15",IF(R6058&lt;=30,"Entre 15 e 30",IF(R6058&lt;=60,"Entre 30 e 60",IF(R6058&lt;=90,"Entre 60 e 90",IF(R6058&lt;=120,"Entre 90 e 120",IF(R6058&lt;=150,"Entre 120 e 150",IF(R6058&lt;=180,"Entre 150 e 180","Superior a 180")))))))</f>
        <v/>
      </c>
    </row>
    <row r="6059">
      <c r="A6059" t="inlineStr">
        <is>
          <t>Q025L09</t>
        </is>
      </c>
      <c r="B6059" t="inlineStr">
        <is>
          <t>UELINTON MATOS SOUZA DE OLIVEIRA</t>
        </is>
      </c>
      <c r="C6059" t="n">
        <v>1</v>
      </c>
      <c r="D6059" t="inlineStr">
        <is>
          <t>IPCA</t>
        </is>
      </c>
      <c r="E6059" t="n">
        <v>0</v>
      </c>
      <c r="F6059" t="inlineStr">
        <is>
          <t>MENSAL</t>
        </is>
      </c>
      <c r="G6059" t="n">
        <v>45519</v>
      </c>
      <c r="H6059" t="n">
        <v>45519</v>
      </c>
      <c r="I6059" t="n">
        <v>33</v>
      </c>
      <c r="J6059" t="inlineStr">
        <is>
          <t>CARTEIRA</t>
        </is>
      </c>
      <c r="K6059" t="inlineStr">
        <is>
          <t>CONTRATO</t>
        </is>
      </c>
      <c r="L6059" t="n">
        <v>5135.55</v>
      </c>
      <c r="M6059" t="inlineStr">
        <is>
          <t>IBIRAPITANGA FASE 3</t>
        </is>
      </c>
      <c r="N6059" s="142">
        <f>DATE(YEAR(G6059),MONTH(G6059),1)</f>
        <v/>
      </c>
      <c r="O6059" s="132">
        <f>IF(G6059&gt;$K$3,"Futuro","Atraso")</f>
        <v/>
      </c>
      <c r="P6059">
        <f>12*(YEAR(G6059)-YEAR($K$3))+(MONTH(G6059)-MONTH($K$3))</f>
        <v/>
      </c>
      <c r="Q6059" s="366">
        <f>IF(M6059="IBIRAPITANGA FASE 3",IF(O6059="Atraso",L6059,L6059/(1+$I$2)^P6059),IF(O6059="Atraso",L6059,L6059/(1+$I$1)^P6059))</f>
        <v/>
      </c>
      <c r="R6059">
        <f>IF(O6059="Atraso",$K$3-G6059,0)</f>
        <v/>
      </c>
      <c r="S6059">
        <f>IF(R6059&lt;=15,"Até 15",IF(R6059&lt;=30,"Entre 15 e 30",IF(R6059&lt;=60,"Entre 30 e 60",IF(R6059&lt;=90,"Entre 60 e 90",IF(R6059&lt;=120,"Entre 90 e 120",IF(R6059&lt;=150,"Entre 120 e 150",IF(R6059&lt;=180,"Entre 150 e 180","Superior a 180")))))))</f>
        <v/>
      </c>
    </row>
    <row r="6060">
      <c r="A6060" t="inlineStr">
        <is>
          <t>Q025L09</t>
        </is>
      </c>
      <c r="B6060" t="inlineStr">
        <is>
          <t>UELINTON MATOS SOUZA DE OLIVEIRA</t>
        </is>
      </c>
      <c r="C6060" t="n">
        <v>1</v>
      </c>
      <c r="D6060" t="inlineStr">
        <is>
          <t>IPCA</t>
        </is>
      </c>
      <c r="E6060" t="n">
        <v>0</v>
      </c>
      <c r="F6060" t="inlineStr">
        <is>
          <t>MENSAL</t>
        </is>
      </c>
      <c r="G6060" t="n">
        <v>45550</v>
      </c>
      <c r="H6060" t="n">
        <v>45550</v>
      </c>
      <c r="I6060" t="n">
        <v>34</v>
      </c>
      <c r="J6060" t="inlineStr">
        <is>
          <t>CARTEIRA</t>
        </is>
      </c>
      <c r="K6060" t="inlineStr">
        <is>
          <t>CONTRATO</t>
        </is>
      </c>
      <c r="L6060" t="n">
        <v>5135.55</v>
      </c>
      <c r="M6060" t="inlineStr">
        <is>
          <t>IBIRAPITANGA FASE 3</t>
        </is>
      </c>
      <c r="N6060" s="142">
        <f>DATE(YEAR(G6060),MONTH(G6060),1)</f>
        <v/>
      </c>
      <c r="O6060" s="132">
        <f>IF(G6060&gt;$K$3,"Futuro","Atraso")</f>
        <v/>
      </c>
      <c r="P6060">
        <f>12*(YEAR(G6060)-YEAR($K$3))+(MONTH(G6060)-MONTH($K$3))</f>
        <v/>
      </c>
      <c r="Q6060" s="366">
        <f>IF(M6060="IBIRAPITANGA FASE 3",IF(O6060="Atraso",L6060,L6060/(1+$I$2)^P6060),IF(O6060="Atraso",L6060,L6060/(1+$I$1)^P6060))</f>
        <v/>
      </c>
      <c r="R6060">
        <f>IF(O6060="Atraso",$K$3-G6060,0)</f>
        <v/>
      </c>
      <c r="S6060">
        <f>IF(R6060&lt;=15,"Até 15",IF(R6060&lt;=30,"Entre 15 e 30",IF(R6060&lt;=60,"Entre 30 e 60",IF(R6060&lt;=90,"Entre 60 e 90",IF(R6060&lt;=120,"Entre 90 e 120",IF(R6060&lt;=150,"Entre 120 e 150",IF(R6060&lt;=180,"Entre 150 e 180","Superior a 180")))))))</f>
        <v/>
      </c>
    </row>
    <row r="6061">
      <c r="A6061" t="inlineStr">
        <is>
          <t>Q025L09</t>
        </is>
      </c>
      <c r="B6061" t="inlineStr">
        <is>
          <t>UELINTON MATOS SOUZA DE OLIVEIRA</t>
        </is>
      </c>
      <c r="C6061" t="n">
        <v>1</v>
      </c>
      <c r="D6061" t="inlineStr">
        <is>
          <t>IPCA</t>
        </is>
      </c>
      <c r="E6061" t="n">
        <v>0</v>
      </c>
      <c r="F6061" t="inlineStr">
        <is>
          <t>MENSAL</t>
        </is>
      </c>
      <c r="G6061" t="n">
        <v>45580</v>
      </c>
      <c r="H6061" t="n">
        <v>45580</v>
      </c>
      <c r="I6061" t="n">
        <v>35</v>
      </c>
      <c r="J6061" t="inlineStr">
        <is>
          <t>CARTEIRA</t>
        </is>
      </c>
      <c r="K6061" t="inlineStr">
        <is>
          <t>CONTRATO</t>
        </is>
      </c>
      <c r="L6061" t="n">
        <v>5135.55</v>
      </c>
      <c r="M6061" t="inlineStr">
        <is>
          <t>IBIRAPITANGA FASE 3</t>
        </is>
      </c>
      <c r="N6061" s="142">
        <f>DATE(YEAR(G6061),MONTH(G6061),1)</f>
        <v/>
      </c>
      <c r="O6061" s="132">
        <f>IF(G6061&gt;$K$3,"Futuro","Atraso")</f>
        <v/>
      </c>
      <c r="P6061">
        <f>12*(YEAR(G6061)-YEAR($K$3))+(MONTH(G6061)-MONTH($K$3))</f>
        <v/>
      </c>
      <c r="Q6061" s="366">
        <f>IF(M6061="IBIRAPITANGA FASE 3",IF(O6061="Atraso",L6061,L6061/(1+$I$2)^P6061),IF(O6061="Atraso",L6061,L6061/(1+$I$1)^P6061))</f>
        <v/>
      </c>
      <c r="R6061">
        <f>IF(O6061="Atraso",$K$3-G6061,0)</f>
        <v/>
      </c>
      <c r="S6061">
        <f>IF(R6061&lt;=15,"Até 15",IF(R6061&lt;=30,"Entre 15 e 30",IF(R6061&lt;=60,"Entre 30 e 60",IF(R6061&lt;=90,"Entre 60 e 90",IF(R6061&lt;=120,"Entre 90 e 120",IF(R6061&lt;=150,"Entre 120 e 150",IF(R6061&lt;=180,"Entre 150 e 180","Superior a 180")))))))</f>
        <v/>
      </c>
    </row>
    <row r="6062">
      <c r="A6062" t="inlineStr">
        <is>
          <t>Q025L09</t>
        </is>
      </c>
      <c r="B6062" t="inlineStr">
        <is>
          <t>UELINTON MATOS SOUZA DE OLIVEIRA</t>
        </is>
      </c>
      <c r="C6062" t="n">
        <v>1</v>
      </c>
      <c r="D6062" t="inlineStr">
        <is>
          <t>IPCA</t>
        </is>
      </c>
      <c r="E6062" t="n">
        <v>0</v>
      </c>
      <c r="F6062" t="inlineStr">
        <is>
          <t>MENSAL</t>
        </is>
      </c>
      <c r="G6062" t="n">
        <v>45611</v>
      </c>
      <c r="H6062" t="n">
        <v>45611</v>
      </c>
      <c r="I6062" t="n">
        <v>36</v>
      </c>
      <c r="J6062" t="inlineStr">
        <is>
          <t>CARTEIRA</t>
        </is>
      </c>
      <c r="K6062" t="inlineStr">
        <is>
          <t>CONTRATO</t>
        </is>
      </c>
      <c r="L6062" t="n">
        <v>5135.55</v>
      </c>
      <c r="M6062" t="inlineStr">
        <is>
          <t>IBIRAPITANGA FASE 3</t>
        </is>
      </c>
      <c r="N6062" s="142">
        <f>DATE(YEAR(G6062),MONTH(G6062),1)</f>
        <v/>
      </c>
      <c r="O6062" s="132">
        <f>IF(G6062&gt;$K$3,"Futuro","Atraso")</f>
        <v/>
      </c>
      <c r="P6062">
        <f>12*(YEAR(G6062)-YEAR($K$3))+(MONTH(G6062)-MONTH($K$3))</f>
        <v/>
      </c>
      <c r="Q6062" s="366">
        <f>IF(M6062="IBIRAPITANGA FASE 3",IF(O6062="Atraso",L6062,L6062/(1+$I$2)^P6062),IF(O6062="Atraso",L6062,L6062/(1+$I$1)^P6062))</f>
        <v/>
      </c>
      <c r="R6062">
        <f>IF(O6062="Atraso",$K$3-G6062,0)</f>
        <v/>
      </c>
      <c r="S6062">
        <f>IF(R6062&lt;=15,"Até 15",IF(R6062&lt;=30,"Entre 15 e 30",IF(R6062&lt;=60,"Entre 30 e 60",IF(R6062&lt;=90,"Entre 60 e 90",IF(R6062&lt;=120,"Entre 90 e 120",IF(R6062&lt;=150,"Entre 120 e 150",IF(R6062&lt;=180,"Entre 150 e 180","Superior a 180")))))))</f>
        <v/>
      </c>
    </row>
    <row r="6063">
      <c r="A6063" t="inlineStr">
        <is>
          <t>Q025L09</t>
        </is>
      </c>
      <c r="B6063" t="inlineStr">
        <is>
          <t>UELINTON MATOS SOUZA DE OLIVEIRA</t>
        </is>
      </c>
      <c r="C6063" t="n">
        <v>1</v>
      </c>
      <c r="D6063" t="inlineStr">
        <is>
          <t>IPCA</t>
        </is>
      </c>
      <c r="E6063" t="n">
        <v>0</v>
      </c>
      <c r="F6063" t="inlineStr">
        <is>
          <t>MENSAL</t>
        </is>
      </c>
      <c r="G6063" t="n">
        <v>45611</v>
      </c>
      <c r="H6063" t="n">
        <v>45611</v>
      </c>
      <c r="I6063" t="n">
        <v>3</v>
      </c>
      <c r="J6063" t="inlineStr">
        <is>
          <t>CARTEIRA</t>
        </is>
      </c>
      <c r="K6063" t="inlineStr">
        <is>
          <t>CONTRATO</t>
        </is>
      </c>
      <c r="L6063" t="n">
        <v>20542.18</v>
      </c>
      <c r="M6063" t="inlineStr">
        <is>
          <t>IBIRAPITANGA FASE 3</t>
        </is>
      </c>
      <c r="N6063" s="142">
        <f>DATE(YEAR(G6063),MONTH(G6063),1)</f>
        <v/>
      </c>
      <c r="O6063" s="132">
        <f>IF(G6063&gt;$K$3,"Futuro","Atraso")</f>
        <v/>
      </c>
      <c r="P6063">
        <f>12*(YEAR(G6063)-YEAR($K$3))+(MONTH(G6063)-MONTH($K$3))</f>
        <v/>
      </c>
      <c r="Q6063" s="366">
        <f>IF(M6063="IBIRAPITANGA FASE 3",IF(O6063="Atraso",L6063,L6063/(1+$I$2)^P6063),IF(O6063="Atraso",L6063,L6063/(1+$I$1)^P6063))</f>
        <v/>
      </c>
      <c r="R6063">
        <f>IF(O6063="Atraso",$K$3-G6063,0)</f>
        <v/>
      </c>
      <c r="S6063">
        <f>IF(R6063&lt;=15,"Até 15",IF(R6063&lt;=30,"Entre 15 e 30",IF(R6063&lt;=60,"Entre 30 e 60",IF(R6063&lt;=90,"Entre 60 e 90",IF(R6063&lt;=120,"Entre 90 e 120",IF(R6063&lt;=150,"Entre 120 e 150",IF(R6063&lt;=180,"Entre 150 e 180","Superior a 180")))))))</f>
        <v/>
      </c>
    </row>
    <row r="6064">
      <c r="A6064" t="inlineStr">
        <is>
          <t>Q025L09</t>
        </is>
      </c>
      <c r="B6064" t="inlineStr">
        <is>
          <t>UELINTON MATOS SOUZA DE OLIVEIRA</t>
        </is>
      </c>
      <c r="C6064" t="n">
        <v>1</v>
      </c>
      <c r="D6064" t="inlineStr">
        <is>
          <t>IPCA</t>
        </is>
      </c>
      <c r="E6064" t="n">
        <v>0</v>
      </c>
      <c r="F6064" t="inlineStr">
        <is>
          <t>MENSAL</t>
        </is>
      </c>
      <c r="G6064" t="n">
        <v>45641</v>
      </c>
      <c r="H6064" t="n">
        <v>45641</v>
      </c>
      <c r="I6064" t="n">
        <v>37</v>
      </c>
      <c r="J6064" t="inlineStr">
        <is>
          <t>CARTEIRA</t>
        </is>
      </c>
      <c r="K6064" t="inlineStr">
        <is>
          <t>CONTRATO</t>
        </is>
      </c>
      <c r="L6064" t="n">
        <v>5135.55</v>
      </c>
      <c r="M6064" t="inlineStr">
        <is>
          <t>IBIRAPITANGA FASE 3</t>
        </is>
      </c>
      <c r="N6064" s="142">
        <f>DATE(YEAR(G6064),MONTH(G6064),1)</f>
        <v/>
      </c>
      <c r="O6064" s="132">
        <f>IF(G6064&gt;$K$3,"Futuro","Atraso")</f>
        <v/>
      </c>
      <c r="P6064">
        <f>12*(YEAR(G6064)-YEAR($K$3))+(MONTH(G6064)-MONTH($K$3))</f>
        <v/>
      </c>
      <c r="Q6064" s="366">
        <f>IF(M6064="IBIRAPITANGA FASE 3",IF(O6064="Atraso",L6064,L6064/(1+$I$2)^P6064),IF(O6064="Atraso",L6064,L6064/(1+$I$1)^P6064))</f>
        <v/>
      </c>
      <c r="R6064">
        <f>IF(O6064="Atraso",$K$3-G6064,0)</f>
        <v/>
      </c>
      <c r="S6064">
        <f>IF(R6064&lt;=15,"Até 15",IF(R6064&lt;=30,"Entre 15 e 30",IF(R6064&lt;=60,"Entre 30 e 60",IF(R6064&lt;=90,"Entre 60 e 90",IF(R6064&lt;=120,"Entre 90 e 120",IF(R6064&lt;=150,"Entre 120 e 150",IF(R6064&lt;=180,"Entre 150 e 180","Superior a 180")))))))</f>
        <v/>
      </c>
    </row>
    <row r="6065">
      <c r="A6065" t="inlineStr">
        <is>
          <t>Q025L09</t>
        </is>
      </c>
      <c r="B6065" t="inlineStr">
        <is>
          <t>UELINTON MATOS SOUZA DE OLIVEIRA</t>
        </is>
      </c>
      <c r="C6065" t="n">
        <v>1</v>
      </c>
      <c r="D6065" t="inlineStr">
        <is>
          <t>IPCA</t>
        </is>
      </c>
      <c r="E6065" t="n">
        <v>0</v>
      </c>
      <c r="F6065" t="inlineStr">
        <is>
          <t>MENSAL</t>
        </is>
      </c>
      <c r="G6065" t="n">
        <v>45672</v>
      </c>
      <c r="H6065" t="n">
        <v>45672</v>
      </c>
      <c r="I6065" t="n">
        <v>38</v>
      </c>
      <c r="J6065" t="inlineStr">
        <is>
          <t>CARTEIRA</t>
        </is>
      </c>
      <c r="K6065" t="inlineStr">
        <is>
          <t>CONTRATO</t>
        </is>
      </c>
      <c r="L6065" t="n">
        <v>5135.55</v>
      </c>
      <c r="M6065" t="inlineStr">
        <is>
          <t>IBIRAPITANGA FASE 3</t>
        </is>
      </c>
      <c r="N6065" s="142">
        <f>DATE(YEAR(G6065),MONTH(G6065),1)</f>
        <v/>
      </c>
      <c r="O6065" s="132">
        <f>IF(G6065&gt;$K$3,"Futuro","Atraso")</f>
        <v/>
      </c>
      <c r="P6065">
        <f>12*(YEAR(G6065)-YEAR($K$3))+(MONTH(G6065)-MONTH($K$3))</f>
        <v/>
      </c>
      <c r="Q6065" s="366">
        <f>IF(M6065="IBIRAPITANGA FASE 3",IF(O6065="Atraso",L6065,L6065/(1+$I$2)^P6065),IF(O6065="Atraso",L6065,L6065/(1+$I$1)^P6065))</f>
        <v/>
      </c>
      <c r="R6065">
        <f>IF(O6065="Atraso",$K$3-G6065,0)</f>
        <v/>
      </c>
      <c r="S6065">
        <f>IF(R6065&lt;=15,"Até 15",IF(R6065&lt;=30,"Entre 15 e 30",IF(R6065&lt;=60,"Entre 30 e 60",IF(R6065&lt;=90,"Entre 60 e 90",IF(R6065&lt;=120,"Entre 90 e 120",IF(R6065&lt;=150,"Entre 120 e 150",IF(R6065&lt;=180,"Entre 150 e 180","Superior a 180")))))))</f>
        <v/>
      </c>
    </row>
    <row r="6066">
      <c r="A6066" t="inlineStr">
        <is>
          <t>Q025L09</t>
        </is>
      </c>
      <c r="B6066" t="inlineStr">
        <is>
          <t>UELINTON MATOS SOUZA DE OLIVEIRA</t>
        </is>
      </c>
      <c r="C6066" t="n">
        <v>1</v>
      </c>
      <c r="D6066" t="inlineStr">
        <is>
          <t>IPCA</t>
        </is>
      </c>
      <c r="E6066" t="n">
        <v>0</v>
      </c>
      <c r="F6066" t="inlineStr">
        <is>
          <t>MENSAL</t>
        </is>
      </c>
      <c r="G6066" t="n">
        <v>45703</v>
      </c>
      <c r="H6066" t="n">
        <v>45703</v>
      </c>
      <c r="I6066" t="n">
        <v>39</v>
      </c>
      <c r="J6066" t="inlineStr">
        <is>
          <t>CARTEIRA</t>
        </is>
      </c>
      <c r="K6066" t="inlineStr">
        <is>
          <t>CONTRATO</t>
        </is>
      </c>
      <c r="L6066" t="n">
        <v>5135.55</v>
      </c>
      <c r="M6066" t="inlineStr">
        <is>
          <t>IBIRAPITANGA FASE 3</t>
        </is>
      </c>
      <c r="N6066" s="142">
        <f>DATE(YEAR(G6066),MONTH(G6066),1)</f>
        <v/>
      </c>
      <c r="O6066" s="132">
        <f>IF(G6066&gt;$K$3,"Futuro","Atraso")</f>
        <v/>
      </c>
      <c r="P6066">
        <f>12*(YEAR(G6066)-YEAR($K$3))+(MONTH(G6066)-MONTH($K$3))</f>
        <v/>
      </c>
      <c r="Q6066" s="366">
        <f>IF(M6066="IBIRAPITANGA FASE 3",IF(O6066="Atraso",L6066,L6066/(1+$I$2)^P6066),IF(O6066="Atraso",L6066,L6066/(1+$I$1)^P6066))</f>
        <v/>
      </c>
      <c r="R6066">
        <f>IF(O6066="Atraso",$K$3-G6066,0)</f>
        <v/>
      </c>
      <c r="S6066">
        <f>IF(R6066&lt;=15,"Até 15",IF(R6066&lt;=30,"Entre 15 e 30",IF(R6066&lt;=60,"Entre 30 e 60",IF(R6066&lt;=90,"Entre 60 e 90",IF(R6066&lt;=120,"Entre 90 e 120",IF(R6066&lt;=150,"Entre 120 e 150",IF(R6066&lt;=180,"Entre 150 e 180","Superior a 180")))))))</f>
        <v/>
      </c>
    </row>
    <row r="6067">
      <c r="A6067" t="inlineStr">
        <is>
          <t>Q025L09</t>
        </is>
      </c>
      <c r="B6067" t="inlineStr">
        <is>
          <t>UELINTON MATOS SOUZA DE OLIVEIRA</t>
        </is>
      </c>
      <c r="C6067" t="n">
        <v>1</v>
      </c>
      <c r="D6067" t="inlineStr">
        <is>
          <t>IPCA</t>
        </is>
      </c>
      <c r="E6067" t="n">
        <v>0</v>
      </c>
      <c r="F6067" t="inlineStr">
        <is>
          <t>MENSAL</t>
        </is>
      </c>
      <c r="G6067" t="n">
        <v>45731</v>
      </c>
      <c r="H6067" t="n">
        <v>45731</v>
      </c>
      <c r="I6067" t="n">
        <v>40</v>
      </c>
      <c r="J6067" t="inlineStr">
        <is>
          <t>CARTEIRA</t>
        </is>
      </c>
      <c r="K6067" t="inlineStr">
        <is>
          <t>CONTRATO</t>
        </is>
      </c>
      <c r="L6067" t="n">
        <v>5135.55</v>
      </c>
      <c r="M6067" t="inlineStr">
        <is>
          <t>IBIRAPITANGA FASE 3</t>
        </is>
      </c>
      <c r="N6067" s="142">
        <f>DATE(YEAR(G6067),MONTH(G6067),1)</f>
        <v/>
      </c>
      <c r="O6067" s="132">
        <f>IF(G6067&gt;$K$3,"Futuro","Atraso")</f>
        <v/>
      </c>
      <c r="P6067">
        <f>12*(YEAR(G6067)-YEAR($K$3))+(MONTH(G6067)-MONTH($K$3))</f>
        <v/>
      </c>
      <c r="Q6067" s="366">
        <f>IF(M6067="IBIRAPITANGA FASE 3",IF(O6067="Atraso",L6067,L6067/(1+$I$2)^P6067),IF(O6067="Atraso",L6067,L6067/(1+$I$1)^P6067))</f>
        <v/>
      </c>
      <c r="R6067">
        <f>IF(O6067="Atraso",$K$3-G6067,0)</f>
        <v/>
      </c>
      <c r="S6067">
        <f>IF(R6067&lt;=15,"Até 15",IF(R6067&lt;=30,"Entre 15 e 30",IF(R6067&lt;=60,"Entre 30 e 60",IF(R6067&lt;=90,"Entre 60 e 90",IF(R6067&lt;=120,"Entre 90 e 120",IF(R6067&lt;=150,"Entre 120 e 150",IF(R6067&lt;=180,"Entre 150 e 180","Superior a 180")))))))</f>
        <v/>
      </c>
    </row>
    <row r="6068">
      <c r="A6068" t="inlineStr">
        <is>
          <t>Q025L09</t>
        </is>
      </c>
      <c r="B6068" t="inlineStr">
        <is>
          <t>UELINTON MATOS SOUZA DE OLIVEIRA</t>
        </is>
      </c>
      <c r="C6068" t="n">
        <v>1</v>
      </c>
      <c r="D6068" t="inlineStr">
        <is>
          <t>IPCA</t>
        </is>
      </c>
      <c r="E6068" t="n">
        <v>0</v>
      </c>
      <c r="F6068" t="inlineStr">
        <is>
          <t>MENSAL</t>
        </is>
      </c>
      <c r="G6068" t="n">
        <v>45762</v>
      </c>
      <c r="H6068" t="n">
        <v>45762</v>
      </c>
      <c r="I6068" t="n">
        <v>41</v>
      </c>
      <c r="J6068" t="inlineStr">
        <is>
          <t>CARTEIRA</t>
        </is>
      </c>
      <c r="K6068" t="inlineStr">
        <is>
          <t>CONTRATO</t>
        </is>
      </c>
      <c r="L6068" t="n">
        <v>5135.55</v>
      </c>
      <c r="M6068" t="inlineStr">
        <is>
          <t>IBIRAPITANGA FASE 3</t>
        </is>
      </c>
      <c r="N6068" s="142">
        <f>DATE(YEAR(G6068),MONTH(G6068),1)</f>
        <v/>
      </c>
      <c r="O6068" s="132">
        <f>IF(G6068&gt;$K$3,"Futuro","Atraso")</f>
        <v/>
      </c>
      <c r="P6068">
        <f>12*(YEAR(G6068)-YEAR($K$3))+(MONTH(G6068)-MONTH($K$3))</f>
        <v/>
      </c>
      <c r="Q6068" s="366">
        <f>IF(M6068="IBIRAPITANGA FASE 3",IF(O6068="Atraso",L6068,L6068/(1+$I$2)^P6068),IF(O6068="Atraso",L6068,L6068/(1+$I$1)^P6068))</f>
        <v/>
      </c>
      <c r="R6068">
        <f>IF(O6068="Atraso",$K$3-G6068,0)</f>
        <v/>
      </c>
      <c r="S6068">
        <f>IF(R6068&lt;=15,"Até 15",IF(R6068&lt;=30,"Entre 15 e 30",IF(R6068&lt;=60,"Entre 30 e 60",IF(R6068&lt;=90,"Entre 60 e 90",IF(R6068&lt;=120,"Entre 90 e 120",IF(R6068&lt;=150,"Entre 120 e 150",IF(R6068&lt;=180,"Entre 150 e 180","Superior a 180")))))))</f>
        <v/>
      </c>
    </row>
    <row r="6069">
      <c r="A6069" t="inlineStr">
        <is>
          <t>Q025L09</t>
        </is>
      </c>
      <c r="B6069" t="inlineStr">
        <is>
          <t>UELINTON MATOS SOUZA DE OLIVEIRA</t>
        </is>
      </c>
      <c r="C6069" t="n">
        <v>1</v>
      </c>
      <c r="D6069" t="inlineStr">
        <is>
          <t>IPCA</t>
        </is>
      </c>
      <c r="E6069" t="n">
        <v>0</v>
      </c>
      <c r="F6069" t="inlineStr">
        <is>
          <t>MENSAL</t>
        </is>
      </c>
      <c r="G6069" t="n">
        <v>45792</v>
      </c>
      <c r="H6069" t="n">
        <v>45792</v>
      </c>
      <c r="I6069" t="n">
        <v>42</v>
      </c>
      <c r="J6069" t="inlineStr">
        <is>
          <t>CARTEIRA</t>
        </is>
      </c>
      <c r="K6069" t="inlineStr">
        <is>
          <t>CONTRATO</t>
        </is>
      </c>
      <c r="L6069" t="n">
        <v>5135.55</v>
      </c>
      <c r="M6069" t="inlineStr">
        <is>
          <t>IBIRAPITANGA FASE 3</t>
        </is>
      </c>
      <c r="N6069" s="142">
        <f>DATE(YEAR(G6069),MONTH(G6069),1)</f>
        <v/>
      </c>
      <c r="O6069" s="132">
        <f>IF(G6069&gt;$K$3,"Futuro","Atraso")</f>
        <v/>
      </c>
      <c r="P6069">
        <f>12*(YEAR(G6069)-YEAR($K$3))+(MONTH(G6069)-MONTH($K$3))</f>
        <v/>
      </c>
      <c r="Q6069" s="366">
        <f>IF(M6069="IBIRAPITANGA FASE 3",IF(O6069="Atraso",L6069,L6069/(1+$I$2)^P6069),IF(O6069="Atraso",L6069,L6069/(1+$I$1)^P6069))</f>
        <v/>
      </c>
      <c r="R6069">
        <f>IF(O6069="Atraso",$K$3-G6069,0)</f>
        <v/>
      </c>
      <c r="S6069">
        <f>IF(R6069&lt;=15,"Até 15",IF(R6069&lt;=30,"Entre 15 e 30",IF(R6069&lt;=60,"Entre 30 e 60",IF(R6069&lt;=90,"Entre 60 e 90",IF(R6069&lt;=120,"Entre 90 e 120",IF(R6069&lt;=150,"Entre 120 e 150",IF(R6069&lt;=180,"Entre 150 e 180","Superior a 180")))))))</f>
        <v/>
      </c>
    </row>
    <row r="6070">
      <c r="A6070" t="inlineStr">
        <is>
          <t>Q025L09</t>
        </is>
      </c>
      <c r="B6070" t="inlineStr">
        <is>
          <t>UELINTON MATOS SOUZA DE OLIVEIRA</t>
        </is>
      </c>
      <c r="C6070" t="n">
        <v>1</v>
      </c>
      <c r="D6070" t="inlineStr">
        <is>
          <t>IPCA</t>
        </is>
      </c>
      <c r="E6070" t="n">
        <v>0</v>
      </c>
      <c r="F6070" t="inlineStr">
        <is>
          <t>MENSAL</t>
        </is>
      </c>
      <c r="G6070" t="n">
        <v>45823</v>
      </c>
      <c r="H6070" t="n">
        <v>45823</v>
      </c>
      <c r="I6070" t="n">
        <v>43</v>
      </c>
      <c r="J6070" t="inlineStr">
        <is>
          <t>CARTEIRA</t>
        </is>
      </c>
      <c r="K6070" t="inlineStr">
        <is>
          <t>CONTRATO</t>
        </is>
      </c>
      <c r="L6070" t="n">
        <v>5135.55</v>
      </c>
      <c r="M6070" t="inlineStr">
        <is>
          <t>IBIRAPITANGA FASE 3</t>
        </is>
      </c>
      <c r="N6070" s="142">
        <f>DATE(YEAR(G6070),MONTH(G6070),1)</f>
        <v/>
      </c>
      <c r="O6070" s="132">
        <f>IF(G6070&gt;$K$3,"Futuro","Atraso")</f>
        <v/>
      </c>
      <c r="P6070">
        <f>12*(YEAR(G6070)-YEAR($K$3))+(MONTH(G6070)-MONTH($K$3))</f>
        <v/>
      </c>
      <c r="Q6070" s="366">
        <f>IF(M6070="IBIRAPITANGA FASE 3",IF(O6070="Atraso",L6070,L6070/(1+$I$2)^P6070),IF(O6070="Atraso",L6070,L6070/(1+$I$1)^P6070))</f>
        <v/>
      </c>
      <c r="R6070">
        <f>IF(O6070="Atraso",$K$3-G6070,0)</f>
        <v/>
      </c>
      <c r="S6070">
        <f>IF(R6070&lt;=15,"Até 15",IF(R6070&lt;=30,"Entre 15 e 30",IF(R6070&lt;=60,"Entre 30 e 60",IF(R6070&lt;=90,"Entre 60 e 90",IF(R6070&lt;=120,"Entre 90 e 120",IF(R6070&lt;=150,"Entre 120 e 150",IF(R6070&lt;=180,"Entre 150 e 180","Superior a 180")))))))</f>
        <v/>
      </c>
    </row>
    <row r="6071">
      <c r="A6071" t="inlineStr">
        <is>
          <t>Q025L09</t>
        </is>
      </c>
      <c r="B6071" t="inlineStr">
        <is>
          <t>UELINTON MATOS SOUZA DE OLIVEIRA</t>
        </is>
      </c>
      <c r="C6071" t="n">
        <v>1</v>
      </c>
      <c r="D6071" t="inlineStr">
        <is>
          <t>IPCA</t>
        </is>
      </c>
      <c r="E6071" t="n">
        <v>0</v>
      </c>
      <c r="F6071" t="inlineStr">
        <is>
          <t>MENSAL</t>
        </is>
      </c>
      <c r="G6071" t="n">
        <v>45853</v>
      </c>
      <c r="H6071" t="n">
        <v>45853</v>
      </c>
      <c r="I6071" t="n">
        <v>44</v>
      </c>
      <c r="J6071" t="inlineStr">
        <is>
          <t>CARTEIRA</t>
        </is>
      </c>
      <c r="K6071" t="inlineStr">
        <is>
          <t>CONTRATO</t>
        </is>
      </c>
      <c r="L6071" t="n">
        <v>5135.55</v>
      </c>
      <c r="M6071" t="inlineStr">
        <is>
          <t>IBIRAPITANGA FASE 3</t>
        </is>
      </c>
      <c r="N6071" s="142">
        <f>DATE(YEAR(G6071),MONTH(G6071),1)</f>
        <v/>
      </c>
      <c r="O6071" s="132">
        <f>IF(G6071&gt;$K$3,"Futuro","Atraso")</f>
        <v/>
      </c>
      <c r="P6071">
        <f>12*(YEAR(G6071)-YEAR($K$3))+(MONTH(G6071)-MONTH($K$3))</f>
        <v/>
      </c>
      <c r="Q6071" s="366">
        <f>IF(M6071="IBIRAPITANGA FASE 3",IF(O6071="Atraso",L6071,L6071/(1+$I$2)^P6071),IF(O6071="Atraso",L6071,L6071/(1+$I$1)^P6071))</f>
        <v/>
      </c>
      <c r="R6071">
        <f>IF(O6071="Atraso",$K$3-G6071,0)</f>
        <v/>
      </c>
      <c r="S6071">
        <f>IF(R6071&lt;=15,"Até 15",IF(R6071&lt;=30,"Entre 15 e 30",IF(R6071&lt;=60,"Entre 30 e 60",IF(R6071&lt;=90,"Entre 60 e 90",IF(R6071&lt;=120,"Entre 90 e 120",IF(R6071&lt;=150,"Entre 120 e 150",IF(R6071&lt;=180,"Entre 150 e 180","Superior a 180")))))))</f>
        <v/>
      </c>
    </row>
    <row r="6072">
      <c r="A6072" t="inlineStr">
        <is>
          <t>Q025L09</t>
        </is>
      </c>
      <c r="B6072" t="inlineStr">
        <is>
          <t>UELINTON MATOS SOUZA DE OLIVEIRA</t>
        </is>
      </c>
      <c r="C6072" t="n">
        <v>1</v>
      </c>
      <c r="D6072" t="inlineStr">
        <is>
          <t>IPCA</t>
        </is>
      </c>
      <c r="E6072" t="n">
        <v>0</v>
      </c>
      <c r="F6072" t="inlineStr">
        <is>
          <t>MENSAL</t>
        </is>
      </c>
      <c r="G6072" t="n">
        <v>45884</v>
      </c>
      <c r="H6072" t="n">
        <v>45884</v>
      </c>
      <c r="I6072" t="n">
        <v>45</v>
      </c>
      <c r="J6072" t="inlineStr">
        <is>
          <t>CARTEIRA</t>
        </is>
      </c>
      <c r="K6072" t="inlineStr">
        <is>
          <t>CONTRATO</t>
        </is>
      </c>
      <c r="L6072" t="n">
        <v>5135.55</v>
      </c>
      <c r="M6072" t="inlineStr">
        <is>
          <t>IBIRAPITANGA FASE 3</t>
        </is>
      </c>
      <c r="N6072" s="142">
        <f>DATE(YEAR(G6072),MONTH(G6072),1)</f>
        <v/>
      </c>
      <c r="O6072" s="132">
        <f>IF(G6072&gt;$K$3,"Futuro","Atraso")</f>
        <v/>
      </c>
      <c r="P6072">
        <f>12*(YEAR(G6072)-YEAR($K$3))+(MONTH(G6072)-MONTH($K$3))</f>
        <v/>
      </c>
      <c r="Q6072" s="366">
        <f>IF(M6072="IBIRAPITANGA FASE 3",IF(O6072="Atraso",L6072,L6072/(1+$I$2)^P6072),IF(O6072="Atraso",L6072,L6072/(1+$I$1)^P6072))</f>
        <v/>
      </c>
      <c r="R6072">
        <f>IF(O6072="Atraso",$K$3-G6072,0)</f>
        <v/>
      </c>
      <c r="S6072">
        <f>IF(R6072&lt;=15,"Até 15",IF(R6072&lt;=30,"Entre 15 e 30",IF(R6072&lt;=60,"Entre 30 e 60",IF(R6072&lt;=90,"Entre 60 e 90",IF(R6072&lt;=120,"Entre 90 e 120",IF(R6072&lt;=150,"Entre 120 e 150",IF(R6072&lt;=180,"Entre 150 e 180","Superior a 180")))))))</f>
        <v/>
      </c>
    </row>
    <row r="6073">
      <c r="A6073" t="inlineStr">
        <is>
          <t>Q025L09</t>
        </is>
      </c>
      <c r="B6073" t="inlineStr">
        <is>
          <t>UELINTON MATOS SOUZA DE OLIVEIRA</t>
        </is>
      </c>
      <c r="C6073" t="n">
        <v>1</v>
      </c>
      <c r="D6073" t="inlineStr">
        <is>
          <t>IPCA</t>
        </is>
      </c>
      <c r="E6073" t="n">
        <v>0</v>
      </c>
      <c r="F6073" t="inlineStr">
        <is>
          <t>MENSAL</t>
        </is>
      </c>
      <c r="G6073" t="n">
        <v>45915</v>
      </c>
      <c r="H6073" t="n">
        <v>45915</v>
      </c>
      <c r="I6073" t="n">
        <v>46</v>
      </c>
      <c r="J6073" t="inlineStr">
        <is>
          <t>CARTEIRA</t>
        </is>
      </c>
      <c r="K6073" t="inlineStr">
        <is>
          <t>CONTRATO</t>
        </is>
      </c>
      <c r="L6073" t="n">
        <v>5135.55</v>
      </c>
      <c r="M6073" t="inlineStr">
        <is>
          <t>IBIRAPITANGA FASE 3</t>
        </is>
      </c>
      <c r="N6073" s="142">
        <f>DATE(YEAR(G6073),MONTH(G6073),1)</f>
        <v/>
      </c>
      <c r="O6073" s="132">
        <f>IF(G6073&gt;$K$3,"Futuro","Atraso")</f>
        <v/>
      </c>
      <c r="P6073">
        <f>12*(YEAR(G6073)-YEAR($K$3))+(MONTH(G6073)-MONTH($K$3))</f>
        <v/>
      </c>
      <c r="Q6073" s="366">
        <f>IF(M6073="IBIRAPITANGA FASE 3",IF(O6073="Atraso",L6073,L6073/(1+$I$2)^P6073),IF(O6073="Atraso",L6073,L6073/(1+$I$1)^P6073))</f>
        <v/>
      </c>
      <c r="R6073">
        <f>IF(O6073="Atraso",$K$3-G6073,0)</f>
        <v/>
      </c>
      <c r="S6073">
        <f>IF(R6073&lt;=15,"Até 15",IF(R6073&lt;=30,"Entre 15 e 30",IF(R6073&lt;=60,"Entre 30 e 60",IF(R6073&lt;=90,"Entre 60 e 90",IF(R6073&lt;=120,"Entre 90 e 120",IF(R6073&lt;=150,"Entre 120 e 150",IF(R6073&lt;=180,"Entre 150 e 180","Superior a 180")))))))</f>
        <v/>
      </c>
    </row>
    <row r="6074">
      <c r="A6074" t="inlineStr">
        <is>
          <t>Q025L09</t>
        </is>
      </c>
      <c r="B6074" t="inlineStr">
        <is>
          <t>UELINTON MATOS SOUZA DE OLIVEIRA</t>
        </is>
      </c>
      <c r="C6074" t="n">
        <v>1</v>
      </c>
      <c r="D6074" t="inlineStr">
        <is>
          <t>IPCA</t>
        </is>
      </c>
      <c r="E6074" t="n">
        <v>0</v>
      </c>
      <c r="F6074" t="inlineStr">
        <is>
          <t>MENSAL</t>
        </is>
      </c>
      <c r="G6074" t="n">
        <v>45945</v>
      </c>
      <c r="H6074" t="n">
        <v>45945</v>
      </c>
      <c r="I6074" t="n">
        <v>47</v>
      </c>
      <c r="J6074" t="inlineStr">
        <is>
          <t>CARTEIRA</t>
        </is>
      </c>
      <c r="K6074" t="inlineStr">
        <is>
          <t>CONTRATO</t>
        </is>
      </c>
      <c r="L6074" t="n">
        <v>5135.55</v>
      </c>
      <c r="M6074" t="inlineStr">
        <is>
          <t>IBIRAPITANGA FASE 3</t>
        </is>
      </c>
      <c r="N6074" s="142">
        <f>DATE(YEAR(G6074),MONTH(G6074),1)</f>
        <v/>
      </c>
      <c r="O6074" s="132">
        <f>IF(G6074&gt;$K$3,"Futuro","Atraso")</f>
        <v/>
      </c>
      <c r="P6074">
        <f>12*(YEAR(G6074)-YEAR($K$3))+(MONTH(G6074)-MONTH($K$3))</f>
        <v/>
      </c>
      <c r="Q6074" s="366">
        <f>IF(M6074="IBIRAPITANGA FASE 3",IF(O6074="Atraso",L6074,L6074/(1+$I$2)^P6074),IF(O6074="Atraso",L6074,L6074/(1+$I$1)^P6074))</f>
        <v/>
      </c>
      <c r="R6074">
        <f>IF(O6074="Atraso",$K$3-G6074,0)</f>
        <v/>
      </c>
      <c r="S6074">
        <f>IF(R6074&lt;=15,"Até 15",IF(R6074&lt;=30,"Entre 15 e 30",IF(R6074&lt;=60,"Entre 30 e 60",IF(R6074&lt;=90,"Entre 60 e 90",IF(R6074&lt;=120,"Entre 90 e 120",IF(R6074&lt;=150,"Entre 120 e 150",IF(R6074&lt;=180,"Entre 150 e 180","Superior a 180")))))))</f>
        <v/>
      </c>
    </row>
    <row r="6075">
      <c r="A6075" t="inlineStr">
        <is>
          <t>Q025L09</t>
        </is>
      </c>
      <c r="B6075" t="inlineStr">
        <is>
          <t>UELINTON MATOS SOUZA DE OLIVEIRA</t>
        </is>
      </c>
      <c r="C6075" t="n">
        <v>1</v>
      </c>
      <c r="D6075" t="inlineStr">
        <is>
          <t>IPCA</t>
        </is>
      </c>
      <c r="E6075" t="n">
        <v>0</v>
      </c>
      <c r="F6075" t="inlineStr">
        <is>
          <t>MENSAL</t>
        </is>
      </c>
      <c r="G6075" t="n">
        <v>45976</v>
      </c>
      <c r="H6075" t="n">
        <v>45976</v>
      </c>
      <c r="I6075" t="n">
        <v>48</v>
      </c>
      <c r="J6075" t="inlineStr">
        <is>
          <t>CARTEIRA</t>
        </is>
      </c>
      <c r="K6075" t="inlineStr">
        <is>
          <t>CONTRATO</t>
        </is>
      </c>
      <c r="L6075" t="n">
        <v>5135.55</v>
      </c>
      <c r="M6075" t="inlineStr">
        <is>
          <t>IBIRAPITANGA FASE 3</t>
        </is>
      </c>
      <c r="N6075" s="142">
        <f>DATE(YEAR(G6075),MONTH(G6075),1)</f>
        <v/>
      </c>
      <c r="O6075" s="132">
        <f>IF(G6075&gt;$K$3,"Futuro","Atraso")</f>
        <v/>
      </c>
      <c r="P6075">
        <f>12*(YEAR(G6075)-YEAR($K$3))+(MONTH(G6075)-MONTH($K$3))</f>
        <v/>
      </c>
      <c r="Q6075" s="366">
        <f>IF(M6075="IBIRAPITANGA FASE 3",IF(O6075="Atraso",L6075,L6075/(1+$I$2)^P6075),IF(O6075="Atraso",L6075,L6075/(1+$I$1)^P6075))</f>
        <v/>
      </c>
      <c r="R6075">
        <f>IF(O6075="Atraso",$K$3-G6075,0)</f>
        <v/>
      </c>
      <c r="S6075">
        <f>IF(R6075&lt;=15,"Até 15",IF(R6075&lt;=30,"Entre 15 e 30",IF(R6075&lt;=60,"Entre 30 e 60",IF(R6075&lt;=90,"Entre 60 e 90",IF(R6075&lt;=120,"Entre 90 e 120",IF(R6075&lt;=150,"Entre 120 e 150",IF(R6075&lt;=180,"Entre 150 e 180","Superior a 180")))))))</f>
        <v/>
      </c>
    </row>
    <row r="6076">
      <c r="A6076" t="inlineStr">
        <is>
          <t>Q025L09</t>
        </is>
      </c>
      <c r="B6076" t="inlineStr">
        <is>
          <t>UELINTON MATOS SOUZA DE OLIVEIRA</t>
        </is>
      </c>
      <c r="C6076" t="n">
        <v>1</v>
      </c>
      <c r="D6076" t="inlineStr">
        <is>
          <t>IPCA</t>
        </is>
      </c>
      <c r="E6076" t="n">
        <v>0</v>
      </c>
      <c r="F6076" t="inlineStr">
        <is>
          <t>MENSAL</t>
        </is>
      </c>
      <c r="G6076" t="n">
        <v>45976</v>
      </c>
      <c r="H6076" t="n">
        <v>45976</v>
      </c>
      <c r="I6076" t="n">
        <v>4</v>
      </c>
      <c r="J6076" t="inlineStr">
        <is>
          <t>CARTEIRA</t>
        </is>
      </c>
      <c r="K6076" t="inlineStr">
        <is>
          <t>CONTRATO</t>
        </is>
      </c>
      <c r="L6076" t="n">
        <v>20542.18</v>
      </c>
      <c r="M6076" t="inlineStr">
        <is>
          <t>IBIRAPITANGA FASE 3</t>
        </is>
      </c>
      <c r="N6076" s="142">
        <f>DATE(YEAR(G6076),MONTH(G6076),1)</f>
        <v/>
      </c>
      <c r="O6076" s="132">
        <f>IF(G6076&gt;$K$3,"Futuro","Atraso")</f>
        <v/>
      </c>
      <c r="P6076">
        <f>12*(YEAR(G6076)-YEAR($K$3))+(MONTH(G6076)-MONTH($K$3))</f>
        <v/>
      </c>
      <c r="Q6076" s="366">
        <f>IF(M6076="IBIRAPITANGA FASE 3",IF(O6076="Atraso",L6076,L6076/(1+$I$2)^P6076),IF(O6076="Atraso",L6076,L6076/(1+$I$1)^P6076))</f>
        <v/>
      </c>
      <c r="R6076">
        <f>IF(O6076="Atraso",$K$3-G6076,0)</f>
        <v/>
      </c>
      <c r="S6076">
        <f>IF(R6076&lt;=15,"Até 15",IF(R6076&lt;=30,"Entre 15 e 30",IF(R6076&lt;=60,"Entre 30 e 60",IF(R6076&lt;=90,"Entre 60 e 90",IF(R6076&lt;=120,"Entre 90 e 120",IF(R6076&lt;=150,"Entre 120 e 150",IF(R6076&lt;=180,"Entre 150 e 180","Superior a 180")))))))</f>
        <v/>
      </c>
    </row>
    <row r="6077">
      <c r="A6077" t="inlineStr">
        <is>
          <t>Q025L010</t>
        </is>
      </c>
      <c r="B6077" t="inlineStr">
        <is>
          <t>EDUARDO BOLOGNESI ROQUE</t>
        </is>
      </c>
      <c r="C6077" t="n">
        <v>1</v>
      </c>
      <c r="D6077" t="inlineStr">
        <is>
          <t>IPCA</t>
        </is>
      </c>
      <c r="E6077" t="n">
        <v>0.009488792934583046</v>
      </c>
      <c r="F6077" t="inlineStr">
        <is>
          <t>MENSAL</t>
        </is>
      </c>
      <c r="G6077" t="n">
        <v>45240</v>
      </c>
      <c r="H6077" t="n">
        <v>45240</v>
      </c>
      <c r="I6077" t="n">
        <v>51</v>
      </c>
      <c r="J6077" t="inlineStr">
        <is>
          <t>CARTEIRA</t>
        </is>
      </c>
      <c r="K6077" t="inlineStr">
        <is>
          <t>CONTRATO</t>
        </is>
      </c>
      <c r="L6077" t="n">
        <v>1358.59</v>
      </c>
      <c r="M6077" t="inlineStr">
        <is>
          <t>IBIRAPITANGA FASE 3</t>
        </is>
      </c>
      <c r="N6077" s="142">
        <f>DATE(YEAR(G6077),MONTH(G6077),1)</f>
        <v/>
      </c>
      <c r="O6077" s="132">
        <f>IF(G6077&gt;$K$3,"Futuro","Atraso")</f>
        <v/>
      </c>
      <c r="P6077">
        <f>12*(YEAR(G6077)-YEAR($K$3))+(MONTH(G6077)-MONTH($K$3))</f>
        <v/>
      </c>
      <c r="Q6077" s="366">
        <f>IF(M6077="IBIRAPITANGA FASE 3",IF(O6077="Atraso",L6077,L6077/(1+$I$2)^P6077),IF(O6077="Atraso",L6077,L6077/(1+$I$1)^P6077))</f>
        <v/>
      </c>
      <c r="R6077">
        <f>IF(O6077="Atraso",$K$3-G6077,0)</f>
        <v/>
      </c>
      <c r="S6077">
        <f>IF(R6077&lt;=15,"Até 15",IF(R6077&lt;=30,"Entre 15 e 30",IF(R6077&lt;=60,"Entre 30 e 60",IF(R6077&lt;=90,"Entre 60 e 90",IF(R6077&lt;=120,"Entre 90 e 120",IF(R6077&lt;=150,"Entre 120 e 150",IF(R6077&lt;=180,"Entre 150 e 180","Superior a 180")))))))</f>
        <v/>
      </c>
    </row>
    <row r="6078">
      <c r="A6078" t="inlineStr">
        <is>
          <t>Q025L010</t>
        </is>
      </c>
      <c r="B6078" t="inlineStr">
        <is>
          <t>EDUARDO BOLOGNESI ROQUE</t>
        </is>
      </c>
      <c r="C6078" t="n">
        <v>1</v>
      </c>
      <c r="D6078" t="inlineStr">
        <is>
          <t>IPCA</t>
        </is>
      </c>
      <c r="E6078" t="n">
        <v>0.009488792934583046</v>
      </c>
      <c r="F6078" t="inlineStr">
        <is>
          <t>MENSAL</t>
        </is>
      </c>
      <c r="G6078" t="n">
        <v>45270</v>
      </c>
      <c r="H6078" t="n">
        <v>45270</v>
      </c>
      <c r="I6078" t="n">
        <v>52</v>
      </c>
      <c r="J6078" t="inlineStr">
        <is>
          <t>CARTEIRA</t>
        </is>
      </c>
      <c r="K6078" t="inlineStr">
        <is>
          <t>CONTRATO</t>
        </is>
      </c>
      <c r="L6078" t="n">
        <v>1358.59</v>
      </c>
      <c r="M6078" t="inlineStr">
        <is>
          <t>IBIRAPITANGA FASE 3</t>
        </is>
      </c>
      <c r="N6078" s="142">
        <f>DATE(YEAR(G6078),MONTH(G6078),1)</f>
        <v/>
      </c>
      <c r="O6078" s="132">
        <f>IF(G6078&gt;$K$3,"Futuro","Atraso")</f>
        <v/>
      </c>
      <c r="P6078">
        <f>12*(YEAR(G6078)-YEAR($K$3))+(MONTH(G6078)-MONTH($K$3))</f>
        <v/>
      </c>
      <c r="Q6078" s="366">
        <f>IF(M6078="IBIRAPITANGA FASE 3",IF(O6078="Atraso",L6078,L6078/(1+$I$2)^P6078),IF(O6078="Atraso",L6078,L6078/(1+$I$1)^P6078))</f>
        <v/>
      </c>
      <c r="R6078">
        <f>IF(O6078="Atraso",$K$3-G6078,0)</f>
        <v/>
      </c>
      <c r="S6078">
        <f>IF(R6078&lt;=15,"Até 15",IF(R6078&lt;=30,"Entre 15 e 30",IF(R6078&lt;=60,"Entre 30 e 60",IF(R6078&lt;=90,"Entre 60 e 90",IF(R6078&lt;=120,"Entre 90 e 120",IF(R6078&lt;=150,"Entre 120 e 150",IF(R6078&lt;=180,"Entre 150 e 180","Superior a 180")))))))</f>
        <v/>
      </c>
    </row>
    <row r="6079">
      <c r="A6079" t="inlineStr">
        <is>
          <t>Q025L010</t>
        </is>
      </c>
      <c r="B6079" t="inlineStr">
        <is>
          <t>EDUARDO BOLOGNESI ROQUE</t>
        </is>
      </c>
      <c r="C6079" t="n">
        <v>1</v>
      </c>
      <c r="D6079" t="inlineStr">
        <is>
          <t>IPCA</t>
        </is>
      </c>
      <c r="E6079" t="n">
        <v>0.009488792934583046</v>
      </c>
      <c r="F6079" t="inlineStr">
        <is>
          <t>MENSAL</t>
        </is>
      </c>
      <c r="G6079" t="n">
        <v>45301</v>
      </c>
      <c r="H6079" t="n">
        <v>45301</v>
      </c>
      <c r="I6079" t="n">
        <v>53</v>
      </c>
      <c r="J6079" t="inlineStr">
        <is>
          <t>CARTEIRA</t>
        </is>
      </c>
      <c r="K6079" t="inlineStr">
        <is>
          <t>CONTRATO</t>
        </is>
      </c>
      <c r="L6079" t="n">
        <v>1358.59</v>
      </c>
      <c r="M6079" t="inlineStr">
        <is>
          <t>IBIRAPITANGA FASE 3</t>
        </is>
      </c>
      <c r="N6079" s="142">
        <f>DATE(YEAR(G6079),MONTH(G6079),1)</f>
        <v/>
      </c>
      <c r="O6079" s="132">
        <f>IF(G6079&gt;$K$3,"Futuro","Atraso")</f>
        <v/>
      </c>
      <c r="P6079">
        <f>12*(YEAR(G6079)-YEAR($K$3))+(MONTH(G6079)-MONTH($K$3))</f>
        <v/>
      </c>
      <c r="Q6079" s="366">
        <f>IF(M6079="IBIRAPITANGA FASE 3",IF(O6079="Atraso",L6079,L6079/(1+$I$2)^P6079),IF(O6079="Atraso",L6079,L6079/(1+$I$1)^P6079))</f>
        <v/>
      </c>
      <c r="R6079">
        <f>IF(O6079="Atraso",$K$3-G6079,0)</f>
        <v/>
      </c>
      <c r="S6079">
        <f>IF(R6079&lt;=15,"Até 15",IF(R6079&lt;=30,"Entre 15 e 30",IF(R6079&lt;=60,"Entre 30 e 60",IF(R6079&lt;=90,"Entre 60 e 90",IF(R6079&lt;=120,"Entre 90 e 120",IF(R6079&lt;=150,"Entre 120 e 150",IF(R6079&lt;=180,"Entre 150 e 180","Superior a 180")))))))</f>
        <v/>
      </c>
    </row>
    <row r="6080">
      <c r="A6080" t="inlineStr">
        <is>
          <t>Q025L010</t>
        </is>
      </c>
      <c r="B6080" t="inlineStr">
        <is>
          <t>EDUARDO BOLOGNESI ROQUE</t>
        </is>
      </c>
      <c r="C6080" t="n">
        <v>1</v>
      </c>
      <c r="D6080" t="inlineStr">
        <is>
          <t>IPCA</t>
        </is>
      </c>
      <c r="E6080" t="n">
        <v>0.009488792934583046</v>
      </c>
      <c r="F6080" t="inlineStr">
        <is>
          <t>MENSAL</t>
        </is>
      </c>
      <c r="G6080" t="n">
        <v>45332</v>
      </c>
      <c r="H6080" t="n">
        <v>45332</v>
      </c>
      <c r="I6080" t="n">
        <v>54</v>
      </c>
      <c r="J6080" t="inlineStr">
        <is>
          <t>CARTEIRA</t>
        </is>
      </c>
      <c r="K6080" t="inlineStr">
        <is>
          <t>CONTRATO</t>
        </is>
      </c>
      <c r="L6080" t="n">
        <v>1358.59</v>
      </c>
      <c r="M6080" t="inlineStr">
        <is>
          <t>IBIRAPITANGA FASE 3</t>
        </is>
      </c>
      <c r="N6080" s="142">
        <f>DATE(YEAR(G6080),MONTH(G6080),1)</f>
        <v/>
      </c>
      <c r="O6080" s="132">
        <f>IF(G6080&gt;$K$3,"Futuro","Atraso")</f>
        <v/>
      </c>
      <c r="P6080">
        <f>12*(YEAR(G6080)-YEAR($K$3))+(MONTH(G6080)-MONTH($K$3))</f>
        <v/>
      </c>
      <c r="Q6080" s="366">
        <f>IF(M6080="IBIRAPITANGA FASE 3",IF(O6080="Atraso",L6080,L6080/(1+$I$2)^P6080),IF(O6080="Atraso",L6080,L6080/(1+$I$1)^P6080))</f>
        <v/>
      </c>
      <c r="R6080">
        <f>IF(O6080="Atraso",$K$3-G6080,0)</f>
        <v/>
      </c>
      <c r="S6080">
        <f>IF(R6080&lt;=15,"Até 15",IF(R6080&lt;=30,"Entre 15 e 30",IF(R6080&lt;=60,"Entre 30 e 60",IF(R6080&lt;=90,"Entre 60 e 90",IF(R6080&lt;=120,"Entre 90 e 120",IF(R6080&lt;=150,"Entre 120 e 150",IF(R6080&lt;=180,"Entre 150 e 180","Superior a 180")))))))</f>
        <v/>
      </c>
    </row>
    <row r="6081">
      <c r="A6081" t="inlineStr">
        <is>
          <t>Q025L010</t>
        </is>
      </c>
      <c r="B6081" t="inlineStr">
        <is>
          <t>EDUARDO BOLOGNESI ROQUE</t>
        </is>
      </c>
      <c r="C6081" t="n">
        <v>1</v>
      </c>
      <c r="D6081" t="inlineStr">
        <is>
          <t>IPCA</t>
        </is>
      </c>
      <c r="E6081" t="n">
        <v>0.009488792934583046</v>
      </c>
      <c r="F6081" t="inlineStr">
        <is>
          <t>MENSAL</t>
        </is>
      </c>
      <c r="G6081" t="n">
        <v>45361</v>
      </c>
      <c r="H6081" t="n">
        <v>45361</v>
      </c>
      <c r="I6081" t="n">
        <v>55</v>
      </c>
      <c r="J6081" t="inlineStr">
        <is>
          <t>CARTEIRA</t>
        </is>
      </c>
      <c r="K6081" t="inlineStr">
        <is>
          <t>CONTRATO</t>
        </is>
      </c>
      <c r="L6081" t="n">
        <v>1358.59</v>
      </c>
      <c r="M6081" t="inlineStr">
        <is>
          <t>IBIRAPITANGA FASE 3</t>
        </is>
      </c>
      <c r="N6081" s="142">
        <f>DATE(YEAR(G6081),MONTH(G6081),1)</f>
        <v/>
      </c>
      <c r="O6081" s="132">
        <f>IF(G6081&gt;$K$3,"Futuro","Atraso")</f>
        <v/>
      </c>
      <c r="P6081">
        <f>12*(YEAR(G6081)-YEAR($K$3))+(MONTH(G6081)-MONTH($K$3))</f>
        <v/>
      </c>
      <c r="Q6081" s="366">
        <f>IF(M6081="IBIRAPITANGA FASE 3",IF(O6081="Atraso",L6081,L6081/(1+$I$2)^P6081),IF(O6081="Atraso",L6081,L6081/(1+$I$1)^P6081))</f>
        <v/>
      </c>
      <c r="R6081">
        <f>IF(O6081="Atraso",$K$3-G6081,0)</f>
        <v/>
      </c>
      <c r="S6081">
        <f>IF(R6081&lt;=15,"Até 15",IF(R6081&lt;=30,"Entre 15 e 30",IF(R6081&lt;=60,"Entre 30 e 60",IF(R6081&lt;=90,"Entre 60 e 90",IF(R6081&lt;=120,"Entre 90 e 120",IF(R6081&lt;=150,"Entre 120 e 150",IF(R6081&lt;=180,"Entre 150 e 180","Superior a 180")))))))</f>
        <v/>
      </c>
    </row>
    <row r="6082">
      <c r="A6082" t="inlineStr">
        <is>
          <t>Q025L010</t>
        </is>
      </c>
      <c r="B6082" t="inlineStr">
        <is>
          <t>EDUARDO BOLOGNESI ROQUE</t>
        </is>
      </c>
      <c r="C6082" t="n">
        <v>1</v>
      </c>
      <c r="D6082" t="inlineStr">
        <is>
          <t>IPCA</t>
        </is>
      </c>
      <c r="E6082" t="n">
        <v>0.009488792934583046</v>
      </c>
      <c r="F6082" t="inlineStr">
        <is>
          <t>MENSAL</t>
        </is>
      </c>
      <c r="G6082" t="n">
        <v>45392</v>
      </c>
      <c r="H6082" t="n">
        <v>45392</v>
      </c>
      <c r="I6082" t="n">
        <v>56</v>
      </c>
      <c r="J6082" t="inlineStr">
        <is>
          <t>CARTEIRA</t>
        </is>
      </c>
      <c r="K6082" t="inlineStr">
        <is>
          <t>CONTRATO</t>
        </is>
      </c>
      <c r="L6082" t="n">
        <v>1358.59</v>
      </c>
      <c r="M6082" t="inlineStr">
        <is>
          <t>IBIRAPITANGA FASE 3</t>
        </is>
      </c>
      <c r="N6082" s="142">
        <f>DATE(YEAR(G6082),MONTH(G6082),1)</f>
        <v/>
      </c>
      <c r="O6082" s="132">
        <f>IF(G6082&gt;$K$3,"Futuro","Atraso")</f>
        <v/>
      </c>
      <c r="P6082">
        <f>12*(YEAR(G6082)-YEAR($K$3))+(MONTH(G6082)-MONTH($K$3))</f>
        <v/>
      </c>
      <c r="Q6082" s="366">
        <f>IF(M6082="IBIRAPITANGA FASE 3",IF(O6082="Atraso",L6082,L6082/(1+$I$2)^P6082),IF(O6082="Atraso",L6082,L6082/(1+$I$1)^P6082))</f>
        <v/>
      </c>
      <c r="R6082">
        <f>IF(O6082="Atraso",$K$3-G6082,0)</f>
        <v/>
      </c>
      <c r="S6082">
        <f>IF(R6082&lt;=15,"Até 15",IF(R6082&lt;=30,"Entre 15 e 30",IF(R6082&lt;=60,"Entre 30 e 60",IF(R6082&lt;=90,"Entre 60 e 90",IF(R6082&lt;=120,"Entre 90 e 120",IF(R6082&lt;=150,"Entre 120 e 150",IF(R6082&lt;=180,"Entre 150 e 180","Superior a 180")))))))</f>
        <v/>
      </c>
    </row>
    <row r="6083">
      <c r="A6083" t="inlineStr">
        <is>
          <t>Q025L010</t>
        </is>
      </c>
      <c r="B6083" t="inlineStr">
        <is>
          <t>EDUARDO BOLOGNESI ROQUE</t>
        </is>
      </c>
      <c r="C6083" t="n">
        <v>1</v>
      </c>
      <c r="D6083" t="inlineStr">
        <is>
          <t>IPCA</t>
        </is>
      </c>
      <c r="E6083" t="n">
        <v>0.009488792934583046</v>
      </c>
      <c r="F6083" t="inlineStr">
        <is>
          <t>MENSAL</t>
        </is>
      </c>
      <c r="G6083" t="n">
        <v>45422</v>
      </c>
      <c r="H6083" t="n">
        <v>45422</v>
      </c>
      <c r="I6083" t="n">
        <v>57</v>
      </c>
      <c r="J6083" t="inlineStr">
        <is>
          <t>CARTEIRA</t>
        </is>
      </c>
      <c r="K6083" t="inlineStr">
        <is>
          <t>CONTRATO</t>
        </is>
      </c>
      <c r="L6083" t="n">
        <v>1358.59</v>
      </c>
      <c r="M6083" t="inlineStr">
        <is>
          <t>IBIRAPITANGA FASE 3</t>
        </is>
      </c>
      <c r="N6083" s="142">
        <f>DATE(YEAR(G6083),MONTH(G6083),1)</f>
        <v/>
      </c>
      <c r="O6083" s="132">
        <f>IF(G6083&gt;$K$3,"Futuro","Atraso")</f>
        <v/>
      </c>
      <c r="P6083">
        <f>12*(YEAR(G6083)-YEAR($K$3))+(MONTH(G6083)-MONTH($K$3))</f>
        <v/>
      </c>
      <c r="Q6083" s="366">
        <f>IF(M6083="IBIRAPITANGA FASE 3",IF(O6083="Atraso",L6083,L6083/(1+$I$2)^P6083),IF(O6083="Atraso",L6083,L6083/(1+$I$1)^P6083))</f>
        <v/>
      </c>
      <c r="R6083">
        <f>IF(O6083="Atraso",$K$3-G6083,0)</f>
        <v/>
      </c>
      <c r="S6083">
        <f>IF(R6083&lt;=15,"Até 15",IF(R6083&lt;=30,"Entre 15 e 30",IF(R6083&lt;=60,"Entre 30 e 60",IF(R6083&lt;=90,"Entre 60 e 90",IF(R6083&lt;=120,"Entre 90 e 120",IF(R6083&lt;=150,"Entre 120 e 150",IF(R6083&lt;=180,"Entre 150 e 180","Superior a 180")))))))</f>
        <v/>
      </c>
    </row>
    <row r="6084">
      <c r="A6084" t="inlineStr">
        <is>
          <t>Q025L010</t>
        </is>
      </c>
      <c r="B6084" t="inlineStr">
        <is>
          <t>EDUARDO BOLOGNESI ROQUE</t>
        </is>
      </c>
      <c r="C6084" t="n">
        <v>1</v>
      </c>
      <c r="D6084" t="inlineStr">
        <is>
          <t>IPCA</t>
        </is>
      </c>
      <c r="E6084" t="n">
        <v>0.009488792934583046</v>
      </c>
      <c r="F6084" t="inlineStr">
        <is>
          <t>MENSAL</t>
        </is>
      </c>
      <c r="G6084" t="n">
        <v>45453</v>
      </c>
      <c r="H6084" t="n">
        <v>45453</v>
      </c>
      <c r="I6084" t="n">
        <v>58</v>
      </c>
      <c r="J6084" t="inlineStr">
        <is>
          <t>CARTEIRA</t>
        </is>
      </c>
      <c r="K6084" t="inlineStr">
        <is>
          <t>CONTRATO</t>
        </is>
      </c>
      <c r="L6084" t="n">
        <v>1358.59</v>
      </c>
      <c r="M6084" t="inlineStr">
        <is>
          <t>IBIRAPITANGA FASE 3</t>
        </is>
      </c>
      <c r="N6084" s="142">
        <f>DATE(YEAR(G6084),MONTH(G6084),1)</f>
        <v/>
      </c>
      <c r="O6084" s="132">
        <f>IF(G6084&gt;$K$3,"Futuro","Atraso")</f>
        <v/>
      </c>
      <c r="P6084">
        <f>12*(YEAR(G6084)-YEAR($K$3))+(MONTH(G6084)-MONTH($K$3))</f>
        <v/>
      </c>
      <c r="Q6084" s="366">
        <f>IF(M6084="IBIRAPITANGA FASE 3",IF(O6084="Atraso",L6084,L6084/(1+$I$2)^P6084),IF(O6084="Atraso",L6084,L6084/(1+$I$1)^P6084))</f>
        <v/>
      </c>
      <c r="R6084">
        <f>IF(O6084="Atraso",$K$3-G6084,0)</f>
        <v/>
      </c>
      <c r="S6084">
        <f>IF(R6084&lt;=15,"Até 15",IF(R6084&lt;=30,"Entre 15 e 30",IF(R6084&lt;=60,"Entre 30 e 60",IF(R6084&lt;=90,"Entre 60 e 90",IF(R6084&lt;=120,"Entre 90 e 120",IF(R6084&lt;=150,"Entre 120 e 150",IF(R6084&lt;=180,"Entre 150 e 180","Superior a 180")))))))</f>
        <v/>
      </c>
    </row>
    <row r="6085">
      <c r="A6085" t="inlineStr">
        <is>
          <t>Q025L010</t>
        </is>
      </c>
      <c r="B6085" t="inlineStr">
        <is>
          <t>EDUARDO BOLOGNESI ROQUE</t>
        </is>
      </c>
      <c r="C6085" t="n">
        <v>1</v>
      </c>
      <c r="D6085" t="inlineStr">
        <is>
          <t>IPCA</t>
        </is>
      </c>
      <c r="E6085" t="n">
        <v>0.009488792934583046</v>
      </c>
      <c r="F6085" t="inlineStr">
        <is>
          <t>MENSAL</t>
        </is>
      </c>
      <c r="G6085" t="n">
        <v>45483</v>
      </c>
      <c r="H6085" t="n">
        <v>45483</v>
      </c>
      <c r="I6085" t="n">
        <v>59</v>
      </c>
      <c r="J6085" t="inlineStr">
        <is>
          <t>CARTEIRA</t>
        </is>
      </c>
      <c r="K6085" t="inlineStr">
        <is>
          <t>CONTRATO</t>
        </is>
      </c>
      <c r="L6085" t="n">
        <v>1358.59</v>
      </c>
      <c r="M6085" t="inlineStr">
        <is>
          <t>IBIRAPITANGA FASE 3</t>
        </is>
      </c>
      <c r="N6085" s="142">
        <f>DATE(YEAR(G6085),MONTH(G6085),1)</f>
        <v/>
      </c>
      <c r="O6085" s="132">
        <f>IF(G6085&gt;$K$3,"Futuro","Atraso")</f>
        <v/>
      </c>
      <c r="P6085">
        <f>12*(YEAR(G6085)-YEAR($K$3))+(MONTH(G6085)-MONTH($K$3))</f>
        <v/>
      </c>
      <c r="Q6085" s="366">
        <f>IF(M6085="IBIRAPITANGA FASE 3",IF(O6085="Atraso",L6085,L6085/(1+$I$2)^P6085),IF(O6085="Atraso",L6085,L6085/(1+$I$1)^P6085))</f>
        <v/>
      </c>
      <c r="R6085">
        <f>IF(O6085="Atraso",$K$3-G6085,0)</f>
        <v/>
      </c>
      <c r="S6085">
        <f>IF(R6085&lt;=15,"Até 15",IF(R6085&lt;=30,"Entre 15 e 30",IF(R6085&lt;=60,"Entre 30 e 60",IF(R6085&lt;=90,"Entre 60 e 90",IF(R6085&lt;=120,"Entre 90 e 120",IF(R6085&lt;=150,"Entre 120 e 150",IF(R6085&lt;=180,"Entre 150 e 180","Superior a 180")))))))</f>
        <v/>
      </c>
    </row>
    <row r="6086">
      <c r="A6086" t="inlineStr">
        <is>
          <t>Q025L010</t>
        </is>
      </c>
      <c r="B6086" t="inlineStr">
        <is>
          <t>EDUARDO BOLOGNESI ROQUE</t>
        </is>
      </c>
      <c r="C6086" t="n">
        <v>1</v>
      </c>
      <c r="D6086" t="inlineStr">
        <is>
          <t>IPCA</t>
        </is>
      </c>
      <c r="E6086" t="n">
        <v>0.009488792934583046</v>
      </c>
      <c r="F6086" t="inlineStr">
        <is>
          <t>MENSAL</t>
        </is>
      </c>
      <c r="G6086" t="n">
        <v>45514</v>
      </c>
      <c r="H6086" t="n">
        <v>45514</v>
      </c>
      <c r="I6086" t="n">
        <v>60</v>
      </c>
      <c r="J6086" t="inlineStr">
        <is>
          <t>CARTEIRA</t>
        </is>
      </c>
      <c r="K6086" t="inlineStr">
        <is>
          <t>CONTRATO</t>
        </is>
      </c>
      <c r="L6086" t="n">
        <v>1358.59</v>
      </c>
      <c r="M6086" t="inlineStr">
        <is>
          <t>IBIRAPITANGA FASE 3</t>
        </is>
      </c>
      <c r="N6086" s="142">
        <f>DATE(YEAR(G6086),MONTH(G6086),1)</f>
        <v/>
      </c>
      <c r="O6086" s="132">
        <f>IF(G6086&gt;$K$3,"Futuro","Atraso")</f>
        <v/>
      </c>
      <c r="P6086">
        <f>12*(YEAR(G6086)-YEAR($K$3))+(MONTH(G6086)-MONTH($K$3))</f>
        <v/>
      </c>
      <c r="Q6086" s="366">
        <f>IF(M6086="IBIRAPITANGA FASE 3",IF(O6086="Atraso",L6086,L6086/(1+$I$2)^P6086),IF(O6086="Atraso",L6086,L6086/(1+$I$1)^P6086))</f>
        <v/>
      </c>
      <c r="R6086">
        <f>IF(O6086="Atraso",$K$3-G6086,0)</f>
        <v/>
      </c>
      <c r="S6086">
        <f>IF(R6086&lt;=15,"Até 15",IF(R6086&lt;=30,"Entre 15 e 30",IF(R6086&lt;=60,"Entre 30 e 60",IF(R6086&lt;=90,"Entre 60 e 90",IF(R6086&lt;=120,"Entre 90 e 120",IF(R6086&lt;=150,"Entre 120 e 150",IF(R6086&lt;=180,"Entre 150 e 180","Superior a 180")))))))</f>
        <v/>
      </c>
    </row>
    <row r="6087">
      <c r="A6087" t="inlineStr">
        <is>
          <t>Q025L010</t>
        </is>
      </c>
      <c r="B6087" t="inlineStr">
        <is>
          <t>EDUARDO BOLOGNESI ROQUE</t>
        </is>
      </c>
      <c r="C6087" t="n">
        <v>1</v>
      </c>
      <c r="D6087" t="inlineStr">
        <is>
          <t>IPCA</t>
        </is>
      </c>
      <c r="E6087" t="n">
        <v>0.009488792934583046</v>
      </c>
      <c r="F6087" t="inlineStr">
        <is>
          <t>MENSAL</t>
        </is>
      </c>
      <c r="G6087" t="n">
        <v>45545</v>
      </c>
      <c r="H6087" t="n">
        <v>45545</v>
      </c>
      <c r="I6087" t="n">
        <v>61</v>
      </c>
      <c r="J6087" t="inlineStr">
        <is>
          <t>CARTEIRA</t>
        </is>
      </c>
      <c r="K6087" t="inlineStr">
        <is>
          <t>CONTRATO</t>
        </is>
      </c>
      <c r="L6087" t="n">
        <v>1358.59</v>
      </c>
      <c r="M6087" t="inlineStr">
        <is>
          <t>IBIRAPITANGA FASE 3</t>
        </is>
      </c>
      <c r="N6087" s="142">
        <f>DATE(YEAR(G6087),MONTH(G6087),1)</f>
        <v/>
      </c>
      <c r="O6087" s="132">
        <f>IF(G6087&gt;$K$3,"Futuro","Atraso")</f>
        <v/>
      </c>
      <c r="P6087">
        <f>12*(YEAR(G6087)-YEAR($K$3))+(MONTH(G6087)-MONTH($K$3))</f>
        <v/>
      </c>
      <c r="Q6087" s="366">
        <f>IF(M6087="IBIRAPITANGA FASE 3",IF(O6087="Atraso",L6087,L6087/(1+$I$2)^P6087),IF(O6087="Atraso",L6087,L6087/(1+$I$1)^P6087))</f>
        <v/>
      </c>
      <c r="R6087">
        <f>IF(O6087="Atraso",$K$3-G6087,0)</f>
        <v/>
      </c>
      <c r="S6087">
        <f>IF(R6087&lt;=15,"Até 15",IF(R6087&lt;=30,"Entre 15 e 30",IF(R6087&lt;=60,"Entre 30 e 60",IF(R6087&lt;=90,"Entre 60 e 90",IF(R6087&lt;=120,"Entre 90 e 120",IF(R6087&lt;=150,"Entre 120 e 150",IF(R6087&lt;=180,"Entre 150 e 180","Superior a 180")))))))</f>
        <v/>
      </c>
    </row>
    <row r="6088">
      <c r="A6088" t="inlineStr">
        <is>
          <t>Q025L010</t>
        </is>
      </c>
      <c r="B6088" t="inlineStr">
        <is>
          <t>EDUARDO BOLOGNESI ROQUE</t>
        </is>
      </c>
      <c r="C6088" t="n">
        <v>1</v>
      </c>
      <c r="D6088" t="inlineStr">
        <is>
          <t>IPCA</t>
        </is>
      </c>
      <c r="E6088" t="n">
        <v>0.009488792934583046</v>
      </c>
      <c r="F6088" t="inlineStr">
        <is>
          <t>MENSAL</t>
        </is>
      </c>
      <c r="G6088" t="n">
        <v>45545</v>
      </c>
      <c r="H6088" t="n">
        <v>45545</v>
      </c>
      <c r="I6088" t="n">
        <v>5</v>
      </c>
      <c r="J6088" t="inlineStr">
        <is>
          <t>CARTEIRA</t>
        </is>
      </c>
      <c r="K6088" t="inlineStr">
        <is>
          <t>CONTRATO</t>
        </is>
      </c>
      <c r="L6088" t="n">
        <v>7363.36</v>
      </c>
      <c r="M6088" t="inlineStr">
        <is>
          <t>IBIRAPITANGA FASE 3</t>
        </is>
      </c>
      <c r="N6088" s="142">
        <f>DATE(YEAR(G6088),MONTH(G6088),1)</f>
        <v/>
      </c>
      <c r="O6088" s="132">
        <f>IF(G6088&gt;$K$3,"Futuro","Atraso")</f>
        <v/>
      </c>
      <c r="P6088">
        <f>12*(YEAR(G6088)-YEAR($K$3))+(MONTH(G6088)-MONTH($K$3))</f>
        <v/>
      </c>
      <c r="Q6088" s="366">
        <f>IF(M6088="IBIRAPITANGA FASE 3",IF(O6088="Atraso",L6088,L6088/(1+$I$2)^P6088),IF(O6088="Atraso",L6088,L6088/(1+$I$1)^P6088))</f>
        <v/>
      </c>
      <c r="R6088">
        <f>IF(O6088="Atraso",$K$3-G6088,0)</f>
        <v/>
      </c>
      <c r="S6088">
        <f>IF(R6088&lt;=15,"Até 15",IF(R6088&lt;=30,"Entre 15 e 30",IF(R6088&lt;=60,"Entre 30 e 60",IF(R6088&lt;=90,"Entre 60 e 90",IF(R6088&lt;=120,"Entre 90 e 120",IF(R6088&lt;=150,"Entre 120 e 150",IF(R6088&lt;=180,"Entre 150 e 180","Superior a 180")))))))</f>
        <v/>
      </c>
    </row>
    <row r="6089">
      <c r="A6089" t="inlineStr">
        <is>
          <t>Q025L010</t>
        </is>
      </c>
      <c r="B6089" t="inlineStr">
        <is>
          <t>EDUARDO BOLOGNESI ROQUE</t>
        </is>
      </c>
      <c r="C6089" t="n">
        <v>1</v>
      </c>
      <c r="D6089" t="inlineStr">
        <is>
          <t>IPCA</t>
        </is>
      </c>
      <c r="E6089" t="n">
        <v>0.009488792934583046</v>
      </c>
      <c r="F6089" t="inlineStr">
        <is>
          <t>MENSAL</t>
        </is>
      </c>
      <c r="G6089" t="n">
        <v>45575</v>
      </c>
      <c r="H6089" t="n">
        <v>45575</v>
      </c>
      <c r="I6089" t="n">
        <v>62</v>
      </c>
      <c r="J6089" t="inlineStr">
        <is>
          <t>CARTEIRA</t>
        </is>
      </c>
      <c r="K6089" t="inlineStr">
        <is>
          <t>CONTRATO</t>
        </is>
      </c>
      <c r="L6089" t="n">
        <v>1358.59</v>
      </c>
      <c r="M6089" t="inlineStr">
        <is>
          <t>IBIRAPITANGA FASE 3</t>
        </is>
      </c>
      <c r="N6089" s="142">
        <f>DATE(YEAR(G6089),MONTH(G6089),1)</f>
        <v/>
      </c>
      <c r="O6089" s="132">
        <f>IF(G6089&gt;$K$3,"Futuro","Atraso")</f>
        <v/>
      </c>
      <c r="P6089">
        <f>12*(YEAR(G6089)-YEAR($K$3))+(MONTH(G6089)-MONTH($K$3))</f>
        <v/>
      </c>
      <c r="Q6089" s="366">
        <f>IF(M6089="IBIRAPITANGA FASE 3",IF(O6089="Atraso",L6089,L6089/(1+$I$2)^P6089),IF(O6089="Atraso",L6089,L6089/(1+$I$1)^P6089))</f>
        <v/>
      </c>
      <c r="R6089">
        <f>IF(O6089="Atraso",$K$3-G6089,0)</f>
        <v/>
      </c>
      <c r="S6089">
        <f>IF(R6089&lt;=15,"Até 15",IF(R6089&lt;=30,"Entre 15 e 30",IF(R6089&lt;=60,"Entre 30 e 60",IF(R6089&lt;=90,"Entre 60 e 90",IF(R6089&lt;=120,"Entre 90 e 120",IF(R6089&lt;=150,"Entre 120 e 150",IF(R6089&lt;=180,"Entre 150 e 180","Superior a 180")))))))</f>
        <v/>
      </c>
    </row>
    <row r="6090">
      <c r="A6090" t="inlineStr">
        <is>
          <t>Q025L010</t>
        </is>
      </c>
      <c r="B6090" t="inlineStr">
        <is>
          <t>EDUARDO BOLOGNESI ROQUE</t>
        </is>
      </c>
      <c r="C6090" t="n">
        <v>1</v>
      </c>
      <c r="D6090" t="inlineStr">
        <is>
          <t>IPCA</t>
        </is>
      </c>
      <c r="E6090" t="n">
        <v>0.009488792934583046</v>
      </c>
      <c r="F6090" t="inlineStr">
        <is>
          <t>MENSAL</t>
        </is>
      </c>
      <c r="G6090" t="n">
        <v>45606</v>
      </c>
      <c r="H6090" t="n">
        <v>45606</v>
      </c>
      <c r="I6090" t="n">
        <v>63</v>
      </c>
      <c r="J6090" t="inlineStr">
        <is>
          <t>CARTEIRA</t>
        </is>
      </c>
      <c r="K6090" t="inlineStr">
        <is>
          <t>CONTRATO</t>
        </is>
      </c>
      <c r="L6090" t="n">
        <v>1358.59</v>
      </c>
      <c r="M6090" t="inlineStr">
        <is>
          <t>IBIRAPITANGA FASE 3</t>
        </is>
      </c>
      <c r="N6090" s="142">
        <f>DATE(YEAR(G6090),MONTH(G6090),1)</f>
        <v/>
      </c>
      <c r="O6090" s="132">
        <f>IF(G6090&gt;$K$3,"Futuro","Atraso")</f>
        <v/>
      </c>
      <c r="P6090">
        <f>12*(YEAR(G6090)-YEAR($K$3))+(MONTH(G6090)-MONTH($K$3))</f>
        <v/>
      </c>
      <c r="Q6090" s="366">
        <f>IF(M6090="IBIRAPITANGA FASE 3",IF(O6090="Atraso",L6090,L6090/(1+$I$2)^P6090),IF(O6090="Atraso",L6090,L6090/(1+$I$1)^P6090))</f>
        <v/>
      </c>
      <c r="R6090">
        <f>IF(O6090="Atraso",$K$3-G6090,0)</f>
        <v/>
      </c>
      <c r="S6090">
        <f>IF(R6090&lt;=15,"Até 15",IF(R6090&lt;=30,"Entre 15 e 30",IF(R6090&lt;=60,"Entre 30 e 60",IF(R6090&lt;=90,"Entre 60 e 90",IF(R6090&lt;=120,"Entre 90 e 120",IF(R6090&lt;=150,"Entre 120 e 150",IF(R6090&lt;=180,"Entre 150 e 180","Superior a 180")))))))</f>
        <v/>
      </c>
    </row>
    <row r="6091">
      <c r="A6091" t="inlineStr">
        <is>
          <t>Q025L010</t>
        </is>
      </c>
      <c r="B6091" t="inlineStr">
        <is>
          <t>EDUARDO BOLOGNESI ROQUE</t>
        </is>
      </c>
      <c r="C6091" t="n">
        <v>1</v>
      </c>
      <c r="D6091" t="inlineStr">
        <is>
          <t>IPCA</t>
        </is>
      </c>
      <c r="E6091" t="n">
        <v>0.009488792934583046</v>
      </c>
      <c r="F6091" t="inlineStr">
        <is>
          <t>MENSAL</t>
        </is>
      </c>
      <c r="G6091" t="n">
        <v>45636</v>
      </c>
      <c r="H6091" t="n">
        <v>45636</v>
      </c>
      <c r="I6091" t="n">
        <v>64</v>
      </c>
      <c r="J6091" t="inlineStr">
        <is>
          <t>CARTEIRA</t>
        </is>
      </c>
      <c r="K6091" t="inlineStr">
        <is>
          <t>CONTRATO</t>
        </is>
      </c>
      <c r="L6091" t="n">
        <v>1358.59</v>
      </c>
      <c r="M6091" t="inlineStr">
        <is>
          <t>IBIRAPITANGA FASE 3</t>
        </is>
      </c>
      <c r="N6091" s="142">
        <f>DATE(YEAR(G6091),MONTH(G6091),1)</f>
        <v/>
      </c>
      <c r="O6091" s="132">
        <f>IF(G6091&gt;$K$3,"Futuro","Atraso")</f>
        <v/>
      </c>
      <c r="P6091">
        <f>12*(YEAR(G6091)-YEAR($K$3))+(MONTH(G6091)-MONTH($K$3))</f>
        <v/>
      </c>
      <c r="Q6091" s="366">
        <f>IF(M6091="IBIRAPITANGA FASE 3",IF(O6091="Atraso",L6091,L6091/(1+$I$2)^P6091),IF(O6091="Atraso",L6091,L6091/(1+$I$1)^P6091))</f>
        <v/>
      </c>
      <c r="R6091">
        <f>IF(O6091="Atraso",$K$3-G6091,0)</f>
        <v/>
      </c>
      <c r="S6091">
        <f>IF(R6091&lt;=15,"Até 15",IF(R6091&lt;=30,"Entre 15 e 30",IF(R6091&lt;=60,"Entre 30 e 60",IF(R6091&lt;=90,"Entre 60 e 90",IF(R6091&lt;=120,"Entre 90 e 120",IF(R6091&lt;=150,"Entre 120 e 150",IF(R6091&lt;=180,"Entre 150 e 180","Superior a 180")))))))</f>
        <v/>
      </c>
    </row>
    <row r="6092">
      <c r="A6092" t="inlineStr">
        <is>
          <t>Q025L010</t>
        </is>
      </c>
      <c r="B6092" t="inlineStr">
        <is>
          <t>EDUARDO BOLOGNESI ROQUE</t>
        </is>
      </c>
      <c r="C6092" t="n">
        <v>1</v>
      </c>
      <c r="D6092" t="inlineStr">
        <is>
          <t>IPCA</t>
        </is>
      </c>
      <c r="E6092" t="n">
        <v>0.009488792934583046</v>
      </c>
      <c r="F6092" t="inlineStr">
        <is>
          <t>MENSAL</t>
        </is>
      </c>
      <c r="G6092" t="n">
        <v>45667</v>
      </c>
      <c r="H6092" t="n">
        <v>45667</v>
      </c>
      <c r="I6092" t="n">
        <v>65</v>
      </c>
      <c r="J6092" t="inlineStr">
        <is>
          <t>CARTEIRA</t>
        </is>
      </c>
      <c r="K6092" t="inlineStr">
        <is>
          <t>CONTRATO</t>
        </is>
      </c>
      <c r="L6092" t="n">
        <v>1358.59</v>
      </c>
      <c r="M6092" t="inlineStr">
        <is>
          <t>IBIRAPITANGA FASE 3</t>
        </is>
      </c>
      <c r="N6092" s="142">
        <f>DATE(YEAR(G6092),MONTH(G6092),1)</f>
        <v/>
      </c>
      <c r="O6092" s="132">
        <f>IF(G6092&gt;$K$3,"Futuro","Atraso")</f>
        <v/>
      </c>
      <c r="P6092">
        <f>12*(YEAR(G6092)-YEAR($K$3))+(MONTH(G6092)-MONTH($K$3))</f>
        <v/>
      </c>
      <c r="Q6092" s="366">
        <f>IF(M6092="IBIRAPITANGA FASE 3",IF(O6092="Atraso",L6092,L6092/(1+$I$2)^P6092),IF(O6092="Atraso",L6092,L6092/(1+$I$1)^P6092))</f>
        <v/>
      </c>
      <c r="R6092">
        <f>IF(O6092="Atraso",$K$3-G6092,0)</f>
        <v/>
      </c>
      <c r="S6092">
        <f>IF(R6092&lt;=15,"Até 15",IF(R6092&lt;=30,"Entre 15 e 30",IF(R6092&lt;=60,"Entre 30 e 60",IF(R6092&lt;=90,"Entre 60 e 90",IF(R6092&lt;=120,"Entre 90 e 120",IF(R6092&lt;=150,"Entre 120 e 150",IF(R6092&lt;=180,"Entre 150 e 180","Superior a 180")))))))</f>
        <v/>
      </c>
    </row>
    <row r="6093">
      <c r="A6093" t="inlineStr">
        <is>
          <t>Q025L010</t>
        </is>
      </c>
      <c r="B6093" t="inlineStr">
        <is>
          <t>EDUARDO BOLOGNESI ROQUE</t>
        </is>
      </c>
      <c r="C6093" t="n">
        <v>1</v>
      </c>
      <c r="D6093" t="inlineStr">
        <is>
          <t>IPCA</t>
        </is>
      </c>
      <c r="E6093" t="n">
        <v>0.009488792934583046</v>
      </c>
      <c r="F6093" t="inlineStr">
        <is>
          <t>MENSAL</t>
        </is>
      </c>
      <c r="G6093" t="n">
        <v>45698</v>
      </c>
      <c r="H6093" t="n">
        <v>45698</v>
      </c>
      <c r="I6093" t="n">
        <v>66</v>
      </c>
      <c r="J6093" t="inlineStr">
        <is>
          <t>CARTEIRA</t>
        </is>
      </c>
      <c r="K6093" t="inlineStr">
        <is>
          <t>CONTRATO</t>
        </is>
      </c>
      <c r="L6093" t="n">
        <v>1358.59</v>
      </c>
      <c r="M6093" t="inlineStr">
        <is>
          <t>IBIRAPITANGA FASE 3</t>
        </is>
      </c>
      <c r="N6093" s="142">
        <f>DATE(YEAR(G6093),MONTH(G6093),1)</f>
        <v/>
      </c>
      <c r="O6093" s="132">
        <f>IF(G6093&gt;$K$3,"Futuro","Atraso")</f>
        <v/>
      </c>
      <c r="P6093">
        <f>12*(YEAR(G6093)-YEAR($K$3))+(MONTH(G6093)-MONTH($K$3))</f>
        <v/>
      </c>
      <c r="Q6093" s="366">
        <f>IF(M6093="IBIRAPITANGA FASE 3",IF(O6093="Atraso",L6093,L6093/(1+$I$2)^P6093),IF(O6093="Atraso",L6093,L6093/(1+$I$1)^P6093))</f>
        <v/>
      </c>
      <c r="R6093">
        <f>IF(O6093="Atraso",$K$3-G6093,0)</f>
        <v/>
      </c>
      <c r="S6093">
        <f>IF(R6093&lt;=15,"Até 15",IF(R6093&lt;=30,"Entre 15 e 30",IF(R6093&lt;=60,"Entre 30 e 60",IF(R6093&lt;=90,"Entre 60 e 90",IF(R6093&lt;=120,"Entre 90 e 120",IF(R6093&lt;=150,"Entre 120 e 150",IF(R6093&lt;=180,"Entre 150 e 180","Superior a 180")))))))</f>
        <v/>
      </c>
    </row>
    <row r="6094">
      <c r="A6094" t="inlineStr">
        <is>
          <t>Q025L010</t>
        </is>
      </c>
      <c r="B6094" t="inlineStr">
        <is>
          <t>EDUARDO BOLOGNESI ROQUE</t>
        </is>
      </c>
      <c r="C6094" t="n">
        <v>1</v>
      </c>
      <c r="D6094" t="inlineStr">
        <is>
          <t>IPCA</t>
        </is>
      </c>
      <c r="E6094" t="n">
        <v>0.009488792934583046</v>
      </c>
      <c r="F6094" t="inlineStr">
        <is>
          <t>MENSAL</t>
        </is>
      </c>
      <c r="G6094" t="n">
        <v>45726</v>
      </c>
      <c r="H6094" t="n">
        <v>45726</v>
      </c>
      <c r="I6094" t="n">
        <v>67</v>
      </c>
      <c r="J6094" t="inlineStr">
        <is>
          <t>CARTEIRA</t>
        </is>
      </c>
      <c r="K6094" t="inlineStr">
        <is>
          <t>CONTRATO</t>
        </is>
      </c>
      <c r="L6094" t="n">
        <v>1358.59</v>
      </c>
      <c r="M6094" t="inlineStr">
        <is>
          <t>IBIRAPITANGA FASE 3</t>
        </is>
      </c>
      <c r="N6094" s="142">
        <f>DATE(YEAR(G6094),MONTH(G6094),1)</f>
        <v/>
      </c>
      <c r="O6094" s="132">
        <f>IF(G6094&gt;$K$3,"Futuro","Atraso")</f>
        <v/>
      </c>
      <c r="P6094">
        <f>12*(YEAR(G6094)-YEAR($K$3))+(MONTH(G6094)-MONTH($K$3))</f>
        <v/>
      </c>
      <c r="Q6094" s="366">
        <f>IF(M6094="IBIRAPITANGA FASE 3",IF(O6094="Atraso",L6094,L6094/(1+$I$2)^P6094),IF(O6094="Atraso",L6094,L6094/(1+$I$1)^P6094))</f>
        <v/>
      </c>
      <c r="R6094">
        <f>IF(O6094="Atraso",$K$3-G6094,0)</f>
        <v/>
      </c>
      <c r="S6094">
        <f>IF(R6094&lt;=15,"Até 15",IF(R6094&lt;=30,"Entre 15 e 30",IF(R6094&lt;=60,"Entre 30 e 60",IF(R6094&lt;=90,"Entre 60 e 90",IF(R6094&lt;=120,"Entre 90 e 120",IF(R6094&lt;=150,"Entre 120 e 150",IF(R6094&lt;=180,"Entre 150 e 180","Superior a 180")))))))</f>
        <v/>
      </c>
    </row>
    <row r="6095">
      <c r="A6095" t="inlineStr">
        <is>
          <t>Q025L010</t>
        </is>
      </c>
      <c r="B6095" t="inlineStr">
        <is>
          <t>EDUARDO BOLOGNESI ROQUE</t>
        </is>
      </c>
      <c r="C6095" t="n">
        <v>1</v>
      </c>
      <c r="D6095" t="inlineStr">
        <is>
          <t>IPCA</t>
        </is>
      </c>
      <c r="E6095" t="n">
        <v>0.009488792934583046</v>
      </c>
      <c r="F6095" t="inlineStr">
        <is>
          <t>MENSAL</t>
        </is>
      </c>
      <c r="G6095" t="n">
        <v>45757</v>
      </c>
      <c r="H6095" t="n">
        <v>45757</v>
      </c>
      <c r="I6095" t="n">
        <v>68</v>
      </c>
      <c r="J6095" t="inlineStr">
        <is>
          <t>CARTEIRA</t>
        </is>
      </c>
      <c r="K6095" t="inlineStr">
        <is>
          <t>CONTRATO</t>
        </is>
      </c>
      <c r="L6095" t="n">
        <v>1358.59</v>
      </c>
      <c r="M6095" t="inlineStr">
        <is>
          <t>IBIRAPITANGA FASE 3</t>
        </is>
      </c>
      <c r="N6095" s="142">
        <f>DATE(YEAR(G6095),MONTH(G6095),1)</f>
        <v/>
      </c>
      <c r="O6095" s="132">
        <f>IF(G6095&gt;$K$3,"Futuro","Atraso")</f>
        <v/>
      </c>
      <c r="P6095">
        <f>12*(YEAR(G6095)-YEAR($K$3))+(MONTH(G6095)-MONTH($K$3))</f>
        <v/>
      </c>
      <c r="Q6095" s="366">
        <f>IF(M6095="IBIRAPITANGA FASE 3",IF(O6095="Atraso",L6095,L6095/(1+$I$2)^P6095),IF(O6095="Atraso",L6095,L6095/(1+$I$1)^P6095))</f>
        <v/>
      </c>
      <c r="R6095">
        <f>IF(O6095="Atraso",$K$3-G6095,0)</f>
        <v/>
      </c>
      <c r="S6095">
        <f>IF(R6095&lt;=15,"Até 15",IF(R6095&lt;=30,"Entre 15 e 30",IF(R6095&lt;=60,"Entre 30 e 60",IF(R6095&lt;=90,"Entre 60 e 90",IF(R6095&lt;=120,"Entre 90 e 120",IF(R6095&lt;=150,"Entre 120 e 150",IF(R6095&lt;=180,"Entre 150 e 180","Superior a 180")))))))</f>
        <v/>
      </c>
    </row>
    <row r="6096">
      <c r="A6096" t="inlineStr">
        <is>
          <t>Q025L010</t>
        </is>
      </c>
      <c r="B6096" t="inlineStr">
        <is>
          <t>EDUARDO BOLOGNESI ROQUE</t>
        </is>
      </c>
      <c r="C6096" t="n">
        <v>1</v>
      </c>
      <c r="D6096" t="inlineStr">
        <is>
          <t>IPCA</t>
        </is>
      </c>
      <c r="E6096" t="n">
        <v>0.009488792934583046</v>
      </c>
      <c r="F6096" t="inlineStr">
        <is>
          <t>MENSAL</t>
        </is>
      </c>
      <c r="G6096" t="n">
        <v>45787</v>
      </c>
      <c r="H6096" t="n">
        <v>45787</v>
      </c>
      <c r="I6096" t="n">
        <v>69</v>
      </c>
      <c r="J6096" t="inlineStr">
        <is>
          <t>CARTEIRA</t>
        </is>
      </c>
      <c r="K6096" t="inlineStr">
        <is>
          <t>CONTRATO</t>
        </is>
      </c>
      <c r="L6096" t="n">
        <v>1358.59</v>
      </c>
      <c r="M6096" t="inlineStr">
        <is>
          <t>IBIRAPITANGA FASE 3</t>
        </is>
      </c>
      <c r="N6096" s="142">
        <f>DATE(YEAR(G6096),MONTH(G6096),1)</f>
        <v/>
      </c>
      <c r="O6096" s="132">
        <f>IF(G6096&gt;$K$3,"Futuro","Atraso")</f>
        <v/>
      </c>
      <c r="P6096">
        <f>12*(YEAR(G6096)-YEAR($K$3))+(MONTH(G6096)-MONTH($K$3))</f>
        <v/>
      </c>
      <c r="Q6096" s="366">
        <f>IF(M6096="IBIRAPITANGA FASE 3",IF(O6096="Atraso",L6096,L6096/(1+$I$2)^P6096),IF(O6096="Atraso",L6096,L6096/(1+$I$1)^P6096))</f>
        <v/>
      </c>
      <c r="R6096">
        <f>IF(O6096="Atraso",$K$3-G6096,0)</f>
        <v/>
      </c>
      <c r="S6096">
        <f>IF(R6096&lt;=15,"Até 15",IF(R6096&lt;=30,"Entre 15 e 30",IF(R6096&lt;=60,"Entre 30 e 60",IF(R6096&lt;=90,"Entre 60 e 90",IF(R6096&lt;=120,"Entre 90 e 120",IF(R6096&lt;=150,"Entre 120 e 150",IF(R6096&lt;=180,"Entre 150 e 180","Superior a 180")))))))</f>
        <v/>
      </c>
    </row>
    <row r="6097">
      <c r="A6097" t="inlineStr">
        <is>
          <t>Q025L010</t>
        </is>
      </c>
      <c r="B6097" t="inlineStr">
        <is>
          <t>EDUARDO BOLOGNESI ROQUE</t>
        </is>
      </c>
      <c r="C6097" t="n">
        <v>1</v>
      </c>
      <c r="D6097" t="inlineStr">
        <is>
          <t>IPCA</t>
        </is>
      </c>
      <c r="E6097" t="n">
        <v>0.009488792934583046</v>
      </c>
      <c r="F6097" t="inlineStr">
        <is>
          <t>MENSAL</t>
        </is>
      </c>
      <c r="G6097" t="n">
        <v>45818</v>
      </c>
      <c r="H6097" t="n">
        <v>45818</v>
      </c>
      <c r="I6097" t="n">
        <v>70</v>
      </c>
      <c r="J6097" t="inlineStr">
        <is>
          <t>CARTEIRA</t>
        </is>
      </c>
      <c r="K6097" t="inlineStr">
        <is>
          <t>CONTRATO</t>
        </is>
      </c>
      <c r="L6097" t="n">
        <v>1358.59</v>
      </c>
      <c r="M6097" t="inlineStr">
        <is>
          <t>IBIRAPITANGA FASE 3</t>
        </is>
      </c>
      <c r="N6097" s="142">
        <f>DATE(YEAR(G6097),MONTH(G6097),1)</f>
        <v/>
      </c>
      <c r="O6097" s="132">
        <f>IF(G6097&gt;$K$3,"Futuro","Atraso")</f>
        <v/>
      </c>
      <c r="P6097">
        <f>12*(YEAR(G6097)-YEAR($K$3))+(MONTH(G6097)-MONTH($K$3))</f>
        <v/>
      </c>
      <c r="Q6097" s="366">
        <f>IF(M6097="IBIRAPITANGA FASE 3",IF(O6097="Atraso",L6097,L6097/(1+$I$2)^P6097),IF(O6097="Atraso",L6097,L6097/(1+$I$1)^P6097))</f>
        <v/>
      </c>
      <c r="R6097">
        <f>IF(O6097="Atraso",$K$3-G6097,0)</f>
        <v/>
      </c>
      <c r="S6097">
        <f>IF(R6097&lt;=15,"Até 15",IF(R6097&lt;=30,"Entre 15 e 30",IF(R6097&lt;=60,"Entre 30 e 60",IF(R6097&lt;=90,"Entre 60 e 90",IF(R6097&lt;=120,"Entre 90 e 120",IF(R6097&lt;=150,"Entre 120 e 150",IF(R6097&lt;=180,"Entre 150 e 180","Superior a 180")))))))</f>
        <v/>
      </c>
    </row>
    <row r="6098">
      <c r="A6098" t="inlineStr">
        <is>
          <t>Q025L010</t>
        </is>
      </c>
      <c r="B6098" t="inlineStr">
        <is>
          <t>EDUARDO BOLOGNESI ROQUE</t>
        </is>
      </c>
      <c r="C6098" t="n">
        <v>1</v>
      </c>
      <c r="D6098" t="inlineStr">
        <is>
          <t>IPCA</t>
        </is>
      </c>
      <c r="E6098" t="n">
        <v>0.009488792934583046</v>
      </c>
      <c r="F6098" t="inlineStr">
        <is>
          <t>MENSAL</t>
        </is>
      </c>
      <c r="G6098" t="n">
        <v>45848</v>
      </c>
      <c r="H6098" t="n">
        <v>45848</v>
      </c>
      <c r="I6098" t="n">
        <v>71</v>
      </c>
      <c r="J6098" t="inlineStr">
        <is>
          <t>CARTEIRA</t>
        </is>
      </c>
      <c r="K6098" t="inlineStr">
        <is>
          <t>CONTRATO</t>
        </is>
      </c>
      <c r="L6098" t="n">
        <v>1358.59</v>
      </c>
      <c r="M6098" t="inlineStr">
        <is>
          <t>IBIRAPITANGA FASE 3</t>
        </is>
      </c>
      <c r="N6098" s="142">
        <f>DATE(YEAR(G6098),MONTH(G6098),1)</f>
        <v/>
      </c>
      <c r="O6098" s="132">
        <f>IF(G6098&gt;$K$3,"Futuro","Atraso")</f>
        <v/>
      </c>
      <c r="P6098">
        <f>12*(YEAR(G6098)-YEAR($K$3))+(MONTH(G6098)-MONTH($K$3))</f>
        <v/>
      </c>
      <c r="Q6098" s="366">
        <f>IF(M6098="IBIRAPITANGA FASE 3",IF(O6098="Atraso",L6098,L6098/(1+$I$2)^P6098),IF(O6098="Atraso",L6098,L6098/(1+$I$1)^P6098))</f>
        <v/>
      </c>
      <c r="R6098">
        <f>IF(O6098="Atraso",$K$3-G6098,0)</f>
        <v/>
      </c>
      <c r="S6098">
        <f>IF(R6098&lt;=15,"Até 15",IF(R6098&lt;=30,"Entre 15 e 30",IF(R6098&lt;=60,"Entre 30 e 60",IF(R6098&lt;=90,"Entre 60 e 90",IF(R6098&lt;=120,"Entre 90 e 120",IF(R6098&lt;=150,"Entre 120 e 150",IF(R6098&lt;=180,"Entre 150 e 180","Superior a 180")))))))</f>
        <v/>
      </c>
    </row>
    <row r="6099">
      <c r="A6099" t="inlineStr">
        <is>
          <t>Q025L010</t>
        </is>
      </c>
      <c r="B6099" t="inlineStr">
        <is>
          <t>EDUARDO BOLOGNESI ROQUE</t>
        </is>
      </c>
      <c r="C6099" t="n">
        <v>1</v>
      </c>
      <c r="D6099" t="inlineStr">
        <is>
          <t>IPCA</t>
        </is>
      </c>
      <c r="E6099" t="n">
        <v>0.009488792934583046</v>
      </c>
      <c r="F6099" t="inlineStr">
        <is>
          <t>MENSAL</t>
        </is>
      </c>
      <c r="G6099" t="n">
        <v>45879</v>
      </c>
      <c r="H6099" t="n">
        <v>45879</v>
      </c>
      <c r="I6099" t="n">
        <v>72</v>
      </c>
      <c r="J6099" t="inlineStr">
        <is>
          <t>CARTEIRA</t>
        </is>
      </c>
      <c r="K6099" t="inlineStr">
        <is>
          <t>CONTRATO</t>
        </is>
      </c>
      <c r="L6099" t="n">
        <v>1358.59</v>
      </c>
      <c r="M6099" t="inlineStr">
        <is>
          <t>IBIRAPITANGA FASE 3</t>
        </is>
      </c>
      <c r="N6099" s="142">
        <f>DATE(YEAR(G6099),MONTH(G6099),1)</f>
        <v/>
      </c>
      <c r="O6099" s="132">
        <f>IF(G6099&gt;$K$3,"Futuro","Atraso")</f>
        <v/>
      </c>
      <c r="P6099">
        <f>12*(YEAR(G6099)-YEAR($K$3))+(MONTH(G6099)-MONTH($K$3))</f>
        <v/>
      </c>
      <c r="Q6099" s="366">
        <f>IF(M6099="IBIRAPITANGA FASE 3",IF(O6099="Atraso",L6099,L6099/(1+$I$2)^P6099),IF(O6099="Atraso",L6099,L6099/(1+$I$1)^P6099))</f>
        <v/>
      </c>
      <c r="R6099">
        <f>IF(O6099="Atraso",$K$3-G6099,0)</f>
        <v/>
      </c>
      <c r="S6099">
        <f>IF(R6099&lt;=15,"Até 15",IF(R6099&lt;=30,"Entre 15 e 30",IF(R6099&lt;=60,"Entre 30 e 60",IF(R6099&lt;=90,"Entre 60 e 90",IF(R6099&lt;=120,"Entre 90 e 120",IF(R6099&lt;=150,"Entre 120 e 150",IF(R6099&lt;=180,"Entre 150 e 180","Superior a 180")))))))</f>
        <v/>
      </c>
    </row>
    <row r="6100">
      <c r="A6100" t="inlineStr">
        <is>
          <t>Q025L010</t>
        </is>
      </c>
      <c r="B6100" t="inlineStr">
        <is>
          <t>EDUARDO BOLOGNESI ROQUE</t>
        </is>
      </c>
      <c r="C6100" t="n">
        <v>1</v>
      </c>
      <c r="D6100" t="inlineStr">
        <is>
          <t>IPCA</t>
        </is>
      </c>
      <c r="E6100" t="n">
        <v>0.009488792934583046</v>
      </c>
      <c r="F6100" t="inlineStr">
        <is>
          <t>MENSAL</t>
        </is>
      </c>
      <c r="G6100" t="n">
        <v>45910</v>
      </c>
      <c r="H6100" t="n">
        <v>45910</v>
      </c>
      <c r="I6100" t="n">
        <v>73</v>
      </c>
      <c r="J6100" t="inlineStr">
        <is>
          <t>CARTEIRA</t>
        </is>
      </c>
      <c r="K6100" t="inlineStr">
        <is>
          <t>CONTRATO</t>
        </is>
      </c>
      <c r="L6100" t="n">
        <v>1358.59</v>
      </c>
      <c r="M6100" t="inlineStr">
        <is>
          <t>IBIRAPITANGA FASE 3</t>
        </is>
      </c>
      <c r="N6100" s="142">
        <f>DATE(YEAR(G6100),MONTH(G6100),1)</f>
        <v/>
      </c>
      <c r="O6100" s="132">
        <f>IF(G6100&gt;$K$3,"Futuro","Atraso")</f>
        <v/>
      </c>
      <c r="P6100">
        <f>12*(YEAR(G6100)-YEAR($K$3))+(MONTH(G6100)-MONTH($K$3))</f>
        <v/>
      </c>
      <c r="Q6100" s="366">
        <f>IF(M6100="IBIRAPITANGA FASE 3",IF(O6100="Atraso",L6100,L6100/(1+$I$2)^P6100),IF(O6100="Atraso",L6100,L6100/(1+$I$1)^P6100))</f>
        <v/>
      </c>
      <c r="R6100">
        <f>IF(O6100="Atraso",$K$3-G6100,0)</f>
        <v/>
      </c>
      <c r="S6100">
        <f>IF(R6100&lt;=15,"Até 15",IF(R6100&lt;=30,"Entre 15 e 30",IF(R6100&lt;=60,"Entre 30 e 60",IF(R6100&lt;=90,"Entre 60 e 90",IF(R6100&lt;=120,"Entre 90 e 120",IF(R6100&lt;=150,"Entre 120 e 150",IF(R6100&lt;=180,"Entre 150 e 180","Superior a 180")))))))</f>
        <v/>
      </c>
    </row>
    <row r="6101">
      <c r="A6101" t="inlineStr">
        <is>
          <t>Q025L010</t>
        </is>
      </c>
      <c r="B6101" t="inlineStr">
        <is>
          <t>EDUARDO BOLOGNESI ROQUE</t>
        </is>
      </c>
      <c r="C6101" t="n">
        <v>1</v>
      </c>
      <c r="D6101" t="inlineStr">
        <is>
          <t>IPCA</t>
        </is>
      </c>
      <c r="E6101" t="n">
        <v>0.009488792934583046</v>
      </c>
      <c r="F6101" t="inlineStr">
        <is>
          <t>MENSAL</t>
        </is>
      </c>
      <c r="G6101" t="n">
        <v>45910</v>
      </c>
      <c r="H6101" t="n">
        <v>45910</v>
      </c>
      <c r="I6101" t="n">
        <v>6</v>
      </c>
      <c r="J6101" t="inlineStr">
        <is>
          <t>CARTEIRA</t>
        </is>
      </c>
      <c r="K6101" t="inlineStr">
        <is>
          <t>CONTRATO</t>
        </is>
      </c>
      <c r="L6101" t="n">
        <v>7363.36</v>
      </c>
      <c r="M6101" t="inlineStr">
        <is>
          <t>IBIRAPITANGA FASE 3</t>
        </is>
      </c>
      <c r="N6101" s="142">
        <f>DATE(YEAR(G6101),MONTH(G6101),1)</f>
        <v/>
      </c>
      <c r="O6101" s="132">
        <f>IF(G6101&gt;$K$3,"Futuro","Atraso")</f>
        <v/>
      </c>
      <c r="P6101">
        <f>12*(YEAR(G6101)-YEAR($K$3))+(MONTH(G6101)-MONTH($K$3))</f>
        <v/>
      </c>
      <c r="Q6101" s="366">
        <f>IF(M6101="IBIRAPITANGA FASE 3",IF(O6101="Atraso",L6101,L6101/(1+$I$2)^P6101),IF(O6101="Atraso",L6101,L6101/(1+$I$1)^P6101))</f>
        <v/>
      </c>
      <c r="R6101">
        <f>IF(O6101="Atraso",$K$3-G6101,0)</f>
        <v/>
      </c>
      <c r="S6101">
        <f>IF(R6101&lt;=15,"Até 15",IF(R6101&lt;=30,"Entre 15 e 30",IF(R6101&lt;=60,"Entre 30 e 60",IF(R6101&lt;=90,"Entre 60 e 90",IF(R6101&lt;=120,"Entre 90 e 120",IF(R6101&lt;=150,"Entre 120 e 150",IF(R6101&lt;=180,"Entre 150 e 180","Superior a 180")))))))</f>
        <v/>
      </c>
    </row>
    <row r="6102">
      <c r="A6102" t="inlineStr">
        <is>
          <t>Q025L010</t>
        </is>
      </c>
      <c r="B6102" t="inlineStr">
        <is>
          <t>EDUARDO BOLOGNESI ROQUE</t>
        </is>
      </c>
      <c r="C6102" t="n">
        <v>1</v>
      </c>
      <c r="D6102" t="inlineStr">
        <is>
          <t>IPCA</t>
        </is>
      </c>
      <c r="E6102" t="n">
        <v>0.009488792934583046</v>
      </c>
      <c r="F6102" t="inlineStr">
        <is>
          <t>MENSAL</t>
        </is>
      </c>
      <c r="G6102" t="n">
        <v>45940</v>
      </c>
      <c r="H6102" t="n">
        <v>45940</v>
      </c>
      <c r="I6102" t="n">
        <v>74</v>
      </c>
      <c r="J6102" t="inlineStr">
        <is>
          <t>CARTEIRA</t>
        </is>
      </c>
      <c r="K6102" t="inlineStr">
        <is>
          <t>CONTRATO</t>
        </is>
      </c>
      <c r="L6102" t="n">
        <v>1358.59</v>
      </c>
      <c r="M6102" t="inlineStr">
        <is>
          <t>IBIRAPITANGA FASE 3</t>
        </is>
      </c>
      <c r="N6102" s="142">
        <f>DATE(YEAR(G6102),MONTH(G6102),1)</f>
        <v/>
      </c>
      <c r="O6102" s="132">
        <f>IF(G6102&gt;$K$3,"Futuro","Atraso")</f>
        <v/>
      </c>
      <c r="P6102">
        <f>12*(YEAR(G6102)-YEAR($K$3))+(MONTH(G6102)-MONTH($K$3))</f>
        <v/>
      </c>
      <c r="Q6102" s="366">
        <f>IF(M6102="IBIRAPITANGA FASE 3",IF(O6102="Atraso",L6102,L6102/(1+$I$2)^P6102),IF(O6102="Atraso",L6102,L6102/(1+$I$1)^P6102))</f>
        <v/>
      </c>
      <c r="R6102">
        <f>IF(O6102="Atraso",$K$3-G6102,0)</f>
        <v/>
      </c>
      <c r="S6102">
        <f>IF(R6102&lt;=15,"Até 15",IF(R6102&lt;=30,"Entre 15 e 30",IF(R6102&lt;=60,"Entre 30 e 60",IF(R6102&lt;=90,"Entre 60 e 90",IF(R6102&lt;=120,"Entre 90 e 120",IF(R6102&lt;=150,"Entre 120 e 150",IF(R6102&lt;=180,"Entre 150 e 180","Superior a 180")))))))</f>
        <v/>
      </c>
    </row>
    <row r="6103">
      <c r="A6103" t="inlineStr">
        <is>
          <t>Q025L010</t>
        </is>
      </c>
      <c r="B6103" t="inlineStr">
        <is>
          <t>EDUARDO BOLOGNESI ROQUE</t>
        </is>
      </c>
      <c r="C6103" t="n">
        <v>1</v>
      </c>
      <c r="D6103" t="inlineStr">
        <is>
          <t>IPCA</t>
        </is>
      </c>
      <c r="E6103" t="n">
        <v>0.009488792934583046</v>
      </c>
      <c r="F6103" t="inlineStr">
        <is>
          <t>MENSAL</t>
        </is>
      </c>
      <c r="G6103" t="n">
        <v>45971</v>
      </c>
      <c r="H6103" t="n">
        <v>45971</v>
      </c>
      <c r="I6103" t="n">
        <v>75</v>
      </c>
      <c r="J6103" t="inlineStr">
        <is>
          <t>CARTEIRA</t>
        </is>
      </c>
      <c r="K6103" t="inlineStr">
        <is>
          <t>CONTRATO</t>
        </is>
      </c>
      <c r="L6103" t="n">
        <v>1358.59</v>
      </c>
      <c r="M6103" t="inlineStr">
        <is>
          <t>IBIRAPITANGA FASE 3</t>
        </is>
      </c>
      <c r="N6103" s="142">
        <f>DATE(YEAR(G6103),MONTH(G6103),1)</f>
        <v/>
      </c>
      <c r="O6103" s="132">
        <f>IF(G6103&gt;$K$3,"Futuro","Atraso")</f>
        <v/>
      </c>
      <c r="P6103">
        <f>12*(YEAR(G6103)-YEAR($K$3))+(MONTH(G6103)-MONTH($K$3))</f>
        <v/>
      </c>
      <c r="Q6103" s="366">
        <f>IF(M6103="IBIRAPITANGA FASE 3",IF(O6103="Atraso",L6103,L6103/(1+$I$2)^P6103),IF(O6103="Atraso",L6103,L6103/(1+$I$1)^P6103))</f>
        <v/>
      </c>
      <c r="R6103">
        <f>IF(O6103="Atraso",$K$3-G6103,0)</f>
        <v/>
      </c>
      <c r="S6103">
        <f>IF(R6103&lt;=15,"Até 15",IF(R6103&lt;=30,"Entre 15 e 30",IF(R6103&lt;=60,"Entre 30 e 60",IF(R6103&lt;=90,"Entre 60 e 90",IF(R6103&lt;=120,"Entre 90 e 120",IF(R6103&lt;=150,"Entre 120 e 150",IF(R6103&lt;=180,"Entre 150 e 180","Superior a 180")))))))</f>
        <v/>
      </c>
    </row>
    <row r="6104">
      <c r="A6104" t="inlineStr">
        <is>
          <t>Q025L010</t>
        </is>
      </c>
      <c r="B6104" t="inlineStr">
        <is>
          <t>EDUARDO BOLOGNESI ROQUE</t>
        </is>
      </c>
      <c r="C6104" t="n">
        <v>1</v>
      </c>
      <c r="D6104" t="inlineStr">
        <is>
          <t>IPCA</t>
        </is>
      </c>
      <c r="E6104" t="n">
        <v>0.009488792934583046</v>
      </c>
      <c r="F6104" t="inlineStr">
        <is>
          <t>MENSAL</t>
        </is>
      </c>
      <c r="G6104" t="n">
        <v>46001</v>
      </c>
      <c r="H6104" t="n">
        <v>46001</v>
      </c>
      <c r="I6104" t="n">
        <v>76</v>
      </c>
      <c r="J6104" t="inlineStr">
        <is>
          <t>CARTEIRA</t>
        </is>
      </c>
      <c r="K6104" t="inlineStr">
        <is>
          <t>CONTRATO</t>
        </is>
      </c>
      <c r="L6104" t="n">
        <v>1358.59</v>
      </c>
      <c r="M6104" t="inlineStr">
        <is>
          <t>IBIRAPITANGA FASE 3</t>
        </is>
      </c>
      <c r="N6104" s="142">
        <f>DATE(YEAR(G6104),MONTH(G6104),1)</f>
        <v/>
      </c>
      <c r="O6104" s="132">
        <f>IF(G6104&gt;$K$3,"Futuro","Atraso")</f>
        <v/>
      </c>
      <c r="P6104">
        <f>12*(YEAR(G6104)-YEAR($K$3))+(MONTH(G6104)-MONTH($K$3))</f>
        <v/>
      </c>
      <c r="Q6104" s="366">
        <f>IF(M6104="IBIRAPITANGA FASE 3",IF(O6104="Atraso",L6104,L6104/(1+$I$2)^P6104),IF(O6104="Atraso",L6104,L6104/(1+$I$1)^P6104))</f>
        <v/>
      </c>
      <c r="R6104">
        <f>IF(O6104="Atraso",$K$3-G6104,0)</f>
        <v/>
      </c>
      <c r="S6104">
        <f>IF(R6104&lt;=15,"Até 15",IF(R6104&lt;=30,"Entre 15 e 30",IF(R6104&lt;=60,"Entre 30 e 60",IF(R6104&lt;=90,"Entre 60 e 90",IF(R6104&lt;=120,"Entre 90 e 120",IF(R6104&lt;=150,"Entre 120 e 150",IF(R6104&lt;=180,"Entre 150 e 180","Superior a 180")))))))</f>
        <v/>
      </c>
    </row>
    <row r="6105">
      <c r="A6105" t="inlineStr">
        <is>
          <t>Q025L010</t>
        </is>
      </c>
      <c r="B6105" t="inlineStr">
        <is>
          <t>EDUARDO BOLOGNESI ROQUE</t>
        </is>
      </c>
      <c r="C6105" t="n">
        <v>1</v>
      </c>
      <c r="D6105" t="inlineStr">
        <is>
          <t>IPCA</t>
        </is>
      </c>
      <c r="E6105" t="n">
        <v>0.009488792934583046</v>
      </c>
      <c r="F6105" t="inlineStr">
        <is>
          <t>MENSAL</t>
        </is>
      </c>
      <c r="G6105" t="n">
        <v>46032</v>
      </c>
      <c r="H6105" t="n">
        <v>46032</v>
      </c>
      <c r="I6105" t="n">
        <v>77</v>
      </c>
      <c r="J6105" t="inlineStr">
        <is>
          <t>CARTEIRA</t>
        </is>
      </c>
      <c r="K6105" t="inlineStr">
        <is>
          <t>CONTRATO</t>
        </is>
      </c>
      <c r="L6105" t="n">
        <v>1358.59</v>
      </c>
      <c r="M6105" t="inlineStr">
        <is>
          <t>IBIRAPITANGA FASE 3</t>
        </is>
      </c>
      <c r="N6105" s="142">
        <f>DATE(YEAR(G6105),MONTH(G6105),1)</f>
        <v/>
      </c>
      <c r="O6105" s="132">
        <f>IF(G6105&gt;$K$3,"Futuro","Atraso")</f>
        <v/>
      </c>
      <c r="P6105">
        <f>12*(YEAR(G6105)-YEAR($K$3))+(MONTH(G6105)-MONTH($K$3))</f>
        <v/>
      </c>
      <c r="Q6105" s="366">
        <f>IF(M6105="IBIRAPITANGA FASE 3",IF(O6105="Atraso",L6105,L6105/(1+$I$2)^P6105),IF(O6105="Atraso",L6105,L6105/(1+$I$1)^P6105))</f>
        <v/>
      </c>
      <c r="R6105">
        <f>IF(O6105="Atraso",$K$3-G6105,0)</f>
        <v/>
      </c>
      <c r="S6105">
        <f>IF(R6105&lt;=15,"Até 15",IF(R6105&lt;=30,"Entre 15 e 30",IF(R6105&lt;=60,"Entre 30 e 60",IF(R6105&lt;=90,"Entre 60 e 90",IF(R6105&lt;=120,"Entre 90 e 120",IF(R6105&lt;=150,"Entre 120 e 150",IF(R6105&lt;=180,"Entre 150 e 180","Superior a 180")))))))</f>
        <v/>
      </c>
    </row>
    <row r="6106">
      <c r="A6106" t="inlineStr">
        <is>
          <t>Q025L010</t>
        </is>
      </c>
      <c r="B6106" t="inlineStr">
        <is>
          <t>EDUARDO BOLOGNESI ROQUE</t>
        </is>
      </c>
      <c r="C6106" t="n">
        <v>1</v>
      </c>
      <c r="D6106" t="inlineStr">
        <is>
          <t>IPCA</t>
        </is>
      </c>
      <c r="E6106" t="n">
        <v>0.009488792934583046</v>
      </c>
      <c r="F6106" t="inlineStr">
        <is>
          <t>MENSAL</t>
        </is>
      </c>
      <c r="G6106" t="n">
        <v>46063</v>
      </c>
      <c r="H6106" t="n">
        <v>46063</v>
      </c>
      <c r="I6106" t="n">
        <v>78</v>
      </c>
      <c r="J6106" t="inlineStr">
        <is>
          <t>CARTEIRA</t>
        </is>
      </c>
      <c r="K6106" t="inlineStr">
        <is>
          <t>CONTRATO</t>
        </is>
      </c>
      <c r="L6106" t="n">
        <v>1358.59</v>
      </c>
      <c r="M6106" t="inlineStr">
        <is>
          <t>IBIRAPITANGA FASE 3</t>
        </is>
      </c>
      <c r="N6106" s="142">
        <f>DATE(YEAR(G6106),MONTH(G6106),1)</f>
        <v/>
      </c>
      <c r="O6106" s="132">
        <f>IF(G6106&gt;$K$3,"Futuro","Atraso")</f>
        <v/>
      </c>
      <c r="P6106">
        <f>12*(YEAR(G6106)-YEAR($K$3))+(MONTH(G6106)-MONTH($K$3))</f>
        <v/>
      </c>
      <c r="Q6106" s="366">
        <f>IF(M6106="IBIRAPITANGA FASE 3",IF(O6106="Atraso",L6106,L6106/(1+$I$2)^P6106),IF(O6106="Atraso",L6106,L6106/(1+$I$1)^P6106))</f>
        <v/>
      </c>
      <c r="R6106">
        <f>IF(O6106="Atraso",$K$3-G6106,0)</f>
        <v/>
      </c>
      <c r="S6106">
        <f>IF(R6106&lt;=15,"Até 15",IF(R6106&lt;=30,"Entre 15 e 30",IF(R6106&lt;=60,"Entre 30 e 60",IF(R6106&lt;=90,"Entre 60 e 90",IF(R6106&lt;=120,"Entre 90 e 120",IF(R6106&lt;=150,"Entre 120 e 150",IF(R6106&lt;=180,"Entre 150 e 180","Superior a 180")))))))</f>
        <v/>
      </c>
    </row>
    <row r="6107">
      <c r="A6107" t="inlineStr">
        <is>
          <t>Q025L010</t>
        </is>
      </c>
      <c r="B6107" t="inlineStr">
        <is>
          <t>EDUARDO BOLOGNESI ROQUE</t>
        </is>
      </c>
      <c r="C6107" t="n">
        <v>1</v>
      </c>
      <c r="D6107" t="inlineStr">
        <is>
          <t>IPCA</t>
        </is>
      </c>
      <c r="E6107" t="n">
        <v>0.009488792934583046</v>
      </c>
      <c r="F6107" t="inlineStr">
        <is>
          <t>MENSAL</t>
        </is>
      </c>
      <c r="G6107" t="n">
        <v>46091</v>
      </c>
      <c r="H6107" t="n">
        <v>46091</v>
      </c>
      <c r="I6107" t="n">
        <v>79</v>
      </c>
      <c r="J6107" t="inlineStr">
        <is>
          <t>CARTEIRA</t>
        </is>
      </c>
      <c r="K6107" t="inlineStr">
        <is>
          <t>CONTRATO</t>
        </is>
      </c>
      <c r="L6107" t="n">
        <v>1358.59</v>
      </c>
      <c r="M6107" t="inlineStr">
        <is>
          <t>IBIRAPITANGA FASE 3</t>
        </is>
      </c>
      <c r="N6107" s="142">
        <f>DATE(YEAR(G6107),MONTH(G6107),1)</f>
        <v/>
      </c>
      <c r="O6107" s="132">
        <f>IF(G6107&gt;$K$3,"Futuro","Atraso")</f>
        <v/>
      </c>
      <c r="P6107">
        <f>12*(YEAR(G6107)-YEAR($K$3))+(MONTH(G6107)-MONTH($K$3))</f>
        <v/>
      </c>
      <c r="Q6107" s="366">
        <f>IF(M6107="IBIRAPITANGA FASE 3",IF(O6107="Atraso",L6107,L6107/(1+$I$2)^P6107),IF(O6107="Atraso",L6107,L6107/(1+$I$1)^P6107))</f>
        <v/>
      </c>
      <c r="R6107">
        <f>IF(O6107="Atraso",$K$3-G6107,0)</f>
        <v/>
      </c>
      <c r="S6107">
        <f>IF(R6107&lt;=15,"Até 15",IF(R6107&lt;=30,"Entre 15 e 30",IF(R6107&lt;=60,"Entre 30 e 60",IF(R6107&lt;=90,"Entre 60 e 90",IF(R6107&lt;=120,"Entre 90 e 120",IF(R6107&lt;=150,"Entre 120 e 150",IF(R6107&lt;=180,"Entre 150 e 180","Superior a 180")))))))</f>
        <v/>
      </c>
    </row>
    <row r="6108">
      <c r="A6108" t="inlineStr">
        <is>
          <t>Q025L010</t>
        </is>
      </c>
      <c r="B6108" t="inlineStr">
        <is>
          <t>EDUARDO BOLOGNESI ROQUE</t>
        </is>
      </c>
      <c r="C6108" t="n">
        <v>1</v>
      </c>
      <c r="D6108" t="inlineStr">
        <is>
          <t>IPCA</t>
        </is>
      </c>
      <c r="E6108" t="n">
        <v>0.009488792934583046</v>
      </c>
      <c r="F6108" t="inlineStr">
        <is>
          <t>MENSAL</t>
        </is>
      </c>
      <c r="G6108" t="n">
        <v>46122</v>
      </c>
      <c r="H6108" t="n">
        <v>46122</v>
      </c>
      <c r="I6108" t="n">
        <v>80</v>
      </c>
      <c r="J6108" t="inlineStr">
        <is>
          <t>CARTEIRA</t>
        </is>
      </c>
      <c r="K6108" t="inlineStr">
        <is>
          <t>CONTRATO</t>
        </is>
      </c>
      <c r="L6108" t="n">
        <v>1358.59</v>
      </c>
      <c r="M6108" t="inlineStr">
        <is>
          <t>IBIRAPITANGA FASE 3</t>
        </is>
      </c>
      <c r="N6108" s="142">
        <f>DATE(YEAR(G6108),MONTH(G6108),1)</f>
        <v/>
      </c>
      <c r="O6108" s="132">
        <f>IF(G6108&gt;$K$3,"Futuro","Atraso")</f>
        <v/>
      </c>
      <c r="P6108">
        <f>12*(YEAR(G6108)-YEAR($K$3))+(MONTH(G6108)-MONTH($K$3))</f>
        <v/>
      </c>
      <c r="Q6108" s="366">
        <f>IF(M6108="IBIRAPITANGA FASE 3",IF(O6108="Atraso",L6108,L6108/(1+$I$2)^P6108),IF(O6108="Atraso",L6108,L6108/(1+$I$1)^P6108))</f>
        <v/>
      </c>
      <c r="R6108">
        <f>IF(O6108="Atraso",$K$3-G6108,0)</f>
        <v/>
      </c>
      <c r="S6108">
        <f>IF(R6108&lt;=15,"Até 15",IF(R6108&lt;=30,"Entre 15 e 30",IF(R6108&lt;=60,"Entre 30 e 60",IF(R6108&lt;=90,"Entre 60 e 90",IF(R6108&lt;=120,"Entre 90 e 120",IF(R6108&lt;=150,"Entre 120 e 150",IF(R6108&lt;=180,"Entre 150 e 180","Superior a 180")))))))</f>
        <v/>
      </c>
    </row>
    <row r="6109">
      <c r="A6109" t="inlineStr">
        <is>
          <t>Q025L010</t>
        </is>
      </c>
      <c r="B6109" t="inlineStr">
        <is>
          <t>EDUARDO BOLOGNESI ROQUE</t>
        </is>
      </c>
      <c r="C6109" t="n">
        <v>1</v>
      </c>
      <c r="D6109" t="inlineStr">
        <is>
          <t>IPCA</t>
        </is>
      </c>
      <c r="E6109" t="n">
        <v>0.009488792934583046</v>
      </c>
      <c r="F6109" t="inlineStr">
        <is>
          <t>MENSAL</t>
        </is>
      </c>
      <c r="G6109" t="n">
        <v>46152</v>
      </c>
      <c r="H6109" t="n">
        <v>46152</v>
      </c>
      <c r="I6109" t="n">
        <v>81</v>
      </c>
      <c r="J6109" t="inlineStr">
        <is>
          <t>CARTEIRA</t>
        </is>
      </c>
      <c r="K6109" t="inlineStr">
        <is>
          <t>CONTRATO</t>
        </is>
      </c>
      <c r="L6109" t="n">
        <v>1358.59</v>
      </c>
      <c r="M6109" t="inlineStr">
        <is>
          <t>IBIRAPITANGA FASE 3</t>
        </is>
      </c>
      <c r="N6109" s="142">
        <f>DATE(YEAR(G6109),MONTH(G6109),1)</f>
        <v/>
      </c>
      <c r="O6109" s="132">
        <f>IF(G6109&gt;$K$3,"Futuro","Atraso")</f>
        <v/>
      </c>
      <c r="P6109">
        <f>12*(YEAR(G6109)-YEAR($K$3))+(MONTH(G6109)-MONTH($K$3))</f>
        <v/>
      </c>
      <c r="Q6109" s="366">
        <f>IF(M6109="IBIRAPITANGA FASE 3",IF(O6109="Atraso",L6109,L6109/(1+$I$2)^P6109),IF(O6109="Atraso",L6109,L6109/(1+$I$1)^P6109))</f>
        <v/>
      </c>
      <c r="R6109">
        <f>IF(O6109="Atraso",$K$3-G6109,0)</f>
        <v/>
      </c>
      <c r="S6109">
        <f>IF(R6109&lt;=15,"Até 15",IF(R6109&lt;=30,"Entre 15 e 30",IF(R6109&lt;=60,"Entre 30 e 60",IF(R6109&lt;=90,"Entre 60 e 90",IF(R6109&lt;=120,"Entre 90 e 120",IF(R6109&lt;=150,"Entre 120 e 150",IF(R6109&lt;=180,"Entre 150 e 180","Superior a 180")))))))</f>
        <v/>
      </c>
    </row>
    <row r="6110">
      <c r="A6110" t="inlineStr">
        <is>
          <t>Q025L010</t>
        </is>
      </c>
      <c r="B6110" t="inlineStr">
        <is>
          <t>EDUARDO BOLOGNESI ROQUE</t>
        </is>
      </c>
      <c r="C6110" t="n">
        <v>1</v>
      </c>
      <c r="D6110" t="inlineStr">
        <is>
          <t>IPCA</t>
        </is>
      </c>
      <c r="E6110" t="n">
        <v>0.009488792934583046</v>
      </c>
      <c r="F6110" t="inlineStr">
        <is>
          <t>MENSAL</t>
        </is>
      </c>
      <c r="G6110" t="n">
        <v>46183</v>
      </c>
      <c r="H6110" t="n">
        <v>46183</v>
      </c>
      <c r="I6110" t="n">
        <v>82</v>
      </c>
      <c r="J6110" t="inlineStr">
        <is>
          <t>CARTEIRA</t>
        </is>
      </c>
      <c r="K6110" t="inlineStr">
        <is>
          <t>CONTRATO</t>
        </is>
      </c>
      <c r="L6110" t="n">
        <v>1358.59</v>
      </c>
      <c r="M6110" t="inlineStr">
        <is>
          <t>IBIRAPITANGA FASE 3</t>
        </is>
      </c>
      <c r="N6110" s="142">
        <f>DATE(YEAR(G6110),MONTH(G6110),1)</f>
        <v/>
      </c>
      <c r="O6110" s="132">
        <f>IF(G6110&gt;$K$3,"Futuro","Atraso")</f>
        <v/>
      </c>
      <c r="P6110">
        <f>12*(YEAR(G6110)-YEAR($K$3))+(MONTH(G6110)-MONTH($K$3))</f>
        <v/>
      </c>
      <c r="Q6110" s="366">
        <f>IF(M6110="IBIRAPITANGA FASE 3",IF(O6110="Atraso",L6110,L6110/(1+$I$2)^P6110),IF(O6110="Atraso",L6110,L6110/(1+$I$1)^P6110))</f>
        <v/>
      </c>
      <c r="R6110">
        <f>IF(O6110="Atraso",$K$3-G6110,0)</f>
        <v/>
      </c>
      <c r="S6110">
        <f>IF(R6110&lt;=15,"Até 15",IF(R6110&lt;=30,"Entre 15 e 30",IF(R6110&lt;=60,"Entre 30 e 60",IF(R6110&lt;=90,"Entre 60 e 90",IF(R6110&lt;=120,"Entre 90 e 120",IF(R6110&lt;=150,"Entre 120 e 150",IF(R6110&lt;=180,"Entre 150 e 180","Superior a 180")))))))</f>
        <v/>
      </c>
    </row>
    <row r="6111">
      <c r="A6111" t="inlineStr">
        <is>
          <t>Q025L010</t>
        </is>
      </c>
      <c r="B6111" t="inlineStr">
        <is>
          <t>EDUARDO BOLOGNESI ROQUE</t>
        </is>
      </c>
      <c r="C6111" t="n">
        <v>1</v>
      </c>
      <c r="D6111" t="inlineStr">
        <is>
          <t>IPCA</t>
        </is>
      </c>
      <c r="E6111" t="n">
        <v>0.009488792934583046</v>
      </c>
      <c r="F6111" t="inlineStr">
        <is>
          <t>MENSAL</t>
        </is>
      </c>
      <c r="G6111" t="n">
        <v>46213</v>
      </c>
      <c r="H6111" t="n">
        <v>46213</v>
      </c>
      <c r="I6111" t="n">
        <v>83</v>
      </c>
      <c r="J6111" t="inlineStr">
        <is>
          <t>CARTEIRA</t>
        </is>
      </c>
      <c r="K6111" t="inlineStr">
        <is>
          <t>CONTRATO</t>
        </is>
      </c>
      <c r="L6111" t="n">
        <v>1358.59</v>
      </c>
      <c r="M6111" t="inlineStr">
        <is>
          <t>IBIRAPITANGA FASE 3</t>
        </is>
      </c>
      <c r="N6111" s="142">
        <f>DATE(YEAR(G6111),MONTH(G6111),1)</f>
        <v/>
      </c>
      <c r="O6111" s="132">
        <f>IF(G6111&gt;$K$3,"Futuro","Atraso")</f>
        <v/>
      </c>
      <c r="P6111">
        <f>12*(YEAR(G6111)-YEAR($K$3))+(MONTH(G6111)-MONTH($K$3))</f>
        <v/>
      </c>
      <c r="Q6111" s="366">
        <f>IF(M6111="IBIRAPITANGA FASE 3",IF(O6111="Atraso",L6111,L6111/(1+$I$2)^P6111),IF(O6111="Atraso",L6111,L6111/(1+$I$1)^P6111))</f>
        <v/>
      </c>
      <c r="R6111">
        <f>IF(O6111="Atraso",$K$3-G6111,0)</f>
        <v/>
      </c>
      <c r="S6111">
        <f>IF(R6111&lt;=15,"Até 15",IF(R6111&lt;=30,"Entre 15 e 30",IF(R6111&lt;=60,"Entre 30 e 60",IF(R6111&lt;=90,"Entre 60 e 90",IF(R6111&lt;=120,"Entre 90 e 120",IF(R6111&lt;=150,"Entre 120 e 150",IF(R6111&lt;=180,"Entre 150 e 180","Superior a 180")))))))</f>
        <v/>
      </c>
    </row>
    <row r="6112">
      <c r="A6112" t="inlineStr">
        <is>
          <t>Q025L010</t>
        </is>
      </c>
      <c r="B6112" t="inlineStr">
        <is>
          <t>EDUARDO BOLOGNESI ROQUE</t>
        </is>
      </c>
      <c r="C6112" t="n">
        <v>1</v>
      </c>
      <c r="D6112" t="inlineStr">
        <is>
          <t>IPCA</t>
        </is>
      </c>
      <c r="E6112" t="n">
        <v>0.009488792934583046</v>
      </c>
      <c r="F6112" t="inlineStr">
        <is>
          <t>MENSAL</t>
        </is>
      </c>
      <c r="G6112" t="n">
        <v>46244</v>
      </c>
      <c r="H6112" t="n">
        <v>46244</v>
      </c>
      <c r="I6112" t="n">
        <v>84</v>
      </c>
      <c r="J6112" t="inlineStr">
        <is>
          <t>CARTEIRA</t>
        </is>
      </c>
      <c r="K6112" t="inlineStr">
        <is>
          <t>CONTRATO</t>
        </is>
      </c>
      <c r="L6112" t="n">
        <v>1358.59</v>
      </c>
      <c r="M6112" t="inlineStr">
        <is>
          <t>IBIRAPITANGA FASE 3</t>
        </is>
      </c>
      <c r="N6112" s="142">
        <f>DATE(YEAR(G6112),MONTH(G6112),1)</f>
        <v/>
      </c>
      <c r="O6112" s="132">
        <f>IF(G6112&gt;$K$3,"Futuro","Atraso")</f>
        <v/>
      </c>
      <c r="P6112">
        <f>12*(YEAR(G6112)-YEAR($K$3))+(MONTH(G6112)-MONTH($K$3))</f>
        <v/>
      </c>
      <c r="Q6112" s="366">
        <f>IF(M6112="IBIRAPITANGA FASE 3",IF(O6112="Atraso",L6112,L6112/(1+$I$2)^P6112),IF(O6112="Atraso",L6112,L6112/(1+$I$1)^P6112))</f>
        <v/>
      </c>
      <c r="R6112">
        <f>IF(O6112="Atraso",$K$3-G6112,0)</f>
        <v/>
      </c>
      <c r="S6112">
        <f>IF(R6112&lt;=15,"Até 15",IF(R6112&lt;=30,"Entre 15 e 30",IF(R6112&lt;=60,"Entre 30 e 60",IF(R6112&lt;=90,"Entre 60 e 90",IF(R6112&lt;=120,"Entre 90 e 120",IF(R6112&lt;=150,"Entre 120 e 150",IF(R6112&lt;=180,"Entre 150 e 180","Superior a 180")))))))</f>
        <v/>
      </c>
    </row>
    <row r="6113">
      <c r="A6113" t="inlineStr">
        <is>
          <t>Q025L010</t>
        </is>
      </c>
      <c r="B6113" t="inlineStr">
        <is>
          <t>EDUARDO BOLOGNESI ROQUE</t>
        </is>
      </c>
      <c r="C6113" t="n">
        <v>1</v>
      </c>
      <c r="D6113" t="inlineStr">
        <is>
          <t>IPCA</t>
        </is>
      </c>
      <c r="E6113" t="n">
        <v>0.009488792934583046</v>
      </c>
      <c r="F6113" t="inlineStr">
        <is>
          <t>MENSAL</t>
        </is>
      </c>
      <c r="G6113" t="n">
        <v>46275</v>
      </c>
      <c r="H6113" t="n">
        <v>46275</v>
      </c>
      <c r="I6113" t="n">
        <v>85</v>
      </c>
      <c r="J6113" t="inlineStr">
        <is>
          <t>CARTEIRA</t>
        </is>
      </c>
      <c r="K6113" t="inlineStr">
        <is>
          <t>CONTRATO</t>
        </is>
      </c>
      <c r="L6113" t="n">
        <v>1358.59</v>
      </c>
      <c r="M6113" t="inlineStr">
        <is>
          <t>IBIRAPITANGA FASE 3</t>
        </is>
      </c>
      <c r="N6113" s="142">
        <f>DATE(YEAR(G6113),MONTH(G6113),1)</f>
        <v/>
      </c>
      <c r="O6113" s="132">
        <f>IF(G6113&gt;$K$3,"Futuro","Atraso")</f>
        <v/>
      </c>
      <c r="P6113">
        <f>12*(YEAR(G6113)-YEAR($K$3))+(MONTH(G6113)-MONTH($K$3))</f>
        <v/>
      </c>
      <c r="Q6113" s="366">
        <f>IF(M6113="IBIRAPITANGA FASE 3",IF(O6113="Atraso",L6113,L6113/(1+$I$2)^P6113),IF(O6113="Atraso",L6113,L6113/(1+$I$1)^P6113))</f>
        <v/>
      </c>
      <c r="R6113">
        <f>IF(O6113="Atraso",$K$3-G6113,0)</f>
        <v/>
      </c>
      <c r="S6113">
        <f>IF(R6113&lt;=15,"Até 15",IF(R6113&lt;=30,"Entre 15 e 30",IF(R6113&lt;=60,"Entre 30 e 60",IF(R6113&lt;=90,"Entre 60 e 90",IF(R6113&lt;=120,"Entre 90 e 120",IF(R6113&lt;=150,"Entre 120 e 150",IF(R6113&lt;=180,"Entre 150 e 180","Superior a 180")))))))</f>
        <v/>
      </c>
    </row>
    <row r="6114">
      <c r="A6114" t="inlineStr">
        <is>
          <t>Q025L010</t>
        </is>
      </c>
      <c r="B6114" t="inlineStr">
        <is>
          <t>EDUARDO BOLOGNESI ROQUE</t>
        </is>
      </c>
      <c r="C6114" t="n">
        <v>1</v>
      </c>
      <c r="D6114" t="inlineStr">
        <is>
          <t>IPCA</t>
        </is>
      </c>
      <c r="E6114" t="n">
        <v>0.009488792934583046</v>
      </c>
      <c r="F6114" t="inlineStr">
        <is>
          <t>MENSAL</t>
        </is>
      </c>
      <c r="G6114" t="n">
        <v>46275</v>
      </c>
      <c r="H6114" t="n">
        <v>46275</v>
      </c>
      <c r="I6114" t="n">
        <v>7</v>
      </c>
      <c r="J6114" t="inlineStr">
        <is>
          <t>CARTEIRA</t>
        </is>
      </c>
      <c r="K6114" t="inlineStr">
        <is>
          <t>CONTRATO</t>
        </is>
      </c>
      <c r="L6114" t="n">
        <v>7363.36</v>
      </c>
      <c r="M6114" t="inlineStr">
        <is>
          <t>IBIRAPITANGA FASE 3</t>
        </is>
      </c>
      <c r="N6114" s="142">
        <f>DATE(YEAR(G6114),MONTH(G6114),1)</f>
        <v/>
      </c>
      <c r="O6114" s="132">
        <f>IF(G6114&gt;$K$3,"Futuro","Atraso")</f>
        <v/>
      </c>
      <c r="P6114">
        <f>12*(YEAR(G6114)-YEAR($K$3))+(MONTH(G6114)-MONTH($K$3))</f>
        <v/>
      </c>
      <c r="Q6114" s="366">
        <f>IF(M6114="IBIRAPITANGA FASE 3",IF(O6114="Atraso",L6114,L6114/(1+$I$2)^P6114),IF(O6114="Atraso",L6114,L6114/(1+$I$1)^P6114))</f>
        <v/>
      </c>
      <c r="R6114">
        <f>IF(O6114="Atraso",$K$3-G6114,0)</f>
        <v/>
      </c>
      <c r="S6114">
        <f>IF(R6114&lt;=15,"Até 15",IF(R6114&lt;=30,"Entre 15 e 30",IF(R6114&lt;=60,"Entre 30 e 60",IF(R6114&lt;=90,"Entre 60 e 90",IF(R6114&lt;=120,"Entre 90 e 120",IF(R6114&lt;=150,"Entre 120 e 150",IF(R6114&lt;=180,"Entre 150 e 180","Superior a 180")))))))</f>
        <v/>
      </c>
    </row>
    <row r="6115">
      <c r="A6115" t="inlineStr">
        <is>
          <t>Q025L010</t>
        </is>
      </c>
      <c r="B6115" t="inlineStr">
        <is>
          <t>EDUARDO BOLOGNESI ROQUE</t>
        </is>
      </c>
      <c r="C6115" t="n">
        <v>1</v>
      </c>
      <c r="D6115" t="inlineStr">
        <is>
          <t>IPCA</t>
        </is>
      </c>
      <c r="E6115" t="n">
        <v>0.009488792934583046</v>
      </c>
      <c r="F6115" t="inlineStr">
        <is>
          <t>MENSAL</t>
        </is>
      </c>
      <c r="G6115" t="n">
        <v>46305</v>
      </c>
      <c r="H6115" t="n">
        <v>46305</v>
      </c>
      <c r="I6115" t="n">
        <v>86</v>
      </c>
      <c r="J6115" t="inlineStr">
        <is>
          <t>CARTEIRA</t>
        </is>
      </c>
      <c r="K6115" t="inlineStr">
        <is>
          <t>CONTRATO</t>
        </is>
      </c>
      <c r="L6115" t="n">
        <v>1358.59</v>
      </c>
      <c r="M6115" t="inlineStr">
        <is>
          <t>IBIRAPITANGA FASE 3</t>
        </is>
      </c>
      <c r="N6115" s="142">
        <f>DATE(YEAR(G6115),MONTH(G6115),1)</f>
        <v/>
      </c>
      <c r="O6115" s="132">
        <f>IF(G6115&gt;$K$3,"Futuro","Atraso")</f>
        <v/>
      </c>
      <c r="P6115">
        <f>12*(YEAR(G6115)-YEAR($K$3))+(MONTH(G6115)-MONTH($K$3))</f>
        <v/>
      </c>
      <c r="Q6115" s="366">
        <f>IF(M6115="IBIRAPITANGA FASE 3",IF(O6115="Atraso",L6115,L6115/(1+$I$2)^P6115),IF(O6115="Atraso",L6115,L6115/(1+$I$1)^P6115))</f>
        <v/>
      </c>
      <c r="R6115">
        <f>IF(O6115="Atraso",$K$3-G6115,0)</f>
        <v/>
      </c>
      <c r="S6115">
        <f>IF(R6115&lt;=15,"Até 15",IF(R6115&lt;=30,"Entre 15 e 30",IF(R6115&lt;=60,"Entre 30 e 60",IF(R6115&lt;=90,"Entre 60 e 90",IF(R6115&lt;=120,"Entre 90 e 120",IF(R6115&lt;=150,"Entre 120 e 150",IF(R6115&lt;=180,"Entre 150 e 180","Superior a 180")))))))</f>
        <v/>
      </c>
    </row>
    <row r="6116">
      <c r="A6116" t="inlineStr">
        <is>
          <t>Q025L010</t>
        </is>
      </c>
      <c r="B6116" t="inlineStr">
        <is>
          <t>EDUARDO BOLOGNESI ROQUE</t>
        </is>
      </c>
      <c r="C6116" t="n">
        <v>1</v>
      </c>
      <c r="D6116" t="inlineStr">
        <is>
          <t>IPCA</t>
        </is>
      </c>
      <c r="E6116" t="n">
        <v>0.009488792934583046</v>
      </c>
      <c r="F6116" t="inlineStr">
        <is>
          <t>MENSAL</t>
        </is>
      </c>
      <c r="G6116" t="n">
        <v>46336</v>
      </c>
      <c r="H6116" t="n">
        <v>46336</v>
      </c>
      <c r="I6116" t="n">
        <v>87</v>
      </c>
      <c r="J6116" t="inlineStr">
        <is>
          <t>CARTEIRA</t>
        </is>
      </c>
      <c r="K6116" t="inlineStr">
        <is>
          <t>CONTRATO</t>
        </is>
      </c>
      <c r="L6116" t="n">
        <v>1358.59</v>
      </c>
      <c r="M6116" t="inlineStr">
        <is>
          <t>IBIRAPITANGA FASE 3</t>
        </is>
      </c>
      <c r="N6116" s="142">
        <f>DATE(YEAR(G6116),MONTH(G6116),1)</f>
        <v/>
      </c>
      <c r="O6116" s="132">
        <f>IF(G6116&gt;$K$3,"Futuro","Atraso")</f>
        <v/>
      </c>
      <c r="P6116">
        <f>12*(YEAR(G6116)-YEAR($K$3))+(MONTH(G6116)-MONTH($K$3))</f>
        <v/>
      </c>
      <c r="Q6116" s="366">
        <f>IF(M6116="IBIRAPITANGA FASE 3",IF(O6116="Atraso",L6116,L6116/(1+$I$2)^P6116),IF(O6116="Atraso",L6116,L6116/(1+$I$1)^P6116))</f>
        <v/>
      </c>
      <c r="R6116">
        <f>IF(O6116="Atraso",$K$3-G6116,0)</f>
        <v/>
      </c>
      <c r="S6116">
        <f>IF(R6116&lt;=15,"Até 15",IF(R6116&lt;=30,"Entre 15 e 30",IF(R6116&lt;=60,"Entre 30 e 60",IF(R6116&lt;=90,"Entre 60 e 90",IF(R6116&lt;=120,"Entre 90 e 120",IF(R6116&lt;=150,"Entre 120 e 150",IF(R6116&lt;=180,"Entre 150 e 180","Superior a 180")))))))</f>
        <v/>
      </c>
    </row>
    <row r="6117">
      <c r="A6117" t="inlineStr">
        <is>
          <t>Q025L010</t>
        </is>
      </c>
      <c r="B6117" t="inlineStr">
        <is>
          <t>EDUARDO BOLOGNESI ROQUE</t>
        </is>
      </c>
      <c r="C6117" t="n">
        <v>1</v>
      </c>
      <c r="D6117" t="inlineStr">
        <is>
          <t>IPCA</t>
        </is>
      </c>
      <c r="E6117" t="n">
        <v>0.009488792934583046</v>
      </c>
      <c r="F6117" t="inlineStr">
        <is>
          <t>MENSAL</t>
        </is>
      </c>
      <c r="G6117" t="n">
        <v>46366</v>
      </c>
      <c r="H6117" t="n">
        <v>46366</v>
      </c>
      <c r="I6117" t="n">
        <v>88</v>
      </c>
      <c r="J6117" t="inlineStr">
        <is>
          <t>CARTEIRA</t>
        </is>
      </c>
      <c r="K6117" t="inlineStr">
        <is>
          <t>CONTRATO</t>
        </is>
      </c>
      <c r="L6117" t="n">
        <v>1358.59</v>
      </c>
      <c r="M6117" t="inlineStr">
        <is>
          <t>IBIRAPITANGA FASE 3</t>
        </is>
      </c>
      <c r="N6117" s="142">
        <f>DATE(YEAR(G6117),MONTH(G6117),1)</f>
        <v/>
      </c>
      <c r="O6117" s="132">
        <f>IF(G6117&gt;$K$3,"Futuro","Atraso")</f>
        <v/>
      </c>
      <c r="P6117">
        <f>12*(YEAR(G6117)-YEAR($K$3))+(MONTH(G6117)-MONTH($K$3))</f>
        <v/>
      </c>
      <c r="Q6117" s="366">
        <f>IF(M6117="IBIRAPITANGA FASE 3",IF(O6117="Atraso",L6117,L6117/(1+$I$2)^P6117),IF(O6117="Atraso",L6117,L6117/(1+$I$1)^P6117))</f>
        <v/>
      </c>
      <c r="R6117">
        <f>IF(O6117="Atraso",$K$3-G6117,0)</f>
        <v/>
      </c>
      <c r="S6117">
        <f>IF(R6117&lt;=15,"Até 15",IF(R6117&lt;=30,"Entre 15 e 30",IF(R6117&lt;=60,"Entre 30 e 60",IF(R6117&lt;=90,"Entre 60 e 90",IF(R6117&lt;=120,"Entre 90 e 120",IF(R6117&lt;=150,"Entre 120 e 150",IF(R6117&lt;=180,"Entre 150 e 180","Superior a 180")))))))</f>
        <v/>
      </c>
    </row>
    <row r="6118">
      <c r="A6118" t="inlineStr">
        <is>
          <t>Q025L010</t>
        </is>
      </c>
      <c r="B6118" t="inlineStr">
        <is>
          <t>EDUARDO BOLOGNESI ROQUE</t>
        </is>
      </c>
      <c r="C6118" t="n">
        <v>1</v>
      </c>
      <c r="D6118" t="inlineStr">
        <is>
          <t>IPCA</t>
        </is>
      </c>
      <c r="E6118" t="n">
        <v>0.009488792934583046</v>
      </c>
      <c r="F6118" t="inlineStr">
        <is>
          <t>MENSAL</t>
        </is>
      </c>
      <c r="G6118" t="n">
        <v>46397</v>
      </c>
      <c r="H6118" t="n">
        <v>46397</v>
      </c>
      <c r="I6118" t="n">
        <v>89</v>
      </c>
      <c r="J6118" t="inlineStr">
        <is>
          <t>CARTEIRA</t>
        </is>
      </c>
      <c r="K6118" t="inlineStr">
        <is>
          <t>CONTRATO</t>
        </is>
      </c>
      <c r="L6118" t="n">
        <v>1358.59</v>
      </c>
      <c r="M6118" t="inlineStr">
        <is>
          <t>IBIRAPITANGA FASE 3</t>
        </is>
      </c>
      <c r="N6118" s="142">
        <f>DATE(YEAR(G6118),MONTH(G6118),1)</f>
        <v/>
      </c>
      <c r="O6118" s="132">
        <f>IF(G6118&gt;$K$3,"Futuro","Atraso")</f>
        <v/>
      </c>
      <c r="P6118">
        <f>12*(YEAR(G6118)-YEAR($K$3))+(MONTH(G6118)-MONTH($K$3))</f>
        <v/>
      </c>
      <c r="Q6118" s="366">
        <f>IF(M6118="IBIRAPITANGA FASE 3",IF(O6118="Atraso",L6118,L6118/(1+$I$2)^P6118),IF(O6118="Atraso",L6118,L6118/(1+$I$1)^P6118))</f>
        <v/>
      </c>
      <c r="R6118">
        <f>IF(O6118="Atraso",$K$3-G6118,0)</f>
        <v/>
      </c>
      <c r="S6118">
        <f>IF(R6118&lt;=15,"Até 15",IF(R6118&lt;=30,"Entre 15 e 30",IF(R6118&lt;=60,"Entre 30 e 60",IF(R6118&lt;=90,"Entre 60 e 90",IF(R6118&lt;=120,"Entre 90 e 120",IF(R6118&lt;=150,"Entre 120 e 150",IF(R6118&lt;=180,"Entre 150 e 180","Superior a 180")))))))</f>
        <v/>
      </c>
    </row>
    <row r="6119">
      <c r="A6119" t="inlineStr">
        <is>
          <t>Q025L010</t>
        </is>
      </c>
      <c r="B6119" t="inlineStr">
        <is>
          <t>EDUARDO BOLOGNESI ROQUE</t>
        </is>
      </c>
      <c r="C6119" t="n">
        <v>1</v>
      </c>
      <c r="D6119" t="inlineStr">
        <is>
          <t>IPCA</t>
        </is>
      </c>
      <c r="E6119" t="n">
        <v>0.009488792934583046</v>
      </c>
      <c r="F6119" t="inlineStr">
        <is>
          <t>MENSAL</t>
        </is>
      </c>
      <c r="G6119" t="n">
        <v>46428</v>
      </c>
      <c r="H6119" t="n">
        <v>46428</v>
      </c>
      <c r="I6119" t="n">
        <v>90</v>
      </c>
      <c r="J6119" t="inlineStr">
        <is>
          <t>CARTEIRA</t>
        </is>
      </c>
      <c r="K6119" t="inlineStr">
        <is>
          <t>CONTRATO</t>
        </is>
      </c>
      <c r="L6119" t="n">
        <v>1358.59</v>
      </c>
      <c r="M6119" t="inlineStr">
        <is>
          <t>IBIRAPITANGA FASE 3</t>
        </is>
      </c>
      <c r="N6119" s="142">
        <f>DATE(YEAR(G6119),MONTH(G6119),1)</f>
        <v/>
      </c>
      <c r="O6119" s="132">
        <f>IF(G6119&gt;$K$3,"Futuro","Atraso")</f>
        <v/>
      </c>
      <c r="P6119">
        <f>12*(YEAR(G6119)-YEAR($K$3))+(MONTH(G6119)-MONTH($K$3))</f>
        <v/>
      </c>
      <c r="Q6119" s="366">
        <f>IF(M6119="IBIRAPITANGA FASE 3",IF(O6119="Atraso",L6119,L6119/(1+$I$2)^P6119),IF(O6119="Atraso",L6119,L6119/(1+$I$1)^P6119))</f>
        <v/>
      </c>
      <c r="R6119">
        <f>IF(O6119="Atraso",$K$3-G6119,0)</f>
        <v/>
      </c>
      <c r="S6119">
        <f>IF(R6119&lt;=15,"Até 15",IF(R6119&lt;=30,"Entre 15 e 30",IF(R6119&lt;=60,"Entre 30 e 60",IF(R6119&lt;=90,"Entre 60 e 90",IF(R6119&lt;=120,"Entre 90 e 120",IF(R6119&lt;=150,"Entre 120 e 150",IF(R6119&lt;=180,"Entre 150 e 180","Superior a 180")))))))</f>
        <v/>
      </c>
    </row>
    <row r="6120">
      <c r="A6120" t="inlineStr">
        <is>
          <t>Q025L010</t>
        </is>
      </c>
      <c r="B6120" t="inlineStr">
        <is>
          <t>EDUARDO BOLOGNESI ROQUE</t>
        </is>
      </c>
      <c r="C6120" t="n">
        <v>1</v>
      </c>
      <c r="D6120" t="inlineStr">
        <is>
          <t>IPCA</t>
        </is>
      </c>
      <c r="E6120" t="n">
        <v>0.009488792934583046</v>
      </c>
      <c r="F6120" t="inlineStr">
        <is>
          <t>MENSAL</t>
        </is>
      </c>
      <c r="G6120" t="n">
        <v>46456</v>
      </c>
      <c r="H6120" t="n">
        <v>46456</v>
      </c>
      <c r="I6120" t="n">
        <v>91</v>
      </c>
      <c r="J6120" t="inlineStr">
        <is>
          <t>CARTEIRA</t>
        </is>
      </c>
      <c r="K6120" t="inlineStr">
        <is>
          <t>CONTRATO</t>
        </is>
      </c>
      <c r="L6120" t="n">
        <v>1358.59</v>
      </c>
      <c r="M6120" t="inlineStr">
        <is>
          <t>IBIRAPITANGA FASE 3</t>
        </is>
      </c>
      <c r="N6120" s="142">
        <f>DATE(YEAR(G6120),MONTH(G6120),1)</f>
        <v/>
      </c>
      <c r="O6120" s="132">
        <f>IF(G6120&gt;$K$3,"Futuro","Atraso")</f>
        <v/>
      </c>
      <c r="P6120">
        <f>12*(YEAR(G6120)-YEAR($K$3))+(MONTH(G6120)-MONTH($K$3))</f>
        <v/>
      </c>
      <c r="Q6120" s="366">
        <f>IF(M6120="IBIRAPITANGA FASE 3",IF(O6120="Atraso",L6120,L6120/(1+$I$2)^P6120),IF(O6120="Atraso",L6120,L6120/(1+$I$1)^P6120))</f>
        <v/>
      </c>
      <c r="R6120">
        <f>IF(O6120="Atraso",$K$3-G6120,0)</f>
        <v/>
      </c>
      <c r="S6120">
        <f>IF(R6120&lt;=15,"Até 15",IF(R6120&lt;=30,"Entre 15 e 30",IF(R6120&lt;=60,"Entre 30 e 60",IF(R6120&lt;=90,"Entre 60 e 90",IF(R6120&lt;=120,"Entre 90 e 120",IF(R6120&lt;=150,"Entre 120 e 150",IF(R6120&lt;=180,"Entre 150 e 180","Superior a 180")))))))</f>
        <v/>
      </c>
    </row>
    <row r="6121">
      <c r="A6121" t="inlineStr">
        <is>
          <t>Q025L010</t>
        </is>
      </c>
      <c r="B6121" t="inlineStr">
        <is>
          <t>EDUARDO BOLOGNESI ROQUE</t>
        </is>
      </c>
      <c r="C6121" t="n">
        <v>1</v>
      </c>
      <c r="D6121" t="inlineStr">
        <is>
          <t>IPCA</t>
        </is>
      </c>
      <c r="E6121" t="n">
        <v>0.009488792934583046</v>
      </c>
      <c r="F6121" t="inlineStr">
        <is>
          <t>MENSAL</t>
        </is>
      </c>
      <c r="G6121" t="n">
        <v>46487</v>
      </c>
      <c r="H6121" t="n">
        <v>46487</v>
      </c>
      <c r="I6121" t="n">
        <v>92</v>
      </c>
      <c r="J6121" t="inlineStr">
        <is>
          <t>CARTEIRA</t>
        </is>
      </c>
      <c r="K6121" t="inlineStr">
        <is>
          <t>CONTRATO</t>
        </is>
      </c>
      <c r="L6121" t="n">
        <v>1358.59</v>
      </c>
      <c r="M6121" t="inlineStr">
        <is>
          <t>IBIRAPITANGA FASE 3</t>
        </is>
      </c>
      <c r="N6121" s="142">
        <f>DATE(YEAR(G6121),MONTH(G6121),1)</f>
        <v/>
      </c>
      <c r="O6121" s="132">
        <f>IF(G6121&gt;$K$3,"Futuro","Atraso")</f>
        <v/>
      </c>
      <c r="P6121">
        <f>12*(YEAR(G6121)-YEAR($K$3))+(MONTH(G6121)-MONTH($K$3))</f>
        <v/>
      </c>
      <c r="Q6121" s="366">
        <f>IF(M6121="IBIRAPITANGA FASE 3",IF(O6121="Atraso",L6121,L6121/(1+$I$2)^P6121),IF(O6121="Atraso",L6121,L6121/(1+$I$1)^P6121))</f>
        <v/>
      </c>
      <c r="R6121">
        <f>IF(O6121="Atraso",$K$3-G6121,0)</f>
        <v/>
      </c>
      <c r="S6121">
        <f>IF(R6121&lt;=15,"Até 15",IF(R6121&lt;=30,"Entre 15 e 30",IF(R6121&lt;=60,"Entre 30 e 60",IF(R6121&lt;=90,"Entre 60 e 90",IF(R6121&lt;=120,"Entre 90 e 120",IF(R6121&lt;=150,"Entre 120 e 150",IF(R6121&lt;=180,"Entre 150 e 180","Superior a 180")))))))</f>
        <v/>
      </c>
    </row>
    <row r="6122">
      <c r="A6122" t="inlineStr">
        <is>
          <t>Q025L010</t>
        </is>
      </c>
      <c r="B6122" t="inlineStr">
        <is>
          <t>EDUARDO BOLOGNESI ROQUE</t>
        </is>
      </c>
      <c r="C6122" t="n">
        <v>1</v>
      </c>
      <c r="D6122" t="inlineStr">
        <is>
          <t>IPCA</t>
        </is>
      </c>
      <c r="E6122" t="n">
        <v>0.009488792934583046</v>
      </c>
      <c r="F6122" t="inlineStr">
        <is>
          <t>MENSAL</t>
        </is>
      </c>
      <c r="G6122" t="n">
        <v>46517</v>
      </c>
      <c r="H6122" t="n">
        <v>46517</v>
      </c>
      <c r="I6122" t="n">
        <v>93</v>
      </c>
      <c r="J6122" t="inlineStr">
        <is>
          <t>CARTEIRA</t>
        </is>
      </c>
      <c r="K6122" t="inlineStr">
        <is>
          <t>CONTRATO</t>
        </is>
      </c>
      <c r="L6122" t="n">
        <v>1358.59</v>
      </c>
      <c r="M6122" t="inlineStr">
        <is>
          <t>IBIRAPITANGA FASE 3</t>
        </is>
      </c>
      <c r="N6122" s="142">
        <f>DATE(YEAR(G6122),MONTH(G6122),1)</f>
        <v/>
      </c>
      <c r="O6122" s="132">
        <f>IF(G6122&gt;$K$3,"Futuro","Atraso")</f>
        <v/>
      </c>
      <c r="P6122">
        <f>12*(YEAR(G6122)-YEAR($K$3))+(MONTH(G6122)-MONTH($K$3))</f>
        <v/>
      </c>
      <c r="Q6122" s="366">
        <f>IF(M6122="IBIRAPITANGA FASE 3",IF(O6122="Atraso",L6122,L6122/(1+$I$2)^P6122),IF(O6122="Atraso",L6122,L6122/(1+$I$1)^P6122))</f>
        <v/>
      </c>
      <c r="R6122">
        <f>IF(O6122="Atraso",$K$3-G6122,0)</f>
        <v/>
      </c>
      <c r="S6122">
        <f>IF(R6122&lt;=15,"Até 15",IF(R6122&lt;=30,"Entre 15 e 30",IF(R6122&lt;=60,"Entre 30 e 60",IF(R6122&lt;=90,"Entre 60 e 90",IF(R6122&lt;=120,"Entre 90 e 120",IF(R6122&lt;=150,"Entre 120 e 150",IF(R6122&lt;=180,"Entre 150 e 180","Superior a 180")))))))</f>
        <v/>
      </c>
    </row>
    <row r="6123">
      <c r="A6123" t="inlineStr">
        <is>
          <t>Q025L010</t>
        </is>
      </c>
      <c r="B6123" t="inlineStr">
        <is>
          <t>EDUARDO BOLOGNESI ROQUE</t>
        </is>
      </c>
      <c r="C6123" t="n">
        <v>1</v>
      </c>
      <c r="D6123" t="inlineStr">
        <is>
          <t>IPCA</t>
        </is>
      </c>
      <c r="E6123" t="n">
        <v>0.009488792934583046</v>
      </c>
      <c r="F6123" t="inlineStr">
        <is>
          <t>MENSAL</t>
        </is>
      </c>
      <c r="G6123" t="n">
        <v>46548</v>
      </c>
      <c r="H6123" t="n">
        <v>46548</v>
      </c>
      <c r="I6123" t="n">
        <v>94</v>
      </c>
      <c r="J6123" t="inlineStr">
        <is>
          <t>CARTEIRA</t>
        </is>
      </c>
      <c r="K6123" t="inlineStr">
        <is>
          <t>CONTRATO</t>
        </is>
      </c>
      <c r="L6123" t="n">
        <v>1358.59</v>
      </c>
      <c r="M6123" t="inlineStr">
        <is>
          <t>IBIRAPITANGA FASE 3</t>
        </is>
      </c>
      <c r="N6123" s="142">
        <f>DATE(YEAR(G6123),MONTH(G6123),1)</f>
        <v/>
      </c>
      <c r="O6123" s="132">
        <f>IF(G6123&gt;$K$3,"Futuro","Atraso")</f>
        <v/>
      </c>
      <c r="P6123">
        <f>12*(YEAR(G6123)-YEAR($K$3))+(MONTH(G6123)-MONTH($K$3))</f>
        <v/>
      </c>
      <c r="Q6123" s="366">
        <f>IF(M6123="IBIRAPITANGA FASE 3",IF(O6123="Atraso",L6123,L6123/(1+$I$2)^P6123),IF(O6123="Atraso",L6123,L6123/(1+$I$1)^P6123))</f>
        <v/>
      </c>
      <c r="R6123">
        <f>IF(O6123="Atraso",$K$3-G6123,0)</f>
        <v/>
      </c>
      <c r="S6123">
        <f>IF(R6123&lt;=15,"Até 15",IF(R6123&lt;=30,"Entre 15 e 30",IF(R6123&lt;=60,"Entre 30 e 60",IF(R6123&lt;=90,"Entre 60 e 90",IF(R6123&lt;=120,"Entre 90 e 120",IF(R6123&lt;=150,"Entre 120 e 150",IF(R6123&lt;=180,"Entre 150 e 180","Superior a 180")))))))</f>
        <v/>
      </c>
    </row>
    <row r="6124">
      <c r="A6124" t="inlineStr">
        <is>
          <t>Q025L010</t>
        </is>
      </c>
      <c r="B6124" t="inlineStr">
        <is>
          <t>EDUARDO BOLOGNESI ROQUE</t>
        </is>
      </c>
      <c r="C6124" t="n">
        <v>1</v>
      </c>
      <c r="D6124" t="inlineStr">
        <is>
          <t>IPCA</t>
        </is>
      </c>
      <c r="E6124" t="n">
        <v>0.009488792934583046</v>
      </c>
      <c r="F6124" t="inlineStr">
        <is>
          <t>MENSAL</t>
        </is>
      </c>
      <c r="G6124" t="n">
        <v>46578</v>
      </c>
      <c r="H6124" t="n">
        <v>46578</v>
      </c>
      <c r="I6124" t="n">
        <v>95</v>
      </c>
      <c r="J6124" t="inlineStr">
        <is>
          <t>CARTEIRA</t>
        </is>
      </c>
      <c r="K6124" t="inlineStr">
        <is>
          <t>CONTRATO</t>
        </is>
      </c>
      <c r="L6124" t="n">
        <v>1358.59</v>
      </c>
      <c r="M6124" t="inlineStr">
        <is>
          <t>IBIRAPITANGA FASE 3</t>
        </is>
      </c>
      <c r="N6124" s="142">
        <f>DATE(YEAR(G6124),MONTH(G6124),1)</f>
        <v/>
      </c>
      <c r="O6124" s="132">
        <f>IF(G6124&gt;$K$3,"Futuro","Atraso")</f>
        <v/>
      </c>
      <c r="P6124">
        <f>12*(YEAR(G6124)-YEAR($K$3))+(MONTH(G6124)-MONTH($K$3))</f>
        <v/>
      </c>
      <c r="Q6124" s="366">
        <f>IF(M6124="IBIRAPITANGA FASE 3",IF(O6124="Atraso",L6124,L6124/(1+$I$2)^P6124),IF(O6124="Atraso",L6124,L6124/(1+$I$1)^P6124))</f>
        <v/>
      </c>
      <c r="R6124">
        <f>IF(O6124="Atraso",$K$3-G6124,0)</f>
        <v/>
      </c>
      <c r="S6124">
        <f>IF(R6124&lt;=15,"Até 15",IF(R6124&lt;=30,"Entre 15 e 30",IF(R6124&lt;=60,"Entre 30 e 60",IF(R6124&lt;=90,"Entre 60 e 90",IF(R6124&lt;=120,"Entre 90 e 120",IF(R6124&lt;=150,"Entre 120 e 150",IF(R6124&lt;=180,"Entre 150 e 180","Superior a 180")))))))</f>
        <v/>
      </c>
    </row>
    <row r="6125">
      <c r="A6125" t="inlineStr">
        <is>
          <t>Q025L010</t>
        </is>
      </c>
      <c r="B6125" t="inlineStr">
        <is>
          <t>EDUARDO BOLOGNESI ROQUE</t>
        </is>
      </c>
      <c r="C6125" t="n">
        <v>1</v>
      </c>
      <c r="D6125" t="inlineStr">
        <is>
          <t>IPCA</t>
        </is>
      </c>
      <c r="E6125" t="n">
        <v>0.009488792934583046</v>
      </c>
      <c r="F6125" t="inlineStr">
        <is>
          <t>MENSAL</t>
        </is>
      </c>
      <c r="G6125" t="n">
        <v>46609</v>
      </c>
      <c r="H6125" t="n">
        <v>46609</v>
      </c>
      <c r="I6125" t="n">
        <v>96</v>
      </c>
      <c r="J6125" t="inlineStr">
        <is>
          <t>CARTEIRA</t>
        </is>
      </c>
      <c r="K6125" t="inlineStr">
        <is>
          <t>CONTRATO</t>
        </is>
      </c>
      <c r="L6125" t="n">
        <v>1358.59</v>
      </c>
      <c r="M6125" t="inlineStr">
        <is>
          <t>IBIRAPITANGA FASE 3</t>
        </is>
      </c>
      <c r="N6125" s="142">
        <f>DATE(YEAR(G6125),MONTH(G6125),1)</f>
        <v/>
      </c>
      <c r="O6125" s="132">
        <f>IF(G6125&gt;$K$3,"Futuro","Atraso")</f>
        <v/>
      </c>
      <c r="P6125">
        <f>12*(YEAR(G6125)-YEAR($K$3))+(MONTH(G6125)-MONTH($K$3))</f>
        <v/>
      </c>
      <c r="Q6125" s="366">
        <f>IF(M6125="IBIRAPITANGA FASE 3",IF(O6125="Atraso",L6125,L6125/(1+$I$2)^P6125),IF(O6125="Atraso",L6125,L6125/(1+$I$1)^P6125))</f>
        <v/>
      </c>
      <c r="R6125">
        <f>IF(O6125="Atraso",$K$3-G6125,0)</f>
        <v/>
      </c>
      <c r="S6125">
        <f>IF(R6125&lt;=15,"Até 15",IF(R6125&lt;=30,"Entre 15 e 30",IF(R6125&lt;=60,"Entre 30 e 60",IF(R6125&lt;=90,"Entre 60 e 90",IF(R6125&lt;=120,"Entre 90 e 120",IF(R6125&lt;=150,"Entre 120 e 150",IF(R6125&lt;=180,"Entre 150 e 180","Superior a 180")))))))</f>
        <v/>
      </c>
    </row>
    <row r="6126">
      <c r="A6126" t="inlineStr">
        <is>
          <t>Q025L010</t>
        </is>
      </c>
      <c r="B6126" t="inlineStr">
        <is>
          <t>EDUARDO BOLOGNESI ROQUE</t>
        </is>
      </c>
      <c r="C6126" t="n">
        <v>1</v>
      </c>
      <c r="D6126" t="inlineStr">
        <is>
          <t>IPCA</t>
        </is>
      </c>
      <c r="E6126" t="n">
        <v>0.009488792934583046</v>
      </c>
      <c r="F6126" t="inlineStr">
        <is>
          <t>MENSAL</t>
        </is>
      </c>
      <c r="G6126" t="n">
        <v>46640</v>
      </c>
      <c r="H6126" t="n">
        <v>46640</v>
      </c>
      <c r="I6126" t="n">
        <v>97</v>
      </c>
      <c r="J6126" t="inlineStr">
        <is>
          <t>CARTEIRA</t>
        </is>
      </c>
      <c r="K6126" t="inlineStr">
        <is>
          <t>CONTRATO</t>
        </is>
      </c>
      <c r="L6126" t="n">
        <v>1358.59</v>
      </c>
      <c r="M6126" t="inlineStr">
        <is>
          <t>IBIRAPITANGA FASE 3</t>
        </is>
      </c>
      <c r="N6126" s="142">
        <f>DATE(YEAR(G6126),MONTH(G6126),1)</f>
        <v/>
      </c>
      <c r="O6126" s="132">
        <f>IF(G6126&gt;$K$3,"Futuro","Atraso")</f>
        <v/>
      </c>
      <c r="P6126">
        <f>12*(YEAR(G6126)-YEAR($K$3))+(MONTH(G6126)-MONTH($K$3))</f>
        <v/>
      </c>
      <c r="Q6126" s="366">
        <f>IF(M6126="IBIRAPITANGA FASE 3",IF(O6126="Atraso",L6126,L6126/(1+$I$2)^P6126),IF(O6126="Atraso",L6126,L6126/(1+$I$1)^P6126))</f>
        <v/>
      </c>
      <c r="R6126">
        <f>IF(O6126="Atraso",$K$3-G6126,0)</f>
        <v/>
      </c>
      <c r="S6126">
        <f>IF(R6126&lt;=15,"Até 15",IF(R6126&lt;=30,"Entre 15 e 30",IF(R6126&lt;=60,"Entre 30 e 60",IF(R6126&lt;=90,"Entre 60 e 90",IF(R6126&lt;=120,"Entre 90 e 120",IF(R6126&lt;=150,"Entre 120 e 150",IF(R6126&lt;=180,"Entre 150 e 180","Superior a 180")))))))</f>
        <v/>
      </c>
    </row>
    <row r="6127">
      <c r="A6127" t="inlineStr">
        <is>
          <t>Q025L010</t>
        </is>
      </c>
      <c r="B6127" t="inlineStr">
        <is>
          <t>EDUARDO BOLOGNESI ROQUE</t>
        </is>
      </c>
      <c r="C6127" t="n">
        <v>1</v>
      </c>
      <c r="D6127" t="inlineStr">
        <is>
          <t>IPCA</t>
        </is>
      </c>
      <c r="E6127" t="n">
        <v>0.009488792934583046</v>
      </c>
      <c r="F6127" t="inlineStr">
        <is>
          <t>MENSAL</t>
        </is>
      </c>
      <c r="G6127" t="n">
        <v>46640</v>
      </c>
      <c r="H6127" t="n">
        <v>46640</v>
      </c>
      <c r="I6127" t="n">
        <v>8</v>
      </c>
      <c r="J6127" t="inlineStr">
        <is>
          <t>CARTEIRA</t>
        </is>
      </c>
      <c r="K6127" t="inlineStr">
        <is>
          <t>CONTRATO</t>
        </is>
      </c>
      <c r="L6127" t="n">
        <v>7363.36</v>
      </c>
      <c r="M6127" t="inlineStr">
        <is>
          <t>IBIRAPITANGA FASE 3</t>
        </is>
      </c>
      <c r="N6127" s="142">
        <f>DATE(YEAR(G6127),MONTH(G6127),1)</f>
        <v/>
      </c>
      <c r="O6127" s="132">
        <f>IF(G6127&gt;$K$3,"Futuro","Atraso")</f>
        <v/>
      </c>
      <c r="P6127">
        <f>12*(YEAR(G6127)-YEAR($K$3))+(MONTH(G6127)-MONTH($K$3))</f>
        <v/>
      </c>
      <c r="Q6127" s="366">
        <f>IF(M6127="IBIRAPITANGA FASE 3",IF(O6127="Atraso",L6127,L6127/(1+$I$2)^P6127),IF(O6127="Atraso",L6127,L6127/(1+$I$1)^P6127))</f>
        <v/>
      </c>
      <c r="R6127">
        <f>IF(O6127="Atraso",$K$3-G6127,0)</f>
        <v/>
      </c>
      <c r="S6127">
        <f>IF(R6127&lt;=15,"Até 15",IF(R6127&lt;=30,"Entre 15 e 30",IF(R6127&lt;=60,"Entre 30 e 60",IF(R6127&lt;=90,"Entre 60 e 90",IF(R6127&lt;=120,"Entre 90 e 120",IF(R6127&lt;=150,"Entre 120 e 150",IF(R6127&lt;=180,"Entre 150 e 180","Superior a 180")))))))</f>
        <v/>
      </c>
    </row>
    <row r="6128">
      <c r="A6128" t="inlineStr">
        <is>
          <t>Q025L010</t>
        </is>
      </c>
      <c r="B6128" t="inlineStr">
        <is>
          <t>EDUARDO BOLOGNESI ROQUE</t>
        </is>
      </c>
      <c r="C6128" t="n">
        <v>1</v>
      </c>
      <c r="D6128" t="inlineStr">
        <is>
          <t>IPCA</t>
        </is>
      </c>
      <c r="E6128" t="n">
        <v>0.009488792934583046</v>
      </c>
      <c r="F6128" t="inlineStr">
        <is>
          <t>MENSAL</t>
        </is>
      </c>
      <c r="G6128" t="n">
        <v>46670</v>
      </c>
      <c r="H6128" t="n">
        <v>46670</v>
      </c>
      <c r="I6128" t="n">
        <v>98</v>
      </c>
      <c r="J6128" t="inlineStr">
        <is>
          <t>CARTEIRA</t>
        </is>
      </c>
      <c r="K6128" t="inlineStr">
        <is>
          <t>CONTRATO</t>
        </is>
      </c>
      <c r="L6128" t="n">
        <v>1358.59</v>
      </c>
      <c r="M6128" t="inlineStr">
        <is>
          <t>IBIRAPITANGA FASE 3</t>
        </is>
      </c>
      <c r="N6128" s="142">
        <f>DATE(YEAR(G6128),MONTH(G6128),1)</f>
        <v/>
      </c>
      <c r="O6128" s="132">
        <f>IF(G6128&gt;$K$3,"Futuro","Atraso")</f>
        <v/>
      </c>
      <c r="P6128">
        <f>12*(YEAR(G6128)-YEAR($K$3))+(MONTH(G6128)-MONTH($K$3))</f>
        <v/>
      </c>
      <c r="Q6128" s="366">
        <f>IF(M6128="IBIRAPITANGA FASE 3",IF(O6128="Atraso",L6128,L6128/(1+$I$2)^P6128),IF(O6128="Atraso",L6128,L6128/(1+$I$1)^P6128))</f>
        <v/>
      </c>
      <c r="R6128">
        <f>IF(O6128="Atraso",$K$3-G6128,0)</f>
        <v/>
      </c>
      <c r="S6128">
        <f>IF(R6128&lt;=15,"Até 15",IF(R6128&lt;=30,"Entre 15 e 30",IF(R6128&lt;=60,"Entre 30 e 60",IF(R6128&lt;=90,"Entre 60 e 90",IF(R6128&lt;=120,"Entre 90 e 120",IF(R6128&lt;=150,"Entre 120 e 150",IF(R6128&lt;=180,"Entre 150 e 180","Superior a 180")))))))</f>
        <v/>
      </c>
    </row>
    <row r="6129">
      <c r="A6129" t="inlineStr">
        <is>
          <t>Q025L010</t>
        </is>
      </c>
      <c r="B6129" t="inlineStr">
        <is>
          <t>EDUARDO BOLOGNESI ROQUE</t>
        </is>
      </c>
      <c r="C6129" t="n">
        <v>1</v>
      </c>
      <c r="D6129" t="inlineStr">
        <is>
          <t>IPCA</t>
        </is>
      </c>
      <c r="E6129" t="n">
        <v>0.009488792934583046</v>
      </c>
      <c r="F6129" t="inlineStr">
        <is>
          <t>MENSAL</t>
        </is>
      </c>
      <c r="G6129" t="n">
        <v>47006</v>
      </c>
      <c r="H6129" t="n">
        <v>47006</v>
      </c>
      <c r="I6129" t="n">
        <v>9</v>
      </c>
      <c r="J6129" t="inlineStr">
        <is>
          <t>CARTEIRA</t>
        </is>
      </c>
      <c r="K6129" t="inlineStr">
        <is>
          <t>CONTRATO</t>
        </is>
      </c>
      <c r="L6129" t="n">
        <v>7363.36</v>
      </c>
      <c r="M6129" t="inlineStr">
        <is>
          <t>IBIRAPITANGA FASE 3</t>
        </is>
      </c>
      <c r="N6129" s="142">
        <f>DATE(YEAR(G6129),MONTH(G6129),1)</f>
        <v/>
      </c>
      <c r="O6129" s="132">
        <f>IF(G6129&gt;$K$3,"Futuro","Atraso")</f>
        <v/>
      </c>
      <c r="P6129">
        <f>12*(YEAR(G6129)-YEAR($K$3))+(MONTH(G6129)-MONTH($K$3))</f>
        <v/>
      </c>
      <c r="Q6129" s="366">
        <f>IF(M6129="IBIRAPITANGA FASE 3",IF(O6129="Atraso",L6129,L6129/(1+$I$2)^P6129),IF(O6129="Atraso",L6129,L6129/(1+$I$1)^P6129))</f>
        <v/>
      </c>
      <c r="R6129">
        <f>IF(O6129="Atraso",$K$3-G6129,0)</f>
        <v/>
      </c>
      <c r="S6129">
        <f>IF(R6129&lt;=15,"Até 15",IF(R6129&lt;=30,"Entre 15 e 30",IF(R6129&lt;=60,"Entre 30 e 60",IF(R6129&lt;=90,"Entre 60 e 90",IF(R6129&lt;=120,"Entre 90 e 120",IF(R6129&lt;=150,"Entre 120 e 150",IF(R6129&lt;=180,"Entre 150 e 180","Superior a 180")))))))</f>
        <v/>
      </c>
    </row>
    <row r="6130">
      <c r="A6130" t="inlineStr">
        <is>
          <t>Q025L010</t>
        </is>
      </c>
      <c r="B6130" t="inlineStr">
        <is>
          <t>EDUARDO BOLOGNESI ROQUE</t>
        </is>
      </c>
      <c r="C6130" t="n">
        <v>1</v>
      </c>
      <c r="D6130" t="inlineStr">
        <is>
          <t>IPCA</t>
        </is>
      </c>
      <c r="E6130" t="n">
        <v>0.009488792934583046</v>
      </c>
      <c r="F6130" t="inlineStr">
        <is>
          <t>MENSAL</t>
        </is>
      </c>
      <c r="G6130" t="n">
        <v>47371</v>
      </c>
      <c r="H6130" t="n">
        <v>47371</v>
      </c>
      <c r="I6130" t="n">
        <v>10</v>
      </c>
      <c r="J6130" t="inlineStr">
        <is>
          <t>CARTEIRA</t>
        </is>
      </c>
      <c r="K6130" t="inlineStr">
        <is>
          <t>CONTRATO</t>
        </is>
      </c>
      <c r="L6130" t="n">
        <v>7363.36</v>
      </c>
      <c r="M6130" t="inlineStr">
        <is>
          <t>IBIRAPITANGA FASE 3</t>
        </is>
      </c>
      <c r="N6130" s="142">
        <f>DATE(YEAR(G6130),MONTH(G6130),1)</f>
        <v/>
      </c>
      <c r="O6130" s="132">
        <f>IF(G6130&gt;$K$3,"Futuro","Atraso")</f>
        <v/>
      </c>
      <c r="P6130">
        <f>12*(YEAR(G6130)-YEAR($K$3))+(MONTH(G6130)-MONTH($K$3))</f>
        <v/>
      </c>
      <c r="Q6130" s="366">
        <f>IF(M6130="IBIRAPITANGA FASE 3",IF(O6130="Atraso",L6130,L6130/(1+$I$2)^P6130),IF(O6130="Atraso",L6130,L6130/(1+$I$1)^P6130))</f>
        <v/>
      </c>
      <c r="R6130">
        <f>IF(O6130="Atraso",$K$3-G6130,0)</f>
        <v/>
      </c>
      <c r="S6130">
        <f>IF(R6130&lt;=15,"Até 15",IF(R6130&lt;=30,"Entre 15 e 30",IF(R6130&lt;=60,"Entre 30 e 60",IF(R6130&lt;=90,"Entre 60 e 90",IF(R6130&lt;=120,"Entre 90 e 120",IF(R6130&lt;=150,"Entre 120 e 150",IF(R6130&lt;=180,"Entre 150 e 180","Superior a 180")))))))</f>
        <v/>
      </c>
    </row>
    <row r="6131">
      <c r="A6131" t="inlineStr">
        <is>
          <t>Q025L011</t>
        </is>
      </c>
      <c r="B6131" t="inlineStr">
        <is>
          <t>FLAVIO BAPTISTA NISHIYAMAMOTO</t>
        </is>
      </c>
      <c r="C6131" t="n">
        <v>1</v>
      </c>
      <c r="D6131" t="inlineStr">
        <is>
          <t>IPCA</t>
        </is>
      </c>
      <c r="E6131" t="n">
        <v>0</v>
      </c>
      <c r="F6131" t="inlineStr">
        <is>
          <t>MENSAL</t>
        </is>
      </c>
      <c r="G6131" t="n">
        <v>45260</v>
      </c>
      <c r="H6131" t="n">
        <v>45260</v>
      </c>
      <c r="I6131" t="n">
        <v>32</v>
      </c>
      <c r="J6131" t="inlineStr">
        <is>
          <t>CARTEIRA</t>
        </is>
      </c>
      <c r="K6131" t="inlineStr">
        <is>
          <t>CONTRATO</t>
        </is>
      </c>
      <c r="L6131" t="n">
        <v>5108.25</v>
      </c>
      <c r="M6131" t="inlineStr">
        <is>
          <t>IBIRAPITANGA FASE 3</t>
        </is>
      </c>
      <c r="N6131" s="142">
        <f>DATE(YEAR(G6131),MONTH(G6131),1)</f>
        <v/>
      </c>
      <c r="O6131" s="132">
        <f>IF(G6131&gt;$K$3,"Futuro","Atraso")</f>
        <v/>
      </c>
      <c r="P6131">
        <f>12*(YEAR(G6131)-YEAR($K$3))+(MONTH(G6131)-MONTH($K$3))</f>
        <v/>
      </c>
      <c r="Q6131" s="366">
        <f>IF(M6131="IBIRAPITANGA FASE 3",IF(O6131="Atraso",L6131,L6131/(1+$I$2)^P6131),IF(O6131="Atraso",L6131,L6131/(1+$I$1)^P6131))</f>
        <v/>
      </c>
      <c r="R6131">
        <f>IF(O6131="Atraso",$K$3-G6131,0)</f>
        <v/>
      </c>
      <c r="S6131">
        <f>IF(R6131&lt;=15,"Até 15",IF(R6131&lt;=30,"Entre 15 e 30",IF(R6131&lt;=60,"Entre 30 e 60",IF(R6131&lt;=90,"Entre 60 e 90",IF(R6131&lt;=120,"Entre 90 e 120",IF(R6131&lt;=150,"Entre 120 e 150",IF(R6131&lt;=180,"Entre 150 e 180","Superior a 180")))))))</f>
        <v/>
      </c>
    </row>
    <row r="6132">
      <c r="A6132" t="inlineStr">
        <is>
          <t>Q025L011</t>
        </is>
      </c>
      <c r="B6132" t="inlineStr">
        <is>
          <t>FLAVIO BAPTISTA NISHIYAMAMOTO</t>
        </is>
      </c>
      <c r="C6132" t="n">
        <v>1</v>
      </c>
      <c r="D6132" t="inlineStr">
        <is>
          <t>IPCA</t>
        </is>
      </c>
      <c r="E6132" t="n">
        <v>0</v>
      </c>
      <c r="F6132" t="inlineStr">
        <is>
          <t>MENSAL</t>
        </is>
      </c>
      <c r="G6132" t="n">
        <v>45290</v>
      </c>
      <c r="H6132" t="n">
        <v>45290</v>
      </c>
      <c r="I6132" t="n">
        <v>33</v>
      </c>
      <c r="J6132" t="inlineStr">
        <is>
          <t>CARTEIRA</t>
        </is>
      </c>
      <c r="K6132" t="inlineStr">
        <is>
          <t>CONTRATO</t>
        </is>
      </c>
      <c r="L6132" t="n">
        <v>5108.25</v>
      </c>
      <c r="M6132" t="inlineStr">
        <is>
          <t>IBIRAPITANGA FASE 3</t>
        </is>
      </c>
      <c r="N6132" s="142">
        <f>DATE(YEAR(G6132),MONTH(G6132),1)</f>
        <v/>
      </c>
      <c r="O6132" s="132">
        <f>IF(G6132&gt;$K$3,"Futuro","Atraso")</f>
        <v/>
      </c>
      <c r="P6132">
        <f>12*(YEAR(G6132)-YEAR($K$3))+(MONTH(G6132)-MONTH($K$3))</f>
        <v/>
      </c>
      <c r="Q6132" s="366">
        <f>IF(M6132="IBIRAPITANGA FASE 3",IF(O6132="Atraso",L6132,L6132/(1+$I$2)^P6132),IF(O6132="Atraso",L6132,L6132/(1+$I$1)^P6132))</f>
        <v/>
      </c>
      <c r="R6132">
        <f>IF(O6132="Atraso",$K$3-G6132,0)</f>
        <v/>
      </c>
      <c r="S6132">
        <f>IF(R6132&lt;=15,"Até 15",IF(R6132&lt;=30,"Entre 15 e 30",IF(R6132&lt;=60,"Entre 30 e 60",IF(R6132&lt;=90,"Entre 60 e 90",IF(R6132&lt;=120,"Entre 90 e 120",IF(R6132&lt;=150,"Entre 120 e 150",IF(R6132&lt;=180,"Entre 150 e 180","Superior a 180")))))))</f>
        <v/>
      </c>
    </row>
    <row r="6133">
      <c r="A6133" t="inlineStr">
        <is>
          <t>Q025L011</t>
        </is>
      </c>
      <c r="B6133" t="inlineStr">
        <is>
          <t>FLAVIO BAPTISTA NISHIYAMAMOTO</t>
        </is>
      </c>
      <c r="C6133" t="n">
        <v>1</v>
      </c>
      <c r="D6133" t="inlineStr">
        <is>
          <t>IPCA</t>
        </is>
      </c>
      <c r="E6133" t="n">
        <v>0</v>
      </c>
      <c r="F6133" t="inlineStr">
        <is>
          <t>MENSAL</t>
        </is>
      </c>
      <c r="G6133" t="n">
        <v>45321</v>
      </c>
      <c r="H6133" t="n">
        <v>45321</v>
      </c>
      <c r="I6133" t="n">
        <v>34</v>
      </c>
      <c r="J6133" t="inlineStr">
        <is>
          <t>CARTEIRA</t>
        </is>
      </c>
      <c r="K6133" t="inlineStr">
        <is>
          <t>CONTRATO</t>
        </is>
      </c>
      <c r="L6133" t="n">
        <v>5108.25</v>
      </c>
      <c r="M6133" t="inlineStr">
        <is>
          <t>IBIRAPITANGA FASE 3</t>
        </is>
      </c>
      <c r="N6133" s="142">
        <f>DATE(YEAR(G6133),MONTH(G6133),1)</f>
        <v/>
      </c>
      <c r="O6133" s="132">
        <f>IF(G6133&gt;$K$3,"Futuro","Atraso")</f>
        <v/>
      </c>
      <c r="P6133">
        <f>12*(YEAR(G6133)-YEAR($K$3))+(MONTH(G6133)-MONTH($K$3))</f>
        <v/>
      </c>
      <c r="Q6133" s="366">
        <f>IF(M6133="IBIRAPITANGA FASE 3",IF(O6133="Atraso",L6133,L6133/(1+$I$2)^P6133),IF(O6133="Atraso",L6133,L6133/(1+$I$1)^P6133))</f>
        <v/>
      </c>
      <c r="R6133">
        <f>IF(O6133="Atraso",$K$3-G6133,0)</f>
        <v/>
      </c>
      <c r="S6133">
        <f>IF(R6133&lt;=15,"Até 15",IF(R6133&lt;=30,"Entre 15 e 30",IF(R6133&lt;=60,"Entre 30 e 60",IF(R6133&lt;=90,"Entre 60 e 90",IF(R6133&lt;=120,"Entre 90 e 120",IF(R6133&lt;=150,"Entre 120 e 150",IF(R6133&lt;=180,"Entre 150 e 180","Superior a 180")))))))</f>
        <v/>
      </c>
    </row>
    <row r="6134">
      <c r="A6134" t="inlineStr">
        <is>
          <t>Q025L011</t>
        </is>
      </c>
      <c r="B6134" t="inlineStr">
        <is>
          <t>FLAVIO BAPTISTA NISHIYAMAMOTO</t>
        </is>
      </c>
      <c r="C6134" t="n">
        <v>1</v>
      </c>
      <c r="D6134" t="inlineStr">
        <is>
          <t>IPCA</t>
        </is>
      </c>
      <c r="E6134" t="n">
        <v>0</v>
      </c>
      <c r="F6134" t="inlineStr">
        <is>
          <t>MENSAL</t>
        </is>
      </c>
      <c r="G6134" t="n">
        <v>45351</v>
      </c>
      <c r="H6134" t="n">
        <v>45351</v>
      </c>
      <c r="I6134" t="n">
        <v>35</v>
      </c>
      <c r="J6134" t="inlineStr">
        <is>
          <t>CARTEIRA</t>
        </is>
      </c>
      <c r="K6134" t="inlineStr">
        <is>
          <t>CONTRATO</t>
        </is>
      </c>
      <c r="L6134" t="n">
        <v>5108.25</v>
      </c>
      <c r="M6134" t="inlineStr">
        <is>
          <t>IBIRAPITANGA FASE 3</t>
        </is>
      </c>
      <c r="N6134" s="142">
        <f>DATE(YEAR(G6134),MONTH(G6134),1)</f>
        <v/>
      </c>
      <c r="O6134" s="132">
        <f>IF(G6134&gt;$K$3,"Futuro","Atraso")</f>
        <v/>
      </c>
      <c r="P6134">
        <f>12*(YEAR(G6134)-YEAR($K$3))+(MONTH(G6134)-MONTH($K$3))</f>
        <v/>
      </c>
      <c r="Q6134" s="366">
        <f>IF(M6134="IBIRAPITANGA FASE 3",IF(O6134="Atraso",L6134,L6134/(1+$I$2)^P6134),IF(O6134="Atraso",L6134,L6134/(1+$I$1)^P6134))</f>
        <v/>
      </c>
      <c r="R6134">
        <f>IF(O6134="Atraso",$K$3-G6134,0)</f>
        <v/>
      </c>
      <c r="S6134">
        <f>IF(R6134&lt;=15,"Até 15",IF(R6134&lt;=30,"Entre 15 e 30",IF(R6134&lt;=60,"Entre 30 e 60",IF(R6134&lt;=90,"Entre 60 e 90",IF(R6134&lt;=120,"Entre 90 e 120",IF(R6134&lt;=150,"Entre 120 e 150",IF(R6134&lt;=180,"Entre 150 e 180","Superior a 180")))))))</f>
        <v/>
      </c>
    </row>
    <row r="6135">
      <c r="A6135" t="inlineStr">
        <is>
          <t>Q025L011</t>
        </is>
      </c>
      <c r="B6135" t="inlineStr">
        <is>
          <t>FLAVIO BAPTISTA NISHIYAMAMOTO</t>
        </is>
      </c>
      <c r="C6135" t="n">
        <v>1</v>
      </c>
      <c r="D6135" t="inlineStr">
        <is>
          <t>IPCA</t>
        </is>
      </c>
      <c r="E6135" t="n">
        <v>0</v>
      </c>
      <c r="F6135" t="inlineStr">
        <is>
          <t>MENSAL</t>
        </is>
      </c>
      <c r="G6135" t="n">
        <v>45381</v>
      </c>
      <c r="H6135" t="n">
        <v>45381</v>
      </c>
      <c r="I6135" t="n">
        <v>36</v>
      </c>
      <c r="J6135" t="inlineStr">
        <is>
          <t>CARTEIRA</t>
        </is>
      </c>
      <c r="K6135" t="inlineStr">
        <is>
          <t>CONTRATO</t>
        </is>
      </c>
      <c r="L6135" t="n">
        <v>5108.25</v>
      </c>
      <c r="M6135" t="inlineStr">
        <is>
          <t>IBIRAPITANGA FASE 3</t>
        </is>
      </c>
      <c r="N6135" s="142">
        <f>DATE(YEAR(G6135),MONTH(G6135),1)</f>
        <v/>
      </c>
      <c r="O6135" s="132">
        <f>IF(G6135&gt;$K$3,"Futuro","Atraso")</f>
        <v/>
      </c>
      <c r="P6135">
        <f>12*(YEAR(G6135)-YEAR($K$3))+(MONTH(G6135)-MONTH($K$3))</f>
        <v/>
      </c>
      <c r="Q6135" s="366">
        <f>IF(M6135="IBIRAPITANGA FASE 3",IF(O6135="Atraso",L6135,L6135/(1+$I$2)^P6135),IF(O6135="Atraso",L6135,L6135/(1+$I$1)^P6135))</f>
        <v/>
      </c>
      <c r="R6135">
        <f>IF(O6135="Atraso",$K$3-G6135,0)</f>
        <v/>
      </c>
      <c r="S6135">
        <f>IF(R6135&lt;=15,"Até 15",IF(R6135&lt;=30,"Entre 15 e 30",IF(R6135&lt;=60,"Entre 30 e 60",IF(R6135&lt;=90,"Entre 60 e 90",IF(R6135&lt;=120,"Entre 90 e 120",IF(R6135&lt;=150,"Entre 120 e 150",IF(R6135&lt;=180,"Entre 150 e 180","Superior a 180")))))))</f>
        <v/>
      </c>
    </row>
    <row r="6136">
      <c r="A6136" t="inlineStr">
        <is>
          <t>Q025L011</t>
        </is>
      </c>
      <c r="B6136" t="inlineStr">
        <is>
          <t>FLAVIO BAPTISTA NISHIYAMAMOTO</t>
        </is>
      </c>
      <c r="C6136" t="n">
        <v>1</v>
      </c>
      <c r="D6136" t="inlineStr">
        <is>
          <t>IPCA</t>
        </is>
      </c>
      <c r="E6136" t="n">
        <v>0</v>
      </c>
      <c r="F6136" t="inlineStr">
        <is>
          <t>MENSAL</t>
        </is>
      </c>
      <c r="G6136" t="n">
        <v>45412</v>
      </c>
      <c r="H6136" t="n">
        <v>45412</v>
      </c>
      <c r="I6136" t="n">
        <v>37</v>
      </c>
      <c r="J6136" t="inlineStr">
        <is>
          <t>CARTEIRA</t>
        </is>
      </c>
      <c r="K6136" t="inlineStr">
        <is>
          <t>CONTRATO</t>
        </is>
      </c>
      <c r="L6136" t="n">
        <v>5108.25</v>
      </c>
      <c r="M6136" t="inlineStr">
        <is>
          <t>IBIRAPITANGA FASE 3</t>
        </is>
      </c>
      <c r="N6136" s="142">
        <f>DATE(YEAR(G6136),MONTH(G6136),1)</f>
        <v/>
      </c>
      <c r="O6136" s="132">
        <f>IF(G6136&gt;$K$3,"Futuro","Atraso")</f>
        <v/>
      </c>
      <c r="P6136">
        <f>12*(YEAR(G6136)-YEAR($K$3))+(MONTH(G6136)-MONTH($K$3))</f>
        <v/>
      </c>
      <c r="Q6136" s="366">
        <f>IF(M6136="IBIRAPITANGA FASE 3",IF(O6136="Atraso",L6136,L6136/(1+$I$2)^P6136),IF(O6136="Atraso",L6136,L6136/(1+$I$1)^P6136))</f>
        <v/>
      </c>
      <c r="R6136">
        <f>IF(O6136="Atraso",$K$3-G6136,0)</f>
        <v/>
      </c>
      <c r="S6136">
        <f>IF(R6136&lt;=15,"Até 15",IF(R6136&lt;=30,"Entre 15 e 30",IF(R6136&lt;=60,"Entre 30 e 60",IF(R6136&lt;=90,"Entre 60 e 90",IF(R6136&lt;=120,"Entre 90 e 120",IF(R6136&lt;=150,"Entre 120 e 150",IF(R6136&lt;=180,"Entre 150 e 180","Superior a 180")))))))</f>
        <v/>
      </c>
    </row>
    <row r="6137">
      <c r="A6137" t="inlineStr">
        <is>
          <t>Q025L011</t>
        </is>
      </c>
      <c r="B6137" t="inlineStr">
        <is>
          <t>FLAVIO BAPTISTA NISHIYAMAMOTO</t>
        </is>
      </c>
      <c r="C6137" t="n">
        <v>1</v>
      </c>
      <c r="D6137" t="inlineStr">
        <is>
          <t>IPCA</t>
        </is>
      </c>
      <c r="E6137" t="n">
        <v>0</v>
      </c>
      <c r="F6137" t="inlineStr">
        <is>
          <t>MENSAL</t>
        </is>
      </c>
      <c r="G6137" t="n">
        <v>45442</v>
      </c>
      <c r="H6137" t="n">
        <v>45442</v>
      </c>
      <c r="I6137" t="n">
        <v>38</v>
      </c>
      <c r="J6137" t="inlineStr">
        <is>
          <t>CARTEIRA</t>
        </is>
      </c>
      <c r="K6137" t="inlineStr">
        <is>
          <t>CONTRATO</t>
        </is>
      </c>
      <c r="L6137" t="n">
        <v>5108.25</v>
      </c>
      <c r="M6137" t="inlineStr">
        <is>
          <t>IBIRAPITANGA FASE 3</t>
        </is>
      </c>
      <c r="N6137" s="142">
        <f>DATE(YEAR(G6137),MONTH(G6137),1)</f>
        <v/>
      </c>
      <c r="O6137" s="132">
        <f>IF(G6137&gt;$K$3,"Futuro","Atraso")</f>
        <v/>
      </c>
      <c r="P6137">
        <f>12*(YEAR(G6137)-YEAR($K$3))+(MONTH(G6137)-MONTH($K$3))</f>
        <v/>
      </c>
      <c r="Q6137" s="366">
        <f>IF(M6137="IBIRAPITANGA FASE 3",IF(O6137="Atraso",L6137,L6137/(1+$I$2)^P6137),IF(O6137="Atraso",L6137,L6137/(1+$I$1)^P6137))</f>
        <v/>
      </c>
      <c r="R6137">
        <f>IF(O6137="Atraso",$K$3-G6137,0)</f>
        <v/>
      </c>
      <c r="S6137">
        <f>IF(R6137&lt;=15,"Até 15",IF(R6137&lt;=30,"Entre 15 e 30",IF(R6137&lt;=60,"Entre 30 e 60",IF(R6137&lt;=90,"Entre 60 e 90",IF(R6137&lt;=120,"Entre 90 e 120",IF(R6137&lt;=150,"Entre 120 e 150",IF(R6137&lt;=180,"Entre 150 e 180","Superior a 180")))))))</f>
        <v/>
      </c>
    </row>
    <row r="6138">
      <c r="A6138" t="inlineStr">
        <is>
          <t>Q025L011</t>
        </is>
      </c>
      <c r="B6138" t="inlineStr">
        <is>
          <t>FLAVIO BAPTISTA NISHIYAMAMOTO</t>
        </is>
      </c>
      <c r="C6138" t="n">
        <v>1</v>
      </c>
      <c r="D6138" t="inlineStr">
        <is>
          <t>IPCA</t>
        </is>
      </c>
      <c r="E6138" t="n">
        <v>0</v>
      </c>
      <c r="F6138" t="inlineStr">
        <is>
          <t>MENSAL</t>
        </is>
      </c>
      <c r="G6138" t="n">
        <v>45473</v>
      </c>
      <c r="H6138" t="n">
        <v>45473</v>
      </c>
      <c r="I6138" t="n">
        <v>39</v>
      </c>
      <c r="J6138" t="inlineStr">
        <is>
          <t>CARTEIRA</t>
        </is>
      </c>
      <c r="K6138" t="inlineStr">
        <is>
          <t>CONTRATO</t>
        </is>
      </c>
      <c r="L6138" t="n">
        <v>5108.25</v>
      </c>
      <c r="M6138" t="inlineStr">
        <is>
          <t>IBIRAPITANGA FASE 3</t>
        </is>
      </c>
      <c r="N6138" s="142">
        <f>DATE(YEAR(G6138),MONTH(G6138),1)</f>
        <v/>
      </c>
      <c r="O6138" s="132">
        <f>IF(G6138&gt;$K$3,"Futuro","Atraso")</f>
        <v/>
      </c>
      <c r="P6138">
        <f>12*(YEAR(G6138)-YEAR($K$3))+(MONTH(G6138)-MONTH($K$3))</f>
        <v/>
      </c>
      <c r="Q6138" s="366">
        <f>IF(M6138="IBIRAPITANGA FASE 3",IF(O6138="Atraso",L6138,L6138/(1+$I$2)^P6138),IF(O6138="Atraso",L6138,L6138/(1+$I$1)^P6138))</f>
        <v/>
      </c>
      <c r="R6138">
        <f>IF(O6138="Atraso",$K$3-G6138,0)</f>
        <v/>
      </c>
      <c r="S6138">
        <f>IF(R6138&lt;=15,"Até 15",IF(R6138&lt;=30,"Entre 15 e 30",IF(R6138&lt;=60,"Entre 30 e 60",IF(R6138&lt;=90,"Entre 60 e 90",IF(R6138&lt;=120,"Entre 90 e 120",IF(R6138&lt;=150,"Entre 120 e 150",IF(R6138&lt;=180,"Entre 150 e 180","Superior a 180")))))))</f>
        <v/>
      </c>
    </row>
    <row r="6139">
      <c r="A6139" t="inlineStr">
        <is>
          <t>Q025L011</t>
        </is>
      </c>
      <c r="B6139" t="inlineStr">
        <is>
          <t>FLAVIO BAPTISTA NISHIYAMAMOTO</t>
        </is>
      </c>
      <c r="C6139" t="n">
        <v>1</v>
      </c>
      <c r="D6139" t="inlineStr">
        <is>
          <t>IPCA</t>
        </is>
      </c>
      <c r="E6139" t="n">
        <v>0</v>
      </c>
      <c r="F6139" t="inlineStr">
        <is>
          <t>MENSAL</t>
        </is>
      </c>
      <c r="G6139" t="n">
        <v>45503</v>
      </c>
      <c r="H6139" t="n">
        <v>45503</v>
      </c>
      <c r="I6139" t="n">
        <v>40</v>
      </c>
      <c r="J6139" t="inlineStr">
        <is>
          <t>CARTEIRA</t>
        </is>
      </c>
      <c r="K6139" t="inlineStr">
        <is>
          <t>CONTRATO</t>
        </is>
      </c>
      <c r="L6139" t="n">
        <v>5108.25</v>
      </c>
      <c r="M6139" t="inlineStr">
        <is>
          <t>IBIRAPITANGA FASE 3</t>
        </is>
      </c>
      <c r="N6139" s="142">
        <f>DATE(YEAR(G6139),MONTH(G6139),1)</f>
        <v/>
      </c>
      <c r="O6139" s="132">
        <f>IF(G6139&gt;$K$3,"Futuro","Atraso")</f>
        <v/>
      </c>
      <c r="P6139">
        <f>12*(YEAR(G6139)-YEAR($K$3))+(MONTH(G6139)-MONTH($K$3))</f>
        <v/>
      </c>
      <c r="Q6139" s="366">
        <f>IF(M6139="IBIRAPITANGA FASE 3",IF(O6139="Atraso",L6139,L6139/(1+$I$2)^P6139),IF(O6139="Atraso",L6139,L6139/(1+$I$1)^P6139))</f>
        <v/>
      </c>
      <c r="R6139">
        <f>IF(O6139="Atraso",$K$3-G6139,0)</f>
        <v/>
      </c>
      <c r="S6139">
        <f>IF(R6139&lt;=15,"Até 15",IF(R6139&lt;=30,"Entre 15 e 30",IF(R6139&lt;=60,"Entre 30 e 60",IF(R6139&lt;=90,"Entre 60 e 90",IF(R6139&lt;=120,"Entre 90 e 120",IF(R6139&lt;=150,"Entre 120 e 150",IF(R6139&lt;=180,"Entre 150 e 180","Superior a 180")))))))</f>
        <v/>
      </c>
    </row>
    <row r="6140">
      <c r="A6140" t="inlineStr">
        <is>
          <t>Q025L011</t>
        </is>
      </c>
      <c r="B6140" t="inlineStr">
        <is>
          <t>FLAVIO BAPTISTA NISHIYAMAMOTO</t>
        </is>
      </c>
      <c r="C6140" t="n">
        <v>1</v>
      </c>
      <c r="D6140" t="inlineStr">
        <is>
          <t>IPCA</t>
        </is>
      </c>
      <c r="E6140" t="n">
        <v>0</v>
      </c>
      <c r="F6140" t="inlineStr">
        <is>
          <t>MENSAL</t>
        </is>
      </c>
      <c r="G6140" t="n">
        <v>45534</v>
      </c>
      <c r="H6140" t="n">
        <v>45534</v>
      </c>
      <c r="I6140" t="n">
        <v>41</v>
      </c>
      <c r="J6140" t="inlineStr">
        <is>
          <t>CARTEIRA</t>
        </is>
      </c>
      <c r="K6140" t="inlineStr">
        <is>
          <t>CONTRATO</t>
        </is>
      </c>
      <c r="L6140" t="n">
        <v>5108.25</v>
      </c>
      <c r="M6140" t="inlineStr">
        <is>
          <t>IBIRAPITANGA FASE 3</t>
        </is>
      </c>
      <c r="N6140" s="142">
        <f>DATE(YEAR(G6140),MONTH(G6140),1)</f>
        <v/>
      </c>
      <c r="O6140" s="132">
        <f>IF(G6140&gt;$K$3,"Futuro","Atraso")</f>
        <v/>
      </c>
      <c r="P6140">
        <f>12*(YEAR(G6140)-YEAR($K$3))+(MONTH(G6140)-MONTH($K$3))</f>
        <v/>
      </c>
      <c r="Q6140" s="366">
        <f>IF(M6140="IBIRAPITANGA FASE 3",IF(O6140="Atraso",L6140,L6140/(1+$I$2)^P6140),IF(O6140="Atraso",L6140,L6140/(1+$I$1)^P6140))</f>
        <v/>
      </c>
      <c r="R6140">
        <f>IF(O6140="Atraso",$K$3-G6140,0)</f>
        <v/>
      </c>
      <c r="S6140">
        <f>IF(R6140&lt;=15,"Até 15",IF(R6140&lt;=30,"Entre 15 e 30",IF(R6140&lt;=60,"Entre 30 e 60",IF(R6140&lt;=90,"Entre 60 e 90",IF(R6140&lt;=120,"Entre 90 e 120",IF(R6140&lt;=150,"Entre 120 e 150",IF(R6140&lt;=180,"Entre 150 e 180","Superior a 180")))))))</f>
        <v/>
      </c>
    </row>
    <row r="6141">
      <c r="A6141" t="inlineStr">
        <is>
          <t>Q025L011</t>
        </is>
      </c>
      <c r="B6141" t="inlineStr">
        <is>
          <t>FLAVIO BAPTISTA NISHIYAMAMOTO</t>
        </is>
      </c>
      <c r="C6141" t="n">
        <v>1</v>
      </c>
      <c r="D6141" t="inlineStr">
        <is>
          <t>IPCA</t>
        </is>
      </c>
      <c r="E6141" t="n">
        <v>0</v>
      </c>
      <c r="F6141" t="inlineStr">
        <is>
          <t>MENSAL</t>
        </is>
      </c>
      <c r="G6141" t="n">
        <v>45565</v>
      </c>
      <c r="H6141" t="n">
        <v>45565</v>
      </c>
      <c r="I6141" t="n">
        <v>42</v>
      </c>
      <c r="J6141" t="inlineStr">
        <is>
          <t>CARTEIRA</t>
        </is>
      </c>
      <c r="K6141" t="inlineStr">
        <is>
          <t>CONTRATO</t>
        </is>
      </c>
      <c r="L6141" t="n">
        <v>5108.25</v>
      </c>
      <c r="M6141" t="inlineStr">
        <is>
          <t>IBIRAPITANGA FASE 3</t>
        </is>
      </c>
      <c r="N6141" s="142">
        <f>DATE(YEAR(G6141),MONTH(G6141),1)</f>
        <v/>
      </c>
      <c r="O6141" s="132">
        <f>IF(G6141&gt;$K$3,"Futuro","Atraso")</f>
        <v/>
      </c>
      <c r="P6141">
        <f>12*(YEAR(G6141)-YEAR($K$3))+(MONTH(G6141)-MONTH($K$3))</f>
        <v/>
      </c>
      <c r="Q6141" s="366">
        <f>IF(M6141="IBIRAPITANGA FASE 3",IF(O6141="Atraso",L6141,L6141/(1+$I$2)^P6141),IF(O6141="Atraso",L6141,L6141/(1+$I$1)^P6141))</f>
        <v/>
      </c>
      <c r="R6141">
        <f>IF(O6141="Atraso",$K$3-G6141,0)</f>
        <v/>
      </c>
      <c r="S6141">
        <f>IF(R6141&lt;=15,"Até 15",IF(R6141&lt;=30,"Entre 15 e 30",IF(R6141&lt;=60,"Entre 30 e 60",IF(R6141&lt;=90,"Entre 60 e 90",IF(R6141&lt;=120,"Entre 90 e 120",IF(R6141&lt;=150,"Entre 120 e 150",IF(R6141&lt;=180,"Entre 150 e 180","Superior a 180")))))))</f>
        <v/>
      </c>
    </row>
    <row r="6142">
      <c r="A6142" t="inlineStr">
        <is>
          <t>Q025L011</t>
        </is>
      </c>
      <c r="B6142" t="inlineStr">
        <is>
          <t>FLAVIO BAPTISTA NISHIYAMAMOTO</t>
        </is>
      </c>
      <c r="C6142" t="n">
        <v>1</v>
      </c>
      <c r="D6142" t="inlineStr">
        <is>
          <t>IPCA</t>
        </is>
      </c>
      <c r="E6142" t="n">
        <v>0</v>
      </c>
      <c r="F6142" t="inlineStr">
        <is>
          <t>MENSAL</t>
        </is>
      </c>
      <c r="G6142" t="n">
        <v>45595</v>
      </c>
      <c r="H6142" t="n">
        <v>45595</v>
      </c>
      <c r="I6142" t="n">
        <v>43</v>
      </c>
      <c r="J6142" t="inlineStr">
        <is>
          <t>CARTEIRA</t>
        </is>
      </c>
      <c r="K6142" t="inlineStr">
        <is>
          <t>CONTRATO</t>
        </is>
      </c>
      <c r="L6142" t="n">
        <v>5108.25</v>
      </c>
      <c r="M6142" t="inlineStr">
        <is>
          <t>IBIRAPITANGA FASE 3</t>
        </is>
      </c>
      <c r="N6142" s="142">
        <f>DATE(YEAR(G6142),MONTH(G6142),1)</f>
        <v/>
      </c>
      <c r="O6142" s="132">
        <f>IF(G6142&gt;$K$3,"Futuro","Atraso")</f>
        <v/>
      </c>
      <c r="P6142">
        <f>12*(YEAR(G6142)-YEAR($K$3))+(MONTH(G6142)-MONTH($K$3))</f>
        <v/>
      </c>
      <c r="Q6142" s="366">
        <f>IF(M6142="IBIRAPITANGA FASE 3",IF(O6142="Atraso",L6142,L6142/(1+$I$2)^P6142),IF(O6142="Atraso",L6142,L6142/(1+$I$1)^P6142))</f>
        <v/>
      </c>
      <c r="R6142">
        <f>IF(O6142="Atraso",$K$3-G6142,0)</f>
        <v/>
      </c>
      <c r="S6142">
        <f>IF(R6142&lt;=15,"Até 15",IF(R6142&lt;=30,"Entre 15 e 30",IF(R6142&lt;=60,"Entre 30 e 60",IF(R6142&lt;=90,"Entre 60 e 90",IF(R6142&lt;=120,"Entre 90 e 120",IF(R6142&lt;=150,"Entre 120 e 150",IF(R6142&lt;=180,"Entre 150 e 180","Superior a 180")))))))</f>
        <v/>
      </c>
    </row>
    <row r="6143">
      <c r="A6143" t="inlineStr">
        <is>
          <t>Q025L011</t>
        </is>
      </c>
      <c r="B6143" t="inlineStr">
        <is>
          <t>FLAVIO BAPTISTA NISHIYAMAMOTO</t>
        </is>
      </c>
      <c r="C6143" t="n">
        <v>1</v>
      </c>
      <c r="D6143" t="inlineStr">
        <is>
          <t>IPCA</t>
        </is>
      </c>
      <c r="E6143" t="n">
        <v>0</v>
      </c>
      <c r="F6143" t="inlineStr">
        <is>
          <t>MENSAL</t>
        </is>
      </c>
      <c r="G6143" t="n">
        <v>45626</v>
      </c>
      <c r="H6143" t="n">
        <v>45626</v>
      </c>
      <c r="I6143" t="n">
        <v>44</v>
      </c>
      <c r="J6143" t="inlineStr">
        <is>
          <t>CARTEIRA</t>
        </is>
      </c>
      <c r="K6143" t="inlineStr">
        <is>
          <t>CONTRATO</t>
        </is>
      </c>
      <c r="L6143" t="n">
        <v>5108.25</v>
      </c>
      <c r="M6143" t="inlineStr">
        <is>
          <t>IBIRAPITANGA FASE 3</t>
        </is>
      </c>
      <c r="N6143" s="142">
        <f>DATE(YEAR(G6143),MONTH(G6143),1)</f>
        <v/>
      </c>
      <c r="O6143" s="132">
        <f>IF(G6143&gt;$K$3,"Futuro","Atraso")</f>
        <v/>
      </c>
      <c r="P6143">
        <f>12*(YEAR(G6143)-YEAR($K$3))+(MONTH(G6143)-MONTH($K$3))</f>
        <v/>
      </c>
      <c r="Q6143" s="366">
        <f>IF(M6143="IBIRAPITANGA FASE 3",IF(O6143="Atraso",L6143,L6143/(1+$I$2)^P6143),IF(O6143="Atraso",L6143,L6143/(1+$I$1)^P6143))</f>
        <v/>
      </c>
      <c r="R6143">
        <f>IF(O6143="Atraso",$K$3-G6143,0)</f>
        <v/>
      </c>
      <c r="S6143">
        <f>IF(R6143&lt;=15,"Até 15",IF(R6143&lt;=30,"Entre 15 e 30",IF(R6143&lt;=60,"Entre 30 e 60",IF(R6143&lt;=90,"Entre 60 e 90",IF(R6143&lt;=120,"Entre 90 e 120",IF(R6143&lt;=150,"Entre 120 e 150",IF(R6143&lt;=180,"Entre 150 e 180","Superior a 180")))))))</f>
        <v/>
      </c>
    </row>
    <row r="6144">
      <c r="A6144" t="inlineStr">
        <is>
          <t>Q025L011</t>
        </is>
      </c>
      <c r="B6144" t="inlineStr">
        <is>
          <t>FLAVIO BAPTISTA NISHIYAMAMOTO</t>
        </is>
      </c>
      <c r="C6144" t="n">
        <v>1</v>
      </c>
      <c r="D6144" t="inlineStr">
        <is>
          <t>IPCA</t>
        </is>
      </c>
      <c r="E6144" t="n">
        <v>0</v>
      </c>
      <c r="F6144" t="inlineStr">
        <is>
          <t>MENSAL</t>
        </is>
      </c>
      <c r="G6144" t="n">
        <v>45656</v>
      </c>
      <c r="H6144" t="n">
        <v>45656</v>
      </c>
      <c r="I6144" t="n">
        <v>45</v>
      </c>
      <c r="J6144" t="inlineStr">
        <is>
          <t>CARTEIRA</t>
        </is>
      </c>
      <c r="K6144" t="inlineStr">
        <is>
          <t>CONTRATO</t>
        </is>
      </c>
      <c r="L6144" t="n">
        <v>5108.25</v>
      </c>
      <c r="M6144" t="inlineStr">
        <is>
          <t>IBIRAPITANGA FASE 3</t>
        </is>
      </c>
      <c r="N6144" s="142">
        <f>DATE(YEAR(G6144),MONTH(G6144),1)</f>
        <v/>
      </c>
      <c r="O6144" s="132">
        <f>IF(G6144&gt;$K$3,"Futuro","Atraso")</f>
        <v/>
      </c>
      <c r="P6144">
        <f>12*(YEAR(G6144)-YEAR($K$3))+(MONTH(G6144)-MONTH($K$3))</f>
        <v/>
      </c>
      <c r="Q6144" s="366">
        <f>IF(M6144="IBIRAPITANGA FASE 3",IF(O6144="Atraso",L6144,L6144/(1+$I$2)^P6144),IF(O6144="Atraso",L6144,L6144/(1+$I$1)^P6144))</f>
        <v/>
      </c>
      <c r="R6144">
        <f>IF(O6144="Atraso",$K$3-G6144,0)</f>
        <v/>
      </c>
      <c r="S6144">
        <f>IF(R6144&lt;=15,"Até 15",IF(R6144&lt;=30,"Entre 15 e 30",IF(R6144&lt;=60,"Entre 30 e 60",IF(R6144&lt;=90,"Entre 60 e 90",IF(R6144&lt;=120,"Entre 90 e 120",IF(R6144&lt;=150,"Entre 120 e 150",IF(R6144&lt;=180,"Entre 150 e 180","Superior a 180")))))))</f>
        <v/>
      </c>
    </row>
    <row r="6145">
      <c r="A6145" t="inlineStr">
        <is>
          <t>Q025L011</t>
        </is>
      </c>
      <c r="B6145" t="inlineStr">
        <is>
          <t>FLAVIO BAPTISTA NISHIYAMAMOTO</t>
        </is>
      </c>
      <c r="C6145" t="n">
        <v>1</v>
      </c>
      <c r="D6145" t="inlineStr">
        <is>
          <t>IPCA</t>
        </is>
      </c>
      <c r="E6145" t="n">
        <v>0</v>
      </c>
      <c r="F6145" t="inlineStr">
        <is>
          <t>MENSAL</t>
        </is>
      </c>
      <c r="G6145" t="n">
        <v>45687</v>
      </c>
      <c r="H6145" t="n">
        <v>45687</v>
      </c>
      <c r="I6145" t="n">
        <v>46</v>
      </c>
      <c r="J6145" t="inlineStr">
        <is>
          <t>CARTEIRA</t>
        </is>
      </c>
      <c r="K6145" t="inlineStr">
        <is>
          <t>CONTRATO</t>
        </is>
      </c>
      <c r="L6145" t="n">
        <v>5108.25</v>
      </c>
      <c r="M6145" t="inlineStr">
        <is>
          <t>IBIRAPITANGA FASE 3</t>
        </is>
      </c>
      <c r="N6145" s="142">
        <f>DATE(YEAR(G6145),MONTH(G6145),1)</f>
        <v/>
      </c>
      <c r="O6145" s="132">
        <f>IF(G6145&gt;$K$3,"Futuro","Atraso")</f>
        <v/>
      </c>
      <c r="P6145">
        <f>12*(YEAR(G6145)-YEAR($K$3))+(MONTH(G6145)-MONTH($K$3))</f>
        <v/>
      </c>
      <c r="Q6145" s="366">
        <f>IF(M6145="IBIRAPITANGA FASE 3",IF(O6145="Atraso",L6145,L6145/(1+$I$2)^P6145),IF(O6145="Atraso",L6145,L6145/(1+$I$1)^P6145))</f>
        <v/>
      </c>
      <c r="R6145">
        <f>IF(O6145="Atraso",$K$3-G6145,0)</f>
        <v/>
      </c>
      <c r="S6145">
        <f>IF(R6145&lt;=15,"Até 15",IF(R6145&lt;=30,"Entre 15 e 30",IF(R6145&lt;=60,"Entre 30 e 60",IF(R6145&lt;=90,"Entre 60 e 90",IF(R6145&lt;=120,"Entre 90 e 120",IF(R6145&lt;=150,"Entre 120 e 150",IF(R6145&lt;=180,"Entre 150 e 180","Superior a 180")))))))</f>
        <v/>
      </c>
    </row>
    <row r="6146">
      <c r="A6146" t="inlineStr">
        <is>
          <t>Q025L015</t>
        </is>
      </c>
      <c r="B6146" t="inlineStr">
        <is>
          <t>REGIS CORTEZ BUENO</t>
        </is>
      </c>
      <c r="C6146" t="n">
        <v>1</v>
      </c>
      <c r="D6146" t="inlineStr">
        <is>
          <t>IPCA</t>
        </is>
      </c>
      <c r="E6146" t="n">
        <v>0.009488792934583046</v>
      </c>
      <c r="F6146" t="inlineStr">
        <is>
          <t>MENSAL</t>
        </is>
      </c>
      <c r="G6146" t="n">
        <v>45250</v>
      </c>
      <c r="H6146" t="n">
        <v>45250</v>
      </c>
      <c r="I6146" t="n">
        <v>38</v>
      </c>
      <c r="J6146" t="inlineStr">
        <is>
          <t>CARTEIRA</t>
        </is>
      </c>
      <c r="K6146" t="inlineStr">
        <is>
          <t>CONTRATO</t>
        </is>
      </c>
      <c r="L6146" t="n">
        <v>2046.45</v>
      </c>
      <c r="M6146" t="inlineStr">
        <is>
          <t>IBIRAPITANGA FASE 3</t>
        </is>
      </c>
      <c r="N6146" s="142">
        <f>DATE(YEAR(G6146),MONTH(G6146),1)</f>
        <v/>
      </c>
      <c r="O6146" s="132">
        <f>IF(G6146&gt;$K$3,"Futuro","Atraso")</f>
        <v/>
      </c>
      <c r="P6146">
        <f>12*(YEAR(G6146)-YEAR($K$3))+(MONTH(G6146)-MONTH($K$3))</f>
        <v/>
      </c>
      <c r="Q6146" s="366">
        <f>IF(M6146="IBIRAPITANGA FASE 3",IF(O6146="Atraso",L6146,L6146/(1+$I$2)^P6146),IF(O6146="Atraso",L6146,L6146/(1+$I$1)^P6146))</f>
        <v/>
      </c>
      <c r="R6146">
        <f>IF(O6146="Atraso",$K$3-G6146,0)</f>
        <v/>
      </c>
      <c r="S6146">
        <f>IF(R6146&lt;=15,"Até 15",IF(R6146&lt;=30,"Entre 15 e 30",IF(R6146&lt;=60,"Entre 30 e 60",IF(R6146&lt;=90,"Entre 60 e 90",IF(R6146&lt;=120,"Entre 90 e 120",IF(R6146&lt;=150,"Entre 120 e 150",IF(R6146&lt;=180,"Entre 150 e 180","Superior a 180")))))))</f>
        <v/>
      </c>
    </row>
    <row r="6147">
      <c r="A6147" t="inlineStr">
        <is>
          <t>Q025L015</t>
        </is>
      </c>
      <c r="B6147" t="inlineStr">
        <is>
          <t>REGIS CORTEZ BUENO</t>
        </is>
      </c>
      <c r="C6147" t="n">
        <v>1</v>
      </c>
      <c r="D6147" t="inlineStr">
        <is>
          <t>IPCA</t>
        </is>
      </c>
      <c r="E6147" t="n">
        <v>0.009488792934583046</v>
      </c>
      <c r="F6147" t="inlineStr">
        <is>
          <t>MENSAL</t>
        </is>
      </c>
      <c r="G6147" t="n">
        <v>45280</v>
      </c>
      <c r="H6147" t="n">
        <v>45280</v>
      </c>
      <c r="I6147" t="n">
        <v>39</v>
      </c>
      <c r="J6147" t="inlineStr">
        <is>
          <t>CARTEIRA</t>
        </is>
      </c>
      <c r="K6147" t="inlineStr">
        <is>
          <t>CONTRATO</t>
        </is>
      </c>
      <c r="L6147" t="n">
        <v>2046.45</v>
      </c>
      <c r="M6147" t="inlineStr">
        <is>
          <t>IBIRAPITANGA FASE 3</t>
        </is>
      </c>
      <c r="N6147" s="142">
        <f>DATE(YEAR(G6147),MONTH(G6147),1)</f>
        <v/>
      </c>
      <c r="O6147" s="132">
        <f>IF(G6147&gt;$K$3,"Futuro","Atraso")</f>
        <v/>
      </c>
      <c r="P6147">
        <f>12*(YEAR(G6147)-YEAR($K$3))+(MONTH(G6147)-MONTH($K$3))</f>
        <v/>
      </c>
      <c r="Q6147" s="366">
        <f>IF(M6147="IBIRAPITANGA FASE 3",IF(O6147="Atraso",L6147,L6147/(1+$I$2)^P6147),IF(O6147="Atraso",L6147,L6147/(1+$I$1)^P6147))</f>
        <v/>
      </c>
      <c r="R6147">
        <f>IF(O6147="Atraso",$K$3-G6147,0)</f>
        <v/>
      </c>
      <c r="S6147">
        <f>IF(R6147&lt;=15,"Até 15",IF(R6147&lt;=30,"Entre 15 e 30",IF(R6147&lt;=60,"Entre 30 e 60",IF(R6147&lt;=90,"Entre 60 e 90",IF(R6147&lt;=120,"Entre 90 e 120",IF(R6147&lt;=150,"Entre 120 e 150",IF(R6147&lt;=180,"Entre 150 e 180","Superior a 180")))))))</f>
        <v/>
      </c>
    </row>
    <row r="6148">
      <c r="A6148" t="inlineStr">
        <is>
          <t>Q025L015</t>
        </is>
      </c>
      <c r="B6148" t="inlineStr">
        <is>
          <t>REGIS CORTEZ BUENO</t>
        </is>
      </c>
      <c r="C6148" t="n">
        <v>1</v>
      </c>
      <c r="D6148" t="inlineStr">
        <is>
          <t>IPCA</t>
        </is>
      </c>
      <c r="E6148" t="n">
        <v>0.009488792934583046</v>
      </c>
      <c r="F6148" t="inlineStr">
        <is>
          <t>MENSAL</t>
        </is>
      </c>
      <c r="G6148" t="n">
        <v>45311</v>
      </c>
      <c r="H6148" t="n">
        <v>45311</v>
      </c>
      <c r="I6148" t="n">
        <v>40</v>
      </c>
      <c r="J6148" t="inlineStr">
        <is>
          <t>CARTEIRA</t>
        </is>
      </c>
      <c r="K6148" t="inlineStr">
        <is>
          <t>CONTRATO</t>
        </is>
      </c>
      <c r="L6148" t="n">
        <v>2046.45</v>
      </c>
      <c r="M6148" t="inlineStr">
        <is>
          <t>IBIRAPITANGA FASE 3</t>
        </is>
      </c>
      <c r="N6148" s="142">
        <f>DATE(YEAR(G6148),MONTH(G6148),1)</f>
        <v/>
      </c>
      <c r="O6148" s="132">
        <f>IF(G6148&gt;$K$3,"Futuro","Atraso")</f>
        <v/>
      </c>
      <c r="P6148">
        <f>12*(YEAR(G6148)-YEAR($K$3))+(MONTH(G6148)-MONTH($K$3))</f>
        <v/>
      </c>
      <c r="Q6148" s="366">
        <f>IF(M6148="IBIRAPITANGA FASE 3",IF(O6148="Atraso",L6148,L6148/(1+$I$2)^P6148),IF(O6148="Atraso",L6148,L6148/(1+$I$1)^P6148))</f>
        <v/>
      </c>
      <c r="R6148">
        <f>IF(O6148="Atraso",$K$3-G6148,0)</f>
        <v/>
      </c>
      <c r="S6148">
        <f>IF(R6148&lt;=15,"Até 15",IF(R6148&lt;=30,"Entre 15 e 30",IF(R6148&lt;=60,"Entre 30 e 60",IF(R6148&lt;=90,"Entre 60 e 90",IF(R6148&lt;=120,"Entre 90 e 120",IF(R6148&lt;=150,"Entre 120 e 150",IF(R6148&lt;=180,"Entre 150 e 180","Superior a 180")))))))</f>
        <v/>
      </c>
    </row>
    <row r="6149">
      <c r="A6149" t="inlineStr">
        <is>
          <t>Q025L015</t>
        </is>
      </c>
      <c r="B6149" t="inlineStr">
        <is>
          <t>REGIS CORTEZ BUENO</t>
        </is>
      </c>
      <c r="C6149" t="n">
        <v>1</v>
      </c>
      <c r="D6149" t="inlineStr">
        <is>
          <t>IPCA</t>
        </is>
      </c>
      <c r="E6149" t="n">
        <v>0.009488792934583046</v>
      </c>
      <c r="F6149" t="inlineStr">
        <is>
          <t>MENSAL</t>
        </is>
      </c>
      <c r="G6149" t="n">
        <v>45342</v>
      </c>
      <c r="H6149" t="n">
        <v>45342</v>
      </c>
      <c r="I6149" t="n">
        <v>41</v>
      </c>
      <c r="J6149" t="inlineStr">
        <is>
          <t>CARTEIRA</t>
        </is>
      </c>
      <c r="K6149" t="inlineStr">
        <is>
          <t>CONTRATO</t>
        </is>
      </c>
      <c r="L6149" t="n">
        <v>2046.45</v>
      </c>
      <c r="M6149" t="inlineStr">
        <is>
          <t>IBIRAPITANGA FASE 3</t>
        </is>
      </c>
      <c r="N6149" s="142">
        <f>DATE(YEAR(G6149),MONTH(G6149),1)</f>
        <v/>
      </c>
      <c r="O6149" s="132">
        <f>IF(G6149&gt;$K$3,"Futuro","Atraso")</f>
        <v/>
      </c>
      <c r="P6149">
        <f>12*(YEAR(G6149)-YEAR($K$3))+(MONTH(G6149)-MONTH($K$3))</f>
        <v/>
      </c>
      <c r="Q6149" s="366">
        <f>IF(M6149="IBIRAPITANGA FASE 3",IF(O6149="Atraso",L6149,L6149/(1+$I$2)^P6149),IF(O6149="Atraso",L6149,L6149/(1+$I$1)^P6149))</f>
        <v/>
      </c>
      <c r="R6149">
        <f>IF(O6149="Atraso",$K$3-G6149,0)</f>
        <v/>
      </c>
      <c r="S6149">
        <f>IF(R6149&lt;=15,"Até 15",IF(R6149&lt;=30,"Entre 15 e 30",IF(R6149&lt;=60,"Entre 30 e 60",IF(R6149&lt;=90,"Entre 60 e 90",IF(R6149&lt;=120,"Entre 90 e 120",IF(R6149&lt;=150,"Entre 120 e 150",IF(R6149&lt;=180,"Entre 150 e 180","Superior a 180")))))))</f>
        <v/>
      </c>
    </row>
    <row r="6150">
      <c r="A6150" t="inlineStr">
        <is>
          <t>Q025L015</t>
        </is>
      </c>
      <c r="B6150" t="inlineStr">
        <is>
          <t>REGIS CORTEZ BUENO</t>
        </is>
      </c>
      <c r="C6150" t="n">
        <v>1</v>
      </c>
      <c r="D6150" t="inlineStr">
        <is>
          <t>IPCA</t>
        </is>
      </c>
      <c r="E6150" t="n">
        <v>0.009488792934583046</v>
      </c>
      <c r="F6150" t="inlineStr">
        <is>
          <t>MENSAL</t>
        </is>
      </c>
      <c r="G6150" t="n">
        <v>45371</v>
      </c>
      <c r="H6150" t="n">
        <v>45371</v>
      </c>
      <c r="I6150" t="n">
        <v>42</v>
      </c>
      <c r="J6150" t="inlineStr">
        <is>
          <t>CARTEIRA</t>
        </is>
      </c>
      <c r="K6150" t="inlineStr">
        <is>
          <t>CONTRATO</t>
        </is>
      </c>
      <c r="L6150" t="n">
        <v>2046.45</v>
      </c>
      <c r="M6150" t="inlineStr">
        <is>
          <t>IBIRAPITANGA FASE 3</t>
        </is>
      </c>
      <c r="N6150" s="142">
        <f>DATE(YEAR(G6150),MONTH(G6150),1)</f>
        <v/>
      </c>
      <c r="O6150" s="132">
        <f>IF(G6150&gt;$K$3,"Futuro","Atraso")</f>
        <v/>
      </c>
      <c r="P6150">
        <f>12*(YEAR(G6150)-YEAR($K$3))+(MONTH(G6150)-MONTH($K$3))</f>
        <v/>
      </c>
      <c r="Q6150" s="366">
        <f>IF(M6150="IBIRAPITANGA FASE 3",IF(O6150="Atraso",L6150,L6150/(1+$I$2)^P6150),IF(O6150="Atraso",L6150,L6150/(1+$I$1)^P6150))</f>
        <v/>
      </c>
      <c r="R6150">
        <f>IF(O6150="Atraso",$K$3-G6150,0)</f>
        <v/>
      </c>
      <c r="S6150">
        <f>IF(R6150&lt;=15,"Até 15",IF(R6150&lt;=30,"Entre 15 e 30",IF(R6150&lt;=60,"Entre 30 e 60",IF(R6150&lt;=90,"Entre 60 e 90",IF(R6150&lt;=120,"Entre 90 e 120",IF(R6150&lt;=150,"Entre 120 e 150",IF(R6150&lt;=180,"Entre 150 e 180","Superior a 180")))))))</f>
        <v/>
      </c>
    </row>
    <row r="6151">
      <c r="A6151" t="inlineStr">
        <is>
          <t>Q025L015</t>
        </is>
      </c>
      <c r="B6151" t="inlineStr">
        <is>
          <t>REGIS CORTEZ BUENO</t>
        </is>
      </c>
      <c r="C6151" t="n">
        <v>1</v>
      </c>
      <c r="D6151" t="inlineStr">
        <is>
          <t>IPCA</t>
        </is>
      </c>
      <c r="E6151" t="n">
        <v>0.009488792934583046</v>
      </c>
      <c r="F6151" t="inlineStr">
        <is>
          <t>MENSAL</t>
        </is>
      </c>
      <c r="G6151" t="n">
        <v>45402</v>
      </c>
      <c r="H6151" t="n">
        <v>45402</v>
      </c>
      <c r="I6151" t="n">
        <v>43</v>
      </c>
      <c r="J6151" t="inlineStr">
        <is>
          <t>CARTEIRA</t>
        </is>
      </c>
      <c r="K6151" t="inlineStr">
        <is>
          <t>CONTRATO</t>
        </is>
      </c>
      <c r="L6151" t="n">
        <v>2046.45</v>
      </c>
      <c r="M6151" t="inlineStr">
        <is>
          <t>IBIRAPITANGA FASE 3</t>
        </is>
      </c>
      <c r="N6151" s="142">
        <f>DATE(YEAR(G6151),MONTH(G6151),1)</f>
        <v/>
      </c>
      <c r="O6151" s="132">
        <f>IF(G6151&gt;$K$3,"Futuro","Atraso")</f>
        <v/>
      </c>
      <c r="P6151">
        <f>12*(YEAR(G6151)-YEAR($K$3))+(MONTH(G6151)-MONTH($K$3))</f>
        <v/>
      </c>
      <c r="Q6151" s="366">
        <f>IF(M6151="IBIRAPITANGA FASE 3",IF(O6151="Atraso",L6151,L6151/(1+$I$2)^P6151),IF(O6151="Atraso",L6151,L6151/(1+$I$1)^P6151))</f>
        <v/>
      </c>
      <c r="R6151">
        <f>IF(O6151="Atraso",$K$3-G6151,0)</f>
        <v/>
      </c>
      <c r="S6151">
        <f>IF(R6151&lt;=15,"Até 15",IF(R6151&lt;=30,"Entre 15 e 30",IF(R6151&lt;=60,"Entre 30 e 60",IF(R6151&lt;=90,"Entre 60 e 90",IF(R6151&lt;=120,"Entre 90 e 120",IF(R6151&lt;=150,"Entre 120 e 150",IF(R6151&lt;=180,"Entre 150 e 180","Superior a 180")))))))</f>
        <v/>
      </c>
    </row>
    <row r="6152">
      <c r="A6152" t="inlineStr">
        <is>
          <t>Q025L015</t>
        </is>
      </c>
      <c r="B6152" t="inlineStr">
        <is>
          <t>REGIS CORTEZ BUENO</t>
        </is>
      </c>
      <c r="C6152" t="n">
        <v>1</v>
      </c>
      <c r="D6152" t="inlineStr">
        <is>
          <t>IPCA</t>
        </is>
      </c>
      <c r="E6152" t="n">
        <v>0.009488792934583046</v>
      </c>
      <c r="F6152" t="inlineStr">
        <is>
          <t>MENSAL</t>
        </is>
      </c>
      <c r="G6152" t="n">
        <v>45432</v>
      </c>
      <c r="H6152" t="n">
        <v>45432</v>
      </c>
      <c r="I6152" t="n">
        <v>44</v>
      </c>
      <c r="J6152" t="inlineStr">
        <is>
          <t>CARTEIRA</t>
        </is>
      </c>
      <c r="K6152" t="inlineStr">
        <is>
          <t>CONTRATO</t>
        </is>
      </c>
      <c r="L6152" t="n">
        <v>2046.45</v>
      </c>
      <c r="M6152" t="inlineStr">
        <is>
          <t>IBIRAPITANGA FASE 3</t>
        </is>
      </c>
      <c r="N6152" s="142">
        <f>DATE(YEAR(G6152),MONTH(G6152),1)</f>
        <v/>
      </c>
      <c r="O6152" s="132">
        <f>IF(G6152&gt;$K$3,"Futuro","Atraso")</f>
        <v/>
      </c>
      <c r="P6152">
        <f>12*(YEAR(G6152)-YEAR($K$3))+(MONTH(G6152)-MONTH($K$3))</f>
        <v/>
      </c>
      <c r="Q6152" s="366">
        <f>IF(M6152="IBIRAPITANGA FASE 3",IF(O6152="Atraso",L6152,L6152/(1+$I$2)^P6152),IF(O6152="Atraso",L6152,L6152/(1+$I$1)^P6152))</f>
        <v/>
      </c>
      <c r="R6152">
        <f>IF(O6152="Atraso",$K$3-G6152,0)</f>
        <v/>
      </c>
      <c r="S6152">
        <f>IF(R6152&lt;=15,"Até 15",IF(R6152&lt;=30,"Entre 15 e 30",IF(R6152&lt;=60,"Entre 30 e 60",IF(R6152&lt;=90,"Entre 60 e 90",IF(R6152&lt;=120,"Entre 90 e 120",IF(R6152&lt;=150,"Entre 120 e 150",IF(R6152&lt;=180,"Entre 150 e 180","Superior a 180")))))))</f>
        <v/>
      </c>
    </row>
    <row r="6153">
      <c r="A6153" t="inlineStr">
        <is>
          <t>Q025L015</t>
        </is>
      </c>
      <c r="B6153" t="inlineStr">
        <is>
          <t>REGIS CORTEZ BUENO</t>
        </is>
      </c>
      <c r="C6153" t="n">
        <v>1</v>
      </c>
      <c r="D6153" t="inlineStr">
        <is>
          <t>IPCA</t>
        </is>
      </c>
      <c r="E6153" t="n">
        <v>0.009488792934583046</v>
      </c>
      <c r="F6153" t="inlineStr">
        <is>
          <t>MENSAL</t>
        </is>
      </c>
      <c r="G6153" t="n">
        <v>45463</v>
      </c>
      <c r="H6153" t="n">
        <v>45463</v>
      </c>
      <c r="I6153" t="n">
        <v>45</v>
      </c>
      <c r="J6153" t="inlineStr">
        <is>
          <t>CARTEIRA</t>
        </is>
      </c>
      <c r="K6153" t="inlineStr">
        <is>
          <t>CONTRATO</t>
        </is>
      </c>
      <c r="L6153" t="n">
        <v>2046.45</v>
      </c>
      <c r="M6153" t="inlineStr">
        <is>
          <t>IBIRAPITANGA FASE 3</t>
        </is>
      </c>
      <c r="N6153" s="142">
        <f>DATE(YEAR(G6153),MONTH(G6153),1)</f>
        <v/>
      </c>
      <c r="O6153" s="132">
        <f>IF(G6153&gt;$K$3,"Futuro","Atraso")</f>
        <v/>
      </c>
      <c r="P6153">
        <f>12*(YEAR(G6153)-YEAR($K$3))+(MONTH(G6153)-MONTH($K$3))</f>
        <v/>
      </c>
      <c r="Q6153" s="366">
        <f>IF(M6153="IBIRAPITANGA FASE 3",IF(O6153="Atraso",L6153,L6153/(1+$I$2)^P6153),IF(O6153="Atraso",L6153,L6153/(1+$I$1)^P6153))</f>
        <v/>
      </c>
      <c r="R6153">
        <f>IF(O6153="Atraso",$K$3-G6153,0)</f>
        <v/>
      </c>
      <c r="S6153">
        <f>IF(R6153&lt;=15,"Até 15",IF(R6153&lt;=30,"Entre 15 e 30",IF(R6153&lt;=60,"Entre 30 e 60",IF(R6153&lt;=90,"Entre 60 e 90",IF(R6153&lt;=120,"Entre 90 e 120",IF(R6153&lt;=150,"Entre 120 e 150",IF(R6153&lt;=180,"Entre 150 e 180","Superior a 180")))))))</f>
        <v/>
      </c>
    </row>
    <row r="6154">
      <c r="A6154" t="inlineStr">
        <is>
          <t>Q025L015</t>
        </is>
      </c>
      <c r="B6154" t="inlineStr">
        <is>
          <t>REGIS CORTEZ BUENO</t>
        </is>
      </c>
      <c r="C6154" t="n">
        <v>1</v>
      </c>
      <c r="D6154" t="inlineStr">
        <is>
          <t>IPCA</t>
        </is>
      </c>
      <c r="E6154" t="n">
        <v>0.009488792934583046</v>
      </c>
      <c r="F6154" t="inlineStr">
        <is>
          <t>MENSAL</t>
        </is>
      </c>
      <c r="G6154" t="n">
        <v>45493</v>
      </c>
      <c r="H6154" t="n">
        <v>45493</v>
      </c>
      <c r="I6154" t="n">
        <v>46</v>
      </c>
      <c r="J6154" t="inlineStr">
        <is>
          <t>CARTEIRA</t>
        </is>
      </c>
      <c r="K6154" t="inlineStr">
        <is>
          <t>CONTRATO</t>
        </is>
      </c>
      <c r="L6154" t="n">
        <v>2046.45</v>
      </c>
      <c r="M6154" t="inlineStr">
        <is>
          <t>IBIRAPITANGA FASE 3</t>
        </is>
      </c>
      <c r="N6154" s="142">
        <f>DATE(YEAR(G6154),MONTH(G6154),1)</f>
        <v/>
      </c>
      <c r="O6154" s="132">
        <f>IF(G6154&gt;$K$3,"Futuro","Atraso")</f>
        <v/>
      </c>
      <c r="P6154">
        <f>12*(YEAR(G6154)-YEAR($K$3))+(MONTH(G6154)-MONTH($K$3))</f>
        <v/>
      </c>
      <c r="Q6154" s="366">
        <f>IF(M6154="IBIRAPITANGA FASE 3",IF(O6154="Atraso",L6154,L6154/(1+$I$2)^P6154),IF(O6154="Atraso",L6154,L6154/(1+$I$1)^P6154))</f>
        <v/>
      </c>
      <c r="R6154">
        <f>IF(O6154="Atraso",$K$3-G6154,0)</f>
        <v/>
      </c>
      <c r="S6154">
        <f>IF(R6154&lt;=15,"Até 15",IF(R6154&lt;=30,"Entre 15 e 30",IF(R6154&lt;=60,"Entre 30 e 60",IF(R6154&lt;=90,"Entre 60 e 90",IF(R6154&lt;=120,"Entre 90 e 120",IF(R6154&lt;=150,"Entre 120 e 150",IF(R6154&lt;=180,"Entre 150 e 180","Superior a 180")))))))</f>
        <v/>
      </c>
    </row>
    <row r="6155">
      <c r="A6155" t="inlineStr">
        <is>
          <t>Q025L015</t>
        </is>
      </c>
      <c r="B6155" t="inlineStr">
        <is>
          <t>REGIS CORTEZ BUENO</t>
        </is>
      </c>
      <c r="C6155" t="n">
        <v>1</v>
      </c>
      <c r="D6155" t="inlineStr">
        <is>
          <t>IPCA</t>
        </is>
      </c>
      <c r="E6155" t="n">
        <v>0.009488792934583046</v>
      </c>
      <c r="F6155" t="inlineStr">
        <is>
          <t>MENSAL</t>
        </is>
      </c>
      <c r="G6155" t="n">
        <v>45524</v>
      </c>
      <c r="H6155" t="n">
        <v>45524</v>
      </c>
      <c r="I6155" t="n">
        <v>47</v>
      </c>
      <c r="J6155" t="inlineStr">
        <is>
          <t>CARTEIRA</t>
        </is>
      </c>
      <c r="K6155" t="inlineStr">
        <is>
          <t>CONTRATO</t>
        </is>
      </c>
      <c r="L6155" t="n">
        <v>2046.45</v>
      </c>
      <c r="M6155" t="inlineStr">
        <is>
          <t>IBIRAPITANGA FASE 3</t>
        </is>
      </c>
      <c r="N6155" s="142">
        <f>DATE(YEAR(G6155),MONTH(G6155),1)</f>
        <v/>
      </c>
      <c r="O6155" s="132">
        <f>IF(G6155&gt;$K$3,"Futuro","Atraso")</f>
        <v/>
      </c>
      <c r="P6155">
        <f>12*(YEAR(G6155)-YEAR($K$3))+(MONTH(G6155)-MONTH($K$3))</f>
        <v/>
      </c>
      <c r="Q6155" s="366">
        <f>IF(M6155="IBIRAPITANGA FASE 3",IF(O6155="Atraso",L6155,L6155/(1+$I$2)^P6155),IF(O6155="Atraso",L6155,L6155/(1+$I$1)^P6155))</f>
        <v/>
      </c>
      <c r="R6155">
        <f>IF(O6155="Atraso",$K$3-G6155,0)</f>
        <v/>
      </c>
      <c r="S6155">
        <f>IF(R6155&lt;=15,"Até 15",IF(R6155&lt;=30,"Entre 15 e 30",IF(R6155&lt;=60,"Entre 30 e 60",IF(R6155&lt;=90,"Entre 60 e 90",IF(R6155&lt;=120,"Entre 90 e 120",IF(R6155&lt;=150,"Entre 120 e 150",IF(R6155&lt;=180,"Entre 150 e 180","Superior a 180")))))))</f>
        <v/>
      </c>
    </row>
    <row r="6156">
      <c r="A6156" t="inlineStr">
        <is>
          <t>Q025L015</t>
        </is>
      </c>
      <c r="B6156" t="inlineStr">
        <is>
          <t>REGIS CORTEZ BUENO</t>
        </is>
      </c>
      <c r="C6156" t="n">
        <v>1</v>
      </c>
      <c r="D6156" t="inlineStr">
        <is>
          <t>IPCA</t>
        </is>
      </c>
      <c r="E6156" t="n">
        <v>0.009488792934583046</v>
      </c>
      <c r="F6156" t="inlineStr">
        <is>
          <t>MENSAL</t>
        </is>
      </c>
      <c r="G6156" t="n">
        <v>45555</v>
      </c>
      <c r="H6156" t="n">
        <v>45555</v>
      </c>
      <c r="I6156" t="n">
        <v>48</v>
      </c>
      <c r="J6156" t="inlineStr">
        <is>
          <t>CARTEIRA</t>
        </is>
      </c>
      <c r="K6156" t="inlineStr">
        <is>
          <t>CONTRATO</t>
        </is>
      </c>
      <c r="L6156" t="n">
        <v>2046.45</v>
      </c>
      <c r="M6156" t="inlineStr">
        <is>
          <t>IBIRAPITANGA FASE 3</t>
        </is>
      </c>
      <c r="N6156" s="142">
        <f>DATE(YEAR(G6156),MONTH(G6156),1)</f>
        <v/>
      </c>
      <c r="O6156" s="132">
        <f>IF(G6156&gt;$K$3,"Futuro","Atraso")</f>
        <v/>
      </c>
      <c r="P6156">
        <f>12*(YEAR(G6156)-YEAR($K$3))+(MONTH(G6156)-MONTH($K$3))</f>
        <v/>
      </c>
      <c r="Q6156" s="366">
        <f>IF(M6156="IBIRAPITANGA FASE 3",IF(O6156="Atraso",L6156,L6156/(1+$I$2)^P6156),IF(O6156="Atraso",L6156,L6156/(1+$I$1)^P6156))</f>
        <v/>
      </c>
      <c r="R6156">
        <f>IF(O6156="Atraso",$K$3-G6156,0)</f>
        <v/>
      </c>
      <c r="S6156">
        <f>IF(R6156&lt;=15,"Até 15",IF(R6156&lt;=30,"Entre 15 e 30",IF(R6156&lt;=60,"Entre 30 e 60",IF(R6156&lt;=90,"Entre 60 e 90",IF(R6156&lt;=120,"Entre 90 e 120",IF(R6156&lt;=150,"Entre 120 e 150",IF(R6156&lt;=180,"Entre 150 e 180","Superior a 180")))))))</f>
        <v/>
      </c>
    </row>
    <row r="6157">
      <c r="A6157" t="inlineStr">
        <is>
          <t>Q025L015</t>
        </is>
      </c>
      <c r="B6157" t="inlineStr">
        <is>
          <t>REGIS CORTEZ BUENO</t>
        </is>
      </c>
      <c r="C6157" t="n">
        <v>1</v>
      </c>
      <c r="D6157" t="inlineStr">
        <is>
          <t>IPCA</t>
        </is>
      </c>
      <c r="E6157" t="n">
        <v>0.009488792934583046</v>
      </c>
      <c r="F6157" t="inlineStr">
        <is>
          <t>MENSAL</t>
        </is>
      </c>
      <c r="G6157" t="n">
        <v>45585</v>
      </c>
      <c r="H6157" t="n">
        <v>45585</v>
      </c>
      <c r="I6157" t="n">
        <v>49</v>
      </c>
      <c r="J6157" t="inlineStr">
        <is>
          <t>CARTEIRA</t>
        </is>
      </c>
      <c r="K6157" t="inlineStr">
        <is>
          <t>CONTRATO</t>
        </is>
      </c>
      <c r="L6157" t="n">
        <v>2046.45</v>
      </c>
      <c r="M6157" t="inlineStr">
        <is>
          <t>IBIRAPITANGA FASE 3</t>
        </is>
      </c>
      <c r="N6157" s="142">
        <f>DATE(YEAR(G6157),MONTH(G6157),1)</f>
        <v/>
      </c>
      <c r="O6157" s="132">
        <f>IF(G6157&gt;$K$3,"Futuro","Atraso")</f>
        <v/>
      </c>
      <c r="P6157">
        <f>12*(YEAR(G6157)-YEAR($K$3))+(MONTH(G6157)-MONTH($K$3))</f>
        <v/>
      </c>
      <c r="Q6157" s="366">
        <f>IF(M6157="IBIRAPITANGA FASE 3",IF(O6157="Atraso",L6157,L6157/(1+$I$2)^P6157),IF(O6157="Atraso",L6157,L6157/(1+$I$1)^P6157))</f>
        <v/>
      </c>
      <c r="R6157">
        <f>IF(O6157="Atraso",$K$3-G6157,0)</f>
        <v/>
      </c>
      <c r="S6157">
        <f>IF(R6157&lt;=15,"Até 15",IF(R6157&lt;=30,"Entre 15 e 30",IF(R6157&lt;=60,"Entre 30 e 60",IF(R6157&lt;=90,"Entre 60 e 90",IF(R6157&lt;=120,"Entre 90 e 120",IF(R6157&lt;=150,"Entre 120 e 150",IF(R6157&lt;=180,"Entre 150 e 180","Superior a 180")))))))</f>
        <v/>
      </c>
    </row>
    <row r="6158">
      <c r="A6158" t="inlineStr">
        <is>
          <t>Q025L015</t>
        </is>
      </c>
      <c r="B6158" t="inlineStr">
        <is>
          <t>REGIS CORTEZ BUENO</t>
        </is>
      </c>
      <c r="C6158" t="n">
        <v>1</v>
      </c>
      <c r="D6158" t="inlineStr">
        <is>
          <t>IPCA</t>
        </is>
      </c>
      <c r="E6158" t="n">
        <v>0.009488792934583046</v>
      </c>
      <c r="F6158" t="inlineStr">
        <is>
          <t>MENSAL</t>
        </is>
      </c>
      <c r="G6158" t="n">
        <v>45616</v>
      </c>
      <c r="H6158" t="n">
        <v>45616</v>
      </c>
      <c r="I6158" t="n">
        <v>50</v>
      </c>
      <c r="J6158" t="inlineStr">
        <is>
          <t>CARTEIRA</t>
        </is>
      </c>
      <c r="K6158" t="inlineStr">
        <is>
          <t>CONTRATO</t>
        </is>
      </c>
      <c r="L6158" t="n">
        <v>2046.45</v>
      </c>
      <c r="M6158" t="inlineStr">
        <is>
          <t>IBIRAPITANGA FASE 3</t>
        </is>
      </c>
      <c r="N6158" s="142">
        <f>DATE(YEAR(G6158),MONTH(G6158),1)</f>
        <v/>
      </c>
      <c r="O6158" s="132">
        <f>IF(G6158&gt;$K$3,"Futuro","Atraso")</f>
        <v/>
      </c>
      <c r="P6158">
        <f>12*(YEAR(G6158)-YEAR($K$3))+(MONTH(G6158)-MONTH($K$3))</f>
        <v/>
      </c>
      <c r="Q6158" s="366">
        <f>IF(M6158="IBIRAPITANGA FASE 3",IF(O6158="Atraso",L6158,L6158/(1+$I$2)^P6158),IF(O6158="Atraso",L6158,L6158/(1+$I$1)^P6158))</f>
        <v/>
      </c>
      <c r="R6158">
        <f>IF(O6158="Atraso",$K$3-G6158,0)</f>
        <v/>
      </c>
      <c r="S6158">
        <f>IF(R6158&lt;=15,"Até 15",IF(R6158&lt;=30,"Entre 15 e 30",IF(R6158&lt;=60,"Entre 30 e 60",IF(R6158&lt;=90,"Entre 60 e 90",IF(R6158&lt;=120,"Entre 90 e 120",IF(R6158&lt;=150,"Entre 120 e 150",IF(R6158&lt;=180,"Entre 150 e 180","Superior a 180")))))))</f>
        <v/>
      </c>
    </row>
    <row r="6159">
      <c r="A6159" t="inlineStr">
        <is>
          <t>Q025L015</t>
        </is>
      </c>
      <c r="B6159" t="inlineStr">
        <is>
          <t>REGIS CORTEZ BUENO</t>
        </is>
      </c>
      <c r="C6159" t="n">
        <v>1</v>
      </c>
      <c r="D6159" t="inlineStr">
        <is>
          <t>IPCA</t>
        </is>
      </c>
      <c r="E6159" t="n">
        <v>0.009488792934583046</v>
      </c>
      <c r="F6159" t="inlineStr">
        <is>
          <t>MENSAL</t>
        </is>
      </c>
      <c r="G6159" t="n">
        <v>45646</v>
      </c>
      <c r="H6159" t="n">
        <v>45646</v>
      </c>
      <c r="I6159" t="n">
        <v>51</v>
      </c>
      <c r="J6159" t="inlineStr">
        <is>
          <t>CARTEIRA</t>
        </is>
      </c>
      <c r="K6159" t="inlineStr">
        <is>
          <t>CONTRATO</t>
        </is>
      </c>
      <c r="L6159" t="n">
        <v>2046.45</v>
      </c>
      <c r="M6159" t="inlineStr">
        <is>
          <t>IBIRAPITANGA FASE 3</t>
        </is>
      </c>
      <c r="N6159" s="142">
        <f>DATE(YEAR(G6159),MONTH(G6159),1)</f>
        <v/>
      </c>
      <c r="O6159" s="132">
        <f>IF(G6159&gt;$K$3,"Futuro","Atraso")</f>
        <v/>
      </c>
      <c r="P6159">
        <f>12*(YEAR(G6159)-YEAR($K$3))+(MONTH(G6159)-MONTH($K$3))</f>
        <v/>
      </c>
      <c r="Q6159" s="366">
        <f>IF(M6159="IBIRAPITANGA FASE 3",IF(O6159="Atraso",L6159,L6159/(1+$I$2)^P6159),IF(O6159="Atraso",L6159,L6159/(1+$I$1)^P6159))</f>
        <v/>
      </c>
      <c r="R6159">
        <f>IF(O6159="Atraso",$K$3-G6159,0)</f>
        <v/>
      </c>
      <c r="S6159">
        <f>IF(R6159&lt;=15,"Até 15",IF(R6159&lt;=30,"Entre 15 e 30",IF(R6159&lt;=60,"Entre 30 e 60",IF(R6159&lt;=90,"Entre 60 e 90",IF(R6159&lt;=120,"Entre 90 e 120",IF(R6159&lt;=150,"Entre 120 e 150",IF(R6159&lt;=180,"Entre 150 e 180","Superior a 180")))))))</f>
        <v/>
      </c>
    </row>
    <row r="6160">
      <c r="A6160" t="inlineStr">
        <is>
          <t>Q025L015</t>
        </is>
      </c>
      <c r="B6160" t="inlineStr">
        <is>
          <t>REGIS CORTEZ BUENO</t>
        </is>
      </c>
      <c r="C6160" t="n">
        <v>1</v>
      </c>
      <c r="D6160" t="inlineStr">
        <is>
          <t>IPCA</t>
        </is>
      </c>
      <c r="E6160" t="n">
        <v>0.009488792934583046</v>
      </c>
      <c r="F6160" t="inlineStr">
        <is>
          <t>MENSAL</t>
        </is>
      </c>
      <c r="G6160" t="n">
        <v>45677</v>
      </c>
      <c r="H6160" t="n">
        <v>45677</v>
      </c>
      <c r="I6160" t="n">
        <v>52</v>
      </c>
      <c r="J6160" t="inlineStr">
        <is>
          <t>CARTEIRA</t>
        </is>
      </c>
      <c r="K6160" t="inlineStr">
        <is>
          <t>CONTRATO</t>
        </is>
      </c>
      <c r="L6160" t="n">
        <v>2046.45</v>
      </c>
      <c r="M6160" t="inlineStr">
        <is>
          <t>IBIRAPITANGA FASE 3</t>
        </is>
      </c>
      <c r="N6160" s="142">
        <f>DATE(YEAR(G6160),MONTH(G6160),1)</f>
        <v/>
      </c>
      <c r="O6160" s="132">
        <f>IF(G6160&gt;$K$3,"Futuro","Atraso")</f>
        <v/>
      </c>
      <c r="P6160">
        <f>12*(YEAR(G6160)-YEAR($K$3))+(MONTH(G6160)-MONTH($K$3))</f>
        <v/>
      </c>
      <c r="Q6160" s="366">
        <f>IF(M6160="IBIRAPITANGA FASE 3",IF(O6160="Atraso",L6160,L6160/(1+$I$2)^P6160),IF(O6160="Atraso",L6160,L6160/(1+$I$1)^P6160))</f>
        <v/>
      </c>
      <c r="R6160">
        <f>IF(O6160="Atraso",$K$3-G6160,0)</f>
        <v/>
      </c>
      <c r="S6160">
        <f>IF(R6160&lt;=15,"Até 15",IF(R6160&lt;=30,"Entre 15 e 30",IF(R6160&lt;=60,"Entre 30 e 60",IF(R6160&lt;=90,"Entre 60 e 90",IF(R6160&lt;=120,"Entre 90 e 120",IF(R6160&lt;=150,"Entre 120 e 150",IF(R6160&lt;=180,"Entre 150 e 180","Superior a 180")))))))</f>
        <v/>
      </c>
    </row>
    <row r="6161">
      <c r="A6161" t="inlineStr">
        <is>
          <t>Q025L015</t>
        </is>
      </c>
      <c r="B6161" t="inlineStr">
        <is>
          <t>REGIS CORTEZ BUENO</t>
        </is>
      </c>
      <c r="C6161" t="n">
        <v>1</v>
      </c>
      <c r="D6161" t="inlineStr">
        <is>
          <t>IPCA</t>
        </is>
      </c>
      <c r="E6161" t="n">
        <v>0.009488792934583046</v>
      </c>
      <c r="F6161" t="inlineStr">
        <is>
          <t>MENSAL</t>
        </is>
      </c>
      <c r="G6161" t="n">
        <v>45708</v>
      </c>
      <c r="H6161" t="n">
        <v>45708</v>
      </c>
      <c r="I6161" t="n">
        <v>53</v>
      </c>
      <c r="J6161" t="inlineStr">
        <is>
          <t>CARTEIRA</t>
        </is>
      </c>
      <c r="K6161" t="inlineStr">
        <is>
          <t>CONTRATO</t>
        </is>
      </c>
      <c r="L6161" t="n">
        <v>2046.45</v>
      </c>
      <c r="M6161" t="inlineStr">
        <is>
          <t>IBIRAPITANGA FASE 3</t>
        </is>
      </c>
      <c r="N6161" s="142">
        <f>DATE(YEAR(G6161),MONTH(G6161),1)</f>
        <v/>
      </c>
      <c r="O6161" s="132">
        <f>IF(G6161&gt;$K$3,"Futuro","Atraso")</f>
        <v/>
      </c>
      <c r="P6161">
        <f>12*(YEAR(G6161)-YEAR($K$3))+(MONTH(G6161)-MONTH($K$3))</f>
        <v/>
      </c>
      <c r="Q6161" s="366">
        <f>IF(M6161="IBIRAPITANGA FASE 3",IF(O6161="Atraso",L6161,L6161/(1+$I$2)^P6161),IF(O6161="Atraso",L6161,L6161/(1+$I$1)^P6161))</f>
        <v/>
      </c>
      <c r="R6161">
        <f>IF(O6161="Atraso",$K$3-G6161,0)</f>
        <v/>
      </c>
      <c r="S6161">
        <f>IF(R6161&lt;=15,"Até 15",IF(R6161&lt;=30,"Entre 15 e 30",IF(R6161&lt;=60,"Entre 30 e 60",IF(R6161&lt;=90,"Entre 60 e 90",IF(R6161&lt;=120,"Entre 90 e 120",IF(R6161&lt;=150,"Entre 120 e 150",IF(R6161&lt;=180,"Entre 150 e 180","Superior a 180")))))))</f>
        <v/>
      </c>
    </row>
    <row r="6162">
      <c r="A6162" t="inlineStr">
        <is>
          <t>Q025L015</t>
        </is>
      </c>
      <c r="B6162" t="inlineStr">
        <is>
          <t>REGIS CORTEZ BUENO</t>
        </is>
      </c>
      <c r="C6162" t="n">
        <v>1</v>
      </c>
      <c r="D6162" t="inlineStr">
        <is>
          <t>IPCA</t>
        </is>
      </c>
      <c r="E6162" t="n">
        <v>0.009488792934583046</v>
      </c>
      <c r="F6162" t="inlineStr">
        <is>
          <t>MENSAL</t>
        </is>
      </c>
      <c r="G6162" t="n">
        <v>45736</v>
      </c>
      <c r="H6162" t="n">
        <v>45736</v>
      </c>
      <c r="I6162" t="n">
        <v>54</v>
      </c>
      <c r="J6162" t="inlineStr">
        <is>
          <t>CARTEIRA</t>
        </is>
      </c>
      <c r="K6162" t="inlineStr">
        <is>
          <t>CONTRATO</t>
        </is>
      </c>
      <c r="L6162" t="n">
        <v>2046.45</v>
      </c>
      <c r="M6162" t="inlineStr">
        <is>
          <t>IBIRAPITANGA FASE 3</t>
        </is>
      </c>
      <c r="N6162" s="142">
        <f>DATE(YEAR(G6162),MONTH(G6162),1)</f>
        <v/>
      </c>
      <c r="O6162" s="132">
        <f>IF(G6162&gt;$K$3,"Futuro","Atraso")</f>
        <v/>
      </c>
      <c r="P6162">
        <f>12*(YEAR(G6162)-YEAR($K$3))+(MONTH(G6162)-MONTH($K$3))</f>
        <v/>
      </c>
      <c r="Q6162" s="366">
        <f>IF(M6162="IBIRAPITANGA FASE 3",IF(O6162="Atraso",L6162,L6162/(1+$I$2)^P6162),IF(O6162="Atraso",L6162,L6162/(1+$I$1)^P6162))</f>
        <v/>
      </c>
      <c r="R6162">
        <f>IF(O6162="Atraso",$K$3-G6162,0)</f>
        <v/>
      </c>
      <c r="S6162">
        <f>IF(R6162&lt;=15,"Até 15",IF(R6162&lt;=30,"Entre 15 e 30",IF(R6162&lt;=60,"Entre 30 e 60",IF(R6162&lt;=90,"Entre 60 e 90",IF(R6162&lt;=120,"Entre 90 e 120",IF(R6162&lt;=150,"Entre 120 e 150",IF(R6162&lt;=180,"Entre 150 e 180","Superior a 180")))))))</f>
        <v/>
      </c>
    </row>
    <row r="6163">
      <c r="A6163" t="inlineStr">
        <is>
          <t>Q025L015</t>
        </is>
      </c>
      <c r="B6163" t="inlineStr">
        <is>
          <t>REGIS CORTEZ BUENO</t>
        </is>
      </c>
      <c r="C6163" t="n">
        <v>1</v>
      </c>
      <c r="D6163" t="inlineStr">
        <is>
          <t>IPCA</t>
        </is>
      </c>
      <c r="E6163" t="n">
        <v>0.009488792934583046</v>
      </c>
      <c r="F6163" t="inlineStr">
        <is>
          <t>MENSAL</t>
        </is>
      </c>
      <c r="G6163" t="n">
        <v>45767</v>
      </c>
      <c r="H6163" t="n">
        <v>45767</v>
      </c>
      <c r="I6163" t="n">
        <v>55</v>
      </c>
      <c r="J6163" t="inlineStr">
        <is>
          <t>CARTEIRA</t>
        </is>
      </c>
      <c r="K6163" t="inlineStr">
        <is>
          <t>CONTRATO</t>
        </is>
      </c>
      <c r="L6163" t="n">
        <v>2046.45</v>
      </c>
      <c r="M6163" t="inlineStr">
        <is>
          <t>IBIRAPITANGA FASE 3</t>
        </is>
      </c>
      <c r="N6163" s="142">
        <f>DATE(YEAR(G6163),MONTH(G6163),1)</f>
        <v/>
      </c>
      <c r="O6163" s="132">
        <f>IF(G6163&gt;$K$3,"Futuro","Atraso")</f>
        <v/>
      </c>
      <c r="P6163">
        <f>12*(YEAR(G6163)-YEAR($K$3))+(MONTH(G6163)-MONTH($K$3))</f>
        <v/>
      </c>
      <c r="Q6163" s="366">
        <f>IF(M6163="IBIRAPITANGA FASE 3",IF(O6163="Atraso",L6163,L6163/(1+$I$2)^P6163),IF(O6163="Atraso",L6163,L6163/(1+$I$1)^P6163))</f>
        <v/>
      </c>
      <c r="R6163">
        <f>IF(O6163="Atraso",$K$3-G6163,0)</f>
        <v/>
      </c>
      <c r="S6163">
        <f>IF(R6163&lt;=15,"Até 15",IF(R6163&lt;=30,"Entre 15 e 30",IF(R6163&lt;=60,"Entre 30 e 60",IF(R6163&lt;=90,"Entre 60 e 90",IF(R6163&lt;=120,"Entre 90 e 120",IF(R6163&lt;=150,"Entre 120 e 150",IF(R6163&lt;=180,"Entre 150 e 180","Superior a 180")))))))</f>
        <v/>
      </c>
    </row>
    <row r="6164">
      <c r="A6164" t="inlineStr">
        <is>
          <t>Q025L015</t>
        </is>
      </c>
      <c r="B6164" t="inlineStr">
        <is>
          <t>REGIS CORTEZ BUENO</t>
        </is>
      </c>
      <c r="C6164" t="n">
        <v>1</v>
      </c>
      <c r="D6164" t="inlineStr">
        <is>
          <t>IPCA</t>
        </is>
      </c>
      <c r="E6164" t="n">
        <v>0.009488792934583046</v>
      </c>
      <c r="F6164" t="inlineStr">
        <is>
          <t>MENSAL</t>
        </is>
      </c>
      <c r="G6164" t="n">
        <v>45797</v>
      </c>
      <c r="H6164" t="n">
        <v>45797</v>
      </c>
      <c r="I6164" t="n">
        <v>56</v>
      </c>
      <c r="J6164" t="inlineStr">
        <is>
          <t>CARTEIRA</t>
        </is>
      </c>
      <c r="K6164" t="inlineStr">
        <is>
          <t>CONTRATO</t>
        </is>
      </c>
      <c r="L6164" t="n">
        <v>2046.45</v>
      </c>
      <c r="M6164" t="inlineStr">
        <is>
          <t>IBIRAPITANGA FASE 3</t>
        </is>
      </c>
      <c r="N6164" s="142">
        <f>DATE(YEAR(G6164),MONTH(G6164),1)</f>
        <v/>
      </c>
      <c r="O6164" s="132">
        <f>IF(G6164&gt;$K$3,"Futuro","Atraso")</f>
        <v/>
      </c>
      <c r="P6164">
        <f>12*(YEAR(G6164)-YEAR($K$3))+(MONTH(G6164)-MONTH($K$3))</f>
        <v/>
      </c>
      <c r="Q6164" s="366">
        <f>IF(M6164="IBIRAPITANGA FASE 3",IF(O6164="Atraso",L6164,L6164/(1+$I$2)^P6164),IF(O6164="Atraso",L6164,L6164/(1+$I$1)^P6164))</f>
        <v/>
      </c>
      <c r="R6164">
        <f>IF(O6164="Atraso",$K$3-G6164,0)</f>
        <v/>
      </c>
      <c r="S6164">
        <f>IF(R6164&lt;=15,"Até 15",IF(R6164&lt;=30,"Entre 15 e 30",IF(R6164&lt;=60,"Entre 30 e 60",IF(R6164&lt;=90,"Entre 60 e 90",IF(R6164&lt;=120,"Entre 90 e 120",IF(R6164&lt;=150,"Entre 120 e 150",IF(R6164&lt;=180,"Entre 150 e 180","Superior a 180")))))))</f>
        <v/>
      </c>
    </row>
    <row r="6165">
      <c r="A6165" t="inlineStr">
        <is>
          <t>Q025L015</t>
        </is>
      </c>
      <c r="B6165" t="inlineStr">
        <is>
          <t>REGIS CORTEZ BUENO</t>
        </is>
      </c>
      <c r="C6165" t="n">
        <v>1</v>
      </c>
      <c r="D6165" t="inlineStr">
        <is>
          <t>IPCA</t>
        </is>
      </c>
      <c r="E6165" t="n">
        <v>0.009488792934583046</v>
      </c>
      <c r="F6165" t="inlineStr">
        <is>
          <t>MENSAL</t>
        </is>
      </c>
      <c r="G6165" t="n">
        <v>45828</v>
      </c>
      <c r="H6165" t="n">
        <v>45828</v>
      </c>
      <c r="I6165" t="n">
        <v>57</v>
      </c>
      <c r="J6165" t="inlineStr">
        <is>
          <t>CARTEIRA</t>
        </is>
      </c>
      <c r="K6165" t="inlineStr">
        <is>
          <t>CONTRATO</t>
        </is>
      </c>
      <c r="L6165" t="n">
        <v>2046.45</v>
      </c>
      <c r="M6165" t="inlineStr">
        <is>
          <t>IBIRAPITANGA FASE 3</t>
        </is>
      </c>
      <c r="N6165" s="142">
        <f>DATE(YEAR(G6165),MONTH(G6165),1)</f>
        <v/>
      </c>
      <c r="O6165" s="132">
        <f>IF(G6165&gt;$K$3,"Futuro","Atraso")</f>
        <v/>
      </c>
      <c r="P6165">
        <f>12*(YEAR(G6165)-YEAR($K$3))+(MONTH(G6165)-MONTH($K$3))</f>
        <v/>
      </c>
      <c r="Q6165" s="366">
        <f>IF(M6165="IBIRAPITANGA FASE 3",IF(O6165="Atraso",L6165,L6165/(1+$I$2)^P6165),IF(O6165="Atraso",L6165,L6165/(1+$I$1)^P6165))</f>
        <v/>
      </c>
      <c r="R6165">
        <f>IF(O6165="Atraso",$K$3-G6165,0)</f>
        <v/>
      </c>
      <c r="S6165">
        <f>IF(R6165&lt;=15,"Até 15",IF(R6165&lt;=30,"Entre 15 e 30",IF(R6165&lt;=60,"Entre 30 e 60",IF(R6165&lt;=90,"Entre 60 e 90",IF(R6165&lt;=120,"Entre 90 e 120",IF(R6165&lt;=150,"Entre 120 e 150",IF(R6165&lt;=180,"Entre 150 e 180","Superior a 180")))))))</f>
        <v/>
      </c>
    </row>
    <row r="6166">
      <c r="A6166" t="inlineStr">
        <is>
          <t>Q025L015</t>
        </is>
      </c>
      <c r="B6166" t="inlineStr">
        <is>
          <t>REGIS CORTEZ BUENO</t>
        </is>
      </c>
      <c r="C6166" t="n">
        <v>1</v>
      </c>
      <c r="D6166" t="inlineStr">
        <is>
          <t>IPCA</t>
        </is>
      </c>
      <c r="E6166" t="n">
        <v>0.009488792934583046</v>
      </c>
      <c r="F6166" t="inlineStr">
        <is>
          <t>MENSAL</t>
        </is>
      </c>
      <c r="G6166" t="n">
        <v>45858</v>
      </c>
      <c r="H6166" t="n">
        <v>45858</v>
      </c>
      <c r="I6166" t="n">
        <v>58</v>
      </c>
      <c r="J6166" t="inlineStr">
        <is>
          <t>CARTEIRA</t>
        </is>
      </c>
      <c r="K6166" t="inlineStr">
        <is>
          <t>CONTRATO</t>
        </is>
      </c>
      <c r="L6166" t="n">
        <v>2046.45</v>
      </c>
      <c r="M6166" t="inlineStr">
        <is>
          <t>IBIRAPITANGA FASE 3</t>
        </is>
      </c>
      <c r="N6166" s="142">
        <f>DATE(YEAR(G6166),MONTH(G6166),1)</f>
        <v/>
      </c>
      <c r="O6166" s="132">
        <f>IF(G6166&gt;$K$3,"Futuro","Atraso")</f>
        <v/>
      </c>
      <c r="P6166">
        <f>12*(YEAR(G6166)-YEAR($K$3))+(MONTH(G6166)-MONTH($K$3))</f>
        <v/>
      </c>
      <c r="Q6166" s="366">
        <f>IF(M6166="IBIRAPITANGA FASE 3",IF(O6166="Atraso",L6166,L6166/(1+$I$2)^P6166),IF(O6166="Atraso",L6166,L6166/(1+$I$1)^P6166))</f>
        <v/>
      </c>
      <c r="R6166">
        <f>IF(O6166="Atraso",$K$3-G6166,0)</f>
        <v/>
      </c>
      <c r="S6166">
        <f>IF(R6166&lt;=15,"Até 15",IF(R6166&lt;=30,"Entre 15 e 30",IF(R6166&lt;=60,"Entre 30 e 60",IF(R6166&lt;=90,"Entre 60 e 90",IF(R6166&lt;=120,"Entre 90 e 120",IF(R6166&lt;=150,"Entre 120 e 150",IF(R6166&lt;=180,"Entre 150 e 180","Superior a 180")))))))</f>
        <v/>
      </c>
    </row>
    <row r="6167">
      <c r="A6167" t="inlineStr">
        <is>
          <t>Q025L015</t>
        </is>
      </c>
      <c r="B6167" t="inlineStr">
        <is>
          <t>REGIS CORTEZ BUENO</t>
        </is>
      </c>
      <c r="C6167" t="n">
        <v>1</v>
      </c>
      <c r="D6167" t="inlineStr">
        <is>
          <t>IPCA</t>
        </is>
      </c>
      <c r="E6167" t="n">
        <v>0.009488792934583046</v>
      </c>
      <c r="F6167" t="inlineStr">
        <is>
          <t>MENSAL</t>
        </is>
      </c>
      <c r="G6167" t="n">
        <v>45889</v>
      </c>
      <c r="H6167" t="n">
        <v>45889</v>
      </c>
      <c r="I6167" t="n">
        <v>59</v>
      </c>
      <c r="J6167" t="inlineStr">
        <is>
          <t>CARTEIRA</t>
        </is>
      </c>
      <c r="K6167" t="inlineStr">
        <is>
          <t>CONTRATO</t>
        </is>
      </c>
      <c r="L6167" t="n">
        <v>2046.45</v>
      </c>
      <c r="M6167" t="inlineStr">
        <is>
          <t>IBIRAPITANGA FASE 3</t>
        </is>
      </c>
      <c r="N6167" s="142">
        <f>DATE(YEAR(G6167),MONTH(G6167),1)</f>
        <v/>
      </c>
      <c r="O6167" s="132">
        <f>IF(G6167&gt;$K$3,"Futuro","Atraso")</f>
        <v/>
      </c>
      <c r="P6167">
        <f>12*(YEAR(G6167)-YEAR($K$3))+(MONTH(G6167)-MONTH($K$3))</f>
        <v/>
      </c>
      <c r="Q6167" s="366">
        <f>IF(M6167="IBIRAPITANGA FASE 3",IF(O6167="Atraso",L6167,L6167/(1+$I$2)^P6167),IF(O6167="Atraso",L6167,L6167/(1+$I$1)^P6167))</f>
        <v/>
      </c>
      <c r="R6167">
        <f>IF(O6167="Atraso",$K$3-G6167,0)</f>
        <v/>
      </c>
      <c r="S6167">
        <f>IF(R6167&lt;=15,"Até 15",IF(R6167&lt;=30,"Entre 15 e 30",IF(R6167&lt;=60,"Entre 30 e 60",IF(R6167&lt;=90,"Entre 60 e 90",IF(R6167&lt;=120,"Entre 90 e 120",IF(R6167&lt;=150,"Entre 120 e 150",IF(R6167&lt;=180,"Entre 150 e 180","Superior a 180")))))))</f>
        <v/>
      </c>
    </row>
    <row r="6168">
      <c r="A6168" t="inlineStr">
        <is>
          <t>Q025L015</t>
        </is>
      </c>
      <c r="B6168" t="inlineStr">
        <is>
          <t>REGIS CORTEZ BUENO</t>
        </is>
      </c>
      <c r="C6168" t="n">
        <v>1</v>
      </c>
      <c r="D6168" t="inlineStr">
        <is>
          <t>IPCA</t>
        </is>
      </c>
      <c r="E6168" t="n">
        <v>0.009488792934583046</v>
      </c>
      <c r="F6168" t="inlineStr">
        <is>
          <t>MENSAL</t>
        </is>
      </c>
      <c r="G6168" t="n">
        <v>45920</v>
      </c>
      <c r="H6168" t="n">
        <v>45920</v>
      </c>
      <c r="I6168" t="n">
        <v>60</v>
      </c>
      <c r="J6168" t="inlineStr">
        <is>
          <t>CARTEIRA</t>
        </is>
      </c>
      <c r="K6168" t="inlineStr">
        <is>
          <t>CONTRATO</t>
        </is>
      </c>
      <c r="L6168" t="n">
        <v>2046.45</v>
      </c>
      <c r="M6168" t="inlineStr">
        <is>
          <t>IBIRAPITANGA FASE 3</t>
        </is>
      </c>
      <c r="N6168" s="142">
        <f>DATE(YEAR(G6168),MONTH(G6168),1)</f>
        <v/>
      </c>
      <c r="O6168" s="132">
        <f>IF(G6168&gt;$K$3,"Futuro","Atraso")</f>
        <v/>
      </c>
      <c r="P6168">
        <f>12*(YEAR(G6168)-YEAR($K$3))+(MONTH(G6168)-MONTH($K$3))</f>
        <v/>
      </c>
      <c r="Q6168" s="366">
        <f>IF(M6168="IBIRAPITANGA FASE 3",IF(O6168="Atraso",L6168,L6168/(1+$I$2)^P6168),IF(O6168="Atraso",L6168,L6168/(1+$I$1)^P6168))</f>
        <v/>
      </c>
      <c r="R6168">
        <f>IF(O6168="Atraso",$K$3-G6168,0)</f>
        <v/>
      </c>
      <c r="S6168">
        <f>IF(R6168&lt;=15,"Até 15",IF(R6168&lt;=30,"Entre 15 e 30",IF(R6168&lt;=60,"Entre 30 e 60",IF(R6168&lt;=90,"Entre 60 e 90",IF(R6168&lt;=120,"Entre 90 e 120",IF(R6168&lt;=150,"Entre 120 e 150",IF(R6168&lt;=180,"Entre 150 e 180","Superior a 180")))))))</f>
        <v/>
      </c>
    </row>
    <row r="6169">
      <c r="A6169" t="inlineStr">
        <is>
          <t>Q025L015</t>
        </is>
      </c>
      <c r="B6169" t="inlineStr">
        <is>
          <t>REGIS CORTEZ BUENO</t>
        </is>
      </c>
      <c r="C6169" t="n">
        <v>1</v>
      </c>
      <c r="D6169" t="inlineStr">
        <is>
          <t>IPCA</t>
        </is>
      </c>
      <c r="E6169" t="n">
        <v>0.009488792934583046</v>
      </c>
      <c r="F6169" t="inlineStr">
        <is>
          <t>MENSAL</t>
        </is>
      </c>
      <c r="G6169" t="n">
        <v>45950</v>
      </c>
      <c r="H6169" t="n">
        <v>45950</v>
      </c>
      <c r="I6169" t="n">
        <v>61</v>
      </c>
      <c r="J6169" t="inlineStr">
        <is>
          <t>CARTEIRA</t>
        </is>
      </c>
      <c r="K6169" t="inlineStr">
        <is>
          <t>CONTRATO</t>
        </is>
      </c>
      <c r="L6169" t="n">
        <v>2046.45</v>
      </c>
      <c r="M6169" t="inlineStr">
        <is>
          <t>IBIRAPITANGA FASE 3</t>
        </is>
      </c>
      <c r="N6169" s="142">
        <f>DATE(YEAR(G6169),MONTH(G6169),1)</f>
        <v/>
      </c>
      <c r="O6169" s="132">
        <f>IF(G6169&gt;$K$3,"Futuro","Atraso")</f>
        <v/>
      </c>
      <c r="P6169">
        <f>12*(YEAR(G6169)-YEAR($K$3))+(MONTH(G6169)-MONTH($K$3))</f>
        <v/>
      </c>
      <c r="Q6169" s="366">
        <f>IF(M6169="IBIRAPITANGA FASE 3",IF(O6169="Atraso",L6169,L6169/(1+$I$2)^P6169),IF(O6169="Atraso",L6169,L6169/(1+$I$1)^P6169))</f>
        <v/>
      </c>
      <c r="R6169">
        <f>IF(O6169="Atraso",$K$3-G6169,0)</f>
        <v/>
      </c>
      <c r="S6169">
        <f>IF(R6169&lt;=15,"Até 15",IF(R6169&lt;=30,"Entre 15 e 30",IF(R6169&lt;=60,"Entre 30 e 60",IF(R6169&lt;=90,"Entre 60 e 90",IF(R6169&lt;=120,"Entre 90 e 120",IF(R6169&lt;=150,"Entre 120 e 150",IF(R6169&lt;=180,"Entre 150 e 180","Superior a 180")))))))</f>
        <v/>
      </c>
    </row>
    <row r="6170">
      <c r="A6170" t="inlineStr">
        <is>
          <t>Q025L015</t>
        </is>
      </c>
      <c r="B6170" t="inlineStr">
        <is>
          <t>REGIS CORTEZ BUENO</t>
        </is>
      </c>
      <c r="C6170" t="n">
        <v>1</v>
      </c>
      <c r="D6170" t="inlineStr">
        <is>
          <t>IPCA</t>
        </is>
      </c>
      <c r="E6170" t="n">
        <v>0.009488792934583046</v>
      </c>
      <c r="F6170" t="inlineStr">
        <is>
          <t>MENSAL</t>
        </is>
      </c>
      <c r="G6170" t="n">
        <v>45981</v>
      </c>
      <c r="H6170" t="n">
        <v>45981</v>
      </c>
      <c r="I6170" t="n">
        <v>62</v>
      </c>
      <c r="J6170" t="inlineStr">
        <is>
          <t>CARTEIRA</t>
        </is>
      </c>
      <c r="K6170" t="inlineStr">
        <is>
          <t>CONTRATO</t>
        </is>
      </c>
      <c r="L6170" t="n">
        <v>2046.45</v>
      </c>
      <c r="M6170" t="inlineStr">
        <is>
          <t>IBIRAPITANGA FASE 3</t>
        </is>
      </c>
      <c r="N6170" s="142">
        <f>DATE(YEAR(G6170),MONTH(G6170),1)</f>
        <v/>
      </c>
      <c r="O6170" s="132">
        <f>IF(G6170&gt;$K$3,"Futuro","Atraso")</f>
        <v/>
      </c>
      <c r="P6170">
        <f>12*(YEAR(G6170)-YEAR($K$3))+(MONTH(G6170)-MONTH($K$3))</f>
        <v/>
      </c>
      <c r="Q6170" s="366">
        <f>IF(M6170="IBIRAPITANGA FASE 3",IF(O6170="Atraso",L6170,L6170/(1+$I$2)^P6170),IF(O6170="Atraso",L6170,L6170/(1+$I$1)^P6170))</f>
        <v/>
      </c>
      <c r="R6170">
        <f>IF(O6170="Atraso",$K$3-G6170,0)</f>
        <v/>
      </c>
      <c r="S6170">
        <f>IF(R6170&lt;=15,"Até 15",IF(R6170&lt;=30,"Entre 15 e 30",IF(R6170&lt;=60,"Entre 30 e 60",IF(R6170&lt;=90,"Entre 60 e 90",IF(R6170&lt;=120,"Entre 90 e 120",IF(R6170&lt;=150,"Entre 120 e 150",IF(R6170&lt;=180,"Entre 150 e 180","Superior a 180")))))))</f>
        <v/>
      </c>
    </row>
    <row r="6171">
      <c r="A6171" t="inlineStr">
        <is>
          <t>Q025L015</t>
        </is>
      </c>
      <c r="B6171" t="inlineStr">
        <is>
          <t>REGIS CORTEZ BUENO</t>
        </is>
      </c>
      <c r="C6171" t="n">
        <v>1</v>
      </c>
      <c r="D6171" t="inlineStr">
        <is>
          <t>IPCA</t>
        </is>
      </c>
      <c r="E6171" t="n">
        <v>0.009488792934583046</v>
      </c>
      <c r="F6171" t="inlineStr">
        <is>
          <t>MENSAL</t>
        </is>
      </c>
      <c r="G6171" t="n">
        <v>46011</v>
      </c>
      <c r="H6171" t="n">
        <v>46011</v>
      </c>
      <c r="I6171" t="n">
        <v>63</v>
      </c>
      <c r="J6171" t="inlineStr">
        <is>
          <t>CARTEIRA</t>
        </is>
      </c>
      <c r="K6171" t="inlineStr">
        <is>
          <t>CONTRATO</t>
        </is>
      </c>
      <c r="L6171" t="n">
        <v>2046.45</v>
      </c>
      <c r="M6171" t="inlineStr">
        <is>
          <t>IBIRAPITANGA FASE 3</t>
        </is>
      </c>
      <c r="N6171" s="142">
        <f>DATE(YEAR(G6171),MONTH(G6171),1)</f>
        <v/>
      </c>
      <c r="O6171" s="132">
        <f>IF(G6171&gt;$K$3,"Futuro","Atraso")</f>
        <v/>
      </c>
      <c r="P6171">
        <f>12*(YEAR(G6171)-YEAR($K$3))+(MONTH(G6171)-MONTH($K$3))</f>
        <v/>
      </c>
      <c r="Q6171" s="366">
        <f>IF(M6171="IBIRAPITANGA FASE 3",IF(O6171="Atraso",L6171,L6171/(1+$I$2)^P6171),IF(O6171="Atraso",L6171,L6171/(1+$I$1)^P6171))</f>
        <v/>
      </c>
      <c r="R6171">
        <f>IF(O6171="Atraso",$K$3-G6171,0)</f>
        <v/>
      </c>
      <c r="S6171">
        <f>IF(R6171&lt;=15,"Até 15",IF(R6171&lt;=30,"Entre 15 e 30",IF(R6171&lt;=60,"Entre 30 e 60",IF(R6171&lt;=90,"Entre 60 e 90",IF(R6171&lt;=120,"Entre 90 e 120",IF(R6171&lt;=150,"Entre 120 e 150",IF(R6171&lt;=180,"Entre 150 e 180","Superior a 180")))))))</f>
        <v/>
      </c>
    </row>
    <row r="6172">
      <c r="A6172" t="inlineStr">
        <is>
          <t>Q025L015</t>
        </is>
      </c>
      <c r="B6172" t="inlineStr">
        <is>
          <t>REGIS CORTEZ BUENO</t>
        </is>
      </c>
      <c r="C6172" t="n">
        <v>1</v>
      </c>
      <c r="D6172" t="inlineStr">
        <is>
          <t>IPCA</t>
        </is>
      </c>
      <c r="E6172" t="n">
        <v>0.009488792934583046</v>
      </c>
      <c r="F6172" t="inlineStr">
        <is>
          <t>MENSAL</t>
        </is>
      </c>
      <c r="G6172" t="n">
        <v>46042</v>
      </c>
      <c r="H6172" t="n">
        <v>46042</v>
      </c>
      <c r="I6172" t="n">
        <v>64</v>
      </c>
      <c r="J6172" t="inlineStr">
        <is>
          <t>CARTEIRA</t>
        </is>
      </c>
      <c r="K6172" t="inlineStr">
        <is>
          <t>CONTRATO</t>
        </is>
      </c>
      <c r="L6172" t="n">
        <v>2046.45</v>
      </c>
      <c r="M6172" t="inlineStr">
        <is>
          <t>IBIRAPITANGA FASE 3</t>
        </is>
      </c>
      <c r="N6172" s="142">
        <f>DATE(YEAR(G6172),MONTH(G6172),1)</f>
        <v/>
      </c>
      <c r="O6172" s="132">
        <f>IF(G6172&gt;$K$3,"Futuro","Atraso")</f>
        <v/>
      </c>
      <c r="P6172">
        <f>12*(YEAR(G6172)-YEAR($K$3))+(MONTH(G6172)-MONTH($K$3))</f>
        <v/>
      </c>
      <c r="Q6172" s="366">
        <f>IF(M6172="IBIRAPITANGA FASE 3",IF(O6172="Atraso",L6172,L6172/(1+$I$2)^P6172),IF(O6172="Atraso",L6172,L6172/(1+$I$1)^P6172))</f>
        <v/>
      </c>
      <c r="R6172">
        <f>IF(O6172="Atraso",$K$3-G6172,0)</f>
        <v/>
      </c>
      <c r="S6172">
        <f>IF(R6172&lt;=15,"Até 15",IF(R6172&lt;=30,"Entre 15 e 30",IF(R6172&lt;=60,"Entre 30 e 60",IF(R6172&lt;=90,"Entre 60 e 90",IF(R6172&lt;=120,"Entre 90 e 120",IF(R6172&lt;=150,"Entre 120 e 150",IF(R6172&lt;=180,"Entre 150 e 180","Superior a 180")))))))</f>
        <v/>
      </c>
    </row>
    <row r="6173">
      <c r="A6173" t="inlineStr">
        <is>
          <t>Q025L015</t>
        </is>
      </c>
      <c r="B6173" t="inlineStr">
        <is>
          <t>REGIS CORTEZ BUENO</t>
        </is>
      </c>
      <c r="C6173" t="n">
        <v>1</v>
      </c>
      <c r="D6173" t="inlineStr">
        <is>
          <t>IPCA</t>
        </is>
      </c>
      <c r="E6173" t="n">
        <v>0.009488792934583046</v>
      </c>
      <c r="F6173" t="inlineStr">
        <is>
          <t>MENSAL</t>
        </is>
      </c>
      <c r="G6173" t="n">
        <v>46073</v>
      </c>
      <c r="H6173" t="n">
        <v>46073</v>
      </c>
      <c r="I6173" t="n">
        <v>65</v>
      </c>
      <c r="J6173" t="inlineStr">
        <is>
          <t>CARTEIRA</t>
        </is>
      </c>
      <c r="K6173" t="inlineStr">
        <is>
          <t>CONTRATO</t>
        </is>
      </c>
      <c r="L6173" t="n">
        <v>2046.45</v>
      </c>
      <c r="M6173" t="inlineStr">
        <is>
          <t>IBIRAPITANGA FASE 3</t>
        </is>
      </c>
      <c r="N6173" s="142">
        <f>DATE(YEAR(G6173),MONTH(G6173),1)</f>
        <v/>
      </c>
      <c r="O6173" s="132">
        <f>IF(G6173&gt;$K$3,"Futuro","Atraso")</f>
        <v/>
      </c>
      <c r="P6173">
        <f>12*(YEAR(G6173)-YEAR($K$3))+(MONTH(G6173)-MONTH($K$3))</f>
        <v/>
      </c>
      <c r="Q6173" s="366">
        <f>IF(M6173="IBIRAPITANGA FASE 3",IF(O6173="Atraso",L6173,L6173/(1+$I$2)^P6173),IF(O6173="Atraso",L6173,L6173/(1+$I$1)^P6173))</f>
        <v/>
      </c>
      <c r="R6173">
        <f>IF(O6173="Atraso",$K$3-G6173,0)</f>
        <v/>
      </c>
      <c r="S6173">
        <f>IF(R6173&lt;=15,"Até 15",IF(R6173&lt;=30,"Entre 15 e 30",IF(R6173&lt;=60,"Entre 30 e 60",IF(R6173&lt;=90,"Entre 60 e 90",IF(R6173&lt;=120,"Entre 90 e 120",IF(R6173&lt;=150,"Entre 120 e 150",IF(R6173&lt;=180,"Entre 150 e 180","Superior a 180")))))))</f>
        <v/>
      </c>
    </row>
    <row r="6174">
      <c r="A6174" t="inlineStr">
        <is>
          <t>Q025L015</t>
        </is>
      </c>
      <c r="B6174" t="inlineStr">
        <is>
          <t>REGIS CORTEZ BUENO</t>
        </is>
      </c>
      <c r="C6174" t="n">
        <v>1</v>
      </c>
      <c r="D6174" t="inlineStr">
        <is>
          <t>IPCA</t>
        </is>
      </c>
      <c r="E6174" t="n">
        <v>0.009488792934583046</v>
      </c>
      <c r="F6174" t="inlineStr">
        <is>
          <t>MENSAL</t>
        </is>
      </c>
      <c r="G6174" t="n">
        <v>46101</v>
      </c>
      <c r="H6174" t="n">
        <v>46101</v>
      </c>
      <c r="I6174" t="n">
        <v>66</v>
      </c>
      <c r="J6174" t="inlineStr">
        <is>
          <t>CARTEIRA</t>
        </is>
      </c>
      <c r="K6174" t="inlineStr">
        <is>
          <t>CONTRATO</t>
        </is>
      </c>
      <c r="L6174" t="n">
        <v>2046.45</v>
      </c>
      <c r="M6174" t="inlineStr">
        <is>
          <t>IBIRAPITANGA FASE 3</t>
        </is>
      </c>
      <c r="N6174" s="142">
        <f>DATE(YEAR(G6174),MONTH(G6174),1)</f>
        <v/>
      </c>
      <c r="O6174" s="132">
        <f>IF(G6174&gt;$K$3,"Futuro","Atraso")</f>
        <v/>
      </c>
      <c r="P6174">
        <f>12*(YEAR(G6174)-YEAR($K$3))+(MONTH(G6174)-MONTH($K$3))</f>
        <v/>
      </c>
      <c r="Q6174" s="366">
        <f>IF(M6174="IBIRAPITANGA FASE 3",IF(O6174="Atraso",L6174,L6174/(1+$I$2)^P6174),IF(O6174="Atraso",L6174,L6174/(1+$I$1)^P6174))</f>
        <v/>
      </c>
      <c r="R6174">
        <f>IF(O6174="Atraso",$K$3-G6174,0)</f>
        <v/>
      </c>
      <c r="S6174">
        <f>IF(R6174&lt;=15,"Até 15",IF(R6174&lt;=30,"Entre 15 e 30",IF(R6174&lt;=60,"Entre 30 e 60",IF(R6174&lt;=90,"Entre 60 e 90",IF(R6174&lt;=120,"Entre 90 e 120",IF(R6174&lt;=150,"Entre 120 e 150",IF(R6174&lt;=180,"Entre 150 e 180","Superior a 180")))))))</f>
        <v/>
      </c>
    </row>
    <row r="6175">
      <c r="A6175" t="inlineStr">
        <is>
          <t>Q025L015</t>
        </is>
      </c>
      <c r="B6175" t="inlineStr">
        <is>
          <t>REGIS CORTEZ BUENO</t>
        </is>
      </c>
      <c r="C6175" t="n">
        <v>1</v>
      </c>
      <c r="D6175" t="inlineStr">
        <is>
          <t>IPCA</t>
        </is>
      </c>
      <c r="E6175" t="n">
        <v>0.009488792934583046</v>
      </c>
      <c r="F6175" t="inlineStr">
        <is>
          <t>MENSAL</t>
        </is>
      </c>
      <c r="G6175" t="n">
        <v>46132</v>
      </c>
      <c r="H6175" t="n">
        <v>46132</v>
      </c>
      <c r="I6175" t="n">
        <v>67</v>
      </c>
      <c r="J6175" t="inlineStr">
        <is>
          <t>CARTEIRA</t>
        </is>
      </c>
      <c r="K6175" t="inlineStr">
        <is>
          <t>CONTRATO</t>
        </is>
      </c>
      <c r="L6175" t="n">
        <v>2046.45</v>
      </c>
      <c r="M6175" t="inlineStr">
        <is>
          <t>IBIRAPITANGA FASE 3</t>
        </is>
      </c>
      <c r="N6175" s="142">
        <f>DATE(YEAR(G6175),MONTH(G6175),1)</f>
        <v/>
      </c>
      <c r="O6175" s="132">
        <f>IF(G6175&gt;$K$3,"Futuro","Atraso")</f>
        <v/>
      </c>
      <c r="P6175">
        <f>12*(YEAR(G6175)-YEAR($K$3))+(MONTH(G6175)-MONTH($K$3))</f>
        <v/>
      </c>
      <c r="Q6175" s="366">
        <f>IF(M6175="IBIRAPITANGA FASE 3",IF(O6175="Atraso",L6175,L6175/(1+$I$2)^P6175),IF(O6175="Atraso",L6175,L6175/(1+$I$1)^P6175))</f>
        <v/>
      </c>
      <c r="R6175">
        <f>IF(O6175="Atraso",$K$3-G6175,0)</f>
        <v/>
      </c>
      <c r="S6175">
        <f>IF(R6175&lt;=15,"Até 15",IF(R6175&lt;=30,"Entre 15 e 30",IF(R6175&lt;=60,"Entre 30 e 60",IF(R6175&lt;=90,"Entre 60 e 90",IF(R6175&lt;=120,"Entre 90 e 120",IF(R6175&lt;=150,"Entre 120 e 150",IF(R6175&lt;=180,"Entre 150 e 180","Superior a 180")))))))</f>
        <v/>
      </c>
    </row>
    <row r="6176">
      <c r="A6176" t="inlineStr">
        <is>
          <t>Q025L015</t>
        </is>
      </c>
      <c r="B6176" t="inlineStr">
        <is>
          <t>REGIS CORTEZ BUENO</t>
        </is>
      </c>
      <c r="C6176" t="n">
        <v>1</v>
      </c>
      <c r="D6176" t="inlineStr">
        <is>
          <t>IPCA</t>
        </is>
      </c>
      <c r="E6176" t="n">
        <v>0.009488792934583046</v>
      </c>
      <c r="F6176" t="inlineStr">
        <is>
          <t>MENSAL</t>
        </is>
      </c>
      <c r="G6176" t="n">
        <v>46162</v>
      </c>
      <c r="H6176" t="n">
        <v>46162</v>
      </c>
      <c r="I6176" t="n">
        <v>68</v>
      </c>
      <c r="J6176" t="inlineStr">
        <is>
          <t>CARTEIRA</t>
        </is>
      </c>
      <c r="K6176" t="inlineStr">
        <is>
          <t>CONTRATO</t>
        </is>
      </c>
      <c r="L6176" t="n">
        <v>2046.45</v>
      </c>
      <c r="M6176" t="inlineStr">
        <is>
          <t>IBIRAPITANGA FASE 3</t>
        </is>
      </c>
      <c r="N6176" s="142">
        <f>DATE(YEAR(G6176),MONTH(G6176),1)</f>
        <v/>
      </c>
      <c r="O6176" s="132">
        <f>IF(G6176&gt;$K$3,"Futuro","Atraso")</f>
        <v/>
      </c>
      <c r="P6176">
        <f>12*(YEAR(G6176)-YEAR($K$3))+(MONTH(G6176)-MONTH($K$3))</f>
        <v/>
      </c>
      <c r="Q6176" s="366">
        <f>IF(M6176="IBIRAPITANGA FASE 3",IF(O6176="Atraso",L6176,L6176/(1+$I$2)^P6176),IF(O6176="Atraso",L6176,L6176/(1+$I$1)^P6176))</f>
        <v/>
      </c>
      <c r="R6176">
        <f>IF(O6176="Atraso",$K$3-G6176,0)</f>
        <v/>
      </c>
      <c r="S6176">
        <f>IF(R6176&lt;=15,"Até 15",IF(R6176&lt;=30,"Entre 15 e 30",IF(R6176&lt;=60,"Entre 30 e 60",IF(R6176&lt;=90,"Entre 60 e 90",IF(R6176&lt;=120,"Entre 90 e 120",IF(R6176&lt;=150,"Entre 120 e 150",IF(R6176&lt;=180,"Entre 150 e 180","Superior a 180")))))))</f>
        <v/>
      </c>
    </row>
    <row r="6177">
      <c r="A6177" t="inlineStr">
        <is>
          <t>Q025L015</t>
        </is>
      </c>
      <c r="B6177" t="inlineStr">
        <is>
          <t>REGIS CORTEZ BUENO</t>
        </is>
      </c>
      <c r="C6177" t="n">
        <v>1</v>
      </c>
      <c r="D6177" t="inlineStr">
        <is>
          <t>IPCA</t>
        </is>
      </c>
      <c r="E6177" t="n">
        <v>0.009488792934583046</v>
      </c>
      <c r="F6177" t="inlineStr">
        <is>
          <t>MENSAL</t>
        </is>
      </c>
      <c r="G6177" t="n">
        <v>46193</v>
      </c>
      <c r="H6177" t="n">
        <v>46193</v>
      </c>
      <c r="I6177" t="n">
        <v>69</v>
      </c>
      <c r="J6177" t="inlineStr">
        <is>
          <t>CARTEIRA</t>
        </is>
      </c>
      <c r="K6177" t="inlineStr">
        <is>
          <t>CONTRATO</t>
        </is>
      </c>
      <c r="L6177" t="n">
        <v>2046.45</v>
      </c>
      <c r="M6177" t="inlineStr">
        <is>
          <t>IBIRAPITANGA FASE 3</t>
        </is>
      </c>
      <c r="N6177" s="142">
        <f>DATE(YEAR(G6177),MONTH(G6177),1)</f>
        <v/>
      </c>
      <c r="O6177" s="132">
        <f>IF(G6177&gt;$K$3,"Futuro","Atraso")</f>
        <v/>
      </c>
      <c r="P6177">
        <f>12*(YEAR(G6177)-YEAR($K$3))+(MONTH(G6177)-MONTH($K$3))</f>
        <v/>
      </c>
      <c r="Q6177" s="366">
        <f>IF(M6177="IBIRAPITANGA FASE 3",IF(O6177="Atraso",L6177,L6177/(1+$I$2)^P6177),IF(O6177="Atraso",L6177,L6177/(1+$I$1)^P6177))</f>
        <v/>
      </c>
      <c r="R6177">
        <f>IF(O6177="Atraso",$K$3-G6177,0)</f>
        <v/>
      </c>
      <c r="S6177">
        <f>IF(R6177&lt;=15,"Até 15",IF(R6177&lt;=30,"Entre 15 e 30",IF(R6177&lt;=60,"Entre 30 e 60",IF(R6177&lt;=90,"Entre 60 e 90",IF(R6177&lt;=120,"Entre 90 e 120",IF(R6177&lt;=150,"Entre 120 e 150",IF(R6177&lt;=180,"Entre 150 e 180","Superior a 180")))))))</f>
        <v/>
      </c>
    </row>
    <row r="6178">
      <c r="A6178" t="inlineStr">
        <is>
          <t>Q025L015</t>
        </is>
      </c>
      <c r="B6178" t="inlineStr">
        <is>
          <t>REGIS CORTEZ BUENO</t>
        </is>
      </c>
      <c r="C6178" t="n">
        <v>1</v>
      </c>
      <c r="D6178" t="inlineStr">
        <is>
          <t>IPCA</t>
        </is>
      </c>
      <c r="E6178" t="n">
        <v>0.009488792934583046</v>
      </c>
      <c r="F6178" t="inlineStr">
        <is>
          <t>MENSAL</t>
        </is>
      </c>
      <c r="G6178" t="n">
        <v>46223</v>
      </c>
      <c r="H6178" t="n">
        <v>46223</v>
      </c>
      <c r="I6178" t="n">
        <v>70</v>
      </c>
      <c r="J6178" t="inlineStr">
        <is>
          <t>CARTEIRA</t>
        </is>
      </c>
      <c r="K6178" t="inlineStr">
        <is>
          <t>CONTRATO</t>
        </is>
      </c>
      <c r="L6178" t="n">
        <v>2046.45</v>
      </c>
      <c r="M6178" t="inlineStr">
        <is>
          <t>IBIRAPITANGA FASE 3</t>
        </is>
      </c>
      <c r="N6178" s="142">
        <f>DATE(YEAR(G6178),MONTH(G6178),1)</f>
        <v/>
      </c>
      <c r="O6178" s="132">
        <f>IF(G6178&gt;$K$3,"Futuro","Atraso")</f>
        <v/>
      </c>
      <c r="P6178">
        <f>12*(YEAR(G6178)-YEAR($K$3))+(MONTH(G6178)-MONTH($K$3))</f>
        <v/>
      </c>
      <c r="Q6178" s="366">
        <f>IF(M6178="IBIRAPITANGA FASE 3",IF(O6178="Atraso",L6178,L6178/(1+$I$2)^P6178),IF(O6178="Atraso",L6178,L6178/(1+$I$1)^P6178))</f>
        <v/>
      </c>
      <c r="R6178">
        <f>IF(O6178="Atraso",$K$3-G6178,0)</f>
        <v/>
      </c>
      <c r="S6178">
        <f>IF(R6178&lt;=15,"Até 15",IF(R6178&lt;=30,"Entre 15 e 30",IF(R6178&lt;=60,"Entre 30 e 60",IF(R6178&lt;=90,"Entre 60 e 90",IF(R6178&lt;=120,"Entre 90 e 120",IF(R6178&lt;=150,"Entre 120 e 150",IF(R6178&lt;=180,"Entre 150 e 180","Superior a 180")))))))</f>
        <v/>
      </c>
    </row>
    <row r="6179">
      <c r="A6179" t="inlineStr">
        <is>
          <t>Q025L015</t>
        </is>
      </c>
      <c r="B6179" t="inlineStr">
        <is>
          <t>REGIS CORTEZ BUENO</t>
        </is>
      </c>
      <c r="C6179" t="n">
        <v>1</v>
      </c>
      <c r="D6179" t="inlineStr">
        <is>
          <t>IPCA</t>
        </is>
      </c>
      <c r="E6179" t="n">
        <v>0.009488792934583046</v>
      </c>
      <c r="F6179" t="inlineStr">
        <is>
          <t>MENSAL</t>
        </is>
      </c>
      <c r="G6179" t="n">
        <v>46254</v>
      </c>
      <c r="H6179" t="n">
        <v>46254</v>
      </c>
      <c r="I6179" t="n">
        <v>71</v>
      </c>
      <c r="J6179" t="inlineStr">
        <is>
          <t>CARTEIRA</t>
        </is>
      </c>
      <c r="K6179" t="inlineStr">
        <is>
          <t>CONTRATO</t>
        </is>
      </c>
      <c r="L6179" t="n">
        <v>2046.45</v>
      </c>
      <c r="M6179" t="inlineStr">
        <is>
          <t>IBIRAPITANGA FASE 3</t>
        </is>
      </c>
      <c r="N6179" s="142">
        <f>DATE(YEAR(G6179),MONTH(G6179),1)</f>
        <v/>
      </c>
      <c r="O6179" s="132">
        <f>IF(G6179&gt;$K$3,"Futuro","Atraso")</f>
        <v/>
      </c>
      <c r="P6179">
        <f>12*(YEAR(G6179)-YEAR($K$3))+(MONTH(G6179)-MONTH($K$3))</f>
        <v/>
      </c>
      <c r="Q6179" s="366">
        <f>IF(M6179="IBIRAPITANGA FASE 3",IF(O6179="Atraso",L6179,L6179/(1+$I$2)^P6179),IF(O6179="Atraso",L6179,L6179/(1+$I$1)^P6179))</f>
        <v/>
      </c>
      <c r="R6179">
        <f>IF(O6179="Atraso",$K$3-G6179,0)</f>
        <v/>
      </c>
      <c r="S6179">
        <f>IF(R6179&lt;=15,"Até 15",IF(R6179&lt;=30,"Entre 15 e 30",IF(R6179&lt;=60,"Entre 30 e 60",IF(R6179&lt;=90,"Entre 60 e 90",IF(R6179&lt;=120,"Entre 90 e 120",IF(R6179&lt;=150,"Entre 120 e 150",IF(R6179&lt;=180,"Entre 150 e 180","Superior a 180")))))))</f>
        <v/>
      </c>
    </row>
    <row r="6180">
      <c r="A6180" t="inlineStr">
        <is>
          <t>Q025L015</t>
        </is>
      </c>
      <c r="B6180" t="inlineStr">
        <is>
          <t>REGIS CORTEZ BUENO</t>
        </is>
      </c>
      <c r="C6180" t="n">
        <v>1</v>
      </c>
      <c r="D6180" t="inlineStr">
        <is>
          <t>IPCA</t>
        </is>
      </c>
      <c r="E6180" t="n">
        <v>0.009488792934583046</v>
      </c>
      <c r="F6180" t="inlineStr">
        <is>
          <t>MENSAL</t>
        </is>
      </c>
      <c r="G6180" t="n">
        <v>46285</v>
      </c>
      <c r="H6180" t="n">
        <v>46285</v>
      </c>
      <c r="I6180" t="n">
        <v>72</v>
      </c>
      <c r="J6180" t="inlineStr">
        <is>
          <t>CARTEIRA</t>
        </is>
      </c>
      <c r="K6180" t="inlineStr">
        <is>
          <t>CONTRATO</t>
        </is>
      </c>
      <c r="L6180" t="n">
        <v>2046.45</v>
      </c>
      <c r="M6180" t="inlineStr">
        <is>
          <t>IBIRAPITANGA FASE 3</t>
        </is>
      </c>
      <c r="N6180" s="142">
        <f>DATE(YEAR(G6180),MONTH(G6180),1)</f>
        <v/>
      </c>
      <c r="O6180" s="132">
        <f>IF(G6180&gt;$K$3,"Futuro","Atraso")</f>
        <v/>
      </c>
      <c r="P6180">
        <f>12*(YEAR(G6180)-YEAR($K$3))+(MONTH(G6180)-MONTH($K$3))</f>
        <v/>
      </c>
      <c r="Q6180" s="366">
        <f>IF(M6180="IBIRAPITANGA FASE 3",IF(O6180="Atraso",L6180,L6180/(1+$I$2)^P6180),IF(O6180="Atraso",L6180,L6180/(1+$I$1)^P6180))</f>
        <v/>
      </c>
      <c r="R6180">
        <f>IF(O6180="Atraso",$K$3-G6180,0)</f>
        <v/>
      </c>
      <c r="S6180">
        <f>IF(R6180&lt;=15,"Até 15",IF(R6180&lt;=30,"Entre 15 e 30",IF(R6180&lt;=60,"Entre 30 e 60",IF(R6180&lt;=90,"Entre 60 e 90",IF(R6180&lt;=120,"Entre 90 e 120",IF(R6180&lt;=150,"Entre 120 e 150",IF(R6180&lt;=180,"Entre 150 e 180","Superior a 180")))))))</f>
        <v/>
      </c>
    </row>
    <row r="6181">
      <c r="A6181" t="inlineStr">
        <is>
          <t>Q025L015</t>
        </is>
      </c>
      <c r="B6181" t="inlineStr">
        <is>
          <t>REGIS CORTEZ BUENO</t>
        </is>
      </c>
      <c r="C6181" t="n">
        <v>1</v>
      </c>
      <c r="D6181" t="inlineStr">
        <is>
          <t>IPCA</t>
        </is>
      </c>
      <c r="E6181" t="n">
        <v>0.009488792934583046</v>
      </c>
      <c r="F6181" t="inlineStr">
        <is>
          <t>MENSAL</t>
        </is>
      </c>
      <c r="G6181" t="n">
        <v>46315</v>
      </c>
      <c r="H6181" t="n">
        <v>46315</v>
      </c>
      <c r="I6181" t="n">
        <v>73</v>
      </c>
      <c r="J6181" t="inlineStr">
        <is>
          <t>CARTEIRA</t>
        </is>
      </c>
      <c r="K6181" t="inlineStr">
        <is>
          <t>CONTRATO</t>
        </is>
      </c>
      <c r="L6181" t="n">
        <v>2046.45</v>
      </c>
      <c r="M6181" t="inlineStr">
        <is>
          <t>IBIRAPITANGA FASE 3</t>
        </is>
      </c>
      <c r="N6181" s="142">
        <f>DATE(YEAR(G6181),MONTH(G6181),1)</f>
        <v/>
      </c>
      <c r="O6181" s="132">
        <f>IF(G6181&gt;$K$3,"Futuro","Atraso")</f>
        <v/>
      </c>
      <c r="P6181">
        <f>12*(YEAR(G6181)-YEAR($K$3))+(MONTH(G6181)-MONTH($K$3))</f>
        <v/>
      </c>
      <c r="Q6181" s="366">
        <f>IF(M6181="IBIRAPITANGA FASE 3",IF(O6181="Atraso",L6181,L6181/(1+$I$2)^P6181),IF(O6181="Atraso",L6181,L6181/(1+$I$1)^P6181))</f>
        <v/>
      </c>
      <c r="R6181">
        <f>IF(O6181="Atraso",$K$3-G6181,0)</f>
        <v/>
      </c>
      <c r="S6181">
        <f>IF(R6181&lt;=15,"Até 15",IF(R6181&lt;=30,"Entre 15 e 30",IF(R6181&lt;=60,"Entre 30 e 60",IF(R6181&lt;=90,"Entre 60 e 90",IF(R6181&lt;=120,"Entre 90 e 120",IF(R6181&lt;=150,"Entre 120 e 150",IF(R6181&lt;=180,"Entre 150 e 180","Superior a 180")))))))</f>
        <v/>
      </c>
    </row>
    <row r="6182">
      <c r="A6182" t="inlineStr">
        <is>
          <t>Q025L015</t>
        </is>
      </c>
      <c r="B6182" t="inlineStr">
        <is>
          <t>REGIS CORTEZ BUENO</t>
        </is>
      </c>
      <c r="C6182" t="n">
        <v>1</v>
      </c>
      <c r="D6182" t="inlineStr">
        <is>
          <t>IPCA</t>
        </is>
      </c>
      <c r="E6182" t="n">
        <v>0.009488792934583046</v>
      </c>
      <c r="F6182" t="inlineStr">
        <is>
          <t>MENSAL</t>
        </is>
      </c>
      <c r="G6182" t="n">
        <v>46346</v>
      </c>
      <c r="H6182" t="n">
        <v>46346</v>
      </c>
      <c r="I6182" t="n">
        <v>74</v>
      </c>
      <c r="J6182" t="inlineStr">
        <is>
          <t>CARTEIRA</t>
        </is>
      </c>
      <c r="K6182" t="inlineStr">
        <is>
          <t>CONTRATO</t>
        </is>
      </c>
      <c r="L6182" t="n">
        <v>2046.45</v>
      </c>
      <c r="M6182" t="inlineStr">
        <is>
          <t>IBIRAPITANGA FASE 3</t>
        </is>
      </c>
      <c r="N6182" s="142">
        <f>DATE(YEAR(G6182),MONTH(G6182),1)</f>
        <v/>
      </c>
      <c r="O6182" s="132">
        <f>IF(G6182&gt;$K$3,"Futuro","Atraso")</f>
        <v/>
      </c>
      <c r="P6182">
        <f>12*(YEAR(G6182)-YEAR($K$3))+(MONTH(G6182)-MONTH($K$3))</f>
        <v/>
      </c>
      <c r="Q6182" s="366">
        <f>IF(M6182="IBIRAPITANGA FASE 3",IF(O6182="Atraso",L6182,L6182/(1+$I$2)^P6182),IF(O6182="Atraso",L6182,L6182/(1+$I$1)^P6182))</f>
        <v/>
      </c>
      <c r="R6182">
        <f>IF(O6182="Atraso",$K$3-G6182,0)</f>
        <v/>
      </c>
      <c r="S6182">
        <f>IF(R6182&lt;=15,"Até 15",IF(R6182&lt;=30,"Entre 15 e 30",IF(R6182&lt;=60,"Entre 30 e 60",IF(R6182&lt;=90,"Entre 60 e 90",IF(R6182&lt;=120,"Entre 90 e 120",IF(R6182&lt;=150,"Entre 120 e 150",IF(R6182&lt;=180,"Entre 150 e 180","Superior a 180")))))))</f>
        <v/>
      </c>
    </row>
    <row r="6183">
      <c r="A6183" t="inlineStr">
        <is>
          <t>Q025L015</t>
        </is>
      </c>
      <c r="B6183" t="inlineStr">
        <is>
          <t>REGIS CORTEZ BUENO</t>
        </is>
      </c>
      <c r="C6183" t="n">
        <v>1</v>
      </c>
      <c r="D6183" t="inlineStr">
        <is>
          <t>IPCA</t>
        </is>
      </c>
      <c r="E6183" t="n">
        <v>0.009488792934583046</v>
      </c>
      <c r="F6183" t="inlineStr">
        <is>
          <t>MENSAL</t>
        </is>
      </c>
      <c r="G6183" t="n">
        <v>46376</v>
      </c>
      <c r="H6183" t="n">
        <v>46376</v>
      </c>
      <c r="I6183" t="n">
        <v>75</v>
      </c>
      <c r="J6183" t="inlineStr">
        <is>
          <t>CARTEIRA</t>
        </is>
      </c>
      <c r="K6183" t="inlineStr">
        <is>
          <t>CONTRATO</t>
        </is>
      </c>
      <c r="L6183" t="n">
        <v>2046.45</v>
      </c>
      <c r="M6183" t="inlineStr">
        <is>
          <t>IBIRAPITANGA FASE 3</t>
        </is>
      </c>
      <c r="N6183" s="142">
        <f>DATE(YEAR(G6183),MONTH(G6183),1)</f>
        <v/>
      </c>
      <c r="O6183" s="132">
        <f>IF(G6183&gt;$K$3,"Futuro","Atraso")</f>
        <v/>
      </c>
      <c r="P6183">
        <f>12*(YEAR(G6183)-YEAR($K$3))+(MONTH(G6183)-MONTH($K$3))</f>
        <v/>
      </c>
      <c r="Q6183" s="366">
        <f>IF(M6183="IBIRAPITANGA FASE 3",IF(O6183="Atraso",L6183,L6183/(1+$I$2)^P6183),IF(O6183="Atraso",L6183,L6183/(1+$I$1)^P6183))</f>
        <v/>
      </c>
      <c r="R6183">
        <f>IF(O6183="Atraso",$K$3-G6183,0)</f>
        <v/>
      </c>
      <c r="S6183">
        <f>IF(R6183&lt;=15,"Até 15",IF(R6183&lt;=30,"Entre 15 e 30",IF(R6183&lt;=60,"Entre 30 e 60",IF(R6183&lt;=90,"Entre 60 e 90",IF(R6183&lt;=120,"Entre 90 e 120",IF(R6183&lt;=150,"Entre 120 e 150",IF(R6183&lt;=180,"Entre 150 e 180","Superior a 180")))))))</f>
        <v/>
      </c>
    </row>
    <row r="6184">
      <c r="A6184" t="inlineStr">
        <is>
          <t>Q025L015</t>
        </is>
      </c>
      <c r="B6184" t="inlineStr">
        <is>
          <t>REGIS CORTEZ BUENO</t>
        </is>
      </c>
      <c r="C6184" t="n">
        <v>1</v>
      </c>
      <c r="D6184" t="inlineStr">
        <is>
          <t>IPCA</t>
        </is>
      </c>
      <c r="E6184" t="n">
        <v>0.009488792934583046</v>
      </c>
      <c r="F6184" t="inlineStr">
        <is>
          <t>MENSAL</t>
        </is>
      </c>
      <c r="G6184" t="n">
        <v>46407</v>
      </c>
      <c r="H6184" t="n">
        <v>46407</v>
      </c>
      <c r="I6184" t="n">
        <v>76</v>
      </c>
      <c r="J6184" t="inlineStr">
        <is>
          <t>CARTEIRA</t>
        </is>
      </c>
      <c r="K6184" t="inlineStr">
        <is>
          <t>CONTRATO</t>
        </is>
      </c>
      <c r="L6184" t="n">
        <v>2046.45</v>
      </c>
      <c r="M6184" t="inlineStr">
        <is>
          <t>IBIRAPITANGA FASE 3</t>
        </is>
      </c>
      <c r="N6184" s="142">
        <f>DATE(YEAR(G6184),MONTH(G6184),1)</f>
        <v/>
      </c>
      <c r="O6184" s="132">
        <f>IF(G6184&gt;$K$3,"Futuro","Atraso")</f>
        <v/>
      </c>
      <c r="P6184">
        <f>12*(YEAR(G6184)-YEAR($K$3))+(MONTH(G6184)-MONTH($K$3))</f>
        <v/>
      </c>
      <c r="Q6184" s="366">
        <f>IF(M6184="IBIRAPITANGA FASE 3",IF(O6184="Atraso",L6184,L6184/(1+$I$2)^P6184),IF(O6184="Atraso",L6184,L6184/(1+$I$1)^P6184))</f>
        <v/>
      </c>
      <c r="R6184">
        <f>IF(O6184="Atraso",$K$3-G6184,0)</f>
        <v/>
      </c>
      <c r="S6184">
        <f>IF(R6184&lt;=15,"Até 15",IF(R6184&lt;=30,"Entre 15 e 30",IF(R6184&lt;=60,"Entre 30 e 60",IF(R6184&lt;=90,"Entre 60 e 90",IF(R6184&lt;=120,"Entre 90 e 120",IF(R6184&lt;=150,"Entre 120 e 150",IF(R6184&lt;=180,"Entre 150 e 180","Superior a 180")))))))</f>
        <v/>
      </c>
    </row>
    <row r="6185">
      <c r="A6185" t="inlineStr">
        <is>
          <t>Q025L015</t>
        </is>
      </c>
      <c r="B6185" t="inlineStr">
        <is>
          <t>REGIS CORTEZ BUENO</t>
        </is>
      </c>
      <c r="C6185" t="n">
        <v>1</v>
      </c>
      <c r="D6185" t="inlineStr">
        <is>
          <t>IPCA</t>
        </is>
      </c>
      <c r="E6185" t="n">
        <v>0.009488792934583046</v>
      </c>
      <c r="F6185" t="inlineStr">
        <is>
          <t>MENSAL</t>
        </is>
      </c>
      <c r="G6185" t="n">
        <v>46438</v>
      </c>
      <c r="H6185" t="n">
        <v>46438</v>
      </c>
      <c r="I6185" t="n">
        <v>77</v>
      </c>
      <c r="J6185" t="inlineStr">
        <is>
          <t>CARTEIRA</t>
        </is>
      </c>
      <c r="K6185" t="inlineStr">
        <is>
          <t>CONTRATO</t>
        </is>
      </c>
      <c r="L6185" t="n">
        <v>2046.45</v>
      </c>
      <c r="M6185" t="inlineStr">
        <is>
          <t>IBIRAPITANGA FASE 3</t>
        </is>
      </c>
      <c r="N6185" s="142">
        <f>DATE(YEAR(G6185),MONTH(G6185),1)</f>
        <v/>
      </c>
      <c r="O6185" s="132">
        <f>IF(G6185&gt;$K$3,"Futuro","Atraso")</f>
        <v/>
      </c>
      <c r="P6185">
        <f>12*(YEAR(G6185)-YEAR($K$3))+(MONTH(G6185)-MONTH($K$3))</f>
        <v/>
      </c>
      <c r="Q6185" s="366">
        <f>IF(M6185="IBIRAPITANGA FASE 3",IF(O6185="Atraso",L6185,L6185/(1+$I$2)^P6185),IF(O6185="Atraso",L6185,L6185/(1+$I$1)^P6185))</f>
        <v/>
      </c>
      <c r="R6185">
        <f>IF(O6185="Atraso",$K$3-G6185,0)</f>
        <v/>
      </c>
      <c r="S6185">
        <f>IF(R6185&lt;=15,"Até 15",IF(R6185&lt;=30,"Entre 15 e 30",IF(R6185&lt;=60,"Entre 30 e 60",IF(R6185&lt;=90,"Entre 60 e 90",IF(R6185&lt;=120,"Entre 90 e 120",IF(R6185&lt;=150,"Entre 120 e 150",IF(R6185&lt;=180,"Entre 150 e 180","Superior a 180")))))))</f>
        <v/>
      </c>
    </row>
    <row r="6186">
      <c r="A6186" t="inlineStr">
        <is>
          <t>Q025L015</t>
        </is>
      </c>
      <c r="B6186" t="inlineStr">
        <is>
          <t>REGIS CORTEZ BUENO</t>
        </is>
      </c>
      <c r="C6186" t="n">
        <v>1</v>
      </c>
      <c r="D6186" t="inlineStr">
        <is>
          <t>IPCA</t>
        </is>
      </c>
      <c r="E6186" t="n">
        <v>0.009488792934583046</v>
      </c>
      <c r="F6186" t="inlineStr">
        <is>
          <t>MENSAL</t>
        </is>
      </c>
      <c r="G6186" t="n">
        <v>46466</v>
      </c>
      <c r="H6186" t="n">
        <v>46466</v>
      </c>
      <c r="I6186" t="n">
        <v>78</v>
      </c>
      <c r="J6186" t="inlineStr">
        <is>
          <t>CARTEIRA</t>
        </is>
      </c>
      <c r="K6186" t="inlineStr">
        <is>
          <t>CONTRATO</t>
        </is>
      </c>
      <c r="L6186" t="n">
        <v>2046.45</v>
      </c>
      <c r="M6186" t="inlineStr">
        <is>
          <t>IBIRAPITANGA FASE 3</t>
        </is>
      </c>
      <c r="N6186" s="142">
        <f>DATE(YEAR(G6186),MONTH(G6186),1)</f>
        <v/>
      </c>
      <c r="O6186" s="132">
        <f>IF(G6186&gt;$K$3,"Futuro","Atraso")</f>
        <v/>
      </c>
      <c r="P6186">
        <f>12*(YEAR(G6186)-YEAR($K$3))+(MONTH(G6186)-MONTH($K$3))</f>
        <v/>
      </c>
      <c r="Q6186" s="366">
        <f>IF(M6186="IBIRAPITANGA FASE 3",IF(O6186="Atraso",L6186,L6186/(1+$I$2)^P6186),IF(O6186="Atraso",L6186,L6186/(1+$I$1)^P6186))</f>
        <v/>
      </c>
      <c r="R6186">
        <f>IF(O6186="Atraso",$K$3-G6186,0)</f>
        <v/>
      </c>
      <c r="S6186">
        <f>IF(R6186&lt;=15,"Até 15",IF(R6186&lt;=30,"Entre 15 e 30",IF(R6186&lt;=60,"Entre 30 e 60",IF(R6186&lt;=90,"Entre 60 e 90",IF(R6186&lt;=120,"Entre 90 e 120",IF(R6186&lt;=150,"Entre 120 e 150",IF(R6186&lt;=180,"Entre 150 e 180","Superior a 180")))))))</f>
        <v/>
      </c>
    </row>
    <row r="6187">
      <c r="A6187" t="inlineStr">
        <is>
          <t>Q025L015</t>
        </is>
      </c>
      <c r="B6187" t="inlineStr">
        <is>
          <t>REGIS CORTEZ BUENO</t>
        </is>
      </c>
      <c r="C6187" t="n">
        <v>1</v>
      </c>
      <c r="D6187" t="inlineStr">
        <is>
          <t>IPCA</t>
        </is>
      </c>
      <c r="E6187" t="n">
        <v>0.009488792934583046</v>
      </c>
      <c r="F6187" t="inlineStr">
        <is>
          <t>MENSAL</t>
        </is>
      </c>
      <c r="G6187" t="n">
        <v>46497</v>
      </c>
      <c r="H6187" t="n">
        <v>46497</v>
      </c>
      <c r="I6187" t="n">
        <v>79</v>
      </c>
      <c r="J6187" t="inlineStr">
        <is>
          <t>CARTEIRA</t>
        </is>
      </c>
      <c r="K6187" t="inlineStr">
        <is>
          <t>CONTRATO</t>
        </is>
      </c>
      <c r="L6187" t="n">
        <v>2046.45</v>
      </c>
      <c r="M6187" t="inlineStr">
        <is>
          <t>IBIRAPITANGA FASE 3</t>
        </is>
      </c>
      <c r="N6187" s="142">
        <f>DATE(YEAR(G6187),MONTH(G6187),1)</f>
        <v/>
      </c>
      <c r="O6187" s="132">
        <f>IF(G6187&gt;$K$3,"Futuro","Atraso")</f>
        <v/>
      </c>
      <c r="P6187">
        <f>12*(YEAR(G6187)-YEAR($K$3))+(MONTH(G6187)-MONTH($K$3))</f>
        <v/>
      </c>
      <c r="Q6187" s="366">
        <f>IF(M6187="IBIRAPITANGA FASE 3",IF(O6187="Atraso",L6187,L6187/(1+$I$2)^P6187),IF(O6187="Atraso",L6187,L6187/(1+$I$1)^P6187))</f>
        <v/>
      </c>
      <c r="R6187">
        <f>IF(O6187="Atraso",$K$3-G6187,0)</f>
        <v/>
      </c>
      <c r="S6187">
        <f>IF(R6187&lt;=15,"Até 15",IF(R6187&lt;=30,"Entre 15 e 30",IF(R6187&lt;=60,"Entre 30 e 60",IF(R6187&lt;=90,"Entre 60 e 90",IF(R6187&lt;=120,"Entre 90 e 120",IF(R6187&lt;=150,"Entre 120 e 150",IF(R6187&lt;=180,"Entre 150 e 180","Superior a 180")))))))</f>
        <v/>
      </c>
    </row>
    <row r="6188">
      <c r="A6188" t="inlineStr">
        <is>
          <t>Q025L015</t>
        </is>
      </c>
      <c r="B6188" t="inlineStr">
        <is>
          <t>REGIS CORTEZ BUENO</t>
        </is>
      </c>
      <c r="C6188" t="n">
        <v>1</v>
      </c>
      <c r="D6188" t="inlineStr">
        <is>
          <t>IPCA</t>
        </is>
      </c>
      <c r="E6188" t="n">
        <v>0.009488792934583046</v>
      </c>
      <c r="F6188" t="inlineStr">
        <is>
          <t>MENSAL</t>
        </is>
      </c>
      <c r="G6188" t="n">
        <v>46527</v>
      </c>
      <c r="H6188" t="n">
        <v>46527</v>
      </c>
      <c r="I6188" t="n">
        <v>80</v>
      </c>
      <c r="J6188" t="inlineStr">
        <is>
          <t>CARTEIRA</t>
        </is>
      </c>
      <c r="K6188" t="inlineStr">
        <is>
          <t>CONTRATO</t>
        </is>
      </c>
      <c r="L6188" t="n">
        <v>2046.45</v>
      </c>
      <c r="M6188" t="inlineStr">
        <is>
          <t>IBIRAPITANGA FASE 3</t>
        </is>
      </c>
      <c r="N6188" s="142">
        <f>DATE(YEAR(G6188),MONTH(G6188),1)</f>
        <v/>
      </c>
      <c r="O6188" s="132">
        <f>IF(G6188&gt;$K$3,"Futuro","Atraso")</f>
        <v/>
      </c>
      <c r="P6188">
        <f>12*(YEAR(G6188)-YEAR($K$3))+(MONTH(G6188)-MONTH($K$3))</f>
        <v/>
      </c>
      <c r="Q6188" s="366">
        <f>IF(M6188="IBIRAPITANGA FASE 3",IF(O6188="Atraso",L6188,L6188/(1+$I$2)^P6188),IF(O6188="Atraso",L6188,L6188/(1+$I$1)^P6188))</f>
        <v/>
      </c>
      <c r="R6188">
        <f>IF(O6188="Atraso",$K$3-G6188,0)</f>
        <v/>
      </c>
      <c r="S6188">
        <f>IF(R6188&lt;=15,"Até 15",IF(R6188&lt;=30,"Entre 15 e 30",IF(R6188&lt;=60,"Entre 30 e 60",IF(R6188&lt;=90,"Entre 60 e 90",IF(R6188&lt;=120,"Entre 90 e 120",IF(R6188&lt;=150,"Entre 120 e 150",IF(R6188&lt;=180,"Entre 150 e 180","Superior a 180")))))))</f>
        <v/>
      </c>
    </row>
    <row r="6189">
      <c r="A6189" t="inlineStr">
        <is>
          <t>Q025L015</t>
        </is>
      </c>
      <c r="B6189" t="inlineStr">
        <is>
          <t>REGIS CORTEZ BUENO</t>
        </is>
      </c>
      <c r="C6189" t="n">
        <v>1</v>
      </c>
      <c r="D6189" t="inlineStr">
        <is>
          <t>IPCA</t>
        </is>
      </c>
      <c r="E6189" t="n">
        <v>0.009488792934583046</v>
      </c>
      <c r="F6189" t="inlineStr">
        <is>
          <t>MENSAL</t>
        </is>
      </c>
      <c r="G6189" t="n">
        <v>46558</v>
      </c>
      <c r="H6189" t="n">
        <v>46558</v>
      </c>
      <c r="I6189" t="n">
        <v>81</v>
      </c>
      <c r="J6189" t="inlineStr">
        <is>
          <t>CARTEIRA</t>
        </is>
      </c>
      <c r="K6189" t="inlineStr">
        <is>
          <t>CONTRATO</t>
        </is>
      </c>
      <c r="L6189" t="n">
        <v>2046.45</v>
      </c>
      <c r="M6189" t="inlineStr">
        <is>
          <t>IBIRAPITANGA FASE 3</t>
        </is>
      </c>
      <c r="N6189" s="142">
        <f>DATE(YEAR(G6189),MONTH(G6189),1)</f>
        <v/>
      </c>
      <c r="O6189" s="132">
        <f>IF(G6189&gt;$K$3,"Futuro","Atraso")</f>
        <v/>
      </c>
      <c r="P6189">
        <f>12*(YEAR(G6189)-YEAR($K$3))+(MONTH(G6189)-MONTH($K$3))</f>
        <v/>
      </c>
      <c r="Q6189" s="366">
        <f>IF(M6189="IBIRAPITANGA FASE 3",IF(O6189="Atraso",L6189,L6189/(1+$I$2)^P6189),IF(O6189="Atraso",L6189,L6189/(1+$I$1)^P6189))</f>
        <v/>
      </c>
      <c r="R6189">
        <f>IF(O6189="Atraso",$K$3-G6189,0)</f>
        <v/>
      </c>
      <c r="S6189">
        <f>IF(R6189&lt;=15,"Até 15",IF(R6189&lt;=30,"Entre 15 e 30",IF(R6189&lt;=60,"Entre 30 e 60",IF(R6189&lt;=90,"Entre 60 e 90",IF(R6189&lt;=120,"Entre 90 e 120",IF(R6189&lt;=150,"Entre 120 e 150",IF(R6189&lt;=180,"Entre 150 e 180","Superior a 180")))))))</f>
        <v/>
      </c>
    </row>
    <row r="6190">
      <c r="A6190" t="inlineStr">
        <is>
          <t>Q025L015</t>
        </is>
      </c>
      <c r="B6190" t="inlineStr">
        <is>
          <t>REGIS CORTEZ BUENO</t>
        </is>
      </c>
      <c r="C6190" t="n">
        <v>1</v>
      </c>
      <c r="D6190" t="inlineStr">
        <is>
          <t>IPCA</t>
        </is>
      </c>
      <c r="E6190" t="n">
        <v>0.009488792934583046</v>
      </c>
      <c r="F6190" t="inlineStr">
        <is>
          <t>MENSAL</t>
        </is>
      </c>
      <c r="G6190" t="n">
        <v>46588</v>
      </c>
      <c r="H6190" t="n">
        <v>46588</v>
      </c>
      <c r="I6190" t="n">
        <v>82</v>
      </c>
      <c r="J6190" t="inlineStr">
        <is>
          <t>CARTEIRA</t>
        </is>
      </c>
      <c r="K6190" t="inlineStr">
        <is>
          <t>CONTRATO</t>
        </is>
      </c>
      <c r="L6190" t="n">
        <v>2046.45</v>
      </c>
      <c r="M6190" t="inlineStr">
        <is>
          <t>IBIRAPITANGA FASE 3</t>
        </is>
      </c>
      <c r="N6190" s="142">
        <f>DATE(YEAR(G6190),MONTH(G6190),1)</f>
        <v/>
      </c>
      <c r="O6190" s="132">
        <f>IF(G6190&gt;$K$3,"Futuro","Atraso")</f>
        <v/>
      </c>
      <c r="P6190">
        <f>12*(YEAR(G6190)-YEAR($K$3))+(MONTH(G6190)-MONTH($K$3))</f>
        <v/>
      </c>
      <c r="Q6190" s="366">
        <f>IF(M6190="IBIRAPITANGA FASE 3",IF(O6190="Atraso",L6190,L6190/(1+$I$2)^P6190),IF(O6190="Atraso",L6190,L6190/(1+$I$1)^P6190))</f>
        <v/>
      </c>
      <c r="R6190">
        <f>IF(O6190="Atraso",$K$3-G6190,0)</f>
        <v/>
      </c>
      <c r="S6190">
        <f>IF(R6190&lt;=15,"Até 15",IF(R6190&lt;=30,"Entre 15 e 30",IF(R6190&lt;=60,"Entre 30 e 60",IF(R6190&lt;=90,"Entre 60 e 90",IF(R6190&lt;=120,"Entre 90 e 120",IF(R6190&lt;=150,"Entre 120 e 150",IF(R6190&lt;=180,"Entre 150 e 180","Superior a 180")))))))</f>
        <v/>
      </c>
    </row>
    <row r="6191">
      <c r="A6191" t="inlineStr">
        <is>
          <t>Q025L015</t>
        </is>
      </c>
      <c r="B6191" t="inlineStr">
        <is>
          <t>REGIS CORTEZ BUENO</t>
        </is>
      </c>
      <c r="C6191" t="n">
        <v>1</v>
      </c>
      <c r="D6191" t="inlineStr">
        <is>
          <t>IPCA</t>
        </is>
      </c>
      <c r="E6191" t="n">
        <v>0.009488792934583046</v>
      </c>
      <c r="F6191" t="inlineStr">
        <is>
          <t>MENSAL</t>
        </is>
      </c>
      <c r="G6191" t="n">
        <v>46619</v>
      </c>
      <c r="H6191" t="n">
        <v>46619</v>
      </c>
      <c r="I6191" t="n">
        <v>83</v>
      </c>
      <c r="J6191" t="inlineStr">
        <is>
          <t>CARTEIRA</t>
        </is>
      </c>
      <c r="K6191" t="inlineStr">
        <is>
          <t>CONTRATO</t>
        </is>
      </c>
      <c r="L6191" t="n">
        <v>2046.45</v>
      </c>
      <c r="M6191" t="inlineStr">
        <is>
          <t>IBIRAPITANGA FASE 3</t>
        </is>
      </c>
      <c r="N6191" s="142">
        <f>DATE(YEAR(G6191),MONTH(G6191),1)</f>
        <v/>
      </c>
      <c r="O6191" s="132">
        <f>IF(G6191&gt;$K$3,"Futuro","Atraso")</f>
        <v/>
      </c>
      <c r="P6191">
        <f>12*(YEAR(G6191)-YEAR($K$3))+(MONTH(G6191)-MONTH($K$3))</f>
        <v/>
      </c>
      <c r="Q6191" s="366">
        <f>IF(M6191="IBIRAPITANGA FASE 3",IF(O6191="Atraso",L6191,L6191/(1+$I$2)^P6191),IF(O6191="Atraso",L6191,L6191/(1+$I$1)^P6191))</f>
        <v/>
      </c>
      <c r="R6191">
        <f>IF(O6191="Atraso",$K$3-G6191,0)</f>
        <v/>
      </c>
      <c r="S6191">
        <f>IF(R6191&lt;=15,"Até 15",IF(R6191&lt;=30,"Entre 15 e 30",IF(R6191&lt;=60,"Entre 30 e 60",IF(R6191&lt;=90,"Entre 60 e 90",IF(R6191&lt;=120,"Entre 90 e 120",IF(R6191&lt;=150,"Entre 120 e 150",IF(R6191&lt;=180,"Entre 150 e 180","Superior a 180")))))))</f>
        <v/>
      </c>
    </row>
    <row r="6192">
      <c r="A6192" t="inlineStr">
        <is>
          <t>Q025L015</t>
        </is>
      </c>
      <c r="B6192" t="inlineStr">
        <is>
          <t>REGIS CORTEZ BUENO</t>
        </is>
      </c>
      <c r="C6192" t="n">
        <v>1</v>
      </c>
      <c r="D6192" t="inlineStr">
        <is>
          <t>IPCA</t>
        </is>
      </c>
      <c r="E6192" t="n">
        <v>0.009488792934583046</v>
      </c>
      <c r="F6192" t="inlineStr">
        <is>
          <t>MENSAL</t>
        </is>
      </c>
      <c r="G6192" t="n">
        <v>46650</v>
      </c>
      <c r="H6192" t="n">
        <v>46650</v>
      </c>
      <c r="I6192" t="n">
        <v>84</v>
      </c>
      <c r="J6192" t="inlineStr">
        <is>
          <t>CARTEIRA</t>
        </is>
      </c>
      <c r="K6192" t="inlineStr">
        <is>
          <t>CONTRATO</t>
        </is>
      </c>
      <c r="L6192" t="n">
        <v>2046.45</v>
      </c>
      <c r="M6192" t="inlineStr">
        <is>
          <t>IBIRAPITANGA FASE 3</t>
        </is>
      </c>
      <c r="N6192" s="142">
        <f>DATE(YEAR(G6192),MONTH(G6192),1)</f>
        <v/>
      </c>
      <c r="O6192" s="132">
        <f>IF(G6192&gt;$K$3,"Futuro","Atraso")</f>
        <v/>
      </c>
      <c r="P6192">
        <f>12*(YEAR(G6192)-YEAR($K$3))+(MONTH(G6192)-MONTH($K$3))</f>
        <v/>
      </c>
      <c r="Q6192" s="366">
        <f>IF(M6192="IBIRAPITANGA FASE 3",IF(O6192="Atraso",L6192,L6192/(1+$I$2)^P6192),IF(O6192="Atraso",L6192,L6192/(1+$I$1)^P6192))</f>
        <v/>
      </c>
      <c r="R6192">
        <f>IF(O6192="Atraso",$K$3-G6192,0)</f>
        <v/>
      </c>
      <c r="S6192">
        <f>IF(R6192&lt;=15,"Até 15",IF(R6192&lt;=30,"Entre 15 e 30",IF(R6192&lt;=60,"Entre 30 e 60",IF(R6192&lt;=90,"Entre 60 e 90",IF(R6192&lt;=120,"Entre 90 e 120",IF(R6192&lt;=150,"Entre 120 e 150",IF(R6192&lt;=180,"Entre 150 e 180","Superior a 180")))))))</f>
        <v/>
      </c>
    </row>
    <row r="6193">
      <c r="A6193" t="inlineStr">
        <is>
          <t>Q025L015</t>
        </is>
      </c>
      <c r="B6193" t="inlineStr">
        <is>
          <t>REGIS CORTEZ BUENO</t>
        </is>
      </c>
      <c r="C6193" t="n">
        <v>1</v>
      </c>
      <c r="D6193" t="inlineStr">
        <is>
          <t>IPCA</t>
        </is>
      </c>
      <c r="E6193" t="n">
        <v>0.009488792934583046</v>
      </c>
      <c r="F6193" t="inlineStr">
        <is>
          <t>MENSAL</t>
        </is>
      </c>
      <c r="G6193" t="n">
        <v>46680</v>
      </c>
      <c r="H6193" t="n">
        <v>46680</v>
      </c>
      <c r="I6193" t="n">
        <v>85</v>
      </c>
      <c r="J6193" t="inlineStr">
        <is>
          <t>CARTEIRA</t>
        </is>
      </c>
      <c r="K6193" t="inlineStr">
        <is>
          <t>CONTRATO</t>
        </is>
      </c>
      <c r="L6193" t="n">
        <v>2046.45</v>
      </c>
      <c r="M6193" t="inlineStr">
        <is>
          <t>IBIRAPITANGA FASE 3</t>
        </is>
      </c>
      <c r="N6193" s="142">
        <f>DATE(YEAR(G6193),MONTH(G6193),1)</f>
        <v/>
      </c>
      <c r="O6193" s="132">
        <f>IF(G6193&gt;$K$3,"Futuro","Atraso")</f>
        <v/>
      </c>
      <c r="P6193">
        <f>12*(YEAR(G6193)-YEAR($K$3))+(MONTH(G6193)-MONTH($K$3))</f>
        <v/>
      </c>
      <c r="Q6193" s="366">
        <f>IF(M6193="IBIRAPITANGA FASE 3",IF(O6193="Atraso",L6193,L6193/(1+$I$2)^P6193),IF(O6193="Atraso",L6193,L6193/(1+$I$1)^P6193))</f>
        <v/>
      </c>
      <c r="R6193">
        <f>IF(O6193="Atraso",$K$3-G6193,0)</f>
        <v/>
      </c>
      <c r="S6193">
        <f>IF(R6193&lt;=15,"Até 15",IF(R6193&lt;=30,"Entre 15 e 30",IF(R6193&lt;=60,"Entre 30 e 60",IF(R6193&lt;=90,"Entre 60 e 90",IF(R6193&lt;=120,"Entre 90 e 120",IF(R6193&lt;=150,"Entre 120 e 150",IF(R6193&lt;=180,"Entre 150 e 180","Superior a 180")))))))</f>
        <v/>
      </c>
    </row>
    <row r="6194">
      <c r="A6194" t="inlineStr">
        <is>
          <t>Q025L015</t>
        </is>
      </c>
      <c r="B6194" t="inlineStr">
        <is>
          <t>REGIS CORTEZ BUENO</t>
        </is>
      </c>
      <c r="C6194" t="n">
        <v>1</v>
      </c>
      <c r="D6194" t="inlineStr">
        <is>
          <t>IPCA</t>
        </is>
      </c>
      <c r="E6194" t="n">
        <v>0.009488792934583046</v>
      </c>
      <c r="F6194" t="inlineStr">
        <is>
          <t>MENSAL</t>
        </is>
      </c>
      <c r="G6194" t="n">
        <v>46711</v>
      </c>
      <c r="H6194" t="n">
        <v>46711</v>
      </c>
      <c r="I6194" t="n">
        <v>86</v>
      </c>
      <c r="J6194" t="inlineStr">
        <is>
          <t>CARTEIRA</t>
        </is>
      </c>
      <c r="K6194" t="inlineStr">
        <is>
          <t>CONTRATO</t>
        </is>
      </c>
      <c r="L6194" t="n">
        <v>2046.45</v>
      </c>
      <c r="M6194" t="inlineStr">
        <is>
          <t>IBIRAPITANGA FASE 3</t>
        </is>
      </c>
      <c r="N6194" s="142">
        <f>DATE(YEAR(G6194),MONTH(G6194),1)</f>
        <v/>
      </c>
      <c r="O6194" s="132">
        <f>IF(G6194&gt;$K$3,"Futuro","Atraso")</f>
        <v/>
      </c>
      <c r="P6194">
        <f>12*(YEAR(G6194)-YEAR($K$3))+(MONTH(G6194)-MONTH($K$3))</f>
        <v/>
      </c>
      <c r="Q6194" s="366">
        <f>IF(M6194="IBIRAPITANGA FASE 3",IF(O6194="Atraso",L6194,L6194/(1+$I$2)^P6194),IF(O6194="Atraso",L6194,L6194/(1+$I$1)^P6194))</f>
        <v/>
      </c>
      <c r="R6194">
        <f>IF(O6194="Atraso",$K$3-G6194,0)</f>
        <v/>
      </c>
      <c r="S6194">
        <f>IF(R6194&lt;=15,"Até 15",IF(R6194&lt;=30,"Entre 15 e 30",IF(R6194&lt;=60,"Entre 30 e 60",IF(R6194&lt;=90,"Entre 60 e 90",IF(R6194&lt;=120,"Entre 90 e 120",IF(R6194&lt;=150,"Entre 120 e 150",IF(R6194&lt;=180,"Entre 150 e 180","Superior a 180")))))))</f>
        <v/>
      </c>
    </row>
    <row r="6195">
      <c r="A6195" t="inlineStr">
        <is>
          <t>Q025L015</t>
        </is>
      </c>
      <c r="B6195" t="inlineStr">
        <is>
          <t>REGIS CORTEZ BUENO</t>
        </is>
      </c>
      <c r="C6195" t="n">
        <v>1</v>
      </c>
      <c r="D6195" t="inlineStr">
        <is>
          <t>IPCA</t>
        </is>
      </c>
      <c r="E6195" t="n">
        <v>0.009488792934583046</v>
      </c>
      <c r="F6195" t="inlineStr">
        <is>
          <t>MENSAL</t>
        </is>
      </c>
      <c r="G6195" t="n">
        <v>46741</v>
      </c>
      <c r="H6195" t="n">
        <v>46741</v>
      </c>
      <c r="I6195" t="n">
        <v>87</v>
      </c>
      <c r="J6195" t="inlineStr">
        <is>
          <t>CARTEIRA</t>
        </is>
      </c>
      <c r="K6195" t="inlineStr">
        <is>
          <t>CONTRATO</t>
        </is>
      </c>
      <c r="L6195" t="n">
        <v>2046.45</v>
      </c>
      <c r="M6195" t="inlineStr">
        <is>
          <t>IBIRAPITANGA FASE 3</t>
        </is>
      </c>
      <c r="N6195" s="142">
        <f>DATE(YEAR(G6195),MONTH(G6195),1)</f>
        <v/>
      </c>
      <c r="O6195" s="132">
        <f>IF(G6195&gt;$K$3,"Futuro","Atraso")</f>
        <v/>
      </c>
      <c r="P6195">
        <f>12*(YEAR(G6195)-YEAR($K$3))+(MONTH(G6195)-MONTH($K$3))</f>
        <v/>
      </c>
      <c r="Q6195" s="366">
        <f>IF(M6195="IBIRAPITANGA FASE 3",IF(O6195="Atraso",L6195,L6195/(1+$I$2)^P6195),IF(O6195="Atraso",L6195,L6195/(1+$I$1)^P6195))</f>
        <v/>
      </c>
      <c r="R6195">
        <f>IF(O6195="Atraso",$K$3-G6195,0)</f>
        <v/>
      </c>
      <c r="S6195">
        <f>IF(R6195&lt;=15,"Até 15",IF(R6195&lt;=30,"Entre 15 e 30",IF(R6195&lt;=60,"Entre 30 e 60",IF(R6195&lt;=90,"Entre 60 e 90",IF(R6195&lt;=120,"Entre 90 e 120",IF(R6195&lt;=150,"Entre 120 e 150",IF(R6195&lt;=180,"Entre 150 e 180","Superior a 180")))))))</f>
        <v/>
      </c>
    </row>
    <row r="6196">
      <c r="A6196" t="inlineStr">
        <is>
          <t>Q025L015</t>
        </is>
      </c>
      <c r="B6196" t="inlineStr">
        <is>
          <t>REGIS CORTEZ BUENO</t>
        </is>
      </c>
      <c r="C6196" t="n">
        <v>1</v>
      </c>
      <c r="D6196" t="inlineStr">
        <is>
          <t>IPCA</t>
        </is>
      </c>
      <c r="E6196" t="n">
        <v>0.009488792934583046</v>
      </c>
      <c r="F6196" t="inlineStr">
        <is>
          <t>MENSAL</t>
        </is>
      </c>
      <c r="G6196" t="n">
        <v>46772</v>
      </c>
      <c r="H6196" t="n">
        <v>46772</v>
      </c>
      <c r="I6196" t="n">
        <v>88</v>
      </c>
      <c r="J6196" t="inlineStr">
        <is>
          <t>CARTEIRA</t>
        </is>
      </c>
      <c r="K6196" t="inlineStr">
        <is>
          <t>CONTRATO</t>
        </is>
      </c>
      <c r="L6196" t="n">
        <v>2046.45</v>
      </c>
      <c r="M6196" t="inlineStr">
        <is>
          <t>IBIRAPITANGA FASE 3</t>
        </is>
      </c>
      <c r="N6196" s="142">
        <f>DATE(YEAR(G6196),MONTH(G6196),1)</f>
        <v/>
      </c>
      <c r="O6196" s="132">
        <f>IF(G6196&gt;$K$3,"Futuro","Atraso")</f>
        <v/>
      </c>
      <c r="P6196">
        <f>12*(YEAR(G6196)-YEAR($K$3))+(MONTH(G6196)-MONTH($K$3))</f>
        <v/>
      </c>
      <c r="Q6196" s="366">
        <f>IF(M6196="IBIRAPITANGA FASE 3",IF(O6196="Atraso",L6196,L6196/(1+$I$2)^P6196),IF(O6196="Atraso",L6196,L6196/(1+$I$1)^P6196))</f>
        <v/>
      </c>
      <c r="R6196">
        <f>IF(O6196="Atraso",$K$3-G6196,0)</f>
        <v/>
      </c>
      <c r="S6196">
        <f>IF(R6196&lt;=15,"Até 15",IF(R6196&lt;=30,"Entre 15 e 30",IF(R6196&lt;=60,"Entre 30 e 60",IF(R6196&lt;=90,"Entre 60 e 90",IF(R6196&lt;=120,"Entre 90 e 120",IF(R6196&lt;=150,"Entre 120 e 150",IF(R6196&lt;=180,"Entre 150 e 180","Superior a 180")))))))</f>
        <v/>
      </c>
    </row>
    <row r="6197">
      <c r="A6197" t="inlineStr">
        <is>
          <t>Q025L015</t>
        </is>
      </c>
      <c r="B6197" t="inlineStr">
        <is>
          <t>REGIS CORTEZ BUENO</t>
        </is>
      </c>
      <c r="C6197" t="n">
        <v>1</v>
      </c>
      <c r="D6197" t="inlineStr">
        <is>
          <t>IPCA</t>
        </is>
      </c>
      <c r="E6197" t="n">
        <v>0.009488792934583046</v>
      </c>
      <c r="F6197" t="inlineStr">
        <is>
          <t>MENSAL</t>
        </is>
      </c>
      <c r="G6197" t="n">
        <v>46803</v>
      </c>
      <c r="H6197" t="n">
        <v>46803</v>
      </c>
      <c r="I6197" t="n">
        <v>89</v>
      </c>
      <c r="J6197" t="inlineStr">
        <is>
          <t>CARTEIRA</t>
        </is>
      </c>
      <c r="K6197" t="inlineStr">
        <is>
          <t>CONTRATO</t>
        </is>
      </c>
      <c r="L6197" t="n">
        <v>2046.45</v>
      </c>
      <c r="M6197" t="inlineStr">
        <is>
          <t>IBIRAPITANGA FASE 3</t>
        </is>
      </c>
      <c r="N6197" s="142">
        <f>DATE(YEAR(G6197),MONTH(G6197),1)</f>
        <v/>
      </c>
      <c r="O6197" s="132">
        <f>IF(G6197&gt;$K$3,"Futuro","Atraso")</f>
        <v/>
      </c>
      <c r="P6197">
        <f>12*(YEAR(G6197)-YEAR($K$3))+(MONTH(G6197)-MONTH($K$3))</f>
        <v/>
      </c>
      <c r="Q6197" s="366">
        <f>IF(M6197="IBIRAPITANGA FASE 3",IF(O6197="Atraso",L6197,L6197/(1+$I$2)^P6197),IF(O6197="Atraso",L6197,L6197/(1+$I$1)^P6197))</f>
        <v/>
      </c>
      <c r="R6197">
        <f>IF(O6197="Atraso",$K$3-G6197,0)</f>
        <v/>
      </c>
      <c r="S6197">
        <f>IF(R6197&lt;=15,"Até 15",IF(R6197&lt;=30,"Entre 15 e 30",IF(R6197&lt;=60,"Entre 30 e 60",IF(R6197&lt;=90,"Entre 60 e 90",IF(R6197&lt;=120,"Entre 90 e 120",IF(R6197&lt;=150,"Entre 120 e 150",IF(R6197&lt;=180,"Entre 150 e 180","Superior a 180")))))))</f>
        <v/>
      </c>
    </row>
    <row r="6198">
      <c r="A6198" t="inlineStr">
        <is>
          <t>Q025L015</t>
        </is>
      </c>
      <c r="B6198" t="inlineStr">
        <is>
          <t>REGIS CORTEZ BUENO</t>
        </is>
      </c>
      <c r="C6198" t="n">
        <v>1</v>
      </c>
      <c r="D6198" t="inlineStr">
        <is>
          <t>IPCA</t>
        </is>
      </c>
      <c r="E6198" t="n">
        <v>0.009488792934583046</v>
      </c>
      <c r="F6198" t="inlineStr">
        <is>
          <t>MENSAL</t>
        </is>
      </c>
      <c r="G6198" t="n">
        <v>46832</v>
      </c>
      <c r="H6198" t="n">
        <v>46832</v>
      </c>
      <c r="I6198" t="n">
        <v>90</v>
      </c>
      <c r="J6198" t="inlineStr">
        <is>
          <t>CARTEIRA</t>
        </is>
      </c>
      <c r="K6198" t="inlineStr">
        <is>
          <t>CONTRATO</t>
        </is>
      </c>
      <c r="L6198" t="n">
        <v>2046.45</v>
      </c>
      <c r="M6198" t="inlineStr">
        <is>
          <t>IBIRAPITANGA FASE 3</t>
        </is>
      </c>
      <c r="N6198" s="142">
        <f>DATE(YEAR(G6198),MONTH(G6198),1)</f>
        <v/>
      </c>
      <c r="O6198" s="132">
        <f>IF(G6198&gt;$K$3,"Futuro","Atraso")</f>
        <v/>
      </c>
      <c r="P6198">
        <f>12*(YEAR(G6198)-YEAR($K$3))+(MONTH(G6198)-MONTH($K$3))</f>
        <v/>
      </c>
      <c r="Q6198" s="366">
        <f>IF(M6198="IBIRAPITANGA FASE 3",IF(O6198="Atraso",L6198,L6198/(1+$I$2)^P6198),IF(O6198="Atraso",L6198,L6198/(1+$I$1)^P6198))</f>
        <v/>
      </c>
      <c r="R6198">
        <f>IF(O6198="Atraso",$K$3-G6198,0)</f>
        <v/>
      </c>
      <c r="S6198">
        <f>IF(R6198&lt;=15,"Até 15",IF(R6198&lt;=30,"Entre 15 e 30",IF(R6198&lt;=60,"Entre 30 e 60",IF(R6198&lt;=90,"Entre 60 e 90",IF(R6198&lt;=120,"Entre 90 e 120",IF(R6198&lt;=150,"Entre 120 e 150",IF(R6198&lt;=180,"Entre 150 e 180","Superior a 180")))))))</f>
        <v/>
      </c>
    </row>
    <row r="6199">
      <c r="A6199" t="inlineStr">
        <is>
          <t>Q025L015</t>
        </is>
      </c>
      <c r="B6199" t="inlineStr">
        <is>
          <t>REGIS CORTEZ BUENO</t>
        </is>
      </c>
      <c r="C6199" t="n">
        <v>1</v>
      </c>
      <c r="D6199" t="inlineStr">
        <is>
          <t>IPCA</t>
        </is>
      </c>
      <c r="E6199" t="n">
        <v>0.009488792934583046</v>
      </c>
      <c r="F6199" t="inlineStr">
        <is>
          <t>MENSAL</t>
        </is>
      </c>
      <c r="G6199" t="n">
        <v>46863</v>
      </c>
      <c r="H6199" t="n">
        <v>46863</v>
      </c>
      <c r="I6199" t="n">
        <v>91</v>
      </c>
      <c r="J6199" t="inlineStr">
        <is>
          <t>CARTEIRA</t>
        </is>
      </c>
      <c r="K6199" t="inlineStr">
        <is>
          <t>CONTRATO</t>
        </is>
      </c>
      <c r="L6199" t="n">
        <v>2046.45</v>
      </c>
      <c r="M6199" t="inlineStr">
        <is>
          <t>IBIRAPITANGA FASE 3</t>
        </is>
      </c>
      <c r="N6199" s="142">
        <f>DATE(YEAR(G6199),MONTH(G6199),1)</f>
        <v/>
      </c>
      <c r="O6199" s="132">
        <f>IF(G6199&gt;$K$3,"Futuro","Atraso")</f>
        <v/>
      </c>
      <c r="P6199">
        <f>12*(YEAR(G6199)-YEAR($K$3))+(MONTH(G6199)-MONTH($K$3))</f>
        <v/>
      </c>
      <c r="Q6199" s="366">
        <f>IF(M6199="IBIRAPITANGA FASE 3",IF(O6199="Atraso",L6199,L6199/(1+$I$2)^P6199),IF(O6199="Atraso",L6199,L6199/(1+$I$1)^P6199))</f>
        <v/>
      </c>
      <c r="R6199">
        <f>IF(O6199="Atraso",$K$3-G6199,0)</f>
        <v/>
      </c>
      <c r="S6199">
        <f>IF(R6199&lt;=15,"Até 15",IF(R6199&lt;=30,"Entre 15 e 30",IF(R6199&lt;=60,"Entre 30 e 60",IF(R6199&lt;=90,"Entre 60 e 90",IF(R6199&lt;=120,"Entre 90 e 120",IF(R6199&lt;=150,"Entre 120 e 150",IF(R6199&lt;=180,"Entre 150 e 180","Superior a 180")))))))</f>
        <v/>
      </c>
    </row>
    <row r="6200">
      <c r="A6200" t="inlineStr">
        <is>
          <t>Q025L015</t>
        </is>
      </c>
      <c r="B6200" t="inlineStr">
        <is>
          <t>REGIS CORTEZ BUENO</t>
        </is>
      </c>
      <c r="C6200" t="n">
        <v>1</v>
      </c>
      <c r="D6200" t="inlineStr">
        <is>
          <t>IPCA</t>
        </is>
      </c>
      <c r="E6200" t="n">
        <v>0.009488792934583046</v>
      </c>
      <c r="F6200" t="inlineStr">
        <is>
          <t>MENSAL</t>
        </is>
      </c>
      <c r="G6200" t="n">
        <v>46893</v>
      </c>
      <c r="H6200" t="n">
        <v>46893</v>
      </c>
      <c r="I6200" t="n">
        <v>92</v>
      </c>
      <c r="J6200" t="inlineStr">
        <is>
          <t>CARTEIRA</t>
        </is>
      </c>
      <c r="K6200" t="inlineStr">
        <is>
          <t>CONTRATO</t>
        </is>
      </c>
      <c r="L6200" t="n">
        <v>2046.45</v>
      </c>
      <c r="M6200" t="inlineStr">
        <is>
          <t>IBIRAPITANGA FASE 3</t>
        </is>
      </c>
      <c r="N6200" s="142">
        <f>DATE(YEAR(G6200),MONTH(G6200),1)</f>
        <v/>
      </c>
      <c r="O6200" s="132">
        <f>IF(G6200&gt;$K$3,"Futuro","Atraso")</f>
        <v/>
      </c>
      <c r="P6200">
        <f>12*(YEAR(G6200)-YEAR($K$3))+(MONTH(G6200)-MONTH($K$3))</f>
        <v/>
      </c>
      <c r="Q6200" s="366">
        <f>IF(M6200="IBIRAPITANGA FASE 3",IF(O6200="Atraso",L6200,L6200/(1+$I$2)^P6200),IF(O6200="Atraso",L6200,L6200/(1+$I$1)^P6200))</f>
        <v/>
      </c>
      <c r="R6200">
        <f>IF(O6200="Atraso",$K$3-G6200,0)</f>
        <v/>
      </c>
      <c r="S6200">
        <f>IF(R6200&lt;=15,"Até 15",IF(R6200&lt;=30,"Entre 15 e 30",IF(R6200&lt;=60,"Entre 30 e 60",IF(R6200&lt;=90,"Entre 60 e 90",IF(R6200&lt;=120,"Entre 90 e 120",IF(R6200&lt;=150,"Entre 120 e 150",IF(R6200&lt;=180,"Entre 150 e 180","Superior a 180")))))))</f>
        <v/>
      </c>
    </row>
    <row r="6201">
      <c r="A6201" t="inlineStr">
        <is>
          <t>Q025L015</t>
        </is>
      </c>
      <c r="B6201" t="inlineStr">
        <is>
          <t>REGIS CORTEZ BUENO</t>
        </is>
      </c>
      <c r="C6201" t="n">
        <v>1</v>
      </c>
      <c r="D6201" t="inlineStr">
        <is>
          <t>IPCA</t>
        </is>
      </c>
      <c r="E6201" t="n">
        <v>0.009488792934583046</v>
      </c>
      <c r="F6201" t="inlineStr">
        <is>
          <t>MENSAL</t>
        </is>
      </c>
      <c r="G6201" t="n">
        <v>46924</v>
      </c>
      <c r="H6201" t="n">
        <v>46924</v>
      </c>
      <c r="I6201" t="n">
        <v>93</v>
      </c>
      <c r="J6201" t="inlineStr">
        <is>
          <t>CARTEIRA</t>
        </is>
      </c>
      <c r="K6201" t="inlineStr">
        <is>
          <t>CONTRATO</t>
        </is>
      </c>
      <c r="L6201" t="n">
        <v>2046.45</v>
      </c>
      <c r="M6201" t="inlineStr">
        <is>
          <t>IBIRAPITANGA FASE 3</t>
        </is>
      </c>
      <c r="N6201" s="142">
        <f>DATE(YEAR(G6201),MONTH(G6201),1)</f>
        <v/>
      </c>
      <c r="O6201" s="132">
        <f>IF(G6201&gt;$K$3,"Futuro","Atraso")</f>
        <v/>
      </c>
      <c r="P6201">
        <f>12*(YEAR(G6201)-YEAR($K$3))+(MONTH(G6201)-MONTH($K$3))</f>
        <v/>
      </c>
      <c r="Q6201" s="366">
        <f>IF(M6201="IBIRAPITANGA FASE 3",IF(O6201="Atraso",L6201,L6201/(1+$I$2)^P6201),IF(O6201="Atraso",L6201,L6201/(1+$I$1)^P6201))</f>
        <v/>
      </c>
      <c r="R6201">
        <f>IF(O6201="Atraso",$K$3-G6201,0)</f>
        <v/>
      </c>
      <c r="S6201">
        <f>IF(R6201&lt;=15,"Até 15",IF(R6201&lt;=30,"Entre 15 e 30",IF(R6201&lt;=60,"Entre 30 e 60",IF(R6201&lt;=90,"Entre 60 e 90",IF(R6201&lt;=120,"Entre 90 e 120",IF(R6201&lt;=150,"Entre 120 e 150",IF(R6201&lt;=180,"Entre 150 e 180","Superior a 180")))))))</f>
        <v/>
      </c>
    </row>
    <row r="6202">
      <c r="A6202" t="inlineStr">
        <is>
          <t>Q025L015</t>
        </is>
      </c>
      <c r="B6202" t="inlineStr">
        <is>
          <t>REGIS CORTEZ BUENO</t>
        </is>
      </c>
      <c r="C6202" t="n">
        <v>1</v>
      </c>
      <c r="D6202" t="inlineStr">
        <is>
          <t>IPCA</t>
        </is>
      </c>
      <c r="E6202" t="n">
        <v>0.009488792934583046</v>
      </c>
      <c r="F6202" t="inlineStr">
        <is>
          <t>MENSAL</t>
        </is>
      </c>
      <c r="G6202" t="n">
        <v>46954</v>
      </c>
      <c r="H6202" t="n">
        <v>46954</v>
      </c>
      <c r="I6202" t="n">
        <v>94</v>
      </c>
      <c r="J6202" t="inlineStr">
        <is>
          <t>CARTEIRA</t>
        </is>
      </c>
      <c r="K6202" t="inlineStr">
        <is>
          <t>CONTRATO</t>
        </is>
      </c>
      <c r="L6202" t="n">
        <v>2046.45</v>
      </c>
      <c r="M6202" t="inlineStr">
        <is>
          <t>IBIRAPITANGA FASE 3</t>
        </is>
      </c>
      <c r="N6202" s="142">
        <f>DATE(YEAR(G6202),MONTH(G6202),1)</f>
        <v/>
      </c>
      <c r="O6202" s="132">
        <f>IF(G6202&gt;$K$3,"Futuro","Atraso")</f>
        <v/>
      </c>
      <c r="P6202">
        <f>12*(YEAR(G6202)-YEAR($K$3))+(MONTH(G6202)-MONTH($K$3))</f>
        <v/>
      </c>
      <c r="Q6202" s="366">
        <f>IF(M6202="IBIRAPITANGA FASE 3",IF(O6202="Atraso",L6202,L6202/(1+$I$2)^P6202),IF(O6202="Atraso",L6202,L6202/(1+$I$1)^P6202))</f>
        <v/>
      </c>
      <c r="R6202">
        <f>IF(O6202="Atraso",$K$3-G6202,0)</f>
        <v/>
      </c>
      <c r="S6202">
        <f>IF(R6202&lt;=15,"Até 15",IF(R6202&lt;=30,"Entre 15 e 30",IF(R6202&lt;=60,"Entre 30 e 60",IF(R6202&lt;=90,"Entre 60 e 90",IF(R6202&lt;=120,"Entre 90 e 120",IF(R6202&lt;=150,"Entre 120 e 150",IF(R6202&lt;=180,"Entre 150 e 180","Superior a 180")))))))</f>
        <v/>
      </c>
    </row>
    <row r="6203">
      <c r="A6203" t="inlineStr">
        <is>
          <t>Q025L015</t>
        </is>
      </c>
      <c r="B6203" t="inlineStr">
        <is>
          <t>REGIS CORTEZ BUENO</t>
        </is>
      </c>
      <c r="C6203" t="n">
        <v>1</v>
      </c>
      <c r="D6203" t="inlineStr">
        <is>
          <t>IPCA</t>
        </is>
      </c>
      <c r="E6203" t="n">
        <v>0.009488792934583046</v>
      </c>
      <c r="F6203" t="inlineStr">
        <is>
          <t>MENSAL</t>
        </is>
      </c>
      <c r="G6203" t="n">
        <v>46985</v>
      </c>
      <c r="H6203" t="n">
        <v>46985</v>
      </c>
      <c r="I6203" t="n">
        <v>95</v>
      </c>
      <c r="J6203" t="inlineStr">
        <is>
          <t>CARTEIRA</t>
        </is>
      </c>
      <c r="K6203" t="inlineStr">
        <is>
          <t>CONTRATO</t>
        </is>
      </c>
      <c r="L6203" t="n">
        <v>2046.45</v>
      </c>
      <c r="M6203" t="inlineStr">
        <is>
          <t>IBIRAPITANGA FASE 3</t>
        </is>
      </c>
      <c r="N6203" s="142">
        <f>DATE(YEAR(G6203),MONTH(G6203),1)</f>
        <v/>
      </c>
      <c r="O6203" s="132">
        <f>IF(G6203&gt;$K$3,"Futuro","Atraso")</f>
        <v/>
      </c>
      <c r="P6203">
        <f>12*(YEAR(G6203)-YEAR($K$3))+(MONTH(G6203)-MONTH($K$3))</f>
        <v/>
      </c>
      <c r="Q6203" s="366">
        <f>IF(M6203="IBIRAPITANGA FASE 3",IF(O6203="Atraso",L6203,L6203/(1+$I$2)^P6203),IF(O6203="Atraso",L6203,L6203/(1+$I$1)^P6203))</f>
        <v/>
      </c>
      <c r="R6203">
        <f>IF(O6203="Atraso",$K$3-G6203,0)</f>
        <v/>
      </c>
      <c r="S6203">
        <f>IF(R6203&lt;=15,"Até 15",IF(R6203&lt;=30,"Entre 15 e 30",IF(R6203&lt;=60,"Entre 30 e 60",IF(R6203&lt;=90,"Entre 60 e 90",IF(R6203&lt;=120,"Entre 90 e 120",IF(R6203&lt;=150,"Entre 120 e 150",IF(R6203&lt;=180,"Entre 150 e 180","Superior a 180")))))))</f>
        <v/>
      </c>
    </row>
    <row r="6204">
      <c r="A6204" t="inlineStr">
        <is>
          <t>Q025L015</t>
        </is>
      </c>
      <c r="B6204" t="inlineStr">
        <is>
          <t>REGIS CORTEZ BUENO</t>
        </is>
      </c>
      <c r="C6204" t="n">
        <v>1</v>
      </c>
      <c r="D6204" t="inlineStr">
        <is>
          <t>IPCA</t>
        </is>
      </c>
      <c r="E6204" t="n">
        <v>0.009488792934583046</v>
      </c>
      <c r="F6204" t="inlineStr">
        <is>
          <t>MENSAL</t>
        </is>
      </c>
      <c r="G6204" t="n">
        <v>47016</v>
      </c>
      <c r="H6204" t="n">
        <v>47016</v>
      </c>
      <c r="I6204" t="n">
        <v>96</v>
      </c>
      <c r="J6204" t="inlineStr">
        <is>
          <t>CARTEIRA</t>
        </is>
      </c>
      <c r="K6204" t="inlineStr">
        <is>
          <t>CONTRATO</t>
        </is>
      </c>
      <c r="L6204" t="n">
        <v>2046.45</v>
      </c>
      <c r="M6204" t="inlineStr">
        <is>
          <t>IBIRAPITANGA FASE 3</t>
        </is>
      </c>
      <c r="N6204" s="142">
        <f>DATE(YEAR(G6204),MONTH(G6204),1)</f>
        <v/>
      </c>
      <c r="O6204" s="132">
        <f>IF(G6204&gt;$K$3,"Futuro","Atraso")</f>
        <v/>
      </c>
      <c r="P6204">
        <f>12*(YEAR(G6204)-YEAR($K$3))+(MONTH(G6204)-MONTH($K$3))</f>
        <v/>
      </c>
      <c r="Q6204" s="366">
        <f>IF(M6204="IBIRAPITANGA FASE 3",IF(O6204="Atraso",L6204,L6204/(1+$I$2)^P6204),IF(O6204="Atraso",L6204,L6204/(1+$I$1)^P6204))</f>
        <v/>
      </c>
      <c r="R6204">
        <f>IF(O6204="Atraso",$K$3-G6204,0)</f>
        <v/>
      </c>
      <c r="S6204">
        <f>IF(R6204&lt;=15,"Até 15",IF(R6204&lt;=30,"Entre 15 e 30",IF(R6204&lt;=60,"Entre 30 e 60",IF(R6204&lt;=90,"Entre 60 e 90",IF(R6204&lt;=120,"Entre 90 e 120",IF(R6204&lt;=150,"Entre 120 e 150",IF(R6204&lt;=180,"Entre 150 e 180","Superior a 180")))))))</f>
        <v/>
      </c>
    </row>
    <row r="6205">
      <c r="A6205" t="inlineStr">
        <is>
          <t>Q025L015</t>
        </is>
      </c>
      <c r="B6205" t="inlineStr">
        <is>
          <t>REGIS CORTEZ BUENO</t>
        </is>
      </c>
      <c r="C6205" t="n">
        <v>1</v>
      </c>
      <c r="D6205" t="inlineStr">
        <is>
          <t>IPCA</t>
        </is>
      </c>
      <c r="E6205" t="n">
        <v>0.009488792934583046</v>
      </c>
      <c r="F6205" t="inlineStr">
        <is>
          <t>MENSAL</t>
        </is>
      </c>
      <c r="G6205" t="n">
        <v>47046</v>
      </c>
      <c r="H6205" t="n">
        <v>47046</v>
      </c>
      <c r="I6205" t="n">
        <v>97</v>
      </c>
      <c r="J6205" t="inlineStr">
        <is>
          <t>CARTEIRA</t>
        </is>
      </c>
      <c r="K6205" t="inlineStr">
        <is>
          <t>CONTRATO</t>
        </is>
      </c>
      <c r="L6205" t="n">
        <v>2046.45</v>
      </c>
      <c r="M6205" t="inlineStr">
        <is>
          <t>IBIRAPITANGA FASE 3</t>
        </is>
      </c>
      <c r="N6205" s="142">
        <f>DATE(YEAR(G6205),MONTH(G6205),1)</f>
        <v/>
      </c>
      <c r="O6205" s="132">
        <f>IF(G6205&gt;$K$3,"Futuro","Atraso")</f>
        <v/>
      </c>
      <c r="P6205">
        <f>12*(YEAR(G6205)-YEAR($K$3))+(MONTH(G6205)-MONTH($K$3))</f>
        <v/>
      </c>
      <c r="Q6205" s="366">
        <f>IF(M6205="IBIRAPITANGA FASE 3",IF(O6205="Atraso",L6205,L6205/(1+$I$2)^P6205),IF(O6205="Atraso",L6205,L6205/(1+$I$1)^P6205))</f>
        <v/>
      </c>
      <c r="R6205">
        <f>IF(O6205="Atraso",$K$3-G6205,0)</f>
        <v/>
      </c>
      <c r="S6205">
        <f>IF(R6205&lt;=15,"Até 15",IF(R6205&lt;=30,"Entre 15 e 30",IF(R6205&lt;=60,"Entre 30 e 60",IF(R6205&lt;=90,"Entre 60 e 90",IF(R6205&lt;=120,"Entre 90 e 120",IF(R6205&lt;=150,"Entre 120 e 150",IF(R6205&lt;=180,"Entre 150 e 180","Superior a 180")))))))</f>
        <v/>
      </c>
    </row>
    <row r="6206">
      <c r="A6206" t="inlineStr">
        <is>
          <t>Q025L015</t>
        </is>
      </c>
      <c r="B6206" t="inlineStr">
        <is>
          <t>REGIS CORTEZ BUENO</t>
        </is>
      </c>
      <c r="C6206" t="n">
        <v>1</v>
      </c>
      <c r="D6206" t="inlineStr">
        <is>
          <t>IPCA</t>
        </is>
      </c>
      <c r="E6206" t="n">
        <v>0.009488792934583046</v>
      </c>
      <c r="F6206" t="inlineStr">
        <is>
          <t>MENSAL</t>
        </is>
      </c>
      <c r="G6206" t="n">
        <v>47077</v>
      </c>
      <c r="H6206" t="n">
        <v>47077</v>
      </c>
      <c r="I6206" t="n">
        <v>98</v>
      </c>
      <c r="J6206" t="inlineStr">
        <is>
          <t>CARTEIRA</t>
        </is>
      </c>
      <c r="K6206" t="inlineStr">
        <is>
          <t>CONTRATO</t>
        </is>
      </c>
      <c r="L6206" t="n">
        <v>2046.45</v>
      </c>
      <c r="M6206" t="inlineStr">
        <is>
          <t>IBIRAPITANGA FASE 3</t>
        </is>
      </c>
      <c r="N6206" s="142">
        <f>DATE(YEAR(G6206),MONTH(G6206),1)</f>
        <v/>
      </c>
      <c r="O6206" s="132">
        <f>IF(G6206&gt;$K$3,"Futuro","Atraso")</f>
        <v/>
      </c>
      <c r="P6206">
        <f>12*(YEAR(G6206)-YEAR($K$3))+(MONTH(G6206)-MONTH($K$3))</f>
        <v/>
      </c>
      <c r="Q6206" s="366">
        <f>IF(M6206="IBIRAPITANGA FASE 3",IF(O6206="Atraso",L6206,L6206/(1+$I$2)^P6206),IF(O6206="Atraso",L6206,L6206/(1+$I$1)^P6206))</f>
        <v/>
      </c>
      <c r="R6206">
        <f>IF(O6206="Atraso",$K$3-G6206,0)</f>
        <v/>
      </c>
      <c r="S6206">
        <f>IF(R6206&lt;=15,"Até 15",IF(R6206&lt;=30,"Entre 15 e 30",IF(R6206&lt;=60,"Entre 30 e 60",IF(R6206&lt;=90,"Entre 60 e 90",IF(R6206&lt;=120,"Entre 90 e 120",IF(R6206&lt;=150,"Entre 120 e 150",IF(R6206&lt;=180,"Entre 150 e 180","Superior a 180")))))))</f>
        <v/>
      </c>
    </row>
    <row r="6207">
      <c r="A6207" t="inlineStr">
        <is>
          <t>Q025L015</t>
        </is>
      </c>
      <c r="B6207" t="inlineStr">
        <is>
          <t>REGIS CORTEZ BUENO</t>
        </is>
      </c>
      <c r="C6207" t="n">
        <v>1</v>
      </c>
      <c r="D6207" t="inlineStr">
        <is>
          <t>IPCA</t>
        </is>
      </c>
      <c r="E6207" t="n">
        <v>0.009488792934583046</v>
      </c>
      <c r="F6207" t="inlineStr">
        <is>
          <t>MENSAL</t>
        </is>
      </c>
      <c r="G6207" t="n">
        <v>47107</v>
      </c>
      <c r="H6207" t="n">
        <v>47107</v>
      </c>
      <c r="I6207" t="n">
        <v>99</v>
      </c>
      <c r="J6207" t="inlineStr">
        <is>
          <t>CARTEIRA</t>
        </is>
      </c>
      <c r="K6207" t="inlineStr">
        <is>
          <t>CONTRATO</t>
        </is>
      </c>
      <c r="L6207" t="n">
        <v>2046.45</v>
      </c>
      <c r="M6207" t="inlineStr">
        <is>
          <t>IBIRAPITANGA FASE 3</t>
        </is>
      </c>
      <c r="N6207" s="142">
        <f>DATE(YEAR(G6207),MONTH(G6207),1)</f>
        <v/>
      </c>
      <c r="O6207" s="132">
        <f>IF(G6207&gt;$K$3,"Futuro","Atraso")</f>
        <v/>
      </c>
      <c r="P6207">
        <f>12*(YEAR(G6207)-YEAR($K$3))+(MONTH(G6207)-MONTH($K$3))</f>
        <v/>
      </c>
      <c r="Q6207" s="366">
        <f>IF(M6207="IBIRAPITANGA FASE 3",IF(O6207="Atraso",L6207,L6207/(1+$I$2)^P6207),IF(O6207="Atraso",L6207,L6207/(1+$I$1)^P6207))</f>
        <v/>
      </c>
      <c r="R6207">
        <f>IF(O6207="Atraso",$K$3-G6207,0)</f>
        <v/>
      </c>
      <c r="S6207">
        <f>IF(R6207&lt;=15,"Até 15",IF(R6207&lt;=30,"Entre 15 e 30",IF(R6207&lt;=60,"Entre 30 e 60",IF(R6207&lt;=90,"Entre 60 e 90",IF(R6207&lt;=120,"Entre 90 e 120",IF(R6207&lt;=150,"Entre 120 e 150",IF(R6207&lt;=180,"Entre 150 e 180","Superior a 180")))))))</f>
        <v/>
      </c>
    </row>
    <row r="6208">
      <c r="A6208" t="inlineStr">
        <is>
          <t>Q025L015</t>
        </is>
      </c>
      <c r="B6208" t="inlineStr">
        <is>
          <t>REGIS CORTEZ BUENO</t>
        </is>
      </c>
      <c r="C6208" t="n">
        <v>1</v>
      </c>
      <c r="D6208" t="inlineStr">
        <is>
          <t>IPCA</t>
        </is>
      </c>
      <c r="E6208" t="n">
        <v>0.009488792934583046</v>
      </c>
      <c r="F6208" t="inlineStr">
        <is>
          <t>MENSAL</t>
        </is>
      </c>
      <c r="G6208" t="n">
        <v>47138</v>
      </c>
      <c r="H6208" t="n">
        <v>47138</v>
      </c>
      <c r="I6208" t="n">
        <v>100</v>
      </c>
      <c r="J6208" t="inlineStr">
        <is>
          <t>CARTEIRA</t>
        </is>
      </c>
      <c r="K6208" t="inlineStr">
        <is>
          <t>CONTRATO</t>
        </is>
      </c>
      <c r="L6208" t="n">
        <v>2046.45</v>
      </c>
      <c r="M6208" t="inlineStr">
        <is>
          <t>IBIRAPITANGA FASE 3</t>
        </is>
      </c>
      <c r="N6208" s="142">
        <f>DATE(YEAR(G6208),MONTH(G6208),1)</f>
        <v/>
      </c>
      <c r="O6208" s="132">
        <f>IF(G6208&gt;$K$3,"Futuro","Atraso")</f>
        <v/>
      </c>
      <c r="P6208">
        <f>12*(YEAR(G6208)-YEAR($K$3))+(MONTH(G6208)-MONTH($K$3))</f>
        <v/>
      </c>
      <c r="Q6208" s="366">
        <f>IF(M6208="IBIRAPITANGA FASE 3",IF(O6208="Atraso",L6208,L6208/(1+$I$2)^P6208),IF(O6208="Atraso",L6208,L6208/(1+$I$1)^P6208))</f>
        <v/>
      </c>
      <c r="R6208">
        <f>IF(O6208="Atraso",$K$3-G6208,0)</f>
        <v/>
      </c>
      <c r="S6208">
        <f>IF(R6208&lt;=15,"Até 15",IF(R6208&lt;=30,"Entre 15 e 30",IF(R6208&lt;=60,"Entre 30 e 60",IF(R6208&lt;=90,"Entre 60 e 90",IF(R6208&lt;=120,"Entre 90 e 120",IF(R6208&lt;=150,"Entre 120 e 150",IF(R6208&lt;=180,"Entre 150 e 180","Superior a 180")))))))</f>
        <v/>
      </c>
    </row>
    <row r="6209">
      <c r="A6209" t="inlineStr">
        <is>
          <t>Q025L015</t>
        </is>
      </c>
      <c r="B6209" t="inlineStr">
        <is>
          <t>REGIS CORTEZ BUENO</t>
        </is>
      </c>
      <c r="C6209" t="n">
        <v>1</v>
      </c>
      <c r="D6209" t="inlineStr">
        <is>
          <t>IPCA</t>
        </is>
      </c>
      <c r="E6209" t="n">
        <v>0.009488792934583046</v>
      </c>
      <c r="F6209" t="inlineStr">
        <is>
          <t>MENSAL</t>
        </is>
      </c>
      <c r="G6209" t="n">
        <v>47169</v>
      </c>
      <c r="H6209" t="n">
        <v>47169</v>
      </c>
      <c r="I6209" t="n">
        <v>101</v>
      </c>
      <c r="J6209" t="inlineStr">
        <is>
          <t>CARTEIRA</t>
        </is>
      </c>
      <c r="K6209" t="inlineStr">
        <is>
          <t>CONTRATO</t>
        </is>
      </c>
      <c r="L6209" t="n">
        <v>2046.45</v>
      </c>
      <c r="M6209" t="inlineStr">
        <is>
          <t>IBIRAPITANGA FASE 3</t>
        </is>
      </c>
      <c r="N6209" s="142">
        <f>DATE(YEAR(G6209),MONTH(G6209),1)</f>
        <v/>
      </c>
      <c r="O6209" s="132">
        <f>IF(G6209&gt;$K$3,"Futuro","Atraso")</f>
        <v/>
      </c>
      <c r="P6209">
        <f>12*(YEAR(G6209)-YEAR($K$3))+(MONTH(G6209)-MONTH($K$3))</f>
        <v/>
      </c>
      <c r="Q6209" s="366">
        <f>IF(M6209="IBIRAPITANGA FASE 3",IF(O6209="Atraso",L6209,L6209/(1+$I$2)^P6209),IF(O6209="Atraso",L6209,L6209/(1+$I$1)^P6209))</f>
        <v/>
      </c>
      <c r="R6209">
        <f>IF(O6209="Atraso",$K$3-G6209,0)</f>
        <v/>
      </c>
      <c r="S6209">
        <f>IF(R6209&lt;=15,"Até 15",IF(R6209&lt;=30,"Entre 15 e 30",IF(R6209&lt;=60,"Entre 30 e 60",IF(R6209&lt;=90,"Entre 60 e 90",IF(R6209&lt;=120,"Entre 90 e 120",IF(R6209&lt;=150,"Entre 120 e 150",IF(R6209&lt;=180,"Entre 150 e 180","Superior a 180")))))))</f>
        <v/>
      </c>
    </row>
    <row r="6210">
      <c r="A6210" t="inlineStr">
        <is>
          <t>Q025L015</t>
        </is>
      </c>
      <c r="B6210" t="inlineStr">
        <is>
          <t>REGIS CORTEZ BUENO</t>
        </is>
      </c>
      <c r="C6210" t="n">
        <v>1</v>
      </c>
      <c r="D6210" t="inlineStr">
        <is>
          <t>IPCA</t>
        </is>
      </c>
      <c r="E6210" t="n">
        <v>0.009488792934583046</v>
      </c>
      <c r="F6210" t="inlineStr">
        <is>
          <t>MENSAL</t>
        </is>
      </c>
      <c r="G6210" t="n">
        <v>47197</v>
      </c>
      <c r="H6210" t="n">
        <v>47197</v>
      </c>
      <c r="I6210" t="n">
        <v>102</v>
      </c>
      <c r="J6210" t="inlineStr">
        <is>
          <t>CARTEIRA</t>
        </is>
      </c>
      <c r="K6210" t="inlineStr">
        <is>
          <t>CONTRATO</t>
        </is>
      </c>
      <c r="L6210" t="n">
        <v>2046.45</v>
      </c>
      <c r="M6210" t="inlineStr">
        <is>
          <t>IBIRAPITANGA FASE 3</t>
        </is>
      </c>
      <c r="N6210" s="142">
        <f>DATE(YEAR(G6210),MONTH(G6210),1)</f>
        <v/>
      </c>
      <c r="O6210" s="132">
        <f>IF(G6210&gt;$K$3,"Futuro","Atraso")</f>
        <v/>
      </c>
      <c r="P6210">
        <f>12*(YEAR(G6210)-YEAR($K$3))+(MONTH(G6210)-MONTH($K$3))</f>
        <v/>
      </c>
      <c r="Q6210" s="366">
        <f>IF(M6210="IBIRAPITANGA FASE 3",IF(O6210="Atraso",L6210,L6210/(1+$I$2)^P6210),IF(O6210="Atraso",L6210,L6210/(1+$I$1)^P6210))</f>
        <v/>
      </c>
      <c r="R6210">
        <f>IF(O6210="Atraso",$K$3-G6210,0)</f>
        <v/>
      </c>
      <c r="S6210">
        <f>IF(R6210&lt;=15,"Até 15",IF(R6210&lt;=30,"Entre 15 e 30",IF(R6210&lt;=60,"Entre 30 e 60",IF(R6210&lt;=90,"Entre 60 e 90",IF(R6210&lt;=120,"Entre 90 e 120",IF(R6210&lt;=150,"Entre 120 e 150",IF(R6210&lt;=180,"Entre 150 e 180","Superior a 180")))))))</f>
        <v/>
      </c>
    </row>
    <row r="6211">
      <c r="A6211" t="inlineStr">
        <is>
          <t>Q025L015</t>
        </is>
      </c>
      <c r="B6211" t="inlineStr">
        <is>
          <t>REGIS CORTEZ BUENO</t>
        </is>
      </c>
      <c r="C6211" t="n">
        <v>1</v>
      </c>
      <c r="D6211" t="inlineStr">
        <is>
          <t>IPCA</t>
        </is>
      </c>
      <c r="E6211" t="n">
        <v>0.009488792934583046</v>
      </c>
      <c r="F6211" t="inlineStr">
        <is>
          <t>MENSAL</t>
        </is>
      </c>
      <c r="G6211" t="n">
        <v>47228</v>
      </c>
      <c r="H6211" t="n">
        <v>47228</v>
      </c>
      <c r="I6211" t="n">
        <v>103</v>
      </c>
      <c r="J6211" t="inlineStr">
        <is>
          <t>CARTEIRA</t>
        </is>
      </c>
      <c r="K6211" t="inlineStr">
        <is>
          <t>CONTRATO</t>
        </is>
      </c>
      <c r="L6211" t="n">
        <v>2046.45</v>
      </c>
      <c r="M6211" t="inlineStr">
        <is>
          <t>IBIRAPITANGA FASE 3</t>
        </is>
      </c>
      <c r="N6211" s="142">
        <f>DATE(YEAR(G6211),MONTH(G6211),1)</f>
        <v/>
      </c>
      <c r="O6211" s="132">
        <f>IF(G6211&gt;$K$3,"Futuro","Atraso")</f>
        <v/>
      </c>
      <c r="P6211">
        <f>12*(YEAR(G6211)-YEAR($K$3))+(MONTH(G6211)-MONTH($K$3))</f>
        <v/>
      </c>
      <c r="Q6211" s="366">
        <f>IF(M6211="IBIRAPITANGA FASE 3",IF(O6211="Atraso",L6211,L6211/(1+$I$2)^P6211),IF(O6211="Atraso",L6211,L6211/(1+$I$1)^P6211))</f>
        <v/>
      </c>
      <c r="R6211">
        <f>IF(O6211="Atraso",$K$3-G6211,0)</f>
        <v/>
      </c>
      <c r="S6211">
        <f>IF(R6211&lt;=15,"Até 15",IF(R6211&lt;=30,"Entre 15 e 30",IF(R6211&lt;=60,"Entre 30 e 60",IF(R6211&lt;=90,"Entre 60 e 90",IF(R6211&lt;=120,"Entre 90 e 120",IF(R6211&lt;=150,"Entre 120 e 150",IF(R6211&lt;=180,"Entre 150 e 180","Superior a 180")))))))</f>
        <v/>
      </c>
    </row>
    <row r="6212">
      <c r="A6212" t="inlineStr">
        <is>
          <t>Q025L015</t>
        </is>
      </c>
      <c r="B6212" t="inlineStr">
        <is>
          <t>REGIS CORTEZ BUENO</t>
        </is>
      </c>
      <c r="C6212" t="n">
        <v>1</v>
      </c>
      <c r="D6212" t="inlineStr">
        <is>
          <t>IPCA</t>
        </is>
      </c>
      <c r="E6212" t="n">
        <v>0.009488792934583046</v>
      </c>
      <c r="F6212" t="inlineStr">
        <is>
          <t>MENSAL</t>
        </is>
      </c>
      <c r="G6212" t="n">
        <v>47258</v>
      </c>
      <c r="H6212" t="n">
        <v>47258</v>
      </c>
      <c r="I6212" t="n">
        <v>104</v>
      </c>
      <c r="J6212" t="inlineStr">
        <is>
          <t>CARTEIRA</t>
        </is>
      </c>
      <c r="K6212" t="inlineStr">
        <is>
          <t>CONTRATO</t>
        </is>
      </c>
      <c r="L6212" t="n">
        <v>2046.45</v>
      </c>
      <c r="M6212" t="inlineStr">
        <is>
          <t>IBIRAPITANGA FASE 3</t>
        </is>
      </c>
      <c r="N6212" s="142">
        <f>DATE(YEAR(G6212),MONTH(G6212),1)</f>
        <v/>
      </c>
      <c r="O6212" s="132">
        <f>IF(G6212&gt;$K$3,"Futuro","Atraso")</f>
        <v/>
      </c>
      <c r="P6212">
        <f>12*(YEAR(G6212)-YEAR($K$3))+(MONTH(G6212)-MONTH($K$3))</f>
        <v/>
      </c>
      <c r="Q6212" s="366">
        <f>IF(M6212="IBIRAPITANGA FASE 3",IF(O6212="Atraso",L6212,L6212/(1+$I$2)^P6212),IF(O6212="Atraso",L6212,L6212/(1+$I$1)^P6212))</f>
        <v/>
      </c>
      <c r="R6212">
        <f>IF(O6212="Atraso",$K$3-G6212,0)</f>
        <v/>
      </c>
      <c r="S6212">
        <f>IF(R6212&lt;=15,"Até 15",IF(R6212&lt;=30,"Entre 15 e 30",IF(R6212&lt;=60,"Entre 30 e 60",IF(R6212&lt;=90,"Entre 60 e 90",IF(R6212&lt;=120,"Entre 90 e 120",IF(R6212&lt;=150,"Entre 120 e 150",IF(R6212&lt;=180,"Entre 150 e 180","Superior a 180")))))))</f>
        <v/>
      </c>
    </row>
    <row r="6213">
      <c r="A6213" t="inlineStr">
        <is>
          <t>Q025L015</t>
        </is>
      </c>
      <c r="B6213" t="inlineStr">
        <is>
          <t>REGIS CORTEZ BUENO</t>
        </is>
      </c>
      <c r="C6213" t="n">
        <v>1</v>
      </c>
      <c r="D6213" t="inlineStr">
        <is>
          <t>IPCA</t>
        </is>
      </c>
      <c r="E6213" t="n">
        <v>0.009488792934583046</v>
      </c>
      <c r="F6213" t="inlineStr">
        <is>
          <t>MENSAL</t>
        </is>
      </c>
      <c r="G6213" t="n">
        <v>47289</v>
      </c>
      <c r="H6213" t="n">
        <v>47289</v>
      </c>
      <c r="I6213" t="n">
        <v>105</v>
      </c>
      <c r="J6213" t="inlineStr">
        <is>
          <t>CARTEIRA</t>
        </is>
      </c>
      <c r="K6213" t="inlineStr">
        <is>
          <t>CONTRATO</t>
        </is>
      </c>
      <c r="L6213" t="n">
        <v>2046.45</v>
      </c>
      <c r="M6213" t="inlineStr">
        <is>
          <t>IBIRAPITANGA FASE 3</t>
        </is>
      </c>
      <c r="N6213" s="142">
        <f>DATE(YEAR(G6213),MONTH(G6213),1)</f>
        <v/>
      </c>
      <c r="O6213" s="132">
        <f>IF(G6213&gt;$K$3,"Futuro","Atraso")</f>
        <v/>
      </c>
      <c r="P6213">
        <f>12*(YEAR(G6213)-YEAR($K$3))+(MONTH(G6213)-MONTH($K$3))</f>
        <v/>
      </c>
      <c r="Q6213" s="366">
        <f>IF(M6213="IBIRAPITANGA FASE 3",IF(O6213="Atraso",L6213,L6213/(1+$I$2)^P6213),IF(O6213="Atraso",L6213,L6213/(1+$I$1)^P6213))</f>
        <v/>
      </c>
      <c r="R6213">
        <f>IF(O6213="Atraso",$K$3-G6213,0)</f>
        <v/>
      </c>
      <c r="S6213">
        <f>IF(R6213&lt;=15,"Até 15",IF(R6213&lt;=30,"Entre 15 e 30",IF(R6213&lt;=60,"Entre 30 e 60",IF(R6213&lt;=90,"Entre 60 e 90",IF(R6213&lt;=120,"Entre 90 e 120",IF(R6213&lt;=150,"Entre 120 e 150",IF(R6213&lt;=180,"Entre 150 e 180","Superior a 180")))))))</f>
        <v/>
      </c>
    </row>
    <row r="6214">
      <c r="A6214" t="inlineStr">
        <is>
          <t>Q025L015</t>
        </is>
      </c>
      <c r="B6214" t="inlineStr">
        <is>
          <t>REGIS CORTEZ BUENO</t>
        </is>
      </c>
      <c r="C6214" t="n">
        <v>1</v>
      </c>
      <c r="D6214" t="inlineStr">
        <is>
          <t>IPCA</t>
        </is>
      </c>
      <c r="E6214" t="n">
        <v>0.009488792934583046</v>
      </c>
      <c r="F6214" t="inlineStr">
        <is>
          <t>MENSAL</t>
        </is>
      </c>
      <c r="G6214" t="n">
        <v>47319</v>
      </c>
      <c r="H6214" t="n">
        <v>47319</v>
      </c>
      <c r="I6214" t="n">
        <v>106</v>
      </c>
      <c r="J6214" t="inlineStr">
        <is>
          <t>CARTEIRA</t>
        </is>
      </c>
      <c r="K6214" t="inlineStr">
        <is>
          <t>CONTRATO</t>
        </is>
      </c>
      <c r="L6214" t="n">
        <v>2046.45</v>
      </c>
      <c r="M6214" t="inlineStr">
        <is>
          <t>IBIRAPITANGA FASE 3</t>
        </is>
      </c>
      <c r="N6214" s="142">
        <f>DATE(YEAR(G6214),MONTH(G6214),1)</f>
        <v/>
      </c>
      <c r="O6214" s="132">
        <f>IF(G6214&gt;$K$3,"Futuro","Atraso")</f>
        <v/>
      </c>
      <c r="P6214">
        <f>12*(YEAR(G6214)-YEAR($K$3))+(MONTH(G6214)-MONTH($K$3))</f>
        <v/>
      </c>
      <c r="Q6214" s="366">
        <f>IF(M6214="IBIRAPITANGA FASE 3",IF(O6214="Atraso",L6214,L6214/(1+$I$2)^P6214),IF(O6214="Atraso",L6214,L6214/(1+$I$1)^P6214))</f>
        <v/>
      </c>
      <c r="R6214">
        <f>IF(O6214="Atraso",$K$3-G6214,0)</f>
        <v/>
      </c>
      <c r="S6214">
        <f>IF(R6214&lt;=15,"Até 15",IF(R6214&lt;=30,"Entre 15 e 30",IF(R6214&lt;=60,"Entre 30 e 60",IF(R6214&lt;=90,"Entre 60 e 90",IF(R6214&lt;=120,"Entre 90 e 120",IF(R6214&lt;=150,"Entre 120 e 150",IF(R6214&lt;=180,"Entre 150 e 180","Superior a 180")))))))</f>
        <v/>
      </c>
    </row>
    <row r="6215">
      <c r="A6215" t="inlineStr">
        <is>
          <t>Q025L015</t>
        </is>
      </c>
      <c r="B6215" t="inlineStr">
        <is>
          <t>REGIS CORTEZ BUENO</t>
        </is>
      </c>
      <c r="C6215" t="n">
        <v>1</v>
      </c>
      <c r="D6215" t="inlineStr">
        <is>
          <t>IPCA</t>
        </is>
      </c>
      <c r="E6215" t="n">
        <v>0.009488792934583046</v>
      </c>
      <c r="F6215" t="inlineStr">
        <is>
          <t>MENSAL</t>
        </is>
      </c>
      <c r="G6215" t="n">
        <v>47350</v>
      </c>
      <c r="H6215" t="n">
        <v>47350</v>
      </c>
      <c r="I6215" t="n">
        <v>107</v>
      </c>
      <c r="J6215" t="inlineStr">
        <is>
          <t>CARTEIRA</t>
        </is>
      </c>
      <c r="K6215" t="inlineStr">
        <is>
          <t>CONTRATO</t>
        </is>
      </c>
      <c r="L6215" t="n">
        <v>2046.45</v>
      </c>
      <c r="M6215" t="inlineStr">
        <is>
          <t>IBIRAPITANGA FASE 3</t>
        </is>
      </c>
      <c r="N6215" s="142">
        <f>DATE(YEAR(G6215),MONTH(G6215),1)</f>
        <v/>
      </c>
      <c r="O6215" s="132">
        <f>IF(G6215&gt;$K$3,"Futuro","Atraso")</f>
        <v/>
      </c>
      <c r="P6215">
        <f>12*(YEAR(G6215)-YEAR($K$3))+(MONTH(G6215)-MONTH($K$3))</f>
        <v/>
      </c>
      <c r="Q6215" s="366">
        <f>IF(M6215="IBIRAPITANGA FASE 3",IF(O6215="Atraso",L6215,L6215/(1+$I$2)^P6215),IF(O6215="Atraso",L6215,L6215/(1+$I$1)^P6215))</f>
        <v/>
      </c>
      <c r="R6215">
        <f>IF(O6215="Atraso",$K$3-G6215,0)</f>
        <v/>
      </c>
      <c r="S6215">
        <f>IF(R6215&lt;=15,"Até 15",IF(R6215&lt;=30,"Entre 15 e 30",IF(R6215&lt;=60,"Entre 30 e 60",IF(R6215&lt;=90,"Entre 60 e 90",IF(R6215&lt;=120,"Entre 90 e 120",IF(R6215&lt;=150,"Entre 120 e 150",IF(R6215&lt;=180,"Entre 150 e 180","Superior a 180")))))))</f>
        <v/>
      </c>
    </row>
    <row r="6216">
      <c r="A6216" t="inlineStr">
        <is>
          <t>Q025L015</t>
        </is>
      </c>
      <c r="B6216" t="inlineStr">
        <is>
          <t>REGIS CORTEZ BUENO</t>
        </is>
      </c>
      <c r="C6216" t="n">
        <v>1</v>
      </c>
      <c r="D6216" t="inlineStr">
        <is>
          <t>IPCA</t>
        </is>
      </c>
      <c r="E6216" t="n">
        <v>0.009488792934583046</v>
      </c>
      <c r="F6216" t="inlineStr">
        <is>
          <t>MENSAL</t>
        </is>
      </c>
      <c r="G6216" t="n">
        <v>47381</v>
      </c>
      <c r="H6216" t="n">
        <v>47381</v>
      </c>
      <c r="I6216" t="n">
        <v>108</v>
      </c>
      <c r="J6216" t="inlineStr">
        <is>
          <t>CARTEIRA</t>
        </is>
      </c>
      <c r="K6216" t="inlineStr">
        <is>
          <t>CONTRATO</t>
        </is>
      </c>
      <c r="L6216" t="n">
        <v>2046.45</v>
      </c>
      <c r="M6216" t="inlineStr">
        <is>
          <t>IBIRAPITANGA FASE 3</t>
        </is>
      </c>
      <c r="N6216" s="142">
        <f>DATE(YEAR(G6216),MONTH(G6216),1)</f>
        <v/>
      </c>
      <c r="O6216" s="132">
        <f>IF(G6216&gt;$K$3,"Futuro","Atraso")</f>
        <v/>
      </c>
      <c r="P6216">
        <f>12*(YEAR(G6216)-YEAR($K$3))+(MONTH(G6216)-MONTH($K$3))</f>
        <v/>
      </c>
      <c r="Q6216" s="366">
        <f>IF(M6216="IBIRAPITANGA FASE 3",IF(O6216="Atraso",L6216,L6216/(1+$I$2)^P6216),IF(O6216="Atraso",L6216,L6216/(1+$I$1)^P6216))</f>
        <v/>
      </c>
      <c r="R6216">
        <f>IF(O6216="Atraso",$K$3-G6216,0)</f>
        <v/>
      </c>
      <c r="S6216">
        <f>IF(R6216&lt;=15,"Até 15",IF(R6216&lt;=30,"Entre 15 e 30",IF(R6216&lt;=60,"Entre 30 e 60",IF(R6216&lt;=90,"Entre 60 e 90",IF(R6216&lt;=120,"Entre 90 e 120",IF(R6216&lt;=150,"Entre 120 e 150",IF(R6216&lt;=180,"Entre 150 e 180","Superior a 180")))))))</f>
        <v/>
      </c>
    </row>
    <row r="6217">
      <c r="A6217" t="inlineStr">
        <is>
          <t>Q025L015</t>
        </is>
      </c>
      <c r="B6217" t="inlineStr">
        <is>
          <t>REGIS CORTEZ BUENO</t>
        </is>
      </c>
      <c r="C6217" t="n">
        <v>1</v>
      </c>
      <c r="D6217" t="inlineStr">
        <is>
          <t>IPCA</t>
        </is>
      </c>
      <c r="E6217" t="n">
        <v>0.009488792934583046</v>
      </c>
      <c r="F6217" t="inlineStr">
        <is>
          <t>MENSAL</t>
        </is>
      </c>
      <c r="G6217" t="n">
        <v>47411</v>
      </c>
      <c r="H6217" t="n">
        <v>47411</v>
      </c>
      <c r="I6217" t="n">
        <v>109</v>
      </c>
      <c r="J6217" t="inlineStr">
        <is>
          <t>CARTEIRA</t>
        </is>
      </c>
      <c r="K6217" t="inlineStr">
        <is>
          <t>CONTRATO</t>
        </is>
      </c>
      <c r="L6217" t="n">
        <v>2046.45</v>
      </c>
      <c r="M6217" t="inlineStr">
        <is>
          <t>IBIRAPITANGA FASE 3</t>
        </is>
      </c>
      <c r="N6217" s="142">
        <f>DATE(YEAR(G6217),MONTH(G6217),1)</f>
        <v/>
      </c>
      <c r="O6217" s="132">
        <f>IF(G6217&gt;$K$3,"Futuro","Atraso")</f>
        <v/>
      </c>
      <c r="P6217">
        <f>12*(YEAR(G6217)-YEAR($K$3))+(MONTH(G6217)-MONTH($K$3))</f>
        <v/>
      </c>
      <c r="Q6217" s="366">
        <f>IF(M6217="IBIRAPITANGA FASE 3",IF(O6217="Atraso",L6217,L6217/(1+$I$2)^P6217),IF(O6217="Atraso",L6217,L6217/(1+$I$1)^P6217))</f>
        <v/>
      </c>
      <c r="R6217">
        <f>IF(O6217="Atraso",$K$3-G6217,0)</f>
        <v/>
      </c>
      <c r="S6217">
        <f>IF(R6217&lt;=15,"Até 15",IF(R6217&lt;=30,"Entre 15 e 30",IF(R6217&lt;=60,"Entre 30 e 60",IF(R6217&lt;=90,"Entre 60 e 90",IF(R6217&lt;=120,"Entre 90 e 120",IF(R6217&lt;=150,"Entre 120 e 150",IF(R6217&lt;=180,"Entre 150 e 180","Superior a 180")))))))</f>
        <v/>
      </c>
    </row>
    <row r="6218">
      <c r="A6218" t="inlineStr">
        <is>
          <t>Q025L015</t>
        </is>
      </c>
      <c r="B6218" t="inlineStr">
        <is>
          <t>REGIS CORTEZ BUENO</t>
        </is>
      </c>
      <c r="C6218" t="n">
        <v>1</v>
      </c>
      <c r="D6218" t="inlineStr">
        <is>
          <t>IPCA</t>
        </is>
      </c>
      <c r="E6218" t="n">
        <v>0.009488792934583046</v>
      </c>
      <c r="F6218" t="inlineStr">
        <is>
          <t>MENSAL</t>
        </is>
      </c>
      <c r="G6218" t="n">
        <v>47442</v>
      </c>
      <c r="H6218" t="n">
        <v>47442</v>
      </c>
      <c r="I6218" t="n">
        <v>110</v>
      </c>
      <c r="J6218" t="inlineStr">
        <is>
          <t>CARTEIRA</t>
        </is>
      </c>
      <c r="K6218" t="inlineStr">
        <is>
          <t>CONTRATO</t>
        </is>
      </c>
      <c r="L6218" t="n">
        <v>2046.45</v>
      </c>
      <c r="M6218" t="inlineStr">
        <is>
          <t>IBIRAPITANGA FASE 3</t>
        </is>
      </c>
      <c r="N6218" s="142">
        <f>DATE(YEAR(G6218),MONTH(G6218),1)</f>
        <v/>
      </c>
      <c r="O6218" s="132">
        <f>IF(G6218&gt;$K$3,"Futuro","Atraso")</f>
        <v/>
      </c>
      <c r="P6218">
        <f>12*(YEAR(G6218)-YEAR($K$3))+(MONTH(G6218)-MONTH($K$3))</f>
        <v/>
      </c>
      <c r="Q6218" s="366">
        <f>IF(M6218="IBIRAPITANGA FASE 3",IF(O6218="Atraso",L6218,L6218/(1+$I$2)^P6218),IF(O6218="Atraso",L6218,L6218/(1+$I$1)^P6218))</f>
        <v/>
      </c>
      <c r="R6218">
        <f>IF(O6218="Atraso",$K$3-G6218,0)</f>
        <v/>
      </c>
      <c r="S6218">
        <f>IF(R6218&lt;=15,"Até 15",IF(R6218&lt;=30,"Entre 15 e 30",IF(R6218&lt;=60,"Entre 30 e 60",IF(R6218&lt;=90,"Entre 60 e 90",IF(R6218&lt;=120,"Entre 90 e 120",IF(R6218&lt;=150,"Entre 120 e 150",IF(R6218&lt;=180,"Entre 150 e 180","Superior a 180")))))))</f>
        <v/>
      </c>
    </row>
    <row r="6219">
      <c r="A6219" t="inlineStr">
        <is>
          <t>Q025L015</t>
        </is>
      </c>
      <c r="B6219" t="inlineStr">
        <is>
          <t>REGIS CORTEZ BUENO</t>
        </is>
      </c>
      <c r="C6219" t="n">
        <v>1</v>
      </c>
      <c r="D6219" t="inlineStr">
        <is>
          <t>IPCA</t>
        </is>
      </c>
      <c r="E6219" t="n">
        <v>0.009488792934583046</v>
      </c>
      <c r="F6219" t="inlineStr">
        <is>
          <t>MENSAL</t>
        </is>
      </c>
      <c r="G6219" t="n">
        <v>47472</v>
      </c>
      <c r="H6219" t="n">
        <v>47472</v>
      </c>
      <c r="I6219" t="n">
        <v>111</v>
      </c>
      <c r="J6219" t="inlineStr">
        <is>
          <t>CARTEIRA</t>
        </is>
      </c>
      <c r="K6219" t="inlineStr">
        <is>
          <t>CONTRATO</t>
        </is>
      </c>
      <c r="L6219" t="n">
        <v>2046.45</v>
      </c>
      <c r="M6219" t="inlineStr">
        <is>
          <t>IBIRAPITANGA FASE 3</t>
        </is>
      </c>
      <c r="N6219" s="142">
        <f>DATE(YEAR(G6219),MONTH(G6219),1)</f>
        <v/>
      </c>
      <c r="O6219" s="132">
        <f>IF(G6219&gt;$K$3,"Futuro","Atraso")</f>
        <v/>
      </c>
      <c r="P6219">
        <f>12*(YEAR(G6219)-YEAR($K$3))+(MONTH(G6219)-MONTH($K$3))</f>
        <v/>
      </c>
      <c r="Q6219" s="366">
        <f>IF(M6219="IBIRAPITANGA FASE 3",IF(O6219="Atraso",L6219,L6219/(1+$I$2)^P6219),IF(O6219="Atraso",L6219,L6219/(1+$I$1)^P6219))</f>
        <v/>
      </c>
      <c r="R6219">
        <f>IF(O6219="Atraso",$K$3-G6219,0)</f>
        <v/>
      </c>
      <c r="S6219">
        <f>IF(R6219&lt;=15,"Até 15",IF(R6219&lt;=30,"Entre 15 e 30",IF(R6219&lt;=60,"Entre 30 e 60",IF(R6219&lt;=90,"Entre 60 e 90",IF(R6219&lt;=120,"Entre 90 e 120",IF(R6219&lt;=150,"Entre 120 e 150",IF(R6219&lt;=180,"Entre 150 e 180","Superior a 180")))))))</f>
        <v/>
      </c>
    </row>
    <row r="6220">
      <c r="A6220" t="inlineStr">
        <is>
          <t>Q025L015</t>
        </is>
      </c>
      <c r="B6220" t="inlineStr">
        <is>
          <t>REGIS CORTEZ BUENO</t>
        </is>
      </c>
      <c r="C6220" t="n">
        <v>1</v>
      </c>
      <c r="D6220" t="inlineStr">
        <is>
          <t>IPCA</t>
        </is>
      </c>
      <c r="E6220" t="n">
        <v>0.009488792934583046</v>
      </c>
      <c r="F6220" t="inlineStr">
        <is>
          <t>MENSAL</t>
        </is>
      </c>
      <c r="G6220" t="n">
        <v>47503</v>
      </c>
      <c r="H6220" t="n">
        <v>47503</v>
      </c>
      <c r="I6220" t="n">
        <v>112</v>
      </c>
      <c r="J6220" t="inlineStr">
        <is>
          <t>CARTEIRA</t>
        </is>
      </c>
      <c r="K6220" t="inlineStr">
        <is>
          <t>CONTRATO</t>
        </is>
      </c>
      <c r="L6220" t="n">
        <v>2046.45</v>
      </c>
      <c r="M6220" t="inlineStr">
        <is>
          <t>IBIRAPITANGA FASE 3</t>
        </is>
      </c>
      <c r="N6220" s="142">
        <f>DATE(YEAR(G6220),MONTH(G6220),1)</f>
        <v/>
      </c>
      <c r="O6220" s="132">
        <f>IF(G6220&gt;$K$3,"Futuro","Atraso")</f>
        <v/>
      </c>
      <c r="P6220">
        <f>12*(YEAR(G6220)-YEAR($K$3))+(MONTH(G6220)-MONTH($K$3))</f>
        <v/>
      </c>
      <c r="Q6220" s="366">
        <f>IF(M6220="IBIRAPITANGA FASE 3",IF(O6220="Atraso",L6220,L6220/(1+$I$2)^P6220),IF(O6220="Atraso",L6220,L6220/(1+$I$1)^P6220))</f>
        <v/>
      </c>
      <c r="R6220">
        <f>IF(O6220="Atraso",$K$3-G6220,0)</f>
        <v/>
      </c>
      <c r="S6220">
        <f>IF(R6220&lt;=15,"Até 15",IF(R6220&lt;=30,"Entre 15 e 30",IF(R6220&lt;=60,"Entre 30 e 60",IF(R6220&lt;=90,"Entre 60 e 90",IF(R6220&lt;=120,"Entre 90 e 120",IF(R6220&lt;=150,"Entre 120 e 150",IF(R6220&lt;=180,"Entre 150 e 180","Superior a 180")))))))</f>
        <v/>
      </c>
    </row>
    <row r="6221">
      <c r="A6221" t="inlineStr">
        <is>
          <t>Q025L015</t>
        </is>
      </c>
      <c r="B6221" t="inlineStr">
        <is>
          <t>REGIS CORTEZ BUENO</t>
        </is>
      </c>
      <c r="C6221" t="n">
        <v>1</v>
      </c>
      <c r="D6221" t="inlineStr">
        <is>
          <t>IPCA</t>
        </is>
      </c>
      <c r="E6221" t="n">
        <v>0.009488792934583046</v>
      </c>
      <c r="F6221" t="inlineStr">
        <is>
          <t>MENSAL</t>
        </is>
      </c>
      <c r="G6221" t="n">
        <v>47534</v>
      </c>
      <c r="H6221" t="n">
        <v>47534</v>
      </c>
      <c r="I6221" t="n">
        <v>113</v>
      </c>
      <c r="J6221" t="inlineStr">
        <is>
          <t>CARTEIRA</t>
        </is>
      </c>
      <c r="K6221" t="inlineStr">
        <is>
          <t>CONTRATO</t>
        </is>
      </c>
      <c r="L6221" t="n">
        <v>2046.45</v>
      </c>
      <c r="M6221" t="inlineStr">
        <is>
          <t>IBIRAPITANGA FASE 3</t>
        </is>
      </c>
      <c r="N6221" s="142">
        <f>DATE(YEAR(G6221),MONTH(G6221),1)</f>
        <v/>
      </c>
      <c r="O6221" s="132">
        <f>IF(G6221&gt;$K$3,"Futuro","Atraso")</f>
        <v/>
      </c>
      <c r="P6221">
        <f>12*(YEAR(G6221)-YEAR($K$3))+(MONTH(G6221)-MONTH($K$3))</f>
        <v/>
      </c>
      <c r="Q6221" s="366">
        <f>IF(M6221="IBIRAPITANGA FASE 3",IF(O6221="Atraso",L6221,L6221/(1+$I$2)^P6221),IF(O6221="Atraso",L6221,L6221/(1+$I$1)^P6221))</f>
        <v/>
      </c>
      <c r="R6221">
        <f>IF(O6221="Atraso",$K$3-G6221,0)</f>
        <v/>
      </c>
      <c r="S6221">
        <f>IF(R6221&lt;=15,"Até 15",IF(R6221&lt;=30,"Entre 15 e 30",IF(R6221&lt;=60,"Entre 30 e 60",IF(R6221&lt;=90,"Entre 60 e 90",IF(R6221&lt;=120,"Entre 90 e 120",IF(R6221&lt;=150,"Entre 120 e 150",IF(R6221&lt;=180,"Entre 150 e 180","Superior a 180")))))))</f>
        <v/>
      </c>
    </row>
    <row r="6222">
      <c r="A6222" t="inlineStr">
        <is>
          <t>Q025L015</t>
        </is>
      </c>
      <c r="B6222" t="inlineStr">
        <is>
          <t>REGIS CORTEZ BUENO</t>
        </is>
      </c>
      <c r="C6222" t="n">
        <v>1</v>
      </c>
      <c r="D6222" t="inlineStr">
        <is>
          <t>IPCA</t>
        </is>
      </c>
      <c r="E6222" t="n">
        <v>0.009488792934583046</v>
      </c>
      <c r="F6222" t="inlineStr">
        <is>
          <t>MENSAL</t>
        </is>
      </c>
      <c r="G6222" t="n">
        <v>47562</v>
      </c>
      <c r="H6222" t="n">
        <v>47562</v>
      </c>
      <c r="I6222" t="n">
        <v>114</v>
      </c>
      <c r="J6222" t="inlineStr">
        <is>
          <t>CARTEIRA</t>
        </is>
      </c>
      <c r="K6222" t="inlineStr">
        <is>
          <t>CONTRATO</t>
        </is>
      </c>
      <c r="L6222" t="n">
        <v>2046.45</v>
      </c>
      <c r="M6222" t="inlineStr">
        <is>
          <t>IBIRAPITANGA FASE 3</t>
        </is>
      </c>
      <c r="N6222" s="142">
        <f>DATE(YEAR(G6222),MONTH(G6222),1)</f>
        <v/>
      </c>
      <c r="O6222" s="132">
        <f>IF(G6222&gt;$K$3,"Futuro","Atraso")</f>
        <v/>
      </c>
      <c r="P6222">
        <f>12*(YEAR(G6222)-YEAR($K$3))+(MONTH(G6222)-MONTH($K$3))</f>
        <v/>
      </c>
      <c r="Q6222" s="366">
        <f>IF(M6222="IBIRAPITANGA FASE 3",IF(O6222="Atraso",L6222,L6222/(1+$I$2)^P6222),IF(O6222="Atraso",L6222,L6222/(1+$I$1)^P6222))</f>
        <v/>
      </c>
      <c r="R6222">
        <f>IF(O6222="Atraso",$K$3-G6222,0)</f>
        <v/>
      </c>
      <c r="S6222">
        <f>IF(R6222&lt;=15,"Até 15",IF(R6222&lt;=30,"Entre 15 e 30",IF(R6222&lt;=60,"Entre 30 e 60",IF(R6222&lt;=90,"Entre 60 e 90",IF(R6222&lt;=120,"Entre 90 e 120",IF(R6222&lt;=150,"Entre 120 e 150",IF(R6222&lt;=180,"Entre 150 e 180","Superior a 180")))))))</f>
        <v/>
      </c>
    </row>
    <row r="6223">
      <c r="A6223" t="inlineStr">
        <is>
          <t>Q025L015</t>
        </is>
      </c>
      <c r="B6223" t="inlineStr">
        <is>
          <t>REGIS CORTEZ BUENO</t>
        </is>
      </c>
      <c r="C6223" t="n">
        <v>1</v>
      </c>
      <c r="D6223" t="inlineStr">
        <is>
          <t>IPCA</t>
        </is>
      </c>
      <c r="E6223" t="n">
        <v>0.009488792934583046</v>
      </c>
      <c r="F6223" t="inlineStr">
        <is>
          <t>MENSAL</t>
        </is>
      </c>
      <c r="G6223" t="n">
        <v>47593</v>
      </c>
      <c r="H6223" t="n">
        <v>47593</v>
      </c>
      <c r="I6223" t="n">
        <v>115</v>
      </c>
      <c r="J6223" t="inlineStr">
        <is>
          <t>CARTEIRA</t>
        </is>
      </c>
      <c r="K6223" t="inlineStr">
        <is>
          <t>CONTRATO</t>
        </is>
      </c>
      <c r="L6223" t="n">
        <v>2046.45</v>
      </c>
      <c r="M6223" t="inlineStr">
        <is>
          <t>IBIRAPITANGA FASE 3</t>
        </is>
      </c>
      <c r="N6223" s="142">
        <f>DATE(YEAR(G6223),MONTH(G6223),1)</f>
        <v/>
      </c>
      <c r="O6223" s="132">
        <f>IF(G6223&gt;$K$3,"Futuro","Atraso")</f>
        <v/>
      </c>
      <c r="P6223">
        <f>12*(YEAR(G6223)-YEAR($K$3))+(MONTH(G6223)-MONTH($K$3))</f>
        <v/>
      </c>
      <c r="Q6223" s="366">
        <f>IF(M6223="IBIRAPITANGA FASE 3",IF(O6223="Atraso",L6223,L6223/(1+$I$2)^P6223),IF(O6223="Atraso",L6223,L6223/(1+$I$1)^P6223))</f>
        <v/>
      </c>
      <c r="R6223">
        <f>IF(O6223="Atraso",$K$3-G6223,0)</f>
        <v/>
      </c>
      <c r="S6223">
        <f>IF(R6223&lt;=15,"Até 15",IF(R6223&lt;=30,"Entre 15 e 30",IF(R6223&lt;=60,"Entre 30 e 60",IF(R6223&lt;=90,"Entre 60 e 90",IF(R6223&lt;=120,"Entre 90 e 120",IF(R6223&lt;=150,"Entre 120 e 150",IF(R6223&lt;=180,"Entre 150 e 180","Superior a 180")))))))</f>
        <v/>
      </c>
    </row>
    <row r="6224">
      <c r="A6224" t="inlineStr">
        <is>
          <t>Q025L015</t>
        </is>
      </c>
      <c r="B6224" t="inlineStr">
        <is>
          <t>REGIS CORTEZ BUENO</t>
        </is>
      </c>
      <c r="C6224" t="n">
        <v>1</v>
      </c>
      <c r="D6224" t="inlineStr">
        <is>
          <t>IPCA</t>
        </is>
      </c>
      <c r="E6224" t="n">
        <v>0.009488792934583046</v>
      </c>
      <c r="F6224" t="inlineStr">
        <is>
          <t>MENSAL</t>
        </is>
      </c>
      <c r="G6224" t="n">
        <v>47623</v>
      </c>
      <c r="H6224" t="n">
        <v>47623</v>
      </c>
      <c r="I6224" t="n">
        <v>116</v>
      </c>
      <c r="J6224" t="inlineStr">
        <is>
          <t>CARTEIRA</t>
        </is>
      </c>
      <c r="K6224" t="inlineStr">
        <is>
          <t>CONTRATO</t>
        </is>
      </c>
      <c r="L6224" t="n">
        <v>2046.45</v>
      </c>
      <c r="M6224" t="inlineStr">
        <is>
          <t>IBIRAPITANGA FASE 3</t>
        </is>
      </c>
      <c r="N6224" s="142">
        <f>DATE(YEAR(G6224),MONTH(G6224),1)</f>
        <v/>
      </c>
      <c r="O6224" s="132">
        <f>IF(G6224&gt;$K$3,"Futuro","Atraso")</f>
        <v/>
      </c>
      <c r="P6224">
        <f>12*(YEAR(G6224)-YEAR($K$3))+(MONTH(G6224)-MONTH($K$3))</f>
        <v/>
      </c>
      <c r="Q6224" s="366">
        <f>IF(M6224="IBIRAPITANGA FASE 3",IF(O6224="Atraso",L6224,L6224/(1+$I$2)^P6224),IF(O6224="Atraso",L6224,L6224/(1+$I$1)^P6224))</f>
        <v/>
      </c>
      <c r="R6224">
        <f>IF(O6224="Atraso",$K$3-G6224,0)</f>
        <v/>
      </c>
      <c r="S6224">
        <f>IF(R6224&lt;=15,"Até 15",IF(R6224&lt;=30,"Entre 15 e 30",IF(R6224&lt;=60,"Entre 30 e 60",IF(R6224&lt;=90,"Entre 60 e 90",IF(R6224&lt;=120,"Entre 90 e 120",IF(R6224&lt;=150,"Entre 120 e 150",IF(R6224&lt;=180,"Entre 150 e 180","Superior a 180")))))))</f>
        <v/>
      </c>
    </row>
    <row r="6225">
      <c r="A6225" t="inlineStr">
        <is>
          <t>Q025L015</t>
        </is>
      </c>
      <c r="B6225" t="inlineStr">
        <is>
          <t>REGIS CORTEZ BUENO</t>
        </is>
      </c>
      <c r="C6225" t="n">
        <v>1</v>
      </c>
      <c r="D6225" t="inlineStr">
        <is>
          <t>IPCA</t>
        </is>
      </c>
      <c r="E6225" t="n">
        <v>0.009488792934583046</v>
      </c>
      <c r="F6225" t="inlineStr">
        <is>
          <t>MENSAL</t>
        </is>
      </c>
      <c r="G6225" t="n">
        <v>47654</v>
      </c>
      <c r="H6225" t="n">
        <v>47654</v>
      </c>
      <c r="I6225" t="n">
        <v>117</v>
      </c>
      <c r="J6225" t="inlineStr">
        <is>
          <t>CARTEIRA</t>
        </is>
      </c>
      <c r="K6225" t="inlineStr">
        <is>
          <t>CONTRATO</t>
        </is>
      </c>
      <c r="L6225" t="n">
        <v>2046.45</v>
      </c>
      <c r="M6225" t="inlineStr">
        <is>
          <t>IBIRAPITANGA FASE 3</t>
        </is>
      </c>
      <c r="N6225" s="142">
        <f>DATE(YEAR(G6225),MONTH(G6225),1)</f>
        <v/>
      </c>
      <c r="O6225" s="132">
        <f>IF(G6225&gt;$K$3,"Futuro","Atraso")</f>
        <v/>
      </c>
      <c r="P6225">
        <f>12*(YEAR(G6225)-YEAR($K$3))+(MONTH(G6225)-MONTH($K$3))</f>
        <v/>
      </c>
      <c r="Q6225" s="366">
        <f>IF(M6225="IBIRAPITANGA FASE 3",IF(O6225="Atraso",L6225,L6225/(1+$I$2)^P6225),IF(O6225="Atraso",L6225,L6225/(1+$I$1)^P6225))</f>
        <v/>
      </c>
      <c r="R6225">
        <f>IF(O6225="Atraso",$K$3-G6225,0)</f>
        <v/>
      </c>
      <c r="S6225">
        <f>IF(R6225&lt;=15,"Até 15",IF(R6225&lt;=30,"Entre 15 e 30",IF(R6225&lt;=60,"Entre 30 e 60",IF(R6225&lt;=90,"Entre 60 e 90",IF(R6225&lt;=120,"Entre 90 e 120",IF(R6225&lt;=150,"Entre 120 e 150",IF(R6225&lt;=180,"Entre 150 e 180","Superior a 180")))))))</f>
        <v/>
      </c>
    </row>
    <row r="6226">
      <c r="A6226" t="inlineStr">
        <is>
          <t>Q025L015</t>
        </is>
      </c>
      <c r="B6226" t="inlineStr">
        <is>
          <t>REGIS CORTEZ BUENO</t>
        </is>
      </c>
      <c r="C6226" t="n">
        <v>1</v>
      </c>
      <c r="D6226" t="inlineStr">
        <is>
          <t>IPCA</t>
        </is>
      </c>
      <c r="E6226" t="n">
        <v>0.009488792934583046</v>
      </c>
      <c r="F6226" t="inlineStr">
        <is>
          <t>MENSAL</t>
        </is>
      </c>
      <c r="G6226" t="n">
        <v>47684</v>
      </c>
      <c r="H6226" t="n">
        <v>47684</v>
      </c>
      <c r="I6226" t="n">
        <v>118</v>
      </c>
      <c r="J6226" t="inlineStr">
        <is>
          <t>CARTEIRA</t>
        </is>
      </c>
      <c r="K6226" t="inlineStr">
        <is>
          <t>CONTRATO</t>
        </is>
      </c>
      <c r="L6226" t="n">
        <v>2046.45</v>
      </c>
      <c r="M6226" t="inlineStr">
        <is>
          <t>IBIRAPITANGA FASE 3</t>
        </is>
      </c>
      <c r="N6226" s="142">
        <f>DATE(YEAR(G6226),MONTH(G6226),1)</f>
        <v/>
      </c>
      <c r="O6226" s="132">
        <f>IF(G6226&gt;$K$3,"Futuro","Atraso")</f>
        <v/>
      </c>
      <c r="P6226">
        <f>12*(YEAR(G6226)-YEAR($K$3))+(MONTH(G6226)-MONTH($K$3))</f>
        <v/>
      </c>
      <c r="Q6226" s="366">
        <f>IF(M6226="IBIRAPITANGA FASE 3",IF(O6226="Atraso",L6226,L6226/(1+$I$2)^P6226),IF(O6226="Atraso",L6226,L6226/(1+$I$1)^P6226))</f>
        <v/>
      </c>
      <c r="R6226">
        <f>IF(O6226="Atraso",$K$3-G6226,0)</f>
        <v/>
      </c>
      <c r="S6226">
        <f>IF(R6226&lt;=15,"Até 15",IF(R6226&lt;=30,"Entre 15 e 30",IF(R6226&lt;=60,"Entre 30 e 60",IF(R6226&lt;=90,"Entre 60 e 90",IF(R6226&lt;=120,"Entre 90 e 120",IF(R6226&lt;=150,"Entre 120 e 150",IF(R6226&lt;=180,"Entre 150 e 180","Superior a 180")))))))</f>
        <v/>
      </c>
    </row>
    <row r="6227">
      <c r="A6227" t="inlineStr">
        <is>
          <t>Q025L015</t>
        </is>
      </c>
      <c r="B6227" t="inlineStr">
        <is>
          <t>REGIS CORTEZ BUENO</t>
        </is>
      </c>
      <c r="C6227" t="n">
        <v>1</v>
      </c>
      <c r="D6227" t="inlineStr">
        <is>
          <t>IPCA</t>
        </is>
      </c>
      <c r="E6227" t="n">
        <v>0.009488792934583046</v>
      </c>
      <c r="F6227" t="inlineStr">
        <is>
          <t>MENSAL</t>
        </is>
      </c>
      <c r="G6227" t="n">
        <v>47715</v>
      </c>
      <c r="H6227" t="n">
        <v>47715</v>
      </c>
      <c r="I6227" t="n">
        <v>119</v>
      </c>
      <c r="J6227" t="inlineStr">
        <is>
          <t>CARTEIRA</t>
        </is>
      </c>
      <c r="K6227" t="inlineStr">
        <is>
          <t>CONTRATO</t>
        </is>
      </c>
      <c r="L6227" t="n">
        <v>2046.45</v>
      </c>
      <c r="M6227" t="inlineStr">
        <is>
          <t>IBIRAPITANGA FASE 3</t>
        </is>
      </c>
      <c r="N6227" s="142">
        <f>DATE(YEAR(G6227),MONTH(G6227),1)</f>
        <v/>
      </c>
      <c r="O6227" s="132">
        <f>IF(G6227&gt;$K$3,"Futuro","Atraso")</f>
        <v/>
      </c>
      <c r="P6227">
        <f>12*(YEAR(G6227)-YEAR($K$3))+(MONTH(G6227)-MONTH($K$3))</f>
        <v/>
      </c>
      <c r="Q6227" s="366">
        <f>IF(M6227="IBIRAPITANGA FASE 3",IF(O6227="Atraso",L6227,L6227/(1+$I$2)^P6227),IF(O6227="Atraso",L6227,L6227/(1+$I$1)^P6227))</f>
        <v/>
      </c>
      <c r="R6227">
        <f>IF(O6227="Atraso",$K$3-G6227,0)</f>
        <v/>
      </c>
      <c r="S6227">
        <f>IF(R6227&lt;=15,"Até 15",IF(R6227&lt;=30,"Entre 15 e 30",IF(R6227&lt;=60,"Entre 30 e 60",IF(R6227&lt;=90,"Entre 60 e 90",IF(R6227&lt;=120,"Entre 90 e 120",IF(R6227&lt;=150,"Entre 120 e 150",IF(R6227&lt;=180,"Entre 150 e 180","Superior a 180")))))))</f>
        <v/>
      </c>
    </row>
    <row r="6228">
      <c r="A6228" t="inlineStr">
        <is>
          <t>Q025L015</t>
        </is>
      </c>
      <c r="B6228" t="inlineStr">
        <is>
          <t>REGIS CORTEZ BUENO</t>
        </is>
      </c>
      <c r="C6228" t="n">
        <v>1</v>
      </c>
      <c r="D6228" t="inlineStr">
        <is>
          <t>IPCA</t>
        </is>
      </c>
      <c r="E6228" t="n">
        <v>0.009488792934583046</v>
      </c>
      <c r="F6228" t="inlineStr">
        <is>
          <t>MENSAL</t>
        </is>
      </c>
      <c r="G6228" t="n">
        <v>47746</v>
      </c>
      <c r="H6228" t="n">
        <v>47746</v>
      </c>
      <c r="I6228" t="n">
        <v>120</v>
      </c>
      <c r="J6228" t="inlineStr">
        <is>
          <t>CARTEIRA</t>
        </is>
      </c>
      <c r="K6228" t="inlineStr">
        <is>
          <t>CONTRATO</t>
        </is>
      </c>
      <c r="L6228" t="n">
        <v>2046.45</v>
      </c>
      <c r="M6228" t="inlineStr">
        <is>
          <t>IBIRAPITANGA FASE 3</t>
        </is>
      </c>
      <c r="N6228" s="142">
        <f>DATE(YEAR(G6228),MONTH(G6228),1)</f>
        <v/>
      </c>
      <c r="O6228" s="132">
        <f>IF(G6228&gt;$K$3,"Futuro","Atraso")</f>
        <v/>
      </c>
      <c r="P6228">
        <f>12*(YEAR(G6228)-YEAR($K$3))+(MONTH(G6228)-MONTH($K$3))</f>
        <v/>
      </c>
      <c r="Q6228" s="366">
        <f>IF(M6228="IBIRAPITANGA FASE 3",IF(O6228="Atraso",L6228,L6228/(1+$I$2)^P6228),IF(O6228="Atraso",L6228,L6228/(1+$I$1)^P6228))</f>
        <v/>
      </c>
      <c r="R6228">
        <f>IF(O6228="Atraso",$K$3-G6228,0)</f>
        <v/>
      </c>
      <c r="S6228">
        <f>IF(R6228&lt;=15,"Até 15",IF(R6228&lt;=30,"Entre 15 e 30",IF(R6228&lt;=60,"Entre 30 e 60",IF(R6228&lt;=90,"Entre 60 e 90",IF(R6228&lt;=120,"Entre 90 e 120",IF(R6228&lt;=150,"Entre 120 e 150",IF(R6228&lt;=180,"Entre 150 e 180","Superior a 180")))))))</f>
        <v/>
      </c>
    </row>
    <row r="6229">
      <c r="A6229" t="inlineStr">
        <is>
          <t>Q025L015</t>
        </is>
      </c>
      <c r="B6229" t="inlineStr">
        <is>
          <t>REGIS CORTEZ BUENO</t>
        </is>
      </c>
      <c r="C6229" t="n">
        <v>1</v>
      </c>
      <c r="D6229" t="inlineStr">
        <is>
          <t>IPCA</t>
        </is>
      </c>
      <c r="E6229" t="n">
        <v>0.009488792934583046</v>
      </c>
      <c r="F6229" t="inlineStr">
        <is>
          <t>MENSAL</t>
        </is>
      </c>
      <c r="G6229" t="n">
        <v>47776</v>
      </c>
      <c r="H6229" t="n">
        <v>47776</v>
      </c>
      <c r="I6229" t="n">
        <v>121</v>
      </c>
      <c r="J6229" t="inlineStr">
        <is>
          <t>CARTEIRA</t>
        </is>
      </c>
      <c r="K6229" t="inlineStr">
        <is>
          <t>CONTRATO</t>
        </is>
      </c>
      <c r="L6229" t="n">
        <v>2046.45</v>
      </c>
      <c r="M6229" t="inlineStr">
        <is>
          <t>IBIRAPITANGA FASE 3</t>
        </is>
      </c>
      <c r="N6229" s="142">
        <f>DATE(YEAR(G6229),MONTH(G6229),1)</f>
        <v/>
      </c>
      <c r="O6229" s="132">
        <f>IF(G6229&gt;$K$3,"Futuro","Atraso")</f>
        <v/>
      </c>
      <c r="P6229">
        <f>12*(YEAR(G6229)-YEAR($K$3))+(MONTH(G6229)-MONTH($K$3))</f>
        <v/>
      </c>
      <c r="Q6229" s="366">
        <f>IF(M6229="IBIRAPITANGA FASE 3",IF(O6229="Atraso",L6229,L6229/(1+$I$2)^P6229),IF(O6229="Atraso",L6229,L6229/(1+$I$1)^P6229))</f>
        <v/>
      </c>
      <c r="R6229">
        <f>IF(O6229="Atraso",$K$3-G6229,0)</f>
        <v/>
      </c>
      <c r="S6229">
        <f>IF(R6229&lt;=15,"Até 15",IF(R6229&lt;=30,"Entre 15 e 30",IF(R6229&lt;=60,"Entre 30 e 60",IF(R6229&lt;=90,"Entre 60 e 90",IF(R6229&lt;=120,"Entre 90 e 120",IF(R6229&lt;=150,"Entre 120 e 150",IF(R6229&lt;=180,"Entre 150 e 180","Superior a 180")))))))</f>
        <v/>
      </c>
    </row>
    <row r="6230">
      <c r="A6230" t="inlineStr">
        <is>
          <t>Q025L015</t>
        </is>
      </c>
      <c r="B6230" t="inlineStr">
        <is>
          <t>REGIS CORTEZ BUENO</t>
        </is>
      </c>
      <c r="C6230" t="n">
        <v>1</v>
      </c>
      <c r="D6230" t="inlineStr">
        <is>
          <t>IPCA</t>
        </is>
      </c>
      <c r="E6230" t="n">
        <v>0.009488792934583046</v>
      </c>
      <c r="F6230" t="inlineStr">
        <is>
          <t>MENSAL</t>
        </is>
      </c>
      <c r="G6230" t="n">
        <v>47807</v>
      </c>
      <c r="H6230" t="n">
        <v>47807</v>
      </c>
      <c r="I6230" t="n">
        <v>122</v>
      </c>
      <c r="J6230" t="inlineStr">
        <is>
          <t>CARTEIRA</t>
        </is>
      </c>
      <c r="K6230" t="inlineStr">
        <is>
          <t>CONTRATO</t>
        </is>
      </c>
      <c r="L6230" t="n">
        <v>2046.45</v>
      </c>
      <c r="M6230" t="inlineStr">
        <is>
          <t>IBIRAPITANGA FASE 3</t>
        </is>
      </c>
      <c r="N6230" s="142">
        <f>DATE(YEAR(G6230),MONTH(G6230),1)</f>
        <v/>
      </c>
      <c r="O6230" s="132">
        <f>IF(G6230&gt;$K$3,"Futuro","Atraso")</f>
        <v/>
      </c>
      <c r="P6230">
        <f>12*(YEAR(G6230)-YEAR($K$3))+(MONTH(G6230)-MONTH($K$3))</f>
        <v/>
      </c>
      <c r="Q6230" s="366">
        <f>IF(M6230="IBIRAPITANGA FASE 3",IF(O6230="Atraso",L6230,L6230/(1+$I$2)^P6230),IF(O6230="Atraso",L6230,L6230/(1+$I$1)^P6230))</f>
        <v/>
      </c>
      <c r="R6230">
        <f>IF(O6230="Atraso",$K$3-G6230,0)</f>
        <v/>
      </c>
      <c r="S6230">
        <f>IF(R6230&lt;=15,"Até 15",IF(R6230&lt;=30,"Entre 15 e 30",IF(R6230&lt;=60,"Entre 30 e 60",IF(R6230&lt;=90,"Entre 60 e 90",IF(R6230&lt;=120,"Entre 90 e 120",IF(R6230&lt;=150,"Entre 120 e 150",IF(R6230&lt;=180,"Entre 150 e 180","Superior a 180")))))))</f>
        <v/>
      </c>
    </row>
    <row r="6231">
      <c r="A6231" t="inlineStr">
        <is>
          <t>Q025L015</t>
        </is>
      </c>
      <c r="B6231" t="inlineStr">
        <is>
          <t>REGIS CORTEZ BUENO</t>
        </is>
      </c>
      <c r="C6231" t="n">
        <v>1</v>
      </c>
      <c r="D6231" t="inlineStr">
        <is>
          <t>IPCA</t>
        </is>
      </c>
      <c r="E6231" t="n">
        <v>0.009488792934583046</v>
      </c>
      <c r="F6231" t="inlineStr">
        <is>
          <t>MENSAL</t>
        </is>
      </c>
      <c r="G6231" t="n">
        <v>47837</v>
      </c>
      <c r="H6231" t="n">
        <v>47837</v>
      </c>
      <c r="I6231" t="n">
        <v>123</v>
      </c>
      <c r="J6231" t="inlineStr">
        <is>
          <t>CARTEIRA</t>
        </is>
      </c>
      <c r="K6231" t="inlineStr">
        <is>
          <t>CONTRATO</t>
        </is>
      </c>
      <c r="L6231" t="n">
        <v>2046.45</v>
      </c>
      <c r="M6231" t="inlineStr">
        <is>
          <t>IBIRAPITANGA FASE 3</t>
        </is>
      </c>
      <c r="N6231" s="142">
        <f>DATE(YEAR(G6231),MONTH(G6231),1)</f>
        <v/>
      </c>
      <c r="O6231" s="132">
        <f>IF(G6231&gt;$K$3,"Futuro","Atraso")</f>
        <v/>
      </c>
      <c r="P6231">
        <f>12*(YEAR(G6231)-YEAR($K$3))+(MONTH(G6231)-MONTH($K$3))</f>
        <v/>
      </c>
      <c r="Q6231" s="366">
        <f>IF(M6231="IBIRAPITANGA FASE 3",IF(O6231="Atraso",L6231,L6231/(1+$I$2)^P6231),IF(O6231="Atraso",L6231,L6231/(1+$I$1)^P6231))</f>
        <v/>
      </c>
      <c r="R6231">
        <f>IF(O6231="Atraso",$K$3-G6231,0)</f>
        <v/>
      </c>
      <c r="S6231">
        <f>IF(R6231&lt;=15,"Até 15",IF(R6231&lt;=30,"Entre 15 e 30",IF(R6231&lt;=60,"Entre 30 e 60",IF(R6231&lt;=90,"Entre 60 e 90",IF(R6231&lt;=120,"Entre 90 e 120",IF(R6231&lt;=150,"Entre 120 e 150",IF(R6231&lt;=180,"Entre 150 e 180","Superior a 180")))))))</f>
        <v/>
      </c>
    </row>
    <row r="6232">
      <c r="A6232" t="inlineStr">
        <is>
          <t>Q025L015</t>
        </is>
      </c>
      <c r="B6232" t="inlineStr">
        <is>
          <t>REGIS CORTEZ BUENO</t>
        </is>
      </c>
      <c r="C6232" t="n">
        <v>1</v>
      </c>
      <c r="D6232" t="inlineStr">
        <is>
          <t>IPCA</t>
        </is>
      </c>
      <c r="E6232" t="n">
        <v>0.009488792934583046</v>
      </c>
      <c r="F6232" t="inlineStr">
        <is>
          <t>MENSAL</t>
        </is>
      </c>
      <c r="G6232" t="n">
        <v>47868</v>
      </c>
      <c r="H6232" t="n">
        <v>47868</v>
      </c>
      <c r="I6232" t="n">
        <v>124</v>
      </c>
      <c r="J6232" t="inlineStr">
        <is>
          <t>CARTEIRA</t>
        </is>
      </c>
      <c r="K6232" t="inlineStr">
        <is>
          <t>CONTRATO</t>
        </is>
      </c>
      <c r="L6232" t="n">
        <v>2046.45</v>
      </c>
      <c r="M6232" t="inlineStr">
        <is>
          <t>IBIRAPITANGA FASE 3</t>
        </is>
      </c>
      <c r="N6232" s="142">
        <f>DATE(YEAR(G6232),MONTH(G6232),1)</f>
        <v/>
      </c>
      <c r="O6232" s="132">
        <f>IF(G6232&gt;$K$3,"Futuro","Atraso")</f>
        <v/>
      </c>
      <c r="P6232">
        <f>12*(YEAR(G6232)-YEAR($K$3))+(MONTH(G6232)-MONTH($K$3))</f>
        <v/>
      </c>
      <c r="Q6232" s="366">
        <f>IF(M6232="IBIRAPITANGA FASE 3",IF(O6232="Atraso",L6232,L6232/(1+$I$2)^P6232),IF(O6232="Atraso",L6232,L6232/(1+$I$1)^P6232))</f>
        <v/>
      </c>
      <c r="R6232">
        <f>IF(O6232="Atraso",$K$3-G6232,0)</f>
        <v/>
      </c>
      <c r="S6232">
        <f>IF(R6232&lt;=15,"Até 15",IF(R6232&lt;=30,"Entre 15 e 30",IF(R6232&lt;=60,"Entre 30 e 60",IF(R6232&lt;=90,"Entre 60 e 90",IF(R6232&lt;=120,"Entre 90 e 120",IF(R6232&lt;=150,"Entre 120 e 150",IF(R6232&lt;=180,"Entre 150 e 180","Superior a 180")))))))</f>
        <v/>
      </c>
    </row>
    <row r="6233">
      <c r="A6233" t="inlineStr">
        <is>
          <t>Q025L015</t>
        </is>
      </c>
      <c r="B6233" t="inlineStr">
        <is>
          <t>REGIS CORTEZ BUENO</t>
        </is>
      </c>
      <c r="C6233" t="n">
        <v>1</v>
      </c>
      <c r="D6233" t="inlineStr">
        <is>
          <t>IPCA</t>
        </is>
      </c>
      <c r="E6233" t="n">
        <v>0.009488792934583046</v>
      </c>
      <c r="F6233" t="inlineStr">
        <is>
          <t>MENSAL</t>
        </is>
      </c>
      <c r="G6233" t="n">
        <v>47899</v>
      </c>
      <c r="H6233" t="n">
        <v>47899</v>
      </c>
      <c r="I6233" t="n">
        <v>125</v>
      </c>
      <c r="J6233" t="inlineStr">
        <is>
          <t>CARTEIRA</t>
        </is>
      </c>
      <c r="K6233" t="inlineStr">
        <is>
          <t>CONTRATO</t>
        </is>
      </c>
      <c r="L6233" t="n">
        <v>2046.45</v>
      </c>
      <c r="M6233" t="inlineStr">
        <is>
          <t>IBIRAPITANGA FASE 3</t>
        </is>
      </c>
      <c r="N6233" s="142">
        <f>DATE(YEAR(G6233),MONTH(G6233),1)</f>
        <v/>
      </c>
      <c r="O6233" s="132">
        <f>IF(G6233&gt;$K$3,"Futuro","Atraso")</f>
        <v/>
      </c>
      <c r="P6233">
        <f>12*(YEAR(G6233)-YEAR($K$3))+(MONTH(G6233)-MONTH($K$3))</f>
        <v/>
      </c>
      <c r="Q6233" s="366">
        <f>IF(M6233="IBIRAPITANGA FASE 3",IF(O6233="Atraso",L6233,L6233/(1+$I$2)^P6233),IF(O6233="Atraso",L6233,L6233/(1+$I$1)^P6233))</f>
        <v/>
      </c>
      <c r="R6233">
        <f>IF(O6233="Atraso",$K$3-G6233,0)</f>
        <v/>
      </c>
      <c r="S6233">
        <f>IF(R6233&lt;=15,"Até 15",IF(R6233&lt;=30,"Entre 15 e 30",IF(R6233&lt;=60,"Entre 30 e 60",IF(R6233&lt;=90,"Entre 60 e 90",IF(R6233&lt;=120,"Entre 90 e 120",IF(R6233&lt;=150,"Entre 120 e 150",IF(R6233&lt;=180,"Entre 150 e 180","Superior a 180")))))))</f>
        <v/>
      </c>
    </row>
    <row r="6234">
      <c r="A6234" t="inlineStr">
        <is>
          <t>Q025L015</t>
        </is>
      </c>
      <c r="B6234" t="inlineStr">
        <is>
          <t>REGIS CORTEZ BUENO</t>
        </is>
      </c>
      <c r="C6234" t="n">
        <v>1</v>
      </c>
      <c r="D6234" t="inlineStr">
        <is>
          <t>IPCA</t>
        </is>
      </c>
      <c r="E6234" t="n">
        <v>0.009488792934583046</v>
      </c>
      <c r="F6234" t="inlineStr">
        <is>
          <t>MENSAL</t>
        </is>
      </c>
      <c r="G6234" t="n">
        <v>47927</v>
      </c>
      <c r="H6234" t="n">
        <v>47927</v>
      </c>
      <c r="I6234" t="n">
        <v>126</v>
      </c>
      <c r="J6234" t="inlineStr">
        <is>
          <t>CARTEIRA</t>
        </is>
      </c>
      <c r="K6234" t="inlineStr">
        <is>
          <t>CONTRATO</t>
        </is>
      </c>
      <c r="L6234" t="n">
        <v>2046.45</v>
      </c>
      <c r="M6234" t="inlineStr">
        <is>
          <t>IBIRAPITANGA FASE 3</t>
        </is>
      </c>
      <c r="N6234" s="142">
        <f>DATE(YEAR(G6234),MONTH(G6234),1)</f>
        <v/>
      </c>
      <c r="O6234" s="132">
        <f>IF(G6234&gt;$K$3,"Futuro","Atraso")</f>
        <v/>
      </c>
      <c r="P6234">
        <f>12*(YEAR(G6234)-YEAR($K$3))+(MONTH(G6234)-MONTH($K$3))</f>
        <v/>
      </c>
      <c r="Q6234" s="366">
        <f>IF(M6234="IBIRAPITANGA FASE 3",IF(O6234="Atraso",L6234,L6234/(1+$I$2)^P6234),IF(O6234="Atraso",L6234,L6234/(1+$I$1)^P6234))</f>
        <v/>
      </c>
      <c r="R6234">
        <f>IF(O6234="Atraso",$K$3-G6234,0)</f>
        <v/>
      </c>
      <c r="S6234">
        <f>IF(R6234&lt;=15,"Até 15",IF(R6234&lt;=30,"Entre 15 e 30",IF(R6234&lt;=60,"Entre 30 e 60",IF(R6234&lt;=90,"Entre 60 e 90",IF(R6234&lt;=120,"Entre 90 e 120",IF(R6234&lt;=150,"Entre 120 e 150",IF(R6234&lt;=180,"Entre 150 e 180","Superior a 180")))))))</f>
        <v/>
      </c>
    </row>
    <row r="6235">
      <c r="A6235" t="inlineStr">
        <is>
          <t>Q025L015</t>
        </is>
      </c>
      <c r="B6235" t="inlineStr">
        <is>
          <t>REGIS CORTEZ BUENO</t>
        </is>
      </c>
      <c r="C6235" t="n">
        <v>1</v>
      </c>
      <c r="D6235" t="inlineStr">
        <is>
          <t>IPCA</t>
        </is>
      </c>
      <c r="E6235" t="n">
        <v>0.009488792934583046</v>
      </c>
      <c r="F6235" t="inlineStr">
        <is>
          <t>MENSAL</t>
        </is>
      </c>
      <c r="G6235" t="n">
        <v>47958</v>
      </c>
      <c r="H6235" t="n">
        <v>47958</v>
      </c>
      <c r="I6235" t="n">
        <v>127</v>
      </c>
      <c r="J6235" t="inlineStr">
        <is>
          <t>CARTEIRA</t>
        </is>
      </c>
      <c r="K6235" t="inlineStr">
        <is>
          <t>CONTRATO</t>
        </is>
      </c>
      <c r="L6235" t="n">
        <v>2046.45</v>
      </c>
      <c r="M6235" t="inlineStr">
        <is>
          <t>IBIRAPITANGA FASE 3</t>
        </is>
      </c>
      <c r="N6235" s="142">
        <f>DATE(YEAR(G6235),MONTH(G6235),1)</f>
        <v/>
      </c>
      <c r="O6235" s="132">
        <f>IF(G6235&gt;$K$3,"Futuro","Atraso")</f>
        <v/>
      </c>
      <c r="P6235">
        <f>12*(YEAR(G6235)-YEAR($K$3))+(MONTH(G6235)-MONTH($K$3))</f>
        <v/>
      </c>
      <c r="Q6235" s="366">
        <f>IF(M6235="IBIRAPITANGA FASE 3",IF(O6235="Atraso",L6235,L6235/(1+$I$2)^P6235),IF(O6235="Atraso",L6235,L6235/(1+$I$1)^P6235))</f>
        <v/>
      </c>
      <c r="R6235">
        <f>IF(O6235="Atraso",$K$3-G6235,0)</f>
        <v/>
      </c>
      <c r="S6235">
        <f>IF(R6235&lt;=15,"Até 15",IF(R6235&lt;=30,"Entre 15 e 30",IF(R6235&lt;=60,"Entre 30 e 60",IF(R6235&lt;=90,"Entre 60 e 90",IF(R6235&lt;=120,"Entre 90 e 120",IF(R6235&lt;=150,"Entre 120 e 150",IF(R6235&lt;=180,"Entre 150 e 180","Superior a 180")))))))</f>
        <v/>
      </c>
    </row>
    <row r="6236">
      <c r="A6236" t="inlineStr">
        <is>
          <t>Q025L015</t>
        </is>
      </c>
      <c r="B6236" t="inlineStr">
        <is>
          <t>REGIS CORTEZ BUENO</t>
        </is>
      </c>
      <c r="C6236" t="n">
        <v>1</v>
      </c>
      <c r="D6236" t="inlineStr">
        <is>
          <t>IPCA</t>
        </is>
      </c>
      <c r="E6236" t="n">
        <v>0.009488792934583046</v>
      </c>
      <c r="F6236" t="inlineStr">
        <is>
          <t>MENSAL</t>
        </is>
      </c>
      <c r="G6236" t="n">
        <v>47988</v>
      </c>
      <c r="H6236" t="n">
        <v>47988</v>
      </c>
      <c r="I6236" t="n">
        <v>128</v>
      </c>
      <c r="J6236" t="inlineStr">
        <is>
          <t>CARTEIRA</t>
        </is>
      </c>
      <c r="K6236" t="inlineStr">
        <is>
          <t>CONTRATO</t>
        </is>
      </c>
      <c r="L6236" t="n">
        <v>2046.45</v>
      </c>
      <c r="M6236" t="inlineStr">
        <is>
          <t>IBIRAPITANGA FASE 3</t>
        </is>
      </c>
      <c r="N6236" s="142">
        <f>DATE(YEAR(G6236),MONTH(G6236),1)</f>
        <v/>
      </c>
      <c r="O6236" s="132">
        <f>IF(G6236&gt;$K$3,"Futuro","Atraso")</f>
        <v/>
      </c>
      <c r="P6236">
        <f>12*(YEAR(G6236)-YEAR($K$3))+(MONTH(G6236)-MONTH($K$3))</f>
        <v/>
      </c>
      <c r="Q6236" s="366">
        <f>IF(M6236="IBIRAPITANGA FASE 3",IF(O6236="Atraso",L6236,L6236/(1+$I$2)^P6236),IF(O6236="Atraso",L6236,L6236/(1+$I$1)^P6236))</f>
        <v/>
      </c>
      <c r="R6236">
        <f>IF(O6236="Atraso",$K$3-G6236,0)</f>
        <v/>
      </c>
      <c r="S6236">
        <f>IF(R6236&lt;=15,"Até 15",IF(R6236&lt;=30,"Entre 15 e 30",IF(R6236&lt;=60,"Entre 30 e 60",IF(R6236&lt;=90,"Entre 60 e 90",IF(R6236&lt;=120,"Entre 90 e 120",IF(R6236&lt;=150,"Entre 120 e 150",IF(R6236&lt;=180,"Entre 150 e 180","Superior a 180")))))))</f>
        <v/>
      </c>
    </row>
    <row r="6237">
      <c r="A6237" t="inlineStr">
        <is>
          <t>Q025L015</t>
        </is>
      </c>
      <c r="B6237" t="inlineStr">
        <is>
          <t>REGIS CORTEZ BUENO</t>
        </is>
      </c>
      <c r="C6237" t="n">
        <v>1</v>
      </c>
      <c r="D6237" t="inlineStr">
        <is>
          <t>IPCA</t>
        </is>
      </c>
      <c r="E6237" t="n">
        <v>0.009488792934583046</v>
      </c>
      <c r="F6237" t="inlineStr">
        <is>
          <t>MENSAL</t>
        </is>
      </c>
      <c r="G6237" t="n">
        <v>48019</v>
      </c>
      <c r="H6237" t="n">
        <v>48019</v>
      </c>
      <c r="I6237" t="n">
        <v>129</v>
      </c>
      <c r="J6237" t="inlineStr">
        <is>
          <t>CARTEIRA</t>
        </is>
      </c>
      <c r="K6237" t="inlineStr">
        <is>
          <t>CONTRATO</t>
        </is>
      </c>
      <c r="L6237" t="n">
        <v>2046.45</v>
      </c>
      <c r="M6237" t="inlineStr">
        <is>
          <t>IBIRAPITANGA FASE 3</t>
        </is>
      </c>
      <c r="N6237" s="142">
        <f>DATE(YEAR(G6237),MONTH(G6237),1)</f>
        <v/>
      </c>
      <c r="O6237" s="132">
        <f>IF(G6237&gt;$K$3,"Futuro","Atraso")</f>
        <v/>
      </c>
      <c r="P6237">
        <f>12*(YEAR(G6237)-YEAR($K$3))+(MONTH(G6237)-MONTH($K$3))</f>
        <v/>
      </c>
      <c r="Q6237" s="366">
        <f>IF(M6237="IBIRAPITANGA FASE 3",IF(O6237="Atraso",L6237,L6237/(1+$I$2)^P6237),IF(O6237="Atraso",L6237,L6237/(1+$I$1)^P6237))</f>
        <v/>
      </c>
      <c r="R6237">
        <f>IF(O6237="Atraso",$K$3-G6237,0)</f>
        <v/>
      </c>
      <c r="S6237">
        <f>IF(R6237&lt;=15,"Até 15",IF(R6237&lt;=30,"Entre 15 e 30",IF(R6237&lt;=60,"Entre 30 e 60",IF(R6237&lt;=90,"Entre 60 e 90",IF(R6237&lt;=120,"Entre 90 e 120",IF(R6237&lt;=150,"Entre 120 e 150",IF(R6237&lt;=180,"Entre 150 e 180","Superior a 180")))))))</f>
        <v/>
      </c>
    </row>
    <row r="6238">
      <c r="A6238" t="inlineStr">
        <is>
          <t>Q025L015</t>
        </is>
      </c>
      <c r="B6238" t="inlineStr">
        <is>
          <t>REGIS CORTEZ BUENO</t>
        </is>
      </c>
      <c r="C6238" t="n">
        <v>1</v>
      </c>
      <c r="D6238" t="inlineStr">
        <is>
          <t>IPCA</t>
        </is>
      </c>
      <c r="E6238" t="n">
        <v>0.009488792934583046</v>
      </c>
      <c r="F6238" t="inlineStr">
        <is>
          <t>MENSAL</t>
        </is>
      </c>
      <c r="G6238" t="n">
        <v>48049</v>
      </c>
      <c r="H6238" t="n">
        <v>48049</v>
      </c>
      <c r="I6238" t="n">
        <v>130</v>
      </c>
      <c r="J6238" t="inlineStr">
        <is>
          <t>CARTEIRA</t>
        </is>
      </c>
      <c r="K6238" t="inlineStr">
        <is>
          <t>CONTRATO</t>
        </is>
      </c>
      <c r="L6238" t="n">
        <v>2046.45</v>
      </c>
      <c r="M6238" t="inlineStr">
        <is>
          <t>IBIRAPITANGA FASE 3</t>
        </is>
      </c>
      <c r="N6238" s="142">
        <f>DATE(YEAR(G6238),MONTH(G6238),1)</f>
        <v/>
      </c>
      <c r="O6238" s="132">
        <f>IF(G6238&gt;$K$3,"Futuro","Atraso")</f>
        <v/>
      </c>
      <c r="P6238">
        <f>12*(YEAR(G6238)-YEAR($K$3))+(MONTH(G6238)-MONTH($K$3))</f>
        <v/>
      </c>
      <c r="Q6238" s="366">
        <f>IF(M6238="IBIRAPITANGA FASE 3",IF(O6238="Atraso",L6238,L6238/(1+$I$2)^P6238),IF(O6238="Atraso",L6238,L6238/(1+$I$1)^P6238))</f>
        <v/>
      </c>
      <c r="R6238">
        <f>IF(O6238="Atraso",$K$3-G6238,0)</f>
        <v/>
      </c>
      <c r="S6238">
        <f>IF(R6238&lt;=15,"Até 15",IF(R6238&lt;=30,"Entre 15 e 30",IF(R6238&lt;=60,"Entre 30 e 60",IF(R6238&lt;=90,"Entre 60 e 90",IF(R6238&lt;=120,"Entre 90 e 120",IF(R6238&lt;=150,"Entre 120 e 150",IF(R6238&lt;=180,"Entre 150 e 180","Superior a 180")))))))</f>
        <v/>
      </c>
    </row>
    <row r="6239">
      <c r="A6239" t="inlineStr">
        <is>
          <t>Q025L015</t>
        </is>
      </c>
      <c r="B6239" t="inlineStr">
        <is>
          <t>REGIS CORTEZ BUENO</t>
        </is>
      </c>
      <c r="C6239" t="n">
        <v>1</v>
      </c>
      <c r="D6239" t="inlineStr">
        <is>
          <t>IPCA</t>
        </is>
      </c>
      <c r="E6239" t="n">
        <v>0.009488792934583046</v>
      </c>
      <c r="F6239" t="inlineStr">
        <is>
          <t>MENSAL</t>
        </is>
      </c>
      <c r="G6239" t="n">
        <v>48080</v>
      </c>
      <c r="H6239" t="n">
        <v>48080</v>
      </c>
      <c r="I6239" t="n">
        <v>131</v>
      </c>
      <c r="J6239" t="inlineStr">
        <is>
          <t>CARTEIRA</t>
        </is>
      </c>
      <c r="K6239" t="inlineStr">
        <is>
          <t>CONTRATO</t>
        </is>
      </c>
      <c r="L6239" t="n">
        <v>2046.45</v>
      </c>
      <c r="M6239" t="inlineStr">
        <is>
          <t>IBIRAPITANGA FASE 3</t>
        </is>
      </c>
      <c r="N6239" s="142">
        <f>DATE(YEAR(G6239),MONTH(G6239),1)</f>
        <v/>
      </c>
      <c r="O6239" s="132">
        <f>IF(G6239&gt;$K$3,"Futuro","Atraso")</f>
        <v/>
      </c>
      <c r="P6239">
        <f>12*(YEAR(G6239)-YEAR($K$3))+(MONTH(G6239)-MONTH($K$3))</f>
        <v/>
      </c>
      <c r="Q6239" s="366">
        <f>IF(M6239="IBIRAPITANGA FASE 3",IF(O6239="Atraso",L6239,L6239/(1+$I$2)^P6239),IF(O6239="Atraso",L6239,L6239/(1+$I$1)^P6239))</f>
        <v/>
      </c>
      <c r="R6239">
        <f>IF(O6239="Atraso",$K$3-G6239,0)</f>
        <v/>
      </c>
      <c r="S6239">
        <f>IF(R6239&lt;=15,"Até 15",IF(R6239&lt;=30,"Entre 15 e 30",IF(R6239&lt;=60,"Entre 30 e 60",IF(R6239&lt;=90,"Entre 60 e 90",IF(R6239&lt;=120,"Entre 90 e 120",IF(R6239&lt;=150,"Entre 120 e 150",IF(R6239&lt;=180,"Entre 150 e 180","Superior a 180")))))))</f>
        <v/>
      </c>
    </row>
    <row r="6240">
      <c r="A6240" t="inlineStr">
        <is>
          <t>Q025L015</t>
        </is>
      </c>
      <c r="B6240" t="inlineStr">
        <is>
          <t>REGIS CORTEZ BUENO</t>
        </is>
      </c>
      <c r="C6240" t="n">
        <v>1</v>
      </c>
      <c r="D6240" t="inlineStr">
        <is>
          <t>IPCA</t>
        </is>
      </c>
      <c r="E6240" t="n">
        <v>0.009488792934583046</v>
      </c>
      <c r="F6240" t="inlineStr">
        <is>
          <t>MENSAL</t>
        </is>
      </c>
      <c r="G6240" t="n">
        <v>48111</v>
      </c>
      <c r="H6240" t="n">
        <v>48111</v>
      </c>
      <c r="I6240" t="n">
        <v>132</v>
      </c>
      <c r="J6240" t="inlineStr">
        <is>
          <t>CARTEIRA</t>
        </is>
      </c>
      <c r="K6240" t="inlineStr">
        <is>
          <t>CONTRATO</t>
        </is>
      </c>
      <c r="L6240" t="n">
        <v>2046.45</v>
      </c>
      <c r="M6240" t="inlineStr">
        <is>
          <t>IBIRAPITANGA FASE 3</t>
        </is>
      </c>
      <c r="N6240" s="142">
        <f>DATE(YEAR(G6240),MONTH(G6240),1)</f>
        <v/>
      </c>
      <c r="O6240" s="132">
        <f>IF(G6240&gt;$K$3,"Futuro","Atraso")</f>
        <v/>
      </c>
      <c r="P6240">
        <f>12*(YEAR(G6240)-YEAR($K$3))+(MONTH(G6240)-MONTH($K$3))</f>
        <v/>
      </c>
      <c r="Q6240" s="366">
        <f>IF(M6240="IBIRAPITANGA FASE 3",IF(O6240="Atraso",L6240,L6240/(1+$I$2)^P6240),IF(O6240="Atraso",L6240,L6240/(1+$I$1)^P6240))</f>
        <v/>
      </c>
      <c r="R6240">
        <f>IF(O6240="Atraso",$K$3-G6240,0)</f>
        <v/>
      </c>
      <c r="S6240">
        <f>IF(R6240&lt;=15,"Até 15",IF(R6240&lt;=30,"Entre 15 e 30",IF(R6240&lt;=60,"Entre 30 e 60",IF(R6240&lt;=90,"Entre 60 e 90",IF(R6240&lt;=120,"Entre 90 e 120",IF(R6240&lt;=150,"Entre 120 e 150",IF(R6240&lt;=180,"Entre 150 e 180","Superior a 180")))))))</f>
        <v/>
      </c>
    </row>
    <row r="6241">
      <c r="A6241" t="inlineStr">
        <is>
          <t>Q025L015</t>
        </is>
      </c>
      <c r="B6241" t="inlineStr">
        <is>
          <t>REGIS CORTEZ BUENO</t>
        </is>
      </c>
      <c r="C6241" t="n">
        <v>1</v>
      </c>
      <c r="D6241" t="inlineStr">
        <is>
          <t>IPCA</t>
        </is>
      </c>
      <c r="E6241" t="n">
        <v>0.009488792934583046</v>
      </c>
      <c r="F6241" t="inlineStr">
        <is>
          <t>MENSAL</t>
        </is>
      </c>
      <c r="G6241" t="n">
        <v>48141</v>
      </c>
      <c r="H6241" t="n">
        <v>48141</v>
      </c>
      <c r="I6241" t="n">
        <v>133</v>
      </c>
      <c r="J6241" t="inlineStr">
        <is>
          <t>CARTEIRA</t>
        </is>
      </c>
      <c r="K6241" t="inlineStr">
        <is>
          <t>CONTRATO</t>
        </is>
      </c>
      <c r="L6241" t="n">
        <v>2046.45</v>
      </c>
      <c r="M6241" t="inlineStr">
        <is>
          <t>IBIRAPITANGA FASE 3</t>
        </is>
      </c>
      <c r="N6241" s="142">
        <f>DATE(YEAR(G6241),MONTH(G6241),1)</f>
        <v/>
      </c>
      <c r="O6241" s="132">
        <f>IF(G6241&gt;$K$3,"Futuro","Atraso")</f>
        <v/>
      </c>
      <c r="P6241">
        <f>12*(YEAR(G6241)-YEAR($K$3))+(MONTH(G6241)-MONTH($K$3))</f>
        <v/>
      </c>
      <c r="Q6241" s="366">
        <f>IF(M6241="IBIRAPITANGA FASE 3",IF(O6241="Atraso",L6241,L6241/(1+$I$2)^P6241),IF(O6241="Atraso",L6241,L6241/(1+$I$1)^P6241))</f>
        <v/>
      </c>
      <c r="R6241">
        <f>IF(O6241="Atraso",$K$3-G6241,0)</f>
        <v/>
      </c>
      <c r="S6241">
        <f>IF(R6241&lt;=15,"Até 15",IF(R6241&lt;=30,"Entre 15 e 30",IF(R6241&lt;=60,"Entre 30 e 60",IF(R6241&lt;=90,"Entre 60 e 90",IF(R6241&lt;=120,"Entre 90 e 120",IF(R6241&lt;=150,"Entre 120 e 150",IF(R6241&lt;=180,"Entre 150 e 180","Superior a 180")))))))</f>
        <v/>
      </c>
    </row>
    <row r="6242">
      <c r="A6242" t="inlineStr">
        <is>
          <t>Q025L015</t>
        </is>
      </c>
      <c r="B6242" t="inlineStr">
        <is>
          <t>REGIS CORTEZ BUENO</t>
        </is>
      </c>
      <c r="C6242" t="n">
        <v>1</v>
      </c>
      <c r="D6242" t="inlineStr">
        <is>
          <t>IPCA</t>
        </is>
      </c>
      <c r="E6242" t="n">
        <v>0.009488792934583046</v>
      </c>
      <c r="F6242" t="inlineStr">
        <is>
          <t>MENSAL</t>
        </is>
      </c>
      <c r="G6242" t="n">
        <v>48172</v>
      </c>
      <c r="H6242" t="n">
        <v>48172</v>
      </c>
      <c r="I6242" t="n">
        <v>134</v>
      </c>
      <c r="J6242" t="inlineStr">
        <is>
          <t>CARTEIRA</t>
        </is>
      </c>
      <c r="K6242" t="inlineStr">
        <is>
          <t>CONTRATO</t>
        </is>
      </c>
      <c r="L6242" t="n">
        <v>2046.45</v>
      </c>
      <c r="M6242" t="inlineStr">
        <is>
          <t>IBIRAPITANGA FASE 3</t>
        </is>
      </c>
      <c r="N6242" s="142">
        <f>DATE(YEAR(G6242),MONTH(G6242),1)</f>
        <v/>
      </c>
      <c r="O6242" s="132">
        <f>IF(G6242&gt;$K$3,"Futuro","Atraso")</f>
        <v/>
      </c>
      <c r="P6242">
        <f>12*(YEAR(G6242)-YEAR($K$3))+(MONTH(G6242)-MONTH($K$3))</f>
        <v/>
      </c>
      <c r="Q6242" s="366">
        <f>IF(M6242="IBIRAPITANGA FASE 3",IF(O6242="Atraso",L6242,L6242/(1+$I$2)^P6242),IF(O6242="Atraso",L6242,L6242/(1+$I$1)^P6242))</f>
        <v/>
      </c>
      <c r="R6242">
        <f>IF(O6242="Atraso",$K$3-G6242,0)</f>
        <v/>
      </c>
      <c r="S6242">
        <f>IF(R6242&lt;=15,"Até 15",IF(R6242&lt;=30,"Entre 15 e 30",IF(R6242&lt;=60,"Entre 30 e 60",IF(R6242&lt;=90,"Entre 60 e 90",IF(R6242&lt;=120,"Entre 90 e 120",IF(R6242&lt;=150,"Entre 120 e 150",IF(R6242&lt;=180,"Entre 150 e 180","Superior a 180")))))))</f>
        <v/>
      </c>
    </row>
    <row r="6243">
      <c r="A6243" t="inlineStr">
        <is>
          <t>Q025L015</t>
        </is>
      </c>
      <c r="B6243" t="inlineStr">
        <is>
          <t>REGIS CORTEZ BUENO</t>
        </is>
      </c>
      <c r="C6243" t="n">
        <v>1</v>
      </c>
      <c r="D6243" t="inlineStr">
        <is>
          <t>IPCA</t>
        </is>
      </c>
      <c r="E6243" t="n">
        <v>0.009488792934583046</v>
      </c>
      <c r="F6243" t="inlineStr">
        <is>
          <t>MENSAL</t>
        </is>
      </c>
      <c r="G6243" t="n">
        <v>48202</v>
      </c>
      <c r="H6243" t="n">
        <v>48202</v>
      </c>
      <c r="I6243" t="n">
        <v>135</v>
      </c>
      <c r="J6243" t="inlineStr">
        <is>
          <t>CARTEIRA</t>
        </is>
      </c>
      <c r="K6243" t="inlineStr">
        <is>
          <t>CONTRATO</t>
        </is>
      </c>
      <c r="L6243" t="n">
        <v>2046.45</v>
      </c>
      <c r="M6243" t="inlineStr">
        <is>
          <t>IBIRAPITANGA FASE 3</t>
        </is>
      </c>
      <c r="N6243" s="142">
        <f>DATE(YEAR(G6243),MONTH(G6243),1)</f>
        <v/>
      </c>
      <c r="O6243" s="132">
        <f>IF(G6243&gt;$K$3,"Futuro","Atraso")</f>
        <v/>
      </c>
      <c r="P6243">
        <f>12*(YEAR(G6243)-YEAR($K$3))+(MONTH(G6243)-MONTH($K$3))</f>
        <v/>
      </c>
      <c r="Q6243" s="366">
        <f>IF(M6243="IBIRAPITANGA FASE 3",IF(O6243="Atraso",L6243,L6243/(1+$I$2)^P6243),IF(O6243="Atraso",L6243,L6243/(1+$I$1)^P6243))</f>
        <v/>
      </c>
      <c r="R6243">
        <f>IF(O6243="Atraso",$K$3-G6243,0)</f>
        <v/>
      </c>
      <c r="S6243">
        <f>IF(R6243&lt;=15,"Até 15",IF(R6243&lt;=30,"Entre 15 e 30",IF(R6243&lt;=60,"Entre 30 e 60",IF(R6243&lt;=90,"Entre 60 e 90",IF(R6243&lt;=120,"Entre 90 e 120",IF(R6243&lt;=150,"Entre 120 e 150",IF(R6243&lt;=180,"Entre 150 e 180","Superior a 180")))))))</f>
        <v/>
      </c>
    </row>
    <row r="6244">
      <c r="A6244" t="inlineStr">
        <is>
          <t>Q025L015</t>
        </is>
      </c>
      <c r="B6244" t="inlineStr">
        <is>
          <t>REGIS CORTEZ BUENO</t>
        </is>
      </c>
      <c r="C6244" t="n">
        <v>1</v>
      </c>
      <c r="D6244" t="inlineStr">
        <is>
          <t>IPCA</t>
        </is>
      </c>
      <c r="E6244" t="n">
        <v>0.009488792934583046</v>
      </c>
      <c r="F6244" t="inlineStr">
        <is>
          <t>MENSAL</t>
        </is>
      </c>
      <c r="G6244" t="n">
        <v>48233</v>
      </c>
      <c r="H6244" t="n">
        <v>48233</v>
      </c>
      <c r="I6244" t="n">
        <v>136</v>
      </c>
      <c r="J6244" t="inlineStr">
        <is>
          <t>CARTEIRA</t>
        </is>
      </c>
      <c r="K6244" t="inlineStr">
        <is>
          <t>CONTRATO</t>
        </is>
      </c>
      <c r="L6244" t="n">
        <v>2046.45</v>
      </c>
      <c r="M6244" t="inlineStr">
        <is>
          <t>IBIRAPITANGA FASE 3</t>
        </is>
      </c>
      <c r="N6244" s="142">
        <f>DATE(YEAR(G6244),MONTH(G6244),1)</f>
        <v/>
      </c>
      <c r="O6244" s="132">
        <f>IF(G6244&gt;$K$3,"Futuro","Atraso")</f>
        <v/>
      </c>
      <c r="P6244">
        <f>12*(YEAR(G6244)-YEAR($K$3))+(MONTH(G6244)-MONTH($K$3))</f>
        <v/>
      </c>
      <c r="Q6244" s="366">
        <f>IF(M6244="IBIRAPITANGA FASE 3",IF(O6244="Atraso",L6244,L6244/(1+$I$2)^P6244),IF(O6244="Atraso",L6244,L6244/(1+$I$1)^P6244))</f>
        <v/>
      </c>
      <c r="R6244">
        <f>IF(O6244="Atraso",$K$3-G6244,0)</f>
        <v/>
      </c>
      <c r="S6244">
        <f>IF(R6244&lt;=15,"Até 15",IF(R6244&lt;=30,"Entre 15 e 30",IF(R6244&lt;=60,"Entre 30 e 60",IF(R6244&lt;=90,"Entre 60 e 90",IF(R6244&lt;=120,"Entre 90 e 120",IF(R6244&lt;=150,"Entre 120 e 150",IF(R6244&lt;=180,"Entre 150 e 180","Superior a 180")))))))</f>
        <v/>
      </c>
    </row>
    <row r="6245">
      <c r="A6245" t="inlineStr">
        <is>
          <t>Q025L015</t>
        </is>
      </c>
      <c r="B6245" t="inlineStr">
        <is>
          <t>REGIS CORTEZ BUENO</t>
        </is>
      </c>
      <c r="C6245" t="n">
        <v>1</v>
      </c>
      <c r="D6245" t="inlineStr">
        <is>
          <t>IPCA</t>
        </is>
      </c>
      <c r="E6245" t="n">
        <v>0.009488792934583046</v>
      </c>
      <c r="F6245" t="inlineStr">
        <is>
          <t>MENSAL</t>
        </is>
      </c>
      <c r="G6245" t="n">
        <v>48264</v>
      </c>
      <c r="H6245" t="n">
        <v>48264</v>
      </c>
      <c r="I6245" t="n">
        <v>137</v>
      </c>
      <c r="J6245" t="inlineStr">
        <is>
          <t>CARTEIRA</t>
        </is>
      </c>
      <c r="K6245" t="inlineStr">
        <is>
          <t>CONTRATO</t>
        </is>
      </c>
      <c r="L6245" t="n">
        <v>2046.45</v>
      </c>
      <c r="M6245" t="inlineStr">
        <is>
          <t>IBIRAPITANGA FASE 3</t>
        </is>
      </c>
      <c r="N6245" s="142">
        <f>DATE(YEAR(G6245),MONTH(G6245),1)</f>
        <v/>
      </c>
      <c r="O6245" s="132">
        <f>IF(G6245&gt;$K$3,"Futuro","Atraso")</f>
        <v/>
      </c>
      <c r="P6245">
        <f>12*(YEAR(G6245)-YEAR($K$3))+(MONTH(G6245)-MONTH($K$3))</f>
        <v/>
      </c>
      <c r="Q6245" s="366">
        <f>IF(M6245="IBIRAPITANGA FASE 3",IF(O6245="Atraso",L6245,L6245/(1+$I$2)^P6245),IF(O6245="Atraso",L6245,L6245/(1+$I$1)^P6245))</f>
        <v/>
      </c>
      <c r="R6245">
        <f>IF(O6245="Atraso",$K$3-G6245,0)</f>
        <v/>
      </c>
      <c r="S6245">
        <f>IF(R6245&lt;=15,"Até 15",IF(R6245&lt;=30,"Entre 15 e 30",IF(R6245&lt;=60,"Entre 30 e 60",IF(R6245&lt;=90,"Entre 60 e 90",IF(R6245&lt;=120,"Entre 90 e 120",IF(R6245&lt;=150,"Entre 120 e 150",IF(R6245&lt;=180,"Entre 150 e 180","Superior a 180")))))))</f>
        <v/>
      </c>
    </row>
    <row r="6246">
      <c r="A6246" t="inlineStr">
        <is>
          <t>Q025L015</t>
        </is>
      </c>
      <c r="B6246" t="inlineStr">
        <is>
          <t>REGIS CORTEZ BUENO</t>
        </is>
      </c>
      <c r="C6246" t="n">
        <v>1</v>
      </c>
      <c r="D6246" t="inlineStr">
        <is>
          <t>IPCA</t>
        </is>
      </c>
      <c r="E6246" t="n">
        <v>0.009488792934583046</v>
      </c>
      <c r="F6246" t="inlineStr">
        <is>
          <t>MENSAL</t>
        </is>
      </c>
      <c r="G6246" t="n">
        <v>48293</v>
      </c>
      <c r="H6246" t="n">
        <v>48293</v>
      </c>
      <c r="I6246" t="n">
        <v>138</v>
      </c>
      <c r="J6246" t="inlineStr">
        <is>
          <t>CARTEIRA</t>
        </is>
      </c>
      <c r="K6246" t="inlineStr">
        <is>
          <t>CONTRATO</t>
        </is>
      </c>
      <c r="L6246" t="n">
        <v>2046.45</v>
      </c>
      <c r="M6246" t="inlineStr">
        <is>
          <t>IBIRAPITANGA FASE 3</t>
        </is>
      </c>
      <c r="N6246" s="142">
        <f>DATE(YEAR(G6246),MONTH(G6246),1)</f>
        <v/>
      </c>
      <c r="O6246" s="132">
        <f>IF(G6246&gt;$K$3,"Futuro","Atraso")</f>
        <v/>
      </c>
      <c r="P6246">
        <f>12*(YEAR(G6246)-YEAR($K$3))+(MONTH(G6246)-MONTH($K$3))</f>
        <v/>
      </c>
      <c r="Q6246" s="366">
        <f>IF(M6246="IBIRAPITANGA FASE 3",IF(O6246="Atraso",L6246,L6246/(1+$I$2)^P6246),IF(O6246="Atraso",L6246,L6246/(1+$I$1)^P6246))</f>
        <v/>
      </c>
      <c r="R6246">
        <f>IF(O6246="Atraso",$K$3-G6246,0)</f>
        <v/>
      </c>
      <c r="S6246">
        <f>IF(R6246&lt;=15,"Até 15",IF(R6246&lt;=30,"Entre 15 e 30",IF(R6246&lt;=60,"Entre 30 e 60",IF(R6246&lt;=90,"Entre 60 e 90",IF(R6246&lt;=120,"Entre 90 e 120",IF(R6246&lt;=150,"Entre 120 e 150",IF(R6246&lt;=180,"Entre 150 e 180","Superior a 180")))))))</f>
        <v/>
      </c>
    </row>
    <row r="6247">
      <c r="A6247" t="inlineStr">
        <is>
          <t>Q025L015</t>
        </is>
      </c>
      <c r="B6247" t="inlineStr">
        <is>
          <t>REGIS CORTEZ BUENO</t>
        </is>
      </c>
      <c r="C6247" t="n">
        <v>1</v>
      </c>
      <c r="D6247" t="inlineStr">
        <is>
          <t>IPCA</t>
        </is>
      </c>
      <c r="E6247" t="n">
        <v>0.009488792934583046</v>
      </c>
      <c r="F6247" t="inlineStr">
        <is>
          <t>MENSAL</t>
        </is>
      </c>
      <c r="G6247" t="n">
        <v>48324</v>
      </c>
      <c r="H6247" t="n">
        <v>48324</v>
      </c>
      <c r="I6247" t="n">
        <v>139</v>
      </c>
      <c r="J6247" t="inlineStr">
        <is>
          <t>CARTEIRA</t>
        </is>
      </c>
      <c r="K6247" t="inlineStr">
        <is>
          <t>CONTRATO</t>
        </is>
      </c>
      <c r="L6247" t="n">
        <v>2046.45</v>
      </c>
      <c r="M6247" t="inlineStr">
        <is>
          <t>IBIRAPITANGA FASE 3</t>
        </is>
      </c>
      <c r="N6247" s="142">
        <f>DATE(YEAR(G6247),MONTH(G6247),1)</f>
        <v/>
      </c>
      <c r="O6247" s="132">
        <f>IF(G6247&gt;$K$3,"Futuro","Atraso")</f>
        <v/>
      </c>
      <c r="P6247">
        <f>12*(YEAR(G6247)-YEAR($K$3))+(MONTH(G6247)-MONTH($K$3))</f>
        <v/>
      </c>
      <c r="Q6247" s="366">
        <f>IF(M6247="IBIRAPITANGA FASE 3",IF(O6247="Atraso",L6247,L6247/(1+$I$2)^P6247),IF(O6247="Atraso",L6247,L6247/(1+$I$1)^P6247))</f>
        <v/>
      </c>
      <c r="R6247">
        <f>IF(O6247="Atraso",$K$3-G6247,0)</f>
        <v/>
      </c>
      <c r="S6247">
        <f>IF(R6247&lt;=15,"Até 15",IF(R6247&lt;=30,"Entre 15 e 30",IF(R6247&lt;=60,"Entre 30 e 60",IF(R6247&lt;=90,"Entre 60 e 90",IF(R6247&lt;=120,"Entre 90 e 120",IF(R6247&lt;=150,"Entre 120 e 150",IF(R6247&lt;=180,"Entre 150 e 180","Superior a 180")))))))</f>
        <v/>
      </c>
    </row>
    <row r="6248">
      <c r="A6248" t="inlineStr">
        <is>
          <t>Q025L015</t>
        </is>
      </c>
      <c r="B6248" t="inlineStr">
        <is>
          <t>REGIS CORTEZ BUENO</t>
        </is>
      </c>
      <c r="C6248" t="n">
        <v>1</v>
      </c>
      <c r="D6248" t="inlineStr">
        <is>
          <t>IPCA</t>
        </is>
      </c>
      <c r="E6248" t="n">
        <v>0.009488792934583046</v>
      </c>
      <c r="F6248" t="inlineStr">
        <is>
          <t>MENSAL</t>
        </is>
      </c>
      <c r="G6248" t="n">
        <v>48354</v>
      </c>
      <c r="H6248" t="n">
        <v>48354</v>
      </c>
      <c r="I6248" t="n">
        <v>140</v>
      </c>
      <c r="J6248" t="inlineStr">
        <is>
          <t>CARTEIRA</t>
        </is>
      </c>
      <c r="K6248" t="inlineStr">
        <is>
          <t>CONTRATO</t>
        </is>
      </c>
      <c r="L6248" t="n">
        <v>2046.45</v>
      </c>
      <c r="M6248" t="inlineStr">
        <is>
          <t>IBIRAPITANGA FASE 3</t>
        </is>
      </c>
      <c r="N6248" s="142">
        <f>DATE(YEAR(G6248),MONTH(G6248),1)</f>
        <v/>
      </c>
      <c r="O6248" s="132">
        <f>IF(G6248&gt;$K$3,"Futuro","Atraso")</f>
        <v/>
      </c>
      <c r="P6248">
        <f>12*(YEAR(G6248)-YEAR($K$3))+(MONTH(G6248)-MONTH($K$3))</f>
        <v/>
      </c>
      <c r="Q6248" s="366">
        <f>IF(M6248="IBIRAPITANGA FASE 3",IF(O6248="Atraso",L6248,L6248/(1+$I$2)^P6248),IF(O6248="Atraso",L6248,L6248/(1+$I$1)^P6248))</f>
        <v/>
      </c>
      <c r="R6248">
        <f>IF(O6248="Atraso",$K$3-G6248,0)</f>
        <v/>
      </c>
      <c r="S6248">
        <f>IF(R6248&lt;=15,"Até 15",IF(R6248&lt;=30,"Entre 15 e 30",IF(R6248&lt;=60,"Entre 30 e 60",IF(R6248&lt;=90,"Entre 60 e 90",IF(R6248&lt;=120,"Entre 90 e 120",IF(R6248&lt;=150,"Entre 120 e 150",IF(R6248&lt;=180,"Entre 150 e 180","Superior a 180")))))))</f>
        <v/>
      </c>
    </row>
    <row r="6249">
      <c r="A6249" t="inlineStr">
        <is>
          <t>Q025L015</t>
        </is>
      </c>
      <c r="B6249" t="inlineStr">
        <is>
          <t>REGIS CORTEZ BUENO</t>
        </is>
      </c>
      <c r="C6249" t="n">
        <v>1</v>
      </c>
      <c r="D6249" t="inlineStr">
        <is>
          <t>IPCA</t>
        </is>
      </c>
      <c r="E6249" t="n">
        <v>0.009488792934583046</v>
      </c>
      <c r="F6249" t="inlineStr">
        <is>
          <t>MENSAL</t>
        </is>
      </c>
      <c r="G6249" t="n">
        <v>48385</v>
      </c>
      <c r="H6249" t="n">
        <v>48385</v>
      </c>
      <c r="I6249" t="n">
        <v>141</v>
      </c>
      <c r="J6249" t="inlineStr">
        <is>
          <t>CARTEIRA</t>
        </is>
      </c>
      <c r="K6249" t="inlineStr">
        <is>
          <t>CONTRATO</t>
        </is>
      </c>
      <c r="L6249" t="n">
        <v>2046.45</v>
      </c>
      <c r="M6249" t="inlineStr">
        <is>
          <t>IBIRAPITANGA FASE 3</t>
        </is>
      </c>
      <c r="N6249" s="142">
        <f>DATE(YEAR(G6249),MONTH(G6249),1)</f>
        <v/>
      </c>
      <c r="O6249" s="132">
        <f>IF(G6249&gt;$K$3,"Futuro","Atraso")</f>
        <v/>
      </c>
      <c r="P6249">
        <f>12*(YEAR(G6249)-YEAR($K$3))+(MONTH(G6249)-MONTH($K$3))</f>
        <v/>
      </c>
      <c r="Q6249" s="366">
        <f>IF(M6249="IBIRAPITANGA FASE 3",IF(O6249="Atraso",L6249,L6249/(1+$I$2)^P6249),IF(O6249="Atraso",L6249,L6249/(1+$I$1)^P6249))</f>
        <v/>
      </c>
      <c r="R6249">
        <f>IF(O6249="Atraso",$K$3-G6249,0)</f>
        <v/>
      </c>
      <c r="S6249">
        <f>IF(R6249&lt;=15,"Até 15",IF(R6249&lt;=30,"Entre 15 e 30",IF(R6249&lt;=60,"Entre 30 e 60",IF(R6249&lt;=90,"Entre 60 e 90",IF(R6249&lt;=120,"Entre 90 e 120",IF(R6249&lt;=150,"Entre 120 e 150",IF(R6249&lt;=180,"Entre 150 e 180","Superior a 180")))))))</f>
        <v/>
      </c>
    </row>
    <row r="6250">
      <c r="A6250" t="inlineStr">
        <is>
          <t>Q025L015</t>
        </is>
      </c>
      <c r="B6250" t="inlineStr">
        <is>
          <t>REGIS CORTEZ BUENO</t>
        </is>
      </c>
      <c r="C6250" t="n">
        <v>1</v>
      </c>
      <c r="D6250" t="inlineStr">
        <is>
          <t>IPCA</t>
        </is>
      </c>
      <c r="E6250" t="n">
        <v>0.009488792934583046</v>
      </c>
      <c r="F6250" t="inlineStr">
        <is>
          <t>MENSAL</t>
        </is>
      </c>
      <c r="G6250" t="n">
        <v>48415</v>
      </c>
      <c r="H6250" t="n">
        <v>48415</v>
      </c>
      <c r="I6250" t="n">
        <v>142</v>
      </c>
      <c r="J6250" t="inlineStr">
        <is>
          <t>CARTEIRA</t>
        </is>
      </c>
      <c r="K6250" t="inlineStr">
        <is>
          <t>CONTRATO</t>
        </is>
      </c>
      <c r="L6250" t="n">
        <v>2046.45</v>
      </c>
      <c r="M6250" t="inlineStr">
        <is>
          <t>IBIRAPITANGA FASE 3</t>
        </is>
      </c>
      <c r="N6250" s="142">
        <f>DATE(YEAR(G6250),MONTH(G6250),1)</f>
        <v/>
      </c>
      <c r="O6250" s="132">
        <f>IF(G6250&gt;$K$3,"Futuro","Atraso")</f>
        <v/>
      </c>
      <c r="P6250">
        <f>12*(YEAR(G6250)-YEAR($K$3))+(MONTH(G6250)-MONTH($K$3))</f>
        <v/>
      </c>
      <c r="Q6250" s="366">
        <f>IF(M6250="IBIRAPITANGA FASE 3",IF(O6250="Atraso",L6250,L6250/(1+$I$2)^P6250),IF(O6250="Atraso",L6250,L6250/(1+$I$1)^P6250))</f>
        <v/>
      </c>
      <c r="R6250">
        <f>IF(O6250="Atraso",$K$3-G6250,0)</f>
        <v/>
      </c>
      <c r="S6250">
        <f>IF(R6250&lt;=15,"Até 15",IF(R6250&lt;=30,"Entre 15 e 30",IF(R6250&lt;=60,"Entre 30 e 60",IF(R6250&lt;=90,"Entre 60 e 90",IF(R6250&lt;=120,"Entre 90 e 120",IF(R6250&lt;=150,"Entre 120 e 150",IF(R6250&lt;=180,"Entre 150 e 180","Superior a 180")))))))</f>
        <v/>
      </c>
    </row>
    <row r="6251">
      <c r="A6251" t="inlineStr">
        <is>
          <t>Q025L015</t>
        </is>
      </c>
      <c r="B6251" t="inlineStr">
        <is>
          <t>REGIS CORTEZ BUENO</t>
        </is>
      </c>
      <c r="C6251" t="n">
        <v>1</v>
      </c>
      <c r="D6251" t="inlineStr">
        <is>
          <t>IPCA</t>
        </is>
      </c>
      <c r="E6251" t="n">
        <v>0.009488792934583046</v>
      </c>
      <c r="F6251" t="inlineStr">
        <is>
          <t>MENSAL</t>
        </is>
      </c>
      <c r="G6251" t="n">
        <v>48446</v>
      </c>
      <c r="H6251" t="n">
        <v>48446</v>
      </c>
      <c r="I6251" t="n">
        <v>143</v>
      </c>
      <c r="J6251" t="inlineStr">
        <is>
          <t>CARTEIRA</t>
        </is>
      </c>
      <c r="K6251" t="inlineStr">
        <is>
          <t>CONTRATO</t>
        </is>
      </c>
      <c r="L6251" t="n">
        <v>2046.45</v>
      </c>
      <c r="M6251" t="inlineStr">
        <is>
          <t>IBIRAPITANGA FASE 3</t>
        </is>
      </c>
      <c r="N6251" s="142">
        <f>DATE(YEAR(G6251),MONTH(G6251),1)</f>
        <v/>
      </c>
      <c r="O6251" s="132">
        <f>IF(G6251&gt;$K$3,"Futuro","Atraso")</f>
        <v/>
      </c>
      <c r="P6251">
        <f>12*(YEAR(G6251)-YEAR($K$3))+(MONTH(G6251)-MONTH($K$3))</f>
        <v/>
      </c>
      <c r="Q6251" s="366">
        <f>IF(M6251="IBIRAPITANGA FASE 3",IF(O6251="Atraso",L6251,L6251/(1+$I$2)^P6251),IF(O6251="Atraso",L6251,L6251/(1+$I$1)^P6251))</f>
        <v/>
      </c>
      <c r="R6251">
        <f>IF(O6251="Atraso",$K$3-G6251,0)</f>
        <v/>
      </c>
      <c r="S6251">
        <f>IF(R6251&lt;=15,"Até 15",IF(R6251&lt;=30,"Entre 15 e 30",IF(R6251&lt;=60,"Entre 30 e 60",IF(R6251&lt;=90,"Entre 60 e 90",IF(R6251&lt;=120,"Entre 90 e 120",IF(R6251&lt;=150,"Entre 120 e 150",IF(R6251&lt;=180,"Entre 150 e 180","Superior a 180")))))))</f>
        <v/>
      </c>
    </row>
    <row r="6252">
      <c r="A6252" t="inlineStr">
        <is>
          <t>Q025L015</t>
        </is>
      </c>
      <c r="B6252" t="inlineStr">
        <is>
          <t>REGIS CORTEZ BUENO</t>
        </is>
      </c>
      <c r="C6252" t="n">
        <v>1</v>
      </c>
      <c r="D6252" t="inlineStr">
        <is>
          <t>IPCA</t>
        </is>
      </c>
      <c r="E6252" t="n">
        <v>0.009488792934583046</v>
      </c>
      <c r="F6252" t="inlineStr">
        <is>
          <t>MENSAL</t>
        </is>
      </c>
      <c r="G6252" t="n">
        <v>48477</v>
      </c>
      <c r="H6252" t="n">
        <v>48477</v>
      </c>
      <c r="I6252" t="n">
        <v>144</v>
      </c>
      <c r="J6252" t="inlineStr">
        <is>
          <t>CARTEIRA</t>
        </is>
      </c>
      <c r="K6252" t="inlineStr">
        <is>
          <t>CONTRATO</t>
        </is>
      </c>
      <c r="L6252" t="n">
        <v>2046.45</v>
      </c>
      <c r="M6252" t="inlineStr">
        <is>
          <t>IBIRAPITANGA FASE 3</t>
        </is>
      </c>
      <c r="N6252" s="142">
        <f>DATE(YEAR(G6252),MONTH(G6252),1)</f>
        <v/>
      </c>
      <c r="O6252" s="132">
        <f>IF(G6252&gt;$K$3,"Futuro","Atraso")</f>
        <v/>
      </c>
      <c r="P6252">
        <f>12*(YEAR(G6252)-YEAR($K$3))+(MONTH(G6252)-MONTH($K$3))</f>
        <v/>
      </c>
      <c r="Q6252" s="366">
        <f>IF(M6252="IBIRAPITANGA FASE 3",IF(O6252="Atraso",L6252,L6252/(1+$I$2)^P6252),IF(O6252="Atraso",L6252,L6252/(1+$I$1)^P6252))</f>
        <v/>
      </c>
      <c r="R6252">
        <f>IF(O6252="Atraso",$K$3-G6252,0)</f>
        <v/>
      </c>
      <c r="S6252">
        <f>IF(R6252&lt;=15,"Até 15",IF(R6252&lt;=30,"Entre 15 e 30",IF(R6252&lt;=60,"Entre 30 e 60",IF(R6252&lt;=90,"Entre 60 e 90",IF(R6252&lt;=120,"Entre 90 e 120",IF(R6252&lt;=150,"Entre 120 e 150",IF(R6252&lt;=180,"Entre 150 e 180","Superior a 180")))))))</f>
        <v/>
      </c>
    </row>
    <row r="6253">
      <c r="A6253" t="inlineStr">
        <is>
          <t>Q025L015</t>
        </is>
      </c>
      <c r="B6253" t="inlineStr">
        <is>
          <t>REGIS CORTEZ BUENO</t>
        </is>
      </c>
      <c r="C6253" t="n">
        <v>1</v>
      </c>
      <c r="D6253" t="inlineStr">
        <is>
          <t>IPCA</t>
        </is>
      </c>
      <c r="E6253" t="n">
        <v>0.009488792934583046</v>
      </c>
      <c r="F6253" t="inlineStr">
        <is>
          <t>MENSAL</t>
        </is>
      </c>
      <c r="G6253" t="n">
        <v>48507</v>
      </c>
      <c r="H6253" t="n">
        <v>48507</v>
      </c>
      <c r="I6253" t="n">
        <v>145</v>
      </c>
      <c r="J6253" t="inlineStr">
        <is>
          <t>CARTEIRA</t>
        </is>
      </c>
      <c r="K6253" t="inlineStr">
        <is>
          <t>CONTRATO</t>
        </is>
      </c>
      <c r="L6253" t="n">
        <v>2046.45</v>
      </c>
      <c r="M6253" t="inlineStr">
        <is>
          <t>IBIRAPITANGA FASE 3</t>
        </is>
      </c>
      <c r="N6253" s="142">
        <f>DATE(YEAR(G6253),MONTH(G6253),1)</f>
        <v/>
      </c>
      <c r="O6253" s="132">
        <f>IF(G6253&gt;$K$3,"Futuro","Atraso")</f>
        <v/>
      </c>
      <c r="P6253">
        <f>12*(YEAR(G6253)-YEAR($K$3))+(MONTH(G6253)-MONTH($K$3))</f>
        <v/>
      </c>
      <c r="Q6253" s="366">
        <f>IF(M6253="IBIRAPITANGA FASE 3",IF(O6253="Atraso",L6253,L6253/(1+$I$2)^P6253),IF(O6253="Atraso",L6253,L6253/(1+$I$1)^P6253))</f>
        <v/>
      </c>
      <c r="R6253">
        <f>IF(O6253="Atraso",$K$3-G6253,0)</f>
        <v/>
      </c>
      <c r="S6253">
        <f>IF(R6253&lt;=15,"Até 15",IF(R6253&lt;=30,"Entre 15 e 30",IF(R6253&lt;=60,"Entre 30 e 60",IF(R6253&lt;=90,"Entre 60 e 90",IF(R6253&lt;=120,"Entre 90 e 120",IF(R6253&lt;=150,"Entre 120 e 150",IF(R6253&lt;=180,"Entre 150 e 180","Superior a 180")))))))</f>
        <v/>
      </c>
    </row>
    <row r="6254">
      <c r="A6254" t="inlineStr">
        <is>
          <t>Q025L015</t>
        </is>
      </c>
      <c r="B6254" t="inlineStr">
        <is>
          <t>REGIS CORTEZ BUENO</t>
        </is>
      </c>
      <c r="C6254" t="n">
        <v>1</v>
      </c>
      <c r="D6254" t="inlineStr">
        <is>
          <t>IPCA</t>
        </is>
      </c>
      <c r="E6254" t="n">
        <v>0.009488792934583046</v>
      </c>
      <c r="F6254" t="inlineStr">
        <is>
          <t>MENSAL</t>
        </is>
      </c>
      <c r="G6254" t="n">
        <v>48538</v>
      </c>
      <c r="H6254" t="n">
        <v>48538</v>
      </c>
      <c r="I6254" t="n">
        <v>146</v>
      </c>
      <c r="J6254" t="inlineStr">
        <is>
          <t>CARTEIRA</t>
        </is>
      </c>
      <c r="K6254" t="inlineStr">
        <is>
          <t>CONTRATO</t>
        </is>
      </c>
      <c r="L6254" t="n">
        <v>2046.45</v>
      </c>
      <c r="M6254" t="inlineStr">
        <is>
          <t>IBIRAPITANGA FASE 3</t>
        </is>
      </c>
      <c r="N6254" s="142">
        <f>DATE(YEAR(G6254),MONTH(G6254),1)</f>
        <v/>
      </c>
      <c r="O6254" s="132">
        <f>IF(G6254&gt;$K$3,"Futuro","Atraso")</f>
        <v/>
      </c>
      <c r="P6254">
        <f>12*(YEAR(G6254)-YEAR($K$3))+(MONTH(G6254)-MONTH($K$3))</f>
        <v/>
      </c>
      <c r="Q6254" s="366">
        <f>IF(M6254="IBIRAPITANGA FASE 3",IF(O6254="Atraso",L6254,L6254/(1+$I$2)^P6254),IF(O6254="Atraso",L6254,L6254/(1+$I$1)^P6254))</f>
        <v/>
      </c>
      <c r="R6254">
        <f>IF(O6254="Atraso",$K$3-G6254,0)</f>
        <v/>
      </c>
      <c r="S6254">
        <f>IF(R6254&lt;=15,"Até 15",IF(R6254&lt;=30,"Entre 15 e 30",IF(R6254&lt;=60,"Entre 30 e 60",IF(R6254&lt;=90,"Entre 60 e 90",IF(R6254&lt;=120,"Entre 90 e 120",IF(R6254&lt;=150,"Entre 120 e 150",IF(R6254&lt;=180,"Entre 150 e 180","Superior a 180")))))))</f>
        <v/>
      </c>
    </row>
    <row r="6255">
      <c r="A6255" t="inlineStr">
        <is>
          <t>Q025L015</t>
        </is>
      </c>
      <c r="B6255" t="inlineStr">
        <is>
          <t>REGIS CORTEZ BUENO</t>
        </is>
      </c>
      <c r="C6255" t="n">
        <v>1</v>
      </c>
      <c r="D6255" t="inlineStr">
        <is>
          <t>IPCA</t>
        </is>
      </c>
      <c r="E6255" t="n">
        <v>0.009488792934583046</v>
      </c>
      <c r="F6255" t="inlineStr">
        <is>
          <t>MENSAL</t>
        </is>
      </c>
      <c r="G6255" t="n">
        <v>48568</v>
      </c>
      <c r="H6255" t="n">
        <v>48568</v>
      </c>
      <c r="I6255" t="n">
        <v>147</v>
      </c>
      <c r="J6255" t="inlineStr">
        <is>
          <t>CARTEIRA</t>
        </is>
      </c>
      <c r="K6255" t="inlineStr">
        <is>
          <t>CONTRATO</t>
        </is>
      </c>
      <c r="L6255" t="n">
        <v>2046.45</v>
      </c>
      <c r="M6255" t="inlineStr">
        <is>
          <t>IBIRAPITANGA FASE 3</t>
        </is>
      </c>
      <c r="N6255" s="142">
        <f>DATE(YEAR(G6255),MONTH(G6255),1)</f>
        <v/>
      </c>
      <c r="O6255" s="132">
        <f>IF(G6255&gt;$K$3,"Futuro","Atraso")</f>
        <v/>
      </c>
      <c r="P6255">
        <f>12*(YEAR(G6255)-YEAR($K$3))+(MONTH(G6255)-MONTH($K$3))</f>
        <v/>
      </c>
      <c r="Q6255" s="366">
        <f>IF(M6255="IBIRAPITANGA FASE 3",IF(O6255="Atraso",L6255,L6255/(1+$I$2)^P6255),IF(O6255="Atraso",L6255,L6255/(1+$I$1)^P6255))</f>
        <v/>
      </c>
      <c r="R6255">
        <f>IF(O6255="Atraso",$K$3-G6255,0)</f>
        <v/>
      </c>
      <c r="S6255">
        <f>IF(R6255&lt;=15,"Até 15",IF(R6255&lt;=30,"Entre 15 e 30",IF(R6255&lt;=60,"Entre 30 e 60",IF(R6255&lt;=90,"Entre 60 e 90",IF(R6255&lt;=120,"Entre 90 e 120",IF(R6255&lt;=150,"Entre 120 e 150",IF(R6255&lt;=180,"Entre 150 e 180","Superior a 180")))))))</f>
        <v/>
      </c>
    </row>
    <row r="6256">
      <c r="A6256" t="inlineStr">
        <is>
          <t>Q025L015</t>
        </is>
      </c>
      <c r="B6256" t="inlineStr">
        <is>
          <t>REGIS CORTEZ BUENO</t>
        </is>
      </c>
      <c r="C6256" t="n">
        <v>1</v>
      </c>
      <c r="D6256" t="inlineStr">
        <is>
          <t>IPCA</t>
        </is>
      </c>
      <c r="E6256" t="n">
        <v>0.009488792934583046</v>
      </c>
      <c r="F6256" t="inlineStr">
        <is>
          <t>MENSAL</t>
        </is>
      </c>
      <c r="G6256" t="n">
        <v>48599</v>
      </c>
      <c r="H6256" t="n">
        <v>48599</v>
      </c>
      <c r="I6256" t="n">
        <v>148</v>
      </c>
      <c r="J6256" t="inlineStr">
        <is>
          <t>CARTEIRA</t>
        </is>
      </c>
      <c r="K6256" t="inlineStr">
        <is>
          <t>CONTRATO</t>
        </is>
      </c>
      <c r="L6256" t="n">
        <v>2046.45</v>
      </c>
      <c r="M6256" t="inlineStr">
        <is>
          <t>IBIRAPITANGA FASE 3</t>
        </is>
      </c>
      <c r="N6256" s="142">
        <f>DATE(YEAR(G6256),MONTH(G6256),1)</f>
        <v/>
      </c>
      <c r="O6256" s="132">
        <f>IF(G6256&gt;$K$3,"Futuro","Atraso")</f>
        <v/>
      </c>
      <c r="P6256">
        <f>12*(YEAR(G6256)-YEAR($K$3))+(MONTH(G6256)-MONTH($K$3))</f>
        <v/>
      </c>
      <c r="Q6256" s="366">
        <f>IF(M6256="IBIRAPITANGA FASE 3",IF(O6256="Atraso",L6256,L6256/(1+$I$2)^P6256),IF(O6256="Atraso",L6256,L6256/(1+$I$1)^P6256))</f>
        <v/>
      </c>
      <c r="R6256">
        <f>IF(O6256="Atraso",$K$3-G6256,0)</f>
        <v/>
      </c>
      <c r="S6256">
        <f>IF(R6256&lt;=15,"Até 15",IF(R6256&lt;=30,"Entre 15 e 30",IF(R6256&lt;=60,"Entre 30 e 60",IF(R6256&lt;=90,"Entre 60 e 90",IF(R6256&lt;=120,"Entre 90 e 120",IF(R6256&lt;=150,"Entre 120 e 150",IF(R6256&lt;=180,"Entre 150 e 180","Superior a 180")))))))</f>
        <v/>
      </c>
    </row>
    <row r="6257">
      <c r="A6257" t="inlineStr">
        <is>
          <t>Q025L015</t>
        </is>
      </c>
      <c r="B6257" t="inlineStr">
        <is>
          <t>REGIS CORTEZ BUENO</t>
        </is>
      </c>
      <c r="C6257" t="n">
        <v>1</v>
      </c>
      <c r="D6257" t="inlineStr">
        <is>
          <t>IPCA</t>
        </is>
      </c>
      <c r="E6257" t="n">
        <v>0.009488792934583046</v>
      </c>
      <c r="F6257" t="inlineStr">
        <is>
          <t>MENSAL</t>
        </is>
      </c>
      <c r="G6257" t="n">
        <v>48630</v>
      </c>
      <c r="H6257" t="n">
        <v>48630</v>
      </c>
      <c r="I6257" t="n">
        <v>149</v>
      </c>
      <c r="J6257" t="inlineStr">
        <is>
          <t>CARTEIRA</t>
        </is>
      </c>
      <c r="K6257" t="inlineStr">
        <is>
          <t>CONTRATO</t>
        </is>
      </c>
      <c r="L6257" t="n">
        <v>2046.45</v>
      </c>
      <c r="M6257" t="inlineStr">
        <is>
          <t>IBIRAPITANGA FASE 3</t>
        </is>
      </c>
      <c r="N6257" s="142">
        <f>DATE(YEAR(G6257),MONTH(G6257),1)</f>
        <v/>
      </c>
      <c r="O6257" s="132">
        <f>IF(G6257&gt;$K$3,"Futuro","Atraso")</f>
        <v/>
      </c>
      <c r="P6257">
        <f>12*(YEAR(G6257)-YEAR($K$3))+(MONTH(G6257)-MONTH($K$3))</f>
        <v/>
      </c>
      <c r="Q6257" s="366">
        <f>IF(M6257="IBIRAPITANGA FASE 3",IF(O6257="Atraso",L6257,L6257/(1+$I$2)^P6257),IF(O6257="Atraso",L6257,L6257/(1+$I$1)^P6257))</f>
        <v/>
      </c>
      <c r="R6257">
        <f>IF(O6257="Atraso",$K$3-G6257,0)</f>
        <v/>
      </c>
      <c r="S6257">
        <f>IF(R6257&lt;=15,"Até 15",IF(R6257&lt;=30,"Entre 15 e 30",IF(R6257&lt;=60,"Entre 30 e 60",IF(R6257&lt;=90,"Entre 60 e 90",IF(R6257&lt;=120,"Entre 90 e 120",IF(R6257&lt;=150,"Entre 120 e 150",IF(R6257&lt;=180,"Entre 150 e 180","Superior a 180")))))))</f>
        <v/>
      </c>
    </row>
    <row r="6258">
      <c r="A6258" t="inlineStr">
        <is>
          <t>Q025L015</t>
        </is>
      </c>
      <c r="B6258" t="inlineStr">
        <is>
          <t>REGIS CORTEZ BUENO</t>
        </is>
      </c>
      <c r="C6258" t="n">
        <v>1</v>
      </c>
      <c r="D6258" t="inlineStr">
        <is>
          <t>IPCA</t>
        </is>
      </c>
      <c r="E6258" t="n">
        <v>0.009488792934583046</v>
      </c>
      <c r="F6258" t="inlineStr">
        <is>
          <t>MENSAL</t>
        </is>
      </c>
      <c r="G6258" t="n">
        <v>48658</v>
      </c>
      <c r="H6258" t="n">
        <v>48658</v>
      </c>
      <c r="I6258" t="n">
        <v>150</v>
      </c>
      <c r="J6258" t="inlineStr">
        <is>
          <t>CARTEIRA</t>
        </is>
      </c>
      <c r="K6258" t="inlineStr">
        <is>
          <t>CONTRATO</t>
        </is>
      </c>
      <c r="L6258" t="n">
        <v>2046.45</v>
      </c>
      <c r="M6258" t="inlineStr">
        <is>
          <t>IBIRAPITANGA FASE 3</t>
        </is>
      </c>
      <c r="N6258" s="142">
        <f>DATE(YEAR(G6258),MONTH(G6258),1)</f>
        <v/>
      </c>
      <c r="O6258" s="132">
        <f>IF(G6258&gt;$K$3,"Futuro","Atraso")</f>
        <v/>
      </c>
      <c r="P6258">
        <f>12*(YEAR(G6258)-YEAR($K$3))+(MONTH(G6258)-MONTH($K$3))</f>
        <v/>
      </c>
      <c r="Q6258" s="366">
        <f>IF(M6258="IBIRAPITANGA FASE 3",IF(O6258="Atraso",L6258,L6258/(1+$I$2)^P6258),IF(O6258="Atraso",L6258,L6258/(1+$I$1)^P6258))</f>
        <v/>
      </c>
      <c r="R6258">
        <f>IF(O6258="Atraso",$K$3-G6258,0)</f>
        <v/>
      </c>
      <c r="S6258">
        <f>IF(R6258&lt;=15,"Até 15",IF(R6258&lt;=30,"Entre 15 e 30",IF(R6258&lt;=60,"Entre 30 e 60",IF(R6258&lt;=90,"Entre 60 e 90",IF(R6258&lt;=120,"Entre 90 e 120",IF(R6258&lt;=150,"Entre 120 e 150",IF(R6258&lt;=180,"Entre 150 e 180","Superior a 180")))))))</f>
        <v/>
      </c>
    </row>
    <row r="6259">
      <c r="A6259" t="inlineStr">
        <is>
          <t>Q025L015</t>
        </is>
      </c>
      <c r="B6259" t="inlineStr">
        <is>
          <t>REGIS CORTEZ BUENO</t>
        </is>
      </c>
      <c r="C6259" t="n">
        <v>1</v>
      </c>
      <c r="D6259" t="inlineStr">
        <is>
          <t>IPCA</t>
        </is>
      </c>
      <c r="E6259" t="n">
        <v>0.009488792934583046</v>
      </c>
      <c r="F6259" t="inlineStr">
        <is>
          <t>MENSAL</t>
        </is>
      </c>
      <c r="G6259" t="n">
        <v>48689</v>
      </c>
      <c r="H6259" t="n">
        <v>48689</v>
      </c>
      <c r="I6259" t="n">
        <v>151</v>
      </c>
      <c r="J6259" t="inlineStr">
        <is>
          <t>CARTEIRA</t>
        </is>
      </c>
      <c r="K6259" t="inlineStr">
        <is>
          <t>CONTRATO</t>
        </is>
      </c>
      <c r="L6259" t="n">
        <v>2046.45</v>
      </c>
      <c r="M6259" t="inlineStr">
        <is>
          <t>IBIRAPITANGA FASE 3</t>
        </is>
      </c>
      <c r="N6259" s="142">
        <f>DATE(YEAR(G6259),MONTH(G6259),1)</f>
        <v/>
      </c>
      <c r="O6259" s="132">
        <f>IF(G6259&gt;$K$3,"Futuro","Atraso")</f>
        <v/>
      </c>
      <c r="P6259">
        <f>12*(YEAR(G6259)-YEAR($K$3))+(MONTH(G6259)-MONTH($K$3))</f>
        <v/>
      </c>
      <c r="Q6259" s="366">
        <f>IF(M6259="IBIRAPITANGA FASE 3",IF(O6259="Atraso",L6259,L6259/(1+$I$2)^P6259),IF(O6259="Atraso",L6259,L6259/(1+$I$1)^P6259))</f>
        <v/>
      </c>
      <c r="R6259">
        <f>IF(O6259="Atraso",$K$3-G6259,0)</f>
        <v/>
      </c>
      <c r="S6259">
        <f>IF(R6259&lt;=15,"Até 15",IF(R6259&lt;=30,"Entre 15 e 30",IF(R6259&lt;=60,"Entre 30 e 60",IF(R6259&lt;=90,"Entre 60 e 90",IF(R6259&lt;=120,"Entre 90 e 120",IF(R6259&lt;=150,"Entre 120 e 150",IF(R6259&lt;=180,"Entre 150 e 180","Superior a 180")))))))</f>
        <v/>
      </c>
    </row>
    <row r="6260">
      <c r="A6260" t="inlineStr">
        <is>
          <t>Q025L015</t>
        </is>
      </c>
      <c r="B6260" t="inlineStr">
        <is>
          <t>REGIS CORTEZ BUENO</t>
        </is>
      </c>
      <c r="C6260" t="n">
        <v>1</v>
      </c>
      <c r="D6260" t="inlineStr">
        <is>
          <t>IPCA</t>
        </is>
      </c>
      <c r="E6260" t="n">
        <v>0.009488792934583046</v>
      </c>
      <c r="F6260" t="inlineStr">
        <is>
          <t>MENSAL</t>
        </is>
      </c>
      <c r="G6260" t="n">
        <v>48719</v>
      </c>
      <c r="H6260" t="n">
        <v>48719</v>
      </c>
      <c r="I6260" t="n">
        <v>152</v>
      </c>
      <c r="J6260" t="inlineStr">
        <is>
          <t>CARTEIRA</t>
        </is>
      </c>
      <c r="K6260" t="inlineStr">
        <is>
          <t>CONTRATO</t>
        </is>
      </c>
      <c r="L6260" t="n">
        <v>2046.45</v>
      </c>
      <c r="M6260" t="inlineStr">
        <is>
          <t>IBIRAPITANGA FASE 3</t>
        </is>
      </c>
      <c r="N6260" s="142">
        <f>DATE(YEAR(G6260),MONTH(G6260),1)</f>
        <v/>
      </c>
      <c r="O6260" s="132">
        <f>IF(G6260&gt;$K$3,"Futuro","Atraso")</f>
        <v/>
      </c>
      <c r="P6260">
        <f>12*(YEAR(G6260)-YEAR($K$3))+(MONTH(G6260)-MONTH($K$3))</f>
        <v/>
      </c>
      <c r="Q6260" s="366">
        <f>IF(M6260="IBIRAPITANGA FASE 3",IF(O6260="Atraso",L6260,L6260/(1+$I$2)^P6260),IF(O6260="Atraso",L6260,L6260/(1+$I$1)^P6260))</f>
        <v/>
      </c>
      <c r="R6260">
        <f>IF(O6260="Atraso",$K$3-G6260,0)</f>
        <v/>
      </c>
      <c r="S6260">
        <f>IF(R6260&lt;=15,"Até 15",IF(R6260&lt;=30,"Entre 15 e 30",IF(R6260&lt;=60,"Entre 30 e 60",IF(R6260&lt;=90,"Entre 60 e 90",IF(R6260&lt;=120,"Entre 90 e 120",IF(R6260&lt;=150,"Entre 120 e 150",IF(R6260&lt;=180,"Entre 150 e 180","Superior a 180")))))))</f>
        <v/>
      </c>
    </row>
    <row r="6261">
      <c r="A6261" t="inlineStr">
        <is>
          <t>Q025L015</t>
        </is>
      </c>
      <c r="B6261" t="inlineStr">
        <is>
          <t>REGIS CORTEZ BUENO</t>
        </is>
      </c>
      <c r="C6261" t="n">
        <v>1</v>
      </c>
      <c r="D6261" t="inlineStr">
        <is>
          <t>IPCA</t>
        </is>
      </c>
      <c r="E6261" t="n">
        <v>0.009488792934583046</v>
      </c>
      <c r="F6261" t="inlineStr">
        <is>
          <t>MENSAL</t>
        </is>
      </c>
      <c r="G6261" t="n">
        <v>48750</v>
      </c>
      <c r="H6261" t="n">
        <v>48750</v>
      </c>
      <c r="I6261" t="n">
        <v>153</v>
      </c>
      <c r="J6261" t="inlineStr">
        <is>
          <t>CARTEIRA</t>
        </is>
      </c>
      <c r="K6261" t="inlineStr">
        <is>
          <t>CONTRATO</t>
        </is>
      </c>
      <c r="L6261" t="n">
        <v>2046.45</v>
      </c>
      <c r="M6261" t="inlineStr">
        <is>
          <t>IBIRAPITANGA FASE 3</t>
        </is>
      </c>
      <c r="N6261" s="142">
        <f>DATE(YEAR(G6261),MONTH(G6261),1)</f>
        <v/>
      </c>
      <c r="O6261" s="132">
        <f>IF(G6261&gt;$K$3,"Futuro","Atraso")</f>
        <v/>
      </c>
      <c r="P6261">
        <f>12*(YEAR(G6261)-YEAR($K$3))+(MONTH(G6261)-MONTH($K$3))</f>
        <v/>
      </c>
      <c r="Q6261" s="366">
        <f>IF(M6261="IBIRAPITANGA FASE 3",IF(O6261="Atraso",L6261,L6261/(1+$I$2)^P6261),IF(O6261="Atraso",L6261,L6261/(1+$I$1)^P6261))</f>
        <v/>
      </c>
      <c r="R6261">
        <f>IF(O6261="Atraso",$K$3-G6261,0)</f>
        <v/>
      </c>
      <c r="S6261">
        <f>IF(R6261&lt;=15,"Até 15",IF(R6261&lt;=30,"Entre 15 e 30",IF(R6261&lt;=60,"Entre 30 e 60",IF(R6261&lt;=90,"Entre 60 e 90",IF(R6261&lt;=120,"Entre 90 e 120",IF(R6261&lt;=150,"Entre 120 e 150",IF(R6261&lt;=180,"Entre 150 e 180","Superior a 180")))))))</f>
        <v/>
      </c>
    </row>
    <row r="6262">
      <c r="A6262" t="inlineStr">
        <is>
          <t>Q025L015</t>
        </is>
      </c>
      <c r="B6262" t="inlineStr">
        <is>
          <t>REGIS CORTEZ BUENO</t>
        </is>
      </c>
      <c r="C6262" t="n">
        <v>1</v>
      </c>
      <c r="D6262" t="inlineStr">
        <is>
          <t>IPCA</t>
        </is>
      </c>
      <c r="E6262" t="n">
        <v>0.009488792934583046</v>
      </c>
      <c r="F6262" t="inlineStr">
        <is>
          <t>MENSAL</t>
        </is>
      </c>
      <c r="G6262" t="n">
        <v>48780</v>
      </c>
      <c r="H6262" t="n">
        <v>48780</v>
      </c>
      <c r="I6262" t="n">
        <v>154</v>
      </c>
      <c r="J6262" t="inlineStr">
        <is>
          <t>CARTEIRA</t>
        </is>
      </c>
      <c r="K6262" t="inlineStr">
        <is>
          <t>CONTRATO</t>
        </is>
      </c>
      <c r="L6262" t="n">
        <v>2046.45</v>
      </c>
      <c r="M6262" t="inlineStr">
        <is>
          <t>IBIRAPITANGA FASE 3</t>
        </is>
      </c>
      <c r="N6262" s="142">
        <f>DATE(YEAR(G6262),MONTH(G6262),1)</f>
        <v/>
      </c>
      <c r="O6262" s="132">
        <f>IF(G6262&gt;$K$3,"Futuro","Atraso")</f>
        <v/>
      </c>
      <c r="P6262">
        <f>12*(YEAR(G6262)-YEAR($K$3))+(MONTH(G6262)-MONTH($K$3))</f>
        <v/>
      </c>
      <c r="Q6262" s="366">
        <f>IF(M6262="IBIRAPITANGA FASE 3",IF(O6262="Atraso",L6262,L6262/(1+$I$2)^P6262),IF(O6262="Atraso",L6262,L6262/(1+$I$1)^P6262))</f>
        <v/>
      </c>
      <c r="R6262">
        <f>IF(O6262="Atraso",$K$3-G6262,0)</f>
        <v/>
      </c>
      <c r="S6262">
        <f>IF(R6262&lt;=15,"Até 15",IF(R6262&lt;=30,"Entre 15 e 30",IF(R6262&lt;=60,"Entre 30 e 60",IF(R6262&lt;=90,"Entre 60 e 90",IF(R6262&lt;=120,"Entre 90 e 120",IF(R6262&lt;=150,"Entre 120 e 150",IF(R6262&lt;=180,"Entre 150 e 180","Superior a 180")))))))</f>
        <v/>
      </c>
    </row>
    <row r="6263">
      <c r="A6263" t="inlineStr">
        <is>
          <t>Q025L015</t>
        </is>
      </c>
      <c r="B6263" t="inlineStr">
        <is>
          <t>REGIS CORTEZ BUENO</t>
        </is>
      </c>
      <c r="C6263" t="n">
        <v>1</v>
      </c>
      <c r="D6263" t="inlineStr">
        <is>
          <t>IPCA</t>
        </is>
      </c>
      <c r="E6263" t="n">
        <v>0.009488792934583046</v>
      </c>
      <c r="F6263" t="inlineStr">
        <is>
          <t>MENSAL</t>
        </is>
      </c>
      <c r="G6263" t="n">
        <v>48811</v>
      </c>
      <c r="H6263" t="n">
        <v>48811</v>
      </c>
      <c r="I6263" t="n">
        <v>155</v>
      </c>
      <c r="J6263" t="inlineStr">
        <is>
          <t>CARTEIRA</t>
        </is>
      </c>
      <c r="K6263" t="inlineStr">
        <is>
          <t>CONTRATO</t>
        </is>
      </c>
      <c r="L6263" t="n">
        <v>2046.45</v>
      </c>
      <c r="M6263" t="inlineStr">
        <is>
          <t>IBIRAPITANGA FASE 3</t>
        </is>
      </c>
      <c r="N6263" s="142">
        <f>DATE(YEAR(G6263),MONTH(G6263),1)</f>
        <v/>
      </c>
      <c r="O6263" s="132">
        <f>IF(G6263&gt;$K$3,"Futuro","Atraso")</f>
        <v/>
      </c>
      <c r="P6263">
        <f>12*(YEAR(G6263)-YEAR($K$3))+(MONTH(G6263)-MONTH($K$3))</f>
        <v/>
      </c>
      <c r="Q6263" s="366">
        <f>IF(M6263="IBIRAPITANGA FASE 3",IF(O6263="Atraso",L6263,L6263/(1+$I$2)^P6263),IF(O6263="Atraso",L6263,L6263/(1+$I$1)^P6263))</f>
        <v/>
      </c>
      <c r="R6263">
        <f>IF(O6263="Atraso",$K$3-G6263,0)</f>
        <v/>
      </c>
      <c r="S6263">
        <f>IF(R6263&lt;=15,"Até 15",IF(R6263&lt;=30,"Entre 15 e 30",IF(R6263&lt;=60,"Entre 30 e 60",IF(R6263&lt;=90,"Entre 60 e 90",IF(R6263&lt;=120,"Entre 90 e 120",IF(R6263&lt;=150,"Entre 120 e 150",IF(R6263&lt;=180,"Entre 150 e 180","Superior a 180")))))))</f>
        <v/>
      </c>
    </row>
    <row r="6264">
      <c r="A6264" t="inlineStr">
        <is>
          <t>Q025L015</t>
        </is>
      </c>
      <c r="B6264" t="inlineStr">
        <is>
          <t>REGIS CORTEZ BUENO</t>
        </is>
      </c>
      <c r="C6264" t="n">
        <v>1</v>
      </c>
      <c r="D6264" t="inlineStr">
        <is>
          <t>IPCA</t>
        </is>
      </c>
      <c r="E6264" t="n">
        <v>0.009488792934583046</v>
      </c>
      <c r="F6264" t="inlineStr">
        <is>
          <t>MENSAL</t>
        </is>
      </c>
      <c r="G6264" t="n">
        <v>48842</v>
      </c>
      <c r="H6264" t="n">
        <v>48842</v>
      </c>
      <c r="I6264" t="n">
        <v>156</v>
      </c>
      <c r="J6264" t="inlineStr">
        <is>
          <t>CARTEIRA</t>
        </is>
      </c>
      <c r="K6264" t="inlineStr">
        <is>
          <t>CONTRATO</t>
        </is>
      </c>
      <c r="L6264" t="n">
        <v>2046.45</v>
      </c>
      <c r="M6264" t="inlineStr">
        <is>
          <t>IBIRAPITANGA FASE 3</t>
        </is>
      </c>
      <c r="N6264" s="142">
        <f>DATE(YEAR(G6264),MONTH(G6264),1)</f>
        <v/>
      </c>
      <c r="O6264" s="132">
        <f>IF(G6264&gt;$K$3,"Futuro","Atraso")</f>
        <v/>
      </c>
      <c r="P6264">
        <f>12*(YEAR(G6264)-YEAR($K$3))+(MONTH(G6264)-MONTH($K$3))</f>
        <v/>
      </c>
      <c r="Q6264" s="366">
        <f>IF(M6264="IBIRAPITANGA FASE 3",IF(O6264="Atraso",L6264,L6264/(1+$I$2)^P6264),IF(O6264="Atraso",L6264,L6264/(1+$I$1)^P6264))</f>
        <v/>
      </c>
      <c r="R6264">
        <f>IF(O6264="Atraso",$K$3-G6264,0)</f>
        <v/>
      </c>
      <c r="S6264">
        <f>IF(R6264&lt;=15,"Até 15",IF(R6264&lt;=30,"Entre 15 e 30",IF(R6264&lt;=60,"Entre 30 e 60",IF(R6264&lt;=90,"Entre 60 e 90",IF(R6264&lt;=120,"Entre 90 e 120",IF(R6264&lt;=150,"Entre 120 e 150",IF(R6264&lt;=180,"Entre 150 e 180","Superior a 180")))))))</f>
        <v/>
      </c>
    </row>
    <row r="6265">
      <c r="A6265" t="inlineStr">
        <is>
          <t>Q025L015</t>
        </is>
      </c>
      <c r="B6265" t="inlineStr">
        <is>
          <t>REGIS CORTEZ BUENO</t>
        </is>
      </c>
      <c r="C6265" t="n">
        <v>1</v>
      </c>
      <c r="D6265" t="inlineStr">
        <is>
          <t>IPCA</t>
        </is>
      </c>
      <c r="E6265" t="n">
        <v>0.009488792934583046</v>
      </c>
      <c r="F6265" t="inlineStr">
        <is>
          <t>MENSAL</t>
        </is>
      </c>
      <c r="G6265" t="n">
        <v>48872</v>
      </c>
      <c r="H6265" t="n">
        <v>48872</v>
      </c>
      <c r="I6265" t="n">
        <v>157</v>
      </c>
      <c r="J6265" t="inlineStr">
        <is>
          <t>CARTEIRA</t>
        </is>
      </c>
      <c r="K6265" t="inlineStr">
        <is>
          <t>CONTRATO</t>
        </is>
      </c>
      <c r="L6265" t="n">
        <v>2046.45</v>
      </c>
      <c r="M6265" t="inlineStr">
        <is>
          <t>IBIRAPITANGA FASE 3</t>
        </is>
      </c>
      <c r="N6265" s="142">
        <f>DATE(YEAR(G6265),MONTH(G6265),1)</f>
        <v/>
      </c>
      <c r="O6265" s="132">
        <f>IF(G6265&gt;$K$3,"Futuro","Atraso")</f>
        <v/>
      </c>
      <c r="P6265">
        <f>12*(YEAR(G6265)-YEAR($K$3))+(MONTH(G6265)-MONTH($K$3))</f>
        <v/>
      </c>
      <c r="Q6265" s="366">
        <f>IF(M6265="IBIRAPITANGA FASE 3",IF(O6265="Atraso",L6265,L6265/(1+$I$2)^P6265),IF(O6265="Atraso",L6265,L6265/(1+$I$1)^P6265))</f>
        <v/>
      </c>
      <c r="R6265">
        <f>IF(O6265="Atraso",$K$3-G6265,0)</f>
        <v/>
      </c>
      <c r="S6265">
        <f>IF(R6265&lt;=15,"Até 15",IF(R6265&lt;=30,"Entre 15 e 30",IF(R6265&lt;=60,"Entre 30 e 60",IF(R6265&lt;=90,"Entre 60 e 90",IF(R6265&lt;=120,"Entre 90 e 120",IF(R6265&lt;=150,"Entre 120 e 150",IF(R6265&lt;=180,"Entre 150 e 180","Superior a 180")))))))</f>
        <v/>
      </c>
    </row>
    <row r="6266">
      <c r="A6266" t="inlineStr">
        <is>
          <t>Q025L015</t>
        </is>
      </c>
      <c r="B6266" t="inlineStr">
        <is>
          <t>REGIS CORTEZ BUENO</t>
        </is>
      </c>
      <c r="C6266" t="n">
        <v>1</v>
      </c>
      <c r="D6266" t="inlineStr">
        <is>
          <t>IPCA</t>
        </is>
      </c>
      <c r="E6266" t="n">
        <v>0.009488792934583046</v>
      </c>
      <c r="F6266" t="inlineStr">
        <is>
          <t>MENSAL</t>
        </is>
      </c>
      <c r="G6266" t="n">
        <v>48903</v>
      </c>
      <c r="H6266" t="n">
        <v>48903</v>
      </c>
      <c r="I6266" t="n">
        <v>158</v>
      </c>
      <c r="J6266" t="inlineStr">
        <is>
          <t>CARTEIRA</t>
        </is>
      </c>
      <c r="K6266" t="inlineStr">
        <is>
          <t>CONTRATO</t>
        </is>
      </c>
      <c r="L6266" t="n">
        <v>2046.45</v>
      </c>
      <c r="M6266" t="inlineStr">
        <is>
          <t>IBIRAPITANGA FASE 3</t>
        </is>
      </c>
      <c r="N6266" s="142">
        <f>DATE(YEAR(G6266),MONTH(G6266),1)</f>
        <v/>
      </c>
      <c r="O6266" s="132">
        <f>IF(G6266&gt;$K$3,"Futuro","Atraso")</f>
        <v/>
      </c>
      <c r="P6266">
        <f>12*(YEAR(G6266)-YEAR($K$3))+(MONTH(G6266)-MONTH($K$3))</f>
        <v/>
      </c>
      <c r="Q6266" s="366">
        <f>IF(M6266="IBIRAPITANGA FASE 3",IF(O6266="Atraso",L6266,L6266/(1+$I$2)^P6266),IF(O6266="Atraso",L6266,L6266/(1+$I$1)^P6266))</f>
        <v/>
      </c>
      <c r="R6266">
        <f>IF(O6266="Atraso",$K$3-G6266,0)</f>
        <v/>
      </c>
      <c r="S6266">
        <f>IF(R6266&lt;=15,"Até 15",IF(R6266&lt;=30,"Entre 15 e 30",IF(R6266&lt;=60,"Entre 30 e 60",IF(R6266&lt;=90,"Entre 60 e 90",IF(R6266&lt;=120,"Entre 90 e 120",IF(R6266&lt;=150,"Entre 120 e 150",IF(R6266&lt;=180,"Entre 150 e 180","Superior a 180")))))))</f>
        <v/>
      </c>
    </row>
    <row r="6267">
      <c r="A6267" t="inlineStr">
        <is>
          <t>Q025L015</t>
        </is>
      </c>
      <c r="B6267" t="inlineStr">
        <is>
          <t>REGIS CORTEZ BUENO</t>
        </is>
      </c>
      <c r="C6267" t="n">
        <v>1</v>
      </c>
      <c r="D6267" t="inlineStr">
        <is>
          <t>IPCA</t>
        </is>
      </c>
      <c r="E6267" t="n">
        <v>0.009488792934583046</v>
      </c>
      <c r="F6267" t="inlineStr">
        <is>
          <t>MENSAL</t>
        </is>
      </c>
      <c r="G6267" t="n">
        <v>48933</v>
      </c>
      <c r="H6267" t="n">
        <v>48933</v>
      </c>
      <c r="I6267" t="n">
        <v>159</v>
      </c>
      <c r="J6267" t="inlineStr">
        <is>
          <t>CARTEIRA</t>
        </is>
      </c>
      <c r="K6267" t="inlineStr">
        <is>
          <t>CONTRATO</t>
        </is>
      </c>
      <c r="L6267" t="n">
        <v>2046.45</v>
      </c>
      <c r="M6267" t="inlineStr">
        <is>
          <t>IBIRAPITANGA FASE 3</t>
        </is>
      </c>
      <c r="N6267" s="142">
        <f>DATE(YEAR(G6267),MONTH(G6267),1)</f>
        <v/>
      </c>
      <c r="O6267" s="132">
        <f>IF(G6267&gt;$K$3,"Futuro","Atraso")</f>
        <v/>
      </c>
      <c r="P6267">
        <f>12*(YEAR(G6267)-YEAR($K$3))+(MONTH(G6267)-MONTH($K$3))</f>
        <v/>
      </c>
      <c r="Q6267" s="366">
        <f>IF(M6267="IBIRAPITANGA FASE 3",IF(O6267="Atraso",L6267,L6267/(1+$I$2)^P6267),IF(O6267="Atraso",L6267,L6267/(1+$I$1)^P6267))</f>
        <v/>
      </c>
      <c r="R6267">
        <f>IF(O6267="Atraso",$K$3-G6267,0)</f>
        <v/>
      </c>
      <c r="S6267">
        <f>IF(R6267&lt;=15,"Até 15",IF(R6267&lt;=30,"Entre 15 e 30",IF(R6267&lt;=60,"Entre 30 e 60",IF(R6267&lt;=90,"Entre 60 e 90",IF(R6267&lt;=120,"Entre 90 e 120",IF(R6267&lt;=150,"Entre 120 e 150",IF(R6267&lt;=180,"Entre 150 e 180","Superior a 180")))))))</f>
        <v/>
      </c>
    </row>
    <row r="6268">
      <c r="A6268" t="inlineStr">
        <is>
          <t>Q025L015</t>
        </is>
      </c>
      <c r="B6268" t="inlineStr">
        <is>
          <t>REGIS CORTEZ BUENO</t>
        </is>
      </c>
      <c r="C6268" t="n">
        <v>1</v>
      </c>
      <c r="D6268" t="inlineStr">
        <is>
          <t>IPCA</t>
        </is>
      </c>
      <c r="E6268" t="n">
        <v>0.009488792934583046</v>
      </c>
      <c r="F6268" t="inlineStr">
        <is>
          <t>MENSAL</t>
        </is>
      </c>
      <c r="G6268" t="n">
        <v>48964</v>
      </c>
      <c r="H6268" t="n">
        <v>48964</v>
      </c>
      <c r="I6268" t="n">
        <v>160</v>
      </c>
      <c r="J6268" t="inlineStr">
        <is>
          <t>CARTEIRA</t>
        </is>
      </c>
      <c r="K6268" t="inlineStr">
        <is>
          <t>CONTRATO</t>
        </is>
      </c>
      <c r="L6268" t="n">
        <v>2046.45</v>
      </c>
      <c r="M6268" t="inlineStr">
        <is>
          <t>IBIRAPITANGA FASE 3</t>
        </is>
      </c>
      <c r="N6268" s="142">
        <f>DATE(YEAR(G6268),MONTH(G6268),1)</f>
        <v/>
      </c>
      <c r="O6268" s="132">
        <f>IF(G6268&gt;$K$3,"Futuro","Atraso")</f>
        <v/>
      </c>
      <c r="P6268">
        <f>12*(YEAR(G6268)-YEAR($K$3))+(MONTH(G6268)-MONTH($K$3))</f>
        <v/>
      </c>
      <c r="Q6268" s="366">
        <f>IF(M6268="IBIRAPITANGA FASE 3",IF(O6268="Atraso",L6268,L6268/(1+$I$2)^P6268),IF(O6268="Atraso",L6268,L6268/(1+$I$1)^P6268))</f>
        <v/>
      </c>
      <c r="R6268">
        <f>IF(O6268="Atraso",$K$3-G6268,0)</f>
        <v/>
      </c>
      <c r="S6268">
        <f>IF(R6268&lt;=15,"Até 15",IF(R6268&lt;=30,"Entre 15 e 30",IF(R6268&lt;=60,"Entre 30 e 60",IF(R6268&lt;=90,"Entre 60 e 90",IF(R6268&lt;=120,"Entre 90 e 120",IF(R6268&lt;=150,"Entre 120 e 150",IF(R6268&lt;=180,"Entre 150 e 180","Superior a 180")))))))</f>
        <v/>
      </c>
    </row>
    <row r="6269">
      <c r="A6269" t="inlineStr">
        <is>
          <t>Q025L015</t>
        </is>
      </c>
      <c r="B6269" t="inlineStr">
        <is>
          <t>REGIS CORTEZ BUENO</t>
        </is>
      </c>
      <c r="C6269" t="n">
        <v>1</v>
      </c>
      <c r="D6269" t="inlineStr">
        <is>
          <t>IPCA</t>
        </is>
      </c>
      <c r="E6269" t="n">
        <v>0.009488792934583046</v>
      </c>
      <c r="F6269" t="inlineStr">
        <is>
          <t>MENSAL</t>
        </is>
      </c>
      <c r="G6269" t="n">
        <v>48995</v>
      </c>
      <c r="H6269" t="n">
        <v>48995</v>
      </c>
      <c r="I6269" t="n">
        <v>161</v>
      </c>
      <c r="J6269" t="inlineStr">
        <is>
          <t>CARTEIRA</t>
        </is>
      </c>
      <c r="K6269" t="inlineStr">
        <is>
          <t>CONTRATO</t>
        </is>
      </c>
      <c r="L6269" t="n">
        <v>2046.45</v>
      </c>
      <c r="M6269" t="inlineStr">
        <is>
          <t>IBIRAPITANGA FASE 3</t>
        </is>
      </c>
      <c r="N6269" s="142">
        <f>DATE(YEAR(G6269),MONTH(G6269),1)</f>
        <v/>
      </c>
      <c r="O6269" s="132">
        <f>IF(G6269&gt;$K$3,"Futuro","Atraso")</f>
        <v/>
      </c>
      <c r="P6269">
        <f>12*(YEAR(G6269)-YEAR($K$3))+(MONTH(G6269)-MONTH($K$3))</f>
        <v/>
      </c>
      <c r="Q6269" s="366">
        <f>IF(M6269="IBIRAPITANGA FASE 3",IF(O6269="Atraso",L6269,L6269/(1+$I$2)^P6269),IF(O6269="Atraso",L6269,L6269/(1+$I$1)^P6269))</f>
        <v/>
      </c>
      <c r="R6269">
        <f>IF(O6269="Atraso",$K$3-G6269,0)</f>
        <v/>
      </c>
      <c r="S6269">
        <f>IF(R6269&lt;=15,"Até 15",IF(R6269&lt;=30,"Entre 15 e 30",IF(R6269&lt;=60,"Entre 30 e 60",IF(R6269&lt;=90,"Entre 60 e 90",IF(R6269&lt;=120,"Entre 90 e 120",IF(R6269&lt;=150,"Entre 120 e 150",IF(R6269&lt;=180,"Entre 150 e 180","Superior a 180")))))))</f>
        <v/>
      </c>
    </row>
    <row r="6270">
      <c r="A6270" t="inlineStr">
        <is>
          <t>Q025L015</t>
        </is>
      </c>
      <c r="B6270" t="inlineStr">
        <is>
          <t>REGIS CORTEZ BUENO</t>
        </is>
      </c>
      <c r="C6270" t="n">
        <v>1</v>
      </c>
      <c r="D6270" t="inlineStr">
        <is>
          <t>IPCA</t>
        </is>
      </c>
      <c r="E6270" t="n">
        <v>0.009488792934583046</v>
      </c>
      <c r="F6270" t="inlineStr">
        <is>
          <t>MENSAL</t>
        </is>
      </c>
      <c r="G6270" t="n">
        <v>49023</v>
      </c>
      <c r="H6270" t="n">
        <v>49023</v>
      </c>
      <c r="I6270" t="n">
        <v>162</v>
      </c>
      <c r="J6270" t="inlineStr">
        <is>
          <t>CARTEIRA</t>
        </is>
      </c>
      <c r="K6270" t="inlineStr">
        <is>
          <t>CONTRATO</t>
        </is>
      </c>
      <c r="L6270" t="n">
        <v>2046.45</v>
      </c>
      <c r="M6270" t="inlineStr">
        <is>
          <t>IBIRAPITANGA FASE 3</t>
        </is>
      </c>
      <c r="N6270" s="142">
        <f>DATE(YEAR(G6270),MONTH(G6270),1)</f>
        <v/>
      </c>
      <c r="O6270" s="132">
        <f>IF(G6270&gt;$K$3,"Futuro","Atraso")</f>
        <v/>
      </c>
      <c r="P6270">
        <f>12*(YEAR(G6270)-YEAR($K$3))+(MONTH(G6270)-MONTH($K$3))</f>
        <v/>
      </c>
      <c r="Q6270" s="366">
        <f>IF(M6270="IBIRAPITANGA FASE 3",IF(O6270="Atraso",L6270,L6270/(1+$I$2)^P6270),IF(O6270="Atraso",L6270,L6270/(1+$I$1)^P6270))</f>
        <v/>
      </c>
      <c r="R6270">
        <f>IF(O6270="Atraso",$K$3-G6270,0)</f>
        <v/>
      </c>
      <c r="S6270">
        <f>IF(R6270&lt;=15,"Até 15",IF(R6270&lt;=30,"Entre 15 e 30",IF(R6270&lt;=60,"Entre 30 e 60",IF(R6270&lt;=90,"Entre 60 e 90",IF(R6270&lt;=120,"Entre 90 e 120",IF(R6270&lt;=150,"Entre 120 e 150",IF(R6270&lt;=180,"Entre 150 e 180","Superior a 180")))))))</f>
        <v/>
      </c>
    </row>
    <row r="6271">
      <c r="A6271" t="inlineStr">
        <is>
          <t>Q025L015</t>
        </is>
      </c>
      <c r="B6271" t="inlineStr">
        <is>
          <t>REGIS CORTEZ BUENO</t>
        </is>
      </c>
      <c r="C6271" t="n">
        <v>1</v>
      </c>
      <c r="D6271" t="inlineStr">
        <is>
          <t>IPCA</t>
        </is>
      </c>
      <c r="E6271" t="n">
        <v>0.009488792934583046</v>
      </c>
      <c r="F6271" t="inlineStr">
        <is>
          <t>MENSAL</t>
        </is>
      </c>
      <c r="G6271" t="n">
        <v>49054</v>
      </c>
      <c r="H6271" t="n">
        <v>49054</v>
      </c>
      <c r="I6271" t="n">
        <v>163</v>
      </c>
      <c r="J6271" t="inlineStr">
        <is>
          <t>CARTEIRA</t>
        </is>
      </c>
      <c r="K6271" t="inlineStr">
        <is>
          <t>CONTRATO</t>
        </is>
      </c>
      <c r="L6271" t="n">
        <v>2046.45</v>
      </c>
      <c r="M6271" t="inlineStr">
        <is>
          <t>IBIRAPITANGA FASE 3</t>
        </is>
      </c>
      <c r="N6271" s="142">
        <f>DATE(YEAR(G6271),MONTH(G6271),1)</f>
        <v/>
      </c>
      <c r="O6271" s="132">
        <f>IF(G6271&gt;$K$3,"Futuro","Atraso")</f>
        <v/>
      </c>
      <c r="P6271">
        <f>12*(YEAR(G6271)-YEAR($K$3))+(MONTH(G6271)-MONTH($K$3))</f>
        <v/>
      </c>
      <c r="Q6271" s="366">
        <f>IF(M6271="IBIRAPITANGA FASE 3",IF(O6271="Atraso",L6271,L6271/(1+$I$2)^P6271),IF(O6271="Atraso",L6271,L6271/(1+$I$1)^P6271))</f>
        <v/>
      </c>
      <c r="R6271">
        <f>IF(O6271="Atraso",$K$3-G6271,0)</f>
        <v/>
      </c>
      <c r="S6271">
        <f>IF(R6271&lt;=15,"Até 15",IF(R6271&lt;=30,"Entre 15 e 30",IF(R6271&lt;=60,"Entre 30 e 60",IF(R6271&lt;=90,"Entre 60 e 90",IF(R6271&lt;=120,"Entre 90 e 120",IF(R6271&lt;=150,"Entre 120 e 150",IF(R6271&lt;=180,"Entre 150 e 180","Superior a 180")))))))</f>
        <v/>
      </c>
    </row>
    <row r="6272">
      <c r="A6272" t="inlineStr">
        <is>
          <t>Q025L015</t>
        </is>
      </c>
      <c r="B6272" t="inlineStr">
        <is>
          <t>REGIS CORTEZ BUENO</t>
        </is>
      </c>
      <c r="C6272" t="n">
        <v>1</v>
      </c>
      <c r="D6272" t="inlineStr">
        <is>
          <t>IPCA</t>
        </is>
      </c>
      <c r="E6272" t="n">
        <v>0.009488792934583046</v>
      </c>
      <c r="F6272" t="inlineStr">
        <is>
          <t>MENSAL</t>
        </is>
      </c>
      <c r="G6272" t="n">
        <v>49084</v>
      </c>
      <c r="H6272" t="n">
        <v>49084</v>
      </c>
      <c r="I6272" t="n">
        <v>164</v>
      </c>
      <c r="J6272" t="inlineStr">
        <is>
          <t>CARTEIRA</t>
        </is>
      </c>
      <c r="K6272" t="inlineStr">
        <is>
          <t>CONTRATO</t>
        </is>
      </c>
      <c r="L6272" t="n">
        <v>2046.45</v>
      </c>
      <c r="M6272" t="inlineStr">
        <is>
          <t>IBIRAPITANGA FASE 3</t>
        </is>
      </c>
      <c r="N6272" s="142">
        <f>DATE(YEAR(G6272),MONTH(G6272),1)</f>
        <v/>
      </c>
      <c r="O6272" s="132">
        <f>IF(G6272&gt;$K$3,"Futuro","Atraso")</f>
        <v/>
      </c>
      <c r="P6272">
        <f>12*(YEAR(G6272)-YEAR($K$3))+(MONTH(G6272)-MONTH($K$3))</f>
        <v/>
      </c>
      <c r="Q6272" s="366">
        <f>IF(M6272="IBIRAPITANGA FASE 3",IF(O6272="Atraso",L6272,L6272/(1+$I$2)^P6272),IF(O6272="Atraso",L6272,L6272/(1+$I$1)^P6272))</f>
        <v/>
      </c>
      <c r="R6272">
        <f>IF(O6272="Atraso",$K$3-G6272,0)</f>
        <v/>
      </c>
      <c r="S6272">
        <f>IF(R6272&lt;=15,"Até 15",IF(R6272&lt;=30,"Entre 15 e 30",IF(R6272&lt;=60,"Entre 30 e 60",IF(R6272&lt;=90,"Entre 60 e 90",IF(R6272&lt;=120,"Entre 90 e 120",IF(R6272&lt;=150,"Entre 120 e 150",IF(R6272&lt;=180,"Entre 150 e 180","Superior a 180")))))))</f>
        <v/>
      </c>
    </row>
    <row r="6273">
      <c r="A6273" t="inlineStr">
        <is>
          <t>Q025L015</t>
        </is>
      </c>
      <c r="B6273" t="inlineStr">
        <is>
          <t>REGIS CORTEZ BUENO</t>
        </is>
      </c>
      <c r="C6273" t="n">
        <v>1</v>
      </c>
      <c r="D6273" t="inlineStr">
        <is>
          <t>IPCA</t>
        </is>
      </c>
      <c r="E6273" t="n">
        <v>0.009488792934583046</v>
      </c>
      <c r="F6273" t="inlineStr">
        <is>
          <t>MENSAL</t>
        </is>
      </c>
      <c r="G6273" t="n">
        <v>49115</v>
      </c>
      <c r="H6273" t="n">
        <v>49115</v>
      </c>
      <c r="I6273" t="n">
        <v>165</v>
      </c>
      <c r="J6273" t="inlineStr">
        <is>
          <t>CARTEIRA</t>
        </is>
      </c>
      <c r="K6273" t="inlineStr">
        <is>
          <t>CONTRATO</t>
        </is>
      </c>
      <c r="L6273" t="n">
        <v>2046.45</v>
      </c>
      <c r="M6273" t="inlineStr">
        <is>
          <t>IBIRAPITANGA FASE 3</t>
        </is>
      </c>
      <c r="N6273" s="142">
        <f>DATE(YEAR(G6273),MONTH(G6273),1)</f>
        <v/>
      </c>
      <c r="O6273" s="132">
        <f>IF(G6273&gt;$K$3,"Futuro","Atraso")</f>
        <v/>
      </c>
      <c r="P6273">
        <f>12*(YEAR(G6273)-YEAR($K$3))+(MONTH(G6273)-MONTH($K$3))</f>
        <v/>
      </c>
      <c r="Q6273" s="366">
        <f>IF(M6273="IBIRAPITANGA FASE 3",IF(O6273="Atraso",L6273,L6273/(1+$I$2)^P6273),IF(O6273="Atraso",L6273,L6273/(1+$I$1)^P6273))</f>
        <v/>
      </c>
      <c r="R6273">
        <f>IF(O6273="Atraso",$K$3-G6273,0)</f>
        <v/>
      </c>
      <c r="S6273">
        <f>IF(R6273&lt;=15,"Até 15",IF(R6273&lt;=30,"Entre 15 e 30",IF(R6273&lt;=60,"Entre 30 e 60",IF(R6273&lt;=90,"Entre 60 e 90",IF(R6273&lt;=120,"Entre 90 e 120",IF(R6273&lt;=150,"Entre 120 e 150",IF(R6273&lt;=180,"Entre 150 e 180","Superior a 180")))))))</f>
        <v/>
      </c>
    </row>
    <row r="6274">
      <c r="A6274" t="inlineStr">
        <is>
          <t>Q025L015</t>
        </is>
      </c>
      <c r="B6274" t="inlineStr">
        <is>
          <t>REGIS CORTEZ BUENO</t>
        </is>
      </c>
      <c r="C6274" t="n">
        <v>1</v>
      </c>
      <c r="D6274" t="inlineStr">
        <is>
          <t>IPCA</t>
        </is>
      </c>
      <c r="E6274" t="n">
        <v>0.009488792934583046</v>
      </c>
      <c r="F6274" t="inlineStr">
        <is>
          <t>MENSAL</t>
        </is>
      </c>
      <c r="G6274" t="n">
        <v>49145</v>
      </c>
      <c r="H6274" t="n">
        <v>49145</v>
      </c>
      <c r="I6274" t="n">
        <v>166</v>
      </c>
      <c r="J6274" t="inlineStr">
        <is>
          <t>CARTEIRA</t>
        </is>
      </c>
      <c r="K6274" t="inlineStr">
        <is>
          <t>CONTRATO</t>
        </is>
      </c>
      <c r="L6274" t="n">
        <v>2046.45</v>
      </c>
      <c r="M6274" t="inlineStr">
        <is>
          <t>IBIRAPITANGA FASE 3</t>
        </is>
      </c>
      <c r="N6274" s="142">
        <f>DATE(YEAR(G6274),MONTH(G6274),1)</f>
        <v/>
      </c>
      <c r="O6274" s="132">
        <f>IF(G6274&gt;$K$3,"Futuro","Atraso")</f>
        <v/>
      </c>
      <c r="P6274">
        <f>12*(YEAR(G6274)-YEAR($K$3))+(MONTH(G6274)-MONTH($K$3))</f>
        <v/>
      </c>
      <c r="Q6274" s="366">
        <f>IF(M6274="IBIRAPITANGA FASE 3",IF(O6274="Atraso",L6274,L6274/(1+$I$2)^P6274),IF(O6274="Atraso",L6274,L6274/(1+$I$1)^P6274))</f>
        <v/>
      </c>
      <c r="R6274">
        <f>IF(O6274="Atraso",$K$3-G6274,0)</f>
        <v/>
      </c>
      <c r="S6274">
        <f>IF(R6274&lt;=15,"Até 15",IF(R6274&lt;=30,"Entre 15 e 30",IF(R6274&lt;=60,"Entre 30 e 60",IF(R6274&lt;=90,"Entre 60 e 90",IF(R6274&lt;=120,"Entre 90 e 120",IF(R6274&lt;=150,"Entre 120 e 150",IF(R6274&lt;=180,"Entre 150 e 180","Superior a 180")))))))</f>
        <v/>
      </c>
    </row>
    <row r="6275">
      <c r="A6275" t="inlineStr">
        <is>
          <t>Q025L015</t>
        </is>
      </c>
      <c r="B6275" t="inlineStr">
        <is>
          <t>REGIS CORTEZ BUENO</t>
        </is>
      </c>
      <c r="C6275" t="n">
        <v>1</v>
      </c>
      <c r="D6275" t="inlineStr">
        <is>
          <t>IPCA</t>
        </is>
      </c>
      <c r="E6275" t="n">
        <v>0.009488792934583046</v>
      </c>
      <c r="F6275" t="inlineStr">
        <is>
          <t>MENSAL</t>
        </is>
      </c>
      <c r="G6275" t="n">
        <v>49176</v>
      </c>
      <c r="H6275" t="n">
        <v>49176</v>
      </c>
      <c r="I6275" t="n">
        <v>167</v>
      </c>
      <c r="J6275" t="inlineStr">
        <is>
          <t>CARTEIRA</t>
        </is>
      </c>
      <c r="K6275" t="inlineStr">
        <is>
          <t>CONTRATO</t>
        </is>
      </c>
      <c r="L6275" t="n">
        <v>2046.45</v>
      </c>
      <c r="M6275" t="inlineStr">
        <is>
          <t>IBIRAPITANGA FASE 3</t>
        </is>
      </c>
      <c r="N6275" s="142">
        <f>DATE(YEAR(G6275),MONTH(G6275),1)</f>
        <v/>
      </c>
      <c r="O6275" s="132">
        <f>IF(G6275&gt;$K$3,"Futuro","Atraso")</f>
        <v/>
      </c>
      <c r="P6275">
        <f>12*(YEAR(G6275)-YEAR($K$3))+(MONTH(G6275)-MONTH($K$3))</f>
        <v/>
      </c>
      <c r="Q6275" s="366">
        <f>IF(M6275="IBIRAPITANGA FASE 3",IF(O6275="Atraso",L6275,L6275/(1+$I$2)^P6275),IF(O6275="Atraso",L6275,L6275/(1+$I$1)^P6275))</f>
        <v/>
      </c>
      <c r="R6275">
        <f>IF(O6275="Atraso",$K$3-G6275,0)</f>
        <v/>
      </c>
      <c r="S6275">
        <f>IF(R6275&lt;=15,"Até 15",IF(R6275&lt;=30,"Entre 15 e 30",IF(R6275&lt;=60,"Entre 30 e 60",IF(R6275&lt;=90,"Entre 60 e 90",IF(R6275&lt;=120,"Entre 90 e 120",IF(R6275&lt;=150,"Entre 120 e 150",IF(R6275&lt;=180,"Entre 150 e 180","Superior a 180")))))))</f>
        <v/>
      </c>
    </row>
    <row r="6276">
      <c r="A6276" t="inlineStr">
        <is>
          <t>Q025L015</t>
        </is>
      </c>
      <c r="B6276" t="inlineStr">
        <is>
          <t>REGIS CORTEZ BUENO</t>
        </is>
      </c>
      <c r="C6276" t="n">
        <v>1</v>
      </c>
      <c r="D6276" t="inlineStr">
        <is>
          <t>IPCA</t>
        </is>
      </c>
      <c r="E6276" t="n">
        <v>0.009488792934583046</v>
      </c>
      <c r="F6276" t="inlineStr">
        <is>
          <t>MENSAL</t>
        </is>
      </c>
      <c r="G6276" t="n">
        <v>49207</v>
      </c>
      <c r="H6276" t="n">
        <v>49207</v>
      </c>
      <c r="I6276" t="n">
        <v>168</v>
      </c>
      <c r="J6276" t="inlineStr">
        <is>
          <t>CARTEIRA</t>
        </is>
      </c>
      <c r="K6276" t="inlineStr">
        <is>
          <t>CONTRATO</t>
        </is>
      </c>
      <c r="L6276" t="n">
        <v>2046.45</v>
      </c>
      <c r="M6276" t="inlineStr">
        <is>
          <t>IBIRAPITANGA FASE 3</t>
        </is>
      </c>
      <c r="N6276" s="142">
        <f>DATE(YEAR(G6276),MONTH(G6276),1)</f>
        <v/>
      </c>
      <c r="O6276" s="132">
        <f>IF(G6276&gt;$K$3,"Futuro","Atraso")</f>
        <v/>
      </c>
      <c r="P6276">
        <f>12*(YEAR(G6276)-YEAR($K$3))+(MONTH(G6276)-MONTH($K$3))</f>
        <v/>
      </c>
      <c r="Q6276" s="366">
        <f>IF(M6276="IBIRAPITANGA FASE 3",IF(O6276="Atraso",L6276,L6276/(1+$I$2)^P6276),IF(O6276="Atraso",L6276,L6276/(1+$I$1)^P6276))</f>
        <v/>
      </c>
      <c r="R6276">
        <f>IF(O6276="Atraso",$K$3-G6276,0)</f>
        <v/>
      </c>
      <c r="S6276">
        <f>IF(R6276&lt;=15,"Até 15",IF(R6276&lt;=30,"Entre 15 e 30",IF(R6276&lt;=60,"Entre 30 e 60",IF(R6276&lt;=90,"Entre 60 e 90",IF(R6276&lt;=120,"Entre 90 e 120",IF(R6276&lt;=150,"Entre 120 e 150",IF(R6276&lt;=180,"Entre 150 e 180","Superior a 180")))))))</f>
        <v/>
      </c>
    </row>
    <row r="6277">
      <c r="A6277" t="inlineStr">
        <is>
          <t>Q025L015</t>
        </is>
      </c>
      <c r="B6277" t="inlineStr">
        <is>
          <t>REGIS CORTEZ BUENO</t>
        </is>
      </c>
      <c r="C6277" t="n">
        <v>1</v>
      </c>
      <c r="D6277" t="inlineStr">
        <is>
          <t>IPCA</t>
        </is>
      </c>
      <c r="E6277" t="n">
        <v>0.009488792934583046</v>
      </c>
      <c r="F6277" t="inlineStr">
        <is>
          <t>MENSAL</t>
        </is>
      </c>
      <c r="G6277" t="n">
        <v>49237</v>
      </c>
      <c r="H6277" t="n">
        <v>49237</v>
      </c>
      <c r="I6277" t="n">
        <v>169</v>
      </c>
      <c r="J6277" t="inlineStr">
        <is>
          <t>CARTEIRA</t>
        </is>
      </c>
      <c r="K6277" t="inlineStr">
        <is>
          <t>CONTRATO</t>
        </is>
      </c>
      <c r="L6277" t="n">
        <v>2046.45</v>
      </c>
      <c r="M6277" t="inlineStr">
        <is>
          <t>IBIRAPITANGA FASE 3</t>
        </is>
      </c>
      <c r="N6277" s="142">
        <f>DATE(YEAR(G6277),MONTH(G6277),1)</f>
        <v/>
      </c>
      <c r="O6277" s="132">
        <f>IF(G6277&gt;$K$3,"Futuro","Atraso")</f>
        <v/>
      </c>
      <c r="P6277">
        <f>12*(YEAR(G6277)-YEAR($K$3))+(MONTH(G6277)-MONTH($K$3))</f>
        <v/>
      </c>
      <c r="Q6277" s="366">
        <f>IF(M6277="IBIRAPITANGA FASE 3",IF(O6277="Atraso",L6277,L6277/(1+$I$2)^P6277),IF(O6277="Atraso",L6277,L6277/(1+$I$1)^P6277))</f>
        <v/>
      </c>
      <c r="R6277">
        <f>IF(O6277="Atraso",$K$3-G6277,0)</f>
        <v/>
      </c>
      <c r="S6277">
        <f>IF(R6277&lt;=15,"Até 15",IF(R6277&lt;=30,"Entre 15 e 30",IF(R6277&lt;=60,"Entre 30 e 60",IF(R6277&lt;=90,"Entre 60 e 90",IF(R6277&lt;=120,"Entre 90 e 120",IF(R6277&lt;=150,"Entre 120 e 150",IF(R6277&lt;=180,"Entre 150 e 180","Superior a 180")))))))</f>
        <v/>
      </c>
    </row>
    <row r="6278">
      <c r="A6278" t="inlineStr">
        <is>
          <t>Q025L015</t>
        </is>
      </c>
      <c r="B6278" t="inlineStr">
        <is>
          <t>REGIS CORTEZ BUENO</t>
        </is>
      </c>
      <c r="C6278" t="n">
        <v>1</v>
      </c>
      <c r="D6278" t="inlineStr">
        <is>
          <t>IPCA</t>
        </is>
      </c>
      <c r="E6278" t="n">
        <v>0.009488792934583046</v>
      </c>
      <c r="F6278" t="inlineStr">
        <is>
          <t>MENSAL</t>
        </is>
      </c>
      <c r="G6278" t="n">
        <v>49268</v>
      </c>
      <c r="H6278" t="n">
        <v>49268</v>
      </c>
      <c r="I6278" t="n">
        <v>170</v>
      </c>
      <c r="J6278" t="inlineStr">
        <is>
          <t>CARTEIRA</t>
        </is>
      </c>
      <c r="K6278" t="inlineStr">
        <is>
          <t>CONTRATO</t>
        </is>
      </c>
      <c r="L6278" t="n">
        <v>2046.45</v>
      </c>
      <c r="M6278" t="inlineStr">
        <is>
          <t>IBIRAPITANGA FASE 3</t>
        </is>
      </c>
      <c r="N6278" s="142">
        <f>DATE(YEAR(G6278),MONTH(G6278),1)</f>
        <v/>
      </c>
      <c r="O6278" s="132">
        <f>IF(G6278&gt;$K$3,"Futuro","Atraso")</f>
        <v/>
      </c>
      <c r="P6278">
        <f>12*(YEAR(G6278)-YEAR($K$3))+(MONTH(G6278)-MONTH($K$3))</f>
        <v/>
      </c>
      <c r="Q6278" s="366">
        <f>IF(M6278="IBIRAPITANGA FASE 3",IF(O6278="Atraso",L6278,L6278/(1+$I$2)^P6278),IF(O6278="Atraso",L6278,L6278/(1+$I$1)^P6278))</f>
        <v/>
      </c>
      <c r="R6278">
        <f>IF(O6278="Atraso",$K$3-G6278,0)</f>
        <v/>
      </c>
      <c r="S6278">
        <f>IF(R6278&lt;=15,"Até 15",IF(R6278&lt;=30,"Entre 15 e 30",IF(R6278&lt;=60,"Entre 30 e 60",IF(R6278&lt;=90,"Entre 60 e 90",IF(R6278&lt;=120,"Entre 90 e 120",IF(R6278&lt;=150,"Entre 120 e 150",IF(R6278&lt;=180,"Entre 150 e 180","Superior a 180")))))))</f>
        <v/>
      </c>
    </row>
    <row r="6279">
      <c r="A6279" t="inlineStr">
        <is>
          <t>Q025L015</t>
        </is>
      </c>
      <c r="B6279" t="inlineStr">
        <is>
          <t>REGIS CORTEZ BUENO</t>
        </is>
      </c>
      <c r="C6279" t="n">
        <v>1</v>
      </c>
      <c r="D6279" t="inlineStr">
        <is>
          <t>IPCA</t>
        </is>
      </c>
      <c r="E6279" t="n">
        <v>0.009488792934583046</v>
      </c>
      <c r="F6279" t="inlineStr">
        <is>
          <t>MENSAL</t>
        </is>
      </c>
      <c r="G6279" t="n">
        <v>49298</v>
      </c>
      <c r="H6279" t="n">
        <v>49298</v>
      </c>
      <c r="I6279" t="n">
        <v>171</v>
      </c>
      <c r="J6279" t="inlineStr">
        <is>
          <t>CARTEIRA</t>
        </is>
      </c>
      <c r="K6279" t="inlineStr">
        <is>
          <t>CONTRATO</t>
        </is>
      </c>
      <c r="L6279" t="n">
        <v>2046.45</v>
      </c>
      <c r="M6279" t="inlineStr">
        <is>
          <t>IBIRAPITANGA FASE 3</t>
        </is>
      </c>
      <c r="N6279" s="142">
        <f>DATE(YEAR(G6279),MONTH(G6279),1)</f>
        <v/>
      </c>
      <c r="O6279" s="132">
        <f>IF(G6279&gt;$K$3,"Futuro","Atraso")</f>
        <v/>
      </c>
      <c r="P6279">
        <f>12*(YEAR(G6279)-YEAR($K$3))+(MONTH(G6279)-MONTH($K$3))</f>
        <v/>
      </c>
      <c r="Q6279" s="366">
        <f>IF(M6279="IBIRAPITANGA FASE 3",IF(O6279="Atraso",L6279,L6279/(1+$I$2)^P6279),IF(O6279="Atraso",L6279,L6279/(1+$I$1)^P6279))</f>
        <v/>
      </c>
      <c r="R6279">
        <f>IF(O6279="Atraso",$K$3-G6279,0)</f>
        <v/>
      </c>
      <c r="S6279">
        <f>IF(R6279&lt;=15,"Até 15",IF(R6279&lt;=30,"Entre 15 e 30",IF(R6279&lt;=60,"Entre 30 e 60",IF(R6279&lt;=90,"Entre 60 e 90",IF(R6279&lt;=120,"Entre 90 e 120",IF(R6279&lt;=150,"Entre 120 e 150",IF(R6279&lt;=180,"Entre 150 e 180","Superior a 180")))))))</f>
        <v/>
      </c>
    </row>
    <row r="6280">
      <c r="A6280" t="inlineStr">
        <is>
          <t>Q025L015</t>
        </is>
      </c>
      <c r="B6280" t="inlineStr">
        <is>
          <t>REGIS CORTEZ BUENO</t>
        </is>
      </c>
      <c r="C6280" t="n">
        <v>1</v>
      </c>
      <c r="D6280" t="inlineStr">
        <is>
          <t>IPCA</t>
        </is>
      </c>
      <c r="E6280" t="n">
        <v>0.009488792934583046</v>
      </c>
      <c r="F6280" t="inlineStr">
        <is>
          <t>MENSAL</t>
        </is>
      </c>
      <c r="G6280" t="n">
        <v>49329</v>
      </c>
      <c r="H6280" t="n">
        <v>49329</v>
      </c>
      <c r="I6280" t="n">
        <v>172</v>
      </c>
      <c r="J6280" t="inlineStr">
        <is>
          <t>CARTEIRA</t>
        </is>
      </c>
      <c r="K6280" t="inlineStr">
        <is>
          <t>CONTRATO</t>
        </is>
      </c>
      <c r="L6280" t="n">
        <v>2046.45</v>
      </c>
      <c r="M6280" t="inlineStr">
        <is>
          <t>IBIRAPITANGA FASE 3</t>
        </is>
      </c>
      <c r="N6280" s="142">
        <f>DATE(YEAR(G6280),MONTH(G6280),1)</f>
        <v/>
      </c>
      <c r="O6280" s="132">
        <f>IF(G6280&gt;$K$3,"Futuro","Atraso")</f>
        <v/>
      </c>
      <c r="P6280">
        <f>12*(YEAR(G6280)-YEAR($K$3))+(MONTH(G6280)-MONTH($K$3))</f>
        <v/>
      </c>
      <c r="Q6280" s="366">
        <f>IF(M6280="IBIRAPITANGA FASE 3",IF(O6280="Atraso",L6280,L6280/(1+$I$2)^P6280),IF(O6280="Atraso",L6280,L6280/(1+$I$1)^P6280))</f>
        <v/>
      </c>
      <c r="R6280">
        <f>IF(O6280="Atraso",$K$3-G6280,0)</f>
        <v/>
      </c>
      <c r="S6280">
        <f>IF(R6280&lt;=15,"Até 15",IF(R6280&lt;=30,"Entre 15 e 30",IF(R6280&lt;=60,"Entre 30 e 60",IF(R6280&lt;=90,"Entre 60 e 90",IF(R6280&lt;=120,"Entre 90 e 120",IF(R6280&lt;=150,"Entre 120 e 150",IF(R6280&lt;=180,"Entre 150 e 180","Superior a 180")))))))</f>
        <v/>
      </c>
    </row>
    <row r="6281">
      <c r="A6281" t="inlineStr">
        <is>
          <t>Q025L015</t>
        </is>
      </c>
      <c r="B6281" t="inlineStr">
        <is>
          <t>REGIS CORTEZ BUENO</t>
        </is>
      </c>
      <c r="C6281" t="n">
        <v>1</v>
      </c>
      <c r="D6281" t="inlineStr">
        <is>
          <t>IPCA</t>
        </is>
      </c>
      <c r="E6281" t="n">
        <v>0.009488792934583046</v>
      </c>
      <c r="F6281" t="inlineStr">
        <is>
          <t>MENSAL</t>
        </is>
      </c>
      <c r="G6281" t="n">
        <v>49360</v>
      </c>
      <c r="H6281" t="n">
        <v>49360</v>
      </c>
      <c r="I6281" t="n">
        <v>173</v>
      </c>
      <c r="J6281" t="inlineStr">
        <is>
          <t>CARTEIRA</t>
        </is>
      </c>
      <c r="K6281" t="inlineStr">
        <is>
          <t>CONTRATO</t>
        </is>
      </c>
      <c r="L6281" t="n">
        <v>2046.45</v>
      </c>
      <c r="M6281" t="inlineStr">
        <is>
          <t>IBIRAPITANGA FASE 3</t>
        </is>
      </c>
      <c r="N6281" s="142">
        <f>DATE(YEAR(G6281),MONTH(G6281),1)</f>
        <v/>
      </c>
      <c r="O6281" s="132">
        <f>IF(G6281&gt;$K$3,"Futuro","Atraso")</f>
        <v/>
      </c>
      <c r="P6281">
        <f>12*(YEAR(G6281)-YEAR($K$3))+(MONTH(G6281)-MONTH($K$3))</f>
        <v/>
      </c>
      <c r="Q6281" s="366">
        <f>IF(M6281="IBIRAPITANGA FASE 3",IF(O6281="Atraso",L6281,L6281/(1+$I$2)^P6281),IF(O6281="Atraso",L6281,L6281/(1+$I$1)^P6281))</f>
        <v/>
      </c>
      <c r="R6281">
        <f>IF(O6281="Atraso",$K$3-G6281,0)</f>
        <v/>
      </c>
      <c r="S6281">
        <f>IF(R6281&lt;=15,"Até 15",IF(R6281&lt;=30,"Entre 15 e 30",IF(R6281&lt;=60,"Entre 30 e 60",IF(R6281&lt;=90,"Entre 60 e 90",IF(R6281&lt;=120,"Entre 90 e 120",IF(R6281&lt;=150,"Entre 120 e 150",IF(R6281&lt;=180,"Entre 150 e 180","Superior a 180")))))))</f>
        <v/>
      </c>
    </row>
    <row r="6282">
      <c r="A6282" t="inlineStr">
        <is>
          <t>Q025L015</t>
        </is>
      </c>
      <c r="B6282" t="inlineStr">
        <is>
          <t>REGIS CORTEZ BUENO</t>
        </is>
      </c>
      <c r="C6282" t="n">
        <v>1</v>
      </c>
      <c r="D6282" t="inlineStr">
        <is>
          <t>IPCA</t>
        </is>
      </c>
      <c r="E6282" t="n">
        <v>0.009488792934583046</v>
      </c>
      <c r="F6282" t="inlineStr">
        <is>
          <t>MENSAL</t>
        </is>
      </c>
      <c r="G6282" t="n">
        <v>49388</v>
      </c>
      <c r="H6282" t="n">
        <v>49388</v>
      </c>
      <c r="I6282" t="n">
        <v>174</v>
      </c>
      <c r="J6282" t="inlineStr">
        <is>
          <t>CARTEIRA</t>
        </is>
      </c>
      <c r="K6282" t="inlineStr">
        <is>
          <t>CONTRATO</t>
        </is>
      </c>
      <c r="L6282" t="n">
        <v>2046.45</v>
      </c>
      <c r="M6282" t="inlineStr">
        <is>
          <t>IBIRAPITANGA FASE 3</t>
        </is>
      </c>
      <c r="N6282" s="142">
        <f>DATE(YEAR(G6282),MONTH(G6282),1)</f>
        <v/>
      </c>
      <c r="O6282" s="132">
        <f>IF(G6282&gt;$K$3,"Futuro","Atraso")</f>
        <v/>
      </c>
      <c r="P6282">
        <f>12*(YEAR(G6282)-YEAR($K$3))+(MONTH(G6282)-MONTH($K$3))</f>
        <v/>
      </c>
      <c r="Q6282" s="366">
        <f>IF(M6282="IBIRAPITANGA FASE 3",IF(O6282="Atraso",L6282,L6282/(1+$I$2)^P6282),IF(O6282="Atraso",L6282,L6282/(1+$I$1)^P6282))</f>
        <v/>
      </c>
      <c r="R6282">
        <f>IF(O6282="Atraso",$K$3-G6282,0)</f>
        <v/>
      </c>
      <c r="S6282">
        <f>IF(R6282&lt;=15,"Até 15",IF(R6282&lt;=30,"Entre 15 e 30",IF(R6282&lt;=60,"Entre 30 e 60",IF(R6282&lt;=90,"Entre 60 e 90",IF(R6282&lt;=120,"Entre 90 e 120",IF(R6282&lt;=150,"Entre 120 e 150",IF(R6282&lt;=180,"Entre 150 e 180","Superior a 180")))))))</f>
        <v/>
      </c>
    </row>
    <row r="6283">
      <c r="A6283" t="inlineStr">
        <is>
          <t>Q025L015</t>
        </is>
      </c>
      <c r="B6283" t="inlineStr">
        <is>
          <t>REGIS CORTEZ BUENO</t>
        </is>
      </c>
      <c r="C6283" t="n">
        <v>1</v>
      </c>
      <c r="D6283" t="inlineStr">
        <is>
          <t>IPCA</t>
        </is>
      </c>
      <c r="E6283" t="n">
        <v>0.009488792934583046</v>
      </c>
      <c r="F6283" t="inlineStr">
        <is>
          <t>MENSAL</t>
        </is>
      </c>
      <c r="G6283" t="n">
        <v>49419</v>
      </c>
      <c r="H6283" t="n">
        <v>49419</v>
      </c>
      <c r="I6283" t="n">
        <v>175</v>
      </c>
      <c r="J6283" t="inlineStr">
        <is>
          <t>CARTEIRA</t>
        </is>
      </c>
      <c r="K6283" t="inlineStr">
        <is>
          <t>CONTRATO</t>
        </is>
      </c>
      <c r="L6283" t="n">
        <v>2046.45</v>
      </c>
      <c r="M6283" t="inlineStr">
        <is>
          <t>IBIRAPITANGA FASE 3</t>
        </is>
      </c>
      <c r="N6283" s="142">
        <f>DATE(YEAR(G6283),MONTH(G6283),1)</f>
        <v/>
      </c>
      <c r="O6283" s="132">
        <f>IF(G6283&gt;$K$3,"Futuro","Atraso")</f>
        <v/>
      </c>
      <c r="P6283">
        <f>12*(YEAR(G6283)-YEAR($K$3))+(MONTH(G6283)-MONTH($K$3))</f>
        <v/>
      </c>
      <c r="Q6283" s="366">
        <f>IF(M6283="IBIRAPITANGA FASE 3",IF(O6283="Atraso",L6283,L6283/(1+$I$2)^P6283),IF(O6283="Atraso",L6283,L6283/(1+$I$1)^P6283))</f>
        <v/>
      </c>
      <c r="R6283">
        <f>IF(O6283="Atraso",$K$3-G6283,0)</f>
        <v/>
      </c>
      <c r="S6283">
        <f>IF(R6283&lt;=15,"Até 15",IF(R6283&lt;=30,"Entre 15 e 30",IF(R6283&lt;=60,"Entre 30 e 60",IF(R6283&lt;=90,"Entre 60 e 90",IF(R6283&lt;=120,"Entre 90 e 120",IF(R6283&lt;=150,"Entre 120 e 150",IF(R6283&lt;=180,"Entre 150 e 180","Superior a 180")))))))</f>
        <v/>
      </c>
    </row>
    <row r="6284">
      <c r="A6284" t="inlineStr">
        <is>
          <t>Q025L015</t>
        </is>
      </c>
      <c r="B6284" t="inlineStr">
        <is>
          <t>REGIS CORTEZ BUENO</t>
        </is>
      </c>
      <c r="C6284" t="n">
        <v>1</v>
      </c>
      <c r="D6284" t="inlineStr">
        <is>
          <t>IPCA</t>
        </is>
      </c>
      <c r="E6284" t="n">
        <v>0.009488792934583046</v>
      </c>
      <c r="F6284" t="inlineStr">
        <is>
          <t>MENSAL</t>
        </is>
      </c>
      <c r="G6284" t="n">
        <v>49449</v>
      </c>
      <c r="H6284" t="n">
        <v>49449</v>
      </c>
      <c r="I6284" t="n">
        <v>176</v>
      </c>
      <c r="J6284" t="inlineStr">
        <is>
          <t>CARTEIRA</t>
        </is>
      </c>
      <c r="K6284" t="inlineStr">
        <is>
          <t>CONTRATO</t>
        </is>
      </c>
      <c r="L6284" t="n">
        <v>2046.45</v>
      </c>
      <c r="M6284" t="inlineStr">
        <is>
          <t>IBIRAPITANGA FASE 3</t>
        </is>
      </c>
      <c r="N6284" s="142">
        <f>DATE(YEAR(G6284),MONTH(G6284),1)</f>
        <v/>
      </c>
      <c r="O6284" s="132">
        <f>IF(G6284&gt;$K$3,"Futuro","Atraso")</f>
        <v/>
      </c>
      <c r="P6284">
        <f>12*(YEAR(G6284)-YEAR($K$3))+(MONTH(G6284)-MONTH($K$3))</f>
        <v/>
      </c>
      <c r="Q6284" s="366">
        <f>IF(M6284="IBIRAPITANGA FASE 3",IF(O6284="Atraso",L6284,L6284/(1+$I$2)^P6284),IF(O6284="Atraso",L6284,L6284/(1+$I$1)^P6284))</f>
        <v/>
      </c>
      <c r="R6284">
        <f>IF(O6284="Atraso",$K$3-G6284,0)</f>
        <v/>
      </c>
      <c r="S6284">
        <f>IF(R6284&lt;=15,"Até 15",IF(R6284&lt;=30,"Entre 15 e 30",IF(R6284&lt;=60,"Entre 30 e 60",IF(R6284&lt;=90,"Entre 60 e 90",IF(R6284&lt;=120,"Entre 90 e 120",IF(R6284&lt;=150,"Entre 120 e 150",IF(R6284&lt;=180,"Entre 150 e 180","Superior a 180")))))))</f>
        <v/>
      </c>
    </row>
    <row r="6285">
      <c r="A6285" t="inlineStr">
        <is>
          <t>Q025L015</t>
        </is>
      </c>
      <c r="B6285" t="inlineStr">
        <is>
          <t>REGIS CORTEZ BUENO</t>
        </is>
      </c>
      <c r="C6285" t="n">
        <v>1</v>
      </c>
      <c r="D6285" t="inlineStr">
        <is>
          <t>IPCA</t>
        </is>
      </c>
      <c r="E6285" t="n">
        <v>0.009488792934583046</v>
      </c>
      <c r="F6285" t="inlineStr">
        <is>
          <t>MENSAL</t>
        </is>
      </c>
      <c r="G6285" t="n">
        <v>49480</v>
      </c>
      <c r="H6285" t="n">
        <v>49480</v>
      </c>
      <c r="I6285" t="n">
        <v>177</v>
      </c>
      <c r="J6285" t="inlineStr">
        <is>
          <t>CARTEIRA</t>
        </is>
      </c>
      <c r="K6285" t="inlineStr">
        <is>
          <t>CONTRATO</t>
        </is>
      </c>
      <c r="L6285" t="n">
        <v>2046.45</v>
      </c>
      <c r="M6285" t="inlineStr">
        <is>
          <t>IBIRAPITANGA FASE 3</t>
        </is>
      </c>
      <c r="N6285" s="142">
        <f>DATE(YEAR(G6285),MONTH(G6285),1)</f>
        <v/>
      </c>
      <c r="O6285" s="132">
        <f>IF(G6285&gt;$K$3,"Futuro","Atraso")</f>
        <v/>
      </c>
      <c r="P6285">
        <f>12*(YEAR(G6285)-YEAR($K$3))+(MONTH(G6285)-MONTH($K$3))</f>
        <v/>
      </c>
      <c r="Q6285" s="366">
        <f>IF(M6285="IBIRAPITANGA FASE 3",IF(O6285="Atraso",L6285,L6285/(1+$I$2)^P6285),IF(O6285="Atraso",L6285,L6285/(1+$I$1)^P6285))</f>
        <v/>
      </c>
      <c r="R6285">
        <f>IF(O6285="Atraso",$K$3-G6285,0)</f>
        <v/>
      </c>
      <c r="S6285">
        <f>IF(R6285&lt;=15,"Até 15",IF(R6285&lt;=30,"Entre 15 e 30",IF(R6285&lt;=60,"Entre 30 e 60",IF(R6285&lt;=90,"Entre 60 e 90",IF(R6285&lt;=120,"Entre 90 e 120",IF(R6285&lt;=150,"Entre 120 e 150",IF(R6285&lt;=180,"Entre 150 e 180","Superior a 180")))))))</f>
        <v/>
      </c>
    </row>
    <row r="6286">
      <c r="A6286" t="inlineStr">
        <is>
          <t>Q025L015</t>
        </is>
      </c>
      <c r="B6286" t="inlineStr">
        <is>
          <t>REGIS CORTEZ BUENO</t>
        </is>
      </c>
      <c r="C6286" t="n">
        <v>1</v>
      </c>
      <c r="D6286" t="inlineStr">
        <is>
          <t>IPCA</t>
        </is>
      </c>
      <c r="E6286" t="n">
        <v>0.009488792934583046</v>
      </c>
      <c r="F6286" t="inlineStr">
        <is>
          <t>MENSAL</t>
        </is>
      </c>
      <c r="G6286" t="n">
        <v>49510</v>
      </c>
      <c r="H6286" t="n">
        <v>49510</v>
      </c>
      <c r="I6286" t="n">
        <v>178</v>
      </c>
      <c r="J6286" t="inlineStr">
        <is>
          <t>CARTEIRA</t>
        </is>
      </c>
      <c r="K6286" t="inlineStr">
        <is>
          <t>CONTRATO</t>
        </is>
      </c>
      <c r="L6286" t="n">
        <v>2046.45</v>
      </c>
      <c r="M6286" t="inlineStr">
        <is>
          <t>IBIRAPITANGA FASE 3</t>
        </is>
      </c>
      <c r="N6286" s="142">
        <f>DATE(YEAR(G6286),MONTH(G6286),1)</f>
        <v/>
      </c>
      <c r="O6286" s="132">
        <f>IF(G6286&gt;$K$3,"Futuro","Atraso")</f>
        <v/>
      </c>
      <c r="P6286">
        <f>12*(YEAR(G6286)-YEAR($K$3))+(MONTH(G6286)-MONTH($K$3))</f>
        <v/>
      </c>
      <c r="Q6286" s="366">
        <f>IF(M6286="IBIRAPITANGA FASE 3",IF(O6286="Atraso",L6286,L6286/(1+$I$2)^P6286),IF(O6286="Atraso",L6286,L6286/(1+$I$1)^P6286))</f>
        <v/>
      </c>
      <c r="R6286">
        <f>IF(O6286="Atraso",$K$3-G6286,0)</f>
        <v/>
      </c>
      <c r="S6286">
        <f>IF(R6286&lt;=15,"Até 15",IF(R6286&lt;=30,"Entre 15 e 30",IF(R6286&lt;=60,"Entre 30 e 60",IF(R6286&lt;=90,"Entre 60 e 90",IF(R6286&lt;=120,"Entre 90 e 120",IF(R6286&lt;=150,"Entre 120 e 150",IF(R6286&lt;=180,"Entre 150 e 180","Superior a 180")))))))</f>
        <v/>
      </c>
    </row>
    <row r="6287">
      <c r="A6287" t="inlineStr">
        <is>
          <t>Q025L016</t>
        </is>
      </c>
      <c r="B6287" t="inlineStr">
        <is>
          <t>PAULO VIEIRA DA SILVA FILHO</t>
        </is>
      </c>
      <c r="C6287" t="n">
        <v>1</v>
      </c>
      <c r="D6287" t="inlineStr">
        <is>
          <t>IPCA</t>
        </is>
      </c>
      <c r="E6287" t="n">
        <v>0.009488792934583046</v>
      </c>
      <c r="F6287" t="inlineStr">
        <is>
          <t>MENSAL</t>
        </is>
      </c>
      <c r="G6287" t="n">
        <v>45209</v>
      </c>
      <c r="H6287" t="n">
        <v>45209</v>
      </c>
      <c r="I6287" t="n">
        <v>48</v>
      </c>
      <c r="J6287" t="inlineStr">
        <is>
          <t>CARTEIRA</t>
        </is>
      </c>
      <c r="K6287" t="inlineStr">
        <is>
          <t>CONTRATO</t>
        </is>
      </c>
      <c r="L6287" t="n">
        <v>2603.93</v>
      </c>
      <c r="M6287" t="inlineStr">
        <is>
          <t>IBIRAPITANGA FASE 3</t>
        </is>
      </c>
      <c r="N6287" s="142">
        <f>DATE(YEAR(G6287),MONTH(G6287),1)</f>
        <v/>
      </c>
      <c r="O6287" s="132">
        <f>IF(G6287&gt;$K$3,"Futuro","Atraso")</f>
        <v/>
      </c>
      <c r="P6287">
        <f>12*(YEAR(G6287)-YEAR($K$3))+(MONTH(G6287)-MONTH($K$3))</f>
        <v/>
      </c>
      <c r="Q6287" s="366">
        <f>IF(M6287="IBIRAPITANGA FASE 3",IF(O6287="Atraso",L6287,L6287/(1+$I$2)^P6287),IF(O6287="Atraso",L6287,L6287/(1+$I$1)^P6287))</f>
        <v/>
      </c>
      <c r="R6287">
        <f>IF(O6287="Atraso",$K$3-G6287,0)</f>
        <v/>
      </c>
      <c r="S6287">
        <f>IF(R6287&lt;=15,"Até 15",IF(R6287&lt;=30,"Entre 15 e 30",IF(R6287&lt;=60,"Entre 30 e 60",IF(R6287&lt;=90,"Entre 60 e 90",IF(R6287&lt;=120,"Entre 90 e 120",IF(R6287&lt;=150,"Entre 120 e 150",IF(R6287&lt;=180,"Entre 150 e 180","Superior a 180")))))))</f>
        <v/>
      </c>
    </row>
    <row r="6288">
      <c r="A6288" t="inlineStr">
        <is>
          <t>Q025L016</t>
        </is>
      </c>
      <c r="B6288" t="inlineStr">
        <is>
          <t>PAULO VIEIRA DA SILVA FILHO</t>
        </is>
      </c>
      <c r="C6288" t="n">
        <v>1</v>
      </c>
      <c r="D6288" t="inlineStr">
        <is>
          <t>IPCA</t>
        </is>
      </c>
      <c r="E6288" t="n">
        <v>0.009488792934583046</v>
      </c>
      <c r="F6288" t="inlineStr">
        <is>
          <t>MENSAL</t>
        </is>
      </c>
      <c r="G6288" t="n">
        <v>45240</v>
      </c>
      <c r="H6288" t="n">
        <v>45240</v>
      </c>
      <c r="I6288" t="n">
        <v>49</v>
      </c>
      <c r="J6288" t="inlineStr">
        <is>
          <t>CARTEIRA</t>
        </is>
      </c>
      <c r="K6288" t="inlineStr">
        <is>
          <t>CONTRATO</t>
        </is>
      </c>
      <c r="L6288" t="n">
        <v>2537.98</v>
      </c>
      <c r="M6288" t="inlineStr">
        <is>
          <t>IBIRAPITANGA FASE 3</t>
        </is>
      </c>
      <c r="N6288" s="142">
        <f>DATE(YEAR(G6288),MONTH(G6288),1)</f>
        <v/>
      </c>
      <c r="O6288" s="132">
        <f>IF(G6288&gt;$K$3,"Futuro","Atraso")</f>
        <v/>
      </c>
      <c r="P6288">
        <f>12*(YEAR(G6288)-YEAR($K$3))+(MONTH(G6288)-MONTH($K$3))</f>
        <v/>
      </c>
      <c r="Q6288" s="366">
        <f>IF(M6288="IBIRAPITANGA FASE 3",IF(O6288="Atraso",L6288,L6288/(1+$I$2)^P6288),IF(O6288="Atraso",L6288,L6288/(1+$I$1)^P6288))</f>
        <v/>
      </c>
      <c r="R6288">
        <f>IF(O6288="Atraso",$K$3-G6288,0)</f>
        <v/>
      </c>
      <c r="S6288">
        <f>IF(R6288&lt;=15,"Até 15",IF(R6288&lt;=30,"Entre 15 e 30",IF(R6288&lt;=60,"Entre 30 e 60",IF(R6288&lt;=90,"Entre 60 e 90",IF(R6288&lt;=120,"Entre 90 e 120",IF(R6288&lt;=150,"Entre 120 e 150",IF(R6288&lt;=180,"Entre 150 e 180","Superior a 180")))))))</f>
        <v/>
      </c>
    </row>
    <row r="6289">
      <c r="A6289" t="inlineStr">
        <is>
          <t>Q025L016</t>
        </is>
      </c>
      <c r="B6289" t="inlineStr">
        <is>
          <t>PAULO VIEIRA DA SILVA FILHO</t>
        </is>
      </c>
      <c r="C6289" t="n">
        <v>1</v>
      </c>
      <c r="D6289" t="inlineStr">
        <is>
          <t>IPCA</t>
        </is>
      </c>
      <c r="E6289" t="n">
        <v>0.009488792934583046</v>
      </c>
      <c r="F6289" t="inlineStr">
        <is>
          <t>MENSAL</t>
        </is>
      </c>
      <c r="G6289" t="n">
        <v>45270</v>
      </c>
      <c r="H6289" t="n">
        <v>45270</v>
      </c>
      <c r="I6289" t="n">
        <v>50</v>
      </c>
      <c r="J6289" t="inlineStr">
        <is>
          <t>CARTEIRA</t>
        </is>
      </c>
      <c r="K6289" t="inlineStr">
        <is>
          <t>CONTRATO</t>
        </is>
      </c>
      <c r="L6289" t="n">
        <v>2537.98</v>
      </c>
      <c r="M6289" t="inlineStr">
        <is>
          <t>IBIRAPITANGA FASE 3</t>
        </is>
      </c>
      <c r="N6289" s="142">
        <f>DATE(YEAR(G6289),MONTH(G6289),1)</f>
        <v/>
      </c>
      <c r="O6289" s="132">
        <f>IF(G6289&gt;$K$3,"Futuro","Atraso")</f>
        <v/>
      </c>
      <c r="P6289">
        <f>12*(YEAR(G6289)-YEAR($K$3))+(MONTH(G6289)-MONTH($K$3))</f>
        <v/>
      </c>
      <c r="Q6289" s="366">
        <f>IF(M6289="IBIRAPITANGA FASE 3",IF(O6289="Atraso",L6289,L6289/(1+$I$2)^P6289),IF(O6289="Atraso",L6289,L6289/(1+$I$1)^P6289))</f>
        <v/>
      </c>
      <c r="R6289">
        <f>IF(O6289="Atraso",$K$3-G6289,0)</f>
        <v/>
      </c>
      <c r="S6289">
        <f>IF(R6289&lt;=15,"Até 15",IF(R6289&lt;=30,"Entre 15 e 30",IF(R6289&lt;=60,"Entre 30 e 60",IF(R6289&lt;=90,"Entre 60 e 90",IF(R6289&lt;=120,"Entre 90 e 120",IF(R6289&lt;=150,"Entre 120 e 150",IF(R6289&lt;=180,"Entre 150 e 180","Superior a 180")))))))</f>
        <v/>
      </c>
    </row>
    <row r="6290">
      <c r="A6290" t="inlineStr">
        <is>
          <t>Q025L016</t>
        </is>
      </c>
      <c r="B6290" t="inlineStr">
        <is>
          <t>PAULO VIEIRA DA SILVA FILHO</t>
        </is>
      </c>
      <c r="C6290" t="n">
        <v>1</v>
      </c>
      <c r="D6290" t="inlineStr">
        <is>
          <t>IPCA</t>
        </is>
      </c>
      <c r="E6290" t="n">
        <v>0.009488792934583046</v>
      </c>
      <c r="F6290" t="inlineStr">
        <is>
          <t>MENSAL</t>
        </is>
      </c>
      <c r="G6290" t="n">
        <v>45301</v>
      </c>
      <c r="H6290" t="n">
        <v>45301</v>
      </c>
      <c r="I6290" t="n">
        <v>51</v>
      </c>
      <c r="J6290" t="inlineStr">
        <is>
          <t>CARTEIRA</t>
        </is>
      </c>
      <c r="K6290" t="inlineStr">
        <is>
          <t>CONTRATO</t>
        </is>
      </c>
      <c r="L6290" t="n">
        <v>2537.98</v>
      </c>
      <c r="M6290" t="inlineStr">
        <is>
          <t>IBIRAPITANGA FASE 3</t>
        </is>
      </c>
      <c r="N6290" s="142">
        <f>DATE(YEAR(G6290),MONTH(G6290),1)</f>
        <v/>
      </c>
      <c r="O6290" s="132">
        <f>IF(G6290&gt;$K$3,"Futuro","Atraso")</f>
        <v/>
      </c>
      <c r="P6290">
        <f>12*(YEAR(G6290)-YEAR($K$3))+(MONTH(G6290)-MONTH($K$3))</f>
        <v/>
      </c>
      <c r="Q6290" s="366">
        <f>IF(M6290="IBIRAPITANGA FASE 3",IF(O6290="Atraso",L6290,L6290/(1+$I$2)^P6290),IF(O6290="Atraso",L6290,L6290/(1+$I$1)^P6290))</f>
        <v/>
      </c>
      <c r="R6290">
        <f>IF(O6290="Atraso",$K$3-G6290,0)</f>
        <v/>
      </c>
      <c r="S6290">
        <f>IF(R6290&lt;=15,"Até 15",IF(R6290&lt;=30,"Entre 15 e 30",IF(R6290&lt;=60,"Entre 30 e 60",IF(R6290&lt;=90,"Entre 60 e 90",IF(R6290&lt;=120,"Entre 90 e 120",IF(R6290&lt;=150,"Entre 120 e 150",IF(R6290&lt;=180,"Entre 150 e 180","Superior a 180")))))))</f>
        <v/>
      </c>
    </row>
    <row r="6291">
      <c r="A6291" t="inlineStr">
        <is>
          <t>Q025L016</t>
        </is>
      </c>
      <c r="B6291" t="inlineStr">
        <is>
          <t>PAULO VIEIRA DA SILVA FILHO</t>
        </is>
      </c>
      <c r="C6291" t="n">
        <v>1</v>
      </c>
      <c r="D6291" t="inlineStr">
        <is>
          <t>IPCA</t>
        </is>
      </c>
      <c r="E6291" t="n">
        <v>0.009488792934583046</v>
      </c>
      <c r="F6291" t="inlineStr">
        <is>
          <t>MENSAL</t>
        </is>
      </c>
      <c r="G6291" t="n">
        <v>45332</v>
      </c>
      <c r="H6291" t="n">
        <v>45332</v>
      </c>
      <c r="I6291" t="n">
        <v>52</v>
      </c>
      <c r="J6291" t="inlineStr">
        <is>
          <t>CARTEIRA</t>
        </is>
      </c>
      <c r="K6291" t="inlineStr">
        <is>
          <t>CONTRATO</t>
        </is>
      </c>
      <c r="L6291" t="n">
        <v>2537.98</v>
      </c>
      <c r="M6291" t="inlineStr">
        <is>
          <t>IBIRAPITANGA FASE 3</t>
        </is>
      </c>
      <c r="N6291" s="142">
        <f>DATE(YEAR(G6291),MONTH(G6291),1)</f>
        <v/>
      </c>
      <c r="O6291" s="132">
        <f>IF(G6291&gt;$K$3,"Futuro","Atraso")</f>
        <v/>
      </c>
      <c r="P6291">
        <f>12*(YEAR(G6291)-YEAR($K$3))+(MONTH(G6291)-MONTH($K$3))</f>
        <v/>
      </c>
      <c r="Q6291" s="366">
        <f>IF(M6291="IBIRAPITANGA FASE 3",IF(O6291="Atraso",L6291,L6291/(1+$I$2)^P6291),IF(O6291="Atraso",L6291,L6291/(1+$I$1)^P6291))</f>
        <v/>
      </c>
      <c r="R6291">
        <f>IF(O6291="Atraso",$K$3-G6291,0)</f>
        <v/>
      </c>
      <c r="S6291">
        <f>IF(R6291&lt;=15,"Até 15",IF(R6291&lt;=30,"Entre 15 e 30",IF(R6291&lt;=60,"Entre 30 e 60",IF(R6291&lt;=90,"Entre 60 e 90",IF(R6291&lt;=120,"Entre 90 e 120",IF(R6291&lt;=150,"Entre 120 e 150",IF(R6291&lt;=180,"Entre 150 e 180","Superior a 180")))))))</f>
        <v/>
      </c>
    </row>
    <row r="6292">
      <c r="A6292" t="inlineStr">
        <is>
          <t>Q025L016</t>
        </is>
      </c>
      <c r="B6292" t="inlineStr">
        <is>
          <t>PAULO VIEIRA DA SILVA FILHO</t>
        </is>
      </c>
      <c r="C6292" t="n">
        <v>1</v>
      </c>
      <c r="D6292" t="inlineStr">
        <is>
          <t>IPCA</t>
        </is>
      </c>
      <c r="E6292" t="n">
        <v>0.009488792934583046</v>
      </c>
      <c r="F6292" t="inlineStr">
        <is>
          <t>MENSAL</t>
        </is>
      </c>
      <c r="G6292" t="n">
        <v>45361</v>
      </c>
      <c r="H6292" t="n">
        <v>45361</v>
      </c>
      <c r="I6292" t="n">
        <v>53</v>
      </c>
      <c r="J6292" t="inlineStr">
        <is>
          <t>CARTEIRA</t>
        </is>
      </c>
      <c r="K6292" t="inlineStr">
        <is>
          <t>CONTRATO</t>
        </is>
      </c>
      <c r="L6292" t="n">
        <v>2537.98</v>
      </c>
      <c r="M6292" t="inlineStr">
        <is>
          <t>IBIRAPITANGA FASE 3</t>
        </is>
      </c>
      <c r="N6292" s="142">
        <f>DATE(YEAR(G6292),MONTH(G6292),1)</f>
        <v/>
      </c>
      <c r="O6292" s="132">
        <f>IF(G6292&gt;$K$3,"Futuro","Atraso")</f>
        <v/>
      </c>
      <c r="P6292">
        <f>12*(YEAR(G6292)-YEAR($K$3))+(MONTH(G6292)-MONTH($K$3))</f>
        <v/>
      </c>
      <c r="Q6292" s="366">
        <f>IF(M6292="IBIRAPITANGA FASE 3",IF(O6292="Atraso",L6292,L6292/(1+$I$2)^P6292),IF(O6292="Atraso",L6292,L6292/(1+$I$1)^P6292))</f>
        <v/>
      </c>
      <c r="R6292">
        <f>IF(O6292="Atraso",$K$3-G6292,0)</f>
        <v/>
      </c>
      <c r="S6292">
        <f>IF(R6292&lt;=15,"Até 15",IF(R6292&lt;=30,"Entre 15 e 30",IF(R6292&lt;=60,"Entre 30 e 60",IF(R6292&lt;=90,"Entre 60 e 90",IF(R6292&lt;=120,"Entre 90 e 120",IF(R6292&lt;=150,"Entre 120 e 150",IF(R6292&lt;=180,"Entre 150 e 180","Superior a 180")))))))</f>
        <v/>
      </c>
    </row>
    <row r="6293">
      <c r="A6293" t="inlineStr">
        <is>
          <t>Q025L016</t>
        </is>
      </c>
      <c r="B6293" t="inlineStr">
        <is>
          <t>PAULO VIEIRA DA SILVA FILHO</t>
        </is>
      </c>
      <c r="C6293" t="n">
        <v>1</v>
      </c>
      <c r="D6293" t="inlineStr">
        <is>
          <t>IPCA</t>
        </is>
      </c>
      <c r="E6293" t="n">
        <v>0.009488792934583046</v>
      </c>
      <c r="F6293" t="inlineStr">
        <is>
          <t>MENSAL</t>
        </is>
      </c>
      <c r="G6293" t="n">
        <v>45392</v>
      </c>
      <c r="H6293" t="n">
        <v>45392</v>
      </c>
      <c r="I6293" t="n">
        <v>54</v>
      </c>
      <c r="J6293" t="inlineStr">
        <is>
          <t>CARTEIRA</t>
        </is>
      </c>
      <c r="K6293" t="inlineStr">
        <is>
          <t>CONTRATO</t>
        </is>
      </c>
      <c r="L6293" t="n">
        <v>2537.98</v>
      </c>
      <c r="M6293" t="inlineStr">
        <is>
          <t>IBIRAPITANGA FASE 3</t>
        </is>
      </c>
      <c r="N6293" s="142">
        <f>DATE(YEAR(G6293),MONTH(G6293),1)</f>
        <v/>
      </c>
      <c r="O6293" s="132">
        <f>IF(G6293&gt;$K$3,"Futuro","Atraso")</f>
        <v/>
      </c>
      <c r="P6293">
        <f>12*(YEAR(G6293)-YEAR($K$3))+(MONTH(G6293)-MONTH($K$3))</f>
        <v/>
      </c>
      <c r="Q6293" s="366">
        <f>IF(M6293="IBIRAPITANGA FASE 3",IF(O6293="Atraso",L6293,L6293/(1+$I$2)^P6293),IF(O6293="Atraso",L6293,L6293/(1+$I$1)^P6293))</f>
        <v/>
      </c>
      <c r="R6293">
        <f>IF(O6293="Atraso",$K$3-G6293,0)</f>
        <v/>
      </c>
      <c r="S6293">
        <f>IF(R6293&lt;=15,"Até 15",IF(R6293&lt;=30,"Entre 15 e 30",IF(R6293&lt;=60,"Entre 30 e 60",IF(R6293&lt;=90,"Entre 60 e 90",IF(R6293&lt;=120,"Entre 90 e 120",IF(R6293&lt;=150,"Entre 120 e 150",IF(R6293&lt;=180,"Entre 150 e 180","Superior a 180")))))))</f>
        <v/>
      </c>
    </row>
    <row r="6294">
      <c r="A6294" t="inlineStr">
        <is>
          <t>Q025L016</t>
        </is>
      </c>
      <c r="B6294" t="inlineStr">
        <is>
          <t>PAULO VIEIRA DA SILVA FILHO</t>
        </is>
      </c>
      <c r="C6294" t="n">
        <v>1</v>
      </c>
      <c r="D6294" t="inlineStr">
        <is>
          <t>IPCA</t>
        </is>
      </c>
      <c r="E6294" t="n">
        <v>0.009488792934583046</v>
      </c>
      <c r="F6294" t="inlineStr">
        <is>
          <t>MENSAL</t>
        </is>
      </c>
      <c r="G6294" t="n">
        <v>45422</v>
      </c>
      <c r="H6294" t="n">
        <v>45422</v>
      </c>
      <c r="I6294" t="n">
        <v>55</v>
      </c>
      <c r="J6294" t="inlineStr">
        <is>
          <t>CARTEIRA</t>
        </is>
      </c>
      <c r="K6294" t="inlineStr">
        <is>
          <t>CONTRATO</t>
        </is>
      </c>
      <c r="L6294" t="n">
        <v>2537.98</v>
      </c>
      <c r="M6294" t="inlineStr">
        <is>
          <t>IBIRAPITANGA FASE 3</t>
        </is>
      </c>
      <c r="N6294" s="142">
        <f>DATE(YEAR(G6294),MONTH(G6294),1)</f>
        <v/>
      </c>
      <c r="O6294" s="132">
        <f>IF(G6294&gt;$K$3,"Futuro","Atraso")</f>
        <v/>
      </c>
      <c r="P6294">
        <f>12*(YEAR(G6294)-YEAR($K$3))+(MONTH(G6294)-MONTH($K$3))</f>
        <v/>
      </c>
      <c r="Q6294" s="366">
        <f>IF(M6294="IBIRAPITANGA FASE 3",IF(O6294="Atraso",L6294,L6294/(1+$I$2)^P6294),IF(O6294="Atraso",L6294,L6294/(1+$I$1)^P6294))</f>
        <v/>
      </c>
      <c r="R6294">
        <f>IF(O6294="Atraso",$K$3-G6294,0)</f>
        <v/>
      </c>
      <c r="S6294">
        <f>IF(R6294&lt;=15,"Até 15",IF(R6294&lt;=30,"Entre 15 e 30",IF(R6294&lt;=60,"Entre 30 e 60",IF(R6294&lt;=90,"Entre 60 e 90",IF(R6294&lt;=120,"Entre 90 e 120",IF(R6294&lt;=150,"Entre 120 e 150",IF(R6294&lt;=180,"Entre 150 e 180","Superior a 180")))))))</f>
        <v/>
      </c>
    </row>
    <row r="6295">
      <c r="A6295" t="inlineStr">
        <is>
          <t>Q025L016</t>
        </is>
      </c>
      <c r="B6295" t="inlineStr">
        <is>
          <t>PAULO VIEIRA DA SILVA FILHO</t>
        </is>
      </c>
      <c r="C6295" t="n">
        <v>1</v>
      </c>
      <c r="D6295" t="inlineStr">
        <is>
          <t>IPCA</t>
        </is>
      </c>
      <c r="E6295" t="n">
        <v>0.009488792934583046</v>
      </c>
      <c r="F6295" t="inlineStr">
        <is>
          <t>MENSAL</t>
        </is>
      </c>
      <c r="G6295" t="n">
        <v>45453</v>
      </c>
      <c r="H6295" t="n">
        <v>45453</v>
      </c>
      <c r="I6295" t="n">
        <v>56</v>
      </c>
      <c r="J6295" t="inlineStr">
        <is>
          <t>CARTEIRA</t>
        </is>
      </c>
      <c r="K6295" t="inlineStr">
        <is>
          <t>CONTRATO</t>
        </is>
      </c>
      <c r="L6295" t="n">
        <v>2537.98</v>
      </c>
      <c r="M6295" t="inlineStr">
        <is>
          <t>IBIRAPITANGA FASE 3</t>
        </is>
      </c>
      <c r="N6295" s="142">
        <f>DATE(YEAR(G6295),MONTH(G6295),1)</f>
        <v/>
      </c>
      <c r="O6295" s="132">
        <f>IF(G6295&gt;$K$3,"Futuro","Atraso")</f>
        <v/>
      </c>
      <c r="P6295">
        <f>12*(YEAR(G6295)-YEAR($K$3))+(MONTH(G6295)-MONTH($K$3))</f>
        <v/>
      </c>
      <c r="Q6295" s="366">
        <f>IF(M6295="IBIRAPITANGA FASE 3",IF(O6295="Atraso",L6295,L6295/(1+$I$2)^P6295),IF(O6295="Atraso",L6295,L6295/(1+$I$1)^P6295))</f>
        <v/>
      </c>
      <c r="R6295">
        <f>IF(O6295="Atraso",$K$3-G6295,0)</f>
        <v/>
      </c>
      <c r="S6295">
        <f>IF(R6295&lt;=15,"Até 15",IF(R6295&lt;=30,"Entre 15 e 30",IF(R6295&lt;=60,"Entre 30 e 60",IF(R6295&lt;=90,"Entre 60 e 90",IF(R6295&lt;=120,"Entre 90 e 120",IF(R6295&lt;=150,"Entre 120 e 150",IF(R6295&lt;=180,"Entre 150 e 180","Superior a 180")))))))</f>
        <v/>
      </c>
    </row>
    <row r="6296">
      <c r="A6296" t="inlineStr">
        <is>
          <t>Q025L016</t>
        </is>
      </c>
      <c r="B6296" t="inlineStr">
        <is>
          <t>PAULO VIEIRA DA SILVA FILHO</t>
        </is>
      </c>
      <c r="C6296" t="n">
        <v>1</v>
      </c>
      <c r="D6296" t="inlineStr">
        <is>
          <t>IPCA</t>
        </is>
      </c>
      <c r="E6296" t="n">
        <v>0.009488792934583046</v>
      </c>
      <c r="F6296" t="inlineStr">
        <is>
          <t>MENSAL</t>
        </is>
      </c>
      <c r="G6296" t="n">
        <v>45483</v>
      </c>
      <c r="H6296" t="n">
        <v>45483</v>
      </c>
      <c r="I6296" t="n">
        <v>57</v>
      </c>
      <c r="J6296" t="inlineStr">
        <is>
          <t>CARTEIRA</t>
        </is>
      </c>
      <c r="K6296" t="inlineStr">
        <is>
          <t>CONTRATO</t>
        </is>
      </c>
      <c r="L6296" t="n">
        <v>2537.98</v>
      </c>
      <c r="M6296" t="inlineStr">
        <is>
          <t>IBIRAPITANGA FASE 3</t>
        </is>
      </c>
      <c r="N6296" s="142">
        <f>DATE(YEAR(G6296),MONTH(G6296),1)</f>
        <v/>
      </c>
      <c r="O6296" s="132">
        <f>IF(G6296&gt;$K$3,"Futuro","Atraso")</f>
        <v/>
      </c>
      <c r="P6296">
        <f>12*(YEAR(G6296)-YEAR($K$3))+(MONTH(G6296)-MONTH($K$3))</f>
        <v/>
      </c>
      <c r="Q6296" s="366">
        <f>IF(M6296="IBIRAPITANGA FASE 3",IF(O6296="Atraso",L6296,L6296/(1+$I$2)^P6296),IF(O6296="Atraso",L6296,L6296/(1+$I$1)^P6296))</f>
        <v/>
      </c>
      <c r="R6296">
        <f>IF(O6296="Atraso",$K$3-G6296,0)</f>
        <v/>
      </c>
      <c r="S6296">
        <f>IF(R6296&lt;=15,"Até 15",IF(R6296&lt;=30,"Entre 15 e 30",IF(R6296&lt;=60,"Entre 30 e 60",IF(R6296&lt;=90,"Entre 60 e 90",IF(R6296&lt;=120,"Entre 90 e 120",IF(R6296&lt;=150,"Entre 120 e 150",IF(R6296&lt;=180,"Entre 150 e 180","Superior a 180")))))))</f>
        <v/>
      </c>
    </row>
    <row r="6297">
      <c r="A6297" t="inlineStr">
        <is>
          <t>Q025L016</t>
        </is>
      </c>
      <c r="B6297" t="inlineStr">
        <is>
          <t>PAULO VIEIRA DA SILVA FILHO</t>
        </is>
      </c>
      <c r="C6297" t="n">
        <v>1</v>
      </c>
      <c r="D6297" t="inlineStr">
        <is>
          <t>IPCA</t>
        </is>
      </c>
      <c r="E6297" t="n">
        <v>0.009488792934583046</v>
      </c>
      <c r="F6297" t="inlineStr">
        <is>
          <t>MENSAL</t>
        </is>
      </c>
      <c r="G6297" t="n">
        <v>45514</v>
      </c>
      <c r="H6297" t="n">
        <v>45514</v>
      </c>
      <c r="I6297" t="n">
        <v>58</v>
      </c>
      <c r="J6297" t="inlineStr">
        <is>
          <t>CARTEIRA</t>
        </is>
      </c>
      <c r="K6297" t="inlineStr">
        <is>
          <t>CONTRATO</t>
        </is>
      </c>
      <c r="L6297" t="n">
        <v>2537.98</v>
      </c>
      <c r="M6297" t="inlineStr">
        <is>
          <t>IBIRAPITANGA FASE 3</t>
        </is>
      </c>
      <c r="N6297" s="142">
        <f>DATE(YEAR(G6297),MONTH(G6297),1)</f>
        <v/>
      </c>
      <c r="O6297" s="132">
        <f>IF(G6297&gt;$K$3,"Futuro","Atraso")</f>
        <v/>
      </c>
      <c r="P6297">
        <f>12*(YEAR(G6297)-YEAR($K$3))+(MONTH(G6297)-MONTH($K$3))</f>
        <v/>
      </c>
      <c r="Q6297" s="366">
        <f>IF(M6297="IBIRAPITANGA FASE 3",IF(O6297="Atraso",L6297,L6297/(1+$I$2)^P6297),IF(O6297="Atraso",L6297,L6297/(1+$I$1)^P6297))</f>
        <v/>
      </c>
      <c r="R6297">
        <f>IF(O6297="Atraso",$K$3-G6297,0)</f>
        <v/>
      </c>
      <c r="S6297">
        <f>IF(R6297&lt;=15,"Até 15",IF(R6297&lt;=30,"Entre 15 e 30",IF(R6297&lt;=60,"Entre 30 e 60",IF(R6297&lt;=90,"Entre 60 e 90",IF(R6297&lt;=120,"Entre 90 e 120",IF(R6297&lt;=150,"Entre 120 e 150",IF(R6297&lt;=180,"Entre 150 e 180","Superior a 180")))))))</f>
        <v/>
      </c>
    </row>
    <row r="6298">
      <c r="A6298" t="inlineStr">
        <is>
          <t>Q025L016</t>
        </is>
      </c>
      <c r="B6298" t="inlineStr">
        <is>
          <t>PAULO VIEIRA DA SILVA FILHO</t>
        </is>
      </c>
      <c r="C6298" t="n">
        <v>1</v>
      </c>
      <c r="D6298" t="inlineStr">
        <is>
          <t>IPCA</t>
        </is>
      </c>
      <c r="E6298" t="n">
        <v>0.009488792934583046</v>
      </c>
      <c r="F6298" t="inlineStr">
        <is>
          <t>MENSAL</t>
        </is>
      </c>
      <c r="G6298" t="n">
        <v>45545</v>
      </c>
      <c r="H6298" t="n">
        <v>45545</v>
      </c>
      <c r="I6298" t="n">
        <v>59</v>
      </c>
      <c r="J6298" t="inlineStr">
        <is>
          <t>CARTEIRA</t>
        </is>
      </c>
      <c r="K6298" t="inlineStr">
        <is>
          <t>CONTRATO</t>
        </is>
      </c>
      <c r="L6298" t="n">
        <v>2537.98</v>
      </c>
      <c r="M6298" t="inlineStr">
        <is>
          <t>IBIRAPITANGA FASE 3</t>
        </is>
      </c>
      <c r="N6298" s="142">
        <f>DATE(YEAR(G6298),MONTH(G6298),1)</f>
        <v/>
      </c>
      <c r="O6298" s="132">
        <f>IF(G6298&gt;$K$3,"Futuro","Atraso")</f>
        <v/>
      </c>
      <c r="P6298">
        <f>12*(YEAR(G6298)-YEAR($K$3))+(MONTH(G6298)-MONTH($K$3))</f>
        <v/>
      </c>
      <c r="Q6298" s="366">
        <f>IF(M6298="IBIRAPITANGA FASE 3",IF(O6298="Atraso",L6298,L6298/(1+$I$2)^P6298),IF(O6298="Atraso",L6298,L6298/(1+$I$1)^P6298))</f>
        <v/>
      </c>
      <c r="R6298">
        <f>IF(O6298="Atraso",$K$3-G6298,0)</f>
        <v/>
      </c>
      <c r="S6298">
        <f>IF(R6298&lt;=15,"Até 15",IF(R6298&lt;=30,"Entre 15 e 30",IF(R6298&lt;=60,"Entre 30 e 60",IF(R6298&lt;=90,"Entre 60 e 90",IF(R6298&lt;=120,"Entre 90 e 120",IF(R6298&lt;=150,"Entre 120 e 150",IF(R6298&lt;=180,"Entre 150 e 180","Superior a 180")))))))</f>
        <v/>
      </c>
    </row>
    <row r="6299">
      <c r="A6299" t="inlineStr">
        <is>
          <t>Q025L016</t>
        </is>
      </c>
      <c r="B6299" t="inlineStr">
        <is>
          <t>PAULO VIEIRA DA SILVA FILHO</t>
        </is>
      </c>
      <c r="C6299" t="n">
        <v>1</v>
      </c>
      <c r="D6299" t="inlineStr">
        <is>
          <t>IPCA</t>
        </is>
      </c>
      <c r="E6299" t="n">
        <v>0.009488792934583046</v>
      </c>
      <c r="F6299" t="inlineStr">
        <is>
          <t>MENSAL</t>
        </is>
      </c>
      <c r="G6299" t="n">
        <v>45575</v>
      </c>
      <c r="H6299" t="n">
        <v>45575</v>
      </c>
      <c r="I6299" t="n">
        <v>60</v>
      </c>
      <c r="J6299" t="inlineStr">
        <is>
          <t>CARTEIRA</t>
        </is>
      </c>
      <c r="K6299" t="inlineStr">
        <is>
          <t>CONTRATO</t>
        </is>
      </c>
      <c r="L6299" t="n">
        <v>2537.98</v>
      </c>
      <c r="M6299" t="inlineStr">
        <is>
          <t>IBIRAPITANGA FASE 3</t>
        </is>
      </c>
      <c r="N6299" s="142">
        <f>DATE(YEAR(G6299),MONTH(G6299),1)</f>
        <v/>
      </c>
      <c r="O6299" s="132">
        <f>IF(G6299&gt;$K$3,"Futuro","Atraso")</f>
        <v/>
      </c>
      <c r="P6299">
        <f>12*(YEAR(G6299)-YEAR($K$3))+(MONTH(G6299)-MONTH($K$3))</f>
        <v/>
      </c>
      <c r="Q6299" s="366">
        <f>IF(M6299="IBIRAPITANGA FASE 3",IF(O6299="Atraso",L6299,L6299/(1+$I$2)^P6299),IF(O6299="Atraso",L6299,L6299/(1+$I$1)^P6299))</f>
        <v/>
      </c>
      <c r="R6299">
        <f>IF(O6299="Atraso",$K$3-G6299,0)</f>
        <v/>
      </c>
      <c r="S6299">
        <f>IF(R6299&lt;=15,"Até 15",IF(R6299&lt;=30,"Entre 15 e 30",IF(R6299&lt;=60,"Entre 30 e 60",IF(R6299&lt;=90,"Entre 60 e 90",IF(R6299&lt;=120,"Entre 90 e 120",IF(R6299&lt;=150,"Entre 120 e 150",IF(R6299&lt;=180,"Entre 150 e 180","Superior a 180")))))))</f>
        <v/>
      </c>
    </row>
    <row r="6300">
      <c r="A6300" t="inlineStr">
        <is>
          <t>Q025L016</t>
        </is>
      </c>
      <c r="B6300" t="inlineStr">
        <is>
          <t>PAULO VIEIRA DA SILVA FILHO</t>
        </is>
      </c>
      <c r="C6300" t="n">
        <v>1</v>
      </c>
      <c r="D6300" t="inlineStr">
        <is>
          <t>IPCA</t>
        </is>
      </c>
      <c r="E6300" t="n">
        <v>0.009488792934583046</v>
      </c>
      <c r="F6300" t="inlineStr">
        <is>
          <t>MENSAL</t>
        </is>
      </c>
      <c r="G6300" t="n">
        <v>45606</v>
      </c>
      <c r="H6300" t="n">
        <v>45606</v>
      </c>
      <c r="I6300" t="n">
        <v>61</v>
      </c>
      <c r="J6300" t="inlineStr">
        <is>
          <t>CARTEIRA</t>
        </is>
      </c>
      <c r="K6300" t="inlineStr">
        <is>
          <t>CONTRATO</t>
        </is>
      </c>
      <c r="L6300" t="n">
        <v>2537.98</v>
      </c>
      <c r="M6300" t="inlineStr">
        <is>
          <t>IBIRAPITANGA FASE 3</t>
        </is>
      </c>
      <c r="N6300" s="142">
        <f>DATE(YEAR(G6300),MONTH(G6300),1)</f>
        <v/>
      </c>
      <c r="O6300" s="132">
        <f>IF(G6300&gt;$K$3,"Futuro","Atraso")</f>
        <v/>
      </c>
      <c r="P6300">
        <f>12*(YEAR(G6300)-YEAR($K$3))+(MONTH(G6300)-MONTH($K$3))</f>
        <v/>
      </c>
      <c r="Q6300" s="366">
        <f>IF(M6300="IBIRAPITANGA FASE 3",IF(O6300="Atraso",L6300,L6300/(1+$I$2)^P6300),IF(O6300="Atraso",L6300,L6300/(1+$I$1)^P6300))</f>
        <v/>
      </c>
      <c r="R6300">
        <f>IF(O6300="Atraso",$K$3-G6300,0)</f>
        <v/>
      </c>
      <c r="S6300">
        <f>IF(R6300&lt;=15,"Até 15",IF(R6300&lt;=30,"Entre 15 e 30",IF(R6300&lt;=60,"Entre 30 e 60",IF(R6300&lt;=90,"Entre 60 e 90",IF(R6300&lt;=120,"Entre 90 e 120",IF(R6300&lt;=150,"Entre 120 e 150",IF(R6300&lt;=180,"Entre 150 e 180","Superior a 180")))))))</f>
        <v/>
      </c>
    </row>
    <row r="6301">
      <c r="A6301" t="inlineStr">
        <is>
          <t>Q025L016</t>
        </is>
      </c>
      <c r="B6301" t="inlineStr">
        <is>
          <t>PAULO VIEIRA DA SILVA FILHO</t>
        </is>
      </c>
      <c r="C6301" t="n">
        <v>1</v>
      </c>
      <c r="D6301" t="inlineStr">
        <is>
          <t>IPCA</t>
        </is>
      </c>
      <c r="E6301" t="n">
        <v>0.009488792934583046</v>
      </c>
      <c r="F6301" t="inlineStr">
        <is>
          <t>MENSAL</t>
        </is>
      </c>
      <c r="G6301" t="n">
        <v>45636</v>
      </c>
      <c r="H6301" t="n">
        <v>45636</v>
      </c>
      <c r="I6301" t="n">
        <v>62</v>
      </c>
      <c r="J6301" t="inlineStr">
        <is>
          <t>CARTEIRA</t>
        </is>
      </c>
      <c r="K6301" t="inlineStr">
        <is>
          <t>CONTRATO</t>
        </is>
      </c>
      <c r="L6301" t="n">
        <v>2537.98</v>
      </c>
      <c r="M6301" t="inlineStr">
        <is>
          <t>IBIRAPITANGA FASE 3</t>
        </is>
      </c>
      <c r="N6301" s="142">
        <f>DATE(YEAR(G6301),MONTH(G6301),1)</f>
        <v/>
      </c>
      <c r="O6301" s="132">
        <f>IF(G6301&gt;$K$3,"Futuro","Atraso")</f>
        <v/>
      </c>
      <c r="P6301">
        <f>12*(YEAR(G6301)-YEAR($K$3))+(MONTH(G6301)-MONTH($K$3))</f>
        <v/>
      </c>
      <c r="Q6301" s="366">
        <f>IF(M6301="IBIRAPITANGA FASE 3",IF(O6301="Atraso",L6301,L6301/(1+$I$2)^P6301),IF(O6301="Atraso",L6301,L6301/(1+$I$1)^P6301))</f>
        <v/>
      </c>
      <c r="R6301">
        <f>IF(O6301="Atraso",$K$3-G6301,0)</f>
        <v/>
      </c>
      <c r="S6301">
        <f>IF(R6301&lt;=15,"Até 15",IF(R6301&lt;=30,"Entre 15 e 30",IF(R6301&lt;=60,"Entre 30 e 60",IF(R6301&lt;=90,"Entre 60 e 90",IF(R6301&lt;=120,"Entre 90 e 120",IF(R6301&lt;=150,"Entre 120 e 150",IF(R6301&lt;=180,"Entre 150 e 180","Superior a 180")))))))</f>
        <v/>
      </c>
    </row>
    <row r="6302">
      <c r="A6302" t="inlineStr">
        <is>
          <t>Q025L016</t>
        </is>
      </c>
      <c r="B6302" t="inlineStr">
        <is>
          <t>PAULO VIEIRA DA SILVA FILHO</t>
        </is>
      </c>
      <c r="C6302" t="n">
        <v>1</v>
      </c>
      <c r="D6302" t="inlineStr">
        <is>
          <t>IPCA</t>
        </is>
      </c>
      <c r="E6302" t="n">
        <v>0.009488792934583046</v>
      </c>
      <c r="F6302" t="inlineStr">
        <is>
          <t>MENSAL</t>
        </is>
      </c>
      <c r="G6302" t="n">
        <v>45667</v>
      </c>
      <c r="H6302" t="n">
        <v>45667</v>
      </c>
      <c r="I6302" t="n">
        <v>63</v>
      </c>
      <c r="J6302" t="inlineStr">
        <is>
          <t>CARTEIRA</t>
        </is>
      </c>
      <c r="K6302" t="inlineStr">
        <is>
          <t>CONTRATO</t>
        </is>
      </c>
      <c r="L6302" t="n">
        <v>2537.98</v>
      </c>
      <c r="M6302" t="inlineStr">
        <is>
          <t>IBIRAPITANGA FASE 3</t>
        </is>
      </c>
      <c r="N6302" s="142">
        <f>DATE(YEAR(G6302),MONTH(G6302),1)</f>
        <v/>
      </c>
      <c r="O6302" s="132">
        <f>IF(G6302&gt;$K$3,"Futuro","Atraso")</f>
        <v/>
      </c>
      <c r="P6302">
        <f>12*(YEAR(G6302)-YEAR($K$3))+(MONTH(G6302)-MONTH($K$3))</f>
        <v/>
      </c>
      <c r="Q6302" s="366">
        <f>IF(M6302="IBIRAPITANGA FASE 3",IF(O6302="Atraso",L6302,L6302/(1+$I$2)^P6302),IF(O6302="Atraso",L6302,L6302/(1+$I$1)^P6302))</f>
        <v/>
      </c>
      <c r="R6302">
        <f>IF(O6302="Atraso",$K$3-G6302,0)</f>
        <v/>
      </c>
      <c r="S6302">
        <f>IF(R6302&lt;=15,"Até 15",IF(R6302&lt;=30,"Entre 15 e 30",IF(R6302&lt;=60,"Entre 30 e 60",IF(R6302&lt;=90,"Entre 60 e 90",IF(R6302&lt;=120,"Entre 90 e 120",IF(R6302&lt;=150,"Entre 120 e 150",IF(R6302&lt;=180,"Entre 150 e 180","Superior a 180")))))))</f>
        <v/>
      </c>
    </row>
    <row r="6303">
      <c r="A6303" t="inlineStr">
        <is>
          <t>Q025L016</t>
        </is>
      </c>
      <c r="B6303" t="inlineStr">
        <is>
          <t>PAULO VIEIRA DA SILVA FILHO</t>
        </is>
      </c>
      <c r="C6303" t="n">
        <v>1</v>
      </c>
      <c r="D6303" t="inlineStr">
        <is>
          <t>IPCA</t>
        </is>
      </c>
      <c r="E6303" t="n">
        <v>0.009488792934583046</v>
      </c>
      <c r="F6303" t="inlineStr">
        <is>
          <t>MENSAL</t>
        </is>
      </c>
      <c r="G6303" t="n">
        <v>45698</v>
      </c>
      <c r="H6303" t="n">
        <v>45698</v>
      </c>
      <c r="I6303" t="n">
        <v>64</v>
      </c>
      <c r="J6303" t="inlineStr">
        <is>
          <t>CARTEIRA</t>
        </is>
      </c>
      <c r="K6303" t="inlineStr">
        <is>
          <t>CONTRATO</t>
        </is>
      </c>
      <c r="L6303" t="n">
        <v>2537.98</v>
      </c>
      <c r="M6303" t="inlineStr">
        <is>
          <t>IBIRAPITANGA FASE 3</t>
        </is>
      </c>
      <c r="N6303" s="142">
        <f>DATE(YEAR(G6303),MONTH(G6303),1)</f>
        <v/>
      </c>
      <c r="O6303" s="132">
        <f>IF(G6303&gt;$K$3,"Futuro","Atraso")</f>
        <v/>
      </c>
      <c r="P6303">
        <f>12*(YEAR(G6303)-YEAR($K$3))+(MONTH(G6303)-MONTH($K$3))</f>
        <v/>
      </c>
      <c r="Q6303" s="366">
        <f>IF(M6303="IBIRAPITANGA FASE 3",IF(O6303="Atraso",L6303,L6303/(1+$I$2)^P6303),IF(O6303="Atraso",L6303,L6303/(1+$I$1)^P6303))</f>
        <v/>
      </c>
      <c r="R6303">
        <f>IF(O6303="Atraso",$K$3-G6303,0)</f>
        <v/>
      </c>
      <c r="S6303">
        <f>IF(R6303&lt;=15,"Até 15",IF(R6303&lt;=30,"Entre 15 e 30",IF(R6303&lt;=60,"Entre 30 e 60",IF(R6303&lt;=90,"Entre 60 e 90",IF(R6303&lt;=120,"Entre 90 e 120",IF(R6303&lt;=150,"Entre 120 e 150",IF(R6303&lt;=180,"Entre 150 e 180","Superior a 180")))))))</f>
        <v/>
      </c>
    </row>
    <row r="6304">
      <c r="A6304" t="inlineStr">
        <is>
          <t>Q025L016</t>
        </is>
      </c>
      <c r="B6304" t="inlineStr">
        <is>
          <t>PAULO VIEIRA DA SILVA FILHO</t>
        </is>
      </c>
      <c r="C6304" t="n">
        <v>1</v>
      </c>
      <c r="D6304" t="inlineStr">
        <is>
          <t>IPCA</t>
        </is>
      </c>
      <c r="E6304" t="n">
        <v>0.009488792934583046</v>
      </c>
      <c r="F6304" t="inlineStr">
        <is>
          <t>MENSAL</t>
        </is>
      </c>
      <c r="G6304" t="n">
        <v>45726</v>
      </c>
      <c r="H6304" t="n">
        <v>45726</v>
      </c>
      <c r="I6304" t="n">
        <v>65</v>
      </c>
      <c r="J6304" t="inlineStr">
        <is>
          <t>CARTEIRA</t>
        </is>
      </c>
      <c r="K6304" t="inlineStr">
        <is>
          <t>CONTRATO</t>
        </is>
      </c>
      <c r="L6304" t="n">
        <v>2537.98</v>
      </c>
      <c r="M6304" t="inlineStr">
        <is>
          <t>IBIRAPITANGA FASE 3</t>
        </is>
      </c>
      <c r="N6304" s="142">
        <f>DATE(YEAR(G6304),MONTH(G6304),1)</f>
        <v/>
      </c>
      <c r="O6304" s="132">
        <f>IF(G6304&gt;$K$3,"Futuro","Atraso")</f>
        <v/>
      </c>
      <c r="P6304">
        <f>12*(YEAR(G6304)-YEAR($K$3))+(MONTH(G6304)-MONTH($K$3))</f>
        <v/>
      </c>
      <c r="Q6304" s="366">
        <f>IF(M6304="IBIRAPITANGA FASE 3",IF(O6304="Atraso",L6304,L6304/(1+$I$2)^P6304),IF(O6304="Atraso",L6304,L6304/(1+$I$1)^P6304))</f>
        <v/>
      </c>
      <c r="R6304">
        <f>IF(O6304="Atraso",$K$3-G6304,0)</f>
        <v/>
      </c>
      <c r="S6304">
        <f>IF(R6304&lt;=15,"Até 15",IF(R6304&lt;=30,"Entre 15 e 30",IF(R6304&lt;=60,"Entre 30 e 60",IF(R6304&lt;=90,"Entre 60 e 90",IF(R6304&lt;=120,"Entre 90 e 120",IF(R6304&lt;=150,"Entre 120 e 150",IF(R6304&lt;=180,"Entre 150 e 180","Superior a 180")))))))</f>
        <v/>
      </c>
    </row>
    <row r="6305">
      <c r="A6305" t="inlineStr">
        <is>
          <t>Q025L016</t>
        </is>
      </c>
      <c r="B6305" t="inlineStr">
        <is>
          <t>PAULO VIEIRA DA SILVA FILHO</t>
        </is>
      </c>
      <c r="C6305" t="n">
        <v>1</v>
      </c>
      <c r="D6305" t="inlineStr">
        <is>
          <t>IPCA</t>
        </is>
      </c>
      <c r="E6305" t="n">
        <v>0.009488792934583046</v>
      </c>
      <c r="F6305" t="inlineStr">
        <is>
          <t>MENSAL</t>
        </is>
      </c>
      <c r="G6305" t="n">
        <v>45757</v>
      </c>
      <c r="H6305" t="n">
        <v>45757</v>
      </c>
      <c r="I6305" t="n">
        <v>66</v>
      </c>
      <c r="J6305" t="inlineStr">
        <is>
          <t>CARTEIRA</t>
        </is>
      </c>
      <c r="K6305" t="inlineStr">
        <is>
          <t>CONTRATO</t>
        </is>
      </c>
      <c r="L6305" t="n">
        <v>2537.98</v>
      </c>
      <c r="M6305" t="inlineStr">
        <is>
          <t>IBIRAPITANGA FASE 3</t>
        </is>
      </c>
      <c r="N6305" s="142">
        <f>DATE(YEAR(G6305),MONTH(G6305),1)</f>
        <v/>
      </c>
      <c r="O6305" s="132">
        <f>IF(G6305&gt;$K$3,"Futuro","Atraso")</f>
        <v/>
      </c>
      <c r="P6305">
        <f>12*(YEAR(G6305)-YEAR($K$3))+(MONTH(G6305)-MONTH($K$3))</f>
        <v/>
      </c>
      <c r="Q6305" s="366">
        <f>IF(M6305="IBIRAPITANGA FASE 3",IF(O6305="Atraso",L6305,L6305/(1+$I$2)^P6305),IF(O6305="Atraso",L6305,L6305/(1+$I$1)^P6305))</f>
        <v/>
      </c>
      <c r="R6305">
        <f>IF(O6305="Atraso",$K$3-G6305,0)</f>
        <v/>
      </c>
      <c r="S6305">
        <f>IF(R6305&lt;=15,"Até 15",IF(R6305&lt;=30,"Entre 15 e 30",IF(R6305&lt;=60,"Entre 30 e 60",IF(R6305&lt;=90,"Entre 60 e 90",IF(R6305&lt;=120,"Entre 90 e 120",IF(R6305&lt;=150,"Entre 120 e 150",IF(R6305&lt;=180,"Entre 150 e 180","Superior a 180")))))))</f>
        <v/>
      </c>
    </row>
    <row r="6306">
      <c r="A6306" t="inlineStr">
        <is>
          <t>Q025L016</t>
        </is>
      </c>
      <c r="B6306" t="inlineStr">
        <is>
          <t>PAULO VIEIRA DA SILVA FILHO</t>
        </is>
      </c>
      <c r="C6306" t="n">
        <v>1</v>
      </c>
      <c r="D6306" t="inlineStr">
        <is>
          <t>IPCA</t>
        </is>
      </c>
      <c r="E6306" t="n">
        <v>0.009488792934583046</v>
      </c>
      <c r="F6306" t="inlineStr">
        <is>
          <t>MENSAL</t>
        </is>
      </c>
      <c r="G6306" t="n">
        <v>45787</v>
      </c>
      <c r="H6306" t="n">
        <v>45787</v>
      </c>
      <c r="I6306" t="n">
        <v>67</v>
      </c>
      <c r="J6306" t="inlineStr">
        <is>
          <t>CARTEIRA</t>
        </is>
      </c>
      <c r="K6306" t="inlineStr">
        <is>
          <t>CONTRATO</t>
        </is>
      </c>
      <c r="L6306" t="n">
        <v>2537.98</v>
      </c>
      <c r="M6306" t="inlineStr">
        <is>
          <t>IBIRAPITANGA FASE 3</t>
        </is>
      </c>
      <c r="N6306" s="142">
        <f>DATE(YEAR(G6306),MONTH(G6306),1)</f>
        <v/>
      </c>
      <c r="O6306" s="132">
        <f>IF(G6306&gt;$K$3,"Futuro","Atraso")</f>
        <v/>
      </c>
      <c r="P6306">
        <f>12*(YEAR(G6306)-YEAR($K$3))+(MONTH(G6306)-MONTH($K$3))</f>
        <v/>
      </c>
      <c r="Q6306" s="366">
        <f>IF(M6306="IBIRAPITANGA FASE 3",IF(O6306="Atraso",L6306,L6306/(1+$I$2)^P6306),IF(O6306="Atraso",L6306,L6306/(1+$I$1)^P6306))</f>
        <v/>
      </c>
      <c r="R6306">
        <f>IF(O6306="Atraso",$K$3-G6306,0)</f>
        <v/>
      </c>
      <c r="S6306">
        <f>IF(R6306&lt;=15,"Até 15",IF(R6306&lt;=30,"Entre 15 e 30",IF(R6306&lt;=60,"Entre 30 e 60",IF(R6306&lt;=90,"Entre 60 e 90",IF(R6306&lt;=120,"Entre 90 e 120",IF(R6306&lt;=150,"Entre 120 e 150",IF(R6306&lt;=180,"Entre 150 e 180","Superior a 180")))))))</f>
        <v/>
      </c>
    </row>
    <row r="6307">
      <c r="A6307" t="inlineStr">
        <is>
          <t>Q025L016</t>
        </is>
      </c>
      <c r="B6307" t="inlineStr">
        <is>
          <t>PAULO VIEIRA DA SILVA FILHO</t>
        </is>
      </c>
      <c r="C6307" t="n">
        <v>1</v>
      </c>
      <c r="D6307" t="inlineStr">
        <is>
          <t>IPCA</t>
        </is>
      </c>
      <c r="E6307" t="n">
        <v>0.009488792934583046</v>
      </c>
      <c r="F6307" t="inlineStr">
        <is>
          <t>MENSAL</t>
        </is>
      </c>
      <c r="G6307" t="n">
        <v>45818</v>
      </c>
      <c r="H6307" t="n">
        <v>45818</v>
      </c>
      <c r="I6307" t="n">
        <v>68</v>
      </c>
      <c r="J6307" t="inlineStr">
        <is>
          <t>CARTEIRA</t>
        </is>
      </c>
      <c r="K6307" t="inlineStr">
        <is>
          <t>CONTRATO</t>
        </is>
      </c>
      <c r="L6307" t="n">
        <v>2537.98</v>
      </c>
      <c r="M6307" t="inlineStr">
        <is>
          <t>IBIRAPITANGA FASE 3</t>
        </is>
      </c>
      <c r="N6307" s="142">
        <f>DATE(YEAR(G6307),MONTH(G6307),1)</f>
        <v/>
      </c>
      <c r="O6307" s="132">
        <f>IF(G6307&gt;$K$3,"Futuro","Atraso")</f>
        <v/>
      </c>
      <c r="P6307">
        <f>12*(YEAR(G6307)-YEAR($K$3))+(MONTH(G6307)-MONTH($K$3))</f>
        <v/>
      </c>
      <c r="Q6307" s="366">
        <f>IF(M6307="IBIRAPITANGA FASE 3",IF(O6307="Atraso",L6307,L6307/(1+$I$2)^P6307),IF(O6307="Atraso",L6307,L6307/(1+$I$1)^P6307))</f>
        <v/>
      </c>
      <c r="R6307">
        <f>IF(O6307="Atraso",$K$3-G6307,0)</f>
        <v/>
      </c>
      <c r="S6307">
        <f>IF(R6307&lt;=15,"Até 15",IF(R6307&lt;=30,"Entre 15 e 30",IF(R6307&lt;=60,"Entre 30 e 60",IF(R6307&lt;=90,"Entre 60 e 90",IF(R6307&lt;=120,"Entre 90 e 120",IF(R6307&lt;=150,"Entre 120 e 150",IF(R6307&lt;=180,"Entre 150 e 180","Superior a 180")))))))</f>
        <v/>
      </c>
    </row>
    <row r="6308">
      <c r="A6308" t="inlineStr">
        <is>
          <t>Q025L016</t>
        </is>
      </c>
      <c r="B6308" t="inlineStr">
        <is>
          <t>PAULO VIEIRA DA SILVA FILHO</t>
        </is>
      </c>
      <c r="C6308" t="n">
        <v>1</v>
      </c>
      <c r="D6308" t="inlineStr">
        <is>
          <t>IPCA</t>
        </is>
      </c>
      <c r="E6308" t="n">
        <v>0.009488792934583046</v>
      </c>
      <c r="F6308" t="inlineStr">
        <is>
          <t>MENSAL</t>
        </is>
      </c>
      <c r="G6308" t="n">
        <v>45848</v>
      </c>
      <c r="H6308" t="n">
        <v>45848</v>
      </c>
      <c r="I6308" t="n">
        <v>69</v>
      </c>
      <c r="J6308" t="inlineStr">
        <is>
          <t>CARTEIRA</t>
        </is>
      </c>
      <c r="K6308" t="inlineStr">
        <is>
          <t>CONTRATO</t>
        </is>
      </c>
      <c r="L6308" t="n">
        <v>2537.98</v>
      </c>
      <c r="M6308" t="inlineStr">
        <is>
          <t>IBIRAPITANGA FASE 3</t>
        </is>
      </c>
      <c r="N6308" s="142">
        <f>DATE(YEAR(G6308),MONTH(G6308),1)</f>
        <v/>
      </c>
      <c r="O6308" s="132">
        <f>IF(G6308&gt;$K$3,"Futuro","Atraso")</f>
        <v/>
      </c>
      <c r="P6308">
        <f>12*(YEAR(G6308)-YEAR($K$3))+(MONTH(G6308)-MONTH($K$3))</f>
        <v/>
      </c>
      <c r="Q6308" s="366">
        <f>IF(M6308="IBIRAPITANGA FASE 3",IF(O6308="Atraso",L6308,L6308/(1+$I$2)^P6308),IF(O6308="Atraso",L6308,L6308/(1+$I$1)^P6308))</f>
        <v/>
      </c>
      <c r="R6308">
        <f>IF(O6308="Atraso",$K$3-G6308,0)</f>
        <v/>
      </c>
      <c r="S6308">
        <f>IF(R6308&lt;=15,"Até 15",IF(R6308&lt;=30,"Entre 15 e 30",IF(R6308&lt;=60,"Entre 30 e 60",IF(R6308&lt;=90,"Entre 60 e 90",IF(R6308&lt;=120,"Entre 90 e 120",IF(R6308&lt;=150,"Entre 120 e 150",IF(R6308&lt;=180,"Entre 150 e 180","Superior a 180")))))))</f>
        <v/>
      </c>
    </row>
    <row r="6309">
      <c r="A6309" t="inlineStr">
        <is>
          <t>Q025L016</t>
        </is>
      </c>
      <c r="B6309" t="inlineStr">
        <is>
          <t>PAULO VIEIRA DA SILVA FILHO</t>
        </is>
      </c>
      <c r="C6309" t="n">
        <v>1</v>
      </c>
      <c r="D6309" t="inlineStr">
        <is>
          <t>IPCA</t>
        </is>
      </c>
      <c r="E6309" t="n">
        <v>0.009488792934583046</v>
      </c>
      <c r="F6309" t="inlineStr">
        <is>
          <t>MENSAL</t>
        </is>
      </c>
      <c r="G6309" t="n">
        <v>45879</v>
      </c>
      <c r="H6309" t="n">
        <v>45879</v>
      </c>
      <c r="I6309" t="n">
        <v>70</v>
      </c>
      <c r="J6309" t="inlineStr">
        <is>
          <t>CARTEIRA</t>
        </is>
      </c>
      <c r="K6309" t="inlineStr">
        <is>
          <t>CONTRATO</t>
        </is>
      </c>
      <c r="L6309" t="n">
        <v>2537.98</v>
      </c>
      <c r="M6309" t="inlineStr">
        <is>
          <t>IBIRAPITANGA FASE 3</t>
        </is>
      </c>
      <c r="N6309" s="142">
        <f>DATE(YEAR(G6309),MONTH(G6309),1)</f>
        <v/>
      </c>
      <c r="O6309" s="132">
        <f>IF(G6309&gt;$K$3,"Futuro","Atraso")</f>
        <v/>
      </c>
      <c r="P6309">
        <f>12*(YEAR(G6309)-YEAR($K$3))+(MONTH(G6309)-MONTH($K$3))</f>
        <v/>
      </c>
      <c r="Q6309" s="366">
        <f>IF(M6309="IBIRAPITANGA FASE 3",IF(O6309="Atraso",L6309,L6309/(1+$I$2)^P6309),IF(O6309="Atraso",L6309,L6309/(1+$I$1)^P6309))</f>
        <v/>
      </c>
      <c r="R6309">
        <f>IF(O6309="Atraso",$K$3-G6309,0)</f>
        <v/>
      </c>
      <c r="S6309">
        <f>IF(R6309&lt;=15,"Até 15",IF(R6309&lt;=30,"Entre 15 e 30",IF(R6309&lt;=60,"Entre 30 e 60",IF(R6309&lt;=90,"Entre 60 e 90",IF(R6309&lt;=120,"Entre 90 e 120",IF(R6309&lt;=150,"Entre 120 e 150",IF(R6309&lt;=180,"Entre 150 e 180","Superior a 180")))))))</f>
        <v/>
      </c>
    </row>
    <row r="6310">
      <c r="A6310" t="inlineStr">
        <is>
          <t>Q025L016</t>
        </is>
      </c>
      <c r="B6310" t="inlineStr">
        <is>
          <t>PAULO VIEIRA DA SILVA FILHO</t>
        </is>
      </c>
      <c r="C6310" t="n">
        <v>1</v>
      </c>
      <c r="D6310" t="inlineStr">
        <is>
          <t>IPCA</t>
        </is>
      </c>
      <c r="E6310" t="n">
        <v>0.009488792934583046</v>
      </c>
      <c r="F6310" t="inlineStr">
        <is>
          <t>MENSAL</t>
        </is>
      </c>
      <c r="G6310" t="n">
        <v>45910</v>
      </c>
      <c r="H6310" t="n">
        <v>45910</v>
      </c>
      <c r="I6310" t="n">
        <v>71</v>
      </c>
      <c r="J6310" t="inlineStr">
        <is>
          <t>CARTEIRA</t>
        </is>
      </c>
      <c r="K6310" t="inlineStr">
        <is>
          <t>CONTRATO</t>
        </is>
      </c>
      <c r="L6310" t="n">
        <v>2537.98</v>
      </c>
      <c r="M6310" t="inlineStr">
        <is>
          <t>IBIRAPITANGA FASE 3</t>
        </is>
      </c>
      <c r="N6310" s="142">
        <f>DATE(YEAR(G6310),MONTH(G6310),1)</f>
        <v/>
      </c>
      <c r="O6310" s="132">
        <f>IF(G6310&gt;$K$3,"Futuro","Atraso")</f>
        <v/>
      </c>
      <c r="P6310">
        <f>12*(YEAR(G6310)-YEAR($K$3))+(MONTH(G6310)-MONTH($K$3))</f>
        <v/>
      </c>
      <c r="Q6310" s="366">
        <f>IF(M6310="IBIRAPITANGA FASE 3",IF(O6310="Atraso",L6310,L6310/(1+$I$2)^P6310),IF(O6310="Atraso",L6310,L6310/(1+$I$1)^P6310))</f>
        <v/>
      </c>
      <c r="R6310">
        <f>IF(O6310="Atraso",$K$3-G6310,0)</f>
        <v/>
      </c>
      <c r="S6310">
        <f>IF(R6310&lt;=15,"Até 15",IF(R6310&lt;=30,"Entre 15 e 30",IF(R6310&lt;=60,"Entre 30 e 60",IF(R6310&lt;=90,"Entre 60 e 90",IF(R6310&lt;=120,"Entre 90 e 120",IF(R6310&lt;=150,"Entre 120 e 150",IF(R6310&lt;=180,"Entre 150 e 180","Superior a 180")))))))</f>
        <v/>
      </c>
    </row>
    <row r="6311">
      <c r="A6311" t="inlineStr">
        <is>
          <t>Q025L016</t>
        </is>
      </c>
      <c r="B6311" t="inlineStr">
        <is>
          <t>PAULO VIEIRA DA SILVA FILHO</t>
        </is>
      </c>
      <c r="C6311" t="n">
        <v>1</v>
      </c>
      <c r="D6311" t="inlineStr">
        <is>
          <t>IPCA</t>
        </is>
      </c>
      <c r="E6311" t="n">
        <v>0.009488792934583046</v>
      </c>
      <c r="F6311" t="inlineStr">
        <is>
          <t>MENSAL</t>
        </is>
      </c>
      <c r="G6311" t="n">
        <v>45940</v>
      </c>
      <c r="H6311" t="n">
        <v>45940</v>
      </c>
      <c r="I6311" t="n">
        <v>72</v>
      </c>
      <c r="J6311" t="inlineStr">
        <is>
          <t>CARTEIRA</t>
        </is>
      </c>
      <c r="K6311" t="inlineStr">
        <is>
          <t>CONTRATO</t>
        </is>
      </c>
      <c r="L6311" t="n">
        <v>2537.98</v>
      </c>
      <c r="M6311" t="inlineStr">
        <is>
          <t>IBIRAPITANGA FASE 3</t>
        </is>
      </c>
      <c r="N6311" s="142">
        <f>DATE(YEAR(G6311),MONTH(G6311),1)</f>
        <v/>
      </c>
      <c r="O6311" s="132">
        <f>IF(G6311&gt;$K$3,"Futuro","Atraso")</f>
        <v/>
      </c>
      <c r="P6311">
        <f>12*(YEAR(G6311)-YEAR($K$3))+(MONTH(G6311)-MONTH($K$3))</f>
        <v/>
      </c>
      <c r="Q6311" s="366">
        <f>IF(M6311="IBIRAPITANGA FASE 3",IF(O6311="Atraso",L6311,L6311/(1+$I$2)^P6311),IF(O6311="Atraso",L6311,L6311/(1+$I$1)^P6311))</f>
        <v/>
      </c>
      <c r="R6311">
        <f>IF(O6311="Atraso",$K$3-G6311,0)</f>
        <v/>
      </c>
      <c r="S6311">
        <f>IF(R6311&lt;=15,"Até 15",IF(R6311&lt;=30,"Entre 15 e 30",IF(R6311&lt;=60,"Entre 30 e 60",IF(R6311&lt;=90,"Entre 60 e 90",IF(R6311&lt;=120,"Entre 90 e 120",IF(R6311&lt;=150,"Entre 120 e 150",IF(R6311&lt;=180,"Entre 150 e 180","Superior a 180")))))))</f>
        <v/>
      </c>
    </row>
    <row r="6312">
      <c r="A6312" t="inlineStr">
        <is>
          <t>Q025L016</t>
        </is>
      </c>
      <c r="B6312" t="inlineStr">
        <is>
          <t>PAULO VIEIRA DA SILVA FILHO</t>
        </is>
      </c>
      <c r="C6312" t="n">
        <v>1</v>
      </c>
      <c r="D6312" t="inlineStr">
        <is>
          <t>IPCA</t>
        </is>
      </c>
      <c r="E6312" t="n">
        <v>0.009488792934583046</v>
      </c>
      <c r="F6312" t="inlineStr">
        <is>
          <t>MENSAL</t>
        </is>
      </c>
      <c r="G6312" t="n">
        <v>45971</v>
      </c>
      <c r="H6312" t="n">
        <v>45971</v>
      </c>
      <c r="I6312" t="n">
        <v>73</v>
      </c>
      <c r="J6312" t="inlineStr">
        <is>
          <t>CARTEIRA</t>
        </is>
      </c>
      <c r="K6312" t="inlineStr">
        <is>
          <t>CONTRATO</t>
        </is>
      </c>
      <c r="L6312" t="n">
        <v>2537.98</v>
      </c>
      <c r="M6312" t="inlineStr">
        <is>
          <t>IBIRAPITANGA FASE 3</t>
        </is>
      </c>
      <c r="N6312" s="142">
        <f>DATE(YEAR(G6312),MONTH(G6312),1)</f>
        <v/>
      </c>
      <c r="O6312" s="132">
        <f>IF(G6312&gt;$K$3,"Futuro","Atraso")</f>
        <v/>
      </c>
      <c r="P6312">
        <f>12*(YEAR(G6312)-YEAR($K$3))+(MONTH(G6312)-MONTH($K$3))</f>
        <v/>
      </c>
      <c r="Q6312" s="366">
        <f>IF(M6312="IBIRAPITANGA FASE 3",IF(O6312="Atraso",L6312,L6312/(1+$I$2)^P6312),IF(O6312="Atraso",L6312,L6312/(1+$I$1)^P6312))</f>
        <v/>
      </c>
      <c r="R6312">
        <f>IF(O6312="Atraso",$K$3-G6312,0)</f>
        <v/>
      </c>
      <c r="S6312">
        <f>IF(R6312&lt;=15,"Até 15",IF(R6312&lt;=30,"Entre 15 e 30",IF(R6312&lt;=60,"Entre 30 e 60",IF(R6312&lt;=90,"Entre 60 e 90",IF(R6312&lt;=120,"Entre 90 e 120",IF(R6312&lt;=150,"Entre 120 e 150",IF(R6312&lt;=180,"Entre 150 e 180","Superior a 180")))))))</f>
        <v/>
      </c>
    </row>
    <row r="6313">
      <c r="A6313" t="inlineStr">
        <is>
          <t>Q025L016</t>
        </is>
      </c>
      <c r="B6313" t="inlineStr">
        <is>
          <t>PAULO VIEIRA DA SILVA FILHO</t>
        </is>
      </c>
      <c r="C6313" t="n">
        <v>1</v>
      </c>
      <c r="D6313" t="inlineStr">
        <is>
          <t>IPCA</t>
        </is>
      </c>
      <c r="E6313" t="n">
        <v>0.009488792934583046</v>
      </c>
      <c r="F6313" t="inlineStr">
        <is>
          <t>MENSAL</t>
        </is>
      </c>
      <c r="G6313" t="n">
        <v>46001</v>
      </c>
      <c r="H6313" t="n">
        <v>46001</v>
      </c>
      <c r="I6313" t="n">
        <v>74</v>
      </c>
      <c r="J6313" t="inlineStr">
        <is>
          <t>CARTEIRA</t>
        </is>
      </c>
      <c r="K6313" t="inlineStr">
        <is>
          <t>CONTRATO</t>
        </is>
      </c>
      <c r="L6313" t="n">
        <v>2537.98</v>
      </c>
      <c r="M6313" t="inlineStr">
        <is>
          <t>IBIRAPITANGA FASE 3</t>
        </is>
      </c>
      <c r="N6313" s="142">
        <f>DATE(YEAR(G6313),MONTH(G6313),1)</f>
        <v/>
      </c>
      <c r="O6313" s="132">
        <f>IF(G6313&gt;$K$3,"Futuro","Atraso")</f>
        <v/>
      </c>
      <c r="P6313">
        <f>12*(YEAR(G6313)-YEAR($K$3))+(MONTH(G6313)-MONTH($K$3))</f>
        <v/>
      </c>
      <c r="Q6313" s="366">
        <f>IF(M6313="IBIRAPITANGA FASE 3",IF(O6313="Atraso",L6313,L6313/(1+$I$2)^P6313),IF(O6313="Atraso",L6313,L6313/(1+$I$1)^P6313))</f>
        <v/>
      </c>
      <c r="R6313">
        <f>IF(O6313="Atraso",$K$3-G6313,0)</f>
        <v/>
      </c>
      <c r="S6313">
        <f>IF(R6313&lt;=15,"Até 15",IF(R6313&lt;=30,"Entre 15 e 30",IF(R6313&lt;=60,"Entre 30 e 60",IF(R6313&lt;=90,"Entre 60 e 90",IF(R6313&lt;=120,"Entre 90 e 120",IF(R6313&lt;=150,"Entre 120 e 150",IF(R6313&lt;=180,"Entre 150 e 180","Superior a 180")))))))</f>
        <v/>
      </c>
    </row>
    <row r="6314">
      <c r="A6314" t="inlineStr">
        <is>
          <t>Q025L016</t>
        </is>
      </c>
      <c r="B6314" t="inlineStr">
        <is>
          <t>PAULO VIEIRA DA SILVA FILHO</t>
        </is>
      </c>
      <c r="C6314" t="n">
        <v>1</v>
      </c>
      <c r="D6314" t="inlineStr">
        <is>
          <t>IPCA</t>
        </is>
      </c>
      <c r="E6314" t="n">
        <v>0.009488792934583046</v>
      </c>
      <c r="F6314" t="inlineStr">
        <is>
          <t>MENSAL</t>
        </is>
      </c>
      <c r="G6314" t="n">
        <v>46032</v>
      </c>
      <c r="H6314" t="n">
        <v>46032</v>
      </c>
      <c r="I6314" t="n">
        <v>75</v>
      </c>
      <c r="J6314" t="inlineStr">
        <is>
          <t>CARTEIRA</t>
        </is>
      </c>
      <c r="K6314" t="inlineStr">
        <is>
          <t>CONTRATO</t>
        </is>
      </c>
      <c r="L6314" t="n">
        <v>2537.98</v>
      </c>
      <c r="M6314" t="inlineStr">
        <is>
          <t>IBIRAPITANGA FASE 3</t>
        </is>
      </c>
      <c r="N6314" s="142">
        <f>DATE(YEAR(G6314),MONTH(G6314),1)</f>
        <v/>
      </c>
      <c r="O6314" s="132">
        <f>IF(G6314&gt;$K$3,"Futuro","Atraso")</f>
        <v/>
      </c>
      <c r="P6314">
        <f>12*(YEAR(G6314)-YEAR($K$3))+(MONTH(G6314)-MONTH($K$3))</f>
        <v/>
      </c>
      <c r="Q6314" s="366">
        <f>IF(M6314="IBIRAPITANGA FASE 3",IF(O6314="Atraso",L6314,L6314/(1+$I$2)^P6314),IF(O6314="Atraso",L6314,L6314/(1+$I$1)^P6314))</f>
        <v/>
      </c>
      <c r="R6314">
        <f>IF(O6314="Atraso",$K$3-G6314,0)</f>
        <v/>
      </c>
      <c r="S6314">
        <f>IF(R6314&lt;=15,"Até 15",IF(R6314&lt;=30,"Entre 15 e 30",IF(R6314&lt;=60,"Entre 30 e 60",IF(R6314&lt;=90,"Entre 60 e 90",IF(R6314&lt;=120,"Entre 90 e 120",IF(R6314&lt;=150,"Entre 120 e 150",IF(R6314&lt;=180,"Entre 150 e 180","Superior a 180")))))))</f>
        <v/>
      </c>
    </row>
    <row r="6315">
      <c r="A6315" t="inlineStr">
        <is>
          <t>Q025L016</t>
        </is>
      </c>
      <c r="B6315" t="inlineStr">
        <is>
          <t>PAULO VIEIRA DA SILVA FILHO</t>
        </is>
      </c>
      <c r="C6315" t="n">
        <v>1</v>
      </c>
      <c r="D6315" t="inlineStr">
        <is>
          <t>IPCA</t>
        </is>
      </c>
      <c r="E6315" t="n">
        <v>0.009488792934583046</v>
      </c>
      <c r="F6315" t="inlineStr">
        <is>
          <t>MENSAL</t>
        </is>
      </c>
      <c r="G6315" t="n">
        <v>46063</v>
      </c>
      <c r="H6315" t="n">
        <v>46063</v>
      </c>
      <c r="I6315" t="n">
        <v>76</v>
      </c>
      <c r="J6315" t="inlineStr">
        <is>
          <t>CARTEIRA</t>
        </is>
      </c>
      <c r="K6315" t="inlineStr">
        <is>
          <t>CONTRATO</t>
        </is>
      </c>
      <c r="L6315" t="n">
        <v>2537.98</v>
      </c>
      <c r="M6315" t="inlineStr">
        <is>
          <t>IBIRAPITANGA FASE 3</t>
        </is>
      </c>
      <c r="N6315" s="142">
        <f>DATE(YEAR(G6315),MONTH(G6315),1)</f>
        <v/>
      </c>
      <c r="O6315" s="132">
        <f>IF(G6315&gt;$K$3,"Futuro","Atraso")</f>
        <v/>
      </c>
      <c r="P6315">
        <f>12*(YEAR(G6315)-YEAR($K$3))+(MONTH(G6315)-MONTH($K$3))</f>
        <v/>
      </c>
      <c r="Q6315" s="366">
        <f>IF(M6315="IBIRAPITANGA FASE 3",IF(O6315="Atraso",L6315,L6315/(1+$I$2)^P6315),IF(O6315="Atraso",L6315,L6315/(1+$I$1)^P6315))</f>
        <v/>
      </c>
      <c r="R6315">
        <f>IF(O6315="Atraso",$K$3-G6315,0)</f>
        <v/>
      </c>
      <c r="S6315">
        <f>IF(R6315&lt;=15,"Até 15",IF(R6315&lt;=30,"Entre 15 e 30",IF(R6315&lt;=60,"Entre 30 e 60",IF(R6315&lt;=90,"Entre 60 e 90",IF(R6315&lt;=120,"Entre 90 e 120",IF(R6315&lt;=150,"Entre 120 e 150",IF(R6315&lt;=180,"Entre 150 e 180","Superior a 180")))))))</f>
        <v/>
      </c>
    </row>
    <row r="6316">
      <c r="A6316" t="inlineStr">
        <is>
          <t>Q025L016</t>
        </is>
      </c>
      <c r="B6316" t="inlineStr">
        <is>
          <t>PAULO VIEIRA DA SILVA FILHO</t>
        </is>
      </c>
      <c r="C6316" t="n">
        <v>1</v>
      </c>
      <c r="D6316" t="inlineStr">
        <is>
          <t>IPCA</t>
        </is>
      </c>
      <c r="E6316" t="n">
        <v>0.009488792934583046</v>
      </c>
      <c r="F6316" t="inlineStr">
        <is>
          <t>MENSAL</t>
        </is>
      </c>
      <c r="G6316" t="n">
        <v>46091</v>
      </c>
      <c r="H6316" t="n">
        <v>46091</v>
      </c>
      <c r="I6316" t="n">
        <v>77</v>
      </c>
      <c r="J6316" t="inlineStr">
        <is>
          <t>CARTEIRA</t>
        </is>
      </c>
      <c r="K6316" t="inlineStr">
        <is>
          <t>CONTRATO</t>
        </is>
      </c>
      <c r="L6316" t="n">
        <v>2537.98</v>
      </c>
      <c r="M6316" t="inlineStr">
        <is>
          <t>IBIRAPITANGA FASE 3</t>
        </is>
      </c>
      <c r="N6316" s="142">
        <f>DATE(YEAR(G6316),MONTH(G6316),1)</f>
        <v/>
      </c>
      <c r="O6316" s="132">
        <f>IF(G6316&gt;$K$3,"Futuro","Atraso")</f>
        <v/>
      </c>
      <c r="P6316">
        <f>12*(YEAR(G6316)-YEAR($K$3))+(MONTH(G6316)-MONTH($K$3))</f>
        <v/>
      </c>
      <c r="Q6316" s="366">
        <f>IF(M6316="IBIRAPITANGA FASE 3",IF(O6316="Atraso",L6316,L6316/(1+$I$2)^P6316),IF(O6316="Atraso",L6316,L6316/(1+$I$1)^P6316))</f>
        <v/>
      </c>
      <c r="R6316">
        <f>IF(O6316="Atraso",$K$3-G6316,0)</f>
        <v/>
      </c>
      <c r="S6316">
        <f>IF(R6316&lt;=15,"Até 15",IF(R6316&lt;=30,"Entre 15 e 30",IF(R6316&lt;=60,"Entre 30 e 60",IF(R6316&lt;=90,"Entre 60 e 90",IF(R6316&lt;=120,"Entre 90 e 120",IF(R6316&lt;=150,"Entre 120 e 150",IF(R6316&lt;=180,"Entre 150 e 180","Superior a 180")))))))</f>
        <v/>
      </c>
    </row>
    <row r="6317">
      <c r="A6317" t="inlineStr">
        <is>
          <t>Q025L016</t>
        </is>
      </c>
      <c r="B6317" t="inlineStr">
        <is>
          <t>PAULO VIEIRA DA SILVA FILHO</t>
        </is>
      </c>
      <c r="C6317" t="n">
        <v>1</v>
      </c>
      <c r="D6317" t="inlineStr">
        <is>
          <t>IPCA</t>
        </is>
      </c>
      <c r="E6317" t="n">
        <v>0.009488792934583046</v>
      </c>
      <c r="F6317" t="inlineStr">
        <is>
          <t>MENSAL</t>
        </is>
      </c>
      <c r="G6317" t="n">
        <v>46122</v>
      </c>
      <c r="H6317" t="n">
        <v>46122</v>
      </c>
      <c r="I6317" t="n">
        <v>78</v>
      </c>
      <c r="J6317" t="inlineStr">
        <is>
          <t>CARTEIRA</t>
        </is>
      </c>
      <c r="K6317" t="inlineStr">
        <is>
          <t>CONTRATO</t>
        </is>
      </c>
      <c r="L6317" t="n">
        <v>2537.98</v>
      </c>
      <c r="M6317" t="inlineStr">
        <is>
          <t>IBIRAPITANGA FASE 3</t>
        </is>
      </c>
      <c r="N6317" s="142">
        <f>DATE(YEAR(G6317),MONTH(G6317),1)</f>
        <v/>
      </c>
      <c r="O6317" s="132">
        <f>IF(G6317&gt;$K$3,"Futuro","Atraso")</f>
        <v/>
      </c>
      <c r="P6317">
        <f>12*(YEAR(G6317)-YEAR($K$3))+(MONTH(G6317)-MONTH($K$3))</f>
        <v/>
      </c>
      <c r="Q6317" s="366">
        <f>IF(M6317="IBIRAPITANGA FASE 3",IF(O6317="Atraso",L6317,L6317/(1+$I$2)^P6317),IF(O6317="Atraso",L6317,L6317/(1+$I$1)^P6317))</f>
        <v/>
      </c>
      <c r="R6317">
        <f>IF(O6317="Atraso",$K$3-G6317,0)</f>
        <v/>
      </c>
      <c r="S6317">
        <f>IF(R6317&lt;=15,"Até 15",IF(R6317&lt;=30,"Entre 15 e 30",IF(R6317&lt;=60,"Entre 30 e 60",IF(R6317&lt;=90,"Entre 60 e 90",IF(R6317&lt;=120,"Entre 90 e 120",IF(R6317&lt;=150,"Entre 120 e 150",IF(R6317&lt;=180,"Entre 150 e 180","Superior a 180")))))))</f>
        <v/>
      </c>
    </row>
    <row r="6318">
      <c r="A6318" t="inlineStr">
        <is>
          <t>Q025L016</t>
        </is>
      </c>
      <c r="B6318" t="inlineStr">
        <is>
          <t>PAULO VIEIRA DA SILVA FILHO</t>
        </is>
      </c>
      <c r="C6318" t="n">
        <v>1</v>
      </c>
      <c r="D6318" t="inlineStr">
        <is>
          <t>IPCA</t>
        </is>
      </c>
      <c r="E6318" t="n">
        <v>0.009488792934583046</v>
      </c>
      <c r="F6318" t="inlineStr">
        <is>
          <t>MENSAL</t>
        </is>
      </c>
      <c r="G6318" t="n">
        <v>46152</v>
      </c>
      <c r="H6318" t="n">
        <v>46152</v>
      </c>
      <c r="I6318" t="n">
        <v>79</v>
      </c>
      <c r="J6318" t="inlineStr">
        <is>
          <t>CARTEIRA</t>
        </is>
      </c>
      <c r="K6318" t="inlineStr">
        <is>
          <t>CONTRATO</t>
        </is>
      </c>
      <c r="L6318" t="n">
        <v>2537.98</v>
      </c>
      <c r="M6318" t="inlineStr">
        <is>
          <t>IBIRAPITANGA FASE 3</t>
        </is>
      </c>
      <c r="N6318" s="142">
        <f>DATE(YEAR(G6318),MONTH(G6318),1)</f>
        <v/>
      </c>
      <c r="O6318" s="132">
        <f>IF(G6318&gt;$K$3,"Futuro","Atraso")</f>
        <v/>
      </c>
      <c r="P6318">
        <f>12*(YEAR(G6318)-YEAR($K$3))+(MONTH(G6318)-MONTH($K$3))</f>
        <v/>
      </c>
      <c r="Q6318" s="366">
        <f>IF(M6318="IBIRAPITANGA FASE 3",IF(O6318="Atraso",L6318,L6318/(1+$I$2)^P6318),IF(O6318="Atraso",L6318,L6318/(1+$I$1)^P6318))</f>
        <v/>
      </c>
      <c r="R6318">
        <f>IF(O6318="Atraso",$K$3-G6318,0)</f>
        <v/>
      </c>
      <c r="S6318">
        <f>IF(R6318&lt;=15,"Até 15",IF(R6318&lt;=30,"Entre 15 e 30",IF(R6318&lt;=60,"Entre 30 e 60",IF(R6318&lt;=90,"Entre 60 e 90",IF(R6318&lt;=120,"Entre 90 e 120",IF(R6318&lt;=150,"Entre 120 e 150",IF(R6318&lt;=180,"Entre 150 e 180","Superior a 180")))))))</f>
        <v/>
      </c>
    </row>
    <row r="6319">
      <c r="A6319" t="inlineStr">
        <is>
          <t>Q025L016</t>
        </is>
      </c>
      <c r="B6319" t="inlineStr">
        <is>
          <t>PAULO VIEIRA DA SILVA FILHO</t>
        </is>
      </c>
      <c r="C6319" t="n">
        <v>1</v>
      </c>
      <c r="D6319" t="inlineStr">
        <is>
          <t>IPCA</t>
        </is>
      </c>
      <c r="E6319" t="n">
        <v>0.009488792934583046</v>
      </c>
      <c r="F6319" t="inlineStr">
        <is>
          <t>MENSAL</t>
        </is>
      </c>
      <c r="G6319" t="n">
        <v>46183</v>
      </c>
      <c r="H6319" t="n">
        <v>46183</v>
      </c>
      <c r="I6319" t="n">
        <v>80</v>
      </c>
      <c r="J6319" t="inlineStr">
        <is>
          <t>CARTEIRA</t>
        </is>
      </c>
      <c r="K6319" t="inlineStr">
        <is>
          <t>CONTRATO</t>
        </is>
      </c>
      <c r="L6319" t="n">
        <v>2537.98</v>
      </c>
      <c r="M6319" t="inlineStr">
        <is>
          <t>IBIRAPITANGA FASE 3</t>
        </is>
      </c>
      <c r="N6319" s="142">
        <f>DATE(YEAR(G6319),MONTH(G6319),1)</f>
        <v/>
      </c>
      <c r="O6319" s="132">
        <f>IF(G6319&gt;$K$3,"Futuro","Atraso")</f>
        <v/>
      </c>
      <c r="P6319">
        <f>12*(YEAR(G6319)-YEAR($K$3))+(MONTH(G6319)-MONTH($K$3))</f>
        <v/>
      </c>
      <c r="Q6319" s="366">
        <f>IF(M6319="IBIRAPITANGA FASE 3",IF(O6319="Atraso",L6319,L6319/(1+$I$2)^P6319),IF(O6319="Atraso",L6319,L6319/(1+$I$1)^P6319))</f>
        <v/>
      </c>
      <c r="R6319">
        <f>IF(O6319="Atraso",$K$3-G6319,0)</f>
        <v/>
      </c>
      <c r="S6319">
        <f>IF(R6319&lt;=15,"Até 15",IF(R6319&lt;=30,"Entre 15 e 30",IF(R6319&lt;=60,"Entre 30 e 60",IF(R6319&lt;=90,"Entre 60 e 90",IF(R6319&lt;=120,"Entre 90 e 120",IF(R6319&lt;=150,"Entre 120 e 150",IF(R6319&lt;=180,"Entre 150 e 180","Superior a 180")))))))</f>
        <v/>
      </c>
    </row>
    <row r="6320">
      <c r="A6320" t="inlineStr">
        <is>
          <t>Q025L016</t>
        </is>
      </c>
      <c r="B6320" t="inlineStr">
        <is>
          <t>PAULO VIEIRA DA SILVA FILHO</t>
        </is>
      </c>
      <c r="C6320" t="n">
        <v>1</v>
      </c>
      <c r="D6320" t="inlineStr">
        <is>
          <t>IPCA</t>
        </is>
      </c>
      <c r="E6320" t="n">
        <v>0.009488792934583046</v>
      </c>
      <c r="F6320" t="inlineStr">
        <is>
          <t>MENSAL</t>
        </is>
      </c>
      <c r="G6320" t="n">
        <v>46213</v>
      </c>
      <c r="H6320" t="n">
        <v>46213</v>
      </c>
      <c r="I6320" t="n">
        <v>81</v>
      </c>
      <c r="J6320" t="inlineStr">
        <is>
          <t>CARTEIRA</t>
        </is>
      </c>
      <c r="K6320" t="inlineStr">
        <is>
          <t>CONTRATO</t>
        </is>
      </c>
      <c r="L6320" t="n">
        <v>2537.98</v>
      </c>
      <c r="M6320" t="inlineStr">
        <is>
          <t>IBIRAPITANGA FASE 3</t>
        </is>
      </c>
      <c r="N6320" s="142">
        <f>DATE(YEAR(G6320),MONTH(G6320),1)</f>
        <v/>
      </c>
      <c r="O6320" s="132">
        <f>IF(G6320&gt;$K$3,"Futuro","Atraso")</f>
        <v/>
      </c>
      <c r="P6320">
        <f>12*(YEAR(G6320)-YEAR($K$3))+(MONTH(G6320)-MONTH($K$3))</f>
        <v/>
      </c>
      <c r="Q6320" s="366">
        <f>IF(M6320="IBIRAPITANGA FASE 3",IF(O6320="Atraso",L6320,L6320/(1+$I$2)^P6320),IF(O6320="Atraso",L6320,L6320/(1+$I$1)^P6320))</f>
        <v/>
      </c>
      <c r="R6320">
        <f>IF(O6320="Atraso",$K$3-G6320,0)</f>
        <v/>
      </c>
      <c r="S6320">
        <f>IF(R6320&lt;=15,"Até 15",IF(R6320&lt;=30,"Entre 15 e 30",IF(R6320&lt;=60,"Entre 30 e 60",IF(R6320&lt;=90,"Entre 60 e 90",IF(R6320&lt;=120,"Entre 90 e 120",IF(R6320&lt;=150,"Entre 120 e 150",IF(R6320&lt;=180,"Entre 150 e 180","Superior a 180")))))))</f>
        <v/>
      </c>
    </row>
    <row r="6321">
      <c r="A6321" t="inlineStr">
        <is>
          <t>Q025L016</t>
        </is>
      </c>
      <c r="B6321" t="inlineStr">
        <is>
          <t>PAULO VIEIRA DA SILVA FILHO</t>
        </is>
      </c>
      <c r="C6321" t="n">
        <v>1</v>
      </c>
      <c r="D6321" t="inlineStr">
        <is>
          <t>IPCA</t>
        </is>
      </c>
      <c r="E6321" t="n">
        <v>0.009488792934583046</v>
      </c>
      <c r="F6321" t="inlineStr">
        <is>
          <t>MENSAL</t>
        </is>
      </c>
      <c r="G6321" t="n">
        <v>46244</v>
      </c>
      <c r="H6321" t="n">
        <v>46244</v>
      </c>
      <c r="I6321" t="n">
        <v>82</v>
      </c>
      <c r="J6321" t="inlineStr">
        <is>
          <t>CARTEIRA</t>
        </is>
      </c>
      <c r="K6321" t="inlineStr">
        <is>
          <t>CONTRATO</t>
        </is>
      </c>
      <c r="L6321" t="n">
        <v>2537.98</v>
      </c>
      <c r="M6321" t="inlineStr">
        <is>
          <t>IBIRAPITANGA FASE 3</t>
        </is>
      </c>
      <c r="N6321" s="142">
        <f>DATE(YEAR(G6321),MONTH(G6321),1)</f>
        <v/>
      </c>
      <c r="O6321" s="132">
        <f>IF(G6321&gt;$K$3,"Futuro","Atraso")</f>
        <v/>
      </c>
      <c r="P6321">
        <f>12*(YEAR(G6321)-YEAR($K$3))+(MONTH(G6321)-MONTH($K$3))</f>
        <v/>
      </c>
      <c r="Q6321" s="366">
        <f>IF(M6321="IBIRAPITANGA FASE 3",IF(O6321="Atraso",L6321,L6321/(1+$I$2)^P6321),IF(O6321="Atraso",L6321,L6321/(1+$I$1)^P6321))</f>
        <v/>
      </c>
      <c r="R6321">
        <f>IF(O6321="Atraso",$K$3-G6321,0)</f>
        <v/>
      </c>
      <c r="S6321">
        <f>IF(R6321&lt;=15,"Até 15",IF(R6321&lt;=30,"Entre 15 e 30",IF(R6321&lt;=60,"Entre 30 e 60",IF(R6321&lt;=90,"Entre 60 e 90",IF(R6321&lt;=120,"Entre 90 e 120",IF(R6321&lt;=150,"Entre 120 e 150",IF(R6321&lt;=180,"Entre 150 e 180","Superior a 180")))))))</f>
        <v/>
      </c>
    </row>
    <row r="6322">
      <c r="A6322" t="inlineStr">
        <is>
          <t>Q025L016</t>
        </is>
      </c>
      <c r="B6322" t="inlineStr">
        <is>
          <t>PAULO VIEIRA DA SILVA FILHO</t>
        </is>
      </c>
      <c r="C6322" t="n">
        <v>1</v>
      </c>
      <c r="D6322" t="inlineStr">
        <is>
          <t>IPCA</t>
        </is>
      </c>
      <c r="E6322" t="n">
        <v>0.009488792934583046</v>
      </c>
      <c r="F6322" t="inlineStr">
        <is>
          <t>MENSAL</t>
        </is>
      </c>
      <c r="G6322" t="n">
        <v>46275</v>
      </c>
      <c r="H6322" t="n">
        <v>46275</v>
      </c>
      <c r="I6322" t="n">
        <v>83</v>
      </c>
      <c r="J6322" t="inlineStr">
        <is>
          <t>CARTEIRA</t>
        </is>
      </c>
      <c r="K6322" t="inlineStr">
        <is>
          <t>CONTRATO</t>
        </is>
      </c>
      <c r="L6322" t="n">
        <v>2537.98</v>
      </c>
      <c r="M6322" t="inlineStr">
        <is>
          <t>IBIRAPITANGA FASE 3</t>
        </is>
      </c>
      <c r="N6322" s="142">
        <f>DATE(YEAR(G6322),MONTH(G6322),1)</f>
        <v/>
      </c>
      <c r="O6322" s="132">
        <f>IF(G6322&gt;$K$3,"Futuro","Atraso")</f>
        <v/>
      </c>
      <c r="P6322">
        <f>12*(YEAR(G6322)-YEAR($K$3))+(MONTH(G6322)-MONTH($K$3))</f>
        <v/>
      </c>
      <c r="Q6322" s="366">
        <f>IF(M6322="IBIRAPITANGA FASE 3",IF(O6322="Atraso",L6322,L6322/(1+$I$2)^P6322),IF(O6322="Atraso",L6322,L6322/(1+$I$1)^P6322))</f>
        <v/>
      </c>
      <c r="R6322">
        <f>IF(O6322="Atraso",$K$3-G6322,0)</f>
        <v/>
      </c>
      <c r="S6322">
        <f>IF(R6322&lt;=15,"Até 15",IF(R6322&lt;=30,"Entre 15 e 30",IF(R6322&lt;=60,"Entre 30 e 60",IF(R6322&lt;=90,"Entre 60 e 90",IF(R6322&lt;=120,"Entre 90 e 120",IF(R6322&lt;=150,"Entre 120 e 150",IF(R6322&lt;=180,"Entre 150 e 180","Superior a 180")))))))</f>
        <v/>
      </c>
    </row>
    <row r="6323">
      <c r="A6323" t="inlineStr">
        <is>
          <t>Q025L016</t>
        </is>
      </c>
      <c r="B6323" t="inlineStr">
        <is>
          <t>PAULO VIEIRA DA SILVA FILHO</t>
        </is>
      </c>
      <c r="C6323" t="n">
        <v>1</v>
      </c>
      <c r="D6323" t="inlineStr">
        <is>
          <t>IPCA</t>
        </is>
      </c>
      <c r="E6323" t="n">
        <v>0.009488792934583046</v>
      </c>
      <c r="F6323" t="inlineStr">
        <is>
          <t>MENSAL</t>
        </is>
      </c>
      <c r="G6323" t="n">
        <v>46305</v>
      </c>
      <c r="H6323" t="n">
        <v>46305</v>
      </c>
      <c r="I6323" t="n">
        <v>84</v>
      </c>
      <c r="J6323" t="inlineStr">
        <is>
          <t>CARTEIRA</t>
        </is>
      </c>
      <c r="K6323" t="inlineStr">
        <is>
          <t>CONTRATO</t>
        </is>
      </c>
      <c r="L6323" t="n">
        <v>2537.98</v>
      </c>
      <c r="M6323" t="inlineStr">
        <is>
          <t>IBIRAPITANGA FASE 3</t>
        </is>
      </c>
      <c r="N6323" s="142">
        <f>DATE(YEAR(G6323),MONTH(G6323),1)</f>
        <v/>
      </c>
      <c r="O6323" s="132">
        <f>IF(G6323&gt;$K$3,"Futuro","Atraso")</f>
        <v/>
      </c>
      <c r="P6323">
        <f>12*(YEAR(G6323)-YEAR($K$3))+(MONTH(G6323)-MONTH($K$3))</f>
        <v/>
      </c>
      <c r="Q6323" s="366">
        <f>IF(M6323="IBIRAPITANGA FASE 3",IF(O6323="Atraso",L6323,L6323/(1+$I$2)^P6323),IF(O6323="Atraso",L6323,L6323/(1+$I$1)^P6323))</f>
        <v/>
      </c>
      <c r="R6323">
        <f>IF(O6323="Atraso",$K$3-G6323,0)</f>
        <v/>
      </c>
      <c r="S6323">
        <f>IF(R6323&lt;=15,"Até 15",IF(R6323&lt;=30,"Entre 15 e 30",IF(R6323&lt;=60,"Entre 30 e 60",IF(R6323&lt;=90,"Entre 60 e 90",IF(R6323&lt;=120,"Entre 90 e 120",IF(R6323&lt;=150,"Entre 120 e 150",IF(R6323&lt;=180,"Entre 150 e 180","Superior a 180")))))))</f>
        <v/>
      </c>
    </row>
    <row r="6324">
      <c r="A6324" t="inlineStr">
        <is>
          <t>Q025L016</t>
        </is>
      </c>
      <c r="B6324" t="inlineStr">
        <is>
          <t>PAULO VIEIRA DA SILVA FILHO</t>
        </is>
      </c>
      <c r="C6324" t="n">
        <v>1</v>
      </c>
      <c r="D6324" t="inlineStr">
        <is>
          <t>IPCA</t>
        </is>
      </c>
      <c r="E6324" t="n">
        <v>0.009488792934583046</v>
      </c>
      <c r="F6324" t="inlineStr">
        <is>
          <t>MENSAL</t>
        </is>
      </c>
      <c r="G6324" t="n">
        <v>46336</v>
      </c>
      <c r="H6324" t="n">
        <v>46336</v>
      </c>
      <c r="I6324" t="n">
        <v>85</v>
      </c>
      <c r="J6324" t="inlineStr">
        <is>
          <t>CARTEIRA</t>
        </is>
      </c>
      <c r="K6324" t="inlineStr">
        <is>
          <t>CONTRATO</t>
        </is>
      </c>
      <c r="L6324" t="n">
        <v>2537.98</v>
      </c>
      <c r="M6324" t="inlineStr">
        <is>
          <t>IBIRAPITANGA FASE 3</t>
        </is>
      </c>
      <c r="N6324" s="142">
        <f>DATE(YEAR(G6324),MONTH(G6324),1)</f>
        <v/>
      </c>
      <c r="O6324" s="132">
        <f>IF(G6324&gt;$K$3,"Futuro","Atraso")</f>
        <v/>
      </c>
      <c r="P6324">
        <f>12*(YEAR(G6324)-YEAR($K$3))+(MONTH(G6324)-MONTH($K$3))</f>
        <v/>
      </c>
      <c r="Q6324" s="366">
        <f>IF(M6324="IBIRAPITANGA FASE 3",IF(O6324="Atraso",L6324,L6324/(1+$I$2)^P6324),IF(O6324="Atraso",L6324,L6324/(1+$I$1)^P6324))</f>
        <v/>
      </c>
      <c r="R6324">
        <f>IF(O6324="Atraso",$K$3-G6324,0)</f>
        <v/>
      </c>
      <c r="S6324">
        <f>IF(R6324&lt;=15,"Até 15",IF(R6324&lt;=30,"Entre 15 e 30",IF(R6324&lt;=60,"Entre 30 e 60",IF(R6324&lt;=90,"Entre 60 e 90",IF(R6324&lt;=120,"Entre 90 e 120",IF(R6324&lt;=150,"Entre 120 e 150",IF(R6324&lt;=180,"Entre 150 e 180","Superior a 180")))))))</f>
        <v/>
      </c>
    </row>
    <row r="6325">
      <c r="A6325" t="inlineStr">
        <is>
          <t>Q025L016</t>
        </is>
      </c>
      <c r="B6325" t="inlineStr">
        <is>
          <t>PAULO VIEIRA DA SILVA FILHO</t>
        </is>
      </c>
      <c r="C6325" t="n">
        <v>1</v>
      </c>
      <c r="D6325" t="inlineStr">
        <is>
          <t>IPCA</t>
        </is>
      </c>
      <c r="E6325" t="n">
        <v>0.009488792934583046</v>
      </c>
      <c r="F6325" t="inlineStr">
        <is>
          <t>MENSAL</t>
        </is>
      </c>
      <c r="G6325" t="n">
        <v>46366</v>
      </c>
      <c r="H6325" t="n">
        <v>46366</v>
      </c>
      <c r="I6325" t="n">
        <v>86</v>
      </c>
      <c r="J6325" t="inlineStr">
        <is>
          <t>CARTEIRA</t>
        </is>
      </c>
      <c r="K6325" t="inlineStr">
        <is>
          <t>CONTRATO</t>
        </is>
      </c>
      <c r="L6325" t="n">
        <v>2537.98</v>
      </c>
      <c r="M6325" t="inlineStr">
        <is>
          <t>IBIRAPITANGA FASE 3</t>
        </is>
      </c>
      <c r="N6325" s="142">
        <f>DATE(YEAR(G6325),MONTH(G6325),1)</f>
        <v/>
      </c>
      <c r="O6325" s="132">
        <f>IF(G6325&gt;$K$3,"Futuro","Atraso")</f>
        <v/>
      </c>
      <c r="P6325">
        <f>12*(YEAR(G6325)-YEAR($K$3))+(MONTH(G6325)-MONTH($K$3))</f>
        <v/>
      </c>
      <c r="Q6325" s="366">
        <f>IF(M6325="IBIRAPITANGA FASE 3",IF(O6325="Atraso",L6325,L6325/(1+$I$2)^P6325),IF(O6325="Atraso",L6325,L6325/(1+$I$1)^P6325))</f>
        <v/>
      </c>
      <c r="R6325">
        <f>IF(O6325="Atraso",$K$3-G6325,0)</f>
        <v/>
      </c>
      <c r="S6325">
        <f>IF(R6325&lt;=15,"Até 15",IF(R6325&lt;=30,"Entre 15 e 30",IF(R6325&lt;=60,"Entre 30 e 60",IF(R6325&lt;=90,"Entre 60 e 90",IF(R6325&lt;=120,"Entre 90 e 120",IF(R6325&lt;=150,"Entre 120 e 150",IF(R6325&lt;=180,"Entre 150 e 180","Superior a 180")))))))</f>
        <v/>
      </c>
    </row>
    <row r="6326">
      <c r="A6326" t="inlineStr">
        <is>
          <t>Q025L016</t>
        </is>
      </c>
      <c r="B6326" t="inlineStr">
        <is>
          <t>PAULO VIEIRA DA SILVA FILHO</t>
        </is>
      </c>
      <c r="C6326" t="n">
        <v>1</v>
      </c>
      <c r="D6326" t="inlineStr">
        <is>
          <t>IPCA</t>
        </is>
      </c>
      <c r="E6326" t="n">
        <v>0.009488792934583046</v>
      </c>
      <c r="F6326" t="inlineStr">
        <is>
          <t>MENSAL</t>
        </is>
      </c>
      <c r="G6326" t="n">
        <v>46397</v>
      </c>
      <c r="H6326" t="n">
        <v>46397</v>
      </c>
      <c r="I6326" t="n">
        <v>87</v>
      </c>
      <c r="J6326" t="inlineStr">
        <is>
          <t>CARTEIRA</t>
        </is>
      </c>
      <c r="K6326" t="inlineStr">
        <is>
          <t>CONTRATO</t>
        </is>
      </c>
      <c r="L6326" t="n">
        <v>2537.98</v>
      </c>
      <c r="M6326" t="inlineStr">
        <is>
          <t>IBIRAPITANGA FASE 3</t>
        </is>
      </c>
      <c r="N6326" s="142">
        <f>DATE(YEAR(G6326),MONTH(G6326),1)</f>
        <v/>
      </c>
      <c r="O6326" s="132">
        <f>IF(G6326&gt;$K$3,"Futuro","Atraso")</f>
        <v/>
      </c>
      <c r="P6326">
        <f>12*(YEAR(G6326)-YEAR($K$3))+(MONTH(G6326)-MONTH($K$3))</f>
        <v/>
      </c>
      <c r="Q6326" s="366">
        <f>IF(M6326="IBIRAPITANGA FASE 3",IF(O6326="Atraso",L6326,L6326/(1+$I$2)^P6326),IF(O6326="Atraso",L6326,L6326/(1+$I$1)^P6326))</f>
        <v/>
      </c>
      <c r="R6326">
        <f>IF(O6326="Atraso",$K$3-G6326,0)</f>
        <v/>
      </c>
      <c r="S6326">
        <f>IF(R6326&lt;=15,"Até 15",IF(R6326&lt;=30,"Entre 15 e 30",IF(R6326&lt;=60,"Entre 30 e 60",IF(R6326&lt;=90,"Entre 60 e 90",IF(R6326&lt;=120,"Entre 90 e 120",IF(R6326&lt;=150,"Entre 120 e 150",IF(R6326&lt;=180,"Entre 150 e 180","Superior a 180")))))))</f>
        <v/>
      </c>
    </row>
    <row r="6327">
      <c r="A6327" t="inlineStr">
        <is>
          <t>Q025L016</t>
        </is>
      </c>
      <c r="B6327" t="inlineStr">
        <is>
          <t>PAULO VIEIRA DA SILVA FILHO</t>
        </is>
      </c>
      <c r="C6327" t="n">
        <v>1</v>
      </c>
      <c r="D6327" t="inlineStr">
        <is>
          <t>IPCA</t>
        </is>
      </c>
      <c r="E6327" t="n">
        <v>0.009488792934583046</v>
      </c>
      <c r="F6327" t="inlineStr">
        <is>
          <t>MENSAL</t>
        </is>
      </c>
      <c r="G6327" t="n">
        <v>46428</v>
      </c>
      <c r="H6327" t="n">
        <v>46428</v>
      </c>
      <c r="I6327" t="n">
        <v>88</v>
      </c>
      <c r="J6327" t="inlineStr">
        <is>
          <t>CARTEIRA</t>
        </is>
      </c>
      <c r="K6327" t="inlineStr">
        <is>
          <t>CONTRATO</t>
        </is>
      </c>
      <c r="L6327" t="n">
        <v>2537.98</v>
      </c>
      <c r="M6327" t="inlineStr">
        <is>
          <t>IBIRAPITANGA FASE 3</t>
        </is>
      </c>
      <c r="N6327" s="142">
        <f>DATE(YEAR(G6327),MONTH(G6327),1)</f>
        <v/>
      </c>
      <c r="O6327" s="132">
        <f>IF(G6327&gt;$K$3,"Futuro","Atraso")</f>
        <v/>
      </c>
      <c r="P6327">
        <f>12*(YEAR(G6327)-YEAR($K$3))+(MONTH(G6327)-MONTH($K$3))</f>
        <v/>
      </c>
      <c r="Q6327" s="366">
        <f>IF(M6327="IBIRAPITANGA FASE 3",IF(O6327="Atraso",L6327,L6327/(1+$I$2)^P6327),IF(O6327="Atraso",L6327,L6327/(1+$I$1)^P6327))</f>
        <v/>
      </c>
      <c r="R6327">
        <f>IF(O6327="Atraso",$K$3-G6327,0)</f>
        <v/>
      </c>
      <c r="S6327">
        <f>IF(R6327&lt;=15,"Até 15",IF(R6327&lt;=30,"Entre 15 e 30",IF(R6327&lt;=60,"Entre 30 e 60",IF(R6327&lt;=90,"Entre 60 e 90",IF(R6327&lt;=120,"Entre 90 e 120",IF(R6327&lt;=150,"Entre 120 e 150",IF(R6327&lt;=180,"Entre 150 e 180","Superior a 180")))))))</f>
        <v/>
      </c>
    </row>
    <row r="6328">
      <c r="A6328" t="inlineStr">
        <is>
          <t>Q025L016</t>
        </is>
      </c>
      <c r="B6328" t="inlineStr">
        <is>
          <t>PAULO VIEIRA DA SILVA FILHO</t>
        </is>
      </c>
      <c r="C6328" t="n">
        <v>1</v>
      </c>
      <c r="D6328" t="inlineStr">
        <is>
          <t>IPCA</t>
        </is>
      </c>
      <c r="E6328" t="n">
        <v>0.009488792934583046</v>
      </c>
      <c r="F6328" t="inlineStr">
        <is>
          <t>MENSAL</t>
        </is>
      </c>
      <c r="G6328" t="n">
        <v>46456</v>
      </c>
      <c r="H6328" t="n">
        <v>46456</v>
      </c>
      <c r="I6328" t="n">
        <v>89</v>
      </c>
      <c r="J6328" t="inlineStr">
        <is>
          <t>CARTEIRA</t>
        </is>
      </c>
      <c r="K6328" t="inlineStr">
        <is>
          <t>CONTRATO</t>
        </is>
      </c>
      <c r="L6328" t="n">
        <v>2537.98</v>
      </c>
      <c r="M6328" t="inlineStr">
        <is>
          <t>IBIRAPITANGA FASE 3</t>
        </is>
      </c>
      <c r="N6328" s="142">
        <f>DATE(YEAR(G6328),MONTH(G6328),1)</f>
        <v/>
      </c>
      <c r="O6328" s="132">
        <f>IF(G6328&gt;$K$3,"Futuro","Atraso")</f>
        <v/>
      </c>
      <c r="P6328">
        <f>12*(YEAR(G6328)-YEAR($K$3))+(MONTH(G6328)-MONTH($K$3))</f>
        <v/>
      </c>
      <c r="Q6328" s="366">
        <f>IF(M6328="IBIRAPITANGA FASE 3",IF(O6328="Atraso",L6328,L6328/(1+$I$2)^P6328),IF(O6328="Atraso",L6328,L6328/(1+$I$1)^P6328))</f>
        <v/>
      </c>
      <c r="R6328">
        <f>IF(O6328="Atraso",$K$3-G6328,0)</f>
        <v/>
      </c>
      <c r="S6328">
        <f>IF(R6328&lt;=15,"Até 15",IF(R6328&lt;=30,"Entre 15 e 30",IF(R6328&lt;=60,"Entre 30 e 60",IF(R6328&lt;=90,"Entre 60 e 90",IF(R6328&lt;=120,"Entre 90 e 120",IF(R6328&lt;=150,"Entre 120 e 150",IF(R6328&lt;=180,"Entre 150 e 180","Superior a 180")))))))</f>
        <v/>
      </c>
    </row>
    <row r="6329">
      <c r="A6329" t="inlineStr">
        <is>
          <t>Q025L016</t>
        </is>
      </c>
      <c r="B6329" t="inlineStr">
        <is>
          <t>PAULO VIEIRA DA SILVA FILHO</t>
        </is>
      </c>
      <c r="C6329" t="n">
        <v>1</v>
      </c>
      <c r="D6329" t="inlineStr">
        <is>
          <t>IPCA</t>
        </is>
      </c>
      <c r="E6329" t="n">
        <v>0.009488792934583046</v>
      </c>
      <c r="F6329" t="inlineStr">
        <is>
          <t>MENSAL</t>
        </is>
      </c>
      <c r="G6329" t="n">
        <v>46487</v>
      </c>
      <c r="H6329" t="n">
        <v>46487</v>
      </c>
      <c r="I6329" t="n">
        <v>90</v>
      </c>
      <c r="J6329" t="inlineStr">
        <is>
          <t>CARTEIRA</t>
        </is>
      </c>
      <c r="K6329" t="inlineStr">
        <is>
          <t>CONTRATO</t>
        </is>
      </c>
      <c r="L6329" t="n">
        <v>2537.98</v>
      </c>
      <c r="M6329" t="inlineStr">
        <is>
          <t>IBIRAPITANGA FASE 3</t>
        </is>
      </c>
      <c r="N6329" s="142">
        <f>DATE(YEAR(G6329),MONTH(G6329),1)</f>
        <v/>
      </c>
      <c r="O6329" s="132">
        <f>IF(G6329&gt;$K$3,"Futuro","Atraso")</f>
        <v/>
      </c>
      <c r="P6329">
        <f>12*(YEAR(G6329)-YEAR($K$3))+(MONTH(G6329)-MONTH($K$3))</f>
        <v/>
      </c>
      <c r="Q6329" s="366">
        <f>IF(M6329="IBIRAPITANGA FASE 3",IF(O6329="Atraso",L6329,L6329/(1+$I$2)^P6329),IF(O6329="Atraso",L6329,L6329/(1+$I$1)^P6329))</f>
        <v/>
      </c>
      <c r="R6329">
        <f>IF(O6329="Atraso",$K$3-G6329,0)</f>
        <v/>
      </c>
      <c r="S6329">
        <f>IF(R6329&lt;=15,"Até 15",IF(R6329&lt;=30,"Entre 15 e 30",IF(R6329&lt;=60,"Entre 30 e 60",IF(R6329&lt;=90,"Entre 60 e 90",IF(R6329&lt;=120,"Entre 90 e 120",IF(R6329&lt;=150,"Entre 120 e 150",IF(R6329&lt;=180,"Entre 150 e 180","Superior a 180")))))))</f>
        <v/>
      </c>
    </row>
    <row r="6330">
      <c r="A6330" t="inlineStr">
        <is>
          <t>Q025L016</t>
        </is>
      </c>
      <c r="B6330" t="inlineStr">
        <is>
          <t>PAULO VIEIRA DA SILVA FILHO</t>
        </is>
      </c>
      <c r="C6330" t="n">
        <v>1</v>
      </c>
      <c r="D6330" t="inlineStr">
        <is>
          <t>IPCA</t>
        </is>
      </c>
      <c r="E6330" t="n">
        <v>0.009488792934583046</v>
      </c>
      <c r="F6330" t="inlineStr">
        <is>
          <t>MENSAL</t>
        </is>
      </c>
      <c r="G6330" t="n">
        <v>46517</v>
      </c>
      <c r="H6330" t="n">
        <v>46517</v>
      </c>
      <c r="I6330" t="n">
        <v>91</v>
      </c>
      <c r="J6330" t="inlineStr">
        <is>
          <t>CARTEIRA</t>
        </is>
      </c>
      <c r="K6330" t="inlineStr">
        <is>
          <t>CONTRATO</t>
        </is>
      </c>
      <c r="L6330" t="n">
        <v>2537.98</v>
      </c>
      <c r="M6330" t="inlineStr">
        <is>
          <t>IBIRAPITANGA FASE 3</t>
        </is>
      </c>
      <c r="N6330" s="142">
        <f>DATE(YEAR(G6330),MONTH(G6330),1)</f>
        <v/>
      </c>
      <c r="O6330" s="132">
        <f>IF(G6330&gt;$K$3,"Futuro","Atraso")</f>
        <v/>
      </c>
      <c r="P6330">
        <f>12*(YEAR(G6330)-YEAR($K$3))+(MONTH(G6330)-MONTH($K$3))</f>
        <v/>
      </c>
      <c r="Q6330" s="366">
        <f>IF(M6330="IBIRAPITANGA FASE 3",IF(O6330="Atraso",L6330,L6330/(1+$I$2)^P6330),IF(O6330="Atraso",L6330,L6330/(1+$I$1)^P6330))</f>
        <v/>
      </c>
      <c r="R6330">
        <f>IF(O6330="Atraso",$K$3-G6330,0)</f>
        <v/>
      </c>
      <c r="S6330">
        <f>IF(R6330&lt;=15,"Até 15",IF(R6330&lt;=30,"Entre 15 e 30",IF(R6330&lt;=60,"Entre 30 e 60",IF(R6330&lt;=90,"Entre 60 e 90",IF(R6330&lt;=120,"Entre 90 e 120",IF(R6330&lt;=150,"Entre 120 e 150",IF(R6330&lt;=180,"Entre 150 e 180","Superior a 180")))))))</f>
        <v/>
      </c>
    </row>
    <row r="6331">
      <c r="A6331" t="inlineStr">
        <is>
          <t>Q025L016</t>
        </is>
      </c>
      <c r="B6331" t="inlineStr">
        <is>
          <t>PAULO VIEIRA DA SILVA FILHO</t>
        </is>
      </c>
      <c r="C6331" t="n">
        <v>1</v>
      </c>
      <c r="D6331" t="inlineStr">
        <is>
          <t>IPCA</t>
        </is>
      </c>
      <c r="E6331" t="n">
        <v>0.009488792934583046</v>
      </c>
      <c r="F6331" t="inlineStr">
        <is>
          <t>MENSAL</t>
        </is>
      </c>
      <c r="G6331" t="n">
        <v>46548</v>
      </c>
      <c r="H6331" t="n">
        <v>46548</v>
      </c>
      <c r="I6331" t="n">
        <v>92</v>
      </c>
      <c r="J6331" t="inlineStr">
        <is>
          <t>CARTEIRA</t>
        </is>
      </c>
      <c r="K6331" t="inlineStr">
        <is>
          <t>CONTRATO</t>
        </is>
      </c>
      <c r="L6331" t="n">
        <v>2537.98</v>
      </c>
      <c r="M6331" t="inlineStr">
        <is>
          <t>IBIRAPITANGA FASE 3</t>
        </is>
      </c>
      <c r="N6331" s="142">
        <f>DATE(YEAR(G6331),MONTH(G6331),1)</f>
        <v/>
      </c>
      <c r="O6331" s="132">
        <f>IF(G6331&gt;$K$3,"Futuro","Atraso")</f>
        <v/>
      </c>
      <c r="P6331">
        <f>12*(YEAR(G6331)-YEAR($K$3))+(MONTH(G6331)-MONTH($K$3))</f>
        <v/>
      </c>
      <c r="Q6331" s="366">
        <f>IF(M6331="IBIRAPITANGA FASE 3",IF(O6331="Atraso",L6331,L6331/(1+$I$2)^P6331),IF(O6331="Atraso",L6331,L6331/(1+$I$1)^P6331))</f>
        <v/>
      </c>
      <c r="R6331">
        <f>IF(O6331="Atraso",$K$3-G6331,0)</f>
        <v/>
      </c>
      <c r="S6331">
        <f>IF(R6331&lt;=15,"Até 15",IF(R6331&lt;=30,"Entre 15 e 30",IF(R6331&lt;=60,"Entre 30 e 60",IF(R6331&lt;=90,"Entre 60 e 90",IF(R6331&lt;=120,"Entre 90 e 120",IF(R6331&lt;=150,"Entre 120 e 150",IF(R6331&lt;=180,"Entre 150 e 180","Superior a 180")))))))</f>
        <v/>
      </c>
    </row>
    <row r="6332">
      <c r="A6332" t="inlineStr">
        <is>
          <t>Q025L016</t>
        </is>
      </c>
      <c r="B6332" t="inlineStr">
        <is>
          <t>PAULO VIEIRA DA SILVA FILHO</t>
        </is>
      </c>
      <c r="C6332" t="n">
        <v>1</v>
      </c>
      <c r="D6332" t="inlineStr">
        <is>
          <t>IPCA</t>
        </is>
      </c>
      <c r="E6332" t="n">
        <v>0.009488792934583046</v>
      </c>
      <c r="F6332" t="inlineStr">
        <is>
          <t>MENSAL</t>
        </is>
      </c>
      <c r="G6332" t="n">
        <v>46578</v>
      </c>
      <c r="H6332" t="n">
        <v>46578</v>
      </c>
      <c r="I6332" t="n">
        <v>93</v>
      </c>
      <c r="J6332" t="inlineStr">
        <is>
          <t>CARTEIRA</t>
        </is>
      </c>
      <c r="K6332" t="inlineStr">
        <is>
          <t>CONTRATO</t>
        </is>
      </c>
      <c r="L6332" t="n">
        <v>2537.98</v>
      </c>
      <c r="M6332" t="inlineStr">
        <is>
          <t>IBIRAPITANGA FASE 3</t>
        </is>
      </c>
      <c r="N6332" s="142">
        <f>DATE(YEAR(G6332),MONTH(G6332),1)</f>
        <v/>
      </c>
      <c r="O6332" s="132">
        <f>IF(G6332&gt;$K$3,"Futuro","Atraso")</f>
        <v/>
      </c>
      <c r="P6332">
        <f>12*(YEAR(G6332)-YEAR($K$3))+(MONTH(G6332)-MONTH($K$3))</f>
        <v/>
      </c>
      <c r="Q6332" s="366">
        <f>IF(M6332="IBIRAPITANGA FASE 3",IF(O6332="Atraso",L6332,L6332/(1+$I$2)^P6332),IF(O6332="Atraso",L6332,L6332/(1+$I$1)^P6332))</f>
        <v/>
      </c>
      <c r="R6332">
        <f>IF(O6332="Atraso",$K$3-G6332,0)</f>
        <v/>
      </c>
      <c r="S6332">
        <f>IF(R6332&lt;=15,"Até 15",IF(R6332&lt;=30,"Entre 15 e 30",IF(R6332&lt;=60,"Entre 30 e 60",IF(R6332&lt;=90,"Entre 60 e 90",IF(R6332&lt;=120,"Entre 90 e 120",IF(R6332&lt;=150,"Entre 120 e 150",IF(R6332&lt;=180,"Entre 150 e 180","Superior a 180")))))))</f>
        <v/>
      </c>
    </row>
    <row r="6333">
      <c r="A6333" t="inlineStr">
        <is>
          <t>Q025L016</t>
        </is>
      </c>
      <c r="B6333" t="inlineStr">
        <is>
          <t>PAULO VIEIRA DA SILVA FILHO</t>
        </is>
      </c>
      <c r="C6333" t="n">
        <v>1</v>
      </c>
      <c r="D6333" t="inlineStr">
        <is>
          <t>IPCA</t>
        </is>
      </c>
      <c r="E6333" t="n">
        <v>0.009488792934583046</v>
      </c>
      <c r="F6333" t="inlineStr">
        <is>
          <t>MENSAL</t>
        </is>
      </c>
      <c r="G6333" t="n">
        <v>46609</v>
      </c>
      <c r="H6333" t="n">
        <v>46609</v>
      </c>
      <c r="I6333" t="n">
        <v>94</v>
      </c>
      <c r="J6333" t="inlineStr">
        <is>
          <t>CARTEIRA</t>
        </is>
      </c>
      <c r="K6333" t="inlineStr">
        <is>
          <t>CONTRATO</t>
        </is>
      </c>
      <c r="L6333" t="n">
        <v>2537.98</v>
      </c>
      <c r="M6333" t="inlineStr">
        <is>
          <t>IBIRAPITANGA FASE 3</t>
        </is>
      </c>
      <c r="N6333" s="142">
        <f>DATE(YEAR(G6333),MONTH(G6333),1)</f>
        <v/>
      </c>
      <c r="O6333" s="132">
        <f>IF(G6333&gt;$K$3,"Futuro","Atraso")</f>
        <v/>
      </c>
      <c r="P6333">
        <f>12*(YEAR(G6333)-YEAR($K$3))+(MONTH(G6333)-MONTH($K$3))</f>
        <v/>
      </c>
      <c r="Q6333" s="366">
        <f>IF(M6333="IBIRAPITANGA FASE 3",IF(O6333="Atraso",L6333,L6333/(1+$I$2)^P6333),IF(O6333="Atraso",L6333,L6333/(1+$I$1)^P6333))</f>
        <v/>
      </c>
      <c r="R6333">
        <f>IF(O6333="Atraso",$K$3-G6333,0)</f>
        <v/>
      </c>
      <c r="S6333">
        <f>IF(R6333&lt;=15,"Até 15",IF(R6333&lt;=30,"Entre 15 e 30",IF(R6333&lt;=60,"Entre 30 e 60",IF(R6333&lt;=90,"Entre 60 e 90",IF(R6333&lt;=120,"Entre 90 e 120",IF(R6333&lt;=150,"Entre 120 e 150",IF(R6333&lt;=180,"Entre 150 e 180","Superior a 180")))))))</f>
        <v/>
      </c>
    </row>
    <row r="6334">
      <c r="A6334" t="inlineStr">
        <is>
          <t>Q025L016</t>
        </is>
      </c>
      <c r="B6334" t="inlineStr">
        <is>
          <t>PAULO VIEIRA DA SILVA FILHO</t>
        </is>
      </c>
      <c r="C6334" t="n">
        <v>1</v>
      </c>
      <c r="D6334" t="inlineStr">
        <is>
          <t>IPCA</t>
        </is>
      </c>
      <c r="E6334" t="n">
        <v>0.009488792934583046</v>
      </c>
      <c r="F6334" t="inlineStr">
        <is>
          <t>MENSAL</t>
        </is>
      </c>
      <c r="G6334" t="n">
        <v>46640</v>
      </c>
      <c r="H6334" t="n">
        <v>46640</v>
      </c>
      <c r="I6334" t="n">
        <v>95</v>
      </c>
      <c r="J6334" t="inlineStr">
        <is>
          <t>CARTEIRA</t>
        </is>
      </c>
      <c r="K6334" t="inlineStr">
        <is>
          <t>CONTRATO</t>
        </is>
      </c>
      <c r="L6334" t="n">
        <v>2537.98</v>
      </c>
      <c r="M6334" t="inlineStr">
        <is>
          <t>IBIRAPITANGA FASE 3</t>
        </is>
      </c>
      <c r="N6334" s="142">
        <f>DATE(YEAR(G6334),MONTH(G6334),1)</f>
        <v/>
      </c>
      <c r="O6334" s="132">
        <f>IF(G6334&gt;$K$3,"Futuro","Atraso")</f>
        <v/>
      </c>
      <c r="P6334">
        <f>12*(YEAR(G6334)-YEAR($K$3))+(MONTH(G6334)-MONTH($K$3))</f>
        <v/>
      </c>
      <c r="Q6334" s="366">
        <f>IF(M6334="IBIRAPITANGA FASE 3",IF(O6334="Atraso",L6334,L6334/(1+$I$2)^P6334),IF(O6334="Atraso",L6334,L6334/(1+$I$1)^P6334))</f>
        <v/>
      </c>
      <c r="R6334">
        <f>IF(O6334="Atraso",$K$3-G6334,0)</f>
        <v/>
      </c>
      <c r="S6334">
        <f>IF(R6334&lt;=15,"Até 15",IF(R6334&lt;=30,"Entre 15 e 30",IF(R6334&lt;=60,"Entre 30 e 60",IF(R6334&lt;=90,"Entre 60 e 90",IF(R6334&lt;=120,"Entre 90 e 120",IF(R6334&lt;=150,"Entre 120 e 150",IF(R6334&lt;=180,"Entre 150 e 180","Superior a 180")))))))</f>
        <v/>
      </c>
    </row>
    <row r="6335">
      <c r="A6335" t="inlineStr">
        <is>
          <t>Q025L016</t>
        </is>
      </c>
      <c r="B6335" t="inlineStr">
        <is>
          <t>PAULO VIEIRA DA SILVA FILHO</t>
        </is>
      </c>
      <c r="C6335" t="n">
        <v>1</v>
      </c>
      <c r="D6335" t="inlineStr">
        <is>
          <t>IPCA</t>
        </is>
      </c>
      <c r="E6335" t="n">
        <v>0.009488792934583046</v>
      </c>
      <c r="F6335" t="inlineStr">
        <is>
          <t>MENSAL</t>
        </is>
      </c>
      <c r="G6335" t="n">
        <v>46670</v>
      </c>
      <c r="H6335" t="n">
        <v>46670</v>
      </c>
      <c r="I6335" t="n">
        <v>96</v>
      </c>
      <c r="J6335" t="inlineStr">
        <is>
          <t>CARTEIRA</t>
        </is>
      </c>
      <c r="K6335" t="inlineStr">
        <is>
          <t>CONTRATO</t>
        </is>
      </c>
      <c r="L6335" t="n">
        <v>2537.98</v>
      </c>
      <c r="M6335" t="inlineStr">
        <is>
          <t>IBIRAPITANGA FASE 3</t>
        </is>
      </c>
      <c r="N6335" s="142">
        <f>DATE(YEAR(G6335),MONTH(G6335),1)</f>
        <v/>
      </c>
      <c r="O6335" s="132">
        <f>IF(G6335&gt;$K$3,"Futuro","Atraso")</f>
        <v/>
      </c>
      <c r="P6335">
        <f>12*(YEAR(G6335)-YEAR($K$3))+(MONTH(G6335)-MONTH($K$3))</f>
        <v/>
      </c>
      <c r="Q6335" s="366">
        <f>IF(M6335="IBIRAPITANGA FASE 3",IF(O6335="Atraso",L6335,L6335/(1+$I$2)^P6335),IF(O6335="Atraso",L6335,L6335/(1+$I$1)^P6335))</f>
        <v/>
      </c>
      <c r="R6335">
        <f>IF(O6335="Atraso",$K$3-G6335,0)</f>
        <v/>
      </c>
      <c r="S6335">
        <f>IF(R6335&lt;=15,"Até 15",IF(R6335&lt;=30,"Entre 15 e 30",IF(R6335&lt;=60,"Entre 30 e 60",IF(R6335&lt;=90,"Entre 60 e 90",IF(R6335&lt;=120,"Entre 90 e 120",IF(R6335&lt;=150,"Entre 120 e 150",IF(R6335&lt;=180,"Entre 150 e 180","Superior a 180")))))))</f>
        <v/>
      </c>
    </row>
    <row r="6336">
      <c r="A6336" t="inlineStr">
        <is>
          <t>Q025L017</t>
        </is>
      </c>
      <c r="B6336" t="inlineStr">
        <is>
          <t>ANTONIO BAZILIO NETO</t>
        </is>
      </c>
      <c r="C6336" t="n">
        <v>1</v>
      </c>
      <c r="D6336" t="inlineStr">
        <is>
          <t>IPCA</t>
        </is>
      </c>
      <c r="E6336" t="n">
        <v>0</v>
      </c>
      <c r="F6336" t="inlineStr">
        <is>
          <t>MENSAL</t>
        </is>
      </c>
      <c r="G6336" t="n">
        <v>45240</v>
      </c>
      <c r="H6336" t="n">
        <v>45240</v>
      </c>
      <c r="I6336" t="n">
        <v>40</v>
      </c>
      <c r="J6336" t="inlineStr">
        <is>
          <t>CARTEIRA</t>
        </is>
      </c>
      <c r="K6336" t="inlineStr">
        <is>
          <t>CONTRATO</t>
        </is>
      </c>
      <c r="L6336" t="n">
        <v>3266.51</v>
      </c>
      <c r="M6336" t="inlineStr">
        <is>
          <t>IBIRAPITANGA FASE 3</t>
        </is>
      </c>
      <c r="N6336" s="142">
        <f>DATE(YEAR(G6336),MONTH(G6336),1)</f>
        <v/>
      </c>
      <c r="O6336" s="132">
        <f>IF(G6336&gt;$K$3,"Futuro","Atraso")</f>
        <v/>
      </c>
      <c r="P6336">
        <f>12*(YEAR(G6336)-YEAR($K$3))+(MONTH(G6336)-MONTH($K$3))</f>
        <v/>
      </c>
      <c r="Q6336" s="366">
        <f>IF(M6336="IBIRAPITANGA FASE 3",IF(O6336="Atraso",L6336,L6336/(1+$I$2)^P6336),IF(O6336="Atraso",L6336,L6336/(1+$I$1)^P6336))</f>
        <v/>
      </c>
      <c r="R6336">
        <f>IF(O6336="Atraso",$K$3-G6336,0)</f>
        <v/>
      </c>
      <c r="S6336">
        <f>IF(R6336&lt;=15,"Até 15",IF(R6336&lt;=30,"Entre 15 e 30",IF(R6336&lt;=60,"Entre 30 e 60",IF(R6336&lt;=90,"Entre 60 e 90",IF(R6336&lt;=120,"Entre 90 e 120",IF(R6336&lt;=150,"Entre 120 e 150",IF(R6336&lt;=180,"Entre 150 e 180","Superior a 180")))))))</f>
        <v/>
      </c>
    </row>
    <row r="6337">
      <c r="A6337" t="inlineStr">
        <is>
          <t>Q025L017</t>
        </is>
      </c>
      <c r="B6337" t="inlineStr">
        <is>
          <t>ANTONIO BAZILIO NETO</t>
        </is>
      </c>
      <c r="C6337" t="n">
        <v>1</v>
      </c>
      <c r="D6337" t="inlineStr">
        <is>
          <t>IPCA</t>
        </is>
      </c>
      <c r="E6337" t="n">
        <v>0</v>
      </c>
      <c r="F6337" t="inlineStr">
        <is>
          <t>MENSAL</t>
        </is>
      </c>
      <c r="G6337" t="n">
        <v>45270</v>
      </c>
      <c r="H6337" t="n">
        <v>45270</v>
      </c>
      <c r="I6337" t="n">
        <v>41</v>
      </c>
      <c r="J6337" t="inlineStr">
        <is>
          <t>CARTEIRA</t>
        </is>
      </c>
      <c r="K6337" t="inlineStr">
        <is>
          <t>CONTRATO</t>
        </is>
      </c>
      <c r="L6337" t="n">
        <v>3266.51</v>
      </c>
      <c r="M6337" t="inlineStr">
        <is>
          <t>IBIRAPITANGA FASE 3</t>
        </is>
      </c>
      <c r="N6337" s="142">
        <f>DATE(YEAR(G6337),MONTH(G6337),1)</f>
        <v/>
      </c>
      <c r="O6337" s="132">
        <f>IF(G6337&gt;$K$3,"Futuro","Atraso")</f>
        <v/>
      </c>
      <c r="P6337">
        <f>12*(YEAR(G6337)-YEAR($K$3))+(MONTH(G6337)-MONTH($K$3))</f>
        <v/>
      </c>
      <c r="Q6337" s="366">
        <f>IF(M6337="IBIRAPITANGA FASE 3",IF(O6337="Atraso",L6337,L6337/(1+$I$2)^P6337),IF(O6337="Atraso",L6337,L6337/(1+$I$1)^P6337))</f>
        <v/>
      </c>
      <c r="R6337">
        <f>IF(O6337="Atraso",$K$3-G6337,0)</f>
        <v/>
      </c>
      <c r="S6337">
        <f>IF(R6337&lt;=15,"Até 15",IF(R6337&lt;=30,"Entre 15 e 30",IF(R6337&lt;=60,"Entre 30 e 60",IF(R6337&lt;=90,"Entre 60 e 90",IF(R6337&lt;=120,"Entre 90 e 120",IF(R6337&lt;=150,"Entre 120 e 150",IF(R6337&lt;=180,"Entre 150 e 180","Superior a 180")))))))</f>
        <v/>
      </c>
    </row>
    <row r="6338">
      <c r="A6338" t="inlineStr">
        <is>
          <t>Q025L017</t>
        </is>
      </c>
      <c r="B6338" t="inlineStr">
        <is>
          <t>ANTONIO BAZILIO NETO</t>
        </is>
      </c>
      <c r="C6338" t="n">
        <v>1</v>
      </c>
      <c r="D6338" t="inlineStr">
        <is>
          <t>IPCA</t>
        </is>
      </c>
      <c r="E6338" t="n">
        <v>0</v>
      </c>
      <c r="F6338" t="inlineStr">
        <is>
          <t>MENSAL</t>
        </is>
      </c>
      <c r="G6338" t="n">
        <v>45301</v>
      </c>
      <c r="H6338" t="n">
        <v>45301</v>
      </c>
      <c r="I6338" t="n">
        <v>42</v>
      </c>
      <c r="J6338" t="inlineStr">
        <is>
          <t>CARTEIRA</t>
        </is>
      </c>
      <c r="K6338" t="inlineStr">
        <is>
          <t>CONTRATO</t>
        </is>
      </c>
      <c r="L6338" t="n">
        <v>3266.51</v>
      </c>
      <c r="M6338" t="inlineStr">
        <is>
          <t>IBIRAPITANGA FASE 3</t>
        </is>
      </c>
      <c r="N6338" s="142">
        <f>DATE(YEAR(G6338),MONTH(G6338),1)</f>
        <v/>
      </c>
      <c r="O6338" s="132">
        <f>IF(G6338&gt;$K$3,"Futuro","Atraso")</f>
        <v/>
      </c>
      <c r="P6338">
        <f>12*(YEAR(G6338)-YEAR($K$3))+(MONTH(G6338)-MONTH($K$3))</f>
        <v/>
      </c>
      <c r="Q6338" s="366">
        <f>IF(M6338="IBIRAPITANGA FASE 3",IF(O6338="Atraso",L6338,L6338/(1+$I$2)^P6338),IF(O6338="Atraso",L6338,L6338/(1+$I$1)^P6338))</f>
        <v/>
      </c>
      <c r="R6338">
        <f>IF(O6338="Atraso",$K$3-G6338,0)</f>
        <v/>
      </c>
      <c r="S6338">
        <f>IF(R6338&lt;=15,"Até 15",IF(R6338&lt;=30,"Entre 15 e 30",IF(R6338&lt;=60,"Entre 30 e 60",IF(R6338&lt;=90,"Entre 60 e 90",IF(R6338&lt;=120,"Entre 90 e 120",IF(R6338&lt;=150,"Entre 120 e 150",IF(R6338&lt;=180,"Entre 150 e 180","Superior a 180")))))))</f>
        <v/>
      </c>
    </row>
    <row r="6339">
      <c r="A6339" t="inlineStr">
        <is>
          <t>Q025L017</t>
        </is>
      </c>
      <c r="B6339" t="inlineStr">
        <is>
          <t>ANTONIO BAZILIO NETO</t>
        </is>
      </c>
      <c r="C6339" t="n">
        <v>1</v>
      </c>
      <c r="D6339" t="inlineStr">
        <is>
          <t>IPCA</t>
        </is>
      </c>
      <c r="E6339" t="n">
        <v>0</v>
      </c>
      <c r="F6339" t="inlineStr">
        <is>
          <t>MENSAL</t>
        </is>
      </c>
      <c r="G6339" t="n">
        <v>45332</v>
      </c>
      <c r="H6339" t="n">
        <v>45332</v>
      </c>
      <c r="I6339" t="n">
        <v>43</v>
      </c>
      <c r="J6339" t="inlineStr">
        <is>
          <t>CARTEIRA</t>
        </is>
      </c>
      <c r="K6339" t="inlineStr">
        <is>
          <t>CONTRATO</t>
        </is>
      </c>
      <c r="L6339" t="n">
        <v>3266.51</v>
      </c>
      <c r="M6339" t="inlineStr">
        <is>
          <t>IBIRAPITANGA FASE 3</t>
        </is>
      </c>
      <c r="N6339" s="142">
        <f>DATE(YEAR(G6339),MONTH(G6339),1)</f>
        <v/>
      </c>
      <c r="O6339" s="132">
        <f>IF(G6339&gt;$K$3,"Futuro","Atraso")</f>
        <v/>
      </c>
      <c r="P6339">
        <f>12*(YEAR(G6339)-YEAR($K$3))+(MONTH(G6339)-MONTH($K$3))</f>
        <v/>
      </c>
      <c r="Q6339" s="366">
        <f>IF(M6339="IBIRAPITANGA FASE 3",IF(O6339="Atraso",L6339,L6339/(1+$I$2)^P6339),IF(O6339="Atraso",L6339,L6339/(1+$I$1)^P6339))</f>
        <v/>
      </c>
      <c r="R6339">
        <f>IF(O6339="Atraso",$K$3-G6339,0)</f>
        <v/>
      </c>
      <c r="S6339">
        <f>IF(R6339&lt;=15,"Até 15",IF(R6339&lt;=30,"Entre 15 e 30",IF(R6339&lt;=60,"Entre 30 e 60",IF(R6339&lt;=90,"Entre 60 e 90",IF(R6339&lt;=120,"Entre 90 e 120",IF(R6339&lt;=150,"Entre 120 e 150",IF(R6339&lt;=180,"Entre 150 e 180","Superior a 180")))))))</f>
        <v/>
      </c>
    </row>
    <row r="6340">
      <c r="A6340" t="inlineStr">
        <is>
          <t>Q025L017</t>
        </is>
      </c>
      <c r="B6340" t="inlineStr">
        <is>
          <t>ANTONIO BAZILIO NETO</t>
        </is>
      </c>
      <c r="C6340" t="n">
        <v>1</v>
      </c>
      <c r="D6340" t="inlineStr">
        <is>
          <t>IPCA</t>
        </is>
      </c>
      <c r="E6340" t="n">
        <v>0</v>
      </c>
      <c r="F6340" t="inlineStr">
        <is>
          <t>MENSAL</t>
        </is>
      </c>
      <c r="G6340" t="n">
        <v>45361</v>
      </c>
      <c r="H6340" t="n">
        <v>45361</v>
      </c>
      <c r="I6340" t="n">
        <v>44</v>
      </c>
      <c r="J6340" t="inlineStr">
        <is>
          <t>CARTEIRA</t>
        </is>
      </c>
      <c r="K6340" t="inlineStr">
        <is>
          <t>CONTRATO</t>
        </is>
      </c>
      <c r="L6340" t="n">
        <v>3266.51</v>
      </c>
      <c r="M6340" t="inlineStr">
        <is>
          <t>IBIRAPITANGA FASE 3</t>
        </is>
      </c>
      <c r="N6340" s="142">
        <f>DATE(YEAR(G6340),MONTH(G6340),1)</f>
        <v/>
      </c>
      <c r="O6340" s="132">
        <f>IF(G6340&gt;$K$3,"Futuro","Atraso")</f>
        <v/>
      </c>
      <c r="P6340">
        <f>12*(YEAR(G6340)-YEAR($K$3))+(MONTH(G6340)-MONTH($K$3))</f>
        <v/>
      </c>
      <c r="Q6340" s="366">
        <f>IF(M6340="IBIRAPITANGA FASE 3",IF(O6340="Atraso",L6340,L6340/(1+$I$2)^P6340),IF(O6340="Atraso",L6340,L6340/(1+$I$1)^P6340))</f>
        <v/>
      </c>
      <c r="R6340">
        <f>IF(O6340="Atraso",$K$3-G6340,0)</f>
        <v/>
      </c>
      <c r="S6340">
        <f>IF(R6340&lt;=15,"Até 15",IF(R6340&lt;=30,"Entre 15 e 30",IF(R6340&lt;=60,"Entre 30 e 60",IF(R6340&lt;=90,"Entre 60 e 90",IF(R6340&lt;=120,"Entre 90 e 120",IF(R6340&lt;=150,"Entre 120 e 150",IF(R6340&lt;=180,"Entre 150 e 180","Superior a 180")))))))</f>
        <v/>
      </c>
    </row>
    <row r="6341">
      <c r="A6341" t="inlineStr">
        <is>
          <t>Q025L017</t>
        </is>
      </c>
      <c r="B6341" t="inlineStr">
        <is>
          <t>ANTONIO BAZILIO NETO</t>
        </is>
      </c>
      <c r="C6341" t="n">
        <v>1</v>
      </c>
      <c r="D6341" t="inlineStr">
        <is>
          <t>IPCA</t>
        </is>
      </c>
      <c r="E6341" t="n">
        <v>0</v>
      </c>
      <c r="F6341" t="inlineStr">
        <is>
          <t>MENSAL</t>
        </is>
      </c>
      <c r="G6341" t="n">
        <v>45392</v>
      </c>
      <c r="H6341" t="n">
        <v>45392</v>
      </c>
      <c r="I6341" t="n">
        <v>45</v>
      </c>
      <c r="J6341" t="inlineStr">
        <is>
          <t>CARTEIRA</t>
        </is>
      </c>
      <c r="K6341" t="inlineStr">
        <is>
          <t>CONTRATO</t>
        </is>
      </c>
      <c r="L6341" t="n">
        <v>3266.51</v>
      </c>
      <c r="M6341" t="inlineStr">
        <is>
          <t>IBIRAPITANGA FASE 3</t>
        </is>
      </c>
      <c r="N6341" s="142">
        <f>DATE(YEAR(G6341),MONTH(G6341),1)</f>
        <v/>
      </c>
      <c r="O6341" s="132">
        <f>IF(G6341&gt;$K$3,"Futuro","Atraso")</f>
        <v/>
      </c>
      <c r="P6341">
        <f>12*(YEAR(G6341)-YEAR($K$3))+(MONTH(G6341)-MONTH($K$3))</f>
        <v/>
      </c>
      <c r="Q6341" s="366">
        <f>IF(M6341="IBIRAPITANGA FASE 3",IF(O6341="Atraso",L6341,L6341/(1+$I$2)^P6341),IF(O6341="Atraso",L6341,L6341/(1+$I$1)^P6341))</f>
        <v/>
      </c>
      <c r="R6341">
        <f>IF(O6341="Atraso",$K$3-G6341,0)</f>
        <v/>
      </c>
      <c r="S6341">
        <f>IF(R6341&lt;=15,"Até 15",IF(R6341&lt;=30,"Entre 15 e 30",IF(R6341&lt;=60,"Entre 30 e 60",IF(R6341&lt;=90,"Entre 60 e 90",IF(R6341&lt;=120,"Entre 90 e 120",IF(R6341&lt;=150,"Entre 120 e 150",IF(R6341&lt;=180,"Entre 150 e 180","Superior a 180")))))))</f>
        <v/>
      </c>
    </row>
    <row r="6342">
      <c r="A6342" t="inlineStr">
        <is>
          <t>Q025L017</t>
        </is>
      </c>
      <c r="B6342" t="inlineStr">
        <is>
          <t>ANTONIO BAZILIO NETO</t>
        </is>
      </c>
      <c r="C6342" t="n">
        <v>1</v>
      </c>
      <c r="D6342" t="inlineStr">
        <is>
          <t>IPCA</t>
        </is>
      </c>
      <c r="E6342" t="n">
        <v>0</v>
      </c>
      <c r="F6342" t="inlineStr">
        <is>
          <t>MENSAL</t>
        </is>
      </c>
      <c r="G6342" t="n">
        <v>45422</v>
      </c>
      <c r="H6342" t="n">
        <v>45422</v>
      </c>
      <c r="I6342" t="n">
        <v>46</v>
      </c>
      <c r="J6342" t="inlineStr">
        <is>
          <t>CARTEIRA</t>
        </is>
      </c>
      <c r="K6342" t="inlineStr">
        <is>
          <t>CONTRATO</t>
        </is>
      </c>
      <c r="L6342" t="n">
        <v>3266.51</v>
      </c>
      <c r="M6342" t="inlineStr">
        <is>
          <t>IBIRAPITANGA FASE 3</t>
        </is>
      </c>
      <c r="N6342" s="142">
        <f>DATE(YEAR(G6342),MONTH(G6342),1)</f>
        <v/>
      </c>
      <c r="O6342" s="132">
        <f>IF(G6342&gt;$K$3,"Futuro","Atraso")</f>
        <v/>
      </c>
      <c r="P6342">
        <f>12*(YEAR(G6342)-YEAR($K$3))+(MONTH(G6342)-MONTH($K$3))</f>
        <v/>
      </c>
      <c r="Q6342" s="366">
        <f>IF(M6342="IBIRAPITANGA FASE 3",IF(O6342="Atraso",L6342,L6342/(1+$I$2)^P6342),IF(O6342="Atraso",L6342,L6342/(1+$I$1)^P6342))</f>
        <v/>
      </c>
      <c r="R6342">
        <f>IF(O6342="Atraso",$K$3-G6342,0)</f>
        <v/>
      </c>
      <c r="S6342">
        <f>IF(R6342&lt;=15,"Até 15",IF(R6342&lt;=30,"Entre 15 e 30",IF(R6342&lt;=60,"Entre 30 e 60",IF(R6342&lt;=90,"Entre 60 e 90",IF(R6342&lt;=120,"Entre 90 e 120",IF(R6342&lt;=150,"Entre 120 e 150",IF(R6342&lt;=180,"Entre 150 e 180","Superior a 180")))))))</f>
        <v/>
      </c>
    </row>
    <row r="6343">
      <c r="A6343" t="inlineStr">
        <is>
          <t>Q025L017</t>
        </is>
      </c>
      <c r="B6343" t="inlineStr">
        <is>
          <t>ANTONIO BAZILIO NETO</t>
        </is>
      </c>
      <c r="C6343" t="n">
        <v>1</v>
      </c>
      <c r="D6343" t="inlineStr">
        <is>
          <t>IPCA</t>
        </is>
      </c>
      <c r="E6343" t="n">
        <v>0</v>
      </c>
      <c r="F6343" t="inlineStr">
        <is>
          <t>MENSAL</t>
        </is>
      </c>
      <c r="G6343" t="n">
        <v>45453</v>
      </c>
      <c r="H6343" t="n">
        <v>45453</v>
      </c>
      <c r="I6343" t="n">
        <v>47</v>
      </c>
      <c r="J6343" t="inlineStr">
        <is>
          <t>CARTEIRA</t>
        </is>
      </c>
      <c r="K6343" t="inlineStr">
        <is>
          <t>CONTRATO</t>
        </is>
      </c>
      <c r="L6343" t="n">
        <v>3266.51</v>
      </c>
      <c r="M6343" t="inlineStr">
        <is>
          <t>IBIRAPITANGA FASE 3</t>
        </is>
      </c>
      <c r="N6343" s="142">
        <f>DATE(YEAR(G6343),MONTH(G6343),1)</f>
        <v/>
      </c>
      <c r="O6343" s="132">
        <f>IF(G6343&gt;$K$3,"Futuro","Atraso")</f>
        <v/>
      </c>
      <c r="P6343">
        <f>12*(YEAR(G6343)-YEAR($K$3))+(MONTH(G6343)-MONTH($K$3))</f>
        <v/>
      </c>
      <c r="Q6343" s="366">
        <f>IF(M6343="IBIRAPITANGA FASE 3",IF(O6343="Atraso",L6343,L6343/(1+$I$2)^P6343),IF(O6343="Atraso",L6343,L6343/(1+$I$1)^P6343))</f>
        <v/>
      </c>
      <c r="R6343">
        <f>IF(O6343="Atraso",$K$3-G6343,0)</f>
        <v/>
      </c>
      <c r="S6343">
        <f>IF(R6343&lt;=15,"Até 15",IF(R6343&lt;=30,"Entre 15 e 30",IF(R6343&lt;=60,"Entre 30 e 60",IF(R6343&lt;=90,"Entre 60 e 90",IF(R6343&lt;=120,"Entre 90 e 120",IF(R6343&lt;=150,"Entre 120 e 150",IF(R6343&lt;=180,"Entre 150 e 180","Superior a 180")))))))</f>
        <v/>
      </c>
    </row>
    <row r="6344">
      <c r="A6344" t="inlineStr">
        <is>
          <t>Q025L017</t>
        </is>
      </c>
      <c r="B6344" t="inlineStr">
        <is>
          <t>ANTONIO BAZILIO NETO</t>
        </is>
      </c>
      <c r="C6344" t="n">
        <v>1</v>
      </c>
      <c r="D6344" t="inlineStr">
        <is>
          <t>IPCA</t>
        </is>
      </c>
      <c r="E6344" t="n">
        <v>0</v>
      </c>
      <c r="F6344" t="inlineStr">
        <is>
          <t>MENSAL</t>
        </is>
      </c>
      <c r="G6344" t="n">
        <v>45483</v>
      </c>
      <c r="H6344" t="n">
        <v>45483</v>
      </c>
      <c r="I6344" t="n">
        <v>48</v>
      </c>
      <c r="J6344" t="inlineStr">
        <is>
          <t>CARTEIRA</t>
        </is>
      </c>
      <c r="K6344" t="inlineStr">
        <is>
          <t>CONTRATO</t>
        </is>
      </c>
      <c r="L6344" t="n">
        <v>3266.51</v>
      </c>
      <c r="M6344" t="inlineStr">
        <is>
          <t>IBIRAPITANGA FASE 3</t>
        </is>
      </c>
      <c r="N6344" s="142">
        <f>DATE(YEAR(G6344),MONTH(G6344),1)</f>
        <v/>
      </c>
      <c r="O6344" s="132">
        <f>IF(G6344&gt;$K$3,"Futuro","Atraso")</f>
        <v/>
      </c>
      <c r="P6344">
        <f>12*(YEAR(G6344)-YEAR($K$3))+(MONTH(G6344)-MONTH($K$3))</f>
        <v/>
      </c>
      <c r="Q6344" s="366">
        <f>IF(M6344="IBIRAPITANGA FASE 3",IF(O6344="Atraso",L6344,L6344/(1+$I$2)^P6344),IF(O6344="Atraso",L6344,L6344/(1+$I$1)^P6344))</f>
        <v/>
      </c>
      <c r="R6344">
        <f>IF(O6344="Atraso",$K$3-G6344,0)</f>
        <v/>
      </c>
      <c r="S6344">
        <f>IF(R6344&lt;=15,"Até 15",IF(R6344&lt;=30,"Entre 15 e 30",IF(R6344&lt;=60,"Entre 30 e 60",IF(R6344&lt;=90,"Entre 60 e 90",IF(R6344&lt;=120,"Entre 90 e 120",IF(R6344&lt;=150,"Entre 120 e 150",IF(R6344&lt;=180,"Entre 150 e 180","Superior a 180")))))))</f>
        <v/>
      </c>
    </row>
    <row r="6345">
      <c r="A6345" t="inlineStr">
        <is>
          <t>Q025L017</t>
        </is>
      </c>
      <c r="B6345" t="inlineStr">
        <is>
          <t>ANTONIO BAZILIO NETO</t>
        </is>
      </c>
      <c r="C6345" t="n">
        <v>1</v>
      </c>
      <c r="D6345" t="inlineStr">
        <is>
          <t>IPCA</t>
        </is>
      </c>
      <c r="E6345" t="n">
        <v>0</v>
      </c>
      <c r="F6345" t="inlineStr">
        <is>
          <t>MENSAL</t>
        </is>
      </c>
      <c r="G6345" t="n">
        <v>45514</v>
      </c>
      <c r="H6345" t="n">
        <v>45514</v>
      </c>
      <c r="I6345" t="n">
        <v>4</v>
      </c>
      <c r="J6345" t="inlineStr">
        <is>
          <t>CARTEIRA</t>
        </is>
      </c>
      <c r="K6345" t="inlineStr">
        <is>
          <t>CONTRATO</t>
        </is>
      </c>
      <c r="L6345" t="n">
        <v>12567.05</v>
      </c>
      <c r="M6345" t="inlineStr">
        <is>
          <t>IBIRAPITANGA FASE 3</t>
        </is>
      </c>
      <c r="N6345" s="142">
        <f>DATE(YEAR(G6345),MONTH(G6345),1)</f>
        <v/>
      </c>
      <c r="O6345" s="132">
        <f>IF(G6345&gt;$K$3,"Futuro","Atraso")</f>
        <v/>
      </c>
      <c r="P6345">
        <f>12*(YEAR(G6345)-YEAR($K$3))+(MONTH(G6345)-MONTH($K$3))</f>
        <v/>
      </c>
      <c r="Q6345" s="366">
        <f>IF(M6345="IBIRAPITANGA FASE 3",IF(O6345="Atraso",L6345,L6345/(1+$I$2)^P6345),IF(O6345="Atraso",L6345,L6345/(1+$I$1)^P6345))</f>
        <v/>
      </c>
      <c r="R6345">
        <f>IF(O6345="Atraso",$K$3-G6345,0)</f>
        <v/>
      </c>
      <c r="S6345">
        <f>IF(R6345&lt;=15,"Até 15",IF(R6345&lt;=30,"Entre 15 e 30",IF(R6345&lt;=60,"Entre 30 e 60",IF(R6345&lt;=90,"Entre 60 e 90",IF(R6345&lt;=120,"Entre 90 e 120",IF(R6345&lt;=150,"Entre 120 e 150",IF(R6345&lt;=180,"Entre 150 e 180","Superior a 180")))))))</f>
        <v/>
      </c>
    </row>
    <row r="6346">
      <c r="A6346" t="inlineStr">
        <is>
          <t>Q025L020</t>
        </is>
      </c>
      <c r="B6346" t="inlineStr">
        <is>
          <t>RICHARD MCNAUGHT</t>
        </is>
      </c>
      <c r="C6346" t="n">
        <v>1</v>
      </c>
      <c r="D6346" t="inlineStr">
        <is>
          <t>IPCA</t>
        </is>
      </c>
      <c r="E6346" t="n">
        <v>0</v>
      </c>
      <c r="F6346" t="inlineStr">
        <is>
          <t>MENSAL</t>
        </is>
      </c>
      <c r="G6346" t="n">
        <v>45245</v>
      </c>
      <c r="H6346" t="n">
        <v>45245</v>
      </c>
      <c r="I6346" t="n">
        <v>31</v>
      </c>
      <c r="J6346" t="inlineStr">
        <is>
          <t>CARTEIRA</t>
        </is>
      </c>
      <c r="K6346" t="inlineStr">
        <is>
          <t>CONTRATO</t>
        </is>
      </c>
      <c r="L6346" t="n">
        <v>4883.2</v>
      </c>
      <c r="M6346" t="inlineStr">
        <is>
          <t>IBIRAPITANGA FASE 3</t>
        </is>
      </c>
      <c r="N6346" s="142">
        <f>DATE(YEAR(G6346),MONTH(G6346),1)</f>
        <v/>
      </c>
      <c r="O6346" s="132">
        <f>IF(G6346&gt;$K$3,"Futuro","Atraso")</f>
        <v/>
      </c>
      <c r="P6346">
        <f>12*(YEAR(G6346)-YEAR($K$3))+(MONTH(G6346)-MONTH($K$3))</f>
        <v/>
      </c>
      <c r="Q6346" s="366">
        <f>IF(M6346="IBIRAPITANGA FASE 3",IF(O6346="Atraso",L6346,L6346/(1+$I$2)^P6346),IF(O6346="Atraso",L6346,L6346/(1+$I$1)^P6346))</f>
        <v/>
      </c>
      <c r="R6346">
        <f>IF(O6346="Atraso",$K$3-G6346,0)</f>
        <v/>
      </c>
      <c r="S6346">
        <f>IF(R6346&lt;=15,"Até 15",IF(R6346&lt;=30,"Entre 15 e 30",IF(R6346&lt;=60,"Entre 30 e 60",IF(R6346&lt;=90,"Entre 60 e 90",IF(R6346&lt;=120,"Entre 90 e 120",IF(R6346&lt;=150,"Entre 120 e 150",IF(R6346&lt;=180,"Entre 150 e 180","Superior a 180")))))))</f>
        <v/>
      </c>
    </row>
    <row r="6347">
      <c r="A6347" t="inlineStr">
        <is>
          <t>Q025L020</t>
        </is>
      </c>
      <c r="B6347" t="inlineStr">
        <is>
          <t>RICHARD MCNAUGHT</t>
        </is>
      </c>
      <c r="C6347" t="n">
        <v>1</v>
      </c>
      <c r="D6347" t="inlineStr">
        <is>
          <t>IPCA</t>
        </is>
      </c>
      <c r="E6347" t="n">
        <v>0</v>
      </c>
      <c r="F6347" t="inlineStr">
        <is>
          <t>MENSAL</t>
        </is>
      </c>
      <c r="G6347" t="n">
        <v>45275</v>
      </c>
      <c r="H6347" t="n">
        <v>45275</v>
      </c>
      <c r="I6347" t="n">
        <v>32</v>
      </c>
      <c r="J6347" t="inlineStr">
        <is>
          <t>CARTEIRA</t>
        </is>
      </c>
      <c r="K6347" t="inlineStr">
        <is>
          <t>CONTRATO</t>
        </is>
      </c>
      <c r="L6347" t="n">
        <v>4883.2</v>
      </c>
      <c r="M6347" t="inlineStr">
        <is>
          <t>IBIRAPITANGA FASE 3</t>
        </is>
      </c>
      <c r="N6347" s="142">
        <f>DATE(YEAR(G6347),MONTH(G6347),1)</f>
        <v/>
      </c>
      <c r="O6347" s="132">
        <f>IF(G6347&gt;$K$3,"Futuro","Atraso")</f>
        <v/>
      </c>
      <c r="P6347">
        <f>12*(YEAR(G6347)-YEAR($K$3))+(MONTH(G6347)-MONTH($K$3))</f>
        <v/>
      </c>
      <c r="Q6347" s="366">
        <f>IF(M6347="IBIRAPITANGA FASE 3",IF(O6347="Atraso",L6347,L6347/(1+$I$2)^P6347),IF(O6347="Atraso",L6347,L6347/(1+$I$1)^P6347))</f>
        <v/>
      </c>
      <c r="R6347">
        <f>IF(O6347="Atraso",$K$3-G6347,0)</f>
        <v/>
      </c>
      <c r="S6347">
        <f>IF(R6347&lt;=15,"Até 15",IF(R6347&lt;=30,"Entre 15 e 30",IF(R6347&lt;=60,"Entre 30 e 60",IF(R6347&lt;=90,"Entre 60 e 90",IF(R6347&lt;=120,"Entre 90 e 120",IF(R6347&lt;=150,"Entre 120 e 150",IF(R6347&lt;=180,"Entre 150 e 180","Superior a 180")))))))</f>
        <v/>
      </c>
    </row>
    <row r="6348">
      <c r="A6348" t="inlineStr">
        <is>
          <t>Q025L020</t>
        </is>
      </c>
      <c r="B6348" t="inlineStr">
        <is>
          <t>RICHARD MCNAUGHT</t>
        </is>
      </c>
      <c r="C6348" t="n">
        <v>1</v>
      </c>
      <c r="D6348" t="inlineStr">
        <is>
          <t>IPCA</t>
        </is>
      </c>
      <c r="E6348" t="n">
        <v>0</v>
      </c>
      <c r="F6348" t="inlineStr">
        <is>
          <t>MENSAL</t>
        </is>
      </c>
      <c r="G6348" t="n">
        <v>45306</v>
      </c>
      <c r="H6348" t="n">
        <v>45306</v>
      </c>
      <c r="I6348" t="n">
        <v>33</v>
      </c>
      <c r="J6348" t="inlineStr">
        <is>
          <t>CARTEIRA</t>
        </is>
      </c>
      <c r="K6348" t="inlineStr">
        <is>
          <t>CONTRATO</t>
        </is>
      </c>
      <c r="L6348" t="n">
        <v>4883.2</v>
      </c>
      <c r="M6348" t="inlineStr">
        <is>
          <t>IBIRAPITANGA FASE 3</t>
        </is>
      </c>
      <c r="N6348" s="142">
        <f>DATE(YEAR(G6348),MONTH(G6348),1)</f>
        <v/>
      </c>
      <c r="O6348" s="132">
        <f>IF(G6348&gt;$K$3,"Futuro","Atraso")</f>
        <v/>
      </c>
      <c r="P6348">
        <f>12*(YEAR(G6348)-YEAR($K$3))+(MONTH(G6348)-MONTH($K$3))</f>
        <v/>
      </c>
      <c r="Q6348" s="366">
        <f>IF(M6348="IBIRAPITANGA FASE 3",IF(O6348="Atraso",L6348,L6348/(1+$I$2)^P6348),IF(O6348="Atraso",L6348,L6348/(1+$I$1)^P6348))</f>
        <v/>
      </c>
      <c r="R6348">
        <f>IF(O6348="Atraso",$K$3-G6348,0)</f>
        <v/>
      </c>
      <c r="S6348">
        <f>IF(R6348&lt;=15,"Até 15",IF(R6348&lt;=30,"Entre 15 e 30",IF(R6348&lt;=60,"Entre 30 e 60",IF(R6348&lt;=90,"Entre 60 e 90",IF(R6348&lt;=120,"Entre 90 e 120",IF(R6348&lt;=150,"Entre 120 e 150",IF(R6348&lt;=180,"Entre 150 e 180","Superior a 180")))))))</f>
        <v/>
      </c>
    </row>
    <row r="6349">
      <c r="A6349" t="inlineStr">
        <is>
          <t>Q025L020</t>
        </is>
      </c>
      <c r="B6349" t="inlineStr">
        <is>
          <t>RICHARD MCNAUGHT</t>
        </is>
      </c>
      <c r="C6349" t="n">
        <v>1</v>
      </c>
      <c r="D6349" t="inlineStr">
        <is>
          <t>IPCA</t>
        </is>
      </c>
      <c r="E6349" t="n">
        <v>0</v>
      </c>
      <c r="F6349" t="inlineStr">
        <is>
          <t>MENSAL</t>
        </is>
      </c>
      <c r="G6349" t="n">
        <v>45337</v>
      </c>
      <c r="H6349" t="n">
        <v>45337</v>
      </c>
      <c r="I6349" t="n">
        <v>34</v>
      </c>
      <c r="J6349" t="inlineStr">
        <is>
          <t>CARTEIRA</t>
        </is>
      </c>
      <c r="K6349" t="inlineStr">
        <is>
          <t>CONTRATO</t>
        </is>
      </c>
      <c r="L6349" t="n">
        <v>4883.2</v>
      </c>
      <c r="M6349" t="inlineStr">
        <is>
          <t>IBIRAPITANGA FASE 3</t>
        </is>
      </c>
      <c r="N6349" s="142">
        <f>DATE(YEAR(G6349),MONTH(G6349),1)</f>
        <v/>
      </c>
      <c r="O6349" s="132">
        <f>IF(G6349&gt;$K$3,"Futuro","Atraso")</f>
        <v/>
      </c>
      <c r="P6349">
        <f>12*(YEAR(G6349)-YEAR($K$3))+(MONTH(G6349)-MONTH($K$3))</f>
        <v/>
      </c>
      <c r="Q6349" s="366">
        <f>IF(M6349="IBIRAPITANGA FASE 3",IF(O6349="Atraso",L6349,L6349/(1+$I$2)^P6349),IF(O6349="Atraso",L6349,L6349/(1+$I$1)^P6349))</f>
        <v/>
      </c>
      <c r="R6349">
        <f>IF(O6349="Atraso",$K$3-G6349,0)</f>
        <v/>
      </c>
      <c r="S6349">
        <f>IF(R6349&lt;=15,"Até 15",IF(R6349&lt;=30,"Entre 15 e 30",IF(R6349&lt;=60,"Entre 30 e 60",IF(R6349&lt;=90,"Entre 60 e 90",IF(R6349&lt;=120,"Entre 90 e 120",IF(R6349&lt;=150,"Entre 120 e 150",IF(R6349&lt;=180,"Entre 150 e 180","Superior a 180")))))))</f>
        <v/>
      </c>
    </row>
    <row r="6350">
      <c r="A6350" t="inlineStr">
        <is>
          <t>Q025L020</t>
        </is>
      </c>
      <c r="B6350" t="inlineStr">
        <is>
          <t>RICHARD MCNAUGHT</t>
        </is>
      </c>
      <c r="C6350" t="n">
        <v>1</v>
      </c>
      <c r="D6350" t="inlineStr">
        <is>
          <t>IPCA</t>
        </is>
      </c>
      <c r="E6350" t="n">
        <v>0</v>
      </c>
      <c r="F6350" t="inlineStr">
        <is>
          <t>MENSAL</t>
        </is>
      </c>
      <c r="G6350" t="n">
        <v>45366</v>
      </c>
      <c r="H6350" t="n">
        <v>45366</v>
      </c>
      <c r="I6350" t="n">
        <v>35</v>
      </c>
      <c r="J6350" t="inlineStr">
        <is>
          <t>CARTEIRA</t>
        </is>
      </c>
      <c r="K6350" t="inlineStr">
        <is>
          <t>CONTRATO</t>
        </is>
      </c>
      <c r="L6350" t="n">
        <v>4883.2</v>
      </c>
      <c r="M6350" t="inlineStr">
        <is>
          <t>IBIRAPITANGA FASE 3</t>
        </is>
      </c>
      <c r="N6350" s="142">
        <f>DATE(YEAR(G6350),MONTH(G6350),1)</f>
        <v/>
      </c>
      <c r="O6350" s="132">
        <f>IF(G6350&gt;$K$3,"Futuro","Atraso")</f>
        <v/>
      </c>
      <c r="P6350">
        <f>12*(YEAR(G6350)-YEAR($K$3))+(MONTH(G6350)-MONTH($K$3))</f>
        <v/>
      </c>
      <c r="Q6350" s="366">
        <f>IF(M6350="IBIRAPITANGA FASE 3",IF(O6350="Atraso",L6350,L6350/(1+$I$2)^P6350),IF(O6350="Atraso",L6350,L6350/(1+$I$1)^P6350))</f>
        <v/>
      </c>
      <c r="R6350">
        <f>IF(O6350="Atraso",$K$3-G6350,0)</f>
        <v/>
      </c>
      <c r="S6350">
        <f>IF(R6350&lt;=15,"Até 15",IF(R6350&lt;=30,"Entre 15 e 30",IF(R6350&lt;=60,"Entre 30 e 60",IF(R6350&lt;=90,"Entre 60 e 90",IF(R6350&lt;=120,"Entre 90 e 120",IF(R6350&lt;=150,"Entre 120 e 150",IF(R6350&lt;=180,"Entre 150 e 180","Superior a 180")))))))</f>
        <v/>
      </c>
    </row>
    <row r="6351">
      <c r="A6351" t="inlineStr">
        <is>
          <t>Q025L020</t>
        </is>
      </c>
      <c r="B6351" t="inlineStr">
        <is>
          <t>RICHARD MCNAUGHT</t>
        </is>
      </c>
      <c r="C6351" t="n">
        <v>1</v>
      </c>
      <c r="D6351" t="inlineStr">
        <is>
          <t>IPCA</t>
        </is>
      </c>
      <c r="E6351" t="n">
        <v>0</v>
      </c>
      <c r="F6351" t="inlineStr">
        <is>
          <t>MENSAL</t>
        </is>
      </c>
      <c r="G6351" t="n">
        <v>45397</v>
      </c>
      <c r="H6351" t="n">
        <v>45397</v>
      </c>
      <c r="I6351" t="n">
        <v>36</v>
      </c>
      <c r="J6351" t="inlineStr">
        <is>
          <t>CARTEIRA</t>
        </is>
      </c>
      <c r="K6351" t="inlineStr">
        <is>
          <t>CONTRATO</t>
        </is>
      </c>
      <c r="L6351" t="n">
        <v>4883.2</v>
      </c>
      <c r="M6351" t="inlineStr">
        <is>
          <t>IBIRAPITANGA FASE 3</t>
        </is>
      </c>
      <c r="N6351" s="142">
        <f>DATE(YEAR(G6351),MONTH(G6351),1)</f>
        <v/>
      </c>
      <c r="O6351" s="132">
        <f>IF(G6351&gt;$K$3,"Futuro","Atraso")</f>
        <v/>
      </c>
      <c r="P6351">
        <f>12*(YEAR(G6351)-YEAR($K$3))+(MONTH(G6351)-MONTH($K$3))</f>
        <v/>
      </c>
      <c r="Q6351" s="366">
        <f>IF(M6351="IBIRAPITANGA FASE 3",IF(O6351="Atraso",L6351,L6351/(1+$I$2)^P6351),IF(O6351="Atraso",L6351,L6351/(1+$I$1)^P6351))</f>
        <v/>
      </c>
      <c r="R6351">
        <f>IF(O6351="Atraso",$K$3-G6351,0)</f>
        <v/>
      </c>
      <c r="S6351">
        <f>IF(R6351&lt;=15,"Até 15",IF(R6351&lt;=30,"Entre 15 e 30",IF(R6351&lt;=60,"Entre 30 e 60",IF(R6351&lt;=90,"Entre 60 e 90",IF(R6351&lt;=120,"Entre 90 e 120",IF(R6351&lt;=150,"Entre 120 e 150",IF(R6351&lt;=180,"Entre 150 e 180","Superior a 180")))))))</f>
        <v/>
      </c>
    </row>
    <row r="6352">
      <c r="A6352" t="inlineStr">
        <is>
          <t>Q025L020</t>
        </is>
      </c>
      <c r="B6352" t="inlineStr">
        <is>
          <t>RICHARD MCNAUGHT</t>
        </is>
      </c>
      <c r="C6352" t="n">
        <v>1</v>
      </c>
      <c r="D6352" t="inlineStr">
        <is>
          <t>IPCA</t>
        </is>
      </c>
      <c r="E6352" t="n">
        <v>0</v>
      </c>
      <c r="F6352" t="inlineStr">
        <is>
          <t>MENSAL</t>
        </is>
      </c>
      <c r="G6352" t="n">
        <v>45427</v>
      </c>
      <c r="H6352" t="n">
        <v>45427</v>
      </c>
      <c r="I6352" t="n">
        <v>37</v>
      </c>
      <c r="J6352" t="inlineStr">
        <is>
          <t>CARTEIRA</t>
        </is>
      </c>
      <c r="K6352" t="inlineStr">
        <is>
          <t>CONTRATO</t>
        </is>
      </c>
      <c r="L6352" t="n">
        <v>4883.2</v>
      </c>
      <c r="M6352" t="inlineStr">
        <is>
          <t>IBIRAPITANGA FASE 3</t>
        </is>
      </c>
      <c r="N6352" s="142">
        <f>DATE(YEAR(G6352),MONTH(G6352),1)</f>
        <v/>
      </c>
      <c r="O6352" s="132">
        <f>IF(G6352&gt;$K$3,"Futuro","Atraso")</f>
        <v/>
      </c>
      <c r="P6352">
        <f>12*(YEAR(G6352)-YEAR($K$3))+(MONTH(G6352)-MONTH($K$3))</f>
        <v/>
      </c>
      <c r="Q6352" s="366">
        <f>IF(M6352="IBIRAPITANGA FASE 3",IF(O6352="Atraso",L6352,L6352/(1+$I$2)^P6352),IF(O6352="Atraso",L6352,L6352/(1+$I$1)^P6352))</f>
        <v/>
      </c>
      <c r="R6352">
        <f>IF(O6352="Atraso",$K$3-G6352,0)</f>
        <v/>
      </c>
      <c r="S6352">
        <f>IF(R6352&lt;=15,"Até 15",IF(R6352&lt;=30,"Entre 15 e 30",IF(R6352&lt;=60,"Entre 30 e 60",IF(R6352&lt;=90,"Entre 60 e 90",IF(R6352&lt;=120,"Entre 90 e 120",IF(R6352&lt;=150,"Entre 120 e 150",IF(R6352&lt;=180,"Entre 150 e 180","Superior a 180")))))))</f>
        <v/>
      </c>
    </row>
    <row r="6353">
      <c r="A6353" t="inlineStr">
        <is>
          <t>Q025L020</t>
        </is>
      </c>
      <c r="B6353" t="inlineStr">
        <is>
          <t>RICHARD MCNAUGHT</t>
        </is>
      </c>
      <c r="C6353" t="n">
        <v>1</v>
      </c>
      <c r="D6353" t="inlineStr">
        <is>
          <t>IPCA</t>
        </is>
      </c>
      <c r="E6353" t="n">
        <v>0</v>
      </c>
      <c r="F6353" t="inlineStr">
        <is>
          <t>MENSAL</t>
        </is>
      </c>
      <c r="G6353" t="n">
        <v>45458</v>
      </c>
      <c r="H6353" t="n">
        <v>45458</v>
      </c>
      <c r="I6353" t="n">
        <v>38</v>
      </c>
      <c r="J6353" t="inlineStr">
        <is>
          <t>CARTEIRA</t>
        </is>
      </c>
      <c r="K6353" t="inlineStr">
        <is>
          <t>CONTRATO</t>
        </is>
      </c>
      <c r="L6353" t="n">
        <v>4883.2</v>
      </c>
      <c r="M6353" t="inlineStr">
        <is>
          <t>IBIRAPITANGA FASE 3</t>
        </is>
      </c>
      <c r="N6353" s="142">
        <f>DATE(YEAR(G6353),MONTH(G6353),1)</f>
        <v/>
      </c>
      <c r="O6353" s="132">
        <f>IF(G6353&gt;$K$3,"Futuro","Atraso")</f>
        <v/>
      </c>
      <c r="P6353">
        <f>12*(YEAR(G6353)-YEAR($K$3))+(MONTH(G6353)-MONTH($K$3))</f>
        <v/>
      </c>
      <c r="Q6353" s="366">
        <f>IF(M6353="IBIRAPITANGA FASE 3",IF(O6353="Atraso",L6353,L6353/(1+$I$2)^P6353),IF(O6353="Atraso",L6353,L6353/(1+$I$1)^P6353))</f>
        <v/>
      </c>
      <c r="R6353">
        <f>IF(O6353="Atraso",$K$3-G6353,0)</f>
        <v/>
      </c>
      <c r="S6353">
        <f>IF(R6353&lt;=15,"Até 15",IF(R6353&lt;=30,"Entre 15 e 30",IF(R6353&lt;=60,"Entre 30 e 60",IF(R6353&lt;=90,"Entre 60 e 90",IF(R6353&lt;=120,"Entre 90 e 120",IF(R6353&lt;=150,"Entre 120 e 150",IF(R6353&lt;=180,"Entre 150 e 180","Superior a 180")))))))</f>
        <v/>
      </c>
    </row>
    <row r="6354">
      <c r="A6354" t="inlineStr">
        <is>
          <t>Q025L020</t>
        </is>
      </c>
      <c r="B6354" t="inlineStr">
        <is>
          <t>RICHARD MCNAUGHT</t>
        </is>
      </c>
      <c r="C6354" t="n">
        <v>1</v>
      </c>
      <c r="D6354" t="inlineStr">
        <is>
          <t>IPCA</t>
        </is>
      </c>
      <c r="E6354" t="n">
        <v>0</v>
      </c>
      <c r="F6354" t="inlineStr">
        <is>
          <t>MENSAL</t>
        </is>
      </c>
      <c r="G6354" t="n">
        <v>45488</v>
      </c>
      <c r="H6354" t="n">
        <v>45488</v>
      </c>
      <c r="I6354" t="n">
        <v>39</v>
      </c>
      <c r="J6354" t="inlineStr">
        <is>
          <t>CARTEIRA</t>
        </is>
      </c>
      <c r="K6354" t="inlineStr">
        <is>
          <t>CONTRATO</t>
        </is>
      </c>
      <c r="L6354" t="n">
        <v>4883.2</v>
      </c>
      <c r="M6354" t="inlineStr">
        <is>
          <t>IBIRAPITANGA FASE 3</t>
        </is>
      </c>
      <c r="N6354" s="142">
        <f>DATE(YEAR(G6354),MONTH(G6354),1)</f>
        <v/>
      </c>
      <c r="O6354" s="132">
        <f>IF(G6354&gt;$K$3,"Futuro","Atraso")</f>
        <v/>
      </c>
      <c r="P6354">
        <f>12*(YEAR(G6354)-YEAR($K$3))+(MONTH(G6354)-MONTH($K$3))</f>
        <v/>
      </c>
      <c r="Q6354" s="366">
        <f>IF(M6354="IBIRAPITANGA FASE 3",IF(O6354="Atraso",L6354,L6354/(1+$I$2)^P6354),IF(O6354="Atraso",L6354,L6354/(1+$I$1)^P6354))</f>
        <v/>
      </c>
      <c r="R6354">
        <f>IF(O6354="Atraso",$K$3-G6354,0)</f>
        <v/>
      </c>
      <c r="S6354">
        <f>IF(R6354&lt;=15,"Até 15",IF(R6354&lt;=30,"Entre 15 e 30",IF(R6354&lt;=60,"Entre 30 e 60",IF(R6354&lt;=90,"Entre 60 e 90",IF(R6354&lt;=120,"Entre 90 e 120",IF(R6354&lt;=150,"Entre 120 e 150",IF(R6354&lt;=180,"Entre 150 e 180","Superior a 180")))))))</f>
        <v/>
      </c>
    </row>
    <row r="6355">
      <c r="A6355" t="inlineStr">
        <is>
          <t>Q025L020</t>
        </is>
      </c>
      <c r="B6355" t="inlineStr">
        <is>
          <t>RICHARD MCNAUGHT</t>
        </is>
      </c>
      <c r="C6355" t="n">
        <v>1</v>
      </c>
      <c r="D6355" t="inlineStr">
        <is>
          <t>IPCA</t>
        </is>
      </c>
      <c r="E6355" t="n">
        <v>0</v>
      </c>
      <c r="F6355" t="inlineStr">
        <is>
          <t>MENSAL</t>
        </is>
      </c>
      <c r="G6355" t="n">
        <v>45519</v>
      </c>
      <c r="H6355" t="n">
        <v>45519</v>
      </c>
      <c r="I6355" t="n">
        <v>40</v>
      </c>
      <c r="J6355" t="inlineStr">
        <is>
          <t>CARTEIRA</t>
        </is>
      </c>
      <c r="K6355" t="inlineStr">
        <is>
          <t>CONTRATO</t>
        </is>
      </c>
      <c r="L6355" t="n">
        <v>4883.2</v>
      </c>
      <c r="M6355" t="inlineStr">
        <is>
          <t>IBIRAPITANGA FASE 3</t>
        </is>
      </c>
      <c r="N6355" s="142">
        <f>DATE(YEAR(G6355),MONTH(G6355),1)</f>
        <v/>
      </c>
      <c r="O6355" s="132">
        <f>IF(G6355&gt;$K$3,"Futuro","Atraso")</f>
        <v/>
      </c>
      <c r="P6355">
        <f>12*(YEAR(G6355)-YEAR($K$3))+(MONTH(G6355)-MONTH($K$3))</f>
        <v/>
      </c>
      <c r="Q6355" s="366">
        <f>IF(M6355="IBIRAPITANGA FASE 3",IF(O6355="Atraso",L6355,L6355/(1+$I$2)^P6355),IF(O6355="Atraso",L6355,L6355/(1+$I$1)^P6355))</f>
        <v/>
      </c>
      <c r="R6355">
        <f>IF(O6355="Atraso",$K$3-G6355,0)</f>
        <v/>
      </c>
      <c r="S6355">
        <f>IF(R6355&lt;=15,"Até 15",IF(R6355&lt;=30,"Entre 15 e 30",IF(R6355&lt;=60,"Entre 30 e 60",IF(R6355&lt;=90,"Entre 60 e 90",IF(R6355&lt;=120,"Entre 90 e 120",IF(R6355&lt;=150,"Entre 120 e 150",IF(R6355&lt;=180,"Entre 150 e 180","Superior a 180")))))))</f>
        <v/>
      </c>
    </row>
    <row r="6356">
      <c r="A6356" t="inlineStr">
        <is>
          <t>Q025L020</t>
        </is>
      </c>
      <c r="B6356" t="inlineStr">
        <is>
          <t>RICHARD MCNAUGHT</t>
        </is>
      </c>
      <c r="C6356" t="n">
        <v>1</v>
      </c>
      <c r="D6356" t="inlineStr">
        <is>
          <t>IPCA</t>
        </is>
      </c>
      <c r="E6356" t="n">
        <v>0</v>
      </c>
      <c r="F6356" t="inlineStr">
        <is>
          <t>MENSAL</t>
        </is>
      </c>
      <c r="G6356" t="n">
        <v>45550</v>
      </c>
      <c r="H6356" t="n">
        <v>45550</v>
      </c>
      <c r="I6356" t="n">
        <v>41</v>
      </c>
      <c r="J6356" t="inlineStr">
        <is>
          <t>CARTEIRA</t>
        </is>
      </c>
      <c r="K6356" t="inlineStr">
        <is>
          <t>CONTRATO</t>
        </is>
      </c>
      <c r="L6356" t="n">
        <v>4883.2</v>
      </c>
      <c r="M6356" t="inlineStr">
        <is>
          <t>IBIRAPITANGA FASE 3</t>
        </is>
      </c>
      <c r="N6356" s="142">
        <f>DATE(YEAR(G6356),MONTH(G6356),1)</f>
        <v/>
      </c>
      <c r="O6356" s="132">
        <f>IF(G6356&gt;$K$3,"Futuro","Atraso")</f>
        <v/>
      </c>
      <c r="P6356">
        <f>12*(YEAR(G6356)-YEAR($K$3))+(MONTH(G6356)-MONTH($K$3))</f>
        <v/>
      </c>
      <c r="Q6356" s="366">
        <f>IF(M6356="IBIRAPITANGA FASE 3",IF(O6356="Atraso",L6356,L6356/(1+$I$2)^P6356),IF(O6356="Atraso",L6356,L6356/(1+$I$1)^P6356))</f>
        <v/>
      </c>
      <c r="R6356">
        <f>IF(O6356="Atraso",$K$3-G6356,0)</f>
        <v/>
      </c>
      <c r="S6356">
        <f>IF(R6356&lt;=15,"Até 15",IF(R6356&lt;=30,"Entre 15 e 30",IF(R6356&lt;=60,"Entre 30 e 60",IF(R6356&lt;=90,"Entre 60 e 90",IF(R6356&lt;=120,"Entre 90 e 120",IF(R6356&lt;=150,"Entre 120 e 150",IF(R6356&lt;=180,"Entre 150 e 180","Superior a 180")))))))</f>
        <v/>
      </c>
    </row>
    <row r="6357">
      <c r="A6357" t="inlineStr">
        <is>
          <t>Q025L020</t>
        </is>
      </c>
      <c r="B6357" t="inlineStr">
        <is>
          <t>RICHARD MCNAUGHT</t>
        </is>
      </c>
      <c r="C6357" t="n">
        <v>1</v>
      </c>
      <c r="D6357" t="inlineStr">
        <is>
          <t>IPCA</t>
        </is>
      </c>
      <c r="E6357" t="n">
        <v>0</v>
      </c>
      <c r="F6357" t="inlineStr">
        <is>
          <t>MENSAL</t>
        </is>
      </c>
      <c r="G6357" t="n">
        <v>45580</v>
      </c>
      <c r="H6357" t="n">
        <v>45580</v>
      </c>
      <c r="I6357" t="n">
        <v>42</v>
      </c>
      <c r="J6357" t="inlineStr">
        <is>
          <t>CARTEIRA</t>
        </is>
      </c>
      <c r="K6357" t="inlineStr">
        <is>
          <t>CONTRATO</t>
        </is>
      </c>
      <c r="L6357" t="n">
        <v>4883.2</v>
      </c>
      <c r="M6357" t="inlineStr">
        <is>
          <t>IBIRAPITANGA FASE 3</t>
        </is>
      </c>
      <c r="N6357" s="142">
        <f>DATE(YEAR(G6357),MONTH(G6357),1)</f>
        <v/>
      </c>
      <c r="O6357" s="132">
        <f>IF(G6357&gt;$K$3,"Futuro","Atraso")</f>
        <v/>
      </c>
      <c r="P6357">
        <f>12*(YEAR(G6357)-YEAR($K$3))+(MONTH(G6357)-MONTH($K$3))</f>
        <v/>
      </c>
      <c r="Q6357" s="366">
        <f>IF(M6357="IBIRAPITANGA FASE 3",IF(O6357="Atraso",L6357,L6357/(1+$I$2)^P6357),IF(O6357="Atraso",L6357,L6357/(1+$I$1)^P6357))</f>
        <v/>
      </c>
      <c r="R6357">
        <f>IF(O6357="Atraso",$K$3-G6357,0)</f>
        <v/>
      </c>
      <c r="S6357">
        <f>IF(R6357&lt;=15,"Até 15",IF(R6357&lt;=30,"Entre 15 e 30",IF(R6357&lt;=60,"Entre 30 e 60",IF(R6357&lt;=90,"Entre 60 e 90",IF(R6357&lt;=120,"Entre 90 e 120",IF(R6357&lt;=150,"Entre 120 e 150",IF(R6357&lt;=180,"Entre 150 e 180","Superior a 180")))))))</f>
        <v/>
      </c>
    </row>
    <row r="6358">
      <c r="A6358" t="inlineStr">
        <is>
          <t>Q025L020</t>
        </is>
      </c>
      <c r="B6358" t="inlineStr">
        <is>
          <t>RICHARD MCNAUGHT</t>
        </is>
      </c>
      <c r="C6358" t="n">
        <v>1</v>
      </c>
      <c r="D6358" t="inlineStr">
        <is>
          <t>IPCA</t>
        </is>
      </c>
      <c r="E6358" t="n">
        <v>0</v>
      </c>
      <c r="F6358" t="inlineStr">
        <is>
          <t>MENSAL</t>
        </is>
      </c>
      <c r="G6358" t="n">
        <v>45611</v>
      </c>
      <c r="H6358" t="n">
        <v>45611</v>
      </c>
      <c r="I6358" t="n">
        <v>43</v>
      </c>
      <c r="J6358" t="inlineStr">
        <is>
          <t>CARTEIRA</t>
        </is>
      </c>
      <c r="K6358" t="inlineStr">
        <is>
          <t>CONTRATO</t>
        </is>
      </c>
      <c r="L6358" t="n">
        <v>4883.2</v>
      </c>
      <c r="M6358" t="inlineStr">
        <is>
          <t>IBIRAPITANGA FASE 3</t>
        </is>
      </c>
      <c r="N6358" s="142">
        <f>DATE(YEAR(G6358),MONTH(G6358),1)</f>
        <v/>
      </c>
      <c r="O6358" s="132">
        <f>IF(G6358&gt;$K$3,"Futuro","Atraso")</f>
        <v/>
      </c>
      <c r="P6358">
        <f>12*(YEAR(G6358)-YEAR($K$3))+(MONTH(G6358)-MONTH($K$3))</f>
        <v/>
      </c>
      <c r="Q6358" s="366">
        <f>IF(M6358="IBIRAPITANGA FASE 3",IF(O6358="Atraso",L6358,L6358/(1+$I$2)^P6358),IF(O6358="Atraso",L6358,L6358/(1+$I$1)^P6358))</f>
        <v/>
      </c>
      <c r="R6358">
        <f>IF(O6358="Atraso",$K$3-G6358,0)</f>
        <v/>
      </c>
      <c r="S6358">
        <f>IF(R6358&lt;=15,"Até 15",IF(R6358&lt;=30,"Entre 15 e 30",IF(R6358&lt;=60,"Entre 30 e 60",IF(R6358&lt;=90,"Entre 60 e 90",IF(R6358&lt;=120,"Entre 90 e 120",IF(R6358&lt;=150,"Entre 120 e 150",IF(R6358&lt;=180,"Entre 150 e 180","Superior a 180")))))))</f>
        <v/>
      </c>
    </row>
    <row r="6359">
      <c r="A6359" t="inlineStr">
        <is>
          <t>Q025L020</t>
        </is>
      </c>
      <c r="B6359" t="inlineStr">
        <is>
          <t>RICHARD MCNAUGHT</t>
        </is>
      </c>
      <c r="C6359" t="n">
        <v>1</v>
      </c>
      <c r="D6359" t="inlineStr">
        <is>
          <t>IPCA</t>
        </is>
      </c>
      <c r="E6359" t="n">
        <v>0</v>
      </c>
      <c r="F6359" t="inlineStr">
        <is>
          <t>MENSAL</t>
        </is>
      </c>
      <c r="G6359" t="n">
        <v>45641</v>
      </c>
      <c r="H6359" t="n">
        <v>45641</v>
      </c>
      <c r="I6359" t="n">
        <v>44</v>
      </c>
      <c r="J6359" t="inlineStr">
        <is>
          <t>CARTEIRA</t>
        </is>
      </c>
      <c r="K6359" t="inlineStr">
        <is>
          <t>CONTRATO</t>
        </is>
      </c>
      <c r="L6359" t="n">
        <v>4883.2</v>
      </c>
      <c r="M6359" t="inlineStr">
        <is>
          <t>IBIRAPITANGA FASE 3</t>
        </is>
      </c>
      <c r="N6359" s="142">
        <f>DATE(YEAR(G6359),MONTH(G6359),1)</f>
        <v/>
      </c>
      <c r="O6359" s="132">
        <f>IF(G6359&gt;$K$3,"Futuro","Atraso")</f>
        <v/>
      </c>
      <c r="P6359">
        <f>12*(YEAR(G6359)-YEAR($K$3))+(MONTH(G6359)-MONTH($K$3))</f>
        <v/>
      </c>
      <c r="Q6359" s="366">
        <f>IF(M6359="IBIRAPITANGA FASE 3",IF(O6359="Atraso",L6359,L6359/(1+$I$2)^P6359),IF(O6359="Atraso",L6359,L6359/(1+$I$1)^P6359))</f>
        <v/>
      </c>
      <c r="R6359">
        <f>IF(O6359="Atraso",$K$3-G6359,0)</f>
        <v/>
      </c>
      <c r="S6359">
        <f>IF(R6359&lt;=15,"Até 15",IF(R6359&lt;=30,"Entre 15 e 30",IF(R6359&lt;=60,"Entre 30 e 60",IF(R6359&lt;=90,"Entre 60 e 90",IF(R6359&lt;=120,"Entre 90 e 120",IF(R6359&lt;=150,"Entre 120 e 150",IF(R6359&lt;=180,"Entre 150 e 180","Superior a 180")))))))</f>
        <v/>
      </c>
    </row>
    <row r="6360">
      <c r="A6360" t="inlineStr">
        <is>
          <t>Q025L020</t>
        </is>
      </c>
      <c r="B6360" t="inlineStr">
        <is>
          <t>RICHARD MCNAUGHT</t>
        </is>
      </c>
      <c r="C6360" t="n">
        <v>1</v>
      </c>
      <c r="D6360" t="inlineStr">
        <is>
          <t>IPCA</t>
        </is>
      </c>
      <c r="E6360" t="n">
        <v>0</v>
      </c>
      <c r="F6360" t="inlineStr">
        <is>
          <t>MENSAL</t>
        </is>
      </c>
      <c r="G6360" t="n">
        <v>45672</v>
      </c>
      <c r="H6360" t="n">
        <v>45672</v>
      </c>
      <c r="I6360" t="n">
        <v>45</v>
      </c>
      <c r="J6360" t="inlineStr">
        <is>
          <t>CARTEIRA</t>
        </is>
      </c>
      <c r="K6360" t="inlineStr">
        <is>
          <t>CONTRATO</t>
        </is>
      </c>
      <c r="L6360" t="n">
        <v>4883.2</v>
      </c>
      <c r="M6360" t="inlineStr">
        <is>
          <t>IBIRAPITANGA FASE 3</t>
        </is>
      </c>
      <c r="N6360" s="142">
        <f>DATE(YEAR(G6360),MONTH(G6360),1)</f>
        <v/>
      </c>
      <c r="O6360" s="132">
        <f>IF(G6360&gt;$K$3,"Futuro","Atraso")</f>
        <v/>
      </c>
      <c r="P6360">
        <f>12*(YEAR(G6360)-YEAR($K$3))+(MONTH(G6360)-MONTH($K$3))</f>
        <v/>
      </c>
      <c r="Q6360" s="366">
        <f>IF(M6360="IBIRAPITANGA FASE 3",IF(O6360="Atraso",L6360,L6360/(1+$I$2)^P6360),IF(O6360="Atraso",L6360,L6360/(1+$I$1)^P6360))</f>
        <v/>
      </c>
      <c r="R6360">
        <f>IF(O6360="Atraso",$K$3-G6360,0)</f>
        <v/>
      </c>
      <c r="S6360">
        <f>IF(R6360&lt;=15,"Até 15",IF(R6360&lt;=30,"Entre 15 e 30",IF(R6360&lt;=60,"Entre 30 e 60",IF(R6360&lt;=90,"Entre 60 e 90",IF(R6360&lt;=120,"Entre 90 e 120",IF(R6360&lt;=150,"Entre 120 e 150",IF(R6360&lt;=180,"Entre 150 e 180","Superior a 180")))))))</f>
        <v/>
      </c>
    </row>
    <row r="6361">
      <c r="A6361" t="inlineStr">
        <is>
          <t>Q025L020</t>
        </is>
      </c>
      <c r="B6361" t="inlineStr">
        <is>
          <t>RICHARD MCNAUGHT</t>
        </is>
      </c>
      <c r="C6361" t="n">
        <v>1</v>
      </c>
      <c r="D6361" t="inlineStr">
        <is>
          <t>IPCA</t>
        </is>
      </c>
      <c r="E6361" t="n">
        <v>0</v>
      </c>
      <c r="F6361" t="inlineStr">
        <is>
          <t>MENSAL</t>
        </is>
      </c>
      <c r="G6361" t="n">
        <v>45703</v>
      </c>
      <c r="H6361" t="n">
        <v>45703</v>
      </c>
      <c r="I6361" t="n">
        <v>46</v>
      </c>
      <c r="J6361" t="inlineStr">
        <is>
          <t>CARTEIRA</t>
        </is>
      </c>
      <c r="K6361" t="inlineStr">
        <is>
          <t>CONTRATO</t>
        </is>
      </c>
      <c r="L6361" t="n">
        <v>4883.2</v>
      </c>
      <c r="M6361" t="inlineStr">
        <is>
          <t>IBIRAPITANGA FASE 3</t>
        </is>
      </c>
      <c r="N6361" s="142">
        <f>DATE(YEAR(G6361),MONTH(G6361),1)</f>
        <v/>
      </c>
      <c r="O6361" s="132">
        <f>IF(G6361&gt;$K$3,"Futuro","Atraso")</f>
        <v/>
      </c>
      <c r="P6361">
        <f>12*(YEAR(G6361)-YEAR($K$3))+(MONTH(G6361)-MONTH($K$3))</f>
        <v/>
      </c>
      <c r="Q6361" s="366">
        <f>IF(M6361="IBIRAPITANGA FASE 3",IF(O6361="Atraso",L6361,L6361/(1+$I$2)^P6361),IF(O6361="Atraso",L6361,L6361/(1+$I$1)^P6361))</f>
        <v/>
      </c>
      <c r="R6361">
        <f>IF(O6361="Atraso",$K$3-G6361,0)</f>
        <v/>
      </c>
      <c r="S6361">
        <f>IF(R6361&lt;=15,"Até 15",IF(R6361&lt;=30,"Entre 15 e 30",IF(R6361&lt;=60,"Entre 30 e 60",IF(R6361&lt;=90,"Entre 60 e 90",IF(R6361&lt;=120,"Entre 90 e 120",IF(R6361&lt;=150,"Entre 120 e 150",IF(R6361&lt;=180,"Entre 150 e 180","Superior a 180")))))))</f>
        <v/>
      </c>
    </row>
    <row r="6362">
      <c r="A6362" t="inlineStr">
        <is>
          <t>Q025L020</t>
        </is>
      </c>
      <c r="B6362" t="inlineStr">
        <is>
          <t>RICHARD MCNAUGHT</t>
        </is>
      </c>
      <c r="C6362" t="n">
        <v>1</v>
      </c>
      <c r="D6362" t="inlineStr">
        <is>
          <t>IPCA</t>
        </is>
      </c>
      <c r="E6362" t="n">
        <v>0</v>
      </c>
      <c r="F6362" t="inlineStr">
        <is>
          <t>MENSAL</t>
        </is>
      </c>
      <c r="G6362" t="n">
        <v>45731</v>
      </c>
      <c r="H6362" t="n">
        <v>45731</v>
      </c>
      <c r="I6362" t="n">
        <v>47</v>
      </c>
      <c r="J6362" t="inlineStr">
        <is>
          <t>CARTEIRA</t>
        </is>
      </c>
      <c r="K6362" t="inlineStr">
        <is>
          <t>CONTRATO</t>
        </is>
      </c>
      <c r="L6362" t="n">
        <v>4883.2</v>
      </c>
      <c r="M6362" t="inlineStr">
        <is>
          <t>IBIRAPITANGA FASE 3</t>
        </is>
      </c>
      <c r="N6362" s="142">
        <f>DATE(YEAR(G6362),MONTH(G6362),1)</f>
        <v/>
      </c>
      <c r="O6362" s="132">
        <f>IF(G6362&gt;$K$3,"Futuro","Atraso")</f>
        <v/>
      </c>
      <c r="P6362">
        <f>12*(YEAR(G6362)-YEAR($K$3))+(MONTH(G6362)-MONTH($K$3))</f>
        <v/>
      </c>
      <c r="Q6362" s="366">
        <f>IF(M6362="IBIRAPITANGA FASE 3",IF(O6362="Atraso",L6362,L6362/(1+$I$2)^P6362),IF(O6362="Atraso",L6362,L6362/(1+$I$1)^P6362))</f>
        <v/>
      </c>
      <c r="R6362">
        <f>IF(O6362="Atraso",$K$3-G6362,0)</f>
        <v/>
      </c>
      <c r="S6362">
        <f>IF(R6362&lt;=15,"Até 15",IF(R6362&lt;=30,"Entre 15 e 30",IF(R6362&lt;=60,"Entre 30 e 60",IF(R6362&lt;=90,"Entre 60 e 90",IF(R6362&lt;=120,"Entre 90 e 120",IF(R6362&lt;=150,"Entre 120 e 150",IF(R6362&lt;=180,"Entre 150 e 180","Superior a 180")))))))</f>
        <v/>
      </c>
    </row>
    <row r="6363">
      <c r="A6363" t="inlineStr">
        <is>
          <t>Q025L020</t>
        </is>
      </c>
      <c r="B6363" t="inlineStr">
        <is>
          <t>RICHARD MCNAUGHT</t>
        </is>
      </c>
      <c r="C6363" t="n">
        <v>1</v>
      </c>
      <c r="D6363" t="inlineStr">
        <is>
          <t>IPCA</t>
        </is>
      </c>
      <c r="E6363" t="n">
        <v>0</v>
      </c>
      <c r="F6363" t="inlineStr">
        <is>
          <t>MENSAL</t>
        </is>
      </c>
      <c r="G6363" t="n">
        <v>45762</v>
      </c>
      <c r="H6363" t="n">
        <v>45762</v>
      </c>
      <c r="I6363" t="n">
        <v>48</v>
      </c>
      <c r="J6363" t="inlineStr">
        <is>
          <t>CARTEIRA</t>
        </is>
      </c>
      <c r="K6363" t="inlineStr">
        <is>
          <t>CONTRATO</t>
        </is>
      </c>
      <c r="L6363" t="n">
        <v>4883.2</v>
      </c>
      <c r="M6363" t="inlineStr">
        <is>
          <t>IBIRAPITANGA FASE 3</t>
        </is>
      </c>
      <c r="N6363" s="142">
        <f>DATE(YEAR(G6363),MONTH(G6363),1)</f>
        <v/>
      </c>
      <c r="O6363" s="132">
        <f>IF(G6363&gt;$K$3,"Futuro","Atraso")</f>
        <v/>
      </c>
      <c r="P6363">
        <f>12*(YEAR(G6363)-YEAR($K$3))+(MONTH(G6363)-MONTH($K$3))</f>
        <v/>
      </c>
      <c r="Q6363" s="366">
        <f>IF(M6363="IBIRAPITANGA FASE 3",IF(O6363="Atraso",L6363,L6363/(1+$I$2)^P6363),IF(O6363="Atraso",L6363,L6363/(1+$I$1)^P6363))</f>
        <v/>
      </c>
      <c r="R6363">
        <f>IF(O6363="Atraso",$K$3-G6363,0)</f>
        <v/>
      </c>
      <c r="S6363">
        <f>IF(R6363&lt;=15,"Até 15",IF(R6363&lt;=30,"Entre 15 e 30",IF(R6363&lt;=60,"Entre 30 e 60",IF(R6363&lt;=90,"Entre 60 e 90",IF(R6363&lt;=120,"Entre 90 e 120",IF(R6363&lt;=150,"Entre 120 e 150",IF(R6363&lt;=180,"Entre 150 e 180","Superior a 180")))))))</f>
        <v/>
      </c>
    </row>
    <row r="6364">
      <c r="A6364" t="inlineStr">
        <is>
          <t>Q026L01</t>
        </is>
      </c>
      <c r="B6364" t="inlineStr">
        <is>
          <t>JOSE FERREIRA CARDOSO JUNIOR</t>
        </is>
      </c>
      <c r="C6364" t="n">
        <v>1</v>
      </c>
      <c r="D6364" t="inlineStr">
        <is>
          <t>IPCA</t>
        </is>
      </c>
      <c r="E6364" t="n">
        <v>0.009488792934583046</v>
      </c>
      <c r="F6364" t="inlineStr">
        <is>
          <t>MENSAL</t>
        </is>
      </c>
      <c r="G6364" t="n">
        <v>45240</v>
      </c>
      <c r="H6364" t="n">
        <v>45240</v>
      </c>
      <c r="I6364" t="n">
        <v>61</v>
      </c>
      <c r="J6364" t="inlineStr">
        <is>
          <t>CARTEIRA</t>
        </is>
      </c>
      <c r="K6364" t="inlineStr">
        <is>
          <t>CONTRATO</t>
        </is>
      </c>
      <c r="L6364" t="n">
        <v>2805.38</v>
      </c>
      <c r="M6364" t="inlineStr">
        <is>
          <t>IBIRAPITANGA FASE 3</t>
        </is>
      </c>
      <c r="N6364" s="142">
        <f>DATE(YEAR(G6364),MONTH(G6364),1)</f>
        <v/>
      </c>
      <c r="O6364" s="132">
        <f>IF(G6364&gt;$K$3,"Futuro","Atraso")</f>
        <v/>
      </c>
      <c r="P6364">
        <f>12*(YEAR(G6364)-YEAR($K$3))+(MONTH(G6364)-MONTH($K$3))</f>
        <v/>
      </c>
      <c r="Q6364" s="366">
        <f>IF(M6364="IBIRAPITANGA FASE 3",IF(O6364="Atraso",L6364,L6364/(1+$I$2)^P6364),IF(O6364="Atraso",L6364,L6364/(1+$I$1)^P6364))</f>
        <v/>
      </c>
      <c r="R6364">
        <f>IF(O6364="Atraso",$K$3-G6364,0)</f>
        <v/>
      </c>
      <c r="S6364">
        <f>IF(R6364&lt;=15,"Até 15",IF(R6364&lt;=30,"Entre 15 e 30",IF(R6364&lt;=60,"Entre 30 e 60",IF(R6364&lt;=90,"Entre 60 e 90",IF(R6364&lt;=120,"Entre 90 e 120",IF(R6364&lt;=150,"Entre 120 e 150",IF(R6364&lt;=180,"Entre 150 e 180","Superior a 180")))))))</f>
        <v/>
      </c>
    </row>
    <row r="6365">
      <c r="A6365" t="inlineStr">
        <is>
          <t>Q026L01</t>
        </is>
      </c>
      <c r="B6365" t="inlineStr">
        <is>
          <t>JOSE FERREIRA CARDOSO JUNIOR</t>
        </is>
      </c>
      <c r="C6365" t="n">
        <v>1</v>
      </c>
      <c r="D6365" t="inlineStr">
        <is>
          <t>IPCA</t>
        </is>
      </c>
      <c r="E6365" t="n">
        <v>0.009488792934583046</v>
      </c>
      <c r="F6365" t="inlineStr">
        <is>
          <t>MENSAL</t>
        </is>
      </c>
      <c r="G6365" t="n">
        <v>45240</v>
      </c>
      <c r="H6365" t="n">
        <v>45240</v>
      </c>
      <c r="I6365" t="n">
        <v>5</v>
      </c>
      <c r="J6365" t="inlineStr">
        <is>
          <t>CARTEIRA</t>
        </is>
      </c>
      <c r="K6365" t="inlineStr">
        <is>
          <t>CONTRATO</t>
        </is>
      </c>
      <c r="L6365" t="n">
        <v>10670.16</v>
      </c>
      <c r="M6365" t="inlineStr">
        <is>
          <t>IBIRAPITANGA FASE 3</t>
        </is>
      </c>
      <c r="N6365" s="142">
        <f>DATE(YEAR(G6365),MONTH(G6365),1)</f>
        <v/>
      </c>
      <c r="O6365" s="132">
        <f>IF(G6365&gt;$K$3,"Futuro","Atraso")</f>
        <v/>
      </c>
      <c r="P6365">
        <f>12*(YEAR(G6365)-YEAR($K$3))+(MONTH(G6365)-MONTH($K$3))</f>
        <v/>
      </c>
      <c r="Q6365" s="366">
        <f>IF(M6365="IBIRAPITANGA FASE 3",IF(O6365="Atraso",L6365,L6365/(1+$I$2)^P6365),IF(O6365="Atraso",L6365,L6365/(1+$I$1)^P6365))</f>
        <v/>
      </c>
      <c r="R6365">
        <f>IF(O6365="Atraso",$K$3-G6365,0)</f>
        <v/>
      </c>
      <c r="S6365">
        <f>IF(R6365&lt;=15,"Até 15",IF(R6365&lt;=30,"Entre 15 e 30",IF(R6365&lt;=60,"Entre 30 e 60",IF(R6365&lt;=90,"Entre 60 e 90",IF(R6365&lt;=120,"Entre 90 e 120",IF(R6365&lt;=150,"Entre 120 e 150",IF(R6365&lt;=180,"Entre 150 e 180","Superior a 180")))))))</f>
        <v/>
      </c>
    </row>
    <row r="6366">
      <c r="A6366" t="inlineStr">
        <is>
          <t>Q026L01</t>
        </is>
      </c>
      <c r="B6366" t="inlineStr">
        <is>
          <t>JOSE FERREIRA CARDOSO JUNIOR</t>
        </is>
      </c>
      <c r="C6366" t="n">
        <v>1</v>
      </c>
      <c r="D6366" t="inlineStr">
        <is>
          <t>IPCA</t>
        </is>
      </c>
      <c r="E6366" t="n">
        <v>0.009488792934583046</v>
      </c>
      <c r="F6366" t="inlineStr">
        <is>
          <t>MENSAL</t>
        </is>
      </c>
      <c r="G6366" t="n">
        <v>45270</v>
      </c>
      <c r="H6366" t="n">
        <v>45270</v>
      </c>
      <c r="I6366" t="n">
        <v>62</v>
      </c>
      <c r="J6366" t="inlineStr">
        <is>
          <t>CARTEIRA</t>
        </is>
      </c>
      <c r="K6366" t="inlineStr">
        <is>
          <t>CONTRATO</t>
        </is>
      </c>
      <c r="L6366" t="n">
        <v>2805.38</v>
      </c>
      <c r="M6366" t="inlineStr">
        <is>
          <t>IBIRAPITANGA FASE 3</t>
        </is>
      </c>
      <c r="N6366" s="142">
        <f>DATE(YEAR(G6366),MONTH(G6366),1)</f>
        <v/>
      </c>
      <c r="O6366" s="132">
        <f>IF(G6366&gt;$K$3,"Futuro","Atraso")</f>
        <v/>
      </c>
      <c r="P6366">
        <f>12*(YEAR(G6366)-YEAR($K$3))+(MONTH(G6366)-MONTH($K$3))</f>
        <v/>
      </c>
      <c r="Q6366" s="366">
        <f>IF(M6366="IBIRAPITANGA FASE 3",IF(O6366="Atraso",L6366,L6366/(1+$I$2)^P6366),IF(O6366="Atraso",L6366,L6366/(1+$I$1)^P6366))</f>
        <v/>
      </c>
      <c r="R6366">
        <f>IF(O6366="Atraso",$K$3-G6366,0)</f>
        <v/>
      </c>
      <c r="S6366">
        <f>IF(R6366&lt;=15,"Até 15",IF(R6366&lt;=30,"Entre 15 e 30",IF(R6366&lt;=60,"Entre 30 e 60",IF(R6366&lt;=90,"Entre 60 e 90",IF(R6366&lt;=120,"Entre 90 e 120",IF(R6366&lt;=150,"Entre 120 e 150",IF(R6366&lt;=180,"Entre 150 e 180","Superior a 180")))))))</f>
        <v/>
      </c>
    </row>
    <row r="6367">
      <c r="A6367" t="inlineStr">
        <is>
          <t>Q026L01</t>
        </is>
      </c>
      <c r="B6367" t="inlineStr">
        <is>
          <t>JOSE FERREIRA CARDOSO JUNIOR</t>
        </is>
      </c>
      <c r="C6367" t="n">
        <v>1</v>
      </c>
      <c r="D6367" t="inlineStr">
        <is>
          <t>IPCA</t>
        </is>
      </c>
      <c r="E6367" t="n">
        <v>0.009488792934583046</v>
      </c>
      <c r="F6367" t="inlineStr">
        <is>
          <t>MENSAL</t>
        </is>
      </c>
      <c r="G6367" t="n">
        <v>45301</v>
      </c>
      <c r="H6367" t="n">
        <v>45301</v>
      </c>
      <c r="I6367" t="n">
        <v>63</v>
      </c>
      <c r="J6367" t="inlineStr">
        <is>
          <t>CARTEIRA</t>
        </is>
      </c>
      <c r="K6367" t="inlineStr">
        <is>
          <t>CONTRATO</t>
        </is>
      </c>
      <c r="L6367" t="n">
        <v>2805.38</v>
      </c>
      <c r="M6367" t="inlineStr">
        <is>
          <t>IBIRAPITANGA FASE 3</t>
        </is>
      </c>
      <c r="N6367" s="142">
        <f>DATE(YEAR(G6367),MONTH(G6367),1)</f>
        <v/>
      </c>
      <c r="O6367" s="132">
        <f>IF(G6367&gt;$K$3,"Futuro","Atraso")</f>
        <v/>
      </c>
      <c r="P6367">
        <f>12*(YEAR(G6367)-YEAR($K$3))+(MONTH(G6367)-MONTH($K$3))</f>
        <v/>
      </c>
      <c r="Q6367" s="366">
        <f>IF(M6367="IBIRAPITANGA FASE 3",IF(O6367="Atraso",L6367,L6367/(1+$I$2)^P6367),IF(O6367="Atraso",L6367,L6367/(1+$I$1)^P6367))</f>
        <v/>
      </c>
      <c r="R6367">
        <f>IF(O6367="Atraso",$K$3-G6367,0)</f>
        <v/>
      </c>
      <c r="S6367">
        <f>IF(R6367&lt;=15,"Até 15",IF(R6367&lt;=30,"Entre 15 e 30",IF(R6367&lt;=60,"Entre 30 e 60",IF(R6367&lt;=90,"Entre 60 e 90",IF(R6367&lt;=120,"Entre 90 e 120",IF(R6367&lt;=150,"Entre 120 e 150",IF(R6367&lt;=180,"Entre 150 e 180","Superior a 180")))))))</f>
        <v/>
      </c>
    </row>
    <row r="6368">
      <c r="A6368" t="inlineStr">
        <is>
          <t>Q026L01</t>
        </is>
      </c>
      <c r="B6368" t="inlineStr">
        <is>
          <t>JOSE FERREIRA CARDOSO JUNIOR</t>
        </is>
      </c>
      <c r="C6368" t="n">
        <v>1</v>
      </c>
      <c r="D6368" t="inlineStr">
        <is>
          <t>IPCA</t>
        </is>
      </c>
      <c r="E6368" t="n">
        <v>0.009488792934583046</v>
      </c>
      <c r="F6368" t="inlineStr">
        <is>
          <t>MENSAL</t>
        </is>
      </c>
      <c r="G6368" t="n">
        <v>45332</v>
      </c>
      <c r="H6368" t="n">
        <v>45332</v>
      </c>
      <c r="I6368" t="n">
        <v>64</v>
      </c>
      <c r="J6368" t="inlineStr">
        <is>
          <t>CARTEIRA</t>
        </is>
      </c>
      <c r="K6368" t="inlineStr">
        <is>
          <t>CONTRATO</t>
        </is>
      </c>
      <c r="L6368" t="n">
        <v>2805.38</v>
      </c>
      <c r="M6368" t="inlineStr">
        <is>
          <t>IBIRAPITANGA FASE 3</t>
        </is>
      </c>
      <c r="N6368" s="142">
        <f>DATE(YEAR(G6368),MONTH(G6368),1)</f>
        <v/>
      </c>
      <c r="O6368" s="132">
        <f>IF(G6368&gt;$K$3,"Futuro","Atraso")</f>
        <v/>
      </c>
      <c r="P6368">
        <f>12*(YEAR(G6368)-YEAR($K$3))+(MONTH(G6368)-MONTH($K$3))</f>
        <v/>
      </c>
      <c r="Q6368" s="366">
        <f>IF(M6368="IBIRAPITANGA FASE 3",IF(O6368="Atraso",L6368,L6368/(1+$I$2)^P6368),IF(O6368="Atraso",L6368,L6368/(1+$I$1)^P6368))</f>
        <v/>
      </c>
      <c r="R6368">
        <f>IF(O6368="Atraso",$K$3-G6368,0)</f>
        <v/>
      </c>
      <c r="S6368">
        <f>IF(R6368&lt;=15,"Até 15",IF(R6368&lt;=30,"Entre 15 e 30",IF(R6368&lt;=60,"Entre 30 e 60",IF(R6368&lt;=90,"Entre 60 e 90",IF(R6368&lt;=120,"Entre 90 e 120",IF(R6368&lt;=150,"Entre 120 e 150",IF(R6368&lt;=180,"Entre 150 e 180","Superior a 180")))))))</f>
        <v/>
      </c>
    </row>
    <row r="6369">
      <c r="A6369" t="inlineStr">
        <is>
          <t>Q026L01</t>
        </is>
      </c>
      <c r="B6369" t="inlineStr">
        <is>
          <t>JOSE FERREIRA CARDOSO JUNIOR</t>
        </is>
      </c>
      <c r="C6369" t="n">
        <v>1</v>
      </c>
      <c r="D6369" t="inlineStr">
        <is>
          <t>IPCA</t>
        </is>
      </c>
      <c r="E6369" t="n">
        <v>0.009488792934583046</v>
      </c>
      <c r="F6369" t="inlineStr">
        <is>
          <t>MENSAL</t>
        </is>
      </c>
      <c r="G6369" t="n">
        <v>45361</v>
      </c>
      <c r="H6369" t="n">
        <v>45361</v>
      </c>
      <c r="I6369" t="n">
        <v>65</v>
      </c>
      <c r="J6369" t="inlineStr">
        <is>
          <t>CARTEIRA</t>
        </is>
      </c>
      <c r="K6369" t="inlineStr">
        <is>
          <t>CONTRATO</t>
        </is>
      </c>
      <c r="L6369" t="n">
        <v>2805.38</v>
      </c>
      <c r="M6369" t="inlineStr">
        <is>
          <t>IBIRAPITANGA FASE 3</t>
        </is>
      </c>
      <c r="N6369" s="142">
        <f>DATE(YEAR(G6369),MONTH(G6369),1)</f>
        <v/>
      </c>
      <c r="O6369" s="132">
        <f>IF(G6369&gt;$K$3,"Futuro","Atraso")</f>
        <v/>
      </c>
      <c r="P6369">
        <f>12*(YEAR(G6369)-YEAR($K$3))+(MONTH(G6369)-MONTH($K$3))</f>
        <v/>
      </c>
      <c r="Q6369" s="366">
        <f>IF(M6369="IBIRAPITANGA FASE 3",IF(O6369="Atraso",L6369,L6369/(1+$I$2)^P6369),IF(O6369="Atraso",L6369,L6369/(1+$I$1)^P6369))</f>
        <v/>
      </c>
      <c r="R6369">
        <f>IF(O6369="Atraso",$K$3-G6369,0)</f>
        <v/>
      </c>
      <c r="S6369">
        <f>IF(R6369&lt;=15,"Até 15",IF(R6369&lt;=30,"Entre 15 e 30",IF(R6369&lt;=60,"Entre 30 e 60",IF(R6369&lt;=90,"Entre 60 e 90",IF(R6369&lt;=120,"Entre 90 e 120",IF(R6369&lt;=150,"Entre 120 e 150",IF(R6369&lt;=180,"Entre 150 e 180","Superior a 180")))))))</f>
        <v/>
      </c>
    </row>
    <row r="6370">
      <c r="A6370" t="inlineStr">
        <is>
          <t>Q026L01</t>
        </is>
      </c>
      <c r="B6370" t="inlineStr">
        <is>
          <t>JOSE FERREIRA CARDOSO JUNIOR</t>
        </is>
      </c>
      <c r="C6370" t="n">
        <v>1</v>
      </c>
      <c r="D6370" t="inlineStr">
        <is>
          <t>IPCA</t>
        </is>
      </c>
      <c r="E6370" t="n">
        <v>0.009488792934583046</v>
      </c>
      <c r="F6370" t="inlineStr">
        <is>
          <t>MENSAL</t>
        </is>
      </c>
      <c r="G6370" t="n">
        <v>45392</v>
      </c>
      <c r="H6370" t="n">
        <v>45392</v>
      </c>
      <c r="I6370" t="n">
        <v>66</v>
      </c>
      <c r="J6370" t="inlineStr">
        <is>
          <t>CARTEIRA</t>
        </is>
      </c>
      <c r="K6370" t="inlineStr">
        <is>
          <t>CONTRATO</t>
        </is>
      </c>
      <c r="L6370" t="n">
        <v>2805.38</v>
      </c>
      <c r="M6370" t="inlineStr">
        <is>
          <t>IBIRAPITANGA FASE 3</t>
        </is>
      </c>
      <c r="N6370" s="142">
        <f>DATE(YEAR(G6370),MONTH(G6370),1)</f>
        <v/>
      </c>
      <c r="O6370" s="132">
        <f>IF(G6370&gt;$K$3,"Futuro","Atraso")</f>
        <v/>
      </c>
      <c r="P6370">
        <f>12*(YEAR(G6370)-YEAR($K$3))+(MONTH(G6370)-MONTH($K$3))</f>
        <v/>
      </c>
      <c r="Q6370" s="366">
        <f>IF(M6370="IBIRAPITANGA FASE 3",IF(O6370="Atraso",L6370,L6370/(1+$I$2)^P6370),IF(O6370="Atraso",L6370,L6370/(1+$I$1)^P6370))</f>
        <v/>
      </c>
      <c r="R6370">
        <f>IF(O6370="Atraso",$K$3-G6370,0)</f>
        <v/>
      </c>
      <c r="S6370">
        <f>IF(R6370&lt;=15,"Até 15",IF(R6370&lt;=30,"Entre 15 e 30",IF(R6370&lt;=60,"Entre 30 e 60",IF(R6370&lt;=90,"Entre 60 e 90",IF(R6370&lt;=120,"Entre 90 e 120",IF(R6370&lt;=150,"Entre 120 e 150",IF(R6370&lt;=180,"Entre 150 e 180","Superior a 180")))))))</f>
        <v/>
      </c>
    </row>
    <row r="6371">
      <c r="A6371" t="inlineStr">
        <is>
          <t>Q026L01</t>
        </is>
      </c>
      <c r="B6371" t="inlineStr">
        <is>
          <t>JOSE FERREIRA CARDOSO JUNIOR</t>
        </is>
      </c>
      <c r="C6371" t="n">
        <v>1</v>
      </c>
      <c r="D6371" t="inlineStr">
        <is>
          <t>IPCA</t>
        </is>
      </c>
      <c r="E6371" t="n">
        <v>0.009488792934583046</v>
      </c>
      <c r="F6371" t="inlineStr">
        <is>
          <t>MENSAL</t>
        </is>
      </c>
      <c r="G6371" t="n">
        <v>45422</v>
      </c>
      <c r="H6371" t="n">
        <v>45422</v>
      </c>
      <c r="I6371" t="n">
        <v>67</v>
      </c>
      <c r="J6371" t="inlineStr">
        <is>
          <t>CARTEIRA</t>
        </is>
      </c>
      <c r="K6371" t="inlineStr">
        <is>
          <t>CONTRATO</t>
        </is>
      </c>
      <c r="L6371" t="n">
        <v>2805.38</v>
      </c>
      <c r="M6371" t="inlineStr">
        <is>
          <t>IBIRAPITANGA FASE 3</t>
        </is>
      </c>
      <c r="N6371" s="142">
        <f>DATE(YEAR(G6371),MONTH(G6371),1)</f>
        <v/>
      </c>
      <c r="O6371" s="132">
        <f>IF(G6371&gt;$K$3,"Futuro","Atraso")</f>
        <v/>
      </c>
      <c r="P6371">
        <f>12*(YEAR(G6371)-YEAR($K$3))+(MONTH(G6371)-MONTH($K$3))</f>
        <v/>
      </c>
      <c r="Q6371" s="366">
        <f>IF(M6371="IBIRAPITANGA FASE 3",IF(O6371="Atraso",L6371,L6371/(1+$I$2)^P6371),IF(O6371="Atraso",L6371,L6371/(1+$I$1)^P6371))</f>
        <v/>
      </c>
      <c r="R6371">
        <f>IF(O6371="Atraso",$K$3-G6371,0)</f>
        <v/>
      </c>
      <c r="S6371">
        <f>IF(R6371&lt;=15,"Até 15",IF(R6371&lt;=30,"Entre 15 e 30",IF(R6371&lt;=60,"Entre 30 e 60",IF(R6371&lt;=90,"Entre 60 e 90",IF(R6371&lt;=120,"Entre 90 e 120",IF(R6371&lt;=150,"Entre 120 e 150",IF(R6371&lt;=180,"Entre 150 e 180","Superior a 180")))))))</f>
        <v/>
      </c>
    </row>
    <row r="6372">
      <c r="A6372" t="inlineStr">
        <is>
          <t>Q026L01</t>
        </is>
      </c>
      <c r="B6372" t="inlineStr">
        <is>
          <t>JOSE FERREIRA CARDOSO JUNIOR</t>
        </is>
      </c>
      <c r="C6372" t="n">
        <v>1</v>
      </c>
      <c r="D6372" t="inlineStr">
        <is>
          <t>IPCA</t>
        </is>
      </c>
      <c r="E6372" t="n">
        <v>0.009488792934583046</v>
      </c>
      <c r="F6372" t="inlineStr">
        <is>
          <t>MENSAL</t>
        </is>
      </c>
      <c r="G6372" t="n">
        <v>45453</v>
      </c>
      <c r="H6372" t="n">
        <v>45453</v>
      </c>
      <c r="I6372" t="n">
        <v>68</v>
      </c>
      <c r="J6372" t="inlineStr">
        <is>
          <t>CARTEIRA</t>
        </is>
      </c>
      <c r="K6372" t="inlineStr">
        <is>
          <t>CONTRATO</t>
        </is>
      </c>
      <c r="L6372" t="n">
        <v>2805.38</v>
      </c>
      <c r="M6372" t="inlineStr">
        <is>
          <t>IBIRAPITANGA FASE 3</t>
        </is>
      </c>
      <c r="N6372" s="142">
        <f>DATE(YEAR(G6372),MONTH(G6372),1)</f>
        <v/>
      </c>
      <c r="O6372" s="132">
        <f>IF(G6372&gt;$K$3,"Futuro","Atraso")</f>
        <v/>
      </c>
      <c r="P6372">
        <f>12*(YEAR(G6372)-YEAR($K$3))+(MONTH(G6372)-MONTH($K$3))</f>
        <v/>
      </c>
      <c r="Q6372" s="366">
        <f>IF(M6372="IBIRAPITANGA FASE 3",IF(O6372="Atraso",L6372,L6372/(1+$I$2)^P6372),IF(O6372="Atraso",L6372,L6372/(1+$I$1)^P6372))</f>
        <v/>
      </c>
      <c r="R6372">
        <f>IF(O6372="Atraso",$K$3-G6372,0)</f>
        <v/>
      </c>
      <c r="S6372">
        <f>IF(R6372&lt;=15,"Até 15",IF(R6372&lt;=30,"Entre 15 e 30",IF(R6372&lt;=60,"Entre 30 e 60",IF(R6372&lt;=90,"Entre 60 e 90",IF(R6372&lt;=120,"Entre 90 e 120",IF(R6372&lt;=150,"Entre 120 e 150",IF(R6372&lt;=180,"Entre 150 e 180","Superior a 180")))))))</f>
        <v/>
      </c>
    </row>
    <row r="6373">
      <c r="A6373" t="inlineStr">
        <is>
          <t>Q026L01</t>
        </is>
      </c>
      <c r="B6373" t="inlineStr">
        <is>
          <t>JOSE FERREIRA CARDOSO JUNIOR</t>
        </is>
      </c>
      <c r="C6373" t="n">
        <v>1</v>
      </c>
      <c r="D6373" t="inlineStr">
        <is>
          <t>IPCA</t>
        </is>
      </c>
      <c r="E6373" t="n">
        <v>0.009488792934583046</v>
      </c>
      <c r="F6373" t="inlineStr">
        <is>
          <t>MENSAL</t>
        </is>
      </c>
      <c r="G6373" t="n">
        <v>45483</v>
      </c>
      <c r="H6373" t="n">
        <v>45483</v>
      </c>
      <c r="I6373" t="n">
        <v>69</v>
      </c>
      <c r="J6373" t="inlineStr">
        <is>
          <t>CARTEIRA</t>
        </is>
      </c>
      <c r="K6373" t="inlineStr">
        <is>
          <t>CONTRATO</t>
        </is>
      </c>
      <c r="L6373" t="n">
        <v>2805.38</v>
      </c>
      <c r="M6373" t="inlineStr">
        <is>
          <t>IBIRAPITANGA FASE 3</t>
        </is>
      </c>
      <c r="N6373" s="142">
        <f>DATE(YEAR(G6373),MONTH(G6373),1)</f>
        <v/>
      </c>
      <c r="O6373" s="132">
        <f>IF(G6373&gt;$K$3,"Futuro","Atraso")</f>
        <v/>
      </c>
      <c r="P6373">
        <f>12*(YEAR(G6373)-YEAR($K$3))+(MONTH(G6373)-MONTH($K$3))</f>
        <v/>
      </c>
      <c r="Q6373" s="366">
        <f>IF(M6373="IBIRAPITANGA FASE 3",IF(O6373="Atraso",L6373,L6373/(1+$I$2)^P6373),IF(O6373="Atraso",L6373,L6373/(1+$I$1)^P6373))</f>
        <v/>
      </c>
      <c r="R6373">
        <f>IF(O6373="Atraso",$K$3-G6373,0)</f>
        <v/>
      </c>
      <c r="S6373">
        <f>IF(R6373&lt;=15,"Até 15",IF(R6373&lt;=30,"Entre 15 e 30",IF(R6373&lt;=60,"Entre 30 e 60",IF(R6373&lt;=90,"Entre 60 e 90",IF(R6373&lt;=120,"Entre 90 e 120",IF(R6373&lt;=150,"Entre 120 e 150",IF(R6373&lt;=180,"Entre 150 e 180","Superior a 180")))))))</f>
        <v/>
      </c>
    </row>
    <row r="6374">
      <c r="A6374" t="inlineStr">
        <is>
          <t>Q026L01</t>
        </is>
      </c>
      <c r="B6374" t="inlineStr">
        <is>
          <t>JOSE FERREIRA CARDOSO JUNIOR</t>
        </is>
      </c>
      <c r="C6374" t="n">
        <v>1</v>
      </c>
      <c r="D6374" t="inlineStr">
        <is>
          <t>IPCA</t>
        </is>
      </c>
      <c r="E6374" t="n">
        <v>0.009488792934583046</v>
      </c>
      <c r="F6374" t="inlineStr">
        <is>
          <t>MENSAL</t>
        </is>
      </c>
      <c r="G6374" t="n">
        <v>45514</v>
      </c>
      <c r="H6374" t="n">
        <v>45514</v>
      </c>
      <c r="I6374" t="n">
        <v>70</v>
      </c>
      <c r="J6374" t="inlineStr">
        <is>
          <t>CARTEIRA</t>
        </is>
      </c>
      <c r="K6374" t="inlineStr">
        <is>
          <t>CONTRATO</t>
        </is>
      </c>
      <c r="L6374" t="n">
        <v>2805.38</v>
      </c>
      <c r="M6374" t="inlineStr">
        <is>
          <t>IBIRAPITANGA FASE 3</t>
        </is>
      </c>
      <c r="N6374" s="142">
        <f>DATE(YEAR(G6374),MONTH(G6374),1)</f>
        <v/>
      </c>
      <c r="O6374" s="132">
        <f>IF(G6374&gt;$K$3,"Futuro","Atraso")</f>
        <v/>
      </c>
      <c r="P6374">
        <f>12*(YEAR(G6374)-YEAR($K$3))+(MONTH(G6374)-MONTH($K$3))</f>
        <v/>
      </c>
      <c r="Q6374" s="366">
        <f>IF(M6374="IBIRAPITANGA FASE 3",IF(O6374="Atraso",L6374,L6374/(1+$I$2)^P6374),IF(O6374="Atraso",L6374,L6374/(1+$I$1)^P6374))</f>
        <v/>
      </c>
      <c r="R6374">
        <f>IF(O6374="Atraso",$K$3-G6374,0)</f>
        <v/>
      </c>
      <c r="S6374">
        <f>IF(R6374&lt;=15,"Até 15",IF(R6374&lt;=30,"Entre 15 e 30",IF(R6374&lt;=60,"Entre 30 e 60",IF(R6374&lt;=90,"Entre 60 e 90",IF(R6374&lt;=120,"Entre 90 e 120",IF(R6374&lt;=150,"Entre 120 e 150",IF(R6374&lt;=180,"Entre 150 e 180","Superior a 180")))))))</f>
        <v/>
      </c>
    </row>
    <row r="6375">
      <c r="A6375" t="inlineStr">
        <is>
          <t>Q026L01</t>
        </is>
      </c>
      <c r="B6375" t="inlineStr">
        <is>
          <t>JOSE FERREIRA CARDOSO JUNIOR</t>
        </is>
      </c>
      <c r="C6375" t="n">
        <v>1</v>
      </c>
      <c r="D6375" t="inlineStr">
        <is>
          <t>IPCA</t>
        </is>
      </c>
      <c r="E6375" t="n">
        <v>0.009488792934583046</v>
      </c>
      <c r="F6375" t="inlineStr">
        <is>
          <t>MENSAL</t>
        </is>
      </c>
      <c r="G6375" t="n">
        <v>45545</v>
      </c>
      <c r="H6375" t="n">
        <v>45545</v>
      </c>
      <c r="I6375" t="n">
        <v>71</v>
      </c>
      <c r="J6375" t="inlineStr">
        <is>
          <t>CARTEIRA</t>
        </is>
      </c>
      <c r="K6375" t="inlineStr">
        <is>
          <t>CONTRATO</t>
        </is>
      </c>
      <c r="L6375" t="n">
        <v>2805.38</v>
      </c>
      <c r="M6375" t="inlineStr">
        <is>
          <t>IBIRAPITANGA FASE 3</t>
        </is>
      </c>
      <c r="N6375" s="142">
        <f>DATE(YEAR(G6375),MONTH(G6375),1)</f>
        <v/>
      </c>
      <c r="O6375" s="132">
        <f>IF(G6375&gt;$K$3,"Futuro","Atraso")</f>
        <v/>
      </c>
      <c r="P6375">
        <f>12*(YEAR(G6375)-YEAR($K$3))+(MONTH(G6375)-MONTH($K$3))</f>
        <v/>
      </c>
      <c r="Q6375" s="366">
        <f>IF(M6375="IBIRAPITANGA FASE 3",IF(O6375="Atraso",L6375,L6375/(1+$I$2)^P6375),IF(O6375="Atraso",L6375,L6375/(1+$I$1)^P6375))</f>
        <v/>
      </c>
      <c r="R6375">
        <f>IF(O6375="Atraso",$K$3-G6375,0)</f>
        <v/>
      </c>
      <c r="S6375">
        <f>IF(R6375&lt;=15,"Até 15",IF(R6375&lt;=30,"Entre 15 e 30",IF(R6375&lt;=60,"Entre 30 e 60",IF(R6375&lt;=90,"Entre 60 e 90",IF(R6375&lt;=120,"Entre 90 e 120",IF(R6375&lt;=150,"Entre 120 e 150",IF(R6375&lt;=180,"Entre 150 e 180","Superior a 180")))))))</f>
        <v/>
      </c>
    </row>
    <row r="6376">
      <c r="A6376" t="inlineStr">
        <is>
          <t>Q026L01</t>
        </is>
      </c>
      <c r="B6376" t="inlineStr">
        <is>
          <t>JOSE FERREIRA CARDOSO JUNIOR</t>
        </is>
      </c>
      <c r="C6376" t="n">
        <v>1</v>
      </c>
      <c r="D6376" t="inlineStr">
        <is>
          <t>IPCA</t>
        </is>
      </c>
      <c r="E6376" t="n">
        <v>0.009488792934583046</v>
      </c>
      <c r="F6376" t="inlineStr">
        <is>
          <t>MENSAL</t>
        </is>
      </c>
      <c r="G6376" t="n">
        <v>45575</v>
      </c>
      <c r="H6376" t="n">
        <v>45575</v>
      </c>
      <c r="I6376" t="n">
        <v>72</v>
      </c>
      <c r="J6376" t="inlineStr">
        <is>
          <t>CARTEIRA</t>
        </is>
      </c>
      <c r="K6376" t="inlineStr">
        <is>
          <t>CONTRATO</t>
        </is>
      </c>
      <c r="L6376" t="n">
        <v>2805.38</v>
      </c>
      <c r="M6376" t="inlineStr">
        <is>
          <t>IBIRAPITANGA FASE 3</t>
        </is>
      </c>
      <c r="N6376" s="142">
        <f>DATE(YEAR(G6376),MONTH(G6376),1)</f>
        <v/>
      </c>
      <c r="O6376" s="132">
        <f>IF(G6376&gt;$K$3,"Futuro","Atraso")</f>
        <v/>
      </c>
      <c r="P6376">
        <f>12*(YEAR(G6376)-YEAR($K$3))+(MONTH(G6376)-MONTH($K$3))</f>
        <v/>
      </c>
      <c r="Q6376" s="366">
        <f>IF(M6376="IBIRAPITANGA FASE 3",IF(O6376="Atraso",L6376,L6376/(1+$I$2)^P6376),IF(O6376="Atraso",L6376,L6376/(1+$I$1)^P6376))</f>
        <v/>
      </c>
      <c r="R6376">
        <f>IF(O6376="Atraso",$K$3-G6376,0)</f>
        <v/>
      </c>
      <c r="S6376">
        <f>IF(R6376&lt;=15,"Até 15",IF(R6376&lt;=30,"Entre 15 e 30",IF(R6376&lt;=60,"Entre 30 e 60",IF(R6376&lt;=90,"Entre 60 e 90",IF(R6376&lt;=120,"Entre 90 e 120",IF(R6376&lt;=150,"Entre 120 e 150",IF(R6376&lt;=180,"Entre 150 e 180","Superior a 180")))))))</f>
        <v/>
      </c>
    </row>
    <row r="6377">
      <c r="A6377" t="inlineStr">
        <is>
          <t>Q026L01</t>
        </is>
      </c>
      <c r="B6377" t="inlineStr">
        <is>
          <t>JOSE FERREIRA CARDOSO JUNIOR</t>
        </is>
      </c>
      <c r="C6377" t="n">
        <v>1</v>
      </c>
      <c r="D6377" t="inlineStr">
        <is>
          <t>IPCA</t>
        </is>
      </c>
      <c r="E6377" t="n">
        <v>0.009488792934583046</v>
      </c>
      <c r="F6377" t="inlineStr">
        <is>
          <t>MENSAL</t>
        </is>
      </c>
      <c r="G6377" t="n">
        <v>45606</v>
      </c>
      <c r="H6377" t="n">
        <v>45606</v>
      </c>
      <c r="I6377" t="n">
        <v>73</v>
      </c>
      <c r="J6377" t="inlineStr">
        <is>
          <t>CARTEIRA</t>
        </is>
      </c>
      <c r="K6377" t="inlineStr">
        <is>
          <t>CONTRATO</t>
        </is>
      </c>
      <c r="L6377" t="n">
        <v>2805.38</v>
      </c>
      <c r="M6377" t="inlineStr">
        <is>
          <t>IBIRAPITANGA FASE 3</t>
        </is>
      </c>
      <c r="N6377" s="142">
        <f>DATE(YEAR(G6377),MONTH(G6377),1)</f>
        <v/>
      </c>
      <c r="O6377" s="132">
        <f>IF(G6377&gt;$K$3,"Futuro","Atraso")</f>
        <v/>
      </c>
      <c r="P6377">
        <f>12*(YEAR(G6377)-YEAR($K$3))+(MONTH(G6377)-MONTH($K$3))</f>
        <v/>
      </c>
      <c r="Q6377" s="366">
        <f>IF(M6377="IBIRAPITANGA FASE 3",IF(O6377="Atraso",L6377,L6377/(1+$I$2)^P6377),IF(O6377="Atraso",L6377,L6377/(1+$I$1)^P6377))</f>
        <v/>
      </c>
      <c r="R6377">
        <f>IF(O6377="Atraso",$K$3-G6377,0)</f>
        <v/>
      </c>
      <c r="S6377">
        <f>IF(R6377&lt;=15,"Até 15",IF(R6377&lt;=30,"Entre 15 e 30",IF(R6377&lt;=60,"Entre 30 e 60",IF(R6377&lt;=90,"Entre 60 e 90",IF(R6377&lt;=120,"Entre 90 e 120",IF(R6377&lt;=150,"Entre 120 e 150",IF(R6377&lt;=180,"Entre 150 e 180","Superior a 180")))))))</f>
        <v/>
      </c>
    </row>
    <row r="6378">
      <c r="A6378" t="inlineStr">
        <is>
          <t>Q026L01</t>
        </is>
      </c>
      <c r="B6378" t="inlineStr">
        <is>
          <t>JOSE FERREIRA CARDOSO JUNIOR</t>
        </is>
      </c>
      <c r="C6378" t="n">
        <v>1</v>
      </c>
      <c r="D6378" t="inlineStr">
        <is>
          <t>IPCA</t>
        </is>
      </c>
      <c r="E6378" t="n">
        <v>0.009488792934583046</v>
      </c>
      <c r="F6378" t="inlineStr">
        <is>
          <t>MENSAL</t>
        </is>
      </c>
      <c r="G6378" t="n">
        <v>45606</v>
      </c>
      <c r="H6378" t="n">
        <v>45606</v>
      </c>
      <c r="I6378" t="n">
        <v>6</v>
      </c>
      <c r="J6378" t="inlineStr">
        <is>
          <t>CARTEIRA</t>
        </is>
      </c>
      <c r="K6378" t="inlineStr">
        <is>
          <t>CONTRATO</t>
        </is>
      </c>
      <c r="L6378" t="n">
        <v>10670.16</v>
      </c>
      <c r="M6378" t="inlineStr">
        <is>
          <t>IBIRAPITANGA FASE 3</t>
        </is>
      </c>
      <c r="N6378" s="142">
        <f>DATE(YEAR(G6378),MONTH(G6378),1)</f>
        <v/>
      </c>
      <c r="O6378" s="132">
        <f>IF(G6378&gt;$K$3,"Futuro","Atraso")</f>
        <v/>
      </c>
      <c r="P6378">
        <f>12*(YEAR(G6378)-YEAR($K$3))+(MONTH(G6378)-MONTH($K$3))</f>
        <v/>
      </c>
      <c r="Q6378" s="366">
        <f>IF(M6378="IBIRAPITANGA FASE 3",IF(O6378="Atraso",L6378,L6378/(1+$I$2)^P6378),IF(O6378="Atraso",L6378,L6378/(1+$I$1)^P6378))</f>
        <v/>
      </c>
      <c r="R6378">
        <f>IF(O6378="Atraso",$K$3-G6378,0)</f>
        <v/>
      </c>
      <c r="S6378">
        <f>IF(R6378&lt;=15,"Até 15",IF(R6378&lt;=30,"Entre 15 e 30",IF(R6378&lt;=60,"Entre 30 e 60",IF(R6378&lt;=90,"Entre 60 e 90",IF(R6378&lt;=120,"Entre 90 e 120",IF(R6378&lt;=150,"Entre 120 e 150",IF(R6378&lt;=180,"Entre 150 e 180","Superior a 180")))))))</f>
        <v/>
      </c>
    </row>
    <row r="6379">
      <c r="A6379" t="inlineStr">
        <is>
          <t>Q026L01</t>
        </is>
      </c>
      <c r="B6379" t="inlineStr">
        <is>
          <t>JOSE FERREIRA CARDOSO JUNIOR</t>
        </is>
      </c>
      <c r="C6379" t="n">
        <v>1</v>
      </c>
      <c r="D6379" t="inlineStr">
        <is>
          <t>IPCA</t>
        </is>
      </c>
      <c r="E6379" t="n">
        <v>0.009488792934583046</v>
      </c>
      <c r="F6379" t="inlineStr">
        <is>
          <t>MENSAL</t>
        </is>
      </c>
      <c r="G6379" t="n">
        <v>45636</v>
      </c>
      <c r="H6379" t="n">
        <v>45636</v>
      </c>
      <c r="I6379" t="n">
        <v>74</v>
      </c>
      <c r="J6379" t="inlineStr">
        <is>
          <t>CARTEIRA</t>
        </is>
      </c>
      <c r="K6379" t="inlineStr">
        <is>
          <t>CONTRATO</t>
        </is>
      </c>
      <c r="L6379" t="n">
        <v>2805.38</v>
      </c>
      <c r="M6379" t="inlineStr">
        <is>
          <t>IBIRAPITANGA FASE 3</t>
        </is>
      </c>
      <c r="N6379" s="142">
        <f>DATE(YEAR(G6379),MONTH(G6379),1)</f>
        <v/>
      </c>
      <c r="O6379" s="132">
        <f>IF(G6379&gt;$K$3,"Futuro","Atraso")</f>
        <v/>
      </c>
      <c r="P6379">
        <f>12*(YEAR(G6379)-YEAR($K$3))+(MONTH(G6379)-MONTH($K$3))</f>
        <v/>
      </c>
      <c r="Q6379" s="366">
        <f>IF(M6379="IBIRAPITANGA FASE 3",IF(O6379="Atraso",L6379,L6379/(1+$I$2)^P6379),IF(O6379="Atraso",L6379,L6379/(1+$I$1)^P6379))</f>
        <v/>
      </c>
      <c r="R6379">
        <f>IF(O6379="Atraso",$K$3-G6379,0)</f>
        <v/>
      </c>
      <c r="S6379">
        <f>IF(R6379&lt;=15,"Até 15",IF(R6379&lt;=30,"Entre 15 e 30",IF(R6379&lt;=60,"Entre 30 e 60",IF(R6379&lt;=90,"Entre 60 e 90",IF(R6379&lt;=120,"Entre 90 e 120",IF(R6379&lt;=150,"Entre 120 e 150",IF(R6379&lt;=180,"Entre 150 e 180","Superior a 180")))))))</f>
        <v/>
      </c>
    </row>
    <row r="6380">
      <c r="A6380" t="inlineStr">
        <is>
          <t>Q026L01</t>
        </is>
      </c>
      <c r="B6380" t="inlineStr">
        <is>
          <t>JOSE FERREIRA CARDOSO JUNIOR</t>
        </is>
      </c>
      <c r="C6380" t="n">
        <v>1</v>
      </c>
      <c r="D6380" t="inlineStr">
        <is>
          <t>IPCA</t>
        </is>
      </c>
      <c r="E6380" t="n">
        <v>0.009488792934583046</v>
      </c>
      <c r="F6380" t="inlineStr">
        <is>
          <t>MENSAL</t>
        </is>
      </c>
      <c r="G6380" t="n">
        <v>45667</v>
      </c>
      <c r="H6380" t="n">
        <v>45667</v>
      </c>
      <c r="I6380" t="n">
        <v>75</v>
      </c>
      <c r="J6380" t="inlineStr">
        <is>
          <t>CARTEIRA</t>
        </is>
      </c>
      <c r="K6380" t="inlineStr">
        <is>
          <t>CONTRATO</t>
        </is>
      </c>
      <c r="L6380" t="n">
        <v>2805.38</v>
      </c>
      <c r="M6380" t="inlineStr">
        <is>
          <t>IBIRAPITANGA FASE 3</t>
        </is>
      </c>
      <c r="N6380" s="142">
        <f>DATE(YEAR(G6380),MONTH(G6380),1)</f>
        <v/>
      </c>
      <c r="O6380" s="132">
        <f>IF(G6380&gt;$K$3,"Futuro","Atraso")</f>
        <v/>
      </c>
      <c r="P6380">
        <f>12*(YEAR(G6380)-YEAR($K$3))+(MONTH(G6380)-MONTH($K$3))</f>
        <v/>
      </c>
      <c r="Q6380" s="366">
        <f>IF(M6380="IBIRAPITANGA FASE 3",IF(O6380="Atraso",L6380,L6380/(1+$I$2)^P6380),IF(O6380="Atraso",L6380,L6380/(1+$I$1)^P6380))</f>
        <v/>
      </c>
      <c r="R6380">
        <f>IF(O6380="Atraso",$K$3-G6380,0)</f>
        <v/>
      </c>
      <c r="S6380">
        <f>IF(R6380&lt;=15,"Até 15",IF(R6380&lt;=30,"Entre 15 e 30",IF(R6380&lt;=60,"Entre 30 e 60",IF(R6380&lt;=90,"Entre 60 e 90",IF(R6380&lt;=120,"Entre 90 e 120",IF(R6380&lt;=150,"Entre 120 e 150",IF(R6380&lt;=180,"Entre 150 e 180","Superior a 180")))))))</f>
        <v/>
      </c>
    </row>
    <row r="6381">
      <c r="A6381" t="inlineStr">
        <is>
          <t>Q026L01</t>
        </is>
      </c>
      <c r="B6381" t="inlineStr">
        <is>
          <t>JOSE FERREIRA CARDOSO JUNIOR</t>
        </is>
      </c>
      <c r="C6381" t="n">
        <v>1</v>
      </c>
      <c r="D6381" t="inlineStr">
        <is>
          <t>IPCA</t>
        </is>
      </c>
      <c r="E6381" t="n">
        <v>0.009488792934583046</v>
      </c>
      <c r="F6381" t="inlineStr">
        <is>
          <t>MENSAL</t>
        </is>
      </c>
      <c r="G6381" t="n">
        <v>45698</v>
      </c>
      <c r="H6381" t="n">
        <v>45698</v>
      </c>
      <c r="I6381" t="n">
        <v>76</v>
      </c>
      <c r="J6381" t="inlineStr">
        <is>
          <t>CARTEIRA</t>
        </is>
      </c>
      <c r="K6381" t="inlineStr">
        <is>
          <t>CONTRATO</t>
        </is>
      </c>
      <c r="L6381" t="n">
        <v>2805.38</v>
      </c>
      <c r="M6381" t="inlineStr">
        <is>
          <t>IBIRAPITANGA FASE 3</t>
        </is>
      </c>
      <c r="N6381" s="142">
        <f>DATE(YEAR(G6381),MONTH(G6381),1)</f>
        <v/>
      </c>
      <c r="O6381" s="132">
        <f>IF(G6381&gt;$K$3,"Futuro","Atraso")</f>
        <v/>
      </c>
      <c r="P6381">
        <f>12*(YEAR(G6381)-YEAR($K$3))+(MONTH(G6381)-MONTH($K$3))</f>
        <v/>
      </c>
      <c r="Q6381" s="366">
        <f>IF(M6381="IBIRAPITANGA FASE 3",IF(O6381="Atraso",L6381,L6381/(1+$I$2)^P6381),IF(O6381="Atraso",L6381,L6381/(1+$I$1)^P6381))</f>
        <v/>
      </c>
      <c r="R6381">
        <f>IF(O6381="Atraso",$K$3-G6381,0)</f>
        <v/>
      </c>
      <c r="S6381">
        <f>IF(R6381&lt;=15,"Até 15",IF(R6381&lt;=30,"Entre 15 e 30",IF(R6381&lt;=60,"Entre 30 e 60",IF(R6381&lt;=90,"Entre 60 e 90",IF(R6381&lt;=120,"Entre 90 e 120",IF(R6381&lt;=150,"Entre 120 e 150",IF(R6381&lt;=180,"Entre 150 e 180","Superior a 180")))))))</f>
        <v/>
      </c>
    </row>
    <row r="6382">
      <c r="A6382" t="inlineStr">
        <is>
          <t>Q026L01</t>
        </is>
      </c>
      <c r="B6382" t="inlineStr">
        <is>
          <t>JOSE FERREIRA CARDOSO JUNIOR</t>
        </is>
      </c>
      <c r="C6382" t="n">
        <v>1</v>
      </c>
      <c r="D6382" t="inlineStr">
        <is>
          <t>IPCA</t>
        </is>
      </c>
      <c r="E6382" t="n">
        <v>0.009488792934583046</v>
      </c>
      <c r="F6382" t="inlineStr">
        <is>
          <t>MENSAL</t>
        </is>
      </c>
      <c r="G6382" t="n">
        <v>45726</v>
      </c>
      <c r="H6382" t="n">
        <v>45726</v>
      </c>
      <c r="I6382" t="n">
        <v>77</v>
      </c>
      <c r="J6382" t="inlineStr">
        <is>
          <t>CARTEIRA</t>
        </is>
      </c>
      <c r="K6382" t="inlineStr">
        <is>
          <t>CONTRATO</t>
        </is>
      </c>
      <c r="L6382" t="n">
        <v>2805.38</v>
      </c>
      <c r="M6382" t="inlineStr">
        <is>
          <t>IBIRAPITANGA FASE 3</t>
        </is>
      </c>
      <c r="N6382" s="142">
        <f>DATE(YEAR(G6382),MONTH(G6382),1)</f>
        <v/>
      </c>
      <c r="O6382" s="132">
        <f>IF(G6382&gt;$K$3,"Futuro","Atraso")</f>
        <v/>
      </c>
      <c r="P6382">
        <f>12*(YEAR(G6382)-YEAR($K$3))+(MONTH(G6382)-MONTH($K$3))</f>
        <v/>
      </c>
      <c r="Q6382" s="366">
        <f>IF(M6382="IBIRAPITANGA FASE 3",IF(O6382="Atraso",L6382,L6382/(1+$I$2)^P6382),IF(O6382="Atraso",L6382,L6382/(1+$I$1)^P6382))</f>
        <v/>
      </c>
      <c r="R6382">
        <f>IF(O6382="Atraso",$K$3-G6382,0)</f>
        <v/>
      </c>
      <c r="S6382">
        <f>IF(R6382&lt;=15,"Até 15",IF(R6382&lt;=30,"Entre 15 e 30",IF(R6382&lt;=60,"Entre 30 e 60",IF(R6382&lt;=90,"Entre 60 e 90",IF(R6382&lt;=120,"Entre 90 e 120",IF(R6382&lt;=150,"Entre 120 e 150",IF(R6382&lt;=180,"Entre 150 e 180","Superior a 180")))))))</f>
        <v/>
      </c>
    </row>
    <row r="6383">
      <c r="A6383" t="inlineStr">
        <is>
          <t>Q026L01</t>
        </is>
      </c>
      <c r="B6383" t="inlineStr">
        <is>
          <t>JOSE FERREIRA CARDOSO JUNIOR</t>
        </is>
      </c>
      <c r="C6383" t="n">
        <v>1</v>
      </c>
      <c r="D6383" t="inlineStr">
        <is>
          <t>IPCA</t>
        </is>
      </c>
      <c r="E6383" t="n">
        <v>0.009488792934583046</v>
      </c>
      <c r="F6383" t="inlineStr">
        <is>
          <t>MENSAL</t>
        </is>
      </c>
      <c r="G6383" t="n">
        <v>45757</v>
      </c>
      <c r="H6383" t="n">
        <v>45757</v>
      </c>
      <c r="I6383" t="n">
        <v>78</v>
      </c>
      <c r="J6383" t="inlineStr">
        <is>
          <t>CARTEIRA</t>
        </is>
      </c>
      <c r="K6383" t="inlineStr">
        <is>
          <t>CONTRATO</t>
        </is>
      </c>
      <c r="L6383" t="n">
        <v>2805.38</v>
      </c>
      <c r="M6383" t="inlineStr">
        <is>
          <t>IBIRAPITANGA FASE 3</t>
        </is>
      </c>
      <c r="N6383" s="142">
        <f>DATE(YEAR(G6383),MONTH(G6383),1)</f>
        <v/>
      </c>
      <c r="O6383" s="132">
        <f>IF(G6383&gt;$K$3,"Futuro","Atraso")</f>
        <v/>
      </c>
      <c r="P6383">
        <f>12*(YEAR(G6383)-YEAR($K$3))+(MONTH(G6383)-MONTH($K$3))</f>
        <v/>
      </c>
      <c r="Q6383" s="366">
        <f>IF(M6383="IBIRAPITANGA FASE 3",IF(O6383="Atraso",L6383,L6383/(1+$I$2)^P6383),IF(O6383="Atraso",L6383,L6383/(1+$I$1)^P6383))</f>
        <v/>
      </c>
      <c r="R6383">
        <f>IF(O6383="Atraso",$K$3-G6383,0)</f>
        <v/>
      </c>
      <c r="S6383">
        <f>IF(R6383&lt;=15,"Até 15",IF(R6383&lt;=30,"Entre 15 e 30",IF(R6383&lt;=60,"Entre 30 e 60",IF(R6383&lt;=90,"Entre 60 e 90",IF(R6383&lt;=120,"Entre 90 e 120",IF(R6383&lt;=150,"Entre 120 e 150",IF(R6383&lt;=180,"Entre 150 e 180","Superior a 180")))))))</f>
        <v/>
      </c>
    </row>
    <row r="6384">
      <c r="A6384" t="inlineStr">
        <is>
          <t>Q026L01</t>
        </is>
      </c>
      <c r="B6384" t="inlineStr">
        <is>
          <t>JOSE FERREIRA CARDOSO JUNIOR</t>
        </is>
      </c>
      <c r="C6384" t="n">
        <v>1</v>
      </c>
      <c r="D6384" t="inlineStr">
        <is>
          <t>IPCA</t>
        </is>
      </c>
      <c r="E6384" t="n">
        <v>0.009488792934583046</v>
      </c>
      <c r="F6384" t="inlineStr">
        <is>
          <t>MENSAL</t>
        </is>
      </c>
      <c r="G6384" t="n">
        <v>45787</v>
      </c>
      <c r="H6384" t="n">
        <v>45787</v>
      </c>
      <c r="I6384" t="n">
        <v>79</v>
      </c>
      <c r="J6384" t="inlineStr">
        <is>
          <t>CARTEIRA</t>
        </is>
      </c>
      <c r="K6384" t="inlineStr">
        <is>
          <t>CONTRATO</t>
        </is>
      </c>
      <c r="L6384" t="n">
        <v>2805.38</v>
      </c>
      <c r="M6384" t="inlineStr">
        <is>
          <t>IBIRAPITANGA FASE 3</t>
        </is>
      </c>
      <c r="N6384" s="142">
        <f>DATE(YEAR(G6384),MONTH(G6384),1)</f>
        <v/>
      </c>
      <c r="O6384" s="132">
        <f>IF(G6384&gt;$K$3,"Futuro","Atraso")</f>
        <v/>
      </c>
      <c r="P6384">
        <f>12*(YEAR(G6384)-YEAR($K$3))+(MONTH(G6384)-MONTH($K$3))</f>
        <v/>
      </c>
      <c r="Q6384" s="366">
        <f>IF(M6384="IBIRAPITANGA FASE 3",IF(O6384="Atraso",L6384,L6384/(1+$I$2)^P6384),IF(O6384="Atraso",L6384,L6384/(1+$I$1)^P6384))</f>
        <v/>
      </c>
      <c r="R6384">
        <f>IF(O6384="Atraso",$K$3-G6384,0)</f>
        <v/>
      </c>
      <c r="S6384">
        <f>IF(R6384&lt;=15,"Até 15",IF(R6384&lt;=30,"Entre 15 e 30",IF(R6384&lt;=60,"Entre 30 e 60",IF(R6384&lt;=90,"Entre 60 e 90",IF(R6384&lt;=120,"Entre 90 e 120",IF(R6384&lt;=150,"Entre 120 e 150",IF(R6384&lt;=180,"Entre 150 e 180","Superior a 180")))))))</f>
        <v/>
      </c>
    </row>
    <row r="6385">
      <c r="A6385" t="inlineStr">
        <is>
          <t>Q026L01</t>
        </is>
      </c>
      <c r="B6385" t="inlineStr">
        <is>
          <t>JOSE FERREIRA CARDOSO JUNIOR</t>
        </is>
      </c>
      <c r="C6385" t="n">
        <v>1</v>
      </c>
      <c r="D6385" t="inlineStr">
        <is>
          <t>IPCA</t>
        </is>
      </c>
      <c r="E6385" t="n">
        <v>0.009488792934583046</v>
      </c>
      <c r="F6385" t="inlineStr">
        <is>
          <t>MENSAL</t>
        </is>
      </c>
      <c r="G6385" t="n">
        <v>45818</v>
      </c>
      <c r="H6385" t="n">
        <v>45818</v>
      </c>
      <c r="I6385" t="n">
        <v>80</v>
      </c>
      <c r="J6385" t="inlineStr">
        <is>
          <t>CARTEIRA</t>
        </is>
      </c>
      <c r="K6385" t="inlineStr">
        <is>
          <t>CONTRATO</t>
        </is>
      </c>
      <c r="L6385" t="n">
        <v>2805.38</v>
      </c>
      <c r="M6385" t="inlineStr">
        <is>
          <t>IBIRAPITANGA FASE 3</t>
        </is>
      </c>
      <c r="N6385" s="142">
        <f>DATE(YEAR(G6385),MONTH(G6385),1)</f>
        <v/>
      </c>
      <c r="O6385" s="132">
        <f>IF(G6385&gt;$K$3,"Futuro","Atraso")</f>
        <v/>
      </c>
      <c r="P6385">
        <f>12*(YEAR(G6385)-YEAR($K$3))+(MONTH(G6385)-MONTH($K$3))</f>
        <v/>
      </c>
      <c r="Q6385" s="366">
        <f>IF(M6385="IBIRAPITANGA FASE 3",IF(O6385="Atraso",L6385,L6385/(1+$I$2)^P6385),IF(O6385="Atraso",L6385,L6385/(1+$I$1)^P6385))</f>
        <v/>
      </c>
      <c r="R6385">
        <f>IF(O6385="Atraso",$K$3-G6385,0)</f>
        <v/>
      </c>
      <c r="S6385">
        <f>IF(R6385&lt;=15,"Até 15",IF(R6385&lt;=30,"Entre 15 e 30",IF(R6385&lt;=60,"Entre 30 e 60",IF(R6385&lt;=90,"Entre 60 e 90",IF(R6385&lt;=120,"Entre 90 e 120",IF(R6385&lt;=150,"Entre 120 e 150",IF(R6385&lt;=180,"Entre 150 e 180","Superior a 180")))))))</f>
        <v/>
      </c>
    </row>
    <row r="6386">
      <c r="A6386" t="inlineStr">
        <is>
          <t>Q026L01</t>
        </is>
      </c>
      <c r="B6386" t="inlineStr">
        <is>
          <t>JOSE FERREIRA CARDOSO JUNIOR</t>
        </is>
      </c>
      <c r="C6386" t="n">
        <v>1</v>
      </c>
      <c r="D6386" t="inlineStr">
        <is>
          <t>IPCA</t>
        </is>
      </c>
      <c r="E6386" t="n">
        <v>0.009488792934583046</v>
      </c>
      <c r="F6386" t="inlineStr">
        <is>
          <t>MENSAL</t>
        </is>
      </c>
      <c r="G6386" t="n">
        <v>45848</v>
      </c>
      <c r="H6386" t="n">
        <v>45848</v>
      </c>
      <c r="I6386" t="n">
        <v>81</v>
      </c>
      <c r="J6386" t="inlineStr">
        <is>
          <t>CARTEIRA</t>
        </is>
      </c>
      <c r="K6386" t="inlineStr">
        <is>
          <t>CONTRATO</t>
        </is>
      </c>
      <c r="L6386" t="n">
        <v>2805.38</v>
      </c>
      <c r="M6386" t="inlineStr">
        <is>
          <t>IBIRAPITANGA FASE 3</t>
        </is>
      </c>
      <c r="N6386" s="142">
        <f>DATE(YEAR(G6386),MONTH(G6386),1)</f>
        <v/>
      </c>
      <c r="O6386" s="132">
        <f>IF(G6386&gt;$K$3,"Futuro","Atraso")</f>
        <v/>
      </c>
      <c r="P6386">
        <f>12*(YEAR(G6386)-YEAR($K$3))+(MONTH(G6386)-MONTH($K$3))</f>
        <v/>
      </c>
      <c r="Q6386" s="366">
        <f>IF(M6386="IBIRAPITANGA FASE 3",IF(O6386="Atraso",L6386,L6386/(1+$I$2)^P6386),IF(O6386="Atraso",L6386,L6386/(1+$I$1)^P6386))</f>
        <v/>
      </c>
      <c r="R6386">
        <f>IF(O6386="Atraso",$K$3-G6386,0)</f>
        <v/>
      </c>
      <c r="S6386">
        <f>IF(R6386&lt;=15,"Até 15",IF(R6386&lt;=30,"Entre 15 e 30",IF(R6386&lt;=60,"Entre 30 e 60",IF(R6386&lt;=90,"Entre 60 e 90",IF(R6386&lt;=120,"Entre 90 e 120",IF(R6386&lt;=150,"Entre 120 e 150",IF(R6386&lt;=180,"Entre 150 e 180","Superior a 180")))))))</f>
        <v/>
      </c>
    </row>
    <row r="6387">
      <c r="A6387" t="inlineStr">
        <is>
          <t>Q026L01</t>
        </is>
      </c>
      <c r="B6387" t="inlineStr">
        <is>
          <t>JOSE FERREIRA CARDOSO JUNIOR</t>
        </is>
      </c>
      <c r="C6387" t="n">
        <v>1</v>
      </c>
      <c r="D6387" t="inlineStr">
        <is>
          <t>IPCA</t>
        </is>
      </c>
      <c r="E6387" t="n">
        <v>0.009488792934583046</v>
      </c>
      <c r="F6387" t="inlineStr">
        <is>
          <t>MENSAL</t>
        </is>
      </c>
      <c r="G6387" t="n">
        <v>45879</v>
      </c>
      <c r="H6387" t="n">
        <v>45879</v>
      </c>
      <c r="I6387" t="n">
        <v>82</v>
      </c>
      <c r="J6387" t="inlineStr">
        <is>
          <t>CARTEIRA</t>
        </is>
      </c>
      <c r="K6387" t="inlineStr">
        <is>
          <t>CONTRATO</t>
        </is>
      </c>
      <c r="L6387" t="n">
        <v>2805.38</v>
      </c>
      <c r="M6387" t="inlineStr">
        <is>
          <t>IBIRAPITANGA FASE 3</t>
        </is>
      </c>
      <c r="N6387" s="142">
        <f>DATE(YEAR(G6387),MONTH(G6387),1)</f>
        <v/>
      </c>
      <c r="O6387" s="132">
        <f>IF(G6387&gt;$K$3,"Futuro","Atraso")</f>
        <v/>
      </c>
      <c r="P6387">
        <f>12*(YEAR(G6387)-YEAR($K$3))+(MONTH(G6387)-MONTH($K$3))</f>
        <v/>
      </c>
      <c r="Q6387" s="366">
        <f>IF(M6387="IBIRAPITANGA FASE 3",IF(O6387="Atraso",L6387,L6387/(1+$I$2)^P6387),IF(O6387="Atraso",L6387,L6387/(1+$I$1)^P6387))</f>
        <v/>
      </c>
      <c r="R6387">
        <f>IF(O6387="Atraso",$K$3-G6387,0)</f>
        <v/>
      </c>
      <c r="S6387">
        <f>IF(R6387&lt;=15,"Até 15",IF(R6387&lt;=30,"Entre 15 e 30",IF(R6387&lt;=60,"Entre 30 e 60",IF(R6387&lt;=90,"Entre 60 e 90",IF(R6387&lt;=120,"Entre 90 e 120",IF(R6387&lt;=150,"Entre 120 e 150",IF(R6387&lt;=180,"Entre 150 e 180","Superior a 180")))))))</f>
        <v/>
      </c>
    </row>
    <row r="6388">
      <c r="A6388" t="inlineStr">
        <is>
          <t>Q026L01</t>
        </is>
      </c>
      <c r="B6388" t="inlineStr">
        <is>
          <t>JOSE FERREIRA CARDOSO JUNIOR</t>
        </is>
      </c>
      <c r="C6388" t="n">
        <v>1</v>
      </c>
      <c r="D6388" t="inlineStr">
        <is>
          <t>IPCA</t>
        </is>
      </c>
      <c r="E6388" t="n">
        <v>0.009488792934583046</v>
      </c>
      <c r="F6388" t="inlineStr">
        <is>
          <t>MENSAL</t>
        </is>
      </c>
      <c r="G6388" t="n">
        <v>45910</v>
      </c>
      <c r="H6388" t="n">
        <v>45910</v>
      </c>
      <c r="I6388" t="n">
        <v>83</v>
      </c>
      <c r="J6388" t="inlineStr">
        <is>
          <t>CARTEIRA</t>
        </is>
      </c>
      <c r="K6388" t="inlineStr">
        <is>
          <t>CONTRATO</t>
        </is>
      </c>
      <c r="L6388" t="n">
        <v>2805.38</v>
      </c>
      <c r="M6388" t="inlineStr">
        <is>
          <t>IBIRAPITANGA FASE 3</t>
        </is>
      </c>
      <c r="N6388" s="142">
        <f>DATE(YEAR(G6388),MONTH(G6388),1)</f>
        <v/>
      </c>
      <c r="O6388" s="132">
        <f>IF(G6388&gt;$K$3,"Futuro","Atraso")</f>
        <v/>
      </c>
      <c r="P6388">
        <f>12*(YEAR(G6388)-YEAR($K$3))+(MONTH(G6388)-MONTH($K$3))</f>
        <v/>
      </c>
      <c r="Q6388" s="366">
        <f>IF(M6388="IBIRAPITANGA FASE 3",IF(O6388="Atraso",L6388,L6388/(1+$I$2)^P6388),IF(O6388="Atraso",L6388,L6388/(1+$I$1)^P6388))</f>
        <v/>
      </c>
      <c r="R6388">
        <f>IF(O6388="Atraso",$K$3-G6388,0)</f>
        <v/>
      </c>
      <c r="S6388">
        <f>IF(R6388&lt;=15,"Até 15",IF(R6388&lt;=30,"Entre 15 e 30",IF(R6388&lt;=60,"Entre 30 e 60",IF(R6388&lt;=90,"Entre 60 e 90",IF(R6388&lt;=120,"Entre 90 e 120",IF(R6388&lt;=150,"Entre 120 e 150",IF(R6388&lt;=180,"Entre 150 e 180","Superior a 180")))))))</f>
        <v/>
      </c>
    </row>
    <row r="6389">
      <c r="A6389" t="inlineStr">
        <is>
          <t>Q026L01</t>
        </is>
      </c>
      <c r="B6389" t="inlineStr">
        <is>
          <t>JOSE FERREIRA CARDOSO JUNIOR</t>
        </is>
      </c>
      <c r="C6389" t="n">
        <v>1</v>
      </c>
      <c r="D6389" t="inlineStr">
        <is>
          <t>IPCA</t>
        </is>
      </c>
      <c r="E6389" t="n">
        <v>0.009488792934583046</v>
      </c>
      <c r="F6389" t="inlineStr">
        <is>
          <t>MENSAL</t>
        </is>
      </c>
      <c r="G6389" t="n">
        <v>45940</v>
      </c>
      <c r="H6389" t="n">
        <v>45940</v>
      </c>
      <c r="I6389" t="n">
        <v>84</v>
      </c>
      <c r="J6389" t="inlineStr">
        <is>
          <t>CARTEIRA</t>
        </is>
      </c>
      <c r="K6389" t="inlineStr">
        <is>
          <t>CONTRATO</t>
        </is>
      </c>
      <c r="L6389" t="n">
        <v>2805.38</v>
      </c>
      <c r="M6389" t="inlineStr">
        <is>
          <t>IBIRAPITANGA FASE 3</t>
        </is>
      </c>
      <c r="N6389" s="142">
        <f>DATE(YEAR(G6389),MONTH(G6389),1)</f>
        <v/>
      </c>
      <c r="O6389" s="132">
        <f>IF(G6389&gt;$K$3,"Futuro","Atraso")</f>
        <v/>
      </c>
      <c r="P6389">
        <f>12*(YEAR(G6389)-YEAR($K$3))+(MONTH(G6389)-MONTH($K$3))</f>
        <v/>
      </c>
      <c r="Q6389" s="366">
        <f>IF(M6389="IBIRAPITANGA FASE 3",IF(O6389="Atraso",L6389,L6389/(1+$I$2)^P6389),IF(O6389="Atraso",L6389,L6389/(1+$I$1)^P6389))</f>
        <v/>
      </c>
      <c r="R6389">
        <f>IF(O6389="Atraso",$K$3-G6389,0)</f>
        <v/>
      </c>
      <c r="S6389">
        <f>IF(R6389&lt;=15,"Até 15",IF(R6389&lt;=30,"Entre 15 e 30",IF(R6389&lt;=60,"Entre 30 e 60",IF(R6389&lt;=90,"Entre 60 e 90",IF(R6389&lt;=120,"Entre 90 e 120",IF(R6389&lt;=150,"Entre 120 e 150",IF(R6389&lt;=180,"Entre 150 e 180","Superior a 180")))))))</f>
        <v/>
      </c>
    </row>
    <row r="6390">
      <c r="A6390" t="inlineStr">
        <is>
          <t>Q026L01</t>
        </is>
      </c>
      <c r="B6390" t="inlineStr">
        <is>
          <t>JOSE FERREIRA CARDOSO JUNIOR</t>
        </is>
      </c>
      <c r="C6390" t="n">
        <v>1</v>
      </c>
      <c r="D6390" t="inlineStr">
        <is>
          <t>IPCA</t>
        </is>
      </c>
      <c r="E6390" t="n">
        <v>0.009488792934583046</v>
      </c>
      <c r="F6390" t="inlineStr">
        <is>
          <t>MENSAL</t>
        </is>
      </c>
      <c r="G6390" t="n">
        <v>45971</v>
      </c>
      <c r="H6390" t="n">
        <v>45971</v>
      </c>
      <c r="I6390" t="n">
        <v>85</v>
      </c>
      <c r="J6390" t="inlineStr">
        <is>
          <t>CARTEIRA</t>
        </is>
      </c>
      <c r="K6390" t="inlineStr">
        <is>
          <t>CONTRATO</t>
        </is>
      </c>
      <c r="L6390" t="n">
        <v>2805.38</v>
      </c>
      <c r="M6390" t="inlineStr">
        <is>
          <t>IBIRAPITANGA FASE 3</t>
        </is>
      </c>
      <c r="N6390" s="142">
        <f>DATE(YEAR(G6390),MONTH(G6390),1)</f>
        <v/>
      </c>
      <c r="O6390" s="132">
        <f>IF(G6390&gt;$K$3,"Futuro","Atraso")</f>
        <v/>
      </c>
      <c r="P6390">
        <f>12*(YEAR(G6390)-YEAR($K$3))+(MONTH(G6390)-MONTH($K$3))</f>
        <v/>
      </c>
      <c r="Q6390" s="366">
        <f>IF(M6390="IBIRAPITANGA FASE 3",IF(O6390="Atraso",L6390,L6390/(1+$I$2)^P6390),IF(O6390="Atraso",L6390,L6390/(1+$I$1)^P6390))</f>
        <v/>
      </c>
      <c r="R6390">
        <f>IF(O6390="Atraso",$K$3-G6390,0)</f>
        <v/>
      </c>
      <c r="S6390">
        <f>IF(R6390&lt;=15,"Até 15",IF(R6390&lt;=30,"Entre 15 e 30",IF(R6390&lt;=60,"Entre 30 e 60",IF(R6390&lt;=90,"Entre 60 e 90",IF(R6390&lt;=120,"Entre 90 e 120",IF(R6390&lt;=150,"Entre 120 e 150",IF(R6390&lt;=180,"Entre 150 e 180","Superior a 180")))))))</f>
        <v/>
      </c>
    </row>
    <row r="6391">
      <c r="A6391" t="inlineStr">
        <is>
          <t>Q026L01</t>
        </is>
      </c>
      <c r="B6391" t="inlineStr">
        <is>
          <t>JOSE FERREIRA CARDOSO JUNIOR</t>
        </is>
      </c>
      <c r="C6391" t="n">
        <v>1</v>
      </c>
      <c r="D6391" t="inlineStr">
        <is>
          <t>IPCA</t>
        </is>
      </c>
      <c r="E6391" t="n">
        <v>0.009488792934583046</v>
      </c>
      <c r="F6391" t="inlineStr">
        <is>
          <t>MENSAL</t>
        </is>
      </c>
      <c r="G6391" t="n">
        <v>45971</v>
      </c>
      <c r="H6391" t="n">
        <v>45971</v>
      </c>
      <c r="I6391" t="n">
        <v>7</v>
      </c>
      <c r="J6391" t="inlineStr">
        <is>
          <t>CARTEIRA</t>
        </is>
      </c>
      <c r="K6391" t="inlineStr">
        <is>
          <t>CONTRATO</t>
        </is>
      </c>
      <c r="L6391" t="n">
        <v>10670.16</v>
      </c>
      <c r="M6391" t="inlineStr">
        <is>
          <t>IBIRAPITANGA FASE 3</t>
        </is>
      </c>
      <c r="N6391" s="142">
        <f>DATE(YEAR(G6391),MONTH(G6391),1)</f>
        <v/>
      </c>
      <c r="O6391" s="132">
        <f>IF(G6391&gt;$K$3,"Futuro","Atraso")</f>
        <v/>
      </c>
      <c r="P6391">
        <f>12*(YEAR(G6391)-YEAR($K$3))+(MONTH(G6391)-MONTH($K$3))</f>
        <v/>
      </c>
      <c r="Q6391" s="366">
        <f>IF(M6391="IBIRAPITANGA FASE 3",IF(O6391="Atraso",L6391,L6391/(1+$I$2)^P6391),IF(O6391="Atraso",L6391,L6391/(1+$I$1)^P6391))</f>
        <v/>
      </c>
      <c r="R6391">
        <f>IF(O6391="Atraso",$K$3-G6391,0)</f>
        <v/>
      </c>
      <c r="S6391">
        <f>IF(R6391&lt;=15,"Até 15",IF(R6391&lt;=30,"Entre 15 e 30",IF(R6391&lt;=60,"Entre 30 e 60",IF(R6391&lt;=90,"Entre 60 e 90",IF(R6391&lt;=120,"Entre 90 e 120",IF(R6391&lt;=150,"Entre 120 e 150",IF(R6391&lt;=180,"Entre 150 e 180","Superior a 180")))))))</f>
        <v/>
      </c>
    </row>
    <row r="6392">
      <c r="A6392" t="inlineStr">
        <is>
          <t>Q026L01</t>
        </is>
      </c>
      <c r="B6392" t="inlineStr">
        <is>
          <t>JOSE FERREIRA CARDOSO JUNIOR</t>
        </is>
      </c>
      <c r="C6392" t="n">
        <v>1</v>
      </c>
      <c r="D6392" t="inlineStr">
        <is>
          <t>IPCA</t>
        </is>
      </c>
      <c r="E6392" t="n">
        <v>0.009488792934583046</v>
      </c>
      <c r="F6392" t="inlineStr">
        <is>
          <t>MENSAL</t>
        </is>
      </c>
      <c r="G6392" t="n">
        <v>46001</v>
      </c>
      <c r="H6392" t="n">
        <v>46001</v>
      </c>
      <c r="I6392" t="n">
        <v>86</v>
      </c>
      <c r="J6392" t="inlineStr">
        <is>
          <t>CARTEIRA</t>
        </is>
      </c>
      <c r="K6392" t="inlineStr">
        <is>
          <t>CONTRATO</t>
        </is>
      </c>
      <c r="L6392" t="n">
        <v>2805.38</v>
      </c>
      <c r="M6392" t="inlineStr">
        <is>
          <t>IBIRAPITANGA FASE 3</t>
        </is>
      </c>
      <c r="N6392" s="142">
        <f>DATE(YEAR(G6392),MONTH(G6392),1)</f>
        <v/>
      </c>
      <c r="O6392" s="132">
        <f>IF(G6392&gt;$K$3,"Futuro","Atraso")</f>
        <v/>
      </c>
      <c r="P6392">
        <f>12*(YEAR(G6392)-YEAR($K$3))+(MONTH(G6392)-MONTH($K$3))</f>
        <v/>
      </c>
      <c r="Q6392" s="366">
        <f>IF(M6392="IBIRAPITANGA FASE 3",IF(O6392="Atraso",L6392,L6392/(1+$I$2)^P6392),IF(O6392="Atraso",L6392,L6392/(1+$I$1)^P6392))</f>
        <v/>
      </c>
      <c r="R6392">
        <f>IF(O6392="Atraso",$K$3-G6392,0)</f>
        <v/>
      </c>
      <c r="S6392">
        <f>IF(R6392&lt;=15,"Até 15",IF(R6392&lt;=30,"Entre 15 e 30",IF(R6392&lt;=60,"Entre 30 e 60",IF(R6392&lt;=90,"Entre 60 e 90",IF(R6392&lt;=120,"Entre 90 e 120",IF(R6392&lt;=150,"Entre 120 e 150",IF(R6392&lt;=180,"Entre 150 e 180","Superior a 180")))))))</f>
        <v/>
      </c>
    </row>
    <row r="6393">
      <c r="A6393" t="inlineStr">
        <is>
          <t>Q026L01</t>
        </is>
      </c>
      <c r="B6393" t="inlineStr">
        <is>
          <t>JOSE FERREIRA CARDOSO JUNIOR</t>
        </is>
      </c>
      <c r="C6393" t="n">
        <v>1</v>
      </c>
      <c r="D6393" t="inlineStr">
        <is>
          <t>IPCA</t>
        </is>
      </c>
      <c r="E6393" t="n">
        <v>0.009488792934583046</v>
      </c>
      <c r="F6393" t="inlineStr">
        <is>
          <t>MENSAL</t>
        </is>
      </c>
      <c r="G6393" t="n">
        <v>46032</v>
      </c>
      <c r="H6393" t="n">
        <v>46032</v>
      </c>
      <c r="I6393" t="n">
        <v>87</v>
      </c>
      <c r="J6393" t="inlineStr">
        <is>
          <t>CARTEIRA</t>
        </is>
      </c>
      <c r="K6393" t="inlineStr">
        <is>
          <t>CONTRATO</t>
        </is>
      </c>
      <c r="L6393" t="n">
        <v>2805.38</v>
      </c>
      <c r="M6393" t="inlineStr">
        <is>
          <t>IBIRAPITANGA FASE 3</t>
        </is>
      </c>
      <c r="N6393" s="142">
        <f>DATE(YEAR(G6393),MONTH(G6393),1)</f>
        <v/>
      </c>
      <c r="O6393" s="132">
        <f>IF(G6393&gt;$K$3,"Futuro","Atraso")</f>
        <v/>
      </c>
      <c r="P6393">
        <f>12*(YEAR(G6393)-YEAR($K$3))+(MONTH(G6393)-MONTH($K$3))</f>
        <v/>
      </c>
      <c r="Q6393" s="366">
        <f>IF(M6393="IBIRAPITANGA FASE 3",IF(O6393="Atraso",L6393,L6393/(1+$I$2)^P6393),IF(O6393="Atraso",L6393,L6393/(1+$I$1)^P6393))</f>
        <v/>
      </c>
      <c r="R6393">
        <f>IF(O6393="Atraso",$K$3-G6393,0)</f>
        <v/>
      </c>
      <c r="S6393">
        <f>IF(R6393&lt;=15,"Até 15",IF(R6393&lt;=30,"Entre 15 e 30",IF(R6393&lt;=60,"Entre 30 e 60",IF(R6393&lt;=90,"Entre 60 e 90",IF(R6393&lt;=120,"Entre 90 e 120",IF(R6393&lt;=150,"Entre 120 e 150",IF(R6393&lt;=180,"Entre 150 e 180","Superior a 180")))))))</f>
        <v/>
      </c>
    </row>
    <row r="6394">
      <c r="A6394" t="inlineStr">
        <is>
          <t>Q026L01</t>
        </is>
      </c>
      <c r="B6394" t="inlineStr">
        <is>
          <t>JOSE FERREIRA CARDOSO JUNIOR</t>
        </is>
      </c>
      <c r="C6394" t="n">
        <v>1</v>
      </c>
      <c r="D6394" t="inlineStr">
        <is>
          <t>IPCA</t>
        </is>
      </c>
      <c r="E6394" t="n">
        <v>0.009488792934583046</v>
      </c>
      <c r="F6394" t="inlineStr">
        <is>
          <t>MENSAL</t>
        </is>
      </c>
      <c r="G6394" t="n">
        <v>46063</v>
      </c>
      <c r="H6394" t="n">
        <v>46063</v>
      </c>
      <c r="I6394" t="n">
        <v>88</v>
      </c>
      <c r="J6394" t="inlineStr">
        <is>
          <t>CARTEIRA</t>
        </is>
      </c>
      <c r="K6394" t="inlineStr">
        <is>
          <t>CONTRATO</t>
        </is>
      </c>
      <c r="L6394" t="n">
        <v>2805.38</v>
      </c>
      <c r="M6394" t="inlineStr">
        <is>
          <t>IBIRAPITANGA FASE 3</t>
        </is>
      </c>
      <c r="N6394" s="142">
        <f>DATE(YEAR(G6394),MONTH(G6394),1)</f>
        <v/>
      </c>
      <c r="O6394" s="132">
        <f>IF(G6394&gt;$K$3,"Futuro","Atraso")</f>
        <v/>
      </c>
      <c r="P6394">
        <f>12*(YEAR(G6394)-YEAR($K$3))+(MONTH(G6394)-MONTH($K$3))</f>
        <v/>
      </c>
      <c r="Q6394" s="366">
        <f>IF(M6394="IBIRAPITANGA FASE 3",IF(O6394="Atraso",L6394,L6394/(1+$I$2)^P6394),IF(O6394="Atraso",L6394,L6394/(1+$I$1)^P6394))</f>
        <v/>
      </c>
      <c r="R6394">
        <f>IF(O6394="Atraso",$K$3-G6394,0)</f>
        <v/>
      </c>
      <c r="S6394">
        <f>IF(R6394&lt;=15,"Até 15",IF(R6394&lt;=30,"Entre 15 e 30",IF(R6394&lt;=60,"Entre 30 e 60",IF(R6394&lt;=90,"Entre 60 e 90",IF(R6394&lt;=120,"Entre 90 e 120",IF(R6394&lt;=150,"Entre 120 e 150",IF(R6394&lt;=180,"Entre 150 e 180","Superior a 180")))))))</f>
        <v/>
      </c>
    </row>
    <row r="6395">
      <c r="A6395" t="inlineStr">
        <is>
          <t>Q026L01</t>
        </is>
      </c>
      <c r="B6395" t="inlineStr">
        <is>
          <t>JOSE FERREIRA CARDOSO JUNIOR</t>
        </is>
      </c>
      <c r="C6395" t="n">
        <v>1</v>
      </c>
      <c r="D6395" t="inlineStr">
        <is>
          <t>IPCA</t>
        </is>
      </c>
      <c r="E6395" t="n">
        <v>0.009488792934583046</v>
      </c>
      <c r="F6395" t="inlineStr">
        <is>
          <t>MENSAL</t>
        </is>
      </c>
      <c r="G6395" t="n">
        <v>46091</v>
      </c>
      <c r="H6395" t="n">
        <v>46091</v>
      </c>
      <c r="I6395" t="n">
        <v>89</v>
      </c>
      <c r="J6395" t="inlineStr">
        <is>
          <t>CARTEIRA</t>
        </is>
      </c>
      <c r="K6395" t="inlineStr">
        <is>
          <t>CONTRATO</t>
        </is>
      </c>
      <c r="L6395" t="n">
        <v>2805.38</v>
      </c>
      <c r="M6395" t="inlineStr">
        <is>
          <t>IBIRAPITANGA FASE 3</t>
        </is>
      </c>
      <c r="N6395" s="142">
        <f>DATE(YEAR(G6395),MONTH(G6395),1)</f>
        <v/>
      </c>
      <c r="O6395" s="132">
        <f>IF(G6395&gt;$K$3,"Futuro","Atraso")</f>
        <v/>
      </c>
      <c r="P6395">
        <f>12*(YEAR(G6395)-YEAR($K$3))+(MONTH(G6395)-MONTH($K$3))</f>
        <v/>
      </c>
      <c r="Q6395" s="366">
        <f>IF(M6395="IBIRAPITANGA FASE 3",IF(O6395="Atraso",L6395,L6395/(1+$I$2)^P6395),IF(O6395="Atraso",L6395,L6395/(1+$I$1)^P6395))</f>
        <v/>
      </c>
      <c r="R6395">
        <f>IF(O6395="Atraso",$K$3-G6395,0)</f>
        <v/>
      </c>
      <c r="S6395">
        <f>IF(R6395&lt;=15,"Até 15",IF(R6395&lt;=30,"Entre 15 e 30",IF(R6395&lt;=60,"Entre 30 e 60",IF(R6395&lt;=90,"Entre 60 e 90",IF(R6395&lt;=120,"Entre 90 e 120",IF(R6395&lt;=150,"Entre 120 e 150",IF(R6395&lt;=180,"Entre 150 e 180","Superior a 180")))))))</f>
        <v/>
      </c>
    </row>
    <row r="6396">
      <c r="A6396" t="inlineStr">
        <is>
          <t>Q026L01</t>
        </is>
      </c>
      <c r="B6396" t="inlineStr">
        <is>
          <t>JOSE FERREIRA CARDOSO JUNIOR</t>
        </is>
      </c>
      <c r="C6396" t="n">
        <v>1</v>
      </c>
      <c r="D6396" t="inlineStr">
        <is>
          <t>IPCA</t>
        </is>
      </c>
      <c r="E6396" t="n">
        <v>0.009488792934583046</v>
      </c>
      <c r="F6396" t="inlineStr">
        <is>
          <t>MENSAL</t>
        </is>
      </c>
      <c r="G6396" t="n">
        <v>46122</v>
      </c>
      <c r="H6396" t="n">
        <v>46122</v>
      </c>
      <c r="I6396" t="n">
        <v>90</v>
      </c>
      <c r="J6396" t="inlineStr">
        <is>
          <t>CARTEIRA</t>
        </is>
      </c>
      <c r="K6396" t="inlineStr">
        <is>
          <t>CONTRATO</t>
        </is>
      </c>
      <c r="L6396" t="n">
        <v>2805.38</v>
      </c>
      <c r="M6396" t="inlineStr">
        <is>
          <t>IBIRAPITANGA FASE 3</t>
        </is>
      </c>
      <c r="N6396" s="142">
        <f>DATE(YEAR(G6396),MONTH(G6396),1)</f>
        <v/>
      </c>
      <c r="O6396" s="132">
        <f>IF(G6396&gt;$K$3,"Futuro","Atraso")</f>
        <v/>
      </c>
      <c r="P6396">
        <f>12*(YEAR(G6396)-YEAR($K$3))+(MONTH(G6396)-MONTH($K$3))</f>
        <v/>
      </c>
      <c r="Q6396" s="366">
        <f>IF(M6396="IBIRAPITANGA FASE 3",IF(O6396="Atraso",L6396,L6396/(1+$I$2)^P6396),IF(O6396="Atraso",L6396,L6396/(1+$I$1)^P6396))</f>
        <v/>
      </c>
      <c r="R6396">
        <f>IF(O6396="Atraso",$K$3-G6396,0)</f>
        <v/>
      </c>
      <c r="S6396">
        <f>IF(R6396&lt;=15,"Até 15",IF(R6396&lt;=30,"Entre 15 e 30",IF(R6396&lt;=60,"Entre 30 e 60",IF(R6396&lt;=90,"Entre 60 e 90",IF(R6396&lt;=120,"Entre 90 e 120",IF(R6396&lt;=150,"Entre 120 e 150",IF(R6396&lt;=180,"Entre 150 e 180","Superior a 180")))))))</f>
        <v/>
      </c>
    </row>
    <row r="6397">
      <c r="A6397" t="inlineStr">
        <is>
          <t>Q026L01</t>
        </is>
      </c>
      <c r="B6397" t="inlineStr">
        <is>
          <t>JOSE FERREIRA CARDOSO JUNIOR</t>
        </is>
      </c>
      <c r="C6397" t="n">
        <v>1</v>
      </c>
      <c r="D6397" t="inlineStr">
        <is>
          <t>IPCA</t>
        </is>
      </c>
      <c r="E6397" t="n">
        <v>0.009488792934583046</v>
      </c>
      <c r="F6397" t="inlineStr">
        <is>
          <t>MENSAL</t>
        </is>
      </c>
      <c r="G6397" t="n">
        <v>46152</v>
      </c>
      <c r="H6397" t="n">
        <v>46152</v>
      </c>
      <c r="I6397" t="n">
        <v>91</v>
      </c>
      <c r="J6397" t="inlineStr">
        <is>
          <t>CARTEIRA</t>
        </is>
      </c>
      <c r="K6397" t="inlineStr">
        <is>
          <t>CONTRATO</t>
        </is>
      </c>
      <c r="L6397" t="n">
        <v>2805.38</v>
      </c>
      <c r="M6397" t="inlineStr">
        <is>
          <t>IBIRAPITANGA FASE 3</t>
        </is>
      </c>
      <c r="N6397" s="142">
        <f>DATE(YEAR(G6397),MONTH(G6397),1)</f>
        <v/>
      </c>
      <c r="O6397" s="132">
        <f>IF(G6397&gt;$K$3,"Futuro","Atraso")</f>
        <v/>
      </c>
      <c r="P6397">
        <f>12*(YEAR(G6397)-YEAR($K$3))+(MONTH(G6397)-MONTH($K$3))</f>
        <v/>
      </c>
      <c r="Q6397" s="366">
        <f>IF(M6397="IBIRAPITANGA FASE 3",IF(O6397="Atraso",L6397,L6397/(1+$I$2)^P6397),IF(O6397="Atraso",L6397,L6397/(1+$I$1)^P6397))</f>
        <v/>
      </c>
      <c r="R6397">
        <f>IF(O6397="Atraso",$K$3-G6397,0)</f>
        <v/>
      </c>
      <c r="S6397">
        <f>IF(R6397&lt;=15,"Até 15",IF(R6397&lt;=30,"Entre 15 e 30",IF(R6397&lt;=60,"Entre 30 e 60",IF(R6397&lt;=90,"Entre 60 e 90",IF(R6397&lt;=120,"Entre 90 e 120",IF(R6397&lt;=150,"Entre 120 e 150",IF(R6397&lt;=180,"Entre 150 e 180","Superior a 180")))))))</f>
        <v/>
      </c>
    </row>
    <row r="6398">
      <c r="A6398" t="inlineStr">
        <is>
          <t>Q026L01</t>
        </is>
      </c>
      <c r="B6398" t="inlineStr">
        <is>
          <t>JOSE FERREIRA CARDOSO JUNIOR</t>
        </is>
      </c>
      <c r="C6398" t="n">
        <v>1</v>
      </c>
      <c r="D6398" t="inlineStr">
        <is>
          <t>IPCA</t>
        </is>
      </c>
      <c r="E6398" t="n">
        <v>0.009488792934583046</v>
      </c>
      <c r="F6398" t="inlineStr">
        <is>
          <t>MENSAL</t>
        </is>
      </c>
      <c r="G6398" t="n">
        <v>46183</v>
      </c>
      <c r="H6398" t="n">
        <v>46183</v>
      </c>
      <c r="I6398" t="n">
        <v>92</v>
      </c>
      <c r="J6398" t="inlineStr">
        <is>
          <t>CARTEIRA</t>
        </is>
      </c>
      <c r="K6398" t="inlineStr">
        <is>
          <t>CONTRATO</t>
        </is>
      </c>
      <c r="L6398" t="n">
        <v>2805.38</v>
      </c>
      <c r="M6398" t="inlineStr">
        <is>
          <t>IBIRAPITANGA FASE 3</t>
        </is>
      </c>
      <c r="N6398" s="142">
        <f>DATE(YEAR(G6398),MONTH(G6398),1)</f>
        <v/>
      </c>
      <c r="O6398" s="132">
        <f>IF(G6398&gt;$K$3,"Futuro","Atraso")</f>
        <v/>
      </c>
      <c r="P6398">
        <f>12*(YEAR(G6398)-YEAR($K$3))+(MONTH(G6398)-MONTH($K$3))</f>
        <v/>
      </c>
      <c r="Q6398" s="366">
        <f>IF(M6398="IBIRAPITANGA FASE 3",IF(O6398="Atraso",L6398,L6398/(1+$I$2)^P6398),IF(O6398="Atraso",L6398,L6398/(1+$I$1)^P6398))</f>
        <v/>
      </c>
      <c r="R6398">
        <f>IF(O6398="Atraso",$K$3-G6398,0)</f>
        <v/>
      </c>
      <c r="S6398">
        <f>IF(R6398&lt;=15,"Até 15",IF(R6398&lt;=30,"Entre 15 e 30",IF(R6398&lt;=60,"Entre 30 e 60",IF(R6398&lt;=90,"Entre 60 e 90",IF(R6398&lt;=120,"Entre 90 e 120",IF(R6398&lt;=150,"Entre 120 e 150",IF(R6398&lt;=180,"Entre 150 e 180","Superior a 180")))))))</f>
        <v/>
      </c>
    </row>
    <row r="6399">
      <c r="A6399" t="inlineStr">
        <is>
          <t>Q026L01</t>
        </is>
      </c>
      <c r="B6399" t="inlineStr">
        <is>
          <t>JOSE FERREIRA CARDOSO JUNIOR</t>
        </is>
      </c>
      <c r="C6399" t="n">
        <v>1</v>
      </c>
      <c r="D6399" t="inlineStr">
        <is>
          <t>IPCA</t>
        </is>
      </c>
      <c r="E6399" t="n">
        <v>0.009488792934583046</v>
      </c>
      <c r="F6399" t="inlineStr">
        <is>
          <t>MENSAL</t>
        </is>
      </c>
      <c r="G6399" t="n">
        <v>46213</v>
      </c>
      <c r="H6399" t="n">
        <v>46213</v>
      </c>
      <c r="I6399" t="n">
        <v>93</v>
      </c>
      <c r="J6399" t="inlineStr">
        <is>
          <t>CARTEIRA</t>
        </is>
      </c>
      <c r="K6399" t="inlineStr">
        <is>
          <t>CONTRATO</t>
        </is>
      </c>
      <c r="L6399" t="n">
        <v>2805.38</v>
      </c>
      <c r="M6399" t="inlineStr">
        <is>
          <t>IBIRAPITANGA FASE 3</t>
        </is>
      </c>
      <c r="N6399" s="142">
        <f>DATE(YEAR(G6399),MONTH(G6399),1)</f>
        <v/>
      </c>
      <c r="O6399" s="132">
        <f>IF(G6399&gt;$K$3,"Futuro","Atraso")</f>
        <v/>
      </c>
      <c r="P6399">
        <f>12*(YEAR(G6399)-YEAR($K$3))+(MONTH(G6399)-MONTH($K$3))</f>
        <v/>
      </c>
      <c r="Q6399" s="366">
        <f>IF(M6399="IBIRAPITANGA FASE 3",IF(O6399="Atraso",L6399,L6399/(1+$I$2)^P6399),IF(O6399="Atraso",L6399,L6399/(1+$I$1)^P6399))</f>
        <v/>
      </c>
      <c r="R6399">
        <f>IF(O6399="Atraso",$K$3-G6399,0)</f>
        <v/>
      </c>
      <c r="S6399">
        <f>IF(R6399&lt;=15,"Até 15",IF(R6399&lt;=30,"Entre 15 e 30",IF(R6399&lt;=60,"Entre 30 e 60",IF(R6399&lt;=90,"Entre 60 e 90",IF(R6399&lt;=120,"Entre 90 e 120",IF(R6399&lt;=150,"Entre 120 e 150",IF(R6399&lt;=180,"Entre 150 e 180","Superior a 180")))))))</f>
        <v/>
      </c>
    </row>
    <row r="6400">
      <c r="A6400" t="inlineStr">
        <is>
          <t>Q026L01</t>
        </is>
      </c>
      <c r="B6400" t="inlineStr">
        <is>
          <t>JOSE FERREIRA CARDOSO JUNIOR</t>
        </is>
      </c>
      <c r="C6400" t="n">
        <v>1</v>
      </c>
      <c r="D6400" t="inlineStr">
        <is>
          <t>IPCA</t>
        </is>
      </c>
      <c r="E6400" t="n">
        <v>0.009488792934583046</v>
      </c>
      <c r="F6400" t="inlineStr">
        <is>
          <t>MENSAL</t>
        </is>
      </c>
      <c r="G6400" t="n">
        <v>46244</v>
      </c>
      <c r="H6400" t="n">
        <v>46244</v>
      </c>
      <c r="I6400" t="n">
        <v>94</v>
      </c>
      <c r="J6400" t="inlineStr">
        <is>
          <t>CARTEIRA</t>
        </is>
      </c>
      <c r="K6400" t="inlineStr">
        <is>
          <t>CONTRATO</t>
        </is>
      </c>
      <c r="L6400" t="n">
        <v>2805.38</v>
      </c>
      <c r="M6400" t="inlineStr">
        <is>
          <t>IBIRAPITANGA FASE 3</t>
        </is>
      </c>
      <c r="N6400" s="142">
        <f>DATE(YEAR(G6400),MONTH(G6400),1)</f>
        <v/>
      </c>
      <c r="O6400" s="132">
        <f>IF(G6400&gt;$K$3,"Futuro","Atraso")</f>
        <v/>
      </c>
      <c r="P6400">
        <f>12*(YEAR(G6400)-YEAR($K$3))+(MONTH(G6400)-MONTH($K$3))</f>
        <v/>
      </c>
      <c r="Q6400" s="366">
        <f>IF(M6400="IBIRAPITANGA FASE 3",IF(O6400="Atraso",L6400,L6400/(1+$I$2)^P6400),IF(O6400="Atraso",L6400,L6400/(1+$I$1)^P6400))</f>
        <v/>
      </c>
      <c r="R6400">
        <f>IF(O6400="Atraso",$K$3-G6400,0)</f>
        <v/>
      </c>
      <c r="S6400">
        <f>IF(R6400&lt;=15,"Até 15",IF(R6400&lt;=30,"Entre 15 e 30",IF(R6400&lt;=60,"Entre 30 e 60",IF(R6400&lt;=90,"Entre 60 e 90",IF(R6400&lt;=120,"Entre 90 e 120",IF(R6400&lt;=150,"Entre 120 e 150",IF(R6400&lt;=180,"Entre 150 e 180","Superior a 180")))))))</f>
        <v/>
      </c>
    </row>
    <row r="6401">
      <c r="A6401" t="inlineStr">
        <is>
          <t>Q026L01</t>
        </is>
      </c>
      <c r="B6401" t="inlineStr">
        <is>
          <t>JOSE FERREIRA CARDOSO JUNIOR</t>
        </is>
      </c>
      <c r="C6401" t="n">
        <v>1</v>
      </c>
      <c r="D6401" t="inlineStr">
        <is>
          <t>IPCA</t>
        </is>
      </c>
      <c r="E6401" t="n">
        <v>0.009488792934583046</v>
      </c>
      <c r="F6401" t="inlineStr">
        <is>
          <t>MENSAL</t>
        </is>
      </c>
      <c r="G6401" t="n">
        <v>46275</v>
      </c>
      <c r="H6401" t="n">
        <v>46275</v>
      </c>
      <c r="I6401" t="n">
        <v>95</v>
      </c>
      <c r="J6401" t="inlineStr">
        <is>
          <t>CARTEIRA</t>
        </is>
      </c>
      <c r="K6401" t="inlineStr">
        <is>
          <t>CONTRATO</t>
        </is>
      </c>
      <c r="L6401" t="n">
        <v>2805.38</v>
      </c>
      <c r="M6401" t="inlineStr">
        <is>
          <t>IBIRAPITANGA FASE 3</t>
        </is>
      </c>
      <c r="N6401" s="142">
        <f>DATE(YEAR(G6401),MONTH(G6401),1)</f>
        <v/>
      </c>
      <c r="O6401" s="132">
        <f>IF(G6401&gt;$K$3,"Futuro","Atraso")</f>
        <v/>
      </c>
      <c r="P6401">
        <f>12*(YEAR(G6401)-YEAR($K$3))+(MONTH(G6401)-MONTH($K$3))</f>
        <v/>
      </c>
      <c r="Q6401" s="366">
        <f>IF(M6401="IBIRAPITANGA FASE 3",IF(O6401="Atraso",L6401,L6401/(1+$I$2)^P6401),IF(O6401="Atraso",L6401,L6401/(1+$I$1)^P6401))</f>
        <v/>
      </c>
      <c r="R6401">
        <f>IF(O6401="Atraso",$K$3-G6401,0)</f>
        <v/>
      </c>
      <c r="S6401">
        <f>IF(R6401&lt;=15,"Até 15",IF(R6401&lt;=30,"Entre 15 e 30",IF(R6401&lt;=60,"Entre 30 e 60",IF(R6401&lt;=90,"Entre 60 e 90",IF(R6401&lt;=120,"Entre 90 e 120",IF(R6401&lt;=150,"Entre 120 e 150",IF(R6401&lt;=180,"Entre 150 e 180","Superior a 180")))))))</f>
        <v/>
      </c>
    </row>
    <row r="6402">
      <c r="A6402" t="inlineStr">
        <is>
          <t>Q026L01</t>
        </is>
      </c>
      <c r="B6402" t="inlineStr">
        <is>
          <t>JOSE FERREIRA CARDOSO JUNIOR</t>
        </is>
      </c>
      <c r="C6402" t="n">
        <v>1</v>
      </c>
      <c r="D6402" t="inlineStr">
        <is>
          <t>IPCA</t>
        </is>
      </c>
      <c r="E6402" t="n">
        <v>0.009488792934583046</v>
      </c>
      <c r="F6402" t="inlineStr">
        <is>
          <t>MENSAL</t>
        </is>
      </c>
      <c r="G6402" t="n">
        <v>46305</v>
      </c>
      <c r="H6402" t="n">
        <v>46305</v>
      </c>
      <c r="I6402" t="n">
        <v>96</v>
      </c>
      <c r="J6402" t="inlineStr">
        <is>
          <t>CARTEIRA</t>
        </is>
      </c>
      <c r="K6402" t="inlineStr">
        <is>
          <t>CONTRATO</t>
        </is>
      </c>
      <c r="L6402" t="n">
        <v>2805.38</v>
      </c>
      <c r="M6402" t="inlineStr">
        <is>
          <t>IBIRAPITANGA FASE 3</t>
        </is>
      </c>
      <c r="N6402" s="142">
        <f>DATE(YEAR(G6402),MONTH(G6402),1)</f>
        <v/>
      </c>
      <c r="O6402" s="132">
        <f>IF(G6402&gt;$K$3,"Futuro","Atraso")</f>
        <v/>
      </c>
      <c r="P6402">
        <f>12*(YEAR(G6402)-YEAR($K$3))+(MONTH(G6402)-MONTH($K$3))</f>
        <v/>
      </c>
      <c r="Q6402" s="366">
        <f>IF(M6402="IBIRAPITANGA FASE 3",IF(O6402="Atraso",L6402,L6402/(1+$I$2)^P6402),IF(O6402="Atraso",L6402,L6402/(1+$I$1)^P6402))</f>
        <v/>
      </c>
      <c r="R6402">
        <f>IF(O6402="Atraso",$K$3-G6402,0)</f>
        <v/>
      </c>
      <c r="S6402">
        <f>IF(R6402&lt;=15,"Até 15",IF(R6402&lt;=30,"Entre 15 e 30",IF(R6402&lt;=60,"Entre 30 e 60",IF(R6402&lt;=90,"Entre 60 e 90",IF(R6402&lt;=120,"Entre 90 e 120",IF(R6402&lt;=150,"Entre 120 e 150",IF(R6402&lt;=180,"Entre 150 e 180","Superior a 180")))))))</f>
        <v/>
      </c>
    </row>
    <row r="6403">
      <c r="A6403" t="inlineStr">
        <is>
          <t>Q026L01</t>
        </is>
      </c>
      <c r="B6403" t="inlineStr">
        <is>
          <t>JOSE FERREIRA CARDOSO JUNIOR</t>
        </is>
      </c>
      <c r="C6403" t="n">
        <v>1</v>
      </c>
      <c r="D6403" t="inlineStr">
        <is>
          <t>IPCA</t>
        </is>
      </c>
      <c r="E6403" t="n">
        <v>0.009488792934583046</v>
      </c>
      <c r="F6403" t="inlineStr">
        <is>
          <t>MENSAL</t>
        </is>
      </c>
      <c r="G6403" t="n">
        <v>46336</v>
      </c>
      <c r="H6403" t="n">
        <v>46336</v>
      </c>
      <c r="I6403" t="n">
        <v>8</v>
      </c>
      <c r="J6403" t="inlineStr">
        <is>
          <t>CARTEIRA</t>
        </is>
      </c>
      <c r="K6403" t="inlineStr">
        <is>
          <t>CONTRATO</t>
        </is>
      </c>
      <c r="L6403" t="n">
        <v>10670.16</v>
      </c>
      <c r="M6403" t="inlineStr">
        <is>
          <t>IBIRAPITANGA FASE 3</t>
        </is>
      </c>
      <c r="N6403" s="142">
        <f>DATE(YEAR(G6403),MONTH(G6403),1)</f>
        <v/>
      </c>
      <c r="O6403" s="132">
        <f>IF(G6403&gt;$K$3,"Futuro","Atraso")</f>
        <v/>
      </c>
      <c r="P6403">
        <f>12*(YEAR(G6403)-YEAR($K$3))+(MONTH(G6403)-MONTH($K$3))</f>
        <v/>
      </c>
      <c r="Q6403" s="366">
        <f>IF(M6403="IBIRAPITANGA FASE 3",IF(O6403="Atraso",L6403,L6403/(1+$I$2)^P6403),IF(O6403="Atraso",L6403,L6403/(1+$I$1)^P6403))</f>
        <v/>
      </c>
      <c r="R6403">
        <f>IF(O6403="Atraso",$K$3-G6403,0)</f>
        <v/>
      </c>
      <c r="S6403">
        <f>IF(R6403&lt;=15,"Até 15",IF(R6403&lt;=30,"Entre 15 e 30",IF(R6403&lt;=60,"Entre 30 e 60",IF(R6403&lt;=90,"Entre 60 e 90",IF(R6403&lt;=120,"Entre 90 e 120",IF(R6403&lt;=150,"Entre 120 e 150",IF(R6403&lt;=180,"Entre 150 e 180","Superior a 180")))))))</f>
        <v/>
      </c>
    </row>
    <row r="6404">
      <c r="A6404" t="inlineStr">
        <is>
          <t>Q026L03</t>
        </is>
      </c>
      <c r="B6404" t="inlineStr">
        <is>
          <t>MARCO ANTONIO GUEDES GOUVEA</t>
        </is>
      </c>
      <c r="C6404" t="n">
        <v>1</v>
      </c>
      <c r="D6404" t="inlineStr">
        <is>
          <t>IPCA</t>
        </is>
      </c>
      <c r="E6404" t="n">
        <v>0.009488792934583046</v>
      </c>
      <c r="F6404" t="inlineStr">
        <is>
          <t>MENSAL</t>
        </is>
      </c>
      <c r="G6404" t="n">
        <v>45219</v>
      </c>
      <c r="H6404" t="n">
        <v>45219</v>
      </c>
      <c r="I6404" t="n">
        <v>10</v>
      </c>
      <c r="J6404" t="inlineStr">
        <is>
          <t>CARTEIRA</t>
        </is>
      </c>
      <c r="K6404" t="inlineStr">
        <is>
          <t>CONTRATO</t>
        </is>
      </c>
      <c r="L6404" t="n">
        <v>2667.67</v>
      </c>
      <c r="M6404" t="inlineStr">
        <is>
          <t>IBIRAPITANGA FASE 3</t>
        </is>
      </c>
      <c r="N6404" s="142">
        <f>DATE(YEAR(G6404),MONTH(G6404),1)</f>
        <v/>
      </c>
      <c r="O6404" s="132">
        <f>IF(G6404&gt;$K$3,"Futuro","Atraso")</f>
        <v/>
      </c>
      <c r="P6404">
        <f>12*(YEAR(G6404)-YEAR($K$3))+(MONTH(G6404)-MONTH($K$3))</f>
        <v/>
      </c>
      <c r="Q6404" s="366">
        <f>IF(M6404="IBIRAPITANGA FASE 3",IF(O6404="Atraso",L6404,L6404/(1+$I$2)^P6404),IF(O6404="Atraso",L6404,L6404/(1+$I$1)^P6404))</f>
        <v/>
      </c>
      <c r="R6404">
        <f>IF(O6404="Atraso",$K$3-G6404,0)</f>
        <v/>
      </c>
      <c r="S6404">
        <f>IF(R6404&lt;=15,"Até 15",IF(R6404&lt;=30,"Entre 15 e 30",IF(R6404&lt;=60,"Entre 30 e 60",IF(R6404&lt;=90,"Entre 60 e 90",IF(R6404&lt;=120,"Entre 90 e 120",IF(R6404&lt;=150,"Entre 120 e 150",IF(R6404&lt;=180,"Entre 150 e 180","Superior a 180")))))))</f>
        <v/>
      </c>
    </row>
    <row r="6405">
      <c r="A6405" t="inlineStr">
        <is>
          <t>Q026L03</t>
        </is>
      </c>
      <c r="B6405" t="inlineStr">
        <is>
          <t>MARCO ANTONIO GUEDES GOUVEA</t>
        </is>
      </c>
      <c r="C6405" t="n">
        <v>1</v>
      </c>
      <c r="D6405" t="inlineStr">
        <is>
          <t>IPCA</t>
        </is>
      </c>
      <c r="E6405" t="n">
        <v>0.009488792934583046</v>
      </c>
      <c r="F6405" t="inlineStr">
        <is>
          <t>MENSAL</t>
        </is>
      </c>
      <c r="G6405" t="n">
        <v>45250</v>
      </c>
      <c r="H6405" t="n">
        <v>45250</v>
      </c>
      <c r="I6405" t="n">
        <v>11</v>
      </c>
      <c r="J6405" t="inlineStr">
        <is>
          <t>CARTEIRA</t>
        </is>
      </c>
      <c r="K6405" t="inlineStr">
        <is>
          <t>CONTRATO</t>
        </is>
      </c>
      <c r="L6405" t="n">
        <v>2610.57</v>
      </c>
      <c r="M6405" t="inlineStr">
        <is>
          <t>IBIRAPITANGA FASE 3</t>
        </is>
      </c>
      <c r="N6405" s="142">
        <f>DATE(YEAR(G6405),MONTH(G6405),1)</f>
        <v/>
      </c>
      <c r="O6405" s="132">
        <f>IF(G6405&gt;$K$3,"Futuro","Atraso")</f>
        <v/>
      </c>
      <c r="P6405">
        <f>12*(YEAR(G6405)-YEAR($K$3))+(MONTH(G6405)-MONTH($K$3))</f>
        <v/>
      </c>
      <c r="Q6405" s="366">
        <f>IF(M6405="IBIRAPITANGA FASE 3",IF(O6405="Atraso",L6405,L6405/(1+$I$2)^P6405),IF(O6405="Atraso",L6405,L6405/(1+$I$1)^P6405))</f>
        <v/>
      </c>
      <c r="R6405">
        <f>IF(O6405="Atraso",$K$3-G6405,0)</f>
        <v/>
      </c>
      <c r="S6405">
        <f>IF(R6405&lt;=15,"Até 15",IF(R6405&lt;=30,"Entre 15 e 30",IF(R6405&lt;=60,"Entre 30 e 60",IF(R6405&lt;=90,"Entre 60 e 90",IF(R6405&lt;=120,"Entre 90 e 120",IF(R6405&lt;=150,"Entre 120 e 150",IF(R6405&lt;=180,"Entre 150 e 180","Superior a 180")))))))</f>
        <v/>
      </c>
    </row>
    <row r="6406">
      <c r="A6406" t="inlineStr">
        <is>
          <t>Q026L03</t>
        </is>
      </c>
      <c r="B6406" t="inlineStr">
        <is>
          <t>MARCO ANTONIO GUEDES GOUVEA</t>
        </is>
      </c>
      <c r="C6406" t="n">
        <v>1</v>
      </c>
      <c r="D6406" t="inlineStr">
        <is>
          <t>IPCA</t>
        </is>
      </c>
      <c r="E6406" t="n">
        <v>0.009488792934583046</v>
      </c>
      <c r="F6406" t="inlineStr">
        <is>
          <t>MENSAL</t>
        </is>
      </c>
      <c r="G6406" t="n">
        <v>45280</v>
      </c>
      <c r="H6406" t="n">
        <v>45280</v>
      </c>
      <c r="I6406" t="n">
        <v>12</v>
      </c>
      <c r="J6406" t="inlineStr">
        <is>
          <t>CARTEIRA</t>
        </is>
      </c>
      <c r="K6406" t="inlineStr">
        <is>
          <t>CONTRATO</t>
        </is>
      </c>
      <c r="L6406" t="n">
        <v>2610.57</v>
      </c>
      <c r="M6406" t="inlineStr">
        <is>
          <t>IBIRAPITANGA FASE 3</t>
        </is>
      </c>
      <c r="N6406" s="142">
        <f>DATE(YEAR(G6406),MONTH(G6406),1)</f>
        <v/>
      </c>
      <c r="O6406" s="132">
        <f>IF(G6406&gt;$K$3,"Futuro","Atraso")</f>
        <v/>
      </c>
      <c r="P6406">
        <f>12*(YEAR(G6406)-YEAR($K$3))+(MONTH(G6406)-MONTH($K$3))</f>
        <v/>
      </c>
      <c r="Q6406" s="366">
        <f>IF(M6406="IBIRAPITANGA FASE 3",IF(O6406="Atraso",L6406,L6406/(1+$I$2)^P6406),IF(O6406="Atraso",L6406,L6406/(1+$I$1)^P6406))</f>
        <v/>
      </c>
      <c r="R6406">
        <f>IF(O6406="Atraso",$K$3-G6406,0)</f>
        <v/>
      </c>
      <c r="S6406">
        <f>IF(R6406&lt;=15,"Até 15",IF(R6406&lt;=30,"Entre 15 e 30",IF(R6406&lt;=60,"Entre 30 e 60",IF(R6406&lt;=90,"Entre 60 e 90",IF(R6406&lt;=120,"Entre 90 e 120",IF(R6406&lt;=150,"Entre 120 e 150",IF(R6406&lt;=180,"Entre 150 e 180","Superior a 180")))))))</f>
        <v/>
      </c>
    </row>
    <row r="6407">
      <c r="A6407" t="inlineStr">
        <is>
          <t>Q026L03</t>
        </is>
      </c>
      <c r="B6407" t="inlineStr">
        <is>
          <t>MARCO ANTONIO GUEDES GOUVEA</t>
        </is>
      </c>
      <c r="C6407" t="n">
        <v>1</v>
      </c>
      <c r="D6407" t="inlineStr">
        <is>
          <t>IPCA</t>
        </is>
      </c>
      <c r="E6407" t="n">
        <v>0.009488792934583046</v>
      </c>
      <c r="F6407" t="inlineStr">
        <is>
          <t>MENSAL</t>
        </is>
      </c>
      <c r="G6407" t="n">
        <v>45311</v>
      </c>
      <c r="H6407" t="n">
        <v>45311</v>
      </c>
      <c r="I6407" t="n">
        <v>13</v>
      </c>
      <c r="J6407" t="inlineStr">
        <is>
          <t>CARTEIRA</t>
        </is>
      </c>
      <c r="K6407" t="inlineStr">
        <is>
          <t>CONTRATO</t>
        </is>
      </c>
      <c r="L6407" t="n">
        <v>2610.57</v>
      </c>
      <c r="M6407" t="inlineStr">
        <is>
          <t>IBIRAPITANGA FASE 3</t>
        </is>
      </c>
      <c r="N6407" s="142">
        <f>DATE(YEAR(G6407),MONTH(G6407),1)</f>
        <v/>
      </c>
      <c r="O6407" s="132">
        <f>IF(G6407&gt;$K$3,"Futuro","Atraso")</f>
        <v/>
      </c>
      <c r="P6407">
        <f>12*(YEAR(G6407)-YEAR($K$3))+(MONTH(G6407)-MONTH($K$3))</f>
        <v/>
      </c>
      <c r="Q6407" s="366">
        <f>IF(M6407="IBIRAPITANGA FASE 3",IF(O6407="Atraso",L6407,L6407/(1+$I$2)^P6407),IF(O6407="Atraso",L6407,L6407/(1+$I$1)^P6407))</f>
        <v/>
      </c>
      <c r="R6407">
        <f>IF(O6407="Atraso",$K$3-G6407,0)</f>
        <v/>
      </c>
      <c r="S6407">
        <f>IF(R6407&lt;=15,"Até 15",IF(R6407&lt;=30,"Entre 15 e 30",IF(R6407&lt;=60,"Entre 30 e 60",IF(R6407&lt;=90,"Entre 60 e 90",IF(R6407&lt;=120,"Entre 90 e 120",IF(R6407&lt;=150,"Entre 120 e 150",IF(R6407&lt;=180,"Entre 150 e 180","Superior a 180")))))))</f>
        <v/>
      </c>
    </row>
    <row r="6408">
      <c r="A6408" t="inlineStr">
        <is>
          <t>Q026L03</t>
        </is>
      </c>
      <c r="B6408" t="inlineStr">
        <is>
          <t>MARCO ANTONIO GUEDES GOUVEA</t>
        </is>
      </c>
      <c r="C6408" t="n">
        <v>1</v>
      </c>
      <c r="D6408" t="inlineStr">
        <is>
          <t>IPCA</t>
        </is>
      </c>
      <c r="E6408" t="n">
        <v>0.009488792934583046</v>
      </c>
      <c r="F6408" t="inlineStr">
        <is>
          <t>MENSAL</t>
        </is>
      </c>
      <c r="G6408" t="n">
        <v>45342</v>
      </c>
      <c r="H6408" t="n">
        <v>45342</v>
      </c>
      <c r="I6408" t="n">
        <v>14</v>
      </c>
      <c r="J6408" t="inlineStr">
        <is>
          <t>CARTEIRA</t>
        </is>
      </c>
      <c r="K6408" t="inlineStr">
        <is>
          <t>CONTRATO</t>
        </is>
      </c>
      <c r="L6408" t="n">
        <v>2610.57</v>
      </c>
      <c r="M6408" t="inlineStr">
        <is>
          <t>IBIRAPITANGA FASE 3</t>
        </is>
      </c>
      <c r="N6408" s="142">
        <f>DATE(YEAR(G6408),MONTH(G6408),1)</f>
        <v/>
      </c>
      <c r="O6408" s="132">
        <f>IF(G6408&gt;$K$3,"Futuro","Atraso")</f>
        <v/>
      </c>
      <c r="P6408">
        <f>12*(YEAR(G6408)-YEAR($K$3))+(MONTH(G6408)-MONTH($K$3))</f>
        <v/>
      </c>
      <c r="Q6408" s="366">
        <f>IF(M6408="IBIRAPITANGA FASE 3",IF(O6408="Atraso",L6408,L6408/(1+$I$2)^P6408),IF(O6408="Atraso",L6408,L6408/(1+$I$1)^P6408))</f>
        <v/>
      </c>
      <c r="R6408">
        <f>IF(O6408="Atraso",$K$3-G6408,0)</f>
        <v/>
      </c>
      <c r="S6408">
        <f>IF(R6408&lt;=15,"Até 15",IF(R6408&lt;=30,"Entre 15 e 30",IF(R6408&lt;=60,"Entre 30 e 60",IF(R6408&lt;=90,"Entre 60 e 90",IF(R6408&lt;=120,"Entre 90 e 120",IF(R6408&lt;=150,"Entre 120 e 150",IF(R6408&lt;=180,"Entre 150 e 180","Superior a 180")))))))</f>
        <v/>
      </c>
    </row>
    <row r="6409">
      <c r="A6409" t="inlineStr">
        <is>
          <t>Q026L03</t>
        </is>
      </c>
      <c r="B6409" t="inlineStr">
        <is>
          <t>MARCO ANTONIO GUEDES GOUVEA</t>
        </is>
      </c>
      <c r="C6409" t="n">
        <v>1</v>
      </c>
      <c r="D6409" t="inlineStr">
        <is>
          <t>IPCA</t>
        </is>
      </c>
      <c r="E6409" t="n">
        <v>0.009488792934583046</v>
      </c>
      <c r="F6409" t="inlineStr">
        <is>
          <t>MENSAL</t>
        </is>
      </c>
      <c r="G6409" t="n">
        <v>45371</v>
      </c>
      <c r="H6409" t="n">
        <v>45371</v>
      </c>
      <c r="I6409" t="n">
        <v>15</v>
      </c>
      <c r="J6409" t="inlineStr">
        <is>
          <t>CARTEIRA</t>
        </is>
      </c>
      <c r="K6409" t="inlineStr">
        <is>
          <t>CONTRATO</t>
        </is>
      </c>
      <c r="L6409" t="n">
        <v>2610.57</v>
      </c>
      <c r="M6409" t="inlineStr">
        <is>
          <t>IBIRAPITANGA FASE 3</t>
        </is>
      </c>
      <c r="N6409" s="142">
        <f>DATE(YEAR(G6409),MONTH(G6409),1)</f>
        <v/>
      </c>
      <c r="O6409" s="132">
        <f>IF(G6409&gt;$K$3,"Futuro","Atraso")</f>
        <v/>
      </c>
      <c r="P6409">
        <f>12*(YEAR(G6409)-YEAR($K$3))+(MONTH(G6409)-MONTH($K$3))</f>
        <v/>
      </c>
      <c r="Q6409" s="366">
        <f>IF(M6409="IBIRAPITANGA FASE 3",IF(O6409="Atraso",L6409,L6409/(1+$I$2)^P6409),IF(O6409="Atraso",L6409,L6409/(1+$I$1)^P6409))</f>
        <v/>
      </c>
      <c r="R6409">
        <f>IF(O6409="Atraso",$K$3-G6409,0)</f>
        <v/>
      </c>
      <c r="S6409">
        <f>IF(R6409&lt;=15,"Até 15",IF(R6409&lt;=30,"Entre 15 e 30",IF(R6409&lt;=60,"Entre 30 e 60",IF(R6409&lt;=90,"Entre 60 e 90",IF(R6409&lt;=120,"Entre 90 e 120",IF(R6409&lt;=150,"Entre 120 e 150",IF(R6409&lt;=180,"Entre 150 e 180","Superior a 180")))))))</f>
        <v/>
      </c>
    </row>
    <row r="6410">
      <c r="A6410" t="inlineStr">
        <is>
          <t>Q026L03</t>
        </is>
      </c>
      <c r="B6410" t="inlineStr">
        <is>
          <t>MARCO ANTONIO GUEDES GOUVEA</t>
        </is>
      </c>
      <c r="C6410" t="n">
        <v>1</v>
      </c>
      <c r="D6410" t="inlineStr">
        <is>
          <t>IPCA</t>
        </is>
      </c>
      <c r="E6410" t="n">
        <v>0.009488792934583046</v>
      </c>
      <c r="F6410" t="inlineStr">
        <is>
          <t>MENSAL</t>
        </is>
      </c>
      <c r="G6410" t="n">
        <v>45402</v>
      </c>
      <c r="H6410" t="n">
        <v>45402</v>
      </c>
      <c r="I6410" t="n">
        <v>16</v>
      </c>
      <c r="J6410" t="inlineStr">
        <is>
          <t>CARTEIRA</t>
        </is>
      </c>
      <c r="K6410" t="inlineStr">
        <is>
          <t>CONTRATO</t>
        </is>
      </c>
      <c r="L6410" t="n">
        <v>2610.57</v>
      </c>
      <c r="M6410" t="inlineStr">
        <is>
          <t>IBIRAPITANGA FASE 3</t>
        </is>
      </c>
      <c r="N6410" s="142">
        <f>DATE(YEAR(G6410),MONTH(G6410),1)</f>
        <v/>
      </c>
      <c r="O6410" s="132">
        <f>IF(G6410&gt;$K$3,"Futuro","Atraso")</f>
        <v/>
      </c>
      <c r="P6410">
        <f>12*(YEAR(G6410)-YEAR($K$3))+(MONTH(G6410)-MONTH($K$3))</f>
        <v/>
      </c>
      <c r="Q6410" s="366">
        <f>IF(M6410="IBIRAPITANGA FASE 3",IF(O6410="Atraso",L6410,L6410/(1+$I$2)^P6410),IF(O6410="Atraso",L6410,L6410/(1+$I$1)^P6410))</f>
        <v/>
      </c>
      <c r="R6410">
        <f>IF(O6410="Atraso",$K$3-G6410,0)</f>
        <v/>
      </c>
      <c r="S6410">
        <f>IF(R6410&lt;=15,"Até 15",IF(R6410&lt;=30,"Entre 15 e 30",IF(R6410&lt;=60,"Entre 30 e 60",IF(R6410&lt;=90,"Entre 60 e 90",IF(R6410&lt;=120,"Entre 90 e 120",IF(R6410&lt;=150,"Entre 120 e 150",IF(R6410&lt;=180,"Entre 150 e 180","Superior a 180")))))))</f>
        <v/>
      </c>
    </row>
    <row r="6411">
      <c r="A6411" t="inlineStr">
        <is>
          <t>Q026L03</t>
        </is>
      </c>
      <c r="B6411" t="inlineStr">
        <is>
          <t>MARCO ANTONIO GUEDES GOUVEA</t>
        </is>
      </c>
      <c r="C6411" t="n">
        <v>1</v>
      </c>
      <c r="D6411" t="inlineStr">
        <is>
          <t>IPCA</t>
        </is>
      </c>
      <c r="E6411" t="n">
        <v>0.009488792934583046</v>
      </c>
      <c r="F6411" t="inlineStr">
        <is>
          <t>MENSAL</t>
        </is>
      </c>
      <c r="G6411" t="n">
        <v>45432</v>
      </c>
      <c r="H6411" t="n">
        <v>45432</v>
      </c>
      <c r="I6411" t="n">
        <v>17</v>
      </c>
      <c r="J6411" t="inlineStr">
        <is>
          <t>CARTEIRA</t>
        </is>
      </c>
      <c r="K6411" t="inlineStr">
        <is>
          <t>CONTRATO</t>
        </is>
      </c>
      <c r="L6411" t="n">
        <v>2610.57</v>
      </c>
      <c r="M6411" t="inlineStr">
        <is>
          <t>IBIRAPITANGA FASE 3</t>
        </is>
      </c>
      <c r="N6411" s="142">
        <f>DATE(YEAR(G6411),MONTH(G6411),1)</f>
        <v/>
      </c>
      <c r="O6411" s="132">
        <f>IF(G6411&gt;$K$3,"Futuro","Atraso")</f>
        <v/>
      </c>
      <c r="P6411">
        <f>12*(YEAR(G6411)-YEAR($K$3))+(MONTH(G6411)-MONTH($K$3))</f>
        <v/>
      </c>
      <c r="Q6411" s="366">
        <f>IF(M6411="IBIRAPITANGA FASE 3",IF(O6411="Atraso",L6411,L6411/(1+$I$2)^P6411),IF(O6411="Atraso",L6411,L6411/(1+$I$1)^P6411))</f>
        <v/>
      </c>
      <c r="R6411">
        <f>IF(O6411="Atraso",$K$3-G6411,0)</f>
        <v/>
      </c>
      <c r="S6411">
        <f>IF(R6411&lt;=15,"Até 15",IF(R6411&lt;=30,"Entre 15 e 30",IF(R6411&lt;=60,"Entre 30 e 60",IF(R6411&lt;=90,"Entre 60 e 90",IF(R6411&lt;=120,"Entre 90 e 120",IF(R6411&lt;=150,"Entre 120 e 150",IF(R6411&lt;=180,"Entre 150 e 180","Superior a 180")))))))</f>
        <v/>
      </c>
    </row>
    <row r="6412">
      <c r="A6412" t="inlineStr">
        <is>
          <t>Q026L03</t>
        </is>
      </c>
      <c r="B6412" t="inlineStr">
        <is>
          <t>MARCO ANTONIO GUEDES GOUVEA</t>
        </is>
      </c>
      <c r="C6412" t="n">
        <v>1</v>
      </c>
      <c r="D6412" t="inlineStr">
        <is>
          <t>IPCA</t>
        </is>
      </c>
      <c r="E6412" t="n">
        <v>0.009488792934583046</v>
      </c>
      <c r="F6412" t="inlineStr">
        <is>
          <t>MENSAL</t>
        </is>
      </c>
      <c r="G6412" t="n">
        <v>45463</v>
      </c>
      <c r="H6412" t="n">
        <v>45463</v>
      </c>
      <c r="I6412" t="n">
        <v>18</v>
      </c>
      <c r="J6412" t="inlineStr">
        <is>
          <t>CARTEIRA</t>
        </is>
      </c>
      <c r="K6412" t="inlineStr">
        <is>
          <t>CONTRATO</t>
        </is>
      </c>
      <c r="L6412" t="n">
        <v>2610.57</v>
      </c>
      <c r="M6412" t="inlineStr">
        <is>
          <t>IBIRAPITANGA FASE 3</t>
        </is>
      </c>
      <c r="N6412" s="142">
        <f>DATE(YEAR(G6412),MONTH(G6412),1)</f>
        <v/>
      </c>
      <c r="O6412" s="132">
        <f>IF(G6412&gt;$K$3,"Futuro","Atraso")</f>
        <v/>
      </c>
      <c r="P6412">
        <f>12*(YEAR(G6412)-YEAR($K$3))+(MONTH(G6412)-MONTH($K$3))</f>
        <v/>
      </c>
      <c r="Q6412" s="366">
        <f>IF(M6412="IBIRAPITANGA FASE 3",IF(O6412="Atraso",L6412,L6412/(1+$I$2)^P6412),IF(O6412="Atraso",L6412,L6412/(1+$I$1)^P6412))</f>
        <v/>
      </c>
      <c r="R6412">
        <f>IF(O6412="Atraso",$K$3-G6412,0)</f>
        <v/>
      </c>
      <c r="S6412">
        <f>IF(R6412&lt;=15,"Até 15",IF(R6412&lt;=30,"Entre 15 e 30",IF(R6412&lt;=60,"Entre 30 e 60",IF(R6412&lt;=90,"Entre 60 e 90",IF(R6412&lt;=120,"Entre 90 e 120",IF(R6412&lt;=150,"Entre 120 e 150",IF(R6412&lt;=180,"Entre 150 e 180","Superior a 180")))))))</f>
        <v/>
      </c>
    </row>
    <row r="6413">
      <c r="A6413" t="inlineStr">
        <is>
          <t>Q026L03</t>
        </is>
      </c>
      <c r="B6413" t="inlineStr">
        <is>
          <t>MARCO ANTONIO GUEDES GOUVEA</t>
        </is>
      </c>
      <c r="C6413" t="n">
        <v>1</v>
      </c>
      <c r="D6413" t="inlineStr">
        <is>
          <t>IPCA</t>
        </is>
      </c>
      <c r="E6413" t="n">
        <v>0.009488792934583046</v>
      </c>
      <c r="F6413" t="inlineStr">
        <is>
          <t>MENSAL</t>
        </is>
      </c>
      <c r="G6413" t="n">
        <v>45493</v>
      </c>
      <c r="H6413" t="n">
        <v>45493</v>
      </c>
      <c r="I6413" t="n">
        <v>19</v>
      </c>
      <c r="J6413" t="inlineStr">
        <is>
          <t>CARTEIRA</t>
        </is>
      </c>
      <c r="K6413" t="inlineStr">
        <is>
          <t>CONTRATO</t>
        </is>
      </c>
      <c r="L6413" t="n">
        <v>2610.57</v>
      </c>
      <c r="M6413" t="inlineStr">
        <is>
          <t>IBIRAPITANGA FASE 3</t>
        </is>
      </c>
      <c r="N6413" s="142">
        <f>DATE(YEAR(G6413),MONTH(G6413),1)</f>
        <v/>
      </c>
      <c r="O6413" s="132">
        <f>IF(G6413&gt;$K$3,"Futuro","Atraso")</f>
        <v/>
      </c>
      <c r="P6413">
        <f>12*(YEAR(G6413)-YEAR($K$3))+(MONTH(G6413)-MONTH($K$3))</f>
        <v/>
      </c>
      <c r="Q6413" s="366">
        <f>IF(M6413="IBIRAPITANGA FASE 3",IF(O6413="Atraso",L6413,L6413/(1+$I$2)^P6413),IF(O6413="Atraso",L6413,L6413/(1+$I$1)^P6413))</f>
        <v/>
      </c>
      <c r="R6413">
        <f>IF(O6413="Atraso",$K$3-G6413,0)</f>
        <v/>
      </c>
      <c r="S6413">
        <f>IF(R6413&lt;=15,"Até 15",IF(R6413&lt;=30,"Entre 15 e 30",IF(R6413&lt;=60,"Entre 30 e 60",IF(R6413&lt;=90,"Entre 60 e 90",IF(R6413&lt;=120,"Entre 90 e 120",IF(R6413&lt;=150,"Entre 120 e 150",IF(R6413&lt;=180,"Entre 150 e 180","Superior a 180")))))))</f>
        <v/>
      </c>
    </row>
    <row r="6414">
      <c r="A6414" t="inlineStr">
        <is>
          <t>Q026L03</t>
        </is>
      </c>
      <c r="B6414" t="inlineStr">
        <is>
          <t>MARCO ANTONIO GUEDES GOUVEA</t>
        </is>
      </c>
      <c r="C6414" t="n">
        <v>1</v>
      </c>
      <c r="D6414" t="inlineStr">
        <is>
          <t>IPCA</t>
        </is>
      </c>
      <c r="E6414" t="n">
        <v>0.009488792934583046</v>
      </c>
      <c r="F6414" t="inlineStr">
        <is>
          <t>MENSAL</t>
        </is>
      </c>
      <c r="G6414" t="n">
        <v>45524</v>
      </c>
      <c r="H6414" t="n">
        <v>45524</v>
      </c>
      <c r="I6414" t="n">
        <v>20</v>
      </c>
      <c r="J6414" t="inlineStr">
        <is>
          <t>CARTEIRA</t>
        </is>
      </c>
      <c r="K6414" t="inlineStr">
        <is>
          <t>CONTRATO</t>
        </is>
      </c>
      <c r="L6414" t="n">
        <v>2610.57</v>
      </c>
      <c r="M6414" t="inlineStr">
        <is>
          <t>IBIRAPITANGA FASE 3</t>
        </is>
      </c>
      <c r="N6414" s="142">
        <f>DATE(YEAR(G6414),MONTH(G6414),1)</f>
        <v/>
      </c>
      <c r="O6414" s="132">
        <f>IF(G6414&gt;$K$3,"Futuro","Atraso")</f>
        <v/>
      </c>
      <c r="P6414">
        <f>12*(YEAR(G6414)-YEAR($K$3))+(MONTH(G6414)-MONTH($K$3))</f>
        <v/>
      </c>
      <c r="Q6414" s="366">
        <f>IF(M6414="IBIRAPITANGA FASE 3",IF(O6414="Atraso",L6414,L6414/(1+$I$2)^P6414),IF(O6414="Atraso",L6414,L6414/(1+$I$1)^P6414))</f>
        <v/>
      </c>
      <c r="R6414">
        <f>IF(O6414="Atraso",$K$3-G6414,0)</f>
        <v/>
      </c>
      <c r="S6414">
        <f>IF(R6414&lt;=15,"Até 15",IF(R6414&lt;=30,"Entre 15 e 30",IF(R6414&lt;=60,"Entre 30 e 60",IF(R6414&lt;=90,"Entre 60 e 90",IF(R6414&lt;=120,"Entre 90 e 120",IF(R6414&lt;=150,"Entre 120 e 150",IF(R6414&lt;=180,"Entre 150 e 180","Superior a 180")))))))</f>
        <v/>
      </c>
    </row>
    <row r="6415">
      <c r="A6415" t="inlineStr">
        <is>
          <t>Q026L03</t>
        </is>
      </c>
      <c r="B6415" t="inlineStr">
        <is>
          <t>MARCO ANTONIO GUEDES GOUVEA</t>
        </is>
      </c>
      <c r="C6415" t="n">
        <v>1</v>
      </c>
      <c r="D6415" t="inlineStr">
        <is>
          <t>IPCA</t>
        </is>
      </c>
      <c r="E6415" t="n">
        <v>0.009488792934583046</v>
      </c>
      <c r="F6415" t="inlineStr">
        <is>
          <t>MENSAL</t>
        </is>
      </c>
      <c r="G6415" t="n">
        <v>45555</v>
      </c>
      <c r="H6415" t="n">
        <v>45555</v>
      </c>
      <c r="I6415" t="n">
        <v>21</v>
      </c>
      <c r="J6415" t="inlineStr">
        <is>
          <t>CARTEIRA</t>
        </is>
      </c>
      <c r="K6415" t="inlineStr">
        <is>
          <t>CONTRATO</t>
        </is>
      </c>
      <c r="L6415" t="n">
        <v>2610.57</v>
      </c>
      <c r="M6415" t="inlineStr">
        <is>
          <t>IBIRAPITANGA FASE 3</t>
        </is>
      </c>
      <c r="N6415" s="142">
        <f>DATE(YEAR(G6415),MONTH(G6415),1)</f>
        <v/>
      </c>
      <c r="O6415" s="132">
        <f>IF(G6415&gt;$K$3,"Futuro","Atraso")</f>
        <v/>
      </c>
      <c r="P6415">
        <f>12*(YEAR(G6415)-YEAR($K$3))+(MONTH(G6415)-MONTH($K$3))</f>
        <v/>
      </c>
      <c r="Q6415" s="366">
        <f>IF(M6415="IBIRAPITANGA FASE 3",IF(O6415="Atraso",L6415,L6415/(1+$I$2)^P6415),IF(O6415="Atraso",L6415,L6415/(1+$I$1)^P6415))</f>
        <v/>
      </c>
      <c r="R6415">
        <f>IF(O6415="Atraso",$K$3-G6415,0)</f>
        <v/>
      </c>
      <c r="S6415">
        <f>IF(R6415&lt;=15,"Até 15",IF(R6415&lt;=30,"Entre 15 e 30",IF(R6415&lt;=60,"Entre 30 e 60",IF(R6415&lt;=90,"Entre 60 e 90",IF(R6415&lt;=120,"Entre 90 e 120",IF(R6415&lt;=150,"Entre 120 e 150",IF(R6415&lt;=180,"Entre 150 e 180","Superior a 180")))))))</f>
        <v/>
      </c>
    </row>
    <row r="6416">
      <c r="A6416" t="inlineStr">
        <is>
          <t>Q026L03</t>
        </is>
      </c>
      <c r="B6416" t="inlineStr">
        <is>
          <t>MARCO ANTONIO GUEDES GOUVEA</t>
        </is>
      </c>
      <c r="C6416" t="n">
        <v>1</v>
      </c>
      <c r="D6416" t="inlineStr">
        <is>
          <t>IPCA</t>
        </is>
      </c>
      <c r="E6416" t="n">
        <v>0.009488792934583046</v>
      </c>
      <c r="F6416" t="inlineStr">
        <is>
          <t>MENSAL</t>
        </is>
      </c>
      <c r="G6416" t="n">
        <v>45585</v>
      </c>
      <c r="H6416" t="n">
        <v>45585</v>
      </c>
      <c r="I6416" t="n">
        <v>22</v>
      </c>
      <c r="J6416" t="inlineStr">
        <is>
          <t>CARTEIRA</t>
        </is>
      </c>
      <c r="K6416" t="inlineStr">
        <is>
          <t>CONTRATO</t>
        </is>
      </c>
      <c r="L6416" t="n">
        <v>2610.57</v>
      </c>
      <c r="M6416" t="inlineStr">
        <is>
          <t>IBIRAPITANGA FASE 3</t>
        </is>
      </c>
      <c r="N6416" s="142">
        <f>DATE(YEAR(G6416),MONTH(G6416),1)</f>
        <v/>
      </c>
      <c r="O6416" s="132">
        <f>IF(G6416&gt;$K$3,"Futuro","Atraso")</f>
        <v/>
      </c>
      <c r="P6416">
        <f>12*(YEAR(G6416)-YEAR($K$3))+(MONTH(G6416)-MONTH($K$3))</f>
        <v/>
      </c>
      <c r="Q6416" s="366">
        <f>IF(M6416="IBIRAPITANGA FASE 3",IF(O6416="Atraso",L6416,L6416/(1+$I$2)^P6416),IF(O6416="Atraso",L6416,L6416/(1+$I$1)^P6416))</f>
        <v/>
      </c>
      <c r="R6416">
        <f>IF(O6416="Atraso",$K$3-G6416,0)</f>
        <v/>
      </c>
      <c r="S6416">
        <f>IF(R6416&lt;=15,"Até 15",IF(R6416&lt;=30,"Entre 15 e 30",IF(R6416&lt;=60,"Entre 30 e 60",IF(R6416&lt;=90,"Entre 60 e 90",IF(R6416&lt;=120,"Entre 90 e 120",IF(R6416&lt;=150,"Entre 120 e 150",IF(R6416&lt;=180,"Entre 150 e 180","Superior a 180")))))))</f>
        <v/>
      </c>
    </row>
    <row r="6417">
      <c r="A6417" t="inlineStr">
        <is>
          <t>Q026L03</t>
        </is>
      </c>
      <c r="B6417" t="inlineStr">
        <is>
          <t>MARCO ANTONIO GUEDES GOUVEA</t>
        </is>
      </c>
      <c r="C6417" t="n">
        <v>1</v>
      </c>
      <c r="D6417" t="inlineStr">
        <is>
          <t>IPCA</t>
        </is>
      </c>
      <c r="E6417" t="n">
        <v>0.009488792934583046</v>
      </c>
      <c r="F6417" t="inlineStr">
        <is>
          <t>MENSAL</t>
        </is>
      </c>
      <c r="G6417" t="n">
        <v>45616</v>
      </c>
      <c r="H6417" t="n">
        <v>45616</v>
      </c>
      <c r="I6417" t="n">
        <v>23</v>
      </c>
      <c r="J6417" t="inlineStr">
        <is>
          <t>CARTEIRA</t>
        </is>
      </c>
      <c r="K6417" t="inlineStr">
        <is>
          <t>CONTRATO</t>
        </is>
      </c>
      <c r="L6417" t="n">
        <v>2610.57</v>
      </c>
      <c r="M6417" t="inlineStr">
        <is>
          <t>IBIRAPITANGA FASE 3</t>
        </is>
      </c>
      <c r="N6417" s="142">
        <f>DATE(YEAR(G6417),MONTH(G6417),1)</f>
        <v/>
      </c>
      <c r="O6417" s="132">
        <f>IF(G6417&gt;$K$3,"Futuro","Atraso")</f>
        <v/>
      </c>
      <c r="P6417">
        <f>12*(YEAR(G6417)-YEAR($K$3))+(MONTH(G6417)-MONTH($K$3))</f>
        <v/>
      </c>
      <c r="Q6417" s="366">
        <f>IF(M6417="IBIRAPITANGA FASE 3",IF(O6417="Atraso",L6417,L6417/(1+$I$2)^P6417),IF(O6417="Atraso",L6417,L6417/(1+$I$1)^P6417))</f>
        <v/>
      </c>
      <c r="R6417">
        <f>IF(O6417="Atraso",$K$3-G6417,0)</f>
        <v/>
      </c>
      <c r="S6417">
        <f>IF(R6417&lt;=15,"Até 15",IF(R6417&lt;=30,"Entre 15 e 30",IF(R6417&lt;=60,"Entre 30 e 60",IF(R6417&lt;=90,"Entre 60 e 90",IF(R6417&lt;=120,"Entre 90 e 120",IF(R6417&lt;=150,"Entre 120 e 150",IF(R6417&lt;=180,"Entre 150 e 180","Superior a 180")))))))</f>
        <v/>
      </c>
    </row>
    <row r="6418">
      <c r="A6418" t="inlineStr">
        <is>
          <t>Q026L03</t>
        </is>
      </c>
      <c r="B6418" t="inlineStr">
        <is>
          <t>MARCO ANTONIO GUEDES GOUVEA</t>
        </is>
      </c>
      <c r="C6418" t="n">
        <v>1</v>
      </c>
      <c r="D6418" t="inlineStr">
        <is>
          <t>IPCA</t>
        </is>
      </c>
      <c r="E6418" t="n">
        <v>0.009488792934583046</v>
      </c>
      <c r="F6418" t="inlineStr">
        <is>
          <t>MENSAL</t>
        </is>
      </c>
      <c r="G6418" t="n">
        <v>45646</v>
      </c>
      <c r="H6418" t="n">
        <v>45646</v>
      </c>
      <c r="I6418" t="n">
        <v>24</v>
      </c>
      <c r="J6418" t="inlineStr">
        <is>
          <t>CARTEIRA</t>
        </is>
      </c>
      <c r="K6418" t="inlineStr">
        <is>
          <t>CONTRATO</t>
        </is>
      </c>
      <c r="L6418" t="n">
        <v>2610.57</v>
      </c>
      <c r="M6418" t="inlineStr">
        <is>
          <t>IBIRAPITANGA FASE 3</t>
        </is>
      </c>
      <c r="N6418" s="142">
        <f>DATE(YEAR(G6418),MONTH(G6418),1)</f>
        <v/>
      </c>
      <c r="O6418" s="132">
        <f>IF(G6418&gt;$K$3,"Futuro","Atraso")</f>
        <v/>
      </c>
      <c r="P6418">
        <f>12*(YEAR(G6418)-YEAR($K$3))+(MONTH(G6418)-MONTH($K$3))</f>
        <v/>
      </c>
      <c r="Q6418" s="366">
        <f>IF(M6418="IBIRAPITANGA FASE 3",IF(O6418="Atraso",L6418,L6418/(1+$I$2)^P6418),IF(O6418="Atraso",L6418,L6418/(1+$I$1)^P6418))</f>
        <v/>
      </c>
      <c r="R6418">
        <f>IF(O6418="Atraso",$K$3-G6418,0)</f>
        <v/>
      </c>
      <c r="S6418">
        <f>IF(R6418&lt;=15,"Até 15",IF(R6418&lt;=30,"Entre 15 e 30",IF(R6418&lt;=60,"Entre 30 e 60",IF(R6418&lt;=90,"Entre 60 e 90",IF(R6418&lt;=120,"Entre 90 e 120",IF(R6418&lt;=150,"Entre 120 e 150",IF(R6418&lt;=180,"Entre 150 e 180","Superior a 180")))))))</f>
        <v/>
      </c>
    </row>
    <row r="6419">
      <c r="A6419" t="inlineStr">
        <is>
          <t>Q026L03</t>
        </is>
      </c>
      <c r="B6419" t="inlineStr">
        <is>
          <t>MARCO ANTONIO GUEDES GOUVEA</t>
        </is>
      </c>
      <c r="C6419" t="n">
        <v>1</v>
      </c>
      <c r="D6419" t="inlineStr">
        <is>
          <t>IPCA</t>
        </is>
      </c>
      <c r="E6419" t="n">
        <v>0.009488792934583046</v>
      </c>
      <c r="F6419" t="inlineStr">
        <is>
          <t>MENSAL</t>
        </is>
      </c>
      <c r="G6419" t="n">
        <v>45677</v>
      </c>
      <c r="H6419" t="n">
        <v>45677</v>
      </c>
      <c r="I6419" t="n">
        <v>25</v>
      </c>
      <c r="J6419" t="inlineStr">
        <is>
          <t>CARTEIRA</t>
        </is>
      </c>
      <c r="K6419" t="inlineStr">
        <is>
          <t>CONTRATO</t>
        </is>
      </c>
      <c r="L6419" t="n">
        <v>2610.57</v>
      </c>
      <c r="M6419" t="inlineStr">
        <is>
          <t>IBIRAPITANGA FASE 3</t>
        </is>
      </c>
      <c r="N6419" s="142">
        <f>DATE(YEAR(G6419),MONTH(G6419),1)</f>
        <v/>
      </c>
      <c r="O6419" s="132">
        <f>IF(G6419&gt;$K$3,"Futuro","Atraso")</f>
        <v/>
      </c>
      <c r="P6419">
        <f>12*(YEAR(G6419)-YEAR($K$3))+(MONTH(G6419)-MONTH($K$3))</f>
        <v/>
      </c>
      <c r="Q6419" s="366">
        <f>IF(M6419="IBIRAPITANGA FASE 3",IF(O6419="Atraso",L6419,L6419/(1+$I$2)^P6419),IF(O6419="Atraso",L6419,L6419/(1+$I$1)^P6419))</f>
        <v/>
      </c>
      <c r="R6419">
        <f>IF(O6419="Atraso",$K$3-G6419,0)</f>
        <v/>
      </c>
      <c r="S6419">
        <f>IF(R6419&lt;=15,"Até 15",IF(R6419&lt;=30,"Entre 15 e 30",IF(R6419&lt;=60,"Entre 30 e 60",IF(R6419&lt;=90,"Entre 60 e 90",IF(R6419&lt;=120,"Entre 90 e 120",IF(R6419&lt;=150,"Entre 120 e 150",IF(R6419&lt;=180,"Entre 150 e 180","Superior a 180")))))))</f>
        <v/>
      </c>
    </row>
    <row r="6420">
      <c r="A6420" t="inlineStr">
        <is>
          <t>Q026L03</t>
        </is>
      </c>
      <c r="B6420" t="inlineStr">
        <is>
          <t>MARCO ANTONIO GUEDES GOUVEA</t>
        </is>
      </c>
      <c r="C6420" t="n">
        <v>1</v>
      </c>
      <c r="D6420" t="inlineStr">
        <is>
          <t>IPCA</t>
        </is>
      </c>
      <c r="E6420" t="n">
        <v>0.009488792934583046</v>
      </c>
      <c r="F6420" t="inlineStr">
        <is>
          <t>MENSAL</t>
        </is>
      </c>
      <c r="G6420" t="n">
        <v>45708</v>
      </c>
      <c r="H6420" t="n">
        <v>45708</v>
      </c>
      <c r="I6420" t="n">
        <v>26</v>
      </c>
      <c r="J6420" t="inlineStr">
        <is>
          <t>CARTEIRA</t>
        </is>
      </c>
      <c r="K6420" t="inlineStr">
        <is>
          <t>CONTRATO</t>
        </is>
      </c>
      <c r="L6420" t="n">
        <v>2610.57</v>
      </c>
      <c r="M6420" t="inlineStr">
        <is>
          <t>IBIRAPITANGA FASE 3</t>
        </is>
      </c>
      <c r="N6420" s="142">
        <f>DATE(YEAR(G6420),MONTH(G6420),1)</f>
        <v/>
      </c>
      <c r="O6420" s="132">
        <f>IF(G6420&gt;$K$3,"Futuro","Atraso")</f>
        <v/>
      </c>
      <c r="P6420">
        <f>12*(YEAR(G6420)-YEAR($K$3))+(MONTH(G6420)-MONTH($K$3))</f>
        <v/>
      </c>
      <c r="Q6420" s="366">
        <f>IF(M6420="IBIRAPITANGA FASE 3",IF(O6420="Atraso",L6420,L6420/(1+$I$2)^P6420),IF(O6420="Atraso",L6420,L6420/(1+$I$1)^P6420))</f>
        <v/>
      </c>
      <c r="R6420">
        <f>IF(O6420="Atraso",$K$3-G6420,0)</f>
        <v/>
      </c>
      <c r="S6420">
        <f>IF(R6420&lt;=15,"Até 15",IF(R6420&lt;=30,"Entre 15 e 30",IF(R6420&lt;=60,"Entre 30 e 60",IF(R6420&lt;=90,"Entre 60 e 90",IF(R6420&lt;=120,"Entre 90 e 120",IF(R6420&lt;=150,"Entre 120 e 150",IF(R6420&lt;=180,"Entre 150 e 180","Superior a 180")))))))</f>
        <v/>
      </c>
    </row>
    <row r="6421">
      <c r="A6421" t="inlineStr">
        <is>
          <t>Q026L03</t>
        </is>
      </c>
      <c r="B6421" t="inlineStr">
        <is>
          <t>MARCO ANTONIO GUEDES GOUVEA</t>
        </is>
      </c>
      <c r="C6421" t="n">
        <v>1</v>
      </c>
      <c r="D6421" t="inlineStr">
        <is>
          <t>IPCA</t>
        </is>
      </c>
      <c r="E6421" t="n">
        <v>0.009488792934583046</v>
      </c>
      <c r="F6421" t="inlineStr">
        <is>
          <t>MENSAL</t>
        </is>
      </c>
      <c r="G6421" t="n">
        <v>45736</v>
      </c>
      <c r="H6421" t="n">
        <v>45736</v>
      </c>
      <c r="I6421" t="n">
        <v>27</v>
      </c>
      <c r="J6421" t="inlineStr">
        <is>
          <t>CARTEIRA</t>
        </is>
      </c>
      <c r="K6421" t="inlineStr">
        <is>
          <t>CONTRATO</t>
        </is>
      </c>
      <c r="L6421" t="n">
        <v>2610.57</v>
      </c>
      <c r="M6421" t="inlineStr">
        <is>
          <t>IBIRAPITANGA FASE 3</t>
        </is>
      </c>
      <c r="N6421" s="142">
        <f>DATE(YEAR(G6421),MONTH(G6421),1)</f>
        <v/>
      </c>
      <c r="O6421" s="132">
        <f>IF(G6421&gt;$K$3,"Futuro","Atraso")</f>
        <v/>
      </c>
      <c r="P6421">
        <f>12*(YEAR(G6421)-YEAR($K$3))+(MONTH(G6421)-MONTH($K$3))</f>
        <v/>
      </c>
      <c r="Q6421" s="366">
        <f>IF(M6421="IBIRAPITANGA FASE 3",IF(O6421="Atraso",L6421,L6421/(1+$I$2)^P6421),IF(O6421="Atraso",L6421,L6421/(1+$I$1)^P6421))</f>
        <v/>
      </c>
      <c r="R6421">
        <f>IF(O6421="Atraso",$K$3-G6421,0)</f>
        <v/>
      </c>
      <c r="S6421">
        <f>IF(R6421&lt;=15,"Até 15",IF(R6421&lt;=30,"Entre 15 e 30",IF(R6421&lt;=60,"Entre 30 e 60",IF(R6421&lt;=90,"Entre 60 e 90",IF(R6421&lt;=120,"Entre 90 e 120",IF(R6421&lt;=150,"Entre 120 e 150",IF(R6421&lt;=180,"Entre 150 e 180","Superior a 180")))))))</f>
        <v/>
      </c>
    </row>
    <row r="6422">
      <c r="A6422" t="inlineStr">
        <is>
          <t>Q026L03</t>
        </is>
      </c>
      <c r="B6422" t="inlineStr">
        <is>
          <t>MARCO ANTONIO GUEDES GOUVEA</t>
        </is>
      </c>
      <c r="C6422" t="n">
        <v>1</v>
      </c>
      <c r="D6422" t="inlineStr">
        <is>
          <t>IPCA</t>
        </is>
      </c>
      <c r="E6422" t="n">
        <v>0.009488792934583046</v>
      </c>
      <c r="F6422" t="inlineStr">
        <is>
          <t>MENSAL</t>
        </is>
      </c>
      <c r="G6422" t="n">
        <v>45767</v>
      </c>
      <c r="H6422" t="n">
        <v>45767</v>
      </c>
      <c r="I6422" t="n">
        <v>28</v>
      </c>
      <c r="J6422" t="inlineStr">
        <is>
          <t>CARTEIRA</t>
        </is>
      </c>
      <c r="K6422" t="inlineStr">
        <is>
          <t>CONTRATO</t>
        </is>
      </c>
      <c r="L6422" t="n">
        <v>2610.57</v>
      </c>
      <c r="M6422" t="inlineStr">
        <is>
          <t>IBIRAPITANGA FASE 3</t>
        </is>
      </c>
      <c r="N6422" s="142">
        <f>DATE(YEAR(G6422),MONTH(G6422),1)</f>
        <v/>
      </c>
      <c r="O6422" s="132">
        <f>IF(G6422&gt;$K$3,"Futuro","Atraso")</f>
        <v/>
      </c>
      <c r="P6422">
        <f>12*(YEAR(G6422)-YEAR($K$3))+(MONTH(G6422)-MONTH($K$3))</f>
        <v/>
      </c>
      <c r="Q6422" s="366">
        <f>IF(M6422="IBIRAPITANGA FASE 3",IF(O6422="Atraso",L6422,L6422/(1+$I$2)^P6422),IF(O6422="Atraso",L6422,L6422/(1+$I$1)^P6422))</f>
        <v/>
      </c>
      <c r="R6422">
        <f>IF(O6422="Atraso",$K$3-G6422,0)</f>
        <v/>
      </c>
      <c r="S6422">
        <f>IF(R6422&lt;=15,"Até 15",IF(R6422&lt;=30,"Entre 15 e 30",IF(R6422&lt;=60,"Entre 30 e 60",IF(R6422&lt;=90,"Entre 60 e 90",IF(R6422&lt;=120,"Entre 90 e 120",IF(R6422&lt;=150,"Entre 120 e 150",IF(R6422&lt;=180,"Entre 150 e 180","Superior a 180")))))))</f>
        <v/>
      </c>
    </row>
    <row r="6423">
      <c r="A6423" t="inlineStr">
        <is>
          <t>Q026L03</t>
        </is>
      </c>
      <c r="B6423" t="inlineStr">
        <is>
          <t>MARCO ANTONIO GUEDES GOUVEA</t>
        </is>
      </c>
      <c r="C6423" t="n">
        <v>1</v>
      </c>
      <c r="D6423" t="inlineStr">
        <is>
          <t>IPCA</t>
        </is>
      </c>
      <c r="E6423" t="n">
        <v>0.009488792934583046</v>
      </c>
      <c r="F6423" t="inlineStr">
        <is>
          <t>MENSAL</t>
        </is>
      </c>
      <c r="G6423" t="n">
        <v>45797</v>
      </c>
      <c r="H6423" t="n">
        <v>45797</v>
      </c>
      <c r="I6423" t="n">
        <v>29</v>
      </c>
      <c r="J6423" t="inlineStr">
        <is>
          <t>CARTEIRA</t>
        </is>
      </c>
      <c r="K6423" t="inlineStr">
        <is>
          <t>CONTRATO</t>
        </is>
      </c>
      <c r="L6423" t="n">
        <v>2610.57</v>
      </c>
      <c r="M6423" t="inlineStr">
        <is>
          <t>IBIRAPITANGA FASE 3</t>
        </is>
      </c>
      <c r="N6423" s="142">
        <f>DATE(YEAR(G6423),MONTH(G6423),1)</f>
        <v/>
      </c>
      <c r="O6423" s="132">
        <f>IF(G6423&gt;$K$3,"Futuro","Atraso")</f>
        <v/>
      </c>
      <c r="P6423">
        <f>12*(YEAR(G6423)-YEAR($K$3))+(MONTH(G6423)-MONTH($K$3))</f>
        <v/>
      </c>
      <c r="Q6423" s="366">
        <f>IF(M6423="IBIRAPITANGA FASE 3",IF(O6423="Atraso",L6423,L6423/(1+$I$2)^P6423),IF(O6423="Atraso",L6423,L6423/(1+$I$1)^P6423))</f>
        <v/>
      </c>
      <c r="R6423">
        <f>IF(O6423="Atraso",$K$3-G6423,0)</f>
        <v/>
      </c>
      <c r="S6423">
        <f>IF(R6423&lt;=15,"Até 15",IF(R6423&lt;=30,"Entre 15 e 30",IF(R6423&lt;=60,"Entre 30 e 60",IF(R6423&lt;=90,"Entre 60 e 90",IF(R6423&lt;=120,"Entre 90 e 120",IF(R6423&lt;=150,"Entre 120 e 150",IF(R6423&lt;=180,"Entre 150 e 180","Superior a 180")))))))</f>
        <v/>
      </c>
    </row>
    <row r="6424">
      <c r="A6424" t="inlineStr">
        <is>
          <t>Q026L03</t>
        </is>
      </c>
      <c r="B6424" t="inlineStr">
        <is>
          <t>MARCO ANTONIO GUEDES GOUVEA</t>
        </is>
      </c>
      <c r="C6424" t="n">
        <v>1</v>
      </c>
      <c r="D6424" t="inlineStr">
        <is>
          <t>IPCA</t>
        </is>
      </c>
      <c r="E6424" t="n">
        <v>0.009488792934583046</v>
      </c>
      <c r="F6424" t="inlineStr">
        <is>
          <t>MENSAL</t>
        </is>
      </c>
      <c r="G6424" t="n">
        <v>45828</v>
      </c>
      <c r="H6424" t="n">
        <v>45828</v>
      </c>
      <c r="I6424" t="n">
        <v>30</v>
      </c>
      <c r="J6424" t="inlineStr">
        <is>
          <t>CARTEIRA</t>
        </is>
      </c>
      <c r="K6424" t="inlineStr">
        <is>
          <t>CONTRATO</t>
        </is>
      </c>
      <c r="L6424" t="n">
        <v>2610.57</v>
      </c>
      <c r="M6424" t="inlineStr">
        <is>
          <t>IBIRAPITANGA FASE 3</t>
        </is>
      </c>
      <c r="N6424" s="142">
        <f>DATE(YEAR(G6424),MONTH(G6424),1)</f>
        <v/>
      </c>
      <c r="O6424" s="132">
        <f>IF(G6424&gt;$K$3,"Futuro","Atraso")</f>
        <v/>
      </c>
      <c r="P6424">
        <f>12*(YEAR(G6424)-YEAR($K$3))+(MONTH(G6424)-MONTH($K$3))</f>
        <v/>
      </c>
      <c r="Q6424" s="366">
        <f>IF(M6424="IBIRAPITANGA FASE 3",IF(O6424="Atraso",L6424,L6424/(1+$I$2)^P6424),IF(O6424="Atraso",L6424,L6424/(1+$I$1)^P6424))</f>
        <v/>
      </c>
      <c r="R6424">
        <f>IF(O6424="Atraso",$K$3-G6424,0)</f>
        <v/>
      </c>
      <c r="S6424">
        <f>IF(R6424&lt;=15,"Até 15",IF(R6424&lt;=30,"Entre 15 e 30",IF(R6424&lt;=60,"Entre 30 e 60",IF(R6424&lt;=90,"Entre 60 e 90",IF(R6424&lt;=120,"Entre 90 e 120",IF(R6424&lt;=150,"Entre 120 e 150",IF(R6424&lt;=180,"Entre 150 e 180","Superior a 180")))))))</f>
        <v/>
      </c>
    </row>
    <row r="6425">
      <c r="A6425" t="inlineStr">
        <is>
          <t>Q026L03</t>
        </is>
      </c>
      <c r="B6425" t="inlineStr">
        <is>
          <t>MARCO ANTONIO GUEDES GOUVEA</t>
        </is>
      </c>
      <c r="C6425" t="n">
        <v>1</v>
      </c>
      <c r="D6425" t="inlineStr">
        <is>
          <t>IPCA</t>
        </is>
      </c>
      <c r="E6425" t="n">
        <v>0.009488792934583046</v>
      </c>
      <c r="F6425" t="inlineStr">
        <is>
          <t>MENSAL</t>
        </is>
      </c>
      <c r="G6425" t="n">
        <v>45858</v>
      </c>
      <c r="H6425" t="n">
        <v>45858</v>
      </c>
      <c r="I6425" t="n">
        <v>31</v>
      </c>
      <c r="J6425" t="inlineStr">
        <is>
          <t>CARTEIRA</t>
        </is>
      </c>
      <c r="K6425" t="inlineStr">
        <is>
          <t>CONTRATO</t>
        </is>
      </c>
      <c r="L6425" t="n">
        <v>2610.57</v>
      </c>
      <c r="M6425" t="inlineStr">
        <is>
          <t>IBIRAPITANGA FASE 3</t>
        </is>
      </c>
      <c r="N6425" s="142">
        <f>DATE(YEAR(G6425),MONTH(G6425),1)</f>
        <v/>
      </c>
      <c r="O6425" s="132">
        <f>IF(G6425&gt;$K$3,"Futuro","Atraso")</f>
        <v/>
      </c>
      <c r="P6425">
        <f>12*(YEAR(G6425)-YEAR($K$3))+(MONTH(G6425)-MONTH($K$3))</f>
        <v/>
      </c>
      <c r="Q6425" s="366">
        <f>IF(M6425="IBIRAPITANGA FASE 3",IF(O6425="Atraso",L6425,L6425/(1+$I$2)^P6425),IF(O6425="Atraso",L6425,L6425/(1+$I$1)^P6425))</f>
        <v/>
      </c>
      <c r="R6425">
        <f>IF(O6425="Atraso",$K$3-G6425,0)</f>
        <v/>
      </c>
      <c r="S6425">
        <f>IF(R6425&lt;=15,"Até 15",IF(R6425&lt;=30,"Entre 15 e 30",IF(R6425&lt;=60,"Entre 30 e 60",IF(R6425&lt;=90,"Entre 60 e 90",IF(R6425&lt;=120,"Entre 90 e 120",IF(R6425&lt;=150,"Entre 120 e 150",IF(R6425&lt;=180,"Entre 150 e 180","Superior a 180")))))))</f>
        <v/>
      </c>
    </row>
    <row r="6426">
      <c r="A6426" t="inlineStr">
        <is>
          <t>Q026L03</t>
        </is>
      </c>
      <c r="B6426" t="inlineStr">
        <is>
          <t>MARCO ANTONIO GUEDES GOUVEA</t>
        </is>
      </c>
      <c r="C6426" t="n">
        <v>1</v>
      </c>
      <c r="D6426" t="inlineStr">
        <is>
          <t>IPCA</t>
        </is>
      </c>
      <c r="E6426" t="n">
        <v>0.009488792934583046</v>
      </c>
      <c r="F6426" t="inlineStr">
        <is>
          <t>MENSAL</t>
        </is>
      </c>
      <c r="G6426" t="n">
        <v>45889</v>
      </c>
      <c r="H6426" t="n">
        <v>45889</v>
      </c>
      <c r="I6426" t="n">
        <v>32</v>
      </c>
      <c r="J6426" t="inlineStr">
        <is>
          <t>CARTEIRA</t>
        </is>
      </c>
      <c r="K6426" t="inlineStr">
        <is>
          <t>CONTRATO</t>
        </is>
      </c>
      <c r="L6426" t="n">
        <v>2610.57</v>
      </c>
      <c r="M6426" t="inlineStr">
        <is>
          <t>IBIRAPITANGA FASE 3</t>
        </is>
      </c>
      <c r="N6426" s="142">
        <f>DATE(YEAR(G6426),MONTH(G6426),1)</f>
        <v/>
      </c>
      <c r="O6426" s="132">
        <f>IF(G6426&gt;$K$3,"Futuro","Atraso")</f>
        <v/>
      </c>
      <c r="P6426">
        <f>12*(YEAR(G6426)-YEAR($K$3))+(MONTH(G6426)-MONTH($K$3))</f>
        <v/>
      </c>
      <c r="Q6426" s="366">
        <f>IF(M6426="IBIRAPITANGA FASE 3",IF(O6426="Atraso",L6426,L6426/(1+$I$2)^P6426),IF(O6426="Atraso",L6426,L6426/(1+$I$1)^P6426))</f>
        <v/>
      </c>
      <c r="R6426">
        <f>IF(O6426="Atraso",$K$3-G6426,0)</f>
        <v/>
      </c>
      <c r="S6426">
        <f>IF(R6426&lt;=15,"Até 15",IF(R6426&lt;=30,"Entre 15 e 30",IF(R6426&lt;=60,"Entre 30 e 60",IF(R6426&lt;=90,"Entre 60 e 90",IF(R6426&lt;=120,"Entre 90 e 120",IF(R6426&lt;=150,"Entre 120 e 150",IF(R6426&lt;=180,"Entre 150 e 180","Superior a 180")))))))</f>
        <v/>
      </c>
    </row>
    <row r="6427">
      <c r="A6427" t="inlineStr">
        <is>
          <t>Q026L03</t>
        </is>
      </c>
      <c r="B6427" t="inlineStr">
        <is>
          <t>MARCO ANTONIO GUEDES GOUVEA</t>
        </is>
      </c>
      <c r="C6427" t="n">
        <v>1</v>
      </c>
      <c r="D6427" t="inlineStr">
        <is>
          <t>IPCA</t>
        </is>
      </c>
      <c r="E6427" t="n">
        <v>0.009488792934583046</v>
      </c>
      <c r="F6427" t="inlineStr">
        <is>
          <t>MENSAL</t>
        </is>
      </c>
      <c r="G6427" t="n">
        <v>45920</v>
      </c>
      <c r="H6427" t="n">
        <v>45920</v>
      </c>
      <c r="I6427" t="n">
        <v>33</v>
      </c>
      <c r="J6427" t="inlineStr">
        <is>
          <t>CARTEIRA</t>
        </is>
      </c>
      <c r="K6427" t="inlineStr">
        <is>
          <t>CONTRATO</t>
        </is>
      </c>
      <c r="L6427" t="n">
        <v>2610.57</v>
      </c>
      <c r="M6427" t="inlineStr">
        <is>
          <t>IBIRAPITANGA FASE 3</t>
        </is>
      </c>
      <c r="N6427" s="142">
        <f>DATE(YEAR(G6427),MONTH(G6427),1)</f>
        <v/>
      </c>
      <c r="O6427" s="132">
        <f>IF(G6427&gt;$K$3,"Futuro","Atraso")</f>
        <v/>
      </c>
      <c r="P6427">
        <f>12*(YEAR(G6427)-YEAR($K$3))+(MONTH(G6427)-MONTH($K$3))</f>
        <v/>
      </c>
      <c r="Q6427" s="366">
        <f>IF(M6427="IBIRAPITANGA FASE 3",IF(O6427="Atraso",L6427,L6427/(1+$I$2)^P6427),IF(O6427="Atraso",L6427,L6427/(1+$I$1)^P6427))</f>
        <v/>
      </c>
      <c r="R6427">
        <f>IF(O6427="Atraso",$K$3-G6427,0)</f>
        <v/>
      </c>
      <c r="S6427">
        <f>IF(R6427&lt;=15,"Até 15",IF(R6427&lt;=30,"Entre 15 e 30",IF(R6427&lt;=60,"Entre 30 e 60",IF(R6427&lt;=90,"Entre 60 e 90",IF(R6427&lt;=120,"Entre 90 e 120",IF(R6427&lt;=150,"Entre 120 e 150",IF(R6427&lt;=180,"Entre 150 e 180","Superior a 180")))))))</f>
        <v/>
      </c>
    </row>
    <row r="6428">
      <c r="A6428" t="inlineStr">
        <is>
          <t>Q026L03</t>
        </is>
      </c>
      <c r="B6428" t="inlineStr">
        <is>
          <t>MARCO ANTONIO GUEDES GOUVEA</t>
        </is>
      </c>
      <c r="C6428" t="n">
        <v>1</v>
      </c>
      <c r="D6428" t="inlineStr">
        <is>
          <t>IPCA</t>
        </is>
      </c>
      <c r="E6428" t="n">
        <v>0.009488792934583046</v>
      </c>
      <c r="F6428" t="inlineStr">
        <is>
          <t>MENSAL</t>
        </is>
      </c>
      <c r="G6428" t="n">
        <v>45950</v>
      </c>
      <c r="H6428" t="n">
        <v>45950</v>
      </c>
      <c r="I6428" t="n">
        <v>34</v>
      </c>
      <c r="J6428" t="inlineStr">
        <is>
          <t>CARTEIRA</t>
        </is>
      </c>
      <c r="K6428" t="inlineStr">
        <is>
          <t>CONTRATO</t>
        </is>
      </c>
      <c r="L6428" t="n">
        <v>2610.57</v>
      </c>
      <c r="M6428" t="inlineStr">
        <is>
          <t>IBIRAPITANGA FASE 3</t>
        </is>
      </c>
      <c r="N6428" s="142">
        <f>DATE(YEAR(G6428),MONTH(G6428),1)</f>
        <v/>
      </c>
      <c r="O6428" s="132">
        <f>IF(G6428&gt;$K$3,"Futuro","Atraso")</f>
        <v/>
      </c>
      <c r="P6428">
        <f>12*(YEAR(G6428)-YEAR($K$3))+(MONTH(G6428)-MONTH($K$3))</f>
        <v/>
      </c>
      <c r="Q6428" s="366">
        <f>IF(M6428="IBIRAPITANGA FASE 3",IF(O6428="Atraso",L6428,L6428/(1+$I$2)^P6428),IF(O6428="Atraso",L6428,L6428/(1+$I$1)^P6428))</f>
        <v/>
      </c>
      <c r="R6428">
        <f>IF(O6428="Atraso",$K$3-G6428,0)</f>
        <v/>
      </c>
      <c r="S6428">
        <f>IF(R6428&lt;=15,"Até 15",IF(R6428&lt;=30,"Entre 15 e 30",IF(R6428&lt;=60,"Entre 30 e 60",IF(R6428&lt;=90,"Entre 60 e 90",IF(R6428&lt;=120,"Entre 90 e 120",IF(R6428&lt;=150,"Entre 120 e 150",IF(R6428&lt;=180,"Entre 150 e 180","Superior a 180")))))))</f>
        <v/>
      </c>
    </row>
    <row r="6429">
      <c r="A6429" t="inlineStr">
        <is>
          <t>Q026L03</t>
        </is>
      </c>
      <c r="B6429" t="inlineStr">
        <is>
          <t>MARCO ANTONIO GUEDES GOUVEA</t>
        </is>
      </c>
      <c r="C6429" t="n">
        <v>1</v>
      </c>
      <c r="D6429" t="inlineStr">
        <is>
          <t>IPCA</t>
        </is>
      </c>
      <c r="E6429" t="n">
        <v>0.009488792934583046</v>
      </c>
      <c r="F6429" t="inlineStr">
        <is>
          <t>MENSAL</t>
        </is>
      </c>
      <c r="G6429" t="n">
        <v>45981</v>
      </c>
      <c r="H6429" t="n">
        <v>45981</v>
      </c>
      <c r="I6429" t="n">
        <v>35</v>
      </c>
      <c r="J6429" t="inlineStr">
        <is>
          <t>CARTEIRA</t>
        </is>
      </c>
      <c r="K6429" t="inlineStr">
        <is>
          <t>CONTRATO</t>
        </is>
      </c>
      <c r="L6429" t="n">
        <v>2610.57</v>
      </c>
      <c r="M6429" t="inlineStr">
        <is>
          <t>IBIRAPITANGA FASE 3</t>
        </is>
      </c>
      <c r="N6429" s="142">
        <f>DATE(YEAR(G6429),MONTH(G6429),1)</f>
        <v/>
      </c>
      <c r="O6429" s="132">
        <f>IF(G6429&gt;$K$3,"Futuro","Atraso")</f>
        <v/>
      </c>
      <c r="P6429">
        <f>12*(YEAR(G6429)-YEAR($K$3))+(MONTH(G6429)-MONTH($K$3))</f>
        <v/>
      </c>
      <c r="Q6429" s="366">
        <f>IF(M6429="IBIRAPITANGA FASE 3",IF(O6429="Atraso",L6429,L6429/(1+$I$2)^P6429),IF(O6429="Atraso",L6429,L6429/(1+$I$1)^P6429))</f>
        <v/>
      </c>
      <c r="R6429">
        <f>IF(O6429="Atraso",$K$3-G6429,0)</f>
        <v/>
      </c>
      <c r="S6429">
        <f>IF(R6429&lt;=15,"Até 15",IF(R6429&lt;=30,"Entre 15 e 30",IF(R6429&lt;=60,"Entre 30 e 60",IF(R6429&lt;=90,"Entre 60 e 90",IF(R6429&lt;=120,"Entre 90 e 120",IF(R6429&lt;=150,"Entre 120 e 150",IF(R6429&lt;=180,"Entre 150 e 180","Superior a 180")))))))</f>
        <v/>
      </c>
    </row>
    <row r="6430">
      <c r="A6430" t="inlineStr">
        <is>
          <t>Q026L03</t>
        </is>
      </c>
      <c r="B6430" t="inlineStr">
        <is>
          <t>MARCO ANTONIO GUEDES GOUVEA</t>
        </is>
      </c>
      <c r="C6430" t="n">
        <v>1</v>
      </c>
      <c r="D6430" t="inlineStr">
        <is>
          <t>IPCA</t>
        </is>
      </c>
      <c r="E6430" t="n">
        <v>0.009488792934583046</v>
      </c>
      <c r="F6430" t="inlineStr">
        <is>
          <t>MENSAL</t>
        </is>
      </c>
      <c r="G6430" t="n">
        <v>46011</v>
      </c>
      <c r="H6430" t="n">
        <v>46011</v>
      </c>
      <c r="I6430" t="n">
        <v>36</v>
      </c>
      <c r="J6430" t="inlineStr">
        <is>
          <t>CARTEIRA</t>
        </is>
      </c>
      <c r="K6430" t="inlineStr">
        <is>
          <t>CONTRATO</t>
        </is>
      </c>
      <c r="L6430" t="n">
        <v>2610.57</v>
      </c>
      <c r="M6430" t="inlineStr">
        <is>
          <t>IBIRAPITANGA FASE 3</t>
        </is>
      </c>
      <c r="N6430" s="142">
        <f>DATE(YEAR(G6430),MONTH(G6430),1)</f>
        <v/>
      </c>
      <c r="O6430" s="132">
        <f>IF(G6430&gt;$K$3,"Futuro","Atraso")</f>
        <v/>
      </c>
      <c r="P6430">
        <f>12*(YEAR(G6430)-YEAR($K$3))+(MONTH(G6430)-MONTH($K$3))</f>
        <v/>
      </c>
      <c r="Q6430" s="366">
        <f>IF(M6430="IBIRAPITANGA FASE 3",IF(O6430="Atraso",L6430,L6430/(1+$I$2)^P6430),IF(O6430="Atraso",L6430,L6430/(1+$I$1)^P6430))</f>
        <v/>
      </c>
      <c r="R6430">
        <f>IF(O6430="Atraso",$K$3-G6430,0)</f>
        <v/>
      </c>
      <c r="S6430">
        <f>IF(R6430&lt;=15,"Até 15",IF(R6430&lt;=30,"Entre 15 e 30",IF(R6430&lt;=60,"Entre 30 e 60",IF(R6430&lt;=90,"Entre 60 e 90",IF(R6430&lt;=120,"Entre 90 e 120",IF(R6430&lt;=150,"Entre 120 e 150",IF(R6430&lt;=180,"Entre 150 e 180","Superior a 180")))))))</f>
        <v/>
      </c>
    </row>
    <row r="6431">
      <c r="A6431" t="inlineStr">
        <is>
          <t>Q026L03</t>
        </is>
      </c>
      <c r="B6431" t="inlineStr">
        <is>
          <t>MARCO ANTONIO GUEDES GOUVEA</t>
        </is>
      </c>
      <c r="C6431" t="n">
        <v>1</v>
      </c>
      <c r="D6431" t="inlineStr">
        <is>
          <t>IPCA</t>
        </is>
      </c>
      <c r="E6431" t="n">
        <v>0.009488792934583046</v>
      </c>
      <c r="F6431" t="inlineStr">
        <is>
          <t>MENSAL</t>
        </is>
      </c>
      <c r="G6431" t="n">
        <v>46042</v>
      </c>
      <c r="H6431" t="n">
        <v>46042</v>
      </c>
      <c r="I6431" t="n">
        <v>37</v>
      </c>
      <c r="J6431" t="inlineStr">
        <is>
          <t>CARTEIRA</t>
        </is>
      </c>
      <c r="K6431" t="inlineStr">
        <is>
          <t>CONTRATO</t>
        </is>
      </c>
      <c r="L6431" t="n">
        <v>2610.57</v>
      </c>
      <c r="M6431" t="inlineStr">
        <is>
          <t>IBIRAPITANGA FASE 3</t>
        </is>
      </c>
      <c r="N6431" s="142">
        <f>DATE(YEAR(G6431),MONTH(G6431),1)</f>
        <v/>
      </c>
      <c r="O6431" s="132">
        <f>IF(G6431&gt;$K$3,"Futuro","Atraso")</f>
        <v/>
      </c>
      <c r="P6431">
        <f>12*(YEAR(G6431)-YEAR($K$3))+(MONTH(G6431)-MONTH($K$3))</f>
        <v/>
      </c>
      <c r="Q6431" s="366">
        <f>IF(M6431="IBIRAPITANGA FASE 3",IF(O6431="Atraso",L6431,L6431/(1+$I$2)^P6431),IF(O6431="Atraso",L6431,L6431/(1+$I$1)^P6431))</f>
        <v/>
      </c>
      <c r="R6431">
        <f>IF(O6431="Atraso",$K$3-G6431,0)</f>
        <v/>
      </c>
      <c r="S6431">
        <f>IF(R6431&lt;=15,"Até 15",IF(R6431&lt;=30,"Entre 15 e 30",IF(R6431&lt;=60,"Entre 30 e 60",IF(R6431&lt;=90,"Entre 60 e 90",IF(R6431&lt;=120,"Entre 90 e 120",IF(R6431&lt;=150,"Entre 120 e 150",IF(R6431&lt;=180,"Entre 150 e 180","Superior a 180")))))))</f>
        <v/>
      </c>
    </row>
    <row r="6432">
      <c r="A6432" t="inlineStr">
        <is>
          <t>Q026L03</t>
        </is>
      </c>
      <c r="B6432" t="inlineStr">
        <is>
          <t>MARCO ANTONIO GUEDES GOUVEA</t>
        </is>
      </c>
      <c r="C6432" t="n">
        <v>1</v>
      </c>
      <c r="D6432" t="inlineStr">
        <is>
          <t>IPCA</t>
        </is>
      </c>
      <c r="E6432" t="n">
        <v>0.009488792934583046</v>
      </c>
      <c r="F6432" t="inlineStr">
        <is>
          <t>MENSAL</t>
        </is>
      </c>
      <c r="G6432" t="n">
        <v>46073</v>
      </c>
      <c r="H6432" t="n">
        <v>46073</v>
      </c>
      <c r="I6432" t="n">
        <v>38</v>
      </c>
      <c r="J6432" t="inlineStr">
        <is>
          <t>CARTEIRA</t>
        </is>
      </c>
      <c r="K6432" t="inlineStr">
        <is>
          <t>CONTRATO</t>
        </is>
      </c>
      <c r="L6432" t="n">
        <v>2610.57</v>
      </c>
      <c r="M6432" t="inlineStr">
        <is>
          <t>IBIRAPITANGA FASE 3</t>
        </is>
      </c>
      <c r="N6432" s="142">
        <f>DATE(YEAR(G6432),MONTH(G6432),1)</f>
        <v/>
      </c>
      <c r="O6432" s="132">
        <f>IF(G6432&gt;$K$3,"Futuro","Atraso")</f>
        <v/>
      </c>
      <c r="P6432">
        <f>12*(YEAR(G6432)-YEAR($K$3))+(MONTH(G6432)-MONTH($K$3))</f>
        <v/>
      </c>
      <c r="Q6432" s="366">
        <f>IF(M6432="IBIRAPITANGA FASE 3",IF(O6432="Atraso",L6432,L6432/(1+$I$2)^P6432),IF(O6432="Atraso",L6432,L6432/(1+$I$1)^P6432))</f>
        <v/>
      </c>
      <c r="R6432">
        <f>IF(O6432="Atraso",$K$3-G6432,0)</f>
        <v/>
      </c>
      <c r="S6432">
        <f>IF(R6432&lt;=15,"Até 15",IF(R6432&lt;=30,"Entre 15 e 30",IF(R6432&lt;=60,"Entre 30 e 60",IF(R6432&lt;=90,"Entre 60 e 90",IF(R6432&lt;=120,"Entre 90 e 120",IF(R6432&lt;=150,"Entre 120 e 150",IF(R6432&lt;=180,"Entre 150 e 180","Superior a 180")))))))</f>
        <v/>
      </c>
    </row>
    <row r="6433">
      <c r="A6433" t="inlineStr">
        <is>
          <t>Q026L03</t>
        </is>
      </c>
      <c r="B6433" t="inlineStr">
        <is>
          <t>MARCO ANTONIO GUEDES GOUVEA</t>
        </is>
      </c>
      <c r="C6433" t="n">
        <v>1</v>
      </c>
      <c r="D6433" t="inlineStr">
        <is>
          <t>IPCA</t>
        </is>
      </c>
      <c r="E6433" t="n">
        <v>0.009488792934583046</v>
      </c>
      <c r="F6433" t="inlineStr">
        <is>
          <t>MENSAL</t>
        </is>
      </c>
      <c r="G6433" t="n">
        <v>46101</v>
      </c>
      <c r="H6433" t="n">
        <v>46101</v>
      </c>
      <c r="I6433" t="n">
        <v>39</v>
      </c>
      <c r="J6433" t="inlineStr">
        <is>
          <t>CARTEIRA</t>
        </is>
      </c>
      <c r="K6433" t="inlineStr">
        <is>
          <t>CONTRATO</t>
        </is>
      </c>
      <c r="L6433" t="n">
        <v>2610.57</v>
      </c>
      <c r="M6433" t="inlineStr">
        <is>
          <t>IBIRAPITANGA FASE 3</t>
        </is>
      </c>
      <c r="N6433" s="142">
        <f>DATE(YEAR(G6433),MONTH(G6433),1)</f>
        <v/>
      </c>
      <c r="O6433" s="132">
        <f>IF(G6433&gt;$K$3,"Futuro","Atraso")</f>
        <v/>
      </c>
      <c r="P6433">
        <f>12*(YEAR(G6433)-YEAR($K$3))+(MONTH(G6433)-MONTH($K$3))</f>
        <v/>
      </c>
      <c r="Q6433" s="366">
        <f>IF(M6433="IBIRAPITANGA FASE 3",IF(O6433="Atraso",L6433,L6433/(1+$I$2)^P6433),IF(O6433="Atraso",L6433,L6433/(1+$I$1)^P6433))</f>
        <v/>
      </c>
      <c r="R6433">
        <f>IF(O6433="Atraso",$K$3-G6433,0)</f>
        <v/>
      </c>
      <c r="S6433">
        <f>IF(R6433&lt;=15,"Até 15",IF(R6433&lt;=30,"Entre 15 e 30",IF(R6433&lt;=60,"Entre 30 e 60",IF(R6433&lt;=90,"Entre 60 e 90",IF(R6433&lt;=120,"Entre 90 e 120",IF(R6433&lt;=150,"Entre 120 e 150",IF(R6433&lt;=180,"Entre 150 e 180","Superior a 180")))))))</f>
        <v/>
      </c>
    </row>
    <row r="6434">
      <c r="A6434" t="inlineStr">
        <is>
          <t>Q026L03</t>
        </is>
      </c>
      <c r="B6434" t="inlineStr">
        <is>
          <t>MARCO ANTONIO GUEDES GOUVEA</t>
        </is>
      </c>
      <c r="C6434" t="n">
        <v>1</v>
      </c>
      <c r="D6434" t="inlineStr">
        <is>
          <t>IPCA</t>
        </is>
      </c>
      <c r="E6434" t="n">
        <v>0.009488792934583046</v>
      </c>
      <c r="F6434" t="inlineStr">
        <is>
          <t>MENSAL</t>
        </is>
      </c>
      <c r="G6434" t="n">
        <v>46132</v>
      </c>
      <c r="H6434" t="n">
        <v>46132</v>
      </c>
      <c r="I6434" t="n">
        <v>40</v>
      </c>
      <c r="J6434" t="inlineStr">
        <is>
          <t>CARTEIRA</t>
        </is>
      </c>
      <c r="K6434" t="inlineStr">
        <is>
          <t>CONTRATO</t>
        </is>
      </c>
      <c r="L6434" t="n">
        <v>2610.57</v>
      </c>
      <c r="M6434" t="inlineStr">
        <is>
          <t>IBIRAPITANGA FASE 3</t>
        </is>
      </c>
      <c r="N6434" s="142">
        <f>DATE(YEAR(G6434),MONTH(G6434),1)</f>
        <v/>
      </c>
      <c r="O6434" s="132">
        <f>IF(G6434&gt;$K$3,"Futuro","Atraso")</f>
        <v/>
      </c>
      <c r="P6434">
        <f>12*(YEAR(G6434)-YEAR($K$3))+(MONTH(G6434)-MONTH($K$3))</f>
        <v/>
      </c>
      <c r="Q6434" s="366">
        <f>IF(M6434="IBIRAPITANGA FASE 3",IF(O6434="Atraso",L6434,L6434/(1+$I$2)^P6434),IF(O6434="Atraso",L6434,L6434/(1+$I$1)^P6434))</f>
        <v/>
      </c>
      <c r="R6434">
        <f>IF(O6434="Atraso",$K$3-G6434,0)</f>
        <v/>
      </c>
      <c r="S6434">
        <f>IF(R6434&lt;=15,"Até 15",IF(R6434&lt;=30,"Entre 15 e 30",IF(R6434&lt;=60,"Entre 30 e 60",IF(R6434&lt;=90,"Entre 60 e 90",IF(R6434&lt;=120,"Entre 90 e 120",IF(R6434&lt;=150,"Entre 120 e 150",IF(R6434&lt;=180,"Entre 150 e 180","Superior a 180")))))))</f>
        <v/>
      </c>
    </row>
    <row r="6435">
      <c r="A6435" t="inlineStr">
        <is>
          <t>Q026L03</t>
        </is>
      </c>
      <c r="B6435" t="inlineStr">
        <is>
          <t>MARCO ANTONIO GUEDES GOUVEA</t>
        </is>
      </c>
      <c r="C6435" t="n">
        <v>1</v>
      </c>
      <c r="D6435" t="inlineStr">
        <is>
          <t>IPCA</t>
        </is>
      </c>
      <c r="E6435" t="n">
        <v>0.009488792934583046</v>
      </c>
      <c r="F6435" t="inlineStr">
        <is>
          <t>MENSAL</t>
        </is>
      </c>
      <c r="G6435" t="n">
        <v>46162</v>
      </c>
      <c r="H6435" t="n">
        <v>46162</v>
      </c>
      <c r="I6435" t="n">
        <v>41</v>
      </c>
      <c r="J6435" t="inlineStr">
        <is>
          <t>CARTEIRA</t>
        </is>
      </c>
      <c r="K6435" t="inlineStr">
        <is>
          <t>CONTRATO</t>
        </is>
      </c>
      <c r="L6435" t="n">
        <v>2610.57</v>
      </c>
      <c r="M6435" t="inlineStr">
        <is>
          <t>IBIRAPITANGA FASE 3</t>
        </is>
      </c>
      <c r="N6435" s="142">
        <f>DATE(YEAR(G6435),MONTH(G6435),1)</f>
        <v/>
      </c>
      <c r="O6435" s="132">
        <f>IF(G6435&gt;$K$3,"Futuro","Atraso")</f>
        <v/>
      </c>
      <c r="P6435">
        <f>12*(YEAR(G6435)-YEAR($K$3))+(MONTH(G6435)-MONTH($K$3))</f>
        <v/>
      </c>
      <c r="Q6435" s="366">
        <f>IF(M6435="IBIRAPITANGA FASE 3",IF(O6435="Atraso",L6435,L6435/(1+$I$2)^P6435),IF(O6435="Atraso",L6435,L6435/(1+$I$1)^P6435))</f>
        <v/>
      </c>
      <c r="R6435">
        <f>IF(O6435="Atraso",$K$3-G6435,0)</f>
        <v/>
      </c>
      <c r="S6435">
        <f>IF(R6435&lt;=15,"Até 15",IF(R6435&lt;=30,"Entre 15 e 30",IF(R6435&lt;=60,"Entre 30 e 60",IF(R6435&lt;=90,"Entre 60 e 90",IF(R6435&lt;=120,"Entre 90 e 120",IF(R6435&lt;=150,"Entre 120 e 150",IF(R6435&lt;=180,"Entre 150 e 180","Superior a 180")))))))</f>
        <v/>
      </c>
    </row>
    <row r="6436">
      <c r="A6436" t="inlineStr">
        <is>
          <t>Q026L03</t>
        </is>
      </c>
      <c r="B6436" t="inlineStr">
        <is>
          <t>MARCO ANTONIO GUEDES GOUVEA</t>
        </is>
      </c>
      <c r="C6436" t="n">
        <v>1</v>
      </c>
      <c r="D6436" t="inlineStr">
        <is>
          <t>IPCA</t>
        </is>
      </c>
      <c r="E6436" t="n">
        <v>0.009488792934583046</v>
      </c>
      <c r="F6436" t="inlineStr">
        <is>
          <t>MENSAL</t>
        </is>
      </c>
      <c r="G6436" t="n">
        <v>46193</v>
      </c>
      <c r="H6436" t="n">
        <v>46193</v>
      </c>
      <c r="I6436" t="n">
        <v>42</v>
      </c>
      <c r="J6436" t="inlineStr">
        <is>
          <t>CARTEIRA</t>
        </is>
      </c>
      <c r="K6436" t="inlineStr">
        <is>
          <t>CONTRATO</t>
        </is>
      </c>
      <c r="L6436" t="n">
        <v>2610.57</v>
      </c>
      <c r="M6436" t="inlineStr">
        <is>
          <t>IBIRAPITANGA FASE 3</t>
        </is>
      </c>
      <c r="N6436" s="142">
        <f>DATE(YEAR(G6436),MONTH(G6436),1)</f>
        <v/>
      </c>
      <c r="O6436" s="132">
        <f>IF(G6436&gt;$K$3,"Futuro","Atraso")</f>
        <v/>
      </c>
      <c r="P6436">
        <f>12*(YEAR(G6436)-YEAR($K$3))+(MONTH(G6436)-MONTH($K$3))</f>
        <v/>
      </c>
      <c r="Q6436" s="366">
        <f>IF(M6436="IBIRAPITANGA FASE 3",IF(O6436="Atraso",L6436,L6436/(1+$I$2)^P6436),IF(O6436="Atraso",L6436,L6436/(1+$I$1)^P6436))</f>
        <v/>
      </c>
      <c r="R6436">
        <f>IF(O6436="Atraso",$K$3-G6436,0)</f>
        <v/>
      </c>
      <c r="S6436">
        <f>IF(R6436&lt;=15,"Até 15",IF(R6436&lt;=30,"Entre 15 e 30",IF(R6436&lt;=60,"Entre 30 e 60",IF(R6436&lt;=90,"Entre 60 e 90",IF(R6436&lt;=120,"Entre 90 e 120",IF(R6436&lt;=150,"Entre 120 e 150",IF(R6436&lt;=180,"Entre 150 e 180","Superior a 180")))))))</f>
        <v/>
      </c>
    </row>
    <row r="6437">
      <c r="A6437" t="inlineStr">
        <is>
          <t>Q026L03</t>
        </is>
      </c>
      <c r="B6437" t="inlineStr">
        <is>
          <t>MARCO ANTONIO GUEDES GOUVEA</t>
        </is>
      </c>
      <c r="C6437" t="n">
        <v>1</v>
      </c>
      <c r="D6437" t="inlineStr">
        <is>
          <t>IPCA</t>
        </is>
      </c>
      <c r="E6437" t="n">
        <v>0.009488792934583046</v>
      </c>
      <c r="F6437" t="inlineStr">
        <is>
          <t>MENSAL</t>
        </is>
      </c>
      <c r="G6437" t="n">
        <v>46223</v>
      </c>
      <c r="H6437" t="n">
        <v>46223</v>
      </c>
      <c r="I6437" t="n">
        <v>43</v>
      </c>
      <c r="J6437" t="inlineStr">
        <is>
          <t>CARTEIRA</t>
        </is>
      </c>
      <c r="K6437" t="inlineStr">
        <is>
          <t>CONTRATO</t>
        </is>
      </c>
      <c r="L6437" t="n">
        <v>2610.57</v>
      </c>
      <c r="M6437" t="inlineStr">
        <is>
          <t>IBIRAPITANGA FASE 3</t>
        </is>
      </c>
      <c r="N6437" s="142">
        <f>DATE(YEAR(G6437),MONTH(G6437),1)</f>
        <v/>
      </c>
      <c r="O6437" s="132">
        <f>IF(G6437&gt;$K$3,"Futuro","Atraso")</f>
        <v/>
      </c>
      <c r="P6437">
        <f>12*(YEAR(G6437)-YEAR($K$3))+(MONTH(G6437)-MONTH($K$3))</f>
        <v/>
      </c>
      <c r="Q6437" s="366">
        <f>IF(M6437="IBIRAPITANGA FASE 3",IF(O6437="Atraso",L6437,L6437/(1+$I$2)^P6437),IF(O6437="Atraso",L6437,L6437/(1+$I$1)^P6437))</f>
        <v/>
      </c>
      <c r="R6437">
        <f>IF(O6437="Atraso",$K$3-G6437,0)</f>
        <v/>
      </c>
      <c r="S6437">
        <f>IF(R6437&lt;=15,"Até 15",IF(R6437&lt;=30,"Entre 15 e 30",IF(R6437&lt;=60,"Entre 30 e 60",IF(R6437&lt;=90,"Entre 60 e 90",IF(R6437&lt;=120,"Entre 90 e 120",IF(R6437&lt;=150,"Entre 120 e 150",IF(R6437&lt;=180,"Entre 150 e 180","Superior a 180")))))))</f>
        <v/>
      </c>
    </row>
    <row r="6438">
      <c r="A6438" t="inlineStr">
        <is>
          <t>Q026L03</t>
        </is>
      </c>
      <c r="B6438" t="inlineStr">
        <is>
          <t>MARCO ANTONIO GUEDES GOUVEA</t>
        </is>
      </c>
      <c r="C6438" t="n">
        <v>1</v>
      </c>
      <c r="D6438" t="inlineStr">
        <is>
          <t>IPCA</t>
        </is>
      </c>
      <c r="E6438" t="n">
        <v>0.009488792934583046</v>
      </c>
      <c r="F6438" t="inlineStr">
        <is>
          <t>MENSAL</t>
        </is>
      </c>
      <c r="G6438" t="n">
        <v>46254</v>
      </c>
      <c r="H6438" t="n">
        <v>46254</v>
      </c>
      <c r="I6438" t="n">
        <v>44</v>
      </c>
      <c r="J6438" t="inlineStr">
        <is>
          <t>CARTEIRA</t>
        </is>
      </c>
      <c r="K6438" t="inlineStr">
        <is>
          <t>CONTRATO</t>
        </is>
      </c>
      <c r="L6438" t="n">
        <v>2610.57</v>
      </c>
      <c r="M6438" t="inlineStr">
        <is>
          <t>IBIRAPITANGA FASE 3</t>
        </is>
      </c>
      <c r="N6438" s="142">
        <f>DATE(YEAR(G6438),MONTH(G6438),1)</f>
        <v/>
      </c>
      <c r="O6438" s="132">
        <f>IF(G6438&gt;$K$3,"Futuro","Atraso")</f>
        <v/>
      </c>
      <c r="P6438">
        <f>12*(YEAR(G6438)-YEAR($K$3))+(MONTH(G6438)-MONTH($K$3))</f>
        <v/>
      </c>
      <c r="Q6438" s="366">
        <f>IF(M6438="IBIRAPITANGA FASE 3",IF(O6438="Atraso",L6438,L6438/(1+$I$2)^P6438),IF(O6438="Atraso",L6438,L6438/(1+$I$1)^P6438))</f>
        <v/>
      </c>
      <c r="R6438">
        <f>IF(O6438="Atraso",$K$3-G6438,0)</f>
        <v/>
      </c>
      <c r="S6438">
        <f>IF(R6438&lt;=15,"Até 15",IF(R6438&lt;=30,"Entre 15 e 30",IF(R6438&lt;=60,"Entre 30 e 60",IF(R6438&lt;=90,"Entre 60 e 90",IF(R6438&lt;=120,"Entre 90 e 120",IF(R6438&lt;=150,"Entre 120 e 150",IF(R6438&lt;=180,"Entre 150 e 180","Superior a 180")))))))</f>
        <v/>
      </c>
    </row>
    <row r="6439">
      <c r="A6439" t="inlineStr">
        <is>
          <t>Q026L03</t>
        </is>
      </c>
      <c r="B6439" t="inlineStr">
        <is>
          <t>MARCO ANTONIO GUEDES GOUVEA</t>
        </is>
      </c>
      <c r="C6439" t="n">
        <v>1</v>
      </c>
      <c r="D6439" t="inlineStr">
        <is>
          <t>IPCA</t>
        </is>
      </c>
      <c r="E6439" t="n">
        <v>0.009488792934583046</v>
      </c>
      <c r="F6439" t="inlineStr">
        <is>
          <t>MENSAL</t>
        </is>
      </c>
      <c r="G6439" t="n">
        <v>46285</v>
      </c>
      <c r="H6439" t="n">
        <v>46285</v>
      </c>
      <c r="I6439" t="n">
        <v>45</v>
      </c>
      <c r="J6439" t="inlineStr">
        <is>
          <t>CARTEIRA</t>
        </is>
      </c>
      <c r="K6439" t="inlineStr">
        <is>
          <t>CONTRATO</t>
        </is>
      </c>
      <c r="L6439" t="n">
        <v>2610.57</v>
      </c>
      <c r="M6439" t="inlineStr">
        <is>
          <t>IBIRAPITANGA FASE 3</t>
        </is>
      </c>
      <c r="N6439" s="142">
        <f>DATE(YEAR(G6439),MONTH(G6439),1)</f>
        <v/>
      </c>
      <c r="O6439" s="132">
        <f>IF(G6439&gt;$K$3,"Futuro","Atraso")</f>
        <v/>
      </c>
      <c r="P6439">
        <f>12*(YEAR(G6439)-YEAR($K$3))+(MONTH(G6439)-MONTH($K$3))</f>
        <v/>
      </c>
      <c r="Q6439" s="366">
        <f>IF(M6439="IBIRAPITANGA FASE 3",IF(O6439="Atraso",L6439,L6439/(1+$I$2)^P6439),IF(O6439="Atraso",L6439,L6439/(1+$I$1)^P6439))</f>
        <v/>
      </c>
      <c r="R6439">
        <f>IF(O6439="Atraso",$K$3-G6439,0)</f>
        <v/>
      </c>
      <c r="S6439">
        <f>IF(R6439&lt;=15,"Até 15",IF(R6439&lt;=30,"Entre 15 e 30",IF(R6439&lt;=60,"Entre 30 e 60",IF(R6439&lt;=90,"Entre 60 e 90",IF(R6439&lt;=120,"Entre 90 e 120",IF(R6439&lt;=150,"Entre 120 e 150",IF(R6439&lt;=180,"Entre 150 e 180","Superior a 180")))))))</f>
        <v/>
      </c>
    </row>
    <row r="6440">
      <c r="A6440" t="inlineStr">
        <is>
          <t>Q026L03</t>
        </is>
      </c>
      <c r="B6440" t="inlineStr">
        <is>
          <t>MARCO ANTONIO GUEDES GOUVEA</t>
        </is>
      </c>
      <c r="C6440" t="n">
        <v>1</v>
      </c>
      <c r="D6440" t="inlineStr">
        <is>
          <t>IPCA</t>
        </is>
      </c>
      <c r="E6440" t="n">
        <v>0.009488792934583046</v>
      </c>
      <c r="F6440" t="inlineStr">
        <is>
          <t>MENSAL</t>
        </is>
      </c>
      <c r="G6440" t="n">
        <v>46315</v>
      </c>
      <c r="H6440" t="n">
        <v>46315</v>
      </c>
      <c r="I6440" t="n">
        <v>46</v>
      </c>
      <c r="J6440" t="inlineStr">
        <is>
          <t>CARTEIRA</t>
        </is>
      </c>
      <c r="K6440" t="inlineStr">
        <is>
          <t>CONTRATO</t>
        </is>
      </c>
      <c r="L6440" t="n">
        <v>2610.57</v>
      </c>
      <c r="M6440" t="inlineStr">
        <is>
          <t>IBIRAPITANGA FASE 3</t>
        </is>
      </c>
      <c r="N6440" s="142">
        <f>DATE(YEAR(G6440),MONTH(G6440),1)</f>
        <v/>
      </c>
      <c r="O6440" s="132">
        <f>IF(G6440&gt;$K$3,"Futuro","Atraso")</f>
        <v/>
      </c>
      <c r="P6440">
        <f>12*(YEAR(G6440)-YEAR($K$3))+(MONTH(G6440)-MONTH($K$3))</f>
        <v/>
      </c>
      <c r="Q6440" s="366">
        <f>IF(M6440="IBIRAPITANGA FASE 3",IF(O6440="Atraso",L6440,L6440/(1+$I$2)^P6440),IF(O6440="Atraso",L6440,L6440/(1+$I$1)^P6440))</f>
        <v/>
      </c>
      <c r="R6440">
        <f>IF(O6440="Atraso",$K$3-G6440,0)</f>
        <v/>
      </c>
      <c r="S6440">
        <f>IF(R6440&lt;=15,"Até 15",IF(R6440&lt;=30,"Entre 15 e 30",IF(R6440&lt;=60,"Entre 30 e 60",IF(R6440&lt;=90,"Entre 60 e 90",IF(R6440&lt;=120,"Entre 90 e 120",IF(R6440&lt;=150,"Entre 120 e 150",IF(R6440&lt;=180,"Entre 150 e 180","Superior a 180")))))))</f>
        <v/>
      </c>
    </row>
    <row r="6441">
      <c r="A6441" t="inlineStr">
        <is>
          <t>Q026L03</t>
        </is>
      </c>
      <c r="B6441" t="inlineStr">
        <is>
          <t>MARCO ANTONIO GUEDES GOUVEA</t>
        </is>
      </c>
      <c r="C6441" t="n">
        <v>1</v>
      </c>
      <c r="D6441" t="inlineStr">
        <is>
          <t>IPCA</t>
        </is>
      </c>
      <c r="E6441" t="n">
        <v>0.009488792934583046</v>
      </c>
      <c r="F6441" t="inlineStr">
        <is>
          <t>MENSAL</t>
        </is>
      </c>
      <c r="G6441" t="n">
        <v>46346</v>
      </c>
      <c r="H6441" t="n">
        <v>46346</v>
      </c>
      <c r="I6441" t="n">
        <v>47</v>
      </c>
      <c r="J6441" t="inlineStr">
        <is>
          <t>CARTEIRA</t>
        </is>
      </c>
      <c r="K6441" t="inlineStr">
        <is>
          <t>CONTRATO</t>
        </is>
      </c>
      <c r="L6441" t="n">
        <v>2610.57</v>
      </c>
      <c r="M6441" t="inlineStr">
        <is>
          <t>IBIRAPITANGA FASE 3</t>
        </is>
      </c>
      <c r="N6441" s="142">
        <f>DATE(YEAR(G6441),MONTH(G6441),1)</f>
        <v/>
      </c>
      <c r="O6441" s="132">
        <f>IF(G6441&gt;$K$3,"Futuro","Atraso")</f>
        <v/>
      </c>
      <c r="P6441">
        <f>12*(YEAR(G6441)-YEAR($K$3))+(MONTH(G6441)-MONTH($K$3))</f>
        <v/>
      </c>
      <c r="Q6441" s="366">
        <f>IF(M6441="IBIRAPITANGA FASE 3",IF(O6441="Atraso",L6441,L6441/(1+$I$2)^P6441),IF(O6441="Atraso",L6441,L6441/(1+$I$1)^P6441))</f>
        <v/>
      </c>
      <c r="R6441">
        <f>IF(O6441="Atraso",$K$3-G6441,0)</f>
        <v/>
      </c>
      <c r="S6441">
        <f>IF(R6441&lt;=15,"Até 15",IF(R6441&lt;=30,"Entre 15 e 30",IF(R6441&lt;=60,"Entre 30 e 60",IF(R6441&lt;=90,"Entre 60 e 90",IF(R6441&lt;=120,"Entre 90 e 120",IF(R6441&lt;=150,"Entre 120 e 150",IF(R6441&lt;=180,"Entre 150 e 180","Superior a 180")))))))</f>
        <v/>
      </c>
    </row>
    <row r="6442">
      <c r="A6442" t="inlineStr">
        <is>
          <t>Q026L03</t>
        </is>
      </c>
      <c r="B6442" t="inlineStr">
        <is>
          <t>MARCO ANTONIO GUEDES GOUVEA</t>
        </is>
      </c>
      <c r="C6442" t="n">
        <v>1</v>
      </c>
      <c r="D6442" t="inlineStr">
        <is>
          <t>IPCA</t>
        </is>
      </c>
      <c r="E6442" t="n">
        <v>0.009488792934583046</v>
      </c>
      <c r="F6442" t="inlineStr">
        <is>
          <t>MENSAL</t>
        </is>
      </c>
      <c r="G6442" t="n">
        <v>46376</v>
      </c>
      <c r="H6442" t="n">
        <v>46376</v>
      </c>
      <c r="I6442" t="n">
        <v>48</v>
      </c>
      <c r="J6442" t="inlineStr">
        <is>
          <t>CARTEIRA</t>
        </is>
      </c>
      <c r="K6442" t="inlineStr">
        <is>
          <t>CONTRATO</t>
        </is>
      </c>
      <c r="L6442" t="n">
        <v>2610.57</v>
      </c>
      <c r="M6442" t="inlineStr">
        <is>
          <t>IBIRAPITANGA FASE 3</t>
        </is>
      </c>
      <c r="N6442" s="142">
        <f>DATE(YEAR(G6442),MONTH(G6442),1)</f>
        <v/>
      </c>
      <c r="O6442" s="132">
        <f>IF(G6442&gt;$K$3,"Futuro","Atraso")</f>
        <v/>
      </c>
      <c r="P6442">
        <f>12*(YEAR(G6442)-YEAR($K$3))+(MONTH(G6442)-MONTH($K$3))</f>
        <v/>
      </c>
      <c r="Q6442" s="366">
        <f>IF(M6442="IBIRAPITANGA FASE 3",IF(O6442="Atraso",L6442,L6442/(1+$I$2)^P6442),IF(O6442="Atraso",L6442,L6442/(1+$I$1)^P6442))</f>
        <v/>
      </c>
      <c r="R6442">
        <f>IF(O6442="Atraso",$K$3-G6442,0)</f>
        <v/>
      </c>
      <c r="S6442">
        <f>IF(R6442&lt;=15,"Até 15",IF(R6442&lt;=30,"Entre 15 e 30",IF(R6442&lt;=60,"Entre 30 e 60",IF(R6442&lt;=90,"Entre 60 e 90",IF(R6442&lt;=120,"Entre 90 e 120",IF(R6442&lt;=150,"Entre 120 e 150",IF(R6442&lt;=180,"Entre 150 e 180","Superior a 180")))))))</f>
        <v/>
      </c>
    </row>
    <row r="6443">
      <c r="A6443" t="inlineStr">
        <is>
          <t>Q026L03</t>
        </is>
      </c>
      <c r="B6443" t="inlineStr">
        <is>
          <t>MARCO ANTONIO GUEDES GOUVEA</t>
        </is>
      </c>
      <c r="C6443" t="n">
        <v>1</v>
      </c>
      <c r="D6443" t="inlineStr">
        <is>
          <t>IPCA</t>
        </is>
      </c>
      <c r="E6443" t="n">
        <v>0.009488792934583046</v>
      </c>
      <c r="F6443" t="inlineStr">
        <is>
          <t>MENSAL</t>
        </is>
      </c>
      <c r="G6443" t="n">
        <v>46407</v>
      </c>
      <c r="H6443" t="n">
        <v>46407</v>
      </c>
      <c r="I6443" t="n">
        <v>49</v>
      </c>
      <c r="J6443" t="inlineStr">
        <is>
          <t>CARTEIRA</t>
        </is>
      </c>
      <c r="K6443" t="inlineStr">
        <is>
          <t>CONTRATO</t>
        </is>
      </c>
      <c r="L6443" t="n">
        <v>2610.57</v>
      </c>
      <c r="M6443" t="inlineStr">
        <is>
          <t>IBIRAPITANGA FASE 3</t>
        </is>
      </c>
      <c r="N6443" s="142">
        <f>DATE(YEAR(G6443),MONTH(G6443),1)</f>
        <v/>
      </c>
      <c r="O6443" s="132">
        <f>IF(G6443&gt;$K$3,"Futuro","Atraso")</f>
        <v/>
      </c>
      <c r="P6443">
        <f>12*(YEAR(G6443)-YEAR($K$3))+(MONTH(G6443)-MONTH($K$3))</f>
        <v/>
      </c>
      <c r="Q6443" s="366">
        <f>IF(M6443="IBIRAPITANGA FASE 3",IF(O6443="Atraso",L6443,L6443/(1+$I$2)^P6443),IF(O6443="Atraso",L6443,L6443/(1+$I$1)^P6443))</f>
        <v/>
      </c>
      <c r="R6443">
        <f>IF(O6443="Atraso",$K$3-G6443,0)</f>
        <v/>
      </c>
      <c r="S6443">
        <f>IF(R6443&lt;=15,"Até 15",IF(R6443&lt;=30,"Entre 15 e 30",IF(R6443&lt;=60,"Entre 30 e 60",IF(R6443&lt;=90,"Entre 60 e 90",IF(R6443&lt;=120,"Entre 90 e 120",IF(R6443&lt;=150,"Entre 120 e 150",IF(R6443&lt;=180,"Entre 150 e 180","Superior a 180")))))))</f>
        <v/>
      </c>
    </row>
    <row r="6444">
      <c r="A6444" t="inlineStr">
        <is>
          <t>Q026L03</t>
        </is>
      </c>
      <c r="B6444" t="inlineStr">
        <is>
          <t>MARCO ANTONIO GUEDES GOUVEA</t>
        </is>
      </c>
      <c r="C6444" t="n">
        <v>1</v>
      </c>
      <c r="D6444" t="inlineStr">
        <is>
          <t>IPCA</t>
        </is>
      </c>
      <c r="E6444" t="n">
        <v>0.009488792934583046</v>
      </c>
      <c r="F6444" t="inlineStr">
        <is>
          <t>MENSAL</t>
        </is>
      </c>
      <c r="G6444" t="n">
        <v>46438</v>
      </c>
      <c r="H6444" t="n">
        <v>46438</v>
      </c>
      <c r="I6444" t="n">
        <v>50</v>
      </c>
      <c r="J6444" t="inlineStr">
        <is>
          <t>CARTEIRA</t>
        </is>
      </c>
      <c r="K6444" t="inlineStr">
        <is>
          <t>CONTRATO</t>
        </is>
      </c>
      <c r="L6444" t="n">
        <v>2610.57</v>
      </c>
      <c r="M6444" t="inlineStr">
        <is>
          <t>IBIRAPITANGA FASE 3</t>
        </is>
      </c>
      <c r="N6444" s="142">
        <f>DATE(YEAR(G6444),MONTH(G6444),1)</f>
        <v/>
      </c>
      <c r="O6444" s="132">
        <f>IF(G6444&gt;$K$3,"Futuro","Atraso")</f>
        <v/>
      </c>
      <c r="P6444">
        <f>12*(YEAR(G6444)-YEAR($K$3))+(MONTH(G6444)-MONTH($K$3))</f>
        <v/>
      </c>
      <c r="Q6444" s="366">
        <f>IF(M6444="IBIRAPITANGA FASE 3",IF(O6444="Atraso",L6444,L6444/(1+$I$2)^P6444),IF(O6444="Atraso",L6444,L6444/(1+$I$1)^P6444))</f>
        <v/>
      </c>
      <c r="R6444">
        <f>IF(O6444="Atraso",$K$3-G6444,0)</f>
        <v/>
      </c>
      <c r="S6444">
        <f>IF(R6444&lt;=15,"Até 15",IF(R6444&lt;=30,"Entre 15 e 30",IF(R6444&lt;=60,"Entre 30 e 60",IF(R6444&lt;=90,"Entre 60 e 90",IF(R6444&lt;=120,"Entre 90 e 120",IF(R6444&lt;=150,"Entre 120 e 150",IF(R6444&lt;=180,"Entre 150 e 180","Superior a 180")))))))</f>
        <v/>
      </c>
    </row>
    <row r="6445">
      <c r="A6445" t="inlineStr">
        <is>
          <t>Q026L03</t>
        </is>
      </c>
      <c r="B6445" t="inlineStr">
        <is>
          <t>MARCO ANTONIO GUEDES GOUVEA</t>
        </is>
      </c>
      <c r="C6445" t="n">
        <v>1</v>
      </c>
      <c r="D6445" t="inlineStr">
        <is>
          <t>IPCA</t>
        </is>
      </c>
      <c r="E6445" t="n">
        <v>0.009488792934583046</v>
      </c>
      <c r="F6445" t="inlineStr">
        <is>
          <t>MENSAL</t>
        </is>
      </c>
      <c r="G6445" t="n">
        <v>46466</v>
      </c>
      <c r="H6445" t="n">
        <v>46466</v>
      </c>
      <c r="I6445" t="n">
        <v>51</v>
      </c>
      <c r="J6445" t="inlineStr">
        <is>
          <t>CARTEIRA</t>
        </is>
      </c>
      <c r="K6445" t="inlineStr">
        <is>
          <t>CONTRATO</t>
        </is>
      </c>
      <c r="L6445" t="n">
        <v>2610.57</v>
      </c>
      <c r="M6445" t="inlineStr">
        <is>
          <t>IBIRAPITANGA FASE 3</t>
        </is>
      </c>
      <c r="N6445" s="142">
        <f>DATE(YEAR(G6445),MONTH(G6445),1)</f>
        <v/>
      </c>
      <c r="O6445" s="132">
        <f>IF(G6445&gt;$K$3,"Futuro","Atraso")</f>
        <v/>
      </c>
      <c r="P6445">
        <f>12*(YEAR(G6445)-YEAR($K$3))+(MONTH(G6445)-MONTH($K$3))</f>
        <v/>
      </c>
      <c r="Q6445" s="366">
        <f>IF(M6445="IBIRAPITANGA FASE 3",IF(O6445="Atraso",L6445,L6445/(1+$I$2)^P6445),IF(O6445="Atraso",L6445,L6445/(1+$I$1)^P6445))</f>
        <v/>
      </c>
      <c r="R6445">
        <f>IF(O6445="Atraso",$K$3-G6445,0)</f>
        <v/>
      </c>
      <c r="S6445">
        <f>IF(R6445&lt;=15,"Até 15",IF(R6445&lt;=30,"Entre 15 e 30",IF(R6445&lt;=60,"Entre 30 e 60",IF(R6445&lt;=90,"Entre 60 e 90",IF(R6445&lt;=120,"Entre 90 e 120",IF(R6445&lt;=150,"Entre 120 e 150",IF(R6445&lt;=180,"Entre 150 e 180","Superior a 180")))))))</f>
        <v/>
      </c>
    </row>
    <row r="6446">
      <c r="A6446" t="inlineStr">
        <is>
          <t>Q026L03</t>
        </is>
      </c>
      <c r="B6446" t="inlineStr">
        <is>
          <t>MARCO ANTONIO GUEDES GOUVEA</t>
        </is>
      </c>
      <c r="C6446" t="n">
        <v>1</v>
      </c>
      <c r="D6446" t="inlineStr">
        <is>
          <t>IPCA</t>
        </is>
      </c>
      <c r="E6446" t="n">
        <v>0.009488792934583046</v>
      </c>
      <c r="F6446" t="inlineStr">
        <is>
          <t>MENSAL</t>
        </is>
      </c>
      <c r="G6446" t="n">
        <v>46497</v>
      </c>
      <c r="H6446" t="n">
        <v>46497</v>
      </c>
      <c r="I6446" t="n">
        <v>52</v>
      </c>
      <c r="J6446" t="inlineStr">
        <is>
          <t>CARTEIRA</t>
        </is>
      </c>
      <c r="K6446" t="inlineStr">
        <is>
          <t>CONTRATO</t>
        </is>
      </c>
      <c r="L6446" t="n">
        <v>2610.57</v>
      </c>
      <c r="M6446" t="inlineStr">
        <is>
          <t>IBIRAPITANGA FASE 3</t>
        </is>
      </c>
      <c r="N6446" s="142">
        <f>DATE(YEAR(G6446),MONTH(G6446),1)</f>
        <v/>
      </c>
      <c r="O6446" s="132">
        <f>IF(G6446&gt;$K$3,"Futuro","Atraso")</f>
        <v/>
      </c>
      <c r="P6446">
        <f>12*(YEAR(G6446)-YEAR($K$3))+(MONTH(G6446)-MONTH($K$3))</f>
        <v/>
      </c>
      <c r="Q6446" s="366">
        <f>IF(M6446="IBIRAPITANGA FASE 3",IF(O6446="Atraso",L6446,L6446/(1+$I$2)^P6446),IF(O6446="Atraso",L6446,L6446/(1+$I$1)^P6446))</f>
        <v/>
      </c>
      <c r="R6446">
        <f>IF(O6446="Atraso",$K$3-G6446,0)</f>
        <v/>
      </c>
      <c r="S6446">
        <f>IF(R6446&lt;=15,"Até 15",IF(R6446&lt;=30,"Entre 15 e 30",IF(R6446&lt;=60,"Entre 30 e 60",IF(R6446&lt;=90,"Entre 60 e 90",IF(R6446&lt;=120,"Entre 90 e 120",IF(R6446&lt;=150,"Entre 120 e 150",IF(R6446&lt;=180,"Entre 150 e 180","Superior a 180")))))))</f>
        <v/>
      </c>
    </row>
    <row r="6447">
      <c r="A6447" t="inlineStr">
        <is>
          <t>Q026L03</t>
        </is>
      </c>
      <c r="B6447" t="inlineStr">
        <is>
          <t>MARCO ANTONIO GUEDES GOUVEA</t>
        </is>
      </c>
      <c r="C6447" t="n">
        <v>1</v>
      </c>
      <c r="D6447" t="inlineStr">
        <is>
          <t>IPCA</t>
        </is>
      </c>
      <c r="E6447" t="n">
        <v>0.009488792934583046</v>
      </c>
      <c r="F6447" t="inlineStr">
        <is>
          <t>MENSAL</t>
        </is>
      </c>
      <c r="G6447" t="n">
        <v>46527</v>
      </c>
      <c r="H6447" t="n">
        <v>46527</v>
      </c>
      <c r="I6447" t="n">
        <v>53</v>
      </c>
      <c r="J6447" t="inlineStr">
        <is>
          <t>CARTEIRA</t>
        </is>
      </c>
      <c r="K6447" t="inlineStr">
        <is>
          <t>CONTRATO</t>
        </is>
      </c>
      <c r="L6447" t="n">
        <v>2610.57</v>
      </c>
      <c r="M6447" t="inlineStr">
        <is>
          <t>IBIRAPITANGA FASE 3</t>
        </is>
      </c>
      <c r="N6447" s="142">
        <f>DATE(YEAR(G6447),MONTH(G6447),1)</f>
        <v/>
      </c>
      <c r="O6447" s="132">
        <f>IF(G6447&gt;$K$3,"Futuro","Atraso")</f>
        <v/>
      </c>
      <c r="P6447">
        <f>12*(YEAR(G6447)-YEAR($K$3))+(MONTH(G6447)-MONTH($K$3))</f>
        <v/>
      </c>
      <c r="Q6447" s="366">
        <f>IF(M6447="IBIRAPITANGA FASE 3",IF(O6447="Atraso",L6447,L6447/(1+$I$2)^P6447),IF(O6447="Atraso",L6447,L6447/(1+$I$1)^P6447))</f>
        <v/>
      </c>
      <c r="R6447">
        <f>IF(O6447="Atraso",$K$3-G6447,0)</f>
        <v/>
      </c>
      <c r="S6447">
        <f>IF(R6447&lt;=15,"Até 15",IF(R6447&lt;=30,"Entre 15 e 30",IF(R6447&lt;=60,"Entre 30 e 60",IF(R6447&lt;=90,"Entre 60 e 90",IF(R6447&lt;=120,"Entre 90 e 120",IF(R6447&lt;=150,"Entre 120 e 150",IF(R6447&lt;=180,"Entre 150 e 180","Superior a 180")))))))</f>
        <v/>
      </c>
    </row>
    <row r="6448">
      <c r="A6448" t="inlineStr">
        <is>
          <t>Q026L03</t>
        </is>
      </c>
      <c r="B6448" t="inlineStr">
        <is>
          <t>MARCO ANTONIO GUEDES GOUVEA</t>
        </is>
      </c>
      <c r="C6448" t="n">
        <v>1</v>
      </c>
      <c r="D6448" t="inlineStr">
        <is>
          <t>IPCA</t>
        </is>
      </c>
      <c r="E6448" t="n">
        <v>0.009488792934583046</v>
      </c>
      <c r="F6448" t="inlineStr">
        <is>
          <t>MENSAL</t>
        </is>
      </c>
      <c r="G6448" t="n">
        <v>46558</v>
      </c>
      <c r="H6448" t="n">
        <v>46558</v>
      </c>
      <c r="I6448" t="n">
        <v>54</v>
      </c>
      <c r="J6448" t="inlineStr">
        <is>
          <t>CARTEIRA</t>
        </is>
      </c>
      <c r="K6448" t="inlineStr">
        <is>
          <t>CONTRATO</t>
        </is>
      </c>
      <c r="L6448" t="n">
        <v>2610.57</v>
      </c>
      <c r="M6448" t="inlineStr">
        <is>
          <t>IBIRAPITANGA FASE 3</t>
        </is>
      </c>
      <c r="N6448" s="142">
        <f>DATE(YEAR(G6448),MONTH(G6448),1)</f>
        <v/>
      </c>
      <c r="O6448" s="132">
        <f>IF(G6448&gt;$K$3,"Futuro","Atraso")</f>
        <v/>
      </c>
      <c r="P6448">
        <f>12*(YEAR(G6448)-YEAR($K$3))+(MONTH(G6448)-MONTH($K$3))</f>
        <v/>
      </c>
      <c r="Q6448" s="366">
        <f>IF(M6448="IBIRAPITANGA FASE 3",IF(O6448="Atraso",L6448,L6448/(1+$I$2)^P6448),IF(O6448="Atraso",L6448,L6448/(1+$I$1)^P6448))</f>
        <v/>
      </c>
      <c r="R6448">
        <f>IF(O6448="Atraso",$K$3-G6448,0)</f>
        <v/>
      </c>
      <c r="S6448">
        <f>IF(R6448&lt;=15,"Até 15",IF(R6448&lt;=30,"Entre 15 e 30",IF(R6448&lt;=60,"Entre 30 e 60",IF(R6448&lt;=90,"Entre 60 e 90",IF(R6448&lt;=120,"Entre 90 e 120",IF(R6448&lt;=150,"Entre 120 e 150",IF(R6448&lt;=180,"Entre 150 e 180","Superior a 180")))))))</f>
        <v/>
      </c>
    </row>
    <row r="6449">
      <c r="A6449" t="inlineStr">
        <is>
          <t>Q026L03</t>
        </is>
      </c>
      <c r="B6449" t="inlineStr">
        <is>
          <t>MARCO ANTONIO GUEDES GOUVEA</t>
        </is>
      </c>
      <c r="C6449" t="n">
        <v>1</v>
      </c>
      <c r="D6449" t="inlineStr">
        <is>
          <t>IPCA</t>
        </is>
      </c>
      <c r="E6449" t="n">
        <v>0.009488792934583046</v>
      </c>
      <c r="F6449" t="inlineStr">
        <is>
          <t>MENSAL</t>
        </is>
      </c>
      <c r="G6449" t="n">
        <v>46588</v>
      </c>
      <c r="H6449" t="n">
        <v>46588</v>
      </c>
      <c r="I6449" t="n">
        <v>55</v>
      </c>
      <c r="J6449" t="inlineStr">
        <is>
          <t>CARTEIRA</t>
        </is>
      </c>
      <c r="K6449" t="inlineStr">
        <is>
          <t>CONTRATO</t>
        </is>
      </c>
      <c r="L6449" t="n">
        <v>2610.57</v>
      </c>
      <c r="M6449" t="inlineStr">
        <is>
          <t>IBIRAPITANGA FASE 3</t>
        </is>
      </c>
      <c r="N6449" s="142">
        <f>DATE(YEAR(G6449),MONTH(G6449),1)</f>
        <v/>
      </c>
      <c r="O6449" s="132">
        <f>IF(G6449&gt;$K$3,"Futuro","Atraso")</f>
        <v/>
      </c>
      <c r="P6449">
        <f>12*(YEAR(G6449)-YEAR($K$3))+(MONTH(G6449)-MONTH($K$3))</f>
        <v/>
      </c>
      <c r="Q6449" s="366">
        <f>IF(M6449="IBIRAPITANGA FASE 3",IF(O6449="Atraso",L6449,L6449/(1+$I$2)^P6449),IF(O6449="Atraso",L6449,L6449/(1+$I$1)^P6449))</f>
        <v/>
      </c>
      <c r="R6449">
        <f>IF(O6449="Atraso",$K$3-G6449,0)</f>
        <v/>
      </c>
      <c r="S6449">
        <f>IF(R6449&lt;=15,"Até 15",IF(R6449&lt;=30,"Entre 15 e 30",IF(R6449&lt;=60,"Entre 30 e 60",IF(R6449&lt;=90,"Entre 60 e 90",IF(R6449&lt;=120,"Entre 90 e 120",IF(R6449&lt;=150,"Entre 120 e 150",IF(R6449&lt;=180,"Entre 150 e 180","Superior a 180")))))))</f>
        <v/>
      </c>
    </row>
    <row r="6450">
      <c r="A6450" t="inlineStr">
        <is>
          <t>Q026L03</t>
        </is>
      </c>
      <c r="B6450" t="inlineStr">
        <is>
          <t>MARCO ANTONIO GUEDES GOUVEA</t>
        </is>
      </c>
      <c r="C6450" t="n">
        <v>1</v>
      </c>
      <c r="D6450" t="inlineStr">
        <is>
          <t>IPCA</t>
        </is>
      </c>
      <c r="E6450" t="n">
        <v>0.009488792934583046</v>
      </c>
      <c r="F6450" t="inlineStr">
        <is>
          <t>MENSAL</t>
        </is>
      </c>
      <c r="G6450" t="n">
        <v>46619</v>
      </c>
      <c r="H6450" t="n">
        <v>46619</v>
      </c>
      <c r="I6450" t="n">
        <v>56</v>
      </c>
      <c r="J6450" t="inlineStr">
        <is>
          <t>CARTEIRA</t>
        </is>
      </c>
      <c r="K6450" t="inlineStr">
        <is>
          <t>CONTRATO</t>
        </is>
      </c>
      <c r="L6450" t="n">
        <v>2610.57</v>
      </c>
      <c r="M6450" t="inlineStr">
        <is>
          <t>IBIRAPITANGA FASE 3</t>
        </is>
      </c>
      <c r="N6450" s="142">
        <f>DATE(YEAR(G6450),MONTH(G6450),1)</f>
        <v/>
      </c>
      <c r="O6450" s="132">
        <f>IF(G6450&gt;$K$3,"Futuro","Atraso")</f>
        <v/>
      </c>
      <c r="P6450">
        <f>12*(YEAR(G6450)-YEAR($K$3))+(MONTH(G6450)-MONTH($K$3))</f>
        <v/>
      </c>
      <c r="Q6450" s="366">
        <f>IF(M6450="IBIRAPITANGA FASE 3",IF(O6450="Atraso",L6450,L6450/(1+$I$2)^P6450),IF(O6450="Atraso",L6450,L6450/(1+$I$1)^P6450))</f>
        <v/>
      </c>
      <c r="R6450">
        <f>IF(O6450="Atraso",$K$3-G6450,0)</f>
        <v/>
      </c>
      <c r="S6450">
        <f>IF(R6450&lt;=15,"Até 15",IF(R6450&lt;=30,"Entre 15 e 30",IF(R6450&lt;=60,"Entre 30 e 60",IF(R6450&lt;=90,"Entre 60 e 90",IF(R6450&lt;=120,"Entre 90 e 120",IF(R6450&lt;=150,"Entre 120 e 150",IF(R6450&lt;=180,"Entre 150 e 180","Superior a 180")))))))</f>
        <v/>
      </c>
    </row>
    <row r="6451">
      <c r="A6451" t="inlineStr">
        <is>
          <t>Q026L03</t>
        </is>
      </c>
      <c r="B6451" t="inlineStr">
        <is>
          <t>MARCO ANTONIO GUEDES GOUVEA</t>
        </is>
      </c>
      <c r="C6451" t="n">
        <v>1</v>
      </c>
      <c r="D6451" t="inlineStr">
        <is>
          <t>IPCA</t>
        </is>
      </c>
      <c r="E6451" t="n">
        <v>0.009488792934583046</v>
      </c>
      <c r="F6451" t="inlineStr">
        <is>
          <t>MENSAL</t>
        </is>
      </c>
      <c r="G6451" t="n">
        <v>46650</v>
      </c>
      <c r="H6451" t="n">
        <v>46650</v>
      </c>
      <c r="I6451" t="n">
        <v>57</v>
      </c>
      <c r="J6451" t="inlineStr">
        <is>
          <t>CARTEIRA</t>
        </is>
      </c>
      <c r="K6451" t="inlineStr">
        <is>
          <t>CONTRATO</t>
        </is>
      </c>
      <c r="L6451" t="n">
        <v>2610.57</v>
      </c>
      <c r="M6451" t="inlineStr">
        <is>
          <t>IBIRAPITANGA FASE 3</t>
        </is>
      </c>
      <c r="N6451" s="142">
        <f>DATE(YEAR(G6451),MONTH(G6451),1)</f>
        <v/>
      </c>
      <c r="O6451" s="132">
        <f>IF(G6451&gt;$K$3,"Futuro","Atraso")</f>
        <v/>
      </c>
      <c r="P6451">
        <f>12*(YEAR(G6451)-YEAR($K$3))+(MONTH(G6451)-MONTH($K$3))</f>
        <v/>
      </c>
      <c r="Q6451" s="366">
        <f>IF(M6451="IBIRAPITANGA FASE 3",IF(O6451="Atraso",L6451,L6451/(1+$I$2)^P6451),IF(O6451="Atraso",L6451,L6451/(1+$I$1)^P6451))</f>
        <v/>
      </c>
      <c r="R6451">
        <f>IF(O6451="Atraso",$K$3-G6451,0)</f>
        <v/>
      </c>
      <c r="S6451">
        <f>IF(R6451&lt;=15,"Até 15",IF(R6451&lt;=30,"Entre 15 e 30",IF(R6451&lt;=60,"Entre 30 e 60",IF(R6451&lt;=90,"Entre 60 e 90",IF(R6451&lt;=120,"Entre 90 e 120",IF(R6451&lt;=150,"Entre 120 e 150",IF(R6451&lt;=180,"Entre 150 e 180","Superior a 180")))))))</f>
        <v/>
      </c>
    </row>
    <row r="6452">
      <c r="A6452" t="inlineStr">
        <is>
          <t>Q026L04</t>
        </is>
      </c>
      <c r="B6452" t="inlineStr">
        <is>
          <t>AMANDA OLIVEIRA DE ALMEIDA ARAUJO</t>
        </is>
      </c>
      <c r="C6452" t="n">
        <v>1</v>
      </c>
      <c r="D6452" t="inlineStr">
        <is>
          <t>IPCA</t>
        </is>
      </c>
      <c r="E6452" t="n">
        <v>0.009488792934583046</v>
      </c>
      <c r="F6452" t="inlineStr">
        <is>
          <t>MENSAL</t>
        </is>
      </c>
      <c r="G6452" t="n">
        <v>45255</v>
      </c>
      <c r="H6452" t="n">
        <v>45255</v>
      </c>
      <c r="I6452" t="n">
        <v>58</v>
      </c>
      <c r="J6452" t="inlineStr">
        <is>
          <t>CARTEIRA</t>
        </is>
      </c>
      <c r="K6452" t="inlineStr">
        <is>
          <t>CONTRATO</t>
        </is>
      </c>
      <c r="L6452" t="n">
        <v>2311.26</v>
      </c>
      <c r="M6452" t="inlineStr">
        <is>
          <t>IBIRAPITANGA FASE 3</t>
        </is>
      </c>
      <c r="N6452" s="142">
        <f>DATE(YEAR(G6452),MONTH(G6452),1)</f>
        <v/>
      </c>
      <c r="O6452" s="132">
        <f>IF(G6452&gt;$K$3,"Futuro","Atraso")</f>
        <v/>
      </c>
      <c r="P6452">
        <f>12*(YEAR(G6452)-YEAR($K$3))+(MONTH(G6452)-MONTH($K$3))</f>
        <v/>
      </c>
      <c r="Q6452" s="366">
        <f>IF(M6452="IBIRAPITANGA FASE 3",IF(O6452="Atraso",L6452,L6452/(1+$I$2)^P6452),IF(O6452="Atraso",L6452,L6452/(1+$I$1)^P6452))</f>
        <v/>
      </c>
      <c r="R6452">
        <f>IF(O6452="Atraso",$K$3-G6452,0)</f>
        <v/>
      </c>
      <c r="S6452">
        <f>IF(R6452&lt;=15,"Até 15",IF(R6452&lt;=30,"Entre 15 e 30",IF(R6452&lt;=60,"Entre 30 e 60",IF(R6452&lt;=90,"Entre 60 e 90",IF(R6452&lt;=120,"Entre 90 e 120",IF(R6452&lt;=150,"Entre 120 e 150",IF(R6452&lt;=180,"Entre 150 e 180","Superior a 180")))))))</f>
        <v/>
      </c>
    </row>
    <row r="6453">
      <c r="A6453" t="inlineStr">
        <is>
          <t>Q026L04</t>
        </is>
      </c>
      <c r="B6453" t="inlineStr">
        <is>
          <t>AMANDA OLIVEIRA DE ALMEIDA ARAUJO</t>
        </is>
      </c>
      <c r="C6453" t="n">
        <v>1</v>
      </c>
      <c r="D6453" t="inlineStr">
        <is>
          <t>IPCA</t>
        </is>
      </c>
      <c r="E6453" t="n">
        <v>0.009488792934583046</v>
      </c>
      <c r="F6453" t="inlineStr">
        <is>
          <t>MENSAL</t>
        </is>
      </c>
      <c r="G6453" t="n">
        <v>45285</v>
      </c>
      <c r="H6453" t="n">
        <v>45285</v>
      </c>
      <c r="I6453" t="n">
        <v>59</v>
      </c>
      <c r="J6453" t="inlineStr">
        <is>
          <t>CARTEIRA</t>
        </is>
      </c>
      <c r="K6453" t="inlineStr">
        <is>
          <t>CONTRATO</t>
        </is>
      </c>
      <c r="L6453" t="n">
        <v>2311.26</v>
      </c>
      <c r="M6453" t="inlineStr">
        <is>
          <t>IBIRAPITANGA FASE 3</t>
        </is>
      </c>
      <c r="N6453" s="142">
        <f>DATE(YEAR(G6453),MONTH(G6453),1)</f>
        <v/>
      </c>
      <c r="O6453" s="132">
        <f>IF(G6453&gt;$K$3,"Futuro","Atraso")</f>
        <v/>
      </c>
      <c r="P6453">
        <f>12*(YEAR(G6453)-YEAR($K$3))+(MONTH(G6453)-MONTH($K$3))</f>
        <v/>
      </c>
      <c r="Q6453" s="366">
        <f>IF(M6453="IBIRAPITANGA FASE 3",IF(O6453="Atraso",L6453,L6453/(1+$I$2)^P6453),IF(O6453="Atraso",L6453,L6453/(1+$I$1)^P6453))</f>
        <v/>
      </c>
      <c r="R6453">
        <f>IF(O6453="Atraso",$K$3-G6453,0)</f>
        <v/>
      </c>
      <c r="S6453">
        <f>IF(R6453&lt;=15,"Até 15",IF(R6453&lt;=30,"Entre 15 e 30",IF(R6453&lt;=60,"Entre 30 e 60",IF(R6453&lt;=90,"Entre 60 e 90",IF(R6453&lt;=120,"Entre 90 e 120",IF(R6453&lt;=150,"Entre 120 e 150",IF(R6453&lt;=180,"Entre 150 e 180","Superior a 180")))))))</f>
        <v/>
      </c>
    </row>
    <row r="6454">
      <c r="A6454" t="inlineStr">
        <is>
          <t>Q026L04</t>
        </is>
      </c>
      <c r="B6454" t="inlineStr">
        <is>
          <t>AMANDA OLIVEIRA DE ALMEIDA ARAUJO</t>
        </is>
      </c>
      <c r="C6454" t="n">
        <v>1</v>
      </c>
      <c r="D6454" t="inlineStr">
        <is>
          <t>IPCA</t>
        </is>
      </c>
      <c r="E6454" t="n">
        <v>0.009488792934583046</v>
      </c>
      <c r="F6454" t="inlineStr">
        <is>
          <t>MENSAL</t>
        </is>
      </c>
      <c r="G6454" t="n">
        <v>45316</v>
      </c>
      <c r="H6454" t="n">
        <v>45316</v>
      </c>
      <c r="I6454" t="n">
        <v>60</v>
      </c>
      <c r="J6454" t="inlineStr">
        <is>
          <t>CARTEIRA</t>
        </is>
      </c>
      <c r="K6454" t="inlineStr">
        <is>
          <t>CONTRATO</t>
        </is>
      </c>
      <c r="L6454" t="n">
        <v>2311.26</v>
      </c>
      <c r="M6454" t="inlineStr">
        <is>
          <t>IBIRAPITANGA FASE 3</t>
        </is>
      </c>
      <c r="N6454" s="142">
        <f>DATE(YEAR(G6454),MONTH(G6454),1)</f>
        <v/>
      </c>
      <c r="O6454" s="132">
        <f>IF(G6454&gt;$K$3,"Futuro","Atraso")</f>
        <v/>
      </c>
      <c r="P6454">
        <f>12*(YEAR(G6454)-YEAR($K$3))+(MONTH(G6454)-MONTH($K$3))</f>
        <v/>
      </c>
      <c r="Q6454" s="366">
        <f>IF(M6454="IBIRAPITANGA FASE 3",IF(O6454="Atraso",L6454,L6454/(1+$I$2)^P6454),IF(O6454="Atraso",L6454,L6454/(1+$I$1)^P6454))</f>
        <v/>
      </c>
      <c r="R6454">
        <f>IF(O6454="Atraso",$K$3-G6454,0)</f>
        <v/>
      </c>
      <c r="S6454">
        <f>IF(R6454&lt;=15,"Até 15",IF(R6454&lt;=30,"Entre 15 e 30",IF(R6454&lt;=60,"Entre 30 e 60",IF(R6454&lt;=90,"Entre 60 e 90",IF(R6454&lt;=120,"Entre 90 e 120",IF(R6454&lt;=150,"Entre 120 e 150",IF(R6454&lt;=180,"Entre 150 e 180","Superior a 180")))))))</f>
        <v/>
      </c>
    </row>
    <row r="6455">
      <c r="A6455" t="inlineStr">
        <is>
          <t>Q026L04</t>
        </is>
      </c>
      <c r="B6455" t="inlineStr">
        <is>
          <t>AMANDA OLIVEIRA DE ALMEIDA ARAUJO</t>
        </is>
      </c>
      <c r="C6455" t="n">
        <v>1</v>
      </c>
      <c r="D6455" t="inlineStr">
        <is>
          <t>IPCA</t>
        </is>
      </c>
      <c r="E6455" t="n">
        <v>0.009488792934583046</v>
      </c>
      <c r="F6455" t="inlineStr">
        <is>
          <t>MENSAL</t>
        </is>
      </c>
      <c r="G6455" t="n">
        <v>45347</v>
      </c>
      <c r="H6455" t="n">
        <v>45347</v>
      </c>
      <c r="I6455" t="n">
        <v>61</v>
      </c>
      <c r="J6455" t="inlineStr">
        <is>
          <t>CARTEIRA</t>
        </is>
      </c>
      <c r="K6455" t="inlineStr">
        <is>
          <t>CONTRATO</t>
        </is>
      </c>
      <c r="L6455" t="n">
        <v>2311.26</v>
      </c>
      <c r="M6455" t="inlineStr">
        <is>
          <t>IBIRAPITANGA FASE 3</t>
        </is>
      </c>
      <c r="N6455" s="142">
        <f>DATE(YEAR(G6455),MONTH(G6455),1)</f>
        <v/>
      </c>
      <c r="O6455" s="132">
        <f>IF(G6455&gt;$K$3,"Futuro","Atraso")</f>
        <v/>
      </c>
      <c r="P6455">
        <f>12*(YEAR(G6455)-YEAR($K$3))+(MONTH(G6455)-MONTH($K$3))</f>
        <v/>
      </c>
      <c r="Q6455" s="366">
        <f>IF(M6455="IBIRAPITANGA FASE 3",IF(O6455="Atraso",L6455,L6455/(1+$I$2)^P6455),IF(O6455="Atraso",L6455,L6455/(1+$I$1)^P6455))</f>
        <v/>
      </c>
      <c r="R6455">
        <f>IF(O6455="Atraso",$K$3-G6455,0)</f>
        <v/>
      </c>
      <c r="S6455">
        <f>IF(R6455&lt;=15,"Até 15",IF(R6455&lt;=30,"Entre 15 e 30",IF(R6455&lt;=60,"Entre 30 e 60",IF(R6455&lt;=90,"Entre 60 e 90",IF(R6455&lt;=120,"Entre 90 e 120",IF(R6455&lt;=150,"Entre 120 e 150",IF(R6455&lt;=180,"Entre 150 e 180","Superior a 180")))))))</f>
        <v/>
      </c>
    </row>
    <row r="6456">
      <c r="A6456" t="inlineStr">
        <is>
          <t>Q026L04</t>
        </is>
      </c>
      <c r="B6456" t="inlineStr">
        <is>
          <t>AMANDA OLIVEIRA DE ALMEIDA ARAUJO</t>
        </is>
      </c>
      <c r="C6456" t="n">
        <v>1</v>
      </c>
      <c r="D6456" t="inlineStr">
        <is>
          <t>IPCA</t>
        </is>
      </c>
      <c r="E6456" t="n">
        <v>0.009488792934583046</v>
      </c>
      <c r="F6456" t="inlineStr">
        <is>
          <t>MENSAL</t>
        </is>
      </c>
      <c r="G6456" t="n">
        <v>45376</v>
      </c>
      <c r="H6456" t="n">
        <v>45376</v>
      </c>
      <c r="I6456" t="n">
        <v>62</v>
      </c>
      <c r="J6456" t="inlineStr">
        <is>
          <t>CARTEIRA</t>
        </is>
      </c>
      <c r="K6456" t="inlineStr">
        <is>
          <t>CONTRATO</t>
        </is>
      </c>
      <c r="L6456" t="n">
        <v>2311.26</v>
      </c>
      <c r="M6456" t="inlineStr">
        <is>
          <t>IBIRAPITANGA FASE 3</t>
        </is>
      </c>
      <c r="N6456" s="142">
        <f>DATE(YEAR(G6456),MONTH(G6456),1)</f>
        <v/>
      </c>
      <c r="O6456" s="132">
        <f>IF(G6456&gt;$K$3,"Futuro","Atraso")</f>
        <v/>
      </c>
      <c r="P6456">
        <f>12*(YEAR(G6456)-YEAR($K$3))+(MONTH(G6456)-MONTH($K$3))</f>
        <v/>
      </c>
      <c r="Q6456" s="366">
        <f>IF(M6456="IBIRAPITANGA FASE 3",IF(O6456="Atraso",L6456,L6456/(1+$I$2)^P6456),IF(O6456="Atraso",L6456,L6456/(1+$I$1)^P6456))</f>
        <v/>
      </c>
      <c r="R6456">
        <f>IF(O6456="Atraso",$K$3-G6456,0)</f>
        <v/>
      </c>
      <c r="S6456">
        <f>IF(R6456&lt;=15,"Até 15",IF(R6456&lt;=30,"Entre 15 e 30",IF(R6456&lt;=60,"Entre 30 e 60",IF(R6456&lt;=90,"Entre 60 e 90",IF(R6456&lt;=120,"Entre 90 e 120",IF(R6456&lt;=150,"Entre 120 e 150",IF(R6456&lt;=180,"Entre 150 e 180","Superior a 180")))))))</f>
        <v/>
      </c>
    </row>
    <row r="6457">
      <c r="A6457" t="inlineStr">
        <is>
          <t>Q026L04</t>
        </is>
      </c>
      <c r="B6457" t="inlineStr">
        <is>
          <t>AMANDA OLIVEIRA DE ALMEIDA ARAUJO</t>
        </is>
      </c>
      <c r="C6457" t="n">
        <v>1</v>
      </c>
      <c r="D6457" t="inlineStr">
        <is>
          <t>IPCA</t>
        </is>
      </c>
      <c r="E6457" t="n">
        <v>0.009488792934583046</v>
      </c>
      <c r="F6457" t="inlineStr">
        <is>
          <t>MENSAL</t>
        </is>
      </c>
      <c r="G6457" t="n">
        <v>45407</v>
      </c>
      <c r="H6457" t="n">
        <v>45407</v>
      </c>
      <c r="I6457" t="n">
        <v>63</v>
      </c>
      <c r="J6457" t="inlineStr">
        <is>
          <t>CARTEIRA</t>
        </is>
      </c>
      <c r="K6457" t="inlineStr">
        <is>
          <t>CONTRATO</t>
        </is>
      </c>
      <c r="L6457" t="n">
        <v>2311.26</v>
      </c>
      <c r="M6457" t="inlineStr">
        <is>
          <t>IBIRAPITANGA FASE 3</t>
        </is>
      </c>
      <c r="N6457" s="142">
        <f>DATE(YEAR(G6457),MONTH(G6457),1)</f>
        <v/>
      </c>
      <c r="O6457" s="132">
        <f>IF(G6457&gt;$K$3,"Futuro","Atraso")</f>
        <v/>
      </c>
      <c r="P6457">
        <f>12*(YEAR(G6457)-YEAR($K$3))+(MONTH(G6457)-MONTH($K$3))</f>
        <v/>
      </c>
      <c r="Q6457" s="366">
        <f>IF(M6457="IBIRAPITANGA FASE 3",IF(O6457="Atraso",L6457,L6457/(1+$I$2)^P6457),IF(O6457="Atraso",L6457,L6457/(1+$I$1)^P6457))</f>
        <v/>
      </c>
      <c r="R6457">
        <f>IF(O6457="Atraso",$K$3-G6457,0)</f>
        <v/>
      </c>
      <c r="S6457">
        <f>IF(R6457&lt;=15,"Até 15",IF(R6457&lt;=30,"Entre 15 e 30",IF(R6457&lt;=60,"Entre 30 e 60",IF(R6457&lt;=90,"Entre 60 e 90",IF(R6457&lt;=120,"Entre 90 e 120",IF(R6457&lt;=150,"Entre 120 e 150",IF(R6457&lt;=180,"Entre 150 e 180","Superior a 180")))))))</f>
        <v/>
      </c>
    </row>
    <row r="6458">
      <c r="A6458" t="inlineStr">
        <is>
          <t>Q026L04</t>
        </is>
      </c>
      <c r="B6458" t="inlineStr">
        <is>
          <t>AMANDA OLIVEIRA DE ALMEIDA ARAUJO</t>
        </is>
      </c>
      <c r="C6458" t="n">
        <v>1</v>
      </c>
      <c r="D6458" t="inlineStr">
        <is>
          <t>IPCA</t>
        </is>
      </c>
      <c r="E6458" t="n">
        <v>0.009488792934583046</v>
      </c>
      <c r="F6458" t="inlineStr">
        <is>
          <t>MENSAL</t>
        </is>
      </c>
      <c r="G6458" t="n">
        <v>45437</v>
      </c>
      <c r="H6458" t="n">
        <v>45437</v>
      </c>
      <c r="I6458" t="n">
        <v>64</v>
      </c>
      <c r="J6458" t="inlineStr">
        <is>
          <t>CARTEIRA</t>
        </is>
      </c>
      <c r="K6458" t="inlineStr">
        <is>
          <t>CONTRATO</t>
        </is>
      </c>
      <c r="L6458" t="n">
        <v>2311.26</v>
      </c>
      <c r="M6458" t="inlineStr">
        <is>
          <t>IBIRAPITANGA FASE 3</t>
        </is>
      </c>
      <c r="N6458" s="142">
        <f>DATE(YEAR(G6458),MONTH(G6458),1)</f>
        <v/>
      </c>
      <c r="O6458" s="132">
        <f>IF(G6458&gt;$K$3,"Futuro","Atraso")</f>
        <v/>
      </c>
      <c r="P6458">
        <f>12*(YEAR(G6458)-YEAR($K$3))+(MONTH(G6458)-MONTH($K$3))</f>
        <v/>
      </c>
      <c r="Q6458" s="366">
        <f>IF(M6458="IBIRAPITANGA FASE 3",IF(O6458="Atraso",L6458,L6458/(1+$I$2)^P6458),IF(O6458="Atraso",L6458,L6458/(1+$I$1)^P6458))</f>
        <v/>
      </c>
      <c r="R6458">
        <f>IF(O6458="Atraso",$K$3-G6458,0)</f>
        <v/>
      </c>
      <c r="S6458">
        <f>IF(R6458&lt;=15,"Até 15",IF(R6458&lt;=30,"Entre 15 e 30",IF(R6458&lt;=60,"Entre 30 e 60",IF(R6458&lt;=90,"Entre 60 e 90",IF(R6458&lt;=120,"Entre 90 e 120",IF(R6458&lt;=150,"Entre 120 e 150",IF(R6458&lt;=180,"Entre 150 e 180","Superior a 180")))))))</f>
        <v/>
      </c>
    </row>
    <row r="6459">
      <c r="A6459" t="inlineStr">
        <is>
          <t>Q026L04</t>
        </is>
      </c>
      <c r="B6459" t="inlineStr">
        <is>
          <t>AMANDA OLIVEIRA DE ALMEIDA ARAUJO</t>
        </is>
      </c>
      <c r="C6459" t="n">
        <v>1</v>
      </c>
      <c r="D6459" t="inlineStr">
        <is>
          <t>IPCA</t>
        </is>
      </c>
      <c r="E6459" t="n">
        <v>0.009488792934583046</v>
      </c>
      <c r="F6459" t="inlineStr">
        <is>
          <t>MENSAL</t>
        </is>
      </c>
      <c r="G6459" t="n">
        <v>45468</v>
      </c>
      <c r="H6459" t="n">
        <v>45468</v>
      </c>
      <c r="I6459" t="n">
        <v>65</v>
      </c>
      <c r="J6459" t="inlineStr">
        <is>
          <t>CARTEIRA</t>
        </is>
      </c>
      <c r="K6459" t="inlineStr">
        <is>
          <t>CONTRATO</t>
        </is>
      </c>
      <c r="L6459" t="n">
        <v>2311.26</v>
      </c>
      <c r="M6459" t="inlineStr">
        <is>
          <t>IBIRAPITANGA FASE 3</t>
        </is>
      </c>
      <c r="N6459" s="142">
        <f>DATE(YEAR(G6459),MONTH(G6459),1)</f>
        <v/>
      </c>
      <c r="O6459" s="132">
        <f>IF(G6459&gt;$K$3,"Futuro","Atraso")</f>
        <v/>
      </c>
      <c r="P6459">
        <f>12*(YEAR(G6459)-YEAR($K$3))+(MONTH(G6459)-MONTH($K$3))</f>
        <v/>
      </c>
      <c r="Q6459" s="366">
        <f>IF(M6459="IBIRAPITANGA FASE 3",IF(O6459="Atraso",L6459,L6459/(1+$I$2)^P6459),IF(O6459="Atraso",L6459,L6459/(1+$I$1)^P6459))</f>
        <v/>
      </c>
      <c r="R6459">
        <f>IF(O6459="Atraso",$K$3-G6459,0)</f>
        <v/>
      </c>
      <c r="S6459">
        <f>IF(R6459&lt;=15,"Até 15",IF(R6459&lt;=30,"Entre 15 e 30",IF(R6459&lt;=60,"Entre 30 e 60",IF(R6459&lt;=90,"Entre 60 e 90",IF(R6459&lt;=120,"Entre 90 e 120",IF(R6459&lt;=150,"Entre 120 e 150",IF(R6459&lt;=180,"Entre 150 e 180","Superior a 180")))))))</f>
        <v/>
      </c>
    </row>
    <row r="6460">
      <c r="A6460" t="inlineStr">
        <is>
          <t>Q026L04</t>
        </is>
      </c>
      <c r="B6460" t="inlineStr">
        <is>
          <t>AMANDA OLIVEIRA DE ALMEIDA ARAUJO</t>
        </is>
      </c>
      <c r="C6460" t="n">
        <v>1</v>
      </c>
      <c r="D6460" t="inlineStr">
        <is>
          <t>IPCA</t>
        </is>
      </c>
      <c r="E6460" t="n">
        <v>0.009488792934583046</v>
      </c>
      <c r="F6460" t="inlineStr">
        <is>
          <t>MENSAL</t>
        </is>
      </c>
      <c r="G6460" t="n">
        <v>45498</v>
      </c>
      <c r="H6460" t="n">
        <v>45498</v>
      </c>
      <c r="I6460" t="n">
        <v>66</v>
      </c>
      <c r="J6460" t="inlineStr">
        <is>
          <t>CARTEIRA</t>
        </is>
      </c>
      <c r="K6460" t="inlineStr">
        <is>
          <t>CONTRATO</t>
        </is>
      </c>
      <c r="L6460" t="n">
        <v>2311.26</v>
      </c>
      <c r="M6460" t="inlineStr">
        <is>
          <t>IBIRAPITANGA FASE 3</t>
        </is>
      </c>
      <c r="N6460" s="142">
        <f>DATE(YEAR(G6460),MONTH(G6460),1)</f>
        <v/>
      </c>
      <c r="O6460" s="132">
        <f>IF(G6460&gt;$K$3,"Futuro","Atraso")</f>
        <v/>
      </c>
      <c r="P6460">
        <f>12*(YEAR(G6460)-YEAR($K$3))+(MONTH(G6460)-MONTH($K$3))</f>
        <v/>
      </c>
      <c r="Q6460" s="366">
        <f>IF(M6460="IBIRAPITANGA FASE 3",IF(O6460="Atraso",L6460,L6460/(1+$I$2)^P6460),IF(O6460="Atraso",L6460,L6460/(1+$I$1)^P6460))</f>
        <v/>
      </c>
      <c r="R6460">
        <f>IF(O6460="Atraso",$K$3-G6460,0)</f>
        <v/>
      </c>
      <c r="S6460">
        <f>IF(R6460&lt;=15,"Até 15",IF(R6460&lt;=30,"Entre 15 e 30",IF(R6460&lt;=60,"Entre 30 e 60",IF(R6460&lt;=90,"Entre 60 e 90",IF(R6460&lt;=120,"Entre 90 e 120",IF(R6460&lt;=150,"Entre 120 e 150",IF(R6460&lt;=180,"Entre 150 e 180","Superior a 180")))))))</f>
        <v/>
      </c>
    </row>
    <row r="6461">
      <c r="A6461" t="inlineStr">
        <is>
          <t>Q026L04</t>
        </is>
      </c>
      <c r="B6461" t="inlineStr">
        <is>
          <t>AMANDA OLIVEIRA DE ALMEIDA ARAUJO</t>
        </is>
      </c>
      <c r="C6461" t="n">
        <v>1</v>
      </c>
      <c r="D6461" t="inlineStr">
        <is>
          <t>IPCA</t>
        </is>
      </c>
      <c r="E6461" t="n">
        <v>0.009488792934583046</v>
      </c>
      <c r="F6461" t="inlineStr">
        <is>
          <t>MENSAL</t>
        </is>
      </c>
      <c r="G6461" t="n">
        <v>45529</v>
      </c>
      <c r="H6461" t="n">
        <v>45529</v>
      </c>
      <c r="I6461" t="n">
        <v>67</v>
      </c>
      <c r="J6461" t="inlineStr">
        <is>
          <t>CARTEIRA</t>
        </is>
      </c>
      <c r="K6461" t="inlineStr">
        <is>
          <t>CONTRATO</t>
        </is>
      </c>
      <c r="L6461" t="n">
        <v>2311.26</v>
      </c>
      <c r="M6461" t="inlineStr">
        <is>
          <t>IBIRAPITANGA FASE 3</t>
        </is>
      </c>
      <c r="N6461" s="142">
        <f>DATE(YEAR(G6461),MONTH(G6461),1)</f>
        <v/>
      </c>
      <c r="O6461" s="132">
        <f>IF(G6461&gt;$K$3,"Futuro","Atraso")</f>
        <v/>
      </c>
      <c r="P6461">
        <f>12*(YEAR(G6461)-YEAR($K$3))+(MONTH(G6461)-MONTH($K$3))</f>
        <v/>
      </c>
      <c r="Q6461" s="366">
        <f>IF(M6461="IBIRAPITANGA FASE 3",IF(O6461="Atraso",L6461,L6461/(1+$I$2)^P6461),IF(O6461="Atraso",L6461,L6461/(1+$I$1)^P6461))</f>
        <v/>
      </c>
      <c r="R6461">
        <f>IF(O6461="Atraso",$K$3-G6461,0)</f>
        <v/>
      </c>
      <c r="S6461">
        <f>IF(R6461&lt;=15,"Até 15",IF(R6461&lt;=30,"Entre 15 e 30",IF(R6461&lt;=60,"Entre 30 e 60",IF(R6461&lt;=90,"Entre 60 e 90",IF(R6461&lt;=120,"Entre 90 e 120",IF(R6461&lt;=150,"Entre 120 e 150",IF(R6461&lt;=180,"Entre 150 e 180","Superior a 180")))))))</f>
        <v/>
      </c>
    </row>
    <row r="6462">
      <c r="A6462" t="inlineStr">
        <is>
          <t>Q026L04</t>
        </is>
      </c>
      <c r="B6462" t="inlineStr">
        <is>
          <t>AMANDA OLIVEIRA DE ALMEIDA ARAUJO</t>
        </is>
      </c>
      <c r="C6462" t="n">
        <v>1</v>
      </c>
      <c r="D6462" t="inlineStr">
        <is>
          <t>IPCA</t>
        </is>
      </c>
      <c r="E6462" t="n">
        <v>0.009488792934583046</v>
      </c>
      <c r="F6462" t="inlineStr">
        <is>
          <t>MENSAL</t>
        </is>
      </c>
      <c r="G6462" t="n">
        <v>45560</v>
      </c>
      <c r="H6462" t="n">
        <v>45560</v>
      </c>
      <c r="I6462" t="n">
        <v>68</v>
      </c>
      <c r="J6462" t="inlineStr">
        <is>
          <t>CARTEIRA</t>
        </is>
      </c>
      <c r="K6462" t="inlineStr">
        <is>
          <t>CONTRATO</t>
        </is>
      </c>
      <c r="L6462" t="n">
        <v>2311.26</v>
      </c>
      <c r="M6462" t="inlineStr">
        <is>
          <t>IBIRAPITANGA FASE 3</t>
        </is>
      </c>
      <c r="N6462" s="142">
        <f>DATE(YEAR(G6462),MONTH(G6462),1)</f>
        <v/>
      </c>
      <c r="O6462" s="132">
        <f>IF(G6462&gt;$K$3,"Futuro","Atraso")</f>
        <v/>
      </c>
      <c r="P6462">
        <f>12*(YEAR(G6462)-YEAR($K$3))+(MONTH(G6462)-MONTH($K$3))</f>
        <v/>
      </c>
      <c r="Q6462" s="366">
        <f>IF(M6462="IBIRAPITANGA FASE 3",IF(O6462="Atraso",L6462,L6462/(1+$I$2)^P6462),IF(O6462="Atraso",L6462,L6462/(1+$I$1)^P6462))</f>
        <v/>
      </c>
      <c r="R6462">
        <f>IF(O6462="Atraso",$K$3-G6462,0)</f>
        <v/>
      </c>
      <c r="S6462">
        <f>IF(R6462&lt;=15,"Até 15",IF(R6462&lt;=30,"Entre 15 e 30",IF(R6462&lt;=60,"Entre 30 e 60",IF(R6462&lt;=90,"Entre 60 e 90",IF(R6462&lt;=120,"Entre 90 e 120",IF(R6462&lt;=150,"Entre 120 e 150",IF(R6462&lt;=180,"Entre 150 e 180","Superior a 180")))))))</f>
        <v/>
      </c>
    </row>
    <row r="6463">
      <c r="A6463" t="inlineStr">
        <is>
          <t>Q026L04</t>
        </is>
      </c>
      <c r="B6463" t="inlineStr">
        <is>
          <t>AMANDA OLIVEIRA DE ALMEIDA ARAUJO</t>
        </is>
      </c>
      <c r="C6463" t="n">
        <v>1</v>
      </c>
      <c r="D6463" t="inlineStr">
        <is>
          <t>IPCA</t>
        </is>
      </c>
      <c r="E6463" t="n">
        <v>0.009488792934583046</v>
      </c>
      <c r="F6463" t="inlineStr">
        <is>
          <t>MENSAL</t>
        </is>
      </c>
      <c r="G6463" t="n">
        <v>45590</v>
      </c>
      <c r="H6463" t="n">
        <v>45590</v>
      </c>
      <c r="I6463" t="n">
        <v>69</v>
      </c>
      <c r="J6463" t="inlineStr">
        <is>
          <t>CARTEIRA</t>
        </is>
      </c>
      <c r="K6463" t="inlineStr">
        <is>
          <t>CONTRATO</t>
        </is>
      </c>
      <c r="L6463" t="n">
        <v>2311.26</v>
      </c>
      <c r="M6463" t="inlineStr">
        <is>
          <t>IBIRAPITANGA FASE 3</t>
        </is>
      </c>
      <c r="N6463" s="142">
        <f>DATE(YEAR(G6463),MONTH(G6463),1)</f>
        <v/>
      </c>
      <c r="O6463" s="132">
        <f>IF(G6463&gt;$K$3,"Futuro","Atraso")</f>
        <v/>
      </c>
      <c r="P6463">
        <f>12*(YEAR(G6463)-YEAR($K$3))+(MONTH(G6463)-MONTH($K$3))</f>
        <v/>
      </c>
      <c r="Q6463" s="366">
        <f>IF(M6463="IBIRAPITANGA FASE 3",IF(O6463="Atraso",L6463,L6463/(1+$I$2)^P6463),IF(O6463="Atraso",L6463,L6463/(1+$I$1)^P6463))</f>
        <v/>
      </c>
      <c r="R6463">
        <f>IF(O6463="Atraso",$K$3-G6463,0)</f>
        <v/>
      </c>
      <c r="S6463">
        <f>IF(R6463&lt;=15,"Até 15",IF(R6463&lt;=30,"Entre 15 e 30",IF(R6463&lt;=60,"Entre 30 e 60",IF(R6463&lt;=90,"Entre 60 e 90",IF(R6463&lt;=120,"Entre 90 e 120",IF(R6463&lt;=150,"Entre 120 e 150",IF(R6463&lt;=180,"Entre 150 e 180","Superior a 180")))))))</f>
        <v/>
      </c>
    </row>
    <row r="6464">
      <c r="A6464" t="inlineStr">
        <is>
          <t>Q026L04</t>
        </is>
      </c>
      <c r="B6464" t="inlineStr">
        <is>
          <t>AMANDA OLIVEIRA DE ALMEIDA ARAUJO</t>
        </is>
      </c>
      <c r="C6464" t="n">
        <v>1</v>
      </c>
      <c r="D6464" t="inlineStr">
        <is>
          <t>IPCA</t>
        </is>
      </c>
      <c r="E6464" t="n">
        <v>0.009488792934583046</v>
      </c>
      <c r="F6464" t="inlineStr">
        <is>
          <t>MENSAL</t>
        </is>
      </c>
      <c r="G6464" t="n">
        <v>45621</v>
      </c>
      <c r="H6464" t="n">
        <v>45621</v>
      </c>
      <c r="I6464" t="n">
        <v>70</v>
      </c>
      <c r="J6464" t="inlineStr">
        <is>
          <t>CARTEIRA</t>
        </is>
      </c>
      <c r="K6464" t="inlineStr">
        <is>
          <t>CONTRATO</t>
        </is>
      </c>
      <c r="L6464" t="n">
        <v>2311.26</v>
      </c>
      <c r="M6464" t="inlineStr">
        <is>
          <t>IBIRAPITANGA FASE 3</t>
        </is>
      </c>
      <c r="N6464" s="142">
        <f>DATE(YEAR(G6464),MONTH(G6464),1)</f>
        <v/>
      </c>
      <c r="O6464" s="132">
        <f>IF(G6464&gt;$K$3,"Futuro","Atraso")</f>
        <v/>
      </c>
      <c r="P6464">
        <f>12*(YEAR(G6464)-YEAR($K$3))+(MONTH(G6464)-MONTH($K$3))</f>
        <v/>
      </c>
      <c r="Q6464" s="366">
        <f>IF(M6464="IBIRAPITANGA FASE 3",IF(O6464="Atraso",L6464,L6464/(1+$I$2)^P6464),IF(O6464="Atraso",L6464,L6464/(1+$I$1)^P6464))</f>
        <v/>
      </c>
      <c r="R6464">
        <f>IF(O6464="Atraso",$K$3-G6464,0)</f>
        <v/>
      </c>
      <c r="S6464">
        <f>IF(R6464&lt;=15,"Até 15",IF(R6464&lt;=30,"Entre 15 e 30",IF(R6464&lt;=60,"Entre 30 e 60",IF(R6464&lt;=90,"Entre 60 e 90",IF(R6464&lt;=120,"Entre 90 e 120",IF(R6464&lt;=150,"Entre 120 e 150",IF(R6464&lt;=180,"Entre 150 e 180","Superior a 180")))))))</f>
        <v/>
      </c>
    </row>
    <row r="6465">
      <c r="A6465" t="inlineStr">
        <is>
          <t>Q026L04</t>
        </is>
      </c>
      <c r="B6465" t="inlineStr">
        <is>
          <t>AMANDA OLIVEIRA DE ALMEIDA ARAUJO</t>
        </is>
      </c>
      <c r="C6465" t="n">
        <v>1</v>
      </c>
      <c r="D6465" t="inlineStr">
        <is>
          <t>IPCA</t>
        </is>
      </c>
      <c r="E6465" t="n">
        <v>0.009488792934583046</v>
      </c>
      <c r="F6465" t="inlineStr">
        <is>
          <t>MENSAL</t>
        </is>
      </c>
      <c r="G6465" t="n">
        <v>45651</v>
      </c>
      <c r="H6465" t="n">
        <v>45651</v>
      </c>
      <c r="I6465" t="n">
        <v>71</v>
      </c>
      <c r="J6465" t="inlineStr">
        <is>
          <t>CARTEIRA</t>
        </is>
      </c>
      <c r="K6465" t="inlineStr">
        <is>
          <t>CONTRATO</t>
        </is>
      </c>
      <c r="L6465" t="n">
        <v>2311.26</v>
      </c>
      <c r="M6465" t="inlineStr">
        <is>
          <t>IBIRAPITANGA FASE 3</t>
        </is>
      </c>
      <c r="N6465" s="142">
        <f>DATE(YEAR(G6465),MONTH(G6465),1)</f>
        <v/>
      </c>
      <c r="O6465" s="132">
        <f>IF(G6465&gt;$K$3,"Futuro","Atraso")</f>
        <v/>
      </c>
      <c r="P6465">
        <f>12*(YEAR(G6465)-YEAR($K$3))+(MONTH(G6465)-MONTH($K$3))</f>
        <v/>
      </c>
      <c r="Q6465" s="366">
        <f>IF(M6465="IBIRAPITANGA FASE 3",IF(O6465="Atraso",L6465,L6465/(1+$I$2)^P6465),IF(O6465="Atraso",L6465,L6465/(1+$I$1)^P6465))</f>
        <v/>
      </c>
      <c r="R6465">
        <f>IF(O6465="Atraso",$K$3-G6465,0)</f>
        <v/>
      </c>
      <c r="S6465">
        <f>IF(R6465&lt;=15,"Até 15",IF(R6465&lt;=30,"Entre 15 e 30",IF(R6465&lt;=60,"Entre 30 e 60",IF(R6465&lt;=90,"Entre 60 e 90",IF(R6465&lt;=120,"Entre 90 e 120",IF(R6465&lt;=150,"Entre 120 e 150",IF(R6465&lt;=180,"Entre 150 e 180","Superior a 180")))))))</f>
        <v/>
      </c>
    </row>
    <row r="6466">
      <c r="A6466" t="inlineStr">
        <is>
          <t>Q026L04</t>
        </is>
      </c>
      <c r="B6466" t="inlineStr">
        <is>
          <t>AMANDA OLIVEIRA DE ALMEIDA ARAUJO</t>
        </is>
      </c>
      <c r="C6466" t="n">
        <v>1</v>
      </c>
      <c r="D6466" t="inlineStr">
        <is>
          <t>IPCA</t>
        </is>
      </c>
      <c r="E6466" t="n">
        <v>0.009488792934583046</v>
      </c>
      <c r="F6466" t="inlineStr">
        <is>
          <t>MENSAL</t>
        </is>
      </c>
      <c r="G6466" t="n">
        <v>45682</v>
      </c>
      <c r="H6466" t="n">
        <v>45682</v>
      </c>
      <c r="I6466" t="n">
        <v>72</v>
      </c>
      <c r="J6466" t="inlineStr">
        <is>
          <t>CARTEIRA</t>
        </is>
      </c>
      <c r="K6466" t="inlineStr">
        <is>
          <t>CONTRATO</t>
        </is>
      </c>
      <c r="L6466" t="n">
        <v>2311.26</v>
      </c>
      <c r="M6466" t="inlineStr">
        <is>
          <t>IBIRAPITANGA FASE 3</t>
        </is>
      </c>
      <c r="N6466" s="142">
        <f>DATE(YEAR(G6466),MONTH(G6466),1)</f>
        <v/>
      </c>
      <c r="O6466" s="132">
        <f>IF(G6466&gt;$K$3,"Futuro","Atraso")</f>
        <v/>
      </c>
      <c r="P6466">
        <f>12*(YEAR(G6466)-YEAR($K$3))+(MONTH(G6466)-MONTH($K$3))</f>
        <v/>
      </c>
      <c r="Q6466" s="366">
        <f>IF(M6466="IBIRAPITANGA FASE 3",IF(O6466="Atraso",L6466,L6466/(1+$I$2)^P6466),IF(O6466="Atraso",L6466,L6466/(1+$I$1)^P6466))</f>
        <v/>
      </c>
      <c r="R6466">
        <f>IF(O6466="Atraso",$K$3-G6466,0)</f>
        <v/>
      </c>
      <c r="S6466">
        <f>IF(R6466&lt;=15,"Até 15",IF(R6466&lt;=30,"Entre 15 e 30",IF(R6466&lt;=60,"Entre 30 e 60",IF(R6466&lt;=90,"Entre 60 e 90",IF(R6466&lt;=120,"Entre 90 e 120",IF(R6466&lt;=150,"Entre 120 e 150",IF(R6466&lt;=180,"Entre 150 e 180","Superior a 180")))))))</f>
        <v/>
      </c>
    </row>
    <row r="6467">
      <c r="A6467" t="inlineStr">
        <is>
          <t>Q026L04</t>
        </is>
      </c>
      <c r="B6467" t="inlineStr">
        <is>
          <t>AMANDA OLIVEIRA DE ALMEIDA ARAUJO</t>
        </is>
      </c>
      <c r="C6467" t="n">
        <v>1</v>
      </c>
      <c r="D6467" t="inlineStr">
        <is>
          <t>IPCA</t>
        </is>
      </c>
      <c r="E6467" t="n">
        <v>0.009488792934583046</v>
      </c>
      <c r="F6467" t="inlineStr">
        <is>
          <t>MENSAL</t>
        </is>
      </c>
      <c r="G6467" t="n">
        <v>45713</v>
      </c>
      <c r="H6467" t="n">
        <v>45713</v>
      </c>
      <c r="I6467" t="n">
        <v>73</v>
      </c>
      <c r="J6467" t="inlineStr">
        <is>
          <t>CARTEIRA</t>
        </is>
      </c>
      <c r="K6467" t="inlineStr">
        <is>
          <t>CONTRATO</t>
        </is>
      </c>
      <c r="L6467" t="n">
        <v>2311.26</v>
      </c>
      <c r="M6467" t="inlineStr">
        <is>
          <t>IBIRAPITANGA FASE 3</t>
        </is>
      </c>
      <c r="N6467" s="142">
        <f>DATE(YEAR(G6467),MONTH(G6467),1)</f>
        <v/>
      </c>
      <c r="O6467" s="132">
        <f>IF(G6467&gt;$K$3,"Futuro","Atraso")</f>
        <v/>
      </c>
      <c r="P6467">
        <f>12*(YEAR(G6467)-YEAR($K$3))+(MONTH(G6467)-MONTH($K$3))</f>
        <v/>
      </c>
      <c r="Q6467" s="366">
        <f>IF(M6467="IBIRAPITANGA FASE 3",IF(O6467="Atraso",L6467,L6467/(1+$I$2)^P6467),IF(O6467="Atraso",L6467,L6467/(1+$I$1)^P6467))</f>
        <v/>
      </c>
      <c r="R6467">
        <f>IF(O6467="Atraso",$K$3-G6467,0)</f>
        <v/>
      </c>
      <c r="S6467">
        <f>IF(R6467&lt;=15,"Até 15",IF(R6467&lt;=30,"Entre 15 e 30",IF(R6467&lt;=60,"Entre 30 e 60",IF(R6467&lt;=90,"Entre 60 e 90",IF(R6467&lt;=120,"Entre 90 e 120",IF(R6467&lt;=150,"Entre 120 e 150",IF(R6467&lt;=180,"Entre 150 e 180","Superior a 180")))))))</f>
        <v/>
      </c>
    </row>
    <row r="6468">
      <c r="A6468" t="inlineStr">
        <is>
          <t>Q026L04</t>
        </is>
      </c>
      <c r="B6468" t="inlineStr">
        <is>
          <t>AMANDA OLIVEIRA DE ALMEIDA ARAUJO</t>
        </is>
      </c>
      <c r="C6468" t="n">
        <v>1</v>
      </c>
      <c r="D6468" t="inlineStr">
        <is>
          <t>IPCA</t>
        </is>
      </c>
      <c r="E6468" t="n">
        <v>0.009488792934583046</v>
      </c>
      <c r="F6468" t="inlineStr">
        <is>
          <t>MENSAL</t>
        </is>
      </c>
      <c r="G6468" t="n">
        <v>45741</v>
      </c>
      <c r="H6468" t="n">
        <v>45741</v>
      </c>
      <c r="I6468" t="n">
        <v>74</v>
      </c>
      <c r="J6468" t="inlineStr">
        <is>
          <t>CARTEIRA</t>
        </is>
      </c>
      <c r="K6468" t="inlineStr">
        <is>
          <t>CONTRATO</t>
        </is>
      </c>
      <c r="L6468" t="n">
        <v>2311.26</v>
      </c>
      <c r="M6468" t="inlineStr">
        <is>
          <t>IBIRAPITANGA FASE 3</t>
        </is>
      </c>
      <c r="N6468" s="142">
        <f>DATE(YEAR(G6468),MONTH(G6468),1)</f>
        <v/>
      </c>
      <c r="O6468" s="132">
        <f>IF(G6468&gt;$K$3,"Futuro","Atraso")</f>
        <v/>
      </c>
      <c r="P6468">
        <f>12*(YEAR(G6468)-YEAR($K$3))+(MONTH(G6468)-MONTH($K$3))</f>
        <v/>
      </c>
      <c r="Q6468" s="366">
        <f>IF(M6468="IBIRAPITANGA FASE 3",IF(O6468="Atraso",L6468,L6468/(1+$I$2)^P6468),IF(O6468="Atraso",L6468,L6468/(1+$I$1)^P6468))</f>
        <v/>
      </c>
      <c r="R6468">
        <f>IF(O6468="Atraso",$K$3-G6468,0)</f>
        <v/>
      </c>
      <c r="S6468">
        <f>IF(R6468&lt;=15,"Até 15",IF(R6468&lt;=30,"Entre 15 e 30",IF(R6468&lt;=60,"Entre 30 e 60",IF(R6468&lt;=90,"Entre 60 e 90",IF(R6468&lt;=120,"Entre 90 e 120",IF(R6468&lt;=150,"Entre 120 e 150",IF(R6468&lt;=180,"Entre 150 e 180","Superior a 180")))))))</f>
        <v/>
      </c>
    </row>
    <row r="6469">
      <c r="A6469" t="inlineStr">
        <is>
          <t>Q026L04</t>
        </is>
      </c>
      <c r="B6469" t="inlineStr">
        <is>
          <t>AMANDA OLIVEIRA DE ALMEIDA ARAUJO</t>
        </is>
      </c>
      <c r="C6469" t="n">
        <v>1</v>
      </c>
      <c r="D6469" t="inlineStr">
        <is>
          <t>IPCA</t>
        </is>
      </c>
      <c r="E6469" t="n">
        <v>0.009488792934583046</v>
      </c>
      <c r="F6469" t="inlineStr">
        <is>
          <t>MENSAL</t>
        </is>
      </c>
      <c r="G6469" t="n">
        <v>45772</v>
      </c>
      <c r="H6469" t="n">
        <v>45772</v>
      </c>
      <c r="I6469" t="n">
        <v>75</v>
      </c>
      <c r="J6469" t="inlineStr">
        <is>
          <t>CARTEIRA</t>
        </is>
      </c>
      <c r="K6469" t="inlineStr">
        <is>
          <t>CONTRATO</t>
        </is>
      </c>
      <c r="L6469" t="n">
        <v>2311.26</v>
      </c>
      <c r="M6469" t="inlineStr">
        <is>
          <t>IBIRAPITANGA FASE 3</t>
        </is>
      </c>
      <c r="N6469" s="142">
        <f>DATE(YEAR(G6469),MONTH(G6469),1)</f>
        <v/>
      </c>
      <c r="O6469" s="132">
        <f>IF(G6469&gt;$K$3,"Futuro","Atraso")</f>
        <v/>
      </c>
      <c r="P6469">
        <f>12*(YEAR(G6469)-YEAR($K$3))+(MONTH(G6469)-MONTH($K$3))</f>
        <v/>
      </c>
      <c r="Q6469" s="366">
        <f>IF(M6469="IBIRAPITANGA FASE 3",IF(O6469="Atraso",L6469,L6469/(1+$I$2)^P6469),IF(O6469="Atraso",L6469,L6469/(1+$I$1)^P6469))</f>
        <v/>
      </c>
      <c r="R6469">
        <f>IF(O6469="Atraso",$K$3-G6469,0)</f>
        <v/>
      </c>
      <c r="S6469">
        <f>IF(R6469&lt;=15,"Até 15",IF(R6469&lt;=30,"Entre 15 e 30",IF(R6469&lt;=60,"Entre 30 e 60",IF(R6469&lt;=90,"Entre 60 e 90",IF(R6469&lt;=120,"Entre 90 e 120",IF(R6469&lt;=150,"Entre 120 e 150",IF(R6469&lt;=180,"Entre 150 e 180","Superior a 180")))))))</f>
        <v/>
      </c>
    </row>
    <row r="6470">
      <c r="A6470" t="inlineStr">
        <is>
          <t>Q026L04</t>
        </is>
      </c>
      <c r="B6470" t="inlineStr">
        <is>
          <t>AMANDA OLIVEIRA DE ALMEIDA ARAUJO</t>
        </is>
      </c>
      <c r="C6470" t="n">
        <v>1</v>
      </c>
      <c r="D6470" t="inlineStr">
        <is>
          <t>IPCA</t>
        </is>
      </c>
      <c r="E6470" t="n">
        <v>0.009488792934583046</v>
      </c>
      <c r="F6470" t="inlineStr">
        <is>
          <t>MENSAL</t>
        </is>
      </c>
      <c r="G6470" t="n">
        <v>45802</v>
      </c>
      <c r="H6470" t="n">
        <v>45802</v>
      </c>
      <c r="I6470" t="n">
        <v>76</v>
      </c>
      <c r="J6470" t="inlineStr">
        <is>
          <t>CARTEIRA</t>
        </is>
      </c>
      <c r="K6470" t="inlineStr">
        <is>
          <t>CONTRATO</t>
        </is>
      </c>
      <c r="L6470" t="n">
        <v>2311.26</v>
      </c>
      <c r="M6470" t="inlineStr">
        <is>
          <t>IBIRAPITANGA FASE 3</t>
        </is>
      </c>
      <c r="N6470" s="142">
        <f>DATE(YEAR(G6470),MONTH(G6470),1)</f>
        <v/>
      </c>
      <c r="O6470" s="132">
        <f>IF(G6470&gt;$K$3,"Futuro","Atraso")</f>
        <v/>
      </c>
      <c r="P6470">
        <f>12*(YEAR(G6470)-YEAR($K$3))+(MONTH(G6470)-MONTH($K$3))</f>
        <v/>
      </c>
      <c r="Q6470" s="366">
        <f>IF(M6470="IBIRAPITANGA FASE 3",IF(O6470="Atraso",L6470,L6470/(1+$I$2)^P6470),IF(O6470="Atraso",L6470,L6470/(1+$I$1)^P6470))</f>
        <v/>
      </c>
      <c r="R6470">
        <f>IF(O6470="Atraso",$K$3-G6470,0)</f>
        <v/>
      </c>
      <c r="S6470">
        <f>IF(R6470&lt;=15,"Até 15",IF(R6470&lt;=30,"Entre 15 e 30",IF(R6470&lt;=60,"Entre 30 e 60",IF(R6470&lt;=90,"Entre 60 e 90",IF(R6470&lt;=120,"Entre 90 e 120",IF(R6470&lt;=150,"Entre 120 e 150",IF(R6470&lt;=180,"Entre 150 e 180","Superior a 180")))))))</f>
        <v/>
      </c>
    </row>
    <row r="6471">
      <c r="A6471" t="inlineStr">
        <is>
          <t>Q026L04</t>
        </is>
      </c>
      <c r="B6471" t="inlineStr">
        <is>
          <t>AMANDA OLIVEIRA DE ALMEIDA ARAUJO</t>
        </is>
      </c>
      <c r="C6471" t="n">
        <v>1</v>
      </c>
      <c r="D6471" t="inlineStr">
        <is>
          <t>IPCA</t>
        </is>
      </c>
      <c r="E6471" t="n">
        <v>0.009488792934583046</v>
      </c>
      <c r="F6471" t="inlineStr">
        <is>
          <t>MENSAL</t>
        </is>
      </c>
      <c r="G6471" t="n">
        <v>45833</v>
      </c>
      <c r="H6471" t="n">
        <v>45833</v>
      </c>
      <c r="I6471" t="n">
        <v>77</v>
      </c>
      <c r="J6471" t="inlineStr">
        <is>
          <t>CARTEIRA</t>
        </is>
      </c>
      <c r="K6471" t="inlineStr">
        <is>
          <t>CONTRATO</t>
        </is>
      </c>
      <c r="L6471" t="n">
        <v>2311.26</v>
      </c>
      <c r="M6471" t="inlineStr">
        <is>
          <t>IBIRAPITANGA FASE 3</t>
        </is>
      </c>
      <c r="N6471" s="142">
        <f>DATE(YEAR(G6471),MONTH(G6471),1)</f>
        <v/>
      </c>
      <c r="O6471" s="132">
        <f>IF(G6471&gt;$K$3,"Futuro","Atraso")</f>
        <v/>
      </c>
      <c r="P6471">
        <f>12*(YEAR(G6471)-YEAR($K$3))+(MONTH(G6471)-MONTH($K$3))</f>
        <v/>
      </c>
      <c r="Q6471" s="366">
        <f>IF(M6471="IBIRAPITANGA FASE 3",IF(O6471="Atraso",L6471,L6471/(1+$I$2)^P6471),IF(O6471="Atraso",L6471,L6471/(1+$I$1)^P6471))</f>
        <v/>
      </c>
      <c r="R6471">
        <f>IF(O6471="Atraso",$K$3-G6471,0)</f>
        <v/>
      </c>
      <c r="S6471">
        <f>IF(R6471&lt;=15,"Até 15",IF(R6471&lt;=30,"Entre 15 e 30",IF(R6471&lt;=60,"Entre 30 e 60",IF(R6471&lt;=90,"Entre 60 e 90",IF(R6471&lt;=120,"Entre 90 e 120",IF(R6471&lt;=150,"Entre 120 e 150",IF(R6471&lt;=180,"Entre 150 e 180","Superior a 180")))))))</f>
        <v/>
      </c>
    </row>
    <row r="6472">
      <c r="A6472" t="inlineStr">
        <is>
          <t>Q026L04</t>
        </is>
      </c>
      <c r="B6472" t="inlineStr">
        <is>
          <t>AMANDA OLIVEIRA DE ALMEIDA ARAUJO</t>
        </is>
      </c>
      <c r="C6472" t="n">
        <v>1</v>
      </c>
      <c r="D6472" t="inlineStr">
        <is>
          <t>IPCA</t>
        </is>
      </c>
      <c r="E6472" t="n">
        <v>0.009488792934583046</v>
      </c>
      <c r="F6472" t="inlineStr">
        <is>
          <t>MENSAL</t>
        </is>
      </c>
      <c r="G6472" t="n">
        <v>45863</v>
      </c>
      <c r="H6472" t="n">
        <v>45863</v>
      </c>
      <c r="I6472" t="n">
        <v>78</v>
      </c>
      <c r="J6472" t="inlineStr">
        <is>
          <t>CARTEIRA</t>
        </is>
      </c>
      <c r="K6472" t="inlineStr">
        <is>
          <t>CONTRATO</t>
        </is>
      </c>
      <c r="L6472" t="n">
        <v>2311.26</v>
      </c>
      <c r="M6472" t="inlineStr">
        <is>
          <t>IBIRAPITANGA FASE 3</t>
        </is>
      </c>
      <c r="N6472" s="142">
        <f>DATE(YEAR(G6472),MONTH(G6472),1)</f>
        <v/>
      </c>
      <c r="O6472" s="132">
        <f>IF(G6472&gt;$K$3,"Futuro","Atraso")</f>
        <v/>
      </c>
      <c r="P6472">
        <f>12*(YEAR(G6472)-YEAR($K$3))+(MONTH(G6472)-MONTH($K$3))</f>
        <v/>
      </c>
      <c r="Q6472" s="366">
        <f>IF(M6472="IBIRAPITANGA FASE 3",IF(O6472="Atraso",L6472,L6472/(1+$I$2)^P6472),IF(O6472="Atraso",L6472,L6472/(1+$I$1)^P6472))</f>
        <v/>
      </c>
      <c r="R6472">
        <f>IF(O6472="Atraso",$K$3-G6472,0)</f>
        <v/>
      </c>
      <c r="S6472">
        <f>IF(R6472&lt;=15,"Até 15",IF(R6472&lt;=30,"Entre 15 e 30",IF(R6472&lt;=60,"Entre 30 e 60",IF(R6472&lt;=90,"Entre 60 e 90",IF(R6472&lt;=120,"Entre 90 e 120",IF(R6472&lt;=150,"Entre 120 e 150",IF(R6472&lt;=180,"Entre 150 e 180","Superior a 180")))))))</f>
        <v/>
      </c>
    </row>
    <row r="6473">
      <c r="A6473" t="inlineStr">
        <is>
          <t>Q026L04</t>
        </is>
      </c>
      <c r="B6473" t="inlineStr">
        <is>
          <t>AMANDA OLIVEIRA DE ALMEIDA ARAUJO</t>
        </is>
      </c>
      <c r="C6473" t="n">
        <v>1</v>
      </c>
      <c r="D6473" t="inlineStr">
        <is>
          <t>IPCA</t>
        </is>
      </c>
      <c r="E6473" t="n">
        <v>0.009488792934583046</v>
      </c>
      <c r="F6473" t="inlineStr">
        <is>
          <t>MENSAL</t>
        </is>
      </c>
      <c r="G6473" t="n">
        <v>45894</v>
      </c>
      <c r="H6473" t="n">
        <v>45894</v>
      </c>
      <c r="I6473" t="n">
        <v>79</v>
      </c>
      <c r="J6473" t="inlineStr">
        <is>
          <t>CARTEIRA</t>
        </is>
      </c>
      <c r="K6473" t="inlineStr">
        <is>
          <t>CONTRATO</t>
        </is>
      </c>
      <c r="L6473" t="n">
        <v>2311.26</v>
      </c>
      <c r="M6473" t="inlineStr">
        <is>
          <t>IBIRAPITANGA FASE 3</t>
        </is>
      </c>
      <c r="N6473" s="142">
        <f>DATE(YEAR(G6473),MONTH(G6473),1)</f>
        <v/>
      </c>
      <c r="O6473" s="132">
        <f>IF(G6473&gt;$K$3,"Futuro","Atraso")</f>
        <v/>
      </c>
      <c r="P6473">
        <f>12*(YEAR(G6473)-YEAR($K$3))+(MONTH(G6473)-MONTH($K$3))</f>
        <v/>
      </c>
      <c r="Q6473" s="366">
        <f>IF(M6473="IBIRAPITANGA FASE 3",IF(O6473="Atraso",L6473,L6473/(1+$I$2)^P6473),IF(O6473="Atraso",L6473,L6473/(1+$I$1)^P6473))</f>
        <v/>
      </c>
      <c r="R6473">
        <f>IF(O6473="Atraso",$K$3-G6473,0)</f>
        <v/>
      </c>
      <c r="S6473">
        <f>IF(R6473&lt;=15,"Até 15",IF(R6473&lt;=30,"Entre 15 e 30",IF(R6473&lt;=60,"Entre 30 e 60",IF(R6473&lt;=90,"Entre 60 e 90",IF(R6473&lt;=120,"Entre 90 e 120",IF(R6473&lt;=150,"Entre 120 e 150",IF(R6473&lt;=180,"Entre 150 e 180","Superior a 180")))))))</f>
        <v/>
      </c>
    </row>
    <row r="6474">
      <c r="A6474" t="inlineStr">
        <is>
          <t>Q026L04</t>
        </is>
      </c>
      <c r="B6474" t="inlineStr">
        <is>
          <t>AMANDA OLIVEIRA DE ALMEIDA ARAUJO</t>
        </is>
      </c>
      <c r="C6474" t="n">
        <v>1</v>
      </c>
      <c r="D6474" t="inlineStr">
        <is>
          <t>IPCA</t>
        </is>
      </c>
      <c r="E6474" t="n">
        <v>0.009488792934583046</v>
      </c>
      <c r="F6474" t="inlineStr">
        <is>
          <t>MENSAL</t>
        </is>
      </c>
      <c r="G6474" t="n">
        <v>45925</v>
      </c>
      <c r="H6474" t="n">
        <v>45925</v>
      </c>
      <c r="I6474" t="n">
        <v>80</v>
      </c>
      <c r="J6474" t="inlineStr">
        <is>
          <t>CARTEIRA</t>
        </is>
      </c>
      <c r="K6474" t="inlineStr">
        <is>
          <t>CONTRATO</t>
        </is>
      </c>
      <c r="L6474" t="n">
        <v>2311.26</v>
      </c>
      <c r="M6474" t="inlineStr">
        <is>
          <t>IBIRAPITANGA FASE 3</t>
        </is>
      </c>
      <c r="N6474" s="142">
        <f>DATE(YEAR(G6474),MONTH(G6474),1)</f>
        <v/>
      </c>
      <c r="O6474" s="132">
        <f>IF(G6474&gt;$K$3,"Futuro","Atraso")</f>
        <v/>
      </c>
      <c r="P6474">
        <f>12*(YEAR(G6474)-YEAR($K$3))+(MONTH(G6474)-MONTH($K$3))</f>
        <v/>
      </c>
      <c r="Q6474" s="366">
        <f>IF(M6474="IBIRAPITANGA FASE 3",IF(O6474="Atraso",L6474,L6474/(1+$I$2)^P6474),IF(O6474="Atraso",L6474,L6474/(1+$I$1)^P6474))</f>
        <v/>
      </c>
      <c r="R6474">
        <f>IF(O6474="Atraso",$K$3-G6474,0)</f>
        <v/>
      </c>
      <c r="S6474">
        <f>IF(R6474&lt;=15,"Até 15",IF(R6474&lt;=30,"Entre 15 e 30",IF(R6474&lt;=60,"Entre 30 e 60",IF(R6474&lt;=90,"Entre 60 e 90",IF(R6474&lt;=120,"Entre 90 e 120",IF(R6474&lt;=150,"Entre 120 e 150",IF(R6474&lt;=180,"Entre 150 e 180","Superior a 180")))))))</f>
        <v/>
      </c>
    </row>
    <row r="6475">
      <c r="A6475" t="inlineStr">
        <is>
          <t>Q027L05</t>
        </is>
      </c>
      <c r="B6475" t="inlineStr">
        <is>
          <t>SIMONE CRISTINA MACERA PALMOS</t>
        </is>
      </c>
      <c r="C6475" t="n">
        <v>1</v>
      </c>
      <c r="D6475" t="inlineStr">
        <is>
          <t>IPCA</t>
        </is>
      </c>
      <c r="E6475" t="n">
        <v>0.009488792934583046</v>
      </c>
      <c r="F6475" t="inlineStr">
        <is>
          <t>MENSAL</t>
        </is>
      </c>
      <c r="G6475" t="n">
        <v>45250</v>
      </c>
      <c r="H6475" t="n">
        <v>45250</v>
      </c>
      <c r="I6475" t="n">
        <v>48</v>
      </c>
      <c r="J6475" t="inlineStr">
        <is>
          <t>CARTEIRA</t>
        </is>
      </c>
      <c r="K6475" t="inlineStr">
        <is>
          <t>CONTRATO</t>
        </is>
      </c>
      <c r="L6475" t="n">
        <v>3739.36</v>
      </c>
      <c r="M6475" t="inlineStr">
        <is>
          <t>IBIRAPITANGA FASE 3</t>
        </is>
      </c>
      <c r="N6475" s="142">
        <f>DATE(YEAR(G6475),MONTH(G6475),1)</f>
        <v/>
      </c>
      <c r="O6475" s="132">
        <f>IF(G6475&gt;$K$3,"Futuro","Atraso")</f>
        <v/>
      </c>
      <c r="P6475">
        <f>12*(YEAR(G6475)-YEAR($K$3))+(MONTH(G6475)-MONTH($K$3))</f>
        <v/>
      </c>
      <c r="Q6475" s="366">
        <f>IF(M6475="IBIRAPITANGA FASE 3",IF(O6475="Atraso",L6475,L6475/(1+$I$2)^P6475),IF(O6475="Atraso",L6475,L6475/(1+$I$1)^P6475))</f>
        <v/>
      </c>
      <c r="R6475">
        <f>IF(O6475="Atraso",$K$3-G6475,0)</f>
        <v/>
      </c>
      <c r="S6475">
        <f>IF(R6475&lt;=15,"Até 15",IF(R6475&lt;=30,"Entre 15 e 30",IF(R6475&lt;=60,"Entre 30 e 60",IF(R6475&lt;=90,"Entre 60 e 90",IF(R6475&lt;=120,"Entre 90 e 120",IF(R6475&lt;=150,"Entre 120 e 150",IF(R6475&lt;=180,"Entre 150 e 180","Superior a 180")))))))</f>
        <v/>
      </c>
    </row>
    <row r="6476">
      <c r="A6476" t="inlineStr">
        <is>
          <t>Q027L05</t>
        </is>
      </c>
      <c r="B6476" t="inlineStr">
        <is>
          <t>SIMONE CRISTINA MACERA PALMOS</t>
        </is>
      </c>
      <c r="C6476" t="n">
        <v>1</v>
      </c>
      <c r="D6476" t="inlineStr">
        <is>
          <t>IPCA</t>
        </is>
      </c>
      <c r="E6476" t="n">
        <v>0.009488792934583046</v>
      </c>
      <c r="F6476" t="inlineStr">
        <is>
          <t>MENSAL</t>
        </is>
      </c>
      <c r="G6476" t="n">
        <v>45250</v>
      </c>
      <c r="H6476" t="n">
        <v>45250</v>
      </c>
      <c r="I6476" t="n">
        <v>4</v>
      </c>
      <c r="J6476" t="inlineStr">
        <is>
          <t>CARTEIRA</t>
        </is>
      </c>
      <c r="K6476" t="inlineStr">
        <is>
          <t>CONTRATO</t>
        </is>
      </c>
      <c r="L6476" t="n">
        <v>20267.02</v>
      </c>
      <c r="M6476" t="inlineStr">
        <is>
          <t>IBIRAPITANGA FASE 3</t>
        </is>
      </c>
      <c r="N6476" s="142">
        <f>DATE(YEAR(G6476),MONTH(G6476),1)</f>
        <v/>
      </c>
      <c r="O6476" s="132">
        <f>IF(G6476&gt;$K$3,"Futuro","Atraso")</f>
        <v/>
      </c>
      <c r="P6476">
        <f>12*(YEAR(G6476)-YEAR($K$3))+(MONTH(G6476)-MONTH($K$3))</f>
        <v/>
      </c>
      <c r="Q6476" s="366">
        <f>IF(M6476="IBIRAPITANGA FASE 3",IF(O6476="Atraso",L6476,L6476/(1+$I$2)^P6476),IF(O6476="Atraso",L6476,L6476/(1+$I$1)^P6476))</f>
        <v/>
      </c>
      <c r="R6476">
        <f>IF(O6476="Atraso",$K$3-G6476,0)</f>
        <v/>
      </c>
      <c r="S6476">
        <f>IF(R6476&lt;=15,"Até 15",IF(R6476&lt;=30,"Entre 15 e 30",IF(R6476&lt;=60,"Entre 30 e 60",IF(R6476&lt;=90,"Entre 60 e 90",IF(R6476&lt;=120,"Entre 90 e 120",IF(R6476&lt;=150,"Entre 120 e 150",IF(R6476&lt;=180,"Entre 150 e 180","Superior a 180")))))))</f>
        <v/>
      </c>
    </row>
    <row r="6477">
      <c r="A6477" t="inlineStr">
        <is>
          <t>Q027L05</t>
        </is>
      </c>
      <c r="B6477" t="inlineStr">
        <is>
          <t>SIMONE CRISTINA MACERA PALMOS</t>
        </is>
      </c>
      <c r="C6477" t="n">
        <v>1</v>
      </c>
      <c r="D6477" t="inlineStr">
        <is>
          <t>IPCA</t>
        </is>
      </c>
      <c r="E6477" t="n">
        <v>0.009488792934583046</v>
      </c>
      <c r="F6477" t="inlineStr">
        <is>
          <t>MENSAL</t>
        </is>
      </c>
      <c r="G6477" t="n">
        <v>45280</v>
      </c>
      <c r="H6477" t="n">
        <v>45280</v>
      </c>
      <c r="I6477" t="n">
        <v>49</v>
      </c>
      <c r="J6477" t="inlineStr">
        <is>
          <t>CARTEIRA</t>
        </is>
      </c>
      <c r="K6477" t="inlineStr">
        <is>
          <t>CONTRATO</t>
        </is>
      </c>
      <c r="L6477" t="n">
        <v>3739.36</v>
      </c>
      <c r="M6477" t="inlineStr">
        <is>
          <t>IBIRAPITANGA FASE 3</t>
        </is>
      </c>
      <c r="N6477" s="142">
        <f>DATE(YEAR(G6477),MONTH(G6477),1)</f>
        <v/>
      </c>
      <c r="O6477" s="132">
        <f>IF(G6477&gt;$K$3,"Futuro","Atraso")</f>
        <v/>
      </c>
      <c r="P6477">
        <f>12*(YEAR(G6477)-YEAR($K$3))+(MONTH(G6477)-MONTH($K$3))</f>
        <v/>
      </c>
      <c r="Q6477" s="366">
        <f>IF(M6477="IBIRAPITANGA FASE 3",IF(O6477="Atraso",L6477,L6477/(1+$I$2)^P6477),IF(O6477="Atraso",L6477,L6477/(1+$I$1)^P6477))</f>
        <v/>
      </c>
      <c r="R6477">
        <f>IF(O6477="Atraso",$K$3-G6477,0)</f>
        <v/>
      </c>
      <c r="S6477">
        <f>IF(R6477&lt;=15,"Até 15",IF(R6477&lt;=30,"Entre 15 e 30",IF(R6477&lt;=60,"Entre 30 e 60",IF(R6477&lt;=90,"Entre 60 e 90",IF(R6477&lt;=120,"Entre 90 e 120",IF(R6477&lt;=150,"Entre 120 e 150",IF(R6477&lt;=180,"Entre 150 e 180","Superior a 180")))))))</f>
        <v/>
      </c>
    </row>
    <row r="6478">
      <c r="A6478" t="inlineStr">
        <is>
          <t>Q027L05</t>
        </is>
      </c>
      <c r="B6478" t="inlineStr">
        <is>
          <t>SIMONE CRISTINA MACERA PALMOS</t>
        </is>
      </c>
      <c r="C6478" t="n">
        <v>1</v>
      </c>
      <c r="D6478" t="inlineStr">
        <is>
          <t>IPCA</t>
        </is>
      </c>
      <c r="E6478" t="n">
        <v>0.009488792934583046</v>
      </c>
      <c r="F6478" t="inlineStr">
        <is>
          <t>MENSAL</t>
        </is>
      </c>
      <c r="G6478" t="n">
        <v>45311</v>
      </c>
      <c r="H6478" t="n">
        <v>45311</v>
      </c>
      <c r="I6478" t="n">
        <v>50</v>
      </c>
      <c r="J6478" t="inlineStr">
        <is>
          <t>CARTEIRA</t>
        </is>
      </c>
      <c r="K6478" t="inlineStr">
        <is>
          <t>CONTRATO</t>
        </is>
      </c>
      <c r="L6478" t="n">
        <v>3739.36</v>
      </c>
      <c r="M6478" t="inlineStr">
        <is>
          <t>IBIRAPITANGA FASE 3</t>
        </is>
      </c>
      <c r="N6478" s="142">
        <f>DATE(YEAR(G6478),MONTH(G6478),1)</f>
        <v/>
      </c>
      <c r="O6478" s="132">
        <f>IF(G6478&gt;$K$3,"Futuro","Atraso")</f>
        <v/>
      </c>
      <c r="P6478">
        <f>12*(YEAR(G6478)-YEAR($K$3))+(MONTH(G6478)-MONTH($K$3))</f>
        <v/>
      </c>
      <c r="Q6478" s="366">
        <f>IF(M6478="IBIRAPITANGA FASE 3",IF(O6478="Atraso",L6478,L6478/(1+$I$2)^P6478),IF(O6478="Atraso",L6478,L6478/(1+$I$1)^P6478))</f>
        <v/>
      </c>
      <c r="R6478">
        <f>IF(O6478="Atraso",$K$3-G6478,0)</f>
        <v/>
      </c>
      <c r="S6478">
        <f>IF(R6478&lt;=15,"Até 15",IF(R6478&lt;=30,"Entre 15 e 30",IF(R6478&lt;=60,"Entre 30 e 60",IF(R6478&lt;=90,"Entre 60 e 90",IF(R6478&lt;=120,"Entre 90 e 120",IF(R6478&lt;=150,"Entre 120 e 150",IF(R6478&lt;=180,"Entre 150 e 180","Superior a 180")))))))</f>
        <v/>
      </c>
    </row>
    <row r="6479">
      <c r="A6479" t="inlineStr">
        <is>
          <t>Q027L05</t>
        </is>
      </c>
      <c r="B6479" t="inlineStr">
        <is>
          <t>SIMONE CRISTINA MACERA PALMOS</t>
        </is>
      </c>
      <c r="C6479" t="n">
        <v>1</v>
      </c>
      <c r="D6479" t="inlineStr">
        <is>
          <t>IPCA</t>
        </is>
      </c>
      <c r="E6479" t="n">
        <v>0.009488792934583046</v>
      </c>
      <c r="F6479" t="inlineStr">
        <is>
          <t>MENSAL</t>
        </is>
      </c>
      <c r="G6479" t="n">
        <v>45342</v>
      </c>
      <c r="H6479" t="n">
        <v>45342</v>
      </c>
      <c r="I6479" t="n">
        <v>51</v>
      </c>
      <c r="J6479" t="inlineStr">
        <is>
          <t>CARTEIRA</t>
        </is>
      </c>
      <c r="K6479" t="inlineStr">
        <is>
          <t>CONTRATO</t>
        </is>
      </c>
      <c r="L6479" t="n">
        <v>3739.36</v>
      </c>
      <c r="M6479" t="inlineStr">
        <is>
          <t>IBIRAPITANGA FASE 3</t>
        </is>
      </c>
      <c r="N6479" s="142">
        <f>DATE(YEAR(G6479),MONTH(G6479),1)</f>
        <v/>
      </c>
      <c r="O6479" s="132">
        <f>IF(G6479&gt;$K$3,"Futuro","Atraso")</f>
        <v/>
      </c>
      <c r="P6479">
        <f>12*(YEAR(G6479)-YEAR($K$3))+(MONTH(G6479)-MONTH($K$3))</f>
        <v/>
      </c>
      <c r="Q6479" s="366">
        <f>IF(M6479="IBIRAPITANGA FASE 3",IF(O6479="Atraso",L6479,L6479/(1+$I$2)^P6479),IF(O6479="Atraso",L6479,L6479/(1+$I$1)^P6479))</f>
        <v/>
      </c>
      <c r="R6479">
        <f>IF(O6479="Atraso",$K$3-G6479,0)</f>
        <v/>
      </c>
      <c r="S6479">
        <f>IF(R6479&lt;=15,"Até 15",IF(R6479&lt;=30,"Entre 15 e 30",IF(R6479&lt;=60,"Entre 30 e 60",IF(R6479&lt;=90,"Entre 60 e 90",IF(R6479&lt;=120,"Entre 90 e 120",IF(R6479&lt;=150,"Entre 120 e 150",IF(R6479&lt;=180,"Entre 150 e 180","Superior a 180")))))))</f>
        <v/>
      </c>
    </row>
    <row r="6480">
      <c r="A6480" t="inlineStr">
        <is>
          <t>Q027L05</t>
        </is>
      </c>
      <c r="B6480" t="inlineStr">
        <is>
          <t>SIMONE CRISTINA MACERA PALMOS</t>
        </is>
      </c>
      <c r="C6480" t="n">
        <v>1</v>
      </c>
      <c r="D6480" t="inlineStr">
        <is>
          <t>IPCA</t>
        </is>
      </c>
      <c r="E6480" t="n">
        <v>0.009488792934583046</v>
      </c>
      <c r="F6480" t="inlineStr">
        <is>
          <t>MENSAL</t>
        </is>
      </c>
      <c r="G6480" t="n">
        <v>45371</v>
      </c>
      <c r="H6480" t="n">
        <v>45371</v>
      </c>
      <c r="I6480" t="n">
        <v>52</v>
      </c>
      <c r="J6480" t="inlineStr">
        <is>
          <t>CARTEIRA</t>
        </is>
      </c>
      <c r="K6480" t="inlineStr">
        <is>
          <t>CONTRATO</t>
        </is>
      </c>
      <c r="L6480" t="n">
        <v>3739.36</v>
      </c>
      <c r="M6480" t="inlineStr">
        <is>
          <t>IBIRAPITANGA FASE 3</t>
        </is>
      </c>
      <c r="N6480" s="142">
        <f>DATE(YEAR(G6480),MONTH(G6480),1)</f>
        <v/>
      </c>
      <c r="O6480" s="132">
        <f>IF(G6480&gt;$K$3,"Futuro","Atraso")</f>
        <v/>
      </c>
      <c r="P6480">
        <f>12*(YEAR(G6480)-YEAR($K$3))+(MONTH(G6480)-MONTH($K$3))</f>
        <v/>
      </c>
      <c r="Q6480" s="366">
        <f>IF(M6480="IBIRAPITANGA FASE 3",IF(O6480="Atraso",L6480,L6480/(1+$I$2)^P6480),IF(O6480="Atraso",L6480,L6480/(1+$I$1)^P6480))</f>
        <v/>
      </c>
      <c r="R6480">
        <f>IF(O6480="Atraso",$K$3-G6480,0)</f>
        <v/>
      </c>
      <c r="S6480">
        <f>IF(R6480&lt;=15,"Até 15",IF(R6480&lt;=30,"Entre 15 e 30",IF(R6480&lt;=60,"Entre 30 e 60",IF(R6480&lt;=90,"Entre 60 e 90",IF(R6480&lt;=120,"Entre 90 e 120",IF(R6480&lt;=150,"Entre 120 e 150",IF(R6480&lt;=180,"Entre 150 e 180","Superior a 180")))))))</f>
        <v/>
      </c>
    </row>
    <row r="6481">
      <c r="A6481" t="inlineStr">
        <is>
          <t>Q027L05</t>
        </is>
      </c>
      <c r="B6481" t="inlineStr">
        <is>
          <t>SIMONE CRISTINA MACERA PALMOS</t>
        </is>
      </c>
      <c r="C6481" t="n">
        <v>1</v>
      </c>
      <c r="D6481" t="inlineStr">
        <is>
          <t>IPCA</t>
        </is>
      </c>
      <c r="E6481" t="n">
        <v>0.009488792934583046</v>
      </c>
      <c r="F6481" t="inlineStr">
        <is>
          <t>MENSAL</t>
        </is>
      </c>
      <c r="G6481" t="n">
        <v>45402</v>
      </c>
      <c r="H6481" t="n">
        <v>45402</v>
      </c>
      <c r="I6481" t="n">
        <v>53</v>
      </c>
      <c r="J6481" t="inlineStr">
        <is>
          <t>CARTEIRA</t>
        </is>
      </c>
      <c r="K6481" t="inlineStr">
        <is>
          <t>CONTRATO</t>
        </is>
      </c>
      <c r="L6481" t="n">
        <v>3739.36</v>
      </c>
      <c r="M6481" t="inlineStr">
        <is>
          <t>IBIRAPITANGA FASE 3</t>
        </is>
      </c>
      <c r="N6481" s="142">
        <f>DATE(YEAR(G6481),MONTH(G6481),1)</f>
        <v/>
      </c>
      <c r="O6481" s="132">
        <f>IF(G6481&gt;$K$3,"Futuro","Atraso")</f>
        <v/>
      </c>
      <c r="P6481">
        <f>12*(YEAR(G6481)-YEAR($K$3))+(MONTH(G6481)-MONTH($K$3))</f>
        <v/>
      </c>
      <c r="Q6481" s="366">
        <f>IF(M6481="IBIRAPITANGA FASE 3",IF(O6481="Atraso",L6481,L6481/(1+$I$2)^P6481),IF(O6481="Atraso",L6481,L6481/(1+$I$1)^P6481))</f>
        <v/>
      </c>
      <c r="R6481">
        <f>IF(O6481="Atraso",$K$3-G6481,0)</f>
        <v/>
      </c>
      <c r="S6481">
        <f>IF(R6481&lt;=15,"Até 15",IF(R6481&lt;=30,"Entre 15 e 30",IF(R6481&lt;=60,"Entre 30 e 60",IF(R6481&lt;=90,"Entre 60 e 90",IF(R6481&lt;=120,"Entre 90 e 120",IF(R6481&lt;=150,"Entre 120 e 150",IF(R6481&lt;=180,"Entre 150 e 180","Superior a 180")))))))</f>
        <v/>
      </c>
    </row>
    <row r="6482">
      <c r="A6482" t="inlineStr">
        <is>
          <t>Q027L05</t>
        </is>
      </c>
      <c r="B6482" t="inlineStr">
        <is>
          <t>SIMONE CRISTINA MACERA PALMOS</t>
        </is>
      </c>
      <c r="C6482" t="n">
        <v>1</v>
      </c>
      <c r="D6482" t="inlineStr">
        <is>
          <t>IPCA</t>
        </is>
      </c>
      <c r="E6482" t="n">
        <v>0.009488792934583046</v>
      </c>
      <c r="F6482" t="inlineStr">
        <is>
          <t>MENSAL</t>
        </is>
      </c>
      <c r="G6482" t="n">
        <v>45432</v>
      </c>
      <c r="H6482" t="n">
        <v>45432</v>
      </c>
      <c r="I6482" t="n">
        <v>54</v>
      </c>
      <c r="J6482" t="inlineStr">
        <is>
          <t>CARTEIRA</t>
        </is>
      </c>
      <c r="K6482" t="inlineStr">
        <is>
          <t>CONTRATO</t>
        </is>
      </c>
      <c r="L6482" t="n">
        <v>3739.36</v>
      </c>
      <c r="M6482" t="inlineStr">
        <is>
          <t>IBIRAPITANGA FASE 3</t>
        </is>
      </c>
      <c r="N6482" s="142">
        <f>DATE(YEAR(G6482),MONTH(G6482),1)</f>
        <v/>
      </c>
      <c r="O6482" s="132">
        <f>IF(G6482&gt;$K$3,"Futuro","Atraso")</f>
        <v/>
      </c>
      <c r="P6482">
        <f>12*(YEAR(G6482)-YEAR($K$3))+(MONTH(G6482)-MONTH($K$3))</f>
        <v/>
      </c>
      <c r="Q6482" s="366">
        <f>IF(M6482="IBIRAPITANGA FASE 3",IF(O6482="Atraso",L6482,L6482/(1+$I$2)^P6482),IF(O6482="Atraso",L6482,L6482/(1+$I$1)^P6482))</f>
        <v/>
      </c>
      <c r="R6482">
        <f>IF(O6482="Atraso",$K$3-G6482,0)</f>
        <v/>
      </c>
      <c r="S6482">
        <f>IF(R6482&lt;=15,"Até 15",IF(R6482&lt;=30,"Entre 15 e 30",IF(R6482&lt;=60,"Entre 30 e 60",IF(R6482&lt;=90,"Entre 60 e 90",IF(R6482&lt;=120,"Entre 90 e 120",IF(R6482&lt;=150,"Entre 120 e 150",IF(R6482&lt;=180,"Entre 150 e 180","Superior a 180")))))))</f>
        <v/>
      </c>
    </row>
    <row r="6483">
      <c r="A6483" t="inlineStr">
        <is>
          <t>Q027L05</t>
        </is>
      </c>
      <c r="B6483" t="inlineStr">
        <is>
          <t>SIMONE CRISTINA MACERA PALMOS</t>
        </is>
      </c>
      <c r="C6483" t="n">
        <v>1</v>
      </c>
      <c r="D6483" t="inlineStr">
        <is>
          <t>IPCA</t>
        </is>
      </c>
      <c r="E6483" t="n">
        <v>0.009488792934583046</v>
      </c>
      <c r="F6483" t="inlineStr">
        <is>
          <t>MENSAL</t>
        </is>
      </c>
      <c r="G6483" t="n">
        <v>45463</v>
      </c>
      <c r="H6483" t="n">
        <v>45463</v>
      </c>
      <c r="I6483" t="n">
        <v>55</v>
      </c>
      <c r="J6483" t="inlineStr">
        <is>
          <t>CARTEIRA</t>
        </is>
      </c>
      <c r="K6483" t="inlineStr">
        <is>
          <t>CONTRATO</t>
        </is>
      </c>
      <c r="L6483" t="n">
        <v>3739.36</v>
      </c>
      <c r="M6483" t="inlineStr">
        <is>
          <t>IBIRAPITANGA FASE 3</t>
        </is>
      </c>
      <c r="N6483" s="142">
        <f>DATE(YEAR(G6483),MONTH(G6483),1)</f>
        <v/>
      </c>
      <c r="O6483" s="132">
        <f>IF(G6483&gt;$K$3,"Futuro","Atraso")</f>
        <v/>
      </c>
      <c r="P6483">
        <f>12*(YEAR(G6483)-YEAR($K$3))+(MONTH(G6483)-MONTH($K$3))</f>
        <v/>
      </c>
      <c r="Q6483" s="366">
        <f>IF(M6483="IBIRAPITANGA FASE 3",IF(O6483="Atraso",L6483,L6483/(1+$I$2)^P6483),IF(O6483="Atraso",L6483,L6483/(1+$I$1)^P6483))</f>
        <v/>
      </c>
      <c r="R6483">
        <f>IF(O6483="Atraso",$K$3-G6483,0)</f>
        <v/>
      </c>
      <c r="S6483">
        <f>IF(R6483&lt;=15,"Até 15",IF(R6483&lt;=30,"Entre 15 e 30",IF(R6483&lt;=60,"Entre 30 e 60",IF(R6483&lt;=90,"Entre 60 e 90",IF(R6483&lt;=120,"Entre 90 e 120",IF(R6483&lt;=150,"Entre 120 e 150",IF(R6483&lt;=180,"Entre 150 e 180","Superior a 180")))))))</f>
        <v/>
      </c>
    </row>
    <row r="6484">
      <c r="A6484" t="inlineStr">
        <is>
          <t>Q027L05</t>
        </is>
      </c>
      <c r="B6484" t="inlineStr">
        <is>
          <t>SIMONE CRISTINA MACERA PALMOS</t>
        </is>
      </c>
      <c r="C6484" t="n">
        <v>1</v>
      </c>
      <c r="D6484" t="inlineStr">
        <is>
          <t>IPCA</t>
        </is>
      </c>
      <c r="E6484" t="n">
        <v>0.009488792934583046</v>
      </c>
      <c r="F6484" t="inlineStr">
        <is>
          <t>MENSAL</t>
        </is>
      </c>
      <c r="G6484" t="n">
        <v>45493</v>
      </c>
      <c r="H6484" t="n">
        <v>45493</v>
      </c>
      <c r="I6484" t="n">
        <v>56</v>
      </c>
      <c r="J6484" t="inlineStr">
        <is>
          <t>CARTEIRA</t>
        </is>
      </c>
      <c r="K6484" t="inlineStr">
        <is>
          <t>CONTRATO</t>
        </is>
      </c>
      <c r="L6484" t="n">
        <v>3739.36</v>
      </c>
      <c r="M6484" t="inlineStr">
        <is>
          <t>IBIRAPITANGA FASE 3</t>
        </is>
      </c>
      <c r="N6484" s="142">
        <f>DATE(YEAR(G6484),MONTH(G6484),1)</f>
        <v/>
      </c>
      <c r="O6484" s="132">
        <f>IF(G6484&gt;$K$3,"Futuro","Atraso")</f>
        <v/>
      </c>
      <c r="P6484">
        <f>12*(YEAR(G6484)-YEAR($K$3))+(MONTH(G6484)-MONTH($K$3))</f>
        <v/>
      </c>
      <c r="Q6484" s="366">
        <f>IF(M6484="IBIRAPITANGA FASE 3",IF(O6484="Atraso",L6484,L6484/(1+$I$2)^P6484),IF(O6484="Atraso",L6484,L6484/(1+$I$1)^P6484))</f>
        <v/>
      </c>
      <c r="R6484">
        <f>IF(O6484="Atraso",$K$3-G6484,0)</f>
        <v/>
      </c>
      <c r="S6484">
        <f>IF(R6484&lt;=15,"Até 15",IF(R6484&lt;=30,"Entre 15 e 30",IF(R6484&lt;=60,"Entre 30 e 60",IF(R6484&lt;=90,"Entre 60 e 90",IF(R6484&lt;=120,"Entre 90 e 120",IF(R6484&lt;=150,"Entre 120 e 150",IF(R6484&lt;=180,"Entre 150 e 180","Superior a 180")))))))</f>
        <v/>
      </c>
    </row>
    <row r="6485">
      <c r="A6485" t="inlineStr">
        <is>
          <t>Q027L05</t>
        </is>
      </c>
      <c r="B6485" t="inlineStr">
        <is>
          <t>SIMONE CRISTINA MACERA PALMOS</t>
        </is>
      </c>
      <c r="C6485" t="n">
        <v>1</v>
      </c>
      <c r="D6485" t="inlineStr">
        <is>
          <t>IPCA</t>
        </is>
      </c>
      <c r="E6485" t="n">
        <v>0.009488792934583046</v>
      </c>
      <c r="F6485" t="inlineStr">
        <is>
          <t>MENSAL</t>
        </is>
      </c>
      <c r="G6485" t="n">
        <v>45524</v>
      </c>
      <c r="H6485" t="n">
        <v>45524</v>
      </c>
      <c r="I6485" t="n">
        <v>57</v>
      </c>
      <c r="J6485" t="inlineStr">
        <is>
          <t>CARTEIRA</t>
        </is>
      </c>
      <c r="K6485" t="inlineStr">
        <is>
          <t>CONTRATO</t>
        </is>
      </c>
      <c r="L6485" t="n">
        <v>3739.36</v>
      </c>
      <c r="M6485" t="inlineStr">
        <is>
          <t>IBIRAPITANGA FASE 3</t>
        </is>
      </c>
      <c r="N6485" s="142">
        <f>DATE(YEAR(G6485),MONTH(G6485),1)</f>
        <v/>
      </c>
      <c r="O6485" s="132">
        <f>IF(G6485&gt;$K$3,"Futuro","Atraso")</f>
        <v/>
      </c>
      <c r="P6485">
        <f>12*(YEAR(G6485)-YEAR($K$3))+(MONTH(G6485)-MONTH($K$3))</f>
        <v/>
      </c>
      <c r="Q6485" s="366">
        <f>IF(M6485="IBIRAPITANGA FASE 3",IF(O6485="Atraso",L6485,L6485/(1+$I$2)^P6485),IF(O6485="Atraso",L6485,L6485/(1+$I$1)^P6485))</f>
        <v/>
      </c>
      <c r="R6485">
        <f>IF(O6485="Atraso",$K$3-G6485,0)</f>
        <v/>
      </c>
      <c r="S6485">
        <f>IF(R6485&lt;=15,"Até 15",IF(R6485&lt;=30,"Entre 15 e 30",IF(R6485&lt;=60,"Entre 30 e 60",IF(R6485&lt;=90,"Entre 60 e 90",IF(R6485&lt;=120,"Entre 90 e 120",IF(R6485&lt;=150,"Entre 120 e 150",IF(R6485&lt;=180,"Entre 150 e 180","Superior a 180")))))))</f>
        <v/>
      </c>
    </row>
    <row r="6486">
      <c r="A6486" t="inlineStr">
        <is>
          <t>Q027L05</t>
        </is>
      </c>
      <c r="B6486" t="inlineStr">
        <is>
          <t>SIMONE CRISTINA MACERA PALMOS</t>
        </is>
      </c>
      <c r="C6486" t="n">
        <v>1</v>
      </c>
      <c r="D6486" t="inlineStr">
        <is>
          <t>IPCA</t>
        </is>
      </c>
      <c r="E6486" t="n">
        <v>0.009488792934583046</v>
      </c>
      <c r="F6486" t="inlineStr">
        <is>
          <t>MENSAL</t>
        </is>
      </c>
      <c r="G6486" t="n">
        <v>45555</v>
      </c>
      <c r="H6486" t="n">
        <v>45555</v>
      </c>
      <c r="I6486" t="n">
        <v>58</v>
      </c>
      <c r="J6486" t="inlineStr">
        <is>
          <t>CARTEIRA</t>
        </is>
      </c>
      <c r="K6486" t="inlineStr">
        <is>
          <t>CONTRATO</t>
        </is>
      </c>
      <c r="L6486" t="n">
        <v>3739.36</v>
      </c>
      <c r="M6486" t="inlineStr">
        <is>
          <t>IBIRAPITANGA FASE 3</t>
        </is>
      </c>
      <c r="N6486" s="142">
        <f>DATE(YEAR(G6486),MONTH(G6486),1)</f>
        <v/>
      </c>
      <c r="O6486" s="132">
        <f>IF(G6486&gt;$K$3,"Futuro","Atraso")</f>
        <v/>
      </c>
      <c r="P6486">
        <f>12*(YEAR(G6486)-YEAR($K$3))+(MONTH(G6486)-MONTH($K$3))</f>
        <v/>
      </c>
      <c r="Q6486" s="366">
        <f>IF(M6486="IBIRAPITANGA FASE 3",IF(O6486="Atraso",L6486,L6486/(1+$I$2)^P6486),IF(O6486="Atraso",L6486,L6486/(1+$I$1)^P6486))</f>
        <v/>
      </c>
      <c r="R6486">
        <f>IF(O6486="Atraso",$K$3-G6486,0)</f>
        <v/>
      </c>
      <c r="S6486">
        <f>IF(R6486&lt;=15,"Até 15",IF(R6486&lt;=30,"Entre 15 e 30",IF(R6486&lt;=60,"Entre 30 e 60",IF(R6486&lt;=90,"Entre 60 e 90",IF(R6486&lt;=120,"Entre 90 e 120",IF(R6486&lt;=150,"Entre 120 e 150",IF(R6486&lt;=180,"Entre 150 e 180","Superior a 180")))))))</f>
        <v/>
      </c>
    </row>
    <row r="6487">
      <c r="A6487" t="inlineStr">
        <is>
          <t>Q027L05</t>
        </is>
      </c>
      <c r="B6487" t="inlineStr">
        <is>
          <t>SIMONE CRISTINA MACERA PALMOS</t>
        </is>
      </c>
      <c r="C6487" t="n">
        <v>1</v>
      </c>
      <c r="D6487" t="inlineStr">
        <is>
          <t>IPCA</t>
        </is>
      </c>
      <c r="E6487" t="n">
        <v>0.009488792934583046</v>
      </c>
      <c r="F6487" t="inlineStr">
        <is>
          <t>MENSAL</t>
        </is>
      </c>
      <c r="G6487" t="n">
        <v>45585</v>
      </c>
      <c r="H6487" t="n">
        <v>45585</v>
      </c>
      <c r="I6487" t="n">
        <v>59</v>
      </c>
      <c r="J6487" t="inlineStr">
        <is>
          <t>CARTEIRA</t>
        </is>
      </c>
      <c r="K6487" t="inlineStr">
        <is>
          <t>CONTRATO</t>
        </is>
      </c>
      <c r="L6487" t="n">
        <v>3739.36</v>
      </c>
      <c r="M6487" t="inlineStr">
        <is>
          <t>IBIRAPITANGA FASE 3</t>
        </is>
      </c>
      <c r="N6487" s="142">
        <f>DATE(YEAR(G6487),MONTH(G6487),1)</f>
        <v/>
      </c>
      <c r="O6487" s="132">
        <f>IF(G6487&gt;$K$3,"Futuro","Atraso")</f>
        <v/>
      </c>
      <c r="P6487">
        <f>12*(YEAR(G6487)-YEAR($K$3))+(MONTH(G6487)-MONTH($K$3))</f>
        <v/>
      </c>
      <c r="Q6487" s="366">
        <f>IF(M6487="IBIRAPITANGA FASE 3",IF(O6487="Atraso",L6487,L6487/(1+$I$2)^P6487),IF(O6487="Atraso",L6487,L6487/(1+$I$1)^P6487))</f>
        <v/>
      </c>
      <c r="R6487">
        <f>IF(O6487="Atraso",$K$3-G6487,0)</f>
        <v/>
      </c>
      <c r="S6487">
        <f>IF(R6487&lt;=15,"Até 15",IF(R6487&lt;=30,"Entre 15 e 30",IF(R6487&lt;=60,"Entre 30 e 60",IF(R6487&lt;=90,"Entre 60 e 90",IF(R6487&lt;=120,"Entre 90 e 120",IF(R6487&lt;=150,"Entre 120 e 150",IF(R6487&lt;=180,"Entre 150 e 180","Superior a 180")))))))</f>
        <v/>
      </c>
    </row>
    <row r="6488">
      <c r="A6488" t="inlineStr">
        <is>
          <t>Q027L05</t>
        </is>
      </c>
      <c r="B6488" t="inlineStr">
        <is>
          <t>SIMONE CRISTINA MACERA PALMOS</t>
        </is>
      </c>
      <c r="C6488" t="n">
        <v>1</v>
      </c>
      <c r="D6488" t="inlineStr">
        <is>
          <t>IPCA</t>
        </is>
      </c>
      <c r="E6488" t="n">
        <v>0.009488792934583046</v>
      </c>
      <c r="F6488" t="inlineStr">
        <is>
          <t>MENSAL</t>
        </is>
      </c>
      <c r="G6488" t="n">
        <v>45616</v>
      </c>
      <c r="H6488" t="n">
        <v>45616</v>
      </c>
      <c r="I6488" t="n">
        <v>60</v>
      </c>
      <c r="J6488" t="inlineStr">
        <is>
          <t>CARTEIRA</t>
        </is>
      </c>
      <c r="K6488" t="inlineStr">
        <is>
          <t>CONTRATO</t>
        </is>
      </c>
      <c r="L6488" t="n">
        <v>3739.36</v>
      </c>
      <c r="M6488" t="inlineStr">
        <is>
          <t>IBIRAPITANGA FASE 3</t>
        </is>
      </c>
      <c r="N6488" s="142">
        <f>DATE(YEAR(G6488),MONTH(G6488),1)</f>
        <v/>
      </c>
      <c r="O6488" s="132">
        <f>IF(G6488&gt;$K$3,"Futuro","Atraso")</f>
        <v/>
      </c>
      <c r="P6488">
        <f>12*(YEAR(G6488)-YEAR($K$3))+(MONTH(G6488)-MONTH($K$3))</f>
        <v/>
      </c>
      <c r="Q6488" s="366">
        <f>IF(M6488="IBIRAPITANGA FASE 3",IF(O6488="Atraso",L6488,L6488/(1+$I$2)^P6488),IF(O6488="Atraso",L6488,L6488/(1+$I$1)^P6488))</f>
        <v/>
      </c>
      <c r="R6488">
        <f>IF(O6488="Atraso",$K$3-G6488,0)</f>
        <v/>
      </c>
      <c r="S6488">
        <f>IF(R6488&lt;=15,"Até 15",IF(R6488&lt;=30,"Entre 15 e 30",IF(R6488&lt;=60,"Entre 30 e 60",IF(R6488&lt;=90,"Entre 60 e 90",IF(R6488&lt;=120,"Entre 90 e 120",IF(R6488&lt;=150,"Entre 120 e 150",IF(R6488&lt;=180,"Entre 150 e 180","Superior a 180")))))))</f>
        <v/>
      </c>
    </row>
    <row r="6489">
      <c r="A6489" t="inlineStr">
        <is>
          <t>Q027L05</t>
        </is>
      </c>
      <c r="B6489" t="inlineStr">
        <is>
          <t>SIMONE CRISTINA MACERA PALMOS</t>
        </is>
      </c>
      <c r="C6489" t="n">
        <v>1</v>
      </c>
      <c r="D6489" t="inlineStr">
        <is>
          <t>IPCA</t>
        </is>
      </c>
      <c r="E6489" t="n">
        <v>0.009488792934583046</v>
      </c>
      <c r="F6489" t="inlineStr">
        <is>
          <t>MENSAL</t>
        </is>
      </c>
      <c r="G6489" t="n">
        <v>45616</v>
      </c>
      <c r="H6489" t="n">
        <v>45616</v>
      </c>
      <c r="I6489" t="n">
        <v>5</v>
      </c>
      <c r="J6489" t="inlineStr">
        <is>
          <t>CARTEIRA</t>
        </is>
      </c>
      <c r="K6489" t="inlineStr">
        <is>
          <t>CONTRATO</t>
        </is>
      </c>
      <c r="L6489" t="n">
        <v>20267.02</v>
      </c>
      <c r="M6489" t="inlineStr">
        <is>
          <t>IBIRAPITANGA FASE 3</t>
        </is>
      </c>
      <c r="N6489" s="142">
        <f>DATE(YEAR(G6489),MONTH(G6489),1)</f>
        <v/>
      </c>
      <c r="O6489" s="132">
        <f>IF(G6489&gt;$K$3,"Futuro","Atraso")</f>
        <v/>
      </c>
      <c r="P6489">
        <f>12*(YEAR(G6489)-YEAR($K$3))+(MONTH(G6489)-MONTH($K$3))</f>
        <v/>
      </c>
      <c r="Q6489" s="366">
        <f>IF(M6489="IBIRAPITANGA FASE 3",IF(O6489="Atraso",L6489,L6489/(1+$I$2)^P6489),IF(O6489="Atraso",L6489,L6489/(1+$I$1)^P6489))</f>
        <v/>
      </c>
      <c r="R6489">
        <f>IF(O6489="Atraso",$K$3-G6489,0)</f>
        <v/>
      </c>
      <c r="S6489">
        <f>IF(R6489&lt;=15,"Até 15",IF(R6489&lt;=30,"Entre 15 e 30",IF(R6489&lt;=60,"Entre 30 e 60",IF(R6489&lt;=90,"Entre 60 e 90",IF(R6489&lt;=120,"Entre 90 e 120",IF(R6489&lt;=150,"Entre 120 e 150",IF(R6489&lt;=180,"Entre 150 e 180","Superior a 180")))))))</f>
        <v/>
      </c>
    </row>
    <row r="6490">
      <c r="A6490" t="inlineStr">
        <is>
          <t>Q028L03</t>
        </is>
      </c>
      <c r="B6490" t="inlineStr">
        <is>
          <t>ENIO ROBERTO YAMAMOTO</t>
        </is>
      </c>
      <c r="C6490" t="n">
        <v>1</v>
      </c>
      <c r="D6490" t="inlineStr">
        <is>
          <t>IPCA</t>
        </is>
      </c>
      <c r="E6490" t="n">
        <v>0</v>
      </c>
      <c r="F6490" t="inlineStr">
        <is>
          <t>MENSAL</t>
        </is>
      </c>
      <c r="G6490" t="n">
        <v>45240</v>
      </c>
      <c r="H6490" t="n">
        <v>45240</v>
      </c>
      <c r="I6490" t="n">
        <v>28</v>
      </c>
      <c r="J6490" t="inlineStr">
        <is>
          <t>CARTEIRA</t>
        </is>
      </c>
      <c r="K6490" t="inlineStr">
        <is>
          <t>CONTRATO</t>
        </is>
      </c>
      <c r="L6490" t="n">
        <v>4742.76</v>
      </c>
      <c r="M6490" t="inlineStr">
        <is>
          <t>IBIRAPITANGA FASE 3</t>
        </is>
      </c>
      <c r="N6490" s="142">
        <f>DATE(YEAR(G6490),MONTH(G6490),1)</f>
        <v/>
      </c>
      <c r="O6490" s="132">
        <f>IF(G6490&gt;$K$3,"Futuro","Atraso")</f>
        <v/>
      </c>
      <c r="P6490">
        <f>12*(YEAR(G6490)-YEAR($K$3))+(MONTH(G6490)-MONTH($K$3))</f>
        <v/>
      </c>
      <c r="Q6490" s="366">
        <f>IF(M6490="IBIRAPITANGA FASE 3",IF(O6490="Atraso",L6490,L6490/(1+$I$2)^P6490),IF(O6490="Atraso",L6490,L6490/(1+$I$1)^P6490))</f>
        <v/>
      </c>
      <c r="R6490">
        <f>IF(O6490="Atraso",$K$3-G6490,0)</f>
        <v/>
      </c>
      <c r="S6490">
        <f>IF(R6490&lt;=15,"Até 15",IF(R6490&lt;=30,"Entre 15 e 30",IF(R6490&lt;=60,"Entre 30 e 60",IF(R6490&lt;=90,"Entre 60 e 90",IF(R6490&lt;=120,"Entre 90 e 120",IF(R6490&lt;=150,"Entre 120 e 150",IF(R6490&lt;=180,"Entre 150 e 180","Superior a 180")))))))</f>
        <v/>
      </c>
    </row>
    <row r="6491">
      <c r="A6491" t="inlineStr">
        <is>
          <t>Q028L03</t>
        </is>
      </c>
      <c r="B6491" t="inlineStr">
        <is>
          <t>ENIO ROBERTO YAMAMOTO</t>
        </is>
      </c>
      <c r="C6491" t="n">
        <v>1</v>
      </c>
      <c r="D6491" t="inlineStr">
        <is>
          <t>IPCA</t>
        </is>
      </c>
      <c r="E6491" t="n">
        <v>0</v>
      </c>
      <c r="F6491" t="inlineStr">
        <is>
          <t>MENSAL</t>
        </is>
      </c>
      <c r="G6491" t="n">
        <v>45270</v>
      </c>
      <c r="H6491" t="n">
        <v>45270</v>
      </c>
      <c r="I6491" t="n">
        <v>29</v>
      </c>
      <c r="J6491" t="inlineStr">
        <is>
          <t>CARTEIRA</t>
        </is>
      </c>
      <c r="K6491" t="inlineStr">
        <is>
          <t>CONTRATO</t>
        </is>
      </c>
      <c r="L6491" t="n">
        <v>4742.76</v>
      </c>
      <c r="M6491" t="inlineStr">
        <is>
          <t>IBIRAPITANGA FASE 3</t>
        </is>
      </c>
      <c r="N6491" s="142">
        <f>DATE(YEAR(G6491),MONTH(G6491),1)</f>
        <v/>
      </c>
      <c r="O6491" s="132">
        <f>IF(G6491&gt;$K$3,"Futuro","Atraso")</f>
        <v/>
      </c>
      <c r="P6491">
        <f>12*(YEAR(G6491)-YEAR($K$3))+(MONTH(G6491)-MONTH($K$3))</f>
        <v/>
      </c>
      <c r="Q6491" s="366">
        <f>IF(M6491="IBIRAPITANGA FASE 3",IF(O6491="Atraso",L6491,L6491/(1+$I$2)^P6491),IF(O6491="Atraso",L6491,L6491/(1+$I$1)^P6491))</f>
        <v/>
      </c>
      <c r="R6491">
        <f>IF(O6491="Atraso",$K$3-G6491,0)</f>
        <v/>
      </c>
      <c r="S6491">
        <f>IF(R6491&lt;=15,"Até 15",IF(R6491&lt;=30,"Entre 15 e 30",IF(R6491&lt;=60,"Entre 30 e 60",IF(R6491&lt;=90,"Entre 60 e 90",IF(R6491&lt;=120,"Entre 90 e 120",IF(R6491&lt;=150,"Entre 120 e 150",IF(R6491&lt;=180,"Entre 150 e 180","Superior a 180")))))))</f>
        <v/>
      </c>
    </row>
    <row r="6492">
      <c r="A6492" t="inlineStr">
        <is>
          <t>Q028L03</t>
        </is>
      </c>
      <c r="B6492" t="inlineStr">
        <is>
          <t>ENIO ROBERTO YAMAMOTO</t>
        </is>
      </c>
      <c r="C6492" t="n">
        <v>1</v>
      </c>
      <c r="D6492" t="inlineStr">
        <is>
          <t>IPCA</t>
        </is>
      </c>
      <c r="E6492" t="n">
        <v>0</v>
      </c>
      <c r="F6492" t="inlineStr">
        <is>
          <t>MENSAL</t>
        </is>
      </c>
      <c r="G6492" t="n">
        <v>45301</v>
      </c>
      <c r="H6492" t="n">
        <v>45301</v>
      </c>
      <c r="I6492" t="n">
        <v>30</v>
      </c>
      <c r="J6492" t="inlineStr">
        <is>
          <t>CARTEIRA</t>
        </is>
      </c>
      <c r="K6492" t="inlineStr">
        <is>
          <t>CONTRATO</t>
        </is>
      </c>
      <c r="L6492" t="n">
        <v>4742.76</v>
      </c>
      <c r="M6492" t="inlineStr">
        <is>
          <t>IBIRAPITANGA FASE 3</t>
        </is>
      </c>
      <c r="N6492" s="142">
        <f>DATE(YEAR(G6492),MONTH(G6492),1)</f>
        <v/>
      </c>
      <c r="O6492" s="132">
        <f>IF(G6492&gt;$K$3,"Futuro","Atraso")</f>
        <v/>
      </c>
      <c r="P6492">
        <f>12*(YEAR(G6492)-YEAR($K$3))+(MONTH(G6492)-MONTH($K$3))</f>
        <v/>
      </c>
      <c r="Q6492" s="366">
        <f>IF(M6492="IBIRAPITANGA FASE 3",IF(O6492="Atraso",L6492,L6492/(1+$I$2)^P6492),IF(O6492="Atraso",L6492,L6492/(1+$I$1)^P6492))</f>
        <v/>
      </c>
      <c r="R6492">
        <f>IF(O6492="Atraso",$K$3-G6492,0)</f>
        <v/>
      </c>
      <c r="S6492">
        <f>IF(R6492&lt;=15,"Até 15",IF(R6492&lt;=30,"Entre 15 e 30",IF(R6492&lt;=60,"Entre 30 e 60",IF(R6492&lt;=90,"Entre 60 e 90",IF(R6492&lt;=120,"Entre 90 e 120",IF(R6492&lt;=150,"Entre 120 e 150",IF(R6492&lt;=180,"Entre 150 e 180","Superior a 180")))))))</f>
        <v/>
      </c>
    </row>
    <row r="6493">
      <c r="A6493" t="inlineStr">
        <is>
          <t>Q028L03</t>
        </is>
      </c>
      <c r="B6493" t="inlineStr">
        <is>
          <t>ENIO ROBERTO YAMAMOTO</t>
        </is>
      </c>
      <c r="C6493" t="n">
        <v>1</v>
      </c>
      <c r="D6493" t="inlineStr">
        <is>
          <t>IPCA</t>
        </is>
      </c>
      <c r="E6493" t="n">
        <v>0</v>
      </c>
      <c r="F6493" t="inlineStr">
        <is>
          <t>MENSAL</t>
        </is>
      </c>
      <c r="G6493" t="n">
        <v>45332</v>
      </c>
      <c r="H6493" t="n">
        <v>45332</v>
      </c>
      <c r="I6493" t="n">
        <v>31</v>
      </c>
      <c r="J6493" t="inlineStr">
        <is>
          <t>CARTEIRA</t>
        </is>
      </c>
      <c r="K6493" t="inlineStr">
        <is>
          <t>CONTRATO</t>
        </is>
      </c>
      <c r="L6493" t="n">
        <v>4742.76</v>
      </c>
      <c r="M6493" t="inlineStr">
        <is>
          <t>IBIRAPITANGA FASE 3</t>
        </is>
      </c>
      <c r="N6493" s="142">
        <f>DATE(YEAR(G6493),MONTH(G6493),1)</f>
        <v/>
      </c>
      <c r="O6493" s="132">
        <f>IF(G6493&gt;$K$3,"Futuro","Atraso")</f>
        <v/>
      </c>
      <c r="P6493">
        <f>12*(YEAR(G6493)-YEAR($K$3))+(MONTH(G6493)-MONTH($K$3))</f>
        <v/>
      </c>
      <c r="Q6493" s="366">
        <f>IF(M6493="IBIRAPITANGA FASE 3",IF(O6493="Atraso",L6493,L6493/(1+$I$2)^P6493),IF(O6493="Atraso",L6493,L6493/(1+$I$1)^P6493))</f>
        <v/>
      </c>
      <c r="R6493">
        <f>IF(O6493="Atraso",$K$3-G6493,0)</f>
        <v/>
      </c>
      <c r="S6493">
        <f>IF(R6493&lt;=15,"Até 15",IF(R6493&lt;=30,"Entre 15 e 30",IF(R6493&lt;=60,"Entre 30 e 60",IF(R6493&lt;=90,"Entre 60 e 90",IF(R6493&lt;=120,"Entre 90 e 120",IF(R6493&lt;=150,"Entre 120 e 150",IF(R6493&lt;=180,"Entre 150 e 180","Superior a 180")))))))</f>
        <v/>
      </c>
    </row>
    <row r="6494">
      <c r="A6494" t="inlineStr">
        <is>
          <t>Q028L03</t>
        </is>
      </c>
      <c r="B6494" t="inlineStr">
        <is>
          <t>ENIO ROBERTO YAMAMOTO</t>
        </is>
      </c>
      <c r="C6494" t="n">
        <v>1</v>
      </c>
      <c r="D6494" t="inlineStr">
        <is>
          <t>IPCA</t>
        </is>
      </c>
      <c r="E6494" t="n">
        <v>0</v>
      </c>
      <c r="F6494" t="inlineStr">
        <is>
          <t>MENSAL</t>
        </is>
      </c>
      <c r="G6494" t="n">
        <v>45361</v>
      </c>
      <c r="H6494" t="n">
        <v>45361</v>
      </c>
      <c r="I6494" t="n">
        <v>32</v>
      </c>
      <c r="J6494" t="inlineStr">
        <is>
          <t>CARTEIRA</t>
        </is>
      </c>
      <c r="K6494" t="inlineStr">
        <is>
          <t>CONTRATO</t>
        </is>
      </c>
      <c r="L6494" t="n">
        <v>4742.76</v>
      </c>
      <c r="M6494" t="inlineStr">
        <is>
          <t>IBIRAPITANGA FASE 3</t>
        </is>
      </c>
      <c r="N6494" s="142">
        <f>DATE(YEAR(G6494),MONTH(G6494),1)</f>
        <v/>
      </c>
      <c r="O6494" s="132">
        <f>IF(G6494&gt;$K$3,"Futuro","Atraso")</f>
        <v/>
      </c>
      <c r="P6494">
        <f>12*(YEAR(G6494)-YEAR($K$3))+(MONTH(G6494)-MONTH($K$3))</f>
        <v/>
      </c>
      <c r="Q6494" s="366">
        <f>IF(M6494="IBIRAPITANGA FASE 3",IF(O6494="Atraso",L6494,L6494/(1+$I$2)^P6494),IF(O6494="Atraso",L6494,L6494/(1+$I$1)^P6494))</f>
        <v/>
      </c>
      <c r="R6494">
        <f>IF(O6494="Atraso",$K$3-G6494,0)</f>
        <v/>
      </c>
      <c r="S6494">
        <f>IF(R6494&lt;=15,"Até 15",IF(R6494&lt;=30,"Entre 15 e 30",IF(R6494&lt;=60,"Entre 30 e 60",IF(R6494&lt;=90,"Entre 60 e 90",IF(R6494&lt;=120,"Entre 90 e 120",IF(R6494&lt;=150,"Entre 120 e 150",IF(R6494&lt;=180,"Entre 150 e 180","Superior a 180")))))))</f>
        <v/>
      </c>
    </row>
    <row r="6495">
      <c r="A6495" t="inlineStr">
        <is>
          <t>Q028L03</t>
        </is>
      </c>
      <c r="B6495" t="inlineStr">
        <is>
          <t>ENIO ROBERTO YAMAMOTO</t>
        </is>
      </c>
      <c r="C6495" t="n">
        <v>1</v>
      </c>
      <c r="D6495" t="inlineStr">
        <is>
          <t>IPCA</t>
        </is>
      </c>
      <c r="E6495" t="n">
        <v>0</v>
      </c>
      <c r="F6495" t="inlineStr">
        <is>
          <t>MENSAL</t>
        </is>
      </c>
      <c r="G6495" t="n">
        <v>45392</v>
      </c>
      <c r="H6495" t="n">
        <v>45392</v>
      </c>
      <c r="I6495" t="n">
        <v>33</v>
      </c>
      <c r="J6495" t="inlineStr">
        <is>
          <t>CARTEIRA</t>
        </is>
      </c>
      <c r="K6495" t="inlineStr">
        <is>
          <t>CONTRATO</t>
        </is>
      </c>
      <c r="L6495" t="n">
        <v>4742.76</v>
      </c>
      <c r="M6495" t="inlineStr">
        <is>
          <t>IBIRAPITANGA FASE 3</t>
        </is>
      </c>
      <c r="N6495" s="142">
        <f>DATE(YEAR(G6495),MONTH(G6495),1)</f>
        <v/>
      </c>
      <c r="O6495" s="132">
        <f>IF(G6495&gt;$K$3,"Futuro","Atraso")</f>
        <v/>
      </c>
      <c r="P6495">
        <f>12*(YEAR(G6495)-YEAR($K$3))+(MONTH(G6495)-MONTH($K$3))</f>
        <v/>
      </c>
      <c r="Q6495" s="366">
        <f>IF(M6495="IBIRAPITANGA FASE 3",IF(O6495="Atraso",L6495,L6495/(1+$I$2)^P6495),IF(O6495="Atraso",L6495,L6495/(1+$I$1)^P6495))</f>
        <v/>
      </c>
      <c r="R6495">
        <f>IF(O6495="Atraso",$K$3-G6495,0)</f>
        <v/>
      </c>
      <c r="S6495">
        <f>IF(R6495&lt;=15,"Até 15",IF(R6495&lt;=30,"Entre 15 e 30",IF(R6495&lt;=60,"Entre 30 e 60",IF(R6495&lt;=90,"Entre 60 e 90",IF(R6495&lt;=120,"Entre 90 e 120",IF(R6495&lt;=150,"Entre 120 e 150",IF(R6495&lt;=180,"Entre 150 e 180","Superior a 180")))))))</f>
        <v/>
      </c>
    </row>
    <row r="6496">
      <c r="A6496" t="inlineStr">
        <is>
          <t>Q028L03</t>
        </is>
      </c>
      <c r="B6496" t="inlineStr">
        <is>
          <t>ENIO ROBERTO YAMAMOTO</t>
        </is>
      </c>
      <c r="C6496" t="n">
        <v>1</v>
      </c>
      <c r="D6496" t="inlineStr">
        <is>
          <t>IPCA</t>
        </is>
      </c>
      <c r="E6496" t="n">
        <v>0</v>
      </c>
      <c r="F6496" t="inlineStr">
        <is>
          <t>MENSAL</t>
        </is>
      </c>
      <c r="G6496" t="n">
        <v>45422</v>
      </c>
      <c r="H6496" t="n">
        <v>45422</v>
      </c>
      <c r="I6496" t="n">
        <v>34</v>
      </c>
      <c r="J6496" t="inlineStr">
        <is>
          <t>CARTEIRA</t>
        </is>
      </c>
      <c r="K6496" t="inlineStr">
        <is>
          <t>CONTRATO</t>
        </is>
      </c>
      <c r="L6496" t="n">
        <v>4742.76</v>
      </c>
      <c r="M6496" t="inlineStr">
        <is>
          <t>IBIRAPITANGA FASE 3</t>
        </is>
      </c>
      <c r="N6496" s="142">
        <f>DATE(YEAR(G6496),MONTH(G6496),1)</f>
        <v/>
      </c>
      <c r="O6496" s="132">
        <f>IF(G6496&gt;$K$3,"Futuro","Atraso")</f>
        <v/>
      </c>
      <c r="P6496">
        <f>12*(YEAR(G6496)-YEAR($K$3))+(MONTH(G6496)-MONTH($K$3))</f>
        <v/>
      </c>
      <c r="Q6496" s="366">
        <f>IF(M6496="IBIRAPITANGA FASE 3",IF(O6496="Atraso",L6496,L6496/(1+$I$2)^P6496),IF(O6496="Atraso",L6496,L6496/(1+$I$1)^P6496))</f>
        <v/>
      </c>
      <c r="R6496">
        <f>IF(O6496="Atraso",$K$3-G6496,0)</f>
        <v/>
      </c>
      <c r="S6496">
        <f>IF(R6496&lt;=15,"Até 15",IF(R6496&lt;=30,"Entre 15 e 30",IF(R6496&lt;=60,"Entre 30 e 60",IF(R6496&lt;=90,"Entre 60 e 90",IF(R6496&lt;=120,"Entre 90 e 120",IF(R6496&lt;=150,"Entre 120 e 150",IF(R6496&lt;=180,"Entre 150 e 180","Superior a 180")))))))</f>
        <v/>
      </c>
    </row>
    <row r="6497">
      <c r="A6497" t="inlineStr">
        <is>
          <t>Q028L03</t>
        </is>
      </c>
      <c r="B6497" t="inlineStr">
        <is>
          <t>ENIO ROBERTO YAMAMOTO</t>
        </is>
      </c>
      <c r="C6497" t="n">
        <v>1</v>
      </c>
      <c r="D6497" t="inlineStr">
        <is>
          <t>IPCA</t>
        </is>
      </c>
      <c r="E6497" t="n">
        <v>0</v>
      </c>
      <c r="F6497" t="inlineStr">
        <is>
          <t>MENSAL</t>
        </is>
      </c>
      <c r="G6497" t="n">
        <v>45453</v>
      </c>
      <c r="H6497" t="n">
        <v>45453</v>
      </c>
      <c r="I6497" t="n">
        <v>35</v>
      </c>
      <c r="J6497" t="inlineStr">
        <is>
          <t>CARTEIRA</t>
        </is>
      </c>
      <c r="K6497" t="inlineStr">
        <is>
          <t>CONTRATO</t>
        </is>
      </c>
      <c r="L6497" t="n">
        <v>4742.76</v>
      </c>
      <c r="M6497" t="inlineStr">
        <is>
          <t>IBIRAPITANGA FASE 3</t>
        </is>
      </c>
      <c r="N6497" s="142">
        <f>DATE(YEAR(G6497),MONTH(G6497),1)</f>
        <v/>
      </c>
      <c r="O6497" s="132">
        <f>IF(G6497&gt;$K$3,"Futuro","Atraso")</f>
        <v/>
      </c>
      <c r="P6497">
        <f>12*(YEAR(G6497)-YEAR($K$3))+(MONTH(G6497)-MONTH($K$3))</f>
        <v/>
      </c>
      <c r="Q6497" s="366">
        <f>IF(M6497="IBIRAPITANGA FASE 3",IF(O6497="Atraso",L6497,L6497/(1+$I$2)^P6497),IF(O6497="Atraso",L6497,L6497/(1+$I$1)^P6497))</f>
        <v/>
      </c>
      <c r="R6497">
        <f>IF(O6497="Atraso",$K$3-G6497,0)</f>
        <v/>
      </c>
      <c r="S6497">
        <f>IF(R6497&lt;=15,"Até 15",IF(R6497&lt;=30,"Entre 15 e 30",IF(R6497&lt;=60,"Entre 30 e 60",IF(R6497&lt;=90,"Entre 60 e 90",IF(R6497&lt;=120,"Entre 90 e 120",IF(R6497&lt;=150,"Entre 120 e 150",IF(R6497&lt;=180,"Entre 150 e 180","Superior a 180")))))))</f>
        <v/>
      </c>
    </row>
    <row r="6498">
      <c r="A6498" t="inlineStr">
        <is>
          <t>Q028L03</t>
        </is>
      </c>
      <c r="B6498" t="inlineStr">
        <is>
          <t>ENIO ROBERTO YAMAMOTO</t>
        </is>
      </c>
      <c r="C6498" t="n">
        <v>1</v>
      </c>
      <c r="D6498" t="inlineStr">
        <is>
          <t>IPCA</t>
        </is>
      </c>
      <c r="E6498" t="n">
        <v>0</v>
      </c>
      <c r="F6498" t="inlineStr">
        <is>
          <t>MENSAL</t>
        </is>
      </c>
      <c r="G6498" t="n">
        <v>45453</v>
      </c>
      <c r="H6498" t="n">
        <v>45453</v>
      </c>
      <c r="I6498" t="n">
        <v>3</v>
      </c>
      <c r="J6498" t="inlineStr">
        <is>
          <t>CARTEIRA</t>
        </is>
      </c>
      <c r="K6498" t="inlineStr">
        <is>
          <t>CONTRATO</t>
        </is>
      </c>
      <c r="L6498" t="n">
        <v>17511.75</v>
      </c>
      <c r="M6498" t="inlineStr">
        <is>
          <t>IBIRAPITANGA FASE 3</t>
        </is>
      </c>
      <c r="N6498" s="142">
        <f>DATE(YEAR(G6498),MONTH(G6498),1)</f>
        <v/>
      </c>
      <c r="O6498" s="132">
        <f>IF(G6498&gt;$K$3,"Futuro","Atraso")</f>
        <v/>
      </c>
      <c r="P6498">
        <f>12*(YEAR(G6498)-YEAR($K$3))+(MONTH(G6498)-MONTH($K$3))</f>
        <v/>
      </c>
      <c r="Q6498" s="366">
        <f>IF(M6498="IBIRAPITANGA FASE 3",IF(O6498="Atraso",L6498,L6498/(1+$I$2)^P6498),IF(O6498="Atraso",L6498,L6498/(1+$I$1)^P6498))</f>
        <v/>
      </c>
      <c r="R6498">
        <f>IF(O6498="Atraso",$K$3-G6498,0)</f>
        <v/>
      </c>
      <c r="S6498">
        <f>IF(R6498&lt;=15,"Até 15",IF(R6498&lt;=30,"Entre 15 e 30",IF(R6498&lt;=60,"Entre 30 e 60",IF(R6498&lt;=90,"Entre 60 e 90",IF(R6498&lt;=120,"Entre 90 e 120",IF(R6498&lt;=150,"Entre 120 e 150",IF(R6498&lt;=180,"Entre 150 e 180","Superior a 180")))))))</f>
        <v/>
      </c>
    </row>
    <row r="6499">
      <c r="A6499" t="inlineStr">
        <is>
          <t>Q028L03</t>
        </is>
      </c>
      <c r="B6499" t="inlineStr">
        <is>
          <t>ENIO ROBERTO YAMAMOTO</t>
        </is>
      </c>
      <c r="C6499" t="n">
        <v>1</v>
      </c>
      <c r="D6499" t="inlineStr">
        <is>
          <t>IPCA</t>
        </is>
      </c>
      <c r="E6499" t="n">
        <v>0</v>
      </c>
      <c r="F6499" t="inlineStr">
        <is>
          <t>MENSAL</t>
        </is>
      </c>
      <c r="G6499" t="n">
        <v>45483</v>
      </c>
      <c r="H6499" t="n">
        <v>45483</v>
      </c>
      <c r="I6499" t="n">
        <v>36</v>
      </c>
      <c r="J6499" t="inlineStr">
        <is>
          <t>CARTEIRA</t>
        </is>
      </c>
      <c r="K6499" t="inlineStr">
        <is>
          <t>CONTRATO</t>
        </is>
      </c>
      <c r="L6499" t="n">
        <v>4742.76</v>
      </c>
      <c r="M6499" t="inlineStr">
        <is>
          <t>IBIRAPITANGA FASE 3</t>
        </is>
      </c>
      <c r="N6499" s="142">
        <f>DATE(YEAR(G6499),MONTH(G6499),1)</f>
        <v/>
      </c>
      <c r="O6499" s="132">
        <f>IF(G6499&gt;$K$3,"Futuro","Atraso")</f>
        <v/>
      </c>
      <c r="P6499">
        <f>12*(YEAR(G6499)-YEAR($K$3))+(MONTH(G6499)-MONTH($K$3))</f>
        <v/>
      </c>
      <c r="Q6499" s="366">
        <f>IF(M6499="IBIRAPITANGA FASE 3",IF(O6499="Atraso",L6499,L6499/(1+$I$2)^P6499),IF(O6499="Atraso",L6499,L6499/(1+$I$1)^P6499))</f>
        <v/>
      </c>
      <c r="R6499">
        <f>IF(O6499="Atraso",$K$3-G6499,0)</f>
        <v/>
      </c>
      <c r="S6499">
        <f>IF(R6499&lt;=15,"Até 15",IF(R6499&lt;=30,"Entre 15 e 30",IF(R6499&lt;=60,"Entre 30 e 60",IF(R6499&lt;=90,"Entre 60 e 90",IF(R6499&lt;=120,"Entre 90 e 120",IF(R6499&lt;=150,"Entre 120 e 150",IF(R6499&lt;=180,"Entre 150 e 180","Superior a 180")))))))</f>
        <v/>
      </c>
    </row>
    <row r="6500">
      <c r="A6500" t="inlineStr">
        <is>
          <t>Q028L03</t>
        </is>
      </c>
      <c r="B6500" t="inlineStr">
        <is>
          <t>ENIO ROBERTO YAMAMOTO</t>
        </is>
      </c>
      <c r="C6500" t="n">
        <v>1</v>
      </c>
      <c r="D6500" t="inlineStr">
        <is>
          <t>IPCA</t>
        </is>
      </c>
      <c r="E6500" t="n">
        <v>0</v>
      </c>
      <c r="F6500" t="inlineStr">
        <is>
          <t>MENSAL</t>
        </is>
      </c>
      <c r="G6500" t="n">
        <v>45514</v>
      </c>
      <c r="H6500" t="n">
        <v>45514</v>
      </c>
      <c r="I6500" t="n">
        <v>37</v>
      </c>
      <c r="J6500" t="inlineStr">
        <is>
          <t>CARTEIRA</t>
        </is>
      </c>
      <c r="K6500" t="inlineStr">
        <is>
          <t>CONTRATO</t>
        </is>
      </c>
      <c r="L6500" t="n">
        <v>4742.76</v>
      </c>
      <c r="M6500" t="inlineStr">
        <is>
          <t>IBIRAPITANGA FASE 3</t>
        </is>
      </c>
      <c r="N6500" s="142">
        <f>DATE(YEAR(G6500),MONTH(G6500),1)</f>
        <v/>
      </c>
      <c r="O6500" s="132">
        <f>IF(G6500&gt;$K$3,"Futuro","Atraso")</f>
        <v/>
      </c>
      <c r="P6500">
        <f>12*(YEAR(G6500)-YEAR($K$3))+(MONTH(G6500)-MONTH($K$3))</f>
        <v/>
      </c>
      <c r="Q6500" s="366">
        <f>IF(M6500="IBIRAPITANGA FASE 3",IF(O6500="Atraso",L6500,L6500/(1+$I$2)^P6500),IF(O6500="Atraso",L6500,L6500/(1+$I$1)^P6500))</f>
        <v/>
      </c>
      <c r="R6500">
        <f>IF(O6500="Atraso",$K$3-G6500,0)</f>
        <v/>
      </c>
      <c r="S6500">
        <f>IF(R6500&lt;=15,"Até 15",IF(R6500&lt;=30,"Entre 15 e 30",IF(R6500&lt;=60,"Entre 30 e 60",IF(R6500&lt;=90,"Entre 60 e 90",IF(R6500&lt;=120,"Entre 90 e 120",IF(R6500&lt;=150,"Entre 120 e 150",IF(R6500&lt;=180,"Entre 150 e 180","Superior a 180")))))))</f>
        <v/>
      </c>
    </row>
    <row r="6501">
      <c r="A6501" t="inlineStr">
        <is>
          <t>Q028L03</t>
        </is>
      </c>
      <c r="B6501" t="inlineStr">
        <is>
          <t>ENIO ROBERTO YAMAMOTO</t>
        </is>
      </c>
      <c r="C6501" t="n">
        <v>1</v>
      </c>
      <c r="D6501" t="inlineStr">
        <is>
          <t>IPCA</t>
        </is>
      </c>
      <c r="E6501" t="n">
        <v>0</v>
      </c>
      <c r="F6501" t="inlineStr">
        <is>
          <t>MENSAL</t>
        </is>
      </c>
      <c r="G6501" t="n">
        <v>45545</v>
      </c>
      <c r="H6501" t="n">
        <v>45545</v>
      </c>
      <c r="I6501" t="n">
        <v>38</v>
      </c>
      <c r="J6501" t="inlineStr">
        <is>
          <t>CARTEIRA</t>
        </is>
      </c>
      <c r="K6501" t="inlineStr">
        <is>
          <t>CONTRATO</t>
        </is>
      </c>
      <c r="L6501" t="n">
        <v>4742.76</v>
      </c>
      <c r="M6501" t="inlineStr">
        <is>
          <t>IBIRAPITANGA FASE 3</t>
        </is>
      </c>
      <c r="N6501" s="142">
        <f>DATE(YEAR(G6501),MONTH(G6501),1)</f>
        <v/>
      </c>
      <c r="O6501" s="132">
        <f>IF(G6501&gt;$K$3,"Futuro","Atraso")</f>
        <v/>
      </c>
      <c r="P6501">
        <f>12*(YEAR(G6501)-YEAR($K$3))+(MONTH(G6501)-MONTH($K$3))</f>
        <v/>
      </c>
      <c r="Q6501" s="366">
        <f>IF(M6501="IBIRAPITANGA FASE 3",IF(O6501="Atraso",L6501,L6501/(1+$I$2)^P6501),IF(O6501="Atraso",L6501,L6501/(1+$I$1)^P6501))</f>
        <v/>
      </c>
      <c r="R6501">
        <f>IF(O6501="Atraso",$K$3-G6501,0)</f>
        <v/>
      </c>
      <c r="S6501">
        <f>IF(R6501&lt;=15,"Até 15",IF(R6501&lt;=30,"Entre 15 e 30",IF(R6501&lt;=60,"Entre 30 e 60",IF(R6501&lt;=90,"Entre 60 e 90",IF(R6501&lt;=120,"Entre 90 e 120",IF(R6501&lt;=150,"Entre 120 e 150",IF(R6501&lt;=180,"Entre 150 e 180","Superior a 180")))))))</f>
        <v/>
      </c>
    </row>
    <row r="6502">
      <c r="A6502" t="inlineStr">
        <is>
          <t>Q028L03</t>
        </is>
      </c>
      <c r="B6502" t="inlineStr">
        <is>
          <t>ENIO ROBERTO YAMAMOTO</t>
        </is>
      </c>
      <c r="C6502" t="n">
        <v>1</v>
      </c>
      <c r="D6502" t="inlineStr">
        <is>
          <t>IPCA</t>
        </is>
      </c>
      <c r="E6502" t="n">
        <v>0</v>
      </c>
      <c r="F6502" t="inlineStr">
        <is>
          <t>MENSAL</t>
        </is>
      </c>
      <c r="G6502" t="n">
        <v>45575</v>
      </c>
      <c r="H6502" t="n">
        <v>45575</v>
      </c>
      <c r="I6502" t="n">
        <v>39</v>
      </c>
      <c r="J6502" t="inlineStr">
        <is>
          <t>CARTEIRA</t>
        </is>
      </c>
      <c r="K6502" t="inlineStr">
        <is>
          <t>CONTRATO</t>
        </is>
      </c>
      <c r="L6502" t="n">
        <v>4742.76</v>
      </c>
      <c r="M6502" t="inlineStr">
        <is>
          <t>IBIRAPITANGA FASE 3</t>
        </is>
      </c>
      <c r="N6502" s="142">
        <f>DATE(YEAR(G6502),MONTH(G6502),1)</f>
        <v/>
      </c>
      <c r="O6502" s="132">
        <f>IF(G6502&gt;$K$3,"Futuro","Atraso")</f>
        <v/>
      </c>
      <c r="P6502">
        <f>12*(YEAR(G6502)-YEAR($K$3))+(MONTH(G6502)-MONTH($K$3))</f>
        <v/>
      </c>
      <c r="Q6502" s="366">
        <f>IF(M6502="IBIRAPITANGA FASE 3",IF(O6502="Atraso",L6502,L6502/(1+$I$2)^P6502),IF(O6502="Atraso",L6502,L6502/(1+$I$1)^P6502))</f>
        <v/>
      </c>
      <c r="R6502">
        <f>IF(O6502="Atraso",$K$3-G6502,0)</f>
        <v/>
      </c>
      <c r="S6502">
        <f>IF(R6502&lt;=15,"Até 15",IF(R6502&lt;=30,"Entre 15 e 30",IF(R6502&lt;=60,"Entre 30 e 60",IF(R6502&lt;=90,"Entre 60 e 90",IF(R6502&lt;=120,"Entre 90 e 120",IF(R6502&lt;=150,"Entre 120 e 150",IF(R6502&lt;=180,"Entre 150 e 180","Superior a 180")))))))</f>
        <v/>
      </c>
    </row>
    <row r="6503">
      <c r="A6503" t="inlineStr">
        <is>
          <t>Q028L03</t>
        </is>
      </c>
      <c r="B6503" t="inlineStr">
        <is>
          <t>ENIO ROBERTO YAMAMOTO</t>
        </is>
      </c>
      <c r="C6503" t="n">
        <v>1</v>
      </c>
      <c r="D6503" t="inlineStr">
        <is>
          <t>IPCA</t>
        </is>
      </c>
      <c r="E6503" t="n">
        <v>0</v>
      </c>
      <c r="F6503" t="inlineStr">
        <is>
          <t>MENSAL</t>
        </is>
      </c>
      <c r="G6503" t="n">
        <v>45606</v>
      </c>
      <c r="H6503" t="n">
        <v>45606</v>
      </c>
      <c r="I6503" t="n">
        <v>40</v>
      </c>
      <c r="J6503" t="inlineStr">
        <is>
          <t>CARTEIRA</t>
        </is>
      </c>
      <c r="K6503" t="inlineStr">
        <is>
          <t>CONTRATO</t>
        </is>
      </c>
      <c r="L6503" t="n">
        <v>4742.76</v>
      </c>
      <c r="M6503" t="inlineStr">
        <is>
          <t>IBIRAPITANGA FASE 3</t>
        </is>
      </c>
      <c r="N6503" s="142">
        <f>DATE(YEAR(G6503),MONTH(G6503),1)</f>
        <v/>
      </c>
      <c r="O6503" s="132">
        <f>IF(G6503&gt;$K$3,"Futuro","Atraso")</f>
        <v/>
      </c>
      <c r="P6503">
        <f>12*(YEAR(G6503)-YEAR($K$3))+(MONTH(G6503)-MONTH($K$3))</f>
        <v/>
      </c>
      <c r="Q6503" s="366">
        <f>IF(M6503="IBIRAPITANGA FASE 3",IF(O6503="Atraso",L6503,L6503/(1+$I$2)^P6503),IF(O6503="Atraso",L6503,L6503/(1+$I$1)^P6503))</f>
        <v/>
      </c>
      <c r="R6503">
        <f>IF(O6503="Atraso",$K$3-G6503,0)</f>
        <v/>
      </c>
      <c r="S6503">
        <f>IF(R6503&lt;=15,"Até 15",IF(R6503&lt;=30,"Entre 15 e 30",IF(R6503&lt;=60,"Entre 30 e 60",IF(R6503&lt;=90,"Entre 60 e 90",IF(R6503&lt;=120,"Entre 90 e 120",IF(R6503&lt;=150,"Entre 120 e 150",IF(R6503&lt;=180,"Entre 150 e 180","Superior a 180")))))))</f>
        <v/>
      </c>
    </row>
    <row r="6504">
      <c r="A6504" t="inlineStr">
        <is>
          <t>Q028L03</t>
        </is>
      </c>
      <c r="B6504" t="inlineStr">
        <is>
          <t>ENIO ROBERTO YAMAMOTO</t>
        </is>
      </c>
      <c r="C6504" t="n">
        <v>1</v>
      </c>
      <c r="D6504" t="inlineStr">
        <is>
          <t>IPCA</t>
        </is>
      </c>
      <c r="E6504" t="n">
        <v>0</v>
      </c>
      <c r="F6504" t="inlineStr">
        <is>
          <t>MENSAL</t>
        </is>
      </c>
      <c r="G6504" t="n">
        <v>45636</v>
      </c>
      <c r="H6504" t="n">
        <v>45636</v>
      </c>
      <c r="I6504" t="n">
        <v>41</v>
      </c>
      <c r="J6504" t="inlineStr">
        <is>
          <t>CARTEIRA</t>
        </is>
      </c>
      <c r="K6504" t="inlineStr">
        <is>
          <t>CONTRATO</t>
        </is>
      </c>
      <c r="L6504" t="n">
        <v>4742.76</v>
      </c>
      <c r="M6504" t="inlineStr">
        <is>
          <t>IBIRAPITANGA FASE 3</t>
        </is>
      </c>
      <c r="N6504" s="142">
        <f>DATE(YEAR(G6504),MONTH(G6504),1)</f>
        <v/>
      </c>
      <c r="O6504" s="132">
        <f>IF(G6504&gt;$K$3,"Futuro","Atraso")</f>
        <v/>
      </c>
      <c r="P6504">
        <f>12*(YEAR(G6504)-YEAR($K$3))+(MONTH(G6504)-MONTH($K$3))</f>
        <v/>
      </c>
      <c r="Q6504" s="366">
        <f>IF(M6504="IBIRAPITANGA FASE 3",IF(O6504="Atraso",L6504,L6504/(1+$I$2)^P6504),IF(O6504="Atraso",L6504,L6504/(1+$I$1)^P6504))</f>
        <v/>
      </c>
      <c r="R6504">
        <f>IF(O6504="Atraso",$K$3-G6504,0)</f>
        <v/>
      </c>
      <c r="S6504">
        <f>IF(R6504&lt;=15,"Até 15",IF(R6504&lt;=30,"Entre 15 e 30",IF(R6504&lt;=60,"Entre 30 e 60",IF(R6504&lt;=90,"Entre 60 e 90",IF(R6504&lt;=120,"Entre 90 e 120",IF(R6504&lt;=150,"Entre 120 e 150",IF(R6504&lt;=180,"Entre 150 e 180","Superior a 180")))))))</f>
        <v/>
      </c>
    </row>
    <row r="6505">
      <c r="A6505" t="inlineStr">
        <is>
          <t>Q028L03</t>
        </is>
      </c>
      <c r="B6505" t="inlineStr">
        <is>
          <t>ENIO ROBERTO YAMAMOTO</t>
        </is>
      </c>
      <c r="C6505" t="n">
        <v>1</v>
      </c>
      <c r="D6505" t="inlineStr">
        <is>
          <t>IPCA</t>
        </is>
      </c>
      <c r="E6505" t="n">
        <v>0</v>
      </c>
      <c r="F6505" t="inlineStr">
        <is>
          <t>MENSAL</t>
        </is>
      </c>
      <c r="G6505" t="n">
        <v>45667</v>
      </c>
      <c r="H6505" t="n">
        <v>45667</v>
      </c>
      <c r="I6505" t="n">
        <v>42</v>
      </c>
      <c r="J6505" t="inlineStr">
        <is>
          <t>CARTEIRA</t>
        </is>
      </c>
      <c r="K6505" t="inlineStr">
        <is>
          <t>CONTRATO</t>
        </is>
      </c>
      <c r="L6505" t="n">
        <v>4742.76</v>
      </c>
      <c r="M6505" t="inlineStr">
        <is>
          <t>IBIRAPITANGA FASE 3</t>
        </is>
      </c>
      <c r="N6505" s="142">
        <f>DATE(YEAR(G6505),MONTH(G6505),1)</f>
        <v/>
      </c>
      <c r="O6505" s="132">
        <f>IF(G6505&gt;$K$3,"Futuro","Atraso")</f>
        <v/>
      </c>
      <c r="P6505">
        <f>12*(YEAR(G6505)-YEAR($K$3))+(MONTH(G6505)-MONTH($K$3))</f>
        <v/>
      </c>
      <c r="Q6505" s="366">
        <f>IF(M6505="IBIRAPITANGA FASE 3",IF(O6505="Atraso",L6505,L6505/(1+$I$2)^P6505),IF(O6505="Atraso",L6505,L6505/(1+$I$1)^P6505))</f>
        <v/>
      </c>
      <c r="R6505">
        <f>IF(O6505="Atraso",$K$3-G6505,0)</f>
        <v/>
      </c>
      <c r="S6505">
        <f>IF(R6505&lt;=15,"Até 15",IF(R6505&lt;=30,"Entre 15 e 30",IF(R6505&lt;=60,"Entre 30 e 60",IF(R6505&lt;=90,"Entre 60 e 90",IF(R6505&lt;=120,"Entre 90 e 120",IF(R6505&lt;=150,"Entre 120 e 150",IF(R6505&lt;=180,"Entre 150 e 180","Superior a 180")))))))</f>
        <v/>
      </c>
    </row>
    <row r="6506">
      <c r="A6506" t="inlineStr">
        <is>
          <t>Q028L03</t>
        </is>
      </c>
      <c r="B6506" t="inlineStr">
        <is>
          <t>ENIO ROBERTO YAMAMOTO</t>
        </is>
      </c>
      <c r="C6506" t="n">
        <v>1</v>
      </c>
      <c r="D6506" t="inlineStr">
        <is>
          <t>IPCA</t>
        </is>
      </c>
      <c r="E6506" t="n">
        <v>0</v>
      </c>
      <c r="F6506" t="inlineStr">
        <is>
          <t>MENSAL</t>
        </is>
      </c>
      <c r="G6506" t="n">
        <v>45698</v>
      </c>
      <c r="H6506" t="n">
        <v>45698</v>
      </c>
      <c r="I6506" t="n">
        <v>43</v>
      </c>
      <c r="J6506" t="inlineStr">
        <is>
          <t>CARTEIRA</t>
        </is>
      </c>
      <c r="K6506" t="inlineStr">
        <is>
          <t>CONTRATO</t>
        </is>
      </c>
      <c r="L6506" t="n">
        <v>4742.76</v>
      </c>
      <c r="M6506" t="inlineStr">
        <is>
          <t>IBIRAPITANGA FASE 3</t>
        </is>
      </c>
      <c r="N6506" s="142">
        <f>DATE(YEAR(G6506),MONTH(G6506),1)</f>
        <v/>
      </c>
      <c r="O6506" s="132">
        <f>IF(G6506&gt;$K$3,"Futuro","Atraso")</f>
        <v/>
      </c>
      <c r="P6506">
        <f>12*(YEAR(G6506)-YEAR($K$3))+(MONTH(G6506)-MONTH($K$3))</f>
        <v/>
      </c>
      <c r="Q6506" s="366">
        <f>IF(M6506="IBIRAPITANGA FASE 3",IF(O6506="Atraso",L6506,L6506/(1+$I$2)^P6506),IF(O6506="Atraso",L6506,L6506/(1+$I$1)^P6506))</f>
        <v/>
      </c>
      <c r="R6506">
        <f>IF(O6506="Atraso",$K$3-G6506,0)</f>
        <v/>
      </c>
      <c r="S6506">
        <f>IF(R6506&lt;=15,"Até 15",IF(R6506&lt;=30,"Entre 15 e 30",IF(R6506&lt;=60,"Entre 30 e 60",IF(R6506&lt;=90,"Entre 60 e 90",IF(R6506&lt;=120,"Entre 90 e 120",IF(R6506&lt;=150,"Entre 120 e 150",IF(R6506&lt;=180,"Entre 150 e 180","Superior a 180")))))))</f>
        <v/>
      </c>
    </row>
    <row r="6507">
      <c r="A6507" t="inlineStr">
        <is>
          <t>Q028L03</t>
        </is>
      </c>
      <c r="B6507" t="inlineStr">
        <is>
          <t>ENIO ROBERTO YAMAMOTO</t>
        </is>
      </c>
      <c r="C6507" t="n">
        <v>1</v>
      </c>
      <c r="D6507" t="inlineStr">
        <is>
          <t>IPCA</t>
        </is>
      </c>
      <c r="E6507" t="n">
        <v>0</v>
      </c>
      <c r="F6507" t="inlineStr">
        <is>
          <t>MENSAL</t>
        </is>
      </c>
      <c r="G6507" t="n">
        <v>45726</v>
      </c>
      <c r="H6507" t="n">
        <v>45726</v>
      </c>
      <c r="I6507" t="n">
        <v>44</v>
      </c>
      <c r="J6507" t="inlineStr">
        <is>
          <t>CARTEIRA</t>
        </is>
      </c>
      <c r="K6507" t="inlineStr">
        <is>
          <t>CONTRATO</t>
        </is>
      </c>
      <c r="L6507" t="n">
        <v>4742.76</v>
      </c>
      <c r="M6507" t="inlineStr">
        <is>
          <t>IBIRAPITANGA FASE 3</t>
        </is>
      </c>
      <c r="N6507" s="142">
        <f>DATE(YEAR(G6507),MONTH(G6507),1)</f>
        <v/>
      </c>
      <c r="O6507" s="132">
        <f>IF(G6507&gt;$K$3,"Futuro","Atraso")</f>
        <v/>
      </c>
      <c r="P6507">
        <f>12*(YEAR(G6507)-YEAR($K$3))+(MONTH(G6507)-MONTH($K$3))</f>
        <v/>
      </c>
      <c r="Q6507" s="366">
        <f>IF(M6507="IBIRAPITANGA FASE 3",IF(O6507="Atraso",L6507,L6507/(1+$I$2)^P6507),IF(O6507="Atraso",L6507,L6507/(1+$I$1)^P6507))</f>
        <v/>
      </c>
      <c r="R6507">
        <f>IF(O6507="Atraso",$K$3-G6507,0)</f>
        <v/>
      </c>
      <c r="S6507">
        <f>IF(R6507&lt;=15,"Até 15",IF(R6507&lt;=30,"Entre 15 e 30",IF(R6507&lt;=60,"Entre 30 e 60",IF(R6507&lt;=90,"Entre 60 e 90",IF(R6507&lt;=120,"Entre 90 e 120",IF(R6507&lt;=150,"Entre 120 e 150",IF(R6507&lt;=180,"Entre 150 e 180","Superior a 180")))))))</f>
        <v/>
      </c>
    </row>
    <row r="6508">
      <c r="A6508" t="inlineStr">
        <is>
          <t>Q028L03</t>
        </is>
      </c>
      <c r="B6508" t="inlineStr">
        <is>
          <t>ENIO ROBERTO YAMAMOTO</t>
        </is>
      </c>
      <c r="C6508" t="n">
        <v>1</v>
      </c>
      <c r="D6508" t="inlineStr">
        <is>
          <t>IPCA</t>
        </is>
      </c>
      <c r="E6508" t="n">
        <v>0</v>
      </c>
      <c r="F6508" t="inlineStr">
        <is>
          <t>MENSAL</t>
        </is>
      </c>
      <c r="G6508" t="n">
        <v>45757</v>
      </c>
      <c r="H6508" t="n">
        <v>45757</v>
      </c>
      <c r="I6508" t="n">
        <v>45</v>
      </c>
      <c r="J6508" t="inlineStr">
        <is>
          <t>CARTEIRA</t>
        </is>
      </c>
      <c r="K6508" t="inlineStr">
        <is>
          <t>CONTRATO</t>
        </is>
      </c>
      <c r="L6508" t="n">
        <v>4742.76</v>
      </c>
      <c r="M6508" t="inlineStr">
        <is>
          <t>IBIRAPITANGA FASE 3</t>
        </is>
      </c>
      <c r="N6508" s="142">
        <f>DATE(YEAR(G6508),MONTH(G6508),1)</f>
        <v/>
      </c>
      <c r="O6508" s="132">
        <f>IF(G6508&gt;$K$3,"Futuro","Atraso")</f>
        <v/>
      </c>
      <c r="P6508">
        <f>12*(YEAR(G6508)-YEAR($K$3))+(MONTH(G6508)-MONTH($K$3))</f>
        <v/>
      </c>
      <c r="Q6508" s="366">
        <f>IF(M6508="IBIRAPITANGA FASE 3",IF(O6508="Atraso",L6508,L6508/(1+$I$2)^P6508),IF(O6508="Atraso",L6508,L6508/(1+$I$1)^P6508))</f>
        <v/>
      </c>
      <c r="R6508">
        <f>IF(O6508="Atraso",$K$3-G6508,0)</f>
        <v/>
      </c>
      <c r="S6508">
        <f>IF(R6508&lt;=15,"Até 15",IF(R6508&lt;=30,"Entre 15 e 30",IF(R6508&lt;=60,"Entre 30 e 60",IF(R6508&lt;=90,"Entre 60 e 90",IF(R6508&lt;=120,"Entre 90 e 120",IF(R6508&lt;=150,"Entre 120 e 150",IF(R6508&lt;=180,"Entre 150 e 180","Superior a 180")))))))</f>
        <v/>
      </c>
    </row>
    <row r="6509">
      <c r="A6509" t="inlineStr">
        <is>
          <t>Q028L03</t>
        </is>
      </c>
      <c r="B6509" t="inlineStr">
        <is>
          <t>ENIO ROBERTO YAMAMOTO</t>
        </is>
      </c>
      <c r="C6509" t="n">
        <v>1</v>
      </c>
      <c r="D6509" t="inlineStr">
        <is>
          <t>IPCA</t>
        </is>
      </c>
      <c r="E6509" t="n">
        <v>0</v>
      </c>
      <c r="F6509" t="inlineStr">
        <is>
          <t>MENSAL</t>
        </is>
      </c>
      <c r="G6509" t="n">
        <v>45787</v>
      </c>
      <c r="H6509" t="n">
        <v>45787</v>
      </c>
      <c r="I6509" t="n">
        <v>46</v>
      </c>
      <c r="J6509" t="inlineStr">
        <is>
          <t>CARTEIRA</t>
        </is>
      </c>
      <c r="K6509" t="inlineStr">
        <is>
          <t>CONTRATO</t>
        </is>
      </c>
      <c r="L6509" t="n">
        <v>4742.76</v>
      </c>
      <c r="M6509" t="inlineStr">
        <is>
          <t>IBIRAPITANGA FASE 3</t>
        </is>
      </c>
      <c r="N6509" s="142">
        <f>DATE(YEAR(G6509),MONTH(G6509),1)</f>
        <v/>
      </c>
      <c r="O6509" s="132">
        <f>IF(G6509&gt;$K$3,"Futuro","Atraso")</f>
        <v/>
      </c>
      <c r="P6509">
        <f>12*(YEAR(G6509)-YEAR($K$3))+(MONTH(G6509)-MONTH($K$3))</f>
        <v/>
      </c>
      <c r="Q6509" s="366">
        <f>IF(M6509="IBIRAPITANGA FASE 3",IF(O6509="Atraso",L6509,L6509/(1+$I$2)^P6509),IF(O6509="Atraso",L6509,L6509/(1+$I$1)^P6509))</f>
        <v/>
      </c>
      <c r="R6509">
        <f>IF(O6509="Atraso",$K$3-G6509,0)</f>
        <v/>
      </c>
      <c r="S6509">
        <f>IF(R6509&lt;=15,"Até 15",IF(R6509&lt;=30,"Entre 15 e 30",IF(R6509&lt;=60,"Entre 30 e 60",IF(R6509&lt;=90,"Entre 60 e 90",IF(R6509&lt;=120,"Entre 90 e 120",IF(R6509&lt;=150,"Entre 120 e 150",IF(R6509&lt;=180,"Entre 150 e 180","Superior a 180")))))))</f>
        <v/>
      </c>
    </row>
    <row r="6510">
      <c r="A6510" t="inlineStr">
        <is>
          <t>Q028L03</t>
        </is>
      </c>
      <c r="B6510" t="inlineStr">
        <is>
          <t>ENIO ROBERTO YAMAMOTO</t>
        </is>
      </c>
      <c r="C6510" t="n">
        <v>1</v>
      </c>
      <c r="D6510" t="inlineStr">
        <is>
          <t>IPCA</t>
        </is>
      </c>
      <c r="E6510" t="n">
        <v>0</v>
      </c>
      <c r="F6510" t="inlineStr">
        <is>
          <t>MENSAL</t>
        </is>
      </c>
      <c r="G6510" t="n">
        <v>45818</v>
      </c>
      <c r="H6510" t="n">
        <v>45818</v>
      </c>
      <c r="I6510" t="n">
        <v>47</v>
      </c>
      <c r="J6510" t="inlineStr">
        <is>
          <t>CARTEIRA</t>
        </is>
      </c>
      <c r="K6510" t="inlineStr">
        <is>
          <t>CONTRATO</t>
        </is>
      </c>
      <c r="L6510" t="n">
        <v>4742.76</v>
      </c>
      <c r="M6510" t="inlineStr">
        <is>
          <t>IBIRAPITANGA FASE 3</t>
        </is>
      </c>
      <c r="N6510" s="142">
        <f>DATE(YEAR(G6510),MONTH(G6510),1)</f>
        <v/>
      </c>
      <c r="O6510" s="132">
        <f>IF(G6510&gt;$K$3,"Futuro","Atraso")</f>
        <v/>
      </c>
      <c r="P6510">
        <f>12*(YEAR(G6510)-YEAR($K$3))+(MONTH(G6510)-MONTH($K$3))</f>
        <v/>
      </c>
      <c r="Q6510" s="366">
        <f>IF(M6510="IBIRAPITANGA FASE 3",IF(O6510="Atraso",L6510,L6510/(1+$I$2)^P6510),IF(O6510="Atraso",L6510,L6510/(1+$I$1)^P6510))</f>
        <v/>
      </c>
      <c r="R6510">
        <f>IF(O6510="Atraso",$K$3-G6510,0)</f>
        <v/>
      </c>
      <c r="S6510">
        <f>IF(R6510&lt;=15,"Até 15",IF(R6510&lt;=30,"Entre 15 e 30",IF(R6510&lt;=60,"Entre 30 e 60",IF(R6510&lt;=90,"Entre 60 e 90",IF(R6510&lt;=120,"Entre 90 e 120",IF(R6510&lt;=150,"Entre 120 e 150",IF(R6510&lt;=180,"Entre 150 e 180","Superior a 180")))))))</f>
        <v/>
      </c>
    </row>
    <row r="6511">
      <c r="A6511" t="inlineStr">
        <is>
          <t>Q028L03</t>
        </is>
      </c>
      <c r="B6511" t="inlineStr">
        <is>
          <t>ENIO ROBERTO YAMAMOTO</t>
        </is>
      </c>
      <c r="C6511" t="n">
        <v>1</v>
      </c>
      <c r="D6511" t="inlineStr">
        <is>
          <t>IPCA</t>
        </is>
      </c>
      <c r="E6511" t="n">
        <v>0</v>
      </c>
      <c r="F6511" t="inlineStr">
        <is>
          <t>MENSAL</t>
        </is>
      </c>
      <c r="G6511" t="n">
        <v>45818</v>
      </c>
      <c r="H6511" t="n">
        <v>45818</v>
      </c>
      <c r="I6511" t="n">
        <v>4</v>
      </c>
      <c r="J6511" t="inlineStr">
        <is>
          <t>CARTEIRA</t>
        </is>
      </c>
      <c r="K6511" t="inlineStr">
        <is>
          <t>CONTRATO</t>
        </is>
      </c>
      <c r="L6511" t="n">
        <v>17511.75</v>
      </c>
      <c r="M6511" t="inlineStr">
        <is>
          <t>IBIRAPITANGA FASE 3</t>
        </is>
      </c>
      <c r="N6511" s="142">
        <f>DATE(YEAR(G6511),MONTH(G6511),1)</f>
        <v/>
      </c>
      <c r="O6511" s="132">
        <f>IF(G6511&gt;$K$3,"Futuro","Atraso")</f>
        <v/>
      </c>
      <c r="P6511">
        <f>12*(YEAR(G6511)-YEAR($K$3))+(MONTH(G6511)-MONTH($K$3))</f>
        <v/>
      </c>
      <c r="Q6511" s="366">
        <f>IF(M6511="IBIRAPITANGA FASE 3",IF(O6511="Atraso",L6511,L6511/(1+$I$2)^P6511),IF(O6511="Atraso",L6511,L6511/(1+$I$1)^P6511))</f>
        <v/>
      </c>
      <c r="R6511">
        <f>IF(O6511="Atraso",$K$3-G6511,0)</f>
        <v/>
      </c>
      <c r="S6511">
        <f>IF(R6511&lt;=15,"Até 15",IF(R6511&lt;=30,"Entre 15 e 30",IF(R6511&lt;=60,"Entre 30 e 60",IF(R6511&lt;=90,"Entre 60 e 90",IF(R6511&lt;=120,"Entre 90 e 120",IF(R6511&lt;=150,"Entre 120 e 150",IF(R6511&lt;=180,"Entre 150 e 180","Superior a 180")))))))</f>
        <v/>
      </c>
    </row>
    <row r="6512">
      <c r="A6512" t="inlineStr">
        <is>
          <t>Q028L03</t>
        </is>
      </c>
      <c r="B6512" t="inlineStr">
        <is>
          <t>ENIO ROBERTO YAMAMOTO</t>
        </is>
      </c>
      <c r="C6512" t="n">
        <v>1</v>
      </c>
      <c r="D6512" t="inlineStr">
        <is>
          <t>IPCA</t>
        </is>
      </c>
      <c r="E6512" t="n">
        <v>0</v>
      </c>
      <c r="F6512" t="inlineStr">
        <is>
          <t>MENSAL</t>
        </is>
      </c>
      <c r="G6512" t="n">
        <v>45848</v>
      </c>
      <c r="H6512" t="n">
        <v>45848</v>
      </c>
      <c r="I6512" t="n">
        <v>48</v>
      </c>
      <c r="J6512" t="inlineStr">
        <is>
          <t>CARTEIRA</t>
        </is>
      </c>
      <c r="K6512" t="inlineStr">
        <is>
          <t>CONTRATO</t>
        </is>
      </c>
      <c r="L6512" t="n">
        <v>4742.76</v>
      </c>
      <c r="M6512" t="inlineStr">
        <is>
          <t>IBIRAPITANGA FASE 3</t>
        </is>
      </c>
      <c r="N6512" s="142">
        <f>DATE(YEAR(G6512),MONTH(G6512),1)</f>
        <v/>
      </c>
      <c r="O6512" s="132">
        <f>IF(G6512&gt;$K$3,"Futuro","Atraso")</f>
        <v/>
      </c>
      <c r="P6512">
        <f>12*(YEAR(G6512)-YEAR($K$3))+(MONTH(G6512)-MONTH($K$3))</f>
        <v/>
      </c>
      <c r="Q6512" s="366">
        <f>IF(M6512="IBIRAPITANGA FASE 3",IF(O6512="Atraso",L6512,L6512/(1+$I$2)^P6512),IF(O6512="Atraso",L6512,L6512/(1+$I$1)^P6512))</f>
        <v/>
      </c>
      <c r="R6512">
        <f>IF(O6512="Atraso",$K$3-G6512,0)</f>
        <v/>
      </c>
      <c r="S6512">
        <f>IF(R6512&lt;=15,"Até 15",IF(R6512&lt;=30,"Entre 15 e 30",IF(R6512&lt;=60,"Entre 30 e 60",IF(R6512&lt;=90,"Entre 60 e 90",IF(R6512&lt;=120,"Entre 90 e 120",IF(R6512&lt;=150,"Entre 120 e 150",IF(R6512&lt;=180,"Entre 150 e 180","Superior a 180")))))))</f>
        <v/>
      </c>
    </row>
    <row r="6513">
      <c r="A6513" t="inlineStr">
        <is>
          <t>Q028L06</t>
        </is>
      </c>
      <c r="B6513" t="inlineStr">
        <is>
          <t>LUIZ CLAUDIO FRANCO</t>
        </is>
      </c>
      <c r="C6513" t="n">
        <v>1</v>
      </c>
      <c r="D6513" t="inlineStr">
        <is>
          <t>IPCA</t>
        </is>
      </c>
      <c r="E6513" t="n">
        <v>0.009488792934583046</v>
      </c>
      <c r="F6513" t="inlineStr">
        <is>
          <t>MENSAL</t>
        </is>
      </c>
      <c r="G6513" t="n">
        <v>45250</v>
      </c>
      <c r="H6513" t="n">
        <v>45250</v>
      </c>
      <c r="I6513" t="n">
        <v>1</v>
      </c>
      <c r="J6513" t="inlineStr">
        <is>
          <t>CARTEIRA</t>
        </is>
      </c>
      <c r="K6513" t="inlineStr">
        <is>
          <t>CONTRATO</t>
        </is>
      </c>
      <c r="L6513" t="n">
        <v>547.39</v>
      </c>
      <c r="M6513" t="inlineStr">
        <is>
          <t>IBIRAPITANGA FASE 3</t>
        </is>
      </c>
      <c r="N6513" s="142">
        <f>DATE(YEAR(G6513),MONTH(G6513),1)</f>
        <v/>
      </c>
      <c r="O6513" s="132">
        <f>IF(G6513&gt;$K$3,"Futuro","Atraso")</f>
        <v/>
      </c>
      <c r="P6513">
        <f>12*(YEAR(G6513)-YEAR($K$3))+(MONTH(G6513)-MONTH($K$3))</f>
        <v/>
      </c>
      <c r="Q6513" s="366">
        <f>IF(M6513="IBIRAPITANGA FASE 3",IF(O6513="Atraso",L6513,L6513/(1+$I$2)^P6513),IF(O6513="Atraso",L6513,L6513/(1+$I$1)^P6513))</f>
        <v/>
      </c>
      <c r="R6513">
        <f>IF(O6513="Atraso",$K$3-G6513,0)</f>
        <v/>
      </c>
      <c r="S6513">
        <f>IF(R6513&lt;=15,"Até 15",IF(R6513&lt;=30,"Entre 15 e 30",IF(R6513&lt;=60,"Entre 30 e 60",IF(R6513&lt;=90,"Entre 60 e 90",IF(R6513&lt;=120,"Entre 90 e 120",IF(R6513&lt;=150,"Entre 120 e 150",IF(R6513&lt;=180,"Entre 150 e 180","Superior a 180")))))))</f>
        <v/>
      </c>
    </row>
    <row r="6514">
      <c r="A6514" t="inlineStr">
        <is>
          <t>Q028L06</t>
        </is>
      </c>
      <c r="B6514" t="inlineStr">
        <is>
          <t>LUIZ CLAUDIO FRANCO</t>
        </is>
      </c>
      <c r="C6514" t="n">
        <v>1</v>
      </c>
      <c r="D6514" t="inlineStr">
        <is>
          <t>IPCA</t>
        </is>
      </c>
      <c r="E6514" t="n">
        <v>0.009488792934583046</v>
      </c>
      <c r="F6514" t="inlineStr">
        <is>
          <t>MENSAL</t>
        </is>
      </c>
      <c r="G6514" t="n">
        <v>45250</v>
      </c>
      <c r="H6514" t="n">
        <v>45250</v>
      </c>
      <c r="I6514" t="n">
        <v>1</v>
      </c>
      <c r="J6514" t="inlineStr">
        <is>
          <t>CARTEIRA</t>
        </is>
      </c>
      <c r="K6514" t="inlineStr">
        <is>
          <t>CONTRATO</t>
        </is>
      </c>
      <c r="L6514" t="n">
        <v>6366.77</v>
      </c>
      <c r="M6514" t="inlineStr">
        <is>
          <t>IBIRAPITANGA FASE 3</t>
        </is>
      </c>
      <c r="N6514" s="142">
        <f>DATE(YEAR(G6514),MONTH(G6514),1)</f>
        <v/>
      </c>
      <c r="O6514" s="132">
        <f>IF(G6514&gt;$K$3,"Futuro","Atraso")</f>
        <v/>
      </c>
      <c r="P6514">
        <f>12*(YEAR(G6514)-YEAR($K$3))+(MONTH(G6514)-MONTH($K$3))</f>
        <v/>
      </c>
      <c r="Q6514" s="366">
        <f>IF(M6514="IBIRAPITANGA FASE 3",IF(O6514="Atraso",L6514,L6514/(1+$I$2)^P6514),IF(O6514="Atraso",L6514,L6514/(1+$I$1)^P6514))</f>
        <v/>
      </c>
      <c r="R6514">
        <f>IF(O6514="Atraso",$K$3-G6514,0)</f>
        <v/>
      </c>
      <c r="S6514">
        <f>IF(R6514&lt;=15,"Até 15",IF(R6514&lt;=30,"Entre 15 e 30",IF(R6514&lt;=60,"Entre 30 e 60",IF(R6514&lt;=90,"Entre 60 e 90",IF(R6514&lt;=120,"Entre 90 e 120",IF(R6514&lt;=150,"Entre 120 e 150",IF(R6514&lt;=180,"Entre 150 e 180","Superior a 180")))))))</f>
        <v/>
      </c>
    </row>
    <row r="6515">
      <c r="A6515" t="inlineStr">
        <is>
          <t>Q028L06</t>
        </is>
      </c>
      <c r="B6515" t="inlineStr">
        <is>
          <t>LUIZ CLAUDIO FRANCO</t>
        </is>
      </c>
      <c r="C6515" t="n">
        <v>1</v>
      </c>
      <c r="D6515" t="inlineStr">
        <is>
          <t>IPCA</t>
        </is>
      </c>
      <c r="E6515" t="n">
        <v>0.009488792934583046</v>
      </c>
      <c r="F6515" t="inlineStr">
        <is>
          <t>MENSAL</t>
        </is>
      </c>
      <c r="G6515" t="n">
        <v>45280</v>
      </c>
      <c r="H6515" t="n">
        <v>45280</v>
      </c>
      <c r="I6515" t="n">
        <v>1</v>
      </c>
      <c r="J6515" t="inlineStr">
        <is>
          <t>CARTEIRA</t>
        </is>
      </c>
      <c r="K6515" t="inlineStr">
        <is>
          <t>CONTRATO</t>
        </is>
      </c>
      <c r="L6515" t="n">
        <v>6809.7</v>
      </c>
      <c r="M6515" t="inlineStr">
        <is>
          <t>IBIRAPITANGA FASE 3</t>
        </is>
      </c>
      <c r="N6515" s="142">
        <f>DATE(YEAR(G6515),MONTH(G6515),1)</f>
        <v/>
      </c>
      <c r="O6515" s="132">
        <f>IF(G6515&gt;$K$3,"Futuro","Atraso")</f>
        <v/>
      </c>
      <c r="P6515">
        <f>12*(YEAR(G6515)-YEAR($K$3))+(MONTH(G6515)-MONTH($K$3))</f>
        <v/>
      </c>
      <c r="Q6515" s="366">
        <f>IF(M6515="IBIRAPITANGA FASE 3",IF(O6515="Atraso",L6515,L6515/(1+$I$2)^P6515),IF(O6515="Atraso",L6515,L6515/(1+$I$1)^P6515))</f>
        <v/>
      </c>
      <c r="R6515">
        <f>IF(O6515="Atraso",$K$3-G6515,0)</f>
        <v/>
      </c>
      <c r="S6515">
        <f>IF(R6515&lt;=15,"Até 15",IF(R6515&lt;=30,"Entre 15 e 30",IF(R6515&lt;=60,"Entre 30 e 60",IF(R6515&lt;=90,"Entre 60 e 90",IF(R6515&lt;=120,"Entre 90 e 120",IF(R6515&lt;=150,"Entre 120 e 150",IF(R6515&lt;=180,"Entre 150 e 180","Superior a 180")))))))</f>
        <v/>
      </c>
    </row>
    <row r="6516">
      <c r="A6516" t="inlineStr">
        <is>
          <t>Q028L06</t>
        </is>
      </c>
      <c r="B6516" t="inlineStr">
        <is>
          <t>LUIZ CLAUDIO FRANCO</t>
        </is>
      </c>
      <c r="C6516" t="n">
        <v>1</v>
      </c>
      <c r="D6516" t="inlineStr">
        <is>
          <t>IPCA</t>
        </is>
      </c>
      <c r="E6516" t="n">
        <v>0.009488792934583046</v>
      </c>
      <c r="F6516" t="inlineStr">
        <is>
          <t>MENSAL</t>
        </is>
      </c>
      <c r="G6516" t="n">
        <v>45311</v>
      </c>
      <c r="H6516" t="n">
        <v>45311</v>
      </c>
      <c r="I6516" t="n">
        <v>1</v>
      </c>
      <c r="J6516" t="inlineStr">
        <is>
          <t>CARTEIRA</t>
        </is>
      </c>
      <c r="K6516" t="inlineStr">
        <is>
          <t>CONTRATO</t>
        </is>
      </c>
      <c r="L6516" t="n">
        <v>4952.41</v>
      </c>
      <c r="M6516" t="inlineStr">
        <is>
          <t>IBIRAPITANGA FASE 3</t>
        </is>
      </c>
      <c r="N6516" s="142">
        <f>DATE(YEAR(G6516),MONTH(G6516),1)</f>
        <v/>
      </c>
      <c r="O6516" s="132">
        <f>IF(G6516&gt;$K$3,"Futuro","Atraso")</f>
        <v/>
      </c>
      <c r="P6516">
        <f>12*(YEAR(G6516)-YEAR($K$3))+(MONTH(G6516)-MONTH($K$3))</f>
        <v/>
      </c>
      <c r="Q6516" s="366">
        <f>IF(M6516="IBIRAPITANGA FASE 3",IF(O6516="Atraso",L6516,L6516/(1+$I$2)^P6516),IF(O6516="Atraso",L6516,L6516/(1+$I$1)^P6516))</f>
        <v/>
      </c>
      <c r="R6516">
        <f>IF(O6516="Atraso",$K$3-G6516,0)</f>
        <v/>
      </c>
      <c r="S6516">
        <f>IF(R6516&lt;=15,"Até 15",IF(R6516&lt;=30,"Entre 15 e 30",IF(R6516&lt;=60,"Entre 30 e 60",IF(R6516&lt;=90,"Entre 60 e 90",IF(R6516&lt;=120,"Entre 90 e 120",IF(R6516&lt;=150,"Entre 120 e 150",IF(R6516&lt;=180,"Entre 150 e 180","Superior a 180")))))))</f>
        <v/>
      </c>
    </row>
    <row r="6517">
      <c r="A6517" t="inlineStr">
        <is>
          <t>Q028L06</t>
        </is>
      </c>
      <c r="B6517" t="inlineStr">
        <is>
          <t>LUIZ CLAUDIO FRANCO</t>
        </is>
      </c>
      <c r="C6517" t="n">
        <v>1</v>
      </c>
      <c r="D6517" t="inlineStr">
        <is>
          <t>IPCA</t>
        </is>
      </c>
      <c r="E6517" t="n">
        <v>0.009488792934583046</v>
      </c>
      <c r="F6517" t="inlineStr">
        <is>
          <t>MENSAL</t>
        </is>
      </c>
      <c r="G6517" t="n">
        <v>45342</v>
      </c>
      <c r="H6517" t="n">
        <v>45342</v>
      </c>
      <c r="I6517" t="n">
        <v>2</v>
      </c>
      <c r="J6517" t="inlineStr">
        <is>
          <t>CARTEIRA</t>
        </is>
      </c>
      <c r="K6517" t="inlineStr">
        <is>
          <t>CONTRATO</t>
        </is>
      </c>
      <c r="L6517" t="n">
        <v>4952.41</v>
      </c>
      <c r="M6517" t="inlineStr">
        <is>
          <t>IBIRAPITANGA FASE 3</t>
        </is>
      </c>
      <c r="N6517" s="142">
        <f>DATE(YEAR(G6517),MONTH(G6517),1)</f>
        <v/>
      </c>
      <c r="O6517" s="132">
        <f>IF(G6517&gt;$K$3,"Futuro","Atraso")</f>
        <v/>
      </c>
      <c r="P6517">
        <f>12*(YEAR(G6517)-YEAR($K$3))+(MONTH(G6517)-MONTH($K$3))</f>
        <v/>
      </c>
      <c r="Q6517" s="366">
        <f>IF(M6517="IBIRAPITANGA FASE 3",IF(O6517="Atraso",L6517,L6517/(1+$I$2)^P6517),IF(O6517="Atraso",L6517,L6517/(1+$I$1)^P6517))</f>
        <v/>
      </c>
      <c r="R6517">
        <f>IF(O6517="Atraso",$K$3-G6517,0)</f>
        <v/>
      </c>
      <c r="S6517">
        <f>IF(R6517&lt;=15,"Até 15",IF(R6517&lt;=30,"Entre 15 e 30",IF(R6517&lt;=60,"Entre 30 e 60",IF(R6517&lt;=90,"Entre 60 e 90",IF(R6517&lt;=120,"Entre 90 e 120",IF(R6517&lt;=150,"Entre 120 e 150",IF(R6517&lt;=180,"Entre 150 e 180","Superior a 180")))))))</f>
        <v/>
      </c>
    </row>
    <row r="6518">
      <c r="A6518" t="inlineStr">
        <is>
          <t>Q028L06</t>
        </is>
      </c>
      <c r="B6518" t="inlineStr">
        <is>
          <t>LUIZ CLAUDIO FRANCO</t>
        </is>
      </c>
      <c r="C6518" t="n">
        <v>1</v>
      </c>
      <c r="D6518" t="inlineStr">
        <is>
          <t>IPCA</t>
        </is>
      </c>
      <c r="E6518" t="n">
        <v>0.009488792934583046</v>
      </c>
      <c r="F6518" t="inlineStr">
        <is>
          <t>MENSAL</t>
        </is>
      </c>
      <c r="G6518" t="n">
        <v>45371</v>
      </c>
      <c r="H6518" t="n">
        <v>45371</v>
      </c>
      <c r="I6518" t="n">
        <v>3</v>
      </c>
      <c r="J6518" t="inlineStr">
        <is>
          <t>CARTEIRA</t>
        </is>
      </c>
      <c r="K6518" t="inlineStr">
        <is>
          <t>CONTRATO</t>
        </is>
      </c>
      <c r="L6518" t="n">
        <v>4952.41</v>
      </c>
      <c r="M6518" t="inlineStr">
        <is>
          <t>IBIRAPITANGA FASE 3</t>
        </is>
      </c>
      <c r="N6518" s="142">
        <f>DATE(YEAR(G6518),MONTH(G6518),1)</f>
        <v/>
      </c>
      <c r="O6518" s="132">
        <f>IF(G6518&gt;$K$3,"Futuro","Atraso")</f>
        <v/>
      </c>
      <c r="P6518">
        <f>12*(YEAR(G6518)-YEAR($K$3))+(MONTH(G6518)-MONTH($K$3))</f>
        <v/>
      </c>
      <c r="Q6518" s="366">
        <f>IF(M6518="IBIRAPITANGA FASE 3",IF(O6518="Atraso",L6518,L6518/(1+$I$2)^P6518),IF(O6518="Atraso",L6518,L6518/(1+$I$1)^P6518))</f>
        <v/>
      </c>
      <c r="R6518">
        <f>IF(O6518="Atraso",$K$3-G6518,0)</f>
        <v/>
      </c>
      <c r="S6518">
        <f>IF(R6518&lt;=15,"Até 15",IF(R6518&lt;=30,"Entre 15 e 30",IF(R6518&lt;=60,"Entre 30 e 60",IF(R6518&lt;=90,"Entre 60 e 90",IF(R6518&lt;=120,"Entre 90 e 120",IF(R6518&lt;=150,"Entre 120 e 150",IF(R6518&lt;=180,"Entre 150 e 180","Superior a 180")))))))</f>
        <v/>
      </c>
    </row>
    <row r="6519">
      <c r="A6519" t="inlineStr">
        <is>
          <t>Q028L06</t>
        </is>
      </c>
      <c r="B6519" t="inlineStr">
        <is>
          <t>LUIZ CLAUDIO FRANCO</t>
        </is>
      </c>
      <c r="C6519" t="n">
        <v>1</v>
      </c>
      <c r="D6519" t="inlineStr">
        <is>
          <t>IPCA</t>
        </is>
      </c>
      <c r="E6519" t="n">
        <v>0.009488792934583046</v>
      </c>
      <c r="F6519" t="inlineStr">
        <is>
          <t>MENSAL</t>
        </is>
      </c>
      <c r="G6519" t="n">
        <v>45402</v>
      </c>
      <c r="H6519" t="n">
        <v>45402</v>
      </c>
      <c r="I6519" t="n">
        <v>4</v>
      </c>
      <c r="J6519" t="inlineStr">
        <is>
          <t>CARTEIRA</t>
        </is>
      </c>
      <c r="K6519" t="inlineStr">
        <is>
          <t>CONTRATO</t>
        </is>
      </c>
      <c r="L6519" t="n">
        <v>4952.41</v>
      </c>
      <c r="M6519" t="inlineStr">
        <is>
          <t>IBIRAPITANGA FASE 3</t>
        </is>
      </c>
      <c r="N6519" s="142">
        <f>DATE(YEAR(G6519),MONTH(G6519),1)</f>
        <v/>
      </c>
      <c r="O6519" s="132">
        <f>IF(G6519&gt;$K$3,"Futuro","Atraso")</f>
        <v/>
      </c>
      <c r="P6519">
        <f>12*(YEAR(G6519)-YEAR($K$3))+(MONTH(G6519)-MONTH($K$3))</f>
        <v/>
      </c>
      <c r="Q6519" s="366">
        <f>IF(M6519="IBIRAPITANGA FASE 3",IF(O6519="Atraso",L6519,L6519/(1+$I$2)^P6519),IF(O6519="Atraso",L6519,L6519/(1+$I$1)^P6519))</f>
        <v/>
      </c>
      <c r="R6519">
        <f>IF(O6519="Atraso",$K$3-G6519,0)</f>
        <v/>
      </c>
      <c r="S6519">
        <f>IF(R6519&lt;=15,"Até 15",IF(R6519&lt;=30,"Entre 15 e 30",IF(R6519&lt;=60,"Entre 30 e 60",IF(R6519&lt;=90,"Entre 60 e 90",IF(R6519&lt;=120,"Entre 90 e 120",IF(R6519&lt;=150,"Entre 120 e 150",IF(R6519&lt;=180,"Entre 150 e 180","Superior a 180")))))))</f>
        <v/>
      </c>
    </row>
    <row r="6520">
      <c r="A6520" t="inlineStr">
        <is>
          <t>Q028L06</t>
        </is>
      </c>
      <c r="B6520" t="inlineStr">
        <is>
          <t>LUIZ CLAUDIO FRANCO</t>
        </is>
      </c>
      <c r="C6520" t="n">
        <v>1</v>
      </c>
      <c r="D6520" t="inlineStr">
        <is>
          <t>IPCA</t>
        </is>
      </c>
      <c r="E6520" t="n">
        <v>0.009488792934583046</v>
      </c>
      <c r="F6520" t="inlineStr">
        <is>
          <t>MENSAL</t>
        </is>
      </c>
      <c r="G6520" t="n">
        <v>45432</v>
      </c>
      <c r="H6520" t="n">
        <v>45432</v>
      </c>
      <c r="I6520" t="n">
        <v>5</v>
      </c>
      <c r="J6520" t="inlineStr">
        <is>
          <t>CARTEIRA</t>
        </is>
      </c>
      <c r="K6520" t="inlineStr">
        <is>
          <t>CONTRATO</t>
        </is>
      </c>
      <c r="L6520" t="n">
        <v>4952.41</v>
      </c>
      <c r="M6520" t="inlineStr">
        <is>
          <t>IBIRAPITANGA FASE 3</t>
        </is>
      </c>
      <c r="N6520" s="142">
        <f>DATE(YEAR(G6520),MONTH(G6520),1)</f>
        <v/>
      </c>
      <c r="O6520" s="132">
        <f>IF(G6520&gt;$K$3,"Futuro","Atraso")</f>
        <v/>
      </c>
      <c r="P6520">
        <f>12*(YEAR(G6520)-YEAR($K$3))+(MONTH(G6520)-MONTH($K$3))</f>
        <v/>
      </c>
      <c r="Q6520" s="366">
        <f>IF(M6520="IBIRAPITANGA FASE 3",IF(O6520="Atraso",L6520,L6520/(1+$I$2)^P6520),IF(O6520="Atraso",L6520,L6520/(1+$I$1)^P6520))</f>
        <v/>
      </c>
      <c r="R6520">
        <f>IF(O6520="Atraso",$K$3-G6520,0)</f>
        <v/>
      </c>
      <c r="S6520">
        <f>IF(R6520&lt;=15,"Até 15",IF(R6520&lt;=30,"Entre 15 e 30",IF(R6520&lt;=60,"Entre 30 e 60",IF(R6520&lt;=90,"Entre 60 e 90",IF(R6520&lt;=120,"Entre 90 e 120",IF(R6520&lt;=150,"Entre 120 e 150",IF(R6520&lt;=180,"Entre 150 e 180","Superior a 180")))))))</f>
        <v/>
      </c>
    </row>
    <row r="6521">
      <c r="A6521" t="inlineStr">
        <is>
          <t>Q028L06</t>
        </is>
      </c>
      <c r="B6521" t="inlineStr">
        <is>
          <t>LUIZ CLAUDIO FRANCO</t>
        </is>
      </c>
      <c r="C6521" t="n">
        <v>1</v>
      </c>
      <c r="D6521" t="inlineStr">
        <is>
          <t>IPCA</t>
        </is>
      </c>
      <c r="E6521" t="n">
        <v>0.009488792934583046</v>
      </c>
      <c r="F6521" t="inlineStr">
        <is>
          <t>MENSAL</t>
        </is>
      </c>
      <c r="G6521" t="n">
        <v>45463</v>
      </c>
      <c r="H6521" t="n">
        <v>45463</v>
      </c>
      <c r="I6521" t="n">
        <v>6</v>
      </c>
      <c r="J6521" t="inlineStr">
        <is>
          <t>CARTEIRA</t>
        </is>
      </c>
      <c r="K6521" t="inlineStr">
        <is>
          <t>CONTRATO</t>
        </is>
      </c>
      <c r="L6521" t="n">
        <v>4952.41</v>
      </c>
      <c r="M6521" t="inlineStr">
        <is>
          <t>IBIRAPITANGA FASE 3</t>
        </is>
      </c>
      <c r="N6521" s="142">
        <f>DATE(YEAR(G6521),MONTH(G6521),1)</f>
        <v/>
      </c>
      <c r="O6521" s="132">
        <f>IF(G6521&gt;$K$3,"Futuro","Atraso")</f>
        <v/>
      </c>
      <c r="P6521">
        <f>12*(YEAR(G6521)-YEAR($K$3))+(MONTH(G6521)-MONTH($K$3))</f>
        <v/>
      </c>
      <c r="Q6521" s="366">
        <f>IF(M6521="IBIRAPITANGA FASE 3",IF(O6521="Atraso",L6521,L6521/(1+$I$2)^P6521),IF(O6521="Atraso",L6521,L6521/(1+$I$1)^P6521))</f>
        <v/>
      </c>
      <c r="R6521">
        <f>IF(O6521="Atraso",$K$3-G6521,0)</f>
        <v/>
      </c>
      <c r="S6521">
        <f>IF(R6521&lt;=15,"Até 15",IF(R6521&lt;=30,"Entre 15 e 30",IF(R6521&lt;=60,"Entre 30 e 60",IF(R6521&lt;=90,"Entre 60 e 90",IF(R6521&lt;=120,"Entre 90 e 120",IF(R6521&lt;=150,"Entre 120 e 150",IF(R6521&lt;=180,"Entre 150 e 180","Superior a 180")))))))</f>
        <v/>
      </c>
    </row>
    <row r="6522">
      <c r="A6522" t="inlineStr">
        <is>
          <t>Q028L06</t>
        </is>
      </c>
      <c r="B6522" t="inlineStr">
        <is>
          <t>LUIZ CLAUDIO FRANCO</t>
        </is>
      </c>
      <c r="C6522" t="n">
        <v>1</v>
      </c>
      <c r="D6522" t="inlineStr">
        <is>
          <t>IPCA</t>
        </is>
      </c>
      <c r="E6522" t="n">
        <v>0.009488792934583046</v>
      </c>
      <c r="F6522" t="inlineStr">
        <is>
          <t>MENSAL</t>
        </is>
      </c>
      <c r="G6522" t="n">
        <v>45493</v>
      </c>
      <c r="H6522" t="n">
        <v>45493</v>
      </c>
      <c r="I6522" t="n">
        <v>7</v>
      </c>
      <c r="J6522" t="inlineStr">
        <is>
          <t>CARTEIRA</t>
        </is>
      </c>
      <c r="K6522" t="inlineStr">
        <is>
          <t>CONTRATO</t>
        </is>
      </c>
      <c r="L6522" t="n">
        <v>4952.41</v>
      </c>
      <c r="M6522" t="inlineStr">
        <is>
          <t>IBIRAPITANGA FASE 3</t>
        </is>
      </c>
      <c r="N6522" s="142">
        <f>DATE(YEAR(G6522),MONTH(G6522),1)</f>
        <v/>
      </c>
      <c r="O6522" s="132">
        <f>IF(G6522&gt;$K$3,"Futuro","Atraso")</f>
        <v/>
      </c>
      <c r="P6522">
        <f>12*(YEAR(G6522)-YEAR($K$3))+(MONTH(G6522)-MONTH($K$3))</f>
        <v/>
      </c>
      <c r="Q6522" s="366">
        <f>IF(M6522="IBIRAPITANGA FASE 3",IF(O6522="Atraso",L6522,L6522/(1+$I$2)^P6522),IF(O6522="Atraso",L6522,L6522/(1+$I$1)^P6522))</f>
        <v/>
      </c>
      <c r="R6522">
        <f>IF(O6522="Atraso",$K$3-G6522,0)</f>
        <v/>
      </c>
      <c r="S6522">
        <f>IF(R6522&lt;=15,"Até 15",IF(R6522&lt;=30,"Entre 15 e 30",IF(R6522&lt;=60,"Entre 30 e 60",IF(R6522&lt;=90,"Entre 60 e 90",IF(R6522&lt;=120,"Entre 90 e 120",IF(R6522&lt;=150,"Entre 120 e 150",IF(R6522&lt;=180,"Entre 150 e 180","Superior a 180")))))))</f>
        <v/>
      </c>
    </row>
    <row r="6523">
      <c r="A6523" t="inlineStr">
        <is>
          <t>Q028L06</t>
        </is>
      </c>
      <c r="B6523" t="inlineStr">
        <is>
          <t>LUIZ CLAUDIO FRANCO</t>
        </is>
      </c>
      <c r="C6523" t="n">
        <v>1</v>
      </c>
      <c r="D6523" t="inlineStr">
        <is>
          <t>IPCA</t>
        </is>
      </c>
      <c r="E6523" t="n">
        <v>0.009488792934583046</v>
      </c>
      <c r="F6523" t="inlineStr">
        <is>
          <t>MENSAL</t>
        </is>
      </c>
      <c r="G6523" t="n">
        <v>45524</v>
      </c>
      <c r="H6523" t="n">
        <v>45524</v>
      </c>
      <c r="I6523" t="n">
        <v>8</v>
      </c>
      <c r="J6523" t="inlineStr">
        <is>
          <t>CARTEIRA</t>
        </is>
      </c>
      <c r="K6523" t="inlineStr">
        <is>
          <t>CONTRATO</t>
        </is>
      </c>
      <c r="L6523" t="n">
        <v>4952.41</v>
      </c>
      <c r="M6523" t="inlineStr">
        <is>
          <t>IBIRAPITANGA FASE 3</t>
        </is>
      </c>
      <c r="N6523" s="142">
        <f>DATE(YEAR(G6523),MONTH(G6523),1)</f>
        <v/>
      </c>
      <c r="O6523" s="132">
        <f>IF(G6523&gt;$K$3,"Futuro","Atraso")</f>
        <v/>
      </c>
      <c r="P6523">
        <f>12*(YEAR(G6523)-YEAR($K$3))+(MONTH(G6523)-MONTH($K$3))</f>
        <v/>
      </c>
      <c r="Q6523" s="366">
        <f>IF(M6523="IBIRAPITANGA FASE 3",IF(O6523="Atraso",L6523,L6523/(1+$I$2)^P6523),IF(O6523="Atraso",L6523,L6523/(1+$I$1)^P6523))</f>
        <v/>
      </c>
      <c r="R6523">
        <f>IF(O6523="Atraso",$K$3-G6523,0)</f>
        <v/>
      </c>
      <c r="S6523">
        <f>IF(R6523&lt;=15,"Até 15",IF(R6523&lt;=30,"Entre 15 e 30",IF(R6523&lt;=60,"Entre 30 e 60",IF(R6523&lt;=90,"Entre 60 e 90",IF(R6523&lt;=120,"Entre 90 e 120",IF(R6523&lt;=150,"Entre 120 e 150",IF(R6523&lt;=180,"Entre 150 e 180","Superior a 180")))))))</f>
        <v/>
      </c>
    </row>
    <row r="6524">
      <c r="A6524" t="inlineStr">
        <is>
          <t>Q028L06</t>
        </is>
      </c>
      <c r="B6524" t="inlineStr">
        <is>
          <t>LUIZ CLAUDIO FRANCO</t>
        </is>
      </c>
      <c r="C6524" t="n">
        <v>1</v>
      </c>
      <c r="D6524" t="inlineStr">
        <is>
          <t>IPCA</t>
        </is>
      </c>
      <c r="E6524" t="n">
        <v>0.009488792934583046</v>
      </c>
      <c r="F6524" t="inlineStr">
        <is>
          <t>MENSAL</t>
        </is>
      </c>
      <c r="G6524" t="n">
        <v>45555</v>
      </c>
      <c r="H6524" t="n">
        <v>45555</v>
      </c>
      <c r="I6524" t="n">
        <v>9</v>
      </c>
      <c r="J6524" t="inlineStr">
        <is>
          <t>CARTEIRA</t>
        </is>
      </c>
      <c r="K6524" t="inlineStr">
        <is>
          <t>CONTRATO</t>
        </is>
      </c>
      <c r="L6524" t="n">
        <v>4952.41</v>
      </c>
      <c r="M6524" t="inlineStr">
        <is>
          <t>IBIRAPITANGA FASE 3</t>
        </is>
      </c>
      <c r="N6524" s="142">
        <f>DATE(YEAR(G6524),MONTH(G6524),1)</f>
        <v/>
      </c>
      <c r="O6524" s="132">
        <f>IF(G6524&gt;$K$3,"Futuro","Atraso")</f>
        <v/>
      </c>
      <c r="P6524">
        <f>12*(YEAR(G6524)-YEAR($K$3))+(MONTH(G6524)-MONTH($K$3))</f>
        <v/>
      </c>
      <c r="Q6524" s="366">
        <f>IF(M6524="IBIRAPITANGA FASE 3",IF(O6524="Atraso",L6524,L6524/(1+$I$2)^P6524),IF(O6524="Atraso",L6524,L6524/(1+$I$1)^P6524))</f>
        <v/>
      </c>
      <c r="R6524">
        <f>IF(O6524="Atraso",$K$3-G6524,0)</f>
        <v/>
      </c>
      <c r="S6524">
        <f>IF(R6524&lt;=15,"Até 15",IF(R6524&lt;=30,"Entre 15 e 30",IF(R6524&lt;=60,"Entre 30 e 60",IF(R6524&lt;=90,"Entre 60 e 90",IF(R6524&lt;=120,"Entre 90 e 120",IF(R6524&lt;=150,"Entre 120 e 150",IF(R6524&lt;=180,"Entre 150 e 180","Superior a 180")))))))</f>
        <v/>
      </c>
    </row>
    <row r="6525">
      <c r="A6525" t="inlineStr">
        <is>
          <t>Q028L06</t>
        </is>
      </c>
      <c r="B6525" t="inlineStr">
        <is>
          <t>LUIZ CLAUDIO FRANCO</t>
        </is>
      </c>
      <c r="C6525" t="n">
        <v>1</v>
      </c>
      <c r="D6525" t="inlineStr">
        <is>
          <t>IPCA</t>
        </is>
      </c>
      <c r="E6525" t="n">
        <v>0.009488792934583046</v>
      </c>
      <c r="F6525" t="inlineStr">
        <is>
          <t>MENSAL</t>
        </is>
      </c>
      <c r="G6525" t="n">
        <v>45585</v>
      </c>
      <c r="H6525" t="n">
        <v>45585</v>
      </c>
      <c r="I6525" t="n">
        <v>10</v>
      </c>
      <c r="J6525" t="inlineStr">
        <is>
          <t>CARTEIRA</t>
        </is>
      </c>
      <c r="K6525" t="inlineStr">
        <is>
          <t>CONTRATO</t>
        </is>
      </c>
      <c r="L6525" t="n">
        <v>4952.41</v>
      </c>
      <c r="M6525" t="inlineStr">
        <is>
          <t>IBIRAPITANGA FASE 3</t>
        </is>
      </c>
      <c r="N6525" s="142">
        <f>DATE(YEAR(G6525),MONTH(G6525),1)</f>
        <v/>
      </c>
      <c r="O6525" s="132">
        <f>IF(G6525&gt;$K$3,"Futuro","Atraso")</f>
        <v/>
      </c>
      <c r="P6525">
        <f>12*(YEAR(G6525)-YEAR($K$3))+(MONTH(G6525)-MONTH($K$3))</f>
        <v/>
      </c>
      <c r="Q6525" s="366">
        <f>IF(M6525="IBIRAPITANGA FASE 3",IF(O6525="Atraso",L6525,L6525/(1+$I$2)^P6525),IF(O6525="Atraso",L6525,L6525/(1+$I$1)^P6525))</f>
        <v/>
      </c>
      <c r="R6525">
        <f>IF(O6525="Atraso",$K$3-G6525,0)</f>
        <v/>
      </c>
      <c r="S6525">
        <f>IF(R6525&lt;=15,"Até 15",IF(R6525&lt;=30,"Entre 15 e 30",IF(R6525&lt;=60,"Entre 30 e 60",IF(R6525&lt;=90,"Entre 60 e 90",IF(R6525&lt;=120,"Entre 90 e 120",IF(R6525&lt;=150,"Entre 120 e 150",IF(R6525&lt;=180,"Entre 150 e 180","Superior a 180")))))))</f>
        <v/>
      </c>
    </row>
    <row r="6526">
      <c r="A6526" t="inlineStr">
        <is>
          <t>Q028L06</t>
        </is>
      </c>
      <c r="B6526" t="inlineStr">
        <is>
          <t>LUIZ CLAUDIO FRANCO</t>
        </is>
      </c>
      <c r="C6526" t="n">
        <v>1</v>
      </c>
      <c r="D6526" t="inlineStr">
        <is>
          <t>IPCA</t>
        </is>
      </c>
      <c r="E6526" t="n">
        <v>0.009488792934583046</v>
      </c>
      <c r="F6526" t="inlineStr">
        <is>
          <t>MENSAL</t>
        </is>
      </c>
      <c r="G6526" t="n">
        <v>45595</v>
      </c>
      <c r="H6526" t="n">
        <v>45595</v>
      </c>
      <c r="I6526" t="n">
        <v>1</v>
      </c>
      <c r="J6526" t="inlineStr">
        <is>
          <t>CARTEIRA</t>
        </is>
      </c>
      <c r="K6526" t="inlineStr">
        <is>
          <t>CONTRATO</t>
        </is>
      </c>
      <c r="L6526" t="n">
        <v>30078</v>
      </c>
      <c r="M6526" t="inlineStr">
        <is>
          <t>IBIRAPITANGA FASE 3</t>
        </is>
      </c>
      <c r="N6526" s="142">
        <f>DATE(YEAR(G6526),MONTH(G6526),1)</f>
        <v/>
      </c>
      <c r="O6526" s="132">
        <f>IF(G6526&gt;$K$3,"Futuro","Atraso")</f>
        <v/>
      </c>
      <c r="P6526">
        <f>12*(YEAR(G6526)-YEAR($K$3))+(MONTH(G6526)-MONTH($K$3))</f>
        <v/>
      </c>
      <c r="Q6526" s="366">
        <f>IF(M6526="IBIRAPITANGA FASE 3",IF(O6526="Atraso",L6526,L6526/(1+$I$2)^P6526),IF(O6526="Atraso",L6526,L6526/(1+$I$1)^P6526))</f>
        <v/>
      </c>
      <c r="R6526">
        <f>IF(O6526="Atraso",$K$3-G6526,0)</f>
        <v/>
      </c>
      <c r="S6526">
        <f>IF(R6526&lt;=15,"Até 15",IF(R6526&lt;=30,"Entre 15 e 30",IF(R6526&lt;=60,"Entre 30 e 60",IF(R6526&lt;=90,"Entre 60 e 90",IF(R6526&lt;=120,"Entre 90 e 120",IF(R6526&lt;=150,"Entre 120 e 150",IF(R6526&lt;=180,"Entre 150 e 180","Superior a 180")))))))</f>
        <v/>
      </c>
    </row>
    <row r="6527">
      <c r="A6527" t="inlineStr">
        <is>
          <t>Q028L06</t>
        </is>
      </c>
      <c r="B6527" t="inlineStr">
        <is>
          <t>LUIZ CLAUDIO FRANCO</t>
        </is>
      </c>
      <c r="C6527" t="n">
        <v>1</v>
      </c>
      <c r="D6527" t="inlineStr">
        <is>
          <t>IPCA</t>
        </is>
      </c>
      <c r="E6527" t="n">
        <v>0.009488792934583046</v>
      </c>
      <c r="F6527" t="inlineStr">
        <is>
          <t>MENSAL</t>
        </is>
      </c>
      <c r="G6527" t="n">
        <v>45616</v>
      </c>
      <c r="H6527" t="n">
        <v>45616</v>
      </c>
      <c r="I6527" t="n">
        <v>11</v>
      </c>
      <c r="J6527" t="inlineStr">
        <is>
          <t>CARTEIRA</t>
        </is>
      </c>
      <c r="K6527" t="inlineStr">
        <is>
          <t>CONTRATO</t>
        </is>
      </c>
      <c r="L6527" t="n">
        <v>4952.41</v>
      </c>
      <c r="M6527" t="inlineStr">
        <is>
          <t>IBIRAPITANGA FASE 3</t>
        </is>
      </c>
      <c r="N6527" s="142">
        <f>DATE(YEAR(G6527),MONTH(G6527),1)</f>
        <v/>
      </c>
      <c r="O6527" s="132">
        <f>IF(G6527&gt;$K$3,"Futuro","Atraso")</f>
        <v/>
      </c>
      <c r="P6527">
        <f>12*(YEAR(G6527)-YEAR($K$3))+(MONTH(G6527)-MONTH($K$3))</f>
        <v/>
      </c>
      <c r="Q6527" s="366">
        <f>IF(M6527="IBIRAPITANGA FASE 3",IF(O6527="Atraso",L6527,L6527/(1+$I$2)^P6527),IF(O6527="Atraso",L6527,L6527/(1+$I$1)^P6527))</f>
        <v/>
      </c>
      <c r="R6527">
        <f>IF(O6527="Atraso",$K$3-G6527,0)</f>
        <v/>
      </c>
      <c r="S6527">
        <f>IF(R6527&lt;=15,"Até 15",IF(R6527&lt;=30,"Entre 15 e 30",IF(R6527&lt;=60,"Entre 30 e 60",IF(R6527&lt;=90,"Entre 60 e 90",IF(R6527&lt;=120,"Entre 90 e 120",IF(R6527&lt;=150,"Entre 120 e 150",IF(R6527&lt;=180,"Entre 150 e 180","Superior a 180")))))))</f>
        <v/>
      </c>
    </row>
    <row r="6528">
      <c r="A6528" t="inlineStr">
        <is>
          <t>Q028L06</t>
        </is>
      </c>
      <c r="B6528" t="inlineStr">
        <is>
          <t>LUIZ CLAUDIO FRANCO</t>
        </is>
      </c>
      <c r="C6528" t="n">
        <v>1</v>
      </c>
      <c r="D6528" t="inlineStr">
        <is>
          <t>IPCA</t>
        </is>
      </c>
      <c r="E6528" t="n">
        <v>0.009488792934583046</v>
      </c>
      <c r="F6528" t="inlineStr">
        <is>
          <t>MENSAL</t>
        </is>
      </c>
      <c r="G6528" t="n">
        <v>45646</v>
      </c>
      <c r="H6528" t="n">
        <v>45646</v>
      </c>
      <c r="I6528" t="n">
        <v>12</v>
      </c>
      <c r="J6528" t="inlineStr">
        <is>
          <t>CARTEIRA</t>
        </is>
      </c>
      <c r="K6528" t="inlineStr">
        <is>
          <t>CONTRATO</t>
        </is>
      </c>
      <c r="L6528" t="n">
        <v>4952.41</v>
      </c>
      <c r="M6528" t="inlineStr">
        <is>
          <t>IBIRAPITANGA FASE 3</t>
        </is>
      </c>
      <c r="N6528" s="142">
        <f>DATE(YEAR(G6528),MONTH(G6528),1)</f>
        <v/>
      </c>
      <c r="O6528" s="132">
        <f>IF(G6528&gt;$K$3,"Futuro","Atraso")</f>
        <v/>
      </c>
      <c r="P6528">
        <f>12*(YEAR(G6528)-YEAR($K$3))+(MONTH(G6528)-MONTH($K$3))</f>
        <v/>
      </c>
      <c r="Q6528" s="366">
        <f>IF(M6528="IBIRAPITANGA FASE 3",IF(O6528="Atraso",L6528,L6528/(1+$I$2)^P6528),IF(O6528="Atraso",L6528,L6528/(1+$I$1)^P6528))</f>
        <v/>
      </c>
      <c r="R6528">
        <f>IF(O6528="Atraso",$K$3-G6528,0)</f>
        <v/>
      </c>
      <c r="S6528">
        <f>IF(R6528&lt;=15,"Até 15",IF(R6528&lt;=30,"Entre 15 e 30",IF(R6528&lt;=60,"Entre 30 e 60",IF(R6528&lt;=90,"Entre 60 e 90",IF(R6528&lt;=120,"Entre 90 e 120",IF(R6528&lt;=150,"Entre 120 e 150",IF(R6528&lt;=180,"Entre 150 e 180","Superior a 180")))))))</f>
        <v/>
      </c>
    </row>
    <row r="6529">
      <c r="A6529" t="inlineStr">
        <is>
          <t>Q028L06</t>
        </is>
      </c>
      <c r="B6529" t="inlineStr">
        <is>
          <t>LUIZ CLAUDIO FRANCO</t>
        </is>
      </c>
      <c r="C6529" t="n">
        <v>1</v>
      </c>
      <c r="D6529" t="inlineStr">
        <is>
          <t>IPCA</t>
        </is>
      </c>
      <c r="E6529" t="n">
        <v>0.009488792934583046</v>
      </c>
      <c r="F6529" t="inlineStr">
        <is>
          <t>MENSAL</t>
        </is>
      </c>
      <c r="G6529" t="n">
        <v>45677</v>
      </c>
      <c r="H6529" t="n">
        <v>45677</v>
      </c>
      <c r="I6529" t="n">
        <v>13</v>
      </c>
      <c r="J6529" t="inlineStr">
        <is>
          <t>CARTEIRA</t>
        </is>
      </c>
      <c r="K6529" t="inlineStr">
        <is>
          <t>CONTRATO</t>
        </is>
      </c>
      <c r="L6529" t="n">
        <v>4952.41</v>
      </c>
      <c r="M6529" t="inlineStr">
        <is>
          <t>IBIRAPITANGA FASE 3</t>
        </is>
      </c>
      <c r="N6529" s="142">
        <f>DATE(YEAR(G6529),MONTH(G6529),1)</f>
        <v/>
      </c>
      <c r="O6529" s="132">
        <f>IF(G6529&gt;$K$3,"Futuro","Atraso")</f>
        <v/>
      </c>
      <c r="P6529">
        <f>12*(YEAR(G6529)-YEAR($K$3))+(MONTH(G6529)-MONTH($K$3))</f>
        <v/>
      </c>
      <c r="Q6529" s="366">
        <f>IF(M6529="IBIRAPITANGA FASE 3",IF(O6529="Atraso",L6529,L6529/(1+$I$2)^P6529),IF(O6529="Atraso",L6529,L6529/(1+$I$1)^P6529))</f>
        <v/>
      </c>
      <c r="R6529">
        <f>IF(O6529="Atraso",$K$3-G6529,0)</f>
        <v/>
      </c>
      <c r="S6529">
        <f>IF(R6529&lt;=15,"Até 15",IF(R6529&lt;=30,"Entre 15 e 30",IF(R6529&lt;=60,"Entre 30 e 60",IF(R6529&lt;=90,"Entre 60 e 90",IF(R6529&lt;=120,"Entre 90 e 120",IF(R6529&lt;=150,"Entre 120 e 150",IF(R6529&lt;=180,"Entre 150 e 180","Superior a 180")))))))</f>
        <v/>
      </c>
    </row>
    <row r="6530">
      <c r="A6530" t="inlineStr">
        <is>
          <t>Q028L06</t>
        </is>
      </c>
      <c r="B6530" t="inlineStr">
        <is>
          <t>LUIZ CLAUDIO FRANCO</t>
        </is>
      </c>
      <c r="C6530" t="n">
        <v>1</v>
      </c>
      <c r="D6530" t="inlineStr">
        <is>
          <t>IPCA</t>
        </is>
      </c>
      <c r="E6530" t="n">
        <v>0.009488792934583046</v>
      </c>
      <c r="F6530" t="inlineStr">
        <is>
          <t>MENSAL</t>
        </is>
      </c>
      <c r="G6530" t="n">
        <v>45708</v>
      </c>
      <c r="H6530" t="n">
        <v>45708</v>
      </c>
      <c r="I6530" t="n">
        <v>14</v>
      </c>
      <c r="J6530" t="inlineStr">
        <is>
          <t>CARTEIRA</t>
        </is>
      </c>
      <c r="K6530" t="inlineStr">
        <is>
          <t>CONTRATO</t>
        </is>
      </c>
      <c r="L6530" t="n">
        <v>4952.41</v>
      </c>
      <c r="M6530" t="inlineStr">
        <is>
          <t>IBIRAPITANGA FASE 3</t>
        </is>
      </c>
      <c r="N6530" s="142">
        <f>DATE(YEAR(G6530),MONTH(G6530),1)</f>
        <v/>
      </c>
      <c r="O6530" s="132">
        <f>IF(G6530&gt;$K$3,"Futuro","Atraso")</f>
        <v/>
      </c>
      <c r="P6530">
        <f>12*(YEAR(G6530)-YEAR($K$3))+(MONTH(G6530)-MONTH($K$3))</f>
        <v/>
      </c>
      <c r="Q6530" s="366">
        <f>IF(M6530="IBIRAPITANGA FASE 3",IF(O6530="Atraso",L6530,L6530/(1+$I$2)^P6530),IF(O6530="Atraso",L6530,L6530/(1+$I$1)^P6530))</f>
        <v/>
      </c>
      <c r="R6530">
        <f>IF(O6530="Atraso",$K$3-G6530,0)</f>
        <v/>
      </c>
      <c r="S6530">
        <f>IF(R6530&lt;=15,"Até 15",IF(R6530&lt;=30,"Entre 15 e 30",IF(R6530&lt;=60,"Entre 30 e 60",IF(R6530&lt;=90,"Entre 60 e 90",IF(R6530&lt;=120,"Entre 90 e 120",IF(R6530&lt;=150,"Entre 120 e 150",IF(R6530&lt;=180,"Entre 150 e 180","Superior a 180")))))))</f>
        <v/>
      </c>
    </row>
    <row r="6531">
      <c r="A6531" t="inlineStr">
        <is>
          <t>Q028L06</t>
        </is>
      </c>
      <c r="B6531" t="inlineStr">
        <is>
          <t>LUIZ CLAUDIO FRANCO</t>
        </is>
      </c>
      <c r="C6531" t="n">
        <v>1</v>
      </c>
      <c r="D6531" t="inlineStr">
        <is>
          <t>IPCA</t>
        </is>
      </c>
      <c r="E6531" t="n">
        <v>0.009488792934583046</v>
      </c>
      <c r="F6531" t="inlineStr">
        <is>
          <t>MENSAL</t>
        </is>
      </c>
      <c r="G6531" t="n">
        <v>45736</v>
      </c>
      <c r="H6531" t="n">
        <v>45736</v>
      </c>
      <c r="I6531" t="n">
        <v>15</v>
      </c>
      <c r="J6531" t="inlineStr">
        <is>
          <t>CARTEIRA</t>
        </is>
      </c>
      <c r="K6531" t="inlineStr">
        <is>
          <t>CONTRATO</t>
        </is>
      </c>
      <c r="L6531" t="n">
        <v>4952.41</v>
      </c>
      <c r="M6531" t="inlineStr">
        <is>
          <t>IBIRAPITANGA FASE 3</t>
        </is>
      </c>
      <c r="N6531" s="142">
        <f>DATE(YEAR(G6531),MONTH(G6531),1)</f>
        <v/>
      </c>
      <c r="O6531" s="132">
        <f>IF(G6531&gt;$K$3,"Futuro","Atraso")</f>
        <v/>
      </c>
      <c r="P6531">
        <f>12*(YEAR(G6531)-YEAR($K$3))+(MONTH(G6531)-MONTH($K$3))</f>
        <v/>
      </c>
      <c r="Q6531" s="366">
        <f>IF(M6531="IBIRAPITANGA FASE 3",IF(O6531="Atraso",L6531,L6531/(1+$I$2)^P6531),IF(O6531="Atraso",L6531,L6531/(1+$I$1)^P6531))</f>
        <v/>
      </c>
      <c r="R6531">
        <f>IF(O6531="Atraso",$K$3-G6531,0)</f>
        <v/>
      </c>
      <c r="S6531">
        <f>IF(R6531&lt;=15,"Até 15",IF(R6531&lt;=30,"Entre 15 e 30",IF(R6531&lt;=60,"Entre 30 e 60",IF(R6531&lt;=90,"Entre 60 e 90",IF(R6531&lt;=120,"Entre 90 e 120",IF(R6531&lt;=150,"Entre 120 e 150",IF(R6531&lt;=180,"Entre 150 e 180","Superior a 180")))))))</f>
        <v/>
      </c>
    </row>
    <row r="6532">
      <c r="A6532" t="inlineStr">
        <is>
          <t>Q028L06</t>
        </is>
      </c>
      <c r="B6532" t="inlineStr">
        <is>
          <t>LUIZ CLAUDIO FRANCO</t>
        </is>
      </c>
      <c r="C6532" t="n">
        <v>1</v>
      </c>
      <c r="D6532" t="inlineStr">
        <is>
          <t>IPCA</t>
        </is>
      </c>
      <c r="E6532" t="n">
        <v>0.009488792934583046</v>
      </c>
      <c r="F6532" t="inlineStr">
        <is>
          <t>MENSAL</t>
        </is>
      </c>
      <c r="G6532" t="n">
        <v>45767</v>
      </c>
      <c r="H6532" t="n">
        <v>45767</v>
      </c>
      <c r="I6532" t="n">
        <v>16</v>
      </c>
      <c r="J6532" t="inlineStr">
        <is>
          <t>CARTEIRA</t>
        </is>
      </c>
      <c r="K6532" t="inlineStr">
        <is>
          <t>CONTRATO</t>
        </is>
      </c>
      <c r="L6532" t="n">
        <v>4952.41</v>
      </c>
      <c r="M6532" t="inlineStr">
        <is>
          <t>IBIRAPITANGA FASE 3</t>
        </is>
      </c>
      <c r="N6532" s="142">
        <f>DATE(YEAR(G6532),MONTH(G6532),1)</f>
        <v/>
      </c>
      <c r="O6532" s="132">
        <f>IF(G6532&gt;$K$3,"Futuro","Atraso")</f>
        <v/>
      </c>
      <c r="P6532">
        <f>12*(YEAR(G6532)-YEAR($K$3))+(MONTH(G6532)-MONTH($K$3))</f>
        <v/>
      </c>
      <c r="Q6532" s="366">
        <f>IF(M6532="IBIRAPITANGA FASE 3",IF(O6532="Atraso",L6532,L6532/(1+$I$2)^P6532),IF(O6532="Atraso",L6532,L6532/(1+$I$1)^P6532))</f>
        <v/>
      </c>
      <c r="R6532">
        <f>IF(O6532="Atraso",$K$3-G6532,0)</f>
        <v/>
      </c>
      <c r="S6532">
        <f>IF(R6532&lt;=15,"Até 15",IF(R6532&lt;=30,"Entre 15 e 30",IF(R6532&lt;=60,"Entre 30 e 60",IF(R6532&lt;=90,"Entre 60 e 90",IF(R6532&lt;=120,"Entre 90 e 120",IF(R6532&lt;=150,"Entre 120 e 150",IF(R6532&lt;=180,"Entre 150 e 180","Superior a 180")))))))</f>
        <v/>
      </c>
    </row>
    <row r="6533">
      <c r="A6533" t="inlineStr">
        <is>
          <t>Q028L06</t>
        </is>
      </c>
      <c r="B6533" t="inlineStr">
        <is>
          <t>LUIZ CLAUDIO FRANCO</t>
        </is>
      </c>
      <c r="C6533" t="n">
        <v>1</v>
      </c>
      <c r="D6533" t="inlineStr">
        <is>
          <t>IPCA</t>
        </is>
      </c>
      <c r="E6533" t="n">
        <v>0.009488792934583046</v>
      </c>
      <c r="F6533" t="inlineStr">
        <is>
          <t>MENSAL</t>
        </is>
      </c>
      <c r="G6533" t="n">
        <v>45797</v>
      </c>
      <c r="H6533" t="n">
        <v>45797</v>
      </c>
      <c r="I6533" t="n">
        <v>17</v>
      </c>
      <c r="J6533" t="inlineStr">
        <is>
          <t>CARTEIRA</t>
        </is>
      </c>
      <c r="K6533" t="inlineStr">
        <is>
          <t>CONTRATO</t>
        </is>
      </c>
      <c r="L6533" t="n">
        <v>4952.41</v>
      </c>
      <c r="M6533" t="inlineStr">
        <is>
          <t>IBIRAPITANGA FASE 3</t>
        </is>
      </c>
      <c r="N6533" s="142">
        <f>DATE(YEAR(G6533),MONTH(G6533),1)</f>
        <v/>
      </c>
      <c r="O6533" s="132">
        <f>IF(G6533&gt;$K$3,"Futuro","Atraso")</f>
        <v/>
      </c>
      <c r="P6533">
        <f>12*(YEAR(G6533)-YEAR($K$3))+(MONTH(G6533)-MONTH($K$3))</f>
        <v/>
      </c>
      <c r="Q6533" s="366">
        <f>IF(M6533="IBIRAPITANGA FASE 3",IF(O6533="Atraso",L6533,L6533/(1+$I$2)^P6533),IF(O6533="Atraso",L6533,L6533/(1+$I$1)^P6533))</f>
        <v/>
      </c>
      <c r="R6533">
        <f>IF(O6533="Atraso",$K$3-G6533,0)</f>
        <v/>
      </c>
      <c r="S6533">
        <f>IF(R6533&lt;=15,"Até 15",IF(R6533&lt;=30,"Entre 15 e 30",IF(R6533&lt;=60,"Entre 30 e 60",IF(R6533&lt;=90,"Entre 60 e 90",IF(R6533&lt;=120,"Entre 90 e 120",IF(R6533&lt;=150,"Entre 120 e 150",IF(R6533&lt;=180,"Entre 150 e 180","Superior a 180")))))))</f>
        <v/>
      </c>
    </row>
    <row r="6534">
      <c r="A6534" t="inlineStr">
        <is>
          <t>Q028L06</t>
        </is>
      </c>
      <c r="B6534" t="inlineStr">
        <is>
          <t>LUIZ CLAUDIO FRANCO</t>
        </is>
      </c>
      <c r="C6534" t="n">
        <v>1</v>
      </c>
      <c r="D6534" t="inlineStr">
        <is>
          <t>IPCA</t>
        </is>
      </c>
      <c r="E6534" t="n">
        <v>0.009488792934583046</v>
      </c>
      <c r="F6534" t="inlineStr">
        <is>
          <t>MENSAL</t>
        </is>
      </c>
      <c r="G6534" t="n">
        <v>45828</v>
      </c>
      <c r="H6534" t="n">
        <v>45828</v>
      </c>
      <c r="I6534" t="n">
        <v>18</v>
      </c>
      <c r="J6534" t="inlineStr">
        <is>
          <t>CARTEIRA</t>
        </is>
      </c>
      <c r="K6534" t="inlineStr">
        <is>
          <t>CONTRATO</t>
        </is>
      </c>
      <c r="L6534" t="n">
        <v>4952.41</v>
      </c>
      <c r="M6534" t="inlineStr">
        <is>
          <t>IBIRAPITANGA FASE 3</t>
        </is>
      </c>
      <c r="N6534" s="142">
        <f>DATE(YEAR(G6534),MONTH(G6534),1)</f>
        <v/>
      </c>
      <c r="O6534" s="132">
        <f>IF(G6534&gt;$K$3,"Futuro","Atraso")</f>
        <v/>
      </c>
      <c r="P6534">
        <f>12*(YEAR(G6534)-YEAR($K$3))+(MONTH(G6534)-MONTH($K$3))</f>
        <v/>
      </c>
      <c r="Q6534" s="366">
        <f>IF(M6534="IBIRAPITANGA FASE 3",IF(O6534="Atraso",L6534,L6534/(1+$I$2)^P6534),IF(O6534="Atraso",L6534,L6534/(1+$I$1)^P6534))</f>
        <v/>
      </c>
      <c r="R6534">
        <f>IF(O6534="Atraso",$K$3-G6534,0)</f>
        <v/>
      </c>
      <c r="S6534">
        <f>IF(R6534&lt;=15,"Até 15",IF(R6534&lt;=30,"Entre 15 e 30",IF(R6534&lt;=60,"Entre 30 e 60",IF(R6534&lt;=90,"Entre 60 e 90",IF(R6534&lt;=120,"Entre 90 e 120",IF(R6534&lt;=150,"Entre 120 e 150",IF(R6534&lt;=180,"Entre 150 e 180","Superior a 180")))))))</f>
        <v/>
      </c>
    </row>
    <row r="6535">
      <c r="A6535" t="inlineStr">
        <is>
          <t>Q028L06</t>
        </is>
      </c>
      <c r="B6535" t="inlineStr">
        <is>
          <t>LUIZ CLAUDIO FRANCO</t>
        </is>
      </c>
      <c r="C6535" t="n">
        <v>1</v>
      </c>
      <c r="D6535" t="inlineStr">
        <is>
          <t>IPCA</t>
        </is>
      </c>
      <c r="E6535" t="n">
        <v>0.009488792934583046</v>
      </c>
      <c r="F6535" t="inlineStr">
        <is>
          <t>MENSAL</t>
        </is>
      </c>
      <c r="G6535" t="n">
        <v>45858</v>
      </c>
      <c r="H6535" t="n">
        <v>45858</v>
      </c>
      <c r="I6535" t="n">
        <v>19</v>
      </c>
      <c r="J6535" t="inlineStr">
        <is>
          <t>CARTEIRA</t>
        </is>
      </c>
      <c r="K6535" t="inlineStr">
        <is>
          <t>CONTRATO</t>
        </is>
      </c>
      <c r="L6535" t="n">
        <v>4952.41</v>
      </c>
      <c r="M6535" t="inlineStr">
        <is>
          <t>IBIRAPITANGA FASE 3</t>
        </is>
      </c>
      <c r="N6535" s="142">
        <f>DATE(YEAR(G6535),MONTH(G6535),1)</f>
        <v/>
      </c>
      <c r="O6535" s="132">
        <f>IF(G6535&gt;$K$3,"Futuro","Atraso")</f>
        <v/>
      </c>
      <c r="P6535">
        <f>12*(YEAR(G6535)-YEAR($K$3))+(MONTH(G6535)-MONTH($K$3))</f>
        <v/>
      </c>
      <c r="Q6535" s="366">
        <f>IF(M6535="IBIRAPITANGA FASE 3",IF(O6535="Atraso",L6535,L6535/(1+$I$2)^P6535),IF(O6535="Atraso",L6535,L6535/(1+$I$1)^P6535))</f>
        <v/>
      </c>
      <c r="R6535">
        <f>IF(O6535="Atraso",$K$3-G6535,0)</f>
        <v/>
      </c>
      <c r="S6535">
        <f>IF(R6535&lt;=15,"Até 15",IF(R6535&lt;=30,"Entre 15 e 30",IF(R6535&lt;=60,"Entre 30 e 60",IF(R6535&lt;=90,"Entre 60 e 90",IF(R6535&lt;=120,"Entre 90 e 120",IF(R6535&lt;=150,"Entre 120 e 150",IF(R6535&lt;=180,"Entre 150 e 180","Superior a 180")))))))</f>
        <v/>
      </c>
    </row>
    <row r="6536">
      <c r="A6536" t="inlineStr">
        <is>
          <t>Q028L06</t>
        </is>
      </c>
      <c r="B6536" t="inlineStr">
        <is>
          <t>LUIZ CLAUDIO FRANCO</t>
        </is>
      </c>
      <c r="C6536" t="n">
        <v>1</v>
      </c>
      <c r="D6536" t="inlineStr">
        <is>
          <t>IPCA</t>
        </is>
      </c>
      <c r="E6536" t="n">
        <v>0.009488792934583046</v>
      </c>
      <c r="F6536" t="inlineStr">
        <is>
          <t>MENSAL</t>
        </is>
      </c>
      <c r="G6536" t="n">
        <v>45889</v>
      </c>
      <c r="H6536" t="n">
        <v>45889</v>
      </c>
      <c r="I6536" t="n">
        <v>20</v>
      </c>
      <c r="J6536" t="inlineStr">
        <is>
          <t>CARTEIRA</t>
        </is>
      </c>
      <c r="K6536" t="inlineStr">
        <is>
          <t>CONTRATO</t>
        </is>
      </c>
      <c r="L6536" t="n">
        <v>4952.41</v>
      </c>
      <c r="M6536" t="inlineStr">
        <is>
          <t>IBIRAPITANGA FASE 3</t>
        </is>
      </c>
      <c r="N6536" s="142">
        <f>DATE(YEAR(G6536),MONTH(G6536),1)</f>
        <v/>
      </c>
      <c r="O6536" s="132">
        <f>IF(G6536&gt;$K$3,"Futuro","Atraso")</f>
        <v/>
      </c>
      <c r="P6536">
        <f>12*(YEAR(G6536)-YEAR($K$3))+(MONTH(G6536)-MONTH($K$3))</f>
        <v/>
      </c>
      <c r="Q6536" s="366">
        <f>IF(M6536="IBIRAPITANGA FASE 3",IF(O6536="Atraso",L6536,L6536/(1+$I$2)^P6536),IF(O6536="Atraso",L6536,L6536/(1+$I$1)^P6536))</f>
        <v/>
      </c>
      <c r="R6536">
        <f>IF(O6536="Atraso",$K$3-G6536,0)</f>
        <v/>
      </c>
      <c r="S6536">
        <f>IF(R6536&lt;=15,"Até 15",IF(R6536&lt;=30,"Entre 15 e 30",IF(R6536&lt;=60,"Entre 30 e 60",IF(R6536&lt;=90,"Entre 60 e 90",IF(R6536&lt;=120,"Entre 90 e 120",IF(R6536&lt;=150,"Entre 120 e 150",IF(R6536&lt;=180,"Entre 150 e 180","Superior a 180")))))))</f>
        <v/>
      </c>
    </row>
    <row r="6537">
      <c r="A6537" t="inlineStr">
        <is>
          <t>Q028L06</t>
        </is>
      </c>
      <c r="B6537" t="inlineStr">
        <is>
          <t>LUIZ CLAUDIO FRANCO</t>
        </is>
      </c>
      <c r="C6537" t="n">
        <v>1</v>
      </c>
      <c r="D6537" t="inlineStr">
        <is>
          <t>IPCA</t>
        </is>
      </c>
      <c r="E6537" t="n">
        <v>0.009488792934583046</v>
      </c>
      <c r="F6537" t="inlineStr">
        <is>
          <t>MENSAL</t>
        </is>
      </c>
      <c r="G6537" t="n">
        <v>45920</v>
      </c>
      <c r="H6537" t="n">
        <v>45920</v>
      </c>
      <c r="I6537" t="n">
        <v>21</v>
      </c>
      <c r="J6537" t="inlineStr">
        <is>
          <t>CARTEIRA</t>
        </is>
      </c>
      <c r="K6537" t="inlineStr">
        <is>
          <t>CONTRATO</t>
        </is>
      </c>
      <c r="L6537" t="n">
        <v>4952.41</v>
      </c>
      <c r="M6537" t="inlineStr">
        <is>
          <t>IBIRAPITANGA FASE 3</t>
        </is>
      </c>
      <c r="N6537" s="142">
        <f>DATE(YEAR(G6537),MONTH(G6537),1)</f>
        <v/>
      </c>
      <c r="O6537" s="132">
        <f>IF(G6537&gt;$K$3,"Futuro","Atraso")</f>
        <v/>
      </c>
      <c r="P6537">
        <f>12*(YEAR(G6537)-YEAR($K$3))+(MONTH(G6537)-MONTH($K$3))</f>
        <v/>
      </c>
      <c r="Q6537" s="366">
        <f>IF(M6537="IBIRAPITANGA FASE 3",IF(O6537="Atraso",L6537,L6537/(1+$I$2)^P6537),IF(O6537="Atraso",L6537,L6537/(1+$I$1)^P6537))</f>
        <v/>
      </c>
      <c r="R6537">
        <f>IF(O6537="Atraso",$K$3-G6537,0)</f>
        <v/>
      </c>
      <c r="S6537">
        <f>IF(R6537&lt;=15,"Até 15",IF(R6537&lt;=30,"Entre 15 e 30",IF(R6537&lt;=60,"Entre 30 e 60",IF(R6537&lt;=90,"Entre 60 e 90",IF(R6537&lt;=120,"Entre 90 e 120",IF(R6537&lt;=150,"Entre 120 e 150",IF(R6537&lt;=180,"Entre 150 e 180","Superior a 180")))))))</f>
        <v/>
      </c>
    </row>
    <row r="6538">
      <c r="A6538" t="inlineStr">
        <is>
          <t>Q028L06</t>
        </is>
      </c>
      <c r="B6538" t="inlineStr">
        <is>
          <t>LUIZ CLAUDIO FRANCO</t>
        </is>
      </c>
      <c r="C6538" t="n">
        <v>1</v>
      </c>
      <c r="D6538" t="inlineStr">
        <is>
          <t>IPCA</t>
        </is>
      </c>
      <c r="E6538" t="n">
        <v>0.009488792934583046</v>
      </c>
      <c r="F6538" t="inlineStr">
        <is>
          <t>MENSAL</t>
        </is>
      </c>
      <c r="G6538" t="n">
        <v>45950</v>
      </c>
      <c r="H6538" t="n">
        <v>45950</v>
      </c>
      <c r="I6538" t="n">
        <v>22</v>
      </c>
      <c r="J6538" t="inlineStr">
        <is>
          <t>CARTEIRA</t>
        </is>
      </c>
      <c r="K6538" t="inlineStr">
        <is>
          <t>CONTRATO</t>
        </is>
      </c>
      <c r="L6538" t="n">
        <v>4952.41</v>
      </c>
      <c r="M6538" t="inlineStr">
        <is>
          <t>IBIRAPITANGA FASE 3</t>
        </is>
      </c>
      <c r="N6538" s="142">
        <f>DATE(YEAR(G6538),MONTH(G6538),1)</f>
        <v/>
      </c>
      <c r="O6538" s="132">
        <f>IF(G6538&gt;$K$3,"Futuro","Atraso")</f>
        <v/>
      </c>
      <c r="P6538">
        <f>12*(YEAR(G6538)-YEAR($K$3))+(MONTH(G6538)-MONTH($K$3))</f>
        <v/>
      </c>
      <c r="Q6538" s="366">
        <f>IF(M6538="IBIRAPITANGA FASE 3",IF(O6538="Atraso",L6538,L6538/(1+$I$2)^P6538),IF(O6538="Atraso",L6538,L6538/(1+$I$1)^P6538))</f>
        <v/>
      </c>
      <c r="R6538">
        <f>IF(O6538="Atraso",$K$3-G6538,0)</f>
        <v/>
      </c>
      <c r="S6538">
        <f>IF(R6538&lt;=15,"Até 15",IF(R6538&lt;=30,"Entre 15 e 30",IF(R6538&lt;=60,"Entre 30 e 60",IF(R6538&lt;=90,"Entre 60 e 90",IF(R6538&lt;=120,"Entre 90 e 120",IF(R6538&lt;=150,"Entre 120 e 150",IF(R6538&lt;=180,"Entre 150 e 180","Superior a 180")))))))</f>
        <v/>
      </c>
    </row>
    <row r="6539">
      <c r="A6539" t="inlineStr">
        <is>
          <t>Q028L06</t>
        </is>
      </c>
      <c r="B6539" t="inlineStr">
        <is>
          <t>LUIZ CLAUDIO FRANCO</t>
        </is>
      </c>
      <c r="C6539" t="n">
        <v>1</v>
      </c>
      <c r="D6539" t="inlineStr">
        <is>
          <t>IPCA</t>
        </is>
      </c>
      <c r="E6539" t="n">
        <v>0.009488792934583046</v>
      </c>
      <c r="F6539" t="inlineStr">
        <is>
          <t>MENSAL</t>
        </is>
      </c>
      <c r="G6539" t="n">
        <v>45960</v>
      </c>
      <c r="H6539" t="n">
        <v>45960</v>
      </c>
      <c r="I6539" t="n">
        <v>2</v>
      </c>
      <c r="J6539" t="inlineStr">
        <is>
          <t>CARTEIRA</t>
        </is>
      </c>
      <c r="K6539" t="inlineStr">
        <is>
          <t>CONTRATO</t>
        </is>
      </c>
      <c r="L6539" t="n">
        <v>30078</v>
      </c>
      <c r="M6539" t="inlineStr">
        <is>
          <t>IBIRAPITANGA FASE 3</t>
        </is>
      </c>
      <c r="N6539" s="142">
        <f>DATE(YEAR(G6539),MONTH(G6539),1)</f>
        <v/>
      </c>
      <c r="O6539" s="132">
        <f>IF(G6539&gt;$K$3,"Futuro","Atraso")</f>
        <v/>
      </c>
      <c r="P6539">
        <f>12*(YEAR(G6539)-YEAR($K$3))+(MONTH(G6539)-MONTH($K$3))</f>
        <v/>
      </c>
      <c r="Q6539" s="366">
        <f>IF(M6539="IBIRAPITANGA FASE 3",IF(O6539="Atraso",L6539,L6539/(1+$I$2)^P6539),IF(O6539="Atraso",L6539,L6539/(1+$I$1)^P6539))</f>
        <v/>
      </c>
      <c r="R6539">
        <f>IF(O6539="Atraso",$K$3-G6539,0)</f>
        <v/>
      </c>
      <c r="S6539">
        <f>IF(R6539&lt;=15,"Até 15",IF(R6539&lt;=30,"Entre 15 e 30",IF(R6539&lt;=60,"Entre 30 e 60",IF(R6539&lt;=90,"Entre 60 e 90",IF(R6539&lt;=120,"Entre 90 e 120",IF(R6539&lt;=150,"Entre 120 e 150",IF(R6539&lt;=180,"Entre 150 e 180","Superior a 180")))))))</f>
        <v/>
      </c>
    </row>
    <row r="6540">
      <c r="A6540" t="inlineStr">
        <is>
          <t>Q028L06</t>
        </is>
      </c>
      <c r="B6540" t="inlineStr">
        <is>
          <t>LUIZ CLAUDIO FRANCO</t>
        </is>
      </c>
      <c r="C6540" t="n">
        <v>1</v>
      </c>
      <c r="D6540" t="inlineStr">
        <is>
          <t>IPCA</t>
        </is>
      </c>
      <c r="E6540" t="n">
        <v>0.009488792934583046</v>
      </c>
      <c r="F6540" t="inlineStr">
        <is>
          <t>MENSAL</t>
        </is>
      </c>
      <c r="G6540" t="n">
        <v>45981</v>
      </c>
      <c r="H6540" t="n">
        <v>45981</v>
      </c>
      <c r="I6540" t="n">
        <v>23</v>
      </c>
      <c r="J6540" t="inlineStr">
        <is>
          <t>CARTEIRA</t>
        </is>
      </c>
      <c r="K6540" t="inlineStr">
        <is>
          <t>CONTRATO</t>
        </is>
      </c>
      <c r="L6540" t="n">
        <v>4952.41</v>
      </c>
      <c r="M6540" t="inlineStr">
        <is>
          <t>IBIRAPITANGA FASE 3</t>
        </is>
      </c>
      <c r="N6540" s="142">
        <f>DATE(YEAR(G6540),MONTH(G6540),1)</f>
        <v/>
      </c>
      <c r="O6540" s="132">
        <f>IF(G6540&gt;$K$3,"Futuro","Atraso")</f>
        <v/>
      </c>
      <c r="P6540">
        <f>12*(YEAR(G6540)-YEAR($K$3))+(MONTH(G6540)-MONTH($K$3))</f>
        <v/>
      </c>
      <c r="Q6540" s="366">
        <f>IF(M6540="IBIRAPITANGA FASE 3",IF(O6540="Atraso",L6540,L6540/(1+$I$2)^P6540),IF(O6540="Atraso",L6540,L6540/(1+$I$1)^P6540))</f>
        <v/>
      </c>
      <c r="R6540">
        <f>IF(O6540="Atraso",$K$3-G6540,0)</f>
        <v/>
      </c>
      <c r="S6540">
        <f>IF(R6540&lt;=15,"Até 15",IF(R6540&lt;=30,"Entre 15 e 30",IF(R6540&lt;=60,"Entre 30 e 60",IF(R6540&lt;=90,"Entre 60 e 90",IF(R6540&lt;=120,"Entre 90 e 120",IF(R6540&lt;=150,"Entre 120 e 150",IF(R6540&lt;=180,"Entre 150 e 180","Superior a 180")))))))</f>
        <v/>
      </c>
    </row>
    <row r="6541">
      <c r="A6541" t="inlineStr">
        <is>
          <t>Q028L06</t>
        </is>
      </c>
      <c r="B6541" t="inlineStr">
        <is>
          <t>LUIZ CLAUDIO FRANCO</t>
        </is>
      </c>
      <c r="C6541" t="n">
        <v>1</v>
      </c>
      <c r="D6541" t="inlineStr">
        <is>
          <t>IPCA</t>
        </is>
      </c>
      <c r="E6541" t="n">
        <v>0.009488792934583046</v>
      </c>
      <c r="F6541" t="inlineStr">
        <is>
          <t>MENSAL</t>
        </is>
      </c>
      <c r="G6541" t="n">
        <v>46011</v>
      </c>
      <c r="H6541" t="n">
        <v>46011</v>
      </c>
      <c r="I6541" t="n">
        <v>24</v>
      </c>
      <c r="J6541" t="inlineStr">
        <is>
          <t>CARTEIRA</t>
        </is>
      </c>
      <c r="K6541" t="inlineStr">
        <is>
          <t>CONTRATO</t>
        </is>
      </c>
      <c r="L6541" t="n">
        <v>4952.41</v>
      </c>
      <c r="M6541" t="inlineStr">
        <is>
          <t>IBIRAPITANGA FASE 3</t>
        </is>
      </c>
      <c r="N6541" s="142">
        <f>DATE(YEAR(G6541),MONTH(G6541),1)</f>
        <v/>
      </c>
      <c r="O6541" s="132">
        <f>IF(G6541&gt;$K$3,"Futuro","Atraso")</f>
        <v/>
      </c>
      <c r="P6541">
        <f>12*(YEAR(G6541)-YEAR($K$3))+(MONTH(G6541)-MONTH($K$3))</f>
        <v/>
      </c>
      <c r="Q6541" s="366">
        <f>IF(M6541="IBIRAPITANGA FASE 3",IF(O6541="Atraso",L6541,L6541/(1+$I$2)^P6541),IF(O6541="Atraso",L6541,L6541/(1+$I$1)^P6541))</f>
        <v/>
      </c>
      <c r="R6541">
        <f>IF(O6541="Atraso",$K$3-G6541,0)</f>
        <v/>
      </c>
      <c r="S6541">
        <f>IF(R6541&lt;=15,"Até 15",IF(R6541&lt;=30,"Entre 15 e 30",IF(R6541&lt;=60,"Entre 30 e 60",IF(R6541&lt;=90,"Entre 60 e 90",IF(R6541&lt;=120,"Entre 90 e 120",IF(R6541&lt;=150,"Entre 120 e 150",IF(R6541&lt;=180,"Entre 150 e 180","Superior a 180")))))))</f>
        <v/>
      </c>
    </row>
    <row r="6542">
      <c r="A6542" t="inlineStr">
        <is>
          <t>Q028L06</t>
        </is>
      </c>
      <c r="B6542" t="inlineStr">
        <is>
          <t>LUIZ CLAUDIO FRANCO</t>
        </is>
      </c>
      <c r="C6542" t="n">
        <v>1</v>
      </c>
      <c r="D6542" t="inlineStr">
        <is>
          <t>IPCA</t>
        </is>
      </c>
      <c r="E6542" t="n">
        <v>0.009488792934583046</v>
      </c>
      <c r="F6542" t="inlineStr">
        <is>
          <t>MENSAL</t>
        </is>
      </c>
      <c r="G6542" t="n">
        <v>46042</v>
      </c>
      <c r="H6542" t="n">
        <v>46042</v>
      </c>
      <c r="I6542" t="n">
        <v>25</v>
      </c>
      <c r="J6542" t="inlineStr">
        <is>
          <t>CARTEIRA</t>
        </is>
      </c>
      <c r="K6542" t="inlineStr">
        <is>
          <t>CONTRATO</t>
        </is>
      </c>
      <c r="L6542" t="n">
        <v>4952.41</v>
      </c>
      <c r="M6542" t="inlineStr">
        <is>
          <t>IBIRAPITANGA FASE 3</t>
        </is>
      </c>
      <c r="N6542" s="142">
        <f>DATE(YEAR(G6542),MONTH(G6542),1)</f>
        <v/>
      </c>
      <c r="O6542" s="132">
        <f>IF(G6542&gt;$K$3,"Futuro","Atraso")</f>
        <v/>
      </c>
      <c r="P6542">
        <f>12*(YEAR(G6542)-YEAR($K$3))+(MONTH(G6542)-MONTH($K$3))</f>
        <v/>
      </c>
      <c r="Q6542" s="366">
        <f>IF(M6542="IBIRAPITANGA FASE 3",IF(O6542="Atraso",L6542,L6542/(1+$I$2)^P6542),IF(O6542="Atraso",L6542,L6542/(1+$I$1)^P6542))</f>
        <v/>
      </c>
      <c r="R6542">
        <f>IF(O6542="Atraso",$K$3-G6542,0)</f>
        <v/>
      </c>
      <c r="S6542">
        <f>IF(R6542&lt;=15,"Até 15",IF(R6542&lt;=30,"Entre 15 e 30",IF(R6542&lt;=60,"Entre 30 e 60",IF(R6542&lt;=90,"Entre 60 e 90",IF(R6542&lt;=120,"Entre 90 e 120",IF(R6542&lt;=150,"Entre 120 e 150",IF(R6542&lt;=180,"Entre 150 e 180","Superior a 180")))))))</f>
        <v/>
      </c>
    </row>
    <row r="6543">
      <c r="A6543" t="inlineStr">
        <is>
          <t>Q028L06</t>
        </is>
      </c>
      <c r="B6543" t="inlineStr">
        <is>
          <t>LUIZ CLAUDIO FRANCO</t>
        </is>
      </c>
      <c r="C6543" t="n">
        <v>1</v>
      </c>
      <c r="D6543" t="inlineStr">
        <is>
          <t>IPCA</t>
        </is>
      </c>
      <c r="E6543" t="n">
        <v>0.009488792934583046</v>
      </c>
      <c r="F6543" t="inlineStr">
        <is>
          <t>MENSAL</t>
        </is>
      </c>
      <c r="G6543" t="n">
        <v>46073</v>
      </c>
      <c r="H6543" t="n">
        <v>46073</v>
      </c>
      <c r="I6543" t="n">
        <v>26</v>
      </c>
      <c r="J6543" t="inlineStr">
        <is>
          <t>CARTEIRA</t>
        </is>
      </c>
      <c r="K6543" t="inlineStr">
        <is>
          <t>CONTRATO</t>
        </is>
      </c>
      <c r="L6543" t="n">
        <v>4952.41</v>
      </c>
      <c r="M6543" t="inlineStr">
        <is>
          <t>IBIRAPITANGA FASE 3</t>
        </is>
      </c>
      <c r="N6543" s="142">
        <f>DATE(YEAR(G6543),MONTH(G6543),1)</f>
        <v/>
      </c>
      <c r="O6543" s="132">
        <f>IF(G6543&gt;$K$3,"Futuro","Atraso")</f>
        <v/>
      </c>
      <c r="P6543">
        <f>12*(YEAR(G6543)-YEAR($K$3))+(MONTH(G6543)-MONTH($K$3))</f>
        <v/>
      </c>
      <c r="Q6543" s="366">
        <f>IF(M6543="IBIRAPITANGA FASE 3",IF(O6543="Atraso",L6543,L6543/(1+$I$2)^P6543),IF(O6543="Atraso",L6543,L6543/(1+$I$1)^P6543))</f>
        <v/>
      </c>
      <c r="R6543">
        <f>IF(O6543="Atraso",$K$3-G6543,0)</f>
        <v/>
      </c>
      <c r="S6543">
        <f>IF(R6543&lt;=15,"Até 15",IF(R6543&lt;=30,"Entre 15 e 30",IF(R6543&lt;=60,"Entre 30 e 60",IF(R6543&lt;=90,"Entre 60 e 90",IF(R6543&lt;=120,"Entre 90 e 120",IF(R6543&lt;=150,"Entre 120 e 150",IF(R6543&lt;=180,"Entre 150 e 180","Superior a 180")))))))</f>
        <v/>
      </c>
    </row>
    <row r="6544">
      <c r="A6544" t="inlineStr">
        <is>
          <t>Q028L06</t>
        </is>
      </c>
      <c r="B6544" t="inlineStr">
        <is>
          <t>LUIZ CLAUDIO FRANCO</t>
        </is>
      </c>
      <c r="C6544" t="n">
        <v>1</v>
      </c>
      <c r="D6544" t="inlineStr">
        <is>
          <t>IPCA</t>
        </is>
      </c>
      <c r="E6544" t="n">
        <v>0.009488792934583046</v>
      </c>
      <c r="F6544" t="inlineStr">
        <is>
          <t>MENSAL</t>
        </is>
      </c>
      <c r="G6544" t="n">
        <v>46101</v>
      </c>
      <c r="H6544" t="n">
        <v>46101</v>
      </c>
      <c r="I6544" t="n">
        <v>27</v>
      </c>
      <c r="J6544" t="inlineStr">
        <is>
          <t>CARTEIRA</t>
        </is>
      </c>
      <c r="K6544" t="inlineStr">
        <is>
          <t>CONTRATO</t>
        </is>
      </c>
      <c r="L6544" t="n">
        <v>4952.41</v>
      </c>
      <c r="M6544" t="inlineStr">
        <is>
          <t>IBIRAPITANGA FASE 3</t>
        </is>
      </c>
      <c r="N6544" s="142">
        <f>DATE(YEAR(G6544),MONTH(G6544),1)</f>
        <v/>
      </c>
      <c r="O6544" s="132">
        <f>IF(G6544&gt;$K$3,"Futuro","Atraso")</f>
        <v/>
      </c>
      <c r="P6544">
        <f>12*(YEAR(G6544)-YEAR($K$3))+(MONTH(G6544)-MONTH($K$3))</f>
        <v/>
      </c>
      <c r="Q6544" s="366">
        <f>IF(M6544="IBIRAPITANGA FASE 3",IF(O6544="Atraso",L6544,L6544/(1+$I$2)^P6544),IF(O6544="Atraso",L6544,L6544/(1+$I$1)^P6544))</f>
        <v/>
      </c>
      <c r="R6544">
        <f>IF(O6544="Atraso",$K$3-G6544,0)</f>
        <v/>
      </c>
      <c r="S6544">
        <f>IF(R6544&lt;=15,"Até 15",IF(R6544&lt;=30,"Entre 15 e 30",IF(R6544&lt;=60,"Entre 30 e 60",IF(R6544&lt;=90,"Entre 60 e 90",IF(R6544&lt;=120,"Entre 90 e 120",IF(R6544&lt;=150,"Entre 120 e 150",IF(R6544&lt;=180,"Entre 150 e 180","Superior a 180")))))))</f>
        <v/>
      </c>
    </row>
    <row r="6545">
      <c r="A6545" t="inlineStr">
        <is>
          <t>Q028L06</t>
        </is>
      </c>
      <c r="B6545" t="inlineStr">
        <is>
          <t>LUIZ CLAUDIO FRANCO</t>
        </is>
      </c>
      <c r="C6545" t="n">
        <v>1</v>
      </c>
      <c r="D6545" t="inlineStr">
        <is>
          <t>IPCA</t>
        </is>
      </c>
      <c r="E6545" t="n">
        <v>0.009488792934583046</v>
      </c>
      <c r="F6545" t="inlineStr">
        <is>
          <t>MENSAL</t>
        </is>
      </c>
      <c r="G6545" t="n">
        <v>46132</v>
      </c>
      <c r="H6545" t="n">
        <v>46132</v>
      </c>
      <c r="I6545" t="n">
        <v>28</v>
      </c>
      <c r="J6545" t="inlineStr">
        <is>
          <t>CARTEIRA</t>
        </is>
      </c>
      <c r="K6545" t="inlineStr">
        <is>
          <t>CONTRATO</t>
        </is>
      </c>
      <c r="L6545" t="n">
        <v>4952.41</v>
      </c>
      <c r="M6545" t="inlineStr">
        <is>
          <t>IBIRAPITANGA FASE 3</t>
        </is>
      </c>
      <c r="N6545" s="142">
        <f>DATE(YEAR(G6545),MONTH(G6545),1)</f>
        <v/>
      </c>
      <c r="O6545" s="132">
        <f>IF(G6545&gt;$K$3,"Futuro","Atraso")</f>
        <v/>
      </c>
      <c r="P6545">
        <f>12*(YEAR(G6545)-YEAR($K$3))+(MONTH(G6545)-MONTH($K$3))</f>
        <v/>
      </c>
      <c r="Q6545" s="366">
        <f>IF(M6545="IBIRAPITANGA FASE 3",IF(O6545="Atraso",L6545,L6545/(1+$I$2)^P6545),IF(O6545="Atraso",L6545,L6545/(1+$I$1)^P6545))</f>
        <v/>
      </c>
      <c r="R6545">
        <f>IF(O6545="Atraso",$K$3-G6545,0)</f>
        <v/>
      </c>
      <c r="S6545">
        <f>IF(R6545&lt;=15,"Até 15",IF(R6545&lt;=30,"Entre 15 e 30",IF(R6545&lt;=60,"Entre 30 e 60",IF(R6545&lt;=90,"Entre 60 e 90",IF(R6545&lt;=120,"Entre 90 e 120",IF(R6545&lt;=150,"Entre 120 e 150",IF(R6545&lt;=180,"Entre 150 e 180","Superior a 180")))))))</f>
        <v/>
      </c>
    </row>
    <row r="6546">
      <c r="A6546" t="inlineStr">
        <is>
          <t>Q028L06</t>
        </is>
      </c>
      <c r="B6546" t="inlineStr">
        <is>
          <t>LUIZ CLAUDIO FRANCO</t>
        </is>
      </c>
      <c r="C6546" t="n">
        <v>1</v>
      </c>
      <c r="D6546" t="inlineStr">
        <is>
          <t>IPCA</t>
        </is>
      </c>
      <c r="E6546" t="n">
        <v>0.009488792934583046</v>
      </c>
      <c r="F6546" t="inlineStr">
        <is>
          <t>MENSAL</t>
        </is>
      </c>
      <c r="G6546" t="n">
        <v>46162</v>
      </c>
      <c r="H6546" t="n">
        <v>46162</v>
      </c>
      <c r="I6546" t="n">
        <v>29</v>
      </c>
      <c r="J6546" t="inlineStr">
        <is>
          <t>CARTEIRA</t>
        </is>
      </c>
      <c r="K6546" t="inlineStr">
        <is>
          <t>CONTRATO</t>
        </is>
      </c>
      <c r="L6546" t="n">
        <v>4952.41</v>
      </c>
      <c r="M6546" t="inlineStr">
        <is>
          <t>IBIRAPITANGA FASE 3</t>
        </is>
      </c>
      <c r="N6546" s="142">
        <f>DATE(YEAR(G6546),MONTH(G6546),1)</f>
        <v/>
      </c>
      <c r="O6546" s="132">
        <f>IF(G6546&gt;$K$3,"Futuro","Atraso")</f>
        <v/>
      </c>
      <c r="P6546">
        <f>12*(YEAR(G6546)-YEAR($K$3))+(MONTH(G6546)-MONTH($K$3))</f>
        <v/>
      </c>
      <c r="Q6546" s="366">
        <f>IF(M6546="IBIRAPITANGA FASE 3",IF(O6546="Atraso",L6546,L6546/(1+$I$2)^P6546),IF(O6546="Atraso",L6546,L6546/(1+$I$1)^P6546))</f>
        <v/>
      </c>
      <c r="R6546">
        <f>IF(O6546="Atraso",$K$3-G6546,0)</f>
        <v/>
      </c>
      <c r="S6546">
        <f>IF(R6546&lt;=15,"Até 15",IF(R6546&lt;=30,"Entre 15 e 30",IF(R6546&lt;=60,"Entre 30 e 60",IF(R6546&lt;=90,"Entre 60 e 90",IF(R6546&lt;=120,"Entre 90 e 120",IF(R6546&lt;=150,"Entre 120 e 150",IF(R6546&lt;=180,"Entre 150 e 180","Superior a 180")))))))</f>
        <v/>
      </c>
    </row>
    <row r="6547">
      <c r="A6547" t="inlineStr">
        <is>
          <t>Q028L06</t>
        </is>
      </c>
      <c r="B6547" t="inlineStr">
        <is>
          <t>LUIZ CLAUDIO FRANCO</t>
        </is>
      </c>
      <c r="C6547" t="n">
        <v>1</v>
      </c>
      <c r="D6547" t="inlineStr">
        <is>
          <t>IPCA</t>
        </is>
      </c>
      <c r="E6547" t="n">
        <v>0.009488792934583046</v>
      </c>
      <c r="F6547" t="inlineStr">
        <is>
          <t>MENSAL</t>
        </is>
      </c>
      <c r="G6547" t="n">
        <v>46193</v>
      </c>
      <c r="H6547" t="n">
        <v>46193</v>
      </c>
      <c r="I6547" t="n">
        <v>30</v>
      </c>
      <c r="J6547" t="inlineStr">
        <is>
          <t>CARTEIRA</t>
        </is>
      </c>
      <c r="K6547" t="inlineStr">
        <is>
          <t>CONTRATO</t>
        </is>
      </c>
      <c r="L6547" t="n">
        <v>4952.41</v>
      </c>
      <c r="M6547" t="inlineStr">
        <is>
          <t>IBIRAPITANGA FASE 3</t>
        </is>
      </c>
      <c r="N6547" s="142">
        <f>DATE(YEAR(G6547),MONTH(G6547),1)</f>
        <v/>
      </c>
      <c r="O6547" s="132">
        <f>IF(G6547&gt;$K$3,"Futuro","Atraso")</f>
        <v/>
      </c>
      <c r="P6547">
        <f>12*(YEAR(G6547)-YEAR($K$3))+(MONTH(G6547)-MONTH($K$3))</f>
        <v/>
      </c>
      <c r="Q6547" s="366">
        <f>IF(M6547="IBIRAPITANGA FASE 3",IF(O6547="Atraso",L6547,L6547/(1+$I$2)^P6547),IF(O6547="Atraso",L6547,L6547/(1+$I$1)^P6547))</f>
        <v/>
      </c>
      <c r="R6547">
        <f>IF(O6547="Atraso",$K$3-G6547,0)</f>
        <v/>
      </c>
      <c r="S6547">
        <f>IF(R6547&lt;=15,"Até 15",IF(R6547&lt;=30,"Entre 15 e 30",IF(R6547&lt;=60,"Entre 30 e 60",IF(R6547&lt;=90,"Entre 60 e 90",IF(R6547&lt;=120,"Entre 90 e 120",IF(R6547&lt;=150,"Entre 120 e 150",IF(R6547&lt;=180,"Entre 150 e 180","Superior a 180")))))))</f>
        <v/>
      </c>
    </row>
    <row r="6548">
      <c r="A6548" t="inlineStr">
        <is>
          <t>Q028L06</t>
        </is>
      </c>
      <c r="B6548" t="inlineStr">
        <is>
          <t>LUIZ CLAUDIO FRANCO</t>
        </is>
      </c>
      <c r="C6548" t="n">
        <v>1</v>
      </c>
      <c r="D6548" t="inlineStr">
        <is>
          <t>IPCA</t>
        </is>
      </c>
      <c r="E6548" t="n">
        <v>0.009488792934583046</v>
      </c>
      <c r="F6548" t="inlineStr">
        <is>
          <t>MENSAL</t>
        </is>
      </c>
      <c r="G6548" t="n">
        <v>46223</v>
      </c>
      <c r="H6548" t="n">
        <v>46223</v>
      </c>
      <c r="I6548" t="n">
        <v>31</v>
      </c>
      <c r="J6548" t="inlineStr">
        <is>
          <t>CARTEIRA</t>
        </is>
      </c>
      <c r="K6548" t="inlineStr">
        <is>
          <t>CONTRATO</t>
        </is>
      </c>
      <c r="L6548" t="n">
        <v>4952.41</v>
      </c>
      <c r="M6548" t="inlineStr">
        <is>
          <t>IBIRAPITANGA FASE 3</t>
        </is>
      </c>
      <c r="N6548" s="142">
        <f>DATE(YEAR(G6548),MONTH(G6548),1)</f>
        <v/>
      </c>
      <c r="O6548" s="132">
        <f>IF(G6548&gt;$K$3,"Futuro","Atraso")</f>
        <v/>
      </c>
      <c r="P6548">
        <f>12*(YEAR(G6548)-YEAR($K$3))+(MONTH(G6548)-MONTH($K$3))</f>
        <v/>
      </c>
      <c r="Q6548" s="366">
        <f>IF(M6548="IBIRAPITANGA FASE 3",IF(O6548="Atraso",L6548,L6548/(1+$I$2)^P6548),IF(O6548="Atraso",L6548,L6548/(1+$I$1)^P6548))</f>
        <v/>
      </c>
      <c r="R6548">
        <f>IF(O6548="Atraso",$K$3-G6548,0)</f>
        <v/>
      </c>
      <c r="S6548">
        <f>IF(R6548&lt;=15,"Até 15",IF(R6548&lt;=30,"Entre 15 e 30",IF(R6548&lt;=60,"Entre 30 e 60",IF(R6548&lt;=90,"Entre 60 e 90",IF(R6548&lt;=120,"Entre 90 e 120",IF(R6548&lt;=150,"Entre 120 e 150",IF(R6548&lt;=180,"Entre 150 e 180","Superior a 180")))))))</f>
        <v/>
      </c>
    </row>
    <row r="6549">
      <c r="A6549" t="inlineStr">
        <is>
          <t>Q028L06</t>
        </is>
      </c>
      <c r="B6549" t="inlineStr">
        <is>
          <t>LUIZ CLAUDIO FRANCO</t>
        </is>
      </c>
      <c r="C6549" t="n">
        <v>1</v>
      </c>
      <c r="D6549" t="inlineStr">
        <is>
          <t>IPCA</t>
        </is>
      </c>
      <c r="E6549" t="n">
        <v>0.009488792934583046</v>
      </c>
      <c r="F6549" t="inlineStr">
        <is>
          <t>MENSAL</t>
        </is>
      </c>
      <c r="G6549" t="n">
        <v>46254</v>
      </c>
      <c r="H6549" t="n">
        <v>46254</v>
      </c>
      <c r="I6549" t="n">
        <v>32</v>
      </c>
      <c r="J6549" t="inlineStr">
        <is>
          <t>CARTEIRA</t>
        </is>
      </c>
      <c r="K6549" t="inlineStr">
        <is>
          <t>CONTRATO</t>
        </is>
      </c>
      <c r="L6549" t="n">
        <v>4952.41</v>
      </c>
      <c r="M6549" t="inlineStr">
        <is>
          <t>IBIRAPITANGA FASE 3</t>
        </is>
      </c>
      <c r="N6549" s="142">
        <f>DATE(YEAR(G6549),MONTH(G6549),1)</f>
        <v/>
      </c>
      <c r="O6549" s="132">
        <f>IF(G6549&gt;$K$3,"Futuro","Atraso")</f>
        <v/>
      </c>
      <c r="P6549">
        <f>12*(YEAR(G6549)-YEAR($K$3))+(MONTH(G6549)-MONTH($K$3))</f>
        <v/>
      </c>
      <c r="Q6549" s="366">
        <f>IF(M6549="IBIRAPITANGA FASE 3",IF(O6549="Atraso",L6549,L6549/(1+$I$2)^P6549),IF(O6549="Atraso",L6549,L6549/(1+$I$1)^P6549))</f>
        <v/>
      </c>
      <c r="R6549">
        <f>IF(O6549="Atraso",$K$3-G6549,0)</f>
        <v/>
      </c>
      <c r="S6549">
        <f>IF(R6549&lt;=15,"Até 15",IF(R6549&lt;=30,"Entre 15 e 30",IF(R6549&lt;=60,"Entre 30 e 60",IF(R6549&lt;=90,"Entre 60 e 90",IF(R6549&lt;=120,"Entre 90 e 120",IF(R6549&lt;=150,"Entre 120 e 150",IF(R6549&lt;=180,"Entre 150 e 180","Superior a 180")))))))</f>
        <v/>
      </c>
    </row>
    <row r="6550">
      <c r="A6550" t="inlineStr">
        <is>
          <t>Q028L06</t>
        </is>
      </c>
      <c r="B6550" t="inlineStr">
        <is>
          <t>LUIZ CLAUDIO FRANCO</t>
        </is>
      </c>
      <c r="C6550" t="n">
        <v>1</v>
      </c>
      <c r="D6550" t="inlineStr">
        <is>
          <t>IPCA</t>
        </is>
      </c>
      <c r="E6550" t="n">
        <v>0.009488792934583046</v>
      </c>
      <c r="F6550" t="inlineStr">
        <is>
          <t>MENSAL</t>
        </is>
      </c>
      <c r="G6550" t="n">
        <v>46285</v>
      </c>
      <c r="H6550" t="n">
        <v>46285</v>
      </c>
      <c r="I6550" t="n">
        <v>33</v>
      </c>
      <c r="J6550" t="inlineStr">
        <is>
          <t>CARTEIRA</t>
        </is>
      </c>
      <c r="K6550" t="inlineStr">
        <is>
          <t>CONTRATO</t>
        </is>
      </c>
      <c r="L6550" t="n">
        <v>4952.41</v>
      </c>
      <c r="M6550" t="inlineStr">
        <is>
          <t>IBIRAPITANGA FASE 3</t>
        </is>
      </c>
      <c r="N6550" s="142">
        <f>DATE(YEAR(G6550),MONTH(G6550),1)</f>
        <v/>
      </c>
      <c r="O6550" s="132">
        <f>IF(G6550&gt;$K$3,"Futuro","Atraso")</f>
        <v/>
      </c>
      <c r="P6550">
        <f>12*(YEAR(G6550)-YEAR($K$3))+(MONTH(G6550)-MONTH($K$3))</f>
        <v/>
      </c>
      <c r="Q6550" s="366">
        <f>IF(M6550="IBIRAPITANGA FASE 3",IF(O6550="Atraso",L6550,L6550/(1+$I$2)^P6550),IF(O6550="Atraso",L6550,L6550/(1+$I$1)^P6550))</f>
        <v/>
      </c>
      <c r="R6550">
        <f>IF(O6550="Atraso",$K$3-G6550,0)</f>
        <v/>
      </c>
      <c r="S6550">
        <f>IF(R6550&lt;=15,"Até 15",IF(R6550&lt;=30,"Entre 15 e 30",IF(R6550&lt;=60,"Entre 30 e 60",IF(R6550&lt;=90,"Entre 60 e 90",IF(R6550&lt;=120,"Entre 90 e 120",IF(R6550&lt;=150,"Entre 120 e 150",IF(R6550&lt;=180,"Entre 150 e 180","Superior a 180")))))))</f>
        <v/>
      </c>
    </row>
    <row r="6551">
      <c r="A6551" t="inlineStr">
        <is>
          <t>Q028L06</t>
        </is>
      </c>
      <c r="B6551" t="inlineStr">
        <is>
          <t>LUIZ CLAUDIO FRANCO</t>
        </is>
      </c>
      <c r="C6551" t="n">
        <v>1</v>
      </c>
      <c r="D6551" t="inlineStr">
        <is>
          <t>IPCA</t>
        </is>
      </c>
      <c r="E6551" t="n">
        <v>0.009488792934583046</v>
      </c>
      <c r="F6551" t="inlineStr">
        <is>
          <t>MENSAL</t>
        </is>
      </c>
      <c r="G6551" t="n">
        <v>46315</v>
      </c>
      <c r="H6551" t="n">
        <v>46315</v>
      </c>
      <c r="I6551" t="n">
        <v>34</v>
      </c>
      <c r="J6551" t="inlineStr">
        <is>
          <t>CARTEIRA</t>
        </is>
      </c>
      <c r="K6551" t="inlineStr">
        <is>
          <t>CONTRATO</t>
        </is>
      </c>
      <c r="L6551" t="n">
        <v>4952.41</v>
      </c>
      <c r="M6551" t="inlineStr">
        <is>
          <t>IBIRAPITANGA FASE 3</t>
        </is>
      </c>
      <c r="N6551" s="142">
        <f>DATE(YEAR(G6551),MONTH(G6551),1)</f>
        <v/>
      </c>
      <c r="O6551" s="132">
        <f>IF(G6551&gt;$K$3,"Futuro","Atraso")</f>
        <v/>
      </c>
      <c r="P6551">
        <f>12*(YEAR(G6551)-YEAR($K$3))+(MONTH(G6551)-MONTH($K$3))</f>
        <v/>
      </c>
      <c r="Q6551" s="366">
        <f>IF(M6551="IBIRAPITANGA FASE 3",IF(O6551="Atraso",L6551,L6551/(1+$I$2)^P6551),IF(O6551="Atraso",L6551,L6551/(1+$I$1)^P6551))</f>
        <v/>
      </c>
      <c r="R6551">
        <f>IF(O6551="Atraso",$K$3-G6551,0)</f>
        <v/>
      </c>
      <c r="S6551">
        <f>IF(R6551&lt;=15,"Até 15",IF(R6551&lt;=30,"Entre 15 e 30",IF(R6551&lt;=60,"Entre 30 e 60",IF(R6551&lt;=90,"Entre 60 e 90",IF(R6551&lt;=120,"Entre 90 e 120",IF(R6551&lt;=150,"Entre 120 e 150",IF(R6551&lt;=180,"Entre 150 e 180","Superior a 180")))))))</f>
        <v/>
      </c>
    </row>
    <row r="6552">
      <c r="A6552" t="inlineStr">
        <is>
          <t>Q028L06</t>
        </is>
      </c>
      <c r="B6552" t="inlineStr">
        <is>
          <t>LUIZ CLAUDIO FRANCO</t>
        </is>
      </c>
      <c r="C6552" t="n">
        <v>1</v>
      </c>
      <c r="D6552" t="inlineStr">
        <is>
          <t>IPCA</t>
        </is>
      </c>
      <c r="E6552" t="n">
        <v>0.009488792934583046</v>
      </c>
      <c r="F6552" t="inlineStr">
        <is>
          <t>MENSAL</t>
        </is>
      </c>
      <c r="G6552" t="n">
        <v>46325</v>
      </c>
      <c r="H6552" t="n">
        <v>46325</v>
      </c>
      <c r="I6552" t="n">
        <v>3</v>
      </c>
      <c r="J6552" t="inlineStr">
        <is>
          <t>CARTEIRA</t>
        </is>
      </c>
      <c r="K6552" t="inlineStr">
        <is>
          <t>CONTRATO</t>
        </is>
      </c>
      <c r="L6552" t="n">
        <v>30078</v>
      </c>
      <c r="M6552" t="inlineStr">
        <is>
          <t>IBIRAPITANGA FASE 3</t>
        </is>
      </c>
      <c r="N6552" s="142">
        <f>DATE(YEAR(G6552),MONTH(G6552),1)</f>
        <v/>
      </c>
      <c r="O6552" s="132">
        <f>IF(G6552&gt;$K$3,"Futuro","Atraso")</f>
        <v/>
      </c>
      <c r="P6552">
        <f>12*(YEAR(G6552)-YEAR($K$3))+(MONTH(G6552)-MONTH($K$3))</f>
        <v/>
      </c>
      <c r="Q6552" s="366">
        <f>IF(M6552="IBIRAPITANGA FASE 3",IF(O6552="Atraso",L6552,L6552/(1+$I$2)^P6552),IF(O6552="Atraso",L6552,L6552/(1+$I$1)^P6552))</f>
        <v/>
      </c>
      <c r="R6552">
        <f>IF(O6552="Atraso",$K$3-G6552,0)</f>
        <v/>
      </c>
      <c r="S6552">
        <f>IF(R6552&lt;=15,"Até 15",IF(R6552&lt;=30,"Entre 15 e 30",IF(R6552&lt;=60,"Entre 30 e 60",IF(R6552&lt;=90,"Entre 60 e 90",IF(R6552&lt;=120,"Entre 90 e 120",IF(R6552&lt;=150,"Entre 120 e 150",IF(R6552&lt;=180,"Entre 150 e 180","Superior a 180")))))))</f>
        <v/>
      </c>
    </row>
    <row r="6553">
      <c r="A6553" t="inlineStr">
        <is>
          <t>Q028L06</t>
        </is>
      </c>
      <c r="B6553" t="inlineStr">
        <is>
          <t>LUIZ CLAUDIO FRANCO</t>
        </is>
      </c>
      <c r="C6553" t="n">
        <v>1</v>
      </c>
      <c r="D6553" t="inlineStr">
        <is>
          <t>IPCA</t>
        </is>
      </c>
      <c r="E6553" t="n">
        <v>0.009488792934583046</v>
      </c>
      <c r="F6553" t="inlineStr">
        <is>
          <t>MENSAL</t>
        </is>
      </c>
      <c r="G6553" t="n">
        <v>46346</v>
      </c>
      <c r="H6553" t="n">
        <v>46346</v>
      </c>
      <c r="I6553" t="n">
        <v>35</v>
      </c>
      <c r="J6553" t="inlineStr">
        <is>
          <t>CARTEIRA</t>
        </is>
      </c>
      <c r="K6553" t="inlineStr">
        <is>
          <t>CONTRATO</t>
        </is>
      </c>
      <c r="L6553" t="n">
        <v>4952.41</v>
      </c>
      <c r="M6553" t="inlineStr">
        <is>
          <t>IBIRAPITANGA FASE 3</t>
        </is>
      </c>
      <c r="N6553" s="142">
        <f>DATE(YEAR(G6553),MONTH(G6553),1)</f>
        <v/>
      </c>
      <c r="O6553" s="132">
        <f>IF(G6553&gt;$K$3,"Futuro","Atraso")</f>
        <v/>
      </c>
      <c r="P6553">
        <f>12*(YEAR(G6553)-YEAR($K$3))+(MONTH(G6553)-MONTH($K$3))</f>
        <v/>
      </c>
      <c r="Q6553" s="366">
        <f>IF(M6553="IBIRAPITANGA FASE 3",IF(O6553="Atraso",L6553,L6553/(1+$I$2)^P6553),IF(O6553="Atraso",L6553,L6553/(1+$I$1)^P6553))</f>
        <v/>
      </c>
      <c r="R6553">
        <f>IF(O6553="Atraso",$K$3-G6553,0)</f>
        <v/>
      </c>
      <c r="S6553">
        <f>IF(R6553&lt;=15,"Até 15",IF(R6553&lt;=30,"Entre 15 e 30",IF(R6553&lt;=60,"Entre 30 e 60",IF(R6553&lt;=90,"Entre 60 e 90",IF(R6553&lt;=120,"Entre 90 e 120",IF(R6553&lt;=150,"Entre 120 e 150",IF(R6553&lt;=180,"Entre 150 e 180","Superior a 180")))))))</f>
        <v/>
      </c>
    </row>
    <row r="6554">
      <c r="A6554" t="inlineStr">
        <is>
          <t>Q028L06</t>
        </is>
      </c>
      <c r="B6554" t="inlineStr">
        <is>
          <t>LUIZ CLAUDIO FRANCO</t>
        </is>
      </c>
      <c r="C6554" t="n">
        <v>1</v>
      </c>
      <c r="D6554" t="inlineStr">
        <is>
          <t>IPCA</t>
        </is>
      </c>
      <c r="E6554" t="n">
        <v>0.009488792934583046</v>
      </c>
      <c r="F6554" t="inlineStr">
        <is>
          <t>MENSAL</t>
        </is>
      </c>
      <c r="G6554" t="n">
        <v>46376</v>
      </c>
      <c r="H6554" t="n">
        <v>46376</v>
      </c>
      <c r="I6554" t="n">
        <v>36</v>
      </c>
      <c r="J6554" t="inlineStr">
        <is>
          <t>CARTEIRA</t>
        </is>
      </c>
      <c r="K6554" t="inlineStr">
        <is>
          <t>CONTRATO</t>
        </is>
      </c>
      <c r="L6554" t="n">
        <v>4952.41</v>
      </c>
      <c r="M6554" t="inlineStr">
        <is>
          <t>IBIRAPITANGA FASE 3</t>
        </is>
      </c>
      <c r="N6554" s="142">
        <f>DATE(YEAR(G6554),MONTH(G6554),1)</f>
        <v/>
      </c>
      <c r="O6554" s="132">
        <f>IF(G6554&gt;$K$3,"Futuro","Atraso")</f>
        <v/>
      </c>
      <c r="P6554">
        <f>12*(YEAR(G6554)-YEAR($K$3))+(MONTH(G6554)-MONTH($K$3))</f>
        <v/>
      </c>
      <c r="Q6554" s="366">
        <f>IF(M6554="IBIRAPITANGA FASE 3",IF(O6554="Atraso",L6554,L6554/(1+$I$2)^P6554),IF(O6554="Atraso",L6554,L6554/(1+$I$1)^P6554))</f>
        <v/>
      </c>
      <c r="R6554">
        <f>IF(O6554="Atraso",$K$3-G6554,0)</f>
        <v/>
      </c>
      <c r="S6554">
        <f>IF(R6554&lt;=15,"Até 15",IF(R6554&lt;=30,"Entre 15 e 30",IF(R6554&lt;=60,"Entre 30 e 60",IF(R6554&lt;=90,"Entre 60 e 90",IF(R6554&lt;=120,"Entre 90 e 120",IF(R6554&lt;=150,"Entre 120 e 150",IF(R6554&lt;=180,"Entre 150 e 180","Superior a 180")))))))</f>
        <v/>
      </c>
    </row>
    <row r="6555">
      <c r="A6555" t="inlineStr">
        <is>
          <t>Q028L06</t>
        </is>
      </c>
      <c r="B6555" t="inlineStr">
        <is>
          <t>LUIZ CLAUDIO FRANCO</t>
        </is>
      </c>
      <c r="C6555" t="n">
        <v>1</v>
      </c>
      <c r="D6555" t="inlineStr">
        <is>
          <t>IPCA</t>
        </is>
      </c>
      <c r="E6555" t="n">
        <v>0.009488792934583046</v>
      </c>
      <c r="F6555" t="inlineStr">
        <is>
          <t>MENSAL</t>
        </is>
      </c>
      <c r="G6555" t="n">
        <v>46407</v>
      </c>
      <c r="H6555" t="n">
        <v>46407</v>
      </c>
      <c r="I6555" t="n">
        <v>37</v>
      </c>
      <c r="J6555" t="inlineStr">
        <is>
          <t>CARTEIRA</t>
        </is>
      </c>
      <c r="K6555" t="inlineStr">
        <is>
          <t>CONTRATO</t>
        </is>
      </c>
      <c r="L6555" t="n">
        <v>4952.41</v>
      </c>
      <c r="M6555" t="inlineStr">
        <is>
          <t>IBIRAPITANGA FASE 3</t>
        </is>
      </c>
      <c r="N6555" s="142">
        <f>DATE(YEAR(G6555),MONTH(G6555),1)</f>
        <v/>
      </c>
      <c r="O6555" s="132">
        <f>IF(G6555&gt;$K$3,"Futuro","Atraso")</f>
        <v/>
      </c>
      <c r="P6555">
        <f>12*(YEAR(G6555)-YEAR($K$3))+(MONTH(G6555)-MONTH($K$3))</f>
        <v/>
      </c>
      <c r="Q6555" s="366">
        <f>IF(M6555="IBIRAPITANGA FASE 3",IF(O6555="Atraso",L6555,L6555/(1+$I$2)^P6555),IF(O6555="Atraso",L6555,L6555/(1+$I$1)^P6555))</f>
        <v/>
      </c>
      <c r="R6555">
        <f>IF(O6555="Atraso",$K$3-G6555,0)</f>
        <v/>
      </c>
      <c r="S6555">
        <f>IF(R6555&lt;=15,"Até 15",IF(R6555&lt;=30,"Entre 15 e 30",IF(R6555&lt;=60,"Entre 30 e 60",IF(R6555&lt;=90,"Entre 60 e 90",IF(R6555&lt;=120,"Entre 90 e 120",IF(R6555&lt;=150,"Entre 120 e 150",IF(R6555&lt;=180,"Entre 150 e 180","Superior a 180")))))))</f>
        <v/>
      </c>
    </row>
    <row r="6556">
      <c r="A6556" t="inlineStr">
        <is>
          <t>Q028L06</t>
        </is>
      </c>
      <c r="B6556" t="inlineStr">
        <is>
          <t>LUIZ CLAUDIO FRANCO</t>
        </is>
      </c>
      <c r="C6556" t="n">
        <v>1</v>
      </c>
      <c r="D6556" t="inlineStr">
        <is>
          <t>IPCA</t>
        </is>
      </c>
      <c r="E6556" t="n">
        <v>0.009488792934583046</v>
      </c>
      <c r="F6556" t="inlineStr">
        <is>
          <t>MENSAL</t>
        </is>
      </c>
      <c r="G6556" t="n">
        <v>46438</v>
      </c>
      <c r="H6556" t="n">
        <v>46438</v>
      </c>
      <c r="I6556" t="n">
        <v>38</v>
      </c>
      <c r="J6556" t="inlineStr">
        <is>
          <t>CARTEIRA</t>
        </is>
      </c>
      <c r="K6556" t="inlineStr">
        <is>
          <t>CONTRATO</t>
        </is>
      </c>
      <c r="L6556" t="n">
        <v>4952.41</v>
      </c>
      <c r="M6556" t="inlineStr">
        <is>
          <t>IBIRAPITANGA FASE 3</t>
        </is>
      </c>
      <c r="N6556" s="142">
        <f>DATE(YEAR(G6556),MONTH(G6556),1)</f>
        <v/>
      </c>
      <c r="O6556" s="132">
        <f>IF(G6556&gt;$K$3,"Futuro","Atraso")</f>
        <v/>
      </c>
      <c r="P6556">
        <f>12*(YEAR(G6556)-YEAR($K$3))+(MONTH(G6556)-MONTH($K$3))</f>
        <v/>
      </c>
      <c r="Q6556" s="366">
        <f>IF(M6556="IBIRAPITANGA FASE 3",IF(O6556="Atraso",L6556,L6556/(1+$I$2)^P6556),IF(O6556="Atraso",L6556,L6556/(1+$I$1)^P6556))</f>
        <v/>
      </c>
      <c r="R6556">
        <f>IF(O6556="Atraso",$K$3-G6556,0)</f>
        <v/>
      </c>
      <c r="S6556">
        <f>IF(R6556&lt;=15,"Até 15",IF(R6556&lt;=30,"Entre 15 e 30",IF(R6556&lt;=60,"Entre 30 e 60",IF(R6556&lt;=90,"Entre 60 e 90",IF(R6556&lt;=120,"Entre 90 e 120",IF(R6556&lt;=150,"Entre 120 e 150",IF(R6556&lt;=180,"Entre 150 e 180","Superior a 180")))))))</f>
        <v/>
      </c>
    </row>
    <row r="6557">
      <c r="A6557" t="inlineStr">
        <is>
          <t>Q028L06</t>
        </is>
      </c>
      <c r="B6557" t="inlineStr">
        <is>
          <t>LUIZ CLAUDIO FRANCO</t>
        </is>
      </c>
      <c r="C6557" t="n">
        <v>1</v>
      </c>
      <c r="D6557" t="inlineStr">
        <is>
          <t>IPCA</t>
        </is>
      </c>
      <c r="E6557" t="n">
        <v>0.009488792934583046</v>
      </c>
      <c r="F6557" t="inlineStr">
        <is>
          <t>MENSAL</t>
        </is>
      </c>
      <c r="G6557" t="n">
        <v>46466</v>
      </c>
      <c r="H6557" t="n">
        <v>46466</v>
      </c>
      <c r="I6557" t="n">
        <v>39</v>
      </c>
      <c r="J6557" t="inlineStr">
        <is>
          <t>CARTEIRA</t>
        </is>
      </c>
      <c r="K6557" t="inlineStr">
        <is>
          <t>CONTRATO</t>
        </is>
      </c>
      <c r="L6557" t="n">
        <v>4952.41</v>
      </c>
      <c r="M6557" t="inlineStr">
        <is>
          <t>IBIRAPITANGA FASE 3</t>
        </is>
      </c>
      <c r="N6557" s="142">
        <f>DATE(YEAR(G6557),MONTH(G6557),1)</f>
        <v/>
      </c>
      <c r="O6557" s="132">
        <f>IF(G6557&gt;$K$3,"Futuro","Atraso")</f>
        <v/>
      </c>
      <c r="P6557">
        <f>12*(YEAR(G6557)-YEAR($K$3))+(MONTH(G6557)-MONTH($K$3))</f>
        <v/>
      </c>
      <c r="Q6557" s="366">
        <f>IF(M6557="IBIRAPITANGA FASE 3",IF(O6557="Atraso",L6557,L6557/(1+$I$2)^P6557),IF(O6557="Atraso",L6557,L6557/(1+$I$1)^P6557))</f>
        <v/>
      </c>
      <c r="R6557">
        <f>IF(O6557="Atraso",$K$3-G6557,0)</f>
        <v/>
      </c>
      <c r="S6557">
        <f>IF(R6557&lt;=15,"Até 15",IF(R6557&lt;=30,"Entre 15 e 30",IF(R6557&lt;=60,"Entre 30 e 60",IF(R6557&lt;=90,"Entre 60 e 90",IF(R6557&lt;=120,"Entre 90 e 120",IF(R6557&lt;=150,"Entre 120 e 150",IF(R6557&lt;=180,"Entre 150 e 180","Superior a 180")))))))</f>
        <v/>
      </c>
    </row>
    <row r="6558">
      <c r="A6558" t="inlineStr">
        <is>
          <t>Q028L06</t>
        </is>
      </c>
      <c r="B6558" t="inlineStr">
        <is>
          <t>LUIZ CLAUDIO FRANCO</t>
        </is>
      </c>
      <c r="C6558" t="n">
        <v>1</v>
      </c>
      <c r="D6558" t="inlineStr">
        <is>
          <t>IPCA</t>
        </is>
      </c>
      <c r="E6558" t="n">
        <v>0.009488792934583046</v>
      </c>
      <c r="F6558" t="inlineStr">
        <is>
          <t>MENSAL</t>
        </is>
      </c>
      <c r="G6558" t="n">
        <v>46497</v>
      </c>
      <c r="H6558" t="n">
        <v>46497</v>
      </c>
      <c r="I6558" t="n">
        <v>40</v>
      </c>
      <c r="J6558" t="inlineStr">
        <is>
          <t>CARTEIRA</t>
        </is>
      </c>
      <c r="K6558" t="inlineStr">
        <is>
          <t>CONTRATO</t>
        </is>
      </c>
      <c r="L6558" t="n">
        <v>4952.41</v>
      </c>
      <c r="M6558" t="inlineStr">
        <is>
          <t>IBIRAPITANGA FASE 3</t>
        </is>
      </c>
      <c r="N6558" s="142">
        <f>DATE(YEAR(G6558),MONTH(G6558),1)</f>
        <v/>
      </c>
      <c r="O6558" s="132">
        <f>IF(G6558&gt;$K$3,"Futuro","Atraso")</f>
        <v/>
      </c>
      <c r="P6558">
        <f>12*(YEAR(G6558)-YEAR($K$3))+(MONTH(G6558)-MONTH($K$3))</f>
        <v/>
      </c>
      <c r="Q6558" s="366">
        <f>IF(M6558="IBIRAPITANGA FASE 3",IF(O6558="Atraso",L6558,L6558/(1+$I$2)^P6558),IF(O6558="Atraso",L6558,L6558/(1+$I$1)^P6558))</f>
        <v/>
      </c>
      <c r="R6558">
        <f>IF(O6558="Atraso",$K$3-G6558,0)</f>
        <v/>
      </c>
      <c r="S6558">
        <f>IF(R6558&lt;=15,"Até 15",IF(R6558&lt;=30,"Entre 15 e 30",IF(R6558&lt;=60,"Entre 30 e 60",IF(R6558&lt;=90,"Entre 60 e 90",IF(R6558&lt;=120,"Entre 90 e 120",IF(R6558&lt;=150,"Entre 120 e 150",IF(R6558&lt;=180,"Entre 150 e 180","Superior a 180")))))))</f>
        <v/>
      </c>
    </row>
    <row r="6559">
      <c r="A6559" t="inlineStr">
        <is>
          <t>Q028L06</t>
        </is>
      </c>
      <c r="B6559" t="inlineStr">
        <is>
          <t>LUIZ CLAUDIO FRANCO</t>
        </is>
      </c>
      <c r="C6559" t="n">
        <v>1</v>
      </c>
      <c r="D6559" t="inlineStr">
        <is>
          <t>IPCA</t>
        </is>
      </c>
      <c r="E6559" t="n">
        <v>0.009488792934583046</v>
      </c>
      <c r="F6559" t="inlineStr">
        <is>
          <t>MENSAL</t>
        </is>
      </c>
      <c r="G6559" t="n">
        <v>46527</v>
      </c>
      <c r="H6559" t="n">
        <v>46527</v>
      </c>
      <c r="I6559" t="n">
        <v>41</v>
      </c>
      <c r="J6559" t="inlineStr">
        <is>
          <t>CARTEIRA</t>
        </is>
      </c>
      <c r="K6559" t="inlineStr">
        <is>
          <t>CONTRATO</t>
        </is>
      </c>
      <c r="L6559" t="n">
        <v>4952.41</v>
      </c>
      <c r="M6559" t="inlineStr">
        <is>
          <t>IBIRAPITANGA FASE 3</t>
        </is>
      </c>
      <c r="N6559" s="142">
        <f>DATE(YEAR(G6559),MONTH(G6559),1)</f>
        <v/>
      </c>
      <c r="O6559" s="132">
        <f>IF(G6559&gt;$K$3,"Futuro","Atraso")</f>
        <v/>
      </c>
      <c r="P6559">
        <f>12*(YEAR(G6559)-YEAR($K$3))+(MONTH(G6559)-MONTH($K$3))</f>
        <v/>
      </c>
      <c r="Q6559" s="366">
        <f>IF(M6559="IBIRAPITANGA FASE 3",IF(O6559="Atraso",L6559,L6559/(1+$I$2)^P6559),IF(O6559="Atraso",L6559,L6559/(1+$I$1)^P6559))</f>
        <v/>
      </c>
      <c r="R6559">
        <f>IF(O6559="Atraso",$K$3-G6559,0)</f>
        <v/>
      </c>
      <c r="S6559">
        <f>IF(R6559&lt;=15,"Até 15",IF(R6559&lt;=30,"Entre 15 e 30",IF(R6559&lt;=60,"Entre 30 e 60",IF(R6559&lt;=90,"Entre 60 e 90",IF(R6559&lt;=120,"Entre 90 e 120",IF(R6559&lt;=150,"Entre 120 e 150",IF(R6559&lt;=180,"Entre 150 e 180","Superior a 180")))))))</f>
        <v/>
      </c>
    </row>
    <row r="6560">
      <c r="A6560" t="inlineStr">
        <is>
          <t>Q028L06</t>
        </is>
      </c>
      <c r="B6560" t="inlineStr">
        <is>
          <t>LUIZ CLAUDIO FRANCO</t>
        </is>
      </c>
      <c r="C6560" t="n">
        <v>1</v>
      </c>
      <c r="D6560" t="inlineStr">
        <is>
          <t>IPCA</t>
        </is>
      </c>
      <c r="E6560" t="n">
        <v>0.009488792934583046</v>
      </c>
      <c r="F6560" t="inlineStr">
        <is>
          <t>MENSAL</t>
        </is>
      </c>
      <c r="G6560" t="n">
        <v>46558</v>
      </c>
      <c r="H6560" t="n">
        <v>46558</v>
      </c>
      <c r="I6560" t="n">
        <v>42</v>
      </c>
      <c r="J6560" t="inlineStr">
        <is>
          <t>CARTEIRA</t>
        </is>
      </c>
      <c r="K6560" t="inlineStr">
        <is>
          <t>CONTRATO</t>
        </is>
      </c>
      <c r="L6560" t="n">
        <v>4952.41</v>
      </c>
      <c r="M6560" t="inlineStr">
        <is>
          <t>IBIRAPITANGA FASE 3</t>
        </is>
      </c>
      <c r="N6560" s="142">
        <f>DATE(YEAR(G6560),MONTH(G6560),1)</f>
        <v/>
      </c>
      <c r="O6560" s="132">
        <f>IF(G6560&gt;$K$3,"Futuro","Atraso")</f>
        <v/>
      </c>
      <c r="P6560">
        <f>12*(YEAR(G6560)-YEAR($K$3))+(MONTH(G6560)-MONTH($K$3))</f>
        <v/>
      </c>
      <c r="Q6560" s="366">
        <f>IF(M6560="IBIRAPITANGA FASE 3",IF(O6560="Atraso",L6560,L6560/(1+$I$2)^P6560),IF(O6560="Atraso",L6560,L6560/(1+$I$1)^P6560))</f>
        <v/>
      </c>
      <c r="R6560">
        <f>IF(O6560="Atraso",$K$3-G6560,0)</f>
        <v/>
      </c>
      <c r="S6560">
        <f>IF(R6560&lt;=15,"Até 15",IF(R6560&lt;=30,"Entre 15 e 30",IF(R6560&lt;=60,"Entre 30 e 60",IF(R6560&lt;=90,"Entre 60 e 90",IF(R6560&lt;=120,"Entre 90 e 120",IF(R6560&lt;=150,"Entre 120 e 150",IF(R6560&lt;=180,"Entre 150 e 180","Superior a 180")))))))</f>
        <v/>
      </c>
    </row>
    <row r="6561">
      <c r="A6561" t="inlineStr">
        <is>
          <t>Q028L06</t>
        </is>
      </c>
      <c r="B6561" t="inlineStr">
        <is>
          <t>LUIZ CLAUDIO FRANCO</t>
        </is>
      </c>
      <c r="C6561" t="n">
        <v>1</v>
      </c>
      <c r="D6561" t="inlineStr">
        <is>
          <t>IPCA</t>
        </is>
      </c>
      <c r="E6561" t="n">
        <v>0.009488792934583046</v>
      </c>
      <c r="F6561" t="inlineStr">
        <is>
          <t>MENSAL</t>
        </is>
      </c>
      <c r="G6561" t="n">
        <v>46588</v>
      </c>
      <c r="H6561" t="n">
        <v>46588</v>
      </c>
      <c r="I6561" t="n">
        <v>43</v>
      </c>
      <c r="J6561" t="inlineStr">
        <is>
          <t>CARTEIRA</t>
        </is>
      </c>
      <c r="K6561" t="inlineStr">
        <is>
          <t>CONTRATO</t>
        </is>
      </c>
      <c r="L6561" t="n">
        <v>4952.41</v>
      </c>
      <c r="M6561" t="inlineStr">
        <is>
          <t>IBIRAPITANGA FASE 3</t>
        </is>
      </c>
      <c r="N6561" s="142">
        <f>DATE(YEAR(G6561),MONTH(G6561),1)</f>
        <v/>
      </c>
      <c r="O6561" s="132">
        <f>IF(G6561&gt;$K$3,"Futuro","Atraso")</f>
        <v/>
      </c>
      <c r="P6561">
        <f>12*(YEAR(G6561)-YEAR($K$3))+(MONTH(G6561)-MONTH($K$3))</f>
        <v/>
      </c>
      <c r="Q6561" s="366">
        <f>IF(M6561="IBIRAPITANGA FASE 3",IF(O6561="Atraso",L6561,L6561/(1+$I$2)^P6561),IF(O6561="Atraso",L6561,L6561/(1+$I$1)^P6561))</f>
        <v/>
      </c>
      <c r="R6561">
        <f>IF(O6561="Atraso",$K$3-G6561,0)</f>
        <v/>
      </c>
      <c r="S6561">
        <f>IF(R6561&lt;=15,"Até 15",IF(R6561&lt;=30,"Entre 15 e 30",IF(R6561&lt;=60,"Entre 30 e 60",IF(R6561&lt;=90,"Entre 60 e 90",IF(R6561&lt;=120,"Entre 90 e 120",IF(R6561&lt;=150,"Entre 120 e 150",IF(R6561&lt;=180,"Entre 150 e 180","Superior a 180")))))))</f>
        <v/>
      </c>
    </row>
    <row r="6562">
      <c r="A6562" t="inlineStr">
        <is>
          <t>Q028L06</t>
        </is>
      </c>
      <c r="B6562" t="inlineStr">
        <is>
          <t>LUIZ CLAUDIO FRANCO</t>
        </is>
      </c>
      <c r="C6562" t="n">
        <v>1</v>
      </c>
      <c r="D6562" t="inlineStr">
        <is>
          <t>IPCA</t>
        </is>
      </c>
      <c r="E6562" t="n">
        <v>0.009488792934583046</v>
      </c>
      <c r="F6562" t="inlineStr">
        <is>
          <t>MENSAL</t>
        </is>
      </c>
      <c r="G6562" t="n">
        <v>46619</v>
      </c>
      <c r="H6562" t="n">
        <v>46619</v>
      </c>
      <c r="I6562" t="n">
        <v>44</v>
      </c>
      <c r="J6562" t="inlineStr">
        <is>
          <t>CARTEIRA</t>
        </is>
      </c>
      <c r="K6562" t="inlineStr">
        <is>
          <t>CONTRATO</t>
        </is>
      </c>
      <c r="L6562" t="n">
        <v>4952.41</v>
      </c>
      <c r="M6562" t="inlineStr">
        <is>
          <t>IBIRAPITANGA FASE 3</t>
        </is>
      </c>
      <c r="N6562" s="142">
        <f>DATE(YEAR(G6562),MONTH(G6562),1)</f>
        <v/>
      </c>
      <c r="O6562" s="132">
        <f>IF(G6562&gt;$K$3,"Futuro","Atraso")</f>
        <v/>
      </c>
      <c r="P6562">
        <f>12*(YEAR(G6562)-YEAR($K$3))+(MONTH(G6562)-MONTH($K$3))</f>
        <v/>
      </c>
      <c r="Q6562" s="366">
        <f>IF(M6562="IBIRAPITANGA FASE 3",IF(O6562="Atraso",L6562,L6562/(1+$I$2)^P6562),IF(O6562="Atraso",L6562,L6562/(1+$I$1)^P6562))</f>
        <v/>
      </c>
      <c r="R6562">
        <f>IF(O6562="Atraso",$K$3-G6562,0)</f>
        <v/>
      </c>
      <c r="S6562">
        <f>IF(R6562&lt;=15,"Até 15",IF(R6562&lt;=30,"Entre 15 e 30",IF(R6562&lt;=60,"Entre 30 e 60",IF(R6562&lt;=90,"Entre 60 e 90",IF(R6562&lt;=120,"Entre 90 e 120",IF(R6562&lt;=150,"Entre 120 e 150",IF(R6562&lt;=180,"Entre 150 e 180","Superior a 180")))))))</f>
        <v/>
      </c>
    </row>
    <row r="6563">
      <c r="A6563" t="inlineStr">
        <is>
          <t>Q028L06</t>
        </is>
      </c>
      <c r="B6563" t="inlineStr">
        <is>
          <t>LUIZ CLAUDIO FRANCO</t>
        </is>
      </c>
      <c r="C6563" t="n">
        <v>1</v>
      </c>
      <c r="D6563" t="inlineStr">
        <is>
          <t>IPCA</t>
        </is>
      </c>
      <c r="E6563" t="n">
        <v>0.009488792934583046</v>
      </c>
      <c r="F6563" t="inlineStr">
        <is>
          <t>MENSAL</t>
        </is>
      </c>
      <c r="G6563" t="n">
        <v>46650</v>
      </c>
      <c r="H6563" t="n">
        <v>46650</v>
      </c>
      <c r="I6563" t="n">
        <v>45</v>
      </c>
      <c r="J6563" t="inlineStr">
        <is>
          <t>CARTEIRA</t>
        </is>
      </c>
      <c r="K6563" t="inlineStr">
        <is>
          <t>CONTRATO</t>
        </is>
      </c>
      <c r="L6563" t="n">
        <v>4952.41</v>
      </c>
      <c r="M6563" t="inlineStr">
        <is>
          <t>IBIRAPITANGA FASE 3</t>
        </is>
      </c>
      <c r="N6563" s="142">
        <f>DATE(YEAR(G6563),MONTH(G6563),1)</f>
        <v/>
      </c>
      <c r="O6563" s="132">
        <f>IF(G6563&gt;$K$3,"Futuro","Atraso")</f>
        <v/>
      </c>
      <c r="P6563">
        <f>12*(YEAR(G6563)-YEAR($K$3))+(MONTH(G6563)-MONTH($K$3))</f>
        <v/>
      </c>
      <c r="Q6563" s="366">
        <f>IF(M6563="IBIRAPITANGA FASE 3",IF(O6563="Atraso",L6563,L6563/(1+$I$2)^P6563),IF(O6563="Atraso",L6563,L6563/(1+$I$1)^P6563))</f>
        <v/>
      </c>
      <c r="R6563">
        <f>IF(O6563="Atraso",$K$3-G6563,0)</f>
        <v/>
      </c>
      <c r="S6563">
        <f>IF(R6563&lt;=15,"Até 15",IF(R6563&lt;=30,"Entre 15 e 30",IF(R6563&lt;=60,"Entre 30 e 60",IF(R6563&lt;=90,"Entre 60 e 90",IF(R6563&lt;=120,"Entre 90 e 120",IF(R6563&lt;=150,"Entre 120 e 150",IF(R6563&lt;=180,"Entre 150 e 180","Superior a 180")))))))</f>
        <v/>
      </c>
    </row>
    <row r="6564">
      <c r="A6564" t="inlineStr">
        <is>
          <t>Q028L06</t>
        </is>
      </c>
      <c r="B6564" t="inlineStr">
        <is>
          <t>LUIZ CLAUDIO FRANCO</t>
        </is>
      </c>
      <c r="C6564" t="n">
        <v>1</v>
      </c>
      <c r="D6564" t="inlineStr">
        <is>
          <t>IPCA</t>
        </is>
      </c>
      <c r="E6564" t="n">
        <v>0.009488792934583046</v>
      </c>
      <c r="F6564" t="inlineStr">
        <is>
          <t>MENSAL</t>
        </is>
      </c>
      <c r="G6564" t="n">
        <v>46680</v>
      </c>
      <c r="H6564" t="n">
        <v>46680</v>
      </c>
      <c r="I6564" t="n">
        <v>46</v>
      </c>
      <c r="J6564" t="inlineStr">
        <is>
          <t>CARTEIRA</t>
        </is>
      </c>
      <c r="K6564" t="inlineStr">
        <is>
          <t>CONTRATO</t>
        </is>
      </c>
      <c r="L6564" t="n">
        <v>4952.41</v>
      </c>
      <c r="M6564" t="inlineStr">
        <is>
          <t>IBIRAPITANGA FASE 3</t>
        </is>
      </c>
      <c r="N6564" s="142">
        <f>DATE(YEAR(G6564),MONTH(G6564),1)</f>
        <v/>
      </c>
      <c r="O6564" s="132">
        <f>IF(G6564&gt;$K$3,"Futuro","Atraso")</f>
        <v/>
      </c>
      <c r="P6564">
        <f>12*(YEAR(G6564)-YEAR($K$3))+(MONTH(G6564)-MONTH($K$3))</f>
        <v/>
      </c>
      <c r="Q6564" s="366">
        <f>IF(M6564="IBIRAPITANGA FASE 3",IF(O6564="Atraso",L6564,L6564/(1+$I$2)^P6564),IF(O6564="Atraso",L6564,L6564/(1+$I$1)^P6564))</f>
        <v/>
      </c>
      <c r="R6564">
        <f>IF(O6564="Atraso",$K$3-G6564,0)</f>
        <v/>
      </c>
      <c r="S6564">
        <f>IF(R6564&lt;=15,"Até 15",IF(R6564&lt;=30,"Entre 15 e 30",IF(R6564&lt;=60,"Entre 30 e 60",IF(R6564&lt;=90,"Entre 60 e 90",IF(R6564&lt;=120,"Entre 90 e 120",IF(R6564&lt;=150,"Entre 120 e 150",IF(R6564&lt;=180,"Entre 150 e 180","Superior a 180")))))))</f>
        <v/>
      </c>
    </row>
    <row r="6565">
      <c r="A6565" t="inlineStr">
        <is>
          <t>Q028L06</t>
        </is>
      </c>
      <c r="B6565" t="inlineStr">
        <is>
          <t>LUIZ CLAUDIO FRANCO</t>
        </is>
      </c>
      <c r="C6565" t="n">
        <v>1</v>
      </c>
      <c r="D6565" t="inlineStr">
        <is>
          <t>IPCA</t>
        </is>
      </c>
      <c r="E6565" t="n">
        <v>0.009488792934583046</v>
      </c>
      <c r="F6565" t="inlineStr">
        <is>
          <t>MENSAL</t>
        </is>
      </c>
      <c r="G6565" t="n">
        <v>46690</v>
      </c>
      <c r="H6565" t="n">
        <v>46690</v>
      </c>
      <c r="I6565" t="n">
        <v>4</v>
      </c>
      <c r="J6565" t="inlineStr">
        <is>
          <t>CARTEIRA</t>
        </is>
      </c>
      <c r="K6565" t="inlineStr">
        <is>
          <t>CONTRATO</t>
        </is>
      </c>
      <c r="L6565" t="n">
        <v>30078</v>
      </c>
      <c r="M6565" t="inlineStr">
        <is>
          <t>IBIRAPITANGA FASE 3</t>
        </is>
      </c>
      <c r="N6565" s="142">
        <f>DATE(YEAR(G6565),MONTH(G6565),1)</f>
        <v/>
      </c>
      <c r="O6565" s="132">
        <f>IF(G6565&gt;$K$3,"Futuro","Atraso")</f>
        <v/>
      </c>
      <c r="P6565">
        <f>12*(YEAR(G6565)-YEAR($K$3))+(MONTH(G6565)-MONTH($K$3))</f>
        <v/>
      </c>
      <c r="Q6565" s="366">
        <f>IF(M6565="IBIRAPITANGA FASE 3",IF(O6565="Atraso",L6565,L6565/(1+$I$2)^P6565),IF(O6565="Atraso",L6565,L6565/(1+$I$1)^P6565))</f>
        <v/>
      </c>
      <c r="R6565">
        <f>IF(O6565="Atraso",$K$3-G6565,0)</f>
        <v/>
      </c>
      <c r="S6565">
        <f>IF(R6565&lt;=15,"Até 15",IF(R6565&lt;=30,"Entre 15 e 30",IF(R6565&lt;=60,"Entre 30 e 60",IF(R6565&lt;=90,"Entre 60 e 90",IF(R6565&lt;=120,"Entre 90 e 120",IF(R6565&lt;=150,"Entre 120 e 150",IF(R6565&lt;=180,"Entre 150 e 180","Superior a 180")))))))</f>
        <v/>
      </c>
    </row>
    <row r="6566">
      <c r="A6566" t="inlineStr">
        <is>
          <t>Q028L07</t>
        </is>
      </c>
      <c r="B6566" t="inlineStr">
        <is>
          <t>RENAN RACANELI PACHU</t>
        </is>
      </c>
      <c r="C6566" t="n">
        <v>1</v>
      </c>
      <c r="D6566" t="inlineStr">
        <is>
          <t>IPCA</t>
        </is>
      </c>
      <c r="E6566" t="n">
        <v>0.009488792934583046</v>
      </c>
      <c r="F6566" t="inlineStr">
        <is>
          <t>MENSAL</t>
        </is>
      </c>
      <c r="G6566" t="n">
        <v>45250</v>
      </c>
      <c r="H6566" t="n">
        <v>45250</v>
      </c>
      <c r="I6566" t="n">
        <v>5</v>
      </c>
      <c r="J6566" t="inlineStr">
        <is>
          <t>CARTEIRA</t>
        </is>
      </c>
      <c r="K6566" t="inlineStr">
        <is>
          <t>CONTRATO</t>
        </is>
      </c>
      <c r="L6566" t="n">
        <v>5152.24</v>
      </c>
      <c r="M6566" t="inlineStr">
        <is>
          <t>IBIRAPITANGA FASE 3</t>
        </is>
      </c>
      <c r="N6566" s="142">
        <f>DATE(YEAR(G6566),MONTH(G6566),1)</f>
        <v/>
      </c>
      <c r="O6566" s="132">
        <f>IF(G6566&gt;$K$3,"Futuro","Atraso")</f>
        <v/>
      </c>
      <c r="P6566">
        <f>12*(YEAR(G6566)-YEAR($K$3))+(MONTH(G6566)-MONTH($K$3))</f>
        <v/>
      </c>
      <c r="Q6566" s="366">
        <f>IF(M6566="IBIRAPITANGA FASE 3",IF(O6566="Atraso",L6566,L6566/(1+$I$2)^P6566),IF(O6566="Atraso",L6566,L6566/(1+$I$1)^P6566))</f>
        <v/>
      </c>
      <c r="R6566">
        <f>IF(O6566="Atraso",$K$3-G6566,0)</f>
        <v/>
      </c>
      <c r="S6566">
        <f>IF(R6566&lt;=15,"Até 15",IF(R6566&lt;=30,"Entre 15 e 30",IF(R6566&lt;=60,"Entre 30 e 60",IF(R6566&lt;=90,"Entre 60 e 90",IF(R6566&lt;=120,"Entre 90 e 120",IF(R6566&lt;=150,"Entre 120 e 150",IF(R6566&lt;=180,"Entre 150 e 180","Superior a 180")))))))</f>
        <v/>
      </c>
    </row>
    <row r="6567">
      <c r="A6567" t="inlineStr">
        <is>
          <t>Q028L07</t>
        </is>
      </c>
      <c r="B6567" t="inlineStr">
        <is>
          <t>RENAN RACANELI PACHU</t>
        </is>
      </c>
      <c r="C6567" t="n">
        <v>1</v>
      </c>
      <c r="D6567" t="inlineStr">
        <is>
          <t>IPCA</t>
        </is>
      </c>
      <c r="E6567" t="n">
        <v>0.009488792934583046</v>
      </c>
      <c r="F6567" t="inlineStr">
        <is>
          <t>MENSAL</t>
        </is>
      </c>
      <c r="G6567" t="n">
        <v>45280</v>
      </c>
      <c r="H6567" t="n">
        <v>45280</v>
      </c>
      <c r="I6567" t="n">
        <v>6</v>
      </c>
      <c r="J6567" t="inlineStr">
        <is>
          <t>CARTEIRA</t>
        </is>
      </c>
      <c r="K6567" t="inlineStr">
        <is>
          <t>CONTRATO</t>
        </is>
      </c>
      <c r="L6567" t="n">
        <v>5152.24</v>
      </c>
      <c r="M6567" t="inlineStr">
        <is>
          <t>IBIRAPITANGA FASE 3</t>
        </is>
      </c>
      <c r="N6567" s="142">
        <f>DATE(YEAR(G6567),MONTH(G6567),1)</f>
        <v/>
      </c>
      <c r="O6567" s="132">
        <f>IF(G6567&gt;$K$3,"Futuro","Atraso")</f>
        <v/>
      </c>
      <c r="P6567">
        <f>12*(YEAR(G6567)-YEAR($K$3))+(MONTH(G6567)-MONTH($K$3))</f>
        <v/>
      </c>
      <c r="Q6567" s="366">
        <f>IF(M6567="IBIRAPITANGA FASE 3",IF(O6567="Atraso",L6567,L6567/(1+$I$2)^P6567),IF(O6567="Atraso",L6567,L6567/(1+$I$1)^P6567))</f>
        <v/>
      </c>
      <c r="R6567">
        <f>IF(O6567="Atraso",$K$3-G6567,0)</f>
        <v/>
      </c>
      <c r="S6567">
        <f>IF(R6567&lt;=15,"Até 15",IF(R6567&lt;=30,"Entre 15 e 30",IF(R6567&lt;=60,"Entre 30 e 60",IF(R6567&lt;=90,"Entre 60 e 90",IF(R6567&lt;=120,"Entre 90 e 120",IF(R6567&lt;=150,"Entre 120 e 150",IF(R6567&lt;=180,"Entre 150 e 180","Superior a 180")))))))</f>
        <v/>
      </c>
    </row>
    <row r="6568">
      <c r="A6568" t="inlineStr">
        <is>
          <t>Q028L07</t>
        </is>
      </c>
      <c r="B6568" t="inlineStr">
        <is>
          <t>RENAN RACANELI PACHU</t>
        </is>
      </c>
      <c r="C6568" t="n">
        <v>1</v>
      </c>
      <c r="D6568" t="inlineStr">
        <is>
          <t>IPCA</t>
        </is>
      </c>
      <c r="E6568" t="n">
        <v>0.009488792934583046</v>
      </c>
      <c r="F6568" t="inlineStr">
        <is>
          <t>MENSAL</t>
        </is>
      </c>
      <c r="G6568" t="n">
        <v>45311</v>
      </c>
      <c r="H6568" t="n">
        <v>45311</v>
      </c>
      <c r="I6568" t="n">
        <v>7</v>
      </c>
      <c r="J6568" t="inlineStr">
        <is>
          <t>CARTEIRA</t>
        </is>
      </c>
      <c r="K6568" t="inlineStr">
        <is>
          <t>CONTRATO</t>
        </is>
      </c>
      <c r="L6568" t="n">
        <v>5152.24</v>
      </c>
      <c r="M6568" t="inlineStr">
        <is>
          <t>IBIRAPITANGA FASE 3</t>
        </is>
      </c>
      <c r="N6568" s="142">
        <f>DATE(YEAR(G6568),MONTH(G6568),1)</f>
        <v/>
      </c>
      <c r="O6568" s="132">
        <f>IF(G6568&gt;$K$3,"Futuro","Atraso")</f>
        <v/>
      </c>
      <c r="P6568">
        <f>12*(YEAR(G6568)-YEAR($K$3))+(MONTH(G6568)-MONTH($K$3))</f>
        <v/>
      </c>
      <c r="Q6568" s="366">
        <f>IF(M6568="IBIRAPITANGA FASE 3",IF(O6568="Atraso",L6568,L6568/(1+$I$2)^P6568),IF(O6568="Atraso",L6568,L6568/(1+$I$1)^P6568))</f>
        <v/>
      </c>
      <c r="R6568">
        <f>IF(O6568="Atraso",$K$3-G6568,0)</f>
        <v/>
      </c>
      <c r="S6568">
        <f>IF(R6568&lt;=15,"Até 15",IF(R6568&lt;=30,"Entre 15 e 30",IF(R6568&lt;=60,"Entre 30 e 60",IF(R6568&lt;=90,"Entre 60 e 90",IF(R6568&lt;=120,"Entre 90 e 120",IF(R6568&lt;=150,"Entre 120 e 150",IF(R6568&lt;=180,"Entre 150 e 180","Superior a 180")))))))</f>
        <v/>
      </c>
    </row>
    <row r="6569">
      <c r="A6569" t="inlineStr">
        <is>
          <t>Q028L07</t>
        </is>
      </c>
      <c r="B6569" t="inlineStr">
        <is>
          <t>RENAN RACANELI PACHU</t>
        </is>
      </c>
      <c r="C6569" t="n">
        <v>1</v>
      </c>
      <c r="D6569" t="inlineStr">
        <is>
          <t>IPCA</t>
        </is>
      </c>
      <c r="E6569" t="n">
        <v>0.009488792934583046</v>
      </c>
      <c r="F6569" t="inlineStr">
        <is>
          <t>MENSAL</t>
        </is>
      </c>
      <c r="G6569" t="n">
        <v>45342</v>
      </c>
      <c r="H6569" t="n">
        <v>45342</v>
      </c>
      <c r="I6569" t="n">
        <v>8</v>
      </c>
      <c r="J6569" t="inlineStr">
        <is>
          <t>CARTEIRA</t>
        </is>
      </c>
      <c r="K6569" t="inlineStr">
        <is>
          <t>CONTRATO</t>
        </is>
      </c>
      <c r="L6569" t="n">
        <v>5152.24</v>
      </c>
      <c r="M6569" t="inlineStr">
        <is>
          <t>IBIRAPITANGA FASE 3</t>
        </is>
      </c>
      <c r="N6569" s="142">
        <f>DATE(YEAR(G6569),MONTH(G6569),1)</f>
        <v/>
      </c>
      <c r="O6569" s="132">
        <f>IF(G6569&gt;$K$3,"Futuro","Atraso")</f>
        <v/>
      </c>
      <c r="P6569">
        <f>12*(YEAR(G6569)-YEAR($K$3))+(MONTH(G6569)-MONTH($K$3))</f>
        <v/>
      </c>
      <c r="Q6569" s="366">
        <f>IF(M6569="IBIRAPITANGA FASE 3",IF(O6569="Atraso",L6569,L6569/(1+$I$2)^P6569),IF(O6569="Atraso",L6569,L6569/(1+$I$1)^P6569))</f>
        <v/>
      </c>
      <c r="R6569">
        <f>IF(O6569="Atraso",$K$3-G6569,0)</f>
        <v/>
      </c>
      <c r="S6569">
        <f>IF(R6569&lt;=15,"Até 15",IF(R6569&lt;=30,"Entre 15 e 30",IF(R6569&lt;=60,"Entre 30 e 60",IF(R6569&lt;=90,"Entre 60 e 90",IF(R6569&lt;=120,"Entre 90 e 120",IF(R6569&lt;=150,"Entre 120 e 150",IF(R6569&lt;=180,"Entre 150 e 180","Superior a 180")))))))</f>
        <v/>
      </c>
    </row>
    <row r="6570">
      <c r="A6570" t="inlineStr">
        <is>
          <t>Q028L07</t>
        </is>
      </c>
      <c r="B6570" t="inlineStr">
        <is>
          <t>RENAN RACANELI PACHU</t>
        </is>
      </c>
      <c r="C6570" t="n">
        <v>1</v>
      </c>
      <c r="D6570" t="inlineStr">
        <is>
          <t>IPCA</t>
        </is>
      </c>
      <c r="E6570" t="n">
        <v>0.009488792934583046</v>
      </c>
      <c r="F6570" t="inlineStr">
        <is>
          <t>MENSAL</t>
        </is>
      </c>
      <c r="G6570" t="n">
        <v>45371</v>
      </c>
      <c r="H6570" t="n">
        <v>45371</v>
      </c>
      <c r="I6570" t="n">
        <v>9</v>
      </c>
      <c r="J6570" t="inlineStr">
        <is>
          <t>CARTEIRA</t>
        </is>
      </c>
      <c r="K6570" t="inlineStr">
        <is>
          <t>CONTRATO</t>
        </is>
      </c>
      <c r="L6570" t="n">
        <v>5152.24</v>
      </c>
      <c r="M6570" t="inlineStr">
        <is>
          <t>IBIRAPITANGA FASE 3</t>
        </is>
      </c>
      <c r="N6570" s="142">
        <f>DATE(YEAR(G6570),MONTH(G6570),1)</f>
        <v/>
      </c>
      <c r="O6570" s="132">
        <f>IF(G6570&gt;$K$3,"Futuro","Atraso")</f>
        <v/>
      </c>
      <c r="P6570">
        <f>12*(YEAR(G6570)-YEAR($K$3))+(MONTH(G6570)-MONTH($K$3))</f>
        <v/>
      </c>
      <c r="Q6570" s="366">
        <f>IF(M6570="IBIRAPITANGA FASE 3",IF(O6570="Atraso",L6570,L6570/(1+$I$2)^P6570),IF(O6570="Atraso",L6570,L6570/(1+$I$1)^P6570))</f>
        <v/>
      </c>
      <c r="R6570">
        <f>IF(O6570="Atraso",$K$3-G6570,0)</f>
        <v/>
      </c>
      <c r="S6570">
        <f>IF(R6570&lt;=15,"Até 15",IF(R6570&lt;=30,"Entre 15 e 30",IF(R6570&lt;=60,"Entre 30 e 60",IF(R6570&lt;=90,"Entre 60 e 90",IF(R6570&lt;=120,"Entre 90 e 120",IF(R6570&lt;=150,"Entre 120 e 150",IF(R6570&lt;=180,"Entre 150 e 180","Superior a 180")))))))</f>
        <v/>
      </c>
    </row>
    <row r="6571">
      <c r="A6571" t="inlineStr">
        <is>
          <t>Q028L07</t>
        </is>
      </c>
      <c r="B6571" t="inlineStr">
        <is>
          <t>RENAN RACANELI PACHU</t>
        </is>
      </c>
      <c r="C6571" t="n">
        <v>1</v>
      </c>
      <c r="D6571" t="inlineStr">
        <is>
          <t>IPCA</t>
        </is>
      </c>
      <c r="E6571" t="n">
        <v>0.009488792934583046</v>
      </c>
      <c r="F6571" t="inlineStr">
        <is>
          <t>MENSAL</t>
        </is>
      </c>
      <c r="G6571" t="n">
        <v>45402</v>
      </c>
      <c r="H6571" t="n">
        <v>45402</v>
      </c>
      <c r="I6571" t="n">
        <v>10</v>
      </c>
      <c r="J6571" t="inlineStr">
        <is>
          <t>CARTEIRA</t>
        </is>
      </c>
      <c r="K6571" t="inlineStr">
        <is>
          <t>CONTRATO</t>
        </is>
      </c>
      <c r="L6571" t="n">
        <v>5152.24</v>
      </c>
      <c r="M6571" t="inlineStr">
        <is>
          <t>IBIRAPITANGA FASE 3</t>
        </is>
      </c>
      <c r="N6571" s="142">
        <f>DATE(YEAR(G6571),MONTH(G6571),1)</f>
        <v/>
      </c>
      <c r="O6571" s="132">
        <f>IF(G6571&gt;$K$3,"Futuro","Atraso")</f>
        <v/>
      </c>
      <c r="P6571">
        <f>12*(YEAR(G6571)-YEAR($K$3))+(MONTH(G6571)-MONTH($K$3))</f>
        <v/>
      </c>
      <c r="Q6571" s="366">
        <f>IF(M6571="IBIRAPITANGA FASE 3",IF(O6571="Atraso",L6571,L6571/(1+$I$2)^P6571),IF(O6571="Atraso",L6571,L6571/(1+$I$1)^P6571))</f>
        <v/>
      </c>
      <c r="R6571">
        <f>IF(O6571="Atraso",$K$3-G6571,0)</f>
        <v/>
      </c>
      <c r="S6571">
        <f>IF(R6571&lt;=15,"Até 15",IF(R6571&lt;=30,"Entre 15 e 30",IF(R6571&lt;=60,"Entre 30 e 60",IF(R6571&lt;=90,"Entre 60 e 90",IF(R6571&lt;=120,"Entre 90 e 120",IF(R6571&lt;=150,"Entre 120 e 150",IF(R6571&lt;=180,"Entre 150 e 180","Superior a 180")))))))</f>
        <v/>
      </c>
    </row>
    <row r="6572">
      <c r="A6572" t="inlineStr">
        <is>
          <t>Q028L07</t>
        </is>
      </c>
      <c r="B6572" t="inlineStr">
        <is>
          <t>RENAN RACANELI PACHU</t>
        </is>
      </c>
      <c r="C6572" t="n">
        <v>1</v>
      </c>
      <c r="D6572" t="inlineStr">
        <is>
          <t>IPCA</t>
        </is>
      </c>
      <c r="E6572" t="n">
        <v>0.009488792934583046</v>
      </c>
      <c r="F6572" t="inlineStr">
        <is>
          <t>MENSAL</t>
        </is>
      </c>
      <c r="G6572" t="n">
        <v>45432</v>
      </c>
      <c r="H6572" t="n">
        <v>45432</v>
      </c>
      <c r="I6572" t="n">
        <v>11</v>
      </c>
      <c r="J6572" t="inlineStr">
        <is>
          <t>CARTEIRA</t>
        </is>
      </c>
      <c r="K6572" t="inlineStr">
        <is>
          <t>CONTRATO</t>
        </is>
      </c>
      <c r="L6572" t="n">
        <v>5152.24</v>
      </c>
      <c r="M6572" t="inlineStr">
        <is>
          <t>IBIRAPITANGA FASE 3</t>
        </is>
      </c>
      <c r="N6572" s="142">
        <f>DATE(YEAR(G6572),MONTH(G6572),1)</f>
        <v/>
      </c>
      <c r="O6572" s="132">
        <f>IF(G6572&gt;$K$3,"Futuro","Atraso")</f>
        <v/>
      </c>
      <c r="P6572">
        <f>12*(YEAR(G6572)-YEAR($K$3))+(MONTH(G6572)-MONTH($K$3))</f>
        <v/>
      </c>
      <c r="Q6572" s="366">
        <f>IF(M6572="IBIRAPITANGA FASE 3",IF(O6572="Atraso",L6572,L6572/(1+$I$2)^P6572),IF(O6572="Atraso",L6572,L6572/(1+$I$1)^P6572))</f>
        <v/>
      </c>
      <c r="R6572">
        <f>IF(O6572="Atraso",$K$3-G6572,0)</f>
        <v/>
      </c>
      <c r="S6572">
        <f>IF(R6572&lt;=15,"Até 15",IF(R6572&lt;=30,"Entre 15 e 30",IF(R6572&lt;=60,"Entre 30 e 60",IF(R6572&lt;=90,"Entre 60 e 90",IF(R6572&lt;=120,"Entre 90 e 120",IF(R6572&lt;=150,"Entre 120 e 150",IF(R6572&lt;=180,"Entre 150 e 180","Superior a 180")))))))</f>
        <v/>
      </c>
    </row>
    <row r="6573">
      <c r="A6573" t="inlineStr">
        <is>
          <t>Q028L07</t>
        </is>
      </c>
      <c r="B6573" t="inlineStr">
        <is>
          <t>RENAN RACANELI PACHU</t>
        </is>
      </c>
      <c r="C6573" t="n">
        <v>1</v>
      </c>
      <c r="D6573" t="inlineStr">
        <is>
          <t>IPCA</t>
        </is>
      </c>
      <c r="E6573" t="n">
        <v>0.009488792934583046</v>
      </c>
      <c r="F6573" t="inlineStr">
        <is>
          <t>MENSAL</t>
        </is>
      </c>
      <c r="G6573" t="n">
        <v>45463</v>
      </c>
      <c r="H6573" t="n">
        <v>45463</v>
      </c>
      <c r="I6573" t="n">
        <v>12</v>
      </c>
      <c r="J6573" t="inlineStr">
        <is>
          <t>CARTEIRA</t>
        </is>
      </c>
      <c r="K6573" t="inlineStr">
        <is>
          <t>CONTRATO</t>
        </is>
      </c>
      <c r="L6573" t="n">
        <v>5152.24</v>
      </c>
      <c r="M6573" t="inlineStr">
        <is>
          <t>IBIRAPITANGA FASE 3</t>
        </is>
      </c>
      <c r="N6573" s="142">
        <f>DATE(YEAR(G6573),MONTH(G6573),1)</f>
        <v/>
      </c>
      <c r="O6573" s="132">
        <f>IF(G6573&gt;$K$3,"Futuro","Atraso")</f>
        <v/>
      </c>
      <c r="P6573">
        <f>12*(YEAR(G6573)-YEAR($K$3))+(MONTH(G6573)-MONTH($K$3))</f>
        <v/>
      </c>
      <c r="Q6573" s="366">
        <f>IF(M6573="IBIRAPITANGA FASE 3",IF(O6573="Atraso",L6573,L6573/(1+$I$2)^P6573),IF(O6573="Atraso",L6573,L6573/(1+$I$1)^P6573))</f>
        <v/>
      </c>
      <c r="R6573">
        <f>IF(O6573="Atraso",$K$3-G6573,0)</f>
        <v/>
      </c>
      <c r="S6573">
        <f>IF(R6573&lt;=15,"Até 15",IF(R6573&lt;=30,"Entre 15 e 30",IF(R6573&lt;=60,"Entre 30 e 60",IF(R6573&lt;=90,"Entre 60 e 90",IF(R6573&lt;=120,"Entre 90 e 120",IF(R6573&lt;=150,"Entre 120 e 150",IF(R6573&lt;=180,"Entre 150 e 180","Superior a 180")))))))</f>
        <v/>
      </c>
    </row>
    <row r="6574">
      <c r="A6574" t="inlineStr">
        <is>
          <t>Q028L07</t>
        </is>
      </c>
      <c r="B6574" t="inlineStr">
        <is>
          <t>RENAN RACANELI PACHU</t>
        </is>
      </c>
      <c r="C6574" t="n">
        <v>1</v>
      </c>
      <c r="D6574" t="inlineStr">
        <is>
          <t>IPCA</t>
        </is>
      </c>
      <c r="E6574" t="n">
        <v>0.009488792934583046</v>
      </c>
      <c r="F6574" t="inlineStr">
        <is>
          <t>MENSAL</t>
        </is>
      </c>
      <c r="G6574" t="n">
        <v>45463</v>
      </c>
      <c r="H6574" t="n">
        <v>45463</v>
      </c>
      <c r="I6574" t="n">
        <v>1</v>
      </c>
      <c r="J6574" t="inlineStr">
        <is>
          <t>CARTEIRA</t>
        </is>
      </c>
      <c r="K6574" t="inlineStr">
        <is>
          <t>CONTRATO</t>
        </is>
      </c>
      <c r="L6574" t="n">
        <v>20608.97</v>
      </c>
      <c r="M6574" t="inlineStr">
        <is>
          <t>IBIRAPITANGA FASE 3</t>
        </is>
      </c>
      <c r="N6574" s="142">
        <f>DATE(YEAR(G6574),MONTH(G6574),1)</f>
        <v/>
      </c>
      <c r="O6574" s="132">
        <f>IF(G6574&gt;$K$3,"Futuro","Atraso")</f>
        <v/>
      </c>
      <c r="P6574">
        <f>12*(YEAR(G6574)-YEAR($K$3))+(MONTH(G6574)-MONTH($K$3))</f>
        <v/>
      </c>
      <c r="Q6574" s="366">
        <f>IF(M6574="IBIRAPITANGA FASE 3",IF(O6574="Atraso",L6574,L6574/(1+$I$2)^P6574),IF(O6574="Atraso",L6574,L6574/(1+$I$1)^P6574))</f>
        <v/>
      </c>
      <c r="R6574">
        <f>IF(O6574="Atraso",$K$3-G6574,0)</f>
        <v/>
      </c>
      <c r="S6574">
        <f>IF(R6574&lt;=15,"Até 15",IF(R6574&lt;=30,"Entre 15 e 30",IF(R6574&lt;=60,"Entre 30 e 60",IF(R6574&lt;=90,"Entre 60 e 90",IF(R6574&lt;=120,"Entre 90 e 120",IF(R6574&lt;=150,"Entre 120 e 150",IF(R6574&lt;=180,"Entre 150 e 180","Superior a 180")))))))</f>
        <v/>
      </c>
    </row>
    <row r="6575">
      <c r="A6575" t="inlineStr">
        <is>
          <t>Q028L07</t>
        </is>
      </c>
      <c r="B6575" t="inlineStr">
        <is>
          <t>RENAN RACANELI PACHU</t>
        </is>
      </c>
      <c r="C6575" t="n">
        <v>1</v>
      </c>
      <c r="D6575" t="inlineStr">
        <is>
          <t>IPCA</t>
        </is>
      </c>
      <c r="E6575" t="n">
        <v>0.009488792934583046</v>
      </c>
      <c r="F6575" t="inlineStr">
        <is>
          <t>MENSAL</t>
        </is>
      </c>
      <c r="G6575" t="n">
        <v>45493</v>
      </c>
      <c r="H6575" t="n">
        <v>45493</v>
      </c>
      <c r="I6575" t="n">
        <v>13</v>
      </c>
      <c r="J6575" t="inlineStr">
        <is>
          <t>CARTEIRA</t>
        </is>
      </c>
      <c r="K6575" t="inlineStr">
        <is>
          <t>CONTRATO</t>
        </is>
      </c>
      <c r="L6575" t="n">
        <v>5152.24</v>
      </c>
      <c r="M6575" t="inlineStr">
        <is>
          <t>IBIRAPITANGA FASE 3</t>
        </is>
      </c>
      <c r="N6575" s="142">
        <f>DATE(YEAR(G6575),MONTH(G6575),1)</f>
        <v/>
      </c>
      <c r="O6575" s="132">
        <f>IF(G6575&gt;$K$3,"Futuro","Atraso")</f>
        <v/>
      </c>
      <c r="P6575">
        <f>12*(YEAR(G6575)-YEAR($K$3))+(MONTH(G6575)-MONTH($K$3))</f>
        <v/>
      </c>
      <c r="Q6575" s="366">
        <f>IF(M6575="IBIRAPITANGA FASE 3",IF(O6575="Atraso",L6575,L6575/(1+$I$2)^P6575),IF(O6575="Atraso",L6575,L6575/(1+$I$1)^P6575))</f>
        <v/>
      </c>
      <c r="R6575">
        <f>IF(O6575="Atraso",$K$3-G6575,0)</f>
        <v/>
      </c>
      <c r="S6575">
        <f>IF(R6575&lt;=15,"Até 15",IF(R6575&lt;=30,"Entre 15 e 30",IF(R6575&lt;=60,"Entre 30 e 60",IF(R6575&lt;=90,"Entre 60 e 90",IF(R6575&lt;=120,"Entre 90 e 120",IF(R6575&lt;=150,"Entre 120 e 150",IF(R6575&lt;=180,"Entre 150 e 180","Superior a 180")))))))</f>
        <v/>
      </c>
    </row>
    <row r="6576">
      <c r="A6576" t="inlineStr">
        <is>
          <t>Q028L07</t>
        </is>
      </c>
      <c r="B6576" t="inlineStr">
        <is>
          <t>RENAN RACANELI PACHU</t>
        </is>
      </c>
      <c r="C6576" t="n">
        <v>1</v>
      </c>
      <c r="D6576" t="inlineStr">
        <is>
          <t>IPCA</t>
        </is>
      </c>
      <c r="E6576" t="n">
        <v>0.009488792934583046</v>
      </c>
      <c r="F6576" t="inlineStr">
        <is>
          <t>MENSAL</t>
        </is>
      </c>
      <c r="G6576" t="n">
        <v>45524</v>
      </c>
      <c r="H6576" t="n">
        <v>45524</v>
      </c>
      <c r="I6576" t="n">
        <v>14</v>
      </c>
      <c r="J6576" t="inlineStr">
        <is>
          <t>CARTEIRA</t>
        </is>
      </c>
      <c r="K6576" t="inlineStr">
        <is>
          <t>CONTRATO</t>
        </is>
      </c>
      <c r="L6576" t="n">
        <v>5152.24</v>
      </c>
      <c r="M6576" t="inlineStr">
        <is>
          <t>IBIRAPITANGA FASE 3</t>
        </is>
      </c>
      <c r="N6576" s="142">
        <f>DATE(YEAR(G6576),MONTH(G6576),1)</f>
        <v/>
      </c>
      <c r="O6576" s="132">
        <f>IF(G6576&gt;$K$3,"Futuro","Atraso")</f>
        <v/>
      </c>
      <c r="P6576">
        <f>12*(YEAR(G6576)-YEAR($K$3))+(MONTH(G6576)-MONTH($K$3))</f>
        <v/>
      </c>
      <c r="Q6576" s="366">
        <f>IF(M6576="IBIRAPITANGA FASE 3",IF(O6576="Atraso",L6576,L6576/(1+$I$2)^P6576),IF(O6576="Atraso",L6576,L6576/(1+$I$1)^P6576))</f>
        <v/>
      </c>
      <c r="R6576">
        <f>IF(O6576="Atraso",$K$3-G6576,0)</f>
        <v/>
      </c>
      <c r="S6576">
        <f>IF(R6576&lt;=15,"Até 15",IF(R6576&lt;=30,"Entre 15 e 30",IF(R6576&lt;=60,"Entre 30 e 60",IF(R6576&lt;=90,"Entre 60 e 90",IF(R6576&lt;=120,"Entre 90 e 120",IF(R6576&lt;=150,"Entre 120 e 150",IF(R6576&lt;=180,"Entre 150 e 180","Superior a 180")))))))</f>
        <v/>
      </c>
    </row>
    <row r="6577">
      <c r="A6577" t="inlineStr">
        <is>
          <t>Q028L07</t>
        </is>
      </c>
      <c r="B6577" t="inlineStr">
        <is>
          <t>RENAN RACANELI PACHU</t>
        </is>
      </c>
      <c r="C6577" t="n">
        <v>1</v>
      </c>
      <c r="D6577" t="inlineStr">
        <is>
          <t>IPCA</t>
        </is>
      </c>
      <c r="E6577" t="n">
        <v>0.009488792934583046</v>
      </c>
      <c r="F6577" t="inlineStr">
        <is>
          <t>MENSAL</t>
        </is>
      </c>
      <c r="G6577" t="n">
        <v>45555</v>
      </c>
      <c r="H6577" t="n">
        <v>45555</v>
      </c>
      <c r="I6577" t="n">
        <v>15</v>
      </c>
      <c r="J6577" t="inlineStr">
        <is>
          <t>CARTEIRA</t>
        </is>
      </c>
      <c r="K6577" t="inlineStr">
        <is>
          <t>CONTRATO</t>
        </is>
      </c>
      <c r="L6577" t="n">
        <v>5152.24</v>
      </c>
      <c r="M6577" t="inlineStr">
        <is>
          <t>IBIRAPITANGA FASE 3</t>
        </is>
      </c>
      <c r="N6577" s="142">
        <f>DATE(YEAR(G6577),MONTH(G6577),1)</f>
        <v/>
      </c>
      <c r="O6577" s="132">
        <f>IF(G6577&gt;$K$3,"Futuro","Atraso")</f>
        <v/>
      </c>
      <c r="P6577">
        <f>12*(YEAR(G6577)-YEAR($K$3))+(MONTH(G6577)-MONTH($K$3))</f>
        <v/>
      </c>
      <c r="Q6577" s="366">
        <f>IF(M6577="IBIRAPITANGA FASE 3",IF(O6577="Atraso",L6577,L6577/(1+$I$2)^P6577),IF(O6577="Atraso",L6577,L6577/(1+$I$1)^P6577))</f>
        <v/>
      </c>
      <c r="R6577">
        <f>IF(O6577="Atraso",$K$3-G6577,0)</f>
        <v/>
      </c>
      <c r="S6577">
        <f>IF(R6577&lt;=15,"Até 15",IF(R6577&lt;=30,"Entre 15 e 30",IF(R6577&lt;=60,"Entre 30 e 60",IF(R6577&lt;=90,"Entre 60 e 90",IF(R6577&lt;=120,"Entre 90 e 120",IF(R6577&lt;=150,"Entre 120 e 150",IF(R6577&lt;=180,"Entre 150 e 180","Superior a 180")))))))</f>
        <v/>
      </c>
    </row>
    <row r="6578">
      <c r="A6578" t="inlineStr">
        <is>
          <t>Q028L07</t>
        </is>
      </c>
      <c r="B6578" t="inlineStr">
        <is>
          <t>RENAN RACANELI PACHU</t>
        </is>
      </c>
      <c r="C6578" t="n">
        <v>1</v>
      </c>
      <c r="D6578" t="inlineStr">
        <is>
          <t>IPCA</t>
        </is>
      </c>
      <c r="E6578" t="n">
        <v>0.009488792934583046</v>
      </c>
      <c r="F6578" t="inlineStr">
        <is>
          <t>MENSAL</t>
        </is>
      </c>
      <c r="G6578" t="n">
        <v>45585</v>
      </c>
      <c r="H6578" t="n">
        <v>45585</v>
      </c>
      <c r="I6578" t="n">
        <v>16</v>
      </c>
      <c r="J6578" t="inlineStr">
        <is>
          <t>CARTEIRA</t>
        </is>
      </c>
      <c r="K6578" t="inlineStr">
        <is>
          <t>CONTRATO</t>
        </is>
      </c>
      <c r="L6578" t="n">
        <v>5152.24</v>
      </c>
      <c r="M6578" t="inlineStr">
        <is>
          <t>IBIRAPITANGA FASE 3</t>
        </is>
      </c>
      <c r="N6578" s="142">
        <f>DATE(YEAR(G6578),MONTH(G6578),1)</f>
        <v/>
      </c>
      <c r="O6578" s="132">
        <f>IF(G6578&gt;$K$3,"Futuro","Atraso")</f>
        <v/>
      </c>
      <c r="P6578">
        <f>12*(YEAR(G6578)-YEAR($K$3))+(MONTH(G6578)-MONTH($K$3))</f>
        <v/>
      </c>
      <c r="Q6578" s="366">
        <f>IF(M6578="IBIRAPITANGA FASE 3",IF(O6578="Atraso",L6578,L6578/(1+$I$2)^P6578),IF(O6578="Atraso",L6578,L6578/(1+$I$1)^P6578))</f>
        <v/>
      </c>
      <c r="R6578">
        <f>IF(O6578="Atraso",$K$3-G6578,0)</f>
        <v/>
      </c>
      <c r="S6578">
        <f>IF(R6578&lt;=15,"Até 15",IF(R6578&lt;=30,"Entre 15 e 30",IF(R6578&lt;=60,"Entre 30 e 60",IF(R6578&lt;=90,"Entre 60 e 90",IF(R6578&lt;=120,"Entre 90 e 120",IF(R6578&lt;=150,"Entre 120 e 150",IF(R6578&lt;=180,"Entre 150 e 180","Superior a 180")))))))</f>
        <v/>
      </c>
    </row>
    <row r="6579">
      <c r="A6579" t="inlineStr">
        <is>
          <t>Q028L07</t>
        </is>
      </c>
      <c r="B6579" t="inlineStr">
        <is>
          <t>RENAN RACANELI PACHU</t>
        </is>
      </c>
      <c r="C6579" t="n">
        <v>1</v>
      </c>
      <c r="D6579" t="inlineStr">
        <is>
          <t>IPCA</t>
        </is>
      </c>
      <c r="E6579" t="n">
        <v>0.009488792934583046</v>
      </c>
      <c r="F6579" t="inlineStr">
        <is>
          <t>MENSAL</t>
        </is>
      </c>
      <c r="G6579" t="n">
        <v>45616</v>
      </c>
      <c r="H6579" t="n">
        <v>45616</v>
      </c>
      <c r="I6579" t="n">
        <v>17</v>
      </c>
      <c r="J6579" t="inlineStr">
        <is>
          <t>CARTEIRA</t>
        </is>
      </c>
      <c r="K6579" t="inlineStr">
        <is>
          <t>CONTRATO</t>
        </is>
      </c>
      <c r="L6579" t="n">
        <v>5152.24</v>
      </c>
      <c r="M6579" t="inlineStr">
        <is>
          <t>IBIRAPITANGA FASE 3</t>
        </is>
      </c>
      <c r="N6579" s="142">
        <f>DATE(YEAR(G6579),MONTH(G6579),1)</f>
        <v/>
      </c>
      <c r="O6579" s="132">
        <f>IF(G6579&gt;$K$3,"Futuro","Atraso")</f>
        <v/>
      </c>
      <c r="P6579">
        <f>12*(YEAR(G6579)-YEAR($K$3))+(MONTH(G6579)-MONTH($K$3))</f>
        <v/>
      </c>
      <c r="Q6579" s="366">
        <f>IF(M6579="IBIRAPITANGA FASE 3",IF(O6579="Atraso",L6579,L6579/(1+$I$2)^P6579),IF(O6579="Atraso",L6579,L6579/(1+$I$1)^P6579))</f>
        <v/>
      </c>
      <c r="R6579">
        <f>IF(O6579="Atraso",$K$3-G6579,0)</f>
        <v/>
      </c>
      <c r="S6579">
        <f>IF(R6579&lt;=15,"Até 15",IF(R6579&lt;=30,"Entre 15 e 30",IF(R6579&lt;=60,"Entre 30 e 60",IF(R6579&lt;=90,"Entre 60 e 90",IF(R6579&lt;=120,"Entre 90 e 120",IF(R6579&lt;=150,"Entre 120 e 150",IF(R6579&lt;=180,"Entre 150 e 180","Superior a 180")))))))</f>
        <v/>
      </c>
    </row>
    <row r="6580">
      <c r="A6580" t="inlineStr">
        <is>
          <t>Q028L07</t>
        </is>
      </c>
      <c r="B6580" t="inlineStr">
        <is>
          <t>RENAN RACANELI PACHU</t>
        </is>
      </c>
      <c r="C6580" t="n">
        <v>1</v>
      </c>
      <c r="D6580" t="inlineStr">
        <is>
          <t>IPCA</t>
        </is>
      </c>
      <c r="E6580" t="n">
        <v>0.009488792934583046</v>
      </c>
      <c r="F6580" t="inlineStr">
        <is>
          <t>MENSAL</t>
        </is>
      </c>
      <c r="G6580" t="n">
        <v>45646</v>
      </c>
      <c r="H6580" t="n">
        <v>45646</v>
      </c>
      <c r="I6580" t="n">
        <v>18</v>
      </c>
      <c r="J6580" t="inlineStr">
        <is>
          <t>CARTEIRA</t>
        </is>
      </c>
      <c r="K6580" t="inlineStr">
        <is>
          <t>CONTRATO</t>
        </is>
      </c>
      <c r="L6580" t="n">
        <v>5152.24</v>
      </c>
      <c r="M6580" t="inlineStr">
        <is>
          <t>IBIRAPITANGA FASE 3</t>
        </is>
      </c>
      <c r="N6580" s="142">
        <f>DATE(YEAR(G6580),MONTH(G6580),1)</f>
        <v/>
      </c>
      <c r="O6580" s="132">
        <f>IF(G6580&gt;$K$3,"Futuro","Atraso")</f>
        <v/>
      </c>
      <c r="P6580">
        <f>12*(YEAR(G6580)-YEAR($K$3))+(MONTH(G6580)-MONTH($K$3))</f>
        <v/>
      </c>
      <c r="Q6580" s="366">
        <f>IF(M6580="IBIRAPITANGA FASE 3",IF(O6580="Atraso",L6580,L6580/(1+$I$2)^P6580),IF(O6580="Atraso",L6580,L6580/(1+$I$1)^P6580))</f>
        <v/>
      </c>
      <c r="R6580">
        <f>IF(O6580="Atraso",$K$3-G6580,0)</f>
        <v/>
      </c>
      <c r="S6580">
        <f>IF(R6580&lt;=15,"Até 15",IF(R6580&lt;=30,"Entre 15 e 30",IF(R6580&lt;=60,"Entre 30 e 60",IF(R6580&lt;=90,"Entre 60 e 90",IF(R6580&lt;=120,"Entre 90 e 120",IF(R6580&lt;=150,"Entre 120 e 150",IF(R6580&lt;=180,"Entre 150 e 180","Superior a 180")))))))</f>
        <v/>
      </c>
    </row>
    <row r="6581">
      <c r="A6581" t="inlineStr">
        <is>
          <t>Q028L07</t>
        </is>
      </c>
      <c r="B6581" t="inlineStr">
        <is>
          <t>RENAN RACANELI PACHU</t>
        </is>
      </c>
      <c r="C6581" t="n">
        <v>1</v>
      </c>
      <c r="D6581" t="inlineStr">
        <is>
          <t>IPCA</t>
        </is>
      </c>
      <c r="E6581" t="n">
        <v>0.009488792934583046</v>
      </c>
      <c r="F6581" t="inlineStr">
        <is>
          <t>MENSAL</t>
        </is>
      </c>
      <c r="G6581" t="n">
        <v>45677</v>
      </c>
      <c r="H6581" t="n">
        <v>45677</v>
      </c>
      <c r="I6581" t="n">
        <v>19</v>
      </c>
      <c r="J6581" t="inlineStr">
        <is>
          <t>CARTEIRA</t>
        </is>
      </c>
      <c r="K6581" t="inlineStr">
        <is>
          <t>CONTRATO</t>
        </is>
      </c>
      <c r="L6581" t="n">
        <v>5152.24</v>
      </c>
      <c r="M6581" t="inlineStr">
        <is>
          <t>IBIRAPITANGA FASE 3</t>
        </is>
      </c>
      <c r="N6581" s="142">
        <f>DATE(YEAR(G6581),MONTH(G6581),1)</f>
        <v/>
      </c>
      <c r="O6581" s="132">
        <f>IF(G6581&gt;$K$3,"Futuro","Atraso")</f>
        <v/>
      </c>
      <c r="P6581">
        <f>12*(YEAR(G6581)-YEAR($K$3))+(MONTH(G6581)-MONTH($K$3))</f>
        <v/>
      </c>
      <c r="Q6581" s="366">
        <f>IF(M6581="IBIRAPITANGA FASE 3",IF(O6581="Atraso",L6581,L6581/(1+$I$2)^P6581),IF(O6581="Atraso",L6581,L6581/(1+$I$1)^P6581))</f>
        <v/>
      </c>
      <c r="R6581">
        <f>IF(O6581="Atraso",$K$3-G6581,0)</f>
        <v/>
      </c>
      <c r="S6581">
        <f>IF(R6581&lt;=15,"Até 15",IF(R6581&lt;=30,"Entre 15 e 30",IF(R6581&lt;=60,"Entre 30 e 60",IF(R6581&lt;=90,"Entre 60 e 90",IF(R6581&lt;=120,"Entre 90 e 120",IF(R6581&lt;=150,"Entre 120 e 150",IF(R6581&lt;=180,"Entre 150 e 180","Superior a 180")))))))</f>
        <v/>
      </c>
    </row>
    <row r="6582">
      <c r="A6582" t="inlineStr">
        <is>
          <t>Q028L07</t>
        </is>
      </c>
      <c r="B6582" t="inlineStr">
        <is>
          <t>RENAN RACANELI PACHU</t>
        </is>
      </c>
      <c r="C6582" t="n">
        <v>1</v>
      </c>
      <c r="D6582" t="inlineStr">
        <is>
          <t>IPCA</t>
        </is>
      </c>
      <c r="E6582" t="n">
        <v>0.009488792934583046</v>
      </c>
      <c r="F6582" t="inlineStr">
        <is>
          <t>MENSAL</t>
        </is>
      </c>
      <c r="G6582" t="n">
        <v>45708</v>
      </c>
      <c r="H6582" t="n">
        <v>45708</v>
      </c>
      <c r="I6582" t="n">
        <v>20</v>
      </c>
      <c r="J6582" t="inlineStr">
        <is>
          <t>CARTEIRA</t>
        </is>
      </c>
      <c r="K6582" t="inlineStr">
        <is>
          <t>CONTRATO</t>
        </is>
      </c>
      <c r="L6582" t="n">
        <v>5152.24</v>
      </c>
      <c r="M6582" t="inlineStr">
        <is>
          <t>IBIRAPITANGA FASE 3</t>
        </is>
      </c>
      <c r="N6582" s="142">
        <f>DATE(YEAR(G6582),MONTH(G6582),1)</f>
        <v/>
      </c>
      <c r="O6582" s="132">
        <f>IF(G6582&gt;$K$3,"Futuro","Atraso")</f>
        <v/>
      </c>
      <c r="P6582">
        <f>12*(YEAR(G6582)-YEAR($K$3))+(MONTH(G6582)-MONTH($K$3))</f>
        <v/>
      </c>
      <c r="Q6582" s="366">
        <f>IF(M6582="IBIRAPITANGA FASE 3",IF(O6582="Atraso",L6582,L6582/(1+$I$2)^P6582),IF(O6582="Atraso",L6582,L6582/(1+$I$1)^P6582))</f>
        <v/>
      </c>
      <c r="R6582">
        <f>IF(O6582="Atraso",$K$3-G6582,0)</f>
        <v/>
      </c>
      <c r="S6582">
        <f>IF(R6582&lt;=15,"Até 15",IF(R6582&lt;=30,"Entre 15 e 30",IF(R6582&lt;=60,"Entre 30 e 60",IF(R6582&lt;=90,"Entre 60 e 90",IF(R6582&lt;=120,"Entre 90 e 120",IF(R6582&lt;=150,"Entre 120 e 150",IF(R6582&lt;=180,"Entre 150 e 180","Superior a 180")))))))</f>
        <v/>
      </c>
    </row>
    <row r="6583">
      <c r="A6583" t="inlineStr">
        <is>
          <t>Q028L07</t>
        </is>
      </c>
      <c r="B6583" t="inlineStr">
        <is>
          <t>RENAN RACANELI PACHU</t>
        </is>
      </c>
      <c r="C6583" t="n">
        <v>1</v>
      </c>
      <c r="D6583" t="inlineStr">
        <is>
          <t>IPCA</t>
        </is>
      </c>
      <c r="E6583" t="n">
        <v>0.009488792934583046</v>
      </c>
      <c r="F6583" t="inlineStr">
        <is>
          <t>MENSAL</t>
        </is>
      </c>
      <c r="G6583" t="n">
        <v>45736</v>
      </c>
      <c r="H6583" t="n">
        <v>45736</v>
      </c>
      <c r="I6583" t="n">
        <v>21</v>
      </c>
      <c r="J6583" t="inlineStr">
        <is>
          <t>CARTEIRA</t>
        </is>
      </c>
      <c r="K6583" t="inlineStr">
        <is>
          <t>CONTRATO</t>
        </is>
      </c>
      <c r="L6583" t="n">
        <v>5152.24</v>
      </c>
      <c r="M6583" t="inlineStr">
        <is>
          <t>IBIRAPITANGA FASE 3</t>
        </is>
      </c>
      <c r="N6583" s="142">
        <f>DATE(YEAR(G6583),MONTH(G6583),1)</f>
        <v/>
      </c>
      <c r="O6583" s="132">
        <f>IF(G6583&gt;$K$3,"Futuro","Atraso")</f>
        <v/>
      </c>
      <c r="P6583">
        <f>12*(YEAR(G6583)-YEAR($K$3))+(MONTH(G6583)-MONTH($K$3))</f>
        <v/>
      </c>
      <c r="Q6583" s="366">
        <f>IF(M6583="IBIRAPITANGA FASE 3",IF(O6583="Atraso",L6583,L6583/(1+$I$2)^P6583),IF(O6583="Atraso",L6583,L6583/(1+$I$1)^P6583))</f>
        <v/>
      </c>
      <c r="R6583">
        <f>IF(O6583="Atraso",$K$3-G6583,0)</f>
        <v/>
      </c>
      <c r="S6583">
        <f>IF(R6583&lt;=15,"Até 15",IF(R6583&lt;=30,"Entre 15 e 30",IF(R6583&lt;=60,"Entre 30 e 60",IF(R6583&lt;=90,"Entre 60 e 90",IF(R6583&lt;=120,"Entre 90 e 120",IF(R6583&lt;=150,"Entre 120 e 150",IF(R6583&lt;=180,"Entre 150 e 180","Superior a 180")))))))</f>
        <v/>
      </c>
    </row>
    <row r="6584">
      <c r="A6584" t="inlineStr">
        <is>
          <t>Q028L07</t>
        </is>
      </c>
      <c r="B6584" t="inlineStr">
        <is>
          <t>RENAN RACANELI PACHU</t>
        </is>
      </c>
      <c r="C6584" t="n">
        <v>1</v>
      </c>
      <c r="D6584" t="inlineStr">
        <is>
          <t>IPCA</t>
        </is>
      </c>
      <c r="E6584" t="n">
        <v>0.009488792934583046</v>
      </c>
      <c r="F6584" t="inlineStr">
        <is>
          <t>MENSAL</t>
        </is>
      </c>
      <c r="G6584" t="n">
        <v>45767</v>
      </c>
      <c r="H6584" t="n">
        <v>45767</v>
      </c>
      <c r="I6584" t="n">
        <v>22</v>
      </c>
      <c r="J6584" t="inlineStr">
        <is>
          <t>CARTEIRA</t>
        </is>
      </c>
      <c r="K6584" t="inlineStr">
        <is>
          <t>CONTRATO</t>
        </is>
      </c>
      <c r="L6584" t="n">
        <v>5152.24</v>
      </c>
      <c r="M6584" t="inlineStr">
        <is>
          <t>IBIRAPITANGA FASE 3</t>
        </is>
      </c>
      <c r="N6584" s="142">
        <f>DATE(YEAR(G6584),MONTH(G6584),1)</f>
        <v/>
      </c>
      <c r="O6584" s="132">
        <f>IF(G6584&gt;$K$3,"Futuro","Atraso")</f>
        <v/>
      </c>
      <c r="P6584">
        <f>12*(YEAR(G6584)-YEAR($K$3))+(MONTH(G6584)-MONTH($K$3))</f>
        <v/>
      </c>
      <c r="Q6584" s="366">
        <f>IF(M6584="IBIRAPITANGA FASE 3",IF(O6584="Atraso",L6584,L6584/(1+$I$2)^P6584),IF(O6584="Atraso",L6584,L6584/(1+$I$1)^P6584))</f>
        <v/>
      </c>
      <c r="R6584">
        <f>IF(O6584="Atraso",$K$3-G6584,0)</f>
        <v/>
      </c>
      <c r="S6584">
        <f>IF(R6584&lt;=15,"Até 15",IF(R6584&lt;=30,"Entre 15 e 30",IF(R6584&lt;=60,"Entre 30 e 60",IF(R6584&lt;=90,"Entre 60 e 90",IF(R6584&lt;=120,"Entre 90 e 120",IF(R6584&lt;=150,"Entre 120 e 150",IF(R6584&lt;=180,"Entre 150 e 180","Superior a 180")))))))</f>
        <v/>
      </c>
    </row>
    <row r="6585">
      <c r="A6585" t="inlineStr">
        <is>
          <t>Q028L07</t>
        </is>
      </c>
      <c r="B6585" t="inlineStr">
        <is>
          <t>RENAN RACANELI PACHU</t>
        </is>
      </c>
      <c r="C6585" t="n">
        <v>1</v>
      </c>
      <c r="D6585" t="inlineStr">
        <is>
          <t>IPCA</t>
        </is>
      </c>
      <c r="E6585" t="n">
        <v>0.009488792934583046</v>
      </c>
      <c r="F6585" t="inlineStr">
        <is>
          <t>MENSAL</t>
        </is>
      </c>
      <c r="G6585" t="n">
        <v>45797</v>
      </c>
      <c r="H6585" t="n">
        <v>45797</v>
      </c>
      <c r="I6585" t="n">
        <v>23</v>
      </c>
      <c r="J6585" t="inlineStr">
        <is>
          <t>CARTEIRA</t>
        </is>
      </c>
      <c r="K6585" t="inlineStr">
        <is>
          <t>CONTRATO</t>
        </is>
      </c>
      <c r="L6585" t="n">
        <v>5152.24</v>
      </c>
      <c r="M6585" t="inlineStr">
        <is>
          <t>IBIRAPITANGA FASE 3</t>
        </is>
      </c>
      <c r="N6585" s="142">
        <f>DATE(YEAR(G6585),MONTH(G6585),1)</f>
        <v/>
      </c>
      <c r="O6585" s="132">
        <f>IF(G6585&gt;$K$3,"Futuro","Atraso")</f>
        <v/>
      </c>
      <c r="P6585">
        <f>12*(YEAR(G6585)-YEAR($K$3))+(MONTH(G6585)-MONTH($K$3))</f>
        <v/>
      </c>
      <c r="Q6585" s="366">
        <f>IF(M6585="IBIRAPITANGA FASE 3",IF(O6585="Atraso",L6585,L6585/(1+$I$2)^P6585),IF(O6585="Atraso",L6585,L6585/(1+$I$1)^P6585))</f>
        <v/>
      </c>
      <c r="R6585">
        <f>IF(O6585="Atraso",$K$3-G6585,0)</f>
        <v/>
      </c>
      <c r="S6585">
        <f>IF(R6585&lt;=15,"Até 15",IF(R6585&lt;=30,"Entre 15 e 30",IF(R6585&lt;=60,"Entre 30 e 60",IF(R6585&lt;=90,"Entre 60 e 90",IF(R6585&lt;=120,"Entre 90 e 120",IF(R6585&lt;=150,"Entre 120 e 150",IF(R6585&lt;=180,"Entre 150 e 180","Superior a 180")))))))</f>
        <v/>
      </c>
    </row>
    <row r="6586">
      <c r="A6586" t="inlineStr">
        <is>
          <t>Q028L07</t>
        </is>
      </c>
      <c r="B6586" t="inlineStr">
        <is>
          <t>RENAN RACANELI PACHU</t>
        </is>
      </c>
      <c r="C6586" t="n">
        <v>1</v>
      </c>
      <c r="D6586" t="inlineStr">
        <is>
          <t>IPCA</t>
        </is>
      </c>
      <c r="E6586" t="n">
        <v>0.009488792934583046</v>
      </c>
      <c r="F6586" t="inlineStr">
        <is>
          <t>MENSAL</t>
        </is>
      </c>
      <c r="G6586" t="n">
        <v>45828</v>
      </c>
      <c r="H6586" t="n">
        <v>45828</v>
      </c>
      <c r="I6586" t="n">
        <v>24</v>
      </c>
      <c r="J6586" t="inlineStr">
        <is>
          <t>CARTEIRA</t>
        </is>
      </c>
      <c r="K6586" t="inlineStr">
        <is>
          <t>CONTRATO</t>
        </is>
      </c>
      <c r="L6586" t="n">
        <v>5152.24</v>
      </c>
      <c r="M6586" t="inlineStr">
        <is>
          <t>IBIRAPITANGA FASE 3</t>
        </is>
      </c>
      <c r="N6586" s="142">
        <f>DATE(YEAR(G6586),MONTH(G6586),1)</f>
        <v/>
      </c>
      <c r="O6586" s="132">
        <f>IF(G6586&gt;$K$3,"Futuro","Atraso")</f>
        <v/>
      </c>
      <c r="P6586">
        <f>12*(YEAR(G6586)-YEAR($K$3))+(MONTH(G6586)-MONTH($K$3))</f>
        <v/>
      </c>
      <c r="Q6586" s="366">
        <f>IF(M6586="IBIRAPITANGA FASE 3",IF(O6586="Atraso",L6586,L6586/(1+$I$2)^P6586),IF(O6586="Atraso",L6586,L6586/(1+$I$1)^P6586))</f>
        <v/>
      </c>
      <c r="R6586">
        <f>IF(O6586="Atraso",$K$3-G6586,0)</f>
        <v/>
      </c>
      <c r="S6586">
        <f>IF(R6586&lt;=15,"Até 15",IF(R6586&lt;=30,"Entre 15 e 30",IF(R6586&lt;=60,"Entre 30 e 60",IF(R6586&lt;=90,"Entre 60 e 90",IF(R6586&lt;=120,"Entre 90 e 120",IF(R6586&lt;=150,"Entre 120 e 150",IF(R6586&lt;=180,"Entre 150 e 180","Superior a 180")))))))</f>
        <v/>
      </c>
    </row>
    <row r="6587">
      <c r="A6587" t="inlineStr">
        <is>
          <t>Q028L07</t>
        </is>
      </c>
      <c r="B6587" t="inlineStr">
        <is>
          <t>RENAN RACANELI PACHU</t>
        </is>
      </c>
      <c r="C6587" t="n">
        <v>1</v>
      </c>
      <c r="D6587" t="inlineStr">
        <is>
          <t>IPCA</t>
        </is>
      </c>
      <c r="E6587" t="n">
        <v>0.009488792934583046</v>
      </c>
      <c r="F6587" t="inlineStr">
        <is>
          <t>MENSAL</t>
        </is>
      </c>
      <c r="G6587" t="n">
        <v>45828</v>
      </c>
      <c r="H6587" t="n">
        <v>45828</v>
      </c>
      <c r="I6587" t="n">
        <v>2</v>
      </c>
      <c r="J6587" t="inlineStr">
        <is>
          <t>CARTEIRA</t>
        </is>
      </c>
      <c r="K6587" t="inlineStr">
        <is>
          <t>CONTRATO</t>
        </is>
      </c>
      <c r="L6587" t="n">
        <v>20608.97</v>
      </c>
      <c r="M6587" t="inlineStr">
        <is>
          <t>IBIRAPITANGA FASE 3</t>
        </is>
      </c>
      <c r="N6587" s="142">
        <f>DATE(YEAR(G6587),MONTH(G6587),1)</f>
        <v/>
      </c>
      <c r="O6587" s="132">
        <f>IF(G6587&gt;$K$3,"Futuro","Atraso")</f>
        <v/>
      </c>
      <c r="P6587">
        <f>12*(YEAR(G6587)-YEAR($K$3))+(MONTH(G6587)-MONTH($K$3))</f>
        <v/>
      </c>
      <c r="Q6587" s="366">
        <f>IF(M6587="IBIRAPITANGA FASE 3",IF(O6587="Atraso",L6587,L6587/(1+$I$2)^P6587),IF(O6587="Atraso",L6587,L6587/(1+$I$1)^P6587))</f>
        <v/>
      </c>
      <c r="R6587">
        <f>IF(O6587="Atraso",$K$3-G6587,0)</f>
        <v/>
      </c>
      <c r="S6587">
        <f>IF(R6587&lt;=15,"Até 15",IF(R6587&lt;=30,"Entre 15 e 30",IF(R6587&lt;=60,"Entre 30 e 60",IF(R6587&lt;=90,"Entre 60 e 90",IF(R6587&lt;=120,"Entre 90 e 120",IF(R6587&lt;=150,"Entre 120 e 150",IF(R6587&lt;=180,"Entre 150 e 180","Superior a 180")))))))</f>
        <v/>
      </c>
    </row>
    <row r="6588">
      <c r="A6588" t="inlineStr">
        <is>
          <t>Q028L07</t>
        </is>
      </c>
      <c r="B6588" t="inlineStr">
        <is>
          <t>RENAN RACANELI PACHU</t>
        </is>
      </c>
      <c r="C6588" t="n">
        <v>1</v>
      </c>
      <c r="D6588" t="inlineStr">
        <is>
          <t>IPCA</t>
        </is>
      </c>
      <c r="E6588" t="n">
        <v>0.009488792934583046</v>
      </c>
      <c r="F6588" t="inlineStr">
        <is>
          <t>MENSAL</t>
        </is>
      </c>
      <c r="G6588" t="n">
        <v>45858</v>
      </c>
      <c r="H6588" t="n">
        <v>45858</v>
      </c>
      <c r="I6588" t="n">
        <v>25</v>
      </c>
      <c r="J6588" t="inlineStr">
        <is>
          <t>CARTEIRA</t>
        </is>
      </c>
      <c r="K6588" t="inlineStr">
        <is>
          <t>CONTRATO</t>
        </is>
      </c>
      <c r="L6588" t="n">
        <v>5152.24</v>
      </c>
      <c r="M6588" t="inlineStr">
        <is>
          <t>IBIRAPITANGA FASE 3</t>
        </is>
      </c>
      <c r="N6588" s="142">
        <f>DATE(YEAR(G6588),MONTH(G6588),1)</f>
        <v/>
      </c>
      <c r="O6588" s="132">
        <f>IF(G6588&gt;$K$3,"Futuro","Atraso")</f>
        <v/>
      </c>
      <c r="P6588">
        <f>12*(YEAR(G6588)-YEAR($K$3))+(MONTH(G6588)-MONTH($K$3))</f>
        <v/>
      </c>
      <c r="Q6588" s="366">
        <f>IF(M6588="IBIRAPITANGA FASE 3",IF(O6588="Atraso",L6588,L6588/(1+$I$2)^P6588),IF(O6588="Atraso",L6588,L6588/(1+$I$1)^P6588))</f>
        <v/>
      </c>
      <c r="R6588">
        <f>IF(O6588="Atraso",$K$3-G6588,0)</f>
        <v/>
      </c>
      <c r="S6588">
        <f>IF(R6588&lt;=15,"Até 15",IF(R6588&lt;=30,"Entre 15 e 30",IF(R6588&lt;=60,"Entre 30 e 60",IF(R6588&lt;=90,"Entre 60 e 90",IF(R6588&lt;=120,"Entre 90 e 120",IF(R6588&lt;=150,"Entre 120 e 150",IF(R6588&lt;=180,"Entre 150 e 180","Superior a 180")))))))</f>
        <v/>
      </c>
    </row>
    <row r="6589">
      <c r="A6589" t="inlineStr">
        <is>
          <t>Q028L07</t>
        </is>
      </c>
      <c r="B6589" t="inlineStr">
        <is>
          <t>RENAN RACANELI PACHU</t>
        </is>
      </c>
      <c r="C6589" t="n">
        <v>1</v>
      </c>
      <c r="D6589" t="inlineStr">
        <is>
          <t>IPCA</t>
        </is>
      </c>
      <c r="E6589" t="n">
        <v>0.009488792934583046</v>
      </c>
      <c r="F6589" t="inlineStr">
        <is>
          <t>MENSAL</t>
        </is>
      </c>
      <c r="G6589" t="n">
        <v>45889</v>
      </c>
      <c r="H6589" t="n">
        <v>45889</v>
      </c>
      <c r="I6589" t="n">
        <v>26</v>
      </c>
      <c r="J6589" t="inlineStr">
        <is>
          <t>CARTEIRA</t>
        </is>
      </c>
      <c r="K6589" t="inlineStr">
        <is>
          <t>CONTRATO</t>
        </is>
      </c>
      <c r="L6589" t="n">
        <v>5152.24</v>
      </c>
      <c r="M6589" t="inlineStr">
        <is>
          <t>IBIRAPITANGA FASE 3</t>
        </is>
      </c>
      <c r="N6589" s="142">
        <f>DATE(YEAR(G6589),MONTH(G6589),1)</f>
        <v/>
      </c>
      <c r="O6589" s="132">
        <f>IF(G6589&gt;$K$3,"Futuro","Atraso")</f>
        <v/>
      </c>
      <c r="P6589">
        <f>12*(YEAR(G6589)-YEAR($K$3))+(MONTH(G6589)-MONTH($K$3))</f>
        <v/>
      </c>
      <c r="Q6589" s="366">
        <f>IF(M6589="IBIRAPITANGA FASE 3",IF(O6589="Atraso",L6589,L6589/(1+$I$2)^P6589),IF(O6589="Atraso",L6589,L6589/(1+$I$1)^P6589))</f>
        <v/>
      </c>
      <c r="R6589">
        <f>IF(O6589="Atraso",$K$3-G6589,0)</f>
        <v/>
      </c>
      <c r="S6589">
        <f>IF(R6589&lt;=15,"Até 15",IF(R6589&lt;=30,"Entre 15 e 30",IF(R6589&lt;=60,"Entre 30 e 60",IF(R6589&lt;=90,"Entre 60 e 90",IF(R6589&lt;=120,"Entre 90 e 120",IF(R6589&lt;=150,"Entre 120 e 150",IF(R6589&lt;=180,"Entre 150 e 180","Superior a 180")))))))</f>
        <v/>
      </c>
    </row>
    <row r="6590">
      <c r="A6590" t="inlineStr">
        <is>
          <t>Q028L07</t>
        </is>
      </c>
      <c r="B6590" t="inlineStr">
        <is>
          <t>RENAN RACANELI PACHU</t>
        </is>
      </c>
      <c r="C6590" t="n">
        <v>1</v>
      </c>
      <c r="D6590" t="inlineStr">
        <is>
          <t>IPCA</t>
        </is>
      </c>
      <c r="E6590" t="n">
        <v>0.009488792934583046</v>
      </c>
      <c r="F6590" t="inlineStr">
        <is>
          <t>MENSAL</t>
        </is>
      </c>
      <c r="G6590" t="n">
        <v>45920</v>
      </c>
      <c r="H6590" t="n">
        <v>45920</v>
      </c>
      <c r="I6590" t="n">
        <v>27</v>
      </c>
      <c r="J6590" t="inlineStr">
        <is>
          <t>CARTEIRA</t>
        </is>
      </c>
      <c r="K6590" t="inlineStr">
        <is>
          <t>CONTRATO</t>
        </is>
      </c>
      <c r="L6590" t="n">
        <v>5152.24</v>
      </c>
      <c r="M6590" t="inlineStr">
        <is>
          <t>IBIRAPITANGA FASE 3</t>
        </is>
      </c>
      <c r="N6590" s="142">
        <f>DATE(YEAR(G6590),MONTH(G6590),1)</f>
        <v/>
      </c>
      <c r="O6590" s="132">
        <f>IF(G6590&gt;$K$3,"Futuro","Atraso")</f>
        <v/>
      </c>
      <c r="P6590">
        <f>12*(YEAR(G6590)-YEAR($K$3))+(MONTH(G6590)-MONTH($K$3))</f>
        <v/>
      </c>
      <c r="Q6590" s="366">
        <f>IF(M6590="IBIRAPITANGA FASE 3",IF(O6590="Atraso",L6590,L6590/(1+$I$2)^P6590),IF(O6590="Atraso",L6590,L6590/(1+$I$1)^P6590))</f>
        <v/>
      </c>
      <c r="R6590">
        <f>IF(O6590="Atraso",$K$3-G6590,0)</f>
        <v/>
      </c>
      <c r="S6590">
        <f>IF(R6590&lt;=15,"Até 15",IF(R6590&lt;=30,"Entre 15 e 30",IF(R6590&lt;=60,"Entre 30 e 60",IF(R6590&lt;=90,"Entre 60 e 90",IF(R6590&lt;=120,"Entre 90 e 120",IF(R6590&lt;=150,"Entre 120 e 150",IF(R6590&lt;=180,"Entre 150 e 180","Superior a 180")))))))</f>
        <v/>
      </c>
    </row>
    <row r="6591">
      <c r="A6591" t="inlineStr">
        <is>
          <t>Q028L07</t>
        </is>
      </c>
      <c r="B6591" t="inlineStr">
        <is>
          <t>RENAN RACANELI PACHU</t>
        </is>
      </c>
      <c r="C6591" t="n">
        <v>1</v>
      </c>
      <c r="D6591" t="inlineStr">
        <is>
          <t>IPCA</t>
        </is>
      </c>
      <c r="E6591" t="n">
        <v>0.009488792934583046</v>
      </c>
      <c r="F6591" t="inlineStr">
        <is>
          <t>MENSAL</t>
        </is>
      </c>
      <c r="G6591" t="n">
        <v>45950</v>
      </c>
      <c r="H6591" t="n">
        <v>45950</v>
      </c>
      <c r="I6591" t="n">
        <v>28</v>
      </c>
      <c r="J6591" t="inlineStr">
        <is>
          <t>CARTEIRA</t>
        </is>
      </c>
      <c r="K6591" t="inlineStr">
        <is>
          <t>CONTRATO</t>
        </is>
      </c>
      <c r="L6591" t="n">
        <v>5152.24</v>
      </c>
      <c r="M6591" t="inlineStr">
        <is>
          <t>IBIRAPITANGA FASE 3</t>
        </is>
      </c>
      <c r="N6591" s="142">
        <f>DATE(YEAR(G6591),MONTH(G6591),1)</f>
        <v/>
      </c>
      <c r="O6591" s="132">
        <f>IF(G6591&gt;$K$3,"Futuro","Atraso")</f>
        <v/>
      </c>
      <c r="P6591">
        <f>12*(YEAR(G6591)-YEAR($K$3))+(MONTH(G6591)-MONTH($K$3))</f>
        <v/>
      </c>
      <c r="Q6591" s="366">
        <f>IF(M6591="IBIRAPITANGA FASE 3",IF(O6591="Atraso",L6591,L6591/(1+$I$2)^P6591),IF(O6591="Atraso",L6591,L6591/(1+$I$1)^P6591))</f>
        <v/>
      </c>
      <c r="R6591">
        <f>IF(O6591="Atraso",$K$3-G6591,0)</f>
        <v/>
      </c>
      <c r="S6591">
        <f>IF(R6591&lt;=15,"Até 15",IF(R6591&lt;=30,"Entre 15 e 30",IF(R6591&lt;=60,"Entre 30 e 60",IF(R6591&lt;=90,"Entre 60 e 90",IF(R6591&lt;=120,"Entre 90 e 120",IF(R6591&lt;=150,"Entre 120 e 150",IF(R6591&lt;=180,"Entre 150 e 180","Superior a 180")))))))</f>
        <v/>
      </c>
    </row>
    <row r="6592">
      <c r="A6592" t="inlineStr">
        <is>
          <t>Q028L07</t>
        </is>
      </c>
      <c r="B6592" t="inlineStr">
        <is>
          <t>RENAN RACANELI PACHU</t>
        </is>
      </c>
      <c r="C6592" t="n">
        <v>1</v>
      </c>
      <c r="D6592" t="inlineStr">
        <is>
          <t>IPCA</t>
        </is>
      </c>
      <c r="E6592" t="n">
        <v>0.009488792934583046</v>
      </c>
      <c r="F6592" t="inlineStr">
        <is>
          <t>MENSAL</t>
        </is>
      </c>
      <c r="G6592" t="n">
        <v>45981</v>
      </c>
      <c r="H6592" t="n">
        <v>45981</v>
      </c>
      <c r="I6592" t="n">
        <v>29</v>
      </c>
      <c r="J6592" t="inlineStr">
        <is>
          <t>CARTEIRA</t>
        </is>
      </c>
      <c r="K6592" t="inlineStr">
        <is>
          <t>CONTRATO</t>
        </is>
      </c>
      <c r="L6592" t="n">
        <v>5152.24</v>
      </c>
      <c r="M6592" t="inlineStr">
        <is>
          <t>IBIRAPITANGA FASE 3</t>
        </is>
      </c>
      <c r="N6592" s="142">
        <f>DATE(YEAR(G6592),MONTH(G6592),1)</f>
        <v/>
      </c>
      <c r="O6592" s="132">
        <f>IF(G6592&gt;$K$3,"Futuro","Atraso")</f>
        <v/>
      </c>
      <c r="P6592">
        <f>12*(YEAR(G6592)-YEAR($K$3))+(MONTH(G6592)-MONTH($K$3))</f>
        <v/>
      </c>
      <c r="Q6592" s="366">
        <f>IF(M6592="IBIRAPITANGA FASE 3",IF(O6592="Atraso",L6592,L6592/(1+$I$2)^P6592),IF(O6592="Atraso",L6592,L6592/(1+$I$1)^P6592))</f>
        <v/>
      </c>
      <c r="R6592">
        <f>IF(O6592="Atraso",$K$3-G6592,0)</f>
        <v/>
      </c>
      <c r="S6592">
        <f>IF(R6592&lt;=15,"Até 15",IF(R6592&lt;=30,"Entre 15 e 30",IF(R6592&lt;=60,"Entre 30 e 60",IF(R6592&lt;=90,"Entre 60 e 90",IF(R6592&lt;=120,"Entre 90 e 120",IF(R6592&lt;=150,"Entre 120 e 150",IF(R6592&lt;=180,"Entre 150 e 180","Superior a 180")))))))</f>
        <v/>
      </c>
    </row>
    <row r="6593">
      <c r="A6593" t="inlineStr">
        <is>
          <t>Q028L07</t>
        </is>
      </c>
      <c r="B6593" t="inlineStr">
        <is>
          <t>RENAN RACANELI PACHU</t>
        </is>
      </c>
      <c r="C6593" t="n">
        <v>1</v>
      </c>
      <c r="D6593" t="inlineStr">
        <is>
          <t>IPCA</t>
        </is>
      </c>
      <c r="E6593" t="n">
        <v>0.009488792934583046</v>
      </c>
      <c r="F6593" t="inlineStr">
        <is>
          <t>MENSAL</t>
        </is>
      </c>
      <c r="G6593" t="n">
        <v>46011</v>
      </c>
      <c r="H6593" t="n">
        <v>46011</v>
      </c>
      <c r="I6593" t="n">
        <v>30</v>
      </c>
      <c r="J6593" t="inlineStr">
        <is>
          <t>CARTEIRA</t>
        </is>
      </c>
      <c r="K6593" t="inlineStr">
        <is>
          <t>CONTRATO</t>
        </is>
      </c>
      <c r="L6593" t="n">
        <v>5152.24</v>
      </c>
      <c r="M6593" t="inlineStr">
        <is>
          <t>IBIRAPITANGA FASE 3</t>
        </is>
      </c>
      <c r="N6593" s="142">
        <f>DATE(YEAR(G6593),MONTH(G6593),1)</f>
        <v/>
      </c>
      <c r="O6593" s="132">
        <f>IF(G6593&gt;$K$3,"Futuro","Atraso")</f>
        <v/>
      </c>
      <c r="P6593">
        <f>12*(YEAR(G6593)-YEAR($K$3))+(MONTH(G6593)-MONTH($K$3))</f>
        <v/>
      </c>
      <c r="Q6593" s="366">
        <f>IF(M6593="IBIRAPITANGA FASE 3",IF(O6593="Atraso",L6593,L6593/(1+$I$2)^P6593),IF(O6593="Atraso",L6593,L6593/(1+$I$1)^P6593))</f>
        <v/>
      </c>
      <c r="R6593">
        <f>IF(O6593="Atraso",$K$3-G6593,0)</f>
        <v/>
      </c>
      <c r="S6593">
        <f>IF(R6593&lt;=15,"Até 15",IF(R6593&lt;=30,"Entre 15 e 30",IF(R6593&lt;=60,"Entre 30 e 60",IF(R6593&lt;=90,"Entre 60 e 90",IF(R6593&lt;=120,"Entre 90 e 120",IF(R6593&lt;=150,"Entre 120 e 150",IF(R6593&lt;=180,"Entre 150 e 180","Superior a 180")))))))</f>
        <v/>
      </c>
    </row>
    <row r="6594">
      <c r="A6594" t="inlineStr">
        <is>
          <t>Q028L07</t>
        </is>
      </c>
      <c r="B6594" t="inlineStr">
        <is>
          <t>RENAN RACANELI PACHU</t>
        </is>
      </c>
      <c r="C6594" t="n">
        <v>1</v>
      </c>
      <c r="D6594" t="inlineStr">
        <is>
          <t>IPCA</t>
        </is>
      </c>
      <c r="E6594" t="n">
        <v>0.009488792934583046</v>
      </c>
      <c r="F6594" t="inlineStr">
        <is>
          <t>MENSAL</t>
        </is>
      </c>
      <c r="G6594" t="n">
        <v>46042</v>
      </c>
      <c r="H6594" t="n">
        <v>46042</v>
      </c>
      <c r="I6594" t="n">
        <v>31</v>
      </c>
      <c r="J6594" t="inlineStr">
        <is>
          <t>CARTEIRA</t>
        </is>
      </c>
      <c r="K6594" t="inlineStr">
        <is>
          <t>CONTRATO</t>
        </is>
      </c>
      <c r="L6594" t="n">
        <v>5152.24</v>
      </c>
      <c r="M6594" t="inlineStr">
        <is>
          <t>IBIRAPITANGA FASE 3</t>
        </is>
      </c>
      <c r="N6594" s="142">
        <f>DATE(YEAR(G6594),MONTH(G6594),1)</f>
        <v/>
      </c>
      <c r="O6594" s="132">
        <f>IF(G6594&gt;$K$3,"Futuro","Atraso")</f>
        <v/>
      </c>
      <c r="P6594">
        <f>12*(YEAR(G6594)-YEAR($K$3))+(MONTH(G6594)-MONTH($K$3))</f>
        <v/>
      </c>
      <c r="Q6594" s="366">
        <f>IF(M6594="IBIRAPITANGA FASE 3",IF(O6594="Atraso",L6594,L6594/(1+$I$2)^P6594),IF(O6594="Atraso",L6594,L6594/(1+$I$1)^P6594))</f>
        <v/>
      </c>
      <c r="R6594">
        <f>IF(O6594="Atraso",$K$3-G6594,0)</f>
        <v/>
      </c>
      <c r="S6594">
        <f>IF(R6594&lt;=15,"Até 15",IF(R6594&lt;=30,"Entre 15 e 30",IF(R6594&lt;=60,"Entre 30 e 60",IF(R6594&lt;=90,"Entre 60 e 90",IF(R6594&lt;=120,"Entre 90 e 120",IF(R6594&lt;=150,"Entre 120 e 150",IF(R6594&lt;=180,"Entre 150 e 180","Superior a 180")))))))</f>
        <v/>
      </c>
    </row>
    <row r="6595">
      <c r="A6595" t="inlineStr">
        <is>
          <t>Q028L07</t>
        </is>
      </c>
      <c r="B6595" t="inlineStr">
        <is>
          <t>RENAN RACANELI PACHU</t>
        </is>
      </c>
      <c r="C6595" t="n">
        <v>1</v>
      </c>
      <c r="D6595" t="inlineStr">
        <is>
          <t>IPCA</t>
        </is>
      </c>
      <c r="E6595" t="n">
        <v>0.009488792934583046</v>
      </c>
      <c r="F6595" t="inlineStr">
        <is>
          <t>MENSAL</t>
        </is>
      </c>
      <c r="G6595" t="n">
        <v>46073</v>
      </c>
      <c r="H6595" t="n">
        <v>46073</v>
      </c>
      <c r="I6595" t="n">
        <v>32</v>
      </c>
      <c r="J6595" t="inlineStr">
        <is>
          <t>CARTEIRA</t>
        </is>
      </c>
      <c r="K6595" t="inlineStr">
        <is>
          <t>CONTRATO</t>
        </is>
      </c>
      <c r="L6595" t="n">
        <v>5152.24</v>
      </c>
      <c r="M6595" t="inlineStr">
        <is>
          <t>IBIRAPITANGA FASE 3</t>
        </is>
      </c>
      <c r="N6595" s="142">
        <f>DATE(YEAR(G6595),MONTH(G6595),1)</f>
        <v/>
      </c>
      <c r="O6595" s="132">
        <f>IF(G6595&gt;$K$3,"Futuro","Atraso")</f>
        <v/>
      </c>
      <c r="P6595">
        <f>12*(YEAR(G6595)-YEAR($K$3))+(MONTH(G6595)-MONTH($K$3))</f>
        <v/>
      </c>
      <c r="Q6595" s="366">
        <f>IF(M6595="IBIRAPITANGA FASE 3",IF(O6595="Atraso",L6595,L6595/(1+$I$2)^P6595),IF(O6595="Atraso",L6595,L6595/(1+$I$1)^P6595))</f>
        <v/>
      </c>
      <c r="R6595">
        <f>IF(O6595="Atraso",$K$3-G6595,0)</f>
        <v/>
      </c>
      <c r="S6595">
        <f>IF(R6595&lt;=15,"Até 15",IF(R6595&lt;=30,"Entre 15 e 30",IF(R6595&lt;=60,"Entre 30 e 60",IF(R6595&lt;=90,"Entre 60 e 90",IF(R6595&lt;=120,"Entre 90 e 120",IF(R6595&lt;=150,"Entre 120 e 150",IF(R6595&lt;=180,"Entre 150 e 180","Superior a 180")))))))</f>
        <v/>
      </c>
    </row>
    <row r="6596">
      <c r="A6596" t="inlineStr">
        <is>
          <t>Q028L07</t>
        </is>
      </c>
      <c r="B6596" t="inlineStr">
        <is>
          <t>RENAN RACANELI PACHU</t>
        </is>
      </c>
      <c r="C6596" t="n">
        <v>1</v>
      </c>
      <c r="D6596" t="inlineStr">
        <is>
          <t>IPCA</t>
        </is>
      </c>
      <c r="E6596" t="n">
        <v>0.009488792934583046</v>
      </c>
      <c r="F6596" t="inlineStr">
        <is>
          <t>MENSAL</t>
        </is>
      </c>
      <c r="G6596" t="n">
        <v>46101</v>
      </c>
      <c r="H6596" t="n">
        <v>46101</v>
      </c>
      <c r="I6596" t="n">
        <v>33</v>
      </c>
      <c r="J6596" t="inlineStr">
        <is>
          <t>CARTEIRA</t>
        </is>
      </c>
      <c r="K6596" t="inlineStr">
        <is>
          <t>CONTRATO</t>
        </is>
      </c>
      <c r="L6596" t="n">
        <v>5152.24</v>
      </c>
      <c r="M6596" t="inlineStr">
        <is>
          <t>IBIRAPITANGA FASE 3</t>
        </is>
      </c>
      <c r="N6596" s="142">
        <f>DATE(YEAR(G6596),MONTH(G6596),1)</f>
        <v/>
      </c>
      <c r="O6596" s="132">
        <f>IF(G6596&gt;$K$3,"Futuro","Atraso")</f>
        <v/>
      </c>
      <c r="P6596">
        <f>12*(YEAR(G6596)-YEAR($K$3))+(MONTH(G6596)-MONTH($K$3))</f>
        <v/>
      </c>
      <c r="Q6596" s="366">
        <f>IF(M6596="IBIRAPITANGA FASE 3",IF(O6596="Atraso",L6596,L6596/(1+$I$2)^P6596),IF(O6596="Atraso",L6596,L6596/(1+$I$1)^P6596))</f>
        <v/>
      </c>
      <c r="R6596">
        <f>IF(O6596="Atraso",$K$3-G6596,0)</f>
        <v/>
      </c>
      <c r="S6596">
        <f>IF(R6596&lt;=15,"Até 15",IF(R6596&lt;=30,"Entre 15 e 30",IF(R6596&lt;=60,"Entre 30 e 60",IF(R6596&lt;=90,"Entre 60 e 90",IF(R6596&lt;=120,"Entre 90 e 120",IF(R6596&lt;=150,"Entre 120 e 150",IF(R6596&lt;=180,"Entre 150 e 180","Superior a 180")))))))</f>
        <v/>
      </c>
    </row>
    <row r="6597">
      <c r="A6597" t="inlineStr">
        <is>
          <t>Q028L07</t>
        </is>
      </c>
      <c r="B6597" t="inlineStr">
        <is>
          <t>RENAN RACANELI PACHU</t>
        </is>
      </c>
      <c r="C6597" t="n">
        <v>1</v>
      </c>
      <c r="D6597" t="inlineStr">
        <is>
          <t>IPCA</t>
        </is>
      </c>
      <c r="E6597" t="n">
        <v>0.009488792934583046</v>
      </c>
      <c r="F6597" t="inlineStr">
        <is>
          <t>MENSAL</t>
        </is>
      </c>
      <c r="G6597" t="n">
        <v>46132</v>
      </c>
      <c r="H6597" t="n">
        <v>46132</v>
      </c>
      <c r="I6597" t="n">
        <v>34</v>
      </c>
      <c r="J6597" t="inlineStr">
        <is>
          <t>CARTEIRA</t>
        </is>
      </c>
      <c r="K6597" t="inlineStr">
        <is>
          <t>CONTRATO</t>
        </is>
      </c>
      <c r="L6597" t="n">
        <v>5152.24</v>
      </c>
      <c r="M6597" t="inlineStr">
        <is>
          <t>IBIRAPITANGA FASE 3</t>
        </is>
      </c>
      <c r="N6597" s="142">
        <f>DATE(YEAR(G6597),MONTH(G6597),1)</f>
        <v/>
      </c>
      <c r="O6597" s="132">
        <f>IF(G6597&gt;$K$3,"Futuro","Atraso")</f>
        <v/>
      </c>
      <c r="P6597">
        <f>12*(YEAR(G6597)-YEAR($K$3))+(MONTH(G6597)-MONTH($K$3))</f>
        <v/>
      </c>
      <c r="Q6597" s="366">
        <f>IF(M6597="IBIRAPITANGA FASE 3",IF(O6597="Atraso",L6597,L6597/(1+$I$2)^P6597),IF(O6597="Atraso",L6597,L6597/(1+$I$1)^P6597))</f>
        <v/>
      </c>
      <c r="R6597">
        <f>IF(O6597="Atraso",$K$3-G6597,0)</f>
        <v/>
      </c>
      <c r="S6597">
        <f>IF(R6597&lt;=15,"Até 15",IF(R6597&lt;=30,"Entre 15 e 30",IF(R6597&lt;=60,"Entre 30 e 60",IF(R6597&lt;=90,"Entre 60 e 90",IF(R6597&lt;=120,"Entre 90 e 120",IF(R6597&lt;=150,"Entre 120 e 150",IF(R6597&lt;=180,"Entre 150 e 180","Superior a 180")))))))</f>
        <v/>
      </c>
    </row>
    <row r="6598">
      <c r="A6598" t="inlineStr">
        <is>
          <t>Q028L07</t>
        </is>
      </c>
      <c r="B6598" t="inlineStr">
        <is>
          <t>RENAN RACANELI PACHU</t>
        </is>
      </c>
      <c r="C6598" t="n">
        <v>1</v>
      </c>
      <c r="D6598" t="inlineStr">
        <is>
          <t>IPCA</t>
        </is>
      </c>
      <c r="E6598" t="n">
        <v>0.009488792934583046</v>
      </c>
      <c r="F6598" t="inlineStr">
        <is>
          <t>MENSAL</t>
        </is>
      </c>
      <c r="G6598" t="n">
        <v>46162</v>
      </c>
      <c r="H6598" t="n">
        <v>46162</v>
      </c>
      <c r="I6598" t="n">
        <v>35</v>
      </c>
      <c r="J6598" t="inlineStr">
        <is>
          <t>CARTEIRA</t>
        </is>
      </c>
      <c r="K6598" t="inlineStr">
        <is>
          <t>CONTRATO</t>
        </is>
      </c>
      <c r="L6598" t="n">
        <v>5152.24</v>
      </c>
      <c r="M6598" t="inlineStr">
        <is>
          <t>IBIRAPITANGA FASE 3</t>
        </is>
      </c>
      <c r="N6598" s="142">
        <f>DATE(YEAR(G6598),MONTH(G6598),1)</f>
        <v/>
      </c>
      <c r="O6598" s="132">
        <f>IF(G6598&gt;$K$3,"Futuro","Atraso")</f>
        <v/>
      </c>
      <c r="P6598">
        <f>12*(YEAR(G6598)-YEAR($K$3))+(MONTH(G6598)-MONTH($K$3))</f>
        <v/>
      </c>
      <c r="Q6598" s="366">
        <f>IF(M6598="IBIRAPITANGA FASE 3",IF(O6598="Atraso",L6598,L6598/(1+$I$2)^P6598),IF(O6598="Atraso",L6598,L6598/(1+$I$1)^P6598))</f>
        <v/>
      </c>
      <c r="R6598">
        <f>IF(O6598="Atraso",$K$3-G6598,0)</f>
        <v/>
      </c>
      <c r="S6598">
        <f>IF(R6598&lt;=15,"Até 15",IF(R6598&lt;=30,"Entre 15 e 30",IF(R6598&lt;=60,"Entre 30 e 60",IF(R6598&lt;=90,"Entre 60 e 90",IF(R6598&lt;=120,"Entre 90 e 120",IF(R6598&lt;=150,"Entre 120 e 150",IF(R6598&lt;=180,"Entre 150 e 180","Superior a 180")))))))</f>
        <v/>
      </c>
    </row>
    <row r="6599">
      <c r="A6599" t="inlineStr">
        <is>
          <t>Q028L07</t>
        </is>
      </c>
      <c r="B6599" t="inlineStr">
        <is>
          <t>RENAN RACANELI PACHU</t>
        </is>
      </c>
      <c r="C6599" t="n">
        <v>1</v>
      </c>
      <c r="D6599" t="inlineStr">
        <is>
          <t>IPCA</t>
        </is>
      </c>
      <c r="E6599" t="n">
        <v>0.009488792934583046</v>
      </c>
      <c r="F6599" t="inlineStr">
        <is>
          <t>MENSAL</t>
        </is>
      </c>
      <c r="G6599" t="n">
        <v>46193</v>
      </c>
      <c r="H6599" t="n">
        <v>46193</v>
      </c>
      <c r="I6599" t="n">
        <v>36</v>
      </c>
      <c r="J6599" t="inlineStr">
        <is>
          <t>CARTEIRA</t>
        </is>
      </c>
      <c r="K6599" t="inlineStr">
        <is>
          <t>CONTRATO</t>
        </is>
      </c>
      <c r="L6599" t="n">
        <v>5152.24</v>
      </c>
      <c r="M6599" t="inlineStr">
        <is>
          <t>IBIRAPITANGA FASE 3</t>
        </is>
      </c>
      <c r="N6599" s="142">
        <f>DATE(YEAR(G6599),MONTH(G6599),1)</f>
        <v/>
      </c>
      <c r="O6599" s="132">
        <f>IF(G6599&gt;$K$3,"Futuro","Atraso")</f>
        <v/>
      </c>
      <c r="P6599">
        <f>12*(YEAR(G6599)-YEAR($K$3))+(MONTH(G6599)-MONTH($K$3))</f>
        <v/>
      </c>
      <c r="Q6599" s="366">
        <f>IF(M6599="IBIRAPITANGA FASE 3",IF(O6599="Atraso",L6599,L6599/(1+$I$2)^P6599),IF(O6599="Atraso",L6599,L6599/(1+$I$1)^P6599))</f>
        <v/>
      </c>
      <c r="R6599">
        <f>IF(O6599="Atraso",$K$3-G6599,0)</f>
        <v/>
      </c>
      <c r="S6599">
        <f>IF(R6599&lt;=15,"Até 15",IF(R6599&lt;=30,"Entre 15 e 30",IF(R6599&lt;=60,"Entre 30 e 60",IF(R6599&lt;=90,"Entre 60 e 90",IF(R6599&lt;=120,"Entre 90 e 120",IF(R6599&lt;=150,"Entre 120 e 150",IF(R6599&lt;=180,"Entre 150 e 180","Superior a 180")))))))</f>
        <v/>
      </c>
    </row>
    <row r="6600">
      <c r="A6600" t="inlineStr">
        <is>
          <t>Q028L07</t>
        </is>
      </c>
      <c r="B6600" t="inlineStr">
        <is>
          <t>RENAN RACANELI PACHU</t>
        </is>
      </c>
      <c r="C6600" t="n">
        <v>1</v>
      </c>
      <c r="D6600" t="inlineStr">
        <is>
          <t>IPCA</t>
        </is>
      </c>
      <c r="E6600" t="n">
        <v>0.009488792934583046</v>
      </c>
      <c r="F6600" t="inlineStr">
        <is>
          <t>MENSAL</t>
        </is>
      </c>
      <c r="G6600" t="n">
        <v>46193</v>
      </c>
      <c r="H6600" t="n">
        <v>46193</v>
      </c>
      <c r="I6600" t="n">
        <v>3</v>
      </c>
      <c r="J6600" t="inlineStr">
        <is>
          <t>CARTEIRA</t>
        </is>
      </c>
      <c r="K6600" t="inlineStr">
        <is>
          <t>CONTRATO</t>
        </is>
      </c>
      <c r="L6600" t="n">
        <v>20608.97</v>
      </c>
      <c r="M6600" t="inlineStr">
        <is>
          <t>IBIRAPITANGA FASE 3</t>
        </is>
      </c>
      <c r="N6600" s="142">
        <f>DATE(YEAR(G6600),MONTH(G6600),1)</f>
        <v/>
      </c>
      <c r="O6600" s="132">
        <f>IF(G6600&gt;$K$3,"Futuro","Atraso")</f>
        <v/>
      </c>
      <c r="P6600">
        <f>12*(YEAR(G6600)-YEAR($K$3))+(MONTH(G6600)-MONTH($K$3))</f>
        <v/>
      </c>
      <c r="Q6600" s="366">
        <f>IF(M6600="IBIRAPITANGA FASE 3",IF(O6600="Atraso",L6600,L6600/(1+$I$2)^P6600),IF(O6600="Atraso",L6600,L6600/(1+$I$1)^P6600))</f>
        <v/>
      </c>
      <c r="R6600">
        <f>IF(O6600="Atraso",$K$3-G6600,0)</f>
        <v/>
      </c>
      <c r="S6600">
        <f>IF(R6600&lt;=15,"Até 15",IF(R6600&lt;=30,"Entre 15 e 30",IF(R6600&lt;=60,"Entre 30 e 60",IF(R6600&lt;=90,"Entre 60 e 90",IF(R6600&lt;=120,"Entre 90 e 120",IF(R6600&lt;=150,"Entre 120 e 150",IF(R6600&lt;=180,"Entre 150 e 180","Superior a 180")))))))</f>
        <v/>
      </c>
    </row>
    <row r="6601">
      <c r="A6601" t="inlineStr">
        <is>
          <t>Q028L07</t>
        </is>
      </c>
      <c r="B6601" t="inlineStr">
        <is>
          <t>RENAN RACANELI PACHU</t>
        </is>
      </c>
      <c r="C6601" t="n">
        <v>1</v>
      </c>
      <c r="D6601" t="inlineStr">
        <is>
          <t>IPCA</t>
        </is>
      </c>
      <c r="E6601" t="n">
        <v>0.009488792934583046</v>
      </c>
      <c r="F6601" t="inlineStr">
        <is>
          <t>MENSAL</t>
        </is>
      </c>
      <c r="G6601" t="n">
        <v>46223</v>
      </c>
      <c r="H6601" t="n">
        <v>46223</v>
      </c>
      <c r="I6601" t="n">
        <v>37</v>
      </c>
      <c r="J6601" t="inlineStr">
        <is>
          <t>CARTEIRA</t>
        </is>
      </c>
      <c r="K6601" t="inlineStr">
        <is>
          <t>CONTRATO</t>
        </is>
      </c>
      <c r="L6601" t="n">
        <v>5152.24</v>
      </c>
      <c r="M6601" t="inlineStr">
        <is>
          <t>IBIRAPITANGA FASE 3</t>
        </is>
      </c>
      <c r="N6601" s="142">
        <f>DATE(YEAR(G6601),MONTH(G6601),1)</f>
        <v/>
      </c>
      <c r="O6601" s="132">
        <f>IF(G6601&gt;$K$3,"Futuro","Atraso")</f>
        <v/>
      </c>
      <c r="P6601">
        <f>12*(YEAR(G6601)-YEAR($K$3))+(MONTH(G6601)-MONTH($K$3))</f>
        <v/>
      </c>
      <c r="Q6601" s="366">
        <f>IF(M6601="IBIRAPITANGA FASE 3",IF(O6601="Atraso",L6601,L6601/(1+$I$2)^P6601),IF(O6601="Atraso",L6601,L6601/(1+$I$1)^P6601))</f>
        <v/>
      </c>
      <c r="R6601">
        <f>IF(O6601="Atraso",$K$3-G6601,0)</f>
        <v/>
      </c>
      <c r="S6601">
        <f>IF(R6601&lt;=15,"Até 15",IF(R6601&lt;=30,"Entre 15 e 30",IF(R6601&lt;=60,"Entre 30 e 60",IF(R6601&lt;=90,"Entre 60 e 90",IF(R6601&lt;=120,"Entre 90 e 120",IF(R6601&lt;=150,"Entre 120 e 150",IF(R6601&lt;=180,"Entre 150 e 180","Superior a 180")))))))</f>
        <v/>
      </c>
    </row>
    <row r="6602">
      <c r="A6602" t="inlineStr">
        <is>
          <t>Q028L07</t>
        </is>
      </c>
      <c r="B6602" t="inlineStr">
        <is>
          <t>RENAN RACANELI PACHU</t>
        </is>
      </c>
      <c r="C6602" t="n">
        <v>1</v>
      </c>
      <c r="D6602" t="inlineStr">
        <is>
          <t>IPCA</t>
        </is>
      </c>
      <c r="E6602" t="n">
        <v>0.009488792934583046</v>
      </c>
      <c r="F6602" t="inlineStr">
        <is>
          <t>MENSAL</t>
        </is>
      </c>
      <c r="G6602" t="n">
        <v>46254</v>
      </c>
      <c r="H6602" t="n">
        <v>46254</v>
      </c>
      <c r="I6602" t="n">
        <v>38</v>
      </c>
      <c r="J6602" t="inlineStr">
        <is>
          <t>CARTEIRA</t>
        </is>
      </c>
      <c r="K6602" t="inlineStr">
        <is>
          <t>CONTRATO</t>
        </is>
      </c>
      <c r="L6602" t="n">
        <v>5152.24</v>
      </c>
      <c r="M6602" t="inlineStr">
        <is>
          <t>IBIRAPITANGA FASE 3</t>
        </is>
      </c>
      <c r="N6602" s="142">
        <f>DATE(YEAR(G6602),MONTH(G6602),1)</f>
        <v/>
      </c>
      <c r="O6602" s="132">
        <f>IF(G6602&gt;$K$3,"Futuro","Atraso")</f>
        <v/>
      </c>
      <c r="P6602">
        <f>12*(YEAR(G6602)-YEAR($K$3))+(MONTH(G6602)-MONTH($K$3))</f>
        <v/>
      </c>
      <c r="Q6602" s="366">
        <f>IF(M6602="IBIRAPITANGA FASE 3",IF(O6602="Atraso",L6602,L6602/(1+$I$2)^P6602),IF(O6602="Atraso",L6602,L6602/(1+$I$1)^P6602))</f>
        <v/>
      </c>
      <c r="R6602">
        <f>IF(O6602="Atraso",$K$3-G6602,0)</f>
        <v/>
      </c>
      <c r="S6602">
        <f>IF(R6602&lt;=15,"Até 15",IF(R6602&lt;=30,"Entre 15 e 30",IF(R6602&lt;=60,"Entre 30 e 60",IF(R6602&lt;=90,"Entre 60 e 90",IF(R6602&lt;=120,"Entre 90 e 120",IF(R6602&lt;=150,"Entre 120 e 150",IF(R6602&lt;=180,"Entre 150 e 180","Superior a 180")))))))</f>
        <v/>
      </c>
    </row>
    <row r="6603">
      <c r="A6603" t="inlineStr">
        <is>
          <t>Q028L07</t>
        </is>
      </c>
      <c r="B6603" t="inlineStr">
        <is>
          <t>RENAN RACANELI PACHU</t>
        </is>
      </c>
      <c r="C6603" t="n">
        <v>1</v>
      </c>
      <c r="D6603" t="inlineStr">
        <is>
          <t>IPCA</t>
        </is>
      </c>
      <c r="E6603" t="n">
        <v>0.009488792934583046</v>
      </c>
      <c r="F6603" t="inlineStr">
        <is>
          <t>MENSAL</t>
        </is>
      </c>
      <c r="G6603" t="n">
        <v>46285</v>
      </c>
      <c r="H6603" t="n">
        <v>46285</v>
      </c>
      <c r="I6603" t="n">
        <v>39</v>
      </c>
      <c r="J6603" t="inlineStr">
        <is>
          <t>CARTEIRA</t>
        </is>
      </c>
      <c r="K6603" t="inlineStr">
        <is>
          <t>CONTRATO</t>
        </is>
      </c>
      <c r="L6603" t="n">
        <v>5152.24</v>
      </c>
      <c r="M6603" t="inlineStr">
        <is>
          <t>IBIRAPITANGA FASE 3</t>
        </is>
      </c>
      <c r="N6603" s="142">
        <f>DATE(YEAR(G6603),MONTH(G6603),1)</f>
        <v/>
      </c>
      <c r="O6603" s="132">
        <f>IF(G6603&gt;$K$3,"Futuro","Atraso")</f>
        <v/>
      </c>
      <c r="P6603">
        <f>12*(YEAR(G6603)-YEAR($K$3))+(MONTH(G6603)-MONTH($K$3))</f>
        <v/>
      </c>
      <c r="Q6603" s="366">
        <f>IF(M6603="IBIRAPITANGA FASE 3",IF(O6603="Atraso",L6603,L6603/(1+$I$2)^P6603),IF(O6603="Atraso",L6603,L6603/(1+$I$1)^P6603))</f>
        <v/>
      </c>
      <c r="R6603">
        <f>IF(O6603="Atraso",$K$3-G6603,0)</f>
        <v/>
      </c>
      <c r="S6603">
        <f>IF(R6603&lt;=15,"Até 15",IF(R6603&lt;=30,"Entre 15 e 30",IF(R6603&lt;=60,"Entre 30 e 60",IF(R6603&lt;=90,"Entre 60 e 90",IF(R6603&lt;=120,"Entre 90 e 120",IF(R6603&lt;=150,"Entre 120 e 150",IF(R6603&lt;=180,"Entre 150 e 180","Superior a 180")))))))</f>
        <v/>
      </c>
    </row>
    <row r="6604">
      <c r="A6604" t="inlineStr">
        <is>
          <t>Q028L07</t>
        </is>
      </c>
      <c r="B6604" t="inlineStr">
        <is>
          <t>RENAN RACANELI PACHU</t>
        </is>
      </c>
      <c r="C6604" t="n">
        <v>1</v>
      </c>
      <c r="D6604" t="inlineStr">
        <is>
          <t>IPCA</t>
        </is>
      </c>
      <c r="E6604" t="n">
        <v>0.009488792934583046</v>
      </c>
      <c r="F6604" t="inlineStr">
        <is>
          <t>MENSAL</t>
        </is>
      </c>
      <c r="G6604" t="n">
        <v>46315</v>
      </c>
      <c r="H6604" t="n">
        <v>46315</v>
      </c>
      <c r="I6604" t="n">
        <v>40</v>
      </c>
      <c r="J6604" t="inlineStr">
        <is>
          <t>CARTEIRA</t>
        </is>
      </c>
      <c r="K6604" t="inlineStr">
        <is>
          <t>CONTRATO</t>
        </is>
      </c>
      <c r="L6604" t="n">
        <v>5152.24</v>
      </c>
      <c r="M6604" t="inlineStr">
        <is>
          <t>IBIRAPITANGA FASE 3</t>
        </is>
      </c>
      <c r="N6604" s="142">
        <f>DATE(YEAR(G6604),MONTH(G6604),1)</f>
        <v/>
      </c>
      <c r="O6604" s="132">
        <f>IF(G6604&gt;$K$3,"Futuro","Atraso")</f>
        <v/>
      </c>
      <c r="P6604">
        <f>12*(YEAR(G6604)-YEAR($K$3))+(MONTH(G6604)-MONTH($K$3))</f>
        <v/>
      </c>
      <c r="Q6604" s="366">
        <f>IF(M6604="IBIRAPITANGA FASE 3",IF(O6604="Atraso",L6604,L6604/(1+$I$2)^P6604),IF(O6604="Atraso",L6604,L6604/(1+$I$1)^P6604))</f>
        <v/>
      </c>
      <c r="R6604">
        <f>IF(O6604="Atraso",$K$3-G6604,0)</f>
        <v/>
      </c>
      <c r="S6604">
        <f>IF(R6604&lt;=15,"Até 15",IF(R6604&lt;=30,"Entre 15 e 30",IF(R6604&lt;=60,"Entre 30 e 60",IF(R6604&lt;=90,"Entre 60 e 90",IF(R6604&lt;=120,"Entre 90 e 120",IF(R6604&lt;=150,"Entre 120 e 150",IF(R6604&lt;=180,"Entre 150 e 180","Superior a 180")))))))</f>
        <v/>
      </c>
    </row>
    <row r="6605">
      <c r="A6605" t="inlineStr">
        <is>
          <t>Q028L07</t>
        </is>
      </c>
      <c r="B6605" t="inlineStr">
        <is>
          <t>RENAN RACANELI PACHU</t>
        </is>
      </c>
      <c r="C6605" t="n">
        <v>1</v>
      </c>
      <c r="D6605" t="inlineStr">
        <is>
          <t>IPCA</t>
        </is>
      </c>
      <c r="E6605" t="n">
        <v>0.009488792934583046</v>
      </c>
      <c r="F6605" t="inlineStr">
        <is>
          <t>MENSAL</t>
        </is>
      </c>
      <c r="G6605" t="n">
        <v>46346</v>
      </c>
      <c r="H6605" t="n">
        <v>46346</v>
      </c>
      <c r="I6605" t="n">
        <v>41</v>
      </c>
      <c r="J6605" t="inlineStr">
        <is>
          <t>CARTEIRA</t>
        </is>
      </c>
      <c r="K6605" t="inlineStr">
        <is>
          <t>CONTRATO</t>
        </is>
      </c>
      <c r="L6605" t="n">
        <v>5152.24</v>
      </c>
      <c r="M6605" t="inlineStr">
        <is>
          <t>IBIRAPITANGA FASE 3</t>
        </is>
      </c>
      <c r="N6605" s="142">
        <f>DATE(YEAR(G6605),MONTH(G6605),1)</f>
        <v/>
      </c>
      <c r="O6605" s="132">
        <f>IF(G6605&gt;$K$3,"Futuro","Atraso")</f>
        <v/>
      </c>
      <c r="P6605">
        <f>12*(YEAR(G6605)-YEAR($K$3))+(MONTH(G6605)-MONTH($K$3))</f>
        <v/>
      </c>
      <c r="Q6605" s="366">
        <f>IF(M6605="IBIRAPITANGA FASE 3",IF(O6605="Atraso",L6605,L6605/(1+$I$2)^P6605),IF(O6605="Atraso",L6605,L6605/(1+$I$1)^P6605))</f>
        <v/>
      </c>
      <c r="R6605">
        <f>IF(O6605="Atraso",$K$3-G6605,0)</f>
        <v/>
      </c>
      <c r="S6605">
        <f>IF(R6605&lt;=15,"Até 15",IF(R6605&lt;=30,"Entre 15 e 30",IF(R6605&lt;=60,"Entre 30 e 60",IF(R6605&lt;=90,"Entre 60 e 90",IF(R6605&lt;=120,"Entre 90 e 120",IF(R6605&lt;=150,"Entre 120 e 150",IF(R6605&lt;=180,"Entre 150 e 180","Superior a 180")))))))</f>
        <v/>
      </c>
    </row>
    <row r="6606">
      <c r="A6606" t="inlineStr">
        <is>
          <t>Q028L07</t>
        </is>
      </c>
      <c r="B6606" t="inlineStr">
        <is>
          <t>RENAN RACANELI PACHU</t>
        </is>
      </c>
      <c r="C6606" t="n">
        <v>1</v>
      </c>
      <c r="D6606" t="inlineStr">
        <is>
          <t>IPCA</t>
        </is>
      </c>
      <c r="E6606" t="n">
        <v>0.009488792934583046</v>
      </c>
      <c r="F6606" t="inlineStr">
        <is>
          <t>MENSAL</t>
        </is>
      </c>
      <c r="G6606" t="n">
        <v>46376</v>
      </c>
      <c r="H6606" t="n">
        <v>46376</v>
      </c>
      <c r="I6606" t="n">
        <v>42</v>
      </c>
      <c r="J6606" t="inlineStr">
        <is>
          <t>CARTEIRA</t>
        </is>
      </c>
      <c r="K6606" t="inlineStr">
        <is>
          <t>CONTRATO</t>
        </is>
      </c>
      <c r="L6606" t="n">
        <v>5152.24</v>
      </c>
      <c r="M6606" t="inlineStr">
        <is>
          <t>IBIRAPITANGA FASE 3</t>
        </is>
      </c>
      <c r="N6606" s="142">
        <f>DATE(YEAR(G6606),MONTH(G6606),1)</f>
        <v/>
      </c>
      <c r="O6606" s="132">
        <f>IF(G6606&gt;$K$3,"Futuro","Atraso")</f>
        <v/>
      </c>
      <c r="P6606">
        <f>12*(YEAR(G6606)-YEAR($K$3))+(MONTH(G6606)-MONTH($K$3))</f>
        <v/>
      </c>
      <c r="Q6606" s="366">
        <f>IF(M6606="IBIRAPITANGA FASE 3",IF(O6606="Atraso",L6606,L6606/(1+$I$2)^P6606),IF(O6606="Atraso",L6606,L6606/(1+$I$1)^P6606))</f>
        <v/>
      </c>
      <c r="R6606">
        <f>IF(O6606="Atraso",$K$3-G6606,0)</f>
        <v/>
      </c>
      <c r="S6606">
        <f>IF(R6606&lt;=15,"Até 15",IF(R6606&lt;=30,"Entre 15 e 30",IF(R6606&lt;=60,"Entre 30 e 60",IF(R6606&lt;=90,"Entre 60 e 90",IF(R6606&lt;=120,"Entre 90 e 120",IF(R6606&lt;=150,"Entre 120 e 150",IF(R6606&lt;=180,"Entre 150 e 180","Superior a 180")))))))</f>
        <v/>
      </c>
    </row>
    <row r="6607">
      <c r="A6607" t="inlineStr">
        <is>
          <t>Q028L07</t>
        </is>
      </c>
      <c r="B6607" t="inlineStr">
        <is>
          <t>RENAN RACANELI PACHU</t>
        </is>
      </c>
      <c r="C6607" t="n">
        <v>1</v>
      </c>
      <c r="D6607" t="inlineStr">
        <is>
          <t>IPCA</t>
        </is>
      </c>
      <c r="E6607" t="n">
        <v>0.009488792934583046</v>
      </c>
      <c r="F6607" t="inlineStr">
        <is>
          <t>MENSAL</t>
        </is>
      </c>
      <c r="G6607" t="n">
        <v>46407</v>
      </c>
      <c r="H6607" t="n">
        <v>46407</v>
      </c>
      <c r="I6607" t="n">
        <v>43</v>
      </c>
      <c r="J6607" t="inlineStr">
        <is>
          <t>CARTEIRA</t>
        </is>
      </c>
      <c r="K6607" t="inlineStr">
        <is>
          <t>CONTRATO</t>
        </is>
      </c>
      <c r="L6607" t="n">
        <v>5152.24</v>
      </c>
      <c r="M6607" t="inlineStr">
        <is>
          <t>IBIRAPITANGA FASE 3</t>
        </is>
      </c>
      <c r="N6607" s="142">
        <f>DATE(YEAR(G6607),MONTH(G6607),1)</f>
        <v/>
      </c>
      <c r="O6607" s="132">
        <f>IF(G6607&gt;$K$3,"Futuro","Atraso")</f>
        <v/>
      </c>
      <c r="P6607">
        <f>12*(YEAR(G6607)-YEAR($K$3))+(MONTH(G6607)-MONTH($K$3))</f>
        <v/>
      </c>
      <c r="Q6607" s="366">
        <f>IF(M6607="IBIRAPITANGA FASE 3",IF(O6607="Atraso",L6607,L6607/(1+$I$2)^P6607),IF(O6607="Atraso",L6607,L6607/(1+$I$1)^P6607))</f>
        <v/>
      </c>
      <c r="R6607">
        <f>IF(O6607="Atraso",$K$3-G6607,0)</f>
        <v/>
      </c>
      <c r="S6607">
        <f>IF(R6607&lt;=15,"Até 15",IF(R6607&lt;=30,"Entre 15 e 30",IF(R6607&lt;=60,"Entre 30 e 60",IF(R6607&lt;=90,"Entre 60 e 90",IF(R6607&lt;=120,"Entre 90 e 120",IF(R6607&lt;=150,"Entre 120 e 150",IF(R6607&lt;=180,"Entre 150 e 180","Superior a 180")))))))</f>
        <v/>
      </c>
    </row>
    <row r="6608">
      <c r="A6608" t="inlineStr">
        <is>
          <t>Q028L07</t>
        </is>
      </c>
      <c r="B6608" t="inlineStr">
        <is>
          <t>RENAN RACANELI PACHU</t>
        </is>
      </c>
      <c r="C6608" t="n">
        <v>1</v>
      </c>
      <c r="D6608" t="inlineStr">
        <is>
          <t>IPCA</t>
        </is>
      </c>
      <c r="E6608" t="n">
        <v>0.009488792934583046</v>
      </c>
      <c r="F6608" t="inlineStr">
        <is>
          <t>MENSAL</t>
        </is>
      </c>
      <c r="G6608" t="n">
        <v>46438</v>
      </c>
      <c r="H6608" t="n">
        <v>46438</v>
      </c>
      <c r="I6608" t="n">
        <v>44</v>
      </c>
      <c r="J6608" t="inlineStr">
        <is>
          <t>CARTEIRA</t>
        </is>
      </c>
      <c r="K6608" t="inlineStr">
        <is>
          <t>CONTRATO</t>
        </is>
      </c>
      <c r="L6608" t="n">
        <v>5152.24</v>
      </c>
      <c r="M6608" t="inlineStr">
        <is>
          <t>IBIRAPITANGA FASE 3</t>
        </is>
      </c>
      <c r="N6608" s="142">
        <f>DATE(YEAR(G6608),MONTH(G6608),1)</f>
        <v/>
      </c>
      <c r="O6608" s="132">
        <f>IF(G6608&gt;$K$3,"Futuro","Atraso")</f>
        <v/>
      </c>
      <c r="P6608">
        <f>12*(YEAR(G6608)-YEAR($K$3))+(MONTH(G6608)-MONTH($K$3))</f>
        <v/>
      </c>
      <c r="Q6608" s="366">
        <f>IF(M6608="IBIRAPITANGA FASE 3",IF(O6608="Atraso",L6608,L6608/(1+$I$2)^P6608),IF(O6608="Atraso",L6608,L6608/(1+$I$1)^P6608))</f>
        <v/>
      </c>
      <c r="R6608">
        <f>IF(O6608="Atraso",$K$3-G6608,0)</f>
        <v/>
      </c>
      <c r="S6608">
        <f>IF(R6608&lt;=15,"Até 15",IF(R6608&lt;=30,"Entre 15 e 30",IF(R6608&lt;=60,"Entre 30 e 60",IF(R6608&lt;=90,"Entre 60 e 90",IF(R6608&lt;=120,"Entre 90 e 120",IF(R6608&lt;=150,"Entre 120 e 150",IF(R6608&lt;=180,"Entre 150 e 180","Superior a 180")))))))</f>
        <v/>
      </c>
    </row>
    <row r="6609">
      <c r="A6609" t="inlineStr">
        <is>
          <t>Q028L07</t>
        </is>
      </c>
      <c r="B6609" t="inlineStr">
        <is>
          <t>RENAN RACANELI PACHU</t>
        </is>
      </c>
      <c r="C6609" t="n">
        <v>1</v>
      </c>
      <c r="D6609" t="inlineStr">
        <is>
          <t>IPCA</t>
        </is>
      </c>
      <c r="E6609" t="n">
        <v>0.009488792934583046</v>
      </c>
      <c r="F6609" t="inlineStr">
        <is>
          <t>MENSAL</t>
        </is>
      </c>
      <c r="G6609" t="n">
        <v>46466</v>
      </c>
      <c r="H6609" t="n">
        <v>46466</v>
      </c>
      <c r="I6609" t="n">
        <v>45</v>
      </c>
      <c r="J6609" t="inlineStr">
        <is>
          <t>CARTEIRA</t>
        </is>
      </c>
      <c r="K6609" t="inlineStr">
        <is>
          <t>CONTRATO</t>
        </is>
      </c>
      <c r="L6609" t="n">
        <v>5152.24</v>
      </c>
      <c r="M6609" t="inlineStr">
        <is>
          <t>IBIRAPITANGA FASE 3</t>
        </is>
      </c>
      <c r="N6609" s="142">
        <f>DATE(YEAR(G6609),MONTH(G6609),1)</f>
        <v/>
      </c>
      <c r="O6609" s="132">
        <f>IF(G6609&gt;$K$3,"Futuro","Atraso")</f>
        <v/>
      </c>
      <c r="P6609">
        <f>12*(YEAR(G6609)-YEAR($K$3))+(MONTH(G6609)-MONTH($K$3))</f>
        <v/>
      </c>
      <c r="Q6609" s="366">
        <f>IF(M6609="IBIRAPITANGA FASE 3",IF(O6609="Atraso",L6609,L6609/(1+$I$2)^P6609),IF(O6609="Atraso",L6609,L6609/(1+$I$1)^P6609))</f>
        <v/>
      </c>
      <c r="R6609">
        <f>IF(O6609="Atraso",$K$3-G6609,0)</f>
        <v/>
      </c>
      <c r="S6609">
        <f>IF(R6609&lt;=15,"Até 15",IF(R6609&lt;=30,"Entre 15 e 30",IF(R6609&lt;=60,"Entre 30 e 60",IF(R6609&lt;=90,"Entre 60 e 90",IF(R6609&lt;=120,"Entre 90 e 120",IF(R6609&lt;=150,"Entre 120 e 150",IF(R6609&lt;=180,"Entre 150 e 180","Superior a 180")))))))</f>
        <v/>
      </c>
    </row>
    <row r="6610">
      <c r="A6610" t="inlineStr">
        <is>
          <t>Q028L07</t>
        </is>
      </c>
      <c r="B6610" t="inlineStr">
        <is>
          <t>RENAN RACANELI PACHU</t>
        </is>
      </c>
      <c r="C6610" t="n">
        <v>1</v>
      </c>
      <c r="D6610" t="inlineStr">
        <is>
          <t>IPCA</t>
        </is>
      </c>
      <c r="E6610" t="n">
        <v>0.009488792934583046</v>
      </c>
      <c r="F6610" t="inlineStr">
        <is>
          <t>MENSAL</t>
        </is>
      </c>
      <c r="G6610" t="n">
        <v>46497</v>
      </c>
      <c r="H6610" t="n">
        <v>46497</v>
      </c>
      <c r="I6610" t="n">
        <v>46</v>
      </c>
      <c r="J6610" t="inlineStr">
        <is>
          <t>CARTEIRA</t>
        </is>
      </c>
      <c r="K6610" t="inlineStr">
        <is>
          <t>CONTRATO</t>
        </is>
      </c>
      <c r="L6610" t="n">
        <v>5152.24</v>
      </c>
      <c r="M6610" t="inlineStr">
        <is>
          <t>IBIRAPITANGA FASE 3</t>
        </is>
      </c>
      <c r="N6610" s="142">
        <f>DATE(YEAR(G6610),MONTH(G6610),1)</f>
        <v/>
      </c>
      <c r="O6610" s="132">
        <f>IF(G6610&gt;$K$3,"Futuro","Atraso")</f>
        <v/>
      </c>
      <c r="P6610">
        <f>12*(YEAR(G6610)-YEAR($K$3))+(MONTH(G6610)-MONTH($K$3))</f>
        <v/>
      </c>
      <c r="Q6610" s="366">
        <f>IF(M6610="IBIRAPITANGA FASE 3",IF(O6610="Atraso",L6610,L6610/(1+$I$2)^P6610),IF(O6610="Atraso",L6610,L6610/(1+$I$1)^P6610))</f>
        <v/>
      </c>
      <c r="R6610">
        <f>IF(O6610="Atraso",$K$3-G6610,0)</f>
        <v/>
      </c>
      <c r="S6610">
        <f>IF(R6610&lt;=15,"Até 15",IF(R6610&lt;=30,"Entre 15 e 30",IF(R6610&lt;=60,"Entre 30 e 60",IF(R6610&lt;=90,"Entre 60 e 90",IF(R6610&lt;=120,"Entre 90 e 120",IF(R6610&lt;=150,"Entre 120 e 150",IF(R6610&lt;=180,"Entre 150 e 180","Superior a 180")))))))</f>
        <v/>
      </c>
    </row>
    <row r="6611">
      <c r="A6611" t="inlineStr">
        <is>
          <t>Q028L07</t>
        </is>
      </c>
      <c r="B6611" t="inlineStr">
        <is>
          <t>RENAN RACANELI PACHU</t>
        </is>
      </c>
      <c r="C6611" t="n">
        <v>1</v>
      </c>
      <c r="D6611" t="inlineStr">
        <is>
          <t>IPCA</t>
        </is>
      </c>
      <c r="E6611" t="n">
        <v>0.009488792934583046</v>
      </c>
      <c r="F6611" t="inlineStr">
        <is>
          <t>MENSAL</t>
        </is>
      </c>
      <c r="G6611" t="n">
        <v>46527</v>
      </c>
      <c r="H6611" t="n">
        <v>46527</v>
      </c>
      <c r="I6611" t="n">
        <v>47</v>
      </c>
      <c r="J6611" t="inlineStr">
        <is>
          <t>CARTEIRA</t>
        </is>
      </c>
      <c r="K6611" t="inlineStr">
        <is>
          <t>CONTRATO</t>
        </is>
      </c>
      <c r="L6611" t="n">
        <v>5152.24</v>
      </c>
      <c r="M6611" t="inlineStr">
        <is>
          <t>IBIRAPITANGA FASE 3</t>
        </is>
      </c>
      <c r="N6611" s="142">
        <f>DATE(YEAR(G6611),MONTH(G6611),1)</f>
        <v/>
      </c>
      <c r="O6611" s="132">
        <f>IF(G6611&gt;$K$3,"Futuro","Atraso")</f>
        <v/>
      </c>
      <c r="P6611">
        <f>12*(YEAR(G6611)-YEAR($K$3))+(MONTH(G6611)-MONTH($K$3))</f>
        <v/>
      </c>
      <c r="Q6611" s="366">
        <f>IF(M6611="IBIRAPITANGA FASE 3",IF(O6611="Atraso",L6611,L6611/(1+$I$2)^P6611),IF(O6611="Atraso",L6611,L6611/(1+$I$1)^P6611))</f>
        <v/>
      </c>
      <c r="R6611">
        <f>IF(O6611="Atraso",$K$3-G6611,0)</f>
        <v/>
      </c>
      <c r="S6611">
        <f>IF(R6611&lt;=15,"Até 15",IF(R6611&lt;=30,"Entre 15 e 30",IF(R6611&lt;=60,"Entre 30 e 60",IF(R6611&lt;=90,"Entre 60 e 90",IF(R6611&lt;=120,"Entre 90 e 120",IF(R6611&lt;=150,"Entre 120 e 150",IF(R6611&lt;=180,"Entre 150 e 180","Superior a 180")))))))</f>
        <v/>
      </c>
    </row>
    <row r="6612">
      <c r="A6612" t="inlineStr">
        <is>
          <t>Q028L07</t>
        </is>
      </c>
      <c r="B6612" t="inlineStr">
        <is>
          <t>RENAN RACANELI PACHU</t>
        </is>
      </c>
      <c r="C6612" t="n">
        <v>1</v>
      </c>
      <c r="D6612" t="inlineStr">
        <is>
          <t>IPCA</t>
        </is>
      </c>
      <c r="E6612" t="n">
        <v>0.009488792934583046</v>
      </c>
      <c r="F6612" t="inlineStr">
        <is>
          <t>MENSAL</t>
        </is>
      </c>
      <c r="G6612" t="n">
        <v>46558</v>
      </c>
      <c r="H6612" t="n">
        <v>46558</v>
      </c>
      <c r="I6612" t="n">
        <v>48</v>
      </c>
      <c r="J6612" t="inlineStr">
        <is>
          <t>CARTEIRA</t>
        </is>
      </c>
      <c r="K6612" t="inlineStr">
        <is>
          <t>CONTRATO</t>
        </is>
      </c>
      <c r="L6612" t="n">
        <v>5152.24</v>
      </c>
      <c r="M6612" t="inlineStr">
        <is>
          <t>IBIRAPITANGA FASE 3</t>
        </is>
      </c>
      <c r="N6612" s="142">
        <f>DATE(YEAR(G6612),MONTH(G6612),1)</f>
        <v/>
      </c>
      <c r="O6612" s="132">
        <f>IF(G6612&gt;$K$3,"Futuro","Atraso")</f>
        <v/>
      </c>
      <c r="P6612">
        <f>12*(YEAR(G6612)-YEAR($K$3))+(MONTH(G6612)-MONTH($K$3))</f>
        <v/>
      </c>
      <c r="Q6612" s="366">
        <f>IF(M6612="IBIRAPITANGA FASE 3",IF(O6612="Atraso",L6612,L6612/(1+$I$2)^P6612),IF(O6612="Atraso",L6612,L6612/(1+$I$1)^P6612))</f>
        <v/>
      </c>
      <c r="R6612">
        <f>IF(O6612="Atraso",$K$3-G6612,0)</f>
        <v/>
      </c>
      <c r="S6612">
        <f>IF(R6612&lt;=15,"Até 15",IF(R6612&lt;=30,"Entre 15 e 30",IF(R6612&lt;=60,"Entre 30 e 60",IF(R6612&lt;=90,"Entre 60 e 90",IF(R6612&lt;=120,"Entre 90 e 120",IF(R6612&lt;=150,"Entre 120 e 150",IF(R6612&lt;=180,"Entre 150 e 180","Superior a 180")))))))</f>
        <v/>
      </c>
    </row>
    <row r="6613">
      <c r="A6613" t="inlineStr">
        <is>
          <t>Q028L07</t>
        </is>
      </c>
      <c r="B6613" t="inlineStr">
        <is>
          <t>RENAN RACANELI PACHU</t>
        </is>
      </c>
      <c r="C6613" t="n">
        <v>1</v>
      </c>
      <c r="D6613" t="inlineStr">
        <is>
          <t>IPCA</t>
        </is>
      </c>
      <c r="E6613" t="n">
        <v>0.009488792934583046</v>
      </c>
      <c r="F6613" t="inlineStr">
        <is>
          <t>MENSAL</t>
        </is>
      </c>
      <c r="G6613" t="n">
        <v>46558</v>
      </c>
      <c r="H6613" t="n">
        <v>46558</v>
      </c>
      <c r="I6613" t="n">
        <v>4</v>
      </c>
      <c r="J6613" t="inlineStr">
        <is>
          <t>CARTEIRA</t>
        </is>
      </c>
      <c r="K6613" t="inlineStr">
        <is>
          <t>CONTRATO</t>
        </is>
      </c>
      <c r="L6613" t="n">
        <v>20608.97</v>
      </c>
      <c r="M6613" t="inlineStr">
        <is>
          <t>IBIRAPITANGA FASE 3</t>
        </is>
      </c>
      <c r="N6613" s="142">
        <f>DATE(YEAR(G6613),MONTH(G6613),1)</f>
        <v/>
      </c>
      <c r="O6613" s="132">
        <f>IF(G6613&gt;$K$3,"Futuro","Atraso")</f>
        <v/>
      </c>
      <c r="P6613">
        <f>12*(YEAR(G6613)-YEAR($K$3))+(MONTH(G6613)-MONTH($K$3))</f>
        <v/>
      </c>
      <c r="Q6613" s="366">
        <f>IF(M6613="IBIRAPITANGA FASE 3",IF(O6613="Atraso",L6613,L6613/(1+$I$2)^P6613),IF(O6613="Atraso",L6613,L6613/(1+$I$1)^P6613))</f>
        <v/>
      </c>
      <c r="R6613">
        <f>IF(O6613="Atraso",$K$3-G6613,0)</f>
        <v/>
      </c>
      <c r="S6613">
        <f>IF(R6613&lt;=15,"Até 15",IF(R6613&lt;=30,"Entre 15 e 30",IF(R6613&lt;=60,"Entre 30 e 60",IF(R6613&lt;=90,"Entre 60 e 90",IF(R6613&lt;=120,"Entre 90 e 120",IF(R6613&lt;=150,"Entre 120 e 150",IF(R6613&lt;=180,"Entre 150 e 180","Superior a 180")))))))</f>
        <v/>
      </c>
    </row>
    <row r="6614">
      <c r="A6614" t="inlineStr">
        <is>
          <t>Q01L02</t>
        </is>
      </c>
      <c r="B6614" t="inlineStr">
        <is>
          <t>MATHEUS ANTONIO BANDIM MARIANO</t>
        </is>
      </c>
      <c r="C6614" t="n">
        <v>1</v>
      </c>
      <c r="D6614" t="inlineStr">
        <is>
          <t>IPCA</t>
        </is>
      </c>
      <c r="E6614" t="n">
        <v>0</v>
      </c>
      <c r="F6614" t="inlineStr">
        <is>
          <t>MENSAL</t>
        </is>
      </c>
      <c r="G6614" t="n">
        <v>45255</v>
      </c>
      <c r="H6614" t="n">
        <v>45255</v>
      </c>
      <c r="I6614" t="n">
        <v>7</v>
      </c>
      <c r="J6614" t="inlineStr">
        <is>
          <t>CARTEIRA</t>
        </is>
      </c>
      <c r="K6614" t="inlineStr">
        <is>
          <t>CONTRATO</t>
        </is>
      </c>
      <c r="L6614" t="n">
        <v>1665.21834</v>
      </c>
      <c r="M6614" t="inlineStr">
        <is>
          <t>Terra Luz Residencial</t>
        </is>
      </c>
      <c r="N6614" s="142">
        <f>DATE(YEAR(G6614),MONTH(G6614),1)</f>
        <v/>
      </c>
      <c r="O6614" s="132">
        <f>IF(G6614&gt;$K$3,"Futuro","Atraso")</f>
        <v/>
      </c>
      <c r="P6614">
        <f>12*(YEAR(G6614)-YEAR($K$3))+(MONTH(G6614)-MONTH($K$3))</f>
        <v/>
      </c>
      <c r="Q6614" s="366">
        <f>IF(M6614="IBIRAPITANGA FASE 3",IF(O6614="Atraso",L6614,L6614/(1+$I$2)^P6614),IF(O6614="Atraso",L6614,L6614/(1+$I$1)^P6614))</f>
        <v/>
      </c>
      <c r="R6614">
        <f>IF(O6614="Atraso",$K$3-G6614,0)</f>
        <v/>
      </c>
      <c r="S6614">
        <f>IF(R6614&lt;=15,"Até 15",IF(R6614&lt;=30,"Entre 15 e 30",IF(R6614&lt;=60,"Entre 30 e 60",IF(R6614&lt;=90,"Entre 60 e 90",IF(R6614&lt;=120,"Entre 90 e 120",IF(R6614&lt;=150,"Entre 120 e 150",IF(R6614&lt;=180,"Entre 150 e 180","Superior a 180")))))))</f>
        <v/>
      </c>
    </row>
    <row r="6615">
      <c r="A6615" t="inlineStr">
        <is>
          <t>Q01L02</t>
        </is>
      </c>
      <c r="B6615" t="inlineStr">
        <is>
          <t>MATHEUS ANTONIO BANDIM MARIANO</t>
        </is>
      </c>
      <c r="C6615" t="n">
        <v>1</v>
      </c>
      <c r="D6615" t="inlineStr">
        <is>
          <t>IPCA</t>
        </is>
      </c>
      <c r="E6615" t="n">
        <v>0</v>
      </c>
      <c r="F6615" t="inlineStr">
        <is>
          <t>MENSAL</t>
        </is>
      </c>
      <c r="G6615" t="n">
        <v>45285</v>
      </c>
      <c r="H6615" t="n">
        <v>45285</v>
      </c>
      <c r="I6615" t="n">
        <v>8</v>
      </c>
      <c r="J6615" t="inlineStr">
        <is>
          <t>CARTEIRA</t>
        </is>
      </c>
      <c r="K6615" t="inlineStr">
        <is>
          <t>CONTRATO</t>
        </is>
      </c>
      <c r="L6615" t="n">
        <v>1665.21834</v>
      </c>
      <c r="M6615" t="inlineStr">
        <is>
          <t>Terra Luz Residencial</t>
        </is>
      </c>
      <c r="N6615" s="142">
        <f>DATE(YEAR(G6615),MONTH(G6615),1)</f>
        <v/>
      </c>
      <c r="O6615" s="132">
        <f>IF(G6615&gt;$K$3,"Futuro","Atraso")</f>
        <v/>
      </c>
      <c r="P6615">
        <f>12*(YEAR(G6615)-YEAR($K$3))+(MONTH(G6615)-MONTH($K$3))</f>
        <v/>
      </c>
      <c r="Q6615" s="366">
        <f>IF(M6615="IBIRAPITANGA FASE 3",IF(O6615="Atraso",L6615,L6615/(1+$I$2)^P6615),IF(O6615="Atraso",L6615,L6615/(1+$I$1)^P6615))</f>
        <v/>
      </c>
      <c r="R6615">
        <f>IF(O6615="Atraso",$K$3-G6615,0)</f>
        <v/>
      </c>
      <c r="S6615">
        <f>IF(R6615&lt;=15,"Até 15",IF(R6615&lt;=30,"Entre 15 e 30",IF(R6615&lt;=60,"Entre 30 e 60",IF(R6615&lt;=90,"Entre 60 e 90",IF(R6615&lt;=120,"Entre 90 e 120",IF(R6615&lt;=150,"Entre 120 e 150",IF(R6615&lt;=180,"Entre 150 e 180","Superior a 180")))))))</f>
        <v/>
      </c>
    </row>
    <row r="6616">
      <c r="A6616" t="inlineStr">
        <is>
          <t>Q01L02</t>
        </is>
      </c>
      <c r="B6616" t="inlineStr">
        <is>
          <t>MATHEUS ANTONIO BANDIM MARIANO</t>
        </is>
      </c>
      <c r="C6616" t="n">
        <v>1</v>
      </c>
      <c r="D6616" t="inlineStr">
        <is>
          <t>IPCA</t>
        </is>
      </c>
      <c r="E6616" t="n">
        <v>0</v>
      </c>
      <c r="F6616" t="inlineStr">
        <is>
          <t>MENSAL</t>
        </is>
      </c>
      <c r="G6616" t="n">
        <v>45316</v>
      </c>
      <c r="H6616" t="n">
        <v>45316</v>
      </c>
      <c r="I6616" t="n">
        <v>9</v>
      </c>
      <c r="J6616" t="inlineStr">
        <is>
          <t>CARTEIRA</t>
        </is>
      </c>
      <c r="K6616" t="inlineStr">
        <is>
          <t>CONTRATO</t>
        </is>
      </c>
      <c r="L6616" t="n">
        <v>1665.21834</v>
      </c>
      <c r="M6616" t="inlineStr">
        <is>
          <t>Terra Luz Residencial</t>
        </is>
      </c>
      <c r="N6616" s="142">
        <f>DATE(YEAR(G6616),MONTH(G6616),1)</f>
        <v/>
      </c>
      <c r="O6616" s="132">
        <f>IF(G6616&gt;$K$3,"Futuro","Atraso")</f>
        <v/>
      </c>
      <c r="P6616">
        <f>12*(YEAR(G6616)-YEAR($K$3))+(MONTH(G6616)-MONTH($K$3))</f>
        <v/>
      </c>
      <c r="Q6616" s="366">
        <f>IF(M6616="IBIRAPITANGA FASE 3",IF(O6616="Atraso",L6616,L6616/(1+$I$2)^P6616),IF(O6616="Atraso",L6616,L6616/(1+$I$1)^P6616))</f>
        <v/>
      </c>
      <c r="R6616">
        <f>IF(O6616="Atraso",$K$3-G6616,0)</f>
        <v/>
      </c>
      <c r="S6616">
        <f>IF(R6616&lt;=15,"Até 15",IF(R6616&lt;=30,"Entre 15 e 30",IF(R6616&lt;=60,"Entre 30 e 60",IF(R6616&lt;=90,"Entre 60 e 90",IF(R6616&lt;=120,"Entre 90 e 120",IF(R6616&lt;=150,"Entre 120 e 150",IF(R6616&lt;=180,"Entre 150 e 180","Superior a 180")))))))</f>
        <v/>
      </c>
    </row>
    <row r="6617">
      <c r="A6617" t="inlineStr">
        <is>
          <t>Q01L02</t>
        </is>
      </c>
      <c r="B6617" t="inlineStr">
        <is>
          <t>MATHEUS ANTONIO BANDIM MARIANO</t>
        </is>
      </c>
      <c r="C6617" t="n">
        <v>1</v>
      </c>
      <c r="D6617" t="inlineStr">
        <is>
          <t>IPCA</t>
        </is>
      </c>
      <c r="E6617" t="n">
        <v>0</v>
      </c>
      <c r="F6617" t="inlineStr">
        <is>
          <t>MENSAL</t>
        </is>
      </c>
      <c r="G6617" t="n">
        <v>45347</v>
      </c>
      <c r="H6617" t="n">
        <v>45347</v>
      </c>
      <c r="I6617" t="n">
        <v>10</v>
      </c>
      <c r="J6617" t="inlineStr">
        <is>
          <t>CARTEIRA</t>
        </is>
      </c>
      <c r="K6617" t="inlineStr">
        <is>
          <t>CONTRATO</t>
        </is>
      </c>
      <c r="L6617" t="n">
        <v>1665.21834</v>
      </c>
      <c r="M6617" t="inlineStr">
        <is>
          <t>Terra Luz Residencial</t>
        </is>
      </c>
      <c r="N6617" s="142">
        <f>DATE(YEAR(G6617),MONTH(G6617),1)</f>
        <v/>
      </c>
      <c r="O6617" s="132">
        <f>IF(G6617&gt;$K$3,"Futuro","Atraso")</f>
        <v/>
      </c>
      <c r="P6617">
        <f>12*(YEAR(G6617)-YEAR($K$3))+(MONTH(G6617)-MONTH($K$3))</f>
        <v/>
      </c>
      <c r="Q6617" s="366">
        <f>IF(M6617="IBIRAPITANGA FASE 3",IF(O6617="Atraso",L6617,L6617/(1+$I$2)^P6617),IF(O6617="Atraso",L6617,L6617/(1+$I$1)^P6617))</f>
        <v/>
      </c>
      <c r="R6617">
        <f>IF(O6617="Atraso",$K$3-G6617,0)</f>
        <v/>
      </c>
      <c r="S6617">
        <f>IF(R6617&lt;=15,"Até 15",IF(R6617&lt;=30,"Entre 15 e 30",IF(R6617&lt;=60,"Entre 30 e 60",IF(R6617&lt;=90,"Entre 60 e 90",IF(R6617&lt;=120,"Entre 90 e 120",IF(R6617&lt;=150,"Entre 120 e 150",IF(R6617&lt;=180,"Entre 150 e 180","Superior a 180")))))))</f>
        <v/>
      </c>
    </row>
    <row r="6618">
      <c r="A6618" t="inlineStr">
        <is>
          <t>Q01L02</t>
        </is>
      </c>
      <c r="B6618" t="inlineStr">
        <is>
          <t>MATHEUS ANTONIO BANDIM MARIANO</t>
        </is>
      </c>
      <c r="C6618" t="n">
        <v>1</v>
      </c>
      <c r="D6618" t="inlineStr">
        <is>
          <t>IPCA</t>
        </is>
      </c>
      <c r="E6618" t="n">
        <v>0</v>
      </c>
      <c r="F6618" t="inlineStr">
        <is>
          <t>MENSAL</t>
        </is>
      </c>
      <c r="G6618" t="n">
        <v>45376</v>
      </c>
      <c r="H6618" t="n">
        <v>45376</v>
      </c>
      <c r="I6618" t="n">
        <v>11</v>
      </c>
      <c r="J6618" t="inlineStr">
        <is>
          <t>CARTEIRA</t>
        </is>
      </c>
      <c r="K6618" t="inlineStr">
        <is>
          <t>CONTRATO</t>
        </is>
      </c>
      <c r="L6618" t="n">
        <v>1665.21834</v>
      </c>
      <c r="M6618" t="inlineStr">
        <is>
          <t>Terra Luz Residencial</t>
        </is>
      </c>
      <c r="N6618" s="142">
        <f>DATE(YEAR(G6618),MONTH(G6618),1)</f>
        <v/>
      </c>
      <c r="O6618" s="132">
        <f>IF(G6618&gt;$K$3,"Futuro","Atraso")</f>
        <v/>
      </c>
      <c r="P6618">
        <f>12*(YEAR(G6618)-YEAR($K$3))+(MONTH(G6618)-MONTH($K$3))</f>
        <v/>
      </c>
      <c r="Q6618" s="366">
        <f>IF(M6618="IBIRAPITANGA FASE 3",IF(O6618="Atraso",L6618,L6618/(1+$I$2)^P6618),IF(O6618="Atraso",L6618,L6618/(1+$I$1)^P6618))</f>
        <v/>
      </c>
      <c r="R6618">
        <f>IF(O6618="Atraso",$K$3-G6618,0)</f>
        <v/>
      </c>
      <c r="S6618">
        <f>IF(R6618&lt;=15,"Até 15",IF(R6618&lt;=30,"Entre 15 e 30",IF(R6618&lt;=60,"Entre 30 e 60",IF(R6618&lt;=90,"Entre 60 e 90",IF(R6618&lt;=120,"Entre 90 e 120",IF(R6618&lt;=150,"Entre 120 e 150",IF(R6618&lt;=180,"Entre 150 e 180","Superior a 180")))))))</f>
        <v/>
      </c>
    </row>
    <row r="6619">
      <c r="A6619" t="inlineStr">
        <is>
          <t>Q01L02</t>
        </is>
      </c>
      <c r="B6619" t="inlineStr">
        <is>
          <t>MATHEUS ANTONIO BANDIM MARIANO</t>
        </is>
      </c>
      <c r="C6619" t="n">
        <v>1</v>
      </c>
      <c r="D6619" t="inlineStr">
        <is>
          <t>IPCA</t>
        </is>
      </c>
      <c r="E6619" t="n">
        <v>0</v>
      </c>
      <c r="F6619" t="inlineStr">
        <is>
          <t>MENSAL</t>
        </is>
      </c>
      <c r="G6619" t="n">
        <v>45407</v>
      </c>
      <c r="H6619" t="n">
        <v>45407</v>
      </c>
      <c r="I6619" t="n">
        <v>12</v>
      </c>
      <c r="J6619" t="inlineStr">
        <is>
          <t>CARTEIRA</t>
        </is>
      </c>
      <c r="K6619" t="inlineStr">
        <is>
          <t>CONTRATO</t>
        </is>
      </c>
      <c r="L6619" t="n">
        <v>1665.21834</v>
      </c>
      <c r="M6619" t="inlineStr">
        <is>
          <t>Terra Luz Residencial</t>
        </is>
      </c>
      <c r="N6619" s="142">
        <f>DATE(YEAR(G6619),MONTH(G6619),1)</f>
        <v/>
      </c>
      <c r="O6619" s="132">
        <f>IF(G6619&gt;$K$3,"Futuro","Atraso")</f>
        <v/>
      </c>
      <c r="P6619">
        <f>12*(YEAR(G6619)-YEAR($K$3))+(MONTH(G6619)-MONTH($K$3))</f>
        <v/>
      </c>
      <c r="Q6619" s="366">
        <f>IF(M6619="IBIRAPITANGA FASE 3",IF(O6619="Atraso",L6619,L6619/(1+$I$2)^P6619),IF(O6619="Atraso",L6619,L6619/(1+$I$1)^P6619))</f>
        <v/>
      </c>
      <c r="R6619">
        <f>IF(O6619="Atraso",$K$3-G6619,0)</f>
        <v/>
      </c>
      <c r="S6619">
        <f>IF(R6619&lt;=15,"Até 15",IF(R6619&lt;=30,"Entre 15 e 30",IF(R6619&lt;=60,"Entre 30 e 60",IF(R6619&lt;=90,"Entre 60 e 90",IF(R6619&lt;=120,"Entre 90 e 120",IF(R6619&lt;=150,"Entre 120 e 150",IF(R6619&lt;=180,"Entre 150 e 180","Superior a 180")))))))</f>
        <v/>
      </c>
    </row>
    <row r="6620">
      <c r="A6620" t="inlineStr">
        <is>
          <t>Q01L02</t>
        </is>
      </c>
      <c r="B6620" t="inlineStr">
        <is>
          <t>MATHEUS ANTONIO BANDIM MARIANO</t>
        </is>
      </c>
      <c r="C6620" t="n">
        <v>1</v>
      </c>
      <c r="D6620" t="inlineStr">
        <is>
          <t>IPCA</t>
        </is>
      </c>
      <c r="E6620" t="n">
        <v>0</v>
      </c>
      <c r="F6620" t="inlineStr">
        <is>
          <t>MENSAL</t>
        </is>
      </c>
      <c r="G6620" t="n">
        <v>45437</v>
      </c>
      <c r="H6620" t="n">
        <v>45437</v>
      </c>
      <c r="I6620" t="n">
        <v>13</v>
      </c>
      <c r="J6620" t="inlineStr">
        <is>
          <t>CARTEIRA</t>
        </is>
      </c>
      <c r="K6620" t="inlineStr">
        <is>
          <t>CONTRATO</t>
        </is>
      </c>
      <c r="L6620" t="n">
        <v>1665.21834</v>
      </c>
      <c r="M6620" t="inlineStr">
        <is>
          <t>Terra Luz Residencial</t>
        </is>
      </c>
      <c r="N6620" s="142">
        <f>DATE(YEAR(G6620),MONTH(G6620),1)</f>
        <v/>
      </c>
      <c r="O6620" s="132">
        <f>IF(G6620&gt;$K$3,"Futuro","Atraso")</f>
        <v/>
      </c>
      <c r="P6620">
        <f>12*(YEAR(G6620)-YEAR($K$3))+(MONTH(G6620)-MONTH($K$3))</f>
        <v/>
      </c>
      <c r="Q6620" s="366">
        <f>IF(M6620="IBIRAPITANGA FASE 3",IF(O6620="Atraso",L6620,L6620/(1+$I$2)^P6620),IF(O6620="Atraso",L6620,L6620/(1+$I$1)^P6620))</f>
        <v/>
      </c>
      <c r="R6620">
        <f>IF(O6620="Atraso",$K$3-G6620,0)</f>
        <v/>
      </c>
      <c r="S6620">
        <f>IF(R6620&lt;=15,"Até 15",IF(R6620&lt;=30,"Entre 15 e 30",IF(R6620&lt;=60,"Entre 30 e 60",IF(R6620&lt;=90,"Entre 60 e 90",IF(R6620&lt;=120,"Entre 90 e 120",IF(R6620&lt;=150,"Entre 120 e 150",IF(R6620&lt;=180,"Entre 150 e 180","Superior a 180")))))))</f>
        <v/>
      </c>
    </row>
    <row r="6621">
      <c r="A6621" t="inlineStr">
        <is>
          <t>Q01L02</t>
        </is>
      </c>
      <c r="B6621" t="inlineStr">
        <is>
          <t>MATHEUS ANTONIO BANDIM MARIANO</t>
        </is>
      </c>
      <c r="C6621" t="n">
        <v>1</v>
      </c>
      <c r="D6621" t="inlineStr">
        <is>
          <t>IPCA</t>
        </is>
      </c>
      <c r="E6621" t="n">
        <v>0</v>
      </c>
      <c r="F6621" t="inlineStr">
        <is>
          <t>MENSAL</t>
        </is>
      </c>
      <c r="G6621" t="n">
        <v>45468</v>
      </c>
      <c r="H6621" t="n">
        <v>45468</v>
      </c>
      <c r="I6621" t="n">
        <v>14</v>
      </c>
      <c r="J6621" t="inlineStr">
        <is>
          <t>CARTEIRA</t>
        </is>
      </c>
      <c r="K6621" t="inlineStr">
        <is>
          <t>CONTRATO</t>
        </is>
      </c>
      <c r="L6621" t="n">
        <v>1665.21834</v>
      </c>
      <c r="M6621" t="inlineStr">
        <is>
          <t>Terra Luz Residencial</t>
        </is>
      </c>
      <c r="N6621" s="142">
        <f>DATE(YEAR(G6621),MONTH(G6621),1)</f>
        <v/>
      </c>
      <c r="O6621" s="132">
        <f>IF(G6621&gt;$K$3,"Futuro","Atraso")</f>
        <v/>
      </c>
      <c r="P6621">
        <f>12*(YEAR(G6621)-YEAR($K$3))+(MONTH(G6621)-MONTH($K$3))</f>
        <v/>
      </c>
      <c r="Q6621" s="366">
        <f>IF(M6621="IBIRAPITANGA FASE 3",IF(O6621="Atraso",L6621,L6621/(1+$I$2)^P6621),IF(O6621="Atraso",L6621,L6621/(1+$I$1)^P6621))</f>
        <v/>
      </c>
      <c r="R6621">
        <f>IF(O6621="Atraso",$K$3-G6621,0)</f>
        <v/>
      </c>
      <c r="S6621">
        <f>IF(R6621&lt;=15,"Até 15",IF(R6621&lt;=30,"Entre 15 e 30",IF(R6621&lt;=60,"Entre 30 e 60",IF(R6621&lt;=90,"Entre 60 e 90",IF(R6621&lt;=120,"Entre 90 e 120",IF(R6621&lt;=150,"Entre 120 e 150",IF(R6621&lt;=180,"Entre 150 e 180","Superior a 180")))))))</f>
        <v/>
      </c>
    </row>
    <row r="6622">
      <c r="A6622" t="inlineStr">
        <is>
          <t>Q01L02</t>
        </is>
      </c>
      <c r="B6622" t="inlineStr">
        <is>
          <t>MATHEUS ANTONIO BANDIM MARIANO</t>
        </is>
      </c>
      <c r="C6622" t="n">
        <v>1</v>
      </c>
      <c r="D6622" t="inlineStr">
        <is>
          <t>IPCA</t>
        </is>
      </c>
      <c r="E6622" t="n">
        <v>0</v>
      </c>
      <c r="F6622" t="inlineStr">
        <is>
          <t>MENSAL</t>
        </is>
      </c>
      <c r="G6622" t="n">
        <v>45498</v>
      </c>
      <c r="H6622" t="n">
        <v>45498</v>
      </c>
      <c r="I6622" t="n">
        <v>15</v>
      </c>
      <c r="J6622" t="inlineStr">
        <is>
          <t>CARTEIRA</t>
        </is>
      </c>
      <c r="K6622" t="inlineStr">
        <is>
          <t>CONTRATO</t>
        </is>
      </c>
      <c r="L6622" t="n">
        <v>1665.21834</v>
      </c>
      <c r="M6622" t="inlineStr">
        <is>
          <t>Terra Luz Residencial</t>
        </is>
      </c>
      <c r="N6622" s="142">
        <f>DATE(YEAR(G6622),MONTH(G6622),1)</f>
        <v/>
      </c>
      <c r="O6622" s="132">
        <f>IF(G6622&gt;$K$3,"Futuro","Atraso")</f>
        <v/>
      </c>
      <c r="P6622">
        <f>12*(YEAR(G6622)-YEAR($K$3))+(MONTH(G6622)-MONTH($K$3))</f>
        <v/>
      </c>
      <c r="Q6622" s="366">
        <f>IF(M6622="IBIRAPITANGA FASE 3",IF(O6622="Atraso",L6622,L6622/(1+$I$2)^P6622),IF(O6622="Atraso",L6622,L6622/(1+$I$1)^P6622))</f>
        <v/>
      </c>
      <c r="R6622">
        <f>IF(O6622="Atraso",$K$3-G6622,0)</f>
        <v/>
      </c>
      <c r="S6622">
        <f>IF(R6622&lt;=15,"Até 15",IF(R6622&lt;=30,"Entre 15 e 30",IF(R6622&lt;=60,"Entre 30 e 60",IF(R6622&lt;=90,"Entre 60 e 90",IF(R6622&lt;=120,"Entre 90 e 120",IF(R6622&lt;=150,"Entre 120 e 150",IF(R6622&lt;=180,"Entre 150 e 180","Superior a 180")))))))</f>
        <v/>
      </c>
    </row>
    <row r="6623">
      <c r="A6623" t="inlineStr">
        <is>
          <t>Q01L02</t>
        </is>
      </c>
      <c r="B6623" t="inlineStr">
        <is>
          <t>MATHEUS ANTONIO BANDIM MARIANO</t>
        </is>
      </c>
      <c r="C6623" t="n">
        <v>1</v>
      </c>
      <c r="D6623" t="inlineStr">
        <is>
          <t>IPCA</t>
        </is>
      </c>
      <c r="E6623" t="n">
        <v>0</v>
      </c>
      <c r="F6623" t="inlineStr">
        <is>
          <t>MENSAL</t>
        </is>
      </c>
      <c r="G6623" t="n">
        <v>45529</v>
      </c>
      <c r="H6623" t="n">
        <v>45529</v>
      </c>
      <c r="I6623" t="n">
        <v>16</v>
      </c>
      <c r="J6623" t="inlineStr">
        <is>
          <t>CARTEIRA</t>
        </is>
      </c>
      <c r="K6623" t="inlineStr">
        <is>
          <t>CONTRATO</t>
        </is>
      </c>
      <c r="L6623" t="n">
        <v>1665.21834</v>
      </c>
      <c r="M6623" t="inlineStr">
        <is>
          <t>Terra Luz Residencial</t>
        </is>
      </c>
      <c r="N6623" s="142">
        <f>DATE(YEAR(G6623),MONTH(G6623),1)</f>
        <v/>
      </c>
      <c r="O6623" s="132">
        <f>IF(G6623&gt;$K$3,"Futuro","Atraso")</f>
        <v/>
      </c>
      <c r="P6623">
        <f>12*(YEAR(G6623)-YEAR($K$3))+(MONTH(G6623)-MONTH($K$3))</f>
        <v/>
      </c>
      <c r="Q6623" s="366">
        <f>IF(M6623="IBIRAPITANGA FASE 3",IF(O6623="Atraso",L6623,L6623/(1+$I$2)^P6623),IF(O6623="Atraso",L6623,L6623/(1+$I$1)^P6623))</f>
        <v/>
      </c>
      <c r="R6623">
        <f>IF(O6623="Atraso",$K$3-G6623,0)</f>
        <v/>
      </c>
      <c r="S6623">
        <f>IF(R6623&lt;=15,"Até 15",IF(R6623&lt;=30,"Entre 15 e 30",IF(R6623&lt;=60,"Entre 30 e 60",IF(R6623&lt;=90,"Entre 60 e 90",IF(R6623&lt;=120,"Entre 90 e 120",IF(R6623&lt;=150,"Entre 120 e 150",IF(R6623&lt;=180,"Entre 150 e 180","Superior a 180")))))))</f>
        <v/>
      </c>
    </row>
    <row r="6624">
      <c r="A6624" t="inlineStr">
        <is>
          <t>Q01L02</t>
        </is>
      </c>
      <c r="B6624" t="inlineStr">
        <is>
          <t>MATHEUS ANTONIO BANDIM MARIANO</t>
        </is>
      </c>
      <c r="C6624" t="n">
        <v>1</v>
      </c>
      <c r="D6624" t="inlineStr">
        <is>
          <t>IPCA</t>
        </is>
      </c>
      <c r="E6624" t="n">
        <v>0</v>
      </c>
      <c r="F6624" t="inlineStr">
        <is>
          <t>MENSAL</t>
        </is>
      </c>
      <c r="G6624" t="n">
        <v>45560</v>
      </c>
      <c r="H6624" t="n">
        <v>45560</v>
      </c>
      <c r="I6624" t="n">
        <v>17</v>
      </c>
      <c r="J6624" t="inlineStr">
        <is>
          <t>CARTEIRA</t>
        </is>
      </c>
      <c r="K6624" t="inlineStr">
        <is>
          <t>CONTRATO</t>
        </is>
      </c>
      <c r="L6624" t="n">
        <v>1665.21834</v>
      </c>
      <c r="M6624" t="inlineStr">
        <is>
          <t>Terra Luz Residencial</t>
        </is>
      </c>
      <c r="N6624" s="142">
        <f>DATE(YEAR(G6624),MONTH(G6624),1)</f>
        <v/>
      </c>
      <c r="O6624" s="132">
        <f>IF(G6624&gt;$K$3,"Futuro","Atraso")</f>
        <v/>
      </c>
      <c r="P6624">
        <f>12*(YEAR(G6624)-YEAR($K$3))+(MONTH(G6624)-MONTH($K$3))</f>
        <v/>
      </c>
      <c r="Q6624" s="366">
        <f>IF(M6624="IBIRAPITANGA FASE 3",IF(O6624="Atraso",L6624,L6624/(1+$I$2)^P6624),IF(O6624="Atraso",L6624,L6624/(1+$I$1)^P6624))</f>
        <v/>
      </c>
      <c r="R6624">
        <f>IF(O6624="Atraso",$K$3-G6624,0)</f>
        <v/>
      </c>
      <c r="S6624">
        <f>IF(R6624&lt;=15,"Até 15",IF(R6624&lt;=30,"Entre 15 e 30",IF(R6624&lt;=60,"Entre 30 e 60",IF(R6624&lt;=90,"Entre 60 e 90",IF(R6624&lt;=120,"Entre 90 e 120",IF(R6624&lt;=150,"Entre 120 e 150",IF(R6624&lt;=180,"Entre 150 e 180","Superior a 180")))))))</f>
        <v/>
      </c>
    </row>
    <row r="6625">
      <c r="A6625" t="inlineStr">
        <is>
          <t>Q01L02</t>
        </is>
      </c>
      <c r="B6625" t="inlineStr">
        <is>
          <t>MATHEUS ANTONIO BANDIM MARIANO</t>
        </is>
      </c>
      <c r="C6625" t="n">
        <v>1</v>
      </c>
      <c r="D6625" t="inlineStr">
        <is>
          <t>IPCA</t>
        </is>
      </c>
      <c r="E6625" t="n">
        <v>0</v>
      </c>
      <c r="F6625" t="inlineStr">
        <is>
          <t>MENSAL</t>
        </is>
      </c>
      <c r="G6625" t="n">
        <v>45590</v>
      </c>
      <c r="H6625" t="n">
        <v>45590</v>
      </c>
      <c r="I6625" t="n">
        <v>18</v>
      </c>
      <c r="J6625" t="inlineStr">
        <is>
          <t>CARTEIRA</t>
        </is>
      </c>
      <c r="K6625" t="inlineStr">
        <is>
          <t>CONTRATO</t>
        </is>
      </c>
      <c r="L6625" t="n">
        <v>1665.21834</v>
      </c>
      <c r="M6625" t="inlineStr">
        <is>
          <t>Terra Luz Residencial</t>
        </is>
      </c>
      <c r="N6625" s="142">
        <f>DATE(YEAR(G6625),MONTH(G6625),1)</f>
        <v/>
      </c>
      <c r="O6625" s="132">
        <f>IF(G6625&gt;$K$3,"Futuro","Atraso")</f>
        <v/>
      </c>
      <c r="P6625">
        <f>12*(YEAR(G6625)-YEAR($K$3))+(MONTH(G6625)-MONTH($K$3))</f>
        <v/>
      </c>
      <c r="Q6625" s="366">
        <f>IF(M6625="IBIRAPITANGA FASE 3",IF(O6625="Atraso",L6625,L6625/(1+$I$2)^P6625),IF(O6625="Atraso",L6625,L6625/(1+$I$1)^P6625))</f>
        <v/>
      </c>
      <c r="R6625">
        <f>IF(O6625="Atraso",$K$3-G6625,0)</f>
        <v/>
      </c>
      <c r="S6625">
        <f>IF(R6625&lt;=15,"Até 15",IF(R6625&lt;=30,"Entre 15 e 30",IF(R6625&lt;=60,"Entre 30 e 60",IF(R6625&lt;=90,"Entre 60 e 90",IF(R6625&lt;=120,"Entre 90 e 120",IF(R6625&lt;=150,"Entre 120 e 150",IF(R6625&lt;=180,"Entre 150 e 180","Superior a 180")))))))</f>
        <v/>
      </c>
    </row>
    <row r="6626">
      <c r="A6626" t="inlineStr">
        <is>
          <t>Q01L02</t>
        </is>
      </c>
      <c r="B6626" t="inlineStr">
        <is>
          <t>MATHEUS ANTONIO BANDIM MARIANO</t>
        </is>
      </c>
      <c r="C6626" t="n">
        <v>1</v>
      </c>
      <c r="D6626" t="inlineStr">
        <is>
          <t>IPCA</t>
        </is>
      </c>
      <c r="E6626" t="n">
        <v>0</v>
      </c>
      <c r="F6626" t="inlineStr">
        <is>
          <t>MENSAL</t>
        </is>
      </c>
      <c r="G6626" t="n">
        <v>45621</v>
      </c>
      <c r="H6626" t="n">
        <v>45621</v>
      </c>
      <c r="I6626" t="n">
        <v>19</v>
      </c>
      <c r="J6626" t="inlineStr">
        <is>
          <t>CARTEIRA</t>
        </is>
      </c>
      <c r="K6626" t="inlineStr">
        <is>
          <t>CONTRATO</t>
        </is>
      </c>
      <c r="L6626" t="n">
        <v>1665.21834</v>
      </c>
      <c r="M6626" t="inlineStr">
        <is>
          <t>Terra Luz Residencial</t>
        </is>
      </c>
      <c r="N6626" s="142">
        <f>DATE(YEAR(G6626),MONTH(G6626),1)</f>
        <v/>
      </c>
      <c r="O6626" s="132">
        <f>IF(G6626&gt;$K$3,"Futuro","Atraso")</f>
        <v/>
      </c>
      <c r="P6626">
        <f>12*(YEAR(G6626)-YEAR($K$3))+(MONTH(G6626)-MONTH($K$3))</f>
        <v/>
      </c>
      <c r="Q6626" s="366">
        <f>IF(M6626="IBIRAPITANGA FASE 3",IF(O6626="Atraso",L6626,L6626/(1+$I$2)^P6626),IF(O6626="Atraso",L6626,L6626/(1+$I$1)^P6626))</f>
        <v/>
      </c>
      <c r="R6626">
        <f>IF(O6626="Atraso",$K$3-G6626,0)</f>
        <v/>
      </c>
      <c r="S6626">
        <f>IF(R6626&lt;=15,"Até 15",IF(R6626&lt;=30,"Entre 15 e 30",IF(R6626&lt;=60,"Entre 30 e 60",IF(R6626&lt;=90,"Entre 60 e 90",IF(R6626&lt;=120,"Entre 90 e 120",IF(R6626&lt;=150,"Entre 120 e 150",IF(R6626&lt;=180,"Entre 150 e 180","Superior a 180")))))))</f>
        <v/>
      </c>
    </row>
    <row r="6627">
      <c r="A6627" t="inlineStr">
        <is>
          <t>Q01L02</t>
        </is>
      </c>
      <c r="B6627" t="inlineStr">
        <is>
          <t>MATHEUS ANTONIO BANDIM MARIANO</t>
        </is>
      </c>
      <c r="C6627" t="n">
        <v>1</v>
      </c>
      <c r="D6627" t="inlineStr">
        <is>
          <t>IPCA</t>
        </is>
      </c>
      <c r="E6627" t="n">
        <v>0</v>
      </c>
      <c r="F6627" t="inlineStr">
        <is>
          <t>MENSAL</t>
        </is>
      </c>
      <c r="G6627" t="n">
        <v>45651</v>
      </c>
      <c r="H6627" t="n">
        <v>45651</v>
      </c>
      <c r="I6627" t="n">
        <v>20</v>
      </c>
      <c r="J6627" t="inlineStr">
        <is>
          <t>CARTEIRA</t>
        </is>
      </c>
      <c r="K6627" t="inlineStr">
        <is>
          <t>CONTRATO</t>
        </is>
      </c>
      <c r="L6627" t="n">
        <v>1665.21834</v>
      </c>
      <c r="M6627" t="inlineStr">
        <is>
          <t>Terra Luz Residencial</t>
        </is>
      </c>
      <c r="N6627" s="142">
        <f>DATE(YEAR(G6627),MONTH(G6627),1)</f>
        <v/>
      </c>
      <c r="O6627" s="132">
        <f>IF(G6627&gt;$K$3,"Futuro","Atraso")</f>
        <v/>
      </c>
      <c r="P6627">
        <f>12*(YEAR(G6627)-YEAR($K$3))+(MONTH(G6627)-MONTH($K$3))</f>
        <v/>
      </c>
      <c r="Q6627" s="366">
        <f>IF(M6627="IBIRAPITANGA FASE 3",IF(O6627="Atraso",L6627,L6627/(1+$I$2)^P6627),IF(O6627="Atraso",L6627,L6627/(1+$I$1)^P6627))</f>
        <v/>
      </c>
      <c r="R6627">
        <f>IF(O6627="Atraso",$K$3-G6627,0)</f>
        <v/>
      </c>
      <c r="S6627">
        <f>IF(R6627&lt;=15,"Até 15",IF(R6627&lt;=30,"Entre 15 e 30",IF(R6627&lt;=60,"Entre 30 e 60",IF(R6627&lt;=90,"Entre 60 e 90",IF(R6627&lt;=120,"Entre 90 e 120",IF(R6627&lt;=150,"Entre 120 e 150",IF(R6627&lt;=180,"Entre 150 e 180","Superior a 180")))))))</f>
        <v/>
      </c>
    </row>
    <row r="6628">
      <c r="A6628" t="inlineStr">
        <is>
          <t>Q01L02</t>
        </is>
      </c>
      <c r="B6628" t="inlineStr">
        <is>
          <t>MATHEUS ANTONIO BANDIM MARIANO</t>
        </is>
      </c>
      <c r="C6628" t="n">
        <v>1</v>
      </c>
      <c r="D6628" t="inlineStr">
        <is>
          <t>IPCA</t>
        </is>
      </c>
      <c r="E6628" t="n">
        <v>0</v>
      </c>
      <c r="F6628" t="inlineStr">
        <is>
          <t>MENSAL</t>
        </is>
      </c>
      <c r="G6628" t="n">
        <v>45682</v>
      </c>
      <c r="H6628" t="n">
        <v>45682</v>
      </c>
      <c r="I6628" t="n">
        <v>21</v>
      </c>
      <c r="J6628" t="inlineStr">
        <is>
          <t>CARTEIRA</t>
        </is>
      </c>
      <c r="K6628" t="inlineStr">
        <is>
          <t>CONTRATO</t>
        </is>
      </c>
      <c r="L6628" t="n">
        <v>1665.21834</v>
      </c>
      <c r="M6628" t="inlineStr">
        <is>
          <t>Terra Luz Residencial</t>
        </is>
      </c>
      <c r="N6628" s="142">
        <f>DATE(YEAR(G6628),MONTH(G6628),1)</f>
        <v/>
      </c>
      <c r="O6628" s="132">
        <f>IF(G6628&gt;$K$3,"Futuro","Atraso")</f>
        <v/>
      </c>
      <c r="P6628">
        <f>12*(YEAR(G6628)-YEAR($K$3))+(MONTH(G6628)-MONTH($K$3))</f>
        <v/>
      </c>
      <c r="Q6628" s="366">
        <f>IF(M6628="IBIRAPITANGA FASE 3",IF(O6628="Atraso",L6628,L6628/(1+$I$2)^P6628),IF(O6628="Atraso",L6628,L6628/(1+$I$1)^P6628))</f>
        <v/>
      </c>
      <c r="R6628">
        <f>IF(O6628="Atraso",$K$3-G6628,0)</f>
        <v/>
      </c>
      <c r="S6628">
        <f>IF(R6628&lt;=15,"Até 15",IF(R6628&lt;=30,"Entre 15 e 30",IF(R6628&lt;=60,"Entre 30 e 60",IF(R6628&lt;=90,"Entre 60 e 90",IF(R6628&lt;=120,"Entre 90 e 120",IF(R6628&lt;=150,"Entre 120 e 150",IF(R6628&lt;=180,"Entre 150 e 180","Superior a 180")))))))</f>
        <v/>
      </c>
    </row>
    <row r="6629">
      <c r="A6629" t="inlineStr">
        <is>
          <t>Q01L02</t>
        </is>
      </c>
      <c r="B6629" t="inlineStr">
        <is>
          <t>MATHEUS ANTONIO BANDIM MARIANO</t>
        </is>
      </c>
      <c r="C6629" t="n">
        <v>1</v>
      </c>
      <c r="D6629" t="inlineStr">
        <is>
          <t>IPCA</t>
        </is>
      </c>
      <c r="E6629" t="n">
        <v>0</v>
      </c>
      <c r="F6629" t="inlineStr">
        <is>
          <t>MENSAL</t>
        </is>
      </c>
      <c r="G6629" t="n">
        <v>45713</v>
      </c>
      <c r="H6629" t="n">
        <v>45713</v>
      </c>
      <c r="I6629" t="n">
        <v>22</v>
      </c>
      <c r="J6629" t="inlineStr">
        <is>
          <t>CARTEIRA</t>
        </is>
      </c>
      <c r="K6629" t="inlineStr">
        <is>
          <t>CONTRATO</t>
        </is>
      </c>
      <c r="L6629" t="n">
        <v>1665.21834</v>
      </c>
      <c r="M6629" t="inlineStr">
        <is>
          <t>Terra Luz Residencial</t>
        </is>
      </c>
      <c r="N6629" s="142">
        <f>DATE(YEAR(G6629),MONTH(G6629),1)</f>
        <v/>
      </c>
      <c r="O6629" s="132">
        <f>IF(G6629&gt;$K$3,"Futuro","Atraso")</f>
        <v/>
      </c>
      <c r="P6629">
        <f>12*(YEAR(G6629)-YEAR($K$3))+(MONTH(G6629)-MONTH($K$3))</f>
        <v/>
      </c>
      <c r="Q6629" s="366">
        <f>IF(M6629="IBIRAPITANGA FASE 3",IF(O6629="Atraso",L6629,L6629/(1+$I$2)^P6629),IF(O6629="Atraso",L6629,L6629/(1+$I$1)^P6629))</f>
        <v/>
      </c>
      <c r="R6629">
        <f>IF(O6629="Atraso",$K$3-G6629,0)</f>
        <v/>
      </c>
      <c r="S6629">
        <f>IF(R6629&lt;=15,"Até 15",IF(R6629&lt;=30,"Entre 15 e 30",IF(R6629&lt;=60,"Entre 30 e 60",IF(R6629&lt;=90,"Entre 60 e 90",IF(R6629&lt;=120,"Entre 90 e 120",IF(R6629&lt;=150,"Entre 120 e 150",IF(R6629&lt;=180,"Entre 150 e 180","Superior a 180")))))))</f>
        <v/>
      </c>
    </row>
    <row r="6630">
      <c r="A6630" t="inlineStr">
        <is>
          <t>Q01L02</t>
        </is>
      </c>
      <c r="B6630" t="inlineStr">
        <is>
          <t>MATHEUS ANTONIO BANDIM MARIANO</t>
        </is>
      </c>
      <c r="C6630" t="n">
        <v>1</v>
      </c>
      <c r="D6630" t="inlineStr">
        <is>
          <t>IPCA</t>
        </is>
      </c>
      <c r="E6630" t="n">
        <v>0</v>
      </c>
      <c r="F6630" t="inlineStr">
        <is>
          <t>MENSAL</t>
        </is>
      </c>
      <c r="G6630" t="n">
        <v>45741</v>
      </c>
      <c r="H6630" t="n">
        <v>45741</v>
      </c>
      <c r="I6630" t="n">
        <v>23</v>
      </c>
      <c r="J6630" t="inlineStr">
        <is>
          <t>CARTEIRA</t>
        </is>
      </c>
      <c r="K6630" t="inlineStr">
        <is>
          <t>CONTRATO</t>
        </is>
      </c>
      <c r="L6630" t="n">
        <v>1665.21834</v>
      </c>
      <c r="M6630" t="inlineStr">
        <is>
          <t>Terra Luz Residencial</t>
        </is>
      </c>
      <c r="N6630" s="142">
        <f>DATE(YEAR(G6630),MONTH(G6630),1)</f>
        <v/>
      </c>
      <c r="O6630" s="132">
        <f>IF(G6630&gt;$K$3,"Futuro","Atraso")</f>
        <v/>
      </c>
      <c r="P6630">
        <f>12*(YEAR(G6630)-YEAR($K$3))+(MONTH(G6630)-MONTH($K$3))</f>
        <v/>
      </c>
      <c r="Q6630" s="366">
        <f>IF(M6630="IBIRAPITANGA FASE 3",IF(O6630="Atraso",L6630,L6630/(1+$I$2)^P6630),IF(O6630="Atraso",L6630,L6630/(1+$I$1)^P6630))</f>
        <v/>
      </c>
      <c r="R6630">
        <f>IF(O6630="Atraso",$K$3-G6630,0)</f>
        <v/>
      </c>
      <c r="S6630">
        <f>IF(R6630&lt;=15,"Até 15",IF(R6630&lt;=30,"Entre 15 e 30",IF(R6630&lt;=60,"Entre 30 e 60",IF(R6630&lt;=90,"Entre 60 e 90",IF(R6630&lt;=120,"Entre 90 e 120",IF(R6630&lt;=150,"Entre 120 e 150",IF(R6630&lt;=180,"Entre 150 e 180","Superior a 180")))))))</f>
        <v/>
      </c>
    </row>
    <row r="6631">
      <c r="A6631" t="inlineStr">
        <is>
          <t>Q01L02</t>
        </is>
      </c>
      <c r="B6631" t="inlineStr">
        <is>
          <t>MATHEUS ANTONIO BANDIM MARIANO</t>
        </is>
      </c>
      <c r="C6631" t="n">
        <v>1</v>
      </c>
      <c r="D6631" t="inlineStr">
        <is>
          <t>IPCA</t>
        </is>
      </c>
      <c r="E6631" t="n">
        <v>0</v>
      </c>
      <c r="F6631" t="inlineStr">
        <is>
          <t>MENSAL</t>
        </is>
      </c>
      <c r="G6631" t="n">
        <v>45772</v>
      </c>
      <c r="H6631" t="n">
        <v>45772</v>
      </c>
      <c r="I6631" t="n">
        <v>24</v>
      </c>
      <c r="J6631" t="inlineStr">
        <is>
          <t>CARTEIRA</t>
        </is>
      </c>
      <c r="K6631" t="inlineStr">
        <is>
          <t>CONTRATO</t>
        </is>
      </c>
      <c r="L6631" t="n">
        <v>1665.21834</v>
      </c>
      <c r="M6631" t="inlineStr">
        <is>
          <t>Terra Luz Residencial</t>
        </is>
      </c>
      <c r="N6631" s="142">
        <f>DATE(YEAR(G6631),MONTH(G6631),1)</f>
        <v/>
      </c>
      <c r="O6631" s="132">
        <f>IF(G6631&gt;$K$3,"Futuro","Atraso")</f>
        <v/>
      </c>
      <c r="P6631">
        <f>12*(YEAR(G6631)-YEAR($K$3))+(MONTH(G6631)-MONTH($K$3))</f>
        <v/>
      </c>
      <c r="Q6631" s="366">
        <f>IF(M6631="IBIRAPITANGA FASE 3",IF(O6631="Atraso",L6631,L6631/(1+$I$2)^P6631),IF(O6631="Atraso",L6631,L6631/(1+$I$1)^P6631))</f>
        <v/>
      </c>
      <c r="R6631">
        <f>IF(O6631="Atraso",$K$3-G6631,0)</f>
        <v/>
      </c>
      <c r="S6631">
        <f>IF(R6631&lt;=15,"Até 15",IF(R6631&lt;=30,"Entre 15 e 30",IF(R6631&lt;=60,"Entre 30 e 60",IF(R6631&lt;=90,"Entre 60 e 90",IF(R6631&lt;=120,"Entre 90 e 120",IF(R6631&lt;=150,"Entre 120 e 150",IF(R6631&lt;=180,"Entre 150 e 180","Superior a 180")))))))</f>
        <v/>
      </c>
    </row>
    <row r="6632">
      <c r="A6632" t="inlineStr">
        <is>
          <t>Q01L02</t>
        </is>
      </c>
      <c r="B6632" t="inlineStr">
        <is>
          <t>MATHEUS ANTONIO BANDIM MARIANO</t>
        </is>
      </c>
      <c r="C6632" t="n">
        <v>1</v>
      </c>
      <c r="D6632" t="inlineStr">
        <is>
          <t>IPCA</t>
        </is>
      </c>
      <c r="E6632" t="n">
        <v>0</v>
      </c>
      <c r="F6632" t="inlineStr">
        <is>
          <t>MENSAL</t>
        </is>
      </c>
      <c r="G6632" t="n">
        <v>45802</v>
      </c>
      <c r="H6632" t="n">
        <v>45802</v>
      </c>
      <c r="I6632" t="n">
        <v>25</v>
      </c>
      <c r="J6632" t="inlineStr">
        <is>
          <t>CARTEIRA</t>
        </is>
      </c>
      <c r="K6632" t="inlineStr">
        <is>
          <t>CONTRATO</t>
        </is>
      </c>
      <c r="L6632" t="n">
        <v>1665.21834</v>
      </c>
      <c r="M6632" t="inlineStr">
        <is>
          <t>Terra Luz Residencial</t>
        </is>
      </c>
      <c r="N6632" s="142">
        <f>DATE(YEAR(G6632),MONTH(G6632),1)</f>
        <v/>
      </c>
      <c r="O6632" s="132">
        <f>IF(G6632&gt;$K$3,"Futuro","Atraso")</f>
        <v/>
      </c>
      <c r="P6632">
        <f>12*(YEAR(G6632)-YEAR($K$3))+(MONTH(G6632)-MONTH($K$3))</f>
        <v/>
      </c>
      <c r="Q6632" s="366">
        <f>IF(M6632="IBIRAPITANGA FASE 3",IF(O6632="Atraso",L6632,L6632/(1+$I$2)^P6632),IF(O6632="Atraso",L6632,L6632/(1+$I$1)^P6632))</f>
        <v/>
      </c>
      <c r="R6632">
        <f>IF(O6632="Atraso",$K$3-G6632,0)</f>
        <v/>
      </c>
      <c r="S6632">
        <f>IF(R6632&lt;=15,"Até 15",IF(R6632&lt;=30,"Entre 15 e 30",IF(R6632&lt;=60,"Entre 30 e 60",IF(R6632&lt;=90,"Entre 60 e 90",IF(R6632&lt;=120,"Entre 90 e 120",IF(R6632&lt;=150,"Entre 120 e 150",IF(R6632&lt;=180,"Entre 150 e 180","Superior a 180")))))))</f>
        <v/>
      </c>
    </row>
    <row r="6633">
      <c r="A6633" t="inlineStr">
        <is>
          <t>Q01L02</t>
        </is>
      </c>
      <c r="B6633" t="inlineStr">
        <is>
          <t>MATHEUS ANTONIO BANDIM MARIANO</t>
        </is>
      </c>
      <c r="C6633" t="n">
        <v>1</v>
      </c>
      <c r="D6633" t="inlineStr">
        <is>
          <t>IPCA</t>
        </is>
      </c>
      <c r="E6633" t="n">
        <v>0</v>
      </c>
      <c r="F6633" t="inlineStr">
        <is>
          <t>MENSAL</t>
        </is>
      </c>
      <c r="G6633" t="n">
        <v>45833</v>
      </c>
      <c r="H6633" t="n">
        <v>45833</v>
      </c>
      <c r="I6633" t="n">
        <v>26</v>
      </c>
      <c r="J6633" t="inlineStr">
        <is>
          <t>CARTEIRA</t>
        </is>
      </c>
      <c r="K6633" t="inlineStr">
        <is>
          <t>CONTRATO</t>
        </is>
      </c>
      <c r="L6633" t="n">
        <v>1665.21834</v>
      </c>
      <c r="M6633" t="inlineStr">
        <is>
          <t>Terra Luz Residencial</t>
        </is>
      </c>
      <c r="N6633" s="142">
        <f>DATE(YEAR(G6633),MONTH(G6633),1)</f>
        <v/>
      </c>
      <c r="O6633" s="132">
        <f>IF(G6633&gt;$K$3,"Futuro","Atraso")</f>
        <v/>
      </c>
      <c r="P6633">
        <f>12*(YEAR(G6633)-YEAR($K$3))+(MONTH(G6633)-MONTH($K$3))</f>
        <v/>
      </c>
      <c r="Q6633" s="366">
        <f>IF(M6633="IBIRAPITANGA FASE 3",IF(O6633="Atraso",L6633,L6633/(1+$I$2)^P6633),IF(O6633="Atraso",L6633,L6633/(1+$I$1)^P6633))</f>
        <v/>
      </c>
      <c r="R6633">
        <f>IF(O6633="Atraso",$K$3-G6633,0)</f>
        <v/>
      </c>
      <c r="S6633">
        <f>IF(R6633&lt;=15,"Até 15",IF(R6633&lt;=30,"Entre 15 e 30",IF(R6633&lt;=60,"Entre 30 e 60",IF(R6633&lt;=90,"Entre 60 e 90",IF(R6633&lt;=120,"Entre 90 e 120",IF(R6633&lt;=150,"Entre 120 e 150",IF(R6633&lt;=180,"Entre 150 e 180","Superior a 180")))))))</f>
        <v/>
      </c>
    </row>
    <row r="6634">
      <c r="A6634" t="inlineStr">
        <is>
          <t>Q01L02</t>
        </is>
      </c>
      <c r="B6634" t="inlineStr">
        <is>
          <t>MATHEUS ANTONIO BANDIM MARIANO</t>
        </is>
      </c>
      <c r="C6634" t="n">
        <v>1</v>
      </c>
      <c r="D6634" t="inlineStr">
        <is>
          <t>IPCA</t>
        </is>
      </c>
      <c r="E6634" t="n">
        <v>0</v>
      </c>
      <c r="F6634" t="inlineStr">
        <is>
          <t>MENSAL</t>
        </is>
      </c>
      <c r="G6634" t="n">
        <v>45863</v>
      </c>
      <c r="H6634" t="n">
        <v>45863</v>
      </c>
      <c r="I6634" t="n">
        <v>27</v>
      </c>
      <c r="J6634" t="inlineStr">
        <is>
          <t>CARTEIRA</t>
        </is>
      </c>
      <c r="K6634" t="inlineStr">
        <is>
          <t>CONTRATO</t>
        </is>
      </c>
      <c r="L6634" t="n">
        <v>1665.21834</v>
      </c>
      <c r="M6634" t="inlineStr">
        <is>
          <t>Terra Luz Residencial</t>
        </is>
      </c>
      <c r="N6634" s="142">
        <f>DATE(YEAR(G6634),MONTH(G6634),1)</f>
        <v/>
      </c>
      <c r="O6634" s="132">
        <f>IF(G6634&gt;$K$3,"Futuro","Atraso")</f>
        <v/>
      </c>
      <c r="P6634">
        <f>12*(YEAR(G6634)-YEAR($K$3))+(MONTH(G6634)-MONTH($K$3))</f>
        <v/>
      </c>
      <c r="Q6634" s="366">
        <f>IF(M6634="IBIRAPITANGA FASE 3",IF(O6634="Atraso",L6634,L6634/(1+$I$2)^P6634),IF(O6634="Atraso",L6634,L6634/(1+$I$1)^P6634))</f>
        <v/>
      </c>
      <c r="R6634">
        <f>IF(O6634="Atraso",$K$3-G6634,0)</f>
        <v/>
      </c>
      <c r="S6634">
        <f>IF(R6634&lt;=15,"Até 15",IF(R6634&lt;=30,"Entre 15 e 30",IF(R6634&lt;=60,"Entre 30 e 60",IF(R6634&lt;=90,"Entre 60 e 90",IF(R6634&lt;=120,"Entre 90 e 120",IF(R6634&lt;=150,"Entre 120 e 150",IF(R6634&lt;=180,"Entre 150 e 180","Superior a 180")))))))</f>
        <v/>
      </c>
    </row>
    <row r="6635">
      <c r="A6635" t="inlineStr">
        <is>
          <t>Q01L02</t>
        </is>
      </c>
      <c r="B6635" t="inlineStr">
        <is>
          <t>MATHEUS ANTONIO BANDIM MARIANO</t>
        </is>
      </c>
      <c r="C6635" t="n">
        <v>1</v>
      </c>
      <c r="D6635" t="inlineStr">
        <is>
          <t>IPCA</t>
        </is>
      </c>
      <c r="E6635" t="n">
        <v>0</v>
      </c>
      <c r="F6635" t="inlineStr">
        <is>
          <t>MENSAL</t>
        </is>
      </c>
      <c r="G6635" t="n">
        <v>45894</v>
      </c>
      <c r="H6635" t="n">
        <v>45894</v>
      </c>
      <c r="I6635" t="n">
        <v>28</v>
      </c>
      <c r="J6635" t="inlineStr">
        <is>
          <t>CARTEIRA</t>
        </is>
      </c>
      <c r="K6635" t="inlineStr">
        <is>
          <t>CONTRATO</t>
        </is>
      </c>
      <c r="L6635" t="n">
        <v>1665.21834</v>
      </c>
      <c r="M6635" t="inlineStr">
        <is>
          <t>Terra Luz Residencial</t>
        </is>
      </c>
      <c r="N6635" s="142">
        <f>DATE(YEAR(G6635),MONTH(G6635),1)</f>
        <v/>
      </c>
      <c r="O6635" s="132">
        <f>IF(G6635&gt;$K$3,"Futuro","Atraso")</f>
        <v/>
      </c>
      <c r="P6635">
        <f>12*(YEAR(G6635)-YEAR($K$3))+(MONTH(G6635)-MONTH($K$3))</f>
        <v/>
      </c>
      <c r="Q6635" s="366">
        <f>IF(M6635="IBIRAPITANGA FASE 3",IF(O6635="Atraso",L6635,L6635/(1+$I$2)^P6635),IF(O6635="Atraso",L6635,L6635/(1+$I$1)^P6635))</f>
        <v/>
      </c>
      <c r="R6635">
        <f>IF(O6635="Atraso",$K$3-G6635,0)</f>
        <v/>
      </c>
      <c r="S6635">
        <f>IF(R6635&lt;=15,"Até 15",IF(R6635&lt;=30,"Entre 15 e 30",IF(R6635&lt;=60,"Entre 30 e 60",IF(R6635&lt;=90,"Entre 60 e 90",IF(R6635&lt;=120,"Entre 90 e 120",IF(R6635&lt;=150,"Entre 120 e 150",IF(R6635&lt;=180,"Entre 150 e 180","Superior a 180")))))))</f>
        <v/>
      </c>
    </row>
    <row r="6636">
      <c r="A6636" t="inlineStr">
        <is>
          <t>Q01L02</t>
        </is>
      </c>
      <c r="B6636" t="inlineStr">
        <is>
          <t>MATHEUS ANTONIO BANDIM MARIANO</t>
        </is>
      </c>
      <c r="C6636" t="n">
        <v>1</v>
      </c>
      <c r="D6636" t="inlineStr">
        <is>
          <t>IPCA</t>
        </is>
      </c>
      <c r="E6636" t="n">
        <v>0</v>
      </c>
      <c r="F6636" t="inlineStr">
        <is>
          <t>MENSAL</t>
        </is>
      </c>
      <c r="G6636" t="n">
        <v>45925</v>
      </c>
      <c r="H6636" t="n">
        <v>45925</v>
      </c>
      <c r="I6636" t="n">
        <v>29</v>
      </c>
      <c r="J6636" t="inlineStr">
        <is>
          <t>CARTEIRA</t>
        </is>
      </c>
      <c r="K6636" t="inlineStr">
        <is>
          <t>CONTRATO</t>
        </is>
      </c>
      <c r="L6636" t="n">
        <v>1665.21834</v>
      </c>
      <c r="M6636" t="inlineStr">
        <is>
          <t>Terra Luz Residencial</t>
        </is>
      </c>
      <c r="N6636" s="142">
        <f>DATE(YEAR(G6636),MONTH(G6636),1)</f>
        <v/>
      </c>
      <c r="O6636" s="132">
        <f>IF(G6636&gt;$K$3,"Futuro","Atraso")</f>
        <v/>
      </c>
      <c r="P6636">
        <f>12*(YEAR(G6636)-YEAR($K$3))+(MONTH(G6636)-MONTH($K$3))</f>
        <v/>
      </c>
      <c r="Q6636" s="366">
        <f>IF(M6636="IBIRAPITANGA FASE 3",IF(O6636="Atraso",L6636,L6636/(1+$I$2)^P6636),IF(O6636="Atraso",L6636,L6636/(1+$I$1)^P6636))</f>
        <v/>
      </c>
      <c r="R6636">
        <f>IF(O6636="Atraso",$K$3-G6636,0)</f>
        <v/>
      </c>
      <c r="S6636">
        <f>IF(R6636&lt;=15,"Até 15",IF(R6636&lt;=30,"Entre 15 e 30",IF(R6636&lt;=60,"Entre 30 e 60",IF(R6636&lt;=90,"Entre 60 e 90",IF(R6636&lt;=120,"Entre 90 e 120",IF(R6636&lt;=150,"Entre 120 e 150",IF(R6636&lt;=180,"Entre 150 e 180","Superior a 180")))))))</f>
        <v/>
      </c>
    </row>
    <row r="6637">
      <c r="A6637" t="inlineStr">
        <is>
          <t>Q01L02</t>
        </is>
      </c>
      <c r="B6637" t="inlineStr">
        <is>
          <t>MATHEUS ANTONIO BANDIM MARIANO</t>
        </is>
      </c>
      <c r="C6637" t="n">
        <v>1</v>
      </c>
      <c r="D6637" t="inlineStr">
        <is>
          <t>IPCA</t>
        </is>
      </c>
      <c r="E6637" t="n">
        <v>0</v>
      </c>
      <c r="F6637" t="inlineStr">
        <is>
          <t>MENSAL</t>
        </is>
      </c>
      <c r="G6637" t="n">
        <v>45955</v>
      </c>
      <c r="H6637" t="n">
        <v>45955</v>
      </c>
      <c r="I6637" t="n">
        <v>30</v>
      </c>
      <c r="J6637" t="inlineStr">
        <is>
          <t>CARTEIRA</t>
        </is>
      </c>
      <c r="K6637" t="inlineStr">
        <is>
          <t>CONTRATO</t>
        </is>
      </c>
      <c r="L6637" t="n">
        <v>1665.21834</v>
      </c>
      <c r="M6637" t="inlineStr">
        <is>
          <t>Terra Luz Residencial</t>
        </is>
      </c>
      <c r="N6637" s="142">
        <f>DATE(YEAR(G6637),MONTH(G6637),1)</f>
        <v/>
      </c>
      <c r="O6637" s="132">
        <f>IF(G6637&gt;$K$3,"Futuro","Atraso")</f>
        <v/>
      </c>
      <c r="P6637">
        <f>12*(YEAR(G6637)-YEAR($K$3))+(MONTH(G6637)-MONTH($K$3))</f>
        <v/>
      </c>
      <c r="Q6637" s="366">
        <f>IF(M6637="IBIRAPITANGA FASE 3",IF(O6637="Atraso",L6637,L6637/(1+$I$2)^P6637),IF(O6637="Atraso",L6637,L6637/(1+$I$1)^P6637))</f>
        <v/>
      </c>
      <c r="R6637">
        <f>IF(O6637="Atraso",$K$3-G6637,0)</f>
        <v/>
      </c>
      <c r="S6637">
        <f>IF(R6637&lt;=15,"Até 15",IF(R6637&lt;=30,"Entre 15 e 30",IF(R6637&lt;=60,"Entre 30 e 60",IF(R6637&lt;=90,"Entre 60 e 90",IF(R6637&lt;=120,"Entre 90 e 120",IF(R6637&lt;=150,"Entre 120 e 150",IF(R6637&lt;=180,"Entre 150 e 180","Superior a 180")))))))</f>
        <v/>
      </c>
    </row>
    <row r="6638">
      <c r="A6638" t="inlineStr">
        <is>
          <t>Q01L02</t>
        </is>
      </c>
      <c r="B6638" t="inlineStr">
        <is>
          <t>MATHEUS ANTONIO BANDIM MARIANO</t>
        </is>
      </c>
      <c r="C6638" t="n">
        <v>1</v>
      </c>
      <c r="D6638" t="inlineStr">
        <is>
          <t>IPCA</t>
        </is>
      </c>
      <c r="E6638" t="n">
        <v>0</v>
      </c>
      <c r="F6638" t="inlineStr">
        <is>
          <t>MENSAL</t>
        </is>
      </c>
      <c r="G6638" t="n">
        <v>45986</v>
      </c>
      <c r="H6638" t="n">
        <v>45986</v>
      </c>
      <c r="I6638" t="n">
        <v>31</v>
      </c>
      <c r="J6638" t="inlineStr">
        <is>
          <t>CARTEIRA</t>
        </is>
      </c>
      <c r="K6638" t="inlineStr">
        <is>
          <t>CONTRATO</t>
        </is>
      </c>
      <c r="L6638" t="n">
        <v>1665.21834</v>
      </c>
      <c r="M6638" t="inlineStr">
        <is>
          <t>Terra Luz Residencial</t>
        </is>
      </c>
      <c r="N6638" s="142">
        <f>DATE(YEAR(G6638),MONTH(G6638),1)</f>
        <v/>
      </c>
      <c r="O6638" s="132">
        <f>IF(G6638&gt;$K$3,"Futuro","Atraso")</f>
        <v/>
      </c>
      <c r="P6638">
        <f>12*(YEAR(G6638)-YEAR($K$3))+(MONTH(G6638)-MONTH($K$3))</f>
        <v/>
      </c>
      <c r="Q6638" s="366">
        <f>IF(M6638="IBIRAPITANGA FASE 3",IF(O6638="Atraso",L6638,L6638/(1+$I$2)^P6638),IF(O6638="Atraso",L6638,L6638/(1+$I$1)^P6638))</f>
        <v/>
      </c>
      <c r="R6638">
        <f>IF(O6638="Atraso",$K$3-G6638,0)</f>
        <v/>
      </c>
      <c r="S6638">
        <f>IF(R6638&lt;=15,"Até 15",IF(R6638&lt;=30,"Entre 15 e 30",IF(R6638&lt;=60,"Entre 30 e 60",IF(R6638&lt;=90,"Entre 60 e 90",IF(R6638&lt;=120,"Entre 90 e 120",IF(R6638&lt;=150,"Entre 120 e 150",IF(R6638&lt;=180,"Entre 150 e 180","Superior a 180")))))))</f>
        <v/>
      </c>
    </row>
    <row r="6639">
      <c r="A6639" t="inlineStr">
        <is>
          <t>Q01L02</t>
        </is>
      </c>
      <c r="B6639" t="inlineStr">
        <is>
          <t>MATHEUS ANTONIO BANDIM MARIANO</t>
        </is>
      </c>
      <c r="C6639" t="n">
        <v>1</v>
      </c>
      <c r="D6639" t="inlineStr">
        <is>
          <t>IPCA</t>
        </is>
      </c>
      <c r="E6639" t="n">
        <v>0</v>
      </c>
      <c r="F6639" t="inlineStr">
        <is>
          <t>MENSAL</t>
        </is>
      </c>
      <c r="G6639" t="n">
        <v>46016</v>
      </c>
      <c r="H6639" t="n">
        <v>46016</v>
      </c>
      <c r="I6639" t="n">
        <v>32</v>
      </c>
      <c r="J6639" t="inlineStr">
        <is>
          <t>CARTEIRA</t>
        </is>
      </c>
      <c r="K6639" t="inlineStr">
        <is>
          <t>CONTRATO</t>
        </is>
      </c>
      <c r="L6639" t="n">
        <v>1665.21834</v>
      </c>
      <c r="M6639" t="inlineStr">
        <is>
          <t>Terra Luz Residencial</t>
        </is>
      </c>
      <c r="N6639" s="142">
        <f>DATE(YEAR(G6639),MONTH(G6639),1)</f>
        <v/>
      </c>
      <c r="O6639" s="132">
        <f>IF(G6639&gt;$K$3,"Futuro","Atraso")</f>
        <v/>
      </c>
      <c r="P6639">
        <f>12*(YEAR(G6639)-YEAR($K$3))+(MONTH(G6639)-MONTH($K$3))</f>
        <v/>
      </c>
      <c r="Q6639" s="366">
        <f>IF(M6639="IBIRAPITANGA FASE 3",IF(O6639="Atraso",L6639,L6639/(1+$I$2)^P6639),IF(O6639="Atraso",L6639,L6639/(1+$I$1)^P6639))</f>
        <v/>
      </c>
      <c r="R6639">
        <f>IF(O6639="Atraso",$K$3-G6639,0)</f>
        <v/>
      </c>
      <c r="S6639">
        <f>IF(R6639&lt;=15,"Até 15",IF(R6639&lt;=30,"Entre 15 e 30",IF(R6639&lt;=60,"Entre 30 e 60",IF(R6639&lt;=90,"Entre 60 e 90",IF(R6639&lt;=120,"Entre 90 e 120",IF(R6639&lt;=150,"Entre 120 e 150",IF(R6639&lt;=180,"Entre 150 e 180","Superior a 180")))))))</f>
        <v/>
      </c>
    </row>
    <row r="6640">
      <c r="A6640" t="inlineStr">
        <is>
          <t>Q01L02</t>
        </is>
      </c>
      <c r="B6640" t="inlineStr">
        <is>
          <t>MATHEUS ANTONIO BANDIM MARIANO</t>
        </is>
      </c>
      <c r="C6640" t="n">
        <v>1</v>
      </c>
      <c r="D6640" t="inlineStr">
        <is>
          <t>IPCA</t>
        </is>
      </c>
      <c r="E6640" t="n">
        <v>0</v>
      </c>
      <c r="F6640" t="inlineStr">
        <is>
          <t>MENSAL</t>
        </is>
      </c>
      <c r="G6640" t="n">
        <v>46047</v>
      </c>
      <c r="H6640" t="n">
        <v>46047</v>
      </c>
      <c r="I6640" t="n">
        <v>33</v>
      </c>
      <c r="J6640" t="inlineStr">
        <is>
          <t>CARTEIRA</t>
        </is>
      </c>
      <c r="K6640" t="inlineStr">
        <is>
          <t>CONTRATO</t>
        </is>
      </c>
      <c r="L6640" t="n">
        <v>1665.21834</v>
      </c>
      <c r="M6640" t="inlineStr">
        <is>
          <t>Terra Luz Residencial</t>
        </is>
      </c>
      <c r="N6640" s="142">
        <f>DATE(YEAR(G6640),MONTH(G6640),1)</f>
        <v/>
      </c>
      <c r="O6640" s="132">
        <f>IF(G6640&gt;$K$3,"Futuro","Atraso")</f>
        <v/>
      </c>
      <c r="P6640">
        <f>12*(YEAR(G6640)-YEAR($K$3))+(MONTH(G6640)-MONTH($K$3))</f>
        <v/>
      </c>
      <c r="Q6640" s="366">
        <f>IF(M6640="IBIRAPITANGA FASE 3",IF(O6640="Atraso",L6640,L6640/(1+$I$2)^P6640),IF(O6640="Atraso",L6640,L6640/(1+$I$1)^P6640))</f>
        <v/>
      </c>
      <c r="R6640">
        <f>IF(O6640="Atraso",$K$3-G6640,0)</f>
        <v/>
      </c>
      <c r="S6640">
        <f>IF(R6640&lt;=15,"Até 15",IF(R6640&lt;=30,"Entre 15 e 30",IF(R6640&lt;=60,"Entre 30 e 60",IF(R6640&lt;=90,"Entre 60 e 90",IF(R6640&lt;=120,"Entre 90 e 120",IF(R6640&lt;=150,"Entre 120 e 150",IF(R6640&lt;=180,"Entre 150 e 180","Superior a 180")))))))</f>
        <v/>
      </c>
    </row>
    <row r="6641">
      <c r="A6641" t="inlineStr">
        <is>
          <t>Q01L02</t>
        </is>
      </c>
      <c r="B6641" t="inlineStr">
        <is>
          <t>MATHEUS ANTONIO BANDIM MARIANO</t>
        </is>
      </c>
      <c r="C6641" t="n">
        <v>1</v>
      </c>
      <c r="D6641" t="inlineStr">
        <is>
          <t>IPCA</t>
        </is>
      </c>
      <c r="E6641" t="n">
        <v>0</v>
      </c>
      <c r="F6641" t="inlineStr">
        <is>
          <t>MENSAL</t>
        </is>
      </c>
      <c r="G6641" t="n">
        <v>46078</v>
      </c>
      <c r="H6641" t="n">
        <v>46078</v>
      </c>
      <c r="I6641" t="n">
        <v>34</v>
      </c>
      <c r="J6641" t="inlineStr">
        <is>
          <t>CARTEIRA</t>
        </is>
      </c>
      <c r="K6641" t="inlineStr">
        <is>
          <t>CONTRATO</t>
        </is>
      </c>
      <c r="L6641" t="n">
        <v>1665.21834</v>
      </c>
      <c r="M6641" t="inlineStr">
        <is>
          <t>Terra Luz Residencial</t>
        </is>
      </c>
      <c r="N6641" s="142">
        <f>DATE(YEAR(G6641),MONTH(G6641),1)</f>
        <v/>
      </c>
      <c r="O6641" s="132">
        <f>IF(G6641&gt;$K$3,"Futuro","Atraso")</f>
        <v/>
      </c>
      <c r="P6641">
        <f>12*(YEAR(G6641)-YEAR($K$3))+(MONTH(G6641)-MONTH($K$3))</f>
        <v/>
      </c>
      <c r="Q6641" s="366">
        <f>IF(M6641="IBIRAPITANGA FASE 3",IF(O6641="Atraso",L6641,L6641/(1+$I$2)^P6641),IF(O6641="Atraso",L6641,L6641/(1+$I$1)^P6641))</f>
        <v/>
      </c>
      <c r="R6641">
        <f>IF(O6641="Atraso",$K$3-G6641,0)</f>
        <v/>
      </c>
      <c r="S6641">
        <f>IF(R6641&lt;=15,"Até 15",IF(R6641&lt;=30,"Entre 15 e 30",IF(R6641&lt;=60,"Entre 30 e 60",IF(R6641&lt;=90,"Entre 60 e 90",IF(R6641&lt;=120,"Entre 90 e 120",IF(R6641&lt;=150,"Entre 120 e 150",IF(R6641&lt;=180,"Entre 150 e 180","Superior a 180")))))))</f>
        <v/>
      </c>
    </row>
    <row r="6642">
      <c r="A6642" t="inlineStr">
        <is>
          <t>Q01L02</t>
        </is>
      </c>
      <c r="B6642" t="inlineStr">
        <is>
          <t>MATHEUS ANTONIO BANDIM MARIANO</t>
        </is>
      </c>
      <c r="C6642" t="n">
        <v>1</v>
      </c>
      <c r="D6642" t="inlineStr">
        <is>
          <t>IPCA</t>
        </is>
      </c>
      <c r="E6642" t="n">
        <v>0</v>
      </c>
      <c r="F6642" t="inlineStr">
        <is>
          <t>MENSAL</t>
        </is>
      </c>
      <c r="G6642" t="n">
        <v>46106</v>
      </c>
      <c r="H6642" t="n">
        <v>46106</v>
      </c>
      <c r="I6642" t="n">
        <v>35</v>
      </c>
      <c r="J6642" t="inlineStr">
        <is>
          <t>CARTEIRA</t>
        </is>
      </c>
      <c r="K6642" t="inlineStr">
        <is>
          <t>CONTRATO</t>
        </is>
      </c>
      <c r="L6642" t="n">
        <v>1665.21834</v>
      </c>
      <c r="M6642" t="inlineStr">
        <is>
          <t>Terra Luz Residencial</t>
        </is>
      </c>
      <c r="N6642" s="142">
        <f>DATE(YEAR(G6642),MONTH(G6642),1)</f>
        <v/>
      </c>
      <c r="O6642" s="132">
        <f>IF(G6642&gt;$K$3,"Futuro","Atraso")</f>
        <v/>
      </c>
      <c r="P6642">
        <f>12*(YEAR(G6642)-YEAR($K$3))+(MONTH(G6642)-MONTH($K$3))</f>
        <v/>
      </c>
      <c r="Q6642" s="366">
        <f>IF(M6642="IBIRAPITANGA FASE 3",IF(O6642="Atraso",L6642,L6642/(1+$I$2)^P6642),IF(O6642="Atraso",L6642,L6642/(1+$I$1)^P6642))</f>
        <v/>
      </c>
      <c r="R6642">
        <f>IF(O6642="Atraso",$K$3-G6642,0)</f>
        <v/>
      </c>
      <c r="S6642">
        <f>IF(R6642&lt;=15,"Até 15",IF(R6642&lt;=30,"Entre 15 e 30",IF(R6642&lt;=60,"Entre 30 e 60",IF(R6642&lt;=90,"Entre 60 e 90",IF(R6642&lt;=120,"Entre 90 e 120",IF(R6642&lt;=150,"Entre 120 e 150",IF(R6642&lt;=180,"Entre 150 e 180","Superior a 180")))))))</f>
        <v/>
      </c>
    </row>
    <row r="6643">
      <c r="A6643" t="inlineStr">
        <is>
          <t>Q01L02</t>
        </is>
      </c>
      <c r="B6643" t="inlineStr">
        <is>
          <t>MATHEUS ANTONIO BANDIM MARIANO</t>
        </is>
      </c>
      <c r="C6643" t="n">
        <v>1</v>
      </c>
      <c r="D6643" t="inlineStr">
        <is>
          <t>IPCA</t>
        </is>
      </c>
      <c r="E6643" t="n">
        <v>0</v>
      </c>
      <c r="F6643" t="inlineStr">
        <is>
          <t>MENSAL</t>
        </is>
      </c>
      <c r="G6643" t="n">
        <v>46137</v>
      </c>
      <c r="H6643" t="n">
        <v>46137</v>
      </c>
      <c r="I6643" t="n">
        <v>36</v>
      </c>
      <c r="J6643" t="inlineStr">
        <is>
          <t>CARTEIRA</t>
        </is>
      </c>
      <c r="K6643" t="inlineStr">
        <is>
          <t>CONTRATO</t>
        </is>
      </c>
      <c r="L6643" t="n">
        <v>1665.21834</v>
      </c>
      <c r="M6643" t="inlineStr">
        <is>
          <t>Terra Luz Residencial</t>
        </is>
      </c>
      <c r="N6643" s="142">
        <f>DATE(YEAR(G6643),MONTH(G6643),1)</f>
        <v/>
      </c>
      <c r="O6643" s="132">
        <f>IF(G6643&gt;$K$3,"Futuro","Atraso")</f>
        <v/>
      </c>
      <c r="P6643">
        <f>12*(YEAR(G6643)-YEAR($K$3))+(MONTH(G6643)-MONTH($K$3))</f>
        <v/>
      </c>
      <c r="Q6643" s="366">
        <f>IF(M6643="IBIRAPITANGA FASE 3",IF(O6643="Atraso",L6643,L6643/(1+$I$2)^P6643),IF(O6643="Atraso",L6643,L6643/(1+$I$1)^P6643))</f>
        <v/>
      </c>
      <c r="R6643">
        <f>IF(O6643="Atraso",$K$3-G6643,0)</f>
        <v/>
      </c>
      <c r="S6643">
        <f>IF(R6643&lt;=15,"Até 15",IF(R6643&lt;=30,"Entre 15 e 30",IF(R6643&lt;=60,"Entre 30 e 60",IF(R6643&lt;=90,"Entre 60 e 90",IF(R6643&lt;=120,"Entre 90 e 120",IF(R6643&lt;=150,"Entre 120 e 150",IF(R6643&lt;=180,"Entre 150 e 180","Superior a 180")))))))</f>
        <v/>
      </c>
    </row>
    <row r="6644">
      <c r="A6644" t="inlineStr">
        <is>
          <t>Q01L02</t>
        </is>
      </c>
      <c r="B6644" t="inlineStr">
        <is>
          <t>MATHEUS ANTONIO BANDIM MARIANO</t>
        </is>
      </c>
      <c r="C6644" t="n">
        <v>1</v>
      </c>
      <c r="D6644" t="inlineStr">
        <is>
          <t>IPCA</t>
        </is>
      </c>
      <c r="E6644" t="n">
        <v>0</v>
      </c>
      <c r="F6644" t="inlineStr">
        <is>
          <t>MENSAL</t>
        </is>
      </c>
      <c r="G6644" t="n">
        <v>46167</v>
      </c>
      <c r="H6644" t="n">
        <v>46167</v>
      </c>
      <c r="I6644" t="n">
        <v>37</v>
      </c>
      <c r="J6644" t="inlineStr">
        <is>
          <t>CARTEIRA</t>
        </is>
      </c>
      <c r="K6644" t="inlineStr">
        <is>
          <t>CONTRATO</t>
        </is>
      </c>
      <c r="L6644" t="n">
        <v>1665.21834</v>
      </c>
      <c r="M6644" t="inlineStr">
        <is>
          <t>Terra Luz Residencial</t>
        </is>
      </c>
      <c r="N6644" s="142">
        <f>DATE(YEAR(G6644),MONTH(G6644),1)</f>
        <v/>
      </c>
      <c r="O6644" s="132">
        <f>IF(G6644&gt;$K$3,"Futuro","Atraso")</f>
        <v/>
      </c>
      <c r="P6644">
        <f>12*(YEAR(G6644)-YEAR($K$3))+(MONTH(G6644)-MONTH($K$3))</f>
        <v/>
      </c>
      <c r="Q6644" s="366">
        <f>IF(M6644="IBIRAPITANGA FASE 3",IF(O6644="Atraso",L6644,L6644/(1+$I$2)^P6644),IF(O6644="Atraso",L6644,L6644/(1+$I$1)^P6644))</f>
        <v/>
      </c>
      <c r="R6644">
        <f>IF(O6644="Atraso",$K$3-G6644,0)</f>
        <v/>
      </c>
      <c r="S6644">
        <f>IF(R6644&lt;=15,"Até 15",IF(R6644&lt;=30,"Entre 15 e 30",IF(R6644&lt;=60,"Entre 30 e 60",IF(R6644&lt;=90,"Entre 60 e 90",IF(R6644&lt;=120,"Entre 90 e 120",IF(R6644&lt;=150,"Entre 120 e 150",IF(R6644&lt;=180,"Entre 150 e 180","Superior a 180")))))))</f>
        <v/>
      </c>
    </row>
    <row r="6645">
      <c r="A6645" t="inlineStr">
        <is>
          <t>Q01L02</t>
        </is>
      </c>
      <c r="B6645" t="inlineStr">
        <is>
          <t>MATHEUS ANTONIO BANDIM MARIANO</t>
        </is>
      </c>
      <c r="C6645" t="n">
        <v>1</v>
      </c>
      <c r="D6645" t="inlineStr">
        <is>
          <t>IPCA</t>
        </is>
      </c>
      <c r="E6645" t="n">
        <v>0</v>
      </c>
      <c r="F6645" t="inlineStr">
        <is>
          <t>MENSAL</t>
        </is>
      </c>
      <c r="G6645" t="n">
        <v>46198</v>
      </c>
      <c r="H6645" t="n">
        <v>46198</v>
      </c>
      <c r="I6645" t="n">
        <v>38</v>
      </c>
      <c r="J6645" t="inlineStr">
        <is>
          <t>CARTEIRA</t>
        </is>
      </c>
      <c r="K6645" t="inlineStr">
        <is>
          <t>CONTRATO</t>
        </is>
      </c>
      <c r="L6645" t="n">
        <v>1665.21834</v>
      </c>
      <c r="M6645" t="inlineStr">
        <is>
          <t>Terra Luz Residencial</t>
        </is>
      </c>
      <c r="N6645" s="142">
        <f>DATE(YEAR(G6645),MONTH(G6645),1)</f>
        <v/>
      </c>
      <c r="O6645" s="132">
        <f>IF(G6645&gt;$K$3,"Futuro","Atraso")</f>
        <v/>
      </c>
      <c r="P6645">
        <f>12*(YEAR(G6645)-YEAR($K$3))+(MONTH(G6645)-MONTH($K$3))</f>
        <v/>
      </c>
      <c r="Q6645" s="366">
        <f>IF(M6645="IBIRAPITANGA FASE 3",IF(O6645="Atraso",L6645,L6645/(1+$I$2)^P6645),IF(O6645="Atraso",L6645,L6645/(1+$I$1)^P6645))</f>
        <v/>
      </c>
      <c r="R6645">
        <f>IF(O6645="Atraso",$K$3-G6645,0)</f>
        <v/>
      </c>
      <c r="S6645">
        <f>IF(R6645&lt;=15,"Até 15",IF(R6645&lt;=30,"Entre 15 e 30",IF(R6645&lt;=60,"Entre 30 e 60",IF(R6645&lt;=90,"Entre 60 e 90",IF(R6645&lt;=120,"Entre 90 e 120",IF(R6645&lt;=150,"Entre 120 e 150",IF(R6645&lt;=180,"Entre 150 e 180","Superior a 180")))))))</f>
        <v/>
      </c>
    </row>
    <row r="6646">
      <c r="A6646" t="inlineStr">
        <is>
          <t>Q01L02</t>
        </is>
      </c>
      <c r="B6646" t="inlineStr">
        <is>
          <t>MATHEUS ANTONIO BANDIM MARIANO</t>
        </is>
      </c>
      <c r="C6646" t="n">
        <v>1</v>
      </c>
      <c r="D6646" t="inlineStr">
        <is>
          <t>IPCA</t>
        </is>
      </c>
      <c r="E6646" t="n">
        <v>0</v>
      </c>
      <c r="F6646" t="inlineStr">
        <is>
          <t>MENSAL</t>
        </is>
      </c>
      <c r="G6646" t="n">
        <v>46228</v>
      </c>
      <c r="H6646" t="n">
        <v>46228</v>
      </c>
      <c r="I6646" t="n">
        <v>39</v>
      </c>
      <c r="J6646" t="inlineStr">
        <is>
          <t>CARTEIRA</t>
        </is>
      </c>
      <c r="K6646" t="inlineStr">
        <is>
          <t>CONTRATO</t>
        </is>
      </c>
      <c r="L6646" t="n">
        <v>1665.21834</v>
      </c>
      <c r="M6646" t="inlineStr">
        <is>
          <t>Terra Luz Residencial</t>
        </is>
      </c>
      <c r="N6646" s="142">
        <f>DATE(YEAR(G6646),MONTH(G6646),1)</f>
        <v/>
      </c>
      <c r="O6646" s="132">
        <f>IF(G6646&gt;$K$3,"Futuro","Atraso")</f>
        <v/>
      </c>
      <c r="P6646">
        <f>12*(YEAR(G6646)-YEAR($K$3))+(MONTH(G6646)-MONTH($K$3))</f>
        <v/>
      </c>
      <c r="Q6646" s="366">
        <f>IF(M6646="IBIRAPITANGA FASE 3",IF(O6646="Atraso",L6646,L6646/(1+$I$2)^P6646),IF(O6646="Atraso",L6646,L6646/(1+$I$1)^P6646))</f>
        <v/>
      </c>
      <c r="R6646">
        <f>IF(O6646="Atraso",$K$3-G6646,0)</f>
        <v/>
      </c>
      <c r="S6646">
        <f>IF(R6646&lt;=15,"Até 15",IF(R6646&lt;=30,"Entre 15 e 30",IF(R6646&lt;=60,"Entre 30 e 60",IF(R6646&lt;=90,"Entre 60 e 90",IF(R6646&lt;=120,"Entre 90 e 120",IF(R6646&lt;=150,"Entre 120 e 150",IF(R6646&lt;=180,"Entre 150 e 180","Superior a 180")))))))</f>
        <v/>
      </c>
    </row>
    <row r="6647">
      <c r="A6647" t="inlineStr">
        <is>
          <t>Q01L02</t>
        </is>
      </c>
      <c r="B6647" t="inlineStr">
        <is>
          <t>MATHEUS ANTONIO BANDIM MARIANO</t>
        </is>
      </c>
      <c r="C6647" t="n">
        <v>1</v>
      </c>
      <c r="D6647" t="inlineStr">
        <is>
          <t>IPCA</t>
        </is>
      </c>
      <c r="E6647" t="n">
        <v>0</v>
      </c>
      <c r="F6647" t="inlineStr">
        <is>
          <t>MENSAL</t>
        </is>
      </c>
      <c r="G6647" t="n">
        <v>46259</v>
      </c>
      <c r="H6647" t="n">
        <v>46259</v>
      </c>
      <c r="I6647" t="n">
        <v>40</v>
      </c>
      <c r="J6647" t="inlineStr">
        <is>
          <t>CARTEIRA</t>
        </is>
      </c>
      <c r="K6647" t="inlineStr">
        <is>
          <t>CONTRATO</t>
        </is>
      </c>
      <c r="L6647" t="n">
        <v>1665.21834</v>
      </c>
      <c r="M6647" t="inlineStr">
        <is>
          <t>Terra Luz Residencial</t>
        </is>
      </c>
      <c r="N6647" s="142">
        <f>DATE(YEAR(G6647),MONTH(G6647),1)</f>
        <v/>
      </c>
      <c r="O6647" s="132">
        <f>IF(G6647&gt;$K$3,"Futuro","Atraso")</f>
        <v/>
      </c>
      <c r="P6647">
        <f>12*(YEAR(G6647)-YEAR($K$3))+(MONTH(G6647)-MONTH($K$3))</f>
        <v/>
      </c>
      <c r="Q6647" s="366">
        <f>IF(M6647="IBIRAPITANGA FASE 3",IF(O6647="Atraso",L6647,L6647/(1+$I$2)^P6647),IF(O6647="Atraso",L6647,L6647/(1+$I$1)^P6647))</f>
        <v/>
      </c>
      <c r="R6647">
        <f>IF(O6647="Atraso",$K$3-G6647,0)</f>
        <v/>
      </c>
      <c r="S6647">
        <f>IF(R6647&lt;=15,"Até 15",IF(R6647&lt;=30,"Entre 15 e 30",IF(R6647&lt;=60,"Entre 30 e 60",IF(R6647&lt;=90,"Entre 60 e 90",IF(R6647&lt;=120,"Entre 90 e 120",IF(R6647&lt;=150,"Entre 120 e 150",IF(R6647&lt;=180,"Entre 150 e 180","Superior a 180")))))))</f>
        <v/>
      </c>
    </row>
    <row r="6648">
      <c r="A6648" t="inlineStr">
        <is>
          <t>Q01L02</t>
        </is>
      </c>
      <c r="B6648" t="inlineStr">
        <is>
          <t>MATHEUS ANTONIO BANDIM MARIANO</t>
        </is>
      </c>
      <c r="C6648" t="n">
        <v>1</v>
      </c>
      <c r="D6648" t="inlineStr">
        <is>
          <t>IPCA</t>
        </is>
      </c>
      <c r="E6648" t="n">
        <v>0</v>
      </c>
      <c r="F6648" t="inlineStr">
        <is>
          <t>MENSAL</t>
        </is>
      </c>
      <c r="G6648" t="n">
        <v>46290</v>
      </c>
      <c r="H6648" t="n">
        <v>46290</v>
      </c>
      <c r="I6648" t="n">
        <v>41</v>
      </c>
      <c r="J6648" t="inlineStr">
        <is>
          <t>CARTEIRA</t>
        </is>
      </c>
      <c r="K6648" t="inlineStr">
        <is>
          <t>CONTRATO</t>
        </is>
      </c>
      <c r="L6648" t="n">
        <v>1665.21834</v>
      </c>
      <c r="M6648" t="inlineStr">
        <is>
          <t>Terra Luz Residencial</t>
        </is>
      </c>
      <c r="N6648" s="142">
        <f>DATE(YEAR(G6648),MONTH(G6648),1)</f>
        <v/>
      </c>
      <c r="O6648" s="132">
        <f>IF(G6648&gt;$K$3,"Futuro","Atraso")</f>
        <v/>
      </c>
      <c r="P6648">
        <f>12*(YEAR(G6648)-YEAR($K$3))+(MONTH(G6648)-MONTH($K$3))</f>
        <v/>
      </c>
      <c r="Q6648" s="366">
        <f>IF(M6648="IBIRAPITANGA FASE 3",IF(O6648="Atraso",L6648,L6648/(1+$I$2)^P6648),IF(O6648="Atraso",L6648,L6648/(1+$I$1)^P6648))</f>
        <v/>
      </c>
      <c r="R6648">
        <f>IF(O6648="Atraso",$K$3-G6648,0)</f>
        <v/>
      </c>
      <c r="S6648">
        <f>IF(R6648&lt;=15,"Até 15",IF(R6648&lt;=30,"Entre 15 e 30",IF(R6648&lt;=60,"Entre 30 e 60",IF(R6648&lt;=90,"Entre 60 e 90",IF(R6648&lt;=120,"Entre 90 e 120",IF(R6648&lt;=150,"Entre 120 e 150",IF(R6648&lt;=180,"Entre 150 e 180","Superior a 180")))))))</f>
        <v/>
      </c>
    </row>
    <row r="6649">
      <c r="A6649" t="inlineStr">
        <is>
          <t>Q01L02</t>
        </is>
      </c>
      <c r="B6649" t="inlineStr">
        <is>
          <t>MATHEUS ANTONIO BANDIM MARIANO</t>
        </is>
      </c>
      <c r="C6649" t="n">
        <v>1</v>
      </c>
      <c r="D6649" t="inlineStr">
        <is>
          <t>IPCA</t>
        </is>
      </c>
      <c r="E6649" t="n">
        <v>0</v>
      </c>
      <c r="F6649" t="inlineStr">
        <is>
          <t>MENSAL</t>
        </is>
      </c>
      <c r="G6649" t="n">
        <v>46320</v>
      </c>
      <c r="H6649" t="n">
        <v>46320</v>
      </c>
      <c r="I6649" t="n">
        <v>42</v>
      </c>
      <c r="J6649" t="inlineStr">
        <is>
          <t>CARTEIRA</t>
        </is>
      </c>
      <c r="K6649" t="inlineStr">
        <is>
          <t>CONTRATO</t>
        </is>
      </c>
      <c r="L6649" t="n">
        <v>1665.21834</v>
      </c>
      <c r="M6649" t="inlineStr">
        <is>
          <t>Terra Luz Residencial</t>
        </is>
      </c>
      <c r="N6649" s="142">
        <f>DATE(YEAR(G6649),MONTH(G6649),1)</f>
        <v/>
      </c>
      <c r="O6649" s="132">
        <f>IF(G6649&gt;$K$3,"Futuro","Atraso")</f>
        <v/>
      </c>
      <c r="P6649">
        <f>12*(YEAR(G6649)-YEAR($K$3))+(MONTH(G6649)-MONTH($K$3))</f>
        <v/>
      </c>
      <c r="Q6649" s="366">
        <f>IF(M6649="IBIRAPITANGA FASE 3",IF(O6649="Atraso",L6649,L6649/(1+$I$2)^P6649),IF(O6649="Atraso",L6649,L6649/(1+$I$1)^P6649))</f>
        <v/>
      </c>
      <c r="R6649">
        <f>IF(O6649="Atraso",$K$3-G6649,0)</f>
        <v/>
      </c>
      <c r="S6649">
        <f>IF(R6649&lt;=15,"Até 15",IF(R6649&lt;=30,"Entre 15 e 30",IF(R6649&lt;=60,"Entre 30 e 60",IF(R6649&lt;=90,"Entre 60 e 90",IF(R6649&lt;=120,"Entre 90 e 120",IF(R6649&lt;=150,"Entre 120 e 150",IF(R6649&lt;=180,"Entre 150 e 180","Superior a 180")))))))</f>
        <v/>
      </c>
    </row>
    <row r="6650">
      <c r="A6650" t="inlineStr">
        <is>
          <t>Q01L02</t>
        </is>
      </c>
      <c r="B6650" t="inlineStr">
        <is>
          <t>MATHEUS ANTONIO BANDIM MARIANO</t>
        </is>
      </c>
      <c r="C6650" t="n">
        <v>1</v>
      </c>
      <c r="D6650" t="inlineStr">
        <is>
          <t>IPCA</t>
        </is>
      </c>
      <c r="E6650" t="n">
        <v>0</v>
      </c>
      <c r="F6650" t="inlineStr">
        <is>
          <t>MENSAL</t>
        </is>
      </c>
      <c r="G6650" t="n">
        <v>46351</v>
      </c>
      <c r="H6650" t="n">
        <v>46351</v>
      </c>
      <c r="I6650" t="n">
        <v>43</v>
      </c>
      <c r="J6650" t="inlineStr">
        <is>
          <t>CARTEIRA</t>
        </is>
      </c>
      <c r="K6650" t="inlineStr">
        <is>
          <t>CONTRATO</t>
        </is>
      </c>
      <c r="L6650" t="n">
        <v>1665.21834</v>
      </c>
      <c r="M6650" t="inlineStr">
        <is>
          <t>Terra Luz Residencial</t>
        </is>
      </c>
      <c r="N6650" s="142">
        <f>DATE(YEAR(G6650),MONTH(G6650),1)</f>
        <v/>
      </c>
      <c r="O6650" s="132">
        <f>IF(G6650&gt;$K$3,"Futuro","Atraso")</f>
        <v/>
      </c>
      <c r="P6650">
        <f>12*(YEAR(G6650)-YEAR($K$3))+(MONTH(G6650)-MONTH($K$3))</f>
        <v/>
      </c>
      <c r="Q6650" s="366">
        <f>IF(M6650="IBIRAPITANGA FASE 3",IF(O6650="Atraso",L6650,L6650/(1+$I$2)^P6650),IF(O6650="Atraso",L6650,L6650/(1+$I$1)^P6650))</f>
        <v/>
      </c>
      <c r="R6650">
        <f>IF(O6650="Atraso",$K$3-G6650,0)</f>
        <v/>
      </c>
      <c r="S6650">
        <f>IF(R6650&lt;=15,"Até 15",IF(R6650&lt;=30,"Entre 15 e 30",IF(R6650&lt;=60,"Entre 30 e 60",IF(R6650&lt;=90,"Entre 60 e 90",IF(R6650&lt;=120,"Entre 90 e 120",IF(R6650&lt;=150,"Entre 120 e 150",IF(R6650&lt;=180,"Entre 150 e 180","Superior a 180")))))))</f>
        <v/>
      </c>
    </row>
    <row r="6651">
      <c r="A6651" t="inlineStr">
        <is>
          <t>Q01L02</t>
        </is>
      </c>
      <c r="B6651" t="inlineStr">
        <is>
          <t>MATHEUS ANTONIO BANDIM MARIANO</t>
        </is>
      </c>
      <c r="C6651" t="n">
        <v>1</v>
      </c>
      <c r="D6651" t="inlineStr">
        <is>
          <t>IPCA</t>
        </is>
      </c>
      <c r="E6651" t="n">
        <v>0</v>
      </c>
      <c r="F6651" t="inlineStr">
        <is>
          <t>MENSAL</t>
        </is>
      </c>
      <c r="G6651" t="n">
        <v>46381</v>
      </c>
      <c r="H6651" t="n">
        <v>46381</v>
      </c>
      <c r="I6651" t="n">
        <v>44</v>
      </c>
      <c r="J6651" t="inlineStr">
        <is>
          <t>CARTEIRA</t>
        </is>
      </c>
      <c r="K6651" t="inlineStr">
        <is>
          <t>CONTRATO</t>
        </is>
      </c>
      <c r="L6651" t="n">
        <v>1665.21834</v>
      </c>
      <c r="M6651" t="inlineStr">
        <is>
          <t>Terra Luz Residencial</t>
        </is>
      </c>
      <c r="N6651" s="142">
        <f>DATE(YEAR(G6651),MONTH(G6651),1)</f>
        <v/>
      </c>
      <c r="O6651" s="132">
        <f>IF(G6651&gt;$K$3,"Futuro","Atraso")</f>
        <v/>
      </c>
      <c r="P6651">
        <f>12*(YEAR(G6651)-YEAR($K$3))+(MONTH(G6651)-MONTH($K$3))</f>
        <v/>
      </c>
      <c r="Q6651" s="366">
        <f>IF(M6651="IBIRAPITANGA FASE 3",IF(O6651="Atraso",L6651,L6651/(1+$I$2)^P6651),IF(O6651="Atraso",L6651,L6651/(1+$I$1)^P6651))</f>
        <v/>
      </c>
      <c r="R6651">
        <f>IF(O6651="Atraso",$K$3-G6651,0)</f>
        <v/>
      </c>
      <c r="S6651">
        <f>IF(R6651&lt;=15,"Até 15",IF(R6651&lt;=30,"Entre 15 e 30",IF(R6651&lt;=60,"Entre 30 e 60",IF(R6651&lt;=90,"Entre 60 e 90",IF(R6651&lt;=120,"Entre 90 e 120",IF(R6651&lt;=150,"Entre 120 e 150",IF(R6651&lt;=180,"Entre 150 e 180","Superior a 180")))))))</f>
        <v/>
      </c>
    </row>
    <row r="6652">
      <c r="A6652" t="inlineStr">
        <is>
          <t>Q01L02</t>
        </is>
      </c>
      <c r="B6652" t="inlineStr">
        <is>
          <t>MATHEUS ANTONIO BANDIM MARIANO</t>
        </is>
      </c>
      <c r="C6652" t="n">
        <v>1</v>
      </c>
      <c r="D6652" t="inlineStr">
        <is>
          <t>IPCA</t>
        </is>
      </c>
      <c r="E6652" t="n">
        <v>0</v>
      </c>
      <c r="F6652" t="inlineStr">
        <is>
          <t>MENSAL</t>
        </is>
      </c>
      <c r="G6652" t="n">
        <v>46412</v>
      </c>
      <c r="H6652" t="n">
        <v>46412</v>
      </c>
      <c r="I6652" t="n">
        <v>45</v>
      </c>
      <c r="J6652" t="inlineStr">
        <is>
          <t>CARTEIRA</t>
        </is>
      </c>
      <c r="K6652" t="inlineStr">
        <is>
          <t>CONTRATO</t>
        </is>
      </c>
      <c r="L6652" t="n">
        <v>1665.21834</v>
      </c>
      <c r="M6652" t="inlineStr">
        <is>
          <t>Terra Luz Residencial</t>
        </is>
      </c>
      <c r="N6652" s="142">
        <f>DATE(YEAR(G6652),MONTH(G6652),1)</f>
        <v/>
      </c>
      <c r="O6652" s="132">
        <f>IF(G6652&gt;$K$3,"Futuro","Atraso")</f>
        <v/>
      </c>
      <c r="P6652">
        <f>12*(YEAR(G6652)-YEAR($K$3))+(MONTH(G6652)-MONTH($K$3))</f>
        <v/>
      </c>
      <c r="Q6652" s="366">
        <f>IF(M6652="IBIRAPITANGA FASE 3",IF(O6652="Atraso",L6652,L6652/(1+$I$2)^P6652),IF(O6652="Atraso",L6652,L6652/(1+$I$1)^P6652))</f>
        <v/>
      </c>
      <c r="R6652">
        <f>IF(O6652="Atraso",$K$3-G6652,0)</f>
        <v/>
      </c>
      <c r="S6652">
        <f>IF(R6652&lt;=15,"Até 15",IF(R6652&lt;=30,"Entre 15 e 30",IF(R6652&lt;=60,"Entre 30 e 60",IF(R6652&lt;=90,"Entre 60 e 90",IF(R6652&lt;=120,"Entre 90 e 120",IF(R6652&lt;=150,"Entre 120 e 150",IF(R6652&lt;=180,"Entre 150 e 180","Superior a 180")))))))</f>
        <v/>
      </c>
    </row>
    <row r="6653">
      <c r="A6653" t="inlineStr">
        <is>
          <t>Q01L02</t>
        </is>
      </c>
      <c r="B6653" t="inlineStr">
        <is>
          <t>MATHEUS ANTONIO BANDIM MARIANO</t>
        </is>
      </c>
      <c r="C6653" t="n">
        <v>1</v>
      </c>
      <c r="D6653" t="inlineStr">
        <is>
          <t>IPCA</t>
        </is>
      </c>
      <c r="E6653" t="n">
        <v>0</v>
      </c>
      <c r="F6653" t="inlineStr">
        <is>
          <t>MENSAL</t>
        </is>
      </c>
      <c r="G6653" t="n">
        <v>46443</v>
      </c>
      <c r="H6653" t="n">
        <v>46443</v>
      </c>
      <c r="I6653" t="n">
        <v>46</v>
      </c>
      <c r="J6653" t="inlineStr">
        <is>
          <t>CARTEIRA</t>
        </is>
      </c>
      <c r="K6653" t="inlineStr">
        <is>
          <t>CONTRATO</t>
        </is>
      </c>
      <c r="L6653" t="n">
        <v>1665.21834</v>
      </c>
      <c r="M6653" t="inlineStr">
        <is>
          <t>Terra Luz Residencial</t>
        </is>
      </c>
      <c r="N6653" s="142">
        <f>DATE(YEAR(G6653),MONTH(G6653),1)</f>
        <v/>
      </c>
      <c r="O6653" s="132">
        <f>IF(G6653&gt;$K$3,"Futuro","Atraso")</f>
        <v/>
      </c>
      <c r="P6653">
        <f>12*(YEAR(G6653)-YEAR($K$3))+(MONTH(G6653)-MONTH($K$3))</f>
        <v/>
      </c>
      <c r="Q6653" s="366">
        <f>IF(M6653="IBIRAPITANGA FASE 3",IF(O6653="Atraso",L6653,L6653/(1+$I$2)^P6653),IF(O6653="Atraso",L6653,L6653/(1+$I$1)^P6653))</f>
        <v/>
      </c>
      <c r="R6653">
        <f>IF(O6653="Atraso",$K$3-G6653,0)</f>
        <v/>
      </c>
      <c r="S6653">
        <f>IF(R6653&lt;=15,"Até 15",IF(R6653&lt;=30,"Entre 15 e 30",IF(R6653&lt;=60,"Entre 30 e 60",IF(R6653&lt;=90,"Entre 60 e 90",IF(R6653&lt;=120,"Entre 90 e 120",IF(R6653&lt;=150,"Entre 120 e 150",IF(R6653&lt;=180,"Entre 150 e 180","Superior a 180")))))))</f>
        <v/>
      </c>
    </row>
    <row r="6654">
      <c r="A6654" t="inlineStr">
        <is>
          <t>Q01L02</t>
        </is>
      </c>
      <c r="B6654" t="inlineStr">
        <is>
          <t>MATHEUS ANTONIO BANDIM MARIANO</t>
        </is>
      </c>
      <c r="C6654" t="n">
        <v>1</v>
      </c>
      <c r="D6654" t="inlineStr">
        <is>
          <t>IPCA</t>
        </is>
      </c>
      <c r="E6654" t="n">
        <v>0</v>
      </c>
      <c r="F6654" t="inlineStr">
        <is>
          <t>MENSAL</t>
        </is>
      </c>
      <c r="G6654" t="n">
        <v>46471</v>
      </c>
      <c r="H6654" t="n">
        <v>46471</v>
      </c>
      <c r="I6654" t="n">
        <v>47</v>
      </c>
      <c r="J6654" t="inlineStr">
        <is>
          <t>CARTEIRA</t>
        </is>
      </c>
      <c r="K6654" t="inlineStr">
        <is>
          <t>CONTRATO</t>
        </is>
      </c>
      <c r="L6654" t="n">
        <v>1665.21834</v>
      </c>
      <c r="M6654" t="inlineStr">
        <is>
          <t>Terra Luz Residencial</t>
        </is>
      </c>
      <c r="N6654" s="142">
        <f>DATE(YEAR(G6654),MONTH(G6654),1)</f>
        <v/>
      </c>
      <c r="O6654" s="132">
        <f>IF(G6654&gt;$K$3,"Futuro","Atraso")</f>
        <v/>
      </c>
      <c r="P6654">
        <f>12*(YEAR(G6654)-YEAR($K$3))+(MONTH(G6654)-MONTH($K$3))</f>
        <v/>
      </c>
      <c r="Q6654" s="366">
        <f>IF(M6654="IBIRAPITANGA FASE 3",IF(O6654="Atraso",L6654,L6654/(1+$I$2)^P6654),IF(O6654="Atraso",L6654,L6654/(1+$I$1)^P6654))</f>
        <v/>
      </c>
      <c r="R6654">
        <f>IF(O6654="Atraso",$K$3-G6654,0)</f>
        <v/>
      </c>
      <c r="S6654">
        <f>IF(R6654&lt;=15,"Até 15",IF(R6654&lt;=30,"Entre 15 e 30",IF(R6654&lt;=60,"Entre 30 e 60",IF(R6654&lt;=90,"Entre 60 e 90",IF(R6654&lt;=120,"Entre 90 e 120",IF(R6654&lt;=150,"Entre 120 e 150",IF(R6654&lt;=180,"Entre 150 e 180","Superior a 180")))))))</f>
        <v/>
      </c>
    </row>
    <row r="6655">
      <c r="A6655" t="inlineStr">
        <is>
          <t>Q01L02</t>
        </is>
      </c>
      <c r="B6655" t="inlineStr">
        <is>
          <t>MATHEUS ANTONIO BANDIM MARIANO</t>
        </is>
      </c>
      <c r="C6655" t="n">
        <v>1</v>
      </c>
      <c r="D6655" t="inlineStr">
        <is>
          <t>IPCA</t>
        </is>
      </c>
      <c r="E6655" t="n">
        <v>0</v>
      </c>
      <c r="F6655" t="inlineStr">
        <is>
          <t>MENSAL</t>
        </is>
      </c>
      <c r="G6655" t="n">
        <v>46502</v>
      </c>
      <c r="H6655" t="n">
        <v>46502</v>
      </c>
      <c r="I6655" t="n">
        <v>48</v>
      </c>
      <c r="J6655" t="inlineStr">
        <is>
          <t>CARTEIRA</t>
        </is>
      </c>
      <c r="K6655" t="inlineStr">
        <is>
          <t>CONTRATO</t>
        </is>
      </c>
      <c r="L6655" t="n">
        <v>1665.21834</v>
      </c>
      <c r="M6655" t="inlineStr">
        <is>
          <t>Terra Luz Residencial</t>
        </is>
      </c>
      <c r="N6655" s="142">
        <f>DATE(YEAR(G6655),MONTH(G6655),1)</f>
        <v/>
      </c>
      <c r="O6655" s="132">
        <f>IF(G6655&gt;$K$3,"Futuro","Atraso")</f>
        <v/>
      </c>
      <c r="P6655">
        <f>12*(YEAR(G6655)-YEAR($K$3))+(MONTH(G6655)-MONTH($K$3))</f>
        <v/>
      </c>
      <c r="Q6655" s="366">
        <f>IF(M6655="IBIRAPITANGA FASE 3",IF(O6655="Atraso",L6655,L6655/(1+$I$2)^P6655),IF(O6655="Atraso",L6655,L6655/(1+$I$1)^P6655))</f>
        <v/>
      </c>
      <c r="R6655">
        <f>IF(O6655="Atraso",$K$3-G6655,0)</f>
        <v/>
      </c>
      <c r="S6655">
        <f>IF(R6655&lt;=15,"Até 15",IF(R6655&lt;=30,"Entre 15 e 30",IF(R6655&lt;=60,"Entre 30 e 60",IF(R6655&lt;=90,"Entre 60 e 90",IF(R6655&lt;=120,"Entre 90 e 120",IF(R6655&lt;=150,"Entre 120 e 150",IF(R6655&lt;=180,"Entre 150 e 180","Superior a 180")))))))</f>
        <v/>
      </c>
    </row>
    <row r="6656">
      <c r="A6656" t="inlineStr">
        <is>
          <t>Q03L02</t>
        </is>
      </c>
      <c r="B6656" t="inlineStr">
        <is>
          <t>AUGUSTO CESAR PEREIRA DA ROCHA</t>
        </is>
      </c>
      <c r="C6656" t="n">
        <v>1</v>
      </c>
      <c r="D6656" t="inlineStr">
        <is>
          <t>IPCA</t>
        </is>
      </c>
      <c r="E6656" t="n">
        <v>0</v>
      </c>
      <c r="F6656" t="inlineStr">
        <is>
          <t>MENSAL</t>
        </is>
      </c>
      <c r="G6656" t="n">
        <v>45290</v>
      </c>
      <c r="H6656" t="n">
        <v>45290</v>
      </c>
      <c r="I6656" t="n">
        <v>2</v>
      </c>
      <c r="J6656" t="inlineStr">
        <is>
          <t>CARTEIRA</t>
        </is>
      </c>
      <c r="K6656" t="inlineStr">
        <is>
          <t>CONTRATO</t>
        </is>
      </c>
      <c r="L6656" t="n">
        <v>1254.538344</v>
      </c>
      <c r="M6656" t="inlineStr">
        <is>
          <t>Terra Luz Residencial</t>
        </is>
      </c>
      <c r="N6656" s="142">
        <f>DATE(YEAR(G6656),MONTH(G6656),1)</f>
        <v/>
      </c>
      <c r="O6656" s="132">
        <f>IF(G6656&gt;$K$3,"Futuro","Atraso")</f>
        <v/>
      </c>
      <c r="P6656">
        <f>12*(YEAR(G6656)-YEAR($K$3))+(MONTH(G6656)-MONTH($K$3))</f>
        <v/>
      </c>
      <c r="Q6656" s="366">
        <f>IF(M6656="IBIRAPITANGA FASE 3",IF(O6656="Atraso",L6656,L6656/(1+$I$2)^P6656),IF(O6656="Atraso",L6656,L6656/(1+$I$1)^P6656))</f>
        <v/>
      </c>
      <c r="R6656">
        <f>IF(O6656="Atraso",$K$3-G6656,0)</f>
        <v/>
      </c>
      <c r="S6656">
        <f>IF(R6656&lt;=15,"Até 15",IF(R6656&lt;=30,"Entre 15 e 30",IF(R6656&lt;=60,"Entre 30 e 60",IF(R6656&lt;=90,"Entre 60 e 90",IF(R6656&lt;=120,"Entre 90 e 120",IF(R6656&lt;=150,"Entre 120 e 150",IF(R6656&lt;=180,"Entre 150 e 180","Superior a 180")))))))</f>
        <v/>
      </c>
    </row>
    <row r="6657">
      <c r="A6657" t="inlineStr">
        <is>
          <t>Q03L02</t>
        </is>
      </c>
      <c r="B6657" t="inlineStr">
        <is>
          <t>AUGUSTO CESAR PEREIRA DA ROCHA</t>
        </is>
      </c>
      <c r="C6657" t="n">
        <v>1</v>
      </c>
      <c r="D6657" t="inlineStr">
        <is>
          <t>IPCA</t>
        </is>
      </c>
      <c r="E6657" t="n">
        <v>0</v>
      </c>
      <c r="F6657" t="inlineStr">
        <is>
          <t>MENSAL</t>
        </is>
      </c>
      <c r="G6657" t="n">
        <v>45321</v>
      </c>
      <c r="H6657" t="n">
        <v>45321</v>
      </c>
      <c r="I6657" t="n">
        <v>3</v>
      </c>
      <c r="J6657" t="inlineStr">
        <is>
          <t>CARTEIRA</t>
        </is>
      </c>
      <c r="K6657" t="inlineStr">
        <is>
          <t>CONTRATO</t>
        </is>
      </c>
      <c r="L6657" t="n">
        <v>1254.544206</v>
      </c>
      <c r="M6657" t="inlineStr">
        <is>
          <t>Terra Luz Residencial</t>
        </is>
      </c>
      <c r="N6657" s="142">
        <f>DATE(YEAR(G6657),MONTH(G6657),1)</f>
        <v/>
      </c>
      <c r="O6657" s="132">
        <f>IF(G6657&gt;$K$3,"Futuro","Atraso")</f>
        <v/>
      </c>
      <c r="P6657">
        <f>12*(YEAR(G6657)-YEAR($K$3))+(MONTH(G6657)-MONTH($K$3))</f>
        <v/>
      </c>
      <c r="Q6657" s="366">
        <f>IF(M6657="IBIRAPITANGA FASE 3",IF(O6657="Atraso",L6657,L6657/(1+$I$2)^P6657),IF(O6657="Atraso",L6657,L6657/(1+$I$1)^P6657))</f>
        <v/>
      </c>
      <c r="R6657">
        <f>IF(O6657="Atraso",$K$3-G6657,0)</f>
        <v/>
      </c>
      <c r="S6657">
        <f>IF(R6657&lt;=15,"Até 15",IF(R6657&lt;=30,"Entre 15 e 30",IF(R6657&lt;=60,"Entre 30 e 60",IF(R6657&lt;=90,"Entre 60 e 90",IF(R6657&lt;=120,"Entre 90 e 120",IF(R6657&lt;=150,"Entre 120 e 150",IF(R6657&lt;=180,"Entre 150 e 180","Superior a 180")))))))</f>
        <v/>
      </c>
    </row>
    <row r="6658">
      <c r="A6658" t="inlineStr">
        <is>
          <t>Q03L02</t>
        </is>
      </c>
      <c r="B6658" t="inlineStr">
        <is>
          <t>AUGUSTO CESAR PEREIRA DA ROCHA</t>
        </is>
      </c>
      <c r="C6658" t="n">
        <v>1</v>
      </c>
      <c r="D6658" t="inlineStr">
        <is>
          <t>IPCA</t>
        </is>
      </c>
      <c r="E6658" t="n">
        <v>0</v>
      </c>
      <c r="F6658" t="inlineStr">
        <is>
          <t>MENSAL</t>
        </is>
      </c>
      <c r="G6658" t="n">
        <v>45351</v>
      </c>
      <c r="H6658" t="n">
        <v>45351</v>
      </c>
      <c r="I6658" t="n">
        <v>4</v>
      </c>
      <c r="J6658" t="inlineStr">
        <is>
          <t>CARTEIRA</t>
        </is>
      </c>
      <c r="K6658" t="inlineStr">
        <is>
          <t>CONTRATO</t>
        </is>
      </c>
      <c r="L6658" t="n">
        <v>1254.544206</v>
      </c>
      <c r="M6658" t="inlineStr">
        <is>
          <t>Terra Luz Residencial</t>
        </is>
      </c>
      <c r="N6658" s="142">
        <f>DATE(YEAR(G6658),MONTH(G6658),1)</f>
        <v/>
      </c>
      <c r="O6658" s="132">
        <f>IF(G6658&gt;$K$3,"Futuro","Atraso")</f>
        <v/>
      </c>
      <c r="P6658">
        <f>12*(YEAR(G6658)-YEAR($K$3))+(MONTH(G6658)-MONTH($K$3))</f>
        <v/>
      </c>
      <c r="Q6658" s="366">
        <f>IF(M6658="IBIRAPITANGA FASE 3",IF(O6658="Atraso",L6658,L6658/(1+$I$2)^P6658),IF(O6658="Atraso",L6658,L6658/(1+$I$1)^P6658))</f>
        <v/>
      </c>
      <c r="R6658">
        <f>IF(O6658="Atraso",$K$3-G6658,0)</f>
        <v/>
      </c>
      <c r="S6658">
        <f>IF(R6658&lt;=15,"Até 15",IF(R6658&lt;=30,"Entre 15 e 30",IF(R6658&lt;=60,"Entre 30 e 60",IF(R6658&lt;=90,"Entre 60 e 90",IF(R6658&lt;=120,"Entre 90 e 120",IF(R6658&lt;=150,"Entre 120 e 150",IF(R6658&lt;=180,"Entre 150 e 180","Superior a 180")))))))</f>
        <v/>
      </c>
    </row>
    <row r="6659">
      <c r="A6659" t="inlineStr">
        <is>
          <t>Q03L02</t>
        </is>
      </c>
      <c r="B6659" t="inlineStr">
        <is>
          <t>AUGUSTO CESAR PEREIRA DA ROCHA</t>
        </is>
      </c>
      <c r="C6659" t="n">
        <v>1</v>
      </c>
      <c r="D6659" t="inlineStr">
        <is>
          <t>IPCA</t>
        </is>
      </c>
      <c r="E6659" t="n">
        <v>0</v>
      </c>
      <c r="F6659" t="inlineStr">
        <is>
          <t>MENSAL</t>
        </is>
      </c>
      <c r="G6659" t="n">
        <v>45381</v>
      </c>
      <c r="H6659" t="n">
        <v>45381</v>
      </c>
      <c r="I6659" t="n">
        <v>5</v>
      </c>
      <c r="J6659" t="inlineStr">
        <is>
          <t>CARTEIRA</t>
        </is>
      </c>
      <c r="K6659" t="inlineStr">
        <is>
          <t>CONTRATO</t>
        </is>
      </c>
      <c r="L6659" t="n">
        <v>1254.544206</v>
      </c>
      <c r="M6659" t="inlineStr">
        <is>
          <t>Terra Luz Residencial</t>
        </is>
      </c>
      <c r="N6659" s="142">
        <f>DATE(YEAR(G6659),MONTH(G6659),1)</f>
        <v/>
      </c>
      <c r="O6659" s="132">
        <f>IF(G6659&gt;$K$3,"Futuro","Atraso")</f>
        <v/>
      </c>
      <c r="P6659">
        <f>12*(YEAR(G6659)-YEAR($K$3))+(MONTH(G6659)-MONTH($K$3))</f>
        <v/>
      </c>
      <c r="Q6659" s="366">
        <f>IF(M6659="IBIRAPITANGA FASE 3",IF(O6659="Atraso",L6659,L6659/(1+$I$2)^P6659),IF(O6659="Atraso",L6659,L6659/(1+$I$1)^P6659))</f>
        <v/>
      </c>
      <c r="R6659">
        <f>IF(O6659="Atraso",$K$3-G6659,0)</f>
        <v/>
      </c>
      <c r="S6659">
        <f>IF(R6659&lt;=15,"Até 15",IF(R6659&lt;=30,"Entre 15 e 30",IF(R6659&lt;=60,"Entre 30 e 60",IF(R6659&lt;=90,"Entre 60 e 90",IF(R6659&lt;=120,"Entre 90 e 120",IF(R6659&lt;=150,"Entre 120 e 150",IF(R6659&lt;=180,"Entre 150 e 180","Superior a 180")))))))</f>
        <v/>
      </c>
    </row>
    <row r="6660">
      <c r="A6660" t="inlineStr">
        <is>
          <t>Q03L02</t>
        </is>
      </c>
      <c r="B6660" t="inlineStr">
        <is>
          <t>AUGUSTO CESAR PEREIRA DA ROCHA</t>
        </is>
      </c>
      <c r="C6660" t="n">
        <v>1</v>
      </c>
      <c r="D6660" t="inlineStr">
        <is>
          <t>IPCA</t>
        </is>
      </c>
      <c r="E6660" t="n">
        <v>0</v>
      </c>
      <c r="F6660" t="inlineStr">
        <is>
          <t>MENSAL</t>
        </is>
      </c>
      <c r="G6660" t="n">
        <v>45412</v>
      </c>
      <c r="H6660" t="n">
        <v>45412</v>
      </c>
      <c r="I6660" t="n">
        <v>6</v>
      </c>
      <c r="J6660" t="inlineStr">
        <is>
          <t>CARTEIRA</t>
        </is>
      </c>
      <c r="K6660" t="inlineStr">
        <is>
          <t>CONTRATO</t>
        </is>
      </c>
      <c r="L6660" t="n">
        <v>1254.544206</v>
      </c>
      <c r="M6660" t="inlineStr">
        <is>
          <t>Terra Luz Residencial</t>
        </is>
      </c>
      <c r="N6660" s="142">
        <f>DATE(YEAR(G6660),MONTH(G6660),1)</f>
        <v/>
      </c>
      <c r="O6660" s="132">
        <f>IF(G6660&gt;$K$3,"Futuro","Atraso")</f>
        <v/>
      </c>
      <c r="P6660">
        <f>12*(YEAR(G6660)-YEAR($K$3))+(MONTH(G6660)-MONTH($K$3))</f>
        <v/>
      </c>
      <c r="Q6660" s="366">
        <f>IF(M6660="IBIRAPITANGA FASE 3",IF(O6660="Atraso",L6660,L6660/(1+$I$2)^P6660),IF(O6660="Atraso",L6660,L6660/(1+$I$1)^P6660))</f>
        <v/>
      </c>
      <c r="R6660">
        <f>IF(O6660="Atraso",$K$3-G6660,0)</f>
        <v/>
      </c>
      <c r="S6660">
        <f>IF(R6660&lt;=15,"Até 15",IF(R6660&lt;=30,"Entre 15 e 30",IF(R6660&lt;=60,"Entre 30 e 60",IF(R6660&lt;=90,"Entre 60 e 90",IF(R6660&lt;=120,"Entre 90 e 120",IF(R6660&lt;=150,"Entre 120 e 150",IF(R6660&lt;=180,"Entre 150 e 180","Superior a 180")))))))</f>
        <v/>
      </c>
    </row>
    <row r="6661">
      <c r="A6661" t="inlineStr">
        <is>
          <t>Q03L02</t>
        </is>
      </c>
      <c r="B6661" t="inlineStr">
        <is>
          <t>AUGUSTO CESAR PEREIRA DA ROCHA</t>
        </is>
      </c>
      <c r="C6661" t="n">
        <v>1</v>
      </c>
      <c r="D6661" t="inlineStr">
        <is>
          <t>IPCA</t>
        </is>
      </c>
      <c r="E6661" t="n">
        <v>0</v>
      </c>
      <c r="F6661" t="inlineStr">
        <is>
          <t>MENSAL</t>
        </is>
      </c>
      <c r="G6661" t="n">
        <v>45442</v>
      </c>
      <c r="H6661" t="n">
        <v>45442</v>
      </c>
      <c r="I6661" t="n">
        <v>7</v>
      </c>
      <c r="J6661" t="inlineStr">
        <is>
          <t>CARTEIRA</t>
        </is>
      </c>
      <c r="K6661" t="inlineStr">
        <is>
          <t>CONTRATO</t>
        </is>
      </c>
      <c r="L6661" t="n">
        <v>1254.544206</v>
      </c>
      <c r="M6661" t="inlineStr">
        <is>
          <t>Terra Luz Residencial</t>
        </is>
      </c>
      <c r="N6661" s="142">
        <f>DATE(YEAR(G6661),MONTH(G6661),1)</f>
        <v/>
      </c>
      <c r="O6661" s="132">
        <f>IF(G6661&gt;$K$3,"Futuro","Atraso")</f>
        <v/>
      </c>
      <c r="P6661">
        <f>12*(YEAR(G6661)-YEAR($K$3))+(MONTH(G6661)-MONTH($K$3))</f>
        <v/>
      </c>
      <c r="Q6661" s="366">
        <f>IF(M6661="IBIRAPITANGA FASE 3",IF(O6661="Atraso",L6661,L6661/(1+$I$2)^P6661),IF(O6661="Atraso",L6661,L6661/(1+$I$1)^P6661))</f>
        <v/>
      </c>
      <c r="R6661">
        <f>IF(O6661="Atraso",$K$3-G6661,0)</f>
        <v/>
      </c>
      <c r="S6661">
        <f>IF(R6661&lt;=15,"Até 15",IF(R6661&lt;=30,"Entre 15 e 30",IF(R6661&lt;=60,"Entre 30 e 60",IF(R6661&lt;=90,"Entre 60 e 90",IF(R6661&lt;=120,"Entre 90 e 120",IF(R6661&lt;=150,"Entre 120 e 150",IF(R6661&lt;=180,"Entre 150 e 180","Superior a 180")))))))</f>
        <v/>
      </c>
    </row>
    <row r="6662">
      <c r="A6662" t="inlineStr">
        <is>
          <t>Q03L02</t>
        </is>
      </c>
      <c r="B6662" t="inlineStr">
        <is>
          <t>AUGUSTO CESAR PEREIRA DA ROCHA</t>
        </is>
      </c>
      <c r="C6662" t="n">
        <v>1</v>
      </c>
      <c r="D6662" t="inlineStr">
        <is>
          <t>IPCA</t>
        </is>
      </c>
      <c r="E6662" t="n">
        <v>0</v>
      </c>
      <c r="F6662" t="inlineStr">
        <is>
          <t>MENSAL</t>
        </is>
      </c>
      <c r="G6662" t="n">
        <v>45473</v>
      </c>
      <c r="H6662" t="n">
        <v>45473</v>
      </c>
      <c r="I6662" t="n">
        <v>8</v>
      </c>
      <c r="J6662" t="inlineStr">
        <is>
          <t>CARTEIRA</t>
        </is>
      </c>
      <c r="K6662" t="inlineStr">
        <is>
          <t>CONTRATO</t>
        </is>
      </c>
      <c r="L6662" t="n">
        <v>1227.47349</v>
      </c>
      <c r="M6662" t="inlineStr">
        <is>
          <t>Terra Luz Residencial</t>
        </is>
      </c>
      <c r="N6662" s="142">
        <f>DATE(YEAR(G6662),MONTH(G6662),1)</f>
        <v/>
      </c>
      <c r="O6662" s="132">
        <f>IF(G6662&gt;$K$3,"Futuro","Atraso")</f>
        <v/>
      </c>
      <c r="P6662">
        <f>12*(YEAR(G6662)-YEAR($K$3))+(MONTH(G6662)-MONTH($K$3))</f>
        <v/>
      </c>
      <c r="Q6662" s="366">
        <f>IF(M6662="IBIRAPITANGA FASE 3",IF(O6662="Atraso",L6662,L6662/(1+$I$2)^P6662),IF(O6662="Atraso",L6662,L6662/(1+$I$1)^P6662))</f>
        <v/>
      </c>
      <c r="R6662">
        <f>IF(O6662="Atraso",$K$3-G6662,0)</f>
        <v/>
      </c>
      <c r="S6662">
        <f>IF(R6662&lt;=15,"Até 15",IF(R6662&lt;=30,"Entre 15 e 30",IF(R6662&lt;=60,"Entre 30 e 60",IF(R6662&lt;=90,"Entre 60 e 90",IF(R6662&lt;=120,"Entre 90 e 120",IF(R6662&lt;=150,"Entre 120 e 150",IF(R6662&lt;=180,"Entre 150 e 180","Superior a 180")))))))</f>
        <v/>
      </c>
    </row>
    <row r="6663">
      <c r="A6663" t="inlineStr">
        <is>
          <t>Q03L02</t>
        </is>
      </c>
      <c r="B6663" t="inlineStr">
        <is>
          <t>AUGUSTO CESAR PEREIRA DA ROCHA</t>
        </is>
      </c>
      <c r="C6663" t="n">
        <v>1</v>
      </c>
      <c r="D6663" t="inlineStr">
        <is>
          <t>IPCA</t>
        </is>
      </c>
      <c r="E6663" t="n">
        <v>0</v>
      </c>
      <c r="F6663" t="inlineStr">
        <is>
          <t>MENSAL</t>
        </is>
      </c>
      <c r="G6663" t="n">
        <v>45503</v>
      </c>
      <c r="H6663" t="n">
        <v>45503</v>
      </c>
      <c r="I6663" t="n">
        <v>9</v>
      </c>
      <c r="J6663" t="inlineStr">
        <is>
          <t>CARTEIRA</t>
        </is>
      </c>
      <c r="K6663" t="inlineStr">
        <is>
          <t>CONTRATO</t>
        </is>
      </c>
      <c r="L6663" t="n">
        <v>1227.47349</v>
      </c>
      <c r="M6663" t="inlineStr">
        <is>
          <t>Terra Luz Residencial</t>
        </is>
      </c>
      <c r="N6663" s="142">
        <f>DATE(YEAR(G6663),MONTH(G6663),1)</f>
        <v/>
      </c>
      <c r="O6663" s="132">
        <f>IF(G6663&gt;$K$3,"Futuro","Atraso")</f>
        <v/>
      </c>
      <c r="P6663">
        <f>12*(YEAR(G6663)-YEAR($K$3))+(MONTH(G6663)-MONTH($K$3))</f>
        <v/>
      </c>
      <c r="Q6663" s="366">
        <f>IF(M6663="IBIRAPITANGA FASE 3",IF(O6663="Atraso",L6663,L6663/(1+$I$2)^P6663),IF(O6663="Atraso",L6663,L6663/(1+$I$1)^P6663))</f>
        <v/>
      </c>
      <c r="R6663">
        <f>IF(O6663="Atraso",$K$3-G6663,0)</f>
        <v/>
      </c>
      <c r="S6663">
        <f>IF(R6663&lt;=15,"Até 15",IF(R6663&lt;=30,"Entre 15 e 30",IF(R6663&lt;=60,"Entre 30 e 60",IF(R6663&lt;=90,"Entre 60 e 90",IF(R6663&lt;=120,"Entre 90 e 120",IF(R6663&lt;=150,"Entre 120 e 150",IF(R6663&lt;=180,"Entre 150 e 180","Superior a 180")))))))</f>
        <v/>
      </c>
    </row>
    <row r="6664">
      <c r="A6664" t="inlineStr">
        <is>
          <t>Q03L02</t>
        </is>
      </c>
      <c r="B6664" t="inlineStr">
        <is>
          <t>AUGUSTO CESAR PEREIRA DA ROCHA</t>
        </is>
      </c>
      <c r="C6664" t="n">
        <v>1</v>
      </c>
      <c r="D6664" t="inlineStr">
        <is>
          <t>IPCA</t>
        </is>
      </c>
      <c r="E6664" t="n">
        <v>0</v>
      </c>
      <c r="F6664" t="inlineStr">
        <is>
          <t>MENSAL</t>
        </is>
      </c>
      <c r="G6664" t="n">
        <v>45534</v>
      </c>
      <c r="H6664" t="n">
        <v>45534</v>
      </c>
      <c r="I6664" t="n">
        <v>10</v>
      </c>
      <c r="J6664" t="inlineStr">
        <is>
          <t>CARTEIRA</t>
        </is>
      </c>
      <c r="K6664" t="inlineStr">
        <is>
          <t>CONTRATO</t>
        </is>
      </c>
      <c r="L6664" t="n">
        <v>1227.47349</v>
      </c>
      <c r="M6664" t="inlineStr">
        <is>
          <t>Terra Luz Residencial</t>
        </is>
      </c>
      <c r="N6664" s="142">
        <f>DATE(YEAR(G6664),MONTH(G6664),1)</f>
        <v/>
      </c>
      <c r="O6664" s="132">
        <f>IF(G6664&gt;$K$3,"Futuro","Atraso")</f>
        <v/>
      </c>
      <c r="P6664">
        <f>12*(YEAR(G6664)-YEAR($K$3))+(MONTH(G6664)-MONTH($K$3))</f>
        <v/>
      </c>
      <c r="Q6664" s="366">
        <f>IF(M6664="IBIRAPITANGA FASE 3",IF(O6664="Atraso",L6664,L6664/(1+$I$2)^P6664),IF(O6664="Atraso",L6664,L6664/(1+$I$1)^P6664))</f>
        <v/>
      </c>
      <c r="R6664">
        <f>IF(O6664="Atraso",$K$3-G6664,0)</f>
        <v/>
      </c>
      <c r="S6664">
        <f>IF(R6664&lt;=15,"Até 15",IF(R6664&lt;=30,"Entre 15 e 30",IF(R6664&lt;=60,"Entre 30 e 60",IF(R6664&lt;=90,"Entre 60 e 90",IF(R6664&lt;=120,"Entre 90 e 120",IF(R6664&lt;=150,"Entre 120 e 150",IF(R6664&lt;=180,"Entre 150 e 180","Superior a 180")))))))</f>
        <v/>
      </c>
    </row>
    <row r="6665">
      <c r="A6665" t="inlineStr">
        <is>
          <t>Q03L02</t>
        </is>
      </c>
      <c r="B6665" t="inlineStr">
        <is>
          <t>AUGUSTO CESAR PEREIRA DA ROCHA</t>
        </is>
      </c>
      <c r="C6665" t="n">
        <v>1</v>
      </c>
      <c r="D6665" t="inlineStr">
        <is>
          <t>IPCA</t>
        </is>
      </c>
      <c r="E6665" t="n">
        <v>0</v>
      </c>
      <c r="F6665" t="inlineStr">
        <is>
          <t>MENSAL</t>
        </is>
      </c>
      <c r="G6665" t="n">
        <v>45565</v>
      </c>
      <c r="H6665" t="n">
        <v>45565</v>
      </c>
      <c r="I6665" t="n">
        <v>11</v>
      </c>
      <c r="J6665" t="inlineStr">
        <is>
          <t>CARTEIRA</t>
        </is>
      </c>
      <c r="K6665" t="inlineStr">
        <is>
          <t>CONTRATO</t>
        </is>
      </c>
      <c r="L6665" t="n">
        <v>1227.47349</v>
      </c>
      <c r="M6665" t="inlineStr">
        <is>
          <t>Terra Luz Residencial</t>
        </is>
      </c>
      <c r="N6665" s="142">
        <f>DATE(YEAR(G6665),MONTH(G6665),1)</f>
        <v/>
      </c>
      <c r="O6665" s="132">
        <f>IF(G6665&gt;$K$3,"Futuro","Atraso")</f>
        <v/>
      </c>
      <c r="P6665">
        <f>12*(YEAR(G6665)-YEAR($K$3))+(MONTH(G6665)-MONTH($K$3))</f>
        <v/>
      </c>
      <c r="Q6665" s="366">
        <f>IF(M6665="IBIRAPITANGA FASE 3",IF(O6665="Atraso",L6665,L6665/(1+$I$2)^P6665),IF(O6665="Atraso",L6665,L6665/(1+$I$1)^P6665))</f>
        <v/>
      </c>
      <c r="R6665">
        <f>IF(O6665="Atraso",$K$3-G6665,0)</f>
        <v/>
      </c>
      <c r="S6665">
        <f>IF(R6665&lt;=15,"Até 15",IF(R6665&lt;=30,"Entre 15 e 30",IF(R6665&lt;=60,"Entre 30 e 60",IF(R6665&lt;=90,"Entre 60 e 90",IF(R6665&lt;=120,"Entre 90 e 120",IF(R6665&lt;=150,"Entre 120 e 150",IF(R6665&lt;=180,"Entre 150 e 180","Superior a 180")))))))</f>
        <v/>
      </c>
    </row>
    <row r="6666">
      <c r="A6666" t="inlineStr">
        <is>
          <t>Q03L02</t>
        </is>
      </c>
      <c r="B6666" t="inlineStr">
        <is>
          <t>AUGUSTO CESAR PEREIRA DA ROCHA</t>
        </is>
      </c>
      <c r="C6666" t="n">
        <v>1</v>
      </c>
      <c r="D6666" t="inlineStr">
        <is>
          <t>IPCA</t>
        </is>
      </c>
      <c r="E6666" t="n">
        <v>0</v>
      </c>
      <c r="F6666" t="inlineStr">
        <is>
          <t>MENSAL</t>
        </is>
      </c>
      <c r="G6666" t="n">
        <v>45595</v>
      </c>
      <c r="H6666" t="n">
        <v>45595</v>
      </c>
      <c r="I6666" t="n">
        <v>12</v>
      </c>
      <c r="J6666" t="inlineStr">
        <is>
          <t>CARTEIRA</t>
        </is>
      </c>
      <c r="K6666" t="inlineStr">
        <is>
          <t>CONTRATO</t>
        </is>
      </c>
      <c r="L6666" t="n">
        <v>1227.47349</v>
      </c>
      <c r="M6666" t="inlineStr">
        <is>
          <t>Terra Luz Residencial</t>
        </is>
      </c>
      <c r="N6666" s="142">
        <f>DATE(YEAR(G6666),MONTH(G6666),1)</f>
        <v/>
      </c>
      <c r="O6666" s="132">
        <f>IF(G6666&gt;$K$3,"Futuro","Atraso")</f>
        <v/>
      </c>
      <c r="P6666">
        <f>12*(YEAR(G6666)-YEAR($K$3))+(MONTH(G6666)-MONTH($K$3))</f>
        <v/>
      </c>
      <c r="Q6666" s="366">
        <f>IF(M6666="IBIRAPITANGA FASE 3",IF(O6666="Atraso",L6666,L6666/(1+$I$2)^P6666),IF(O6666="Atraso",L6666,L6666/(1+$I$1)^P6666))</f>
        <v/>
      </c>
      <c r="R6666">
        <f>IF(O6666="Atraso",$K$3-G6666,0)</f>
        <v/>
      </c>
      <c r="S6666">
        <f>IF(R6666&lt;=15,"Até 15",IF(R6666&lt;=30,"Entre 15 e 30",IF(R6666&lt;=60,"Entre 30 e 60",IF(R6666&lt;=90,"Entre 60 e 90",IF(R6666&lt;=120,"Entre 90 e 120",IF(R6666&lt;=150,"Entre 120 e 150",IF(R6666&lt;=180,"Entre 150 e 180","Superior a 180")))))))</f>
        <v/>
      </c>
    </row>
    <row r="6667">
      <c r="A6667" t="inlineStr">
        <is>
          <t>Q03L02</t>
        </is>
      </c>
      <c r="B6667" t="inlineStr">
        <is>
          <t>AUGUSTO CESAR PEREIRA DA ROCHA</t>
        </is>
      </c>
      <c r="C6667" t="n">
        <v>1</v>
      </c>
      <c r="D6667" t="inlineStr">
        <is>
          <t>IPCA</t>
        </is>
      </c>
      <c r="E6667" t="n">
        <v>0</v>
      </c>
      <c r="F6667" t="inlineStr">
        <is>
          <t>MENSAL</t>
        </is>
      </c>
      <c r="G6667" t="n">
        <v>45626</v>
      </c>
      <c r="H6667" t="n">
        <v>45626</v>
      </c>
      <c r="I6667" t="n">
        <v>13</v>
      </c>
      <c r="J6667" t="inlineStr">
        <is>
          <t>CARTEIRA</t>
        </is>
      </c>
      <c r="K6667" t="inlineStr">
        <is>
          <t>CONTRATO</t>
        </is>
      </c>
      <c r="L6667" t="n">
        <v>1227.47349</v>
      </c>
      <c r="M6667" t="inlineStr">
        <is>
          <t>Terra Luz Residencial</t>
        </is>
      </c>
      <c r="N6667" s="142">
        <f>DATE(YEAR(G6667),MONTH(G6667),1)</f>
        <v/>
      </c>
      <c r="O6667" s="132">
        <f>IF(G6667&gt;$K$3,"Futuro","Atraso")</f>
        <v/>
      </c>
      <c r="P6667">
        <f>12*(YEAR(G6667)-YEAR($K$3))+(MONTH(G6667)-MONTH($K$3))</f>
        <v/>
      </c>
      <c r="Q6667" s="366">
        <f>IF(M6667="IBIRAPITANGA FASE 3",IF(O6667="Atraso",L6667,L6667/(1+$I$2)^P6667),IF(O6667="Atraso",L6667,L6667/(1+$I$1)^P6667))</f>
        <v/>
      </c>
      <c r="R6667">
        <f>IF(O6667="Atraso",$K$3-G6667,0)</f>
        <v/>
      </c>
      <c r="S6667">
        <f>IF(R6667&lt;=15,"Até 15",IF(R6667&lt;=30,"Entre 15 e 30",IF(R6667&lt;=60,"Entre 30 e 60",IF(R6667&lt;=90,"Entre 60 e 90",IF(R6667&lt;=120,"Entre 90 e 120",IF(R6667&lt;=150,"Entre 120 e 150",IF(R6667&lt;=180,"Entre 150 e 180","Superior a 180")))))))</f>
        <v/>
      </c>
    </row>
    <row r="6668">
      <c r="A6668" t="inlineStr">
        <is>
          <t>Q03L02</t>
        </is>
      </c>
      <c r="B6668" t="inlineStr">
        <is>
          <t>AUGUSTO CESAR PEREIRA DA ROCHA</t>
        </is>
      </c>
      <c r="C6668" t="n">
        <v>1</v>
      </c>
      <c r="D6668" t="inlineStr">
        <is>
          <t>IPCA</t>
        </is>
      </c>
      <c r="E6668" t="n">
        <v>0</v>
      </c>
      <c r="F6668" t="inlineStr">
        <is>
          <t>MENSAL</t>
        </is>
      </c>
      <c r="G6668" t="n">
        <v>45656</v>
      </c>
      <c r="H6668" t="n">
        <v>45656</v>
      </c>
      <c r="I6668" t="n">
        <v>14</v>
      </c>
      <c r="J6668" t="inlineStr">
        <is>
          <t>CARTEIRA</t>
        </is>
      </c>
      <c r="K6668" t="inlineStr">
        <is>
          <t>CONTRATO</t>
        </is>
      </c>
      <c r="L6668" t="n">
        <v>1227.47349</v>
      </c>
      <c r="M6668" t="inlineStr">
        <is>
          <t>Terra Luz Residencial</t>
        </is>
      </c>
      <c r="N6668" s="142">
        <f>DATE(YEAR(G6668),MONTH(G6668),1)</f>
        <v/>
      </c>
      <c r="O6668" s="132">
        <f>IF(G6668&gt;$K$3,"Futuro","Atraso")</f>
        <v/>
      </c>
      <c r="P6668">
        <f>12*(YEAR(G6668)-YEAR($K$3))+(MONTH(G6668)-MONTH($K$3))</f>
        <v/>
      </c>
      <c r="Q6668" s="366">
        <f>IF(M6668="IBIRAPITANGA FASE 3",IF(O6668="Atraso",L6668,L6668/(1+$I$2)^P6668),IF(O6668="Atraso",L6668,L6668/(1+$I$1)^P6668))</f>
        <v/>
      </c>
      <c r="R6668">
        <f>IF(O6668="Atraso",$K$3-G6668,0)</f>
        <v/>
      </c>
      <c r="S6668">
        <f>IF(R6668&lt;=15,"Até 15",IF(R6668&lt;=30,"Entre 15 e 30",IF(R6668&lt;=60,"Entre 30 e 60",IF(R6668&lt;=90,"Entre 60 e 90",IF(R6668&lt;=120,"Entre 90 e 120",IF(R6668&lt;=150,"Entre 120 e 150",IF(R6668&lt;=180,"Entre 150 e 180","Superior a 180")))))))</f>
        <v/>
      </c>
    </row>
    <row r="6669">
      <c r="A6669" t="inlineStr">
        <is>
          <t>Q03L02</t>
        </is>
      </c>
      <c r="B6669" t="inlineStr">
        <is>
          <t>AUGUSTO CESAR PEREIRA DA ROCHA</t>
        </is>
      </c>
      <c r="C6669" t="n">
        <v>1</v>
      </c>
      <c r="D6669" t="inlineStr">
        <is>
          <t>IPCA</t>
        </is>
      </c>
      <c r="E6669" t="n">
        <v>0</v>
      </c>
      <c r="F6669" t="inlineStr">
        <is>
          <t>MENSAL</t>
        </is>
      </c>
      <c r="G6669" t="n">
        <v>45687</v>
      </c>
      <c r="H6669" t="n">
        <v>45687</v>
      </c>
      <c r="I6669" t="n">
        <v>15</v>
      </c>
      <c r="J6669" t="inlineStr">
        <is>
          <t>CARTEIRA</t>
        </is>
      </c>
      <c r="K6669" t="inlineStr">
        <is>
          <t>CONTRATO</t>
        </is>
      </c>
      <c r="L6669" t="n">
        <v>1227.47349</v>
      </c>
      <c r="M6669" t="inlineStr">
        <is>
          <t>Terra Luz Residencial</t>
        </is>
      </c>
      <c r="N6669" s="142">
        <f>DATE(YEAR(G6669),MONTH(G6669),1)</f>
        <v/>
      </c>
      <c r="O6669" s="132">
        <f>IF(G6669&gt;$K$3,"Futuro","Atraso")</f>
        <v/>
      </c>
      <c r="P6669">
        <f>12*(YEAR(G6669)-YEAR($K$3))+(MONTH(G6669)-MONTH($K$3))</f>
        <v/>
      </c>
      <c r="Q6669" s="366">
        <f>IF(M6669="IBIRAPITANGA FASE 3",IF(O6669="Atraso",L6669,L6669/(1+$I$2)^P6669),IF(O6669="Atraso",L6669,L6669/(1+$I$1)^P6669))</f>
        <v/>
      </c>
      <c r="R6669">
        <f>IF(O6669="Atraso",$K$3-G6669,0)</f>
        <v/>
      </c>
      <c r="S6669">
        <f>IF(R6669&lt;=15,"Até 15",IF(R6669&lt;=30,"Entre 15 e 30",IF(R6669&lt;=60,"Entre 30 e 60",IF(R6669&lt;=90,"Entre 60 e 90",IF(R6669&lt;=120,"Entre 90 e 120",IF(R6669&lt;=150,"Entre 120 e 150",IF(R6669&lt;=180,"Entre 150 e 180","Superior a 180")))))))</f>
        <v/>
      </c>
    </row>
    <row r="6670">
      <c r="A6670" t="inlineStr">
        <is>
          <t>Q03L02</t>
        </is>
      </c>
      <c r="B6670" t="inlineStr">
        <is>
          <t>AUGUSTO CESAR PEREIRA DA ROCHA</t>
        </is>
      </c>
      <c r="C6670" t="n">
        <v>1</v>
      </c>
      <c r="D6670" t="inlineStr">
        <is>
          <t>IPCA</t>
        </is>
      </c>
      <c r="E6670" t="n">
        <v>0</v>
      </c>
      <c r="F6670" t="inlineStr">
        <is>
          <t>MENSAL</t>
        </is>
      </c>
      <c r="G6670" t="n">
        <v>45716</v>
      </c>
      <c r="H6670" t="n">
        <v>45716</v>
      </c>
      <c r="I6670" t="n">
        <v>16</v>
      </c>
      <c r="J6670" t="inlineStr">
        <is>
          <t>CARTEIRA</t>
        </is>
      </c>
      <c r="K6670" t="inlineStr">
        <is>
          <t>CONTRATO</t>
        </is>
      </c>
      <c r="L6670" t="n">
        <v>1227.47349</v>
      </c>
      <c r="M6670" t="inlineStr">
        <is>
          <t>Terra Luz Residencial</t>
        </is>
      </c>
      <c r="N6670" s="142">
        <f>DATE(YEAR(G6670),MONTH(G6670),1)</f>
        <v/>
      </c>
      <c r="O6670" s="132">
        <f>IF(G6670&gt;$K$3,"Futuro","Atraso")</f>
        <v/>
      </c>
      <c r="P6670">
        <f>12*(YEAR(G6670)-YEAR($K$3))+(MONTH(G6670)-MONTH($K$3))</f>
        <v/>
      </c>
      <c r="Q6670" s="366">
        <f>IF(M6670="IBIRAPITANGA FASE 3",IF(O6670="Atraso",L6670,L6670/(1+$I$2)^P6670),IF(O6670="Atraso",L6670,L6670/(1+$I$1)^P6670))</f>
        <v/>
      </c>
      <c r="R6670">
        <f>IF(O6670="Atraso",$K$3-G6670,0)</f>
        <v/>
      </c>
      <c r="S6670">
        <f>IF(R6670&lt;=15,"Até 15",IF(R6670&lt;=30,"Entre 15 e 30",IF(R6670&lt;=60,"Entre 30 e 60",IF(R6670&lt;=90,"Entre 60 e 90",IF(R6670&lt;=120,"Entre 90 e 120",IF(R6670&lt;=150,"Entre 120 e 150",IF(R6670&lt;=180,"Entre 150 e 180","Superior a 180")))))))</f>
        <v/>
      </c>
    </row>
    <row r="6671">
      <c r="A6671" t="inlineStr">
        <is>
          <t>Q03L02</t>
        </is>
      </c>
      <c r="B6671" t="inlineStr">
        <is>
          <t>AUGUSTO CESAR PEREIRA DA ROCHA</t>
        </is>
      </c>
      <c r="C6671" t="n">
        <v>1</v>
      </c>
      <c r="D6671" t="inlineStr">
        <is>
          <t>IPCA</t>
        </is>
      </c>
      <c r="E6671" t="n">
        <v>0</v>
      </c>
      <c r="F6671" t="inlineStr">
        <is>
          <t>MENSAL</t>
        </is>
      </c>
      <c r="G6671" t="n">
        <v>45746</v>
      </c>
      <c r="H6671" t="n">
        <v>45746</v>
      </c>
      <c r="I6671" t="n">
        <v>17</v>
      </c>
      <c r="J6671" t="inlineStr">
        <is>
          <t>CARTEIRA</t>
        </is>
      </c>
      <c r="K6671" t="inlineStr">
        <is>
          <t>CONTRATO</t>
        </is>
      </c>
      <c r="L6671" t="n">
        <v>1227.47349</v>
      </c>
      <c r="M6671" t="inlineStr">
        <is>
          <t>Terra Luz Residencial</t>
        </is>
      </c>
      <c r="N6671" s="142">
        <f>DATE(YEAR(G6671),MONTH(G6671),1)</f>
        <v/>
      </c>
      <c r="O6671" s="132">
        <f>IF(G6671&gt;$K$3,"Futuro","Atraso")</f>
        <v/>
      </c>
      <c r="P6671">
        <f>12*(YEAR(G6671)-YEAR($K$3))+(MONTH(G6671)-MONTH($K$3))</f>
        <v/>
      </c>
      <c r="Q6671" s="366">
        <f>IF(M6671="IBIRAPITANGA FASE 3",IF(O6671="Atraso",L6671,L6671/(1+$I$2)^P6671),IF(O6671="Atraso",L6671,L6671/(1+$I$1)^P6671))</f>
        <v/>
      </c>
      <c r="R6671">
        <f>IF(O6671="Atraso",$K$3-G6671,0)</f>
        <v/>
      </c>
      <c r="S6671">
        <f>IF(R6671&lt;=15,"Até 15",IF(R6671&lt;=30,"Entre 15 e 30",IF(R6671&lt;=60,"Entre 30 e 60",IF(R6671&lt;=90,"Entre 60 e 90",IF(R6671&lt;=120,"Entre 90 e 120",IF(R6671&lt;=150,"Entre 120 e 150",IF(R6671&lt;=180,"Entre 150 e 180","Superior a 180")))))))</f>
        <v/>
      </c>
    </row>
    <row r="6672">
      <c r="A6672" t="inlineStr">
        <is>
          <t>Q03L02</t>
        </is>
      </c>
      <c r="B6672" t="inlineStr">
        <is>
          <t>AUGUSTO CESAR PEREIRA DA ROCHA</t>
        </is>
      </c>
      <c r="C6672" t="n">
        <v>1</v>
      </c>
      <c r="D6672" t="inlineStr">
        <is>
          <t>IPCA</t>
        </is>
      </c>
      <c r="E6672" t="n">
        <v>0</v>
      </c>
      <c r="F6672" t="inlineStr">
        <is>
          <t>MENSAL</t>
        </is>
      </c>
      <c r="G6672" t="n">
        <v>45777</v>
      </c>
      <c r="H6672" t="n">
        <v>45777</v>
      </c>
      <c r="I6672" t="n">
        <v>18</v>
      </c>
      <c r="J6672" t="inlineStr">
        <is>
          <t>CARTEIRA</t>
        </is>
      </c>
      <c r="K6672" t="inlineStr">
        <is>
          <t>CONTRATO</t>
        </is>
      </c>
      <c r="L6672" t="n">
        <v>1227.47349</v>
      </c>
      <c r="M6672" t="inlineStr">
        <is>
          <t>Terra Luz Residencial</t>
        </is>
      </c>
      <c r="N6672" s="142">
        <f>DATE(YEAR(G6672),MONTH(G6672),1)</f>
        <v/>
      </c>
      <c r="O6672" s="132">
        <f>IF(G6672&gt;$K$3,"Futuro","Atraso")</f>
        <v/>
      </c>
      <c r="P6672">
        <f>12*(YEAR(G6672)-YEAR($K$3))+(MONTH(G6672)-MONTH($K$3))</f>
        <v/>
      </c>
      <c r="Q6672" s="366">
        <f>IF(M6672="IBIRAPITANGA FASE 3",IF(O6672="Atraso",L6672,L6672/(1+$I$2)^P6672),IF(O6672="Atraso",L6672,L6672/(1+$I$1)^P6672))</f>
        <v/>
      </c>
      <c r="R6672">
        <f>IF(O6672="Atraso",$K$3-G6672,0)</f>
        <v/>
      </c>
      <c r="S6672">
        <f>IF(R6672&lt;=15,"Até 15",IF(R6672&lt;=30,"Entre 15 e 30",IF(R6672&lt;=60,"Entre 30 e 60",IF(R6672&lt;=90,"Entre 60 e 90",IF(R6672&lt;=120,"Entre 90 e 120",IF(R6672&lt;=150,"Entre 120 e 150",IF(R6672&lt;=180,"Entre 150 e 180","Superior a 180")))))))</f>
        <v/>
      </c>
    </row>
    <row r="6673">
      <c r="A6673" t="inlineStr">
        <is>
          <t>Q03L02</t>
        </is>
      </c>
      <c r="B6673" t="inlineStr">
        <is>
          <t>AUGUSTO CESAR PEREIRA DA ROCHA</t>
        </is>
      </c>
      <c r="C6673" t="n">
        <v>1</v>
      </c>
      <c r="D6673" t="inlineStr">
        <is>
          <t>IPCA</t>
        </is>
      </c>
      <c r="E6673" t="n">
        <v>0</v>
      </c>
      <c r="F6673" t="inlineStr">
        <is>
          <t>MENSAL</t>
        </is>
      </c>
      <c r="G6673" t="n">
        <v>45807</v>
      </c>
      <c r="H6673" t="n">
        <v>45807</v>
      </c>
      <c r="I6673" t="n">
        <v>19</v>
      </c>
      <c r="J6673" t="inlineStr">
        <is>
          <t>CARTEIRA</t>
        </is>
      </c>
      <c r="K6673" t="inlineStr">
        <is>
          <t>CONTRATO</t>
        </is>
      </c>
      <c r="L6673" t="n">
        <v>1227.47349</v>
      </c>
      <c r="M6673" t="inlineStr">
        <is>
          <t>Terra Luz Residencial</t>
        </is>
      </c>
      <c r="N6673" s="142">
        <f>DATE(YEAR(G6673),MONTH(G6673),1)</f>
        <v/>
      </c>
      <c r="O6673" s="132">
        <f>IF(G6673&gt;$K$3,"Futuro","Atraso")</f>
        <v/>
      </c>
      <c r="P6673">
        <f>12*(YEAR(G6673)-YEAR($K$3))+(MONTH(G6673)-MONTH($K$3))</f>
        <v/>
      </c>
      <c r="Q6673" s="366">
        <f>IF(M6673="IBIRAPITANGA FASE 3",IF(O6673="Atraso",L6673,L6673/(1+$I$2)^P6673),IF(O6673="Atraso",L6673,L6673/(1+$I$1)^P6673))</f>
        <v/>
      </c>
      <c r="R6673">
        <f>IF(O6673="Atraso",$K$3-G6673,0)</f>
        <v/>
      </c>
      <c r="S6673">
        <f>IF(R6673&lt;=15,"Até 15",IF(R6673&lt;=30,"Entre 15 e 30",IF(R6673&lt;=60,"Entre 30 e 60",IF(R6673&lt;=90,"Entre 60 e 90",IF(R6673&lt;=120,"Entre 90 e 120",IF(R6673&lt;=150,"Entre 120 e 150",IF(R6673&lt;=180,"Entre 150 e 180","Superior a 180")))))))</f>
        <v/>
      </c>
    </row>
    <row r="6674">
      <c r="A6674" t="inlineStr">
        <is>
          <t>Q03L02</t>
        </is>
      </c>
      <c r="B6674" t="inlineStr">
        <is>
          <t>AUGUSTO CESAR PEREIRA DA ROCHA</t>
        </is>
      </c>
      <c r="C6674" t="n">
        <v>1</v>
      </c>
      <c r="D6674" t="inlineStr">
        <is>
          <t>IPCA</t>
        </is>
      </c>
      <c r="E6674" t="n">
        <v>0</v>
      </c>
      <c r="F6674" t="inlineStr">
        <is>
          <t>MENSAL</t>
        </is>
      </c>
      <c r="G6674" t="n">
        <v>45838</v>
      </c>
      <c r="H6674" t="n">
        <v>45838</v>
      </c>
      <c r="I6674" t="n">
        <v>20</v>
      </c>
      <c r="J6674" t="inlineStr">
        <is>
          <t>CARTEIRA</t>
        </is>
      </c>
      <c r="K6674" t="inlineStr">
        <is>
          <t>CONTRATO</t>
        </is>
      </c>
      <c r="L6674" t="n">
        <v>1227.47349</v>
      </c>
      <c r="M6674" t="inlineStr">
        <is>
          <t>Terra Luz Residencial</t>
        </is>
      </c>
      <c r="N6674" s="142">
        <f>DATE(YEAR(G6674),MONTH(G6674),1)</f>
        <v/>
      </c>
      <c r="O6674" s="132">
        <f>IF(G6674&gt;$K$3,"Futuro","Atraso")</f>
        <v/>
      </c>
      <c r="P6674">
        <f>12*(YEAR(G6674)-YEAR($K$3))+(MONTH(G6674)-MONTH($K$3))</f>
        <v/>
      </c>
      <c r="Q6674" s="366">
        <f>IF(M6674="IBIRAPITANGA FASE 3",IF(O6674="Atraso",L6674,L6674/(1+$I$2)^P6674),IF(O6674="Atraso",L6674,L6674/(1+$I$1)^P6674))</f>
        <v/>
      </c>
      <c r="R6674">
        <f>IF(O6674="Atraso",$K$3-G6674,0)</f>
        <v/>
      </c>
      <c r="S6674">
        <f>IF(R6674&lt;=15,"Até 15",IF(R6674&lt;=30,"Entre 15 e 30",IF(R6674&lt;=60,"Entre 30 e 60",IF(R6674&lt;=90,"Entre 60 e 90",IF(R6674&lt;=120,"Entre 90 e 120",IF(R6674&lt;=150,"Entre 120 e 150",IF(R6674&lt;=180,"Entre 150 e 180","Superior a 180")))))))</f>
        <v/>
      </c>
    </row>
    <row r="6675">
      <c r="A6675" t="inlineStr">
        <is>
          <t>Q03L02</t>
        </is>
      </c>
      <c r="B6675" t="inlineStr">
        <is>
          <t>AUGUSTO CESAR PEREIRA DA ROCHA</t>
        </is>
      </c>
      <c r="C6675" t="n">
        <v>1</v>
      </c>
      <c r="D6675" t="inlineStr">
        <is>
          <t>IPCA</t>
        </is>
      </c>
      <c r="E6675" t="n">
        <v>0</v>
      </c>
      <c r="F6675" t="inlineStr">
        <is>
          <t>MENSAL</t>
        </is>
      </c>
      <c r="G6675" t="n">
        <v>45868</v>
      </c>
      <c r="H6675" t="n">
        <v>45868</v>
      </c>
      <c r="I6675" t="n">
        <v>21</v>
      </c>
      <c r="J6675" t="inlineStr">
        <is>
          <t>CARTEIRA</t>
        </is>
      </c>
      <c r="K6675" t="inlineStr">
        <is>
          <t>CONTRATO</t>
        </is>
      </c>
      <c r="L6675" t="n">
        <v>1227.47349</v>
      </c>
      <c r="M6675" t="inlineStr">
        <is>
          <t>Terra Luz Residencial</t>
        </is>
      </c>
      <c r="N6675" s="142">
        <f>DATE(YEAR(G6675),MONTH(G6675),1)</f>
        <v/>
      </c>
      <c r="O6675" s="132">
        <f>IF(G6675&gt;$K$3,"Futuro","Atraso")</f>
        <v/>
      </c>
      <c r="P6675">
        <f>12*(YEAR(G6675)-YEAR($K$3))+(MONTH(G6675)-MONTH($K$3))</f>
        <v/>
      </c>
      <c r="Q6675" s="366">
        <f>IF(M6675="IBIRAPITANGA FASE 3",IF(O6675="Atraso",L6675,L6675/(1+$I$2)^P6675),IF(O6675="Atraso",L6675,L6675/(1+$I$1)^P6675))</f>
        <v/>
      </c>
      <c r="R6675">
        <f>IF(O6675="Atraso",$K$3-G6675,0)</f>
        <v/>
      </c>
      <c r="S6675">
        <f>IF(R6675&lt;=15,"Até 15",IF(R6675&lt;=30,"Entre 15 e 30",IF(R6675&lt;=60,"Entre 30 e 60",IF(R6675&lt;=90,"Entre 60 e 90",IF(R6675&lt;=120,"Entre 90 e 120",IF(R6675&lt;=150,"Entre 120 e 150",IF(R6675&lt;=180,"Entre 150 e 180","Superior a 180")))))))</f>
        <v/>
      </c>
    </row>
    <row r="6676">
      <c r="A6676" t="inlineStr">
        <is>
          <t>Q03L02</t>
        </is>
      </c>
      <c r="B6676" t="inlineStr">
        <is>
          <t>AUGUSTO CESAR PEREIRA DA ROCHA</t>
        </is>
      </c>
      <c r="C6676" t="n">
        <v>1</v>
      </c>
      <c r="D6676" t="inlineStr">
        <is>
          <t>IPCA</t>
        </is>
      </c>
      <c r="E6676" t="n">
        <v>0</v>
      </c>
      <c r="F6676" t="inlineStr">
        <is>
          <t>MENSAL</t>
        </is>
      </c>
      <c r="G6676" t="n">
        <v>45899</v>
      </c>
      <c r="H6676" t="n">
        <v>45899</v>
      </c>
      <c r="I6676" t="n">
        <v>22</v>
      </c>
      <c r="J6676" t="inlineStr">
        <is>
          <t>CARTEIRA</t>
        </is>
      </c>
      <c r="K6676" t="inlineStr">
        <is>
          <t>CONTRATO</t>
        </is>
      </c>
      <c r="L6676" t="n">
        <v>1227.47349</v>
      </c>
      <c r="M6676" t="inlineStr">
        <is>
          <t>Terra Luz Residencial</t>
        </is>
      </c>
      <c r="N6676" s="142">
        <f>DATE(YEAR(G6676),MONTH(G6676),1)</f>
        <v/>
      </c>
      <c r="O6676" s="132">
        <f>IF(G6676&gt;$K$3,"Futuro","Atraso")</f>
        <v/>
      </c>
      <c r="P6676">
        <f>12*(YEAR(G6676)-YEAR($K$3))+(MONTH(G6676)-MONTH($K$3))</f>
        <v/>
      </c>
      <c r="Q6676" s="366">
        <f>IF(M6676="IBIRAPITANGA FASE 3",IF(O6676="Atraso",L6676,L6676/(1+$I$2)^P6676),IF(O6676="Atraso",L6676,L6676/(1+$I$1)^P6676))</f>
        <v/>
      </c>
      <c r="R6676">
        <f>IF(O6676="Atraso",$K$3-G6676,0)</f>
        <v/>
      </c>
      <c r="S6676">
        <f>IF(R6676&lt;=15,"Até 15",IF(R6676&lt;=30,"Entre 15 e 30",IF(R6676&lt;=60,"Entre 30 e 60",IF(R6676&lt;=90,"Entre 60 e 90",IF(R6676&lt;=120,"Entre 90 e 120",IF(R6676&lt;=150,"Entre 120 e 150",IF(R6676&lt;=180,"Entre 150 e 180","Superior a 180")))))))</f>
        <v/>
      </c>
    </row>
    <row r="6677">
      <c r="A6677" t="inlineStr">
        <is>
          <t>Q03L02</t>
        </is>
      </c>
      <c r="B6677" t="inlineStr">
        <is>
          <t>AUGUSTO CESAR PEREIRA DA ROCHA</t>
        </is>
      </c>
      <c r="C6677" t="n">
        <v>1</v>
      </c>
      <c r="D6677" t="inlineStr">
        <is>
          <t>IPCA</t>
        </is>
      </c>
      <c r="E6677" t="n">
        <v>0</v>
      </c>
      <c r="F6677" t="inlineStr">
        <is>
          <t>MENSAL</t>
        </is>
      </c>
      <c r="G6677" t="n">
        <v>45930</v>
      </c>
      <c r="H6677" t="n">
        <v>45930</v>
      </c>
      <c r="I6677" t="n">
        <v>23</v>
      </c>
      <c r="J6677" t="inlineStr">
        <is>
          <t>CARTEIRA</t>
        </is>
      </c>
      <c r="K6677" t="inlineStr">
        <is>
          <t>CONTRATO</t>
        </is>
      </c>
      <c r="L6677" t="n">
        <v>1227.47349</v>
      </c>
      <c r="M6677" t="inlineStr">
        <is>
          <t>Terra Luz Residencial</t>
        </is>
      </c>
      <c r="N6677" s="142">
        <f>DATE(YEAR(G6677),MONTH(G6677),1)</f>
        <v/>
      </c>
      <c r="O6677" s="132">
        <f>IF(G6677&gt;$K$3,"Futuro","Atraso")</f>
        <v/>
      </c>
      <c r="P6677">
        <f>12*(YEAR(G6677)-YEAR($K$3))+(MONTH(G6677)-MONTH($K$3))</f>
        <v/>
      </c>
      <c r="Q6677" s="366">
        <f>IF(M6677="IBIRAPITANGA FASE 3",IF(O6677="Atraso",L6677,L6677/(1+$I$2)^P6677),IF(O6677="Atraso",L6677,L6677/(1+$I$1)^P6677))</f>
        <v/>
      </c>
      <c r="R6677">
        <f>IF(O6677="Atraso",$K$3-G6677,0)</f>
        <v/>
      </c>
      <c r="S6677">
        <f>IF(R6677&lt;=15,"Até 15",IF(R6677&lt;=30,"Entre 15 e 30",IF(R6677&lt;=60,"Entre 30 e 60",IF(R6677&lt;=90,"Entre 60 e 90",IF(R6677&lt;=120,"Entre 90 e 120",IF(R6677&lt;=150,"Entre 120 e 150",IF(R6677&lt;=180,"Entre 150 e 180","Superior a 180")))))))</f>
        <v/>
      </c>
    </row>
    <row r="6678">
      <c r="A6678" t="inlineStr">
        <is>
          <t>Q03L02</t>
        </is>
      </c>
      <c r="B6678" t="inlineStr">
        <is>
          <t>AUGUSTO CESAR PEREIRA DA ROCHA</t>
        </is>
      </c>
      <c r="C6678" t="n">
        <v>1</v>
      </c>
      <c r="D6678" t="inlineStr">
        <is>
          <t>IPCA</t>
        </is>
      </c>
      <c r="E6678" t="n">
        <v>0</v>
      </c>
      <c r="F6678" t="inlineStr">
        <is>
          <t>MENSAL</t>
        </is>
      </c>
      <c r="G6678" t="n">
        <v>45960</v>
      </c>
      <c r="H6678" t="n">
        <v>45960</v>
      </c>
      <c r="I6678" t="n">
        <v>24</v>
      </c>
      <c r="J6678" t="inlineStr">
        <is>
          <t>CARTEIRA</t>
        </is>
      </c>
      <c r="K6678" t="inlineStr">
        <is>
          <t>CONTRATO</t>
        </is>
      </c>
      <c r="L6678" t="n">
        <v>1227.47349</v>
      </c>
      <c r="M6678" t="inlineStr">
        <is>
          <t>Terra Luz Residencial</t>
        </is>
      </c>
      <c r="N6678" s="142">
        <f>DATE(YEAR(G6678),MONTH(G6678),1)</f>
        <v/>
      </c>
      <c r="O6678" s="132">
        <f>IF(G6678&gt;$K$3,"Futuro","Atraso")</f>
        <v/>
      </c>
      <c r="P6678">
        <f>12*(YEAR(G6678)-YEAR($K$3))+(MONTH(G6678)-MONTH($K$3))</f>
        <v/>
      </c>
      <c r="Q6678" s="366">
        <f>IF(M6678="IBIRAPITANGA FASE 3",IF(O6678="Atraso",L6678,L6678/(1+$I$2)^P6678),IF(O6678="Atraso",L6678,L6678/(1+$I$1)^P6678))</f>
        <v/>
      </c>
      <c r="R6678">
        <f>IF(O6678="Atraso",$K$3-G6678,0)</f>
        <v/>
      </c>
      <c r="S6678">
        <f>IF(R6678&lt;=15,"Até 15",IF(R6678&lt;=30,"Entre 15 e 30",IF(R6678&lt;=60,"Entre 30 e 60",IF(R6678&lt;=90,"Entre 60 e 90",IF(R6678&lt;=120,"Entre 90 e 120",IF(R6678&lt;=150,"Entre 120 e 150",IF(R6678&lt;=180,"Entre 150 e 180","Superior a 180")))))))</f>
        <v/>
      </c>
    </row>
    <row r="6679">
      <c r="A6679" t="inlineStr">
        <is>
          <t>Q03L02</t>
        </is>
      </c>
      <c r="B6679" t="inlineStr">
        <is>
          <t>AUGUSTO CESAR PEREIRA DA ROCHA</t>
        </is>
      </c>
      <c r="C6679" t="n">
        <v>1</v>
      </c>
      <c r="D6679" t="inlineStr">
        <is>
          <t>IPCA</t>
        </is>
      </c>
      <c r="E6679" t="n">
        <v>0</v>
      </c>
      <c r="F6679" t="inlineStr">
        <is>
          <t>MENSAL</t>
        </is>
      </c>
      <c r="G6679" t="n">
        <v>45991</v>
      </c>
      <c r="H6679" t="n">
        <v>45991</v>
      </c>
      <c r="I6679" t="n">
        <v>25</v>
      </c>
      <c r="J6679" t="inlineStr">
        <is>
          <t>CARTEIRA</t>
        </is>
      </c>
      <c r="K6679" t="inlineStr">
        <is>
          <t>CONTRATO</t>
        </is>
      </c>
      <c r="L6679" t="n">
        <v>1227.47349</v>
      </c>
      <c r="M6679" t="inlineStr">
        <is>
          <t>Terra Luz Residencial</t>
        </is>
      </c>
      <c r="N6679" s="142">
        <f>DATE(YEAR(G6679),MONTH(G6679),1)</f>
        <v/>
      </c>
      <c r="O6679" s="132">
        <f>IF(G6679&gt;$K$3,"Futuro","Atraso")</f>
        <v/>
      </c>
      <c r="P6679">
        <f>12*(YEAR(G6679)-YEAR($K$3))+(MONTH(G6679)-MONTH($K$3))</f>
        <v/>
      </c>
      <c r="Q6679" s="366">
        <f>IF(M6679="IBIRAPITANGA FASE 3",IF(O6679="Atraso",L6679,L6679/(1+$I$2)^P6679),IF(O6679="Atraso",L6679,L6679/(1+$I$1)^P6679))</f>
        <v/>
      </c>
      <c r="R6679">
        <f>IF(O6679="Atraso",$K$3-G6679,0)</f>
        <v/>
      </c>
      <c r="S6679">
        <f>IF(R6679&lt;=15,"Até 15",IF(R6679&lt;=30,"Entre 15 e 30",IF(R6679&lt;=60,"Entre 30 e 60",IF(R6679&lt;=90,"Entre 60 e 90",IF(R6679&lt;=120,"Entre 90 e 120",IF(R6679&lt;=150,"Entre 120 e 150",IF(R6679&lt;=180,"Entre 150 e 180","Superior a 180")))))))</f>
        <v/>
      </c>
    </row>
    <row r="6680">
      <c r="A6680" t="inlineStr">
        <is>
          <t>Q03L02</t>
        </is>
      </c>
      <c r="B6680" t="inlineStr">
        <is>
          <t>AUGUSTO CESAR PEREIRA DA ROCHA</t>
        </is>
      </c>
      <c r="C6680" t="n">
        <v>1</v>
      </c>
      <c r="D6680" t="inlineStr">
        <is>
          <t>IPCA</t>
        </is>
      </c>
      <c r="E6680" t="n">
        <v>0</v>
      </c>
      <c r="F6680" t="inlineStr">
        <is>
          <t>MENSAL</t>
        </is>
      </c>
      <c r="G6680" t="n">
        <v>46021</v>
      </c>
      <c r="H6680" t="n">
        <v>46021</v>
      </c>
      <c r="I6680" t="n">
        <v>26</v>
      </c>
      <c r="J6680" t="inlineStr">
        <is>
          <t>CARTEIRA</t>
        </is>
      </c>
      <c r="K6680" t="inlineStr">
        <is>
          <t>CONTRATO</t>
        </is>
      </c>
      <c r="L6680" t="n">
        <v>1227.47349</v>
      </c>
      <c r="M6680" t="inlineStr">
        <is>
          <t>Terra Luz Residencial</t>
        </is>
      </c>
      <c r="N6680" s="142">
        <f>DATE(YEAR(G6680),MONTH(G6680),1)</f>
        <v/>
      </c>
      <c r="O6680" s="132">
        <f>IF(G6680&gt;$K$3,"Futuro","Atraso")</f>
        <v/>
      </c>
      <c r="P6680">
        <f>12*(YEAR(G6680)-YEAR($K$3))+(MONTH(G6680)-MONTH($K$3))</f>
        <v/>
      </c>
      <c r="Q6680" s="366">
        <f>IF(M6680="IBIRAPITANGA FASE 3",IF(O6680="Atraso",L6680,L6680/(1+$I$2)^P6680),IF(O6680="Atraso",L6680,L6680/(1+$I$1)^P6680))</f>
        <v/>
      </c>
      <c r="R6680">
        <f>IF(O6680="Atraso",$K$3-G6680,0)</f>
        <v/>
      </c>
      <c r="S6680">
        <f>IF(R6680&lt;=15,"Até 15",IF(R6680&lt;=30,"Entre 15 e 30",IF(R6680&lt;=60,"Entre 30 e 60",IF(R6680&lt;=90,"Entre 60 e 90",IF(R6680&lt;=120,"Entre 90 e 120",IF(R6680&lt;=150,"Entre 120 e 150",IF(R6680&lt;=180,"Entre 150 e 180","Superior a 180")))))))</f>
        <v/>
      </c>
    </row>
    <row r="6681">
      <c r="A6681" t="inlineStr">
        <is>
          <t>Q03L02</t>
        </is>
      </c>
      <c r="B6681" t="inlineStr">
        <is>
          <t>AUGUSTO CESAR PEREIRA DA ROCHA</t>
        </is>
      </c>
      <c r="C6681" t="n">
        <v>1</v>
      </c>
      <c r="D6681" t="inlineStr">
        <is>
          <t>IPCA</t>
        </is>
      </c>
      <c r="E6681" t="n">
        <v>0</v>
      </c>
      <c r="F6681" t="inlineStr">
        <is>
          <t>MENSAL</t>
        </is>
      </c>
      <c r="G6681" t="n">
        <v>46052</v>
      </c>
      <c r="H6681" t="n">
        <v>46052</v>
      </c>
      <c r="I6681" t="n">
        <v>27</v>
      </c>
      <c r="J6681" t="inlineStr">
        <is>
          <t>CARTEIRA</t>
        </is>
      </c>
      <c r="K6681" t="inlineStr">
        <is>
          <t>CONTRATO</t>
        </is>
      </c>
      <c r="L6681" t="n">
        <v>1227.47349</v>
      </c>
      <c r="M6681" t="inlineStr">
        <is>
          <t>Terra Luz Residencial</t>
        </is>
      </c>
      <c r="N6681" s="142">
        <f>DATE(YEAR(G6681),MONTH(G6681),1)</f>
        <v/>
      </c>
      <c r="O6681" s="132">
        <f>IF(G6681&gt;$K$3,"Futuro","Atraso")</f>
        <v/>
      </c>
      <c r="P6681">
        <f>12*(YEAR(G6681)-YEAR($K$3))+(MONTH(G6681)-MONTH($K$3))</f>
        <v/>
      </c>
      <c r="Q6681" s="366">
        <f>IF(M6681="IBIRAPITANGA FASE 3",IF(O6681="Atraso",L6681,L6681/(1+$I$2)^P6681),IF(O6681="Atraso",L6681,L6681/(1+$I$1)^P6681))</f>
        <v/>
      </c>
      <c r="R6681">
        <f>IF(O6681="Atraso",$K$3-G6681,0)</f>
        <v/>
      </c>
      <c r="S6681">
        <f>IF(R6681&lt;=15,"Até 15",IF(R6681&lt;=30,"Entre 15 e 30",IF(R6681&lt;=60,"Entre 30 e 60",IF(R6681&lt;=90,"Entre 60 e 90",IF(R6681&lt;=120,"Entre 90 e 120",IF(R6681&lt;=150,"Entre 120 e 150",IF(R6681&lt;=180,"Entre 150 e 180","Superior a 180")))))))</f>
        <v/>
      </c>
    </row>
    <row r="6682">
      <c r="A6682" t="inlineStr">
        <is>
          <t>Q03L02</t>
        </is>
      </c>
      <c r="B6682" t="inlineStr">
        <is>
          <t>AUGUSTO CESAR PEREIRA DA ROCHA</t>
        </is>
      </c>
      <c r="C6682" t="n">
        <v>1</v>
      </c>
      <c r="D6682" t="inlineStr">
        <is>
          <t>IPCA</t>
        </is>
      </c>
      <c r="E6682" t="n">
        <v>0</v>
      </c>
      <c r="F6682" t="inlineStr">
        <is>
          <t>MENSAL</t>
        </is>
      </c>
      <c r="G6682" t="n">
        <v>46081</v>
      </c>
      <c r="H6682" t="n">
        <v>46081</v>
      </c>
      <c r="I6682" t="n">
        <v>28</v>
      </c>
      <c r="J6682" t="inlineStr">
        <is>
          <t>CARTEIRA</t>
        </is>
      </c>
      <c r="K6682" t="inlineStr">
        <is>
          <t>CONTRATO</t>
        </is>
      </c>
      <c r="L6682" t="n">
        <v>1227.47349</v>
      </c>
      <c r="M6682" t="inlineStr">
        <is>
          <t>Terra Luz Residencial</t>
        </is>
      </c>
      <c r="N6682" s="142">
        <f>DATE(YEAR(G6682),MONTH(G6682),1)</f>
        <v/>
      </c>
      <c r="O6682" s="132">
        <f>IF(G6682&gt;$K$3,"Futuro","Atraso")</f>
        <v/>
      </c>
      <c r="P6682">
        <f>12*(YEAR(G6682)-YEAR($K$3))+(MONTH(G6682)-MONTH($K$3))</f>
        <v/>
      </c>
      <c r="Q6682" s="366">
        <f>IF(M6682="IBIRAPITANGA FASE 3",IF(O6682="Atraso",L6682,L6682/(1+$I$2)^P6682),IF(O6682="Atraso",L6682,L6682/(1+$I$1)^P6682))</f>
        <v/>
      </c>
      <c r="R6682">
        <f>IF(O6682="Atraso",$K$3-G6682,0)</f>
        <v/>
      </c>
      <c r="S6682">
        <f>IF(R6682&lt;=15,"Até 15",IF(R6682&lt;=30,"Entre 15 e 30",IF(R6682&lt;=60,"Entre 30 e 60",IF(R6682&lt;=90,"Entre 60 e 90",IF(R6682&lt;=120,"Entre 90 e 120",IF(R6682&lt;=150,"Entre 120 e 150",IF(R6682&lt;=180,"Entre 150 e 180","Superior a 180")))))))</f>
        <v/>
      </c>
    </row>
    <row r="6683">
      <c r="A6683" t="inlineStr">
        <is>
          <t>Q03L02</t>
        </is>
      </c>
      <c r="B6683" t="inlineStr">
        <is>
          <t>AUGUSTO CESAR PEREIRA DA ROCHA</t>
        </is>
      </c>
      <c r="C6683" t="n">
        <v>1</v>
      </c>
      <c r="D6683" t="inlineStr">
        <is>
          <t>IPCA</t>
        </is>
      </c>
      <c r="E6683" t="n">
        <v>0</v>
      </c>
      <c r="F6683" t="inlineStr">
        <is>
          <t>MENSAL</t>
        </is>
      </c>
      <c r="G6683" t="n">
        <v>46111</v>
      </c>
      <c r="H6683" t="n">
        <v>46111</v>
      </c>
      <c r="I6683" t="n">
        <v>29</v>
      </c>
      <c r="J6683" t="inlineStr">
        <is>
          <t>CARTEIRA</t>
        </is>
      </c>
      <c r="K6683" t="inlineStr">
        <is>
          <t>CONTRATO</t>
        </is>
      </c>
      <c r="L6683" t="n">
        <v>1227.47349</v>
      </c>
      <c r="M6683" t="inlineStr">
        <is>
          <t>Terra Luz Residencial</t>
        </is>
      </c>
      <c r="N6683" s="142">
        <f>DATE(YEAR(G6683),MONTH(G6683),1)</f>
        <v/>
      </c>
      <c r="O6683" s="132">
        <f>IF(G6683&gt;$K$3,"Futuro","Atraso")</f>
        <v/>
      </c>
      <c r="P6683">
        <f>12*(YEAR(G6683)-YEAR($K$3))+(MONTH(G6683)-MONTH($K$3))</f>
        <v/>
      </c>
      <c r="Q6683" s="366">
        <f>IF(M6683="IBIRAPITANGA FASE 3",IF(O6683="Atraso",L6683,L6683/(1+$I$2)^P6683),IF(O6683="Atraso",L6683,L6683/(1+$I$1)^P6683))</f>
        <v/>
      </c>
      <c r="R6683">
        <f>IF(O6683="Atraso",$K$3-G6683,0)</f>
        <v/>
      </c>
      <c r="S6683">
        <f>IF(R6683&lt;=15,"Até 15",IF(R6683&lt;=30,"Entre 15 e 30",IF(R6683&lt;=60,"Entre 30 e 60",IF(R6683&lt;=90,"Entre 60 e 90",IF(R6683&lt;=120,"Entre 90 e 120",IF(R6683&lt;=150,"Entre 120 e 150",IF(R6683&lt;=180,"Entre 150 e 180","Superior a 180")))))))</f>
        <v/>
      </c>
    </row>
    <row r="6684">
      <c r="A6684" t="inlineStr">
        <is>
          <t>Q03L02</t>
        </is>
      </c>
      <c r="B6684" t="inlineStr">
        <is>
          <t>AUGUSTO CESAR PEREIRA DA ROCHA</t>
        </is>
      </c>
      <c r="C6684" t="n">
        <v>1</v>
      </c>
      <c r="D6684" t="inlineStr">
        <is>
          <t>IPCA</t>
        </is>
      </c>
      <c r="E6684" t="n">
        <v>0</v>
      </c>
      <c r="F6684" t="inlineStr">
        <is>
          <t>MENSAL</t>
        </is>
      </c>
      <c r="G6684" t="n">
        <v>46142</v>
      </c>
      <c r="H6684" t="n">
        <v>46142</v>
      </c>
      <c r="I6684" t="n">
        <v>30</v>
      </c>
      <c r="J6684" t="inlineStr">
        <is>
          <t>CARTEIRA</t>
        </is>
      </c>
      <c r="K6684" t="inlineStr">
        <is>
          <t>CONTRATO</t>
        </is>
      </c>
      <c r="L6684" t="n">
        <v>1227.47349</v>
      </c>
      <c r="M6684" t="inlineStr">
        <is>
          <t>Terra Luz Residencial</t>
        </is>
      </c>
      <c r="N6684" s="142">
        <f>DATE(YEAR(G6684),MONTH(G6684),1)</f>
        <v/>
      </c>
      <c r="O6684" s="132">
        <f>IF(G6684&gt;$K$3,"Futuro","Atraso")</f>
        <v/>
      </c>
      <c r="P6684">
        <f>12*(YEAR(G6684)-YEAR($K$3))+(MONTH(G6684)-MONTH($K$3))</f>
        <v/>
      </c>
      <c r="Q6684" s="366">
        <f>IF(M6684="IBIRAPITANGA FASE 3",IF(O6684="Atraso",L6684,L6684/(1+$I$2)^P6684),IF(O6684="Atraso",L6684,L6684/(1+$I$1)^P6684))</f>
        <v/>
      </c>
      <c r="R6684">
        <f>IF(O6684="Atraso",$K$3-G6684,0)</f>
        <v/>
      </c>
      <c r="S6684">
        <f>IF(R6684&lt;=15,"Até 15",IF(R6684&lt;=30,"Entre 15 e 30",IF(R6684&lt;=60,"Entre 30 e 60",IF(R6684&lt;=90,"Entre 60 e 90",IF(R6684&lt;=120,"Entre 90 e 120",IF(R6684&lt;=150,"Entre 120 e 150",IF(R6684&lt;=180,"Entre 150 e 180","Superior a 180")))))))</f>
        <v/>
      </c>
    </row>
    <row r="6685">
      <c r="A6685" t="inlineStr">
        <is>
          <t>Q03L02</t>
        </is>
      </c>
      <c r="B6685" t="inlineStr">
        <is>
          <t>AUGUSTO CESAR PEREIRA DA ROCHA</t>
        </is>
      </c>
      <c r="C6685" t="n">
        <v>1</v>
      </c>
      <c r="D6685" t="inlineStr">
        <is>
          <t>IPCA</t>
        </is>
      </c>
      <c r="E6685" t="n">
        <v>0</v>
      </c>
      <c r="F6685" t="inlineStr">
        <is>
          <t>MENSAL</t>
        </is>
      </c>
      <c r="G6685" t="n">
        <v>46172</v>
      </c>
      <c r="H6685" t="n">
        <v>46172</v>
      </c>
      <c r="I6685" t="n">
        <v>31</v>
      </c>
      <c r="J6685" t="inlineStr">
        <is>
          <t>CARTEIRA</t>
        </is>
      </c>
      <c r="K6685" t="inlineStr">
        <is>
          <t>CONTRATO</t>
        </is>
      </c>
      <c r="L6685" t="n">
        <v>1227.47349</v>
      </c>
      <c r="M6685" t="inlineStr">
        <is>
          <t>Terra Luz Residencial</t>
        </is>
      </c>
      <c r="N6685" s="142">
        <f>DATE(YEAR(G6685),MONTH(G6685),1)</f>
        <v/>
      </c>
      <c r="O6685" s="132">
        <f>IF(G6685&gt;$K$3,"Futuro","Atraso")</f>
        <v/>
      </c>
      <c r="P6685">
        <f>12*(YEAR(G6685)-YEAR($K$3))+(MONTH(G6685)-MONTH($K$3))</f>
        <v/>
      </c>
      <c r="Q6685" s="366">
        <f>IF(M6685="IBIRAPITANGA FASE 3",IF(O6685="Atraso",L6685,L6685/(1+$I$2)^P6685),IF(O6685="Atraso",L6685,L6685/(1+$I$1)^P6685))</f>
        <v/>
      </c>
      <c r="R6685">
        <f>IF(O6685="Atraso",$K$3-G6685,0)</f>
        <v/>
      </c>
      <c r="S6685">
        <f>IF(R6685&lt;=15,"Até 15",IF(R6685&lt;=30,"Entre 15 e 30",IF(R6685&lt;=60,"Entre 30 e 60",IF(R6685&lt;=90,"Entre 60 e 90",IF(R6685&lt;=120,"Entre 90 e 120",IF(R6685&lt;=150,"Entre 120 e 150",IF(R6685&lt;=180,"Entre 150 e 180","Superior a 180")))))))</f>
        <v/>
      </c>
    </row>
    <row r="6686">
      <c r="A6686" t="inlineStr">
        <is>
          <t>Q03L02</t>
        </is>
      </c>
      <c r="B6686" t="inlineStr">
        <is>
          <t>AUGUSTO CESAR PEREIRA DA ROCHA</t>
        </is>
      </c>
      <c r="C6686" t="n">
        <v>1</v>
      </c>
      <c r="D6686" t="inlineStr">
        <is>
          <t>IPCA</t>
        </is>
      </c>
      <c r="E6686" t="n">
        <v>0</v>
      </c>
      <c r="F6686" t="inlineStr">
        <is>
          <t>MENSAL</t>
        </is>
      </c>
      <c r="G6686" t="n">
        <v>46203</v>
      </c>
      <c r="H6686" t="n">
        <v>46203</v>
      </c>
      <c r="I6686" t="n">
        <v>32</v>
      </c>
      <c r="J6686" t="inlineStr">
        <is>
          <t>CARTEIRA</t>
        </is>
      </c>
      <c r="K6686" t="inlineStr">
        <is>
          <t>CONTRATO</t>
        </is>
      </c>
      <c r="L6686" t="n">
        <v>1227.47349</v>
      </c>
      <c r="M6686" t="inlineStr">
        <is>
          <t>Terra Luz Residencial</t>
        </is>
      </c>
      <c r="N6686" s="142">
        <f>DATE(YEAR(G6686),MONTH(G6686),1)</f>
        <v/>
      </c>
      <c r="O6686" s="132">
        <f>IF(G6686&gt;$K$3,"Futuro","Atraso")</f>
        <v/>
      </c>
      <c r="P6686">
        <f>12*(YEAR(G6686)-YEAR($K$3))+(MONTH(G6686)-MONTH($K$3))</f>
        <v/>
      </c>
      <c r="Q6686" s="366">
        <f>IF(M6686="IBIRAPITANGA FASE 3",IF(O6686="Atraso",L6686,L6686/(1+$I$2)^P6686),IF(O6686="Atraso",L6686,L6686/(1+$I$1)^P6686))</f>
        <v/>
      </c>
      <c r="R6686">
        <f>IF(O6686="Atraso",$K$3-G6686,0)</f>
        <v/>
      </c>
      <c r="S6686">
        <f>IF(R6686&lt;=15,"Até 15",IF(R6686&lt;=30,"Entre 15 e 30",IF(R6686&lt;=60,"Entre 30 e 60",IF(R6686&lt;=90,"Entre 60 e 90",IF(R6686&lt;=120,"Entre 90 e 120",IF(R6686&lt;=150,"Entre 120 e 150",IF(R6686&lt;=180,"Entre 150 e 180","Superior a 180")))))))</f>
        <v/>
      </c>
    </row>
    <row r="6687">
      <c r="A6687" t="inlineStr">
        <is>
          <t>Q03L02</t>
        </is>
      </c>
      <c r="B6687" t="inlineStr">
        <is>
          <t>AUGUSTO CESAR PEREIRA DA ROCHA</t>
        </is>
      </c>
      <c r="C6687" t="n">
        <v>1</v>
      </c>
      <c r="D6687" t="inlineStr">
        <is>
          <t>IPCA</t>
        </is>
      </c>
      <c r="E6687" t="n">
        <v>0</v>
      </c>
      <c r="F6687" t="inlineStr">
        <is>
          <t>MENSAL</t>
        </is>
      </c>
      <c r="G6687" t="n">
        <v>46233</v>
      </c>
      <c r="H6687" t="n">
        <v>46233</v>
      </c>
      <c r="I6687" t="n">
        <v>33</v>
      </c>
      <c r="J6687" t="inlineStr">
        <is>
          <t>CARTEIRA</t>
        </is>
      </c>
      <c r="K6687" t="inlineStr">
        <is>
          <t>CONTRATO</t>
        </is>
      </c>
      <c r="L6687" t="n">
        <v>1227.47349</v>
      </c>
      <c r="M6687" t="inlineStr">
        <is>
          <t>Terra Luz Residencial</t>
        </is>
      </c>
      <c r="N6687" s="142">
        <f>DATE(YEAR(G6687),MONTH(G6687),1)</f>
        <v/>
      </c>
      <c r="O6687" s="132">
        <f>IF(G6687&gt;$K$3,"Futuro","Atraso")</f>
        <v/>
      </c>
      <c r="P6687">
        <f>12*(YEAR(G6687)-YEAR($K$3))+(MONTH(G6687)-MONTH($K$3))</f>
        <v/>
      </c>
      <c r="Q6687" s="366">
        <f>IF(M6687="IBIRAPITANGA FASE 3",IF(O6687="Atraso",L6687,L6687/(1+$I$2)^P6687),IF(O6687="Atraso",L6687,L6687/(1+$I$1)^P6687))</f>
        <v/>
      </c>
      <c r="R6687">
        <f>IF(O6687="Atraso",$K$3-G6687,0)</f>
        <v/>
      </c>
      <c r="S6687">
        <f>IF(R6687&lt;=15,"Até 15",IF(R6687&lt;=30,"Entre 15 e 30",IF(R6687&lt;=60,"Entre 30 e 60",IF(R6687&lt;=90,"Entre 60 e 90",IF(R6687&lt;=120,"Entre 90 e 120",IF(R6687&lt;=150,"Entre 120 e 150",IF(R6687&lt;=180,"Entre 150 e 180","Superior a 180")))))))</f>
        <v/>
      </c>
    </row>
    <row r="6688">
      <c r="A6688" t="inlineStr">
        <is>
          <t>Q03L02</t>
        </is>
      </c>
      <c r="B6688" t="inlineStr">
        <is>
          <t>AUGUSTO CESAR PEREIRA DA ROCHA</t>
        </is>
      </c>
      <c r="C6688" t="n">
        <v>1</v>
      </c>
      <c r="D6688" t="inlineStr">
        <is>
          <t>IPCA</t>
        </is>
      </c>
      <c r="E6688" t="n">
        <v>0</v>
      </c>
      <c r="F6688" t="inlineStr">
        <is>
          <t>MENSAL</t>
        </is>
      </c>
      <c r="G6688" t="n">
        <v>46264</v>
      </c>
      <c r="H6688" t="n">
        <v>46264</v>
      </c>
      <c r="I6688" t="n">
        <v>34</v>
      </c>
      <c r="J6688" t="inlineStr">
        <is>
          <t>CARTEIRA</t>
        </is>
      </c>
      <c r="K6688" t="inlineStr">
        <is>
          <t>CONTRATO</t>
        </is>
      </c>
      <c r="L6688" t="n">
        <v>1227.47349</v>
      </c>
      <c r="M6688" t="inlineStr">
        <is>
          <t>Terra Luz Residencial</t>
        </is>
      </c>
      <c r="N6688" s="142">
        <f>DATE(YEAR(G6688),MONTH(G6688),1)</f>
        <v/>
      </c>
      <c r="O6688" s="132">
        <f>IF(G6688&gt;$K$3,"Futuro","Atraso")</f>
        <v/>
      </c>
      <c r="P6688">
        <f>12*(YEAR(G6688)-YEAR($K$3))+(MONTH(G6688)-MONTH($K$3))</f>
        <v/>
      </c>
      <c r="Q6688" s="366">
        <f>IF(M6688="IBIRAPITANGA FASE 3",IF(O6688="Atraso",L6688,L6688/(1+$I$2)^P6688),IF(O6688="Atraso",L6688,L6688/(1+$I$1)^P6688))</f>
        <v/>
      </c>
      <c r="R6688">
        <f>IF(O6688="Atraso",$K$3-G6688,0)</f>
        <v/>
      </c>
      <c r="S6688">
        <f>IF(R6688&lt;=15,"Até 15",IF(R6688&lt;=30,"Entre 15 e 30",IF(R6688&lt;=60,"Entre 30 e 60",IF(R6688&lt;=90,"Entre 60 e 90",IF(R6688&lt;=120,"Entre 90 e 120",IF(R6688&lt;=150,"Entre 120 e 150",IF(R6688&lt;=180,"Entre 150 e 180","Superior a 180")))))))</f>
        <v/>
      </c>
    </row>
    <row r="6689">
      <c r="A6689" t="inlineStr">
        <is>
          <t>Q03L02</t>
        </is>
      </c>
      <c r="B6689" t="inlineStr">
        <is>
          <t>AUGUSTO CESAR PEREIRA DA ROCHA</t>
        </is>
      </c>
      <c r="C6689" t="n">
        <v>1</v>
      </c>
      <c r="D6689" t="inlineStr">
        <is>
          <t>IPCA</t>
        </is>
      </c>
      <c r="E6689" t="n">
        <v>0</v>
      </c>
      <c r="F6689" t="inlineStr">
        <is>
          <t>MENSAL</t>
        </is>
      </c>
      <c r="G6689" t="n">
        <v>46295</v>
      </c>
      <c r="H6689" t="n">
        <v>46295</v>
      </c>
      <c r="I6689" t="n">
        <v>35</v>
      </c>
      <c r="J6689" t="inlineStr">
        <is>
          <t>CARTEIRA</t>
        </is>
      </c>
      <c r="K6689" t="inlineStr">
        <is>
          <t>CONTRATO</t>
        </is>
      </c>
      <c r="L6689" t="n">
        <v>1227.47349</v>
      </c>
      <c r="M6689" t="inlineStr">
        <is>
          <t>Terra Luz Residencial</t>
        </is>
      </c>
      <c r="N6689" s="142">
        <f>DATE(YEAR(G6689),MONTH(G6689),1)</f>
        <v/>
      </c>
      <c r="O6689" s="132">
        <f>IF(G6689&gt;$K$3,"Futuro","Atraso")</f>
        <v/>
      </c>
      <c r="P6689">
        <f>12*(YEAR(G6689)-YEAR($K$3))+(MONTH(G6689)-MONTH($K$3))</f>
        <v/>
      </c>
      <c r="Q6689" s="366">
        <f>IF(M6689="IBIRAPITANGA FASE 3",IF(O6689="Atraso",L6689,L6689/(1+$I$2)^P6689),IF(O6689="Atraso",L6689,L6689/(1+$I$1)^P6689))</f>
        <v/>
      </c>
      <c r="R6689">
        <f>IF(O6689="Atraso",$K$3-G6689,0)</f>
        <v/>
      </c>
      <c r="S6689">
        <f>IF(R6689&lt;=15,"Até 15",IF(R6689&lt;=30,"Entre 15 e 30",IF(R6689&lt;=60,"Entre 30 e 60",IF(R6689&lt;=90,"Entre 60 e 90",IF(R6689&lt;=120,"Entre 90 e 120",IF(R6689&lt;=150,"Entre 120 e 150",IF(R6689&lt;=180,"Entre 150 e 180","Superior a 180")))))))</f>
        <v/>
      </c>
    </row>
    <row r="6690">
      <c r="A6690" t="inlineStr">
        <is>
          <t>Q03L02</t>
        </is>
      </c>
      <c r="B6690" t="inlineStr">
        <is>
          <t>AUGUSTO CESAR PEREIRA DA ROCHA</t>
        </is>
      </c>
      <c r="C6690" t="n">
        <v>1</v>
      </c>
      <c r="D6690" t="inlineStr">
        <is>
          <t>IPCA</t>
        </is>
      </c>
      <c r="E6690" t="n">
        <v>0</v>
      </c>
      <c r="F6690" t="inlineStr">
        <is>
          <t>MENSAL</t>
        </is>
      </c>
      <c r="G6690" t="n">
        <v>46325</v>
      </c>
      <c r="H6690" t="n">
        <v>46325</v>
      </c>
      <c r="I6690" t="n">
        <v>36</v>
      </c>
      <c r="J6690" t="inlineStr">
        <is>
          <t>CARTEIRA</t>
        </is>
      </c>
      <c r="K6690" t="inlineStr">
        <is>
          <t>CONTRATO</t>
        </is>
      </c>
      <c r="L6690" t="n">
        <v>1227.47349</v>
      </c>
      <c r="M6690" t="inlineStr">
        <is>
          <t>Terra Luz Residencial</t>
        </is>
      </c>
      <c r="N6690" s="142">
        <f>DATE(YEAR(G6690),MONTH(G6690),1)</f>
        <v/>
      </c>
      <c r="O6690" s="132">
        <f>IF(G6690&gt;$K$3,"Futuro","Atraso")</f>
        <v/>
      </c>
      <c r="P6690">
        <f>12*(YEAR(G6690)-YEAR($K$3))+(MONTH(G6690)-MONTH($K$3))</f>
        <v/>
      </c>
      <c r="Q6690" s="366">
        <f>IF(M6690="IBIRAPITANGA FASE 3",IF(O6690="Atraso",L6690,L6690/(1+$I$2)^P6690),IF(O6690="Atraso",L6690,L6690/(1+$I$1)^P6690))</f>
        <v/>
      </c>
      <c r="R6690">
        <f>IF(O6690="Atraso",$K$3-G6690,0)</f>
        <v/>
      </c>
      <c r="S6690">
        <f>IF(R6690&lt;=15,"Até 15",IF(R6690&lt;=30,"Entre 15 e 30",IF(R6690&lt;=60,"Entre 30 e 60",IF(R6690&lt;=90,"Entre 60 e 90",IF(R6690&lt;=120,"Entre 90 e 120",IF(R6690&lt;=150,"Entre 120 e 150",IF(R6690&lt;=180,"Entre 150 e 180","Superior a 180")))))))</f>
        <v/>
      </c>
    </row>
    <row r="6691">
      <c r="A6691" t="inlineStr">
        <is>
          <t>Q03L02</t>
        </is>
      </c>
      <c r="B6691" t="inlineStr">
        <is>
          <t>AUGUSTO CESAR PEREIRA DA ROCHA</t>
        </is>
      </c>
      <c r="C6691" t="n">
        <v>1</v>
      </c>
      <c r="D6691" t="inlineStr">
        <is>
          <t>IPCA</t>
        </is>
      </c>
      <c r="E6691" t="n">
        <v>0</v>
      </c>
      <c r="F6691" t="inlineStr">
        <is>
          <t>MENSAL</t>
        </is>
      </c>
      <c r="G6691" t="n">
        <v>46356</v>
      </c>
      <c r="H6691" t="n">
        <v>46356</v>
      </c>
      <c r="I6691" t="n">
        <v>37</v>
      </c>
      <c r="J6691" t="inlineStr">
        <is>
          <t>CARTEIRA</t>
        </is>
      </c>
      <c r="K6691" t="inlineStr">
        <is>
          <t>CONTRATO</t>
        </is>
      </c>
      <c r="L6691" t="n">
        <v>1227.47349</v>
      </c>
      <c r="M6691" t="inlineStr">
        <is>
          <t>Terra Luz Residencial</t>
        </is>
      </c>
      <c r="N6691" s="142">
        <f>DATE(YEAR(G6691),MONTH(G6691),1)</f>
        <v/>
      </c>
      <c r="O6691" s="132">
        <f>IF(G6691&gt;$K$3,"Futuro","Atraso")</f>
        <v/>
      </c>
      <c r="P6691">
        <f>12*(YEAR(G6691)-YEAR($K$3))+(MONTH(G6691)-MONTH($K$3))</f>
        <v/>
      </c>
      <c r="Q6691" s="366">
        <f>IF(M6691="IBIRAPITANGA FASE 3",IF(O6691="Atraso",L6691,L6691/(1+$I$2)^P6691),IF(O6691="Atraso",L6691,L6691/(1+$I$1)^P6691))</f>
        <v/>
      </c>
      <c r="R6691">
        <f>IF(O6691="Atraso",$K$3-G6691,0)</f>
        <v/>
      </c>
      <c r="S6691">
        <f>IF(R6691&lt;=15,"Até 15",IF(R6691&lt;=30,"Entre 15 e 30",IF(R6691&lt;=60,"Entre 30 e 60",IF(R6691&lt;=90,"Entre 60 e 90",IF(R6691&lt;=120,"Entre 90 e 120",IF(R6691&lt;=150,"Entre 120 e 150",IF(R6691&lt;=180,"Entre 150 e 180","Superior a 180")))))))</f>
        <v/>
      </c>
    </row>
    <row r="6692">
      <c r="A6692" t="inlineStr">
        <is>
          <t>Q03L02</t>
        </is>
      </c>
      <c r="B6692" t="inlineStr">
        <is>
          <t>AUGUSTO CESAR PEREIRA DA ROCHA</t>
        </is>
      </c>
      <c r="C6692" t="n">
        <v>1</v>
      </c>
      <c r="D6692" t="inlineStr">
        <is>
          <t>IPCA</t>
        </is>
      </c>
      <c r="E6692" t="n">
        <v>0</v>
      </c>
      <c r="F6692" t="inlineStr">
        <is>
          <t>MENSAL</t>
        </is>
      </c>
      <c r="G6692" t="n">
        <v>46386</v>
      </c>
      <c r="H6692" t="n">
        <v>46386</v>
      </c>
      <c r="I6692" t="n">
        <v>38</v>
      </c>
      <c r="J6692" t="inlineStr">
        <is>
          <t>CARTEIRA</t>
        </is>
      </c>
      <c r="K6692" t="inlineStr">
        <is>
          <t>CONTRATO</t>
        </is>
      </c>
      <c r="L6692" t="n">
        <v>1227.47349</v>
      </c>
      <c r="M6692" t="inlineStr">
        <is>
          <t>Terra Luz Residencial</t>
        </is>
      </c>
      <c r="N6692" s="142">
        <f>DATE(YEAR(G6692),MONTH(G6692),1)</f>
        <v/>
      </c>
      <c r="O6692" s="132">
        <f>IF(G6692&gt;$K$3,"Futuro","Atraso")</f>
        <v/>
      </c>
      <c r="P6692">
        <f>12*(YEAR(G6692)-YEAR($K$3))+(MONTH(G6692)-MONTH($K$3))</f>
        <v/>
      </c>
      <c r="Q6692" s="366">
        <f>IF(M6692="IBIRAPITANGA FASE 3",IF(O6692="Atraso",L6692,L6692/(1+$I$2)^P6692),IF(O6692="Atraso",L6692,L6692/(1+$I$1)^P6692))</f>
        <v/>
      </c>
      <c r="R6692">
        <f>IF(O6692="Atraso",$K$3-G6692,0)</f>
        <v/>
      </c>
      <c r="S6692">
        <f>IF(R6692&lt;=15,"Até 15",IF(R6692&lt;=30,"Entre 15 e 30",IF(R6692&lt;=60,"Entre 30 e 60",IF(R6692&lt;=90,"Entre 60 e 90",IF(R6692&lt;=120,"Entre 90 e 120",IF(R6692&lt;=150,"Entre 120 e 150",IF(R6692&lt;=180,"Entre 150 e 180","Superior a 180")))))))</f>
        <v/>
      </c>
    </row>
    <row r="6693">
      <c r="A6693" t="inlineStr">
        <is>
          <t>Q03L02</t>
        </is>
      </c>
      <c r="B6693" t="inlineStr">
        <is>
          <t>AUGUSTO CESAR PEREIRA DA ROCHA</t>
        </is>
      </c>
      <c r="C6693" t="n">
        <v>1</v>
      </c>
      <c r="D6693" t="inlineStr">
        <is>
          <t>IPCA</t>
        </is>
      </c>
      <c r="E6693" t="n">
        <v>0</v>
      </c>
      <c r="F6693" t="inlineStr">
        <is>
          <t>MENSAL</t>
        </is>
      </c>
      <c r="G6693" t="n">
        <v>46417</v>
      </c>
      <c r="H6693" t="n">
        <v>46417</v>
      </c>
      <c r="I6693" t="n">
        <v>39</v>
      </c>
      <c r="J6693" t="inlineStr">
        <is>
          <t>CARTEIRA</t>
        </is>
      </c>
      <c r="K6693" t="inlineStr">
        <is>
          <t>CONTRATO</t>
        </is>
      </c>
      <c r="L6693" t="n">
        <v>1227.47349</v>
      </c>
      <c r="M6693" t="inlineStr">
        <is>
          <t>Terra Luz Residencial</t>
        </is>
      </c>
      <c r="N6693" s="142">
        <f>DATE(YEAR(G6693),MONTH(G6693),1)</f>
        <v/>
      </c>
      <c r="O6693" s="132">
        <f>IF(G6693&gt;$K$3,"Futuro","Atraso")</f>
        <v/>
      </c>
      <c r="P6693">
        <f>12*(YEAR(G6693)-YEAR($K$3))+(MONTH(G6693)-MONTH($K$3))</f>
        <v/>
      </c>
      <c r="Q6693" s="366">
        <f>IF(M6693="IBIRAPITANGA FASE 3",IF(O6693="Atraso",L6693,L6693/(1+$I$2)^P6693),IF(O6693="Atraso",L6693,L6693/(1+$I$1)^P6693))</f>
        <v/>
      </c>
      <c r="R6693">
        <f>IF(O6693="Atraso",$K$3-G6693,0)</f>
        <v/>
      </c>
      <c r="S6693">
        <f>IF(R6693&lt;=15,"Até 15",IF(R6693&lt;=30,"Entre 15 e 30",IF(R6693&lt;=60,"Entre 30 e 60",IF(R6693&lt;=90,"Entre 60 e 90",IF(R6693&lt;=120,"Entre 90 e 120",IF(R6693&lt;=150,"Entre 120 e 150",IF(R6693&lt;=180,"Entre 150 e 180","Superior a 180")))))))</f>
        <v/>
      </c>
    </row>
    <row r="6694">
      <c r="A6694" t="inlineStr">
        <is>
          <t>Q03L02</t>
        </is>
      </c>
      <c r="B6694" t="inlineStr">
        <is>
          <t>AUGUSTO CESAR PEREIRA DA ROCHA</t>
        </is>
      </c>
      <c r="C6694" t="n">
        <v>1</v>
      </c>
      <c r="D6694" t="inlineStr">
        <is>
          <t>IPCA</t>
        </is>
      </c>
      <c r="E6694" t="n">
        <v>0</v>
      </c>
      <c r="F6694" t="inlineStr">
        <is>
          <t>MENSAL</t>
        </is>
      </c>
      <c r="G6694" t="n">
        <v>46446</v>
      </c>
      <c r="H6694" t="n">
        <v>46446</v>
      </c>
      <c r="I6694" t="n">
        <v>40</v>
      </c>
      <c r="J6694" t="inlineStr">
        <is>
          <t>CARTEIRA</t>
        </is>
      </c>
      <c r="K6694" t="inlineStr">
        <is>
          <t>CONTRATO</t>
        </is>
      </c>
      <c r="L6694" t="n">
        <v>1227.47349</v>
      </c>
      <c r="M6694" t="inlineStr">
        <is>
          <t>Terra Luz Residencial</t>
        </is>
      </c>
      <c r="N6694" s="142">
        <f>DATE(YEAR(G6694),MONTH(G6694),1)</f>
        <v/>
      </c>
      <c r="O6694" s="132">
        <f>IF(G6694&gt;$K$3,"Futuro","Atraso")</f>
        <v/>
      </c>
      <c r="P6694">
        <f>12*(YEAR(G6694)-YEAR($K$3))+(MONTH(G6694)-MONTH($K$3))</f>
        <v/>
      </c>
      <c r="Q6694" s="366">
        <f>IF(M6694="IBIRAPITANGA FASE 3",IF(O6694="Atraso",L6694,L6694/(1+$I$2)^P6694),IF(O6694="Atraso",L6694,L6694/(1+$I$1)^P6694))</f>
        <v/>
      </c>
      <c r="R6694">
        <f>IF(O6694="Atraso",$K$3-G6694,0)</f>
        <v/>
      </c>
      <c r="S6694">
        <f>IF(R6694&lt;=15,"Até 15",IF(R6694&lt;=30,"Entre 15 e 30",IF(R6694&lt;=60,"Entre 30 e 60",IF(R6694&lt;=90,"Entre 60 e 90",IF(R6694&lt;=120,"Entre 90 e 120",IF(R6694&lt;=150,"Entre 120 e 150",IF(R6694&lt;=180,"Entre 150 e 180","Superior a 180")))))))</f>
        <v/>
      </c>
    </row>
    <row r="6695">
      <c r="A6695" t="inlineStr">
        <is>
          <t>Q03L02</t>
        </is>
      </c>
      <c r="B6695" t="inlineStr">
        <is>
          <t>AUGUSTO CESAR PEREIRA DA ROCHA</t>
        </is>
      </c>
      <c r="C6695" t="n">
        <v>1</v>
      </c>
      <c r="D6695" t="inlineStr">
        <is>
          <t>IPCA</t>
        </is>
      </c>
      <c r="E6695" t="n">
        <v>0</v>
      </c>
      <c r="F6695" t="inlineStr">
        <is>
          <t>MENSAL</t>
        </is>
      </c>
      <c r="G6695" t="n">
        <v>46476</v>
      </c>
      <c r="H6695" t="n">
        <v>46476</v>
      </c>
      <c r="I6695" t="n">
        <v>41</v>
      </c>
      <c r="J6695" t="inlineStr">
        <is>
          <t>CARTEIRA</t>
        </is>
      </c>
      <c r="K6695" t="inlineStr">
        <is>
          <t>CONTRATO</t>
        </is>
      </c>
      <c r="L6695" t="n">
        <v>1227.47349</v>
      </c>
      <c r="M6695" t="inlineStr">
        <is>
          <t>Terra Luz Residencial</t>
        </is>
      </c>
      <c r="N6695" s="142">
        <f>DATE(YEAR(G6695),MONTH(G6695),1)</f>
        <v/>
      </c>
      <c r="O6695" s="132">
        <f>IF(G6695&gt;$K$3,"Futuro","Atraso")</f>
        <v/>
      </c>
      <c r="P6695">
        <f>12*(YEAR(G6695)-YEAR($K$3))+(MONTH(G6695)-MONTH($K$3))</f>
        <v/>
      </c>
      <c r="Q6695" s="366">
        <f>IF(M6695="IBIRAPITANGA FASE 3",IF(O6695="Atraso",L6695,L6695/(1+$I$2)^P6695),IF(O6695="Atraso",L6695,L6695/(1+$I$1)^P6695))</f>
        <v/>
      </c>
      <c r="R6695">
        <f>IF(O6695="Atraso",$K$3-G6695,0)</f>
        <v/>
      </c>
      <c r="S6695">
        <f>IF(R6695&lt;=15,"Até 15",IF(R6695&lt;=30,"Entre 15 e 30",IF(R6695&lt;=60,"Entre 30 e 60",IF(R6695&lt;=90,"Entre 60 e 90",IF(R6695&lt;=120,"Entre 90 e 120",IF(R6695&lt;=150,"Entre 120 e 150",IF(R6695&lt;=180,"Entre 150 e 180","Superior a 180")))))))</f>
        <v/>
      </c>
    </row>
    <row r="6696">
      <c r="A6696" t="inlineStr">
        <is>
          <t>Q03L02</t>
        </is>
      </c>
      <c r="B6696" t="inlineStr">
        <is>
          <t>AUGUSTO CESAR PEREIRA DA ROCHA</t>
        </is>
      </c>
      <c r="C6696" t="n">
        <v>1</v>
      </c>
      <c r="D6696" t="inlineStr">
        <is>
          <t>IPCA</t>
        </is>
      </c>
      <c r="E6696" t="n">
        <v>0</v>
      </c>
      <c r="F6696" t="inlineStr">
        <is>
          <t>MENSAL</t>
        </is>
      </c>
      <c r="G6696" t="n">
        <v>46507</v>
      </c>
      <c r="H6696" t="n">
        <v>46507</v>
      </c>
      <c r="I6696" t="n">
        <v>42</v>
      </c>
      <c r="J6696" t="inlineStr">
        <is>
          <t>CARTEIRA</t>
        </is>
      </c>
      <c r="K6696" t="inlineStr">
        <is>
          <t>CONTRATO</t>
        </is>
      </c>
      <c r="L6696" t="n">
        <v>1227.47349</v>
      </c>
      <c r="M6696" t="inlineStr">
        <is>
          <t>Terra Luz Residencial</t>
        </is>
      </c>
      <c r="N6696" s="142">
        <f>DATE(YEAR(G6696),MONTH(G6696),1)</f>
        <v/>
      </c>
      <c r="O6696" s="132">
        <f>IF(G6696&gt;$K$3,"Futuro","Atraso")</f>
        <v/>
      </c>
      <c r="P6696">
        <f>12*(YEAR(G6696)-YEAR($K$3))+(MONTH(G6696)-MONTH($K$3))</f>
        <v/>
      </c>
      <c r="Q6696" s="366">
        <f>IF(M6696="IBIRAPITANGA FASE 3",IF(O6696="Atraso",L6696,L6696/(1+$I$2)^P6696),IF(O6696="Atraso",L6696,L6696/(1+$I$1)^P6696))</f>
        <v/>
      </c>
      <c r="R6696">
        <f>IF(O6696="Atraso",$K$3-G6696,0)</f>
        <v/>
      </c>
      <c r="S6696">
        <f>IF(R6696&lt;=15,"Até 15",IF(R6696&lt;=30,"Entre 15 e 30",IF(R6696&lt;=60,"Entre 30 e 60",IF(R6696&lt;=90,"Entre 60 e 90",IF(R6696&lt;=120,"Entre 90 e 120",IF(R6696&lt;=150,"Entre 120 e 150",IF(R6696&lt;=180,"Entre 150 e 180","Superior a 180")))))))</f>
        <v/>
      </c>
    </row>
    <row r="6697">
      <c r="A6697" t="inlineStr">
        <is>
          <t>Q03L02</t>
        </is>
      </c>
      <c r="B6697" t="inlineStr">
        <is>
          <t>AUGUSTO CESAR PEREIRA DA ROCHA</t>
        </is>
      </c>
      <c r="C6697" t="n">
        <v>1</v>
      </c>
      <c r="D6697" t="inlineStr">
        <is>
          <t>IPCA</t>
        </is>
      </c>
      <c r="E6697" t="n">
        <v>0</v>
      </c>
      <c r="F6697" t="inlineStr">
        <is>
          <t>MENSAL</t>
        </is>
      </c>
      <c r="G6697" t="n">
        <v>46537</v>
      </c>
      <c r="H6697" t="n">
        <v>46537</v>
      </c>
      <c r="I6697" t="n">
        <v>43</v>
      </c>
      <c r="J6697" t="inlineStr">
        <is>
          <t>CARTEIRA</t>
        </is>
      </c>
      <c r="K6697" t="inlineStr">
        <is>
          <t>CONTRATO</t>
        </is>
      </c>
      <c r="L6697" t="n">
        <v>1227.47349</v>
      </c>
      <c r="M6697" t="inlineStr">
        <is>
          <t>Terra Luz Residencial</t>
        </is>
      </c>
      <c r="N6697" s="142">
        <f>DATE(YEAR(G6697),MONTH(G6697),1)</f>
        <v/>
      </c>
      <c r="O6697" s="132">
        <f>IF(G6697&gt;$K$3,"Futuro","Atraso")</f>
        <v/>
      </c>
      <c r="P6697">
        <f>12*(YEAR(G6697)-YEAR($K$3))+(MONTH(G6697)-MONTH($K$3))</f>
        <v/>
      </c>
      <c r="Q6697" s="366">
        <f>IF(M6697="IBIRAPITANGA FASE 3",IF(O6697="Atraso",L6697,L6697/(1+$I$2)^P6697),IF(O6697="Atraso",L6697,L6697/(1+$I$1)^P6697))</f>
        <v/>
      </c>
      <c r="R6697">
        <f>IF(O6697="Atraso",$K$3-G6697,0)</f>
        <v/>
      </c>
      <c r="S6697">
        <f>IF(R6697&lt;=15,"Até 15",IF(R6697&lt;=30,"Entre 15 e 30",IF(R6697&lt;=60,"Entre 30 e 60",IF(R6697&lt;=90,"Entre 60 e 90",IF(R6697&lt;=120,"Entre 90 e 120",IF(R6697&lt;=150,"Entre 120 e 150",IF(R6697&lt;=180,"Entre 150 e 180","Superior a 180")))))))</f>
        <v/>
      </c>
    </row>
    <row r="6698">
      <c r="A6698" t="inlineStr">
        <is>
          <t>Q03L04</t>
        </is>
      </c>
      <c r="B6698" t="inlineStr">
        <is>
          <t>ATILA BERNARDES NUNES</t>
        </is>
      </c>
      <c r="C6698" t="n">
        <v>1</v>
      </c>
      <c r="D6698" t="inlineStr">
        <is>
          <t>IPCA</t>
        </is>
      </c>
      <c r="E6698" t="n">
        <v>0</v>
      </c>
      <c r="F6698" t="inlineStr">
        <is>
          <t>MENSAL</t>
        </is>
      </c>
      <c r="G6698" t="n">
        <v>45228</v>
      </c>
      <c r="H6698" t="n">
        <v>45228</v>
      </c>
      <c r="I6698" t="n">
        <v>1</v>
      </c>
      <c r="J6698" t="inlineStr">
        <is>
          <t>CARTEIRA</t>
        </is>
      </c>
      <c r="K6698" t="inlineStr">
        <is>
          <t>CONTRATO</t>
        </is>
      </c>
      <c r="L6698" t="n">
        <v>1900.62</v>
      </c>
      <c r="M6698" t="inlineStr">
        <is>
          <t>Terra Luz Residencial</t>
        </is>
      </c>
      <c r="N6698" s="142">
        <f>DATE(YEAR(G6698),MONTH(G6698),1)</f>
        <v/>
      </c>
      <c r="O6698" s="132">
        <f>IF(G6698&gt;$K$3,"Futuro","Atraso")</f>
        <v/>
      </c>
      <c r="P6698">
        <f>12*(YEAR(G6698)-YEAR($K$3))+(MONTH(G6698)-MONTH($K$3))</f>
        <v/>
      </c>
      <c r="Q6698" s="366">
        <f>IF(M6698="IBIRAPITANGA FASE 3",IF(O6698="Atraso",L6698,L6698/(1+$I$2)^P6698),IF(O6698="Atraso",L6698,L6698/(1+$I$1)^P6698))</f>
        <v/>
      </c>
      <c r="R6698">
        <f>IF(O6698="Atraso",$K$3-G6698,0)</f>
        <v/>
      </c>
      <c r="S6698">
        <f>IF(R6698&lt;=15,"Até 15",IF(R6698&lt;=30,"Entre 15 e 30",IF(R6698&lt;=60,"Entre 30 e 60",IF(R6698&lt;=90,"Entre 60 e 90",IF(R6698&lt;=120,"Entre 90 e 120",IF(R6698&lt;=150,"Entre 120 e 150",IF(R6698&lt;=180,"Entre 150 e 180","Superior a 180")))))))</f>
        <v/>
      </c>
    </row>
    <row r="6699">
      <c r="A6699" t="inlineStr">
        <is>
          <t>Q03L04</t>
        </is>
      </c>
      <c r="B6699" t="inlineStr">
        <is>
          <t>ATILA BERNARDES NUNES</t>
        </is>
      </c>
      <c r="C6699" t="n">
        <v>1</v>
      </c>
      <c r="D6699" t="inlineStr">
        <is>
          <t>IPCA</t>
        </is>
      </c>
      <c r="E6699" t="n">
        <v>0</v>
      </c>
      <c r="F6699" t="inlineStr">
        <is>
          <t>MENSAL</t>
        </is>
      </c>
      <c r="G6699" t="n">
        <v>45250</v>
      </c>
      <c r="H6699" t="n">
        <v>45250</v>
      </c>
      <c r="I6699" t="n">
        <v>2</v>
      </c>
      <c r="J6699" t="inlineStr">
        <is>
          <t>CARTEIRA</t>
        </is>
      </c>
      <c r="K6699" t="inlineStr">
        <is>
          <t>CONTRATO</t>
        </is>
      </c>
      <c r="L6699" t="n">
        <v>1884.2</v>
      </c>
      <c r="M6699" t="inlineStr">
        <is>
          <t>Terra Luz Residencial</t>
        </is>
      </c>
      <c r="N6699" s="142">
        <f>DATE(YEAR(G6699),MONTH(G6699),1)</f>
        <v/>
      </c>
      <c r="O6699" s="132">
        <f>IF(G6699&gt;$K$3,"Futuro","Atraso")</f>
        <v/>
      </c>
      <c r="P6699">
        <f>12*(YEAR(G6699)-YEAR($K$3))+(MONTH(G6699)-MONTH($K$3))</f>
        <v/>
      </c>
      <c r="Q6699" s="366">
        <f>IF(M6699="IBIRAPITANGA FASE 3",IF(O6699="Atraso",L6699,L6699/(1+$I$2)^P6699),IF(O6699="Atraso",L6699,L6699/(1+$I$1)^P6699))</f>
        <v/>
      </c>
      <c r="R6699">
        <f>IF(O6699="Atraso",$K$3-G6699,0)</f>
        <v/>
      </c>
      <c r="S6699">
        <f>IF(R6699&lt;=15,"Até 15",IF(R6699&lt;=30,"Entre 15 e 30",IF(R6699&lt;=60,"Entre 30 e 60",IF(R6699&lt;=90,"Entre 60 e 90",IF(R6699&lt;=120,"Entre 90 e 120",IF(R6699&lt;=150,"Entre 120 e 150",IF(R6699&lt;=180,"Entre 150 e 180","Superior a 180")))))))</f>
        <v/>
      </c>
    </row>
    <row r="6700">
      <c r="A6700" t="inlineStr">
        <is>
          <t>Q03L04</t>
        </is>
      </c>
      <c r="B6700" t="inlineStr">
        <is>
          <t>ATILA BERNARDES NUNES</t>
        </is>
      </c>
      <c r="C6700" t="n">
        <v>1</v>
      </c>
      <c r="D6700" t="inlineStr">
        <is>
          <t>IPCA</t>
        </is>
      </c>
      <c r="E6700" t="n">
        <v>0</v>
      </c>
      <c r="F6700" t="inlineStr">
        <is>
          <t>MENSAL</t>
        </is>
      </c>
      <c r="G6700" t="n">
        <v>45280</v>
      </c>
      <c r="H6700" t="n">
        <v>45280</v>
      </c>
      <c r="I6700" t="n">
        <v>3</v>
      </c>
      <c r="J6700" t="inlineStr">
        <is>
          <t>CARTEIRA</t>
        </is>
      </c>
      <c r="K6700" t="inlineStr">
        <is>
          <t>CONTRATO</t>
        </is>
      </c>
      <c r="L6700" t="n">
        <v>1884.2</v>
      </c>
      <c r="M6700" t="inlineStr">
        <is>
          <t>Terra Luz Residencial</t>
        </is>
      </c>
      <c r="N6700" s="142">
        <f>DATE(YEAR(G6700),MONTH(G6700),1)</f>
        <v/>
      </c>
      <c r="O6700" s="132">
        <f>IF(G6700&gt;$K$3,"Futuro","Atraso")</f>
        <v/>
      </c>
      <c r="P6700">
        <f>12*(YEAR(G6700)-YEAR($K$3))+(MONTH(G6700)-MONTH($K$3))</f>
        <v/>
      </c>
      <c r="Q6700" s="366">
        <f>IF(M6700="IBIRAPITANGA FASE 3",IF(O6700="Atraso",L6700,L6700/(1+$I$2)^P6700),IF(O6700="Atraso",L6700,L6700/(1+$I$1)^P6700))</f>
        <v/>
      </c>
      <c r="R6700">
        <f>IF(O6700="Atraso",$K$3-G6700,0)</f>
        <v/>
      </c>
      <c r="S6700">
        <f>IF(R6700&lt;=15,"Até 15",IF(R6700&lt;=30,"Entre 15 e 30",IF(R6700&lt;=60,"Entre 30 e 60",IF(R6700&lt;=90,"Entre 60 e 90",IF(R6700&lt;=120,"Entre 90 e 120",IF(R6700&lt;=150,"Entre 120 e 150",IF(R6700&lt;=180,"Entre 150 e 180","Superior a 180")))))))</f>
        <v/>
      </c>
    </row>
    <row r="6701">
      <c r="A6701" t="inlineStr">
        <is>
          <t>Q03L04</t>
        </is>
      </c>
      <c r="B6701" t="inlineStr">
        <is>
          <t>ATILA BERNARDES NUNES</t>
        </is>
      </c>
      <c r="C6701" t="n">
        <v>1</v>
      </c>
      <c r="D6701" t="inlineStr">
        <is>
          <t>IPCA</t>
        </is>
      </c>
      <c r="E6701" t="n">
        <v>0</v>
      </c>
      <c r="F6701" t="inlineStr">
        <is>
          <t>MENSAL</t>
        </is>
      </c>
      <c r="G6701" t="n">
        <v>45311</v>
      </c>
      <c r="H6701" t="n">
        <v>45311</v>
      </c>
      <c r="I6701" t="n">
        <v>4</v>
      </c>
      <c r="J6701" t="inlineStr">
        <is>
          <t>CARTEIRA</t>
        </is>
      </c>
      <c r="K6701" t="inlineStr">
        <is>
          <t>CONTRATO</t>
        </is>
      </c>
      <c r="L6701" t="n">
        <v>1884.2</v>
      </c>
      <c r="M6701" t="inlineStr">
        <is>
          <t>Terra Luz Residencial</t>
        </is>
      </c>
      <c r="N6701" s="142">
        <f>DATE(YEAR(G6701),MONTH(G6701),1)</f>
        <v/>
      </c>
      <c r="O6701" s="132">
        <f>IF(G6701&gt;$K$3,"Futuro","Atraso")</f>
        <v/>
      </c>
      <c r="P6701">
        <f>12*(YEAR(G6701)-YEAR($K$3))+(MONTH(G6701)-MONTH($K$3))</f>
        <v/>
      </c>
      <c r="Q6701" s="366">
        <f>IF(M6701="IBIRAPITANGA FASE 3",IF(O6701="Atraso",L6701,L6701/(1+$I$2)^P6701),IF(O6701="Atraso",L6701,L6701/(1+$I$1)^P6701))</f>
        <v/>
      </c>
      <c r="R6701">
        <f>IF(O6701="Atraso",$K$3-G6701,0)</f>
        <v/>
      </c>
      <c r="S6701">
        <f>IF(R6701&lt;=15,"Até 15",IF(R6701&lt;=30,"Entre 15 e 30",IF(R6701&lt;=60,"Entre 30 e 60",IF(R6701&lt;=90,"Entre 60 e 90",IF(R6701&lt;=120,"Entre 90 e 120",IF(R6701&lt;=150,"Entre 120 e 150",IF(R6701&lt;=180,"Entre 150 e 180","Superior a 180")))))))</f>
        <v/>
      </c>
    </row>
    <row r="6702">
      <c r="A6702" t="inlineStr">
        <is>
          <t>Q03L04</t>
        </is>
      </c>
      <c r="B6702" t="inlineStr">
        <is>
          <t>ATILA BERNARDES NUNES</t>
        </is>
      </c>
      <c r="C6702" t="n">
        <v>1</v>
      </c>
      <c r="D6702" t="inlineStr">
        <is>
          <t>IPCA</t>
        </is>
      </c>
      <c r="E6702" t="n">
        <v>0</v>
      </c>
      <c r="F6702" t="inlineStr">
        <is>
          <t>MENSAL</t>
        </is>
      </c>
      <c r="G6702" t="n">
        <v>45342</v>
      </c>
      <c r="H6702" t="n">
        <v>45342</v>
      </c>
      <c r="I6702" t="n">
        <v>5</v>
      </c>
      <c r="J6702" t="inlineStr">
        <is>
          <t>CARTEIRA</t>
        </is>
      </c>
      <c r="K6702" t="inlineStr">
        <is>
          <t>CONTRATO</t>
        </is>
      </c>
      <c r="L6702" t="n">
        <v>1884.2</v>
      </c>
      <c r="M6702" t="inlineStr">
        <is>
          <t>Terra Luz Residencial</t>
        </is>
      </c>
      <c r="N6702" s="142">
        <f>DATE(YEAR(G6702),MONTH(G6702),1)</f>
        <v/>
      </c>
      <c r="O6702" s="132">
        <f>IF(G6702&gt;$K$3,"Futuro","Atraso")</f>
        <v/>
      </c>
      <c r="P6702">
        <f>12*(YEAR(G6702)-YEAR($K$3))+(MONTH(G6702)-MONTH($K$3))</f>
        <v/>
      </c>
      <c r="Q6702" s="366">
        <f>IF(M6702="IBIRAPITANGA FASE 3",IF(O6702="Atraso",L6702,L6702/(1+$I$2)^P6702),IF(O6702="Atraso",L6702,L6702/(1+$I$1)^P6702))</f>
        <v/>
      </c>
      <c r="R6702">
        <f>IF(O6702="Atraso",$K$3-G6702,0)</f>
        <v/>
      </c>
      <c r="S6702">
        <f>IF(R6702&lt;=15,"Até 15",IF(R6702&lt;=30,"Entre 15 e 30",IF(R6702&lt;=60,"Entre 30 e 60",IF(R6702&lt;=90,"Entre 60 e 90",IF(R6702&lt;=120,"Entre 90 e 120",IF(R6702&lt;=150,"Entre 120 e 150",IF(R6702&lt;=180,"Entre 150 e 180","Superior a 180")))))))</f>
        <v/>
      </c>
    </row>
    <row r="6703">
      <c r="A6703" t="inlineStr">
        <is>
          <t>Q03L04</t>
        </is>
      </c>
      <c r="B6703" t="inlineStr">
        <is>
          <t>ATILA BERNARDES NUNES</t>
        </is>
      </c>
      <c r="C6703" t="n">
        <v>1</v>
      </c>
      <c r="D6703" t="inlineStr">
        <is>
          <t>IPCA</t>
        </is>
      </c>
      <c r="E6703" t="n">
        <v>0</v>
      </c>
      <c r="F6703" t="inlineStr">
        <is>
          <t>MENSAL</t>
        </is>
      </c>
      <c r="G6703" t="n">
        <v>45371</v>
      </c>
      <c r="H6703" t="n">
        <v>45371</v>
      </c>
      <c r="I6703" t="n">
        <v>6</v>
      </c>
      <c r="J6703" t="inlineStr">
        <is>
          <t>CARTEIRA</t>
        </is>
      </c>
      <c r="K6703" t="inlineStr">
        <is>
          <t>CONTRATO</t>
        </is>
      </c>
      <c r="L6703" t="n">
        <v>1884.2</v>
      </c>
      <c r="M6703" t="inlineStr">
        <is>
          <t>Terra Luz Residencial</t>
        </is>
      </c>
      <c r="N6703" s="142">
        <f>DATE(YEAR(G6703),MONTH(G6703),1)</f>
        <v/>
      </c>
      <c r="O6703" s="132">
        <f>IF(G6703&gt;$K$3,"Futuro","Atraso")</f>
        <v/>
      </c>
      <c r="P6703">
        <f>12*(YEAR(G6703)-YEAR($K$3))+(MONTH(G6703)-MONTH($K$3))</f>
        <v/>
      </c>
      <c r="Q6703" s="366">
        <f>IF(M6703="IBIRAPITANGA FASE 3",IF(O6703="Atraso",L6703,L6703/(1+$I$2)^P6703),IF(O6703="Atraso",L6703,L6703/(1+$I$1)^P6703))</f>
        <v/>
      </c>
      <c r="R6703">
        <f>IF(O6703="Atraso",$K$3-G6703,0)</f>
        <v/>
      </c>
      <c r="S6703">
        <f>IF(R6703&lt;=15,"Até 15",IF(R6703&lt;=30,"Entre 15 e 30",IF(R6703&lt;=60,"Entre 30 e 60",IF(R6703&lt;=90,"Entre 60 e 90",IF(R6703&lt;=120,"Entre 90 e 120",IF(R6703&lt;=150,"Entre 120 e 150",IF(R6703&lt;=180,"Entre 150 e 180","Superior a 180")))))))</f>
        <v/>
      </c>
    </row>
    <row r="6704">
      <c r="A6704" t="inlineStr">
        <is>
          <t>Q03L04</t>
        </is>
      </c>
      <c r="B6704" t="inlineStr">
        <is>
          <t>ATILA BERNARDES NUNES</t>
        </is>
      </c>
      <c r="C6704" t="n">
        <v>1</v>
      </c>
      <c r="D6704" t="inlineStr">
        <is>
          <t>IPCA</t>
        </is>
      </c>
      <c r="E6704" t="n">
        <v>0</v>
      </c>
      <c r="F6704" t="inlineStr">
        <is>
          <t>MENSAL</t>
        </is>
      </c>
      <c r="G6704" t="n">
        <v>45381</v>
      </c>
      <c r="H6704" t="n">
        <v>45381</v>
      </c>
      <c r="I6704" t="n">
        <v>1</v>
      </c>
      <c r="J6704" t="inlineStr">
        <is>
          <t>CARTEIRA</t>
        </is>
      </c>
      <c r="K6704" t="inlineStr">
        <is>
          <t>CONTRATO</t>
        </is>
      </c>
      <c r="L6704" t="n">
        <v>3153.15</v>
      </c>
      <c r="M6704" t="inlineStr">
        <is>
          <t>Terra Luz Residencial</t>
        </is>
      </c>
      <c r="N6704" s="142">
        <f>DATE(YEAR(G6704),MONTH(G6704),1)</f>
        <v/>
      </c>
      <c r="O6704" s="132">
        <f>IF(G6704&gt;$K$3,"Futuro","Atraso")</f>
        <v/>
      </c>
      <c r="P6704">
        <f>12*(YEAR(G6704)-YEAR($K$3))+(MONTH(G6704)-MONTH($K$3))</f>
        <v/>
      </c>
      <c r="Q6704" s="366">
        <f>IF(M6704="IBIRAPITANGA FASE 3",IF(O6704="Atraso",L6704,L6704/(1+$I$2)^P6704),IF(O6704="Atraso",L6704,L6704/(1+$I$1)^P6704))</f>
        <v/>
      </c>
      <c r="R6704">
        <f>IF(O6704="Atraso",$K$3-G6704,0)</f>
        <v/>
      </c>
      <c r="S6704">
        <f>IF(R6704&lt;=15,"Até 15",IF(R6704&lt;=30,"Entre 15 e 30",IF(R6704&lt;=60,"Entre 30 e 60",IF(R6704&lt;=90,"Entre 60 e 90",IF(R6704&lt;=120,"Entre 90 e 120",IF(R6704&lt;=150,"Entre 120 e 150",IF(R6704&lt;=180,"Entre 150 e 180","Superior a 180")))))))</f>
        <v/>
      </c>
    </row>
    <row r="6705">
      <c r="A6705" t="inlineStr">
        <is>
          <t>Q03L04</t>
        </is>
      </c>
      <c r="B6705" t="inlineStr">
        <is>
          <t>ATILA BERNARDES NUNES</t>
        </is>
      </c>
      <c r="C6705" t="n">
        <v>1</v>
      </c>
      <c r="D6705" t="inlineStr">
        <is>
          <t>IPCA</t>
        </is>
      </c>
      <c r="E6705" t="n">
        <v>0</v>
      </c>
      <c r="F6705" t="inlineStr">
        <is>
          <t>MENSAL</t>
        </is>
      </c>
      <c r="G6705" t="n">
        <v>45402</v>
      </c>
      <c r="H6705" t="n">
        <v>45402</v>
      </c>
      <c r="I6705" t="n">
        <v>7</v>
      </c>
      <c r="J6705" t="inlineStr">
        <is>
          <t>CARTEIRA</t>
        </is>
      </c>
      <c r="K6705" t="inlineStr">
        <is>
          <t>CONTRATO</t>
        </is>
      </c>
      <c r="L6705" t="n">
        <v>1884.2</v>
      </c>
      <c r="M6705" t="inlineStr">
        <is>
          <t>Terra Luz Residencial</t>
        </is>
      </c>
      <c r="N6705" s="142">
        <f>DATE(YEAR(G6705),MONTH(G6705),1)</f>
        <v/>
      </c>
      <c r="O6705" s="132">
        <f>IF(G6705&gt;$K$3,"Futuro","Atraso")</f>
        <v/>
      </c>
      <c r="P6705">
        <f>12*(YEAR(G6705)-YEAR($K$3))+(MONTH(G6705)-MONTH($K$3))</f>
        <v/>
      </c>
      <c r="Q6705" s="366">
        <f>IF(M6705="IBIRAPITANGA FASE 3",IF(O6705="Atraso",L6705,L6705/(1+$I$2)^P6705),IF(O6705="Atraso",L6705,L6705/(1+$I$1)^P6705))</f>
        <v/>
      </c>
      <c r="R6705">
        <f>IF(O6705="Atraso",$K$3-G6705,0)</f>
        <v/>
      </c>
      <c r="S6705">
        <f>IF(R6705&lt;=15,"Até 15",IF(R6705&lt;=30,"Entre 15 e 30",IF(R6705&lt;=60,"Entre 30 e 60",IF(R6705&lt;=90,"Entre 60 e 90",IF(R6705&lt;=120,"Entre 90 e 120",IF(R6705&lt;=150,"Entre 120 e 150",IF(R6705&lt;=180,"Entre 150 e 180","Superior a 180")))))))</f>
        <v/>
      </c>
    </row>
    <row r="6706">
      <c r="A6706" t="inlineStr">
        <is>
          <t>Q03L04</t>
        </is>
      </c>
      <c r="B6706" t="inlineStr">
        <is>
          <t>ATILA BERNARDES NUNES</t>
        </is>
      </c>
      <c r="C6706" t="n">
        <v>1</v>
      </c>
      <c r="D6706" t="inlineStr">
        <is>
          <t>IPCA</t>
        </is>
      </c>
      <c r="E6706" t="n">
        <v>0</v>
      </c>
      <c r="F6706" t="inlineStr">
        <is>
          <t>MENSAL</t>
        </is>
      </c>
      <c r="G6706" t="n">
        <v>45432</v>
      </c>
      <c r="H6706" t="n">
        <v>45432</v>
      </c>
      <c r="I6706" t="n">
        <v>8</v>
      </c>
      <c r="J6706" t="inlineStr">
        <is>
          <t>CARTEIRA</t>
        </is>
      </c>
      <c r="K6706" t="inlineStr">
        <is>
          <t>CONTRATO</t>
        </is>
      </c>
      <c r="L6706" t="n">
        <v>1884.2</v>
      </c>
      <c r="M6706" t="inlineStr">
        <is>
          <t>Terra Luz Residencial</t>
        </is>
      </c>
      <c r="N6706" s="142">
        <f>DATE(YEAR(G6706),MONTH(G6706),1)</f>
        <v/>
      </c>
      <c r="O6706" s="132">
        <f>IF(G6706&gt;$K$3,"Futuro","Atraso")</f>
        <v/>
      </c>
      <c r="P6706">
        <f>12*(YEAR(G6706)-YEAR($K$3))+(MONTH(G6706)-MONTH($K$3))</f>
        <v/>
      </c>
      <c r="Q6706" s="366">
        <f>IF(M6706="IBIRAPITANGA FASE 3",IF(O6706="Atraso",L6706,L6706/(1+$I$2)^P6706),IF(O6706="Atraso",L6706,L6706/(1+$I$1)^P6706))</f>
        <v/>
      </c>
      <c r="R6706">
        <f>IF(O6706="Atraso",$K$3-G6706,0)</f>
        <v/>
      </c>
      <c r="S6706">
        <f>IF(R6706&lt;=15,"Até 15",IF(R6706&lt;=30,"Entre 15 e 30",IF(R6706&lt;=60,"Entre 30 e 60",IF(R6706&lt;=90,"Entre 60 e 90",IF(R6706&lt;=120,"Entre 90 e 120",IF(R6706&lt;=150,"Entre 120 e 150",IF(R6706&lt;=180,"Entre 150 e 180","Superior a 180")))))))</f>
        <v/>
      </c>
    </row>
    <row r="6707">
      <c r="A6707" t="inlineStr">
        <is>
          <t>Q03L04</t>
        </is>
      </c>
      <c r="B6707" t="inlineStr">
        <is>
          <t>ATILA BERNARDES NUNES</t>
        </is>
      </c>
      <c r="C6707" t="n">
        <v>1</v>
      </c>
      <c r="D6707" t="inlineStr">
        <is>
          <t>IPCA</t>
        </is>
      </c>
      <c r="E6707" t="n">
        <v>0</v>
      </c>
      <c r="F6707" t="inlineStr">
        <is>
          <t>MENSAL</t>
        </is>
      </c>
      <c r="G6707" t="n">
        <v>45463</v>
      </c>
      <c r="H6707" t="n">
        <v>45463</v>
      </c>
      <c r="I6707" t="n">
        <v>9</v>
      </c>
      <c r="J6707" t="inlineStr">
        <is>
          <t>CARTEIRA</t>
        </is>
      </c>
      <c r="K6707" t="inlineStr">
        <is>
          <t>CONTRATO</t>
        </is>
      </c>
      <c r="L6707" t="n">
        <v>1884.2</v>
      </c>
      <c r="M6707" t="inlineStr">
        <is>
          <t>Terra Luz Residencial</t>
        </is>
      </c>
      <c r="N6707" s="142">
        <f>DATE(YEAR(G6707),MONTH(G6707),1)</f>
        <v/>
      </c>
      <c r="O6707" s="132">
        <f>IF(G6707&gt;$K$3,"Futuro","Atraso")</f>
        <v/>
      </c>
      <c r="P6707">
        <f>12*(YEAR(G6707)-YEAR($K$3))+(MONTH(G6707)-MONTH($K$3))</f>
        <v/>
      </c>
      <c r="Q6707" s="366">
        <f>IF(M6707="IBIRAPITANGA FASE 3",IF(O6707="Atraso",L6707,L6707/(1+$I$2)^P6707),IF(O6707="Atraso",L6707,L6707/(1+$I$1)^P6707))</f>
        <v/>
      </c>
      <c r="R6707">
        <f>IF(O6707="Atraso",$K$3-G6707,0)</f>
        <v/>
      </c>
      <c r="S6707">
        <f>IF(R6707&lt;=15,"Até 15",IF(R6707&lt;=30,"Entre 15 e 30",IF(R6707&lt;=60,"Entre 30 e 60",IF(R6707&lt;=90,"Entre 60 e 90",IF(R6707&lt;=120,"Entre 90 e 120",IF(R6707&lt;=150,"Entre 120 e 150",IF(R6707&lt;=180,"Entre 150 e 180","Superior a 180")))))))</f>
        <v/>
      </c>
    </row>
    <row r="6708">
      <c r="A6708" t="inlineStr">
        <is>
          <t>Q03L04</t>
        </is>
      </c>
      <c r="B6708" t="inlineStr">
        <is>
          <t>ATILA BERNARDES NUNES</t>
        </is>
      </c>
      <c r="C6708" t="n">
        <v>1</v>
      </c>
      <c r="D6708" t="inlineStr">
        <is>
          <t>IPCA</t>
        </is>
      </c>
      <c r="E6708" t="n">
        <v>0</v>
      </c>
      <c r="F6708" t="inlineStr">
        <is>
          <t>MENSAL</t>
        </is>
      </c>
      <c r="G6708" t="n">
        <v>45493</v>
      </c>
      <c r="H6708" t="n">
        <v>45493</v>
      </c>
      <c r="I6708" t="n">
        <v>10</v>
      </c>
      <c r="J6708" t="inlineStr">
        <is>
          <t>CARTEIRA</t>
        </is>
      </c>
      <c r="K6708" t="inlineStr">
        <is>
          <t>CONTRATO</t>
        </is>
      </c>
      <c r="L6708" t="n">
        <v>1884.2</v>
      </c>
      <c r="M6708" t="inlineStr">
        <is>
          <t>Terra Luz Residencial</t>
        </is>
      </c>
      <c r="N6708" s="142">
        <f>DATE(YEAR(G6708),MONTH(G6708),1)</f>
        <v/>
      </c>
      <c r="O6708" s="132">
        <f>IF(G6708&gt;$K$3,"Futuro","Atraso")</f>
        <v/>
      </c>
      <c r="P6708">
        <f>12*(YEAR(G6708)-YEAR($K$3))+(MONTH(G6708)-MONTH($K$3))</f>
        <v/>
      </c>
      <c r="Q6708" s="366">
        <f>IF(M6708="IBIRAPITANGA FASE 3",IF(O6708="Atraso",L6708,L6708/(1+$I$2)^P6708),IF(O6708="Atraso",L6708,L6708/(1+$I$1)^P6708))</f>
        <v/>
      </c>
      <c r="R6708">
        <f>IF(O6708="Atraso",$K$3-G6708,0)</f>
        <v/>
      </c>
      <c r="S6708">
        <f>IF(R6708&lt;=15,"Até 15",IF(R6708&lt;=30,"Entre 15 e 30",IF(R6708&lt;=60,"Entre 30 e 60",IF(R6708&lt;=90,"Entre 60 e 90",IF(R6708&lt;=120,"Entre 90 e 120",IF(R6708&lt;=150,"Entre 120 e 150",IF(R6708&lt;=180,"Entre 150 e 180","Superior a 180")))))))</f>
        <v/>
      </c>
    </row>
    <row r="6709">
      <c r="A6709" t="inlineStr">
        <is>
          <t>Q03L04</t>
        </is>
      </c>
      <c r="B6709" t="inlineStr">
        <is>
          <t>ATILA BERNARDES NUNES</t>
        </is>
      </c>
      <c r="C6709" t="n">
        <v>1</v>
      </c>
      <c r="D6709" t="inlineStr">
        <is>
          <t>IPCA</t>
        </is>
      </c>
      <c r="E6709" t="n">
        <v>0</v>
      </c>
      <c r="F6709" t="inlineStr">
        <is>
          <t>MENSAL</t>
        </is>
      </c>
      <c r="G6709" t="n">
        <v>45524</v>
      </c>
      <c r="H6709" t="n">
        <v>45524</v>
      </c>
      <c r="I6709" t="n">
        <v>11</v>
      </c>
      <c r="J6709" t="inlineStr">
        <is>
          <t>CARTEIRA</t>
        </is>
      </c>
      <c r="K6709" t="inlineStr">
        <is>
          <t>CONTRATO</t>
        </is>
      </c>
      <c r="L6709" t="n">
        <v>1884.2</v>
      </c>
      <c r="M6709" t="inlineStr">
        <is>
          <t>Terra Luz Residencial</t>
        </is>
      </c>
      <c r="N6709" s="142">
        <f>DATE(YEAR(G6709),MONTH(G6709),1)</f>
        <v/>
      </c>
      <c r="O6709" s="132">
        <f>IF(G6709&gt;$K$3,"Futuro","Atraso")</f>
        <v/>
      </c>
      <c r="P6709">
        <f>12*(YEAR(G6709)-YEAR($K$3))+(MONTH(G6709)-MONTH($K$3))</f>
        <v/>
      </c>
      <c r="Q6709" s="366">
        <f>IF(M6709="IBIRAPITANGA FASE 3",IF(O6709="Atraso",L6709,L6709/(1+$I$2)^P6709),IF(O6709="Atraso",L6709,L6709/(1+$I$1)^P6709))</f>
        <v/>
      </c>
      <c r="R6709">
        <f>IF(O6709="Atraso",$K$3-G6709,0)</f>
        <v/>
      </c>
      <c r="S6709">
        <f>IF(R6709&lt;=15,"Até 15",IF(R6709&lt;=30,"Entre 15 e 30",IF(R6709&lt;=60,"Entre 30 e 60",IF(R6709&lt;=90,"Entre 60 e 90",IF(R6709&lt;=120,"Entre 90 e 120",IF(R6709&lt;=150,"Entre 120 e 150",IF(R6709&lt;=180,"Entre 150 e 180","Superior a 180")))))))</f>
        <v/>
      </c>
    </row>
    <row r="6710">
      <c r="A6710" t="inlineStr">
        <is>
          <t>Q03L04</t>
        </is>
      </c>
      <c r="B6710" t="inlineStr">
        <is>
          <t>ATILA BERNARDES NUNES</t>
        </is>
      </c>
      <c r="C6710" t="n">
        <v>1</v>
      </c>
      <c r="D6710" t="inlineStr">
        <is>
          <t>IPCA</t>
        </is>
      </c>
      <c r="E6710" t="n">
        <v>0</v>
      </c>
      <c r="F6710" t="inlineStr">
        <is>
          <t>MENSAL</t>
        </is>
      </c>
      <c r="G6710" t="n">
        <v>45555</v>
      </c>
      <c r="H6710" t="n">
        <v>45555</v>
      </c>
      <c r="I6710" t="n">
        <v>12</v>
      </c>
      <c r="J6710" t="inlineStr">
        <is>
          <t>CARTEIRA</t>
        </is>
      </c>
      <c r="K6710" t="inlineStr">
        <is>
          <t>CONTRATO</t>
        </is>
      </c>
      <c r="L6710" t="n">
        <v>1884.2</v>
      </c>
      <c r="M6710" t="inlineStr">
        <is>
          <t>Terra Luz Residencial</t>
        </is>
      </c>
      <c r="N6710" s="142">
        <f>DATE(YEAR(G6710),MONTH(G6710),1)</f>
        <v/>
      </c>
      <c r="O6710" s="132">
        <f>IF(G6710&gt;$K$3,"Futuro","Atraso")</f>
        <v/>
      </c>
      <c r="P6710">
        <f>12*(YEAR(G6710)-YEAR($K$3))+(MONTH(G6710)-MONTH($K$3))</f>
        <v/>
      </c>
      <c r="Q6710" s="366">
        <f>IF(M6710="IBIRAPITANGA FASE 3",IF(O6710="Atraso",L6710,L6710/(1+$I$2)^P6710),IF(O6710="Atraso",L6710,L6710/(1+$I$1)^P6710))</f>
        <v/>
      </c>
      <c r="R6710">
        <f>IF(O6710="Atraso",$K$3-G6710,0)</f>
        <v/>
      </c>
      <c r="S6710">
        <f>IF(R6710&lt;=15,"Até 15",IF(R6710&lt;=30,"Entre 15 e 30",IF(R6710&lt;=60,"Entre 30 e 60",IF(R6710&lt;=90,"Entre 60 e 90",IF(R6710&lt;=120,"Entre 90 e 120",IF(R6710&lt;=150,"Entre 120 e 150",IF(R6710&lt;=180,"Entre 150 e 180","Superior a 180")))))))</f>
        <v/>
      </c>
    </row>
    <row r="6711">
      <c r="A6711" t="inlineStr">
        <is>
          <t>Q03L04</t>
        </is>
      </c>
      <c r="B6711" t="inlineStr">
        <is>
          <t>ATILA BERNARDES NUNES</t>
        </is>
      </c>
      <c r="C6711" t="n">
        <v>1</v>
      </c>
      <c r="D6711" t="inlineStr">
        <is>
          <t>IPCA</t>
        </is>
      </c>
      <c r="E6711" t="n">
        <v>0</v>
      </c>
      <c r="F6711" t="inlineStr">
        <is>
          <t>MENSAL</t>
        </is>
      </c>
      <c r="G6711" t="n">
        <v>45585</v>
      </c>
      <c r="H6711" t="n">
        <v>45585</v>
      </c>
      <c r="I6711" t="n">
        <v>13</v>
      </c>
      <c r="J6711" t="inlineStr">
        <is>
          <t>CARTEIRA</t>
        </is>
      </c>
      <c r="K6711" t="inlineStr">
        <is>
          <t>CONTRATO</t>
        </is>
      </c>
      <c r="L6711" t="n">
        <v>1884.2</v>
      </c>
      <c r="M6711" t="inlineStr">
        <is>
          <t>Terra Luz Residencial</t>
        </is>
      </c>
      <c r="N6711" s="142">
        <f>DATE(YEAR(G6711),MONTH(G6711),1)</f>
        <v/>
      </c>
      <c r="O6711" s="132">
        <f>IF(G6711&gt;$K$3,"Futuro","Atraso")</f>
        <v/>
      </c>
      <c r="P6711">
        <f>12*(YEAR(G6711)-YEAR($K$3))+(MONTH(G6711)-MONTH($K$3))</f>
        <v/>
      </c>
      <c r="Q6711" s="366">
        <f>IF(M6711="IBIRAPITANGA FASE 3",IF(O6711="Atraso",L6711,L6711/(1+$I$2)^P6711),IF(O6711="Atraso",L6711,L6711/(1+$I$1)^P6711))</f>
        <v/>
      </c>
      <c r="R6711">
        <f>IF(O6711="Atraso",$K$3-G6711,0)</f>
        <v/>
      </c>
      <c r="S6711">
        <f>IF(R6711&lt;=15,"Até 15",IF(R6711&lt;=30,"Entre 15 e 30",IF(R6711&lt;=60,"Entre 30 e 60",IF(R6711&lt;=90,"Entre 60 e 90",IF(R6711&lt;=120,"Entre 90 e 120",IF(R6711&lt;=150,"Entre 120 e 150",IF(R6711&lt;=180,"Entre 150 e 180","Superior a 180")))))))</f>
        <v/>
      </c>
    </row>
    <row r="6712">
      <c r="A6712" t="inlineStr">
        <is>
          <t>Q03L04</t>
        </is>
      </c>
      <c r="B6712" t="inlineStr">
        <is>
          <t>ATILA BERNARDES NUNES</t>
        </is>
      </c>
      <c r="C6712" t="n">
        <v>1</v>
      </c>
      <c r="D6712" t="inlineStr">
        <is>
          <t>IPCA</t>
        </is>
      </c>
      <c r="E6712" t="n">
        <v>0</v>
      </c>
      <c r="F6712" t="inlineStr">
        <is>
          <t>MENSAL</t>
        </is>
      </c>
      <c r="G6712" t="n">
        <v>45616</v>
      </c>
      <c r="H6712" t="n">
        <v>45616</v>
      </c>
      <c r="I6712" t="n">
        <v>14</v>
      </c>
      <c r="J6712" t="inlineStr">
        <is>
          <t>CARTEIRA</t>
        </is>
      </c>
      <c r="K6712" t="inlineStr">
        <is>
          <t>CONTRATO</t>
        </is>
      </c>
      <c r="L6712" t="n">
        <v>1884.2</v>
      </c>
      <c r="M6712" t="inlineStr">
        <is>
          <t>Terra Luz Residencial</t>
        </is>
      </c>
      <c r="N6712" s="142">
        <f>DATE(YEAR(G6712),MONTH(G6712),1)</f>
        <v/>
      </c>
      <c r="O6712" s="132">
        <f>IF(G6712&gt;$K$3,"Futuro","Atraso")</f>
        <v/>
      </c>
      <c r="P6712">
        <f>12*(YEAR(G6712)-YEAR($K$3))+(MONTH(G6712)-MONTH($K$3))</f>
        <v/>
      </c>
      <c r="Q6712" s="366">
        <f>IF(M6712="IBIRAPITANGA FASE 3",IF(O6712="Atraso",L6712,L6712/(1+$I$2)^P6712),IF(O6712="Atraso",L6712,L6712/(1+$I$1)^P6712))</f>
        <v/>
      </c>
      <c r="R6712">
        <f>IF(O6712="Atraso",$K$3-G6712,0)</f>
        <v/>
      </c>
      <c r="S6712">
        <f>IF(R6712&lt;=15,"Até 15",IF(R6712&lt;=30,"Entre 15 e 30",IF(R6712&lt;=60,"Entre 30 e 60",IF(R6712&lt;=90,"Entre 60 e 90",IF(R6712&lt;=120,"Entre 90 e 120",IF(R6712&lt;=150,"Entre 120 e 150",IF(R6712&lt;=180,"Entre 150 e 180","Superior a 180")))))))</f>
        <v/>
      </c>
    </row>
    <row r="6713">
      <c r="A6713" t="inlineStr">
        <is>
          <t>Q03L04</t>
        </is>
      </c>
      <c r="B6713" t="inlineStr">
        <is>
          <t>ATILA BERNARDES NUNES</t>
        </is>
      </c>
      <c r="C6713" t="n">
        <v>1</v>
      </c>
      <c r="D6713" t="inlineStr">
        <is>
          <t>IPCA</t>
        </is>
      </c>
      <c r="E6713" t="n">
        <v>0</v>
      </c>
      <c r="F6713" t="inlineStr">
        <is>
          <t>MENSAL</t>
        </is>
      </c>
      <c r="G6713" t="n">
        <v>45646</v>
      </c>
      <c r="H6713" t="n">
        <v>45646</v>
      </c>
      <c r="I6713" t="n">
        <v>15</v>
      </c>
      <c r="J6713" t="inlineStr">
        <is>
          <t>CARTEIRA</t>
        </is>
      </c>
      <c r="K6713" t="inlineStr">
        <is>
          <t>CONTRATO</t>
        </is>
      </c>
      <c r="L6713" t="n">
        <v>1884.2</v>
      </c>
      <c r="M6713" t="inlineStr">
        <is>
          <t>Terra Luz Residencial</t>
        </is>
      </c>
      <c r="N6713" s="142">
        <f>DATE(YEAR(G6713),MONTH(G6713),1)</f>
        <v/>
      </c>
      <c r="O6713" s="132">
        <f>IF(G6713&gt;$K$3,"Futuro","Atraso")</f>
        <v/>
      </c>
      <c r="P6713">
        <f>12*(YEAR(G6713)-YEAR($K$3))+(MONTH(G6713)-MONTH($K$3))</f>
        <v/>
      </c>
      <c r="Q6713" s="366">
        <f>IF(M6713="IBIRAPITANGA FASE 3",IF(O6713="Atraso",L6713,L6713/(1+$I$2)^P6713),IF(O6713="Atraso",L6713,L6713/(1+$I$1)^P6713))</f>
        <v/>
      </c>
      <c r="R6713">
        <f>IF(O6713="Atraso",$K$3-G6713,0)</f>
        <v/>
      </c>
      <c r="S6713">
        <f>IF(R6713&lt;=15,"Até 15",IF(R6713&lt;=30,"Entre 15 e 30",IF(R6713&lt;=60,"Entre 30 e 60",IF(R6713&lt;=90,"Entre 60 e 90",IF(R6713&lt;=120,"Entre 90 e 120",IF(R6713&lt;=150,"Entre 120 e 150",IF(R6713&lt;=180,"Entre 150 e 180","Superior a 180")))))))</f>
        <v/>
      </c>
    </row>
    <row r="6714">
      <c r="A6714" t="inlineStr">
        <is>
          <t>Q03L04</t>
        </is>
      </c>
      <c r="B6714" t="inlineStr">
        <is>
          <t>ATILA BERNARDES NUNES</t>
        </is>
      </c>
      <c r="C6714" t="n">
        <v>1</v>
      </c>
      <c r="D6714" t="inlineStr">
        <is>
          <t>IPCA</t>
        </is>
      </c>
      <c r="E6714" t="n">
        <v>0</v>
      </c>
      <c r="F6714" t="inlineStr">
        <is>
          <t>MENSAL</t>
        </is>
      </c>
      <c r="G6714" t="n">
        <v>45677</v>
      </c>
      <c r="H6714" t="n">
        <v>45677</v>
      </c>
      <c r="I6714" t="n">
        <v>16</v>
      </c>
      <c r="J6714" t="inlineStr">
        <is>
          <t>CARTEIRA</t>
        </is>
      </c>
      <c r="K6714" t="inlineStr">
        <is>
          <t>CONTRATO</t>
        </is>
      </c>
      <c r="L6714" t="n">
        <v>1884.2</v>
      </c>
      <c r="M6714" t="inlineStr">
        <is>
          <t>Terra Luz Residencial</t>
        </is>
      </c>
      <c r="N6714" s="142">
        <f>DATE(YEAR(G6714),MONTH(G6714),1)</f>
        <v/>
      </c>
      <c r="O6714" s="132">
        <f>IF(G6714&gt;$K$3,"Futuro","Atraso")</f>
        <v/>
      </c>
      <c r="P6714">
        <f>12*(YEAR(G6714)-YEAR($K$3))+(MONTH(G6714)-MONTH($K$3))</f>
        <v/>
      </c>
      <c r="Q6714" s="366">
        <f>IF(M6714="IBIRAPITANGA FASE 3",IF(O6714="Atraso",L6714,L6714/(1+$I$2)^P6714),IF(O6714="Atraso",L6714,L6714/(1+$I$1)^P6714))</f>
        <v/>
      </c>
      <c r="R6714">
        <f>IF(O6714="Atraso",$K$3-G6714,0)</f>
        <v/>
      </c>
      <c r="S6714">
        <f>IF(R6714&lt;=15,"Até 15",IF(R6714&lt;=30,"Entre 15 e 30",IF(R6714&lt;=60,"Entre 30 e 60",IF(R6714&lt;=90,"Entre 60 e 90",IF(R6714&lt;=120,"Entre 90 e 120",IF(R6714&lt;=150,"Entre 120 e 150",IF(R6714&lt;=180,"Entre 150 e 180","Superior a 180")))))))</f>
        <v/>
      </c>
    </row>
    <row r="6715">
      <c r="A6715" t="inlineStr">
        <is>
          <t>Q03L04</t>
        </is>
      </c>
      <c r="B6715" t="inlineStr">
        <is>
          <t>ATILA BERNARDES NUNES</t>
        </is>
      </c>
      <c r="C6715" t="n">
        <v>1</v>
      </c>
      <c r="D6715" t="inlineStr">
        <is>
          <t>IPCA</t>
        </is>
      </c>
      <c r="E6715" t="n">
        <v>0</v>
      </c>
      <c r="F6715" t="inlineStr">
        <is>
          <t>MENSAL</t>
        </is>
      </c>
      <c r="G6715" t="n">
        <v>45708</v>
      </c>
      <c r="H6715" t="n">
        <v>45708</v>
      </c>
      <c r="I6715" t="n">
        <v>17</v>
      </c>
      <c r="J6715" t="inlineStr">
        <is>
          <t>CARTEIRA</t>
        </is>
      </c>
      <c r="K6715" t="inlineStr">
        <is>
          <t>CONTRATO</t>
        </is>
      </c>
      <c r="L6715" t="n">
        <v>1884.2</v>
      </c>
      <c r="M6715" t="inlineStr">
        <is>
          <t>Terra Luz Residencial</t>
        </is>
      </c>
      <c r="N6715" s="142">
        <f>DATE(YEAR(G6715),MONTH(G6715),1)</f>
        <v/>
      </c>
      <c r="O6715" s="132">
        <f>IF(G6715&gt;$K$3,"Futuro","Atraso")</f>
        <v/>
      </c>
      <c r="P6715">
        <f>12*(YEAR(G6715)-YEAR($K$3))+(MONTH(G6715)-MONTH($K$3))</f>
        <v/>
      </c>
      <c r="Q6715" s="366">
        <f>IF(M6715="IBIRAPITANGA FASE 3",IF(O6715="Atraso",L6715,L6715/(1+$I$2)^P6715),IF(O6715="Atraso",L6715,L6715/(1+$I$1)^P6715))</f>
        <v/>
      </c>
      <c r="R6715">
        <f>IF(O6715="Atraso",$K$3-G6715,0)</f>
        <v/>
      </c>
      <c r="S6715">
        <f>IF(R6715&lt;=15,"Até 15",IF(R6715&lt;=30,"Entre 15 e 30",IF(R6715&lt;=60,"Entre 30 e 60",IF(R6715&lt;=90,"Entre 60 e 90",IF(R6715&lt;=120,"Entre 90 e 120",IF(R6715&lt;=150,"Entre 120 e 150",IF(R6715&lt;=180,"Entre 150 e 180","Superior a 180")))))))</f>
        <v/>
      </c>
    </row>
    <row r="6716">
      <c r="A6716" t="inlineStr">
        <is>
          <t>Q03L04</t>
        </is>
      </c>
      <c r="B6716" t="inlineStr">
        <is>
          <t>ATILA BERNARDES NUNES</t>
        </is>
      </c>
      <c r="C6716" t="n">
        <v>1</v>
      </c>
      <c r="D6716" t="inlineStr">
        <is>
          <t>IPCA</t>
        </is>
      </c>
      <c r="E6716" t="n">
        <v>0</v>
      </c>
      <c r="F6716" t="inlineStr">
        <is>
          <t>MENSAL</t>
        </is>
      </c>
      <c r="G6716" t="n">
        <v>45736</v>
      </c>
      <c r="H6716" t="n">
        <v>45736</v>
      </c>
      <c r="I6716" t="n">
        <v>18</v>
      </c>
      <c r="J6716" t="inlineStr">
        <is>
          <t>CARTEIRA</t>
        </is>
      </c>
      <c r="K6716" t="inlineStr">
        <is>
          <t>CONTRATO</t>
        </is>
      </c>
      <c r="L6716" t="n">
        <v>1884.2</v>
      </c>
      <c r="M6716" t="inlineStr">
        <is>
          <t>Terra Luz Residencial</t>
        </is>
      </c>
      <c r="N6716" s="142">
        <f>DATE(YEAR(G6716),MONTH(G6716),1)</f>
        <v/>
      </c>
      <c r="O6716" s="132">
        <f>IF(G6716&gt;$K$3,"Futuro","Atraso")</f>
        <v/>
      </c>
      <c r="P6716">
        <f>12*(YEAR(G6716)-YEAR($K$3))+(MONTH(G6716)-MONTH($K$3))</f>
        <v/>
      </c>
      <c r="Q6716" s="366">
        <f>IF(M6716="IBIRAPITANGA FASE 3",IF(O6716="Atraso",L6716,L6716/(1+$I$2)^P6716),IF(O6716="Atraso",L6716,L6716/(1+$I$1)^P6716))</f>
        <v/>
      </c>
      <c r="R6716">
        <f>IF(O6716="Atraso",$K$3-G6716,0)</f>
        <v/>
      </c>
      <c r="S6716">
        <f>IF(R6716&lt;=15,"Até 15",IF(R6716&lt;=30,"Entre 15 e 30",IF(R6716&lt;=60,"Entre 30 e 60",IF(R6716&lt;=90,"Entre 60 e 90",IF(R6716&lt;=120,"Entre 90 e 120",IF(R6716&lt;=150,"Entre 120 e 150",IF(R6716&lt;=180,"Entre 150 e 180","Superior a 180")))))))</f>
        <v/>
      </c>
    </row>
    <row r="6717">
      <c r="A6717" t="inlineStr">
        <is>
          <t>Q03L04</t>
        </is>
      </c>
      <c r="B6717" t="inlineStr">
        <is>
          <t>ATILA BERNARDES NUNES</t>
        </is>
      </c>
      <c r="C6717" t="n">
        <v>1</v>
      </c>
      <c r="D6717" t="inlineStr">
        <is>
          <t>IPCA</t>
        </is>
      </c>
      <c r="E6717" t="n">
        <v>0</v>
      </c>
      <c r="F6717" t="inlineStr">
        <is>
          <t>MENSAL</t>
        </is>
      </c>
      <c r="G6717" t="n">
        <v>45767</v>
      </c>
      <c r="H6717" t="n">
        <v>45767</v>
      </c>
      <c r="I6717" t="n">
        <v>19</v>
      </c>
      <c r="J6717" t="inlineStr">
        <is>
          <t>CARTEIRA</t>
        </is>
      </c>
      <c r="K6717" t="inlineStr">
        <is>
          <t>CONTRATO</t>
        </is>
      </c>
      <c r="L6717" t="n">
        <v>1884.2</v>
      </c>
      <c r="M6717" t="inlineStr">
        <is>
          <t>Terra Luz Residencial</t>
        </is>
      </c>
      <c r="N6717" s="142">
        <f>DATE(YEAR(G6717),MONTH(G6717),1)</f>
        <v/>
      </c>
      <c r="O6717" s="132">
        <f>IF(G6717&gt;$K$3,"Futuro","Atraso")</f>
        <v/>
      </c>
      <c r="P6717">
        <f>12*(YEAR(G6717)-YEAR($K$3))+(MONTH(G6717)-MONTH($K$3))</f>
        <v/>
      </c>
      <c r="Q6717" s="366">
        <f>IF(M6717="IBIRAPITANGA FASE 3",IF(O6717="Atraso",L6717,L6717/(1+$I$2)^P6717),IF(O6717="Atraso",L6717,L6717/(1+$I$1)^P6717))</f>
        <v/>
      </c>
      <c r="R6717">
        <f>IF(O6717="Atraso",$K$3-G6717,0)</f>
        <v/>
      </c>
      <c r="S6717">
        <f>IF(R6717&lt;=15,"Até 15",IF(R6717&lt;=30,"Entre 15 e 30",IF(R6717&lt;=60,"Entre 30 e 60",IF(R6717&lt;=90,"Entre 60 e 90",IF(R6717&lt;=120,"Entre 90 e 120",IF(R6717&lt;=150,"Entre 120 e 150",IF(R6717&lt;=180,"Entre 150 e 180","Superior a 180")))))))</f>
        <v/>
      </c>
    </row>
    <row r="6718">
      <c r="A6718" t="inlineStr">
        <is>
          <t>Q03L04</t>
        </is>
      </c>
      <c r="B6718" t="inlineStr">
        <is>
          <t>ATILA BERNARDES NUNES</t>
        </is>
      </c>
      <c r="C6718" t="n">
        <v>1</v>
      </c>
      <c r="D6718" t="inlineStr">
        <is>
          <t>IPCA</t>
        </is>
      </c>
      <c r="E6718" t="n">
        <v>0</v>
      </c>
      <c r="F6718" t="inlineStr">
        <is>
          <t>MENSAL</t>
        </is>
      </c>
      <c r="G6718" t="n">
        <v>45797</v>
      </c>
      <c r="H6718" t="n">
        <v>45797</v>
      </c>
      <c r="I6718" t="n">
        <v>20</v>
      </c>
      <c r="J6718" t="inlineStr">
        <is>
          <t>CARTEIRA</t>
        </is>
      </c>
      <c r="K6718" t="inlineStr">
        <is>
          <t>CONTRATO</t>
        </is>
      </c>
      <c r="L6718" t="n">
        <v>1884.2</v>
      </c>
      <c r="M6718" t="inlineStr">
        <is>
          <t>Terra Luz Residencial</t>
        </is>
      </c>
      <c r="N6718" s="142">
        <f>DATE(YEAR(G6718),MONTH(G6718),1)</f>
        <v/>
      </c>
      <c r="O6718" s="132">
        <f>IF(G6718&gt;$K$3,"Futuro","Atraso")</f>
        <v/>
      </c>
      <c r="P6718">
        <f>12*(YEAR(G6718)-YEAR($K$3))+(MONTH(G6718)-MONTH($K$3))</f>
        <v/>
      </c>
      <c r="Q6718" s="366">
        <f>IF(M6718="IBIRAPITANGA FASE 3",IF(O6718="Atraso",L6718,L6718/(1+$I$2)^P6718),IF(O6718="Atraso",L6718,L6718/(1+$I$1)^P6718))</f>
        <v/>
      </c>
      <c r="R6718">
        <f>IF(O6718="Atraso",$K$3-G6718,0)</f>
        <v/>
      </c>
      <c r="S6718">
        <f>IF(R6718&lt;=15,"Até 15",IF(R6718&lt;=30,"Entre 15 e 30",IF(R6718&lt;=60,"Entre 30 e 60",IF(R6718&lt;=90,"Entre 60 e 90",IF(R6718&lt;=120,"Entre 90 e 120",IF(R6718&lt;=150,"Entre 120 e 150",IF(R6718&lt;=180,"Entre 150 e 180","Superior a 180")))))))</f>
        <v/>
      </c>
    </row>
    <row r="6719">
      <c r="A6719" t="inlineStr">
        <is>
          <t>Q03L04</t>
        </is>
      </c>
      <c r="B6719" t="inlineStr">
        <is>
          <t>ATILA BERNARDES NUNES</t>
        </is>
      </c>
      <c r="C6719" t="n">
        <v>1</v>
      </c>
      <c r="D6719" t="inlineStr">
        <is>
          <t>IPCA</t>
        </is>
      </c>
      <c r="E6719" t="n">
        <v>0</v>
      </c>
      <c r="F6719" t="inlineStr">
        <is>
          <t>MENSAL</t>
        </is>
      </c>
      <c r="G6719" t="n">
        <v>45828</v>
      </c>
      <c r="H6719" t="n">
        <v>45828</v>
      </c>
      <c r="I6719" t="n">
        <v>21</v>
      </c>
      <c r="J6719" t="inlineStr">
        <is>
          <t>CARTEIRA</t>
        </is>
      </c>
      <c r="K6719" t="inlineStr">
        <is>
          <t>CONTRATO</t>
        </is>
      </c>
      <c r="L6719" t="n">
        <v>1884.2</v>
      </c>
      <c r="M6719" t="inlineStr">
        <is>
          <t>Terra Luz Residencial</t>
        </is>
      </c>
      <c r="N6719" s="142">
        <f>DATE(YEAR(G6719),MONTH(G6719),1)</f>
        <v/>
      </c>
      <c r="O6719" s="132">
        <f>IF(G6719&gt;$K$3,"Futuro","Atraso")</f>
        <v/>
      </c>
      <c r="P6719">
        <f>12*(YEAR(G6719)-YEAR($K$3))+(MONTH(G6719)-MONTH($K$3))</f>
        <v/>
      </c>
      <c r="Q6719" s="366">
        <f>IF(M6719="IBIRAPITANGA FASE 3",IF(O6719="Atraso",L6719,L6719/(1+$I$2)^P6719),IF(O6719="Atraso",L6719,L6719/(1+$I$1)^P6719))</f>
        <v/>
      </c>
      <c r="R6719">
        <f>IF(O6719="Atraso",$K$3-G6719,0)</f>
        <v/>
      </c>
      <c r="S6719">
        <f>IF(R6719&lt;=15,"Até 15",IF(R6719&lt;=30,"Entre 15 e 30",IF(R6719&lt;=60,"Entre 30 e 60",IF(R6719&lt;=90,"Entre 60 e 90",IF(R6719&lt;=120,"Entre 90 e 120",IF(R6719&lt;=150,"Entre 120 e 150",IF(R6719&lt;=180,"Entre 150 e 180","Superior a 180")))))))</f>
        <v/>
      </c>
    </row>
    <row r="6720">
      <c r="A6720" t="inlineStr">
        <is>
          <t>Q03L04</t>
        </is>
      </c>
      <c r="B6720" t="inlineStr">
        <is>
          <t>ATILA BERNARDES NUNES</t>
        </is>
      </c>
      <c r="C6720" t="n">
        <v>1</v>
      </c>
      <c r="D6720" t="inlineStr">
        <is>
          <t>IPCA</t>
        </is>
      </c>
      <c r="E6720" t="n">
        <v>0</v>
      </c>
      <c r="F6720" t="inlineStr">
        <is>
          <t>MENSAL</t>
        </is>
      </c>
      <c r="G6720" t="n">
        <v>45858</v>
      </c>
      <c r="H6720" t="n">
        <v>45858</v>
      </c>
      <c r="I6720" t="n">
        <v>22</v>
      </c>
      <c r="J6720" t="inlineStr">
        <is>
          <t>CARTEIRA</t>
        </is>
      </c>
      <c r="K6720" t="inlineStr">
        <is>
          <t>CONTRATO</t>
        </is>
      </c>
      <c r="L6720" t="n">
        <v>1884.2</v>
      </c>
      <c r="M6720" t="inlineStr">
        <is>
          <t>Terra Luz Residencial</t>
        </is>
      </c>
      <c r="N6720" s="142">
        <f>DATE(YEAR(G6720),MONTH(G6720),1)</f>
        <v/>
      </c>
      <c r="O6720" s="132">
        <f>IF(G6720&gt;$K$3,"Futuro","Atraso")</f>
        <v/>
      </c>
      <c r="P6720">
        <f>12*(YEAR(G6720)-YEAR($K$3))+(MONTH(G6720)-MONTH($K$3))</f>
        <v/>
      </c>
      <c r="Q6720" s="366">
        <f>IF(M6720="IBIRAPITANGA FASE 3",IF(O6720="Atraso",L6720,L6720/(1+$I$2)^P6720),IF(O6720="Atraso",L6720,L6720/(1+$I$1)^P6720))</f>
        <v/>
      </c>
      <c r="R6720">
        <f>IF(O6720="Atraso",$K$3-G6720,0)</f>
        <v/>
      </c>
      <c r="S6720">
        <f>IF(R6720&lt;=15,"Até 15",IF(R6720&lt;=30,"Entre 15 e 30",IF(R6720&lt;=60,"Entre 30 e 60",IF(R6720&lt;=90,"Entre 60 e 90",IF(R6720&lt;=120,"Entre 90 e 120",IF(R6720&lt;=150,"Entre 120 e 150",IF(R6720&lt;=180,"Entre 150 e 180","Superior a 180")))))))</f>
        <v/>
      </c>
    </row>
    <row r="6721">
      <c r="A6721" t="inlineStr">
        <is>
          <t>Q03L04</t>
        </is>
      </c>
      <c r="B6721" t="inlineStr">
        <is>
          <t>ATILA BERNARDES NUNES</t>
        </is>
      </c>
      <c r="C6721" t="n">
        <v>1</v>
      </c>
      <c r="D6721" t="inlineStr">
        <is>
          <t>IPCA</t>
        </is>
      </c>
      <c r="E6721" t="n">
        <v>0</v>
      </c>
      <c r="F6721" t="inlineStr">
        <is>
          <t>MENSAL</t>
        </is>
      </c>
      <c r="G6721" t="n">
        <v>45889</v>
      </c>
      <c r="H6721" t="n">
        <v>45889</v>
      </c>
      <c r="I6721" t="n">
        <v>23</v>
      </c>
      <c r="J6721" t="inlineStr">
        <is>
          <t>CARTEIRA</t>
        </is>
      </c>
      <c r="K6721" t="inlineStr">
        <is>
          <t>CONTRATO</t>
        </is>
      </c>
      <c r="L6721" t="n">
        <v>1884.2</v>
      </c>
      <c r="M6721" t="inlineStr">
        <is>
          <t>Terra Luz Residencial</t>
        </is>
      </c>
      <c r="N6721" s="142">
        <f>DATE(YEAR(G6721),MONTH(G6721),1)</f>
        <v/>
      </c>
      <c r="O6721" s="132">
        <f>IF(G6721&gt;$K$3,"Futuro","Atraso")</f>
        <v/>
      </c>
      <c r="P6721">
        <f>12*(YEAR(G6721)-YEAR($K$3))+(MONTH(G6721)-MONTH($K$3))</f>
        <v/>
      </c>
      <c r="Q6721" s="366">
        <f>IF(M6721="IBIRAPITANGA FASE 3",IF(O6721="Atraso",L6721,L6721/(1+$I$2)^P6721),IF(O6721="Atraso",L6721,L6721/(1+$I$1)^P6721))</f>
        <v/>
      </c>
      <c r="R6721">
        <f>IF(O6721="Atraso",$K$3-G6721,0)</f>
        <v/>
      </c>
      <c r="S6721">
        <f>IF(R6721&lt;=15,"Até 15",IF(R6721&lt;=30,"Entre 15 e 30",IF(R6721&lt;=60,"Entre 30 e 60",IF(R6721&lt;=90,"Entre 60 e 90",IF(R6721&lt;=120,"Entre 90 e 120",IF(R6721&lt;=150,"Entre 120 e 150",IF(R6721&lt;=180,"Entre 150 e 180","Superior a 180")))))))</f>
        <v/>
      </c>
    </row>
    <row r="6722">
      <c r="A6722" t="inlineStr">
        <is>
          <t>Q03L04</t>
        </is>
      </c>
      <c r="B6722" t="inlineStr">
        <is>
          <t>ATILA BERNARDES NUNES</t>
        </is>
      </c>
      <c r="C6722" t="n">
        <v>1</v>
      </c>
      <c r="D6722" t="inlineStr">
        <is>
          <t>IPCA</t>
        </is>
      </c>
      <c r="E6722" t="n">
        <v>0</v>
      </c>
      <c r="F6722" t="inlineStr">
        <is>
          <t>MENSAL</t>
        </is>
      </c>
      <c r="G6722" t="n">
        <v>45920</v>
      </c>
      <c r="H6722" t="n">
        <v>45920</v>
      </c>
      <c r="I6722" t="n">
        <v>24</v>
      </c>
      <c r="J6722" t="inlineStr">
        <is>
          <t>CARTEIRA</t>
        </is>
      </c>
      <c r="K6722" t="inlineStr">
        <is>
          <t>CONTRATO</t>
        </is>
      </c>
      <c r="L6722" t="n">
        <v>1884.2</v>
      </c>
      <c r="M6722" t="inlineStr">
        <is>
          <t>Terra Luz Residencial</t>
        </is>
      </c>
      <c r="N6722" s="142">
        <f>DATE(YEAR(G6722),MONTH(G6722),1)</f>
        <v/>
      </c>
      <c r="O6722" s="132">
        <f>IF(G6722&gt;$K$3,"Futuro","Atraso")</f>
        <v/>
      </c>
      <c r="P6722">
        <f>12*(YEAR(G6722)-YEAR($K$3))+(MONTH(G6722)-MONTH($K$3))</f>
        <v/>
      </c>
      <c r="Q6722" s="366">
        <f>IF(M6722="IBIRAPITANGA FASE 3",IF(O6722="Atraso",L6722,L6722/(1+$I$2)^P6722),IF(O6722="Atraso",L6722,L6722/(1+$I$1)^P6722))</f>
        <v/>
      </c>
      <c r="R6722">
        <f>IF(O6722="Atraso",$K$3-G6722,0)</f>
        <v/>
      </c>
      <c r="S6722">
        <f>IF(R6722&lt;=15,"Até 15",IF(R6722&lt;=30,"Entre 15 e 30",IF(R6722&lt;=60,"Entre 30 e 60",IF(R6722&lt;=90,"Entre 60 e 90",IF(R6722&lt;=120,"Entre 90 e 120",IF(R6722&lt;=150,"Entre 120 e 150",IF(R6722&lt;=180,"Entre 150 e 180","Superior a 180")))))))</f>
        <v/>
      </c>
    </row>
    <row r="6723">
      <c r="A6723" t="inlineStr">
        <is>
          <t>Q03L04</t>
        </is>
      </c>
      <c r="B6723" t="inlineStr">
        <is>
          <t>ATILA BERNARDES NUNES</t>
        </is>
      </c>
      <c r="C6723" t="n">
        <v>1</v>
      </c>
      <c r="D6723" t="inlineStr">
        <is>
          <t>IPCA</t>
        </is>
      </c>
      <c r="E6723" t="n">
        <v>0</v>
      </c>
      <c r="F6723" t="inlineStr">
        <is>
          <t>MENSAL</t>
        </is>
      </c>
      <c r="G6723" t="n">
        <v>45950</v>
      </c>
      <c r="H6723" t="n">
        <v>45950</v>
      </c>
      <c r="I6723" t="n">
        <v>25</v>
      </c>
      <c r="J6723" t="inlineStr">
        <is>
          <t>CARTEIRA</t>
        </is>
      </c>
      <c r="K6723" t="inlineStr">
        <is>
          <t>CONTRATO</t>
        </is>
      </c>
      <c r="L6723" t="n">
        <v>1884.2</v>
      </c>
      <c r="M6723" t="inlineStr">
        <is>
          <t>Terra Luz Residencial</t>
        </is>
      </c>
      <c r="N6723" s="142">
        <f>DATE(YEAR(G6723),MONTH(G6723),1)</f>
        <v/>
      </c>
      <c r="O6723" s="132">
        <f>IF(G6723&gt;$K$3,"Futuro","Atraso")</f>
        <v/>
      </c>
      <c r="P6723">
        <f>12*(YEAR(G6723)-YEAR($K$3))+(MONTH(G6723)-MONTH($K$3))</f>
        <v/>
      </c>
      <c r="Q6723" s="366">
        <f>IF(M6723="IBIRAPITANGA FASE 3",IF(O6723="Atraso",L6723,L6723/(1+$I$2)^P6723),IF(O6723="Atraso",L6723,L6723/(1+$I$1)^P6723))</f>
        <v/>
      </c>
      <c r="R6723">
        <f>IF(O6723="Atraso",$K$3-G6723,0)</f>
        <v/>
      </c>
      <c r="S6723">
        <f>IF(R6723&lt;=15,"Até 15",IF(R6723&lt;=30,"Entre 15 e 30",IF(R6723&lt;=60,"Entre 30 e 60",IF(R6723&lt;=90,"Entre 60 e 90",IF(R6723&lt;=120,"Entre 90 e 120",IF(R6723&lt;=150,"Entre 120 e 150",IF(R6723&lt;=180,"Entre 150 e 180","Superior a 180")))))))</f>
        <v/>
      </c>
    </row>
    <row r="6724">
      <c r="A6724" t="inlineStr">
        <is>
          <t>Q03L04</t>
        </is>
      </c>
      <c r="B6724" t="inlineStr">
        <is>
          <t>ATILA BERNARDES NUNES</t>
        </is>
      </c>
      <c r="C6724" t="n">
        <v>1</v>
      </c>
      <c r="D6724" t="inlineStr">
        <is>
          <t>IPCA</t>
        </is>
      </c>
      <c r="E6724" t="n">
        <v>0</v>
      </c>
      <c r="F6724" t="inlineStr">
        <is>
          <t>MENSAL</t>
        </is>
      </c>
      <c r="G6724" t="n">
        <v>45981</v>
      </c>
      <c r="H6724" t="n">
        <v>45981</v>
      </c>
      <c r="I6724" t="n">
        <v>26</v>
      </c>
      <c r="J6724" t="inlineStr">
        <is>
          <t>CARTEIRA</t>
        </is>
      </c>
      <c r="K6724" t="inlineStr">
        <is>
          <t>CONTRATO</t>
        </is>
      </c>
      <c r="L6724" t="n">
        <v>1884.2</v>
      </c>
      <c r="M6724" t="inlineStr">
        <is>
          <t>Terra Luz Residencial</t>
        </is>
      </c>
      <c r="N6724" s="142">
        <f>DATE(YEAR(G6724),MONTH(G6724),1)</f>
        <v/>
      </c>
      <c r="O6724" s="132">
        <f>IF(G6724&gt;$K$3,"Futuro","Atraso")</f>
        <v/>
      </c>
      <c r="P6724">
        <f>12*(YEAR(G6724)-YEAR($K$3))+(MONTH(G6724)-MONTH($K$3))</f>
        <v/>
      </c>
      <c r="Q6724" s="366">
        <f>IF(M6724="IBIRAPITANGA FASE 3",IF(O6724="Atraso",L6724,L6724/(1+$I$2)^P6724),IF(O6724="Atraso",L6724,L6724/(1+$I$1)^P6724))</f>
        <v/>
      </c>
      <c r="R6724">
        <f>IF(O6724="Atraso",$K$3-G6724,0)</f>
        <v/>
      </c>
      <c r="S6724">
        <f>IF(R6724&lt;=15,"Até 15",IF(R6724&lt;=30,"Entre 15 e 30",IF(R6724&lt;=60,"Entre 30 e 60",IF(R6724&lt;=90,"Entre 60 e 90",IF(R6724&lt;=120,"Entre 90 e 120",IF(R6724&lt;=150,"Entre 120 e 150",IF(R6724&lt;=180,"Entre 150 e 180","Superior a 180")))))))</f>
        <v/>
      </c>
    </row>
    <row r="6725">
      <c r="A6725" t="inlineStr">
        <is>
          <t>Q03L04</t>
        </is>
      </c>
      <c r="B6725" t="inlineStr">
        <is>
          <t>ATILA BERNARDES NUNES</t>
        </is>
      </c>
      <c r="C6725" t="n">
        <v>1</v>
      </c>
      <c r="D6725" t="inlineStr">
        <is>
          <t>IPCA</t>
        </is>
      </c>
      <c r="E6725" t="n">
        <v>0</v>
      </c>
      <c r="F6725" t="inlineStr">
        <is>
          <t>MENSAL</t>
        </is>
      </c>
      <c r="G6725" t="n">
        <v>46011</v>
      </c>
      <c r="H6725" t="n">
        <v>46011</v>
      </c>
      <c r="I6725" t="n">
        <v>27</v>
      </c>
      <c r="J6725" t="inlineStr">
        <is>
          <t>CARTEIRA</t>
        </is>
      </c>
      <c r="K6725" t="inlineStr">
        <is>
          <t>CONTRATO</t>
        </is>
      </c>
      <c r="L6725" t="n">
        <v>1884.2</v>
      </c>
      <c r="M6725" t="inlineStr">
        <is>
          <t>Terra Luz Residencial</t>
        </is>
      </c>
      <c r="N6725" s="142">
        <f>DATE(YEAR(G6725),MONTH(G6725),1)</f>
        <v/>
      </c>
      <c r="O6725" s="132">
        <f>IF(G6725&gt;$K$3,"Futuro","Atraso")</f>
        <v/>
      </c>
      <c r="P6725">
        <f>12*(YEAR(G6725)-YEAR($K$3))+(MONTH(G6725)-MONTH($K$3))</f>
        <v/>
      </c>
      <c r="Q6725" s="366">
        <f>IF(M6725="IBIRAPITANGA FASE 3",IF(O6725="Atraso",L6725,L6725/(1+$I$2)^P6725),IF(O6725="Atraso",L6725,L6725/(1+$I$1)^P6725))</f>
        <v/>
      </c>
      <c r="R6725">
        <f>IF(O6725="Atraso",$K$3-G6725,0)</f>
        <v/>
      </c>
      <c r="S6725">
        <f>IF(R6725&lt;=15,"Até 15",IF(R6725&lt;=30,"Entre 15 e 30",IF(R6725&lt;=60,"Entre 30 e 60",IF(R6725&lt;=90,"Entre 60 e 90",IF(R6725&lt;=120,"Entre 90 e 120",IF(R6725&lt;=150,"Entre 120 e 150",IF(R6725&lt;=180,"Entre 150 e 180","Superior a 180")))))))</f>
        <v/>
      </c>
    </row>
    <row r="6726">
      <c r="A6726" t="inlineStr">
        <is>
          <t>Q03L04</t>
        </is>
      </c>
      <c r="B6726" t="inlineStr">
        <is>
          <t>ATILA BERNARDES NUNES</t>
        </is>
      </c>
      <c r="C6726" t="n">
        <v>1</v>
      </c>
      <c r="D6726" t="inlineStr">
        <is>
          <t>IPCA</t>
        </is>
      </c>
      <c r="E6726" t="n">
        <v>0</v>
      </c>
      <c r="F6726" t="inlineStr">
        <is>
          <t>MENSAL</t>
        </is>
      </c>
      <c r="G6726" t="n">
        <v>46042</v>
      </c>
      <c r="H6726" t="n">
        <v>46042</v>
      </c>
      <c r="I6726" t="n">
        <v>28</v>
      </c>
      <c r="J6726" t="inlineStr">
        <is>
          <t>CARTEIRA</t>
        </is>
      </c>
      <c r="K6726" t="inlineStr">
        <is>
          <t>CONTRATO</t>
        </is>
      </c>
      <c r="L6726" t="n">
        <v>1884.2</v>
      </c>
      <c r="M6726" t="inlineStr">
        <is>
          <t>Terra Luz Residencial</t>
        </is>
      </c>
      <c r="N6726" s="142">
        <f>DATE(YEAR(G6726),MONTH(G6726),1)</f>
        <v/>
      </c>
      <c r="O6726" s="132">
        <f>IF(G6726&gt;$K$3,"Futuro","Atraso")</f>
        <v/>
      </c>
      <c r="P6726">
        <f>12*(YEAR(G6726)-YEAR($K$3))+(MONTH(G6726)-MONTH($K$3))</f>
        <v/>
      </c>
      <c r="Q6726" s="366">
        <f>IF(M6726="IBIRAPITANGA FASE 3",IF(O6726="Atraso",L6726,L6726/(1+$I$2)^P6726),IF(O6726="Atraso",L6726,L6726/(1+$I$1)^P6726))</f>
        <v/>
      </c>
      <c r="R6726">
        <f>IF(O6726="Atraso",$K$3-G6726,0)</f>
        <v/>
      </c>
      <c r="S6726">
        <f>IF(R6726&lt;=15,"Até 15",IF(R6726&lt;=30,"Entre 15 e 30",IF(R6726&lt;=60,"Entre 30 e 60",IF(R6726&lt;=90,"Entre 60 e 90",IF(R6726&lt;=120,"Entre 90 e 120",IF(R6726&lt;=150,"Entre 120 e 150",IF(R6726&lt;=180,"Entre 150 e 180","Superior a 180")))))))</f>
        <v/>
      </c>
    </row>
    <row r="6727">
      <c r="A6727" t="inlineStr">
        <is>
          <t>Q03L04</t>
        </is>
      </c>
      <c r="B6727" t="inlineStr">
        <is>
          <t>ATILA BERNARDES NUNES</t>
        </is>
      </c>
      <c r="C6727" t="n">
        <v>1</v>
      </c>
      <c r="D6727" t="inlineStr">
        <is>
          <t>IPCA</t>
        </is>
      </c>
      <c r="E6727" t="n">
        <v>0</v>
      </c>
      <c r="F6727" t="inlineStr">
        <is>
          <t>MENSAL</t>
        </is>
      </c>
      <c r="G6727" t="n">
        <v>46073</v>
      </c>
      <c r="H6727" t="n">
        <v>46073</v>
      </c>
      <c r="I6727" t="n">
        <v>29</v>
      </c>
      <c r="J6727" t="inlineStr">
        <is>
          <t>CARTEIRA</t>
        </is>
      </c>
      <c r="K6727" t="inlineStr">
        <is>
          <t>CONTRATO</t>
        </is>
      </c>
      <c r="L6727" t="n">
        <v>1884.2</v>
      </c>
      <c r="M6727" t="inlineStr">
        <is>
          <t>Terra Luz Residencial</t>
        </is>
      </c>
      <c r="N6727" s="142">
        <f>DATE(YEAR(G6727),MONTH(G6727),1)</f>
        <v/>
      </c>
      <c r="O6727" s="132">
        <f>IF(G6727&gt;$K$3,"Futuro","Atraso")</f>
        <v/>
      </c>
      <c r="P6727">
        <f>12*(YEAR(G6727)-YEAR($K$3))+(MONTH(G6727)-MONTH($K$3))</f>
        <v/>
      </c>
      <c r="Q6727" s="366">
        <f>IF(M6727="IBIRAPITANGA FASE 3",IF(O6727="Atraso",L6727,L6727/(1+$I$2)^P6727),IF(O6727="Atraso",L6727,L6727/(1+$I$1)^P6727))</f>
        <v/>
      </c>
      <c r="R6727">
        <f>IF(O6727="Atraso",$K$3-G6727,0)</f>
        <v/>
      </c>
      <c r="S6727">
        <f>IF(R6727&lt;=15,"Até 15",IF(R6727&lt;=30,"Entre 15 e 30",IF(R6727&lt;=60,"Entre 30 e 60",IF(R6727&lt;=90,"Entre 60 e 90",IF(R6727&lt;=120,"Entre 90 e 120",IF(R6727&lt;=150,"Entre 120 e 150",IF(R6727&lt;=180,"Entre 150 e 180","Superior a 180")))))))</f>
        <v/>
      </c>
    </row>
    <row r="6728">
      <c r="A6728" t="inlineStr">
        <is>
          <t>Q03L04</t>
        </is>
      </c>
      <c r="B6728" t="inlineStr">
        <is>
          <t>ATILA BERNARDES NUNES</t>
        </is>
      </c>
      <c r="C6728" t="n">
        <v>1</v>
      </c>
      <c r="D6728" t="inlineStr">
        <is>
          <t>IPCA</t>
        </is>
      </c>
      <c r="E6728" t="n">
        <v>0</v>
      </c>
      <c r="F6728" t="inlineStr">
        <is>
          <t>MENSAL</t>
        </is>
      </c>
      <c r="G6728" t="n">
        <v>46101</v>
      </c>
      <c r="H6728" t="n">
        <v>46101</v>
      </c>
      <c r="I6728" t="n">
        <v>30</v>
      </c>
      <c r="J6728" t="inlineStr">
        <is>
          <t>CARTEIRA</t>
        </is>
      </c>
      <c r="K6728" t="inlineStr">
        <is>
          <t>CONTRATO</t>
        </is>
      </c>
      <c r="L6728" t="n">
        <v>1884.2</v>
      </c>
      <c r="M6728" t="inlineStr">
        <is>
          <t>Terra Luz Residencial</t>
        </is>
      </c>
      <c r="N6728" s="142">
        <f>DATE(YEAR(G6728),MONTH(G6728),1)</f>
        <v/>
      </c>
      <c r="O6728" s="132">
        <f>IF(G6728&gt;$K$3,"Futuro","Atraso")</f>
        <v/>
      </c>
      <c r="P6728">
        <f>12*(YEAR(G6728)-YEAR($K$3))+(MONTH(G6728)-MONTH($K$3))</f>
        <v/>
      </c>
      <c r="Q6728" s="366">
        <f>IF(M6728="IBIRAPITANGA FASE 3",IF(O6728="Atraso",L6728,L6728/(1+$I$2)^P6728),IF(O6728="Atraso",L6728,L6728/(1+$I$1)^P6728))</f>
        <v/>
      </c>
      <c r="R6728">
        <f>IF(O6728="Atraso",$K$3-G6728,0)</f>
        <v/>
      </c>
      <c r="S6728">
        <f>IF(R6728&lt;=15,"Até 15",IF(R6728&lt;=30,"Entre 15 e 30",IF(R6728&lt;=60,"Entre 30 e 60",IF(R6728&lt;=90,"Entre 60 e 90",IF(R6728&lt;=120,"Entre 90 e 120",IF(R6728&lt;=150,"Entre 120 e 150",IF(R6728&lt;=180,"Entre 150 e 180","Superior a 180")))))))</f>
        <v/>
      </c>
    </row>
    <row r="6729">
      <c r="A6729" t="inlineStr">
        <is>
          <t>Q03L04</t>
        </is>
      </c>
      <c r="B6729" t="inlineStr">
        <is>
          <t>ATILA BERNARDES NUNES</t>
        </is>
      </c>
      <c r="C6729" t="n">
        <v>1</v>
      </c>
      <c r="D6729" t="inlineStr">
        <is>
          <t>IPCA</t>
        </is>
      </c>
      <c r="E6729" t="n">
        <v>0</v>
      </c>
      <c r="F6729" t="inlineStr">
        <is>
          <t>MENSAL</t>
        </is>
      </c>
      <c r="G6729" t="n">
        <v>46132</v>
      </c>
      <c r="H6729" t="n">
        <v>46132</v>
      </c>
      <c r="I6729" t="n">
        <v>31</v>
      </c>
      <c r="J6729" t="inlineStr">
        <is>
          <t>CARTEIRA</t>
        </is>
      </c>
      <c r="K6729" t="inlineStr">
        <is>
          <t>CONTRATO</t>
        </is>
      </c>
      <c r="L6729" t="n">
        <v>1884.2</v>
      </c>
      <c r="M6729" t="inlineStr">
        <is>
          <t>Terra Luz Residencial</t>
        </is>
      </c>
      <c r="N6729" s="142">
        <f>DATE(YEAR(G6729),MONTH(G6729),1)</f>
        <v/>
      </c>
      <c r="O6729" s="132">
        <f>IF(G6729&gt;$K$3,"Futuro","Atraso")</f>
        <v/>
      </c>
      <c r="P6729">
        <f>12*(YEAR(G6729)-YEAR($K$3))+(MONTH(G6729)-MONTH($K$3))</f>
        <v/>
      </c>
      <c r="Q6729" s="366">
        <f>IF(M6729="IBIRAPITANGA FASE 3",IF(O6729="Atraso",L6729,L6729/(1+$I$2)^P6729),IF(O6729="Atraso",L6729,L6729/(1+$I$1)^P6729))</f>
        <v/>
      </c>
      <c r="R6729">
        <f>IF(O6729="Atraso",$K$3-G6729,0)</f>
        <v/>
      </c>
      <c r="S6729">
        <f>IF(R6729&lt;=15,"Até 15",IF(R6729&lt;=30,"Entre 15 e 30",IF(R6729&lt;=60,"Entre 30 e 60",IF(R6729&lt;=90,"Entre 60 e 90",IF(R6729&lt;=120,"Entre 90 e 120",IF(R6729&lt;=150,"Entre 120 e 150",IF(R6729&lt;=180,"Entre 150 e 180","Superior a 180")))))))</f>
        <v/>
      </c>
    </row>
    <row r="6730">
      <c r="A6730" t="inlineStr">
        <is>
          <t>Q03L04</t>
        </is>
      </c>
      <c r="B6730" t="inlineStr">
        <is>
          <t>ATILA BERNARDES NUNES</t>
        </is>
      </c>
      <c r="C6730" t="n">
        <v>1</v>
      </c>
      <c r="D6730" t="inlineStr">
        <is>
          <t>IPCA</t>
        </is>
      </c>
      <c r="E6730" t="n">
        <v>0</v>
      </c>
      <c r="F6730" t="inlineStr">
        <is>
          <t>MENSAL</t>
        </is>
      </c>
      <c r="G6730" t="n">
        <v>46162</v>
      </c>
      <c r="H6730" t="n">
        <v>46162</v>
      </c>
      <c r="I6730" t="n">
        <v>32</v>
      </c>
      <c r="J6730" t="inlineStr">
        <is>
          <t>CARTEIRA</t>
        </is>
      </c>
      <c r="K6730" t="inlineStr">
        <is>
          <t>CONTRATO</t>
        </is>
      </c>
      <c r="L6730" t="n">
        <v>1884.2</v>
      </c>
      <c r="M6730" t="inlineStr">
        <is>
          <t>Terra Luz Residencial</t>
        </is>
      </c>
      <c r="N6730" s="142">
        <f>DATE(YEAR(G6730),MONTH(G6730),1)</f>
        <v/>
      </c>
      <c r="O6730" s="132">
        <f>IF(G6730&gt;$K$3,"Futuro","Atraso")</f>
        <v/>
      </c>
      <c r="P6730">
        <f>12*(YEAR(G6730)-YEAR($K$3))+(MONTH(G6730)-MONTH($K$3))</f>
        <v/>
      </c>
      <c r="Q6730" s="366">
        <f>IF(M6730="IBIRAPITANGA FASE 3",IF(O6730="Atraso",L6730,L6730/(1+$I$2)^P6730),IF(O6730="Atraso",L6730,L6730/(1+$I$1)^P6730))</f>
        <v/>
      </c>
      <c r="R6730">
        <f>IF(O6730="Atraso",$K$3-G6730,0)</f>
        <v/>
      </c>
      <c r="S6730">
        <f>IF(R6730&lt;=15,"Até 15",IF(R6730&lt;=30,"Entre 15 e 30",IF(R6730&lt;=60,"Entre 30 e 60",IF(R6730&lt;=90,"Entre 60 e 90",IF(R6730&lt;=120,"Entre 90 e 120",IF(R6730&lt;=150,"Entre 120 e 150",IF(R6730&lt;=180,"Entre 150 e 180","Superior a 180")))))))</f>
        <v/>
      </c>
    </row>
    <row r="6731">
      <c r="A6731" t="inlineStr">
        <is>
          <t>Q03L04</t>
        </is>
      </c>
      <c r="B6731" t="inlineStr">
        <is>
          <t>ATILA BERNARDES NUNES</t>
        </is>
      </c>
      <c r="C6731" t="n">
        <v>1</v>
      </c>
      <c r="D6731" t="inlineStr">
        <is>
          <t>IPCA</t>
        </is>
      </c>
      <c r="E6731" t="n">
        <v>0</v>
      </c>
      <c r="F6731" t="inlineStr">
        <is>
          <t>MENSAL</t>
        </is>
      </c>
      <c r="G6731" t="n">
        <v>46193</v>
      </c>
      <c r="H6731" t="n">
        <v>46193</v>
      </c>
      <c r="I6731" t="n">
        <v>33</v>
      </c>
      <c r="J6731" t="inlineStr">
        <is>
          <t>CARTEIRA</t>
        </is>
      </c>
      <c r="K6731" t="inlineStr">
        <is>
          <t>CONTRATO</t>
        </is>
      </c>
      <c r="L6731" t="n">
        <v>1884.2</v>
      </c>
      <c r="M6731" t="inlineStr">
        <is>
          <t>Terra Luz Residencial</t>
        </is>
      </c>
      <c r="N6731" s="142">
        <f>DATE(YEAR(G6731),MONTH(G6731),1)</f>
        <v/>
      </c>
      <c r="O6731" s="132">
        <f>IF(G6731&gt;$K$3,"Futuro","Atraso")</f>
        <v/>
      </c>
      <c r="P6731">
        <f>12*(YEAR(G6731)-YEAR($K$3))+(MONTH(G6731)-MONTH($K$3))</f>
        <v/>
      </c>
      <c r="Q6731" s="366">
        <f>IF(M6731="IBIRAPITANGA FASE 3",IF(O6731="Atraso",L6731,L6731/(1+$I$2)^P6731),IF(O6731="Atraso",L6731,L6731/(1+$I$1)^P6731))</f>
        <v/>
      </c>
      <c r="R6731">
        <f>IF(O6731="Atraso",$K$3-G6731,0)</f>
        <v/>
      </c>
      <c r="S6731">
        <f>IF(R6731&lt;=15,"Até 15",IF(R6731&lt;=30,"Entre 15 e 30",IF(R6731&lt;=60,"Entre 30 e 60",IF(R6731&lt;=90,"Entre 60 e 90",IF(R6731&lt;=120,"Entre 90 e 120",IF(R6731&lt;=150,"Entre 120 e 150",IF(R6731&lt;=180,"Entre 150 e 180","Superior a 180")))))))</f>
        <v/>
      </c>
    </row>
    <row r="6732">
      <c r="A6732" t="inlineStr">
        <is>
          <t>Q03L04</t>
        </is>
      </c>
      <c r="B6732" t="inlineStr">
        <is>
          <t>ATILA BERNARDES NUNES</t>
        </is>
      </c>
      <c r="C6732" t="n">
        <v>1</v>
      </c>
      <c r="D6732" t="inlineStr">
        <is>
          <t>IPCA</t>
        </is>
      </c>
      <c r="E6732" t="n">
        <v>0</v>
      </c>
      <c r="F6732" t="inlineStr">
        <is>
          <t>MENSAL</t>
        </is>
      </c>
      <c r="G6732" t="n">
        <v>46223</v>
      </c>
      <c r="H6732" t="n">
        <v>46223</v>
      </c>
      <c r="I6732" t="n">
        <v>34</v>
      </c>
      <c r="J6732" t="inlineStr">
        <is>
          <t>CARTEIRA</t>
        </is>
      </c>
      <c r="K6732" t="inlineStr">
        <is>
          <t>CONTRATO</t>
        </is>
      </c>
      <c r="L6732" t="n">
        <v>1884.2</v>
      </c>
      <c r="M6732" t="inlineStr">
        <is>
          <t>Terra Luz Residencial</t>
        </is>
      </c>
      <c r="N6732" s="142">
        <f>DATE(YEAR(G6732),MONTH(G6732),1)</f>
        <v/>
      </c>
      <c r="O6732" s="132">
        <f>IF(G6732&gt;$K$3,"Futuro","Atraso")</f>
        <v/>
      </c>
      <c r="P6732">
        <f>12*(YEAR(G6732)-YEAR($K$3))+(MONTH(G6732)-MONTH($K$3))</f>
        <v/>
      </c>
      <c r="Q6732" s="366">
        <f>IF(M6732="IBIRAPITANGA FASE 3",IF(O6732="Atraso",L6732,L6732/(1+$I$2)^P6732),IF(O6732="Atraso",L6732,L6732/(1+$I$1)^P6732))</f>
        <v/>
      </c>
      <c r="R6732">
        <f>IF(O6732="Atraso",$K$3-G6732,0)</f>
        <v/>
      </c>
      <c r="S6732">
        <f>IF(R6732&lt;=15,"Até 15",IF(R6732&lt;=30,"Entre 15 e 30",IF(R6732&lt;=60,"Entre 30 e 60",IF(R6732&lt;=90,"Entre 60 e 90",IF(R6732&lt;=120,"Entre 90 e 120",IF(R6732&lt;=150,"Entre 120 e 150",IF(R6732&lt;=180,"Entre 150 e 180","Superior a 180")))))))</f>
        <v/>
      </c>
    </row>
    <row r="6733">
      <c r="A6733" t="inlineStr">
        <is>
          <t>Q03L04</t>
        </is>
      </c>
      <c r="B6733" t="inlineStr">
        <is>
          <t>ATILA BERNARDES NUNES</t>
        </is>
      </c>
      <c r="C6733" t="n">
        <v>1</v>
      </c>
      <c r="D6733" t="inlineStr">
        <is>
          <t>IPCA</t>
        </is>
      </c>
      <c r="E6733" t="n">
        <v>0</v>
      </c>
      <c r="F6733" t="inlineStr">
        <is>
          <t>MENSAL</t>
        </is>
      </c>
      <c r="G6733" t="n">
        <v>46254</v>
      </c>
      <c r="H6733" t="n">
        <v>46254</v>
      </c>
      <c r="I6733" t="n">
        <v>35</v>
      </c>
      <c r="J6733" t="inlineStr">
        <is>
          <t>CARTEIRA</t>
        </is>
      </c>
      <c r="K6733" t="inlineStr">
        <is>
          <t>CONTRATO</t>
        </is>
      </c>
      <c r="L6733" t="n">
        <v>1884.2</v>
      </c>
      <c r="M6733" t="inlineStr">
        <is>
          <t>Terra Luz Residencial</t>
        </is>
      </c>
      <c r="N6733" s="142">
        <f>DATE(YEAR(G6733),MONTH(G6733),1)</f>
        <v/>
      </c>
      <c r="O6733" s="132">
        <f>IF(G6733&gt;$K$3,"Futuro","Atraso")</f>
        <v/>
      </c>
      <c r="P6733">
        <f>12*(YEAR(G6733)-YEAR($K$3))+(MONTH(G6733)-MONTH($K$3))</f>
        <v/>
      </c>
      <c r="Q6733" s="366">
        <f>IF(M6733="IBIRAPITANGA FASE 3",IF(O6733="Atraso",L6733,L6733/(1+$I$2)^P6733),IF(O6733="Atraso",L6733,L6733/(1+$I$1)^P6733))</f>
        <v/>
      </c>
      <c r="R6733">
        <f>IF(O6733="Atraso",$K$3-G6733,0)</f>
        <v/>
      </c>
      <c r="S6733">
        <f>IF(R6733&lt;=15,"Até 15",IF(R6733&lt;=30,"Entre 15 e 30",IF(R6733&lt;=60,"Entre 30 e 60",IF(R6733&lt;=90,"Entre 60 e 90",IF(R6733&lt;=120,"Entre 90 e 120",IF(R6733&lt;=150,"Entre 120 e 150",IF(R6733&lt;=180,"Entre 150 e 180","Superior a 180")))))))</f>
        <v/>
      </c>
    </row>
    <row r="6734">
      <c r="A6734" t="inlineStr">
        <is>
          <t>Q03L04</t>
        </is>
      </c>
      <c r="B6734" t="inlineStr">
        <is>
          <t>ATILA BERNARDES NUNES</t>
        </is>
      </c>
      <c r="C6734" t="n">
        <v>1</v>
      </c>
      <c r="D6734" t="inlineStr">
        <is>
          <t>IPCA</t>
        </is>
      </c>
      <c r="E6734" t="n">
        <v>0</v>
      </c>
      <c r="F6734" t="inlineStr">
        <is>
          <t>MENSAL</t>
        </is>
      </c>
      <c r="G6734" t="n">
        <v>46285</v>
      </c>
      <c r="H6734" t="n">
        <v>46285</v>
      </c>
      <c r="I6734" t="n">
        <v>36</v>
      </c>
      <c r="J6734" t="inlineStr">
        <is>
          <t>CARTEIRA</t>
        </is>
      </c>
      <c r="K6734" t="inlineStr">
        <is>
          <t>CONTRATO</t>
        </is>
      </c>
      <c r="L6734" t="n">
        <v>1884.2</v>
      </c>
      <c r="M6734" t="inlineStr">
        <is>
          <t>Terra Luz Residencial</t>
        </is>
      </c>
      <c r="N6734" s="142">
        <f>DATE(YEAR(G6734),MONTH(G6734),1)</f>
        <v/>
      </c>
      <c r="O6734" s="132">
        <f>IF(G6734&gt;$K$3,"Futuro","Atraso")</f>
        <v/>
      </c>
      <c r="P6734">
        <f>12*(YEAR(G6734)-YEAR($K$3))+(MONTH(G6734)-MONTH($K$3))</f>
        <v/>
      </c>
      <c r="Q6734" s="366">
        <f>IF(M6734="IBIRAPITANGA FASE 3",IF(O6734="Atraso",L6734,L6734/(1+$I$2)^P6734),IF(O6734="Atraso",L6734,L6734/(1+$I$1)^P6734))</f>
        <v/>
      </c>
      <c r="R6734">
        <f>IF(O6734="Atraso",$K$3-G6734,0)</f>
        <v/>
      </c>
      <c r="S6734">
        <f>IF(R6734&lt;=15,"Até 15",IF(R6734&lt;=30,"Entre 15 e 30",IF(R6734&lt;=60,"Entre 30 e 60",IF(R6734&lt;=90,"Entre 60 e 90",IF(R6734&lt;=120,"Entre 90 e 120",IF(R6734&lt;=150,"Entre 120 e 150",IF(R6734&lt;=180,"Entre 150 e 180","Superior a 180")))))))</f>
        <v/>
      </c>
    </row>
    <row r="6735">
      <c r="A6735" t="inlineStr">
        <is>
          <t>Q03L04</t>
        </is>
      </c>
      <c r="B6735" t="inlineStr">
        <is>
          <t>ATILA BERNARDES NUNES</t>
        </is>
      </c>
      <c r="C6735" t="n">
        <v>1</v>
      </c>
      <c r="D6735" t="inlineStr">
        <is>
          <t>IPCA</t>
        </is>
      </c>
      <c r="E6735" t="n">
        <v>0</v>
      </c>
      <c r="F6735" t="inlineStr">
        <is>
          <t>MENSAL</t>
        </is>
      </c>
      <c r="G6735" t="n">
        <v>46315</v>
      </c>
      <c r="H6735" t="n">
        <v>46315</v>
      </c>
      <c r="I6735" t="n">
        <v>37</v>
      </c>
      <c r="J6735" t="inlineStr">
        <is>
          <t>CARTEIRA</t>
        </is>
      </c>
      <c r="K6735" t="inlineStr">
        <is>
          <t>CONTRATO</t>
        </is>
      </c>
      <c r="L6735" t="n">
        <v>1884.2</v>
      </c>
      <c r="M6735" t="inlineStr">
        <is>
          <t>Terra Luz Residencial</t>
        </is>
      </c>
      <c r="N6735" s="142">
        <f>DATE(YEAR(G6735),MONTH(G6735),1)</f>
        <v/>
      </c>
      <c r="O6735" s="132">
        <f>IF(G6735&gt;$K$3,"Futuro","Atraso")</f>
        <v/>
      </c>
      <c r="P6735">
        <f>12*(YEAR(G6735)-YEAR($K$3))+(MONTH(G6735)-MONTH($K$3))</f>
        <v/>
      </c>
      <c r="Q6735" s="366">
        <f>IF(M6735="IBIRAPITANGA FASE 3",IF(O6735="Atraso",L6735,L6735/(1+$I$2)^P6735),IF(O6735="Atraso",L6735,L6735/(1+$I$1)^P6735))</f>
        <v/>
      </c>
      <c r="R6735">
        <f>IF(O6735="Atraso",$K$3-G6735,0)</f>
        <v/>
      </c>
      <c r="S6735">
        <f>IF(R6735&lt;=15,"Até 15",IF(R6735&lt;=30,"Entre 15 e 30",IF(R6735&lt;=60,"Entre 30 e 60",IF(R6735&lt;=90,"Entre 60 e 90",IF(R6735&lt;=120,"Entre 90 e 120",IF(R6735&lt;=150,"Entre 120 e 150",IF(R6735&lt;=180,"Entre 150 e 180","Superior a 180")))))))</f>
        <v/>
      </c>
    </row>
    <row r="6736">
      <c r="A6736" t="inlineStr">
        <is>
          <t>Q03L04</t>
        </is>
      </c>
      <c r="B6736" t="inlineStr">
        <is>
          <t>ATILA BERNARDES NUNES</t>
        </is>
      </c>
      <c r="C6736" t="n">
        <v>1</v>
      </c>
      <c r="D6736" t="inlineStr">
        <is>
          <t>IPCA</t>
        </is>
      </c>
      <c r="E6736" t="n">
        <v>0</v>
      </c>
      <c r="F6736" t="inlineStr">
        <is>
          <t>MENSAL</t>
        </is>
      </c>
      <c r="G6736" t="n">
        <v>46346</v>
      </c>
      <c r="H6736" t="n">
        <v>46346</v>
      </c>
      <c r="I6736" t="n">
        <v>38</v>
      </c>
      <c r="J6736" t="inlineStr">
        <is>
          <t>CARTEIRA</t>
        </is>
      </c>
      <c r="K6736" t="inlineStr">
        <is>
          <t>CONTRATO</t>
        </is>
      </c>
      <c r="L6736" t="n">
        <v>1884.2</v>
      </c>
      <c r="M6736" t="inlineStr">
        <is>
          <t>Terra Luz Residencial</t>
        </is>
      </c>
      <c r="N6736" s="142">
        <f>DATE(YEAR(G6736),MONTH(G6736),1)</f>
        <v/>
      </c>
      <c r="O6736" s="132">
        <f>IF(G6736&gt;$K$3,"Futuro","Atraso")</f>
        <v/>
      </c>
      <c r="P6736">
        <f>12*(YEAR(G6736)-YEAR($K$3))+(MONTH(G6736)-MONTH($K$3))</f>
        <v/>
      </c>
      <c r="Q6736" s="366">
        <f>IF(M6736="IBIRAPITANGA FASE 3",IF(O6736="Atraso",L6736,L6736/(1+$I$2)^P6736),IF(O6736="Atraso",L6736,L6736/(1+$I$1)^P6736))</f>
        <v/>
      </c>
      <c r="R6736">
        <f>IF(O6736="Atraso",$K$3-G6736,0)</f>
        <v/>
      </c>
      <c r="S6736">
        <f>IF(R6736&lt;=15,"Até 15",IF(R6736&lt;=30,"Entre 15 e 30",IF(R6736&lt;=60,"Entre 30 e 60",IF(R6736&lt;=90,"Entre 60 e 90",IF(R6736&lt;=120,"Entre 90 e 120",IF(R6736&lt;=150,"Entre 120 e 150",IF(R6736&lt;=180,"Entre 150 e 180","Superior a 180")))))))</f>
        <v/>
      </c>
    </row>
    <row r="6737">
      <c r="A6737" t="inlineStr">
        <is>
          <t>Q03L04</t>
        </is>
      </c>
      <c r="B6737" t="inlineStr">
        <is>
          <t>ATILA BERNARDES NUNES</t>
        </is>
      </c>
      <c r="C6737" t="n">
        <v>1</v>
      </c>
      <c r="D6737" t="inlineStr">
        <is>
          <t>IPCA</t>
        </is>
      </c>
      <c r="E6737" t="n">
        <v>0</v>
      </c>
      <c r="F6737" t="inlineStr">
        <is>
          <t>MENSAL</t>
        </is>
      </c>
      <c r="G6737" t="n">
        <v>46376</v>
      </c>
      <c r="H6737" t="n">
        <v>46376</v>
      </c>
      <c r="I6737" t="n">
        <v>39</v>
      </c>
      <c r="J6737" t="inlineStr">
        <is>
          <t>CARTEIRA</t>
        </is>
      </c>
      <c r="K6737" t="inlineStr">
        <is>
          <t>CONTRATO</t>
        </is>
      </c>
      <c r="L6737" t="n">
        <v>1884.2</v>
      </c>
      <c r="M6737" t="inlineStr">
        <is>
          <t>Terra Luz Residencial</t>
        </is>
      </c>
      <c r="N6737" s="142">
        <f>DATE(YEAR(G6737),MONTH(G6737),1)</f>
        <v/>
      </c>
      <c r="O6737" s="132">
        <f>IF(G6737&gt;$K$3,"Futuro","Atraso")</f>
        <v/>
      </c>
      <c r="P6737">
        <f>12*(YEAR(G6737)-YEAR($K$3))+(MONTH(G6737)-MONTH($K$3))</f>
        <v/>
      </c>
      <c r="Q6737" s="366">
        <f>IF(M6737="IBIRAPITANGA FASE 3",IF(O6737="Atraso",L6737,L6737/(1+$I$2)^P6737),IF(O6737="Atraso",L6737,L6737/(1+$I$1)^P6737))</f>
        <v/>
      </c>
      <c r="R6737">
        <f>IF(O6737="Atraso",$K$3-G6737,0)</f>
        <v/>
      </c>
      <c r="S6737">
        <f>IF(R6737&lt;=15,"Até 15",IF(R6737&lt;=30,"Entre 15 e 30",IF(R6737&lt;=60,"Entre 30 e 60",IF(R6737&lt;=90,"Entre 60 e 90",IF(R6737&lt;=120,"Entre 90 e 120",IF(R6737&lt;=150,"Entre 120 e 150",IF(R6737&lt;=180,"Entre 150 e 180","Superior a 180")))))))</f>
        <v/>
      </c>
    </row>
    <row r="6738">
      <c r="A6738" t="inlineStr">
        <is>
          <t>Q03L04</t>
        </is>
      </c>
      <c r="B6738" t="inlineStr">
        <is>
          <t>ATILA BERNARDES NUNES</t>
        </is>
      </c>
      <c r="C6738" t="n">
        <v>1</v>
      </c>
      <c r="D6738" t="inlineStr">
        <is>
          <t>IPCA</t>
        </is>
      </c>
      <c r="E6738" t="n">
        <v>0</v>
      </c>
      <c r="F6738" t="inlineStr">
        <is>
          <t>MENSAL</t>
        </is>
      </c>
      <c r="G6738" t="n">
        <v>46407</v>
      </c>
      <c r="H6738" t="n">
        <v>46407</v>
      </c>
      <c r="I6738" t="n">
        <v>40</v>
      </c>
      <c r="J6738" t="inlineStr">
        <is>
          <t>CARTEIRA</t>
        </is>
      </c>
      <c r="K6738" t="inlineStr">
        <is>
          <t>CONTRATO</t>
        </is>
      </c>
      <c r="L6738" t="n">
        <v>1884.2</v>
      </c>
      <c r="M6738" t="inlineStr">
        <is>
          <t>Terra Luz Residencial</t>
        </is>
      </c>
      <c r="N6738" s="142">
        <f>DATE(YEAR(G6738),MONTH(G6738),1)</f>
        <v/>
      </c>
      <c r="O6738" s="132">
        <f>IF(G6738&gt;$K$3,"Futuro","Atraso")</f>
        <v/>
      </c>
      <c r="P6738">
        <f>12*(YEAR(G6738)-YEAR($K$3))+(MONTH(G6738)-MONTH($K$3))</f>
        <v/>
      </c>
      <c r="Q6738" s="366">
        <f>IF(M6738="IBIRAPITANGA FASE 3",IF(O6738="Atraso",L6738,L6738/(1+$I$2)^P6738),IF(O6738="Atraso",L6738,L6738/(1+$I$1)^P6738))</f>
        <v/>
      </c>
      <c r="R6738">
        <f>IF(O6738="Atraso",$K$3-G6738,0)</f>
        <v/>
      </c>
      <c r="S6738">
        <f>IF(R6738&lt;=15,"Até 15",IF(R6738&lt;=30,"Entre 15 e 30",IF(R6738&lt;=60,"Entre 30 e 60",IF(R6738&lt;=90,"Entre 60 e 90",IF(R6738&lt;=120,"Entre 90 e 120",IF(R6738&lt;=150,"Entre 120 e 150",IF(R6738&lt;=180,"Entre 150 e 180","Superior a 180")))))))</f>
        <v/>
      </c>
    </row>
    <row r="6739">
      <c r="A6739" t="inlineStr">
        <is>
          <t>Q03L04</t>
        </is>
      </c>
      <c r="B6739" t="inlineStr">
        <is>
          <t>ATILA BERNARDES NUNES</t>
        </is>
      </c>
      <c r="C6739" t="n">
        <v>1</v>
      </c>
      <c r="D6739" t="inlineStr">
        <is>
          <t>IPCA</t>
        </is>
      </c>
      <c r="E6739" t="n">
        <v>0</v>
      </c>
      <c r="F6739" t="inlineStr">
        <is>
          <t>MENSAL</t>
        </is>
      </c>
      <c r="G6739" t="n">
        <v>46438</v>
      </c>
      <c r="H6739" t="n">
        <v>46438</v>
      </c>
      <c r="I6739" t="n">
        <v>41</v>
      </c>
      <c r="J6739" t="inlineStr">
        <is>
          <t>CARTEIRA</t>
        </is>
      </c>
      <c r="K6739" t="inlineStr">
        <is>
          <t>CONTRATO</t>
        </is>
      </c>
      <c r="L6739" t="n">
        <v>1884.2</v>
      </c>
      <c r="M6739" t="inlineStr">
        <is>
          <t>Terra Luz Residencial</t>
        </is>
      </c>
      <c r="N6739" s="142">
        <f>DATE(YEAR(G6739),MONTH(G6739),1)</f>
        <v/>
      </c>
      <c r="O6739" s="132">
        <f>IF(G6739&gt;$K$3,"Futuro","Atraso")</f>
        <v/>
      </c>
      <c r="P6739">
        <f>12*(YEAR(G6739)-YEAR($K$3))+(MONTH(G6739)-MONTH($K$3))</f>
        <v/>
      </c>
      <c r="Q6739" s="366">
        <f>IF(M6739="IBIRAPITANGA FASE 3",IF(O6739="Atraso",L6739,L6739/(1+$I$2)^P6739),IF(O6739="Atraso",L6739,L6739/(1+$I$1)^P6739))</f>
        <v/>
      </c>
      <c r="R6739">
        <f>IF(O6739="Atraso",$K$3-G6739,0)</f>
        <v/>
      </c>
      <c r="S6739">
        <f>IF(R6739&lt;=15,"Até 15",IF(R6739&lt;=30,"Entre 15 e 30",IF(R6739&lt;=60,"Entre 30 e 60",IF(R6739&lt;=90,"Entre 60 e 90",IF(R6739&lt;=120,"Entre 90 e 120",IF(R6739&lt;=150,"Entre 120 e 150",IF(R6739&lt;=180,"Entre 150 e 180","Superior a 180")))))))</f>
        <v/>
      </c>
    </row>
    <row r="6740">
      <c r="A6740" t="inlineStr">
        <is>
          <t>Q03L04</t>
        </is>
      </c>
      <c r="B6740" t="inlineStr">
        <is>
          <t>ATILA BERNARDES NUNES</t>
        </is>
      </c>
      <c r="C6740" t="n">
        <v>1</v>
      </c>
      <c r="D6740" t="inlineStr">
        <is>
          <t>IPCA</t>
        </is>
      </c>
      <c r="E6740" t="n">
        <v>0</v>
      </c>
      <c r="F6740" t="inlineStr">
        <is>
          <t>MENSAL</t>
        </is>
      </c>
      <c r="G6740" t="n">
        <v>46466</v>
      </c>
      <c r="H6740" t="n">
        <v>46466</v>
      </c>
      <c r="I6740" t="n">
        <v>42</v>
      </c>
      <c r="J6740" t="inlineStr">
        <is>
          <t>CARTEIRA</t>
        </is>
      </c>
      <c r="K6740" t="inlineStr">
        <is>
          <t>CONTRATO</t>
        </is>
      </c>
      <c r="L6740" t="n">
        <v>1884.2</v>
      </c>
      <c r="M6740" t="inlineStr">
        <is>
          <t>Terra Luz Residencial</t>
        </is>
      </c>
      <c r="N6740" s="142">
        <f>DATE(YEAR(G6740),MONTH(G6740),1)</f>
        <v/>
      </c>
      <c r="O6740" s="132">
        <f>IF(G6740&gt;$K$3,"Futuro","Atraso")</f>
        <v/>
      </c>
      <c r="P6740">
        <f>12*(YEAR(G6740)-YEAR($K$3))+(MONTH(G6740)-MONTH($K$3))</f>
        <v/>
      </c>
      <c r="Q6740" s="366">
        <f>IF(M6740="IBIRAPITANGA FASE 3",IF(O6740="Atraso",L6740,L6740/(1+$I$2)^P6740),IF(O6740="Atraso",L6740,L6740/(1+$I$1)^P6740))</f>
        <v/>
      </c>
      <c r="R6740">
        <f>IF(O6740="Atraso",$K$3-G6740,0)</f>
        <v/>
      </c>
      <c r="S6740">
        <f>IF(R6740&lt;=15,"Até 15",IF(R6740&lt;=30,"Entre 15 e 30",IF(R6740&lt;=60,"Entre 30 e 60",IF(R6740&lt;=90,"Entre 60 e 90",IF(R6740&lt;=120,"Entre 90 e 120",IF(R6740&lt;=150,"Entre 120 e 150",IF(R6740&lt;=180,"Entre 150 e 180","Superior a 180")))))))</f>
        <v/>
      </c>
    </row>
    <row r="6741">
      <c r="A6741" t="inlineStr">
        <is>
          <t>Q03L04</t>
        </is>
      </c>
      <c r="B6741" t="inlineStr">
        <is>
          <t>ATILA BERNARDES NUNES</t>
        </is>
      </c>
      <c r="C6741" t="n">
        <v>1</v>
      </c>
      <c r="D6741" t="inlineStr">
        <is>
          <t>IPCA</t>
        </is>
      </c>
      <c r="E6741" t="n">
        <v>0</v>
      </c>
      <c r="F6741" t="inlineStr">
        <is>
          <t>MENSAL</t>
        </is>
      </c>
      <c r="G6741" t="n">
        <v>46497</v>
      </c>
      <c r="H6741" t="n">
        <v>46497</v>
      </c>
      <c r="I6741" t="n">
        <v>43</v>
      </c>
      <c r="J6741" t="inlineStr">
        <is>
          <t>CARTEIRA</t>
        </is>
      </c>
      <c r="K6741" t="inlineStr">
        <is>
          <t>CONTRATO</t>
        </is>
      </c>
      <c r="L6741" t="n">
        <v>1884.2</v>
      </c>
      <c r="M6741" t="inlineStr">
        <is>
          <t>Terra Luz Residencial</t>
        </is>
      </c>
      <c r="N6741" s="142">
        <f>DATE(YEAR(G6741),MONTH(G6741),1)</f>
        <v/>
      </c>
      <c r="O6741" s="132">
        <f>IF(G6741&gt;$K$3,"Futuro","Atraso")</f>
        <v/>
      </c>
      <c r="P6741">
        <f>12*(YEAR(G6741)-YEAR($K$3))+(MONTH(G6741)-MONTH($K$3))</f>
        <v/>
      </c>
      <c r="Q6741" s="366">
        <f>IF(M6741="IBIRAPITANGA FASE 3",IF(O6741="Atraso",L6741,L6741/(1+$I$2)^P6741),IF(O6741="Atraso",L6741,L6741/(1+$I$1)^P6741))</f>
        <v/>
      </c>
      <c r="R6741">
        <f>IF(O6741="Atraso",$K$3-G6741,0)</f>
        <v/>
      </c>
      <c r="S6741">
        <f>IF(R6741&lt;=15,"Até 15",IF(R6741&lt;=30,"Entre 15 e 30",IF(R6741&lt;=60,"Entre 30 e 60",IF(R6741&lt;=90,"Entre 60 e 90",IF(R6741&lt;=120,"Entre 90 e 120",IF(R6741&lt;=150,"Entre 120 e 150",IF(R6741&lt;=180,"Entre 150 e 180","Superior a 180")))))))</f>
        <v/>
      </c>
    </row>
    <row r="6742">
      <c r="A6742" t="inlineStr">
        <is>
          <t>Q03L04</t>
        </is>
      </c>
      <c r="B6742" t="inlineStr">
        <is>
          <t>ATILA BERNARDES NUNES</t>
        </is>
      </c>
      <c r="C6742" t="n">
        <v>1</v>
      </c>
      <c r="D6742" t="inlineStr">
        <is>
          <t>IPCA</t>
        </is>
      </c>
      <c r="E6742" t="n">
        <v>0</v>
      </c>
      <c r="F6742" t="inlineStr">
        <is>
          <t>MENSAL</t>
        </is>
      </c>
      <c r="G6742" t="n">
        <v>46527</v>
      </c>
      <c r="H6742" t="n">
        <v>46527</v>
      </c>
      <c r="I6742" t="n">
        <v>44</v>
      </c>
      <c r="J6742" t="inlineStr">
        <is>
          <t>CARTEIRA</t>
        </is>
      </c>
      <c r="K6742" t="inlineStr">
        <is>
          <t>CONTRATO</t>
        </is>
      </c>
      <c r="L6742" t="n">
        <v>1884.2</v>
      </c>
      <c r="M6742" t="inlineStr">
        <is>
          <t>Terra Luz Residencial</t>
        </is>
      </c>
      <c r="N6742" s="142">
        <f>DATE(YEAR(G6742),MONTH(G6742),1)</f>
        <v/>
      </c>
      <c r="O6742" s="132">
        <f>IF(G6742&gt;$K$3,"Futuro","Atraso")</f>
        <v/>
      </c>
      <c r="P6742">
        <f>12*(YEAR(G6742)-YEAR($K$3))+(MONTH(G6742)-MONTH($K$3))</f>
        <v/>
      </c>
      <c r="Q6742" s="366">
        <f>IF(M6742="IBIRAPITANGA FASE 3",IF(O6742="Atraso",L6742,L6742/(1+$I$2)^P6742),IF(O6742="Atraso",L6742,L6742/(1+$I$1)^P6742))</f>
        <v/>
      </c>
      <c r="R6742">
        <f>IF(O6742="Atraso",$K$3-G6742,0)</f>
        <v/>
      </c>
      <c r="S6742">
        <f>IF(R6742&lt;=15,"Até 15",IF(R6742&lt;=30,"Entre 15 e 30",IF(R6742&lt;=60,"Entre 30 e 60",IF(R6742&lt;=90,"Entre 60 e 90",IF(R6742&lt;=120,"Entre 90 e 120",IF(R6742&lt;=150,"Entre 120 e 150",IF(R6742&lt;=180,"Entre 150 e 180","Superior a 180")))))))</f>
        <v/>
      </c>
    </row>
    <row r="6743">
      <c r="A6743" t="inlineStr">
        <is>
          <t>Q03L04</t>
        </is>
      </c>
      <c r="B6743" t="inlineStr">
        <is>
          <t>ATILA BERNARDES NUNES</t>
        </is>
      </c>
      <c r="C6743" t="n">
        <v>1</v>
      </c>
      <c r="D6743" t="inlineStr">
        <is>
          <t>IPCA</t>
        </is>
      </c>
      <c r="E6743" t="n">
        <v>0</v>
      </c>
      <c r="F6743" t="inlineStr">
        <is>
          <t>MENSAL</t>
        </is>
      </c>
      <c r="G6743" t="n">
        <v>46558</v>
      </c>
      <c r="H6743" t="n">
        <v>46558</v>
      </c>
      <c r="I6743" t="n">
        <v>45</v>
      </c>
      <c r="J6743" t="inlineStr">
        <is>
          <t>CARTEIRA</t>
        </is>
      </c>
      <c r="K6743" t="inlineStr">
        <is>
          <t>CONTRATO</t>
        </is>
      </c>
      <c r="L6743" t="n">
        <v>1884.2</v>
      </c>
      <c r="M6743" t="inlineStr">
        <is>
          <t>Terra Luz Residencial</t>
        </is>
      </c>
      <c r="N6743" s="142">
        <f>DATE(YEAR(G6743),MONTH(G6743),1)</f>
        <v/>
      </c>
      <c r="O6743" s="132">
        <f>IF(G6743&gt;$K$3,"Futuro","Atraso")</f>
        <v/>
      </c>
      <c r="P6743">
        <f>12*(YEAR(G6743)-YEAR($K$3))+(MONTH(G6743)-MONTH($K$3))</f>
        <v/>
      </c>
      <c r="Q6743" s="366">
        <f>IF(M6743="IBIRAPITANGA FASE 3",IF(O6743="Atraso",L6743,L6743/(1+$I$2)^P6743),IF(O6743="Atraso",L6743,L6743/(1+$I$1)^P6743))</f>
        <v/>
      </c>
      <c r="R6743">
        <f>IF(O6743="Atraso",$K$3-G6743,0)</f>
        <v/>
      </c>
      <c r="S6743">
        <f>IF(R6743&lt;=15,"Até 15",IF(R6743&lt;=30,"Entre 15 e 30",IF(R6743&lt;=60,"Entre 30 e 60",IF(R6743&lt;=90,"Entre 60 e 90",IF(R6743&lt;=120,"Entre 90 e 120",IF(R6743&lt;=150,"Entre 120 e 150",IF(R6743&lt;=180,"Entre 150 e 180","Superior a 180")))))))</f>
        <v/>
      </c>
    </row>
    <row r="6744">
      <c r="A6744" t="inlineStr">
        <is>
          <t>Q03L04</t>
        </is>
      </c>
      <c r="B6744" t="inlineStr">
        <is>
          <t>ATILA BERNARDES NUNES</t>
        </is>
      </c>
      <c r="C6744" t="n">
        <v>1</v>
      </c>
      <c r="D6744" t="inlineStr">
        <is>
          <t>IPCA</t>
        </is>
      </c>
      <c r="E6744" t="n">
        <v>0</v>
      </c>
      <c r="F6744" t="inlineStr">
        <is>
          <t>MENSAL</t>
        </is>
      </c>
      <c r="G6744" t="n">
        <v>46588</v>
      </c>
      <c r="H6744" t="n">
        <v>46588</v>
      </c>
      <c r="I6744" t="n">
        <v>46</v>
      </c>
      <c r="J6744" t="inlineStr">
        <is>
          <t>CARTEIRA</t>
        </is>
      </c>
      <c r="K6744" t="inlineStr">
        <is>
          <t>CONTRATO</t>
        </is>
      </c>
      <c r="L6744" t="n">
        <v>1884.2</v>
      </c>
      <c r="M6744" t="inlineStr">
        <is>
          <t>Terra Luz Residencial</t>
        </is>
      </c>
      <c r="N6744" s="142">
        <f>DATE(YEAR(G6744),MONTH(G6744),1)</f>
        <v/>
      </c>
      <c r="O6744" s="132">
        <f>IF(G6744&gt;$K$3,"Futuro","Atraso")</f>
        <v/>
      </c>
      <c r="P6744">
        <f>12*(YEAR(G6744)-YEAR($K$3))+(MONTH(G6744)-MONTH($K$3))</f>
        <v/>
      </c>
      <c r="Q6744" s="366">
        <f>IF(M6744="IBIRAPITANGA FASE 3",IF(O6744="Atraso",L6744,L6744/(1+$I$2)^P6744),IF(O6744="Atraso",L6744,L6744/(1+$I$1)^P6744))</f>
        <v/>
      </c>
      <c r="R6744">
        <f>IF(O6744="Atraso",$K$3-G6744,0)</f>
        <v/>
      </c>
      <c r="S6744">
        <f>IF(R6744&lt;=15,"Até 15",IF(R6744&lt;=30,"Entre 15 e 30",IF(R6744&lt;=60,"Entre 30 e 60",IF(R6744&lt;=90,"Entre 60 e 90",IF(R6744&lt;=120,"Entre 90 e 120",IF(R6744&lt;=150,"Entre 120 e 150",IF(R6744&lt;=180,"Entre 150 e 180","Superior a 180")))))))</f>
        <v/>
      </c>
    </row>
    <row r="6745">
      <c r="A6745" t="inlineStr">
        <is>
          <t>Q03L04</t>
        </is>
      </c>
      <c r="B6745" t="inlineStr">
        <is>
          <t>ATILA BERNARDES NUNES</t>
        </is>
      </c>
      <c r="C6745" t="n">
        <v>1</v>
      </c>
      <c r="D6745" t="inlineStr">
        <is>
          <t>IPCA</t>
        </is>
      </c>
      <c r="E6745" t="n">
        <v>0</v>
      </c>
      <c r="F6745" t="inlineStr">
        <is>
          <t>MENSAL</t>
        </is>
      </c>
      <c r="G6745" t="n">
        <v>46619</v>
      </c>
      <c r="H6745" t="n">
        <v>46619</v>
      </c>
      <c r="I6745" t="n">
        <v>47</v>
      </c>
      <c r="J6745" t="inlineStr">
        <is>
          <t>CARTEIRA</t>
        </is>
      </c>
      <c r="K6745" t="inlineStr">
        <is>
          <t>CONTRATO</t>
        </is>
      </c>
      <c r="L6745" t="n">
        <v>1884.2</v>
      </c>
      <c r="M6745" t="inlineStr">
        <is>
          <t>Terra Luz Residencial</t>
        </is>
      </c>
      <c r="N6745" s="142">
        <f>DATE(YEAR(G6745),MONTH(G6745),1)</f>
        <v/>
      </c>
      <c r="O6745" s="132">
        <f>IF(G6745&gt;$K$3,"Futuro","Atraso")</f>
        <v/>
      </c>
      <c r="P6745">
        <f>12*(YEAR(G6745)-YEAR($K$3))+(MONTH(G6745)-MONTH($K$3))</f>
        <v/>
      </c>
      <c r="Q6745" s="366">
        <f>IF(M6745="IBIRAPITANGA FASE 3",IF(O6745="Atraso",L6745,L6745/(1+$I$2)^P6745),IF(O6745="Atraso",L6745,L6745/(1+$I$1)^P6745))</f>
        <v/>
      </c>
      <c r="R6745">
        <f>IF(O6745="Atraso",$K$3-G6745,0)</f>
        <v/>
      </c>
      <c r="S6745">
        <f>IF(R6745&lt;=15,"Até 15",IF(R6745&lt;=30,"Entre 15 e 30",IF(R6745&lt;=60,"Entre 30 e 60",IF(R6745&lt;=90,"Entre 60 e 90",IF(R6745&lt;=120,"Entre 90 e 120",IF(R6745&lt;=150,"Entre 120 e 150",IF(R6745&lt;=180,"Entre 150 e 180","Superior a 180")))))))</f>
        <v/>
      </c>
    </row>
    <row r="6746">
      <c r="A6746" t="inlineStr">
        <is>
          <t>Q03L04</t>
        </is>
      </c>
      <c r="B6746" t="inlineStr">
        <is>
          <t>ATILA BERNARDES NUNES</t>
        </is>
      </c>
      <c r="C6746" t="n">
        <v>1</v>
      </c>
      <c r="D6746" t="inlineStr">
        <is>
          <t>IPCA</t>
        </is>
      </c>
      <c r="E6746" t="n">
        <v>0</v>
      </c>
      <c r="F6746" t="inlineStr">
        <is>
          <t>MENSAL</t>
        </is>
      </c>
      <c r="G6746" t="n">
        <v>46650</v>
      </c>
      <c r="H6746" t="n">
        <v>46650</v>
      </c>
      <c r="I6746" t="n">
        <v>48</v>
      </c>
      <c r="J6746" t="inlineStr">
        <is>
          <t>CARTEIRA</t>
        </is>
      </c>
      <c r="K6746" t="inlineStr">
        <is>
          <t>CONTRATO</t>
        </is>
      </c>
      <c r="L6746" t="n">
        <v>1884.2</v>
      </c>
      <c r="M6746" t="inlineStr">
        <is>
          <t>Terra Luz Residencial</t>
        </is>
      </c>
      <c r="N6746" s="142">
        <f>DATE(YEAR(G6746),MONTH(G6746),1)</f>
        <v/>
      </c>
      <c r="O6746" s="132">
        <f>IF(G6746&gt;$K$3,"Futuro","Atraso")</f>
        <v/>
      </c>
      <c r="P6746">
        <f>12*(YEAR(G6746)-YEAR($K$3))+(MONTH(G6746)-MONTH($K$3))</f>
        <v/>
      </c>
      <c r="Q6746" s="366">
        <f>IF(M6746="IBIRAPITANGA FASE 3",IF(O6746="Atraso",L6746,L6746/(1+$I$2)^P6746),IF(O6746="Atraso",L6746,L6746/(1+$I$1)^P6746))</f>
        <v/>
      </c>
      <c r="R6746">
        <f>IF(O6746="Atraso",$K$3-G6746,0)</f>
        <v/>
      </c>
      <c r="S6746">
        <f>IF(R6746&lt;=15,"Até 15",IF(R6746&lt;=30,"Entre 15 e 30",IF(R6746&lt;=60,"Entre 30 e 60",IF(R6746&lt;=90,"Entre 60 e 90",IF(R6746&lt;=120,"Entre 90 e 120",IF(R6746&lt;=150,"Entre 120 e 150",IF(R6746&lt;=180,"Entre 150 e 180","Superior a 180")))))))</f>
        <v/>
      </c>
    </row>
    <row r="6747">
      <c r="A6747" t="inlineStr">
        <is>
          <t>Q03L05</t>
        </is>
      </c>
      <c r="B6747" t="inlineStr">
        <is>
          <t>ATILA BERNARDES NUNES</t>
        </is>
      </c>
      <c r="C6747" t="n">
        <v>1</v>
      </c>
      <c r="D6747" t="inlineStr">
        <is>
          <t>IPCA</t>
        </is>
      </c>
      <c r="E6747" t="n">
        <v>0</v>
      </c>
      <c r="F6747" t="inlineStr">
        <is>
          <t>MENSAL</t>
        </is>
      </c>
      <c r="G6747" t="n">
        <v>45228</v>
      </c>
      <c r="H6747" t="n">
        <v>45228</v>
      </c>
      <c r="I6747" t="n">
        <v>1</v>
      </c>
      <c r="J6747" t="inlineStr">
        <is>
          <t>CARTEIRA</t>
        </is>
      </c>
      <c r="K6747" t="inlineStr">
        <is>
          <t>CONTRATO</t>
        </is>
      </c>
      <c r="L6747" t="n">
        <v>1114.143444</v>
      </c>
      <c r="M6747" t="inlineStr">
        <is>
          <t>Terra Luz Residencial</t>
        </is>
      </c>
      <c r="N6747" s="142">
        <f>DATE(YEAR(G6747),MONTH(G6747),1)</f>
        <v/>
      </c>
      <c r="O6747" s="132">
        <f>IF(G6747&gt;$K$3,"Futuro","Atraso")</f>
        <v/>
      </c>
      <c r="P6747">
        <f>12*(YEAR(G6747)-YEAR($K$3))+(MONTH(G6747)-MONTH($K$3))</f>
        <v/>
      </c>
      <c r="Q6747" s="366">
        <f>IF(M6747="IBIRAPITANGA FASE 3",IF(O6747="Atraso",L6747,L6747/(1+$I$2)^P6747),IF(O6747="Atraso",L6747,L6747/(1+$I$1)^P6747))</f>
        <v/>
      </c>
      <c r="R6747">
        <f>IF(O6747="Atraso",$K$3-G6747,0)</f>
        <v/>
      </c>
      <c r="S6747">
        <f>IF(R6747&lt;=15,"Até 15",IF(R6747&lt;=30,"Entre 15 e 30",IF(R6747&lt;=60,"Entre 30 e 60",IF(R6747&lt;=90,"Entre 60 e 90",IF(R6747&lt;=120,"Entre 90 e 120",IF(R6747&lt;=150,"Entre 120 e 150",IF(R6747&lt;=180,"Entre 150 e 180","Superior a 180")))))))</f>
        <v/>
      </c>
    </row>
    <row r="6748">
      <c r="A6748" t="inlineStr">
        <is>
          <t>Q03L05</t>
        </is>
      </c>
      <c r="B6748" t="inlineStr">
        <is>
          <t>ATILA BERNARDES NUNES</t>
        </is>
      </c>
      <c r="C6748" t="n">
        <v>1</v>
      </c>
      <c r="D6748" t="inlineStr">
        <is>
          <t>IPCA</t>
        </is>
      </c>
      <c r="E6748" t="n">
        <v>0</v>
      </c>
      <c r="F6748" t="inlineStr">
        <is>
          <t>MENSAL</t>
        </is>
      </c>
      <c r="G6748" t="n">
        <v>45250</v>
      </c>
      <c r="H6748" t="n">
        <v>45250</v>
      </c>
      <c r="I6748" t="n">
        <v>2</v>
      </c>
      <c r="J6748" t="inlineStr">
        <is>
          <t>CARTEIRA</t>
        </is>
      </c>
      <c r="K6748" t="inlineStr">
        <is>
          <t>CONTRATO</t>
        </is>
      </c>
      <c r="L6748" t="n">
        <v>1104.51804</v>
      </c>
      <c r="M6748" t="inlineStr">
        <is>
          <t>Terra Luz Residencial</t>
        </is>
      </c>
      <c r="N6748" s="142">
        <f>DATE(YEAR(G6748),MONTH(G6748),1)</f>
        <v/>
      </c>
      <c r="O6748" s="132">
        <f>IF(G6748&gt;$K$3,"Futuro","Atraso")</f>
        <v/>
      </c>
      <c r="P6748">
        <f>12*(YEAR(G6748)-YEAR($K$3))+(MONTH(G6748)-MONTH($K$3))</f>
        <v/>
      </c>
      <c r="Q6748" s="366">
        <f>IF(M6748="IBIRAPITANGA FASE 3",IF(O6748="Atraso",L6748,L6748/(1+$I$2)^P6748),IF(O6748="Atraso",L6748,L6748/(1+$I$1)^P6748))</f>
        <v/>
      </c>
      <c r="R6748">
        <f>IF(O6748="Atraso",$K$3-G6748,0)</f>
        <v/>
      </c>
      <c r="S6748">
        <f>IF(R6748&lt;=15,"Até 15",IF(R6748&lt;=30,"Entre 15 e 30",IF(R6748&lt;=60,"Entre 30 e 60",IF(R6748&lt;=90,"Entre 60 e 90",IF(R6748&lt;=120,"Entre 90 e 120",IF(R6748&lt;=150,"Entre 120 e 150",IF(R6748&lt;=180,"Entre 150 e 180","Superior a 180")))))))</f>
        <v/>
      </c>
    </row>
    <row r="6749">
      <c r="A6749" t="inlineStr">
        <is>
          <t>Q03L05</t>
        </is>
      </c>
      <c r="B6749" t="inlineStr">
        <is>
          <t>ATILA BERNARDES NUNES</t>
        </is>
      </c>
      <c r="C6749" t="n">
        <v>1</v>
      </c>
      <c r="D6749" t="inlineStr">
        <is>
          <t>IPCA</t>
        </is>
      </c>
      <c r="E6749" t="n">
        <v>0</v>
      </c>
      <c r="F6749" t="inlineStr">
        <is>
          <t>MENSAL</t>
        </is>
      </c>
      <c r="G6749" t="n">
        <v>45280</v>
      </c>
      <c r="H6749" t="n">
        <v>45280</v>
      </c>
      <c r="I6749" t="n">
        <v>3</v>
      </c>
      <c r="J6749" t="inlineStr">
        <is>
          <t>CARTEIRA</t>
        </is>
      </c>
      <c r="K6749" t="inlineStr">
        <is>
          <t>CONTRATO</t>
        </is>
      </c>
      <c r="L6749" t="n">
        <v>1104.51804</v>
      </c>
      <c r="M6749" t="inlineStr">
        <is>
          <t>Terra Luz Residencial</t>
        </is>
      </c>
      <c r="N6749" s="142">
        <f>DATE(YEAR(G6749),MONTH(G6749),1)</f>
        <v/>
      </c>
      <c r="O6749" s="132">
        <f>IF(G6749&gt;$K$3,"Futuro","Atraso")</f>
        <v/>
      </c>
      <c r="P6749">
        <f>12*(YEAR(G6749)-YEAR($K$3))+(MONTH(G6749)-MONTH($K$3))</f>
        <v/>
      </c>
      <c r="Q6749" s="366">
        <f>IF(M6749="IBIRAPITANGA FASE 3",IF(O6749="Atraso",L6749,L6749/(1+$I$2)^P6749),IF(O6749="Atraso",L6749,L6749/(1+$I$1)^P6749))</f>
        <v/>
      </c>
      <c r="R6749">
        <f>IF(O6749="Atraso",$K$3-G6749,0)</f>
        <v/>
      </c>
      <c r="S6749">
        <f>IF(R6749&lt;=15,"Até 15",IF(R6749&lt;=30,"Entre 15 e 30",IF(R6749&lt;=60,"Entre 30 e 60",IF(R6749&lt;=90,"Entre 60 e 90",IF(R6749&lt;=120,"Entre 90 e 120",IF(R6749&lt;=150,"Entre 120 e 150",IF(R6749&lt;=180,"Entre 150 e 180","Superior a 180")))))))</f>
        <v/>
      </c>
    </row>
    <row r="6750">
      <c r="A6750" t="inlineStr">
        <is>
          <t>Q03L05</t>
        </is>
      </c>
      <c r="B6750" t="inlineStr">
        <is>
          <t>ATILA BERNARDES NUNES</t>
        </is>
      </c>
      <c r="C6750" t="n">
        <v>1</v>
      </c>
      <c r="D6750" t="inlineStr">
        <is>
          <t>IPCA</t>
        </is>
      </c>
      <c r="E6750" t="n">
        <v>0</v>
      </c>
      <c r="F6750" t="inlineStr">
        <is>
          <t>MENSAL</t>
        </is>
      </c>
      <c r="G6750" t="n">
        <v>45311</v>
      </c>
      <c r="H6750" t="n">
        <v>45311</v>
      </c>
      <c r="I6750" t="n">
        <v>4</v>
      </c>
      <c r="J6750" t="inlineStr">
        <is>
          <t>CARTEIRA</t>
        </is>
      </c>
      <c r="K6750" t="inlineStr">
        <is>
          <t>CONTRATO</t>
        </is>
      </c>
      <c r="L6750" t="n">
        <v>1104.51804</v>
      </c>
      <c r="M6750" t="inlineStr">
        <is>
          <t>Terra Luz Residencial</t>
        </is>
      </c>
      <c r="N6750" s="142">
        <f>DATE(YEAR(G6750),MONTH(G6750),1)</f>
        <v/>
      </c>
      <c r="O6750" s="132">
        <f>IF(G6750&gt;$K$3,"Futuro","Atraso")</f>
        <v/>
      </c>
      <c r="P6750">
        <f>12*(YEAR(G6750)-YEAR($K$3))+(MONTH(G6750)-MONTH($K$3))</f>
        <v/>
      </c>
      <c r="Q6750" s="366">
        <f>IF(M6750="IBIRAPITANGA FASE 3",IF(O6750="Atraso",L6750,L6750/(1+$I$2)^P6750),IF(O6750="Atraso",L6750,L6750/(1+$I$1)^P6750))</f>
        <v/>
      </c>
      <c r="R6750">
        <f>IF(O6750="Atraso",$K$3-G6750,0)</f>
        <v/>
      </c>
      <c r="S6750">
        <f>IF(R6750&lt;=15,"Até 15",IF(R6750&lt;=30,"Entre 15 e 30",IF(R6750&lt;=60,"Entre 30 e 60",IF(R6750&lt;=90,"Entre 60 e 90",IF(R6750&lt;=120,"Entre 90 e 120",IF(R6750&lt;=150,"Entre 120 e 150",IF(R6750&lt;=180,"Entre 150 e 180","Superior a 180")))))))</f>
        <v/>
      </c>
    </row>
    <row r="6751">
      <c r="A6751" t="inlineStr">
        <is>
          <t>Q03L05</t>
        </is>
      </c>
      <c r="B6751" t="inlineStr">
        <is>
          <t>ATILA BERNARDES NUNES</t>
        </is>
      </c>
      <c r="C6751" t="n">
        <v>1</v>
      </c>
      <c r="D6751" t="inlineStr">
        <is>
          <t>IPCA</t>
        </is>
      </c>
      <c r="E6751" t="n">
        <v>0</v>
      </c>
      <c r="F6751" t="inlineStr">
        <is>
          <t>MENSAL</t>
        </is>
      </c>
      <c r="G6751" t="n">
        <v>45342</v>
      </c>
      <c r="H6751" t="n">
        <v>45342</v>
      </c>
      <c r="I6751" t="n">
        <v>5</v>
      </c>
      <c r="J6751" t="inlineStr">
        <is>
          <t>CARTEIRA</t>
        </is>
      </c>
      <c r="K6751" t="inlineStr">
        <is>
          <t>CONTRATO</t>
        </is>
      </c>
      <c r="L6751" t="n">
        <v>1104.51804</v>
      </c>
      <c r="M6751" t="inlineStr">
        <is>
          <t>Terra Luz Residencial</t>
        </is>
      </c>
      <c r="N6751" s="142">
        <f>DATE(YEAR(G6751),MONTH(G6751),1)</f>
        <v/>
      </c>
      <c r="O6751" s="132">
        <f>IF(G6751&gt;$K$3,"Futuro","Atraso")</f>
        <v/>
      </c>
      <c r="P6751">
        <f>12*(YEAR(G6751)-YEAR($K$3))+(MONTH(G6751)-MONTH($K$3))</f>
        <v/>
      </c>
      <c r="Q6751" s="366">
        <f>IF(M6751="IBIRAPITANGA FASE 3",IF(O6751="Atraso",L6751,L6751/(1+$I$2)^P6751),IF(O6751="Atraso",L6751,L6751/(1+$I$1)^P6751))</f>
        <v/>
      </c>
      <c r="R6751">
        <f>IF(O6751="Atraso",$K$3-G6751,0)</f>
        <v/>
      </c>
      <c r="S6751">
        <f>IF(R6751&lt;=15,"Até 15",IF(R6751&lt;=30,"Entre 15 e 30",IF(R6751&lt;=60,"Entre 30 e 60",IF(R6751&lt;=90,"Entre 60 e 90",IF(R6751&lt;=120,"Entre 90 e 120",IF(R6751&lt;=150,"Entre 120 e 150",IF(R6751&lt;=180,"Entre 150 e 180","Superior a 180")))))))</f>
        <v/>
      </c>
    </row>
    <row r="6752">
      <c r="A6752" t="inlineStr">
        <is>
          <t>Q03L05</t>
        </is>
      </c>
      <c r="B6752" t="inlineStr">
        <is>
          <t>ATILA BERNARDES NUNES</t>
        </is>
      </c>
      <c r="C6752" t="n">
        <v>1</v>
      </c>
      <c r="D6752" t="inlineStr">
        <is>
          <t>IPCA</t>
        </is>
      </c>
      <c r="E6752" t="n">
        <v>0</v>
      </c>
      <c r="F6752" t="inlineStr">
        <is>
          <t>MENSAL</t>
        </is>
      </c>
      <c r="G6752" t="n">
        <v>45371</v>
      </c>
      <c r="H6752" t="n">
        <v>45371</v>
      </c>
      <c r="I6752" t="n">
        <v>6</v>
      </c>
      <c r="J6752" t="inlineStr">
        <is>
          <t>CARTEIRA</t>
        </is>
      </c>
      <c r="K6752" t="inlineStr">
        <is>
          <t>CONTRATO</t>
        </is>
      </c>
      <c r="L6752" t="n">
        <v>1104.51804</v>
      </c>
      <c r="M6752" t="inlineStr">
        <is>
          <t>Terra Luz Residencial</t>
        </is>
      </c>
      <c r="N6752" s="142">
        <f>DATE(YEAR(G6752),MONTH(G6752),1)</f>
        <v/>
      </c>
      <c r="O6752" s="132">
        <f>IF(G6752&gt;$K$3,"Futuro","Atraso")</f>
        <v/>
      </c>
      <c r="P6752">
        <f>12*(YEAR(G6752)-YEAR($K$3))+(MONTH(G6752)-MONTH($K$3))</f>
        <v/>
      </c>
      <c r="Q6752" s="366">
        <f>IF(M6752="IBIRAPITANGA FASE 3",IF(O6752="Atraso",L6752,L6752/(1+$I$2)^P6752),IF(O6752="Atraso",L6752,L6752/(1+$I$1)^P6752))</f>
        <v/>
      </c>
      <c r="R6752">
        <f>IF(O6752="Atraso",$K$3-G6752,0)</f>
        <v/>
      </c>
      <c r="S6752">
        <f>IF(R6752&lt;=15,"Até 15",IF(R6752&lt;=30,"Entre 15 e 30",IF(R6752&lt;=60,"Entre 30 e 60",IF(R6752&lt;=90,"Entre 60 e 90",IF(R6752&lt;=120,"Entre 90 e 120",IF(R6752&lt;=150,"Entre 120 e 150",IF(R6752&lt;=180,"Entre 150 e 180","Superior a 180")))))))</f>
        <v/>
      </c>
    </row>
    <row r="6753">
      <c r="A6753" t="inlineStr">
        <is>
          <t>Q03L05</t>
        </is>
      </c>
      <c r="B6753" t="inlineStr">
        <is>
          <t>ATILA BERNARDES NUNES</t>
        </is>
      </c>
      <c r="C6753" t="n">
        <v>1</v>
      </c>
      <c r="D6753" t="inlineStr">
        <is>
          <t>IPCA</t>
        </is>
      </c>
      <c r="E6753" t="n">
        <v>0</v>
      </c>
      <c r="F6753" t="inlineStr">
        <is>
          <t>MENSAL</t>
        </is>
      </c>
      <c r="G6753" t="n">
        <v>45381</v>
      </c>
      <c r="H6753" t="n">
        <v>45381</v>
      </c>
      <c r="I6753" t="n">
        <v>1</v>
      </c>
      <c r="J6753" t="inlineStr">
        <is>
          <t>CARTEIRA</t>
        </is>
      </c>
      <c r="K6753" t="inlineStr">
        <is>
          <t>CONTRATO</t>
        </is>
      </c>
      <c r="L6753" t="n">
        <v>1848.37653</v>
      </c>
      <c r="M6753" t="inlineStr">
        <is>
          <t>Terra Luz Residencial</t>
        </is>
      </c>
      <c r="N6753" s="142">
        <f>DATE(YEAR(G6753),MONTH(G6753),1)</f>
        <v/>
      </c>
      <c r="O6753" s="132">
        <f>IF(G6753&gt;$K$3,"Futuro","Atraso")</f>
        <v/>
      </c>
      <c r="P6753">
        <f>12*(YEAR(G6753)-YEAR($K$3))+(MONTH(G6753)-MONTH($K$3))</f>
        <v/>
      </c>
      <c r="Q6753" s="366">
        <f>IF(M6753="IBIRAPITANGA FASE 3",IF(O6753="Atraso",L6753,L6753/(1+$I$2)^P6753),IF(O6753="Atraso",L6753,L6753/(1+$I$1)^P6753))</f>
        <v/>
      </c>
      <c r="R6753">
        <f>IF(O6753="Atraso",$K$3-G6753,0)</f>
        <v/>
      </c>
      <c r="S6753">
        <f>IF(R6753&lt;=15,"Até 15",IF(R6753&lt;=30,"Entre 15 e 30",IF(R6753&lt;=60,"Entre 30 e 60",IF(R6753&lt;=90,"Entre 60 e 90",IF(R6753&lt;=120,"Entre 90 e 120",IF(R6753&lt;=150,"Entre 120 e 150",IF(R6753&lt;=180,"Entre 150 e 180","Superior a 180")))))))</f>
        <v/>
      </c>
    </row>
    <row r="6754">
      <c r="A6754" t="inlineStr">
        <is>
          <t>Q03L05</t>
        </is>
      </c>
      <c r="B6754" t="inlineStr">
        <is>
          <t>ATILA BERNARDES NUNES</t>
        </is>
      </c>
      <c r="C6754" t="n">
        <v>1</v>
      </c>
      <c r="D6754" t="inlineStr">
        <is>
          <t>IPCA</t>
        </is>
      </c>
      <c r="E6754" t="n">
        <v>0</v>
      </c>
      <c r="F6754" t="inlineStr">
        <is>
          <t>MENSAL</t>
        </is>
      </c>
      <c r="G6754" t="n">
        <v>45402</v>
      </c>
      <c r="H6754" t="n">
        <v>45402</v>
      </c>
      <c r="I6754" t="n">
        <v>7</v>
      </c>
      <c r="J6754" t="inlineStr">
        <is>
          <t>CARTEIRA</t>
        </is>
      </c>
      <c r="K6754" t="inlineStr">
        <is>
          <t>CONTRATO</t>
        </is>
      </c>
      <c r="L6754" t="n">
        <v>1104.51804</v>
      </c>
      <c r="M6754" t="inlineStr">
        <is>
          <t>Terra Luz Residencial</t>
        </is>
      </c>
      <c r="N6754" s="142">
        <f>DATE(YEAR(G6754),MONTH(G6754),1)</f>
        <v/>
      </c>
      <c r="O6754" s="132">
        <f>IF(G6754&gt;$K$3,"Futuro","Atraso")</f>
        <v/>
      </c>
      <c r="P6754">
        <f>12*(YEAR(G6754)-YEAR($K$3))+(MONTH(G6754)-MONTH($K$3))</f>
        <v/>
      </c>
      <c r="Q6754" s="366">
        <f>IF(M6754="IBIRAPITANGA FASE 3",IF(O6754="Atraso",L6754,L6754/(1+$I$2)^P6754),IF(O6754="Atraso",L6754,L6754/(1+$I$1)^P6754))</f>
        <v/>
      </c>
      <c r="R6754">
        <f>IF(O6754="Atraso",$K$3-G6754,0)</f>
        <v/>
      </c>
      <c r="S6754">
        <f>IF(R6754&lt;=15,"Até 15",IF(R6754&lt;=30,"Entre 15 e 30",IF(R6754&lt;=60,"Entre 30 e 60",IF(R6754&lt;=90,"Entre 60 e 90",IF(R6754&lt;=120,"Entre 90 e 120",IF(R6754&lt;=150,"Entre 120 e 150",IF(R6754&lt;=180,"Entre 150 e 180","Superior a 180")))))))</f>
        <v/>
      </c>
    </row>
    <row r="6755">
      <c r="A6755" t="inlineStr">
        <is>
          <t>Q03L05</t>
        </is>
      </c>
      <c r="B6755" t="inlineStr">
        <is>
          <t>ATILA BERNARDES NUNES</t>
        </is>
      </c>
      <c r="C6755" t="n">
        <v>1</v>
      </c>
      <c r="D6755" t="inlineStr">
        <is>
          <t>IPCA</t>
        </is>
      </c>
      <c r="E6755" t="n">
        <v>0</v>
      </c>
      <c r="F6755" t="inlineStr">
        <is>
          <t>MENSAL</t>
        </is>
      </c>
      <c r="G6755" t="n">
        <v>45432</v>
      </c>
      <c r="H6755" t="n">
        <v>45432</v>
      </c>
      <c r="I6755" t="n">
        <v>8</v>
      </c>
      <c r="J6755" t="inlineStr">
        <is>
          <t>CARTEIRA</t>
        </is>
      </c>
      <c r="K6755" t="inlineStr">
        <is>
          <t>CONTRATO</t>
        </is>
      </c>
      <c r="L6755" t="n">
        <v>1104.51804</v>
      </c>
      <c r="M6755" t="inlineStr">
        <is>
          <t>Terra Luz Residencial</t>
        </is>
      </c>
      <c r="N6755" s="142">
        <f>DATE(YEAR(G6755),MONTH(G6755),1)</f>
        <v/>
      </c>
      <c r="O6755" s="132">
        <f>IF(G6755&gt;$K$3,"Futuro","Atraso")</f>
        <v/>
      </c>
      <c r="P6755">
        <f>12*(YEAR(G6755)-YEAR($K$3))+(MONTH(G6755)-MONTH($K$3))</f>
        <v/>
      </c>
      <c r="Q6755" s="366">
        <f>IF(M6755="IBIRAPITANGA FASE 3",IF(O6755="Atraso",L6755,L6755/(1+$I$2)^P6755),IF(O6755="Atraso",L6755,L6755/(1+$I$1)^P6755))</f>
        <v/>
      </c>
      <c r="R6755">
        <f>IF(O6755="Atraso",$K$3-G6755,0)</f>
        <v/>
      </c>
      <c r="S6755">
        <f>IF(R6755&lt;=15,"Até 15",IF(R6755&lt;=30,"Entre 15 e 30",IF(R6755&lt;=60,"Entre 30 e 60",IF(R6755&lt;=90,"Entre 60 e 90",IF(R6755&lt;=120,"Entre 90 e 120",IF(R6755&lt;=150,"Entre 120 e 150",IF(R6755&lt;=180,"Entre 150 e 180","Superior a 180")))))))</f>
        <v/>
      </c>
    </row>
    <row r="6756">
      <c r="A6756" t="inlineStr">
        <is>
          <t>Q03L05</t>
        </is>
      </c>
      <c r="B6756" t="inlineStr">
        <is>
          <t>ATILA BERNARDES NUNES</t>
        </is>
      </c>
      <c r="C6756" t="n">
        <v>1</v>
      </c>
      <c r="D6756" t="inlineStr">
        <is>
          <t>IPCA</t>
        </is>
      </c>
      <c r="E6756" t="n">
        <v>0</v>
      </c>
      <c r="F6756" t="inlineStr">
        <is>
          <t>MENSAL</t>
        </is>
      </c>
      <c r="G6756" t="n">
        <v>45463</v>
      </c>
      <c r="H6756" t="n">
        <v>45463</v>
      </c>
      <c r="I6756" t="n">
        <v>9</v>
      </c>
      <c r="J6756" t="inlineStr">
        <is>
          <t>CARTEIRA</t>
        </is>
      </c>
      <c r="K6756" t="inlineStr">
        <is>
          <t>CONTRATO</t>
        </is>
      </c>
      <c r="L6756" t="n">
        <v>1104.51804</v>
      </c>
      <c r="M6756" t="inlineStr">
        <is>
          <t>Terra Luz Residencial</t>
        </is>
      </c>
      <c r="N6756" s="142">
        <f>DATE(YEAR(G6756),MONTH(G6756),1)</f>
        <v/>
      </c>
      <c r="O6756" s="132">
        <f>IF(G6756&gt;$K$3,"Futuro","Atraso")</f>
        <v/>
      </c>
      <c r="P6756">
        <f>12*(YEAR(G6756)-YEAR($K$3))+(MONTH(G6756)-MONTH($K$3))</f>
        <v/>
      </c>
      <c r="Q6756" s="366">
        <f>IF(M6756="IBIRAPITANGA FASE 3",IF(O6756="Atraso",L6756,L6756/(1+$I$2)^P6756),IF(O6756="Atraso",L6756,L6756/(1+$I$1)^P6756))</f>
        <v/>
      </c>
      <c r="R6756">
        <f>IF(O6756="Atraso",$K$3-G6756,0)</f>
        <v/>
      </c>
      <c r="S6756">
        <f>IF(R6756&lt;=15,"Até 15",IF(R6756&lt;=30,"Entre 15 e 30",IF(R6756&lt;=60,"Entre 30 e 60",IF(R6756&lt;=90,"Entre 60 e 90",IF(R6756&lt;=120,"Entre 90 e 120",IF(R6756&lt;=150,"Entre 120 e 150",IF(R6756&lt;=180,"Entre 150 e 180","Superior a 180")))))))</f>
        <v/>
      </c>
    </row>
    <row r="6757">
      <c r="A6757" t="inlineStr">
        <is>
          <t>Q03L05</t>
        </is>
      </c>
      <c r="B6757" t="inlineStr">
        <is>
          <t>ATILA BERNARDES NUNES</t>
        </is>
      </c>
      <c r="C6757" t="n">
        <v>1</v>
      </c>
      <c r="D6757" t="inlineStr">
        <is>
          <t>IPCA</t>
        </is>
      </c>
      <c r="E6757" t="n">
        <v>0</v>
      </c>
      <c r="F6757" t="inlineStr">
        <is>
          <t>MENSAL</t>
        </is>
      </c>
      <c r="G6757" t="n">
        <v>45493</v>
      </c>
      <c r="H6757" t="n">
        <v>45493</v>
      </c>
      <c r="I6757" t="n">
        <v>10</v>
      </c>
      <c r="J6757" t="inlineStr">
        <is>
          <t>CARTEIRA</t>
        </is>
      </c>
      <c r="K6757" t="inlineStr">
        <is>
          <t>CONTRATO</t>
        </is>
      </c>
      <c r="L6757" t="n">
        <v>1104.51804</v>
      </c>
      <c r="M6757" t="inlineStr">
        <is>
          <t>Terra Luz Residencial</t>
        </is>
      </c>
      <c r="N6757" s="142">
        <f>DATE(YEAR(G6757),MONTH(G6757),1)</f>
        <v/>
      </c>
      <c r="O6757" s="132">
        <f>IF(G6757&gt;$K$3,"Futuro","Atraso")</f>
        <v/>
      </c>
      <c r="P6757">
        <f>12*(YEAR(G6757)-YEAR($K$3))+(MONTH(G6757)-MONTH($K$3))</f>
        <v/>
      </c>
      <c r="Q6757" s="366">
        <f>IF(M6757="IBIRAPITANGA FASE 3",IF(O6757="Atraso",L6757,L6757/(1+$I$2)^P6757),IF(O6757="Atraso",L6757,L6757/(1+$I$1)^P6757))</f>
        <v/>
      </c>
      <c r="R6757">
        <f>IF(O6757="Atraso",$K$3-G6757,0)</f>
        <v/>
      </c>
      <c r="S6757">
        <f>IF(R6757&lt;=15,"Até 15",IF(R6757&lt;=30,"Entre 15 e 30",IF(R6757&lt;=60,"Entre 30 e 60",IF(R6757&lt;=90,"Entre 60 e 90",IF(R6757&lt;=120,"Entre 90 e 120",IF(R6757&lt;=150,"Entre 120 e 150",IF(R6757&lt;=180,"Entre 150 e 180","Superior a 180")))))))</f>
        <v/>
      </c>
    </row>
    <row r="6758">
      <c r="A6758" t="inlineStr">
        <is>
          <t>Q03L05</t>
        </is>
      </c>
      <c r="B6758" t="inlineStr">
        <is>
          <t>ATILA BERNARDES NUNES</t>
        </is>
      </c>
      <c r="C6758" t="n">
        <v>1</v>
      </c>
      <c r="D6758" t="inlineStr">
        <is>
          <t>IPCA</t>
        </is>
      </c>
      <c r="E6758" t="n">
        <v>0</v>
      </c>
      <c r="F6758" t="inlineStr">
        <is>
          <t>MENSAL</t>
        </is>
      </c>
      <c r="G6758" t="n">
        <v>45524</v>
      </c>
      <c r="H6758" t="n">
        <v>45524</v>
      </c>
      <c r="I6758" t="n">
        <v>11</v>
      </c>
      <c r="J6758" t="inlineStr">
        <is>
          <t>CARTEIRA</t>
        </is>
      </c>
      <c r="K6758" t="inlineStr">
        <is>
          <t>CONTRATO</t>
        </is>
      </c>
      <c r="L6758" t="n">
        <v>1104.51804</v>
      </c>
      <c r="M6758" t="inlineStr">
        <is>
          <t>Terra Luz Residencial</t>
        </is>
      </c>
      <c r="N6758" s="142">
        <f>DATE(YEAR(G6758),MONTH(G6758),1)</f>
        <v/>
      </c>
      <c r="O6758" s="132">
        <f>IF(G6758&gt;$K$3,"Futuro","Atraso")</f>
        <v/>
      </c>
      <c r="P6758">
        <f>12*(YEAR(G6758)-YEAR($K$3))+(MONTH(G6758)-MONTH($K$3))</f>
        <v/>
      </c>
      <c r="Q6758" s="366">
        <f>IF(M6758="IBIRAPITANGA FASE 3",IF(O6758="Atraso",L6758,L6758/(1+$I$2)^P6758),IF(O6758="Atraso",L6758,L6758/(1+$I$1)^P6758))</f>
        <v/>
      </c>
      <c r="R6758">
        <f>IF(O6758="Atraso",$K$3-G6758,0)</f>
        <v/>
      </c>
      <c r="S6758">
        <f>IF(R6758&lt;=15,"Até 15",IF(R6758&lt;=30,"Entre 15 e 30",IF(R6758&lt;=60,"Entre 30 e 60",IF(R6758&lt;=90,"Entre 60 e 90",IF(R6758&lt;=120,"Entre 90 e 120",IF(R6758&lt;=150,"Entre 120 e 150",IF(R6758&lt;=180,"Entre 150 e 180","Superior a 180")))))))</f>
        <v/>
      </c>
    </row>
    <row r="6759">
      <c r="A6759" t="inlineStr">
        <is>
          <t>Q03L05</t>
        </is>
      </c>
      <c r="B6759" t="inlineStr">
        <is>
          <t>ATILA BERNARDES NUNES</t>
        </is>
      </c>
      <c r="C6759" t="n">
        <v>1</v>
      </c>
      <c r="D6759" t="inlineStr">
        <is>
          <t>IPCA</t>
        </is>
      </c>
      <c r="E6759" t="n">
        <v>0</v>
      </c>
      <c r="F6759" t="inlineStr">
        <is>
          <t>MENSAL</t>
        </is>
      </c>
      <c r="G6759" t="n">
        <v>45555</v>
      </c>
      <c r="H6759" t="n">
        <v>45555</v>
      </c>
      <c r="I6759" t="n">
        <v>12</v>
      </c>
      <c r="J6759" t="inlineStr">
        <is>
          <t>CARTEIRA</t>
        </is>
      </c>
      <c r="K6759" t="inlineStr">
        <is>
          <t>CONTRATO</t>
        </is>
      </c>
      <c r="L6759" t="n">
        <v>1104.51804</v>
      </c>
      <c r="M6759" t="inlineStr">
        <is>
          <t>Terra Luz Residencial</t>
        </is>
      </c>
      <c r="N6759" s="142">
        <f>DATE(YEAR(G6759),MONTH(G6759),1)</f>
        <v/>
      </c>
      <c r="O6759" s="132">
        <f>IF(G6759&gt;$K$3,"Futuro","Atraso")</f>
        <v/>
      </c>
      <c r="P6759">
        <f>12*(YEAR(G6759)-YEAR($K$3))+(MONTH(G6759)-MONTH($K$3))</f>
        <v/>
      </c>
      <c r="Q6759" s="366">
        <f>IF(M6759="IBIRAPITANGA FASE 3",IF(O6759="Atraso",L6759,L6759/(1+$I$2)^P6759),IF(O6759="Atraso",L6759,L6759/(1+$I$1)^P6759))</f>
        <v/>
      </c>
      <c r="R6759">
        <f>IF(O6759="Atraso",$K$3-G6759,0)</f>
        <v/>
      </c>
      <c r="S6759">
        <f>IF(R6759&lt;=15,"Até 15",IF(R6759&lt;=30,"Entre 15 e 30",IF(R6759&lt;=60,"Entre 30 e 60",IF(R6759&lt;=90,"Entre 60 e 90",IF(R6759&lt;=120,"Entre 90 e 120",IF(R6759&lt;=150,"Entre 120 e 150",IF(R6759&lt;=180,"Entre 150 e 180","Superior a 180")))))))</f>
        <v/>
      </c>
    </row>
    <row r="6760">
      <c r="A6760" t="inlineStr">
        <is>
          <t>Q03L05</t>
        </is>
      </c>
      <c r="B6760" t="inlineStr">
        <is>
          <t>ATILA BERNARDES NUNES</t>
        </is>
      </c>
      <c r="C6760" t="n">
        <v>1</v>
      </c>
      <c r="D6760" t="inlineStr">
        <is>
          <t>IPCA</t>
        </is>
      </c>
      <c r="E6760" t="n">
        <v>0</v>
      </c>
      <c r="F6760" t="inlineStr">
        <is>
          <t>MENSAL</t>
        </is>
      </c>
      <c r="G6760" t="n">
        <v>45585</v>
      </c>
      <c r="H6760" t="n">
        <v>45585</v>
      </c>
      <c r="I6760" t="n">
        <v>13</v>
      </c>
      <c r="J6760" t="inlineStr">
        <is>
          <t>CARTEIRA</t>
        </is>
      </c>
      <c r="K6760" t="inlineStr">
        <is>
          <t>CONTRATO</t>
        </is>
      </c>
      <c r="L6760" t="n">
        <v>1104.51804</v>
      </c>
      <c r="M6760" t="inlineStr">
        <is>
          <t>Terra Luz Residencial</t>
        </is>
      </c>
      <c r="N6760" s="142">
        <f>DATE(YEAR(G6760),MONTH(G6760),1)</f>
        <v/>
      </c>
      <c r="O6760" s="132">
        <f>IF(G6760&gt;$K$3,"Futuro","Atraso")</f>
        <v/>
      </c>
      <c r="P6760">
        <f>12*(YEAR(G6760)-YEAR($K$3))+(MONTH(G6760)-MONTH($K$3))</f>
        <v/>
      </c>
      <c r="Q6760" s="366">
        <f>IF(M6760="IBIRAPITANGA FASE 3",IF(O6760="Atraso",L6760,L6760/(1+$I$2)^P6760),IF(O6760="Atraso",L6760,L6760/(1+$I$1)^P6760))</f>
        <v/>
      </c>
      <c r="R6760">
        <f>IF(O6760="Atraso",$K$3-G6760,0)</f>
        <v/>
      </c>
      <c r="S6760">
        <f>IF(R6760&lt;=15,"Até 15",IF(R6760&lt;=30,"Entre 15 e 30",IF(R6760&lt;=60,"Entre 30 e 60",IF(R6760&lt;=90,"Entre 60 e 90",IF(R6760&lt;=120,"Entre 90 e 120",IF(R6760&lt;=150,"Entre 120 e 150",IF(R6760&lt;=180,"Entre 150 e 180","Superior a 180")))))))</f>
        <v/>
      </c>
    </row>
    <row r="6761">
      <c r="A6761" t="inlineStr">
        <is>
          <t>Q03L05</t>
        </is>
      </c>
      <c r="B6761" t="inlineStr">
        <is>
          <t>ATILA BERNARDES NUNES</t>
        </is>
      </c>
      <c r="C6761" t="n">
        <v>1</v>
      </c>
      <c r="D6761" t="inlineStr">
        <is>
          <t>IPCA</t>
        </is>
      </c>
      <c r="E6761" t="n">
        <v>0</v>
      </c>
      <c r="F6761" t="inlineStr">
        <is>
          <t>MENSAL</t>
        </is>
      </c>
      <c r="G6761" t="n">
        <v>45616</v>
      </c>
      <c r="H6761" t="n">
        <v>45616</v>
      </c>
      <c r="I6761" t="n">
        <v>14</v>
      </c>
      <c r="J6761" t="inlineStr">
        <is>
          <t>CARTEIRA</t>
        </is>
      </c>
      <c r="K6761" t="inlineStr">
        <is>
          <t>CONTRATO</t>
        </is>
      </c>
      <c r="L6761" t="n">
        <v>1104.51804</v>
      </c>
      <c r="M6761" t="inlineStr">
        <is>
          <t>Terra Luz Residencial</t>
        </is>
      </c>
      <c r="N6761" s="142">
        <f>DATE(YEAR(G6761),MONTH(G6761),1)</f>
        <v/>
      </c>
      <c r="O6761" s="132">
        <f>IF(G6761&gt;$K$3,"Futuro","Atraso")</f>
        <v/>
      </c>
      <c r="P6761">
        <f>12*(YEAR(G6761)-YEAR($K$3))+(MONTH(G6761)-MONTH($K$3))</f>
        <v/>
      </c>
      <c r="Q6761" s="366">
        <f>IF(M6761="IBIRAPITANGA FASE 3",IF(O6761="Atraso",L6761,L6761/(1+$I$2)^P6761),IF(O6761="Atraso",L6761,L6761/(1+$I$1)^P6761))</f>
        <v/>
      </c>
      <c r="R6761">
        <f>IF(O6761="Atraso",$K$3-G6761,0)</f>
        <v/>
      </c>
      <c r="S6761">
        <f>IF(R6761&lt;=15,"Até 15",IF(R6761&lt;=30,"Entre 15 e 30",IF(R6761&lt;=60,"Entre 30 e 60",IF(R6761&lt;=90,"Entre 60 e 90",IF(R6761&lt;=120,"Entre 90 e 120",IF(R6761&lt;=150,"Entre 120 e 150",IF(R6761&lt;=180,"Entre 150 e 180","Superior a 180")))))))</f>
        <v/>
      </c>
    </row>
    <row r="6762">
      <c r="A6762" t="inlineStr">
        <is>
          <t>Q03L05</t>
        </is>
      </c>
      <c r="B6762" t="inlineStr">
        <is>
          <t>ATILA BERNARDES NUNES</t>
        </is>
      </c>
      <c r="C6762" t="n">
        <v>1</v>
      </c>
      <c r="D6762" t="inlineStr">
        <is>
          <t>IPCA</t>
        </is>
      </c>
      <c r="E6762" t="n">
        <v>0</v>
      </c>
      <c r="F6762" t="inlineStr">
        <is>
          <t>MENSAL</t>
        </is>
      </c>
      <c r="G6762" t="n">
        <v>45646</v>
      </c>
      <c r="H6762" t="n">
        <v>45646</v>
      </c>
      <c r="I6762" t="n">
        <v>15</v>
      </c>
      <c r="J6762" t="inlineStr">
        <is>
          <t>CARTEIRA</t>
        </is>
      </c>
      <c r="K6762" t="inlineStr">
        <is>
          <t>CONTRATO</t>
        </is>
      </c>
      <c r="L6762" t="n">
        <v>1104.51804</v>
      </c>
      <c r="M6762" t="inlineStr">
        <is>
          <t>Terra Luz Residencial</t>
        </is>
      </c>
      <c r="N6762" s="142">
        <f>DATE(YEAR(G6762),MONTH(G6762),1)</f>
        <v/>
      </c>
      <c r="O6762" s="132">
        <f>IF(G6762&gt;$K$3,"Futuro","Atraso")</f>
        <v/>
      </c>
      <c r="P6762">
        <f>12*(YEAR(G6762)-YEAR($K$3))+(MONTH(G6762)-MONTH($K$3))</f>
        <v/>
      </c>
      <c r="Q6762" s="366">
        <f>IF(M6762="IBIRAPITANGA FASE 3",IF(O6762="Atraso",L6762,L6762/(1+$I$2)^P6762),IF(O6762="Atraso",L6762,L6762/(1+$I$1)^P6762))</f>
        <v/>
      </c>
      <c r="R6762">
        <f>IF(O6762="Atraso",$K$3-G6762,0)</f>
        <v/>
      </c>
      <c r="S6762">
        <f>IF(R6762&lt;=15,"Até 15",IF(R6762&lt;=30,"Entre 15 e 30",IF(R6762&lt;=60,"Entre 30 e 60",IF(R6762&lt;=90,"Entre 60 e 90",IF(R6762&lt;=120,"Entre 90 e 120",IF(R6762&lt;=150,"Entre 120 e 150",IF(R6762&lt;=180,"Entre 150 e 180","Superior a 180")))))))</f>
        <v/>
      </c>
    </row>
    <row r="6763">
      <c r="A6763" t="inlineStr">
        <is>
          <t>Q03L05</t>
        </is>
      </c>
      <c r="B6763" t="inlineStr">
        <is>
          <t>ATILA BERNARDES NUNES</t>
        </is>
      </c>
      <c r="C6763" t="n">
        <v>1</v>
      </c>
      <c r="D6763" t="inlineStr">
        <is>
          <t>IPCA</t>
        </is>
      </c>
      <c r="E6763" t="n">
        <v>0</v>
      </c>
      <c r="F6763" t="inlineStr">
        <is>
          <t>MENSAL</t>
        </is>
      </c>
      <c r="G6763" t="n">
        <v>45677</v>
      </c>
      <c r="H6763" t="n">
        <v>45677</v>
      </c>
      <c r="I6763" t="n">
        <v>16</v>
      </c>
      <c r="J6763" t="inlineStr">
        <is>
          <t>CARTEIRA</t>
        </is>
      </c>
      <c r="K6763" t="inlineStr">
        <is>
          <t>CONTRATO</t>
        </is>
      </c>
      <c r="L6763" t="n">
        <v>1104.51804</v>
      </c>
      <c r="M6763" t="inlineStr">
        <is>
          <t>Terra Luz Residencial</t>
        </is>
      </c>
      <c r="N6763" s="142">
        <f>DATE(YEAR(G6763),MONTH(G6763),1)</f>
        <v/>
      </c>
      <c r="O6763" s="132">
        <f>IF(G6763&gt;$K$3,"Futuro","Atraso")</f>
        <v/>
      </c>
      <c r="P6763">
        <f>12*(YEAR(G6763)-YEAR($K$3))+(MONTH(G6763)-MONTH($K$3))</f>
        <v/>
      </c>
      <c r="Q6763" s="366">
        <f>IF(M6763="IBIRAPITANGA FASE 3",IF(O6763="Atraso",L6763,L6763/(1+$I$2)^P6763),IF(O6763="Atraso",L6763,L6763/(1+$I$1)^P6763))</f>
        <v/>
      </c>
      <c r="R6763">
        <f>IF(O6763="Atraso",$K$3-G6763,0)</f>
        <v/>
      </c>
      <c r="S6763">
        <f>IF(R6763&lt;=15,"Até 15",IF(R6763&lt;=30,"Entre 15 e 30",IF(R6763&lt;=60,"Entre 30 e 60",IF(R6763&lt;=90,"Entre 60 e 90",IF(R6763&lt;=120,"Entre 90 e 120",IF(R6763&lt;=150,"Entre 120 e 150",IF(R6763&lt;=180,"Entre 150 e 180","Superior a 180")))))))</f>
        <v/>
      </c>
    </row>
    <row r="6764">
      <c r="A6764" t="inlineStr">
        <is>
          <t>Q03L05</t>
        </is>
      </c>
      <c r="B6764" t="inlineStr">
        <is>
          <t>ATILA BERNARDES NUNES</t>
        </is>
      </c>
      <c r="C6764" t="n">
        <v>1</v>
      </c>
      <c r="D6764" t="inlineStr">
        <is>
          <t>IPCA</t>
        </is>
      </c>
      <c r="E6764" t="n">
        <v>0</v>
      </c>
      <c r="F6764" t="inlineStr">
        <is>
          <t>MENSAL</t>
        </is>
      </c>
      <c r="G6764" t="n">
        <v>45708</v>
      </c>
      <c r="H6764" t="n">
        <v>45708</v>
      </c>
      <c r="I6764" t="n">
        <v>17</v>
      </c>
      <c r="J6764" t="inlineStr">
        <is>
          <t>CARTEIRA</t>
        </is>
      </c>
      <c r="K6764" t="inlineStr">
        <is>
          <t>CONTRATO</t>
        </is>
      </c>
      <c r="L6764" t="n">
        <v>1104.51804</v>
      </c>
      <c r="M6764" t="inlineStr">
        <is>
          <t>Terra Luz Residencial</t>
        </is>
      </c>
      <c r="N6764" s="142">
        <f>DATE(YEAR(G6764),MONTH(G6764),1)</f>
        <v/>
      </c>
      <c r="O6764" s="132">
        <f>IF(G6764&gt;$K$3,"Futuro","Atraso")</f>
        <v/>
      </c>
      <c r="P6764">
        <f>12*(YEAR(G6764)-YEAR($K$3))+(MONTH(G6764)-MONTH($K$3))</f>
        <v/>
      </c>
      <c r="Q6764" s="366">
        <f>IF(M6764="IBIRAPITANGA FASE 3",IF(O6764="Atraso",L6764,L6764/(1+$I$2)^P6764),IF(O6764="Atraso",L6764,L6764/(1+$I$1)^P6764))</f>
        <v/>
      </c>
      <c r="R6764">
        <f>IF(O6764="Atraso",$K$3-G6764,0)</f>
        <v/>
      </c>
      <c r="S6764">
        <f>IF(R6764&lt;=15,"Até 15",IF(R6764&lt;=30,"Entre 15 e 30",IF(R6764&lt;=60,"Entre 30 e 60",IF(R6764&lt;=90,"Entre 60 e 90",IF(R6764&lt;=120,"Entre 90 e 120",IF(R6764&lt;=150,"Entre 120 e 150",IF(R6764&lt;=180,"Entre 150 e 180","Superior a 180")))))))</f>
        <v/>
      </c>
    </row>
    <row r="6765">
      <c r="A6765" t="inlineStr">
        <is>
          <t>Q03L05</t>
        </is>
      </c>
      <c r="B6765" t="inlineStr">
        <is>
          <t>ATILA BERNARDES NUNES</t>
        </is>
      </c>
      <c r="C6765" t="n">
        <v>1</v>
      </c>
      <c r="D6765" t="inlineStr">
        <is>
          <t>IPCA</t>
        </is>
      </c>
      <c r="E6765" t="n">
        <v>0</v>
      </c>
      <c r="F6765" t="inlineStr">
        <is>
          <t>MENSAL</t>
        </is>
      </c>
      <c r="G6765" t="n">
        <v>45736</v>
      </c>
      <c r="H6765" t="n">
        <v>45736</v>
      </c>
      <c r="I6765" t="n">
        <v>18</v>
      </c>
      <c r="J6765" t="inlineStr">
        <is>
          <t>CARTEIRA</t>
        </is>
      </c>
      <c r="K6765" t="inlineStr">
        <is>
          <t>CONTRATO</t>
        </is>
      </c>
      <c r="L6765" t="n">
        <v>1104.51804</v>
      </c>
      <c r="M6765" t="inlineStr">
        <is>
          <t>Terra Luz Residencial</t>
        </is>
      </c>
      <c r="N6765" s="142">
        <f>DATE(YEAR(G6765),MONTH(G6765),1)</f>
        <v/>
      </c>
      <c r="O6765" s="132">
        <f>IF(G6765&gt;$K$3,"Futuro","Atraso")</f>
        <v/>
      </c>
      <c r="P6765">
        <f>12*(YEAR(G6765)-YEAR($K$3))+(MONTH(G6765)-MONTH($K$3))</f>
        <v/>
      </c>
      <c r="Q6765" s="366">
        <f>IF(M6765="IBIRAPITANGA FASE 3",IF(O6765="Atraso",L6765,L6765/(1+$I$2)^P6765),IF(O6765="Atraso",L6765,L6765/(1+$I$1)^P6765))</f>
        <v/>
      </c>
      <c r="R6765">
        <f>IF(O6765="Atraso",$K$3-G6765,0)</f>
        <v/>
      </c>
      <c r="S6765">
        <f>IF(R6765&lt;=15,"Até 15",IF(R6765&lt;=30,"Entre 15 e 30",IF(R6765&lt;=60,"Entre 30 e 60",IF(R6765&lt;=90,"Entre 60 e 90",IF(R6765&lt;=120,"Entre 90 e 120",IF(R6765&lt;=150,"Entre 120 e 150",IF(R6765&lt;=180,"Entre 150 e 180","Superior a 180")))))))</f>
        <v/>
      </c>
    </row>
    <row r="6766">
      <c r="A6766" t="inlineStr">
        <is>
          <t>Q03L05</t>
        </is>
      </c>
      <c r="B6766" t="inlineStr">
        <is>
          <t>ATILA BERNARDES NUNES</t>
        </is>
      </c>
      <c r="C6766" t="n">
        <v>1</v>
      </c>
      <c r="D6766" t="inlineStr">
        <is>
          <t>IPCA</t>
        </is>
      </c>
      <c r="E6766" t="n">
        <v>0</v>
      </c>
      <c r="F6766" t="inlineStr">
        <is>
          <t>MENSAL</t>
        </is>
      </c>
      <c r="G6766" t="n">
        <v>45767</v>
      </c>
      <c r="H6766" t="n">
        <v>45767</v>
      </c>
      <c r="I6766" t="n">
        <v>19</v>
      </c>
      <c r="J6766" t="inlineStr">
        <is>
          <t>CARTEIRA</t>
        </is>
      </c>
      <c r="K6766" t="inlineStr">
        <is>
          <t>CONTRATO</t>
        </is>
      </c>
      <c r="L6766" t="n">
        <v>1104.51804</v>
      </c>
      <c r="M6766" t="inlineStr">
        <is>
          <t>Terra Luz Residencial</t>
        </is>
      </c>
      <c r="N6766" s="142">
        <f>DATE(YEAR(G6766),MONTH(G6766),1)</f>
        <v/>
      </c>
      <c r="O6766" s="132">
        <f>IF(G6766&gt;$K$3,"Futuro","Atraso")</f>
        <v/>
      </c>
      <c r="P6766">
        <f>12*(YEAR(G6766)-YEAR($K$3))+(MONTH(G6766)-MONTH($K$3))</f>
        <v/>
      </c>
      <c r="Q6766" s="366">
        <f>IF(M6766="IBIRAPITANGA FASE 3",IF(O6766="Atraso",L6766,L6766/(1+$I$2)^P6766),IF(O6766="Atraso",L6766,L6766/(1+$I$1)^P6766))</f>
        <v/>
      </c>
      <c r="R6766">
        <f>IF(O6766="Atraso",$K$3-G6766,0)</f>
        <v/>
      </c>
      <c r="S6766">
        <f>IF(R6766&lt;=15,"Até 15",IF(R6766&lt;=30,"Entre 15 e 30",IF(R6766&lt;=60,"Entre 30 e 60",IF(R6766&lt;=90,"Entre 60 e 90",IF(R6766&lt;=120,"Entre 90 e 120",IF(R6766&lt;=150,"Entre 120 e 150",IF(R6766&lt;=180,"Entre 150 e 180","Superior a 180")))))))</f>
        <v/>
      </c>
    </row>
    <row r="6767">
      <c r="A6767" t="inlineStr">
        <is>
          <t>Q03L05</t>
        </is>
      </c>
      <c r="B6767" t="inlineStr">
        <is>
          <t>ATILA BERNARDES NUNES</t>
        </is>
      </c>
      <c r="C6767" t="n">
        <v>1</v>
      </c>
      <c r="D6767" t="inlineStr">
        <is>
          <t>IPCA</t>
        </is>
      </c>
      <c r="E6767" t="n">
        <v>0</v>
      </c>
      <c r="F6767" t="inlineStr">
        <is>
          <t>MENSAL</t>
        </is>
      </c>
      <c r="G6767" t="n">
        <v>45797</v>
      </c>
      <c r="H6767" t="n">
        <v>45797</v>
      </c>
      <c r="I6767" t="n">
        <v>20</v>
      </c>
      <c r="J6767" t="inlineStr">
        <is>
          <t>CARTEIRA</t>
        </is>
      </c>
      <c r="K6767" t="inlineStr">
        <is>
          <t>CONTRATO</t>
        </is>
      </c>
      <c r="L6767" t="n">
        <v>1104.51804</v>
      </c>
      <c r="M6767" t="inlineStr">
        <is>
          <t>Terra Luz Residencial</t>
        </is>
      </c>
      <c r="N6767" s="142">
        <f>DATE(YEAR(G6767),MONTH(G6767),1)</f>
        <v/>
      </c>
      <c r="O6767" s="132">
        <f>IF(G6767&gt;$K$3,"Futuro","Atraso")</f>
        <v/>
      </c>
      <c r="P6767">
        <f>12*(YEAR(G6767)-YEAR($K$3))+(MONTH(G6767)-MONTH($K$3))</f>
        <v/>
      </c>
      <c r="Q6767" s="366">
        <f>IF(M6767="IBIRAPITANGA FASE 3",IF(O6767="Atraso",L6767,L6767/(1+$I$2)^P6767),IF(O6767="Atraso",L6767,L6767/(1+$I$1)^P6767))</f>
        <v/>
      </c>
      <c r="R6767">
        <f>IF(O6767="Atraso",$K$3-G6767,0)</f>
        <v/>
      </c>
      <c r="S6767">
        <f>IF(R6767&lt;=15,"Até 15",IF(R6767&lt;=30,"Entre 15 e 30",IF(R6767&lt;=60,"Entre 30 e 60",IF(R6767&lt;=90,"Entre 60 e 90",IF(R6767&lt;=120,"Entre 90 e 120",IF(R6767&lt;=150,"Entre 120 e 150",IF(R6767&lt;=180,"Entre 150 e 180","Superior a 180")))))))</f>
        <v/>
      </c>
    </row>
    <row r="6768">
      <c r="A6768" t="inlineStr">
        <is>
          <t>Q03L05</t>
        </is>
      </c>
      <c r="B6768" t="inlineStr">
        <is>
          <t>ATILA BERNARDES NUNES</t>
        </is>
      </c>
      <c r="C6768" t="n">
        <v>1</v>
      </c>
      <c r="D6768" t="inlineStr">
        <is>
          <t>IPCA</t>
        </is>
      </c>
      <c r="E6768" t="n">
        <v>0</v>
      </c>
      <c r="F6768" t="inlineStr">
        <is>
          <t>MENSAL</t>
        </is>
      </c>
      <c r="G6768" t="n">
        <v>45828</v>
      </c>
      <c r="H6768" t="n">
        <v>45828</v>
      </c>
      <c r="I6768" t="n">
        <v>21</v>
      </c>
      <c r="J6768" t="inlineStr">
        <is>
          <t>CARTEIRA</t>
        </is>
      </c>
      <c r="K6768" t="inlineStr">
        <is>
          <t>CONTRATO</t>
        </is>
      </c>
      <c r="L6768" t="n">
        <v>1104.51804</v>
      </c>
      <c r="M6768" t="inlineStr">
        <is>
          <t>Terra Luz Residencial</t>
        </is>
      </c>
      <c r="N6768" s="142">
        <f>DATE(YEAR(G6768),MONTH(G6768),1)</f>
        <v/>
      </c>
      <c r="O6768" s="132">
        <f>IF(G6768&gt;$K$3,"Futuro","Atraso")</f>
        <v/>
      </c>
      <c r="P6768">
        <f>12*(YEAR(G6768)-YEAR($K$3))+(MONTH(G6768)-MONTH($K$3))</f>
        <v/>
      </c>
      <c r="Q6768" s="366">
        <f>IF(M6768="IBIRAPITANGA FASE 3",IF(O6768="Atraso",L6768,L6768/(1+$I$2)^P6768),IF(O6768="Atraso",L6768,L6768/(1+$I$1)^P6768))</f>
        <v/>
      </c>
      <c r="R6768">
        <f>IF(O6768="Atraso",$K$3-G6768,0)</f>
        <v/>
      </c>
      <c r="S6768">
        <f>IF(R6768&lt;=15,"Até 15",IF(R6768&lt;=30,"Entre 15 e 30",IF(R6768&lt;=60,"Entre 30 e 60",IF(R6768&lt;=90,"Entre 60 e 90",IF(R6768&lt;=120,"Entre 90 e 120",IF(R6768&lt;=150,"Entre 120 e 150",IF(R6768&lt;=180,"Entre 150 e 180","Superior a 180")))))))</f>
        <v/>
      </c>
    </row>
    <row r="6769">
      <c r="A6769" t="inlineStr">
        <is>
          <t>Q03L05</t>
        </is>
      </c>
      <c r="B6769" t="inlineStr">
        <is>
          <t>ATILA BERNARDES NUNES</t>
        </is>
      </c>
      <c r="C6769" t="n">
        <v>1</v>
      </c>
      <c r="D6769" t="inlineStr">
        <is>
          <t>IPCA</t>
        </is>
      </c>
      <c r="E6769" t="n">
        <v>0</v>
      </c>
      <c r="F6769" t="inlineStr">
        <is>
          <t>MENSAL</t>
        </is>
      </c>
      <c r="G6769" t="n">
        <v>45858</v>
      </c>
      <c r="H6769" t="n">
        <v>45858</v>
      </c>
      <c r="I6769" t="n">
        <v>22</v>
      </c>
      <c r="J6769" t="inlineStr">
        <is>
          <t>CARTEIRA</t>
        </is>
      </c>
      <c r="K6769" t="inlineStr">
        <is>
          <t>CONTRATO</t>
        </is>
      </c>
      <c r="L6769" t="n">
        <v>1104.51804</v>
      </c>
      <c r="M6769" t="inlineStr">
        <is>
          <t>Terra Luz Residencial</t>
        </is>
      </c>
      <c r="N6769" s="142">
        <f>DATE(YEAR(G6769),MONTH(G6769),1)</f>
        <v/>
      </c>
      <c r="O6769" s="132">
        <f>IF(G6769&gt;$K$3,"Futuro","Atraso")</f>
        <v/>
      </c>
      <c r="P6769">
        <f>12*(YEAR(G6769)-YEAR($K$3))+(MONTH(G6769)-MONTH($K$3))</f>
        <v/>
      </c>
      <c r="Q6769" s="366">
        <f>IF(M6769="IBIRAPITANGA FASE 3",IF(O6769="Atraso",L6769,L6769/(1+$I$2)^P6769),IF(O6769="Atraso",L6769,L6769/(1+$I$1)^P6769))</f>
        <v/>
      </c>
      <c r="R6769">
        <f>IF(O6769="Atraso",$K$3-G6769,0)</f>
        <v/>
      </c>
      <c r="S6769">
        <f>IF(R6769&lt;=15,"Até 15",IF(R6769&lt;=30,"Entre 15 e 30",IF(R6769&lt;=60,"Entre 30 e 60",IF(R6769&lt;=90,"Entre 60 e 90",IF(R6769&lt;=120,"Entre 90 e 120",IF(R6769&lt;=150,"Entre 120 e 150",IF(R6769&lt;=180,"Entre 150 e 180","Superior a 180")))))))</f>
        <v/>
      </c>
    </row>
    <row r="6770">
      <c r="A6770" t="inlineStr">
        <is>
          <t>Q03L05</t>
        </is>
      </c>
      <c r="B6770" t="inlineStr">
        <is>
          <t>ATILA BERNARDES NUNES</t>
        </is>
      </c>
      <c r="C6770" t="n">
        <v>1</v>
      </c>
      <c r="D6770" t="inlineStr">
        <is>
          <t>IPCA</t>
        </is>
      </c>
      <c r="E6770" t="n">
        <v>0</v>
      </c>
      <c r="F6770" t="inlineStr">
        <is>
          <t>MENSAL</t>
        </is>
      </c>
      <c r="G6770" t="n">
        <v>45889</v>
      </c>
      <c r="H6770" t="n">
        <v>45889</v>
      </c>
      <c r="I6770" t="n">
        <v>23</v>
      </c>
      <c r="J6770" t="inlineStr">
        <is>
          <t>CARTEIRA</t>
        </is>
      </c>
      <c r="K6770" t="inlineStr">
        <is>
          <t>CONTRATO</t>
        </is>
      </c>
      <c r="L6770" t="n">
        <v>1104.51804</v>
      </c>
      <c r="M6770" t="inlineStr">
        <is>
          <t>Terra Luz Residencial</t>
        </is>
      </c>
      <c r="N6770" s="142">
        <f>DATE(YEAR(G6770),MONTH(G6770),1)</f>
        <v/>
      </c>
      <c r="O6770" s="132">
        <f>IF(G6770&gt;$K$3,"Futuro","Atraso")</f>
        <v/>
      </c>
      <c r="P6770">
        <f>12*(YEAR(G6770)-YEAR($K$3))+(MONTH(G6770)-MONTH($K$3))</f>
        <v/>
      </c>
      <c r="Q6770" s="366">
        <f>IF(M6770="IBIRAPITANGA FASE 3",IF(O6770="Atraso",L6770,L6770/(1+$I$2)^P6770),IF(O6770="Atraso",L6770,L6770/(1+$I$1)^P6770))</f>
        <v/>
      </c>
      <c r="R6770">
        <f>IF(O6770="Atraso",$K$3-G6770,0)</f>
        <v/>
      </c>
      <c r="S6770">
        <f>IF(R6770&lt;=15,"Até 15",IF(R6770&lt;=30,"Entre 15 e 30",IF(R6770&lt;=60,"Entre 30 e 60",IF(R6770&lt;=90,"Entre 60 e 90",IF(R6770&lt;=120,"Entre 90 e 120",IF(R6770&lt;=150,"Entre 120 e 150",IF(R6770&lt;=180,"Entre 150 e 180","Superior a 180")))))))</f>
        <v/>
      </c>
    </row>
    <row r="6771">
      <c r="A6771" t="inlineStr">
        <is>
          <t>Q03L05</t>
        </is>
      </c>
      <c r="B6771" t="inlineStr">
        <is>
          <t>ATILA BERNARDES NUNES</t>
        </is>
      </c>
      <c r="C6771" t="n">
        <v>1</v>
      </c>
      <c r="D6771" t="inlineStr">
        <is>
          <t>IPCA</t>
        </is>
      </c>
      <c r="E6771" t="n">
        <v>0</v>
      </c>
      <c r="F6771" t="inlineStr">
        <is>
          <t>MENSAL</t>
        </is>
      </c>
      <c r="G6771" t="n">
        <v>45920</v>
      </c>
      <c r="H6771" t="n">
        <v>45920</v>
      </c>
      <c r="I6771" t="n">
        <v>24</v>
      </c>
      <c r="J6771" t="inlineStr">
        <is>
          <t>CARTEIRA</t>
        </is>
      </c>
      <c r="K6771" t="inlineStr">
        <is>
          <t>CONTRATO</t>
        </is>
      </c>
      <c r="L6771" t="n">
        <v>1104.51804</v>
      </c>
      <c r="M6771" t="inlineStr">
        <is>
          <t>Terra Luz Residencial</t>
        </is>
      </c>
      <c r="N6771" s="142">
        <f>DATE(YEAR(G6771),MONTH(G6771),1)</f>
        <v/>
      </c>
      <c r="O6771" s="132">
        <f>IF(G6771&gt;$K$3,"Futuro","Atraso")</f>
        <v/>
      </c>
      <c r="P6771">
        <f>12*(YEAR(G6771)-YEAR($K$3))+(MONTH(G6771)-MONTH($K$3))</f>
        <v/>
      </c>
      <c r="Q6771" s="366">
        <f>IF(M6771="IBIRAPITANGA FASE 3",IF(O6771="Atraso",L6771,L6771/(1+$I$2)^P6771),IF(O6771="Atraso",L6771,L6771/(1+$I$1)^P6771))</f>
        <v/>
      </c>
      <c r="R6771">
        <f>IF(O6771="Atraso",$K$3-G6771,0)</f>
        <v/>
      </c>
      <c r="S6771">
        <f>IF(R6771&lt;=15,"Até 15",IF(R6771&lt;=30,"Entre 15 e 30",IF(R6771&lt;=60,"Entre 30 e 60",IF(R6771&lt;=90,"Entre 60 e 90",IF(R6771&lt;=120,"Entre 90 e 120",IF(R6771&lt;=150,"Entre 120 e 150",IF(R6771&lt;=180,"Entre 150 e 180","Superior a 180")))))))</f>
        <v/>
      </c>
    </row>
    <row r="6772">
      <c r="A6772" t="inlineStr">
        <is>
          <t>Q03L05</t>
        </is>
      </c>
      <c r="B6772" t="inlineStr">
        <is>
          <t>ATILA BERNARDES NUNES</t>
        </is>
      </c>
      <c r="C6772" t="n">
        <v>1</v>
      </c>
      <c r="D6772" t="inlineStr">
        <is>
          <t>IPCA</t>
        </is>
      </c>
      <c r="E6772" t="n">
        <v>0</v>
      </c>
      <c r="F6772" t="inlineStr">
        <is>
          <t>MENSAL</t>
        </is>
      </c>
      <c r="G6772" t="n">
        <v>45950</v>
      </c>
      <c r="H6772" t="n">
        <v>45950</v>
      </c>
      <c r="I6772" t="n">
        <v>25</v>
      </c>
      <c r="J6772" t="inlineStr">
        <is>
          <t>CARTEIRA</t>
        </is>
      </c>
      <c r="K6772" t="inlineStr">
        <is>
          <t>CONTRATO</t>
        </is>
      </c>
      <c r="L6772" t="n">
        <v>1104.51804</v>
      </c>
      <c r="M6772" t="inlineStr">
        <is>
          <t>Terra Luz Residencial</t>
        </is>
      </c>
      <c r="N6772" s="142">
        <f>DATE(YEAR(G6772),MONTH(G6772),1)</f>
        <v/>
      </c>
      <c r="O6772" s="132">
        <f>IF(G6772&gt;$K$3,"Futuro","Atraso")</f>
        <v/>
      </c>
      <c r="P6772">
        <f>12*(YEAR(G6772)-YEAR($K$3))+(MONTH(G6772)-MONTH($K$3))</f>
        <v/>
      </c>
      <c r="Q6772" s="366">
        <f>IF(M6772="IBIRAPITANGA FASE 3",IF(O6772="Atraso",L6772,L6772/(1+$I$2)^P6772),IF(O6772="Atraso",L6772,L6772/(1+$I$1)^P6772))</f>
        <v/>
      </c>
      <c r="R6772">
        <f>IF(O6772="Atraso",$K$3-G6772,0)</f>
        <v/>
      </c>
      <c r="S6772">
        <f>IF(R6772&lt;=15,"Até 15",IF(R6772&lt;=30,"Entre 15 e 30",IF(R6772&lt;=60,"Entre 30 e 60",IF(R6772&lt;=90,"Entre 60 e 90",IF(R6772&lt;=120,"Entre 90 e 120",IF(R6772&lt;=150,"Entre 120 e 150",IF(R6772&lt;=180,"Entre 150 e 180","Superior a 180")))))))</f>
        <v/>
      </c>
    </row>
    <row r="6773">
      <c r="A6773" t="inlineStr">
        <is>
          <t>Q03L05</t>
        </is>
      </c>
      <c r="B6773" t="inlineStr">
        <is>
          <t>ATILA BERNARDES NUNES</t>
        </is>
      </c>
      <c r="C6773" t="n">
        <v>1</v>
      </c>
      <c r="D6773" t="inlineStr">
        <is>
          <t>IPCA</t>
        </is>
      </c>
      <c r="E6773" t="n">
        <v>0</v>
      </c>
      <c r="F6773" t="inlineStr">
        <is>
          <t>MENSAL</t>
        </is>
      </c>
      <c r="G6773" t="n">
        <v>45981</v>
      </c>
      <c r="H6773" t="n">
        <v>45981</v>
      </c>
      <c r="I6773" t="n">
        <v>26</v>
      </c>
      <c r="J6773" t="inlineStr">
        <is>
          <t>CARTEIRA</t>
        </is>
      </c>
      <c r="K6773" t="inlineStr">
        <is>
          <t>CONTRATO</t>
        </is>
      </c>
      <c r="L6773" t="n">
        <v>1104.51804</v>
      </c>
      <c r="M6773" t="inlineStr">
        <is>
          <t>Terra Luz Residencial</t>
        </is>
      </c>
      <c r="N6773" s="142">
        <f>DATE(YEAR(G6773),MONTH(G6773),1)</f>
        <v/>
      </c>
      <c r="O6773" s="132">
        <f>IF(G6773&gt;$K$3,"Futuro","Atraso")</f>
        <v/>
      </c>
      <c r="P6773">
        <f>12*(YEAR(G6773)-YEAR($K$3))+(MONTH(G6773)-MONTH($K$3))</f>
        <v/>
      </c>
      <c r="Q6773" s="366">
        <f>IF(M6773="IBIRAPITANGA FASE 3",IF(O6773="Atraso",L6773,L6773/(1+$I$2)^P6773),IF(O6773="Atraso",L6773,L6773/(1+$I$1)^P6773))</f>
        <v/>
      </c>
      <c r="R6773">
        <f>IF(O6773="Atraso",$K$3-G6773,0)</f>
        <v/>
      </c>
      <c r="S6773">
        <f>IF(R6773&lt;=15,"Até 15",IF(R6773&lt;=30,"Entre 15 e 30",IF(R6773&lt;=60,"Entre 30 e 60",IF(R6773&lt;=90,"Entre 60 e 90",IF(R6773&lt;=120,"Entre 90 e 120",IF(R6773&lt;=150,"Entre 120 e 150",IF(R6773&lt;=180,"Entre 150 e 180","Superior a 180")))))))</f>
        <v/>
      </c>
    </row>
    <row r="6774">
      <c r="A6774" t="inlineStr">
        <is>
          <t>Q03L05</t>
        </is>
      </c>
      <c r="B6774" t="inlineStr">
        <is>
          <t>ATILA BERNARDES NUNES</t>
        </is>
      </c>
      <c r="C6774" t="n">
        <v>1</v>
      </c>
      <c r="D6774" t="inlineStr">
        <is>
          <t>IPCA</t>
        </is>
      </c>
      <c r="E6774" t="n">
        <v>0</v>
      </c>
      <c r="F6774" t="inlineStr">
        <is>
          <t>MENSAL</t>
        </is>
      </c>
      <c r="G6774" t="n">
        <v>46011</v>
      </c>
      <c r="H6774" t="n">
        <v>46011</v>
      </c>
      <c r="I6774" t="n">
        <v>27</v>
      </c>
      <c r="J6774" t="inlineStr">
        <is>
          <t>CARTEIRA</t>
        </is>
      </c>
      <c r="K6774" t="inlineStr">
        <is>
          <t>CONTRATO</t>
        </is>
      </c>
      <c r="L6774" t="n">
        <v>1104.51804</v>
      </c>
      <c r="M6774" t="inlineStr">
        <is>
          <t>Terra Luz Residencial</t>
        </is>
      </c>
      <c r="N6774" s="142">
        <f>DATE(YEAR(G6774),MONTH(G6774),1)</f>
        <v/>
      </c>
      <c r="O6774" s="132">
        <f>IF(G6774&gt;$K$3,"Futuro","Atraso")</f>
        <v/>
      </c>
      <c r="P6774">
        <f>12*(YEAR(G6774)-YEAR($K$3))+(MONTH(G6774)-MONTH($K$3))</f>
        <v/>
      </c>
      <c r="Q6774" s="366">
        <f>IF(M6774="IBIRAPITANGA FASE 3",IF(O6774="Atraso",L6774,L6774/(1+$I$2)^P6774),IF(O6774="Atraso",L6774,L6774/(1+$I$1)^P6774))</f>
        <v/>
      </c>
      <c r="R6774">
        <f>IF(O6774="Atraso",$K$3-G6774,0)</f>
        <v/>
      </c>
      <c r="S6774">
        <f>IF(R6774&lt;=15,"Até 15",IF(R6774&lt;=30,"Entre 15 e 30",IF(R6774&lt;=60,"Entre 30 e 60",IF(R6774&lt;=90,"Entre 60 e 90",IF(R6774&lt;=120,"Entre 90 e 120",IF(R6774&lt;=150,"Entre 120 e 150",IF(R6774&lt;=180,"Entre 150 e 180","Superior a 180")))))))</f>
        <v/>
      </c>
    </row>
    <row r="6775">
      <c r="A6775" t="inlineStr">
        <is>
          <t>Q03L05</t>
        </is>
      </c>
      <c r="B6775" t="inlineStr">
        <is>
          <t>ATILA BERNARDES NUNES</t>
        </is>
      </c>
      <c r="C6775" t="n">
        <v>1</v>
      </c>
      <c r="D6775" t="inlineStr">
        <is>
          <t>IPCA</t>
        </is>
      </c>
      <c r="E6775" t="n">
        <v>0</v>
      </c>
      <c r="F6775" t="inlineStr">
        <is>
          <t>MENSAL</t>
        </is>
      </c>
      <c r="G6775" t="n">
        <v>46042</v>
      </c>
      <c r="H6775" t="n">
        <v>46042</v>
      </c>
      <c r="I6775" t="n">
        <v>28</v>
      </c>
      <c r="J6775" t="inlineStr">
        <is>
          <t>CARTEIRA</t>
        </is>
      </c>
      <c r="K6775" t="inlineStr">
        <is>
          <t>CONTRATO</t>
        </is>
      </c>
      <c r="L6775" t="n">
        <v>1104.51804</v>
      </c>
      <c r="M6775" t="inlineStr">
        <is>
          <t>Terra Luz Residencial</t>
        </is>
      </c>
      <c r="N6775" s="142">
        <f>DATE(YEAR(G6775),MONTH(G6775),1)</f>
        <v/>
      </c>
      <c r="O6775" s="132">
        <f>IF(G6775&gt;$K$3,"Futuro","Atraso")</f>
        <v/>
      </c>
      <c r="P6775">
        <f>12*(YEAR(G6775)-YEAR($K$3))+(MONTH(G6775)-MONTH($K$3))</f>
        <v/>
      </c>
      <c r="Q6775" s="366">
        <f>IF(M6775="IBIRAPITANGA FASE 3",IF(O6775="Atraso",L6775,L6775/(1+$I$2)^P6775),IF(O6775="Atraso",L6775,L6775/(1+$I$1)^P6775))</f>
        <v/>
      </c>
      <c r="R6775">
        <f>IF(O6775="Atraso",$K$3-G6775,0)</f>
        <v/>
      </c>
      <c r="S6775">
        <f>IF(R6775&lt;=15,"Até 15",IF(R6775&lt;=30,"Entre 15 e 30",IF(R6775&lt;=60,"Entre 30 e 60",IF(R6775&lt;=90,"Entre 60 e 90",IF(R6775&lt;=120,"Entre 90 e 120",IF(R6775&lt;=150,"Entre 120 e 150",IF(R6775&lt;=180,"Entre 150 e 180","Superior a 180")))))))</f>
        <v/>
      </c>
    </row>
    <row r="6776">
      <c r="A6776" t="inlineStr">
        <is>
          <t>Q03L05</t>
        </is>
      </c>
      <c r="B6776" t="inlineStr">
        <is>
          <t>ATILA BERNARDES NUNES</t>
        </is>
      </c>
      <c r="C6776" t="n">
        <v>1</v>
      </c>
      <c r="D6776" t="inlineStr">
        <is>
          <t>IPCA</t>
        </is>
      </c>
      <c r="E6776" t="n">
        <v>0</v>
      </c>
      <c r="F6776" t="inlineStr">
        <is>
          <t>MENSAL</t>
        </is>
      </c>
      <c r="G6776" t="n">
        <v>46073</v>
      </c>
      <c r="H6776" t="n">
        <v>46073</v>
      </c>
      <c r="I6776" t="n">
        <v>29</v>
      </c>
      <c r="J6776" t="inlineStr">
        <is>
          <t>CARTEIRA</t>
        </is>
      </c>
      <c r="K6776" t="inlineStr">
        <is>
          <t>CONTRATO</t>
        </is>
      </c>
      <c r="L6776" t="n">
        <v>1104.51804</v>
      </c>
      <c r="M6776" t="inlineStr">
        <is>
          <t>Terra Luz Residencial</t>
        </is>
      </c>
      <c r="N6776" s="142">
        <f>DATE(YEAR(G6776),MONTH(G6776),1)</f>
        <v/>
      </c>
      <c r="O6776" s="132">
        <f>IF(G6776&gt;$K$3,"Futuro","Atraso")</f>
        <v/>
      </c>
      <c r="P6776">
        <f>12*(YEAR(G6776)-YEAR($K$3))+(MONTH(G6776)-MONTH($K$3))</f>
        <v/>
      </c>
      <c r="Q6776" s="366">
        <f>IF(M6776="IBIRAPITANGA FASE 3",IF(O6776="Atraso",L6776,L6776/(1+$I$2)^P6776),IF(O6776="Atraso",L6776,L6776/(1+$I$1)^P6776))</f>
        <v/>
      </c>
      <c r="R6776">
        <f>IF(O6776="Atraso",$K$3-G6776,0)</f>
        <v/>
      </c>
      <c r="S6776">
        <f>IF(R6776&lt;=15,"Até 15",IF(R6776&lt;=30,"Entre 15 e 30",IF(R6776&lt;=60,"Entre 30 e 60",IF(R6776&lt;=90,"Entre 60 e 90",IF(R6776&lt;=120,"Entre 90 e 120",IF(R6776&lt;=150,"Entre 120 e 150",IF(R6776&lt;=180,"Entre 150 e 180","Superior a 180")))))))</f>
        <v/>
      </c>
    </row>
    <row r="6777">
      <c r="A6777" t="inlineStr">
        <is>
          <t>Q03L05</t>
        </is>
      </c>
      <c r="B6777" t="inlineStr">
        <is>
          <t>ATILA BERNARDES NUNES</t>
        </is>
      </c>
      <c r="C6777" t="n">
        <v>1</v>
      </c>
      <c r="D6777" t="inlineStr">
        <is>
          <t>IPCA</t>
        </is>
      </c>
      <c r="E6777" t="n">
        <v>0</v>
      </c>
      <c r="F6777" t="inlineStr">
        <is>
          <t>MENSAL</t>
        </is>
      </c>
      <c r="G6777" t="n">
        <v>46101</v>
      </c>
      <c r="H6777" t="n">
        <v>46101</v>
      </c>
      <c r="I6777" t="n">
        <v>30</v>
      </c>
      <c r="J6777" t="inlineStr">
        <is>
          <t>CARTEIRA</t>
        </is>
      </c>
      <c r="K6777" t="inlineStr">
        <is>
          <t>CONTRATO</t>
        </is>
      </c>
      <c r="L6777" t="n">
        <v>1104.51804</v>
      </c>
      <c r="M6777" t="inlineStr">
        <is>
          <t>Terra Luz Residencial</t>
        </is>
      </c>
      <c r="N6777" s="142">
        <f>DATE(YEAR(G6777),MONTH(G6777),1)</f>
        <v/>
      </c>
      <c r="O6777" s="132">
        <f>IF(G6777&gt;$K$3,"Futuro","Atraso")</f>
        <v/>
      </c>
      <c r="P6777">
        <f>12*(YEAR(G6777)-YEAR($K$3))+(MONTH(G6777)-MONTH($K$3))</f>
        <v/>
      </c>
      <c r="Q6777" s="366">
        <f>IF(M6777="IBIRAPITANGA FASE 3",IF(O6777="Atraso",L6777,L6777/(1+$I$2)^P6777),IF(O6777="Atraso",L6777,L6777/(1+$I$1)^P6777))</f>
        <v/>
      </c>
      <c r="R6777">
        <f>IF(O6777="Atraso",$K$3-G6777,0)</f>
        <v/>
      </c>
      <c r="S6777">
        <f>IF(R6777&lt;=15,"Até 15",IF(R6777&lt;=30,"Entre 15 e 30",IF(R6777&lt;=60,"Entre 30 e 60",IF(R6777&lt;=90,"Entre 60 e 90",IF(R6777&lt;=120,"Entre 90 e 120",IF(R6777&lt;=150,"Entre 120 e 150",IF(R6777&lt;=180,"Entre 150 e 180","Superior a 180")))))))</f>
        <v/>
      </c>
    </row>
    <row r="6778">
      <c r="A6778" t="inlineStr">
        <is>
          <t>Q03L05</t>
        </is>
      </c>
      <c r="B6778" t="inlineStr">
        <is>
          <t>ATILA BERNARDES NUNES</t>
        </is>
      </c>
      <c r="C6778" t="n">
        <v>1</v>
      </c>
      <c r="D6778" t="inlineStr">
        <is>
          <t>IPCA</t>
        </is>
      </c>
      <c r="E6778" t="n">
        <v>0</v>
      </c>
      <c r="F6778" t="inlineStr">
        <is>
          <t>MENSAL</t>
        </is>
      </c>
      <c r="G6778" t="n">
        <v>46132</v>
      </c>
      <c r="H6778" t="n">
        <v>46132</v>
      </c>
      <c r="I6778" t="n">
        <v>31</v>
      </c>
      <c r="J6778" t="inlineStr">
        <is>
          <t>CARTEIRA</t>
        </is>
      </c>
      <c r="K6778" t="inlineStr">
        <is>
          <t>CONTRATO</t>
        </is>
      </c>
      <c r="L6778" t="n">
        <v>1104.51804</v>
      </c>
      <c r="M6778" t="inlineStr">
        <is>
          <t>Terra Luz Residencial</t>
        </is>
      </c>
      <c r="N6778" s="142">
        <f>DATE(YEAR(G6778),MONTH(G6778),1)</f>
        <v/>
      </c>
      <c r="O6778" s="132">
        <f>IF(G6778&gt;$K$3,"Futuro","Atraso")</f>
        <v/>
      </c>
      <c r="P6778">
        <f>12*(YEAR(G6778)-YEAR($K$3))+(MONTH(G6778)-MONTH($K$3))</f>
        <v/>
      </c>
      <c r="Q6778" s="366">
        <f>IF(M6778="IBIRAPITANGA FASE 3",IF(O6778="Atraso",L6778,L6778/(1+$I$2)^P6778),IF(O6778="Atraso",L6778,L6778/(1+$I$1)^P6778))</f>
        <v/>
      </c>
      <c r="R6778">
        <f>IF(O6778="Atraso",$K$3-G6778,0)</f>
        <v/>
      </c>
      <c r="S6778">
        <f>IF(R6778&lt;=15,"Até 15",IF(R6778&lt;=30,"Entre 15 e 30",IF(R6778&lt;=60,"Entre 30 e 60",IF(R6778&lt;=90,"Entre 60 e 90",IF(R6778&lt;=120,"Entre 90 e 120",IF(R6778&lt;=150,"Entre 120 e 150",IF(R6778&lt;=180,"Entre 150 e 180","Superior a 180")))))))</f>
        <v/>
      </c>
    </row>
    <row r="6779">
      <c r="A6779" t="inlineStr">
        <is>
          <t>Q03L05</t>
        </is>
      </c>
      <c r="B6779" t="inlineStr">
        <is>
          <t>ATILA BERNARDES NUNES</t>
        </is>
      </c>
      <c r="C6779" t="n">
        <v>1</v>
      </c>
      <c r="D6779" t="inlineStr">
        <is>
          <t>IPCA</t>
        </is>
      </c>
      <c r="E6779" t="n">
        <v>0</v>
      </c>
      <c r="F6779" t="inlineStr">
        <is>
          <t>MENSAL</t>
        </is>
      </c>
      <c r="G6779" t="n">
        <v>46162</v>
      </c>
      <c r="H6779" t="n">
        <v>46162</v>
      </c>
      <c r="I6779" t="n">
        <v>32</v>
      </c>
      <c r="J6779" t="inlineStr">
        <is>
          <t>CARTEIRA</t>
        </is>
      </c>
      <c r="K6779" t="inlineStr">
        <is>
          <t>CONTRATO</t>
        </is>
      </c>
      <c r="L6779" t="n">
        <v>1104.51804</v>
      </c>
      <c r="M6779" t="inlineStr">
        <is>
          <t>Terra Luz Residencial</t>
        </is>
      </c>
      <c r="N6779" s="142">
        <f>DATE(YEAR(G6779),MONTH(G6779),1)</f>
        <v/>
      </c>
      <c r="O6779" s="132">
        <f>IF(G6779&gt;$K$3,"Futuro","Atraso")</f>
        <v/>
      </c>
      <c r="P6779">
        <f>12*(YEAR(G6779)-YEAR($K$3))+(MONTH(G6779)-MONTH($K$3))</f>
        <v/>
      </c>
      <c r="Q6779" s="366">
        <f>IF(M6779="IBIRAPITANGA FASE 3",IF(O6779="Atraso",L6779,L6779/(1+$I$2)^P6779),IF(O6779="Atraso",L6779,L6779/(1+$I$1)^P6779))</f>
        <v/>
      </c>
      <c r="R6779">
        <f>IF(O6779="Atraso",$K$3-G6779,0)</f>
        <v/>
      </c>
      <c r="S6779">
        <f>IF(R6779&lt;=15,"Até 15",IF(R6779&lt;=30,"Entre 15 e 30",IF(R6779&lt;=60,"Entre 30 e 60",IF(R6779&lt;=90,"Entre 60 e 90",IF(R6779&lt;=120,"Entre 90 e 120",IF(R6779&lt;=150,"Entre 120 e 150",IF(R6779&lt;=180,"Entre 150 e 180","Superior a 180")))))))</f>
        <v/>
      </c>
    </row>
    <row r="6780">
      <c r="A6780" t="inlineStr">
        <is>
          <t>Q03L05</t>
        </is>
      </c>
      <c r="B6780" t="inlineStr">
        <is>
          <t>ATILA BERNARDES NUNES</t>
        </is>
      </c>
      <c r="C6780" t="n">
        <v>1</v>
      </c>
      <c r="D6780" t="inlineStr">
        <is>
          <t>IPCA</t>
        </is>
      </c>
      <c r="E6780" t="n">
        <v>0</v>
      </c>
      <c r="F6780" t="inlineStr">
        <is>
          <t>MENSAL</t>
        </is>
      </c>
      <c r="G6780" t="n">
        <v>46193</v>
      </c>
      <c r="H6780" t="n">
        <v>46193</v>
      </c>
      <c r="I6780" t="n">
        <v>33</v>
      </c>
      <c r="J6780" t="inlineStr">
        <is>
          <t>CARTEIRA</t>
        </is>
      </c>
      <c r="K6780" t="inlineStr">
        <is>
          <t>CONTRATO</t>
        </is>
      </c>
      <c r="L6780" t="n">
        <v>1104.51804</v>
      </c>
      <c r="M6780" t="inlineStr">
        <is>
          <t>Terra Luz Residencial</t>
        </is>
      </c>
      <c r="N6780" s="142">
        <f>DATE(YEAR(G6780),MONTH(G6780),1)</f>
        <v/>
      </c>
      <c r="O6780" s="132">
        <f>IF(G6780&gt;$K$3,"Futuro","Atraso")</f>
        <v/>
      </c>
      <c r="P6780">
        <f>12*(YEAR(G6780)-YEAR($K$3))+(MONTH(G6780)-MONTH($K$3))</f>
        <v/>
      </c>
      <c r="Q6780" s="366">
        <f>IF(M6780="IBIRAPITANGA FASE 3",IF(O6780="Atraso",L6780,L6780/(1+$I$2)^P6780),IF(O6780="Atraso",L6780,L6780/(1+$I$1)^P6780))</f>
        <v/>
      </c>
      <c r="R6780">
        <f>IF(O6780="Atraso",$K$3-G6780,0)</f>
        <v/>
      </c>
      <c r="S6780">
        <f>IF(R6780&lt;=15,"Até 15",IF(R6780&lt;=30,"Entre 15 e 30",IF(R6780&lt;=60,"Entre 30 e 60",IF(R6780&lt;=90,"Entre 60 e 90",IF(R6780&lt;=120,"Entre 90 e 120",IF(R6780&lt;=150,"Entre 120 e 150",IF(R6780&lt;=180,"Entre 150 e 180","Superior a 180")))))))</f>
        <v/>
      </c>
    </row>
    <row r="6781">
      <c r="A6781" t="inlineStr">
        <is>
          <t>Q03L05</t>
        </is>
      </c>
      <c r="B6781" t="inlineStr">
        <is>
          <t>ATILA BERNARDES NUNES</t>
        </is>
      </c>
      <c r="C6781" t="n">
        <v>1</v>
      </c>
      <c r="D6781" t="inlineStr">
        <is>
          <t>IPCA</t>
        </is>
      </c>
      <c r="E6781" t="n">
        <v>0</v>
      </c>
      <c r="F6781" t="inlineStr">
        <is>
          <t>MENSAL</t>
        </is>
      </c>
      <c r="G6781" t="n">
        <v>46223</v>
      </c>
      <c r="H6781" t="n">
        <v>46223</v>
      </c>
      <c r="I6781" t="n">
        <v>34</v>
      </c>
      <c r="J6781" t="inlineStr">
        <is>
          <t>CARTEIRA</t>
        </is>
      </c>
      <c r="K6781" t="inlineStr">
        <is>
          <t>CONTRATO</t>
        </is>
      </c>
      <c r="L6781" t="n">
        <v>1104.51804</v>
      </c>
      <c r="M6781" t="inlineStr">
        <is>
          <t>Terra Luz Residencial</t>
        </is>
      </c>
      <c r="N6781" s="142">
        <f>DATE(YEAR(G6781),MONTH(G6781),1)</f>
        <v/>
      </c>
      <c r="O6781" s="132">
        <f>IF(G6781&gt;$K$3,"Futuro","Atraso")</f>
        <v/>
      </c>
      <c r="P6781">
        <f>12*(YEAR(G6781)-YEAR($K$3))+(MONTH(G6781)-MONTH($K$3))</f>
        <v/>
      </c>
      <c r="Q6781" s="366">
        <f>IF(M6781="IBIRAPITANGA FASE 3",IF(O6781="Atraso",L6781,L6781/(1+$I$2)^P6781),IF(O6781="Atraso",L6781,L6781/(1+$I$1)^P6781))</f>
        <v/>
      </c>
      <c r="R6781">
        <f>IF(O6781="Atraso",$K$3-G6781,0)</f>
        <v/>
      </c>
      <c r="S6781">
        <f>IF(R6781&lt;=15,"Até 15",IF(R6781&lt;=30,"Entre 15 e 30",IF(R6781&lt;=60,"Entre 30 e 60",IF(R6781&lt;=90,"Entre 60 e 90",IF(R6781&lt;=120,"Entre 90 e 120",IF(R6781&lt;=150,"Entre 120 e 150",IF(R6781&lt;=180,"Entre 150 e 180","Superior a 180")))))))</f>
        <v/>
      </c>
    </row>
    <row r="6782">
      <c r="A6782" t="inlineStr">
        <is>
          <t>Q03L05</t>
        </is>
      </c>
      <c r="B6782" t="inlineStr">
        <is>
          <t>ATILA BERNARDES NUNES</t>
        </is>
      </c>
      <c r="C6782" t="n">
        <v>1</v>
      </c>
      <c r="D6782" t="inlineStr">
        <is>
          <t>IPCA</t>
        </is>
      </c>
      <c r="E6782" t="n">
        <v>0</v>
      </c>
      <c r="F6782" t="inlineStr">
        <is>
          <t>MENSAL</t>
        </is>
      </c>
      <c r="G6782" t="n">
        <v>46254</v>
      </c>
      <c r="H6782" t="n">
        <v>46254</v>
      </c>
      <c r="I6782" t="n">
        <v>35</v>
      </c>
      <c r="J6782" t="inlineStr">
        <is>
          <t>CARTEIRA</t>
        </is>
      </c>
      <c r="K6782" t="inlineStr">
        <is>
          <t>CONTRATO</t>
        </is>
      </c>
      <c r="L6782" t="n">
        <v>1104.51804</v>
      </c>
      <c r="M6782" t="inlineStr">
        <is>
          <t>Terra Luz Residencial</t>
        </is>
      </c>
      <c r="N6782" s="142">
        <f>DATE(YEAR(G6782),MONTH(G6782),1)</f>
        <v/>
      </c>
      <c r="O6782" s="132">
        <f>IF(G6782&gt;$K$3,"Futuro","Atraso")</f>
        <v/>
      </c>
      <c r="P6782">
        <f>12*(YEAR(G6782)-YEAR($K$3))+(MONTH(G6782)-MONTH($K$3))</f>
        <v/>
      </c>
      <c r="Q6782" s="366">
        <f>IF(M6782="IBIRAPITANGA FASE 3",IF(O6782="Atraso",L6782,L6782/(1+$I$2)^P6782),IF(O6782="Atraso",L6782,L6782/(1+$I$1)^P6782))</f>
        <v/>
      </c>
      <c r="R6782">
        <f>IF(O6782="Atraso",$K$3-G6782,0)</f>
        <v/>
      </c>
      <c r="S6782">
        <f>IF(R6782&lt;=15,"Até 15",IF(R6782&lt;=30,"Entre 15 e 30",IF(R6782&lt;=60,"Entre 30 e 60",IF(R6782&lt;=90,"Entre 60 e 90",IF(R6782&lt;=120,"Entre 90 e 120",IF(R6782&lt;=150,"Entre 120 e 150",IF(R6782&lt;=180,"Entre 150 e 180","Superior a 180")))))))</f>
        <v/>
      </c>
    </row>
    <row r="6783">
      <c r="A6783" t="inlineStr">
        <is>
          <t>Q03L05</t>
        </is>
      </c>
      <c r="B6783" t="inlineStr">
        <is>
          <t>ATILA BERNARDES NUNES</t>
        </is>
      </c>
      <c r="C6783" t="n">
        <v>1</v>
      </c>
      <c r="D6783" t="inlineStr">
        <is>
          <t>IPCA</t>
        </is>
      </c>
      <c r="E6783" t="n">
        <v>0</v>
      </c>
      <c r="F6783" t="inlineStr">
        <is>
          <t>MENSAL</t>
        </is>
      </c>
      <c r="G6783" t="n">
        <v>46285</v>
      </c>
      <c r="H6783" t="n">
        <v>46285</v>
      </c>
      <c r="I6783" t="n">
        <v>36</v>
      </c>
      <c r="J6783" t="inlineStr">
        <is>
          <t>CARTEIRA</t>
        </is>
      </c>
      <c r="K6783" t="inlineStr">
        <is>
          <t>CONTRATO</t>
        </is>
      </c>
      <c r="L6783" t="n">
        <v>1104.51804</v>
      </c>
      <c r="M6783" t="inlineStr">
        <is>
          <t>Terra Luz Residencial</t>
        </is>
      </c>
      <c r="N6783" s="142">
        <f>DATE(YEAR(G6783),MONTH(G6783),1)</f>
        <v/>
      </c>
      <c r="O6783" s="132">
        <f>IF(G6783&gt;$K$3,"Futuro","Atraso")</f>
        <v/>
      </c>
      <c r="P6783">
        <f>12*(YEAR(G6783)-YEAR($K$3))+(MONTH(G6783)-MONTH($K$3))</f>
        <v/>
      </c>
      <c r="Q6783" s="366">
        <f>IF(M6783="IBIRAPITANGA FASE 3",IF(O6783="Atraso",L6783,L6783/(1+$I$2)^P6783),IF(O6783="Atraso",L6783,L6783/(1+$I$1)^P6783))</f>
        <v/>
      </c>
      <c r="R6783">
        <f>IF(O6783="Atraso",$K$3-G6783,0)</f>
        <v/>
      </c>
      <c r="S6783">
        <f>IF(R6783&lt;=15,"Até 15",IF(R6783&lt;=30,"Entre 15 e 30",IF(R6783&lt;=60,"Entre 30 e 60",IF(R6783&lt;=90,"Entre 60 e 90",IF(R6783&lt;=120,"Entre 90 e 120",IF(R6783&lt;=150,"Entre 120 e 150",IF(R6783&lt;=180,"Entre 150 e 180","Superior a 180")))))))</f>
        <v/>
      </c>
    </row>
    <row r="6784">
      <c r="A6784" t="inlineStr">
        <is>
          <t>Q03L05</t>
        </is>
      </c>
      <c r="B6784" t="inlineStr">
        <is>
          <t>ATILA BERNARDES NUNES</t>
        </is>
      </c>
      <c r="C6784" t="n">
        <v>1</v>
      </c>
      <c r="D6784" t="inlineStr">
        <is>
          <t>IPCA</t>
        </is>
      </c>
      <c r="E6784" t="n">
        <v>0</v>
      </c>
      <c r="F6784" t="inlineStr">
        <is>
          <t>MENSAL</t>
        </is>
      </c>
      <c r="G6784" t="n">
        <v>46315</v>
      </c>
      <c r="H6784" t="n">
        <v>46315</v>
      </c>
      <c r="I6784" t="n">
        <v>37</v>
      </c>
      <c r="J6784" t="inlineStr">
        <is>
          <t>CARTEIRA</t>
        </is>
      </c>
      <c r="K6784" t="inlineStr">
        <is>
          <t>CONTRATO</t>
        </is>
      </c>
      <c r="L6784" t="n">
        <v>1104.51804</v>
      </c>
      <c r="M6784" t="inlineStr">
        <is>
          <t>Terra Luz Residencial</t>
        </is>
      </c>
      <c r="N6784" s="142">
        <f>DATE(YEAR(G6784),MONTH(G6784),1)</f>
        <v/>
      </c>
      <c r="O6784" s="132">
        <f>IF(G6784&gt;$K$3,"Futuro","Atraso")</f>
        <v/>
      </c>
      <c r="P6784">
        <f>12*(YEAR(G6784)-YEAR($K$3))+(MONTH(G6784)-MONTH($K$3))</f>
        <v/>
      </c>
      <c r="Q6784" s="366">
        <f>IF(M6784="IBIRAPITANGA FASE 3",IF(O6784="Atraso",L6784,L6784/(1+$I$2)^P6784),IF(O6784="Atraso",L6784,L6784/(1+$I$1)^P6784))</f>
        <v/>
      </c>
      <c r="R6784">
        <f>IF(O6784="Atraso",$K$3-G6784,0)</f>
        <v/>
      </c>
      <c r="S6784">
        <f>IF(R6784&lt;=15,"Até 15",IF(R6784&lt;=30,"Entre 15 e 30",IF(R6784&lt;=60,"Entre 30 e 60",IF(R6784&lt;=90,"Entre 60 e 90",IF(R6784&lt;=120,"Entre 90 e 120",IF(R6784&lt;=150,"Entre 120 e 150",IF(R6784&lt;=180,"Entre 150 e 180","Superior a 180")))))))</f>
        <v/>
      </c>
    </row>
    <row r="6785">
      <c r="A6785" t="inlineStr">
        <is>
          <t>Q03L05</t>
        </is>
      </c>
      <c r="B6785" t="inlineStr">
        <is>
          <t>ATILA BERNARDES NUNES</t>
        </is>
      </c>
      <c r="C6785" t="n">
        <v>1</v>
      </c>
      <c r="D6785" t="inlineStr">
        <is>
          <t>IPCA</t>
        </is>
      </c>
      <c r="E6785" t="n">
        <v>0</v>
      </c>
      <c r="F6785" t="inlineStr">
        <is>
          <t>MENSAL</t>
        </is>
      </c>
      <c r="G6785" t="n">
        <v>46346</v>
      </c>
      <c r="H6785" t="n">
        <v>46346</v>
      </c>
      <c r="I6785" t="n">
        <v>38</v>
      </c>
      <c r="J6785" t="inlineStr">
        <is>
          <t>CARTEIRA</t>
        </is>
      </c>
      <c r="K6785" t="inlineStr">
        <is>
          <t>CONTRATO</t>
        </is>
      </c>
      <c r="L6785" t="n">
        <v>1104.51804</v>
      </c>
      <c r="M6785" t="inlineStr">
        <is>
          <t>Terra Luz Residencial</t>
        </is>
      </c>
      <c r="N6785" s="142">
        <f>DATE(YEAR(G6785),MONTH(G6785),1)</f>
        <v/>
      </c>
      <c r="O6785" s="132">
        <f>IF(G6785&gt;$K$3,"Futuro","Atraso")</f>
        <v/>
      </c>
      <c r="P6785">
        <f>12*(YEAR(G6785)-YEAR($K$3))+(MONTH(G6785)-MONTH($K$3))</f>
        <v/>
      </c>
      <c r="Q6785" s="366">
        <f>IF(M6785="IBIRAPITANGA FASE 3",IF(O6785="Atraso",L6785,L6785/(1+$I$2)^P6785),IF(O6785="Atraso",L6785,L6785/(1+$I$1)^P6785))</f>
        <v/>
      </c>
      <c r="R6785">
        <f>IF(O6785="Atraso",$K$3-G6785,0)</f>
        <v/>
      </c>
      <c r="S6785">
        <f>IF(R6785&lt;=15,"Até 15",IF(R6785&lt;=30,"Entre 15 e 30",IF(R6785&lt;=60,"Entre 30 e 60",IF(R6785&lt;=90,"Entre 60 e 90",IF(R6785&lt;=120,"Entre 90 e 120",IF(R6785&lt;=150,"Entre 120 e 150",IF(R6785&lt;=180,"Entre 150 e 180","Superior a 180")))))))</f>
        <v/>
      </c>
    </row>
    <row r="6786">
      <c r="A6786" t="inlineStr">
        <is>
          <t>Q03L05</t>
        </is>
      </c>
      <c r="B6786" t="inlineStr">
        <is>
          <t>ATILA BERNARDES NUNES</t>
        </is>
      </c>
      <c r="C6786" t="n">
        <v>1</v>
      </c>
      <c r="D6786" t="inlineStr">
        <is>
          <t>IPCA</t>
        </is>
      </c>
      <c r="E6786" t="n">
        <v>0</v>
      </c>
      <c r="F6786" t="inlineStr">
        <is>
          <t>MENSAL</t>
        </is>
      </c>
      <c r="G6786" t="n">
        <v>46376</v>
      </c>
      <c r="H6786" t="n">
        <v>46376</v>
      </c>
      <c r="I6786" t="n">
        <v>39</v>
      </c>
      <c r="J6786" t="inlineStr">
        <is>
          <t>CARTEIRA</t>
        </is>
      </c>
      <c r="K6786" t="inlineStr">
        <is>
          <t>CONTRATO</t>
        </is>
      </c>
      <c r="L6786" t="n">
        <v>1104.51804</v>
      </c>
      <c r="M6786" t="inlineStr">
        <is>
          <t>Terra Luz Residencial</t>
        </is>
      </c>
      <c r="N6786" s="142">
        <f>DATE(YEAR(G6786),MONTH(G6786),1)</f>
        <v/>
      </c>
      <c r="O6786" s="132">
        <f>IF(G6786&gt;$K$3,"Futuro","Atraso")</f>
        <v/>
      </c>
      <c r="P6786">
        <f>12*(YEAR(G6786)-YEAR($K$3))+(MONTH(G6786)-MONTH($K$3))</f>
        <v/>
      </c>
      <c r="Q6786" s="366">
        <f>IF(M6786="IBIRAPITANGA FASE 3",IF(O6786="Atraso",L6786,L6786/(1+$I$2)^P6786),IF(O6786="Atraso",L6786,L6786/(1+$I$1)^P6786))</f>
        <v/>
      </c>
      <c r="R6786">
        <f>IF(O6786="Atraso",$K$3-G6786,0)</f>
        <v/>
      </c>
      <c r="S6786">
        <f>IF(R6786&lt;=15,"Até 15",IF(R6786&lt;=30,"Entre 15 e 30",IF(R6786&lt;=60,"Entre 30 e 60",IF(R6786&lt;=90,"Entre 60 e 90",IF(R6786&lt;=120,"Entre 90 e 120",IF(R6786&lt;=150,"Entre 120 e 150",IF(R6786&lt;=180,"Entre 150 e 180","Superior a 180")))))))</f>
        <v/>
      </c>
    </row>
    <row r="6787">
      <c r="A6787" t="inlineStr">
        <is>
          <t>Q03L05</t>
        </is>
      </c>
      <c r="B6787" t="inlineStr">
        <is>
          <t>ATILA BERNARDES NUNES</t>
        </is>
      </c>
      <c r="C6787" t="n">
        <v>1</v>
      </c>
      <c r="D6787" t="inlineStr">
        <is>
          <t>IPCA</t>
        </is>
      </c>
      <c r="E6787" t="n">
        <v>0</v>
      </c>
      <c r="F6787" t="inlineStr">
        <is>
          <t>MENSAL</t>
        </is>
      </c>
      <c r="G6787" t="n">
        <v>46407</v>
      </c>
      <c r="H6787" t="n">
        <v>46407</v>
      </c>
      <c r="I6787" t="n">
        <v>40</v>
      </c>
      <c r="J6787" t="inlineStr">
        <is>
          <t>CARTEIRA</t>
        </is>
      </c>
      <c r="K6787" t="inlineStr">
        <is>
          <t>CONTRATO</t>
        </is>
      </c>
      <c r="L6787" t="n">
        <v>1104.51804</v>
      </c>
      <c r="M6787" t="inlineStr">
        <is>
          <t>Terra Luz Residencial</t>
        </is>
      </c>
      <c r="N6787" s="142">
        <f>DATE(YEAR(G6787),MONTH(G6787),1)</f>
        <v/>
      </c>
      <c r="O6787" s="132">
        <f>IF(G6787&gt;$K$3,"Futuro","Atraso")</f>
        <v/>
      </c>
      <c r="P6787">
        <f>12*(YEAR(G6787)-YEAR($K$3))+(MONTH(G6787)-MONTH($K$3))</f>
        <v/>
      </c>
      <c r="Q6787" s="366">
        <f>IF(M6787="IBIRAPITANGA FASE 3",IF(O6787="Atraso",L6787,L6787/(1+$I$2)^P6787),IF(O6787="Atraso",L6787,L6787/(1+$I$1)^P6787))</f>
        <v/>
      </c>
      <c r="R6787">
        <f>IF(O6787="Atraso",$K$3-G6787,0)</f>
        <v/>
      </c>
      <c r="S6787">
        <f>IF(R6787&lt;=15,"Até 15",IF(R6787&lt;=30,"Entre 15 e 30",IF(R6787&lt;=60,"Entre 30 e 60",IF(R6787&lt;=90,"Entre 60 e 90",IF(R6787&lt;=120,"Entre 90 e 120",IF(R6787&lt;=150,"Entre 120 e 150",IF(R6787&lt;=180,"Entre 150 e 180","Superior a 180")))))))</f>
        <v/>
      </c>
    </row>
    <row r="6788">
      <c r="A6788" t="inlineStr">
        <is>
          <t>Q03L05</t>
        </is>
      </c>
      <c r="B6788" t="inlineStr">
        <is>
          <t>ATILA BERNARDES NUNES</t>
        </is>
      </c>
      <c r="C6788" t="n">
        <v>1</v>
      </c>
      <c r="D6788" t="inlineStr">
        <is>
          <t>IPCA</t>
        </is>
      </c>
      <c r="E6788" t="n">
        <v>0</v>
      </c>
      <c r="F6788" t="inlineStr">
        <is>
          <t>MENSAL</t>
        </is>
      </c>
      <c r="G6788" t="n">
        <v>46438</v>
      </c>
      <c r="H6788" t="n">
        <v>46438</v>
      </c>
      <c r="I6788" t="n">
        <v>41</v>
      </c>
      <c r="J6788" t="inlineStr">
        <is>
          <t>CARTEIRA</t>
        </is>
      </c>
      <c r="K6788" t="inlineStr">
        <is>
          <t>CONTRATO</t>
        </is>
      </c>
      <c r="L6788" t="n">
        <v>1104.51804</v>
      </c>
      <c r="M6788" t="inlineStr">
        <is>
          <t>Terra Luz Residencial</t>
        </is>
      </c>
      <c r="N6788" s="142">
        <f>DATE(YEAR(G6788),MONTH(G6788),1)</f>
        <v/>
      </c>
      <c r="O6788" s="132">
        <f>IF(G6788&gt;$K$3,"Futuro","Atraso")</f>
        <v/>
      </c>
      <c r="P6788">
        <f>12*(YEAR(G6788)-YEAR($K$3))+(MONTH(G6788)-MONTH($K$3))</f>
        <v/>
      </c>
      <c r="Q6788" s="366">
        <f>IF(M6788="IBIRAPITANGA FASE 3",IF(O6788="Atraso",L6788,L6788/(1+$I$2)^P6788),IF(O6788="Atraso",L6788,L6788/(1+$I$1)^P6788))</f>
        <v/>
      </c>
      <c r="R6788">
        <f>IF(O6788="Atraso",$K$3-G6788,0)</f>
        <v/>
      </c>
      <c r="S6788">
        <f>IF(R6788&lt;=15,"Até 15",IF(R6788&lt;=30,"Entre 15 e 30",IF(R6788&lt;=60,"Entre 30 e 60",IF(R6788&lt;=90,"Entre 60 e 90",IF(R6788&lt;=120,"Entre 90 e 120",IF(R6788&lt;=150,"Entre 120 e 150",IF(R6788&lt;=180,"Entre 150 e 180","Superior a 180")))))))</f>
        <v/>
      </c>
    </row>
    <row r="6789">
      <c r="A6789" t="inlineStr">
        <is>
          <t>Q03L05</t>
        </is>
      </c>
      <c r="B6789" t="inlineStr">
        <is>
          <t>ATILA BERNARDES NUNES</t>
        </is>
      </c>
      <c r="C6789" t="n">
        <v>1</v>
      </c>
      <c r="D6789" t="inlineStr">
        <is>
          <t>IPCA</t>
        </is>
      </c>
      <c r="E6789" t="n">
        <v>0</v>
      </c>
      <c r="F6789" t="inlineStr">
        <is>
          <t>MENSAL</t>
        </is>
      </c>
      <c r="G6789" t="n">
        <v>46466</v>
      </c>
      <c r="H6789" t="n">
        <v>46466</v>
      </c>
      <c r="I6789" t="n">
        <v>42</v>
      </c>
      <c r="J6789" t="inlineStr">
        <is>
          <t>CARTEIRA</t>
        </is>
      </c>
      <c r="K6789" t="inlineStr">
        <is>
          <t>CONTRATO</t>
        </is>
      </c>
      <c r="L6789" t="n">
        <v>1104.51804</v>
      </c>
      <c r="M6789" t="inlineStr">
        <is>
          <t>Terra Luz Residencial</t>
        </is>
      </c>
      <c r="N6789" s="142">
        <f>DATE(YEAR(G6789),MONTH(G6789),1)</f>
        <v/>
      </c>
      <c r="O6789" s="132">
        <f>IF(G6789&gt;$K$3,"Futuro","Atraso")</f>
        <v/>
      </c>
      <c r="P6789">
        <f>12*(YEAR(G6789)-YEAR($K$3))+(MONTH(G6789)-MONTH($K$3))</f>
        <v/>
      </c>
      <c r="Q6789" s="366">
        <f>IF(M6789="IBIRAPITANGA FASE 3",IF(O6789="Atraso",L6789,L6789/(1+$I$2)^P6789),IF(O6789="Atraso",L6789,L6789/(1+$I$1)^P6789))</f>
        <v/>
      </c>
      <c r="R6789">
        <f>IF(O6789="Atraso",$K$3-G6789,0)</f>
        <v/>
      </c>
      <c r="S6789">
        <f>IF(R6789&lt;=15,"Até 15",IF(R6789&lt;=30,"Entre 15 e 30",IF(R6789&lt;=60,"Entre 30 e 60",IF(R6789&lt;=90,"Entre 60 e 90",IF(R6789&lt;=120,"Entre 90 e 120",IF(R6789&lt;=150,"Entre 120 e 150",IF(R6789&lt;=180,"Entre 150 e 180","Superior a 180")))))))</f>
        <v/>
      </c>
    </row>
    <row r="6790">
      <c r="A6790" t="inlineStr">
        <is>
          <t>Q03L05</t>
        </is>
      </c>
      <c r="B6790" t="inlineStr">
        <is>
          <t>ATILA BERNARDES NUNES</t>
        </is>
      </c>
      <c r="C6790" t="n">
        <v>1</v>
      </c>
      <c r="D6790" t="inlineStr">
        <is>
          <t>IPCA</t>
        </is>
      </c>
      <c r="E6790" t="n">
        <v>0</v>
      </c>
      <c r="F6790" t="inlineStr">
        <is>
          <t>MENSAL</t>
        </is>
      </c>
      <c r="G6790" t="n">
        <v>46497</v>
      </c>
      <c r="H6790" t="n">
        <v>46497</v>
      </c>
      <c r="I6790" t="n">
        <v>43</v>
      </c>
      <c r="J6790" t="inlineStr">
        <is>
          <t>CARTEIRA</t>
        </is>
      </c>
      <c r="K6790" t="inlineStr">
        <is>
          <t>CONTRATO</t>
        </is>
      </c>
      <c r="L6790" t="n">
        <v>1104.51804</v>
      </c>
      <c r="M6790" t="inlineStr">
        <is>
          <t>Terra Luz Residencial</t>
        </is>
      </c>
      <c r="N6790" s="142">
        <f>DATE(YEAR(G6790),MONTH(G6790),1)</f>
        <v/>
      </c>
      <c r="O6790" s="132">
        <f>IF(G6790&gt;$K$3,"Futuro","Atraso")</f>
        <v/>
      </c>
      <c r="P6790">
        <f>12*(YEAR(G6790)-YEAR($K$3))+(MONTH(G6790)-MONTH($K$3))</f>
        <v/>
      </c>
      <c r="Q6790" s="366">
        <f>IF(M6790="IBIRAPITANGA FASE 3",IF(O6790="Atraso",L6790,L6790/(1+$I$2)^P6790),IF(O6790="Atraso",L6790,L6790/(1+$I$1)^P6790))</f>
        <v/>
      </c>
      <c r="R6790">
        <f>IF(O6790="Atraso",$K$3-G6790,0)</f>
        <v/>
      </c>
      <c r="S6790">
        <f>IF(R6790&lt;=15,"Até 15",IF(R6790&lt;=30,"Entre 15 e 30",IF(R6790&lt;=60,"Entre 30 e 60",IF(R6790&lt;=90,"Entre 60 e 90",IF(R6790&lt;=120,"Entre 90 e 120",IF(R6790&lt;=150,"Entre 120 e 150",IF(R6790&lt;=180,"Entre 150 e 180","Superior a 180")))))))</f>
        <v/>
      </c>
    </row>
    <row r="6791">
      <c r="A6791" t="inlineStr">
        <is>
          <t>Q03L05</t>
        </is>
      </c>
      <c r="B6791" t="inlineStr">
        <is>
          <t>ATILA BERNARDES NUNES</t>
        </is>
      </c>
      <c r="C6791" t="n">
        <v>1</v>
      </c>
      <c r="D6791" t="inlineStr">
        <is>
          <t>IPCA</t>
        </is>
      </c>
      <c r="E6791" t="n">
        <v>0</v>
      </c>
      <c r="F6791" t="inlineStr">
        <is>
          <t>MENSAL</t>
        </is>
      </c>
      <c r="G6791" t="n">
        <v>46527</v>
      </c>
      <c r="H6791" t="n">
        <v>46527</v>
      </c>
      <c r="I6791" t="n">
        <v>44</v>
      </c>
      <c r="J6791" t="inlineStr">
        <is>
          <t>CARTEIRA</t>
        </is>
      </c>
      <c r="K6791" t="inlineStr">
        <is>
          <t>CONTRATO</t>
        </is>
      </c>
      <c r="L6791" t="n">
        <v>1104.51804</v>
      </c>
      <c r="M6791" t="inlineStr">
        <is>
          <t>Terra Luz Residencial</t>
        </is>
      </c>
      <c r="N6791" s="142">
        <f>DATE(YEAR(G6791),MONTH(G6791),1)</f>
        <v/>
      </c>
      <c r="O6791" s="132">
        <f>IF(G6791&gt;$K$3,"Futuro","Atraso")</f>
        <v/>
      </c>
      <c r="P6791">
        <f>12*(YEAR(G6791)-YEAR($K$3))+(MONTH(G6791)-MONTH($K$3))</f>
        <v/>
      </c>
      <c r="Q6791" s="366">
        <f>IF(M6791="IBIRAPITANGA FASE 3",IF(O6791="Atraso",L6791,L6791/(1+$I$2)^P6791),IF(O6791="Atraso",L6791,L6791/(1+$I$1)^P6791))</f>
        <v/>
      </c>
      <c r="R6791">
        <f>IF(O6791="Atraso",$K$3-G6791,0)</f>
        <v/>
      </c>
      <c r="S6791">
        <f>IF(R6791&lt;=15,"Até 15",IF(R6791&lt;=30,"Entre 15 e 30",IF(R6791&lt;=60,"Entre 30 e 60",IF(R6791&lt;=90,"Entre 60 e 90",IF(R6791&lt;=120,"Entre 90 e 120",IF(R6791&lt;=150,"Entre 120 e 150",IF(R6791&lt;=180,"Entre 150 e 180","Superior a 180")))))))</f>
        <v/>
      </c>
    </row>
    <row r="6792">
      <c r="A6792" t="inlineStr">
        <is>
          <t>Q03L05</t>
        </is>
      </c>
      <c r="B6792" t="inlineStr">
        <is>
          <t>ATILA BERNARDES NUNES</t>
        </is>
      </c>
      <c r="C6792" t="n">
        <v>1</v>
      </c>
      <c r="D6792" t="inlineStr">
        <is>
          <t>IPCA</t>
        </is>
      </c>
      <c r="E6792" t="n">
        <v>0</v>
      </c>
      <c r="F6792" t="inlineStr">
        <is>
          <t>MENSAL</t>
        </is>
      </c>
      <c r="G6792" t="n">
        <v>46558</v>
      </c>
      <c r="H6792" t="n">
        <v>46558</v>
      </c>
      <c r="I6792" t="n">
        <v>45</v>
      </c>
      <c r="J6792" t="inlineStr">
        <is>
          <t>CARTEIRA</t>
        </is>
      </c>
      <c r="K6792" t="inlineStr">
        <is>
          <t>CONTRATO</t>
        </is>
      </c>
      <c r="L6792" t="n">
        <v>1104.51804</v>
      </c>
      <c r="M6792" t="inlineStr">
        <is>
          <t>Terra Luz Residencial</t>
        </is>
      </c>
      <c r="N6792" s="142">
        <f>DATE(YEAR(G6792),MONTH(G6792),1)</f>
        <v/>
      </c>
      <c r="O6792" s="132">
        <f>IF(G6792&gt;$K$3,"Futuro","Atraso")</f>
        <v/>
      </c>
      <c r="P6792">
        <f>12*(YEAR(G6792)-YEAR($K$3))+(MONTH(G6792)-MONTH($K$3))</f>
        <v/>
      </c>
      <c r="Q6792" s="366">
        <f>IF(M6792="IBIRAPITANGA FASE 3",IF(O6792="Atraso",L6792,L6792/(1+$I$2)^P6792),IF(O6792="Atraso",L6792,L6792/(1+$I$1)^P6792))</f>
        <v/>
      </c>
      <c r="R6792">
        <f>IF(O6792="Atraso",$K$3-G6792,0)</f>
        <v/>
      </c>
      <c r="S6792">
        <f>IF(R6792&lt;=15,"Até 15",IF(R6792&lt;=30,"Entre 15 e 30",IF(R6792&lt;=60,"Entre 30 e 60",IF(R6792&lt;=90,"Entre 60 e 90",IF(R6792&lt;=120,"Entre 90 e 120",IF(R6792&lt;=150,"Entre 120 e 150",IF(R6792&lt;=180,"Entre 150 e 180","Superior a 180")))))))</f>
        <v/>
      </c>
    </row>
    <row r="6793">
      <c r="A6793" t="inlineStr">
        <is>
          <t>Q03L05</t>
        </is>
      </c>
      <c r="B6793" t="inlineStr">
        <is>
          <t>ATILA BERNARDES NUNES</t>
        </is>
      </c>
      <c r="C6793" t="n">
        <v>1</v>
      </c>
      <c r="D6793" t="inlineStr">
        <is>
          <t>IPCA</t>
        </is>
      </c>
      <c r="E6793" t="n">
        <v>0</v>
      </c>
      <c r="F6793" t="inlineStr">
        <is>
          <t>MENSAL</t>
        </is>
      </c>
      <c r="G6793" t="n">
        <v>46588</v>
      </c>
      <c r="H6793" t="n">
        <v>46588</v>
      </c>
      <c r="I6793" t="n">
        <v>46</v>
      </c>
      <c r="J6793" t="inlineStr">
        <is>
          <t>CARTEIRA</t>
        </is>
      </c>
      <c r="K6793" t="inlineStr">
        <is>
          <t>CONTRATO</t>
        </is>
      </c>
      <c r="L6793" t="n">
        <v>1104.51804</v>
      </c>
      <c r="M6793" t="inlineStr">
        <is>
          <t>Terra Luz Residencial</t>
        </is>
      </c>
      <c r="N6793" s="142">
        <f>DATE(YEAR(G6793),MONTH(G6793),1)</f>
        <v/>
      </c>
      <c r="O6793" s="132">
        <f>IF(G6793&gt;$K$3,"Futuro","Atraso")</f>
        <v/>
      </c>
      <c r="P6793">
        <f>12*(YEAR(G6793)-YEAR($K$3))+(MONTH(G6793)-MONTH($K$3))</f>
        <v/>
      </c>
      <c r="Q6793" s="366">
        <f>IF(M6793="IBIRAPITANGA FASE 3",IF(O6793="Atraso",L6793,L6793/(1+$I$2)^P6793),IF(O6793="Atraso",L6793,L6793/(1+$I$1)^P6793))</f>
        <v/>
      </c>
      <c r="R6793">
        <f>IF(O6793="Atraso",$K$3-G6793,0)</f>
        <v/>
      </c>
      <c r="S6793">
        <f>IF(R6793&lt;=15,"Até 15",IF(R6793&lt;=30,"Entre 15 e 30",IF(R6793&lt;=60,"Entre 30 e 60",IF(R6793&lt;=90,"Entre 60 e 90",IF(R6793&lt;=120,"Entre 90 e 120",IF(R6793&lt;=150,"Entre 120 e 150",IF(R6793&lt;=180,"Entre 150 e 180","Superior a 180")))))))</f>
        <v/>
      </c>
    </row>
    <row r="6794">
      <c r="A6794" t="inlineStr">
        <is>
          <t>Q03L05</t>
        </is>
      </c>
      <c r="B6794" t="inlineStr">
        <is>
          <t>ATILA BERNARDES NUNES</t>
        </is>
      </c>
      <c r="C6794" t="n">
        <v>1</v>
      </c>
      <c r="D6794" t="inlineStr">
        <is>
          <t>IPCA</t>
        </is>
      </c>
      <c r="E6794" t="n">
        <v>0</v>
      </c>
      <c r="F6794" t="inlineStr">
        <is>
          <t>MENSAL</t>
        </is>
      </c>
      <c r="G6794" t="n">
        <v>46619</v>
      </c>
      <c r="H6794" t="n">
        <v>46619</v>
      </c>
      <c r="I6794" t="n">
        <v>47</v>
      </c>
      <c r="J6794" t="inlineStr">
        <is>
          <t>CARTEIRA</t>
        </is>
      </c>
      <c r="K6794" t="inlineStr">
        <is>
          <t>CONTRATO</t>
        </is>
      </c>
      <c r="L6794" t="n">
        <v>1104.51804</v>
      </c>
      <c r="M6794" t="inlineStr">
        <is>
          <t>Terra Luz Residencial</t>
        </is>
      </c>
      <c r="N6794" s="142">
        <f>DATE(YEAR(G6794),MONTH(G6794),1)</f>
        <v/>
      </c>
      <c r="O6794" s="132">
        <f>IF(G6794&gt;$K$3,"Futuro","Atraso")</f>
        <v/>
      </c>
      <c r="P6794">
        <f>12*(YEAR(G6794)-YEAR($K$3))+(MONTH(G6794)-MONTH($K$3))</f>
        <v/>
      </c>
      <c r="Q6794" s="366">
        <f>IF(M6794="IBIRAPITANGA FASE 3",IF(O6794="Atraso",L6794,L6794/(1+$I$2)^P6794),IF(O6794="Atraso",L6794,L6794/(1+$I$1)^P6794))</f>
        <v/>
      </c>
      <c r="R6794">
        <f>IF(O6794="Atraso",$K$3-G6794,0)</f>
        <v/>
      </c>
      <c r="S6794">
        <f>IF(R6794&lt;=15,"Até 15",IF(R6794&lt;=30,"Entre 15 e 30",IF(R6794&lt;=60,"Entre 30 e 60",IF(R6794&lt;=90,"Entre 60 e 90",IF(R6794&lt;=120,"Entre 90 e 120",IF(R6794&lt;=150,"Entre 120 e 150",IF(R6794&lt;=180,"Entre 150 e 180","Superior a 180")))))))</f>
        <v/>
      </c>
    </row>
    <row r="6795">
      <c r="A6795" t="inlineStr">
        <is>
          <t>Q03L05</t>
        </is>
      </c>
      <c r="B6795" t="inlineStr">
        <is>
          <t>ATILA BERNARDES NUNES</t>
        </is>
      </c>
      <c r="C6795" t="n">
        <v>1</v>
      </c>
      <c r="D6795" t="inlineStr">
        <is>
          <t>IPCA</t>
        </is>
      </c>
      <c r="E6795" t="n">
        <v>0</v>
      </c>
      <c r="F6795" t="inlineStr">
        <is>
          <t>MENSAL</t>
        </is>
      </c>
      <c r="G6795" t="n">
        <v>46650</v>
      </c>
      <c r="H6795" t="n">
        <v>46650</v>
      </c>
      <c r="I6795" t="n">
        <v>48</v>
      </c>
      <c r="J6795" t="inlineStr">
        <is>
          <t>CARTEIRA</t>
        </is>
      </c>
      <c r="K6795" t="inlineStr">
        <is>
          <t>CONTRATO</t>
        </is>
      </c>
      <c r="L6795" t="n">
        <v>1104.51804</v>
      </c>
      <c r="M6795" t="inlineStr">
        <is>
          <t>Terra Luz Residencial</t>
        </is>
      </c>
      <c r="N6795" s="142">
        <f>DATE(YEAR(G6795),MONTH(G6795),1)</f>
        <v/>
      </c>
      <c r="O6795" s="132">
        <f>IF(G6795&gt;$K$3,"Futuro","Atraso")</f>
        <v/>
      </c>
      <c r="P6795">
        <f>12*(YEAR(G6795)-YEAR($K$3))+(MONTH(G6795)-MONTH($K$3))</f>
        <v/>
      </c>
      <c r="Q6795" s="366">
        <f>IF(M6795="IBIRAPITANGA FASE 3",IF(O6795="Atraso",L6795,L6795/(1+$I$2)^P6795),IF(O6795="Atraso",L6795,L6795/(1+$I$1)^P6795))</f>
        <v/>
      </c>
      <c r="R6795">
        <f>IF(O6795="Atraso",$K$3-G6795,0)</f>
        <v/>
      </c>
      <c r="S6795">
        <f>IF(R6795&lt;=15,"Até 15",IF(R6795&lt;=30,"Entre 15 e 30",IF(R6795&lt;=60,"Entre 30 e 60",IF(R6795&lt;=90,"Entre 60 e 90",IF(R6795&lt;=120,"Entre 90 e 120",IF(R6795&lt;=150,"Entre 120 e 150",IF(R6795&lt;=180,"Entre 150 e 180","Superior a 180")))))))</f>
        <v/>
      </c>
    </row>
    <row r="6796">
      <c r="A6796" t="inlineStr">
        <is>
          <t>Q03L06</t>
        </is>
      </c>
      <c r="B6796" t="inlineStr">
        <is>
          <t>MARCEL NOGUEIRA MAGALHÃES</t>
        </is>
      </c>
      <c r="C6796" t="n">
        <v>1</v>
      </c>
      <c r="D6796" t="inlineStr">
        <is>
          <t>IPCA</t>
        </is>
      </c>
      <c r="E6796" t="n">
        <v>0</v>
      </c>
      <c r="F6796" t="inlineStr">
        <is>
          <t>MENSAL</t>
        </is>
      </c>
      <c r="G6796" t="n">
        <v>45240</v>
      </c>
      <c r="H6796" t="n">
        <v>45240</v>
      </c>
      <c r="I6796" t="n">
        <v>1</v>
      </c>
      <c r="J6796" t="inlineStr">
        <is>
          <t>CARTEIRA</t>
        </is>
      </c>
      <c r="K6796" t="inlineStr">
        <is>
          <t>CONTRATO</t>
        </is>
      </c>
      <c r="L6796" t="n">
        <v>269.30028</v>
      </c>
      <c r="M6796" t="inlineStr">
        <is>
          <t>Terra Luz Residencial</t>
        </is>
      </c>
      <c r="N6796" s="142">
        <f>DATE(YEAR(G6796),MONTH(G6796),1)</f>
        <v/>
      </c>
      <c r="O6796" s="132">
        <f>IF(G6796&gt;$K$3,"Futuro","Atraso")</f>
        <v/>
      </c>
      <c r="P6796">
        <f>12*(YEAR(G6796)-YEAR($K$3))+(MONTH(G6796)-MONTH($K$3))</f>
        <v/>
      </c>
      <c r="Q6796" s="366">
        <f>IF(M6796="IBIRAPITANGA FASE 3",IF(O6796="Atraso",L6796,L6796/(1+$I$2)^P6796),IF(O6796="Atraso",L6796,L6796/(1+$I$1)^P6796))</f>
        <v/>
      </c>
      <c r="R6796">
        <f>IF(O6796="Atraso",$K$3-G6796,0)</f>
        <v/>
      </c>
      <c r="S6796">
        <f>IF(R6796&lt;=15,"Até 15",IF(R6796&lt;=30,"Entre 15 e 30",IF(R6796&lt;=60,"Entre 30 e 60",IF(R6796&lt;=90,"Entre 60 e 90",IF(R6796&lt;=120,"Entre 90 e 120",IF(R6796&lt;=150,"Entre 120 e 150",IF(R6796&lt;=180,"Entre 150 e 180","Superior a 180")))))))</f>
        <v/>
      </c>
    </row>
    <row r="6797">
      <c r="A6797" t="inlineStr">
        <is>
          <t>Q03L06</t>
        </is>
      </c>
      <c r="B6797" t="inlineStr">
        <is>
          <t>MARCEL NOGUEIRA MAGALHÃES</t>
        </is>
      </c>
      <c r="C6797" t="n">
        <v>1</v>
      </c>
      <c r="D6797" t="inlineStr">
        <is>
          <t>IPCA</t>
        </is>
      </c>
      <c r="E6797" t="n">
        <v>0</v>
      </c>
      <c r="F6797" t="inlineStr">
        <is>
          <t>MENSAL</t>
        </is>
      </c>
      <c r="G6797" t="n">
        <v>45240</v>
      </c>
      <c r="H6797" t="n">
        <v>45240</v>
      </c>
      <c r="I6797" t="n">
        <v>1</v>
      </c>
      <c r="J6797" t="inlineStr">
        <is>
          <t>CARTEIRA</t>
        </is>
      </c>
      <c r="K6797" t="inlineStr">
        <is>
          <t>CONTRATO</t>
        </is>
      </c>
      <c r="L6797" t="n">
        <v>174.646566</v>
      </c>
      <c r="M6797" t="inlineStr">
        <is>
          <t>Terra Luz Residencial</t>
        </is>
      </c>
      <c r="N6797" s="142">
        <f>DATE(YEAR(G6797),MONTH(G6797),1)</f>
        <v/>
      </c>
      <c r="O6797" s="132">
        <f>IF(G6797&gt;$K$3,"Futuro","Atraso")</f>
        <v/>
      </c>
      <c r="P6797">
        <f>12*(YEAR(G6797)-YEAR($K$3))+(MONTH(G6797)-MONTH($K$3))</f>
        <v/>
      </c>
      <c r="Q6797" s="366">
        <f>IF(M6797="IBIRAPITANGA FASE 3",IF(O6797="Atraso",L6797,L6797/(1+$I$2)^P6797),IF(O6797="Atraso",L6797,L6797/(1+$I$1)^P6797))</f>
        <v/>
      </c>
      <c r="R6797">
        <f>IF(O6797="Atraso",$K$3-G6797,0)</f>
        <v/>
      </c>
      <c r="S6797">
        <f>IF(R6797&lt;=15,"Até 15",IF(R6797&lt;=30,"Entre 15 e 30",IF(R6797&lt;=60,"Entre 30 e 60",IF(R6797&lt;=90,"Entre 60 e 90",IF(R6797&lt;=120,"Entre 90 e 120",IF(R6797&lt;=150,"Entre 120 e 150",IF(R6797&lt;=180,"Entre 150 e 180","Superior a 180")))))))</f>
        <v/>
      </c>
    </row>
    <row r="6798">
      <c r="A6798" t="inlineStr">
        <is>
          <t>Q03L06</t>
        </is>
      </c>
      <c r="B6798" t="inlineStr">
        <is>
          <t>MARCEL NOGUEIRA MAGALHÃES</t>
        </is>
      </c>
      <c r="C6798" t="n">
        <v>1</v>
      </c>
      <c r="D6798" t="inlineStr">
        <is>
          <t>IPCA</t>
        </is>
      </c>
      <c r="E6798" t="n">
        <v>0</v>
      </c>
      <c r="F6798" t="inlineStr">
        <is>
          <t>MENSAL</t>
        </is>
      </c>
      <c r="G6798" t="n">
        <v>45270</v>
      </c>
      <c r="H6798" t="n">
        <v>45270</v>
      </c>
      <c r="I6798" t="n">
        <v>1</v>
      </c>
      <c r="J6798" t="inlineStr">
        <is>
          <t>CARTEIRA</t>
        </is>
      </c>
      <c r="K6798" t="inlineStr">
        <is>
          <t>CONTRATO</t>
        </is>
      </c>
      <c r="L6798" t="n">
        <v>443.92926</v>
      </c>
      <c r="M6798" t="inlineStr">
        <is>
          <t>Terra Luz Residencial</t>
        </is>
      </c>
      <c r="N6798" s="142">
        <f>DATE(YEAR(G6798),MONTH(G6798),1)</f>
        <v/>
      </c>
      <c r="O6798" s="132">
        <f>IF(G6798&gt;$K$3,"Futuro","Atraso")</f>
        <v/>
      </c>
      <c r="P6798">
        <f>12*(YEAR(G6798)-YEAR($K$3))+(MONTH(G6798)-MONTH($K$3))</f>
        <v/>
      </c>
      <c r="Q6798" s="366">
        <f>IF(M6798="IBIRAPITANGA FASE 3",IF(O6798="Atraso",L6798,L6798/(1+$I$2)^P6798),IF(O6798="Atraso",L6798,L6798/(1+$I$1)^P6798))</f>
        <v/>
      </c>
      <c r="R6798">
        <f>IF(O6798="Atraso",$K$3-G6798,0)</f>
        <v/>
      </c>
      <c r="S6798">
        <f>IF(R6798&lt;=15,"Até 15",IF(R6798&lt;=30,"Entre 15 e 30",IF(R6798&lt;=60,"Entre 30 e 60",IF(R6798&lt;=90,"Entre 60 e 90",IF(R6798&lt;=120,"Entre 90 e 120",IF(R6798&lt;=150,"Entre 120 e 150",IF(R6798&lt;=180,"Entre 150 e 180","Superior a 180")))))))</f>
        <v/>
      </c>
    </row>
    <row r="6799">
      <c r="A6799" t="inlineStr">
        <is>
          <t>Q03L06</t>
        </is>
      </c>
      <c r="B6799" t="inlineStr">
        <is>
          <t>MARCEL NOGUEIRA MAGALHÃES</t>
        </is>
      </c>
      <c r="C6799" t="n">
        <v>1</v>
      </c>
      <c r="D6799" t="inlineStr">
        <is>
          <t>IPCA</t>
        </is>
      </c>
      <c r="E6799" t="n">
        <v>0</v>
      </c>
      <c r="F6799" t="inlineStr">
        <is>
          <t>MENSAL</t>
        </is>
      </c>
      <c r="G6799" t="n">
        <v>45301</v>
      </c>
      <c r="H6799" t="n">
        <v>45301</v>
      </c>
      <c r="I6799" t="n">
        <v>2</v>
      </c>
      <c r="J6799" t="inlineStr">
        <is>
          <t>CARTEIRA</t>
        </is>
      </c>
      <c r="K6799" t="inlineStr">
        <is>
          <t>CONTRATO</t>
        </is>
      </c>
      <c r="L6799" t="n">
        <v>443.92926</v>
      </c>
      <c r="M6799" t="inlineStr">
        <is>
          <t>Terra Luz Residencial</t>
        </is>
      </c>
      <c r="N6799" s="142">
        <f>DATE(YEAR(G6799),MONTH(G6799),1)</f>
        <v/>
      </c>
      <c r="O6799" s="132">
        <f>IF(G6799&gt;$K$3,"Futuro","Atraso")</f>
        <v/>
      </c>
      <c r="P6799">
        <f>12*(YEAR(G6799)-YEAR($K$3))+(MONTH(G6799)-MONTH($K$3))</f>
        <v/>
      </c>
      <c r="Q6799" s="366">
        <f>IF(M6799="IBIRAPITANGA FASE 3",IF(O6799="Atraso",L6799,L6799/(1+$I$2)^P6799),IF(O6799="Atraso",L6799,L6799/(1+$I$1)^P6799))</f>
        <v/>
      </c>
      <c r="R6799">
        <f>IF(O6799="Atraso",$K$3-G6799,0)</f>
        <v/>
      </c>
      <c r="S6799">
        <f>IF(R6799&lt;=15,"Até 15",IF(R6799&lt;=30,"Entre 15 e 30",IF(R6799&lt;=60,"Entre 30 e 60",IF(R6799&lt;=90,"Entre 60 e 90",IF(R6799&lt;=120,"Entre 90 e 120",IF(R6799&lt;=150,"Entre 120 e 150",IF(R6799&lt;=180,"Entre 150 e 180","Superior a 180")))))))</f>
        <v/>
      </c>
    </row>
    <row r="6800">
      <c r="A6800" t="inlineStr">
        <is>
          <t>Q03L06</t>
        </is>
      </c>
      <c r="B6800" t="inlineStr">
        <is>
          <t>MARCEL NOGUEIRA MAGALHÃES</t>
        </is>
      </c>
      <c r="C6800" t="n">
        <v>1</v>
      </c>
      <c r="D6800" t="inlineStr">
        <is>
          <t>IPCA</t>
        </is>
      </c>
      <c r="E6800" t="n">
        <v>0</v>
      </c>
      <c r="F6800" t="inlineStr">
        <is>
          <t>MENSAL</t>
        </is>
      </c>
      <c r="G6800" t="n">
        <v>45332</v>
      </c>
      <c r="H6800" t="n">
        <v>45332</v>
      </c>
      <c r="I6800" t="n">
        <v>1</v>
      </c>
      <c r="J6800" t="inlineStr">
        <is>
          <t>CARTEIRA</t>
        </is>
      </c>
      <c r="K6800" t="inlineStr">
        <is>
          <t>CONTRATO</t>
        </is>
      </c>
      <c r="L6800" t="n">
        <v>1301.821236</v>
      </c>
      <c r="M6800" t="inlineStr">
        <is>
          <t>Terra Luz Residencial</t>
        </is>
      </c>
      <c r="N6800" s="142">
        <f>DATE(YEAR(G6800),MONTH(G6800),1)</f>
        <v/>
      </c>
      <c r="O6800" s="132">
        <f>IF(G6800&gt;$K$3,"Futuro","Atraso")</f>
        <v/>
      </c>
      <c r="P6800">
        <f>12*(YEAR(G6800)-YEAR($K$3))+(MONTH(G6800)-MONTH($K$3))</f>
        <v/>
      </c>
      <c r="Q6800" s="366">
        <f>IF(M6800="IBIRAPITANGA FASE 3",IF(O6800="Atraso",L6800,L6800/(1+$I$2)^P6800),IF(O6800="Atraso",L6800,L6800/(1+$I$1)^P6800))</f>
        <v/>
      </c>
      <c r="R6800">
        <f>IF(O6800="Atraso",$K$3-G6800,0)</f>
        <v/>
      </c>
      <c r="S6800">
        <f>IF(R6800&lt;=15,"Até 15",IF(R6800&lt;=30,"Entre 15 e 30",IF(R6800&lt;=60,"Entre 30 e 60",IF(R6800&lt;=90,"Entre 60 e 90",IF(R6800&lt;=120,"Entre 90 e 120",IF(R6800&lt;=150,"Entre 120 e 150",IF(R6800&lt;=180,"Entre 150 e 180","Superior a 180")))))))</f>
        <v/>
      </c>
    </row>
    <row r="6801">
      <c r="A6801" t="inlineStr">
        <is>
          <t>Q03L06</t>
        </is>
      </c>
      <c r="B6801" t="inlineStr">
        <is>
          <t>MARCEL NOGUEIRA MAGALHÃES</t>
        </is>
      </c>
      <c r="C6801" t="n">
        <v>1</v>
      </c>
      <c r="D6801" t="inlineStr">
        <is>
          <t>IPCA</t>
        </is>
      </c>
      <c r="E6801" t="n">
        <v>0</v>
      </c>
      <c r="F6801" t="inlineStr">
        <is>
          <t>MENSAL</t>
        </is>
      </c>
      <c r="G6801" t="n">
        <v>45361</v>
      </c>
      <c r="H6801" t="n">
        <v>45361</v>
      </c>
      <c r="I6801" t="n">
        <v>2</v>
      </c>
      <c r="J6801" t="inlineStr">
        <is>
          <t>CARTEIRA</t>
        </is>
      </c>
      <c r="K6801" t="inlineStr">
        <is>
          <t>CONTRATO</t>
        </is>
      </c>
      <c r="L6801" t="n">
        <v>1301.821236</v>
      </c>
      <c r="M6801" t="inlineStr">
        <is>
          <t>Terra Luz Residencial</t>
        </is>
      </c>
      <c r="N6801" s="142">
        <f>DATE(YEAR(G6801),MONTH(G6801),1)</f>
        <v/>
      </c>
      <c r="O6801" s="132">
        <f>IF(G6801&gt;$K$3,"Futuro","Atraso")</f>
        <v/>
      </c>
      <c r="P6801">
        <f>12*(YEAR(G6801)-YEAR($K$3))+(MONTH(G6801)-MONTH($K$3))</f>
        <v/>
      </c>
      <c r="Q6801" s="366">
        <f>IF(M6801="IBIRAPITANGA FASE 3",IF(O6801="Atraso",L6801,L6801/(1+$I$2)^P6801),IF(O6801="Atraso",L6801,L6801/(1+$I$1)^P6801))</f>
        <v/>
      </c>
      <c r="R6801">
        <f>IF(O6801="Atraso",$K$3-G6801,0)</f>
        <v/>
      </c>
      <c r="S6801">
        <f>IF(R6801&lt;=15,"Até 15",IF(R6801&lt;=30,"Entre 15 e 30",IF(R6801&lt;=60,"Entre 30 e 60",IF(R6801&lt;=90,"Entre 60 e 90",IF(R6801&lt;=120,"Entre 90 e 120",IF(R6801&lt;=150,"Entre 120 e 150",IF(R6801&lt;=180,"Entre 150 e 180","Superior a 180")))))))</f>
        <v/>
      </c>
    </row>
    <row r="6802">
      <c r="A6802" t="inlineStr">
        <is>
          <t>Q03L06</t>
        </is>
      </c>
      <c r="B6802" t="inlineStr">
        <is>
          <t>MARCEL NOGUEIRA MAGALHÃES</t>
        </is>
      </c>
      <c r="C6802" t="n">
        <v>1</v>
      </c>
      <c r="D6802" t="inlineStr">
        <is>
          <t>IPCA</t>
        </is>
      </c>
      <c r="E6802" t="n">
        <v>0</v>
      </c>
      <c r="F6802" t="inlineStr">
        <is>
          <t>MENSAL</t>
        </is>
      </c>
      <c r="G6802" t="n">
        <v>45392</v>
      </c>
      <c r="H6802" t="n">
        <v>45392</v>
      </c>
      <c r="I6802" t="n">
        <v>3</v>
      </c>
      <c r="J6802" t="inlineStr">
        <is>
          <t>CARTEIRA</t>
        </is>
      </c>
      <c r="K6802" t="inlineStr">
        <is>
          <t>CONTRATO</t>
        </is>
      </c>
      <c r="L6802" t="n">
        <v>1301.821236</v>
      </c>
      <c r="M6802" t="inlineStr">
        <is>
          <t>Terra Luz Residencial</t>
        </is>
      </c>
      <c r="N6802" s="142">
        <f>DATE(YEAR(G6802),MONTH(G6802),1)</f>
        <v/>
      </c>
      <c r="O6802" s="132">
        <f>IF(G6802&gt;$K$3,"Futuro","Atraso")</f>
        <v/>
      </c>
      <c r="P6802">
        <f>12*(YEAR(G6802)-YEAR($K$3))+(MONTH(G6802)-MONTH($K$3))</f>
        <v/>
      </c>
      <c r="Q6802" s="366">
        <f>IF(M6802="IBIRAPITANGA FASE 3",IF(O6802="Atraso",L6802,L6802/(1+$I$2)^P6802),IF(O6802="Atraso",L6802,L6802/(1+$I$1)^P6802))</f>
        <v/>
      </c>
      <c r="R6802">
        <f>IF(O6802="Atraso",$K$3-G6802,0)</f>
        <v/>
      </c>
      <c r="S6802">
        <f>IF(R6802&lt;=15,"Até 15",IF(R6802&lt;=30,"Entre 15 e 30",IF(R6802&lt;=60,"Entre 30 e 60",IF(R6802&lt;=90,"Entre 60 e 90",IF(R6802&lt;=120,"Entre 90 e 120",IF(R6802&lt;=150,"Entre 120 e 150",IF(R6802&lt;=180,"Entre 150 e 180","Superior a 180")))))))</f>
        <v/>
      </c>
    </row>
    <row r="6803">
      <c r="A6803" t="inlineStr">
        <is>
          <t>Q03L06</t>
        </is>
      </c>
      <c r="B6803" t="inlineStr">
        <is>
          <t>MARCEL NOGUEIRA MAGALHÃES</t>
        </is>
      </c>
      <c r="C6803" t="n">
        <v>1</v>
      </c>
      <c r="D6803" t="inlineStr">
        <is>
          <t>IPCA</t>
        </is>
      </c>
      <c r="E6803" t="n">
        <v>0</v>
      </c>
      <c r="F6803" t="inlineStr">
        <is>
          <t>MENSAL</t>
        </is>
      </c>
      <c r="G6803" t="n">
        <v>45422</v>
      </c>
      <c r="H6803" t="n">
        <v>45422</v>
      </c>
      <c r="I6803" t="n">
        <v>4</v>
      </c>
      <c r="J6803" t="inlineStr">
        <is>
          <t>CARTEIRA</t>
        </is>
      </c>
      <c r="K6803" t="inlineStr">
        <is>
          <t>CONTRATO</t>
        </is>
      </c>
      <c r="L6803" t="n">
        <v>1301.821236</v>
      </c>
      <c r="M6803" t="inlineStr">
        <is>
          <t>Terra Luz Residencial</t>
        </is>
      </c>
      <c r="N6803" s="142">
        <f>DATE(YEAR(G6803),MONTH(G6803),1)</f>
        <v/>
      </c>
      <c r="O6803" s="132">
        <f>IF(G6803&gt;$K$3,"Futuro","Atraso")</f>
        <v/>
      </c>
      <c r="P6803">
        <f>12*(YEAR(G6803)-YEAR($K$3))+(MONTH(G6803)-MONTH($K$3))</f>
        <v/>
      </c>
      <c r="Q6803" s="366">
        <f>IF(M6803="IBIRAPITANGA FASE 3",IF(O6803="Atraso",L6803,L6803/(1+$I$2)^P6803),IF(O6803="Atraso",L6803,L6803/(1+$I$1)^P6803))</f>
        <v/>
      </c>
      <c r="R6803">
        <f>IF(O6803="Atraso",$K$3-G6803,0)</f>
        <v/>
      </c>
      <c r="S6803">
        <f>IF(R6803&lt;=15,"Até 15",IF(R6803&lt;=30,"Entre 15 e 30",IF(R6803&lt;=60,"Entre 30 e 60",IF(R6803&lt;=90,"Entre 60 e 90",IF(R6803&lt;=120,"Entre 90 e 120",IF(R6803&lt;=150,"Entre 120 e 150",IF(R6803&lt;=180,"Entre 150 e 180","Superior a 180")))))))</f>
        <v/>
      </c>
    </row>
    <row r="6804">
      <c r="A6804" t="inlineStr">
        <is>
          <t>Q03L06</t>
        </is>
      </c>
      <c r="B6804" t="inlineStr">
        <is>
          <t>MARCEL NOGUEIRA MAGALHÃES</t>
        </is>
      </c>
      <c r="C6804" t="n">
        <v>1</v>
      </c>
      <c r="D6804" t="inlineStr">
        <is>
          <t>IPCA</t>
        </is>
      </c>
      <c r="E6804" t="n">
        <v>0</v>
      </c>
      <c r="F6804" t="inlineStr">
        <is>
          <t>MENSAL</t>
        </is>
      </c>
      <c r="G6804" t="n">
        <v>45453</v>
      </c>
      <c r="H6804" t="n">
        <v>45453</v>
      </c>
      <c r="I6804" t="n">
        <v>5</v>
      </c>
      <c r="J6804" t="inlineStr">
        <is>
          <t>CARTEIRA</t>
        </is>
      </c>
      <c r="K6804" t="inlineStr">
        <is>
          <t>CONTRATO</t>
        </is>
      </c>
      <c r="L6804" t="n">
        <v>1301.821236</v>
      </c>
      <c r="M6804" t="inlineStr">
        <is>
          <t>Terra Luz Residencial</t>
        </is>
      </c>
      <c r="N6804" s="142">
        <f>DATE(YEAR(G6804),MONTH(G6804),1)</f>
        <v/>
      </c>
      <c r="O6804" s="132">
        <f>IF(G6804&gt;$K$3,"Futuro","Atraso")</f>
        <v/>
      </c>
      <c r="P6804">
        <f>12*(YEAR(G6804)-YEAR($K$3))+(MONTH(G6804)-MONTH($K$3))</f>
        <v/>
      </c>
      <c r="Q6804" s="366">
        <f>IF(M6804="IBIRAPITANGA FASE 3",IF(O6804="Atraso",L6804,L6804/(1+$I$2)^P6804),IF(O6804="Atraso",L6804,L6804/(1+$I$1)^P6804))</f>
        <v/>
      </c>
      <c r="R6804">
        <f>IF(O6804="Atraso",$K$3-G6804,0)</f>
        <v/>
      </c>
      <c r="S6804">
        <f>IF(R6804&lt;=15,"Até 15",IF(R6804&lt;=30,"Entre 15 e 30",IF(R6804&lt;=60,"Entre 30 e 60",IF(R6804&lt;=90,"Entre 60 e 90",IF(R6804&lt;=120,"Entre 90 e 120",IF(R6804&lt;=150,"Entre 120 e 150",IF(R6804&lt;=180,"Entre 150 e 180","Superior a 180")))))))</f>
        <v/>
      </c>
    </row>
    <row r="6805">
      <c r="A6805" t="inlineStr">
        <is>
          <t>Q03L06</t>
        </is>
      </c>
      <c r="B6805" t="inlineStr">
        <is>
          <t>MARCEL NOGUEIRA MAGALHÃES</t>
        </is>
      </c>
      <c r="C6805" t="n">
        <v>1</v>
      </c>
      <c r="D6805" t="inlineStr">
        <is>
          <t>IPCA</t>
        </is>
      </c>
      <c r="E6805" t="n">
        <v>0</v>
      </c>
      <c r="F6805" t="inlineStr">
        <is>
          <t>MENSAL</t>
        </is>
      </c>
      <c r="G6805" t="n">
        <v>45483</v>
      </c>
      <c r="H6805" t="n">
        <v>45483</v>
      </c>
      <c r="I6805" t="n">
        <v>6</v>
      </c>
      <c r="J6805" t="inlineStr">
        <is>
          <t>CARTEIRA</t>
        </is>
      </c>
      <c r="K6805" t="inlineStr">
        <is>
          <t>CONTRATO</t>
        </is>
      </c>
      <c r="L6805" t="n">
        <v>1301.821236</v>
      </c>
      <c r="M6805" t="inlineStr">
        <is>
          <t>Terra Luz Residencial</t>
        </is>
      </c>
      <c r="N6805" s="142">
        <f>DATE(YEAR(G6805),MONTH(G6805),1)</f>
        <v/>
      </c>
      <c r="O6805" s="132">
        <f>IF(G6805&gt;$K$3,"Futuro","Atraso")</f>
        <v/>
      </c>
      <c r="P6805">
        <f>12*(YEAR(G6805)-YEAR($K$3))+(MONTH(G6805)-MONTH($K$3))</f>
        <v/>
      </c>
      <c r="Q6805" s="366">
        <f>IF(M6805="IBIRAPITANGA FASE 3",IF(O6805="Atraso",L6805,L6805/(1+$I$2)^P6805),IF(O6805="Atraso",L6805,L6805/(1+$I$1)^P6805))</f>
        <v/>
      </c>
      <c r="R6805">
        <f>IF(O6805="Atraso",$K$3-G6805,0)</f>
        <v/>
      </c>
      <c r="S6805">
        <f>IF(R6805&lt;=15,"Até 15",IF(R6805&lt;=30,"Entre 15 e 30",IF(R6805&lt;=60,"Entre 30 e 60",IF(R6805&lt;=90,"Entre 60 e 90",IF(R6805&lt;=120,"Entre 90 e 120",IF(R6805&lt;=150,"Entre 120 e 150",IF(R6805&lt;=180,"Entre 150 e 180","Superior a 180")))))))</f>
        <v/>
      </c>
    </row>
    <row r="6806">
      <c r="A6806" t="inlineStr">
        <is>
          <t>Q03L06</t>
        </is>
      </c>
      <c r="B6806" t="inlineStr">
        <is>
          <t>MARCEL NOGUEIRA MAGALHÃES</t>
        </is>
      </c>
      <c r="C6806" t="n">
        <v>1</v>
      </c>
      <c r="D6806" t="inlineStr">
        <is>
          <t>IPCA</t>
        </is>
      </c>
      <c r="E6806" t="n">
        <v>0</v>
      </c>
      <c r="F6806" t="inlineStr">
        <is>
          <t>MENSAL</t>
        </is>
      </c>
      <c r="G6806" t="n">
        <v>45514</v>
      </c>
      <c r="H6806" t="n">
        <v>45514</v>
      </c>
      <c r="I6806" t="n">
        <v>7</v>
      </c>
      <c r="J6806" t="inlineStr">
        <is>
          <t>CARTEIRA</t>
        </is>
      </c>
      <c r="K6806" t="inlineStr">
        <is>
          <t>CONTRATO</t>
        </is>
      </c>
      <c r="L6806" t="n">
        <v>1301.821236</v>
      </c>
      <c r="M6806" t="inlineStr">
        <is>
          <t>Terra Luz Residencial</t>
        </is>
      </c>
      <c r="N6806" s="142">
        <f>DATE(YEAR(G6806),MONTH(G6806),1)</f>
        <v/>
      </c>
      <c r="O6806" s="132">
        <f>IF(G6806&gt;$K$3,"Futuro","Atraso")</f>
        <v/>
      </c>
      <c r="P6806">
        <f>12*(YEAR(G6806)-YEAR($K$3))+(MONTH(G6806)-MONTH($K$3))</f>
        <v/>
      </c>
      <c r="Q6806" s="366">
        <f>IF(M6806="IBIRAPITANGA FASE 3",IF(O6806="Atraso",L6806,L6806/(1+$I$2)^P6806),IF(O6806="Atraso",L6806,L6806/(1+$I$1)^P6806))</f>
        <v/>
      </c>
      <c r="R6806">
        <f>IF(O6806="Atraso",$K$3-G6806,0)</f>
        <v/>
      </c>
      <c r="S6806">
        <f>IF(R6806&lt;=15,"Até 15",IF(R6806&lt;=30,"Entre 15 e 30",IF(R6806&lt;=60,"Entre 30 e 60",IF(R6806&lt;=90,"Entre 60 e 90",IF(R6806&lt;=120,"Entre 90 e 120",IF(R6806&lt;=150,"Entre 120 e 150",IF(R6806&lt;=180,"Entre 150 e 180","Superior a 180")))))))</f>
        <v/>
      </c>
    </row>
    <row r="6807">
      <c r="A6807" t="inlineStr">
        <is>
          <t>Q03L06</t>
        </is>
      </c>
      <c r="B6807" t="inlineStr">
        <is>
          <t>MARCEL NOGUEIRA MAGALHÃES</t>
        </is>
      </c>
      <c r="C6807" t="n">
        <v>1</v>
      </c>
      <c r="D6807" t="inlineStr">
        <is>
          <t>IPCA</t>
        </is>
      </c>
      <c r="E6807" t="n">
        <v>0</v>
      </c>
      <c r="F6807" t="inlineStr">
        <is>
          <t>MENSAL</t>
        </is>
      </c>
      <c r="G6807" t="n">
        <v>45545</v>
      </c>
      <c r="H6807" t="n">
        <v>45545</v>
      </c>
      <c r="I6807" t="n">
        <v>8</v>
      </c>
      <c r="J6807" t="inlineStr">
        <is>
          <t>CARTEIRA</t>
        </is>
      </c>
      <c r="K6807" t="inlineStr">
        <is>
          <t>CONTRATO</t>
        </is>
      </c>
      <c r="L6807" t="n">
        <v>1301.821236</v>
      </c>
      <c r="M6807" t="inlineStr">
        <is>
          <t>Terra Luz Residencial</t>
        </is>
      </c>
      <c r="N6807" s="142">
        <f>DATE(YEAR(G6807),MONTH(G6807),1)</f>
        <v/>
      </c>
      <c r="O6807" s="132">
        <f>IF(G6807&gt;$K$3,"Futuro","Atraso")</f>
        <v/>
      </c>
      <c r="P6807">
        <f>12*(YEAR(G6807)-YEAR($K$3))+(MONTH(G6807)-MONTH($K$3))</f>
        <v/>
      </c>
      <c r="Q6807" s="366">
        <f>IF(M6807="IBIRAPITANGA FASE 3",IF(O6807="Atraso",L6807,L6807/(1+$I$2)^P6807),IF(O6807="Atraso",L6807,L6807/(1+$I$1)^P6807))</f>
        <v/>
      </c>
      <c r="R6807">
        <f>IF(O6807="Atraso",$K$3-G6807,0)</f>
        <v/>
      </c>
      <c r="S6807">
        <f>IF(R6807&lt;=15,"Até 15",IF(R6807&lt;=30,"Entre 15 e 30",IF(R6807&lt;=60,"Entre 30 e 60",IF(R6807&lt;=90,"Entre 60 e 90",IF(R6807&lt;=120,"Entre 90 e 120",IF(R6807&lt;=150,"Entre 120 e 150",IF(R6807&lt;=180,"Entre 150 e 180","Superior a 180")))))))</f>
        <v/>
      </c>
    </row>
    <row r="6808">
      <c r="A6808" t="inlineStr">
        <is>
          <t>Q03L06</t>
        </is>
      </c>
      <c r="B6808" t="inlineStr">
        <is>
          <t>MARCEL NOGUEIRA MAGALHÃES</t>
        </is>
      </c>
      <c r="C6808" t="n">
        <v>1</v>
      </c>
      <c r="D6808" t="inlineStr">
        <is>
          <t>IPCA</t>
        </is>
      </c>
      <c r="E6808" t="n">
        <v>0</v>
      </c>
      <c r="F6808" t="inlineStr">
        <is>
          <t>MENSAL</t>
        </is>
      </c>
      <c r="G6808" t="n">
        <v>45575</v>
      </c>
      <c r="H6808" t="n">
        <v>45575</v>
      </c>
      <c r="I6808" t="n">
        <v>9</v>
      </c>
      <c r="J6808" t="inlineStr">
        <is>
          <t>CARTEIRA</t>
        </is>
      </c>
      <c r="K6808" t="inlineStr">
        <is>
          <t>CONTRATO</t>
        </is>
      </c>
      <c r="L6808" t="n">
        <v>1301.821236</v>
      </c>
      <c r="M6808" t="inlineStr">
        <is>
          <t>Terra Luz Residencial</t>
        </is>
      </c>
      <c r="N6808" s="142">
        <f>DATE(YEAR(G6808),MONTH(G6808),1)</f>
        <v/>
      </c>
      <c r="O6808" s="132">
        <f>IF(G6808&gt;$K$3,"Futuro","Atraso")</f>
        <v/>
      </c>
      <c r="P6808">
        <f>12*(YEAR(G6808)-YEAR($K$3))+(MONTH(G6808)-MONTH($K$3))</f>
        <v/>
      </c>
      <c r="Q6808" s="366">
        <f>IF(M6808="IBIRAPITANGA FASE 3",IF(O6808="Atraso",L6808,L6808/(1+$I$2)^P6808),IF(O6808="Atraso",L6808,L6808/(1+$I$1)^P6808))</f>
        <v/>
      </c>
      <c r="R6808">
        <f>IF(O6808="Atraso",$K$3-G6808,0)</f>
        <v/>
      </c>
      <c r="S6808">
        <f>IF(R6808&lt;=15,"Até 15",IF(R6808&lt;=30,"Entre 15 e 30",IF(R6808&lt;=60,"Entre 30 e 60",IF(R6808&lt;=90,"Entre 60 e 90",IF(R6808&lt;=120,"Entre 90 e 120",IF(R6808&lt;=150,"Entre 120 e 150",IF(R6808&lt;=180,"Entre 150 e 180","Superior a 180")))))))</f>
        <v/>
      </c>
    </row>
    <row r="6809">
      <c r="A6809" t="inlineStr">
        <is>
          <t>Q03L06</t>
        </is>
      </c>
      <c r="B6809" t="inlineStr">
        <is>
          <t>MARCEL NOGUEIRA MAGALHÃES</t>
        </is>
      </c>
      <c r="C6809" t="n">
        <v>1</v>
      </c>
      <c r="D6809" t="inlineStr">
        <is>
          <t>IPCA</t>
        </is>
      </c>
      <c r="E6809" t="n">
        <v>0</v>
      </c>
      <c r="F6809" t="inlineStr">
        <is>
          <t>MENSAL</t>
        </is>
      </c>
      <c r="G6809" t="n">
        <v>45606</v>
      </c>
      <c r="H6809" t="n">
        <v>45606</v>
      </c>
      <c r="I6809" t="n">
        <v>10</v>
      </c>
      <c r="J6809" t="inlineStr">
        <is>
          <t>CARTEIRA</t>
        </is>
      </c>
      <c r="K6809" t="inlineStr">
        <is>
          <t>CONTRATO</t>
        </is>
      </c>
      <c r="L6809" t="n">
        <v>1301.821236</v>
      </c>
      <c r="M6809" t="inlineStr">
        <is>
          <t>Terra Luz Residencial</t>
        </is>
      </c>
      <c r="N6809" s="142">
        <f>DATE(YEAR(G6809),MONTH(G6809),1)</f>
        <v/>
      </c>
      <c r="O6809" s="132">
        <f>IF(G6809&gt;$K$3,"Futuro","Atraso")</f>
        <v/>
      </c>
      <c r="P6809">
        <f>12*(YEAR(G6809)-YEAR($K$3))+(MONTH(G6809)-MONTH($K$3))</f>
        <v/>
      </c>
      <c r="Q6809" s="366">
        <f>IF(M6809="IBIRAPITANGA FASE 3",IF(O6809="Atraso",L6809,L6809/(1+$I$2)^P6809),IF(O6809="Atraso",L6809,L6809/(1+$I$1)^P6809))</f>
        <v/>
      </c>
      <c r="R6809">
        <f>IF(O6809="Atraso",$K$3-G6809,0)</f>
        <v/>
      </c>
      <c r="S6809">
        <f>IF(R6809&lt;=15,"Até 15",IF(R6809&lt;=30,"Entre 15 e 30",IF(R6809&lt;=60,"Entre 30 e 60",IF(R6809&lt;=90,"Entre 60 e 90",IF(R6809&lt;=120,"Entre 90 e 120",IF(R6809&lt;=150,"Entre 120 e 150",IF(R6809&lt;=180,"Entre 150 e 180","Superior a 180")))))))</f>
        <v/>
      </c>
    </row>
    <row r="6810">
      <c r="A6810" t="inlineStr">
        <is>
          <t>Q03L06</t>
        </is>
      </c>
      <c r="B6810" t="inlineStr">
        <is>
          <t>MARCEL NOGUEIRA MAGALHÃES</t>
        </is>
      </c>
      <c r="C6810" t="n">
        <v>1</v>
      </c>
      <c r="D6810" t="inlineStr">
        <is>
          <t>IPCA</t>
        </is>
      </c>
      <c r="E6810" t="n">
        <v>0</v>
      </c>
      <c r="F6810" t="inlineStr">
        <is>
          <t>MENSAL</t>
        </is>
      </c>
      <c r="G6810" t="n">
        <v>45636</v>
      </c>
      <c r="H6810" t="n">
        <v>45636</v>
      </c>
      <c r="I6810" t="n">
        <v>11</v>
      </c>
      <c r="J6810" t="inlineStr">
        <is>
          <t>CARTEIRA</t>
        </is>
      </c>
      <c r="K6810" t="inlineStr">
        <is>
          <t>CONTRATO</t>
        </is>
      </c>
      <c r="L6810" t="n">
        <v>1301.821236</v>
      </c>
      <c r="M6810" t="inlineStr">
        <is>
          <t>Terra Luz Residencial</t>
        </is>
      </c>
      <c r="N6810" s="142">
        <f>DATE(YEAR(G6810),MONTH(G6810),1)</f>
        <v/>
      </c>
      <c r="O6810" s="132">
        <f>IF(G6810&gt;$K$3,"Futuro","Atraso")</f>
        <v/>
      </c>
      <c r="P6810">
        <f>12*(YEAR(G6810)-YEAR($K$3))+(MONTH(G6810)-MONTH($K$3))</f>
        <v/>
      </c>
      <c r="Q6810" s="366">
        <f>IF(M6810="IBIRAPITANGA FASE 3",IF(O6810="Atraso",L6810,L6810/(1+$I$2)^P6810),IF(O6810="Atraso",L6810,L6810/(1+$I$1)^P6810))</f>
        <v/>
      </c>
      <c r="R6810">
        <f>IF(O6810="Atraso",$K$3-G6810,0)</f>
        <v/>
      </c>
      <c r="S6810">
        <f>IF(R6810&lt;=15,"Até 15",IF(R6810&lt;=30,"Entre 15 e 30",IF(R6810&lt;=60,"Entre 30 e 60",IF(R6810&lt;=90,"Entre 60 e 90",IF(R6810&lt;=120,"Entre 90 e 120",IF(R6810&lt;=150,"Entre 120 e 150",IF(R6810&lt;=180,"Entre 150 e 180","Superior a 180")))))))</f>
        <v/>
      </c>
    </row>
    <row r="6811">
      <c r="A6811" t="inlineStr">
        <is>
          <t>Q03L06</t>
        </is>
      </c>
      <c r="B6811" t="inlineStr">
        <is>
          <t>MARCEL NOGUEIRA MAGALHÃES</t>
        </is>
      </c>
      <c r="C6811" t="n">
        <v>1</v>
      </c>
      <c r="D6811" t="inlineStr">
        <is>
          <t>IPCA</t>
        </is>
      </c>
      <c r="E6811" t="n">
        <v>0</v>
      </c>
      <c r="F6811" t="inlineStr">
        <is>
          <t>MENSAL</t>
        </is>
      </c>
      <c r="G6811" t="n">
        <v>45667</v>
      </c>
      <c r="H6811" t="n">
        <v>45667</v>
      </c>
      <c r="I6811" t="n">
        <v>12</v>
      </c>
      <c r="J6811" t="inlineStr">
        <is>
          <t>CARTEIRA</t>
        </is>
      </c>
      <c r="K6811" t="inlineStr">
        <is>
          <t>CONTRATO</t>
        </is>
      </c>
      <c r="L6811" t="n">
        <v>1301.821236</v>
      </c>
      <c r="M6811" t="inlineStr">
        <is>
          <t>Terra Luz Residencial</t>
        </is>
      </c>
      <c r="N6811" s="142">
        <f>DATE(YEAR(G6811),MONTH(G6811),1)</f>
        <v/>
      </c>
      <c r="O6811" s="132">
        <f>IF(G6811&gt;$K$3,"Futuro","Atraso")</f>
        <v/>
      </c>
      <c r="P6811">
        <f>12*(YEAR(G6811)-YEAR($K$3))+(MONTH(G6811)-MONTH($K$3))</f>
        <v/>
      </c>
      <c r="Q6811" s="366">
        <f>IF(M6811="IBIRAPITANGA FASE 3",IF(O6811="Atraso",L6811,L6811/(1+$I$2)^P6811),IF(O6811="Atraso",L6811,L6811/(1+$I$1)^P6811))</f>
        <v/>
      </c>
      <c r="R6811">
        <f>IF(O6811="Atraso",$K$3-G6811,0)</f>
        <v/>
      </c>
      <c r="S6811">
        <f>IF(R6811&lt;=15,"Até 15",IF(R6811&lt;=30,"Entre 15 e 30",IF(R6811&lt;=60,"Entre 30 e 60",IF(R6811&lt;=90,"Entre 60 e 90",IF(R6811&lt;=120,"Entre 90 e 120",IF(R6811&lt;=150,"Entre 120 e 150",IF(R6811&lt;=180,"Entre 150 e 180","Superior a 180")))))))</f>
        <v/>
      </c>
    </row>
    <row r="6812">
      <c r="A6812" t="inlineStr">
        <is>
          <t>Q03L06</t>
        </is>
      </c>
      <c r="B6812" t="inlineStr">
        <is>
          <t>MARCEL NOGUEIRA MAGALHÃES</t>
        </is>
      </c>
      <c r="C6812" t="n">
        <v>1</v>
      </c>
      <c r="D6812" t="inlineStr">
        <is>
          <t>IPCA</t>
        </is>
      </c>
      <c r="E6812" t="n">
        <v>0</v>
      </c>
      <c r="F6812" t="inlineStr">
        <is>
          <t>MENSAL</t>
        </is>
      </c>
      <c r="G6812" t="n">
        <v>45698</v>
      </c>
      <c r="H6812" t="n">
        <v>45698</v>
      </c>
      <c r="I6812" t="n">
        <v>13</v>
      </c>
      <c r="J6812" t="inlineStr">
        <is>
          <t>CARTEIRA</t>
        </is>
      </c>
      <c r="K6812" t="inlineStr">
        <is>
          <t>CONTRATO</t>
        </is>
      </c>
      <c r="L6812" t="n">
        <v>1301.821236</v>
      </c>
      <c r="M6812" t="inlineStr">
        <is>
          <t>Terra Luz Residencial</t>
        </is>
      </c>
      <c r="N6812" s="142">
        <f>DATE(YEAR(G6812),MONTH(G6812),1)</f>
        <v/>
      </c>
      <c r="O6812" s="132">
        <f>IF(G6812&gt;$K$3,"Futuro","Atraso")</f>
        <v/>
      </c>
      <c r="P6812">
        <f>12*(YEAR(G6812)-YEAR($K$3))+(MONTH(G6812)-MONTH($K$3))</f>
        <v/>
      </c>
      <c r="Q6812" s="366">
        <f>IF(M6812="IBIRAPITANGA FASE 3",IF(O6812="Atraso",L6812,L6812/(1+$I$2)^P6812),IF(O6812="Atraso",L6812,L6812/(1+$I$1)^P6812))</f>
        <v/>
      </c>
      <c r="R6812">
        <f>IF(O6812="Atraso",$K$3-G6812,0)</f>
        <v/>
      </c>
      <c r="S6812">
        <f>IF(R6812&lt;=15,"Até 15",IF(R6812&lt;=30,"Entre 15 e 30",IF(R6812&lt;=60,"Entre 30 e 60",IF(R6812&lt;=90,"Entre 60 e 90",IF(R6812&lt;=120,"Entre 90 e 120",IF(R6812&lt;=150,"Entre 120 e 150",IF(R6812&lt;=180,"Entre 150 e 180","Superior a 180")))))))</f>
        <v/>
      </c>
    </row>
    <row r="6813">
      <c r="A6813" t="inlineStr">
        <is>
          <t>Q03L06</t>
        </is>
      </c>
      <c r="B6813" t="inlineStr">
        <is>
          <t>MARCEL NOGUEIRA MAGALHÃES</t>
        </is>
      </c>
      <c r="C6813" t="n">
        <v>1</v>
      </c>
      <c r="D6813" t="inlineStr">
        <is>
          <t>IPCA</t>
        </is>
      </c>
      <c r="E6813" t="n">
        <v>0</v>
      </c>
      <c r="F6813" t="inlineStr">
        <is>
          <t>MENSAL</t>
        </is>
      </c>
      <c r="G6813" t="n">
        <v>45726</v>
      </c>
      <c r="H6813" t="n">
        <v>45726</v>
      </c>
      <c r="I6813" t="n">
        <v>14</v>
      </c>
      <c r="J6813" t="inlineStr">
        <is>
          <t>CARTEIRA</t>
        </is>
      </c>
      <c r="K6813" t="inlineStr">
        <is>
          <t>CONTRATO</t>
        </is>
      </c>
      <c r="L6813" t="n">
        <v>1301.821236</v>
      </c>
      <c r="M6813" t="inlineStr">
        <is>
          <t>Terra Luz Residencial</t>
        </is>
      </c>
      <c r="N6813" s="142">
        <f>DATE(YEAR(G6813),MONTH(G6813),1)</f>
        <v/>
      </c>
      <c r="O6813" s="132">
        <f>IF(G6813&gt;$K$3,"Futuro","Atraso")</f>
        <v/>
      </c>
      <c r="P6813">
        <f>12*(YEAR(G6813)-YEAR($K$3))+(MONTH(G6813)-MONTH($K$3))</f>
        <v/>
      </c>
      <c r="Q6813" s="366">
        <f>IF(M6813="IBIRAPITANGA FASE 3",IF(O6813="Atraso",L6813,L6813/(1+$I$2)^P6813),IF(O6813="Atraso",L6813,L6813/(1+$I$1)^P6813))</f>
        <v/>
      </c>
      <c r="R6813">
        <f>IF(O6813="Atraso",$K$3-G6813,0)</f>
        <v/>
      </c>
      <c r="S6813">
        <f>IF(R6813&lt;=15,"Até 15",IF(R6813&lt;=30,"Entre 15 e 30",IF(R6813&lt;=60,"Entre 30 e 60",IF(R6813&lt;=90,"Entre 60 e 90",IF(R6813&lt;=120,"Entre 90 e 120",IF(R6813&lt;=150,"Entre 120 e 150",IF(R6813&lt;=180,"Entre 150 e 180","Superior a 180")))))))</f>
        <v/>
      </c>
    </row>
    <row r="6814">
      <c r="A6814" t="inlineStr">
        <is>
          <t>Q03L06</t>
        </is>
      </c>
      <c r="B6814" t="inlineStr">
        <is>
          <t>MARCEL NOGUEIRA MAGALHÃES</t>
        </is>
      </c>
      <c r="C6814" t="n">
        <v>1</v>
      </c>
      <c r="D6814" t="inlineStr">
        <is>
          <t>IPCA</t>
        </is>
      </c>
      <c r="E6814" t="n">
        <v>0</v>
      </c>
      <c r="F6814" t="inlineStr">
        <is>
          <t>MENSAL</t>
        </is>
      </c>
      <c r="G6814" t="n">
        <v>45757</v>
      </c>
      <c r="H6814" t="n">
        <v>45757</v>
      </c>
      <c r="I6814" t="n">
        <v>15</v>
      </c>
      <c r="J6814" t="inlineStr">
        <is>
          <t>CARTEIRA</t>
        </is>
      </c>
      <c r="K6814" t="inlineStr">
        <is>
          <t>CONTRATO</t>
        </is>
      </c>
      <c r="L6814" t="n">
        <v>1301.821236</v>
      </c>
      <c r="M6814" t="inlineStr">
        <is>
          <t>Terra Luz Residencial</t>
        </is>
      </c>
      <c r="N6814" s="142">
        <f>DATE(YEAR(G6814),MONTH(G6814),1)</f>
        <v/>
      </c>
      <c r="O6814" s="132">
        <f>IF(G6814&gt;$K$3,"Futuro","Atraso")</f>
        <v/>
      </c>
      <c r="P6814">
        <f>12*(YEAR(G6814)-YEAR($K$3))+(MONTH(G6814)-MONTH($K$3))</f>
        <v/>
      </c>
      <c r="Q6814" s="366">
        <f>IF(M6814="IBIRAPITANGA FASE 3",IF(O6814="Atraso",L6814,L6814/(1+$I$2)^P6814),IF(O6814="Atraso",L6814,L6814/(1+$I$1)^P6814))</f>
        <v/>
      </c>
      <c r="R6814">
        <f>IF(O6814="Atraso",$K$3-G6814,0)</f>
        <v/>
      </c>
      <c r="S6814">
        <f>IF(R6814&lt;=15,"Até 15",IF(R6814&lt;=30,"Entre 15 e 30",IF(R6814&lt;=60,"Entre 30 e 60",IF(R6814&lt;=90,"Entre 60 e 90",IF(R6814&lt;=120,"Entre 90 e 120",IF(R6814&lt;=150,"Entre 120 e 150",IF(R6814&lt;=180,"Entre 150 e 180","Superior a 180")))))))</f>
        <v/>
      </c>
    </row>
    <row r="6815">
      <c r="A6815" t="inlineStr">
        <is>
          <t>Q03L06</t>
        </is>
      </c>
      <c r="B6815" t="inlineStr">
        <is>
          <t>MARCEL NOGUEIRA MAGALHÃES</t>
        </is>
      </c>
      <c r="C6815" t="n">
        <v>1</v>
      </c>
      <c r="D6815" t="inlineStr">
        <is>
          <t>IPCA</t>
        </is>
      </c>
      <c r="E6815" t="n">
        <v>0</v>
      </c>
      <c r="F6815" t="inlineStr">
        <is>
          <t>MENSAL</t>
        </is>
      </c>
      <c r="G6815" t="n">
        <v>45787</v>
      </c>
      <c r="H6815" t="n">
        <v>45787</v>
      </c>
      <c r="I6815" t="n">
        <v>16</v>
      </c>
      <c r="J6815" t="inlineStr">
        <is>
          <t>CARTEIRA</t>
        </is>
      </c>
      <c r="K6815" t="inlineStr">
        <is>
          <t>CONTRATO</t>
        </is>
      </c>
      <c r="L6815" t="n">
        <v>1301.821236</v>
      </c>
      <c r="M6815" t="inlineStr">
        <is>
          <t>Terra Luz Residencial</t>
        </is>
      </c>
      <c r="N6815" s="142">
        <f>DATE(YEAR(G6815),MONTH(G6815),1)</f>
        <v/>
      </c>
      <c r="O6815" s="132">
        <f>IF(G6815&gt;$K$3,"Futuro","Atraso")</f>
        <v/>
      </c>
      <c r="P6815">
        <f>12*(YEAR(G6815)-YEAR($K$3))+(MONTH(G6815)-MONTH($K$3))</f>
        <v/>
      </c>
      <c r="Q6815" s="366">
        <f>IF(M6815="IBIRAPITANGA FASE 3",IF(O6815="Atraso",L6815,L6815/(1+$I$2)^P6815),IF(O6815="Atraso",L6815,L6815/(1+$I$1)^P6815))</f>
        <v/>
      </c>
      <c r="R6815">
        <f>IF(O6815="Atraso",$K$3-G6815,0)</f>
        <v/>
      </c>
      <c r="S6815">
        <f>IF(R6815&lt;=15,"Até 15",IF(R6815&lt;=30,"Entre 15 e 30",IF(R6815&lt;=60,"Entre 30 e 60",IF(R6815&lt;=90,"Entre 60 e 90",IF(R6815&lt;=120,"Entre 90 e 120",IF(R6815&lt;=150,"Entre 120 e 150",IF(R6815&lt;=180,"Entre 150 e 180","Superior a 180")))))))</f>
        <v/>
      </c>
    </row>
    <row r="6816">
      <c r="A6816" t="inlineStr">
        <is>
          <t>Q03L06</t>
        </is>
      </c>
      <c r="B6816" t="inlineStr">
        <is>
          <t>MARCEL NOGUEIRA MAGALHÃES</t>
        </is>
      </c>
      <c r="C6816" t="n">
        <v>1</v>
      </c>
      <c r="D6816" t="inlineStr">
        <is>
          <t>IPCA</t>
        </is>
      </c>
      <c r="E6816" t="n">
        <v>0</v>
      </c>
      <c r="F6816" t="inlineStr">
        <is>
          <t>MENSAL</t>
        </is>
      </c>
      <c r="G6816" t="n">
        <v>45818</v>
      </c>
      <c r="H6816" t="n">
        <v>45818</v>
      </c>
      <c r="I6816" t="n">
        <v>17</v>
      </c>
      <c r="J6816" t="inlineStr">
        <is>
          <t>CARTEIRA</t>
        </is>
      </c>
      <c r="K6816" t="inlineStr">
        <is>
          <t>CONTRATO</t>
        </is>
      </c>
      <c r="L6816" t="n">
        <v>1301.821236</v>
      </c>
      <c r="M6816" t="inlineStr">
        <is>
          <t>Terra Luz Residencial</t>
        </is>
      </c>
      <c r="N6816" s="142">
        <f>DATE(YEAR(G6816),MONTH(G6816),1)</f>
        <v/>
      </c>
      <c r="O6816" s="132">
        <f>IF(G6816&gt;$K$3,"Futuro","Atraso")</f>
        <v/>
      </c>
      <c r="P6816">
        <f>12*(YEAR(G6816)-YEAR($K$3))+(MONTH(G6816)-MONTH($K$3))</f>
        <v/>
      </c>
      <c r="Q6816" s="366">
        <f>IF(M6816="IBIRAPITANGA FASE 3",IF(O6816="Atraso",L6816,L6816/(1+$I$2)^P6816),IF(O6816="Atraso",L6816,L6816/(1+$I$1)^P6816))</f>
        <v/>
      </c>
      <c r="R6816">
        <f>IF(O6816="Atraso",$K$3-G6816,0)</f>
        <v/>
      </c>
      <c r="S6816">
        <f>IF(R6816&lt;=15,"Até 15",IF(R6816&lt;=30,"Entre 15 e 30",IF(R6816&lt;=60,"Entre 30 e 60",IF(R6816&lt;=90,"Entre 60 e 90",IF(R6816&lt;=120,"Entre 90 e 120",IF(R6816&lt;=150,"Entre 120 e 150",IF(R6816&lt;=180,"Entre 150 e 180","Superior a 180")))))))</f>
        <v/>
      </c>
    </row>
    <row r="6817">
      <c r="A6817" t="inlineStr">
        <is>
          <t>Q03L06</t>
        </is>
      </c>
      <c r="B6817" t="inlineStr">
        <is>
          <t>MARCEL NOGUEIRA MAGALHÃES</t>
        </is>
      </c>
      <c r="C6817" t="n">
        <v>1</v>
      </c>
      <c r="D6817" t="inlineStr">
        <is>
          <t>IPCA</t>
        </is>
      </c>
      <c r="E6817" t="n">
        <v>0</v>
      </c>
      <c r="F6817" t="inlineStr">
        <is>
          <t>MENSAL</t>
        </is>
      </c>
      <c r="G6817" t="n">
        <v>45848</v>
      </c>
      <c r="H6817" t="n">
        <v>45848</v>
      </c>
      <c r="I6817" t="n">
        <v>18</v>
      </c>
      <c r="J6817" t="inlineStr">
        <is>
          <t>CARTEIRA</t>
        </is>
      </c>
      <c r="K6817" t="inlineStr">
        <is>
          <t>CONTRATO</t>
        </is>
      </c>
      <c r="L6817" t="n">
        <v>1301.821236</v>
      </c>
      <c r="M6817" t="inlineStr">
        <is>
          <t>Terra Luz Residencial</t>
        </is>
      </c>
      <c r="N6817" s="142">
        <f>DATE(YEAR(G6817),MONTH(G6817),1)</f>
        <v/>
      </c>
      <c r="O6817" s="132">
        <f>IF(G6817&gt;$K$3,"Futuro","Atraso")</f>
        <v/>
      </c>
      <c r="P6817">
        <f>12*(YEAR(G6817)-YEAR($K$3))+(MONTH(G6817)-MONTH($K$3))</f>
        <v/>
      </c>
      <c r="Q6817" s="366">
        <f>IF(M6817="IBIRAPITANGA FASE 3",IF(O6817="Atraso",L6817,L6817/(1+$I$2)^P6817),IF(O6817="Atraso",L6817,L6817/(1+$I$1)^P6817))</f>
        <v/>
      </c>
      <c r="R6817">
        <f>IF(O6817="Atraso",$K$3-G6817,0)</f>
        <v/>
      </c>
      <c r="S6817">
        <f>IF(R6817&lt;=15,"Até 15",IF(R6817&lt;=30,"Entre 15 e 30",IF(R6817&lt;=60,"Entre 30 e 60",IF(R6817&lt;=90,"Entre 60 e 90",IF(R6817&lt;=120,"Entre 90 e 120",IF(R6817&lt;=150,"Entre 120 e 150",IF(R6817&lt;=180,"Entre 150 e 180","Superior a 180")))))))</f>
        <v/>
      </c>
    </row>
    <row r="6818">
      <c r="A6818" t="inlineStr">
        <is>
          <t>Q03L06</t>
        </is>
      </c>
      <c r="B6818" t="inlineStr">
        <is>
          <t>MARCEL NOGUEIRA MAGALHÃES</t>
        </is>
      </c>
      <c r="C6818" t="n">
        <v>1</v>
      </c>
      <c r="D6818" t="inlineStr">
        <is>
          <t>IPCA</t>
        </is>
      </c>
      <c r="E6818" t="n">
        <v>0</v>
      </c>
      <c r="F6818" t="inlineStr">
        <is>
          <t>MENSAL</t>
        </is>
      </c>
      <c r="G6818" t="n">
        <v>45879</v>
      </c>
      <c r="H6818" t="n">
        <v>45879</v>
      </c>
      <c r="I6818" t="n">
        <v>19</v>
      </c>
      <c r="J6818" t="inlineStr">
        <is>
          <t>CARTEIRA</t>
        </is>
      </c>
      <c r="K6818" t="inlineStr">
        <is>
          <t>CONTRATO</t>
        </is>
      </c>
      <c r="L6818" t="n">
        <v>1301.821236</v>
      </c>
      <c r="M6818" t="inlineStr">
        <is>
          <t>Terra Luz Residencial</t>
        </is>
      </c>
      <c r="N6818" s="142">
        <f>DATE(YEAR(G6818),MONTH(G6818),1)</f>
        <v/>
      </c>
      <c r="O6818" s="132">
        <f>IF(G6818&gt;$K$3,"Futuro","Atraso")</f>
        <v/>
      </c>
      <c r="P6818">
        <f>12*(YEAR(G6818)-YEAR($K$3))+(MONTH(G6818)-MONTH($K$3))</f>
        <v/>
      </c>
      <c r="Q6818" s="366">
        <f>IF(M6818="IBIRAPITANGA FASE 3",IF(O6818="Atraso",L6818,L6818/(1+$I$2)^P6818),IF(O6818="Atraso",L6818,L6818/(1+$I$1)^P6818))</f>
        <v/>
      </c>
      <c r="R6818">
        <f>IF(O6818="Atraso",$K$3-G6818,0)</f>
        <v/>
      </c>
      <c r="S6818">
        <f>IF(R6818&lt;=15,"Até 15",IF(R6818&lt;=30,"Entre 15 e 30",IF(R6818&lt;=60,"Entre 30 e 60",IF(R6818&lt;=90,"Entre 60 e 90",IF(R6818&lt;=120,"Entre 90 e 120",IF(R6818&lt;=150,"Entre 120 e 150",IF(R6818&lt;=180,"Entre 150 e 180","Superior a 180")))))))</f>
        <v/>
      </c>
    </row>
    <row r="6819">
      <c r="A6819" t="inlineStr">
        <is>
          <t>Q03L06</t>
        </is>
      </c>
      <c r="B6819" t="inlineStr">
        <is>
          <t>MARCEL NOGUEIRA MAGALHÃES</t>
        </is>
      </c>
      <c r="C6819" t="n">
        <v>1</v>
      </c>
      <c r="D6819" t="inlineStr">
        <is>
          <t>IPCA</t>
        </is>
      </c>
      <c r="E6819" t="n">
        <v>0</v>
      </c>
      <c r="F6819" t="inlineStr">
        <is>
          <t>MENSAL</t>
        </is>
      </c>
      <c r="G6819" t="n">
        <v>45910</v>
      </c>
      <c r="H6819" t="n">
        <v>45910</v>
      </c>
      <c r="I6819" t="n">
        <v>20</v>
      </c>
      <c r="J6819" t="inlineStr">
        <is>
          <t>CARTEIRA</t>
        </is>
      </c>
      <c r="K6819" t="inlineStr">
        <is>
          <t>CONTRATO</t>
        </is>
      </c>
      <c r="L6819" t="n">
        <v>1301.821236</v>
      </c>
      <c r="M6819" t="inlineStr">
        <is>
          <t>Terra Luz Residencial</t>
        </is>
      </c>
      <c r="N6819" s="142">
        <f>DATE(YEAR(G6819),MONTH(G6819),1)</f>
        <v/>
      </c>
      <c r="O6819" s="132">
        <f>IF(G6819&gt;$K$3,"Futuro","Atraso")</f>
        <v/>
      </c>
      <c r="P6819">
        <f>12*(YEAR(G6819)-YEAR($K$3))+(MONTH(G6819)-MONTH($K$3))</f>
        <v/>
      </c>
      <c r="Q6819" s="366">
        <f>IF(M6819="IBIRAPITANGA FASE 3",IF(O6819="Atraso",L6819,L6819/(1+$I$2)^P6819),IF(O6819="Atraso",L6819,L6819/(1+$I$1)^P6819))</f>
        <v/>
      </c>
      <c r="R6819">
        <f>IF(O6819="Atraso",$K$3-G6819,0)</f>
        <v/>
      </c>
      <c r="S6819">
        <f>IF(R6819&lt;=15,"Até 15",IF(R6819&lt;=30,"Entre 15 e 30",IF(R6819&lt;=60,"Entre 30 e 60",IF(R6819&lt;=90,"Entre 60 e 90",IF(R6819&lt;=120,"Entre 90 e 120",IF(R6819&lt;=150,"Entre 120 e 150",IF(R6819&lt;=180,"Entre 150 e 180","Superior a 180")))))))</f>
        <v/>
      </c>
    </row>
    <row r="6820">
      <c r="A6820" t="inlineStr">
        <is>
          <t>Q03L06</t>
        </is>
      </c>
      <c r="B6820" t="inlineStr">
        <is>
          <t>MARCEL NOGUEIRA MAGALHÃES</t>
        </is>
      </c>
      <c r="C6820" t="n">
        <v>1</v>
      </c>
      <c r="D6820" t="inlineStr">
        <is>
          <t>IPCA</t>
        </is>
      </c>
      <c r="E6820" t="n">
        <v>0</v>
      </c>
      <c r="F6820" t="inlineStr">
        <is>
          <t>MENSAL</t>
        </is>
      </c>
      <c r="G6820" t="n">
        <v>45940</v>
      </c>
      <c r="H6820" t="n">
        <v>45940</v>
      </c>
      <c r="I6820" t="n">
        <v>21</v>
      </c>
      <c r="J6820" t="inlineStr">
        <is>
          <t>CARTEIRA</t>
        </is>
      </c>
      <c r="K6820" t="inlineStr">
        <is>
          <t>CONTRATO</t>
        </is>
      </c>
      <c r="L6820" t="n">
        <v>1301.821236</v>
      </c>
      <c r="M6820" t="inlineStr">
        <is>
          <t>Terra Luz Residencial</t>
        </is>
      </c>
      <c r="N6820" s="142">
        <f>DATE(YEAR(G6820),MONTH(G6820),1)</f>
        <v/>
      </c>
      <c r="O6820" s="132">
        <f>IF(G6820&gt;$K$3,"Futuro","Atraso")</f>
        <v/>
      </c>
      <c r="P6820">
        <f>12*(YEAR(G6820)-YEAR($K$3))+(MONTH(G6820)-MONTH($K$3))</f>
        <v/>
      </c>
      <c r="Q6820" s="366">
        <f>IF(M6820="IBIRAPITANGA FASE 3",IF(O6820="Atraso",L6820,L6820/(1+$I$2)^P6820),IF(O6820="Atraso",L6820,L6820/(1+$I$1)^P6820))</f>
        <v/>
      </c>
      <c r="R6820">
        <f>IF(O6820="Atraso",$K$3-G6820,0)</f>
        <v/>
      </c>
      <c r="S6820">
        <f>IF(R6820&lt;=15,"Até 15",IF(R6820&lt;=30,"Entre 15 e 30",IF(R6820&lt;=60,"Entre 30 e 60",IF(R6820&lt;=90,"Entre 60 e 90",IF(R6820&lt;=120,"Entre 90 e 120",IF(R6820&lt;=150,"Entre 120 e 150",IF(R6820&lt;=180,"Entre 150 e 180","Superior a 180")))))))</f>
        <v/>
      </c>
    </row>
    <row r="6821">
      <c r="A6821" t="inlineStr">
        <is>
          <t>Q03L06</t>
        </is>
      </c>
      <c r="B6821" t="inlineStr">
        <is>
          <t>MARCEL NOGUEIRA MAGALHÃES</t>
        </is>
      </c>
      <c r="C6821" t="n">
        <v>1</v>
      </c>
      <c r="D6821" t="inlineStr">
        <is>
          <t>IPCA</t>
        </is>
      </c>
      <c r="E6821" t="n">
        <v>0</v>
      </c>
      <c r="F6821" t="inlineStr">
        <is>
          <t>MENSAL</t>
        </is>
      </c>
      <c r="G6821" t="n">
        <v>45971</v>
      </c>
      <c r="H6821" t="n">
        <v>45971</v>
      </c>
      <c r="I6821" t="n">
        <v>22</v>
      </c>
      <c r="J6821" t="inlineStr">
        <is>
          <t>CARTEIRA</t>
        </is>
      </c>
      <c r="K6821" t="inlineStr">
        <is>
          <t>CONTRATO</t>
        </is>
      </c>
      <c r="L6821" t="n">
        <v>1301.821236</v>
      </c>
      <c r="M6821" t="inlineStr">
        <is>
          <t>Terra Luz Residencial</t>
        </is>
      </c>
      <c r="N6821" s="142">
        <f>DATE(YEAR(G6821),MONTH(G6821),1)</f>
        <v/>
      </c>
      <c r="O6821" s="132">
        <f>IF(G6821&gt;$K$3,"Futuro","Atraso")</f>
        <v/>
      </c>
      <c r="P6821">
        <f>12*(YEAR(G6821)-YEAR($K$3))+(MONTH(G6821)-MONTH($K$3))</f>
        <v/>
      </c>
      <c r="Q6821" s="366">
        <f>IF(M6821="IBIRAPITANGA FASE 3",IF(O6821="Atraso",L6821,L6821/(1+$I$2)^P6821),IF(O6821="Atraso",L6821,L6821/(1+$I$1)^P6821))</f>
        <v/>
      </c>
      <c r="R6821">
        <f>IF(O6821="Atraso",$K$3-G6821,0)</f>
        <v/>
      </c>
      <c r="S6821">
        <f>IF(R6821&lt;=15,"Até 15",IF(R6821&lt;=30,"Entre 15 e 30",IF(R6821&lt;=60,"Entre 30 e 60",IF(R6821&lt;=90,"Entre 60 e 90",IF(R6821&lt;=120,"Entre 90 e 120",IF(R6821&lt;=150,"Entre 120 e 150",IF(R6821&lt;=180,"Entre 150 e 180","Superior a 180")))))))</f>
        <v/>
      </c>
    </row>
    <row r="6822">
      <c r="A6822" t="inlineStr">
        <is>
          <t>Q03L06</t>
        </is>
      </c>
      <c r="B6822" t="inlineStr">
        <is>
          <t>MARCEL NOGUEIRA MAGALHÃES</t>
        </is>
      </c>
      <c r="C6822" t="n">
        <v>1</v>
      </c>
      <c r="D6822" t="inlineStr">
        <is>
          <t>IPCA</t>
        </is>
      </c>
      <c r="E6822" t="n">
        <v>0</v>
      </c>
      <c r="F6822" t="inlineStr">
        <is>
          <t>MENSAL</t>
        </is>
      </c>
      <c r="G6822" t="n">
        <v>46001</v>
      </c>
      <c r="H6822" t="n">
        <v>46001</v>
      </c>
      <c r="I6822" t="n">
        <v>23</v>
      </c>
      <c r="J6822" t="inlineStr">
        <is>
          <t>CARTEIRA</t>
        </is>
      </c>
      <c r="K6822" t="inlineStr">
        <is>
          <t>CONTRATO</t>
        </is>
      </c>
      <c r="L6822" t="n">
        <v>1301.821236</v>
      </c>
      <c r="M6822" t="inlineStr">
        <is>
          <t>Terra Luz Residencial</t>
        </is>
      </c>
      <c r="N6822" s="142">
        <f>DATE(YEAR(G6822),MONTH(G6822),1)</f>
        <v/>
      </c>
      <c r="O6822" s="132">
        <f>IF(G6822&gt;$K$3,"Futuro","Atraso")</f>
        <v/>
      </c>
      <c r="P6822">
        <f>12*(YEAR(G6822)-YEAR($K$3))+(MONTH(G6822)-MONTH($K$3))</f>
        <v/>
      </c>
      <c r="Q6822" s="366">
        <f>IF(M6822="IBIRAPITANGA FASE 3",IF(O6822="Atraso",L6822,L6822/(1+$I$2)^P6822),IF(O6822="Atraso",L6822,L6822/(1+$I$1)^P6822))</f>
        <v/>
      </c>
      <c r="R6822">
        <f>IF(O6822="Atraso",$K$3-G6822,0)</f>
        <v/>
      </c>
      <c r="S6822">
        <f>IF(R6822&lt;=15,"Até 15",IF(R6822&lt;=30,"Entre 15 e 30",IF(R6822&lt;=60,"Entre 30 e 60",IF(R6822&lt;=90,"Entre 60 e 90",IF(R6822&lt;=120,"Entre 90 e 120",IF(R6822&lt;=150,"Entre 120 e 150",IF(R6822&lt;=180,"Entre 150 e 180","Superior a 180")))))))</f>
        <v/>
      </c>
    </row>
    <row r="6823">
      <c r="A6823" t="inlineStr">
        <is>
          <t>Q03L06</t>
        </is>
      </c>
      <c r="B6823" t="inlineStr">
        <is>
          <t>MARCEL NOGUEIRA MAGALHÃES</t>
        </is>
      </c>
      <c r="C6823" t="n">
        <v>1</v>
      </c>
      <c r="D6823" t="inlineStr">
        <is>
          <t>IPCA</t>
        </is>
      </c>
      <c r="E6823" t="n">
        <v>0</v>
      </c>
      <c r="F6823" t="inlineStr">
        <is>
          <t>MENSAL</t>
        </is>
      </c>
      <c r="G6823" t="n">
        <v>46032</v>
      </c>
      <c r="H6823" t="n">
        <v>46032</v>
      </c>
      <c r="I6823" t="n">
        <v>24</v>
      </c>
      <c r="J6823" t="inlineStr">
        <is>
          <t>CARTEIRA</t>
        </is>
      </c>
      <c r="K6823" t="inlineStr">
        <is>
          <t>CONTRATO</t>
        </is>
      </c>
      <c r="L6823" t="n">
        <v>1301.821236</v>
      </c>
      <c r="M6823" t="inlineStr">
        <is>
          <t>Terra Luz Residencial</t>
        </is>
      </c>
      <c r="N6823" s="142">
        <f>DATE(YEAR(G6823),MONTH(G6823),1)</f>
        <v/>
      </c>
      <c r="O6823" s="132">
        <f>IF(G6823&gt;$K$3,"Futuro","Atraso")</f>
        <v/>
      </c>
      <c r="P6823">
        <f>12*(YEAR(G6823)-YEAR($K$3))+(MONTH(G6823)-MONTH($K$3))</f>
        <v/>
      </c>
      <c r="Q6823" s="366">
        <f>IF(M6823="IBIRAPITANGA FASE 3",IF(O6823="Atraso",L6823,L6823/(1+$I$2)^P6823),IF(O6823="Atraso",L6823,L6823/(1+$I$1)^P6823))</f>
        <v/>
      </c>
      <c r="R6823">
        <f>IF(O6823="Atraso",$K$3-G6823,0)</f>
        <v/>
      </c>
      <c r="S6823">
        <f>IF(R6823&lt;=15,"Até 15",IF(R6823&lt;=30,"Entre 15 e 30",IF(R6823&lt;=60,"Entre 30 e 60",IF(R6823&lt;=90,"Entre 60 e 90",IF(R6823&lt;=120,"Entre 90 e 120",IF(R6823&lt;=150,"Entre 120 e 150",IF(R6823&lt;=180,"Entre 150 e 180","Superior a 180")))))))</f>
        <v/>
      </c>
    </row>
    <row r="6824">
      <c r="A6824" t="inlineStr">
        <is>
          <t>Q03L06</t>
        </is>
      </c>
      <c r="B6824" t="inlineStr">
        <is>
          <t>MARCEL NOGUEIRA MAGALHÃES</t>
        </is>
      </c>
      <c r="C6824" t="n">
        <v>1</v>
      </c>
      <c r="D6824" t="inlineStr">
        <is>
          <t>IPCA</t>
        </is>
      </c>
      <c r="E6824" t="n">
        <v>0</v>
      </c>
      <c r="F6824" t="inlineStr">
        <is>
          <t>MENSAL</t>
        </is>
      </c>
      <c r="G6824" t="n">
        <v>46063</v>
      </c>
      <c r="H6824" t="n">
        <v>46063</v>
      </c>
      <c r="I6824" t="n">
        <v>25</v>
      </c>
      <c r="J6824" t="inlineStr">
        <is>
          <t>CARTEIRA</t>
        </is>
      </c>
      <c r="K6824" t="inlineStr">
        <is>
          <t>CONTRATO</t>
        </is>
      </c>
      <c r="L6824" t="n">
        <v>1301.821236</v>
      </c>
      <c r="M6824" t="inlineStr">
        <is>
          <t>Terra Luz Residencial</t>
        </is>
      </c>
      <c r="N6824" s="142">
        <f>DATE(YEAR(G6824),MONTH(G6824),1)</f>
        <v/>
      </c>
      <c r="O6824" s="132">
        <f>IF(G6824&gt;$K$3,"Futuro","Atraso")</f>
        <v/>
      </c>
      <c r="P6824">
        <f>12*(YEAR(G6824)-YEAR($K$3))+(MONTH(G6824)-MONTH($K$3))</f>
        <v/>
      </c>
      <c r="Q6824" s="366">
        <f>IF(M6824="IBIRAPITANGA FASE 3",IF(O6824="Atraso",L6824,L6824/(1+$I$2)^P6824),IF(O6824="Atraso",L6824,L6824/(1+$I$1)^P6824))</f>
        <v/>
      </c>
      <c r="R6824">
        <f>IF(O6824="Atraso",$K$3-G6824,0)</f>
        <v/>
      </c>
      <c r="S6824">
        <f>IF(R6824&lt;=15,"Até 15",IF(R6824&lt;=30,"Entre 15 e 30",IF(R6824&lt;=60,"Entre 30 e 60",IF(R6824&lt;=90,"Entre 60 e 90",IF(R6824&lt;=120,"Entre 90 e 120",IF(R6824&lt;=150,"Entre 120 e 150",IF(R6824&lt;=180,"Entre 150 e 180","Superior a 180")))))))</f>
        <v/>
      </c>
    </row>
    <row r="6825">
      <c r="A6825" t="inlineStr">
        <is>
          <t>Q03L06</t>
        </is>
      </c>
      <c r="B6825" t="inlineStr">
        <is>
          <t>MARCEL NOGUEIRA MAGALHÃES</t>
        </is>
      </c>
      <c r="C6825" t="n">
        <v>1</v>
      </c>
      <c r="D6825" t="inlineStr">
        <is>
          <t>IPCA</t>
        </is>
      </c>
      <c r="E6825" t="n">
        <v>0</v>
      </c>
      <c r="F6825" t="inlineStr">
        <is>
          <t>MENSAL</t>
        </is>
      </c>
      <c r="G6825" t="n">
        <v>46091</v>
      </c>
      <c r="H6825" t="n">
        <v>46091</v>
      </c>
      <c r="I6825" t="n">
        <v>26</v>
      </c>
      <c r="J6825" t="inlineStr">
        <is>
          <t>CARTEIRA</t>
        </is>
      </c>
      <c r="K6825" t="inlineStr">
        <is>
          <t>CONTRATO</t>
        </is>
      </c>
      <c r="L6825" t="n">
        <v>1301.821236</v>
      </c>
      <c r="M6825" t="inlineStr">
        <is>
          <t>Terra Luz Residencial</t>
        </is>
      </c>
      <c r="N6825" s="142">
        <f>DATE(YEAR(G6825),MONTH(G6825),1)</f>
        <v/>
      </c>
      <c r="O6825" s="132">
        <f>IF(G6825&gt;$K$3,"Futuro","Atraso")</f>
        <v/>
      </c>
      <c r="P6825">
        <f>12*(YEAR(G6825)-YEAR($K$3))+(MONTH(G6825)-MONTH($K$3))</f>
        <v/>
      </c>
      <c r="Q6825" s="366">
        <f>IF(M6825="IBIRAPITANGA FASE 3",IF(O6825="Atraso",L6825,L6825/(1+$I$2)^P6825),IF(O6825="Atraso",L6825,L6825/(1+$I$1)^P6825))</f>
        <v/>
      </c>
      <c r="R6825">
        <f>IF(O6825="Atraso",$K$3-G6825,0)</f>
        <v/>
      </c>
      <c r="S6825">
        <f>IF(R6825&lt;=15,"Até 15",IF(R6825&lt;=30,"Entre 15 e 30",IF(R6825&lt;=60,"Entre 30 e 60",IF(R6825&lt;=90,"Entre 60 e 90",IF(R6825&lt;=120,"Entre 90 e 120",IF(R6825&lt;=150,"Entre 120 e 150",IF(R6825&lt;=180,"Entre 150 e 180","Superior a 180")))))))</f>
        <v/>
      </c>
    </row>
    <row r="6826">
      <c r="A6826" t="inlineStr">
        <is>
          <t>Q03L06</t>
        </is>
      </c>
      <c r="B6826" t="inlineStr">
        <is>
          <t>MARCEL NOGUEIRA MAGALHÃES</t>
        </is>
      </c>
      <c r="C6826" t="n">
        <v>1</v>
      </c>
      <c r="D6826" t="inlineStr">
        <is>
          <t>IPCA</t>
        </is>
      </c>
      <c r="E6826" t="n">
        <v>0</v>
      </c>
      <c r="F6826" t="inlineStr">
        <is>
          <t>MENSAL</t>
        </is>
      </c>
      <c r="G6826" t="n">
        <v>46122</v>
      </c>
      <c r="H6826" t="n">
        <v>46122</v>
      </c>
      <c r="I6826" t="n">
        <v>27</v>
      </c>
      <c r="J6826" t="inlineStr">
        <is>
          <t>CARTEIRA</t>
        </is>
      </c>
      <c r="K6826" t="inlineStr">
        <is>
          <t>CONTRATO</t>
        </is>
      </c>
      <c r="L6826" t="n">
        <v>1301.821236</v>
      </c>
      <c r="M6826" t="inlineStr">
        <is>
          <t>Terra Luz Residencial</t>
        </is>
      </c>
      <c r="N6826" s="142">
        <f>DATE(YEAR(G6826),MONTH(G6826),1)</f>
        <v/>
      </c>
      <c r="O6826" s="132">
        <f>IF(G6826&gt;$K$3,"Futuro","Atraso")</f>
        <v/>
      </c>
      <c r="P6826">
        <f>12*(YEAR(G6826)-YEAR($K$3))+(MONTH(G6826)-MONTH($K$3))</f>
        <v/>
      </c>
      <c r="Q6826" s="366">
        <f>IF(M6826="IBIRAPITANGA FASE 3",IF(O6826="Atraso",L6826,L6826/(1+$I$2)^P6826),IF(O6826="Atraso",L6826,L6826/(1+$I$1)^P6826))</f>
        <v/>
      </c>
      <c r="R6826">
        <f>IF(O6826="Atraso",$K$3-G6826,0)</f>
        <v/>
      </c>
      <c r="S6826">
        <f>IF(R6826&lt;=15,"Até 15",IF(R6826&lt;=30,"Entre 15 e 30",IF(R6826&lt;=60,"Entre 30 e 60",IF(R6826&lt;=90,"Entre 60 e 90",IF(R6826&lt;=120,"Entre 90 e 120",IF(R6826&lt;=150,"Entre 120 e 150",IF(R6826&lt;=180,"Entre 150 e 180","Superior a 180")))))))</f>
        <v/>
      </c>
    </row>
    <row r="6827">
      <c r="A6827" t="inlineStr">
        <is>
          <t>Q03L06</t>
        </is>
      </c>
      <c r="B6827" t="inlineStr">
        <is>
          <t>MARCEL NOGUEIRA MAGALHÃES</t>
        </is>
      </c>
      <c r="C6827" t="n">
        <v>1</v>
      </c>
      <c r="D6827" t="inlineStr">
        <is>
          <t>IPCA</t>
        </is>
      </c>
      <c r="E6827" t="n">
        <v>0</v>
      </c>
      <c r="F6827" t="inlineStr">
        <is>
          <t>MENSAL</t>
        </is>
      </c>
      <c r="G6827" t="n">
        <v>46152</v>
      </c>
      <c r="H6827" t="n">
        <v>46152</v>
      </c>
      <c r="I6827" t="n">
        <v>28</v>
      </c>
      <c r="J6827" t="inlineStr">
        <is>
          <t>CARTEIRA</t>
        </is>
      </c>
      <c r="K6827" t="inlineStr">
        <is>
          <t>CONTRATO</t>
        </is>
      </c>
      <c r="L6827" t="n">
        <v>1301.821236</v>
      </c>
      <c r="M6827" t="inlineStr">
        <is>
          <t>Terra Luz Residencial</t>
        </is>
      </c>
      <c r="N6827" s="142">
        <f>DATE(YEAR(G6827),MONTH(G6827),1)</f>
        <v/>
      </c>
      <c r="O6827" s="132">
        <f>IF(G6827&gt;$K$3,"Futuro","Atraso")</f>
        <v/>
      </c>
      <c r="P6827">
        <f>12*(YEAR(G6827)-YEAR($K$3))+(MONTH(G6827)-MONTH($K$3))</f>
        <v/>
      </c>
      <c r="Q6827" s="366">
        <f>IF(M6827="IBIRAPITANGA FASE 3",IF(O6827="Atraso",L6827,L6827/(1+$I$2)^P6827),IF(O6827="Atraso",L6827,L6827/(1+$I$1)^P6827))</f>
        <v/>
      </c>
      <c r="R6827">
        <f>IF(O6827="Atraso",$K$3-G6827,0)</f>
        <v/>
      </c>
      <c r="S6827">
        <f>IF(R6827&lt;=15,"Até 15",IF(R6827&lt;=30,"Entre 15 e 30",IF(R6827&lt;=60,"Entre 30 e 60",IF(R6827&lt;=90,"Entre 60 e 90",IF(R6827&lt;=120,"Entre 90 e 120",IF(R6827&lt;=150,"Entre 120 e 150",IF(R6827&lt;=180,"Entre 150 e 180","Superior a 180")))))))</f>
        <v/>
      </c>
    </row>
    <row r="6828">
      <c r="A6828" t="inlineStr">
        <is>
          <t>Q03L06</t>
        </is>
      </c>
      <c r="B6828" t="inlineStr">
        <is>
          <t>MARCEL NOGUEIRA MAGALHÃES</t>
        </is>
      </c>
      <c r="C6828" t="n">
        <v>1</v>
      </c>
      <c r="D6828" t="inlineStr">
        <is>
          <t>IPCA</t>
        </is>
      </c>
      <c r="E6828" t="n">
        <v>0</v>
      </c>
      <c r="F6828" t="inlineStr">
        <is>
          <t>MENSAL</t>
        </is>
      </c>
      <c r="G6828" t="n">
        <v>46183</v>
      </c>
      <c r="H6828" t="n">
        <v>46183</v>
      </c>
      <c r="I6828" t="n">
        <v>29</v>
      </c>
      <c r="J6828" t="inlineStr">
        <is>
          <t>CARTEIRA</t>
        </is>
      </c>
      <c r="K6828" t="inlineStr">
        <is>
          <t>CONTRATO</t>
        </is>
      </c>
      <c r="L6828" t="n">
        <v>1301.821236</v>
      </c>
      <c r="M6828" t="inlineStr">
        <is>
          <t>Terra Luz Residencial</t>
        </is>
      </c>
      <c r="N6828" s="142">
        <f>DATE(YEAR(G6828),MONTH(G6828),1)</f>
        <v/>
      </c>
      <c r="O6828" s="132">
        <f>IF(G6828&gt;$K$3,"Futuro","Atraso")</f>
        <v/>
      </c>
      <c r="P6828">
        <f>12*(YEAR(G6828)-YEAR($K$3))+(MONTH(G6828)-MONTH($K$3))</f>
        <v/>
      </c>
      <c r="Q6828" s="366">
        <f>IF(M6828="IBIRAPITANGA FASE 3",IF(O6828="Atraso",L6828,L6828/(1+$I$2)^P6828),IF(O6828="Atraso",L6828,L6828/(1+$I$1)^P6828))</f>
        <v/>
      </c>
      <c r="R6828">
        <f>IF(O6828="Atraso",$K$3-G6828,0)</f>
        <v/>
      </c>
      <c r="S6828">
        <f>IF(R6828&lt;=15,"Até 15",IF(R6828&lt;=30,"Entre 15 e 30",IF(R6828&lt;=60,"Entre 30 e 60",IF(R6828&lt;=90,"Entre 60 e 90",IF(R6828&lt;=120,"Entre 90 e 120",IF(R6828&lt;=150,"Entre 120 e 150",IF(R6828&lt;=180,"Entre 150 e 180","Superior a 180")))))))</f>
        <v/>
      </c>
    </row>
    <row r="6829">
      <c r="A6829" t="inlineStr">
        <is>
          <t>Q03L06</t>
        </is>
      </c>
      <c r="B6829" t="inlineStr">
        <is>
          <t>MARCEL NOGUEIRA MAGALHÃES</t>
        </is>
      </c>
      <c r="C6829" t="n">
        <v>1</v>
      </c>
      <c r="D6829" t="inlineStr">
        <is>
          <t>IPCA</t>
        </is>
      </c>
      <c r="E6829" t="n">
        <v>0</v>
      </c>
      <c r="F6829" t="inlineStr">
        <is>
          <t>MENSAL</t>
        </is>
      </c>
      <c r="G6829" t="n">
        <v>46213</v>
      </c>
      <c r="H6829" t="n">
        <v>46213</v>
      </c>
      <c r="I6829" t="n">
        <v>30</v>
      </c>
      <c r="J6829" t="inlineStr">
        <is>
          <t>CARTEIRA</t>
        </is>
      </c>
      <c r="K6829" t="inlineStr">
        <is>
          <t>CONTRATO</t>
        </is>
      </c>
      <c r="L6829" t="n">
        <v>1301.821236</v>
      </c>
      <c r="M6829" t="inlineStr">
        <is>
          <t>Terra Luz Residencial</t>
        </is>
      </c>
      <c r="N6829" s="142">
        <f>DATE(YEAR(G6829),MONTH(G6829),1)</f>
        <v/>
      </c>
      <c r="O6829" s="132">
        <f>IF(G6829&gt;$K$3,"Futuro","Atraso")</f>
        <v/>
      </c>
      <c r="P6829">
        <f>12*(YEAR(G6829)-YEAR($K$3))+(MONTH(G6829)-MONTH($K$3))</f>
        <v/>
      </c>
      <c r="Q6829" s="366">
        <f>IF(M6829="IBIRAPITANGA FASE 3",IF(O6829="Atraso",L6829,L6829/(1+$I$2)^P6829),IF(O6829="Atraso",L6829,L6829/(1+$I$1)^P6829))</f>
        <v/>
      </c>
      <c r="R6829">
        <f>IF(O6829="Atraso",$K$3-G6829,0)</f>
        <v/>
      </c>
      <c r="S6829">
        <f>IF(R6829&lt;=15,"Até 15",IF(R6829&lt;=30,"Entre 15 e 30",IF(R6829&lt;=60,"Entre 30 e 60",IF(R6829&lt;=90,"Entre 60 e 90",IF(R6829&lt;=120,"Entre 90 e 120",IF(R6829&lt;=150,"Entre 120 e 150",IF(R6829&lt;=180,"Entre 150 e 180","Superior a 180")))))))</f>
        <v/>
      </c>
    </row>
    <row r="6830">
      <c r="A6830" t="inlineStr">
        <is>
          <t>Q03L06</t>
        </is>
      </c>
      <c r="B6830" t="inlineStr">
        <is>
          <t>MARCEL NOGUEIRA MAGALHÃES</t>
        </is>
      </c>
      <c r="C6830" t="n">
        <v>1</v>
      </c>
      <c r="D6830" t="inlineStr">
        <is>
          <t>IPCA</t>
        </is>
      </c>
      <c r="E6830" t="n">
        <v>0</v>
      </c>
      <c r="F6830" t="inlineStr">
        <is>
          <t>MENSAL</t>
        </is>
      </c>
      <c r="G6830" t="n">
        <v>46244</v>
      </c>
      <c r="H6830" t="n">
        <v>46244</v>
      </c>
      <c r="I6830" t="n">
        <v>31</v>
      </c>
      <c r="J6830" t="inlineStr">
        <is>
          <t>CARTEIRA</t>
        </is>
      </c>
      <c r="K6830" t="inlineStr">
        <is>
          <t>CONTRATO</t>
        </is>
      </c>
      <c r="L6830" t="n">
        <v>1301.821236</v>
      </c>
      <c r="M6830" t="inlineStr">
        <is>
          <t>Terra Luz Residencial</t>
        </is>
      </c>
      <c r="N6830" s="142">
        <f>DATE(YEAR(G6830),MONTH(G6830),1)</f>
        <v/>
      </c>
      <c r="O6830" s="132">
        <f>IF(G6830&gt;$K$3,"Futuro","Atraso")</f>
        <v/>
      </c>
      <c r="P6830">
        <f>12*(YEAR(G6830)-YEAR($K$3))+(MONTH(G6830)-MONTH($K$3))</f>
        <v/>
      </c>
      <c r="Q6830" s="366">
        <f>IF(M6830="IBIRAPITANGA FASE 3",IF(O6830="Atraso",L6830,L6830/(1+$I$2)^P6830),IF(O6830="Atraso",L6830,L6830/(1+$I$1)^P6830))</f>
        <v/>
      </c>
      <c r="R6830">
        <f>IF(O6830="Atraso",$K$3-G6830,0)</f>
        <v/>
      </c>
      <c r="S6830">
        <f>IF(R6830&lt;=15,"Até 15",IF(R6830&lt;=30,"Entre 15 e 30",IF(R6830&lt;=60,"Entre 30 e 60",IF(R6830&lt;=90,"Entre 60 e 90",IF(R6830&lt;=120,"Entre 90 e 120",IF(R6830&lt;=150,"Entre 120 e 150",IF(R6830&lt;=180,"Entre 150 e 180","Superior a 180")))))))</f>
        <v/>
      </c>
    </row>
    <row r="6831">
      <c r="A6831" t="inlineStr">
        <is>
          <t>Q03L06</t>
        </is>
      </c>
      <c r="B6831" t="inlineStr">
        <is>
          <t>MARCEL NOGUEIRA MAGALHÃES</t>
        </is>
      </c>
      <c r="C6831" t="n">
        <v>1</v>
      </c>
      <c r="D6831" t="inlineStr">
        <is>
          <t>IPCA</t>
        </is>
      </c>
      <c r="E6831" t="n">
        <v>0</v>
      </c>
      <c r="F6831" t="inlineStr">
        <is>
          <t>MENSAL</t>
        </is>
      </c>
      <c r="G6831" t="n">
        <v>46275</v>
      </c>
      <c r="H6831" t="n">
        <v>46275</v>
      </c>
      <c r="I6831" t="n">
        <v>32</v>
      </c>
      <c r="J6831" t="inlineStr">
        <is>
          <t>CARTEIRA</t>
        </is>
      </c>
      <c r="K6831" t="inlineStr">
        <is>
          <t>CONTRATO</t>
        </is>
      </c>
      <c r="L6831" t="n">
        <v>1301.821236</v>
      </c>
      <c r="M6831" t="inlineStr">
        <is>
          <t>Terra Luz Residencial</t>
        </is>
      </c>
      <c r="N6831" s="142">
        <f>DATE(YEAR(G6831),MONTH(G6831),1)</f>
        <v/>
      </c>
      <c r="O6831" s="132">
        <f>IF(G6831&gt;$K$3,"Futuro","Atraso")</f>
        <v/>
      </c>
      <c r="P6831">
        <f>12*(YEAR(G6831)-YEAR($K$3))+(MONTH(G6831)-MONTH($K$3))</f>
        <v/>
      </c>
      <c r="Q6831" s="366">
        <f>IF(M6831="IBIRAPITANGA FASE 3",IF(O6831="Atraso",L6831,L6831/(1+$I$2)^P6831),IF(O6831="Atraso",L6831,L6831/(1+$I$1)^P6831))</f>
        <v/>
      </c>
      <c r="R6831">
        <f>IF(O6831="Atraso",$K$3-G6831,0)</f>
        <v/>
      </c>
      <c r="S6831">
        <f>IF(R6831&lt;=15,"Até 15",IF(R6831&lt;=30,"Entre 15 e 30",IF(R6831&lt;=60,"Entre 30 e 60",IF(R6831&lt;=90,"Entre 60 e 90",IF(R6831&lt;=120,"Entre 90 e 120",IF(R6831&lt;=150,"Entre 120 e 150",IF(R6831&lt;=180,"Entre 150 e 180","Superior a 180")))))))</f>
        <v/>
      </c>
    </row>
    <row r="6832">
      <c r="A6832" t="inlineStr">
        <is>
          <t>Q03L06</t>
        </is>
      </c>
      <c r="B6832" t="inlineStr">
        <is>
          <t>MARCEL NOGUEIRA MAGALHÃES</t>
        </is>
      </c>
      <c r="C6832" t="n">
        <v>1</v>
      </c>
      <c r="D6832" t="inlineStr">
        <is>
          <t>IPCA</t>
        </is>
      </c>
      <c r="E6832" t="n">
        <v>0</v>
      </c>
      <c r="F6832" t="inlineStr">
        <is>
          <t>MENSAL</t>
        </is>
      </c>
      <c r="G6832" t="n">
        <v>46305</v>
      </c>
      <c r="H6832" t="n">
        <v>46305</v>
      </c>
      <c r="I6832" t="n">
        <v>33</v>
      </c>
      <c r="J6832" t="inlineStr">
        <is>
          <t>CARTEIRA</t>
        </is>
      </c>
      <c r="K6832" t="inlineStr">
        <is>
          <t>CONTRATO</t>
        </is>
      </c>
      <c r="L6832" t="n">
        <v>1301.821236</v>
      </c>
      <c r="M6832" t="inlineStr">
        <is>
          <t>Terra Luz Residencial</t>
        </is>
      </c>
      <c r="N6832" s="142">
        <f>DATE(YEAR(G6832),MONTH(G6832),1)</f>
        <v/>
      </c>
      <c r="O6832" s="132">
        <f>IF(G6832&gt;$K$3,"Futuro","Atraso")</f>
        <v/>
      </c>
      <c r="P6832">
        <f>12*(YEAR(G6832)-YEAR($K$3))+(MONTH(G6832)-MONTH($K$3))</f>
        <v/>
      </c>
      <c r="Q6832" s="366">
        <f>IF(M6832="IBIRAPITANGA FASE 3",IF(O6832="Atraso",L6832,L6832/(1+$I$2)^P6832),IF(O6832="Atraso",L6832,L6832/(1+$I$1)^P6832))</f>
        <v/>
      </c>
      <c r="R6832">
        <f>IF(O6832="Atraso",$K$3-G6832,0)</f>
        <v/>
      </c>
      <c r="S6832">
        <f>IF(R6832&lt;=15,"Até 15",IF(R6832&lt;=30,"Entre 15 e 30",IF(R6832&lt;=60,"Entre 30 e 60",IF(R6832&lt;=90,"Entre 60 e 90",IF(R6832&lt;=120,"Entre 90 e 120",IF(R6832&lt;=150,"Entre 120 e 150",IF(R6832&lt;=180,"Entre 150 e 180","Superior a 180")))))))</f>
        <v/>
      </c>
    </row>
    <row r="6833">
      <c r="A6833" t="inlineStr">
        <is>
          <t>Q03L06</t>
        </is>
      </c>
      <c r="B6833" t="inlineStr">
        <is>
          <t>MARCEL NOGUEIRA MAGALHÃES</t>
        </is>
      </c>
      <c r="C6833" t="n">
        <v>1</v>
      </c>
      <c r="D6833" t="inlineStr">
        <is>
          <t>IPCA</t>
        </is>
      </c>
      <c r="E6833" t="n">
        <v>0</v>
      </c>
      <c r="F6833" t="inlineStr">
        <is>
          <t>MENSAL</t>
        </is>
      </c>
      <c r="G6833" t="n">
        <v>46336</v>
      </c>
      <c r="H6833" t="n">
        <v>46336</v>
      </c>
      <c r="I6833" t="n">
        <v>34</v>
      </c>
      <c r="J6833" t="inlineStr">
        <is>
          <t>CARTEIRA</t>
        </is>
      </c>
      <c r="K6833" t="inlineStr">
        <is>
          <t>CONTRATO</t>
        </is>
      </c>
      <c r="L6833" t="n">
        <v>1301.821236</v>
      </c>
      <c r="M6833" t="inlineStr">
        <is>
          <t>Terra Luz Residencial</t>
        </is>
      </c>
      <c r="N6833" s="142">
        <f>DATE(YEAR(G6833),MONTH(G6833),1)</f>
        <v/>
      </c>
      <c r="O6833" s="132">
        <f>IF(G6833&gt;$K$3,"Futuro","Atraso")</f>
        <v/>
      </c>
      <c r="P6833">
        <f>12*(YEAR(G6833)-YEAR($K$3))+(MONTH(G6833)-MONTH($K$3))</f>
        <v/>
      </c>
      <c r="Q6833" s="366">
        <f>IF(M6833="IBIRAPITANGA FASE 3",IF(O6833="Atraso",L6833,L6833/(1+$I$2)^P6833),IF(O6833="Atraso",L6833,L6833/(1+$I$1)^P6833))</f>
        <v/>
      </c>
      <c r="R6833">
        <f>IF(O6833="Atraso",$K$3-G6833,0)</f>
        <v/>
      </c>
      <c r="S6833">
        <f>IF(R6833&lt;=15,"Até 15",IF(R6833&lt;=30,"Entre 15 e 30",IF(R6833&lt;=60,"Entre 30 e 60",IF(R6833&lt;=90,"Entre 60 e 90",IF(R6833&lt;=120,"Entre 90 e 120",IF(R6833&lt;=150,"Entre 120 e 150",IF(R6833&lt;=180,"Entre 150 e 180","Superior a 180")))))))</f>
        <v/>
      </c>
    </row>
    <row r="6834">
      <c r="A6834" t="inlineStr">
        <is>
          <t>Q03L06</t>
        </is>
      </c>
      <c r="B6834" t="inlineStr">
        <is>
          <t>MARCEL NOGUEIRA MAGALHÃES</t>
        </is>
      </c>
      <c r="C6834" t="n">
        <v>1</v>
      </c>
      <c r="D6834" t="inlineStr">
        <is>
          <t>IPCA</t>
        </is>
      </c>
      <c r="E6834" t="n">
        <v>0</v>
      </c>
      <c r="F6834" t="inlineStr">
        <is>
          <t>MENSAL</t>
        </is>
      </c>
      <c r="G6834" t="n">
        <v>46366</v>
      </c>
      <c r="H6834" t="n">
        <v>46366</v>
      </c>
      <c r="I6834" t="n">
        <v>35</v>
      </c>
      <c r="J6834" t="inlineStr">
        <is>
          <t>CARTEIRA</t>
        </is>
      </c>
      <c r="K6834" t="inlineStr">
        <is>
          <t>CONTRATO</t>
        </is>
      </c>
      <c r="L6834" t="n">
        <v>1301.821236</v>
      </c>
      <c r="M6834" t="inlineStr">
        <is>
          <t>Terra Luz Residencial</t>
        </is>
      </c>
      <c r="N6834" s="142">
        <f>DATE(YEAR(G6834),MONTH(G6834),1)</f>
        <v/>
      </c>
      <c r="O6834" s="132">
        <f>IF(G6834&gt;$K$3,"Futuro","Atraso")</f>
        <v/>
      </c>
      <c r="P6834">
        <f>12*(YEAR(G6834)-YEAR($K$3))+(MONTH(G6834)-MONTH($K$3))</f>
        <v/>
      </c>
      <c r="Q6834" s="366">
        <f>IF(M6834="IBIRAPITANGA FASE 3",IF(O6834="Atraso",L6834,L6834/(1+$I$2)^P6834),IF(O6834="Atraso",L6834,L6834/(1+$I$1)^P6834))</f>
        <v/>
      </c>
      <c r="R6834">
        <f>IF(O6834="Atraso",$K$3-G6834,0)</f>
        <v/>
      </c>
      <c r="S6834">
        <f>IF(R6834&lt;=15,"Até 15",IF(R6834&lt;=30,"Entre 15 e 30",IF(R6834&lt;=60,"Entre 30 e 60",IF(R6834&lt;=90,"Entre 60 e 90",IF(R6834&lt;=120,"Entre 90 e 120",IF(R6834&lt;=150,"Entre 120 e 150",IF(R6834&lt;=180,"Entre 150 e 180","Superior a 180")))))))</f>
        <v/>
      </c>
    </row>
    <row r="6835">
      <c r="A6835" t="inlineStr">
        <is>
          <t>Q03L06</t>
        </is>
      </c>
      <c r="B6835" t="inlineStr">
        <is>
          <t>MARCEL NOGUEIRA MAGALHÃES</t>
        </is>
      </c>
      <c r="C6835" t="n">
        <v>1</v>
      </c>
      <c r="D6835" t="inlineStr">
        <is>
          <t>IPCA</t>
        </is>
      </c>
      <c r="E6835" t="n">
        <v>0</v>
      </c>
      <c r="F6835" t="inlineStr">
        <is>
          <t>MENSAL</t>
        </is>
      </c>
      <c r="G6835" t="n">
        <v>46397</v>
      </c>
      <c r="H6835" t="n">
        <v>46397</v>
      </c>
      <c r="I6835" t="n">
        <v>36</v>
      </c>
      <c r="J6835" t="inlineStr">
        <is>
          <t>CARTEIRA</t>
        </is>
      </c>
      <c r="K6835" t="inlineStr">
        <is>
          <t>CONTRATO</t>
        </is>
      </c>
      <c r="L6835" t="n">
        <v>1301.821236</v>
      </c>
      <c r="M6835" t="inlineStr">
        <is>
          <t>Terra Luz Residencial</t>
        </is>
      </c>
      <c r="N6835" s="142">
        <f>DATE(YEAR(G6835),MONTH(G6835),1)</f>
        <v/>
      </c>
      <c r="O6835" s="132">
        <f>IF(G6835&gt;$K$3,"Futuro","Atraso")</f>
        <v/>
      </c>
      <c r="P6835">
        <f>12*(YEAR(G6835)-YEAR($K$3))+(MONTH(G6835)-MONTH($K$3))</f>
        <v/>
      </c>
      <c r="Q6835" s="366">
        <f>IF(M6835="IBIRAPITANGA FASE 3",IF(O6835="Atraso",L6835,L6835/(1+$I$2)^P6835),IF(O6835="Atraso",L6835,L6835/(1+$I$1)^P6835))</f>
        <v/>
      </c>
      <c r="R6835">
        <f>IF(O6835="Atraso",$K$3-G6835,0)</f>
        <v/>
      </c>
      <c r="S6835">
        <f>IF(R6835&lt;=15,"Até 15",IF(R6835&lt;=30,"Entre 15 e 30",IF(R6835&lt;=60,"Entre 30 e 60",IF(R6835&lt;=90,"Entre 60 e 90",IF(R6835&lt;=120,"Entre 90 e 120",IF(R6835&lt;=150,"Entre 120 e 150",IF(R6835&lt;=180,"Entre 150 e 180","Superior a 180")))))))</f>
        <v/>
      </c>
    </row>
    <row r="6836">
      <c r="A6836" t="inlineStr">
        <is>
          <t>Q03L06</t>
        </is>
      </c>
      <c r="B6836" t="inlineStr">
        <is>
          <t>MARCEL NOGUEIRA MAGALHÃES</t>
        </is>
      </c>
      <c r="C6836" t="n">
        <v>1</v>
      </c>
      <c r="D6836" t="inlineStr">
        <is>
          <t>IPCA</t>
        </is>
      </c>
      <c r="E6836" t="n">
        <v>0</v>
      </c>
      <c r="F6836" t="inlineStr">
        <is>
          <t>MENSAL</t>
        </is>
      </c>
      <c r="G6836" t="n">
        <v>46428</v>
      </c>
      <c r="H6836" t="n">
        <v>46428</v>
      </c>
      <c r="I6836" t="n">
        <v>37</v>
      </c>
      <c r="J6836" t="inlineStr">
        <is>
          <t>CARTEIRA</t>
        </is>
      </c>
      <c r="K6836" t="inlineStr">
        <is>
          <t>CONTRATO</t>
        </is>
      </c>
      <c r="L6836" t="n">
        <v>1301.821236</v>
      </c>
      <c r="M6836" t="inlineStr">
        <is>
          <t>Terra Luz Residencial</t>
        </is>
      </c>
      <c r="N6836" s="142">
        <f>DATE(YEAR(G6836),MONTH(G6836),1)</f>
        <v/>
      </c>
      <c r="O6836" s="132">
        <f>IF(G6836&gt;$K$3,"Futuro","Atraso")</f>
        <v/>
      </c>
      <c r="P6836">
        <f>12*(YEAR(G6836)-YEAR($K$3))+(MONTH(G6836)-MONTH($K$3))</f>
        <v/>
      </c>
      <c r="Q6836" s="366">
        <f>IF(M6836="IBIRAPITANGA FASE 3",IF(O6836="Atraso",L6836,L6836/(1+$I$2)^P6836),IF(O6836="Atraso",L6836,L6836/(1+$I$1)^P6836))</f>
        <v/>
      </c>
      <c r="R6836">
        <f>IF(O6836="Atraso",$K$3-G6836,0)</f>
        <v/>
      </c>
      <c r="S6836">
        <f>IF(R6836&lt;=15,"Até 15",IF(R6836&lt;=30,"Entre 15 e 30",IF(R6836&lt;=60,"Entre 30 e 60",IF(R6836&lt;=90,"Entre 60 e 90",IF(R6836&lt;=120,"Entre 90 e 120",IF(R6836&lt;=150,"Entre 120 e 150",IF(R6836&lt;=180,"Entre 150 e 180","Superior a 180")))))))</f>
        <v/>
      </c>
    </row>
    <row r="6837">
      <c r="A6837" t="inlineStr">
        <is>
          <t>Q03L06</t>
        </is>
      </c>
      <c r="B6837" t="inlineStr">
        <is>
          <t>MARCEL NOGUEIRA MAGALHÃES</t>
        </is>
      </c>
      <c r="C6837" t="n">
        <v>1</v>
      </c>
      <c r="D6837" t="inlineStr">
        <is>
          <t>IPCA</t>
        </is>
      </c>
      <c r="E6837" t="n">
        <v>0</v>
      </c>
      <c r="F6837" t="inlineStr">
        <is>
          <t>MENSAL</t>
        </is>
      </c>
      <c r="G6837" t="n">
        <v>46456</v>
      </c>
      <c r="H6837" t="n">
        <v>46456</v>
      </c>
      <c r="I6837" t="n">
        <v>38</v>
      </c>
      <c r="J6837" t="inlineStr">
        <is>
          <t>CARTEIRA</t>
        </is>
      </c>
      <c r="K6837" t="inlineStr">
        <is>
          <t>CONTRATO</t>
        </is>
      </c>
      <c r="L6837" t="n">
        <v>1301.821236</v>
      </c>
      <c r="M6837" t="inlineStr">
        <is>
          <t>Terra Luz Residencial</t>
        </is>
      </c>
      <c r="N6837" s="142">
        <f>DATE(YEAR(G6837),MONTH(G6837),1)</f>
        <v/>
      </c>
      <c r="O6837" s="132">
        <f>IF(G6837&gt;$K$3,"Futuro","Atraso")</f>
        <v/>
      </c>
      <c r="P6837">
        <f>12*(YEAR(G6837)-YEAR($K$3))+(MONTH(G6837)-MONTH($K$3))</f>
        <v/>
      </c>
      <c r="Q6837" s="366">
        <f>IF(M6837="IBIRAPITANGA FASE 3",IF(O6837="Atraso",L6837,L6837/(1+$I$2)^P6837),IF(O6837="Atraso",L6837,L6837/(1+$I$1)^P6837))</f>
        <v/>
      </c>
      <c r="R6837">
        <f>IF(O6837="Atraso",$K$3-G6837,0)</f>
        <v/>
      </c>
      <c r="S6837">
        <f>IF(R6837&lt;=15,"Até 15",IF(R6837&lt;=30,"Entre 15 e 30",IF(R6837&lt;=60,"Entre 30 e 60",IF(R6837&lt;=90,"Entre 60 e 90",IF(R6837&lt;=120,"Entre 90 e 120",IF(R6837&lt;=150,"Entre 120 e 150",IF(R6837&lt;=180,"Entre 150 e 180","Superior a 180")))))))</f>
        <v/>
      </c>
    </row>
    <row r="6838">
      <c r="A6838" t="inlineStr">
        <is>
          <t>Q03L06</t>
        </is>
      </c>
      <c r="B6838" t="inlineStr">
        <is>
          <t>MARCEL NOGUEIRA MAGALHÃES</t>
        </is>
      </c>
      <c r="C6838" t="n">
        <v>1</v>
      </c>
      <c r="D6838" t="inlineStr">
        <is>
          <t>IPCA</t>
        </is>
      </c>
      <c r="E6838" t="n">
        <v>0</v>
      </c>
      <c r="F6838" t="inlineStr">
        <is>
          <t>MENSAL</t>
        </is>
      </c>
      <c r="G6838" t="n">
        <v>46487</v>
      </c>
      <c r="H6838" t="n">
        <v>46487</v>
      </c>
      <c r="I6838" t="n">
        <v>39</v>
      </c>
      <c r="J6838" t="inlineStr">
        <is>
          <t>CARTEIRA</t>
        </is>
      </c>
      <c r="K6838" t="inlineStr">
        <is>
          <t>CONTRATO</t>
        </is>
      </c>
      <c r="L6838" t="n">
        <v>1301.821236</v>
      </c>
      <c r="M6838" t="inlineStr">
        <is>
          <t>Terra Luz Residencial</t>
        </is>
      </c>
      <c r="N6838" s="142">
        <f>DATE(YEAR(G6838),MONTH(G6838),1)</f>
        <v/>
      </c>
      <c r="O6838" s="132">
        <f>IF(G6838&gt;$K$3,"Futuro","Atraso")</f>
        <v/>
      </c>
      <c r="P6838">
        <f>12*(YEAR(G6838)-YEAR($K$3))+(MONTH(G6838)-MONTH($K$3))</f>
        <v/>
      </c>
      <c r="Q6838" s="366">
        <f>IF(M6838="IBIRAPITANGA FASE 3",IF(O6838="Atraso",L6838,L6838/(1+$I$2)^P6838),IF(O6838="Atraso",L6838,L6838/(1+$I$1)^P6838))</f>
        <v/>
      </c>
      <c r="R6838">
        <f>IF(O6838="Atraso",$K$3-G6838,0)</f>
        <v/>
      </c>
      <c r="S6838">
        <f>IF(R6838&lt;=15,"Até 15",IF(R6838&lt;=30,"Entre 15 e 30",IF(R6838&lt;=60,"Entre 30 e 60",IF(R6838&lt;=90,"Entre 60 e 90",IF(R6838&lt;=120,"Entre 90 e 120",IF(R6838&lt;=150,"Entre 120 e 150",IF(R6838&lt;=180,"Entre 150 e 180","Superior a 180")))))))</f>
        <v/>
      </c>
    </row>
    <row r="6839">
      <c r="A6839" t="inlineStr">
        <is>
          <t>Q03L06</t>
        </is>
      </c>
      <c r="B6839" t="inlineStr">
        <is>
          <t>MARCEL NOGUEIRA MAGALHÃES</t>
        </is>
      </c>
      <c r="C6839" t="n">
        <v>1</v>
      </c>
      <c r="D6839" t="inlineStr">
        <is>
          <t>IPCA</t>
        </is>
      </c>
      <c r="E6839" t="n">
        <v>0</v>
      </c>
      <c r="F6839" t="inlineStr">
        <is>
          <t>MENSAL</t>
        </is>
      </c>
      <c r="G6839" t="n">
        <v>46517</v>
      </c>
      <c r="H6839" t="n">
        <v>46517</v>
      </c>
      <c r="I6839" t="n">
        <v>40</v>
      </c>
      <c r="J6839" t="inlineStr">
        <is>
          <t>CARTEIRA</t>
        </is>
      </c>
      <c r="K6839" t="inlineStr">
        <is>
          <t>CONTRATO</t>
        </is>
      </c>
      <c r="L6839" t="n">
        <v>1301.821236</v>
      </c>
      <c r="M6839" t="inlineStr">
        <is>
          <t>Terra Luz Residencial</t>
        </is>
      </c>
      <c r="N6839" s="142">
        <f>DATE(YEAR(G6839),MONTH(G6839),1)</f>
        <v/>
      </c>
      <c r="O6839" s="132">
        <f>IF(G6839&gt;$K$3,"Futuro","Atraso")</f>
        <v/>
      </c>
      <c r="P6839">
        <f>12*(YEAR(G6839)-YEAR($K$3))+(MONTH(G6839)-MONTH($K$3))</f>
        <v/>
      </c>
      <c r="Q6839" s="366">
        <f>IF(M6839="IBIRAPITANGA FASE 3",IF(O6839="Atraso",L6839,L6839/(1+$I$2)^P6839),IF(O6839="Atraso",L6839,L6839/(1+$I$1)^P6839))</f>
        <v/>
      </c>
      <c r="R6839">
        <f>IF(O6839="Atraso",$K$3-G6839,0)</f>
        <v/>
      </c>
      <c r="S6839">
        <f>IF(R6839&lt;=15,"Até 15",IF(R6839&lt;=30,"Entre 15 e 30",IF(R6839&lt;=60,"Entre 30 e 60",IF(R6839&lt;=90,"Entre 60 e 90",IF(R6839&lt;=120,"Entre 90 e 120",IF(R6839&lt;=150,"Entre 120 e 150",IF(R6839&lt;=180,"Entre 150 e 180","Superior a 180")))))))</f>
        <v/>
      </c>
    </row>
    <row r="6840">
      <c r="A6840" t="inlineStr">
        <is>
          <t>Q03L06</t>
        </is>
      </c>
      <c r="B6840" t="inlineStr">
        <is>
          <t>MARCEL NOGUEIRA MAGALHÃES</t>
        </is>
      </c>
      <c r="C6840" t="n">
        <v>1</v>
      </c>
      <c r="D6840" t="inlineStr">
        <is>
          <t>IPCA</t>
        </is>
      </c>
      <c r="E6840" t="n">
        <v>0</v>
      </c>
      <c r="F6840" t="inlineStr">
        <is>
          <t>MENSAL</t>
        </is>
      </c>
      <c r="G6840" t="n">
        <v>46548</v>
      </c>
      <c r="H6840" t="n">
        <v>46548</v>
      </c>
      <c r="I6840" t="n">
        <v>41</v>
      </c>
      <c r="J6840" t="inlineStr">
        <is>
          <t>CARTEIRA</t>
        </is>
      </c>
      <c r="K6840" t="inlineStr">
        <is>
          <t>CONTRATO</t>
        </is>
      </c>
      <c r="L6840" t="n">
        <v>1301.821236</v>
      </c>
      <c r="M6840" t="inlineStr">
        <is>
          <t>Terra Luz Residencial</t>
        </is>
      </c>
      <c r="N6840" s="142">
        <f>DATE(YEAR(G6840),MONTH(G6840),1)</f>
        <v/>
      </c>
      <c r="O6840" s="132">
        <f>IF(G6840&gt;$K$3,"Futuro","Atraso")</f>
        <v/>
      </c>
      <c r="P6840">
        <f>12*(YEAR(G6840)-YEAR($K$3))+(MONTH(G6840)-MONTH($K$3))</f>
        <v/>
      </c>
      <c r="Q6840" s="366">
        <f>IF(M6840="IBIRAPITANGA FASE 3",IF(O6840="Atraso",L6840,L6840/(1+$I$2)^P6840),IF(O6840="Atraso",L6840,L6840/(1+$I$1)^P6840))</f>
        <v/>
      </c>
      <c r="R6840">
        <f>IF(O6840="Atraso",$K$3-G6840,0)</f>
        <v/>
      </c>
      <c r="S6840">
        <f>IF(R6840&lt;=15,"Até 15",IF(R6840&lt;=30,"Entre 15 e 30",IF(R6840&lt;=60,"Entre 30 e 60",IF(R6840&lt;=90,"Entre 60 e 90",IF(R6840&lt;=120,"Entre 90 e 120",IF(R6840&lt;=150,"Entre 120 e 150",IF(R6840&lt;=180,"Entre 150 e 180","Superior a 180")))))))</f>
        <v/>
      </c>
    </row>
    <row r="6841">
      <c r="A6841" t="inlineStr">
        <is>
          <t>Q03L06</t>
        </is>
      </c>
      <c r="B6841" t="inlineStr">
        <is>
          <t>MARCEL NOGUEIRA MAGALHÃES</t>
        </is>
      </c>
      <c r="C6841" t="n">
        <v>1</v>
      </c>
      <c r="D6841" t="inlineStr">
        <is>
          <t>IPCA</t>
        </is>
      </c>
      <c r="E6841" t="n">
        <v>0</v>
      </c>
      <c r="F6841" t="inlineStr">
        <is>
          <t>MENSAL</t>
        </is>
      </c>
      <c r="G6841" t="n">
        <v>46578</v>
      </c>
      <c r="H6841" t="n">
        <v>46578</v>
      </c>
      <c r="I6841" t="n">
        <v>42</v>
      </c>
      <c r="J6841" t="inlineStr">
        <is>
          <t>CARTEIRA</t>
        </is>
      </c>
      <c r="K6841" t="inlineStr">
        <is>
          <t>CONTRATO</t>
        </is>
      </c>
      <c r="L6841" t="n">
        <v>1301.821236</v>
      </c>
      <c r="M6841" t="inlineStr">
        <is>
          <t>Terra Luz Residencial</t>
        </is>
      </c>
      <c r="N6841" s="142">
        <f>DATE(YEAR(G6841),MONTH(G6841),1)</f>
        <v/>
      </c>
      <c r="O6841" s="132">
        <f>IF(G6841&gt;$K$3,"Futuro","Atraso")</f>
        <v/>
      </c>
      <c r="P6841">
        <f>12*(YEAR(G6841)-YEAR($K$3))+(MONTH(G6841)-MONTH($K$3))</f>
        <v/>
      </c>
      <c r="Q6841" s="366">
        <f>IF(M6841="IBIRAPITANGA FASE 3",IF(O6841="Atraso",L6841,L6841/(1+$I$2)^P6841),IF(O6841="Atraso",L6841,L6841/(1+$I$1)^P6841))</f>
        <v/>
      </c>
      <c r="R6841">
        <f>IF(O6841="Atraso",$K$3-G6841,0)</f>
        <v/>
      </c>
      <c r="S6841">
        <f>IF(R6841&lt;=15,"Até 15",IF(R6841&lt;=30,"Entre 15 e 30",IF(R6841&lt;=60,"Entre 30 e 60",IF(R6841&lt;=90,"Entre 60 e 90",IF(R6841&lt;=120,"Entre 90 e 120",IF(R6841&lt;=150,"Entre 120 e 150",IF(R6841&lt;=180,"Entre 150 e 180","Superior a 180")))))))</f>
        <v/>
      </c>
    </row>
    <row r="6842">
      <c r="A6842" t="inlineStr">
        <is>
          <t>Q03L06</t>
        </is>
      </c>
      <c r="B6842" t="inlineStr">
        <is>
          <t>MARCEL NOGUEIRA MAGALHÃES</t>
        </is>
      </c>
      <c r="C6842" t="n">
        <v>1</v>
      </c>
      <c r="D6842" t="inlineStr">
        <is>
          <t>IPCA</t>
        </is>
      </c>
      <c r="E6842" t="n">
        <v>0</v>
      </c>
      <c r="F6842" t="inlineStr">
        <is>
          <t>MENSAL</t>
        </is>
      </c>
      <c r="G6842" t="n">
        <v>46609</v>
      </c>
      <c r="H6842" t="n">
        <v>46609</v>
      </c>
      <c r="I6842" t="n">
        <v>43</v>
      </c>
      <c r="J6842" t="inlineStr">
        <is>
          <t>CARTEIRA</t>
        </is>
      </c>
      <c r="K6842" t="inlineStr">
        <is>
          <t>CONTRATO</t>
        </is>
      </c>
      <c r="L6842" t="n">
        <v>1301.821236</v>
      </c>
      <c r="M6842" t="inlineStr">
        <is>
          <t>Terra Luz Residencial</t>
        </is>
      </c>
      <c r="N6842" s="142">
        <f>DATE(YEAR(G6842),MONTH(G6842),1)</f>
        <v/>
      </c>
      <c r="O6842" s="132">
        <f>IF(G6842&gt;$K$3,"Futuro","Atraso")</f>
        <v/>
      </c>
      <c r="P6842">
        <f>12*(YEAR(G6842)-YEAR($K$3))+(MONTH(G6842)-MONTH($K$3))</f>
        <v/>
      </c>
      <c r="Q6842" s="366">
        <f>IF(M6842="IBIRAPITANGA FASE 3",IF(O6842="Atraso",L6842,L6842/(1+$I$2)^P6842),IF(O6842="Atraso",L6842,L6842/(1+$I$1)^P6842))</f>
        <v/>
      </c>
      <c r="R6842">
        <f>IF(O6842="Atraso",$K$3-G6842,0)</f>
        <v/>
      </c>
      <c r="S6842">
        <f>IF(R6842&lt;=15,"Até 15",IF(R6842&lt;=30,"Entre 15 e 30",IF(R6842&lt;=60,"Entre 30 e 60",IF(R6842&lt;=90,"Entre 60 e 90",IF(R6842&lt;=120,"Entre 90 e 120",IF(R6842&lt;=150,"Entre 120 e 150",IF(R6842&lt;=180,"Entre 150 e 180","Superior a 180")))))))</f>
        <v/>
      </c>
    </row>
    <row r="6843">
      <c r="A6843" t="inlineStr">
        <is>
          <t>Q03L07</t>
        </is>
      </c>
      <c r="B6843" t="inlineStr">
        <is>
          <t>CASSIO HANDER NOGUEIRA</t>
        </is>
      </c>
      <c r="C6843" t="n">
        <v>1</v>
      </c>
      <c r="D6843" t="inlineStr">
        <is>
          <t>IPCA</t>
        </is>
      </c>
      <c r="E6843" t="n">
        <v>0</v>
      </c>
      <c r="F6843" t="inlineStr">
        <is>
          <t>MENSAL</t>
        </is>
      </c>
      <c r="G6843" t="n">
        <v>45260</v>
      </c>
      <c r="H6843" t="n">
        <v>45260</v>
      </c>
      <c r="I6843" t="n">
        <v>2</v>
      </c>
      <c r="J6843" t="inlineStr">
        <is>
          <t>CARTEIRA</t>
        </is>
      </c>
      <c r="K6843" t="inlineStr">
        <is>
          <t>CONTRATO</t>
        </is>
      </c>
      <c r="L6843" t="n">
        <v>501.505824</v>
      </c>
      <c r="M6843" t="inlineStr">
        <is>
          <t>Terra Luz Residencial</t>
        </is>
      </c>
      <c r="N6843" s="142">
        <f>DATE(YEAR(G6843),MONTH(G6843),1)</f>
        <v/>
      </c>
      <c r="O6843" s="132">
        <f>IF(G6843&gt;$K$3,"Futuro","Atraso")</f>
        <v/>
      </c>
      <c r="P6843">
        <f>12*(YEAR(G6843)-YEAR($K$3))+(MONTH(G6843)-MONTH($K$3))</f>
        <v/>
      </c>
      <c r="Q6843" s="366">
        <f>IF(M6843="IBIRAPITANGA FASE 3",IF(O6843="Atraso",L6843,L6843/(1+$I$2)^P6843),IF(O6843="Atraso",L6843,L6843/(1+$I$1)^P6843))</f>
        <v/>
      </c>
      <c r="R6843">
        <f>IF(O6843="Atraso",$K$3-G6843,0)</f>
        <v/>
      </c>
      <c r="S6843">
        <f>IF(R6843&lt;=15,"Até 15",IF(R6843&lt;=30,"Entre 15 e 30",IF(R6843&lt;=60,"Entre 30 e 60",IF(R6843&lt;=90,"Entre 60 e 90",IF(R6843&lt;=120,"Entre 90 e 120",IF(R6843&lt;=150,"Entre 120 e 150",IF(R6843&lt;=180,"Entre 150 e 180","Superior a 180")))))))</f>
        <v/>
      </c>
    </row>
    <row r="6844">
      <c r="A6844" t="inlineStr">
        <is>
          <t>Q03L07</t>
        </is>
      </c>
      <c r="B6844" t="inlineStr">
        <is>
          <t>CASSIO HANDER NOGUEIRA</t>
        </is>
      </c>
      <c r="C6844" t="n">
        <v>1</v>
      </c>
      <c r="D6844" t="inlineStr">
        <is>
          <t>IPCA</t>
        </is>
      </c>
      <c r="E6844" t="n">
        <v>0</v>
      </c>
      <c r="F6844" t="inlineStr">
        <is>
          <t>MENSAL</t>
        </is>
      </c>
      <c r="G6844" t="n">
        <v>45290</v>
      </c>
      <c r="H6844" t="n">
        <v>45290</v>
      </c>
      <c r="I6844" t="n">
        <v>3</v>
      </c>
      <c r="J6844" t="inlineStr">
        <is>
          <t>CARTEIRA</t>
        </is>
      </c>
      <c r="K6844" t="inlineStr">
        <is>
          <t>CONTRATO</t>
        </is>
      </c>
      <c r="L6844" t="n">
        <v>501.505824</v>
      </c>
      <c r="M6844" t="inlineStr">
        <is>
          <t>Terra Luz Residencial</t>
        </is>
      </c>
      <c r="N6844" s="142">
        <f>DATE(YEAR(G6844),MONTH(G6844),1)</f>
        <v/>
      </c>
      <c r="O6844" s="132">
        <f>IF(G6844&gt;$K$3,"Futuro","Atraso")</f>
        <v/>
      </c>
      <c r="P6844">
        <f>12*(YEAR(G6844)-YEAR($K$3))+(MONTH(G6844)-MONTH($K$3))</f>
        <v/>
      </c>
      <c r="Q6844" s="366">
        <f>IF(M6844="IBIRAPITANGA FASE 3",IF(O6844="Atraso",L6844,L6844/(1+$I$2)^P6844),IF(O6844="Atraso",L6844,L6844/(1+$I$1)^P6844))</f>
        <v/>
      </c>
      <c r="R6844">
        <f>IF(O6844="Atraso",$K$3-G6844,0)</f>
        <v/>
      </c>
      <c r="S6844">
        <f>IF(R6844&lt;=15,"Até 15",IF(R6844&lt;=30,"Entre 15 e 30",IF(R6844&lt;=60,"Entre 30 e 60",IF(R6844&lt;=90,"Entre 60 e 90",IF(R6844&lt;=120,"Entre 90 e 120",IF(R6844&lt;=150,"Entre 120 e 150",IF(R6844&lt;=180,"Entre 150 e 180","Superior a 180")))))))</f>
        <v/>
      </c>
    </row>
    <row r="6845">
      <c r="A6845" t="inlineStr">
        <is>
          <t>Q03L07</t>
        </is>
      </c>
      <c r="B6845" t="inlineStr">
        <is>
          <t>CASSIO HANDER NOGUEIRA</t>
        </is>
      </c>
      <c r="C6845" t="n">
        <v>1</v>
      </c>
      <c r="D6845" t="inlineStr">
        <is>
          <t>IPCA</t>
        </is>
      </c>
      <c r="E6845" t="n">
        <v>0</v>
      </c>
      <c r="F6845" t="inlineStr">
        <is>
          <t>MENSAL</t>
        </is>
      </c>
      <c r="G6845" t="n">
        <v>45321</v>
      </c>
      <c r="H6845" t="n">
        <v>45321</v>
      </c>
      <c r="I6845" t="n">
        <v>4</v>
      </c>
      <c r="J6845" t="inlineStr">
        <is>
          <t>CARTEIRA</t>
        </is>
      </c>
      <c r="K6845" t="inlineStr">
        <is>
          <t>CONTRATO</t>
        </is>
      </c>
      <c r="L6845" t="n">
        <v>501.505824</v>
      </c>
      <c r="M6845" t="inlineStr">
        <is>
          <t>Terra Luz Residencial</t>
        </is>
      </c>
      <c r="N6845" s="142">
        <f>DATE(YEAR(G6845),MONTH(G6845),1)</f>
        <v/>
      </c>
      <c r="O6845" s="132">
        <f>IF(G6845&gt;$K$3,"Futuro","Atraso")</f>
        <v/>
      </c>
      <c r="P6845">
        <f>12*(YEAR(G6845)-YEAR($K$3))+(MONTH(G6845)-MONTH($K$3))</f>
        <v/>
      </c>
      <c r="Q6845" s="366">
        <f>IF(M6845="IBIRAPITANGA FASE 3",IF(O6845="Atraso",L6845,L6845/(1+$I$2)^P6845),IF(O6845="Atraso",L6845,L6845/(1+$I$1)^P6845))</f>
        <v/>
      </c>
      <c r="R6845">
        <f>IF(O6845="Atraso",$K$3-G6845,0)</f>
        <v/>
      </c>
      <c r="S6845">
        <f>IF(R6845&lt;=15,"Até 15",IF(R6845&lt;=30,"Entre 15 e 30",IF(R6845&lt;=60,"Entre 30 e 60",IF(R6845&lt;=90,"Entre 60 e 90",IF(R6845&lt;=120,"Entre 90 e 120",IF(R6845&lt;=150,"Entre 120 e 150",IF(R6845&lt;=180,"Entre 150 e 180","Superior a 180")))))))</f>
        <v/>
      </c>
    </row>
    <row r="6846">
      <c r="A6846" t="inlineStr">
        <is>
          <t>Q03L07</t>
        </is>
      </c>
      <c r="B6846" t="inlineStr">
        <is>
          <t>CASSIO HANDER NOGUEIRA</t>
        </is>
      </c>
      <c r="C6846" t="n">
        <v>1</v>
      </c>
      <c r="D6846" t="inlineStr">
        <is>
          <t>IPCA</t>
        </is>
      </c>
      <c r="E6846" t="n">
        <v>0</v>
      </c>
      <c r="F6846" t="inlineStr">
        <is>
          <t>MENSAL</t>
        </is>
      </c>
      <c r="G6846" t="n">
        <v>45350</v>
      </c>
      <c r="H6846" t="n">
        <v>45350</v>
      </c>
      <c r="I6846" t="n">
        <v>1</v>
      </c>
      <c r="J6846" t="inlineStr">
        <is>
          <t>CARTEIRA</t>
        </is>
      </c>
      <c r="K6846" t="inlineStr">
        <is>
          <t>CONTRATO</t>
        </is>
      </c>
      <c r="L6846" t="n">
        <v>943.653036</v>
      </c>
      <c r="M6846" t="inlineStr">
        <is>
          <t>Terra Luz Residencial</t>
        </is>
      </c>
      <c r="N6846" s="142">
        <f>DATE(YEAR(G6846),MONTH(G6846),1)</f>
        <v/>
      </c>
      <c r="O6846" s="132">
        <f>IF(G6846&gt;$K$3,"Futuro","Atraso")</f>
        <v/>
      </c>
      <c r="P6846">
        <f>12*(YEAR(G6846)-YEAR($K$3))+(MONTH(G6846)-MONTH($K$3))</f>
        <v/>
      </c>
      <c r="Q6846" s="366">
        <f>IF(M6846="IBIRAPITANGA FASE 3",IF(O6846="Atraso",L6846,L6846/(1+$I$2)^P6846),IF(O6846="Atraso",L6846,L6846/(1+$I$1)^P6846))</f>
        <v/>
      </c>
      <c r="R6846">
        <f>IF(O6846="Atraso",$K$3-G6846,0)</f>
        <v/>
      </c>
      <c r="S6846">
        <f>IF(R6846&lt;=15,"Até 15",IF(R6846&lt;=30,"Entre 15 e 30",IF(R6846&lt;=60,"Entre 30 e 60",IF(R6846&lt;=90,"Entre 60 e 90",IF(R6846&lt;=120,"Entre 90 e 120",IF(R6846&lt;=150,"Entre 120 e 150",IF(R6846&lt;=180,"Entre 150 e 180","Superior a 180")))))))</f>
        <v/>
      </c>
    </row>
    <row r="6847">
      <c r="A6847" t="inlineStr">
        <is>
          <t>Q03L07</t>
        </is>
      </c>
      <c r="B6847" t="inlineStr">
        <is>
          <t>CASSIO HANDER NOGUEIRA</t>
        </is>
      </c>
      <c r="C6847" t="n">
        <v>1</v>
      </c>
      <c r="D6847" t="inlineStr">
        <is>
          <t>IPCA</t>
        </is>
      </c>
      <c r="E6847" t="n">
        <v>0</v>
      </c>
      <c r="F6847" t="inlineStr">
        <is>
          <t>MENSAL</t>
        </is>
      </c>
      <c r="G6847" t="n">
        <v>45379</v>
      </c>
      <c r="H6847" t="n">
        <v>45379</v>
      </c>
      <c r="I6847" t="n">
        <v>2</v>
      </c>
      <c r="J6847" t="inlineStr">
        <is>
          <t>CARTEIRA</t>
        </is>
      </c>
      <c r="K6847" t="inlineStr">
        <is>
          <t>CONTRATO</t>
        </is>
      </c>
      <c r="L6847" t="n">
        <v>943.653036</v>
      </c>
      <c r="M6847" t="inlineStr">
        <is>
          <t>Terra Luz Residencial</t>
        </is>
      </c>
      <c r="N6847" s="142">
        <f>DATE(YEAR(G6847),MONTH(G6847),1)</f>
        <v/>
      </c>
      <c r="O6847" s="132">
        <f>IF(G6847&gt;$K$3,"Futuro","Atraso")</f>
        <v/>
      </c>
      <c r="P6847">
        <f>12*(YEAR(G6847)-YEAR($K$3))+(MONTH(G6847)-MONTH($K$3))</f>
        <v/>
      </c>
      <c r="Q6847" s="366">
        <f>IF(M6847="IBIRAPITANGA FASE 3",IF(O6847="Atraso",L6847,L6847/(1+$I$2)^P6847),IF(O6847="Atraso",L6847,L6847/(1+$I$1)^P6847))</f>
        <v/>
      </c>
      <c r="R6847">
        <f>IF(O6847="Atraso",$K$3-G6847,0)</f>
        <v/>
      </c>
      <c r="S6847">
        <f>IF(R6847&lt;=15,"Até 15",IF(R6847&lt;=30,"Entre 15 e 30",IF(R6847&lt;=60,"Entre 30 e 60",IF(R6847&lt;=90,"Entre 60 e 90",IF(R6847&lt;=120,"Entre 90 e 120",IF(R6847&lt;=150,"Entre 120 e 150",IF(R6847&lt;=180,"Entre 150 e 180","Superior a 180")))))))</f>
        <v/>
      </c>
    </row>
    <row r="6848">
      <c r="A6848" t="inlineStr">
        <is>
          <t>Q03L07</t>
        </is>
      </c>
      <c r="B6848" t="inlineStr">
        <is>
          <t>CASSIO HANDER NOGUEIRA</t>
        </is>
      </c>
      <c r="C6848" t="n">
        <v>1</v>
      </c>
      <c r="D6848" t="inlineStr">
        <is>
          <t>IPCA</t>
        </is>
      </c>
      <c r="E6848" t="n">
        <v>0</v>
      </c>
      <c r="F6848" t="inlineStr">
        <is>
          <t>MENSAL</t>
        </is>
      </c>
      <c r="G6848" t="n">
        <v>45410</v>
      </c>
      <c r="H6848" t="n">
        <v>45410</v>
      </c>
      <c r="I6848" t="n">
        <v>3</v>
      </c>
      <c r="J6848" t="inlineStr">
        <is>
          <t>CARTEIRA</t>
        </is>
      </c>
      <c r="K6848" t="inlineStr">
        <is>
          <t>CONTRATO</t>
        </is>
      </c>
      <c r="L6848" t="n">
        <v>943.653036</v>
      </c>
      <c r="M6848" t="inlineStr">
        <is>
          <t>Terra Luz Residencial</t>
        </is>
      </c>
      <c r="N6848" s="142">
        <f>DATE(YEAR(G6848),MONTH(G6848),1)</f>
        <v/>
      </c>
      <c r="O6848" s="132">
        <f>IF(G6848&gt;$K$3,"Futuro","Atraso")</f>
        <v/>
      </c>
      <c r="P6848">
        <f>12*(YEAR(G6848)-YEAR($K$3))+(MONTH(G6848)-MONTH($K$3))</f>
        <v/>
      </c>
      <c r="Q6848" s="366">
        <f>IF(M6848="IBIRAPITANGA FASE 3",IF(O6848="Atraso",L6848,L6848/(1+$I$2)^P6848),IF(O6848="Atraso",L6848,L6848/(1+$I$1)^P6848))</f>
        <v/>
      </c>
      <c r="R6848">
        <f>IF(O6848="Atraso",$K$3-G6848,0)</f>
        <v/>
      </c>
      <c r="S6848">
        <f>IF(R6848&lt;=15,"Até 15",IF(R6848&lt;=30,"Entre 15 e 30",IF(R6848&lt;=60,"Entre 30 e 60",IF(R6848&lt;=90,"Entre 60 e 90",IF(R6848&lt;=120,"Entre 90 e 120",IF(R6848&lt;=150,"Entre 120 e 150",IF(R6848&lt;=180,"Entre 150 e 180","Superior a 180")))))))</f>
        <v/>
      </c>
    </row>
    <row r="6849">
      <c r="A6849" t="inlineStr">
        <is>
          <t>Q03L07</t>
        </is>
      </c>
      <c r="B6849" t="inlineStr">
        <is>
          <t>CASSIO HANDER NOGUEIRA</t>
        </is>
      </c>
      <c r="C6849" t="n">
        <v>1</v>
      </c>
      <c r="D6849" t="inlineStr">
        <is>
          <t>IPCA</t>
        </is>
      </c>
      <c r="E6849" t="n">
        <v>0</v>
      </c>
      <c r="F6849" t="inlineStr">
        <is>
          <t>MENSAL</t>
        </is>
      </c>
      <c r="G6849" t="n">
        <v>45440</v>
      </c>
      <c r="H6849" t="n">
        <v>45440</v>
      </c>
      <c r="I6849" t="n">
        <v>4</v>
      </c>
      <c r="J6849" t="inlineStr">
        <is>
          <t>CARTEIRA</t>
        </is>
      </c>
      <c r="K6849" t="inlineStr">
        <is>
          <t>CONTRATO</t>
        </is>
      </c>
      <c r="L6849" t="n">
        <v>943.653036</v>
      </c>
      <c r="M6849" t="inlineStr">
        <is>
          <t>Terra Luz Residencial</t>
        </is>
      </c>
      <c r="N6849" s="142">
        <f>DATE(YEAR(G6849),MONTH(G6849),1)</f>
        <v/>
      </c>
      <c r="O6849" s="132">
        <f>IF(G6849&gt;$K$3,"Futuro","Atraso")</f>
        <v/>
      </c>
      <c r="P6849">
        <f>12*(YEAR(G6849)-YEAR($K$3))+(MONTH(G6849)-MONTH($K$3))</f>
        <v/>
      </c>
      <c r="Q6849" s="366">
        <f>IF(M6849="IBIRAPITANGA FASE 3",IF(O6849="Atraso",L6849,L6849/(1+$I$2)^P6849),IF(O6849="Atraso",L6849,L6849/(1+$I$1)^P6849))</f>
        <v/>
      </c>
      <c r="R6849">
        <f>IF(O6849="Atraso",$K$3-G6849,0)</f>
        <v/>
      </c>
      <c r="S6849">
        <f>IF(R6849&lt;=15,"Até 15",IF(R6849&lt;=30,"Entre 15 e 30",IF(R6849&lt;=60,"Entre 30 e 60",IF(R6849&lt;=90,"Entre 60 e 90",IF(R6849&lt;=120,"Entre 90 e 120",IF(R6849&lt;=150,"Entre 120 e 150",IF(R6849&lt;=180,"Entre 150 e 180","Superior a 180")))))))</f>
        <v/>
      </c>
    </row>
    <row r="6850">
      <c r="A6850" t="inlineStr">
        <is>
          <t>Q03L07</t>
        </is>
      </c>
      <c r="B6850" t="inlineStr">
        <is>
          <t>CASSIO HANDER NOGUEIRA</t>
        </is>
      </c>
      <c r="C6850" t="n">
        <v>1</v>
      </c>
      <c r="D6850" t="inlineStr">
        <is>
          <t>IPCA</t>
        </is>
      </c>
      <c r="E6850" t="n">
        <v>0</v>
      </c>
      <c r="F6850" t="inlineStr">
        <is>
          <t>MENSAL</t>
        </is>
      </c>
      <c r="G6850" t="n">
        <v>45471</v>
      </c>
      <c r="H6850" t="n">
        <v>45471</v>
      </c>
      <c r="I6850" t="n">
        <v>5</v>
      </c>
      <c r="J6850" t="inlineStr">
        <is>
          <t>CARTEIRA</t>
        </is>
      </c>
      <c r="K6850" t="inlineStr">
        <is>
          <t>CONTRATO</t>
        </is>
      </c>
      <c r="L6850" t="n">
        <v>943.653036</v>
      </c>
      <c r="M6850" t="inlineStr">
        <is>
          <t>Terra Luz Residencial</t>
        </is>
      </c>
      <c r="N6850" s="142">
        <f>DATE(YEAR(G6850),MONTH(G6850),1)</f>
        <v/>
      </c>
      <c r="O6850" s="132">
        <f>IF(G6850&gt;$K$3,"Futuro","Atraso")</f>
        <v/>
      </c>
      <c r="P6850">
        <f>12*(YEAR(G6850)-YEAR($K$3))+(MONTH(G6850)-MONTH($K$3))</f>
        <v/>
      </c>
      <c r="Q6850" s="366">
        <f>IF(M6850="IBIRAPITANGA FASE 3",IF(O6850="Atraso",L6850,L6850/(1+$I$2)^P6850),IF(O6850="Atraso",L6850,L6850/(1+$I$1)^P6850))</f>
        <v/>
      </c>
      <c r="R6850">
        <f>IF(O6850="Atraso",$K$3-G6850,0)</f>
        <v/>
      </c>
      <c r="S6850">
        <f>IF(R6850&lt;=15,"Até 15",IF(R6850&lt;=30,"Entre 15 e 30",IF(R6850&lt;=60,"Entre 30 e 60",IF(R6850&lt;=90,"Entre 60 e 90",IF(R6850&lt;=120,"Entre 90 e 120",IF(R6850&lt;=150,"Entre 120 e 150",IF(R6850&lt;=180,"Entre 150 e 180","Superior a 180")))))))</f>
        <v/>
      </c>
    </row>
    <row r="6851">
      <c r="A6851" t="inlineStr">
        <is>
          <t>Q03L07</t>
        </is>
      </c>
      <c r="B6851" t="inlineStr">
        <is>
          <t>CASSIO HANDER NOGUEIRA</t>
        </is>
      </c>
      <c r="C6851" t="n">
        <v>1</v>
      </c>
      <c r="D6851" t="inlineStr">
        <is>
          <t>IPCA</t>
        </is>
      </c>
      <c r="E6851" t="n">
        <v>0</v>
      </c>
      <c r="F6851" t="inlineStr">
        <is>
          <t>MENSAL</t>
        </is>
      </c>
      <c r="G6851" t="n">
        <v>45501</v>
      </c>
      <c r="H6851" t="n">
        <v>45501</v>
      </c>
      <c r="I6851" t="n">
        <v>6</v>
      </c>
      <c r="J6851" t="inlineStr">
        <is>
          <t>CARTEIRA</t>
        </is>
      </c>
      <c r="K6851" t="inlineStr">
        <is>
          <t>CONTRATO</t>
        </is>
      </c>
      <c r="L6851" t="n">
        <v>943.653036</v>
      </c>
      <c r="M6851" t="inlineStr">
        <is>
          <t>Terra Luz Residencial</t>
        </is>
      </c>
      <c r="N6851" s="142">
        <f>DATE(YEAR(G6851),MONTH(G6851),1)</f>
        <v/>
      </c>
      <c r="O6851" s="132">
        <f>IF(G6851&gt;$K$3,"Futuro","Atraso")</f>
        <v/>
      </c>
      <c r="P6851">
        <f>12*(YEAR(G6851)-YEAR($K$3))+(MONTH(G6851)-MONTH($K$3))</f>
        <v/>
      </c>
      <c r="Q6851" s="366">
        <f>IF(M6851="IBIRAPITANGA FASE 3",IF(O6851="Atraso",L6851,L6851/(1+$I$2)^P6851),IF(O6851="Atraso",L6851,L6851/(1+$I$1)^P6851))</f>
        <v/>
      </c>
      <c r="R6851">
        <f>IF(O6851="Atraso",$K$3-G6851,0)</f>
        <v/>
      </c>
      <c r="S6851">
        <f>IF(R6851&lt;=15,"Até 15",IF(R6851&lt;=30,"Entre 15 e 30",IF(R6851&lt;=60,"Entre 30 e 60",IF(R6851&lt;=90,"Entre 60 e 90",IF(R6851&lt;=120,"Entre 90 e 120",IF(R6851&lt;=150,"Entre 120 e 150",IF(R6851&lt;=180,"Entre 150 e 180","Superior a 180")))))))</f>
        <v/>
      </c>
    </row>
    <row r="6852">
      <c r="A6852" t="inlineStr">
        <is>
          <t>Q03L07</t>
        </is>
      </c>
      <c r="B6852" t="inlineStr">
        <is>
          <t>CASSIO HANDER NOGUEIRA</t>
        </is>
      </c>
      <c r="C6852" t="n">
        <v>1</v>
      </c>
      <c r="D6852" t="inlineStr">
        <is>
          <t>IPCA</t>
        </is>
      </c>
      <c r="E6852" t="n">
        <v>0</v>
      </c>
      <c r="F6852" t="inlineStr">
        <is>
          <t>MENSAL</t>
        </is>
      </c>
      <c r="G6852" t="n">
        <v>45532</v>
      </c>
      <c r="H6852" t="n">
        <v>45532</v>
      </c>
      <c r="I6852" t="n">
        <v>7</v>
      </c>
      <c r="J6852" t="inlineStr">
        <is>
          <t>CARTEIRA</t>
        </is>
      </c>
      <c r="K6852" t="inlineStr">
        <is>
          <t>CONTRATO</t>
        </is>
      </c>
      <c r="L6852" t="n">
        <v>943.653036</v>
      </c>
      <c r="M6852" t="inlineStr">
        <is>
          <t>Terra Luz Residencial</t>
        </is>
      </c>
      <c r="N6852" s="142">
        <f>DATE(YEAR(G6852),MONTH(G6852),1)</f>
        <v/>
      </c>
      <c r="O6852" s="132">
        <f>IF(G6852&gt;$K$3,"Futuro","Atraso")</f>
        <v/>
      </c>
      <c r="P6852">
        <f>12*(YEAR(G6852)-YEAR($K$3))+(MONTH(G6852)-MONTH($K$3))</f>
        <v/>
      </c>
      <c r="Q6852" s="366">
        <f>IF(M6852="IBIRAPITANGA FASE 3",IF(O6852="Atraso",L6852,L6852/(1+$I$2)^P6852),IF(O6852="Atraso",L6852,L6852/(1+$I$1)^P6852))</f>
        <v/>
      </c>
      <c r="R6852">
        <f>IF(O6852="Atraso",$K$3-G6852,0)</f>
        <v/>
      </c>
      <c r="S6852">
        <f>IF(R6852&lt;=15,"Até 15",IF(R6852&lt;=30,"Entre 15 e 30",IF(R6852&lt;=60,"Entre 30 e 60",IF(R6852&lt;=90,"Entre 60 e 90",IF(R6852&lt;=120,"Entre 90 e 120",IF(R6852&lt;=150,"Entre 120 e 150",IF(R6852&lt;=180,"Entre 150 e 180","Superior a 180")))))))</f>
        <v/>
      </c>
    </row>
    <row r="6853">
      <c r="A6853" t="inlineStr">
        <is>
          <t>Q03L07</t>
        </is>
      </c>
      <c r="B6853" t="inlineStr">
        <is>
          <t>CASSIO HANDER NOGUEIRA</t>
        </is>
      </c>
      <c r="C6853" t="n">
        <v>1</v>
      </c>
      <c r="D6853" t="inlineStr">
        <is>
          <t>IPCA</t>
        </is>
      </c>
      <c r="E6853" t="n">
        <v>0</v>
      </c>
      <c r="F6853" t="inlineStr">
        <is>
          <t>MENSAL</t>
        </is>
      </c>
      <c r="G6853" t="n">
        <v>45534</v>
      </c>
      <c r="H6853" t="n">
        <v>45534</v>
      </c>
      <c r="I6853" t="n">
        <v>1</v>
      </c>
      <c r="J6853" t="inlineStr">
        <is>
          <t>CARTEIRA</t>
        </is>
      </c>
      <c r="K6853" t="inlineStr">
        <is>
          <t>CONTRATO</t>
        </is>
      </c>
      <c r="L6853" t="n">
        <v>3538.695954</v>
      </c>
      <c r="M6853" t="inlineStr">
        <is>
          <t>Terra Luz Residencial</t>
        </is>
      </c>
      <c r="N6853" s="142">
        <f>DATE(YEAR(G6853),MONTH(G6853),1)</f>
        <v/>
      </c>
      <c r="O6853" s="132">
        <f>IF(G6853&gt;$K$3,"Futuro","Atraso")</f>
        <v/>
      </c>
      <c r="P6853">
        <f>12*(YEAR(G6853)-YEAR($K$3))+(MONTH(G6853)-MONTH($K$3))</f>
        <v/>
      </c>
      <c r="Q6853" s="366">
        <f>IF(M6853="IBIRAPITANGA FASE 3",IF(O6853="Atraso",L6853,L6853/(1+$I$2)^P6853),IF(O6853="Atraso",L6853,L6853/(1+$I$1)^P6853))</f>
        <v/>
      </c>
      <c r="R6853">
        <f>IF(O6853="Atraso",$K$3-G6853,0)</f>
        <v/>
      </c>
      <c r="S6853">
        <f>IF(R6853&lt;=15,"Até 15",IF(R6853&lt;=30,"Entre 15 e 30",IF(R6853&lt;=60,"Entre 30 e 60",IF(R6853&lt;=90,"Entre 60 e 90",IF(R6853&lt;=120,"Entre 90 e 120",IF(R6853&lt;=150,"Entre 120 e 150",IF(R6853&lt;=180,"Entre 150 e 180","Superior a 180")))))))</f>
        <v/>
      </c>
    </row>
    <row r="6854">
      <c r="A6854" t="inlineStr">
        <is>
          <t>Q03L07</t>
        </is>
      </c>
      <c r="B6854" t="inlineStr">
        <is>
          <t>CASSIO HANDER NOGUEIRA</t>
        </is>
      </c>
      <c r="C6854" t="n">
        <v>1</v>
      </c>
      <c r="D6854" t="inlineStr">
        <is>
          <t>IPCA</t>
        </is>
      </c>
      <c r="E6854" t="n">
        <v>0</v>
      </c>
      <c r="F6854" t="inlineStr">
        <is>
          <t>MENSAL</t>
        </is>
      </c>
      <c r="G6854" t="n">
        <v>45563</v>
      </c>
      <c r="H6854" t="n">
        <v>45563</v>
      </c>
      <c r="I6854" t="n">
        <v>8</v>
      </c>
      <c r="J6854" t="inlineStr">
        <is>
          <t>CARTEIRA</t>
        </is>
      </c>
      <c r="K6854" t="inlineStr">
        <is>
          <t>CONTRATO</t>
        </is>
      </c>
      <c r="L6854" t="n">
        <v>943.653036</v>
      </c>
      <c r="M6854" t="inlineStr">
        <is>
          <t>Terra Luz Residencial</t>
        </is>
      </c>
      <c r="N6854" s="142">
        <f>DATE(YEAR(G6854),MONTH(G6854),1)</f>
        <v/>
      </c>
      <c r="O6854" s="132">
        <f>IF(G6854&gt;$K$3,"Futuro","Atraso")</f>
        <v/>
      </c>
      <c r="P6854">
        <f>12*(YEAR(G6854)-YEAR($K$3))+(MONTH(G6854)-MONTH($K$3))</f>
        <v/>
      </c>
      <c r="Q6854" s="366">
        <f>IF(M6854="IBIRAPITANGA FASE 3",IF(O6854="Atraso",L6854,L6854/(1+$I$2)^P6854),IF(O6854="Atraso",L6854,L6854/(1+$I$1)^P6854))</f>
        <v/>
      </c>
      <c r="R6854">
        <f>IF(O6854="Atraso",$K$3-G6854,0)</f>
        <v/>
      </c>
      <c r="S6854">
        <f>IF(R6854&lt;=15,"Até 15",IF(R6854&lt;=30,"Entre 15 e 30",IF(R6854&lt;=60,"Entre 30 e 60",IF(R6854&lt;=90,"Entre 60 e 90",IF(R6854&lt;=120,"Entre 90 e 120",IF(R6854&lt;=150,"Entre 120 e 150",IF(R6854&lt;=180,"Entre 150 e 180","Superior a 180")))))))</f>
        <v/>
      </c>
    </row>
    <row r="6855">
      <c r="A6855" t="inlineStr">
        <is>
          <t>Q03L07</t>
        </is>
      </c>
      <c r="B6855" t="inlineStr">
        <is>
          <t>CASSIO HANDER NOGUEIRA</t>
        </is>
      </c>
      <c r="C6855" t="n">
        <v>1</v>
      </c>
      <c r="D6855" t="inlineStr">
        <is>
          <t>IPCA</t>
        </is>
      </c>
      <c r="E6855" t="n">
        <v>0</v>
      </c>
      <c r="F6855" t="inlineStr">
        <is>
          <t>MENSAL</t>
        </is>
      </c>
      <c r="G6855" t="n">
        <v>45593</v>
      </c>
      <c r="H6855" t="n">
        <v>45593</v>
      </c>
      <c r="I6855" t="n">
        <v>9</v>
      </c>
      <c r="J6855" t="inlineStr">
        <is>
          <t>CARTEIRA</t>
        </is>
      </c>
      <c r="K6855" t="inlineStr">
        <is>
          <t>CONTRATO</t>
        </is>
      </c>
      <c r="L6855" t="n">
        <v>943.653036</v>
      </c>
      <c r="M6855" t="inlineStr">
        <is>
          <t>Terra Luz Residencial</t>
        </is>
      </c>
      <c r="N6855" s="142">
        <f>DATE(YEAR(G6855),MONTH(G6855),1)</f>
        <v/>
      </c>
      <c r="O6855" s="132">
        <f>IF(G6855&gt;$K$3,"Futuro","Atraso")</f>
        <v/>
      </c>
      <c r="P6855">
        <f>12*(YEAR(G6855)-YEAR($K$3))+(MONTH(G6855)-MONTH($K$3))</f>
        <v/>
      </c>
      <c r="Q6855" s="366">
        <f>IF(M6855="IBIRAPITANGA FASE 3",IF(O6855="Atraso",L6855,L6855/(1+$I$2)^P6855),IF(O6855="Atraso",L6855,L6855/(1+$I$1)^P6855))</f>
        <v/>
      </c>
      <c r="R6855">
        <f>IF(O6855="Atraso",$K$3-G6855,0)</f>
        <v/>
      </c>
      <c r="S6855">
        <f>IF(R6855&lt;=15,"Até 15",IF(R6855&lt;=30,"Entre 15 e 30",IF(R6855&lt;=60,"Entre 30 e 60",IF(R6855&lt;=90,"Entre 60 e 90",IF(R6855&lt;=120,"Entre 90 e 120",IF(R6855&lt;=150,"Entre 120 e 150",IF(R6855&lt;=180,"Entre 150 e 180","Superior a 180")))))))</f>
        <v/>
      </c>
    </row>
    <row r="6856">
      <c r="A6856" t="inlineStr">
        <is>
          <t>Q03L07</t>
        </is>
      </c>
      <c r="B6856" t="inlineStr">
        <is>
          <t>CASSIO HANDER NOGUEIRA</t>
        </is>
      </c>
      <c r="C6856" t="n">
        <v>1</v>
      </c>
      <c r="D6856" t="inlineStr">
        <is>
          <t>IPCA</t>
        </is>
      </c>
      <c r="E6856" t="n">
        <v>0</v>
      </c>
      <c r="F6856" t="inlineStr">
        <is>
          <t>MENSAL</t>
        </is>
      </c>
      <c r="G6856" t="n">
        <v>45624</v>
      </c>
      <c r="H6856" t="n">
        <v>45624</v>
      </c>
      <c r="I6856" t="n">
        <v>10</v>
      </c>
      <c r="J6856" t="inlineStr">
        <is>
          <t>CARTEIRA</t>
        </is>
      </c>
      <c r="K6856" t="inlineStr">
        <is>
          <t>CONTRATO</t>
        </is>
      </c>
      <c r="L6856" t="n">
        <v>943.653036</v>
      </c>
      <c r="M6856" t="inlineStr">
        <is>
          <t>Terra Luz Residencial</t>
        </is>
      </c>
      <c r="N6856" s="142">
        <f>DATE(YEAR(G6856),MONTH(G6856),1)</f>
        <v/>
      </c>
      <c r="O6856" s="132">
        <f>IF(G6856&gt;$K$3,"Futuro","Atraso")</f>
        <v/>
      </c>
      <c r="P6856">
        <f>12*(YEAR(G6856)-YEAR($K$3))+(MONTH(G6856)-MONTH($K$3))</f>
        <v/>
      </c>
      <c r="Q6856" s="366">
        <f>IF(M6856="IBIRAPITANGA FASE 3",IF(O6856="Atraso",L6856,L6856/(1+$I$2)^P6856),IF(O6856="Atraso",L6856,L6856/(1+$I$1)^P6856))</f>
        <v/>
      </c>
      <c r="R6856">
        <f>IF(O6856="Atraso",$K$3-G6856,0)</f>
        <v/>
      </c>
      <c r="S6856">
        <f>IF(R6856&lt;=15,"Até 15",IF(R6856&lt;=30,"Entre 15 e 30",IF(R6856&lt;=60,"Entre 30 e 60",IF(R6856&lt;=90,"Entre 60 e 90",IF(R6856&lt;=120,"Entre 90 e 120",IF(R6856&lt;=150,"Entre 120 e 150",IF(R6856&lt;=180,"Entre 150 e 180","Superior a 180")))))))</f>
        <v/>
      </c>
    </row>
    <row r="6857">
      <c r="A6857" t="inlineStr">
        <is>
          <t>Q03L07</t>
        </is>
      </c>
      <c r="B6857" t="inlineStr">
        <is>
          <t>CASSIO HANDER NOGUEIRA</t>
        </is>
      </c>
      <c r="C6857" t="n">
        <v>1</v>
      </c>
      <c r="D6857" t="inlineStr">
        <is>
          <t>IPCA</t>
        </is>
      </c>
      <c r="E6857" t="n">
        <v>0</v>
      </c>
      <c r="F6857" t="inlineStr">
        <is>
          <t>MENSAL</t>
        </is>
      </c>
      <c r="G6857" t="n">
        <v>45654</v>
      </c>
      <c r="H6857" t="n">
        <v>45654</v>
      </c>
      <c r="I6857" t="n">
        <v>11</v>
      </c>
      <c r="J6857" t="inlineStr">
        <is>
          <t>CARTEIRA</t>
        </is>
      </c>
      <c r="K6857" t="inlineStr">
        <is>
          <t>CONTRATO</t>
        </is>
      </c>
      <c r="L6857" t="n">
        <v>943.653036</v>
      </c>
      <c r="M6857" t="inlineStr">
        <is>
          <t>Terra Luz Residencial</t>
        </is>
      </c>
      <c r="N6857" s="142">
        <f>DATE(YEAR(G6857),MONTH(G6857),1)</f>
        <v/>
      </c>
      <c r="O6857" s="132">
        <f>IF(G6857&gt;$K$3,"Futuro","Atraso")</f>
        <v/>
      </c>
      <c r="P6857">
        <f>12*(YEAR(G6857)-YEAR($K$3))+(MONTH(G6857)-MONTH($K$3))</f>
        <v/>
      </c>
      <c r="Q6857" s="366">
        <f>IF(M6857="IBIRAPITANGA FASE 3",IF(O6857="Atraso",L6857,L6857/(1+$I$2)^P6857),IF(O6857="Atraso",L6857,L6857/(1+$I$1)^P6857))</f>
        <v/>
      </c>
      <c r="R6857">
        <f>IF(O6857="Atraso",$K$3-G6857,0)</f>
        <v/>
      </c>
      <c r="S6857">
        <f>IF(R6857&lt;=15,"Até 15",IF(R6857&lt;=30,"Entre 15 e 30",IF(R6857&lt;=60,"Entre 30 e 60",IF(R6857&lt;=90,"Entre 60 e 90",IF(R6857&lt;=120,"Entre 90 e 120",IF(R6857&lt;=150,"Entre 120 e 150",IF(R6857&lt;=180,"Entre 150 e 180","Superior a 180")))))))</f>
        <v/>
      </c>
    </row>
    <row r="6858">
      <c r="A6858" t="inlineStr">
        <is>
          <t>Q03L07</t>
        </is>
      </c>
      <c r="B6858" t="inlineStr">
        <is>
          <t>CASSIO HANDER NOGUEIRA</t>
        </is>
      </c>
      <c r="C6858" t="n">
        <v>1</v>
      </c>
      <c r="D6858" t="inlineStr">
        <is>
          <t>IPCA</t>
        </is>
      </c>
      <c r="E6858" t="n">
        <v>0</v>
      </c>
      <c r="F6858" t="inlineStr">
        <is>
          <t>MENSAL</t>
        </is>
      </c>
      <c r="G6858" t="n">
        <v>45685</v>
      </c>
      <c r="H6858" t="n">
        <v>45685</v>
      </c>
      <c r="I6858" t="n">
        <v>12</v>
      </c>
      <c r="J6858" t="inlineStr">
        <is>
          <t>CARTEIRA</t>
        </is>
      </c>
      <c r="K6858" t="inlineStr">
        <is>
          <t>CONTRATO</t>
        </is>
      </c>
      <c r="L6858" t="n">
        <v>943.653036</v>
      </c>
      <c r="M6858" t="inlineStr">
        <is>
          <t>Terra Luz Residencial</t>
        </is>
      </c>
      <c r="N6858" s="142">
        <f>DATE(YEAR(G6858),MONTH(G6858),1)</f>
        <v/>
      </c>
      <c r="O6858" s="132">
        <f>IF(G6858&gt;$K$3,"Futuro","Atraso")</f>
        <v/>
      </c>
      <c r="P6858">
        <f>12*(YEAR(G6858)-YEAR($K$3))+(MONTH(G6858)-MONTH($K$3))</f>
        <v/>
      </c>
      <c r="Q6858" s="366">
        <f>IF(M6858="IBIRAPITANGA FASE 3",IF(O6858="Atraso",L6858,L6858/(1+$I$2)^P6858),IF(O6858="Atraso",L6858,L6858/(1+$I$1)^P6858))</f>
        <v/>
      </c>
      <c r="R6858">
        <f>IF(O6858="Atraso",$K$3-G6858,0)</f>
        <v/>
      </c>
      <c r="S6858">
        <f>IF(R6858&lt;=15,"Até 15",IF(R6858&lt;=30,"Entre 15 e 30",IF(R6858&lt;=60,"Entre 30 e 60",IF(R6858&lt;=90,"Entre 60 e 90",IF(R6858&lt;=120,"Entre 90 e 120",IF(R6858&lt;=150,"Entre 120 e 150",IF(R6858&lt;=180,"Entre 150 e 180","Superior a 180")))))))</f>
        <v/>
      </c>
    </row>
    <row r="6859">
      <c r="A6859" t="inlineStr">
        <is>
          <t>Q03L07</t>
        </is>
      </c>
      <c r="B6859" t="inlineStr">
        <is>
          <t>CASSIO HANDER NOGUEIRA</t>
        </is>
      </c>
      <c r="C6859" t="n">
        <v>1</v>
      </c>
      <c r="D6859" t="inlineStr">
        <is>
          <t>IPCA</t>
        </is>
      </c>
      <c r="E6859" t="n">
        <v>0</v>
      </c>
      <c r="F6859" t="inlineStr">
        <is>
          <t>MENSAL</t>
        </is>
      </c>
      <c r="G6859" t="n">
        <v>45716</v>
      </c>
      <c r="H6859" t="n">
        <v>45716</v>
      </c>
      <c r="I6859" t="n">
        <v>13</v>
      </c>
      <c r="J6859" t="inlineStr">
        <is>
          <t>CARTEIRA</t>
        </is>
      </c>
      <c r="K6859" t="inlineStr">
        <is>
          <t>CONTRATO</t>
        </is>
      </c>
      <c r="L6859" t="n">
        <v>943.653036</v>
      </c>
      <c r="M6859" t="inlineStr">
        <is>
          <t>Terra Luz Residencial</t>
        </is>
      </c>
      <c r="N6859" s="142">
        <f>DATE(YEAR(G6859),MONTH(G6859),1)</f>
        <v/>
      </c>
      <c r="O6859" s="132">
        <f>IF(G6859&gt;$K$3,"Futuro","Atraso")</f>
        <v/>
      </c>
      <c r="P6859">
        <f>12*(YEAR(G6859)-YEAR($K$3))+(MONTH(G6859)-MONTH($K$3))</f>
        <v/>
      </c>
      <c r="Q6859" s="366">
        <f>IF(M6859="IBIRAPITANGA FASE 3",IF(O6859="Atraso",L6859,L6859/(1+$I$2)^P6859),IF(O6859="Atraso",L6859,L6859/(1+$I$1)^P6859))</f>
        <v/>
      </c>
      <c r="R6859">
        <f>IF(O6859="Atraso",$K$3-G6859,0)</f>
        <v/>
      </c>
      <c r="S6859">
        <f>IF(R6859&lt;=15,"Até 15",IF(R6859&lt;=30,"Entre 15 e 30",IF(R6859&lt;=60,"Entre 30 e 60",IF(R6859&lt;=90,"Entre 60 e 90",IF(R6859&lt;=120,"Entre 90 e 120",IF(R6859&lt;=150,"Entre 120 e 150",IF(R6859&lt;=180,"Entre 150 e 180","Superior a 180")))))))</f>
        <v/>
      </c>
    </row>
    <row r="6860">
      <c r="A6860" t="inlineStr">
        <is>
          <t>Q03L07</t>
        </is>
      </c>
      <c r="B6860" t="inlineStr">
        <is>
          <t>CASSIO HANDER NOGUEIRA</t>
        </is>
      </c>
      <c r="C6860" t="n">
        <v>1</v>
      </c>
      <c r="D6860" t="inlineStr">
        <is>
          <t>IPCA</t>
        </is>
      </c>
      <c r="E6860" t="n">
        <v>0</v>
      </c>
      <c r="F6860" t="inlineStr">
        <is>
          <t>MENSAL</t>
        </is>
      </c>
      <c r="G6860" t="n">
        <v>45744</v>
      </c>
      <c r="H6860" t="n">
        <v>45744</v>
      </c>
      <c r="I6860" t="n">
        <v>14</v>
      </c>
      <c r="J6860" t="inlineStr">
        <is>
          <t>CARTEIRA</t>
        </is>
      </c>
      <c r="K6860" t="inlineStr">
        <is>
          <t>CONTRATO</t>
        </is>
      </c>
      <c r="L6860" t="n">
        <v>943.653036</v>
      </c>
      <c r="M6860" t="inlineStr">
        <is>
          <t>Terra Luz Residencial</t>
        </is>
      </c>
      <c r="N6860" s="142">
        <f>DATE(YEAR(G6860),MONTH(G6860),1)</f>
        <v/>
      </c>
      <c r="O6860" s="132">
        <f>IF(G6860&gt;$K$3,"Futuro","Atraso")</f>
        <v/>
      </c>
      <c r="P6860">
        <f>12*(YEAR(G6860)-YEAR($K$3))+(MONTH(G6860)-MONTH($K$3))</f>
        <v/>
      </c>
      <c r="Q6860" s="366">
        <f>IF(M6860="IBIRAPITANGA FASE 3",IF(O6860="Atraso",L6860,L6860/(1+$I$2)^P6860),IF(O6860="Atraso",L6860,L6860/(1+$I$1)^P6860))</f>
        <v/>
      </c>
      <c r="R6860">
        <f>IF(O6860="Atraso",$K$3-G6860,0)</f>
        <v/>
      </c>
      <c r="S6860">
        <f>IF(R6860&lt;=15,"Até 15",IF(R6860&lt;=30,"Entre 15 e 30",IF(R6860&lt;=60,"Entre 30 e 60",IF(R6860&lt;=90,"Entre 60 e 90",IF(R6860&lt;=120,"Entre 90 e 120",IF(R6860&lt;=150,"Entre 120 e 150",IF(R6860&lt;=180,"Entre 150 e 180","Superior a 180")))))))</f>
        <v/>
      </c>
    </row>
    <row r="6861">
      <c r="A6861" t="inlineStr">
        <is>
          <t>Q03L07</t>
        </is>
      </c>
      <c r="B6861" t="inlineStr">
        <is>
          <t>CASSIO HANDER NOGUEIRA</t>
        </is>
      </c>
      <c r="C6861" t="n">
        <v>1</v>
      </c>
      <c r="D6861" t="inlineStr">
        <is>
          <t>IPCA</t>
        </is>
      </c>
      <c r="E6861" t="n">
        <v>0</v>
      </c>
      <c r="F6861" t="inlineStr">
        <is>
          <t>MENSAL</t>
        </is>
      </c>
      <c r="G6861" t="n">
        <v>45775</v>
      </c>
      <c r="H6861" t="n">
        <v>45775</v>
      </c>
      <c r="I6861" t="n">
        <v>15</v>
      </c>
      <c r="J6861" t="inlineStr">
        <is>
          <t>CARTEIRA</t>
        </is>
      </c>
      <c r="K6861" t="inlineStr">
        <is>
          <t>CONTRATO</t>
        </is>
      </c>
      <c r="L6861" t="n">
        <v>943.653036</v>
      </c>
      <c r="M6861" t="inlineStr">
        <is>
          <t>Terra Luz Residencial</t>
        </is>
      </c>
      <c r="N6861" s="142">
        <f>DATE(YEAR(G6861),MONTH(G6861),1)</f>
        <v/>
      </c>
      <c r="O6861" s="132">
        <f>IF(G6861&gt;$K$3,"Futuro","Atraso")</f>
        <v/>
      </c>
      <c r="P6861">
        <f>12*(YEAR(G6861)-YEAR($K$3))+(MONTH(G6861)-MONTH($K$3))</f>
        <v/>
      </c>
      <c r="Q6861" s="366">
        <f>IF(M6861="IBIRAPITANGA FASE 3",IF(O6861="Atraso",L6861,L6861/(1+$I$2)^P6861),IF(O6861="Atraso",L6861,L6861/(1+$I$1)^P6861))</f>
        <v/>
      </c>
      <c r="R6861">
        <f>IF(O6861="Atraso",$K$3-G6861,0)</f>
        <v/>
      </c>
      <c r="S6861">
        <f>IF(R6861&lt;=15,"Até 15",IF(R6861&lt;=30,"Entre 15 e 30",IF(R6861&lt;=60,"Entre 30 e 60",IF(R6861&lt;=90,"Entre 60 e 90",IF(R6861&lt;=120,"Entre 90 e 120",IF(R6861&lt;=150,"Entre 120 e 150",IF(R6861&lt;=180,"Entre 150 e 180","Superior a 180")))))))</f>
        <v/>
      </c>
    </row>
    <row r="6862">
      <c r="A6862" t="inlineStr">
        <is>
          <t>Q03L07</t>
        </is>
      </c>
      <c r="B6862" t="inlineStr">
        <is>
          <t>CASSIO HANDER NOGUEIRA</t>
        </is>
      </c>
      <c r="C6862" t="n">
        <v>1</v>
      </c>
      <c r="D6862" t="inlineStr">
        <is>
          <t>IPCA</t>
        </is>
      </c>
      <c r="E6862" t="n">
        <v>0</v>
      </c>
      <c r="F6862" t="inlineStr">
        <is>
          <t>MENSAL</t>
        </is>
      </c>
      <c r="G6862" t="n">
        <v>45805</v>
      </c>
      <c r="H6862" t="n">
        <v>45805</v>
      </c>
      <c r="I6862" t="n">
        <v>16</v>
      </c>
      <c r="J6862" t="inlineStr">
        <is>
          <t>CARTEIRA</t>
        </is>
      </c>
      <c r="K6862" t="inlineStr">
        <is>
          <t>CONTRATO</t>
        </is>
      </c>
      <c r="L6862" t="n">
        <v>943.653036</v>
      </c>
      <c r="M6862" t="inlineStr">
        <is>
          <t>Terra Luz Residencial</t>
        </is>
      </c>
      <c r="N6862" s="142">
        <f>DATE(YEAR(G6862),MONTH(G6862),1)</f>
        <v/>
      </c>
      <c r="O6862" s="132">
        <f>IF(G6862&gt;$K$3,"Futuro","Atraso")</f>
        <v/>
      </c>
      <c r="P6862">
        <f>12*(YEAR(G6862)-YEAR($K$3))+(MONTH(G6862)-MONTH($K$3))</f>
        <v/>
      </c>
      <c r="Q6862" s="366">
        <f>IF(M6862="IBIRAPITANGA FASE 3",IF(O6862="Atraso",L6862,L6862/(1+$I$2)^P6862),IF(O6862="Atraso",L6862,L6862/(1+$I$1)^P6862))</f>
        <v/>
      </c>
      <c r="R6862">
        <f>IF(O6862="Atraso",$K$3-G6862,0)</f>
        <v/>
      </c>
      <c r="S6862">
        <f>IF(R6862&lt;=15,"Até 15",IF(R6862&lt;=30,"Entre 15 e 30",IF(R6862&lt;=60,"Entre 30 e 60",IF(R6862&lt;=90,"Entre 60 e 90",IF(R6862&lt;=120,"Entre 90 e 120",IF(R6862&lt;=150,"Entre 120 e 150",IF(R6862&lt;=180,"Entre 150 e 180","Superior a 180")))))))</f>
        <v/>
      </c>
    </row>
    <row r="6863">
      <c r="A6863" t="inlineStr">
        <is>
          <t>Q03L07</t>
        </is>
      </c>
      <c r="B6863" t="inlineStr">
        <is>
          <t>CASSIO HANDER NOGUEIRA</t>
        </is>
      </c>
      <c r="C6863" t="n">
        <v>1</v>
      </c>
      <c r="D6863" t="inlineStr">
        <is>
          <t>IPCA</t>
        </is>
      </c>
      <c r="E6863" t="n">
        <v>0</v>
      </c>
      <c r="F6863" t="inlineStr">
        <is>
          <t>MENSAL</t>
        </is>
      </c>
      <c r="G6863" t="n">
        <v>45836</v>
      </c>
      <c r="H6863" t="n">
        <v>45836</v>
      </c>
      <c r="I6863" t="n">
        <v>17</v>
      </c>
      <c r="J6863" t="inlineStr">
        <is>
          <t>CARTEIRA</t>
        </is>
      </c>
      <c r="K6863" t="inlineStr">
        <is>
          <t>CONTRATO</t>
        </is>
      </c>
      <c r="L6863" t="n">
        <v>943.653036</v>
      </c>
      <c r="M6863" t="inlineStr">
        <is>
          <t>Terra Luz Residencial</t>
        </is>
      </c>
      <c r="N6863" s="142">
        <f>DATE(YEAR(G6863),MONTH(G6863),1)</f>
        <v/>
      </c>
      <c r="O6863" s="132">
        <f>IF(G6863&gt;$K$3,"Futuro","Atraso")</f>
        <v/>
      </c>
      <c r="P6863">
        <f>12*(YEAR(G6863)-YEAR($K$3))+(MONTH(G6863)-MONTH($K$3))</f>
        <v/>
      </c>
      <c r="Q6863" s="366">
        <f>IF(M6863="IBIRAPITANGA FASE 3",IF(O6863="Atraso",L6863,L6863/(1+$I$2)^P6863),IF(O6863="Atraso",L6863,L6863/(1+$I$1)^P6863))</f>
        <v/>
      </c>
      <c r="R6863">
        <f>IF(O6863="Atraso",$K$3-G6863,0)</f>
        <v/>
      </c>
      <c r="S6863">
        <f>IF(R6863&lt;=15,"Até 15",IF(R6863&lt;=30,"Entre 15 e 30",IF(R6863&lt;=60,"Entre 30 e 60",IF(R6863&lt;=90,"Entre 60 e 90",IF(R6863&lt;=120,"Entre 90 e 120",IF(R6863&lt;=150,"Entre 120 e 150",IF(R6863&lt;=180,"Entre 150 e 180","Superior a 180")))))))</f>
        <v/>
      </c>
    </row>
    <row r="6864">
      <c r="A6864" t="inlineStr">
        <is>
          <t>Q03L07</t>
        </is>
      </c>
      <c r="B6864" t="inlineStr">
        <is>
          <t>CASSIO HANDER NOGUEIRA</t>
        </is>
      </c>
      <c r="C6864" t="n">
        <v>1</v>
      </c>
      <c r="D6864" t="inlineStr">
        <is>
          <t>IPCA</t>
        </is>
      </c>
      <c r="E6864" t="n">
        <v>0</v>
      </c>
      <c r="F6864" t="inlineStr">
        <is>
          <t>MENSAL</t>
        </is>
      </c>
      <c r="G6864" t="n">
        <v>45866</v>
      </c>
      <c r="H6864" t="n">
        <v>45866</v>
      </c>
      <c r="I6864" t="n">
        <v>18</v>
      </c>
      <c r="J6864" t="inlineStr">
        <is>
          <t>CARTEIRA</t>
        </is>
      </c>
      <c r="K6864" t="inlineStr">
        <is>
          <t>CONTRATO</t>
        </is>
      </c>
      <c r="L6864" t="n">
        <v>943.653036</v>
      </c>
      <c r="M6864" t="inlineStr">
        <is>
          <t>Terra Luz Residencial</t>
        </is>
      </c>
      <c r="N6864" s="142">
        <f>DATE(YEAR(G6864),MONTH(G6864),1)</f>
        <v/>
      </c>
      <c r="O6864" s="132">
        <f>IF(G6864&gt;$K$3,"Futuro","Atraso")</f>
        <v/>
      </c>
      <c r="P6864">
        <f>12*(YEAR(G6864)-YEAR($K$3))+(MONTH(G6864)-MONTH($K$3))</f>
        <v/>
      </c>
      <c r="Q6864" s="366">
        <f>IF(M6864="IBIRAPITANGA FASE 3",IF(O6864="Atraso",L6864,L6864/(1+$I$2)^P6864),IF(O6864="Atraso",L6864,L6864/(1+$I$1)^P6864))</f>
        <v/>
      </c>
      <c r="R6864">
        <f>IF(O6864="Atraso",$K$3-G6864,0)</f>
        <v/>
      </c>
      <c r="S6864">
        <f>IF(R6864&lt;=15,"Até 15",IF(R6864&lt;=30,"Entre 15 e 30",IF(R6864&lt;=60,"Entre 30 e 60",IF(R6864&lt;=90,"Entre 60 e 90",IF(R6864&lt;=120,"Entre 90 e 120",IF(R6864&lt;=150,"Entre 120 e 150",IF(R6864&lt;=180,"Entre 150 e 180","Superior a 180")))))))</f>
        <v/>
      </c>
    </row>
    <row r="6865">
      <c r="A6865" t="inlineStr">
        <is>
          <t>Q03L07</t>
        </is>
      </c>
      <c r="B6865" t="inlineStr">
        <is>
          <t>CASSIO HANDER NOGUEIRA</t>
        </is>
      </c>
      <c r="C6865" t="n">
        <v>1</v>
      </c>
      <c r="D6865" t="inlineStr">
        <is>
          <t>IPCA</t>
        </is>
      </c>
      <c r="E6865" t="n">
        <v>0</v>
      </c>
      <c r="F6865" t="inlineStr">
        <is>
          <t>MENSAL</t>
        </is>
      </c>
      <c r="G6865" t="n">
        <v>45897</v>
      </c>
      <c r="H6865" t="n">
        <v>45897</v>
      </c>
      <c r="I6865" t="n">
        <v>19</v>
      </c>
      <c r="J6865" t="inlineStr">
        <is>
          <t>CARTEIRA</t>
        </is>
      </c>
      <c r="K6865" t="inlineStr">
        <is>
          <t>CONTRATO</t>
        </is>
      </c>
      <c r="L6865" t="n">
        <v>943.653036</v>
      </c>
      <c r="M6865" t="inlineStr">
        <is>
          <t>Terra Luz Residencial</t>
        </is>
      </c>
      <c r="N6865" s="142">
        <f>DATE(YEAR(G6865),MONTH(G6865),1)</f>
        <v/>
      </c>
      <c r="O6865" s="132">
        <f>IF(G6865&gt;$K$3,"Futuro","Atraso")</f>
        <v/>
      </c>
      <c r="P6865">
        <f>12*(YEAR(G6865)-YEAR($K$3))+(MONTH(G6865)-MONTH($K$3))</f>
        <v/>
      </c>
      <c r="Q6865" s="366">
        <f>IF(M6865="IBIRAPITANGA FASE 3",IF(O6865="Atraso",L6865,L6865/(1+$I$2)^P6865),IF(O6865="Atraso",L6865,L6865/(1+$I$1)^P6865))</f>
        <v/>
      </c>
      <c r="R6865">
        <f>IF(O6865="Atraso",$K$3-G6865,0)</f>
        <v/>
      </c>
      <c r="S6865">
        <f>IF(R6865&lt;=15,"Até 15",IF(R6865&lt;=30,"Entre 15 e 30",IF(R6865&lt;=60,"Entre 30 e 60",IF(R6865&lt;=90,"Entre 60 e 90",IF(R6865&lt;=120,"Entre 90 e 120",IF(R6865&lt;=150,"Entre 120 e 150",IF(R6865&lt;=180,"Entre 150 e 180","Superior a 180")))))))</f>
        <v/>
      </c>
    </row>
    <row r="6866">
      <c r="A6866" t="inlineStr">
        <is>
          <t>Q03L07</t>
        </is>
      </c>
      <c r="B6866" t="inlineStr">
        <is>
          <t>CASSIO HANDER NOGUEIRA</t>
        </is>
      </c>
      <c r="C6866" t="n">
        <v>1</v>
      </c>
      <c r="D6866" t="inlineStr">
        <is>
          <t>IPCA</t>
        </is>
      </c>
      <c r="E6866" t="n">
        <v>0</v>
      </c>
      <c r="F6866" t="inlineStr">
        <is>
          <t>MENSAL</t>
        </is>
      </c>
      <c r="G6866" t="n">
        <v>45899</v>
      </c>
      <c r="H6866" t="n">
        <v>45899</v>
      </c>
      <c r="I6866" t="n">
        <v>2</v>
      </c>
      <c r="J6866" t="inlineStr">
        <is>
          <t>CARTEIRA</t>
        </is>
      </c>
      <c r="K6866" t="inlineStr">
        <is>
          <t>CONTRATO</t>
        </is>
      </c>
      <c r="L6866" t="n">
        <v>3538.695954</v>
      </c>
      <c r="M6866" t="inlineStr">
        <is>
          <t>Terra Luz Residencial</t>
        </is>
      </c>
      <c r="N6866" s="142">
        <f>DATE(YEAR(G6866),MONTH(G6866),1)</f>
        <v/>
      </c>
      <c r="O6866" s="132">
        <f>IF(G6866&gt;$K$3,"Futuro","Atraso")</f>
        <v/>
      </c>
      <c r="P6866">
        <f>12*(YEAR(G6866)-YEAR($K$3))+(MONTH(G6866)-MONTH($K$3))</f>
        <v/>
      </c>
      <c r="Q6866" s="366">
        <f>IF(M6866="IBIRAPITANGA FASE 3",IF(O6866="Atraso",L6866,L6866/(1+$I$2)^P6866),IF(O6866="Atraso",L6866,L6866/(1+$I$1)^P6866))</f>
        <v/>
      </c>
      <c r="R6866">
        <f>IF(O6866="Atraso",$K$3-G6866,0)</f>
        <v/>
      </c>
      <c r="S6866">
        <f>IF(R6866&lt;=15,"Até 15",IF(R6866&lt;=30,"Entre 15 e 30",IF(R6866&lt;=60,"Entre 30 e 60",IF(R6866&lt;=90,"Entre 60 e 90",IF(R6866&lt;=120,"Entre 90 e 120",IF(R6866&lt;=150,"Entre 120 e 150",IF(R6866&lt;=180,"Entre 150 e 180","Superior a 180")))))))</f>
        <v/>
      </c>
    </row>
    <row r="6867">
      <c r="A6867" t="inlineStr">
        <is>
          <t>Q03L07</t>
        </is>
      </c>
      <c r="B6867" t="inlineStr">
        <is>
          <t>CASSIO HANDER NOGUEIRA</t>
        </is>
      </c>
      <c r="C6867" t="n">
        <v>1</v>
      </c>
      <c r="D6867" t="inlineStr">
        <is>
          <t>IPCA</t>
        </is>
      </c>
      <c r="E6867" t="n">
        <v>0</v>
      </c>
      <c r="F6867" t="inlineStr">
        <is>
          <t>MENSAL</t>
        </is>
      </c>
      <c r="G6867" t="n">
        <v>45928</v>
      </c>
      <c r="H6867" t="n">
        <v>45928</v>
      </c>
      <c r="I6867" t="n">
        <v>20</v>
      </c>
      <c r="J6867" t="inlineStr">
        <is>
          <t>CARTEIRA</t>
        </is>
      </c>
      <c r="K6867" t="inlineStr">
        <is>
          <t>CONTRATO</t>
        </is>
      </c>
      <c r="L6867" t="n">
        <v>943.653036</v>
      </c>
      <c r="M6867" t="inlineStr">
        <is>
          <t>Terra Luz Residencial</t>
        </is>
      </c>
      <c r="N6867" s="142">
        <f>DATE(YEAR(G6867),MONTH(G6867),1)</f>
        <v/>
      </c>
      <c r="O6867" s="132">
        <f>IF(G6867&gt;$K$3,"Futuro","Atraso")</f>
        <v/>
      </c>
      <c r="P6867">
        <f>12*(YEAR(G6867)-YEAR($K$3))+(MONTH(G6867)-MONTH($K$3))</f>
        <v/>
      </c>
      <c r="Q6867" s="366">
        <f>IF(M6867="IBIRAPITANGA FASE 3",IF(O6867="Atraso",L6867,L6867/(1+$I$2)^P6867),IF(O6867="Atraso",L6867,L6867/(1+$I$1)^P6867))</f>
        <v/>
      </c>
      <c r="R6867">
        <f>IF(O6867="Atraso",$K$3-G6867,0)</f>
        <v/>
      </c>
      <c r="S6867">
        <f>IF(R6867&lt;=15,"Até 15",IF(R6867&lt;=30,"Entre 15 e 30",IF(R6867&lt;=60,"Entre 30 e 60",IF(R6867&lt;=90,"Entre 60 e 90",IF(R6867&lt;=120,"Entre 90 e 120",IF(R6867&lt;=150,"Entre 120 e 150",IF(R6867&lt;=180,"Entre 150 e 180","Superior a 180")))))))</f>
        <v/>
      </c>
    </row>
    <row r="6868">
      <c r="A6868" t="inlineStr">
        <is>
          <t>Q03L07</t>
        </is>
      </c>
      <c r="B6868" t="inlineStr">
        <is>
          <t>CASSIO HANDER NOGUEIRA</t>
        </is>
      </c>
      <c r="C6868" t="n">
        <v>1</v>
      </c>
      <c r="D6868" t="inlineStr">
        <is>
          <t>IPCA</t>
        </is>
      </c>
      <c r="E6868" t="n">
        <v>0</v>
      </c>
      <c r="F6868" t="inlineStr">
        <is>
          <t>MENSAL</t>
        </is>
      </c>
      <c r="G6868" t="n">
        <v>45958</v>
      </c>
      <c r="H6868" t="n">
        <v>45958</v>
      </c>
      <c r="I6868" t="n">
        <v>21</v>
      </c>
      <c r="J6868" t="inlineStr">
        <is>
          <t>CARTEIRA</t>
        </is>
      </c>
      <c r="K6868" t="inlineStr">
        <is>
          <t>CONTRATO</t>
        </is>
      </c>
      <c r="L6868" t="n">
        <v>943.653036</v>
      </c>
      <c r="M6868" t="inlineStr">
        <is>
          <t>Terra Luz Residencial</t>
        </is>
      </c>
      <c r="N6868" s="142">
        <f>DATE(YEAR(G6868),MONTH(G6868),1)</f>
        <v/>
      </c>
      <c r="O6868" s="132">
        <f>IF(G6868&gt;$K$3,"Futuro","Atraso")</f>
        <v/>
      </c>
      <c r="P6868">
        <f>12*(YEAR(G6868)-YEAR($K$3))+(MONTH(G6868)-MONTH($K$3))</f>
        <v/>
      </c>
      <c r="Q6868" s="366">
        <f>IF(M6868="IBIRAPITANGA FASE 3",IF(O6868="Atraso",L6868,L6868/(1+$I$2)^P6868),IF(O6868="Atraso",L6868,L6868/(1+$I$1)^P6868))</f>
        <v/>
      </c>
      <c r="R6868">
        <f>IF(O6868="Atraso",$K$3-G6868,0)</f>
        <v/>
      </c>
      <c r="S6868">
        <f>IF(R6868&lt;=15,"Até 15",IF(R6868&lt;=30,"Entre 15 e 30",IF(R6868&lt;=60,"Entre 30 e 60",IF(R6868&lt;=90,"Entre 60 e 90",IF(R6868&lt;=120,"Entre 90 e 120",IF(R6868&lt;=150,"Entre 120 e 150",IF(R6868&lt;=180,"Entre 150 e 180","Superior a 180")))))))</f>
        <v/>
      </c>
    </row>
    <row r="6869">
      <c r="A6869" t="inlineStr">
        <is>
          <t>Q03L07</t>
        </is>
      </c>
      <c r="B6869" t="inlineStr">
        <is>
          <t>CASSIO HANDER NOGUEIRA</t>
        </is>
      </c>
      <c r="C6869" t="n">
        <v>1</v>
      </c>
      <c r="D6869" t="inlineStr">
        <is>
          <t>IPCA</t>
        </is>
      </c>
      <c r="E6869" t="n">
        <v>0</v>
      </c>
      <c r="F6869" t="inlineStr">
        <is>
          <t>MENSAL</t>
        </is>
      </c>
      <c r="G6869" t="n">
        <v>45989</v>
      </c>
      <c r="H6869" t="n">
        <v>45989</v>
      </c>
      <c r="I6869" t="n">
        <v>22</v>
      </c>
      <c r="J6869" t="inlineStr">
        <is>
          <t>CARTEIRA</t>
        </is>
      </c>
      <c r="K6869" t="inlineStr">
        <is>
          <t>CONTRATO</t>
        </is>
      </c>
      <c r="L6869" t="n">
        <v>943.653036</v>
      </c>
      <c r="M6869" t="inlineStr">
        <is>
          <t>Terra Luz Residencial</t>
        </is>
      </c>
      <c r="N6869" s="142">
        <f>DATE(YEAR(G6869),MONTH(G6869),1)</f>
        <v/>
      </c>
      <c r="O6869" s="132">
        <f>IF(G6869&gt;$K$3,"Futuro","Atraso")</f>
        <v/>
      </c>
      <c r="P6869">
        <f>12*(YEAR(G6869)-YEAR($K$3))+(MONTH(G6869)-MONTH($K$3))</f>
        <v/>
      </c>
      <c r="Q6869" s="366">
        <f>IF(M6869="IBIRAPITANGA FASE 3",IF(O6869="Atraso",L6869,L6869/(1+$I$2)^P6869),IF(O6869="Atraso",L6869,L6869/(1+$I$1)^P6869))</f>
        <v/>
      </c>
      <c r="R6869">
        <f>IF(O6869="Atraso",$K$3-G6869,0)</f>
        <v/>
      </c>
      <c r="S6869">
        <f>IF(R6869&lt;=15,"Até 15",IF(R6869&lt;=30,"Entre 15 e 30",IF(R6869&lt;=60,"Entre 30 e 60",IF(R6869&lt;=90,"Entre 60 e 90",IF(R6869&lt;=120,"Entre 90 e 120",IF(R6869&lt;=150,"Entre 120 e 150",IF(R6869&lt;=180,"Entre 150 e 180","Superior a 180")))))))</f>
        <v/>
      </c>
    </row>
    <row r="6870">
      <c r="A6870" t="inlineStr">
        <is>
          <t>Q03L07</t>
        </is>
      </c>
      <c r="B6870" t="inlineStr">
        <is>
          <t>CASSIO HANDER NOGUEIRA</t>
        </is>
      </c>
      <c r="C6870" t="n">
        <v>1</v>
      </c>
      <c r="D6870" t="inlineStr">
        <is>
          <t>IPCA</t>
        </is>
      </c>
      <c r="E6870" t="n">
        <v>0</v>
      </c>
      <c r="F6870" t="inlineStr">
        <is>
          <t>MENSAL</t>
        </is>
      </c>
      <c r="G6870" t="n">
        <v>46019</v>
      </c>
      <c r="H6870" t="n">
        <v>46019</v>
      </c>
      <c r="I6870" t="n">
        <v>23</v>
      </c>
      <c r="J6870" t="inlineStr">
        <is>
          <t>CARTEIRA</t>
        </is>
      </c>
      <c r="K6870" t="inlineStr">
        <is>
          <t>CONTRATO</t>
        </is>
      </c>
      <c r="L6870" t="n">
        <v>943.653036</v>
      </c>
      <c r="M6870" t="inlineStr">
        <is>
          <t>Terra Luz Residencial</t>
        </is>
      </c>
      <c r="N6870" s="142">
        <f>DATE(YEAR(G6870),MONTH(G6870),1)</f>
        <v/>
      </c>
      <c r="O6870" s="132">
        <f>IF(G6870&gt;$K$3,"Futuro","Atraso")</f>
        <v/>
      </c>
      <c r="P6870">
        <f>12*(YEAR(G6870)-YEAR($K$3))+(MONTH(G6870)-MONTH($K$3))</f>
        <v/>
      </c>
      <c r="Q6870" s="366">
        <f>IF(M6870="IBIRAPITANGA FASE 3",IF(O6870="Atraso",L6870,L6870/(1+$I$2)^P6870),IF(O6870="Atraso",L6870,L6870/(1+$I$1)^P6870))</f>
        <v/>
      </c>
      <c r="R6870">
        <f>IF(O6870="Atraso",$K$3-G6870,0)</f>
        <v/>
      </c>
      <c r="S6870">
        <f>IF(R6870&lt;=15,"Até 15",IF(R6870&lt;=30,"Entre 15 e 30",IF(R6870&lt;=60,"Entre 30 e 60",IF(R6870&lt;=90,"Entre 60 e 90",IF(R6870&lt;=120,"Entre 90 e 120",IF(R6870&lt;=150,"Entre 120 e 150",IF(R6870&lt;=180,"Entre 150 e 180","Superior a 180")))))))</f>
        <v/>
      </c>
    </row>
    <row r="6871">
      <c r="A6871" t="inlineStr">
        <is>
          <t>Q03L07</t>
        </is>
      </c>
      <c r="B6871" t="inlineStr">
        <is>
          <t>CASSIO HANDER NOGUEIRA</t>
        </is>
      </c>
      <c r="C6871" t="n">
        <v>1</v>
      </c>
      <c r="D6871" t="inlineStr">
        <is>
          <t>IPCA</t>
        </is>
      </c>
      <c r="E6871" t="n">
        <v>0</v>
      </c>
      <c r="F6871" t="inlineStr">
        <is>
          <t>MENSAL</t>
        </is>
      </c>
      <c r="G6871" t="n">
        <v>46050</v>
      </c>
      <c r="H6871" t="n">
        <v>46050</v>
      </c>
      <c r="I6871" t="n">
        <v>24</v>
      </c>
      <c r="J6871" t="inlineStr">
        <is>
          <t>CARTEIRA</t>
        </is>
      </c>
      <c r="K6871" t="inlineStr">
        <is>
          <t>CONTRATO</t>
        </is>
      </c>
      <c r="L6871" t="n">
        <v>943.653036</v>
      </c>
      <c r="M6871" t="inlineStr">
        <is>
          <t>Terra Luz Residencial</t>
        </is>
      </c>
      <c r="N6871" s="142">
        <f>DATE(YEAR(G6871),MONTH(G6871),1)</f>
        <v/>
      </c>
      <c r="O6871" s="132">
        <f>IF(G6871&gt;$K$3,"Futuro","Atraso")</f>
        <v/>
      </c>
      <c r="P6871">
        <f>12*(YEAR(G6871)-YEAR($K$3))+(MONTH(G6871)-MONTH($K$3))</f>
        <v/>
      </c>
      <c r="Q6871" s="366">
        <f>IF(M6871="IBIRAPITANGA FASE 3",IF(O6871="Atraso",L6871,L6871/(1+$I$2)^P6871),IF(O6871="Atraso",L6871,L6871/(1+$I$1)^P6871))</f>
        <v/>
      </c>
      <c r="R6871">
        <f>IF(O6871="Atraso",$K$3-G6871,0)</f>
        <v/>
      </c>
      <c r="S6871">
        <f>IF(R6871&lt;=15,"Até 15",IF(R6871&lt;=30,"Entre 15 e 30",IF(R6871&lt;=60,"Entre 30 e 60",IF(R6871&lt;=90,"Entre 60 e 90",IF(R6871&lt;=120,"Entre 90 e 120",IF(R6871&lt;=150,"Entre 120 e 150",IF(R6871&lt;=180,"Entre 150 e 180","Superior a 180")))))))</f>
        <v/>
      </c>
    </row>
    <row r="6872">
      <c r="A6872" t="inlineStr">
        <is>
          <t>Q03L07</t>
        </is>
      </c>
      <c r="B6872" t="inlineStr">
        <is>
          <t>CASSIO HANDER NOGUEIRA</t>
        </is>
      </c>
      <c r="C6872" t="n">
        <v>1</v>
      </c>
      <c r="D6872" t="inlineStr">
        <is>
          <t>IPCA</t>
        </is>
      </c>
      <c r="E6872" t="n">
        <v>0</v>
      </c>
      <c r="F6872" t="inlineStr">
        <is>
          <t>MENSAL</t>
        </is>
      </c>
      <c r="G6872" t="n">
        <v>46081</v>
      </c>
      <c r="H6872" t="n">
        <v>46081</v>
      </c>
      <c r="I6872" t="n">
        <v>25</v>
      </c>
      <c r="J6872" t="inlineStr">
        <is>
          <t>CARTEIRA</t>
        </is>
      </c>
      <c r="K6872" t="inlineStr">
        <is>
          <t>CONTRATO</t>
        </is>
      </c>
      <c r="L6872" t="n">
        <v>943.653036</v>
      </c>
      <c r="M6872" t="inlineStr">
        <is>
          <t>Terra Luz Residencial</t>
        </is>
      </c>
      <c r="N6872" s="142">
        <f>DATE(YEAR(G6872),MONTH(G6872),1)</f>
        <v/>
      </c>
      <c r="O6872" s="132">
        <f>IF(G6872&gt;$K$3,"Futuro","Atraso")</f>
        <v/>
      </c>
      <c r="P6872">
        <f>12*(YEAR(G6872)-YEAR($K$3))+(MONTH(G6872)-MONTH($K$3))</f>
        <v/>
      </c>
      <c r="Q6872" s="366">
        <f>IF(M6872="IBIRAPITANGA FASE 3",IF(O6872="Atraso",L6872,L6872/(1+$I$2)^P6872),IF(O6872="Atraso",L6872,L6872/(1+$I$1)^P6872))</f>
        <v/>
      </c>
      <c r="R6872">
        <f>IF(O6872="Atraso",$K$3-G6872,0)</f>
        <v/>
      </c>
      <c r="S6872">
        <f>IF(R6872&lt;=15,"Até 15",IF(R6872&lt;=30,"Entre 15 e 30",IF(R6872&lt;=60,"Entre 30 e 60",IF(R6872&lt;=90,"Entre 60 e 90",IF(R6872&lt;=120,"Entre 90 e 120",IF(R6872&lt;=150,"Entre 120 e 150",IF(R6872&lt;=180,"Entre 150 e 180","Superior a 180")))))))</f>
        <v/>
      </c>
    </row>
    <row r="6873">
      <c r="A6873" t="inlineStr">
        <is>
          <t>Q03L07</t>
        </is>
      </c>
      <c r="B6873" t="inlineStr">
        <is>
          <t>CASSIO HANDER NOGUEIRA</t>
        </is>
      </c>
      <c r="C6873" t="n">
        <v>1</v>
      </c>
      <c r="D6873" t="inlineStr">
        <is>
          <t>IPCA</t>
        </is>
      </c>
      <c r="E6873" t="n">
        <v>0</v>
      </c>
      <c r="F6873" t="inlineStr">
        <is>
          <t>MENSAL</t>
        </is>
      </c>
      <c r="G6873" t="n">
        <v>46109</v>
      </c>
      <c r="H6873" t="n">
        <v>46109</v>
      </c>
      <c r="I6873" t="n">
        <v>26</v>
      </c>
      <c r="J6873" t="inlineStr">
        <is>
          <t>CARTEIRA</t>
        </is>
      </c>
      <c r="K6873" t="inlineStr">
        <is>
          <t>CONTRATO</t>
        </is>
      </c>
      <c r="L6873" t="n">
        <v>943.653036</v>
      </c>
      <c r="M6873" t="inlineStr">
        <is>
          <t>Terra Luz Residencial</t>
        </is>
      </c>
      <c r="N6873" s="142">
        <f>DATE(YEAR(G6873),MONTH(G6873),1)</f>
        <v/>
      </c>
      <c r="O6873" s="132">
        <f>IF(G6873&gt;$K$3,"Futuro","Atraso")</f>
        <v/>
      </c>
      <c r="P6873">
        <f>12*(YEAR(G6873)-YEAR($K$3))+(MONTH(G6873)-MONTH($K$3))</f>
        <v/>
      </c>
      <c r="Q6873" s="366">
        <f>IF(M6873="IBIRAPITANGA FASE 3",IF(O6873="Atraso",L6873,L6873/(1+$I$2)^P6873),IF(O6873="Atraso",L6873,L6873/(1+$I$1)^P6873))</f>
        <v/>
      </c>
      <c r="R6873">
        <f>IF(O6873="Atraso",$K$3-G6873,0)</f>
        <v/>
      </c>
      <c r="S6873">
        <f>IF(R6873&lt;=15,"Até 15",IF(R6873&lt;=30,"Entre 15 e 30",IF(R6873&lt;=60,"Entre 30 e 60",IF(R6873&lt;=90,"Entre 60 e 90",IF(R6873&lt;=120,"Entre 90 e 120",IF(R6873&lt;=150,"Entre 120 e 150",IF(R6873&lt;=180,"Entre 150 e 180","Superior a 180")))))))</f>
        <v/>
      </c>
    </row>
    <row r="6874">
      <c r="A6874" t="inlineStr">
        <is>
          <t>Q03L07</t>
        </is>
      </c>
      <c r="B6874" t="inlineStr">
        <is>
          <t>CASSIO HANDER NOGUEIRA</t>
        </is>
      </c>
      <c r="C6874" t="n">
        <v>1</v>
      </c>
      <c r="D6874" t="inlineStr">
        <is>
          <t>IPCA</t>
        </is>
      </c>
      <c r="E6874" t="n">
        <v>0</v>
      </c>
      <c r="F6874" t="inlineStr">
        <is>
          <t>MENSAL</t>
        </is>
      </c>
      <c r="G6874" t="n">
        <v>46140</v>
      </c>
      <c r="H6874" t="n">
        <v>46140</v>
      </c>
      <c r="I6874" t="n">
        <v>27</v>
      </c>
      <c r="J6874" t="inlineStr">
        <is>
          <t>CARTEIRA</t>
        </is>
      </c>
      <c r="K6874" t="inlineStr">
        <is>
          <t>CONTRATO</t>
        </is>
      </c>
      <c r="L6874" t="n">
        <v>943.653036</v>
      </c>
      <c r="M6874" t="inlineStr">
        <is>
          <t>Terra Luz Residencial</t>
        </is>
      </c>
      <c r="N6874" s="142">
        <f>DATE(YEAR(G6874),MONTH(G6874),1)</f>
        <v/>
      </c>
      <c r="O6874" s="132">
        <f>IF(G6874&gt;$K$3,"Futuro","Atraso")</f>
        <v/>
      </c>
      <c r="P6874">
        <f>12*(YEAR(G6874)-YEAR($K$3))+(MONTH(G6874)-MONTH($K$3))</f>
        <v/>
      </c>
      <c r="Q6874" s="366">
        <f>IF(M6874="IBIRAPITANGA FASE 3",IF(O6874="Atraso",L6874,L6874/(1+$I$2)^P6874),IF(O6874="Atraso",L6874,L6874/(1+$I$1)^P6874))</f>
        <v/>
      </c>
      <c r="R6874">
        <f>IF(O6874="Atraso",$K$3-G6874,0)</f>
        <v/>
      </c>
      <c r="S6874">
        <f>IF(R6874&lt;=15,"Até 15",IF(R6874&lt;=30,"Entre 15 e 30",IF(R6874&lt;=60,"Entre 30 e 60",IF(R6874&lt;=90,"Entre 60 e 90",IF(R6874&lt;=120,"Entre 90 e 120",IF(R6874&lt;=150,"Entre 120 e 150",IF(R6874&lt;=180,"Entre 150 e 180","Superior a 180")))))))</f>
        <v/>
      </c>
    </row>
    <row r="6875">
      <c r="A6875" t="inlineStr">
        <is>
          <t>Q03L07</t>
        </is>
      </c>
      <c r="B6875" t="inlineStr">
        <is>
          <t>CASSIO HANDER NOGUEIRA</t>
        </is>
      </c>
      <c r="C6875" t="n">
        <v>1</v>
      </c>
      <c r="D6875" t="inlineStr">
        <is>
          <t>IPCA</t>
        </is>
      </c>
      <c r="E6875" t="n">
        <v>0</v>
      </c>
      <c r="F6875" t="inlineStr">
        <is>
          <t>MENSAL</t>
        </is>
      </c>
      <c r="G6875" t="n">
        <v>46170</v>
      </c>
      <c r="H6875" t="n">
        <v>46170</v>
      </c>
      <c r="I6875" t="n">
        <v>28</v>
      </c>
      <c r="J6875" t="inlineStr">
        <is>
          <t>CARTEIRA</t>
        </is>
      </c>
      <c r="K6875" t="inlineStr">
        <is>
          <t>CONTRATO</t>
        </is>
      </c>
      <c r="L6875" t="n">
        <v>943.653036</v>
      </c>
      <c r="M6875" t="inlineStr">
        <is>
          <t>Terra Luz Residencial</t>
        </is>
      </c>
      <c r="N6875" s="142">
        <f>DATE(YEAR(G6875),MONTH(G6875),1)</f>
        <v/>
      </c>
      <c r="O6875" s="132">
        <f>IF(G6875&gt;$K$3,"Futuro","Atraso")</f>
        <v/>
      </c>
      <c r="P6875">
        <f>12*(YEAR(G6875)-YEAR($K$3))+(MONTH(G6875)-MONTH($K$3))</f>
        <v/>
      </c>
      <c r="Q6875" s="366">
        <f>IF(M6875="IBIRAPITANGA FASE 3",IF(O6875="Atraso",L6875,L6875/(1+$I$2)^P6875),IF(O6875="Atraso",L6875,L6875/(1+$I$1)^P6875))</f>
        <v/>
      </c>
      <c r="R6875">
        <f>IF(O6875="Atraso",$K$3-G6875,0)</f>
        <v/>
      </c>
      <c r="S6875">
        <f>IF(R6875&lt;=15,"Até 15",IF(R6875&lt;=30,"Entre 15 e 30",IF(R6875&lt;=60,"Entre 30 e 60",IF(R6875&lt;=90,"Entre 60 e 90",IF(R6875&lt;=120,"Entre 90 e 120",IF(R6875&lt;=150,"Entre 120 e 150",IF(R6875&lt;=180,"Entre 150 e 180","Superior a 180")))))))</f>
        <v/>
      </c>
    </row>
    <row r="6876">
      <c r="A6876" t="inlineStr">
        <is>
          <t>Q03L07</t>
        </is>
      </c>
      <c r="B6876" t="inlineStr">
        <is>
          <t>CASSIO HANDER NOGUEIRA</t>
        </is>
      </c>
      <c r="C6876" t="n">
        <v>1</v>
      </c>
      <c r="D6876" t="inlineStr">
        <is>
          <t>IPCA</t>
        </is>
      </c>
      <c r="E6876" t="n">
        <v>0</v>
      </c>
      <c r="F6876" t="inlineStr">
        <is>
          <t>MENSAL</t>
        </is>
      </c>
      <c r="G6876" t="n">
        <v>46201</v>
      </c>
      <c r="H6876" t="n">
        <v>46201</v>
      </c>
      <c r="I6876" t="n">
        <v>29</v>
      </c>
      <c r="J6876" t="inlineStr">
        <is>
          <t>CARTEIRA</t>
        </is>
      </c>
      <c r="K6876" t="inlineStr">
        <is>
          <t>CONTRATO</t>
        </is>
      </c>
      <c r="L6876" t="n">
        <v>943.653036</v>
      </c>
      <c r="M6876" t="inlineStr">
        <is>
          <t>Terra Luz Residencial</t>
        </is>
      </c>
      <c r="N6876" s="142">
        <f>DATE(YEAR(G6876),MONTH(G6876),1)</f>
        <v/>
      </c>
      <c r="O6876" s="132">
        <f>IF(G6876&gt;$K$3,"Futuro","Atraso")</f>
        <v/>
      </c>
      <c r="P6876">
        <f>12*(YEAR(G6876)-YEAR($K$3))+(MONTH(G6876)-MONTH($K$3))</f>
        <v/>
      </c>
      <c r="Q6876" s="366">
        <f>IF(M6876="IBIRAPITANGA FASE 3",IF(O6876="Atraso",L6876,L6876/(1+$I$2)^P6876),IF(O6876="Atraso",L6876,L6876/(1+$I$1)^P6876))</f>
        <v/>
      </c>
      <c r="R6876">
        <f>IF(O6876="Atraso",$K$3-G6876,0)</f>
        <v/>
      </c>
      <c r="S6876">
        <f>IF(R6876&lt;=15,"Até 15",IF(R6876&lt;=30,"Entre 15 e 30",IF(R6876&lt;=60,"Entre 30 e 60",IF(R6876&lt;=90,"Entre 60 e 90",IF(R6876&lt;=120,"Entre 90 e 120",IF(R6876&lt;=150,"Entre 120 e 150",IF(R6876&lt;=180,"Entre 150 e 180","Superior a 180")))))))</f>
        <v/>
      </c>
    </row>
    <row r="6877">
      <c r="A6877" t="inlineStr">
        <is>
          <t>Q03L07</t>
        </is>
      </c>
      <c r="B6877" t="inlineStr">
        <is>
          <t>CASSIO HANDER NOGUEIRA</t>
        </is>
      </c>
      <c r="C6877" t="n">
        <v>1</v>
      </c>
      <c r="D6877" t="inlineStr">
        <is>
          <t>IPCA</t>
        </is>
      </c>
      <c r="E6877" t="n">
        <v>0</v>
      </c>
      <c r="F6877" t="inlineStr">
        <is>
          <t>MENSAL</t>
        </is>
      </c>
      <c r="G6877" t="n">
        <v>46231</v>
      </c>
      <c r="H6877" t="n">
        <v>46231</v>
      </c>
      <c r="I6877" t="n">
        <v>30</v>
      </c>
      <c r="J6877" t="inlineStr">
        <is>
          <t>CARTEIRA</t>
        </is>
      </c>
      <c r="K6877" t="inlineStr">
        <is>
          <t>CONTRATO</t>
        </is>
      </c>
      <c r="L6877" t="n">
        <v>943.653036</v>
      </c>
      <c r="M6877" t="inlineStr">
        <is>
          <t>Terra Luz Residencial</t>
        </is>
      </c>
      <c r="N6877" s="142">
        <f>DATE(YEAR(G6877),MONTH(G6877),1)</f>
        <v/>
      </c>
      <c r="O6877" s="132">
        <f>IF(G6877&gt;$K$3,"Futuro","Atraso")</f>
        <v/>
      </c>
      <c r="P6877">
        <f>12*(YEAR(G6877)-YEAR($K$3))+(MONTH(G6877)-MONTH($K$3))</f>
        <v/>
      </c>
      <c r="Q6877" s="366">
        <f>IF(M6877="IBIRAPITANGA FASE 3",IF(O6877="Atraso",L6877,L6877/(1+$I$2)^P6877),IF(O6877="Atraso",L6877,L6877/(1+$I$1)^P6877))</f>
        <v/>
      </c>
      <c r="R6877">
        <f>IF(O6877="Atraso",$K$3-G6877,0)</f>
        <v/>
      </c>
      <c r="S6877">
        <f>IF(R6877&lt;=15,"Até 15",IF(R6877&lt;=30,"Entre 15 e 30",IF(R6877&lt;=60,"Entre 30 e 60",IF(R6877&lt;=90,"Entre 60 e 90",IF(R6877&lt;=120,"Entre 90 e 120",IF(R6877&lt;=150,"Entre 120 e 150",IF(R6877&lt;=180,"Entre 150 e 180","Superior a 180")))))))</f>
        <v/>
      </c>
    </row>
    <row r="6878">
      <c r="A6878" t="inlineStr">
        <is>
          <t>Q03L07</t>
        </is>
      </c>
      <c r="B6878" t="inlineStr">
        <is>
          <t>CASSIO HANDER NOGUEIRA</t>
        </is>
      </c>
      <c r="C6878" t="n">
        <v>1</v>
      </c>
      <c r="D6878" t="inlineStr">
        <is>
          <t>IPCA</t>
        </is>
      </c>
      <c r="E6878" t="n">
        <v>0</v>
      </c>
      <c r="F6878" t="inlineStr">
        <is>
          <t>MENSAL</t>
        </is>
      </c>
      <c r="G6878" t="n">
        <v>46262</v>
      </c>
      <c r="H6878" t="n">
        <v>46262</v>
      </c>
      <c r="I6878" t="n">
        <v>31</v>
      </c>
      <c r="J6878" t="inlineStr">
        <is>
          <t>CARTEIRA</t>
        </is>
      </c>
      <c r="K6878" t="inlineStr">
        <is>
          <t>CONTRATO</t>
        </is>
      </c>
      <c r="L6878" t="n">
        <v>943.653036</v>
      </c>
      <c r="M6878" t="inlineStr">
        <is>
          <t>Terra Luz Residencial</t>
        </is>
      </c>
      <c r="N6878" s="142">
        <f>DATE(YEAR(G6878),MONTH(G6878),1)</f>
        <v/>
      </c>
      <c r="O6878" s="132">
        <f>IF(G6878&gt;$K$3,"Futuro","Atraso")</f>
        <v/>
      </c>
      <c r="P6878">
        <f>12*(YEAR(G6878)-YEAR($K$3))+(MONTH(G6878)-MONTH($K$3))</f>
        <v/>
      </c>
      <c r="Q6878" s="366">
        <f>IF(M6878="IBIRAPITANGA FASE 3",IF(O6878="Atraso",L6878,L6878/(1+$I$2)^P6878),IF(O6878="Atraso",L6878,L6878/(1+$I$1)^P6878))</f>
        <v/>
      </c>
      <c r="R6878">
        <f>IF(O6878="Atraso",$K$3-G6878,0)</f>
        <v/>
      </c>
      <c r="S6878">
        <f>IF(R6878&lt;=15,"Até 15",IF(R6878&lt;=30,"Entre 15 e 30",IF(R6878&lt;=60,"Entre 30 e 60",IF(R6878&lt;=90,"Entre 60 e 90",IF(R6878&lt;=120,"Entre 90 e 120",IF(R6878&lt;=150,"Entre 120 e 150",IF(R6878&lt;=180,"Entre 150 e 180","Superior a 180")))))))</f>
        <v/>
      </c>
    </row>
    <row r="6879">
      <c r="A6879" t="inlineStr">
        <is>
          <t>Q03L07</t>
        </is>
      </c>
      <c r="B6879" t="inlineStr">
        <is>
          <t>CASSIO HANDER NOGUEIRA</t>
        </is>
      </c>
      <c r="C6879" t="n">
        <v>1</v>
      </c>
      <c r="D6879" t="inlineStr">
        <is>
          <t>IPCA</t>
        </is>
      </c>
      <c r="E6879" t="n">
        <v>0</v>
      </c>
      <c r="F6879" t="inlineStr">
        <is>
          <t>MENSAL</t>
        </is>
      </c>
      <c r="G6879" t="n">
        <v>46264</v>
      </c>
      <c r="H6879" t="n">
        <v>46264</v>
      </c>
      <c r="I6879" t="n">
        <v>3</v>
      </c>
      <c r="J6879" t="inlineStr">
        <is>
          <t>CARTEIRA</t>
        </is>
      </c>
      <c r="K6879" t="inlineStr">
        <is>
          <t>CONTRATO</t>
        </is>
      </c>
      <c r="L6879" t="n">
        <v>3538.695954</v>
      </c>
      <c r="M6879" t="inlineStr">
        <is>
          <t>Terra Luz Residencial</t>
        </is>
      </c>
      <c r="N6879" s="142">
        <f>DATE(YEAR(G6879),MONTH(G6879),1)</f>
        <v/>
      </c>
      <c r="O6879" s="132">
        <f>IF(G6879&gt;$K$3,"Futuro","Atraso")</f>
        <v/>
      </c>
      <c r="P6879">
        <f>12*(YEAR(G6879)-YEAR($K$3))+(MONTH(G6879)-MONTH($K$3))</f>
        <v/>
      </c>
      <c r="Q6879" s="366">
        <f>IF(M6879="IBIRAPITANGA FASE 3",IF(O6879="Atraso",L6879,L6879/(1+$I$2)^P6879),IF(O6879="Atraso",L6879,L6879/(1+$I$1)^P6879))</f>
        <v/>
      </c>
      <c r="R6879">
        <f>IF(O6879="Atraso",$K$3-G6879,0)</f>
        <v/>
      </c>
      <c r="S6879">
        <f>IF(R6879&lt;=15,"Até 15",IF(R6879&lt;=30,"Entre 15 e 30",IF(R6879&lt;=60,"Entre 30 e 60",IF(R6879&lt;=90,"Entre 60 e 90",IF(R6879&lt;=120,"Entre 90 e 120",IF(R6879&lt;=150,"Entre 120 e 150",IF(R6879&lt;=180,"Entre 150 e 180","Superior a 180")))))))</f>
        <v/>
      </c>
    </row>
    <row r="6880">
      <c r="A6880" t="inlineStr">
        <is>
          <t>Q03L07</t>
        </is>
      </c>
      <c r="B6880" t="inlineStr">
        <is>
          <t>CASSIO HANDER NOGUEIRA</t>
        </is>
      </c>
      <c r="C6880" t="n">
        <v>1</v>
      </c>
      <c r="D6880" t="inlineStr">
        <is>
          <t>IPCA</t>
        </is>
      </c>
      <c r="E6880" t="n">
        <v>0</v>
      </c>
      <c r="F6880" t="inlineStr">
        <is>
          <t>MENSAL</t>
        </is>
      </c>
      <c r="G6880" t="n">
        <v>46293</v>
      </c>
      <c r="H6880" t="n">
        <v>46293</v>
      </c>
      <c r="I6880" t="n">
        <v>32</v>
      </c>
      <c r="J6880" t="inlineStr">
        <is>
          <t>CARTEIRA</t>
        </is>
      </c>
      <c r="K6880" t="inlineStr">
        <is>
          <t>CONTRATO</t>
        </is>
      </c>
      <c r="L6880" t="n">
        <v>943.653036</v>
      </c>
      <c r="M6880" t="inlineStr">
        <is>
          <t>Terra Luz Residencial</t>
        </is>
      </c>
      <c r="N6880" s="142">
        <f>DATE(YEAR(G6880),MONTH(G6880),1)</f>
        <v/>
      </c>
      <c r="O6880" s="132">
        <f>IF(G6880&gt;$K$3,"Futuro","Atraso")</f>
        <v/>
      </c>
      <c r="P6880">
        <f>12*(YEAR(G6880)-YEAR($K$3))+(MONTH(G6880)-MONTH($K$3))</f>
        <v/>
      </c>
      <c r="Q6880" s="366">
        <f>IF(M6880="IBIRAPITANGA FASE 3",IF(O6880="Atraso",L6880,L6880/(1+$I$2)^P6880),IF(O6880="Atraso",L6880,L6880/(1+$I$1)^P6880))</f>
        <v/>
      </c>
      <c r="R6880">
        <f>IF(O6880="Atraso",$K$3-G6880,0)</f>
        <v/>
      </c>
      <c r="S6880">
        <f>IF(R6880&lt;=15,"Até 15",IF(R6880&lt;=30,"Entre 15 e 30",IF(R6880&lt;=60,"Entre 30 e 60",IF(R6880&lt;=90,"Entre 60 e 90",IF(R6880&lt;=120,"Entre 90 e 120",IF(R6880&lt;=150,"Entre 120 e 150",IF(R6880&lt;=180,"Entre 150 e 180","Superior a 180")))))))</f>
        <v/>
      </c>
    </row>
    <row r="6881">
      <c r="A6881" t="inlineStr">
        <is>
          <t>Q03L07</t>
        </is>
      </c>
      <c r="B6881" t="inlineStr">
        <is>
          <t>CASSIO HANDER NOGUEIRA</t>
        </is>
      </c>
      <c r="C6881" t="n">
        <v>1</v>
      </c>
      <c r="D6881" t="inlineStr">
        <is>
          <t>IPCA</t>
        </is>
      </c>
      <c r="E6881" t="n">
        <v>0</v>
      </c>
      <c r="F6881" t="inlineStr">
        <is>
          <t>MENSAL</t>
        </is>
      </c>
      <c r="G6881" t="n">
        <v>46323</v>
      </c>
      <c r="H6881" t="n">
        <v>46323</v>
      </c>
      <c r="I6881" t="n">
        <v>33</v>
      </c>
      <c r="J6881" t="inlineStr">
        <is>
          <t>CARTEIRA</t>
        </is>
      </c>
      <c r="K6881" t="inlineStr">
        <is>
          <t>CONTRATO</t>
        </is>
      </c>
      <c r="L6881" t="n">
        <v>943.653036</v>
      </c>
      <c r="M6881" t="inlineStr">
        <is>
          <t>Terra Luz Residencial</t>
        </is>
      </c>
      <c r="N6881" s="142">
        <f>DATE(YEAR(G6881),MONTH(G6881),1)</f>
        <v/>
      </c>
      <c r="O6881" s="132">
        <f>IF(G6881&gt;$K$3,"Futuro","Atraso")</f>
        <v/>
      </c>
      <c r="P6881">
        <f>12*(YEAR(G6881)-YEAR($K$3))+(MONTH(G6881)-MONTH($K$3))</f>
        <v/>
      </c>
      <c r="Q6881" s="366">
        <f>IF(M6881="IBIRAPITANGA FASE 3",IF(O6881="Atraso",L6881,L6881/(1+$I$2)^P6881),IF(O6881="Atraso",L6881,L6881/(1+$I$1)^P6881))</f>
        <v/>
      </c>
      <c r="R6881">
        <f>IF(O6881="Atraso",$K$3-G6881,0)</f>
        <v/>
      </c>
      <c r="S6881">
        <f>IF(R6881&lt;=15,"Até 15",IF(R6881&lt;=30,"Entre 15 e 30",IF(R6881&lt;=60,"Entre 30 e 60",IF(R6881&lt;=90,"Entre 60 e 90",IF(R6881&lt;=120,"Entre 90 e 120",IF(R6881&lt;=150,"Entre 120 e 150",IF(R6881&lt;=180,"Entre 150 e 180","Superior a 180")))))))</f>
        <v/>
      </c>
    </row>
    <row r="6882">
      <c r="A6882" t="inlineStr">
        <is>
          <t>Q03L07</t>
        </is>
      </c>
      <c r="B6882" t="inlineStr">
        <is>
          <t>CASSIO HANDER NOGUEIRA</t>
        </is>
      </c>
      <c r="C6882" t="n">
        <v>1</v>
      </c>
      <c r="D6882" t="inlineStr">
        <is>
          <t>IPCA</t>
        </is>
      </c>
      <c r="E6882" t="n">
        <v>0</v>
      </c>
      <c r="F6882" t="inlineStr">
        <is>
          <t>MENSAL</t>
        </is>
      </c>
      <c r="G6882" t="n">
        <v>46354</v>
      </c>
      <c r="H6882" t="n">
        <v>46354</v>
      </c>
      <c r="I6882" t="n">
        <v>34</v>
      </c>
      <c r="J6882" t="inlineStr">
        <is>
          <t>CARTEIRA</t>
        </is>
      </c>
      <c r="K6882" t="inlineStr">
        <is>
          <t>CONTRATO</t>
        </is>
      </c>
      <c r="L6882" t="n">
        <v>943.653036</v>
      </c>
      <c r="M6882" t="inlineStr">
        <is>
          <t>Terra Luz Residencial</t>
        </is>
      </c>
      <c r="N6882" s="142">
        <f>DATE(YEAR(G6882),MONTH(G6882),1)</f>
        <v/>
      </c>
      <c r="O6882" s="132">
        <f>IF(G6882&gt;$K$3,"Futuro","Atraso")</f>
        <v/>
      </c>
      <c r="P6882">
        <f>12*(YEAR(G6882)-YEAR($K$3))+(MONTH(G6882)-MONTH($K$3))</f>
        <v/>
      </c>
      <c r="Q6882" s="366">
        <f>IF(M6882="IBIRAPITANGA FASE 3",IF(O6882="Atraso",L6882,L6882/(1+$I$2)^P6882),IF(O6882="Atraso",L6882,L6882/(1+$I$1)^P6882))</f>
        <v/>
      </c>
      <c r="R6882">
        <f>IF(O6882="Atraso",$K$3-G6882,0)</f>
        <v/>
      </c>
      <c r="S6882">
        <f>IF(R6882&lt;=15,"Até 15",IF(R6882&lt;=30,"Entre 15 e 30",IF(R6882&lt;=60,"Entre 30 e 60",IF(R6882&lt;=90,"Entre 60 e 90",IF(R6882&lt;=120,"Entre 90 e 120",IF(R6882&lt;=150,"Entre 120 e 150",IF(R6882&lt;=180,"Entre 150 e 180","Superior a 180")))))))</f>
        <v/>
      </c>
    </row>
    <row r="6883">
      <c r="A6883" t="inlineStr">
        <is>
          <t>Q03L07</t>
        </is>
      </c>
      <c r="B6883" t="inlineStr">
        <is>
          <t>CASSIO HANDER NOGUEIRA</t>
        </is>
      </c>
      <c r="C6883" t="n">
        <v>1</v>
      </c>
      <c r="D6883" t="inlineStr">
        <is>
          <t>IPCA</t>
        </is>
      </c>
      <c r="E6883" t="n">
        <v>0</v>
      </c>
      <c r="F6883" t="inlineStr">
        <is>
          <t>MENSAL</t>
        </is>
      </c>
      <c r="G6883" t="n">
        <v>46384</v>
      </c>
      <c r="H6883" t="n">
        <v>46384</v>
      </c>
      <c r="I6883" t="n">
        <v>35</v>
      </c>
      <c r="J6883" t="inlineStr">
        <is>
          <t>CARTEIRA</t>
        </is>
      </c>
      <c r="K6883" t="inlineStr">
        <is>
          <t>CONTRATO</t>
        </is>
      </c>
      <c r="L6883" t="n">
        <v>943.653036</v>
      </c>
      <c r="M6883" t="inlineStr">
        <is>
          <t>Terra Luz Residencial</t>
        </is>
      </c>
      <c r="N6883" s="142">
        <f>DATE(YEAR(G6883),MONTH(G6883),1)</f>
        <v/>
      </c>
      <c r="O6883" s="132">
        <f>IF(G6883&gt;$K$3,"Futuro","Atraso")</f>
        <v/>
      </c>
      <c r="P6883">
        <f>12*(YEAR(G6883)-YEAR($K$3))+(MONTH(G6883)-MONTH($K$3))</f>
        <v/>
      </c>
      <c r="Q6883" s="366">
        <f>IF(M6883="IBIRAPITANGA FASE 3",IF(O6883="Atraso",L6883,L6883/(1+$I$2)^P6883),IF(O6883="Atraso",L6883,L6883/(1+$I$1)^P6883))</f>
        <v/>
      </c>
      <c r="R6883">
        <f>IF(O6883="Atraso",$K$3-G6883,0)</f>
        <v/>
      </c>
      <c r="S6883">
        <f>IF(R6883&lt;=15,"Até 15",IF(R6883&lt;=30,"Entre 15 e 30",IF(R6883&lt;=60,"Entre 30 e 60",IF(R6883&lt;=90,"Entre 60 e 90",IF(R6883&lt;=120,"Entre 90 e 120",IF(R6883&lt;=150,"Entre 120 e 150",IF(R6883&lt;=180,"Entre 150 e 180","Superior a 180")))))))</f>
        <v/>
      </c>
    </row>
    <row r="6884">
      <c r="A6884" t="inlineStr">
        <is>
          <t>Q03L07</t>
        </is>
      </c>
      <c r="B6884" t="inlineStr">
        <is>
          <t>CASSIO HANDER NOGUEIRA</t>
        </is>
      </c>
      <c r="C6884" t="n">
        <v>1</v>
      </c>
      <c r="D6884" t="inlineStr">
        <is>
          <t>IPCA</t>
        </is>
      </c>
      <c r="E6884" t="n">
        <v>0</v>
      </c>
      <c r="F6884" t="inlineStr">
        <is>
          <t>MENSAL</t>
        </is>
      </c>
      <c r="G6884" t="n">
        <v>46415</v>
      </c>
      <c r="H6884" t="n">
        <v>46415</v>
      </c>
      <c r="I6884" t="n">
        <v>36</v>
      </c>
      <c r="J6884" t="inlineStr">
        <is>
          <t>CARTEIRA</t>
        </is>
      </c>
      <c r="K6884" t="inlineStr">
        <is>
          <t>CONTRATO</t>
        </is>
      </c>
      <c r="L6884" t="n">
        <v>943.653036</v>
      </c>
      <c r="M6884" t="inlineStr">
        <is>
          <t>Terra Luz Residencial</t>
        </is>
      </c>
      <c r="N6884" s="142">
        <f>DATE(YEAR(G6884),MONTH(G6884),1)</f>
        <v/>
      </c>
      <c r="O6884" s="132">
        <f>IF(G6884&gt;$K$3,"Futuro","Atraso")</f>
        <v/>
      </c>
      <c r="P6884">
        <f>12*(YEAR(G6884)-YEAR($K$3))+(MONTH(G6884)-MONTH($K$3))</f>
        <v/>
      </c>
      <c r="Q6884" s="366">
        <f>IF(M6884="IBIRAPITANGA FASE 3",IF(O6884="Atraso",L6884,L6884/(1+$I$2)^P6884),IF(O6884="Atraso",L6884,L6884/(1+$I$1)^P6884))</f>
        <v/>
      </c>
      <c r="R6884">
        <f>IF(O6884="Atraso",$K$3-G6884,0)</f>
        <v/>
      </c>
      <c r="S6884">
        <f>IF(R6884&lt;=15,"Até 15",IF(R6884&lt;=30,"Entre 15 e 30",IF(R6884&lt;=60,"Entre 30 e 60",IF(R6884&lt;=90,"Entre 60 e 90",IF(R6884&lt;=120,"Entre 90 e 120",IF(R6884&lt;=150,"Entre 120 e 150",IF(R6884&lt;=180,"Entre 150 e 180","Superior a 180")))))))</f>
        <v/>
      </c>
    </row>
    <row r="6885">
      <c r="A6885" t="inlineStr">
        <is>
          <t>Q03L07</t>
        </is>
      </c>
      <c r="B6885" t="inlineStr">
        <is>
          <t>CASSIO HANDER NOGUEIRA</t>
        </is>
      </c>
      <c r="C6885" t="n">
        <v>1</v>
      </c>
      <c r="D6885" t="inlineStr">
        <is>
          <t>IPCA</t>
        </is>
      </c>
      <c r="E6885" t="n">
        <v>0</v>
      </c>
      <c r="F6885" t="inlineStr">
        <is>
          <t>MENSAL</t>
        </is>
      </c>
      <c r="G6885" t="n">
        <v>46446</v>
      </c>
      <c r="H6885" t="n">
        <v>46446</v>
      </c>
      <c r="I6885" t="n">
        <v>37</v>
      </c>
      <c r="J6885" t="inlineStr">
        <is>
          <t>CARTEIRA</t>
        </is>
      </c>
      <c r="K6885" t="inlineStr">
        <is>
          <t>CONTRATO</t>
        </is>
      </c>
      <c r="L6885" t="n">
        <v>943.653036</v>
      </c>
      <c r="M6885" t="inlineStr">
        <is>
          <t>Terra Luz Residencial</t>
        </is>
      </c>
      <c r="N6885" s="142">
        <f>DATE(YEAR(G6885),MONTH(G6885),1)</f>
        <v/>
      </c>
      <c r="O6885" s="132">
        <f>IF(G6885&gt;$K$3,"Futuro","Atraso")</f>
        <v/>
      </c>
      <c r="P6885">
        <f>12*(YEAR(G6885)-YEAR($K$3))+(MONTH(G6885)-MONTH($K$3))</f>
        <v/>
      </c>
      <c r="Q6885" s="366">
        <f>IF(M6885="IBIRAPITANGA FASE 3",IF(O6885="Atraso",L6885,L6885/(1+$I$2)^P6885),IF(O6885="Atraso",L6885,L6885/(1+$I$1)^P6885))</f>
        <v/>
      </c>
      <c r="R6885">
        <f>IF(O6885="Atraso",$K$3-G6885,0)</f>
        <v/>
      </c>
      <c r="S6885">
        <f>IF(R6885&lt;=15,"Até 15",IF(R6885&lt;=30,"Entre 15 e 30",IF(R6885&lt;=60,"Entre 30 e 60",IF(R6885&lt;=90,"Entre 60 e 90",IF(R6885&lt;=120,"Entre 90 e 120",IF(R6885&lt;=150,"Entre 120 e 150",IF(R6885&lt;=180,"Entre 150 e 180","Superior a 180")))))))</f>
        <v/>
      </c>
    </row>
    <row r="6886">
      <c r="A6886" t="inlineStr">
        <is>
          <t>Q03L07</t>
        </is>
      </c>
      <c r="B6886" t="inlineStr">
        <is>
          <t>CASSIO HANDER NOGUEIRA</t>
        </is>
      </c>
      <c r="C6886" t="n">
        <v>1</v>
      </c>
      <c r="D6886" t="inlineStr">
        <is>
          <t>IPCA</t>
        </is>
      </c>
      <c r="E6886" t="n">
        <v>0</v>
      </c>
      <c r="F6886" t="inlineStr">
        <is>
          <t>MENSAL</t>
        </is>
      </c>
      <c r="G6886" t="n">
        <v>46474</v>
      </c>
      <c r="H6886" t="n">
        <v>46474</v>
      </c>
      <c r="I6886" t="n">
        <v>38</v>
      </c>
      <c r="J6886" t="inlineStr">
        <is>
          <t>CARTEIRA</t>
        </is>
      </c>
      <c r="K6886" t="inlineStr">
        <is>
          <t>CONTRATO</t>
        </is>
      </c>
      <c r="L6886" t="n">
        <v>943.653036</v>
      </c>
      <c r="M6886" t="inlineStr">
        <is>
          <t>Terra Luz Residencial</t>
        </is>
      </c>
      <c r="N6886" s="142">
        <f>DATE(YEAR(G6886),MONTH(G6886),1)</f>
        <v/>
      </c>
      <c r="O6886" s="132">
        <f>IF(G6886&gt;$K$3,"Futuro","Atraso")</f>
        <v/>
      </c>
      <c r="P6886">
        <f>12*(YEAR(G6886)-YEAR($K$3))+(MONTH(G6886)-MONTH($K$3))</f>
        <v/>
      </c>
      <c r="Q6886" s="366">
        <f>IF(M6886="IBIRAPITANGA FASE 3",IF(O6886="Atraso",L6886,L6886/(1+$I$2)^P6886),IF(O6886="Atraso",L6886,L6886/(1+$I$1)^P6886))</f>
        <v/>
      </c>
      <c r="R6886">
        <f>IF(O6886="Atraso",$K$3-G6886,0)</f>
        <v/>
      </c>
      <c r="S6886">
        <f>IF(R6886&lt;=15,"Até 15",IF(R6886&lt;=30,"Entre 15 e 30",IF(R6886&lt;=60,"Entre 30 e 60",IF(R6886&lt;=90,"Entre 60 e 90",IF(R6886&lt;=120,"Entre 90 e 120",IF(R6886&lt;=150,"Entre 120 e 150",IF(R6886&lt;=180,"Entre 150 e 180","Superior a 180")))))))</f>
        <v/>
      </c>
    </row>
    <row r="6887">
      <c r="A6887" t="inlineStr">
        <is>
          <t>Q03L07</t>
        </is>
      </c>
      <c r="B6887" t="inlineStr">
        <is>
          <t>CASSIO HANDER NOGUEIRA</t>
        </is>
      </c>
      <c r="C6887" t="n">
        <v>1</v>
      </c>
      <c r="D6887" t="inlineStr">
        <is>
          <t>IPCA</t>
        </is>
      </c>
      <c r="E6887" t="n">
        <v>0</v>
      </c>
      <c r="F6887" t="inlineStr">
        <is>
          <t>MENSAL</t>
        </is>
      </c>
      <c r="G6887" t="n">
        <v>46505</v>
      </c>
      <c r="H6887" t="n">
        <v>46505</v>
      </c>
      <c r="I6887" t="n">
        <v>39</v>
      </c>
      <c r="J6887" t="inlineStr">
        <is>
          <t>CARTEIRA</t>
        </is>
      </c>
      <c r="K6887" t="inlineStr">
        <is>
          <t>CONTRATO</t>
        </is>
      </c>
      <c r="L6887" t="n">
        <v>943.653036</v>
      </c>
      <c r="M6887" t="inlineStr">
        <is>
          <t>Terra Luz Residencial</t>
        </is>
      </c>
      <c r="N6887" s="142">
        <f>DATE(YEAR(G6887),MONTH(G6887),1)</f>
        <v/>
      </c>
      <c r="O6887" s="132">
        <f>IF(G6887&gt;$K$3,"Futuro","Atraso")</f>
        <v/>
      </c>
      <c r="P6887">
        <f>12*(YEAR(G6887)-YEAR($K$3))+(MONTH(G6887)-MONTH($K$3))</f>
        <v/>
      </c>
      <c r="Q6887" s="366">
        <f>IF(M6887="IBIRAPITANGA FASE 3",IF(O6887="Atraso",L6887,L6887/(1+$I$2)^P6887),IF(O6887="Atraso",L6887,L6887/(1+$I$1)^P6887))</f>
        <v/>
      </c>
      <c r="R6887">
        <f>IF(O6887="Atraso",$K$3-G6887,0)</f>
        <v/>
      </c>
      <c r="S6887">
        <f>IF(R6887&lt;=15,"Até 15",IF(R6887&lt;=30,"Entre 15 e 30",IF(R6887&lt;=60,"Entre 30 e 60",IF(R6887&lt;=90,"Entre 60 e 90",IF(R6887&lt;=120,"Entre 90 e 120",IF(R6887&lt;=150,"Entre 120 e 150",IF(R6887&lt;=180,"Entre 150 e 180","Superior a 180")))))))</f>
        <v/>
      </c>
    </row>
    <row r="6888">
      <c r="A6888" t="inlineStr">
        <is>
          <t>Q03L07</t>
        </is>
      </c>
      <c r="B6888" t="inlineStr">
        <is>
          <t>CASSIO HANDER NOGUEIRA</t>
        </is>
      </c>
      <c r="C6888" t="n">
        <v>1</v>
      </c>
      <c r="D6888" t="inlineStr">
        <is>
          <t>IPCA</t>
        </is>
      </c>
      <c r="E6888" t="n">
        <v>0</v>
      </c>
      <c r="F6888" t="inlineStr">
        <is>
          <t>MENSAL</t>
        </is>
      </c>
      <c r="G6888" t="n">
        <v>46535</v>
      </c>
      <c r="H6888" t="n">
        <v>46535</v>
      </c>
      <c r="I6888" t="n">
        <v>40</v>
      </c>
      <c r="J6888" t="inlineStr">
        <is>
          <t>CARTEIRA</t>
        </is>
      </c>
      <c r="K6888" t="inlineStr">
        <is>
          <t>CONTRATO</t>
        </is>
      </c>
      <c r="L6888" t="n">
        <v>943.653036</v>
      </c>
      <c r="M6888" t="inlineStr">
        <is>
          <t>Terra Luz Residencial</t>
        </is>
      </c>
      <c r="N6888" s="142">
        <f>DATE(YEAR(G6888),MONTH(G6888),1)</f>
        <v/>
      </c>
      <c r="O6888" s="132">
        <f>IF(G6888&gt;$K$3,"Futuro","Atraso")</f>
        <v/>
      </c>
      <c r="P6888">
        <f>12*(YEAR(G6888)-YEAR($K$3))+(MONTH(G6888)-MONTH($K$3))</f>
        <v/>
      </c>
      <c r="Q6888" s="366">
        <f>IF(M6888="IBIRAPITANGA FASE 3",IF(O6888="Atraso",L6888,L6888/(1+$I$2)^P6888),IF(O6888="Atraso",L6888,L6888/(1+$I$1)^P6888))</f>
        <v/>
      </c>
      <c r="R6888">
        <f>IF(O6888="Atraso",$K$3-G6888,0)</f>
        <v/>
      </c>
      <c r="S6888">
        <f>IF(R6888&lt;=15,"Até 15",IF(R6888&lt;=30,"Entre 15 e 30",IF(R6888&lt;=60,"Entre 30 e 60",IF(R6888&lt;=90,"Entre 60 e 90",IF(R6888&lt;=120,"Entre 90 e 120",IF(R6888&lt;=150,"Entre 120 e 150",IF(R6888&lt;=180,"Entre 150 e 180","Superior a 180")))))))</f>
        <v/>
      </c>
    </row>
    <row r="6889">
      <c r="A6889" t="inlineStr">
        <is>
          <t>Q03L07</t>
        </is>
      </c>
      <c r="B6889" t="inlineStr">
        <is>
          <t>CASSIO HANDER NOGUEIRA</t>
        </is>
      </c>
      <c r="C6889" t="n">
        <v>1</v>
      </c>
      <c r="D6889" t="inlineStr">
        <is>
          <t>IPCA</t>
        </is>
      </c>
      <c r="E6889" t="n">
        <v>0</v>
      </c>
      <c r="F6889" t="inlineStr">
        <is>
          <t>MENSAL</t>
        </is>
      </c>
      <c r="G6889" t="n">
        <v>46566</v>
      </c>
      <c r="H6889" t="n">
        <v>46566</v>
      </c>
      <c r="I6889" t="n">
        <v>41</v>
      </c>
      <c r="J6889" t="inlineStr">
        <is>
          <t>CARTEIRA</t>
        </is>
      </c>
      <c r="K6889" t="inlineStr">
        <is>
          <t>CONTRATO</t>
        </is>
      </c>
      <c r="L6889" t="n">
        <v>943.653036</v>
      </c>
      <c r="M6889" t="inlineStr">
        <is>
          <t>Terra Luz Residencial</t>
        </is>
      </c>
      <c r="N6889" s="142">
        <f>DATE(YEAR(G6889),MONTH(G6889),1)</f>
        <v/>
      </c>
      <c r="O6889" s="132">
        <f>IF(G6889&gt;$K$3,"Futuro","Atraso")</f>
        <v/>
      </c>
      <c r="P6889">
        <f>12*(YEAR(G6889)-YEAR($K$3))+(MONTH(G6889)-MONTH($K$3))</f>
        <v/>
      </c>
      <c r="Q6889" s="366">
        <f>IF(M6889="IBIRAPITANGA FASE 3",IF(O6889="Atraso",L6889,L6889/(1+$I$2)^P6889),IF(O6889="Atraso",L6889,L6889/(1+$I$1)^P6889))</f>
        <v/>
      </c>
      <c r="R6889">
        <f>IF(O6889="Atraso",$K$3-G6889,0)</f>
        <v/>
      </c>
      <c r="S6889">
        <f>IF(R6889&lt;=15,"Até 15",IF(R6889&lt;=30,"Entre 15 e 30",IF(R6889&lt;=60,"Entre 30 e 60",IF(R6889&lt;=90,"Entre 60 e 90",IF(R6889&lt;=120,"Entre 90 e 120",IF(R6889&lt;=150,"Entre 120 e 150",IF(R6889&lt;=180,"Entre 150 e 180","Superior a 180")))))))</f>
        <v/>
      </c>
    </row>
    <row r="6890">
      <c r="A6890" t="inlineStr">
        <is>
          <t>Q03L07</t>
        </is>
      </c>
      <c r="B6890" t="inlineStr">
        <is>
          <t>CASSIO HANDER NOGUEIRA</t>
        </is>
      </c>
      <c r="C6890" t="n">
        <v>1</v>
      </c>
      <c r="D6890" t="inlineStr">
        <is>
          <t>IPCA</t>
        </is>
      </c>
      <c r="E6890" t="n">
        <v>0</v>
      </c>
      <c r="F6890" t="inlineStr">
        <is>
          <t>MENSAL</t>
        </is>
      </c>
      <c r="G6890" t="n">
        <v>46596</v>
      </c>
      <c r="H6890" t="n">
        <v>46596</v>
      </c>
      <c r="I6890" t="n">
        <v>42</v>
      </c>
      <c r="J6890" t="inlineStr">
        <is>
          <t>CARTEIRA</t>
        </is>
      </c>
      <c r="K6890" t="inlineStr">
        <is>
          <t>CONTRATO</t>
        </is>
      </c>
      <c r="L6890" t="n">
        <v>943.653036</v>
      </c>
      <c r="M6890" t="inlineStr">
        <is>
          <t>Terra Luz Residencial</t>
        </is>
      </c>
      <c r="N6890" s="142">
        <f>DATE(YEAR(G6890),MONTH(G6890),1)</f>
        <v/>
      </c>
      <c r="O6890" s="132">
        <f>IF(G6890&gt;$K$3,"Futuro","Atraso")</f>
        <v/>
      </c>
      <c r="P6890">
        <f>12*(YEAR(G6890)-YEAR($K$3))+(MONTH(G6890)-MONTH($K$3))</f>
        <v/>
      </c>
      <c r="Q6890" s="366">
        <f>IF(M6890="IBIRAPITANGA FASE 3",IF(O6890="Atraso",L6890,L6890/(1+$I$2)^P6890),IF(O6890="Atraso",L6890,L6890/(1+$I$1)^P6890))</f>
        <v/>
      </c>
      <c r="R6890">
        <f>IF(O6890="Atraso",$K$3-G6890,0)</f>
        <v/>
      </c>
      <c r="S6890">
        <f>IF(R6890&lt;=15,"Até 15",IF(R6890&lt;=30,"Entre 15 e 30",IF(R6890&lt;=60,"Entre 30 e 60",IF(R6890&lt;=90,"Entre 60 e 90",IF(R6890&lt;=120,"Entre 90 e 120",IF(R6890&lt;=150,"Entre 120 e 150",IF(R6890&lt;=180,"Entre 150 e 180","Superior a 180")))))))</f>
        <v/>
      </c>
    </row>
    <row r="6891">
      <c r="A6891" t="inlineStr">
        <is>
          <t>Q03L07</t>
        </is>
      </c>
      <c r="B6891" t="inlineStr">
        <is>
          <t>CASSIO HANDER NOGUEIRA</t>
        </is>
      </c>
      <c r="C6891" t="n">
        <v>1</v>
      </c>
      <c r="D6891" t="inlineStr">
        <is>
          <t>IPCA</t>
        </is>
      </c>
      <c r="E6891" t="n">
        <v>0</v>
      </c>
      <c r="F6891" t="inlineStr">
        <is>
          <t>MENSAL</t>
        </is>
      </c>
      <c r="G6891" t="n">
        <v>46627</v>
      </c>
      <c r="H6891" t="n">
        <v>46627</v>
      </c>
      <c r="I6891" t="n">
        <v>43</v>
      </c>
      <c r="J6891" t="inlineStr">
        <is>
          <t>CARTEIRA</t>
        </is>
      </c>
      <c r="K6891" t="inlineStr">
        <is>
          <t>CONTRATO</t>
        </is>
      </c>
      <c r="L6891" t="n">
        <v>943.653036</v>
      </c>
      <c r="M6891" t="inlineStr">
        <is>
          <t>Terra Luz Residencial</t>
        </is>
      </c>
      <c r="N6891" s="142">
        <f>DATE(YEAR(G6891),MONTH(G6891),1)</f>
        <v/>
      </c>
      <c r="O6891" s="132">
        <f>IF(G6891&gt;$K$3,"Futuro","Atraso")</f>
        <v/>
      </c>
      <c r="P6891">
        <f>12*(YEAR(G6891)-YEAR($K$3))+(MONTH(G6891)-MONTH($K$3))</f>
        <v/>
      </c>
      <c r="Q6891" s="366">
        <f>IF(M6891="IBIRAPITANGA FASE 3",IF(O6891="Atraso",L6891,L6891/(1+$I$2)^P6891),IF(O6891="Atraso",L6891,L6891/(1+$I$1)^P6891))</f>
        <v/>
      </c>
      <c r="R6891">
        <f>IF(O6891="Atraso",$K$3-G6891,0)</f>
        <v/>
      </c>
      <c r="S6891">
        <f>IF(R6891&lt;=15,"Até 15",IF(R6891&lt;=30,"Entre 15 e 30",IF(R6891&lt;=60,"Entre 30 e 60",IF(R6891&lt;=90,"Entre 60 e 90",IF(R6891&lt;=120,"Entre 90 e 120",IF(R6891&lt;=150,"Entre 120 e 150",IF(R6891&lt;=180,"Entre 150 e 180","Superior a 180")))))))</f>
        <v/>
      </c>
    </row>
    <row r="6892">
      <c r="A6892" t="inlineStr">
        <is>
          <t>Q03L07</t>
        </is>
      </c>
      <c r="B6892" t="inlineStr">
        <is>
          <t>CASSIO HANDER NOGUEIRA</t>
        </is>
      </c>
      <c r="C6892" t="n">
        <v>1</v>
      </c>
      <c r="D6892" t="inlineStr">
        <is>
          <t>IPCA</t>
        </is>
      </c>
      <c r="E6892" t="n">
        <v>0</v>
      </c>
      <c r="F6892" t="inlineStr">
        <is>
          <t>MENSAL</t>
        </is>
      </c>
      <c r="G6892" t="n">
        <v>46629</v>
      </c>
      <c r="H6892" t="n">
        <v>46629</v>
      </c>
      <c r="I6892" t="n">
        <v>4</v>
      </c>
      <c r="J6892" t="inlineStr">
        <is>
          <t>CARTEIRA</t>
        </is>
      </c>
      <c r="K6892" t="inlineStr">
        <is>
          <t>CONTRATO</t>
        </is>
      </c>
      <c r="L6892" t="n">
        <v>3538.695954</v>
      </c>
      <c r="M6892" t="inlineStr">
        <is>
          <t>Terra Luz Residencial</t>
        </is>
      </c>
      <c r="N6892" s="142">
        <f>DATE(YEAR(G6892),MONTH(G6892),1)</f>
        <v/>
      </c>
      <c r="O6892" s="132">
        <f>IF(G6892&gt;$K$3,"Futuro","Atraso")</f>
        <v/>
      </c>
      <c r="P6892">
        <f>12*(YEAR(G6892)-YEAR($K$3))+(MONTH(G6892)-MONTH($K$3))</f>
        <v/>
      </c>
      <c r="Q6892" s="366">
        <f>IF(M6892="IBIRAPITANGA FASE 3",IF(O6892="Atraso",L6892,L6892/(1+$I$2)^P6892),IF(O6892="Atraso",L6892,L6892/(1+$I$1)^P6892))</f>
        <v/>
      </c>
      <c r="R6892">
        <f>IF(O6892="Atraso",$K$3-G6892,0)</f>
        <v/>
      </c>
      <c r="S6892">
        <f>IF(R6892&lt;=15,"Até 15",IF(R6892&lt;=30,"Entre 15 e 30",IF(R6892&lt;=60,"Entre 30 e 60",IF(R6892&lt;=90,"Entre 60 e 90",IF(R6892&lt;=120,"Entre 90 e 120",IF(R6892&lt;=150,"Entre 120 e 150",IF(R6892&lt;=180,"Entre 150 e 180","Superior a 180")))))))</f>
        <v/>
      </c>
    </row>
    <row r="6893">
      <c r="A6893" t="inlineStr">
        <is>
          <t>Q03L08</t>
        </is>
      </c>
      <c r="B6893" t="inlineStr">
        <is>
          <t>RENATO PONTES MAGALHAES</t>
        </is>
      </c>
      <c r="C6893" t="n">
        <v>1</v>
      </c>
      <c r="D6893" t="inlineStr">
        <is>
          <t>IPCA</t>
        </is>
      </c>
      <c r="E6893" t="n">
        <v>0</v>
      </c>
      <c r="F6893" t="inlineStr">
        <is>
          <t>MENSAL</t>
        </is>
      </c>
      <c r="G6893" t="n">
        <v>45260</v>
      </c>
      <c r="H6893" t="n">
        <v>45260</v>
      </c>
      <c r="I6893" t="n">
        <v>1</v>
      </c>
      <c r="J6893" t="inlineStr">
        <is>
          <t>CARTEIRA</t>
        </is>
      </c>
      <c r="K6893" t="inlineStr">
        <is>
          <t>CONTRATO</t>
        </is>
      </c>
      <c r="L6893" t="n">
        <v>1227.47349</v>
      </c>
      <c r="M6893" t="inlineStr">
        <is>
          <t>Terra Luz Residencial</t>
        </is>
      </c>
      <c r="N6893" s="142">
        <f>DATE(YEAR(G6893),MONTH(G6893),1)</f>
        <v/>
      </c>
      <c r="O6893" s="132">
        <f>IF(G6893&gt;$K$3,"Futuro","Atraso")</f>
        <v/>
      </c>
      <c r="P6893">
        <f>12*(YEAR(G6893)-YEAR($K$3))+(MONTH(G6893)-MONTH($K$3))</f>
        <v/>
      </c>
      <c r="Q6893" s="366">
        <f>IF(M6893="IBIRAPITANGA FASE 3",IF(O6893="Atraso",L6893,L6893/(1+$I$2)^P6893),IF(O6893="Atraso",L6893,L6893/(1+$I$1)^P6893))</f>
        <v/>
      </c>
      <c r="R6893">
        <f>IF(O6893="Atraso",$K$3-G6893,0)</f>
        <v/>
      </c>
      <c r="S6893">
        <f>IF(R6893&lt;=15,"Até 15",IF(R6893&lt;=30,"Entre 15 e 30",IF(R6893&lt;=60,"Entre 30 e 60",IF(R6893&lt;=90,"Entre 60 e 90",IF(R6893&lt;=120,"Entre 90 e 120",IF(R6893&lt;=150,"Entre 120 e 150",IF(R6893&lt;=180,"Entre 150 e 180","Superior a 180")))))))</f>
        <v/>
      </c>
    </row>
    <row r="6894">
      <c r="A6894" t="inlineStr">
        <is>
          <t>Q03L08</t>
        </is>
      </c>
      <c r="B6894" t="inlineStr">
        <is>
          <t>RENATO PONTES MAGALHAES</t>
        </is>
      </c>
      <c r="C6894" t="n">
        <v>1</v>
      </c>
      <c r="D6894" t="inlineStr">
        <is>
          <t>IPCA</t>
        </is>
      </c>
      <c r="E6894" t="n">
        <v>0</v>
      </c>
      <c r="F6894" t="inlineStr">
        <is>
          <t>MENSAL</t>
        </is>
      </c>
      <c r="G6894" t="n">
        <v>45290</v>
      </c>
      <c r="H6894" t="n">
        <v>45290</v>
      </c>
      <c r="I6894" t="n">
        <v>2</v>
      </c>
      <c r="J6894" t="inlineStr">
        <is>
          <t>CARTEIRA</t>
        </is>
      </c>
      <c r="K6894" t="inlineStr">
        <is>
          <t>CONTRATO</t>
        </is>
      </c>
      <c r="L6894" t="n">
        <v>1227.47349</v>
      </c>
      <c r="M6894" t="inlineStr">
        <is>
          <t>Terra Luz Residencial</t>
        </is>
      </c>
      <c r="N6894" s="142">
        <f>DATE(YEAR(G6894),MONTH(G6894),1)</f>
        <v/>
      </c>
      <c r="O6894" s="132">
        <f>IF(G6894&gt;$K$3,"Futuro","Atraso")</f>
        <v/>
      </c>
      <c r="P6894">
        <f>12*(YEAR(G6894)-YEAR($K$3))+(MONTH(G6894)-MONTH($K$3))</f>
        <v/>
      </c>
      <c r="Q6894" s="366">
        <f>IF(M6894="IBIRAPITANGA FASE 3",IF(O6894="Atraso",L6894,L6894/(1+$I$2)^P6894),IF(O6894="Atraso",L6894,L6894/(1+$I$1)^P6894))</f>
        <v/>
      </c>
      <c r="R6894">
        <f>IF(O6894="Atraso",$K$3-G6894,0)</f>
        <v/>
      </c>
      <c r="S6894">
        <f>IF(R6894&lt;=15,"Até 15",IF(R6894&lt;=30,"Entre 15 e 30",IF(R6894&lt;=60,"Entre 30 e 60",IF(R6894&lt;=90,"Entre 60 e 90",IF(R6894&lt;=120,"Entre 90 e 120",IF(R6894&lt;=150,"Entre 120 e 150",IF(R6894&lt;=180,"Entre 150 e 180","Superior a 180")))))))</f>
        <v/>
      </c>
    </row>
    <row r="6895">
      <c r="A6895" t="inlineStr">
        <is>
          <t>Q03L08</t>
        </is>
      </c>
      <c r="B6895" t="inlineStr">
        <is>
          <t>RENATO PONTES MAGALHAES</t>
        </is>
      </c>
      <c r="C6895" t="n">
        <v>1</v>
      </c>
      <c r="D6895" t="inlineStr">
        <is>
          <t>IPCA</t>
        </is>
      </c>
      <c r="E6895" t="n">
        <v>0</v>
      </c>
      <c r="F6895" t="inlineStr">
        <is>
          <t>MENSAL</t>
        </is>
      </c>
      <c r="G6895" t="n">
        <v>45321</v>
      </c>
      <c r="H6895" t="n">
        <v>45321</v>
      </c>
      <c r="I6895" t="n">
        <v>3</v>
      </c>
      <c r="J6895" t="inlineStr">
        <is>
          <t>CARTEIRA</t>
        </is>
      </c>
      <c r="K6895" t="inlineStr">
        <is>
          <t>CONTRATO</t>
        </is>
      </c>
      <c r="L6895" t="n">
        <v>1227.47349</v>
      </c>
      <c r="M6895" t="inlineStr">
        <is>
          <t>Terra Luz Residencial</t>
        </is>
      </c>
      <c r="N6895" s="142">
        <f>DATE(YEAR(G6895),MONTH(G6895),1)</f>
        <v/>
      </c>
      <c r="O6895" s="132">
        <f>IF(G6895&gt;$K$3,"Futuro","Atraso")</f>
        <v/>
      </c>
      <c r="P6895">
        <f>12*(YEAR(G6895)-YEAR($K$3))+(MONTH(G6895)-MONTH($K$3))</f>
        <v/>
      </c>
      <c r="Q6895" s="366">
        <f>IF(M6895="IBIRAPITANGA FASE 3",IF(O6895="Atraso",L6895,L6895/(1+$I$2)^P6895),IF(O6895="Atraso",L6895,L6895/(1+$I$1)^P6895))</f>
        <v/>
      </c>
      <c r="R6895">
        <f>IF(O6895="Atraso",$K$3-G6895,0)</f>
        <v/>
      </c>
      <c r="S6895">
        <f>IF(R6895&lt;=15,"Até 15",IF(R6895&lt;=30,"Entre 15 e 30",IF(R6895&lt;=60,"Entre 30 e 60",IF(R6895&lt;=90,"Entre 60 e 90",IF(R6895&lt;=120,"Entre 90 e 120",IF(R6895&lt;=150,"Entre 120 e 150",IF(R6895&lt;=180,"Entre 150 e 180","Superior a 180")))))))</f>
        <v/>
      </c>
    </row>
    <row r="6896">
      <c r="A6896" t="inlineStr">
        <is>
          <t>Q03L08</t>
        </is>
      </c>
      <c r="B6896" t="inlineStr">
        <is>
          <t>RENATO PONTES MAGALHAES</t>
        </is>
      </c>
      <c r="C6896" t="n">
        <v>1</v>
      </c>
      <c r="D6896" t="inlineStr">
        <is>
          <t>IPCA</t>
        </is>
      </c>
      <c r="E6896" t="n">
        <v>0</v>
      </c>
      <c r="F6896" t="inlineStr">
        <is>
          <t>MENSAL</t>
        </is>
      </c>
      <c r="G6896" t="n">
        <v>45351</v>
      </c>
      <c r="H6896" t="n">
        <v>45351</v>
      </c>
      <c r="I6896" t="n">
        <v>4</v>
      </c>
      <c r="J6896" t="inlineStr">
        <is>
          <t>CARTEIRA</t>
        </is>
      </c>
      <c r="K6896" t="inlineStr">
        <is>
          <t>CONTRATO</t>
        </is>
      </c>
      <c r="L6896" t="n">
        <v>1227.47349</v>
      </c>
      <c r="M6896" t="inlineStr">
        <is>
          <t>Terra Luz Residencial</t>
        </is>
      </c>
      <c r="N6896" s="142">
        <f>DATE(YEAR(G6896),MONTH(G6896),1)</f>
        <v/>
      </c>
      <c r="O6896" s="132">
        <f>IF(G6896&gt;$K$3,"Futuro","Atraso")</f>
        <v/>
      </c>
      <c r="P6896">
        <f>12*(YEAR(G6896)-YEAR($K$3))+(MONTH(G6896)-MONTH($K$3))</f>
        <v/>
      </c>
      <c r="Q6896" s="366">
        <f>IF(M6896="IBIRAPITANGA FASE 3",IF(O6896="Atraso",L6896,L6896/(1+$I$2)^P6896),IF(O6896="Atraso",L6896,L6896/(1+$I$1)^P6896))</f>
        <v/>
      </c>
      <c r="R6896">
        <f>IF(O6896="Atraso",$K$3-G6896,0)</f>
        <v/>
      </c>
      <c r="S6896">
        <f>IF(R6896&lt;=15,"Até 15",IF(R6896&lt;=30,"Entre 15 e 30",IF(R6896&lt;=60,"Entre 30 e 60",IF(R6896&lt;=90,"Entre 60 e 90",IF(R6896&lt;=120,"Entre 90 e 120",IF(R6896&lt;=150,"Entre 120 e 150",IF(R6896&lt;=180,"Entre 150 e 180","Superior a 180")))))))</f>
        <v/>
      </c>
    </row>
    <row r="6897">
      <c r="A6897" t="inlineStr">
        <is>
          <t>Q03L08</t>
        </is>
      </c>
      <c r="B6897" t="inlineStr">
        <is>
          <t>RENATO PONTES MAGALHAES</t>
        </is>
      </c>
      <c r="C6897" t="n">
        <v>1</v>
      </c>
      <c r="D6897" t="inlineStr">
        <is>
          <t>IPCA</t>
        </is>
      </c>
      <c r="E6897" t="n">
        <v>0</v>
      </c>
      <c r="F6897" t="inlineStr">
        <is>
          <t>MENSAL</t>
        </is>
      </c>
      <c r="G6897" t="n">
        <v>45381</v>
      </c>
      <c r="H6897" t="n">
        <v>45381</v>
      </c>
      <c r="I6897" t="n">
        <v>5</v>
      </c>
      <c r="J6897" t="inlineStr">
        <is>
          <t>CARTEIRA</t>
        </is>
      </c>
      <c r="K6897" t="inlineStr">
        <is>
          <t>CONTRATO</t>
        </is>
      </c>
      <c r="L6897" t="n">
        <v>1227.47349</v>
      </c>
      <c r="M6897" t="inlineStr">
        <is>
          <t>Terra Luz Residencial</t>
        </is>
      </c>
      <c r="N6897" s="142">
        <f>DATE(YEAR(G6897),MONTH(G6897),1)</f>
        <v/>
      </c>
      <c r="O6897" s="132">
        <f>IF(G6897&gt;$K$3,"Futuro","Atraso")</f>
        <v/>
      </c>
      <c r="P6897">
        <f>12*(YEAR(G6897)-YEAR($K$3))+(MONTH(G6897)-MONTH($K$3))</f>
        <v/>
      </c>
      <c r="Q6897" s="366">
        <f>IF(M6897="IBIRAPITANGA FASE 3",IF(O6897="Atraso",L6897,L6897/(1+$I$2)^P6897),IF(O6897="Atraso",L6897,L6897/(1+$I$1)^P6897))</f>
        <v/>
      </c>
      <c r="R6897">
        <f>IF(O6897="Atraso",$K$3-G6897,0)</f>
        <v/>
      </c>
      <c r="S6897">
        <f>IF(R6897&lt;=15,"Até 15",IF(R6897&lt;=30,"Entre 15 e 30",IF(R6897&lt;=60,"Entre 30 e 60",IF(R6897&lt;=90,"Entre 60 e 90",IF(R6897&lt;=120,"Entre 90 e 120",IF(R6897&lt;=150,"Entre 120 e 150",IF(R6897&lt;=180,"Entre 150 e 180","Superior a 180")))))))</f>
        <v/>
      </c>
    </row>
    <row r="6898">
      <c r="A6898" t="inlineStr">
        <is>
          <t>Q03L08</t>
        </is>
      </c>
      <c r="B6898" t="inlineStr">
        <is>
          <t>RENATO PONTES MAGALHAES</t>
        </is>
      </c>
      <c r="C6898" t="n">
        <v>1</v>
      </c>
      <c r="D6898" t="inlineStr">
        <is>
          <t>IPCA</t>
        </is>
      </c>
      <c r="E6898" t="n">
        <v>0</v>
      </c>
      <c r="F6898" t="inlineStr">
        <is>
          <t>MENSAL</t>
        </is>
      </c>
      <c r="G6898" t="n">
        <v>45412</v>
      </c>
      <c r="H6898" t="n">
        <v>45412</v>
      </c>
      <c r="I6898" t="n">
        <v>6</v>
      </c>
      <c r="J6898" t="inlineStr">
        <is>
          <t>CARTEIRA</t>
        </is>
      </c>
      <c r="K6898" t="inlineStr">
        <is>
          <t>CONTRATO</t>
        </is>
      </c>
      <c r="L6898" t="n">
        <v>1227.47349</v>
      </c>
      <c r="M6898" t="inlineStr">
        <is>
          <t>Terra Luz Residencial</t>
        </is>
      </c>
      <c r="N6898" s="142">
        <f>DATE(YEAR(G6898),MONTH(G6898),1)</f>
        <v/>
      </c>
      <c r="O6898" s="132">
        <f>IF(G6898&gt;$K$3,"Futuro","Atraso")</f>
        <v/>
      </c>
      <c r="P6898">
        <f>12*(YEAR(G6898)-YEAR($K$3))+(MONTH(G6898)-MONTH($K$3))</f>
        <v/>
      </c>
      <c r="Q6898" s="366">
        <f>IF(M6898="IBIRAPITANGA FASE 3",IF(O6898="Atraso",L6898,L6898/(1+$I$2)^P6898),IF(O6898="Atraso",L6898,L6898/(1+$I$1)^P6898))</f>
        <v/>
      </c>
      <c r="R6898">
        <f>IF(O6898="Atraso",$K$3-G6898,0)</f>
        <v/>
      </c>
      <c r="S6898">
        <f>IF(R6898&lt;=15,"Até 15",IF(R6898&lt;=30,"Entre 15 e 30",IF(R6898&lt;=60,"Entre 30 e 60",IF(R6898&lt;=90,"Entre 60 e 90",IF(R6898&lt;=120,"Entre 90 e 120",IF(R6898&lt;=150,"Entre 120 e 150",IF(R6898&lt;=180,"Entre 150 e 180","Superior a 180")))))))</f>
        <v/>
      </c>
    </row>
    <row r="6899">
      <c r="A6899" t="inlineStr">
        <is>
          <t>Q03L08</t>
        </is>
      </c>
      <c r="B6899" t="inlineStr">
        <is>
          <t>RENATO PONTES MAGALHAES</t>
        </is>
      </c>
      <c r="C6899" t="n">
        <v>1</v>
      </c>
      <c r="D6899" t="inlineStr">
        <is>
          <t>IPCA</t>
        </is>
      </c>
      <c r="E6899" t="n">
        <v>0</v>
      </c>
      <c r="F6899" t="inlineStr">
        <is>
          <t>MENSAL</t>
        </is>
      </c>
      <c r="G6899" t="n">
        <v>45442</v>
      </c>
      <c r="H6899" t="n">
        <v>45442</v>
      </c>
      <c r="I6899" t="n">
        <v>7</v>
      </c>
      <c r="J6899" t="inlineStr">
        <is>
          <t>CARTEIRA</t>
        </is>
      </c>
      <c r="K6899" t="inlineStr">
        <is>
          <t>CONTRATO</t>
        </is>
      </c>
      <c r="L6899" t="n">
        <v>1227.47349</v>
      </c>
      <c r="M6899" t="inlineStr">
        <is>
          <t>Terra Luz Residencial</t>
        </is>
      </c>
      <c r="N6899" s="142">
        <f>DATE(YEAR(G6899),MONTH(G6899),1)</f>
        <v/>
      </c>
      <c r="O6899" s="132">
        <f>IF(G6899&gt;$K$3,"Futuro","Atraso")</f>
        <v/>
      </c>
      <c r="P6899">
        <f>12*(YEAR(G6899)-YEAR($K$3))+(MONTH(G6899)-MONTH($K$3))</f>
        <v/>
      </c>
      <c r="Q6899" s="366">
        <f>IF(M6899="IBIRAPITANGA FASE 3",IF(O6899="Atraso",L6899,L6899/(1+$I$2)^P6899),IF(O6899="Atraso",L6899,L6899/(1+$I$1)^P6899))</f>
        <v/>
      </c>
      <c r="R6899">
        <f>IF(O6899="Atraso",$K$3-G6899,0)</f>
        <v/>
      </c>
      <c r="S6899">
        <f>IF(R6899&lt;=15,"Até 15",IF(R6899&lt;=30,"Entre 15 e 30",IF(R6899&lt;=60,"Entre 30 e 60",IF(R6899&lt;=90,"Entre 60 e 90",IF(R6899&lt;=120,"Entre 90 e 120",IF(R6899&lt;=150,"Entre 120 e 150",IF(R6899&lt;=180,"Entre 150 e 180","Superior a 180")))))))</f>
        <v/>
      </c>
    </row>
    <row r="6900">
      <c r="A6900" t="inlineStr">
        <is>
          <t>Q03L08</t>
        </is>
      </c>
      <c r="B6900" t="inlineStr">
        <is>
          <t>RENATO PONTES MAGALHAES</t>
        </is>
      </c>
      <c r="C6900" t="n">
        <v>1</v>
      </c>
      <c r="D6900" t="inlineStr">
        <is>
          <t>IPCA</t>
        </is>
      </c>
      <c r="E6900" t="n">
        <v>0</v>
      </c>
      <c r="F6900" t="inlineStr">
        <is>
          <t>MENSAL</t>
        </is>
      </c>
      <c r="G6900" t="n">
        <v>45473</v>
      </c>
      <c r="H6900" t="n">
        <v>45473</v>
      </c>
      <c r="I6900" t="n">
        <v>8</v>
      </c>
      <c r="J6900" t="inlineStr">
        <is>
          <t>CARTEIRA</t>
        </is>
      </c>
      <c r="K6900" t="inlineStr">
        <is>
          <t>CONTRATO</t>
        </is>
      </c>
      <c r="L6900" t="n">
        <v>1227.47349</v>
      </c>
      <c r="M6900" t="inlineStr">
        <is>
          <t>Terra Luz Residencial</t>
        </is>
      </c>
      <c r="N6900" s="142">
        <f>DATE(YEAR(G6900),MONTH(G6900),1)</f>
        <v/>
      </c>
      <c r="O6900" s="132">
        <f>IF(G6900&gt;$K$3,"Futuro","Atraso")</f>
        <v/>
      </c>
      <c r="P6900">
        <f>12*(YEAR(G6900)-YEAR($K$3))+(MONTH(G6900)-MONTH($K$3))</f>
        <v/>
      </c>
      <c r="Q6900" s="366">
        <f>IF(M6900="IBIRAPITANGA FASE 3",IF(O6900="Atraso",L6900,L6900/(1+$I$2)^P6900),IF(O6900="Atraso",L6900,L6900/(1+$I$1)^P6900))</f>
        <v/>
      </c>
      <c r="R6900">
        <f>IF(O6900="Atraso",$K$3-G6900,0)</f>
        <v/>
      </c>
      <c r="S6900">
        <f>IF(R6900&lt;=15,"Até 15",IF(R6900&lt;=30,"Entre 15 e 30",IF(R6900&lt;=60,"Entre 30 e 60",IF(R6900&lt;=90,"Entre 60 e 90",IF(R6900&lt;=120,"Entre 90 e 120",IF(R6900&lt;=150,"Entre 120 e 150",IF(R6900&lt;=180,"Entre 150 e 180","Superior a 180")))))))</f>
        <v/>
      </c>
    </row>
    <row r="6901">
      <c r="A6901" t="inlineStr">
        <is>
          <t>Q03L08</t>
        </is>
      </c>
      <c r="B6901" t="inlineStr">
        <is>
          <t>RENATO PONTES MAGALHAES</t>
        </is>
      </c>
      <c r="C6901" t="n">
        <v>1</v>
      </c>
      <c r="D6901" t="inlineStr">
        <is>
          <t>IPCA</t>
        </is>
      </c>
      <c r="E6901" t="n">
        <v>0</v>
      </c>
      <c r="F6901" t="inlineStr">
        <is>
          <t>MENSAL</t>
        </is>
      </c>
      <c r="G6901" t="n">
        <v>45503</v>
      </c>
      <c r="H6901" t="n">
        <v>45503</v>
      </c>
      <c r="I6901" t="n">
        <v>9</v>
      </c>
      <c r="J6901" t="inlineStr">
        <is>
          <t>CARTEIRA</t>
        </is>
      </c>
      <c r="K6901" t="inlineStr">
        <is>
          <t>CONTRATO</t>
        </is>
      </c>
      <c r="L6901" t="n">
        <v>1227.47349</v>
      </c>
      <c r="M6901" t="inlineStr">
        <is>
          <t>Terra Luz Residencial</t>
        </is>
      </c>
      <c r="N6901" s="142">
        <f>DATE(YEAR(G6901),MONTH(G6901),1)</f>
        <v/>
      </c>
      <c r="O6901" s="132">
        <f>IF(G6901&gt;$K$3,"Futuro","Atraso")</f>
        <v/>
      </c>
      <c r="P6901">
        <f>12*(YEAR(G6901)-YEAR($K$3))+(MONTH(G6901)-MONTH($K$3))</f>
        <v/>
      </c>
      <c r="Q6901" s="366">
        <f>IF(M6901="IBIRAPITANGA FASE 3",IF(O6901="Atraso",L6901,L6901/(1+$I$2)^P6901),IF(O6901="Atraso",L6901,L6901/(1+$I$1)^P6901))</f>
        <v/>
      </c>
      <c r="R6901">
        <f>IF(O6901="Atraso",$K$3-G6901,0)</f>
        <v/>
      </c>
      <c r="S6901">
        <f>IF(R6901&lt;=15,"Até 15",IF(R6901&lt;=30,"Entre 15 e 30",IF(R6901&lt;=60,"Entre 30 e 60",IF(R6901&lt;=90,"Entre 60 e 90",IF(R6901&lt;=120,"Entre 90 e 120",IF(R6901&lt;=150,"Entre 120 e 150",IF(R6901&lt;=180,"Entre 150 e 180","Superior a 180")))))))</f>
        <v/>
      </c>
    </row>
    <row r="6902">
      <c r="A6902" t="inlineStr">
        <is>
          <t>Q03L08</t>
        </is>
      </c>
      <c r="B6902" t="inlineStr">
        <is>
          <t>RENATO PONTES MAGALHAES</t>
        </is>
      </c>
      <c r="C6902" t="n">
        <v>1</v>
      </c>
      <c r="D6902" t="inlineStr">
        <is>
          <t>IPCA</t>
        </is>
      </c>
      <c r="E6902" t="n">
        <v>0</v>
      </c>
      <c r="F6902" t="inlineStr">
        <is>
          <t>MENSAL</t>
        </is>
      </c>
      <c r="G6902" t="n">
        <v>45534</v>
      </c>
      <c r="H6902" t="n">
        <v>45534</v>
      </c>
      <c r="I6902" t="n">
        <v>10</v>
      </c>
      <c r="J6902" t="inlineStr">
        <is>
          <t>CARTEIRA</t>
        </is>
      </c>
      <c r="K6902" t="inlineStr">
        <is>
          <t>CONTRATO</t>
        </is>
      </c>
      <c r="L6902" t="n">
        <v>1227.47349</v>
      </c>
      <c r="M6902" t="inlineStr">
        <is>
          <t>Terra Luz Residencial</t>
        </is>
      </c>
      <c r="N6902" s="142">
        <f>DATE(YEAR(G6902),MONTH(G6902),1)</f>
        <v/>
      </c>
      <c r="O6902" s="132">
        <f>IF(G6902&gt;$K$3,"Futuro","Atraso")</f>
        <v/>
      </c>
      <c r="P6902">
        <f>12*(YEAR(G6902)-YEAR($K$3))+(MONTH(G6902)-MONTH($K$3))</f>
        <v/>
      </c>
      <c r="Q6902" s="366">
        <f>IF(M6902="IBIRAPITANGA FASE 3",IF(O6902="Atraso",L6902,L6902/(1+$I$2)^P6902),IF(O6902="Atraso",L6902,L6902/(1+$I$1)^P6902))</f>
        <v/>
      </c>
      <c r="R6902">
        <f>IF(O6902="Atraso",$K$3-G6902,0)</f>
        <v/>
      </c>
      <c r="S6902">
        <f>IF(R6902&lt;=15,"Até 15",IF(R6902&lt;=30,"Entre 15 e 30",IF(R6902&lt;=60,"Entre 30 e 60",IF(R6902&lt;=90,"Entre 60 e 90",IF(R6902&lt;=120,"Entre 90 e 120",IF(R6902&lt;=150,"Entre 120 e 150",IF(R6902&lt;=180,"Entre 150 e 180","Superior a 180")))))))</f>
        <v/>
      </c>
    </row>
    <row r="6903">
      <c r="A6903" t="inlineStr">
        <is>
          <t>Q03L08</t>
        </is>
      </c>
      <c r="B6903" t="inlineStr">
        <is>
          <t>RENATO PONTES MAGALHAES</t>
        </is>
      </c>
      <c r="C6903" t="n">
        <v>1</v>
      </c>
      <c r="D6903" t="inlineStr">
        <is>
          <t>IPCA</t>
        </is>
      </c>
      <c r="E6903" t="n">
        <v>0</v>
      </c>
      <c r="F6903" t="inlineStr">
        <is>
          <t>MENSAL</t>
        </is>
      </c>
      <c r="G6903" t="n">
        <v>45565</v>
      </c>
      <c r="H6903" t="n">
        <v>45565</v>
      </c>
      <c r="I6903" t="n">
        <v>11</v>
      </c>
      <c r="J6903" t="inlineStr">
        <is>
          <t>CARTEIRA</t>
        </is>
      </c>
      <c r="K6903" t="inlineStr">
        <is>
          <t>CONTRATO</t>
        </is>
      </c>
      <c r="L6903" t="n">
        <v>1227.47349</v>
      </c>
      <c r="M6903" t="inlineStr">
        <is>
          <t>Terra Luz Residencial</t>
        </is>
      </c>
      <c r="N6903" s="142">
        <f>DATE(YEAR(G6903),MONTH(G6903),1)</f>
        <v/>
      </c>
      <c r="O6903" s="132">
        <f>IF(G6903&gt;$K$3,"Futuro","Atraso")</f>
        <v/>
      </c>
      <c r="P6903">
        <f>12*(YEAR(G6903)-YEAR($K$3))+(MONTH(G6903)-MONTH($K$3))</f>
        <v/>
      </c>
      <c r="Q6903" s="366">
        <f>IF(M6903="IBIRAPITANGA FASE 3",IF(O6903="Atraso",L6903,L6903/(1+$I$2)^P6903),IF(O6903="Atraso",L6903,L6903/(1+$I$1)^P6903))</f>
        <v/>
      </c>
      <c r="R6903">
        <f>IF(O6903="Atraso",$K$3-G6903,0)</f>
        <v/>
      </c>
      <c r="S6903">
        <f>IF(R6903&lt;=15,"Até 15",IF(R6903&lt;=30,"Entre 15 e 30",IF(R6903&lt;=60,"Entre 30 e 60",IF(R6903&lt;=90,"Entre 60 e 90",IF(R6903&lt;=120,"Entre 90 e 120",IF(R6903&lt;=150,"Entre 120 e 150",IF(R6903&lt;=180,"Entre 150 e 180","Superior a 180")))))))</f>
        <v/>
      </c>
    </row>
    <row r="6904">
      <c r="A6904" t="inlineStr">
        <is>
          <t>Q03L08</t>
        </is>
      </c>
      <c r="B6904" t="inlineStr">
        <is>
          <t>RENATO PONTES MAGALHAES</t>
        </is>
      </c>
      <c r="C6904" t="n">
        <v>1</v>
      </c>
      <c r="D6904" t="inlineStr">
        <is>
          <t>IPCA</t>
        </is>
      </c>
      <c r="E6904" t="n">
        <v>0</v>
      </c>
      <c r="F6904" t="inlineStr">
        <is>
          <t>MENSAL</t>
        </is>
      </c>
      <c r="G6904" t="n">
        <v>45595</v>
      </c>
      <c r="H6904" t="n">
        <v>45595</v>
      </c>
      <c r="I6904" t="n">
        <v>12</v>
      </c>
      <c r="J6904" t="inlineStr">
        <is>
          <t>CARTEIRA</t>
        </is>
      </c>
      <c r="K6904" t="inlineStr">
        <is>
          <t>CONTRATO</t>
        </is>
      </c>
      <c r="L6904" t="n">
        <v>1227.47349</v>
      </c>
      <c r="M6904" t="inlineStr">
        <is>
          <t>Terra Luz Residencial</t>
        </is>
      </c>
      <c r="N6904" s="142">
        <f>DATE(YEAR(G6904),MONTH(G6904),1)</f>
        <v/>
      </c>
      <c r="O6904" s="132">
        <f>IF(G6904&gt;$K$3,"Futuro","Atraso")</f>
        <v/>
      </c>
      <c r="P6904">
        <f>12*(YEAR(G6904)-YEAR($K$3))+(MONTH(G6904)-MONTH($K$3))</f>
        <v/>
      </c>
      <c r="Q6904" s="366">
        <f>IF(M6904="IBIRAPITANGA FASE 3",IF(O6904="Atraso",L6904,L6904/(1+$I$2)^P6904),IF(O6904="Atraso",L6904,L6904/(1+$I$1)^P6904))</f>
        <v/>
      </c>
      <c r="R6904">
        <f>IF(O6904="Atraso",$K$3-G6904,0)</f>
        <v/>
      </c>
      <c r="S6904">
        <f>IF(R6904&lt;=15,"Até 15",IF(R6904&lt;=30,"Entre 15 e 30",IF(R6904&lt;=60,"Entre 30 e 60",IF(R6904&lt;=90,"Entre 60 e 90",IF(R6904&lt;=120,"Entre 90 e 120",IF(R6904&lt;=150,"Entre 120 e 150",IF(R6904&lt;=180,"Entre 150 e 180","Superior a 180")))))))</f>
        <v/>
      </c>
    </row>
    <row r="6905">
      <c r="A6905" t="inlineStr">
        <is>
          <t>Q03L08</t>
        </is>
      </c>
      <c r="B6905" t="inlineStr">
        <is>
          <t>RENATO PONTES MAGALHAES</t>
        </is>
      </c>
      <c r="C6905" t="n">
        <v>1</v>
      </c>
      <c r="D6905" t="inlineStr">
        <is>
          <t>IPCA</t>
        </is>
      </c>
      <c r="E6905" t="n">
        <v>0</v>
      </c>
      <c r="F6905" t="inlineStr">
        <is>
          <t>MENSAL</t>
        </is>
      </c>
      <c r="G6905" t="n">
        <v>45626</v>
      </c>
      <c r="H6905" t="n">
        <v>45626</v>
      </c>
      <c r="I6905" t="n">
        <v>13</v>
      </c>
      <c r="J6905" t="inlineStr">
        <is>
          <t>CARTEIRA</t>
        </is>
      </c>
      <c r="K6905" t="inlineStr">
        <is>
          <t>CONTRATO</t>
        </is>
      </c>
      <c r="L6905" t="n">
        <v>1227.47349</v>
      </c>
      <c r="M6905" t="inlineStr">
        <is>
          <t>Terra Luz Residencial</t>
        </is>
      </c>
      <c r="N6905" s="142">
        <f>DATE(YEAR(G6905),MONTH(G6905),1)</f>
        <v/>
      </c>
      <c r="O6905" s="132">
        <f>IF(G6905&gt;$K$3,"Futuro","Atraso")</f>
        <v/>
      </c>
      <c r="P6905">
        <f>12*(YEAR(G6905)-YEAR($K$3))+(MONTH(G6905)-MONTH($K$3))</f>
        <v/>
      </c>
      <c r="Q6905" s="366">
        <f>IF(M6905="IBIRAPITANGA FASE 3",IF(O6905="Atraso",L6905,L6905/(1+$I$2)^P6905),IF(O6905="Atraso",L6905,L6905/(1+$I$1)^P6905))</f>
        <v/>
      </c>
      <c r="R6905">
        <f>IF(O6905="Atraso",$K$3-G6905,0)</f>
        <v/>
      </c>
      <c r="S6905">
        <f>IF(R6905&lt;=15,"Até 15",IF(R6905&lt;=30,"Entre 15 e 30",IF(R6905&lt;=60,"Entre 30 e 60",IF(R6905&lt;=90,"Entre 60 e 90",IF(R6905&lt;=120,"Entre 90 e 120",IF(R6905&lt;=150,"Entre 120 e 150",IF(R6905&lt;=180,"Entre 150 e 180","Superior a 180")))))))</f>
        <v/>
      </c>
    </row>
    <row r="6906">
      <c r="A6906" t="inlineStr">
        <is>
          <t>Q03L08</t>
        </is>
      </c>
      <c r="B6906" t="inlineStr">
        <is>
          <t>RENATO PONTES MAGALHAES</t>
        </is>
      </c>
      <c r="C6906" t="n">
        <v>1</v>
      </c>
      <c r="D6906" t="inlineStr">
        <is>
          <t>IPCA</t>
        </is>
      </c>
      <c r="E6906" t="n">
        <v>0</v>
      </c>
      <c r="F6906" t="inlineStr">
        <is>
          <t>MENSAL</t>
        </is>
      </c>
      <c r="G6906" t="n">
        <v>45656</v>
      </c>
      <c r="H6906" t="n">
        <v>45656</v>
      </c>
      <c r="I6906" t="n">
        <v>14</v>
      </c>
      <c r="J6906" t="inlineStr">
        <is>
          <t>CARTEIRA</t>
        </is>
      </c>
      <c r="K6906" t="inlineStr">
        <is>
          <t>CONTRATO</t>
        </is>
      </c>
      <c r="L6906" t="n">
        <v>1227.47349</v>
      </c>
      <c r="M6906" t="inlineStr">
        <is>
          <t>Terra Luz Residencial</t>
        </is>
      </c>
      <c r="N6906" s="142">
        <f>DATE(YEAR(G6906),MONTH(G6906),1)</f>
        <v/>
      </c>
      <c r="O6906" s="132">
        <f>IF(G6906&gt;$K$3,"Futuro","Atraso")</f>
        <v/>
      </c>
      <c r="P6906">
        <f>12*(YEAR(G6906)-YEAR($K$3))+(MONTH(G6906)-MONTH($K$3))</f>
        <v/>
      </c>
      <c r="Q6906" s="366">
        <f>IF(M6906="IBIRAPITANGA FASE 3",IF(O6906="Atraso",L6906,L6906/(1+$I$2)^P6906),IF(O6906="Atraso",L6906,L6906/(1+$I$1)^P6906))</f>
        <v/>
      </c>
      <c r="R6906">
        <f>IF(O6906="Atraso",$K$3-G6906,0)</f>
        <v/>
      </c>
      <c r="S6906">
        <f>IF(R6906&lt;=15,"Até 15",IF(R6906&lt;=30,"Entre 15 e 30",IF(R6906&lt;=60,"Entre 30 e 60",IF(R6906&lt;=90,"Entre 60 e 90",IF(R6906&lt;=120,"Entre 90 e 120",IF(R6906&lt;=150,"Entre 120 e 150",IF(R6906&lt;=180,"Entre 150 e 180","Superior a 180")))))))</f>
        <v/>
      </c>
    </row>
    <row r="6907">
      <c r="A6907" t="inlineStr">
        <is>
          <t>Q03L08</t>
        </is>
      </c>
      <c r="B6907" t="inlineStr">
        <is>
          <t>RENATO PONTES MAGALHAES</t>
        </is>
      </c>
      <c r="C6907" t="n">
        <v>1</v>
      </c>
      <c r="D6907" t="inlineStr">
        <is>
          <t>IPCA</t>
        </is>
      </c>
      <c r="E6907" t="n">
        <v>0</v>
      </c>
      <c r="F6907" t="inlineStr">
        <is>
          <t>MENSAL</t>
        </is>
      </c>
      <c r="G6907" t="n">
        <v>45687</v>
      </c>
      <c r="H6907" t="n">
        <v>45687</v>
      </c>
      <c r="I6907" t="n">
        <v>15</v>
      </c>
      <c r="J6907" t="inlineStr">
        <is>
          <t>CARTEIRA</t>
        </is>
      </c>
      <c r="K6907" t="inlineStr">
        <is>
          <t>CONTRATO</t>
        </is>
      </c>
      <c r="L6907" t="n">
        <v>1227.47349</v>
      </c>
      <c r="M6907" t="inlineStr">
        <is>
          <t>Terra Luz Residencial</t>
        </is>
      </c>
      <c r="N6907" s="142">
        <f>DATE(YEAR(G6907),MONTH(G6907),1)</f>
        <v/>
      </c>
      <c r="O6907" s="132">
        <f>IF(G6907&gt;$K$3,"Futuro","Atraso")</f>
        <v/>
      </c>
      <c r="P6907">
        <f>12*(YEAR(G6907)-YEAR($K$3))+(MONTH(G6907)-MONTH($K$3))</f>
        <v/>
      </c>
      <c r="Q6907" s="366">
        <f>IF(M6907="IBIRAPITANGA FASE 3",IF(O6907="Atraso",L6907,L6907/(1+$I$2)^P6907),IF(O6907="Atraso",L6907,L6907/(1+$I$1)^P6907))</f>
        <v/>
      </c>
      <c r="R6907">
        <f>IF(O6907="Atraso",$K$3-G6907,0)</f>
        <v/>
      </c>
      <c r="S6907">
        <f>IF(R6907&lt;=15,"Até 15",IF(R6907&lt;=30,"Entre 15 e 30",IF(R6907&lt;=60,"Entre 30 e 60",IF(R6907&lt;=90,"Entre 60 e 90",IF(R6907&lt;=120,"Entre 90 e 120",IF(R6907&lt;=150,"Entre 120 e 150",IF(R6907&lt;=180,"Entre 150 e 180","Superior a 180")))))))</f>
        <v/>
      </c>
    </row>
    <row r="6908">
      <c r="A6908" t="inlineStr">
        <is>
          <t>Q03L08</t>
        </is>
      </c>
      <c r="B6908" t="inlineStr">
        <is>
          <t>RENATO PONTES MAGALHAES</t>
        </is>
      </c>
      <c r="C6908" t="n">
        <v>1</v>
      </c>
      <c r="D6908" t="inlineStr">
        <is>
          <t>IPCA</t>
        </is>
      </c>
      <c r="E6908" t="n">
        <v>0</v>
      </c>
      <c r="F6908" t="inlineStr">
        <is>
          <t>MENSAL</t>
        </is>
      </c>
      <c r="G6908" t="n">
        <v>45716</v>
      </c>
      <c r="H6908" t="n">
        <v>45716</v>
      </c>
      <c r="I6908" t="n">
        <v>16</v>
      </c>
      <c r="J6908" t="inlineStr">
        <is>
          <t>CARTEIRA</t>
        </is>
      </c>
      <c r="K6908" t="inlineStr">
        <is>
          <t>CONTRATO</t>
        </is>
      </c>
      <c r="L6908" t="n">
        <v>1227.47349</v>
      </c>
      <c r="M6908" t="inlineStr">
        <is>
          <t>Terra Luz Residencial</t>
        </is>
      </c>
      <c r="N6908" s="142">
        <f>DATE(YEAR(G6908),MONTH(G6908),1)</f>
        <v/>
      </c>
      <c r="O6908" s="132">
        <f>IF(G6908&gt;$K$3,"Futuro","Atraso")</f>
        <v/>
      </c>
      <c r="P6908">
        <f>12*(YEAR(G6908)-YEAR($K$3))+(MONTH(G6908)-MONTH($K$3))</f>
        <v/>
      </c>
      <c r="Q6908" s="366">
        <f>IF(M6908="IBIRAPITANGA FASE 3",IF(O6908="Atraso",L6908,L6908/(1+$I$2)^P6908),IF(O6908="Atraso",L6908,L6908/(1+$I$1)^P6908))</f>
        <v/>
      </c>
      <c r="R6908">
        <f>IF(O6908="Atraso",$K$3-G6908,0)</f>
        <v/>
      </c>
      <c r="S6908">
        <f>IF(R6908&lt;=15,"Até 15",IF(R6908&lt;=30,"Entre 15 e 30",IF(R6908&lt;=60,"Entre 30 e 60",IF(R6908&lt;=90,"Entre 60 e 90",IF(R6908&lt;=120,"Entre 90 e 120",IF(R6908&lt;=150,"Entre 120 e 150",IF(R6908&lt;=180,"Entre 150 e 180","Superior a 180")))))))</f>
        <v/>
      </c>
    </row>
    <row r="6909">
      <c r="A6909" t="inlineStr">
        <is>
          <t>Q03L08</t>
        </is>
      </c>
      <c r="B6909" t="inlineStr">
        <is>
          <t>RENATO PONTES MAGALHAES</t>
        </is>
      </c>
      <c r="C6909" t="n">
        <v>1</v>
      </c>
      <c r="D6909" t="inlineStr">
        <is>
          <t>IPCA</t>
        </is>
      </c>
      <c r="E6909" t="n">
        <v>0</v>
      </c>
      <c r="F6909" t="inlineStr">
        <is>
          <t>MENSAL</t>
        </is>
      </c>
      <c r="G6909" t="n">
        <v>45746</v>
      </c>
      <c r="H6909" t="n">
        <v>45746</v>
      </c>
      <c r="I6909" t="n">
        <v>17</v>
      </c>
      <c r="J6909" t="inlineStr">
        <is>
          <t>CARTEIRA</t>
        </is>
      </c>
      <c r="K6909" t="inlineStr">
        <is>
          <t>CONTRATO</t>
        </is>
      </c>
      <c r="L6909" t="n">
        <v>1227.47349</v>
      </c>
      <c r="M6909" t="inlineStr">
        <is>
          <t>Terra Luz Residencial</t>
        </is>
      </c>
      <c r="N6909" s="142">
        <f>DATE(YEAR(G6909),MONTH(G6909),1)</f>
        <v/>
      </c>
      <c r="O6909" s="132">
        <f>IF(G6909&gt;$K$3,"Futuro","Atraso")</f>
        <v/>
      </c>
      <c r="P6909">
        <f>12*(YEAR(G6909)-YEAR($K$3))+(MONTH(G6909)-MONTH($K$3))</f>
        <v/>
      </c>
      <c r="Q6909" s="366">
        <f>IF(M6909="IBIRAPITANGA FASE 3",IF(O6909="Atraso",L6909,L6909/(1+$I$2)^P6909),IF(O6909="Atraso",L6909,L6909/(1+$I$1)^P6909))</f>
        <v/>
      </c>
      <c r="R6909">
        <f>IF(O6909="Atraso",$K$3-G6909,0)</f>
        <v/>
      </c>
      <c r="S6909">
        <f>IF(R6909&lt;=15,"Até 15",IF(R6909&lt;=30,"Entre 15 e 30",IF(R6909&lt;=60,"Entre 30 e 60",IF(R6909&lt;=90,"Entre 60 e 90",IF(R6909&lt;=120,"Entre 90 e 120",IF(R6909&lt;=150,"Entre 120 e 150",IF(R6909&lt;=180,"Entre 150 e 180","Superior a 180")))))))</f>
        <v/>
      </c>
    </row>
    <row r="6910">
      <c r="A6910" t="inlineStr">
        <is>
          <t>Q03L08</t>
        </is>
      </c>
      <c r="B6910" t="inlineStr">
        <is>
          <t>RENATO PONTES MAGALHAES</t>
        </is>
      </c>
      <c r="C6910" t="n">
        <v>1</v>
      </c>
      <c r="D6910" t="inlineStr">
        <is>
          <t>IPCA</t>
        </is>
      </c>
      <c r="E6910" t="n">
        <v>0</v>
      </c>
      <c r="F6910" t="inlineStr">
        <is>
          <t>MENSAL</t>
        </is>
      </c>
      <c r="G6910" t="n">
        <v>45777</v>
      </c>
      <c r="H6910" t="n">
        <v>45777</v>
      </c>
      <c r="I6910" t="n">
        <v>18</v>
      </c>
      <c r="J6910" t="inlineStr">
        <is>
          <t>CARTEIRA</t>
        </is>
      </c>
      <c r="K6910" t="inlineStr">
        <is>
          <t>CONTRATO</t>
        </is>
      </c>
      <c r="L6910" t="n">
        <v>1227.47349</v>
      </c>
      <c r="M6910" t="inlineStr">
        <is>
          <t>Terra Luz Residencial</t>
        </is>
      </c>
      <c r="N6910" s="142">
        <f>DATE(YEAR(G6910),MONTH(G6910),1)</f>
        <v/>
      </c>
      <c r="O6910" s="132">
        <f>IF(G6910&gt;$K$3,"Futuro","Atraso")</f>
        <v/>
      </c>
      <c r="P6910">
        <f>12*(YEAR(G6910)-YEAR($K$3))+(MONTH(G6910)-MONTH($K$3))</f>
        <v/>
      </c>
      <c r="Q6910" s="366">
        <f>IF(M6910="IBIRAPITANGA FASE 3",IF(O6910="Atraso",L6910,L6910/(1+$I$2)^P6910),IF(O6910="Atraso",L6910,L6910/(1+$I$1)^P6910))</f>
        <v/>
      </c>
      <c r="R6910">
        <f>IF(O6910="Atraso",$K$3-G6910,0)</f>
        <v/>
      </c>
      <c r="S6910">
        <f>IF(R6910&lt;=15,"Até 15",IF(R6910&lt;=30,"Entre 15 e 30",IF(R6910&lt;=60,"Entre 30 e 60",IF(R6910&lt;=90,"Entre 60 e 90",IF(R6910&lt;=120,"Entre 90 e 120",IF(R6910&lt;=150,"Entre 120 e 150",IF(R6910&lt;=180,"Entre 150 e 180","Superior a 180")))))))</f>
        <v/>
      </c>
    </row>
    <row r="6911">
      <c r="A6911" t="inlineStr">
        <is>
          <t>Q03L08</t>
        </is>
      </c>
      <c r="B6911" t="inlineStr">
        <is>
          <t>RENATO PONTES MAGALHAES</t>
        </is>
      </c>
      <c r="C6911" t="n">
        <v>1</v>
      </c>
      <c r="D6911" t="inlineStr">
        <is>
          <t>IPCA</t>
        </is>
      </c>
      <c r="E6911" t="n">
        <v>0</v>
      </c>
      <c r="F6911" t="inlineStr">
        <is>
          <t>MENSAL</t>
        </is>
      </c>
      <c r="G6911" t="n">
        <v>45807</v>
      </c>
      <c r="H6911" t="n">
        <v>45807</v>
      </c>
      <c r="I6911" t="n">
        <v>19</v>
      </c>
      <c r="J6911" t="inlineStr">
        <is>
          <t>CARTEIRA</t>
        </is>
      </c>
      <c r="K6911" t="inlineStr">
        <is>
          <t>CONTRATO</t>
        </is>
      </c>
      <c r="L6911" t="n">
        <v>1227.47349</v>
      </c>
      <c r="M6911" t="inlineStr">
        <is>
          <t>Terra Luz Residencial</t>
        </is>
      </c>
      <c r="N6911" s="142">
        <f>DATE(YEAR(G6911),MONTH(G6911),1)</f>
        <v/>
      </c>
      <c r="O6911" s="132">
        <f>IF(G6911&gt;$K$3,"Futuro","Atraso")</f>
        <v/>
      </c>
      <c r="P6911">
        <f>12*(YEAR(G6911)-YEAR($K$3))+(MONTH(G6911)-MONTH($K$3))</f>
        <v/>
      </c>
      <c r="Q6911" s="366">
        <f>IF(M6911="IBIRAPITANGA FASE 3",IF(O6911="Atraso",L6911,L6911/(1+$I$2)^P6911),IF(O6911="Atraso",L6911,L6911/(1+$I$1)^P6911))</f>
        <v/>
      </c>
      <c r="R6911">
        <f>IF(O6911="Atraso",$K$3-G6911,0)</f>
        <v/>
      </c>
      <c r="S6911">
        <f>IF(R6911&lt;=15,"Até 15",IF(R6911&lt;=30,"Entre 15 e 30",IF(R6911&lt;=60,"Entre 30 e 60",IF(R6911&lt;=90,"Entre 60 e 90",IF(R6911&lt;=120,"Entre 90 e 120",IF(R6911&lt;=150,"Entre 120 e 150",IF(R6911&lt;=180,"Entre 150 e 180","Superior a 180")))))))</f>
        <v/>
      </c>
    </row>
    <row r="6912">
      <c r="A6912" t="inlineStr">
        <is>
          <t>Q03L08</t>
        </is>
      </c>
      <c r="B6912" t="inlineStr">
        <is>
          <t>RENATO PONTES MAGALHAES</t>
        </is>
      </c>
      <c r="C6912" t="n">
        <v>1</v>
      </c>
      <c r="D6912" t="inlineStr">
        <is>
          <t>IPCA</t>
        </is>
      </c>
      <c r="E6912" t="n">
        <v>0</v>
      </c>
      <c r="F6912" t="inlineStr">
        <is>
          <t>MENSAL</t>
        </is>
      </c>
      <c r="G6912" t="n">
        <v>45838</v>
      </c>
      <c r="H6912" t="n">
        <v>45838</v>
      </c>
      <c r="I6912" t="n">
        <v>20</v>
      </c>
      <c r="J6912" t="inlineStr">
        <is>
          <t>CARTEIRA</t>
        </is>
      </c>
      <c r="K6912" t="inlineStr">
        <is>
          <t>CONTRATO</t>
        </is>
      </c>
      <c r="L6912" t="n">
        <v>1227.47349</v>
      </c>
      <c r="M6912" t="inlineStr">
        <is>
          <t>Terra Luz Residencial</t>
        </is>
      </c>
      <c r="N6912" s="142">
        <f>DATE(YEAR(G6912),MONTH(G6912),1)</f>
        <v/>
      </c>
      <c r="O6912" s="132">
        <f>IF(G6912&gt;$K$3,"Futuro","Atraso")</f>
        <v/>
      </c>
      <c r="P6912">
        <f>12*(YEAR(G6912)-YEAR($K$3))+(MONTH(G6912)-MONTH($K$3))</f>
        <v/>
      </c>
      <c r="Q6912" s="366">
        <f>IF(M6912="IBIRAPITANGA FASE 3",IF(O6912="Atraso",L6912,L6912/(1+$I$2)^P6912),IF(O6912="Atraso",L6912,L6912/(1+$I$1)^P6912))</f>
        <v/>
      </c>
      <c r="R6912">
        <f>IF(O6912="Atraso",$K$3-G6912,0)</f>
        <v/>
      </c>
      <c r="S6912">
        <f>IF(R6912&lt;=15,"Até 15",IF(R6912&lt;=30,"Entre 15 e 30",IF(R6912&lt;=60,"Entre 30 e 60",IF(R6912&lt;=90,"Entre 60 e 90",IF(R6912&lt;=120,"Entre 90 e 120",IF(R6912&lt;=150,"Entre 120 e 150",IF(R6912&lt;=180,"Entre 150 e 180","Superior a 180")))))))</f>
        <v/>
      </c>
    </row>
    <row r="6913">
      <c r="A6913" t="inlineStr">
        <is>
          <t>Q03L08</t>
        </is>
      </c>
      <c r="B6913" t="inlineStr">
        <is>
          <t>RENATO PONTES MAGALHAES</t>
        </is>
      </c>
      <c r="C6913" t="n">
        <v>1</v>
      </c>
      <c r="D6913" t="inlineStr">
        <is>
          <t>IPCA</t>
        </is>
      </c>
      <c r="E6913" t="n">
        <v>0</v>
      </c>
      <c r="F6913" t="inlineStr">
        <is>
          <t>MENSAL</t>
        </is>
      </c>
      <c r="G6913" t="n">
        <v>45868</v>
      </c>
      <c r="H6913" t="n">
        <v>45868</v>
      </c>
      <c r="I6913" t="n">
        <v>21</v>
      </c>
      <c r="J6913" t="inlineStr">
        <is>
          <t>CARTEIRA</t>
        </is>
      </c>
      <c r="K6913" t="inlineStr">
        <is>
          <t>CONTRATO</t>
        </is>
      </c>
      <c r="L6913" t="n">
        <v>1227.47349</v>
      </c>
      <c r="M6913" t="inlineStr">
        <is>
          <t>Terra Luz Residencial</t>
        </is>
      </c>
      <c r="N6913" s="142">
        <f>DATE(YEAR(G6913),MONTH(G6913),1)</f>
        <v/>
      </c>
      <c r="O6913" s="132">
        <f>IF(G6913&gt;$K$3,"Futuro","Atraso")</f>
        <v/>
      </c>
      <c r="P6913">
        <f>12*(YEAR(G6913)-YEAR($K$3))+(MONTH(G6913)-MONTH($K$3))</f>
        <v/>
      </c>
      <c r="Q6913" s="366">
        <f>IF(M6913="IBIRAPITANGA FASE 3",IF(O6913="Atraso",L6913,L6913/(1+$I$2)^P6913),IF(O6913="Atraso",L6913,L6913/(1+$I$1)^P6913))</f>
        <v/>
      </c>
      <c r="R6913">
        <f>IF(O6913="Atraso",$K$3-G6913,0)</f>
        <v/>
      </c>
      <c r="S6913">
        <f>IF(R6913&lt;=15,"Até 15",IF(R6913&lt;=30,"Entre 15 e 30",IF(R6913&lt;=60,"Entre 30 e 60",IF(R6913&lt;=90,"Entre 60 e 90",IF(R6913&lt;=120,"Entre 90 e 120",IF(R6913&lt;=150,"Entre 120 e 150",IF(R6913&lt;=180,"Entre 150 e 180","Superior a 180")))))))</f>
        <v/>
      </c>
    </row>
    <row r="6914">
      <c r="A6914" t="inlineStr">
        <is>
          <t>Q03L08</t>
        </is>
      </c>
      <c r="B6914" t="inlineStr">
        <is>
          <t>RENATO PONTES MAGALHAES</t>
        </is>
      </c>
      <c r="C6914" t="n">
        <v>1</v>
      </c>
      <c r="D6914" t="inlineStr">
        <is>
          <t>IPCA</t>
        </is>
      </c>
      <c r="E6914" t="n">
        <v>0</v>
      </c>
      <c r="F6914" t="inlineStr">
        <is>
          <t>MENSAL</t>
        </is>
      </c>
      <c r="G6914" t="n">
        <v>45899</v>
      </c>
      <c r="H6914" t="n">
        <v>45899</v>
      </c>
      <c r="I6914" t="n">
        <v>22</v>
      </c>
      <c r="J6914" t="inlineStr">
        <is>
          <t>CARTEIRA</t>
        </is>
      </c>
      <c r="K6914" t="inlineStr">
        <is>
          <t>CONTRATO</t>
        </is>
      </c>
      <c r="L6914" t="n">
        <v>1227.47349</v>
      </c>
      <c r="M6914" t="inlineStr">
        <is>
          <t>Terra Luz Residencial</t>
        </is>
      </c>
      <c r="N6914" s="142">
        <f>DATE(YEAR(G6914),MONTH(G6914),1)</f>
        <v/>
      </c>
      <c r="O6914" s="132">
        <f>IF(G6914&gt;$K$3,"Futuro","Atraso")</f>
        <v/>
      </c>
      <c r="P6914">
        <f>12*(YEAR(G6914)-YEAR($K$3))+(MONTH(G6914)-MONTH($K$3))</f>
        <v/>
      </c>
      <c r="Q6914" s="366">
        <f>IF(M6914="IBIRAPITANGA FASE 3",IF(O6914="Atraso",L6914,L6914/(1+$I$2)^P6914),IF(O6914="Atraso",L6914,L6914/(1+$I$1)^P6914))</f>
        <v/>
      </c>
      <c r="R6914">
        <f>IF(O6914="Atraso",$K$3-G6914,0)</f>
        <v/>
      </c>
      <c r="S6914">
        <f>IF(R6914&lt;=15,"Até 15",IF(R6914&lt;=30,"Entre 15 e 30",IF(R6914&lt;=60,"Entre 30 e 60",IF(R6914&lt;=90,"Entre 60 e 90",IF(R6914&lt;=120,"Entre 90 e 120",IF(R6914&lt;=150,"Entre 120 e 150",IF(R6914&lt;=180,"Entre 150 e 180","Superior a 180")))))))</f>
        <v/>
      </c>
    </row>
    <row r="6915">
      <c r="A6915" t="inlineStr">
        <is>
          <t>Q03L08</t>
        </is>
      </c>
      <c r="B6915" t="inlineStr">
        <is>
          <t>RENATO PONTES MAGALHAES</t>
        </is>
      </c>
      <c r="C6915" t="n">
        <v>1</v>
      </c>
      <c r="D6915" t="inlineStr">
        <is>
          <t>IPCA</t>
        </is>
      </c>
      <c r="E6915" t="n">
        <v>0</v>
      </c>
      <c r="F6915" t="inlineStr">
        <is>
          <t>MENSAL</t>
        </is>
      </c>
      <c r="G6915" t="n">
        <v>45930</v>
      </c>
      <c r="H6915" t="n">
        <v>45930</v>
      </c>
      <c r="I6915" t="n">
        <v>23</v>
      </c>
      <c r="J6915" t="inlineStr">
        <is>
          <t>CARTEIRA</t>
        </is>
      </c>
      <c r="K6915" t="inlineStr">
        <is>
          <t>CONTRATO</t>
        </is>
      </c>
      <c r="L6915" t="n">
        <v>1227.47349</v>
      </c>
      <c r="M6915" t="inlineStr">
        <is>
          <t>Terra Luz Residencial</t>
        </is>
      </c>
      <c r="N6915" s="142">
        <f>DATE(YEAR(G6915),MONTH(G6915),1)</f>
        <v/>
      </c>
      <c r="O6915" s="132">
        <f>IF(G6915&gt;$K$3,"Futuro","Atraso")</f>
        <v/>
      </c>
      <c r="P6915">
        <f>12*(YEAR(G6915)-YEAR($K$3))+(MONTH(G6915)-MONTH($K$3))</f>
        <v/>
      </c>
      <c r="Q6915" s="366">
        <f>IF(M6915="IBIRAPITANGA FASE 3",IF(O6915="Atraso",L6915,L6915/(1+$I$2)^P6915),IF(O6915="Atraso",L6915,L6915/(1+$I$1)^P6915))</f>
        <v/>
      </c>
      <c r="R6915">
        <f>IF(O6915="Atraso",$K$3-G6915,0)</f>
        <v/>
      </c>
      <c r="S6915">
        <f>IF(R6915&lt;=15,"Até 15",IF(R6915&lt;=30,"Entre 15 e 30",IF(R6915&lt;=60,"Entre 30 e 60",IF(R6915&lt;=90,"Entre 60 e 90",IF(R6915&lt;=120,"Entre 90 e 120",IF(R6915&lt;=150,"Entre 120 e 150",IF(R6915&lt;=180,"Entre 150 e 180","Superior a 180")))))))</f>
        <v/>
      </c>
    </row>
    <row r="6916">
      <c r="A6916" t="inlineStr">
        <is>
          <t>Q03L08</t>
        </is>
      </c>
      <c r="B6916" t="inlineStr">
        <is>
          <t>RENATO PONTES MAGALHAES</t>
        </is>
      </c>
      <c r="C6916" t="n">
        <v>1</v>
      </c>
      <c r="D6916" t="inlineStr">
        <is>
          <t>IPCA</t>
        </is>
      </c>
      <c r="E6916" t="n">
        <v>0</v>
      </c>
      <c r="F6916" t="inlineStr">
        <is>
          <t>MENSAL</t>
        </is>
      </c>
      <c r="G6916" t="n">
        <v>45960</v>
      </c>
      <c r="H6916" t="n">
        <v>45960</v>
      </c>
      <c r="I6916" t="n">
        <v>24</v>
      </c>
      <c r="J6916" t="inlineStr">
        <is>
          <t>CARTEIRA</t>
        </is>
      </c>
      <c r="K6916" t="inlineStr">
        <is>
          <t>CONTRATO</t>
        </is>
      </c>
      <c r="L6916" t="n">
        <v>1227.47349</v>
      </c>
      <c r="M6916" t="inlineStr">
        <is>
          <t>Terra Luz Residencial</t>
        </is>
      </c>
      <c r="N6916" s="142">
        <f>DATE(YEAR(G6916),MONTH(G6916),1)</f>
        <v/>
      </c>
      <c r="O6916" s="132">
        <f>IF(G6916&gt;$K$3,"Futuro","Atraso")</f>
        <v/>
      </c>
      <c r="P6916">
        <f>12*(YEAR(G6916)-YEAR($K$3))+(MONTH(G6916)-MONTH($K$3))</f>
        <v/>
      </c>
      <c r="Q6916" s="366">
        <f>IF(M6916="IBIRAPITANGA FASE 3",IF(O6916="Atraso",L6916,L6916/(1+$I$2)^P6916),IF(O6916="Atraso",L6916,L6916/(1+$I$1)^P6916))</f>
        <v/>
      </c>
      <c r="R6916">
        <f>IF(O6916="Atraso",$K$3-G6916,0)</f>
        <v/>
      </c>
      <c r="S6916">
        <f>IF(R6916&lt;=15,"Até 15",IF(R6916&lt;=30,"Entre 15 e 30",IF(R6916&lt;=60,"Entre 30 e 60",IF(R6916&lt;=90,"Entre 60 e 90",IF(R6916&lt;=120,"Entre 90 e 120",IF(R6916&lt;=150,"Entre 120 e 150",IF(R6916&lt;=180,"Entre 150 e 180","Superior a 180")))))))</f>
        <v/>
      </c>
    </row>
    <row r="6917">
      <c r="A6917" t="inlineStr">
        <is>
          <t>Q03L08</t>
        </is>
      </c>
      <c r="B6917" t="inlineStr">
        <is>
          <t>RENATO PONTES MAGALHAES</t>
        </is>
      </c>
      <c r="C6917" t="n">
        <v>1</v>
      </c>
      <c r="D6917" t="inlineStr">
        <is>
          <t>IPCA</t>
        </is>
      </c>
      <c r="E6917" t="n">
        <v>0</v>
      </c>
      <c r="F6917" t="inlineStr">
        <is>
          <t>MENSAL</t>
        </is>
      </c>
      <c r="G6917" t="n">
        <v>45991</v>
      </c>
      <c r="H6917" t="n">
        <v>45991</v>
      </c>
      <c r="I6917" t="n">
        <v>25</v>
      </c>
      <c r="J6917" t="inlineStr">
        <is>
          <t>CARTEIRA</t>
        </is>
      </c>
      <c r="K6917" t="inlineStr">
        <is>
          <t>CONTRATO</t>
        </is>
      </c>
      <c r="L6917" t="n">
        <v>1227.47349</v>
      </c>
      <c r="M6917" t="inlineStr">
        <is>
          <t>Terra Luz Residencial</t>
        </is>
      </c>
      <c r="N6917" s="142">
        <f>DATE(YEAR(G6917),MONTH(G6917),1)</f>
        <v/>
      </c>
      <c r="O6917" s="132">
        <f>IF(G6917&gt;$K$3,"Futuro","Atraso")</f>
        <v/>
      </c>
      <c r="P6917">
        <f>12*(YEAR(G6917)-YEAR($K$3))+(MONTH(G6917)-MONTH($K$3))</f>
        <v/>
      </c>
      <c r="Q6917" s="366">
        <f>IF(M6917="IBIRAPITANGA FASE 3",IF(O6917="Atraso",L6917,L6917/(1+$I$2)^P6917),IF(O6917="Atraso",L6917,L6917/(1+$I$1)^P6917))</f>
        <v/>
      </c>
      <c r="R6917">
        <f>IF(O6917="Atraso",$K$3-G6917,0)</f>
        <v/>
      </c>
      <c r="S6917">
        <f>IF(R6917&lt;=15,"Até 15",IF(R6917&lt;=30,"Entre 15 e 30",IF(R6917&lt;=60,"Entre 30 e 60",IF(R6917&lt;=90,"Entre 60 e 90",IF(R6917&lt;=120,"Entre 90 e 120",IF(R6917&lt;=150,"Entre 120 e 150",IF(R6917&lt;=180,"Entre 150 e 180","Superior a 180")))))))</f>
        <v/>
      </c>
    </row>
    <row r="6918">
      <c r="A6918" t="inlineStr">
        <is>
          <t>Q03L08</t>
        </is>
      </c>
      <c r="B6918" t="inlineStr">
        <is>
          <t>RENATO PONTES MAGALHAES</t>
        </is>
      </c>
      <c r="C6918" t="n">
        <v>1</v>
      </c>
      <c r="D6918" t="inlineStr">
        <is>
          <t>IPCA</t>
        </is>
      </c>
      <c r="E6918" t="n">
        <v>0</v>
      </c>
      <c r="F6918" t="inlineStr">
        <is>
          <t>MENSAL</t>
        </is>
      </c>
      <c r="G6918" t="n">
        <v>46021</v>
      </c>
      <c r="H6918" t="n">
        <v>46021</v>
      </c>
      <c r="I6918" t="n">
        <v>26</v>
      </c>
      <c r="J6918" t="inlineStr">
        <is>
          <t>CARTEIRA</t>
        </is>
      </c>
      <c r="K6918" t="inlineStr">
        <is>
          <t>CONTRATO</t>
        </is>
      </c>
      <c r="L6918" t="n">
        <v>1227.47349</v>
      </c>
      <c r="M6918" t="inlineStr">
        <is>
          <t>Terra Luz Residencial</t>
        </is>
      </c>
      <c r="N6918" s="142">
        <f>DATE(YEAR(G6918),MONTH(G6918),1)</f>
        <v/>
      </c>
      <c r="O6918" s="132">
        <f>IF(G6918&gt;$K$3,"Futuro","Atraso")</f>
        <v/>
      </c>
      <c r="P6918">
        <f>12*(YEAR(G6918)-YEAR($K$3))+(MONTH(G6918)-MONTH($K$3))</f>
        <v/>
      </c>
      <c r="Q6918" s="366">
        <f>IF(M6918="IBIRAPITANGA FASE 3",IF(O6918="Atraso",L6918,L6918/(1+$I$2)^P6918),IF(O6918="Atraso",L6918,L6918/(1+$I$1)^P6918))</f>
        <v/>
      </c>
      <c r="R6918">
        <f>IF(O6918="Atraso",$K$3-G6918,0)</f>
        <v/>
      </c>
      <c r="S6918">
        <f>IF(R6918&lt;=15,"Até 15",IF(R6918&lt;=30,"Entre 15 e 30",IF(R6918&lt;=60,"Entre 30 e 60",IF(R6918&lt;=90,"Entre 60 e 90",IF(R6918&lt;=120,"Entre 90 e 120",IF(R6918&lt;=150,"Entre 120 e 150",IF(R6918&lt;=180,"Entre 150 e 180","Superior a 180")))))))</f>
        <v/>
      </c>
    </row>
    <row r="6919">
      <c r="A6919" t="inlineStr">
        <is>
          <t>Q03L08</t>
        </is>
      </c>
      <c r="B6919" t="inlineStr">
        <is>
          <t>RENATO PONTES MAGALHAES</t>
        </is>
      </c>
      <c r="C6919" t="n">
        <v>1</v>
      </c>
      <c r="D6919" t="inlineStr">
        <is>
          <t>IPCA</t>
        </is>
      </c>
      <c r="E6919" t="n">
        <v>0</v>
      </c>
      <c r="F6919" t="inlineStr">
        <is>
          <t>MENSAL</t>
        </is>
      </c>
      <c r="G6919" t="n">
        <v>46052</v>
      </c>
      <c r="H6919" t="n">
        <v>46052</v>
      </c>
      <c r="I6919" t="n">
        <v>27</v>
      </c>
      <c r="J6919" t="inlineStr">
        <is>
          <t>CARTEIRA</t>
        </is>
      </c>
      <c r="K6919" t="inlineStr">
        <is>
          <t>CONTRATO</t>
        </is>
      </c>
      <c r="L6919" t="n">
        <v>1227.47349</v>
      </c>
      <c r="M6919" t="inlineStr">
        <is>
          <t>Terra Luz Residencial</t>
        </is>
      </c>
      <c r="N6919" s="142">
        <f>DATE(YEAR(G6919),MONTH(G6919),1)</f>
        <v/>
      </c>
      <c r="O6919" s="132">
        <f>IF(G6919&gt;$K$3,"Futuro","Atraso")</f>
        <v/>
      </c>
      <c r="P6919">
        <f>12*(YEAR(G6919)-YEAR($K$3))+(MONTH(G6919)-MONTH($K$3))</f>
        <v/>
      </c>
      <c r="Q6919" s="366">
        <f>IF(M6919="IBIRAPITANGA FASE 3",IF(O6919="Atraso",L6919,L6919/(1+$I$2)^P6919),IF(O6919="Atraso",L6919,L6919/(1+$I$1)^P6919))</f>
        <v/>
      </c>
      <c r="R6919">
        <f>IF(O6919="Atraso",$K$3-G6919,0)</f>
        <v/>
      </c>
      <c r="S6919">
        <f>IF(R6919&lt;=15,"Até 15",IF(R6919&lt;=30,"Entre 15 e 30",IF(R6919&lt;=60,"Entre 30 e 60",IF(R6919&lt;=90,"Entre 60 e 90",IF(R6919&lt;=120,"Entre 90 e 120",IF(R6919&lt;=150,"Entre 120 e 150",IF(R6919&lt;=180,"Entre 150 e 180","Superior a 180")))))))</f>
        <v/>
      </c>
    </row>
    <row r="6920">
      <c r="A6920" t="inlineStr">
        <is>
          <t>Q03L08</t>
        </is>
      </c>
      <c r="B6920" t="inlineStr">
        <is>
          <t>RENATO PONTES MAGALHAES</t>
        </is>
      </c>
      <c r="C6920" t="n">
        <v>1</v>
      </c>
      <c r="D6920" t="inlineStr">
        <is>
          <t>IPCA</t>
        </is>
      </c>
      <c r="E6920" t="n">
        <v>0</v>
      </c>
      <c r="F6920" t="inlineStr">
        <is>
          <t>MENSAL</t>
        </is>
      </c>
      <c r="G6920" t="n">
        <v>46081</v>
      </c>
      <c r="H6920" t="n">
        <v>46081</v>
      </c>
      <c r="I6920" t="n">
        <v>28</v>
      </c>
      <c r="J6920" t="inlineStr">
        <is>
          <t>CARTEIRA</t>
        </is>
      </c>
      <c r="K6920" t="inlineStr">
        <is>
          <t>CONTRATO</t>
        </is>
      </c>
      <c r="L6920" t="n">
        <v>1227.47349</v>
      </c>
      <c r="M6920" t="inlineStr">
        <is>
          <t>Terra Luz Residencial</t>
        </is>
      </c>
      <c r="N6920" s="142">
        <f>DATE(YEAR(G6920),MONTH(G6920),1)</f>
        <v/>
      </c>
      <c r="O6920" s="132">
        <f>IF(G6920&gt;$K$3,"Futuro","Atraso")</f>
        <v/>
      </c>
      <c r="P6920">
        <f>12*(YEAR(G6920)-YEAR($K$3))+(MONTH(G6920)-MONTH($K$3))</f>
        <v/>
      </c>
      <c r="Q6920" s="366">
        <f>IF(M6920="IBIRAPITANGA FASE 3",IF(O6920="Atraso",L6920,L6920/(1+$I$2)^P6920),IF(O6920="Atraso",L6920,L6920/(1+$I$1)^P6920))</f>
        <v/>
      </c>
      <c r="R6920">
        <f>IF(O6920="Atraso",$K$3-G6920,0)</f>
        <v/>
      </c>
      <c r="S6920">
        <f>IF(R6920&lt;=15,"Até 15",IF(R6920&lt;=30,"Entre 15 e 30",IF(R6920&lt;=60,"Entre 30 e 60",IF(R6920&lt;=90,"Entre 60 e 90",IF(R6920&lt;=120,"Entre 90 e 120",IF(R6920&lt;=150,"Entre 120 e 150",IF(R6920&lt;=180,"Entre 150 e 180","Superior a 180")))))))</f>
        <v/>
      </c>
    </row>
    <row r="6921">
      <c r="A6921" t="inlineStr">
        <is>
          <t>Q03L08</t>
        </is>
      </c>
      <c r="B6921" t="inlineStr">
        <is>
          <t>RENATO PONTES MAGALHAES</t>
        </is>
      </c>
      <c r="C6921" t="n">
        <v>1</v>
      </c>
      <c r="D6921" t="inlineStr">
        <is>
          <t>IPCA</t>
        </is>
      </c>
      <c r="E6921" t="n">
        <v>0</v>
      </c>
      <c r="F6921" t="inlineStr">
        <is>
          <t>MENSAL</t>
        </is>
      </c>
      <c r="G6921" t="n">
        <v>46111</v>
      </c>
      <c r="H6921" t="n">
        <v>46111</v>
      </c>
      <c r="I6921" t="n">
        <v>29</v>
      </c>
      <c r="J6921" t="inlineStr">
        <is>
          <t>CARTEIRA</t>
        </is>
      </c>
      <c r="K6921" t="inlineStr">
        <is>
          <t>CONTRATO</t>
        </is>
      </c>
      <c r="L6921" t="n">
        <v>1227.47349</v>
      </c>
      <c r="M6921" t="inlineStr">
        <is>
          <t>Terra Luz Residencial</t>
        </is>
      </c>
      <c r="N6921" s="142">
        <f>DATE(YEAR(G6921),MONTH(G6921),1)</f>
        <v/>
      </c>
      <c r="O6921" s="132">
        <f>IF(G6921&gt;$K$3,"Futuro","Atraso")</f>
        <v/>
      </c>
      <c r="P6921">
        <f>12*(YEAR(G6921)-YEAR($K$3))+(MONTH(G6921)-MONTH($K$3))</f>
        <v/>
      </c>
      <c r="Q6921" s="366">
        <f>IF(M6921="IBIRAPITANGA FASE 3",IF(O6921="Atraso",L6921,L6921/(1+$I$2)^P6921),IF(O6921="Atraso",L6921,L6921/(1+$I$1)^P6921))</f>
        <v/>
      </c>
      <c r="R6921">
        <f>IF(O6921="Atraso",$K$3-G6921,0)</f>
        <v/>
      </c>
      <c r="S6921">
        <f>IF(R6921&lt;=15,"Até 15",IF(R6921&lt;=30,"Entre 15 e 30",IF(R6921&lt;=60,"Entre 30 e 60",IF(R6921&lt;=90,"Entre 60 e 90",IF(R6921&lt;=120,"Entre 90 e 120",IF(R6921&lt;=150,"Entre 120 e 150",IF(R6921&lt;=180,"Entre 150 e 180","Superior a 180")))))))</f>
        <v/>
      </c>
    </row>
    <row r="6922">
      <c r="A6922" t="inlineStr">
        <is>
          <t>Q03L08</t>
        </is>
      </c>
      <c r="B6922" t="inlineStr">
        <is>
          <t>RENATO PONTES MAGALHAES</t>
        </is>
      </c>
      <c r="C6922" t="n">
        <v>1</v>
      </c>
      <c r="D6922" t="inlineStr">
        <is>
          <t>IPCA</t>
        </is>
      </c>
      <c r="E6922" t="n">
        <v>0</v>
      </c>
      <c r="F6922" t="inlineStr">
        <is>
          <t>MENSAL</t>
        </is>
      </c>
      <c r="G6922" t="n">
        <v>46142</v>
      </c>
      <c r="H6922" t="n">
        <v>46142</v>
      </c>
      <c r="I6922" t="n">
        <v>30</v>
      </c>
      <c r="J6922" t="inlineStr">
        <is>
          <t>CARTEIRA</t>
        </is>
      </c>
      <c r="K6922" t="inlineStr">
        <is>
          <t>CONTRATO</t>
        </is>
      </c>
      <c r="L6922" t="n">
        <v>1227.47349</v>
      </c>
      <c r="M6922" t="inlineStr">
        <is>
          <t>Terra Luz Residencial</t>
        </is>
      </c>
      <c r="N6922" s="142">
        <f>DATE(YEAR(G6922),MONTH(G6922),1)</f>
        <v/>
      </c>
      <c r="O6922" s="132">
        <f>IF(G6922&gt;$K$3,"Futuro","Atraso")</f>
        <v/>
      </c>
      <c r="P6922">
        <f>12*(YEAR(G6922)-YEAR($K$3))+(MONTH(G6922)-MONTH($K$3))</f>
        <v/>
      </c>
      <c r="Q6922" s="366">
        <f>IF(M6922="IBIRAPITANGA FASE 3",IF(O6922="Atraso",L6922,L6922/(1+$I$2)^P6922),IF(O6922="Atraso",L6922,L6922/(1+$I$1)^P6922))</f>
        <v/>
      </c>
      <c r="R6922">
        <f>IF(O6922="Atraso",$K$3-G6922,0)</f>
        <v/>
      </c>
      <c r="S6922">
        <f>IF(R6922&lt;=15,"Até 15",IF(R6922&lt;=30,"Entre 15 e 30",IF(R6922&lt;=60,"Entre 30 e 60",IF(R6922&lt;=90,"Entre 60 e 90",IF(R6922&lt;=120,"Entre 90 e 120",IF(R6922&lt;=150,"Entre 120 e 150",IF(R6922&lt;=180,"Entre 150 e 180","Superior a 180")))))))</f>
        <v/>
      </c>
    </row>
    <row r="6923">
      <c r="A6923" t="inlineStr">
        <is>
          <t>Q03L08</t>
        </is>
      </c>
      <c r="B6923" t="inlineStr">
        <is>
          <t>RENATO PONTES MAGALHAES</t>
        </is>
      </c>
      <c r="C6923" t="n">
        <v>1</v>
      </c>
      <c r="D6923" t="inlineStr">
        <is>
          <t>IPCA</t>
        </is>
      </c>
      <c r="E6923" t="n">
        <v>0</v>
      </c>
      <c r="F6923" t="inlineStr">
        <is>
          <t>MENSAL</t>
        </is>
      </c>
      <c r="G6923" t="n">
        <v>46172</v>
      </c>
      <c r="H6923" t="n">
        <v>46172</v>
      </c>
      <c r="I6923" t="n">
        <v>31</v>
      </c>
      <c r="J6923" t="inlineStr">
        <is>
          <t>CARTEIRA</t>
        </is>
      </c>
      <c r="K6923" t="inlineStr">
        <is>
          <t>CONTRATO</t>
        </is>
      </c>
      <c r="L6923" t="n">
        <v>1227.47349</v>
      </c>
      <c r="M6923" t="inlineStr">
        <is>
          <t>Terra Luz Residencial</t>
        </is>
      </c>
      <c r="N6923" s="142">
        <f>DATE(YEAR(G6923),MONTH(G6923),1)</f>
        <v/>
      </c>
      <c r="O6923" s="132">
        <f>IF(G6923&gt;$K$3,"Futuro","Atraso")</f>
        <v/>
      </c>
      <c r="P6923">
        <f>12*(YEAR(G6923)-YEAR($K$3))+(MONTH(G6923)-MONTH($K$3))</f>
        <v/>
      </c>
      <c r="Q6923" s="366">
        <f>IF(M6923="IBIRAPITANGA FASE 3",IF(O6923="Atraso",L6923,L6923/(1+$I$2)^P6923),IF(O6923="Atraso",L6923,L6923/(1+$I$1)^P6923))</f>
        <v/>
      </c>
      <c r="R6923">
        <f>IF(O6923="Atraso",$K$3-G6923,0)</f>
        <v/>
      </c>
      <c r="S6923">
        <f>IF(R6923&lt;=15,"Até 15",IF(R6923&lt;=30,"Entre 15 e 30",IF(R6923&lt;=60,"Entre 30 e 60",IF(R6923&lt;=90,"Entre 60 e 90",IF(R6923&lt;=120,"Entre 90 e 120",IF(R6923&lt;=150,"Entre 120 e 150",IF(R6923&lt;=180,"Entre 150 e 180","Superior a 180")))))))</f>
        <v/>
      </c>
    </row>
    <row r="6924">
      <c r="A6924" t="inlineStr">
        <is>
          <t>Q03L08</t>
        </is>
      </c>
      <c r="B6924" t="inlineStr">
        <is>
          <t>RENATO PONTES MAGALHAES</t>
        </is>
      </c>
      <c r="C6924" t="n">
        <v>1</v>
      </c>
      <c r="D6924" t="inlineStr">
        <is>
          <t>IPCA</t>
        </is>
      </c>
      <c r="E6924" t="n">
        <v>0</v>
      </c>
      <c r="F6924" t="inlineStr">
        <is>
          <t>MENSAL</t>
        </is>
      </c>
      <c r="G6924" t="n">
        <v>46203</v>
      </c>
      <c r="H6924" t="n">
        <v>46203</v>
      </c>
      <c r="I6924" t="n">
        <v>32</v>
      </c>
      <c r="J6924" t="inlineStr">
        <is>
          <t>CARTEIRA</t>
        </is>
      </c>
      <c r="K6924" t="inlineStr">
        <is>
          <t>CONTRATO</t>
        </is>
      </c>
      <c r="L6924" t="n">
        <v>1227.47349</v>
      </c>
      <c r="M6924" t="inlineStr">
        <is>
          <t>Terra Luz Residencial</t>
        </is>
      </c>
      <c r="N6924" s="142">
        <f>DATE(YEAR(G6924),MONTH(G6924),1)</f>
        <v/>
      </c>
      <c r="O6924" s="132">
        <f>IF(G6924&gt;$K$3,"Futuro","Atraso")</f>
        <v/>
      </c>
      <c r="P6924">
        <f>12*(YEAR(G6924)-YEAR($K$3))+(MONTH(G6924)-MONTH($K$3))</f>
        <v/>
      </c>
      <c r="Q6924" s="366">
        <f>IF(M6924="IBIRAPITANGA FASE 3",IF(O6924="Atraso",L6924,L6924/(1+$I$2)^P6924),IF(O6924="Atraso",L6924,L6924/(1+$I$1)^P6924))</f>
        <v/>
      </c>
      <c r="R6924">
        <f>IF(O6924="Atraso",$K$3-G6924,0)</f>
        <v/>
      </c>
      <c r="S6924">
        <f>IF(R6924&lt;=15,"Até 15",IF(R6924&lt;=30,"Entre 15 e 30",IF(R6924&lt;=60,"Entre 30 e 60",IF(R6924&lt;=90,"Entre 60 e 90",IF(R6924&lt;=120,"Entre 90 e 120",IF(R6924&lt;=150,"Entre 120 e 150",IF(R6924&lt;=180,"Entre 150 e 180","Superior a 180")))))))</f>
        <v/>
      </c>
    </row>
    <row r="6925">
      <c r="A6925" t="inlineStr">
        <is>
          <t>Q03L08</t>
        </is>
      </c>
      <c r="B6925" t="inlineStr">
        <is>
          <t>RENATO PONTES MAGALHAES</t>
        </is>
      </c>
      <c r="C6925" t="n">
        <v>1</v>
      </c>
      <c r="D6925" t="inlineStr">
        <is>
          <t>IPCA</t>
        </is>
      </c>
      <c r="E6925" t="n">
        <v>0</v>
      </c>
      <c r="F6925" t="inlineStr">
        <is>
          <t>MENSAL</t>
        </is>
      </c>
      <c r="G6925" t="n">
        <v>46233</v>
      </c>
      <c r="H6925" t="n">
        <v>46233</v>
      </c>
      <c r="I6925" t="n">
        <v>33</v>
      </c>
      <c r="J6925" t="inlineStr">
        <is>
          <t>CARTEIRA</t>
        </is>
      </c>
      <c r="K6925" t="inlineStr">
        <is>
          <t>CONTRATO</t>
        </is>
      </c>
      <c r="L6925" t="n">
        <v>1227.47349</v>
      </c>
      <c r="M6925" t="inlineStr">
        <is>
          <t>Terra Luz Residencial</t>
        </is>
      </c>
      <c r="N6925" s="142">
        <f>DATE(YEAR(G6925),MONTH(G6925),1)</f>
        <v/>
      </c>
      <c r="O6925" s="132">
        <f>IF(G6925&gt;$K$3,"Futuro","Atraso")</f>
        <v/>
      </c>
      <c r="P6925">
        <f>12*(YEAR(G6925)-YEAR($K$3))+(MONTH(G6925)-MONTH($K$3))</f>
        <v/>
      </c>
      <c r="Q6925" s="366">
        <f>IF(M6925="IBIRAPITANGA FASE 3",IF(O6925="Atraso",L6925,L6925/(1+$I$2)^P6925),IF(O6925="Atraso",L6925,L6925/(1+$I$1)^P6925))</f>
        <v/>
      </c>
      <c r="R6925">
        <f>IF(O6925="Atraso",$K$3-G6925,0)</f>
        <v/>
      </c>
      <c r="S6925">
        <f>IF(R6925&lt;=15,"Até 15",IF(R6925&lt;=30,"Entre 15 e 30",IF(R6925&lt;=60,"Entre 30 e 60",IF(R6925&lt;=90,"Entre 60 e 90",IF(R6925&lt;=120,"Entre 90 e 120",IF(R6925&lt;=150,"Entre 120 e 150",IF(R6925&lt;=180,"Entre 150 e 180","Superior a 180")))))))</f>
        <v/>
      </c>
    </row>
    <row r="6926">
      <c r="A6926" t="inlineStr">
        <is>
          <t>Q03L08</t>
        </is>
      </c>
      <c r="B6926" t="inlineStr">
        <is>
          <t>RENATO PONTES MAGALHAES</t>
        </is>
      </c>
      <c r="C6926" t="n">
        <v>1</v>
      </c>
      <c r="D6926" t="inlineStr">
        <is>
          <t>IPCA</t>
        </is>
      </c>
      <c r="E6926" t="n">
        <v>0</v>
      </c>
      <c r="F6926" t="inlineStr">
        <is>
          <t>MENSAL</t>
        </is>
      </c>
      <c r="G6926" t="n">
        <v>46264</v>
      </c>
      <c r="H6926" t="n">
        <v>46264</v>
      </c>
      <c r="I6926" t="n">
        <v>34</v>
      </c>
      <c r="J6926" t="inlineStr">
        <is>
          <t>CARTEIRA</t>
        </is>
      </c>
      <c r="K6926" t="inlineStr">
        <is>
          <t>CONTRATO</t>
        </is>
      </c>
      <c r="L6926" t="n">
        <v>1227.47349</v>
      </c>
      <c r="M6926" t="inlineStr">
        <is>
          <t>Terra Luz Residencial</t>
        </is>
      </c>
      <c r="N6926" s="142">
        <f>DATE(YEAR(G6926),MONTH(G6926),1)</f>
        <v/>
      </c>
      <c r="O6926" s="132">
        <f>IF(G6926&gt;$K$3,"Futuro","Atraso")</f>
        <v/>
      </c>
      <c r="P6926">
        <f>12*(YEAR(G6926)-YEAR($K$3))+(MONTH(G6926)-MONTH($K$3))</f>
        <v/>
      </c>
      <c r="Q6926" s="366">
        <f>IF(M6926="IBIRAPITANGA FASE 3",IF(O6926="Atraso",L6926,L6926/(1+$I$2)^P6926),IF(O6926="Atraso",L6926,L6926/(1+$I$1)^P6926))</f>
        <v/>
      </c>
      <c r="R6926">
        <f>IF(O6926="Atraso",$K$3-G6926,0)</f>
        <v/>
      </c>
      <c r="S6926">
        <f>IF(R6926&lt;=15,"Até 15",IF(R6926&lt;=30,"Entre 15 e 30",IF(R6926&lt;=60,"Entre 30 e 60",IF(R6926&lt;=90,"Entre 60 e 90",IF(R6926&lt;=120,"Entre 90 e 120",IF(R6926&lt;=150,"Entre 120 e 150",IF(R6926&lt;=180,"Entre 150 e 180","Superior a 180")))))))</f>
        <v/>
      </c>
    </row>
    <row r="6927">
      <c r="A6927" t="inlineStr">
        <is>
          <t>Q03L08</t>
        </is>
      </c>
      <c r="B6927" t="inlineStr">
        <is>
          <t>RENATO PONTES MAGALHAES</t>
        </is>
      </c>
      <c r="C6927" t="n">
        <v>1</v>
      </c>
      <c r="D6927" t="inlineStr">
        <is>
          <t>IPCA</t>
        </is>
      </c>
      <c r="E6927" t="n">
        <v>0</v>
      </c>
      <c r="F6927" t="inlineStr">
        <is>
          <t>MENSAL</t>
        </is>
      </c>
      <c r="G6927" t="n">
        <v>46295</v>
      </c>
      <c r="H6927" t="n">
        <v>46295</v>
      </c>
      <c r="I6927" t="n">
        <v>35</v>
      </c>
      <c r="J6927" t="inlineStr">
        <is>
          <t>CARTEIRA</t>
        </is>
      </c>
      <c r="K6927" t="inlineStr">
        <is>
          <t>CONTRATO</t>
        </is>
      </c>
      <c r="L6927" t="n">
        <v>1227.47349</v>
      </c>
      <c r="M6927" t="inlineStr">
        <is>
          <t>Terra Luz Residencial</t>
        </is>
      </c>
      <c r="N6927" s="142">
        <f>DATE(YEAR(G6927),MONTH(G6927),1)</f>
        <v/>
      </c>
      <c r="O6927" s="132">
        <f>IF(G6927&gt;$K$3,"Futuro","Atraso")</f>
        <v/>
      </c>
      <c r="P6927">
        <f>12*(YEAR(G6927)-YEAR($K$3))+(MONTH(G6927)-MONTH($K$3))</f>
        <v/>
      </c>
      <c r="Q6927" s="366">
        <f>IF(M6927="IBIRAPITANGA FASE 3",IF(O6927="Atraso",L6927,L6927/(1+$I$2)^P6927),IF(O6927="Atraso",L6927,L6927/(1+$I$1)^P6927))</f>
        <v/>
      </c>
      <c r="R6927">
        <f>IF(O6927="Atraso",$K$3-G6927,0)</f>
        <v/>
      </c>
      <c r="S6927">
        <f>IF(R6927&lt;=15,"Até 15",IF(R6927&lt;=30,"Entre 15 e 30",IF(R6927&lt;=60,"Entre 30 e 60",IF(R6927&lt;=90,"Entre 60 e 90",IF(R6927&lt;=120,"Entre 90 e 120",IF(R6927&lt;=150,"Entre 120 e 150",IF(R6927&lt;=180,"Entre 150 e 180","Superior a 180")))))))</f>
        <v/>
      </c>
    </row>
    <row r="6928">
      <c r="A6928" t="inlineStr">
        <is>
          <t>Q03L08</t>
        </is>
      </c>
      <c r="B6928" t="inlineStr">
        <is>
          <t>RENATO PONTES MAGALHAES</t>
        </is>
      </c>
      <c r="C6928" t="n">
        <v>1</v>
      </c>
      <c r="D6928" t="inlineStr">
        <is>
          <t>IPCA</t>
        </is>
      </c>
      <c r="E6928" t="n">
        <v>0</v>
      </c>
      <c r="F6928" t="inlineStr">
        <is>
          <t>MENSAL</t>
        </is>
      </c>
      <c r="G6928" t="n">
        <v>46325</v>
      </c>
      <c r="H6928" t="n">
        <v>46325</v>
      </c>
      <c r="I6928" t="n">
        <v>36</v>
      </c>
      <c r="J6928" t="inlineStr">
        <is>
          <t>CARTEIRA</t>
        </is>
      </c>
      <c r="K6928" t="inlineStr">
        <is>
          <t>CONTRATO</t>
        </is>
      </c>
      <c r="L6928" t="n">
        <v>1227.47349</v>
      </c>
      <c r="M6928" t="inlineStr">
        <is>
          <t>Terra Luz Residencial</t>
        </is>
      </c>
      <c r="N6928" s="142">
        <f>DATE(YEAR(G6928),MONTH(G6928),1)</f>
        <v/>
      </c>
      <c r="O6928" s="132">
        <f>IF(G6928&gt;$K$3,"Futuro","Atraso")</f>
        <v/>
      </c>
      <c r="P6928">
        <f>12*(YEAR(G6928)-YEAR($K$3))+(MONTH(G6928)-MONTH($K$3))</f>
        <v/>
      </c>
      <c r="Q6928" s="366">
        <f>IF(M6928="IBIRAPITANGA FASE 3",IF(O6928="Atraso",L6928,L6928/(1+$I$2)^P6928),IF(O6928="Atraso",L6928,L6928/(1+$I$1)^P6928))</f>
        <v/>
      </c>
      <c r="R6928">
        <f>IF(O6928="Atraso",$K$3-G6928,0)</f>
        <v/>
      </c>
      <c r="S6928">
        <f>IF(R6928&lt;=15,"Até 15",IF(R6928&lt;=30,"Entre 15 e 30",IF(R6928&lt;=60,"Entre 30 e 60",IF(R6928&lt;=90,"Entre 60 e 90",IF(R6928&lt;=120,"Entre 90 e 120",IF(R6928&lt;=150,"Entre 120 e 150",IF(R6928&lt;=180,"Entre 150 e 180","Superior a 180")))))))</f>
        <v/>
      </c>
    </row>
    <row r="6929">
      <c r="A6929" t="inlineStr">
        <is>
          <t>Q03L08</t>
        </is>
      </c>
      <c r="B6929" t="inlineStr">
        <is>
          <t>RENATO PONTES MAGALHAES</t>
        </is>
      </c>
      <c r="C6929" t="n">
        <v>1</v>
      </c>
      <c r="D6929" t="inlineStr">
        <is>
          <t>IPCA</t>
        </is>
      </c>
      <c r="E6929" t="n">
        <v>0</v>
      </c>
      <c r="F6929" t="inlineStr">
        <is>
          <t>MENSAL</t>
        </is>
      </c>
      <c r="G6929" t="n">
        <v>46356</v>
      </c>
      <c r="H6929" t="n">
        <v>46356</v>
      </c>
      <c r="I6929" t="n">
        <v>37</v>
      </c>
      <c r="J6929" t="inlineStr">
        <is>
          <t>CARTEIRA</t>
        </is>
      </c>
      <c r="K6929" t="inlineStr">
        <is>
          <t>CONTRATO</t>
        </is>
      </c>
      <c r="L6929" t="n">
        <v>1227.47349</v>
      </c>
      <c r="M6929" t="inlineStr">
        <is>
          <t>Terra Luz Residencial</t>
        </is>
      </c>
      <c r="N6929" s="142">
        <f>DATE(YEAR(G6929),MONTH(G6929),1)</f>
        <v/>
      </c>
      <c r="O6929" s="132">
        <f>IF(G6929&gt;$K$3,"Futuro","Atraso")</f>
        <v/>
      </c>
      <c r="P6929">
        <f>12*(YEAR(G6929)-YEAR($K$3))+(MONTH(G6929)-MONTH($K$3))</f>
        <v/>
      </c>
      <c r="Q6929" s="366">
        <f>IF(M6929="IBIRAPITANGA FASE 3",IF(O6929="Atraso",L6929,L6929/(1+$I$2)^P6929),IF(O6929="Atraso",L6929,L6929/(1+$I$1)^P6929))</f>
        <v/>
      </c>
      <c r="R6929">
        <f>IF(O6929="Atraso",$K$3-G6929,0)</f>
        <v/>
      </c>
      <c r="S6929">
        <f>IF(R6929&lt;=15,"Até 15",IF(R6929&lt;=30,"Entre 15 e 30",IF(R6929&lt;=60,"Entre 30 e 60",IF(R6929&lt;=90,"Entre 60 e 90",IF(R6929&lt;=120,"Entre 90 e 120",IF(R6929&lt;=150,"Entre 120 e 150",IF(R6929&lt;=180,"Entre 150 e 180","Superior a 180")))))))</f>
        <v/>
      </c>
    </row>
    <row r="6930">
      <c r="A6930" t="inlineStr">
        <is>
          <t>Q03L08</t>
        </is>
      </c>
      <c r="B6930" t="inlineStr">
        <is>
          <t>RENATO PONTES MAGALHAES</t>
        </is>
      </c>
      <c r="C6930" t="n">
        <v>1</v>
      </c>
      <c r="D6930" t="inlineStr">
        <is>
          <t>IPCA</t>
        </is>
      </c>
      <c r="E6930" t="n">
        <v>0</v>
      </c>
      <c r="F6930" t="inlineStr">
        <is>
          <t>MENSAL</t>
        </is>
      </c>
      <c r="G6930" t="n">
        <v>46386</v>
      </c>
      <c r="H6930" t="n">
        <v>46386</v>
      </c>
      <c r="I6930" t="n">
        <v>38</v>
      </c>
      <c r="J6930" t="inlineStr">
        <is>
          <t>CARTEIRA</t>
        </is>
      </c>
      <c r="K6930" t="inlineStr">
        <is>
          <t>CONTRATO</t>
        </is>
      </c>
      <c r="L6930" t="n">
        <v>1227.47349</v>
      </c>
      <c r="M6930" t="inlineStr">
        <is>
          <t>Terra Luz Residencial</t>
        </is>
      </c>
      <c r="N6930" s="142">
        <f>DATE(YEAR(G6930),MONTH(G6930),1)</f>
        <v/>
      </c>
      <c r="O6930" s="132">
        <f>IF(G6930&gt;$K$3,"Futuro","Atraso")</f>
        <v/>
      </c>
      <c r="P6930">
        <f>12*(YEAR(G6930)-YEAR($K$3))+(MONTH(G6930)-MONTH($K$3))</f>
        <v/>
      </c>
      <c r="Q6930" s="366">
        <f>IF(M6930="IBIRAPITANGA FASE 3",IF(O6930="Atraso",L6930,L6930/(1+$I$2)^P6930),IF(O6930="Atraso",L6930,L6930/(1+$I$1)^P6930))</f>
        <v/>
      </c>
      <c r="R6930">
        <f>IF(O6930="Atraso",$K$3-G6930,0)</f>
        <v/>
      </c>
      <c r="S6930">
        <f>IF(R6930&lt;=15,"Até 15",IF(R6930&lt;=30,"Entre 15 e 30",IF(R6930&lt;=60,"Entre 30 e 60",IF(R6930&lt;=90,"Entre 60 e 90",IF(R6930&lt;=120,"Entre 90 e 120",IF(R6930&lt;=150,"Entre 120 e 150",IF(R6930&lt;=180,"Entre 150 e 180","Superior a 180")))))))</f>
        <v/>
      </c>
    </row>
    <row r="6931">
      <c r="A6931" t="inlineStr">
        <is>
          <t>Q03L08</t>
        </is>
      </c>
      <c r="B6931" t="inlineStr">
        <is>
          <t>RENATO PONTES MAGALHAES</t>
        </is>
      </c>
      <c r="C6931" t="n">
        <v>1</v>
      </c>
      <c r="D6931" t="inlineStr">
        <is>
          <t>IPCA</t>
        </is>
      </c>
      <c r="E6931" t="n">
        <v>0</v>
      </c>
      <c r="F6931" t="inlineStr">
        <is>
          <t>MENSAL</t>
        </is>
      </c>
      <c r="G6931" t="n">
        <v>46417</v>
      </c>
      <c r="H6931" t="n">
        <v>46417</v>
      </c>
      <c r="I6931" t="n">
        <v>39</v>
      </c>
      <c r="J6931" t="inlineStr">
        <is>
          <t>CARTEIRA</t>
        </is>
      </c>
      <c r="K6931" t="inlineStr">
        <is>
          <t>CONTRATO</t>
        </is>
      </c>
      <c r="L6931" t="n">
        <v>1227.47349</v>
      </c>
      <c r="M6931" t="inlineStr">
        <is>
          <t>Terra Luz Residencial</t>
        </is>
      </c>
      <c r="N6931" s="142">
        <f>DATE(YEAR(G6931),MONTH(G6931),1)</f>
        <v/>
      </c>
      <c r="O6931" s="132">
        <f>IF(G6931&gt;$K$3,"Futuro","Atraso")</f>
        <v/>
      </c>
      <c r="P6931">
        <f>12*(YEAR(G6931)-YEAR($K$3))+(MONTH(G6931)-MONTH($K$3))</f>
        <v/>
      </c>
      <c r="Q6931" s="366">
        <f>IF(M6931="IBIRAPITANGA FASE 3",IF(O6931="Atraso",L6931,L6931/(1+$I$2)^P6931),IF(O6931="Atraso",L6931,L6931/(1+$I$1)^P6931))</f>
        <v/>
      </c>
      <c r="R6931">
        <f>IF(O6931="Atraso",$K$3-G6931,0)</f>
        <v/>
      </c>
      <c r="S6931">
        <f>IF(R6931&lt;=15,"Até 15",IF(R6931&lt;=30,"Entre 15 e 30",IF(R6931&lt;=60,"Entre 30 e 60",IF(R6931&lt;=90,"Entre 60 e 90",IF(R6931&lt;=120,"Entre 90 e 120",IF(R6931&lt;=150,"Entre 120 e 150",IF(R6931&lt;=180,"Entre 150 e 180","Superior a 180")))))))</f>
        <v/>
      </c>
    </row>
    <row r="6932">
      <c r="A6932" t="inlineStr">
        <is>
          <t>Q03L08</t>
        </is>
      </c>
      <c r="B6932" t="inlineStr">
        <is>
          <t>RENATO PONTES MAGALHAES</t>
        </is>
      </c>
      <c r="C6932" t="n">
        <v>1</v>
      </c>
      <c r="D6932" t="inlineStr">
        <is>
          <t>IPCA</t>
        </is>
      </c>
      <c r="E6932" t="n">
        <v>0</v>
      </c>
      <c r="F6932" t="inlineStr">
        <is>
          <t>MENSAL</t>
        </is>
      </c>
      <c r="G6932" t="n">
        <v>46446</v>
      </c>
      <c r="H6932" t="n">
        <v>46446</v>
      </c>
      <c r="I6932" t="n">
        <v>40</v>
      </c>
      <c r="J6932" t="inlineStr">
        <is>
          <t>CARTEIRA</t>
        </is>
      </c>
      <c r="K6932" t="inlineStr">
        <is>
          <t>CONTRATO</t>
        </is>
      </c>
      <c r="L6932" t="n">
        <v>1227.47349</v>
      </c>
      <c r="M6932" t="inlineStr">
        <is>
          <t>Terra Luz Residencial</t>
        </is>
      </c>
      <c r="N6932" s="142">
        <f>DATE(YEAR(G6932),MONTH(G6932),1)</f>
        <v/>
      </c>
      <c r="O6932" s="132">
        <f>IF(G6932&gt;$K$3,"Futuro","Atraso")</f>
        <v/>
      </c>
      <c r="P6932">
        <f>12*(YEAR(G6932)-YEAR($K$3))+(MONTH(G6932)-MONTH($K$3))</f>
        <v/>
      </c>
      <c r="Q6932" s="366">
        <f>IF(M6932="IBIRAPITANGA FASE 3",IF(O6932="Atraso",L6932,L6932/(1+$I$2)^P6932),IF(O6932="Atraso",L6932,L6932/(1+$I$1)^P6932))</f>
        <v/>
      </c>
      <c r="R6932">
        <f>IF(O6932="Atraso",$K$3-G6932,0)</f>
        <v/>
      </c>
      <c r="S6932">
        <f>IF(R6932&lt;=15,"Até 15",IF(R6932&lt;=30,"Entre 15 e 30",IF(R6932&lt;=60,"Entre 30 e 60",IF(R6932&lt;=90,"Entre 60 e 90",IF(R6932&lt;=120,"Entre 90 e 120",IF(R6932&lt;=150,"Entre 120 e 150",IF(R6932&lt;=180,"Entre 150 e 180","Superior a 180")))))))</f>
        <v/>
      </c>
    </row>
    <row r="6933">
      <c r="A6933" t="inlineStr">
        <is>
          <t>Q03L08</t>
        </is>
      </c>
      <c r="B6933" t="inlineStr">
        <is>
          <t>RENATO PONTES MAGALHAES</t>
        </is>
      </c>
      <c r="C6933" t="n">
        <v>1</v>
      </c>
      <c r="D6933" t="inlineStr">
        <is>
          <t>IPCA</t>
        </is>
      </c>
      <c r="E6933" t="n">
        <v>0</v>
      </c>
      <c r="F6933" t="inlineStr">
        <is>
          <t>MENSAL</t>
        </is>
      </c>
      <c r="G6933" t="n">
        <v>46476</v>
      </c>
      <c r="H6933" t="n">
        <v>46476</v>
      </c>
      <c r="I6933" t="n">
        <v>41</v>
      </c>
      <c r="J6933" t="inlineStr">
        <is>
          <t>CARTEIRA</t>
        </is>
      </c>
      <c r="K6933" t="inlineStr">
        <is>
          <t>CONTRATO</t>
        </is>
      </c>
      <c r="L6933" t="n">
        <v>1227.47349</v>
      </c>
      <c r="M6933" t="inlineStr">
        <is>
          <t>Terra Luz Residencial</t>
        </is>
      </c>
      <c r="N6933" s="142">
        <f>DATE(YEAR(G6933),MONTH(G6933),1)</f>
        <v/>
      </c>
      <c r="O6933" s="132">
        <f>IF(G6933&gt;$K$3,"Futuro","Atraso")</f>
        <v/>
      </c>
      <c r="P6933">
        <f>12*(YEAR(G6933)-YEAR($K$3))+(MONTH(G6933)-MONTH($K$3))</f>
        <v/>
      </c>
      <c r="Q6933" s="366">
        <f>IF(M6933="IBIRAPITANGA FASE 3",IF(O6933="Atraso",L6933,L6933/(1+$I$2)^P6933),IF(O6933="Atraso",L6933,L6933/(1+$I$1)^P6933))</f>
        <v/>
      </c>
      <c r="R6933">
        <f>IF(O6933="Atraso",$K$3-G6933,0)</f>
        <v/>
      </c>
      <c r="S6933">
        <f>IF(R6933&lt;=15,"Até 15",IF(R6933&lt;=30,"Entre 15 e 30",IF(R6933&lt;=60,"Entre 30 e 60",IF(R6933&lt;=90,"Entre 60 e 90",IF(R6933&lt;=120,"Entre 90 e 120",IF(R6933&lt;=150,"Entre 120 e 150",IF(R6933&lt;=180,"Entre 150 e 180","Superior a 180")))))))</f>
        <v/>
      </c>
    </row>
    <row r="6934">
      <c r="A6934" t="inlineStr">
        <is>
          <t>Q03L08</t>
        </is>
      </c>
      <c r="B6934" t="inlineStr">
        <is>
          <t>RENATO PONTES MAGALHAES</t>
        </is>
      </c>
      <c r="C6934" t="n">
        <v>1</v>
      </c>
      <c r="D6934" t="inlineStr">
        <is>
          <t>IPCA</t>
        </is>
      </c>
      <c r="E6934" t="n">
        <v>0</v>
      </c>
      <c r="F6934" t="inlineStr">
        <is>
          <t>MENSAL</t>
        </is>
      </c>
      <c r="G6934" t="n">
        <v>46507</v>
      </c>
      <c r="H6934" t="n">
        <v>46507</v>
      </c>
      <c r="I6934" t="n">
        <v>42</v>
      </c>
      <c r="J6934" t="inlineStr">
        <is>
          <t>CARTEIRA</t>
        </is>
      </c>
      <c r="K6934" t="inlineStr">
        <is>
          <t>CONTRATO</t>
        </is>
      </c>
      <c r="L6934" t="n">
        <v>1227.47349</v>
      </c>
      <c r="M6934" t="inlineStr">
        <is>
          <t>Terra Luz Residencial</t>
        </is>
      </c>
      <c r="N6934" s="142">
        <f>DATE(YEAR(G6934),MONTH(G6934),1)</f>
        <v/>
      </c>
      <c r="O6934" s="132">
        <f>IF(G6934&gt;$K$3,"Futuro","Atraso")</f>
        <v/>
      </c>
      <c r="P6934">
        <f>12*(YEAR(G6934)-YEAR($K$3))+(MONTH(G6934)-MONTH($K$3))</f>
        <v/>
      </c>
      <c r="Q6934" s="366">
        <f>IF(M6934="IBIRAPITANGA FASE 3",IF(O6934="Atraso",L6934,L6934/(1+$I$2)^P6934),IF(O6934="Atraso",L6934,L6934/(1+$I$1)^P6934))</f>
        <v/>
      </c>
      <c r="R6934">
        <f>IF(O6934="Atraso",$K$3-G6934,0)</f>
        <v/>
      </c>
      <c r="S6934">
        <f>IF(R6934&lt;=15,"Até 15",IF(R6934&lt;=30,"Entre 15 e 30",IF(R6934&lt;=60,"Entre 30 e 60",IF(R6934&lt;=90,"Entre 60 e 90",IF(R6934&lt;=120,"Entre 90 e 120",IF(R6934&lt;=150,"Entre 120 e 150",IF(R6934&lt;=180,"Entre 150 e 180","Superior a 180")))))))</f>
        <v/>
      </c>
    </row>
    <row r="6935">
      <c r="A6935" t="inlineStr">
        <is>
          <t>Q03L08</t>
        </is>
      </c>
      <c r="B6935" t="inlineStr">
        <is>
          <t>RENATO PONTES MAGALHAES</t>
        </is>
      </c>
      <c r="C6935" t="n">
        <v>1</v>
      </c>
      <c r="D6935" t="inlineStr">
        <is>
          <t>IPCA</t>
        </is>
      </c>
      <c r="E6935" t="n">
        <v>0</v>
      </c>
      <c r="F6935" t="inlineStr">
        <is>
          <t>MENSAL</t>
        </is>
      </c>
      <c r="G6935" t="n">
        <v>46537</v>
      </c>
      <c r="H6935" t="n">
        <v>46537</v>
      </c>
      <c r="I6935" t="n">
        <v>43</v>
      </c>
      <c r="J6935" t="inlineStr">
        <is>
          <t>CARTEIRA</t>
        </is>
      </c>
      <c r="K6935" t="inlineStr">
        <is>
          <t>CONTRATO</t>
        </is>
      </c>
      <c r="L6935" t="n">
        <v>1227.47349</v>
      </c>
      <c r="M6935" t="inlineStr">
        <is>
          <t>Terra Luz Residencial</t>
        </is>
      </c>
      <c r="N6935" s="142">
        <f>DATE(YEAR(G6935),MONTH(G6935),1)</f>
        <v/>
      </c>
      <c r="O6935" s="132">
        <f>IF(G6935&gt;$K$3,"Futuro","Atraso")</f>
        <v/>
      </c>
      <c r="P6935">
        <f>12*(YEAR(G6935)-YEAR($K$3))+(MONTH(G6935)-MONTH($K$3))</f>
        <v/>
      </c>
      <c r="Q6935" s="366">
        <f>IF(M6935="IBIRAPITANGA FASE 3",IF(O6935="Atraso",L6935,L6935/(1+$I$2)^P6935),IF(O6935="Atraso",L6935,L6935/(1+$I$1)^P6935))</f>
        <v/>
      </c>
      <c r="R6935">
        <f>IF(O6935="Atraso",$K$3-G6935,0)</f>
        <v/>
      </c>
      <c r="S6935">
        <f>IF(R6935&lt;=15,"Até 15",IF(R6935&lt;=30,"Entre 15 e 30",IF(R6935&lt;=60,"Entre 30 e 60",IF(R6935&lt;=90,"Entre 60 e 90",IF(R6935&lt;=120,"Entre 90 e 120",IF(R6935&lt;=150,"Entre 120 e 150",IF(R6935&lt;=180,"Entre 150 e 180","Superior a 180")))))))</f>
        <v/>
      </c>
    </row>
    <row r="6936">
      <c r="A6936" t="inlineStr">
        <is>
          <t>Q03L09</t>
        </is>
      </c>
      <c r="B6936" t="inlineStr">
        <is>
          <t>MACAU IMOVEIS LTDA ME</t>
        </is>
      </c>
      <c r="C6936" t="n">
        <v>1</v>
      </c>
      <c r="D6936" t="inlineStr">
        <is>
          <t>IPCA</t>
        </is>
      </c>
      <c r="E6936" t="n">
        <v>0</v>
      </c>
      <c r="F6936" t="inlineStr">
        <is>
          <t>MENSAL</t>
        </is>
      </c>
      <c r="G6936" t="n">
        <v>45260</v>
      </c>
      <c r="H6936" t="n">
        <v>45260</v>
      </c>
      <c r="I6936" t="n">
        <v>6</v>
      </c>
      <c r="J6936" t="inlineStr">
        <is>
          <t>CARTEIRA</t>
        </is>
      </c>
      <c r="K6936" t="inlineStr">
        <is>
          <t>CONTRATO</t>
        </is>
      </c>
      <c r="L6936" t="n">
        <v>1016.605626</v>
      </c>
      <c r="M6936" t="inlineStr">
        <is>
          <t>Terra Luz Residencial</t>
        </is>
      </c>
      <c r="N6936" s="142">
        <f>DATE(YEAR(G6936),MONTH(G6936),1)</f>
        <v/>
      </c>
      <c r="O6936" s="132">
        <f>IF(G6936&gt;$K$3,"Futuro","Atraso")</f>
        <v/>
      </c>
      <c r="P6936">
        <f>12*(YEAR(G6936)-YEAR($K$3))+(MONTH(G6936)-MONTH($K$3))</f>
        <v/>
      </c>
      <c r="Q6936" s="366">
        <f>IF(M6936="IBIRAPITANGA FASE 3",IF(O6936="Atraso",L6936,L6936/(1+$I$2)^P6936),IF(O6936="Atraso",L6936,L6936/(1+$I$1)^P6936))</f>
        <v/>
      </c>
      <c r="R6936">
        <f>IF(O6936="Atraso",$K$3-G6936,0)</f>
        <v/>
      </c>
      <c r="S6936">
        <f>IF(R6936&lt;=15,"Até 15",IF(R6936&lt;=30,"Entre 15 e 30",IF(R6936&lt;=60,"Entre 30 e 60",IF(R6936&lt;=90,"Entre 60 e 90",IF(R6936&lt;=120,"Entre 90 e 120",IF(R6936&lt;=150,"Entre 120 e 150",IF(R6936&lt;=180,"Entre 150 e 180","Superior a 180")))))))</f>
        <v/>
      </c>
    </row>
    <row r="6937">
      <c r="A6937" t="inlineStr">
        <is>
          <t>Q03L09</t>
        </is>
      </c>
      <c r="B6937" t="inlineStr">
        <is>
          <t>MACAU IMOVEIS LTDA ME</t>
        </is>
      </c>
      <c r="C6937" t="n">
        <v>1</v>
      </c>
      <c r="D6937" t="inlineStr">
        <is>
          <t>IPCA</t>
        </is>
      </c>
      <c r="E6937" t="n">
        <v>0</v>
      </c>
      <c r="F6937" t="inlineStr">
        <is>
          <t>MENSAL</t>
        </is>
      </c>
      <c r="G6937" t="n">
        <v>45290</v>
      </c>
      <c r="H6937" t="n">
        <v>45290</v>
      </c>
      <c r="I6937" t="n">
        <v>1</v>
      </c>
      <c r="J6937" t="inlineStr">
        <is>
          <t>CARTEIRA</t>
        </is>
      </c>
      <c r="K6937" t="inlineStr">
        <is>
          <t>CONTRATO</t>
        </is>
      </c>
      <c r="L6937" t="n">
        <v>2726.65068</v>
      </c>
      <c r="M6937" t="inlineStr">
        <is>
          <t>Terra Luz Residencial</t>
        </is>
      </c>
      <c r="N6937" s="142">
        <f>DATE(YEAR(G6937),MONTH(G6937),1)</f>
        <v/>
      </c>
      <c r="O6937" s="132">
        <f>IF(G6937&gt;$K$3,"Futuro","Atraso")</f>
        <v/>
      </c>
      <c r="P6937">
        <f>12*(YEAR(G6937)-YEAR($K$3))+(MONTH(G6937)-MONTH($K$3))</f>
        <v/>
      </c>
      <c r="Q6937" s="366">
        <f>IF(M6937="IBIRAPITANGA FASE 3",IF(O6937="Atraso",L6937,L6937/(1+$I$2)^P6937),IF(O6937="Atraso",L6937,L6937/(1+$I$1)^P6937))</f>
        <v/>
      </c>
      <c r="R6937">
        <f>IF(O6937="Atraso",$K$3-G6937,0)</f>
        <v/>
      </c>
      <c r="S6937">
        <f>IF(R6937&lt;=15,"Até 15",IF(R6937&lt;=30,"Entre 15 e 30",IF(R6937&lt;=60,"Entre 30 e 60",IF(R6937&lt;=90,"Entre 60 e 90",IF(R6937&lt;=120,"Entre 90 e 120",IF(R6937&lt;=150,"Entre 120 e 150",IF(R6937&lt;=180,"Entre 150 e 180","Superior a 180")))))))</f>
        <v/>
      </c>
    </row>
    <row r="6938">
      <c r="A6938" t="inlineStr">
        <is>
          <t>Q03L09</t>
        </is>
      </c>
      <c r="B6938" t="inlineStr">
        <is>
          <t>MACAU IMOVEIS LTDA ME</t>
        </is>
      </c>
      <c r="C6938" t="n">
        <v>1</v>
      </c>
      <c r="D6938" t="inlineStr">
        <is>
          <t>IPCA</t>
        </is>
      </c>
      <c r="E6938" t="n">
        <v>0</v>
      </c>
      <c r="F6938" t="inlineStr">
        <is>
          <t>MENSAL</t>
        </is>
      </c>
      <c r="G6938" t="n">
        <v>45321</v>
      </c>
      <c r="H6938" t="n">
        <v>45321</v>
      </c>
      <c r="I6938" t="n">
        <v>2</v>
      </c>
      <c r="J6938" t="inlineStr">
        <is>
          <t>CARTEIRA</t>
        </is>
      </c>
      <c r="K6938" t="inlineStr">
        <is>
          <t>CONTRATO</t>
        </is>
      </c>
      <c r="L6938" t="n">
        <v>2726.65068</v>
      </c>
      <c r="M6938" t="inlineStr">
        <is>
          <t>Terra Luz Residencial</t>
        </is>
      </c>
      <c r="N6938" s="142">
        <f>DATE(YEAR(G6938),MONTH(G6938),1)</f>
        <v/>
      </c>
      <c r="O6938" s="132">
        <f>IF(G6938&gt;$K$3,"Futuro","Atraso")</f>
        <v/>
      </c>
      <c r="P6938">
        <f>12*(YEAR(G6938)-YEAR($K$3))+(MONTH(G6938)-MONTH($K$3))</f>
        <v/>
      </c>
      <c r="Q6938" s="366">
        <f>IF(M6938="IBIRAPITANGA FASE 3",IF(O6938="Atraso",L6938,L6938/(1+$I$2)^P6938),IF(O6938="Atraso",L6938,L6938/(1+$I$1)^P6938))</f>
        <v/>
      </c>
      <c r="R6938">
        <f>IF(O6938="Atraso",$K$3-G6938,0)</f>
        <v/>
      </c>
      <c r="S6938">
        <f>IF(R6938&lt;=15,"Até 15",IF(R6938&lt;=30,"Entre 15 e 30",IF(R6938&lt;=60,"Entre 30 e 60",IF(R6938&lt;=90,"Entre 60 e 90",IF(R6938&lt;=120,"Entre 90 e 120",IF(R6938&lt;=150,"Entre 120 e 150",IF(R6938&lt;=180,"Entre 150 e 180","Superior a 180")))))))</f>
        <v/>
      </c>
    </row>
    <row r="6939">
      <c r="A6939" t="inlineStr">
        <is>
          <t>Q03L09</t>
        </is>
      </c>
      <c r="B6939" t="inlineStr">
        <is>
          <t>MACAU IMOVEIS LTDA ME</t>
        </is>
      </c>
      <c r="C6939" t="n">
        <v>1</v>
      </c>
      <c r="D6939" t="inlineStr">
        <is>
          <t>IPCA</t>
        </is>
      </c>
      <c r="E6939" t="n">
        <v>0</v>
      </c>
      <c r="F6939" t="inlineStr">
        <is>
          <t>MENSAL</t>
        </is>
      </c>
      <c r="G6939" t="n">
        <v>45351</v>
      </c>
      <c r="H6939" t="n">
        <v>45351</v>
      </c>
      <c r="I6939" t="n">
        <v>3</v>
      </c>
      <c r="J6939" t="inlineStr">
        <is>
          <t>CARTEIRA</t>
        </is>
      </c>
      <c r="K6939" t="inlineStr">
        <is>
          <t>CONTRATO</t>
        </is>
      </c>
      <c r="L6939" t="n">
        <v>2726.65068</v>
      </c>
      <c r="M6939" t="inlineStr">
        <is>
          <t>Terra Luz Residencial</t>
        </is>
      </c>
      <c r="N6939" s="142">
        <f>DATE(YEAR(G6939),MONTH(G6939),1)</f>
        <v/>
      </c>
      <c r="O6939" s="132">
        <f>IF(G6939&gt;$K$3,"Futuro","Atraso")</f>
        <v/>
      </c>
      <c r="P6939">
        <f>12*(YEAR(G6939)-YEAR($K$3))+(MONTH(G6939)-MONTH($K$3))</f>
        <v/>
      </c>
      <c r="Q6939" s="366">
        <f>IF(M6939="IBIRAPITANGA FASE 3",IF(O6939="Atraso",L6939,L6939/(1+$I$2)^P6939),IF(O6939="Atraso",L6939,L6939/(1+$I$1)^P6939))</f>
        <v/>
      </c>
      <c r="R6939">
        <f>IF(O6939="Atraso",$K$3-G6939,0)</f>
        <v/>
      </c>
      <c r="S6939">
        <f>IF(R6939&lt;=15,"Até 15",IF(R6939&lt;=30,"Entre 15 e 30",IF(R6939&lt;=60,"Entre 30 e 60",IF(R6939&lt;=90,"Entre 60 e 90",IF(R6939&lt;=120,"Entre 90 e 120",IF(R6939&lt;=150,"Entre 120 e 150",IF(R6939&lt;=180,"Entre 150 e 180","Superior a 180")))))))</f>
        <v/>
      </c>
    </row>
    <row r="6940">
      <c r="A6940" t="inlineStr">
        <is>
          <t>Q03L09</t>
        </is>
      </c>
      <c r="B6940" t="inlineStr">
        <is>
          <t>MACAU IMOVEIS LTDA ME</t>
        </is>
      </c>
      <c r="C6940" t="n">
        <v>1</v>
      </c>
      <c r="D6940" t="inlineStr">
        <is>
          <t>IPCA</t>
        </is>
      </c>
      <c r="E6940" t="n">
        <v>0</v>
      </c>
      <c r="F6940" t="inlineStr">
        <is>
          <t>MENSAL</t>
        </is>
      </c>
      <c r="G6940" t="n">
        <v>45381</v>
      </c>
      <c r="H6940" t="n">
        <v>45381</v>
      </c>
      <c r="I6940" t="n">
        <v>4</v>
      </c>
      <c r="J6940" t="inlineStr">
        <is>
          <t>CARTEIRA</t>
        </is>
      </c>
      <c r="K6940" t="inlineStr">
        <is>
          <t>CONTRATO</t>
        </is>
      </c>
      <c r="L6940" t="n">
        <v>2726.65068</v>
      </c>
      <c r="M6940" t="inlineStr">
        <is>
          <t>Terra Luz Residencial</t>
        </is>
      </c>
      <c r="N6940" s="142">
        <f>DATE(YEAR(G6940),MONTH(G6940),1)</f>
        <v/>
      </c>
      <c r="O6940" s="132">
        <f>IF(G6940&gt;$K$3,"Futuro","Atraso")</f>
        <v/>
      </c>
      <c r="P6940">
        <f>12*(YEAR(G6940)-YEAR($K$3))+(MONTH(G6940)-MONTH($K$3))</f>
        <v/>
      </c>
      <c r="Q6940" s="366">
        <f>IF(M6940="IBIRAPITANGA FASE 3",IF(O6940="Atraso",L6940,L6940/(1+$I$2)^P6940),IF(O6940="Atraso",L6940,L6940/(1+$I$1)^P6940))</f>
        <v/>
      </c>
      <c r="R6940">
        <f>IF(O6940="Atraso",$K$3-G6940,0)</f>
        <v/>
      </c>
      <c r="S6940">
        <f>IF(R6940&lt;=15,"Até 15",IF(R6940&lt;=30,"Entre 15 e 30",IF(R6940&lt;=60,"Entre 30 e 60",IF(R6940&lt;=90,"Entre 60 e 90",IF(R6940&lt;=120,"Entre 90 e 120",IF(R6940&lt;=150,"Entre 120 e 150",IF(R6940&lt;=180,"Entre 150 e 180","Superior a 180")))))))</f>
        <v/>
      </c>
    </row>
    <row r="6941">
      <c r="A6941" t="inlineStr">
        <is>
          <t>Q03L09</t>
        </is>
      </c>
      <c r="B6941" t="inlineStr">
        <is>
          <t>MACAU IMOVEIS LTDA ME</t>
        </is>
      </c>
      <c r="C6941" t="n">
        <v>1</v>
      </c>
      <c r="D6941" t="inlineStr">
        <is>
          <t>IPCA</t>
        </is>
      </c>
      <c r="E6941" t="n">
        <v>0</v>
      </c>
      <c r="F6941" t="inlineStr">
        <is>
          <t>MENSAL</t>
        </is>
      </c>
      <c r="G6941" t="n">
        <v>45412</v>
      </c>
      <c r="H6941" t="n">
        <v>45412</v>
      </c>
      <c r="I6941" t="n">
        <v>5</v>
      </c>
      <c r="J6941" t="inlineStr">
        <is>
          <t>CARTEIRA</t>
        </is>
      </c>
      <c r="K6941" t="inlineStr">
        <is>
          <t>CONTRATO</t>
        </is>
      </c>
      <c r="L6941" t="n">
        <v>2726.65068</v>
      </c>
      <c r="M6941" t="inlineStr">
        <is>
          <t>Terra Luz Residencial</t>
        </is>
      </c>
      <c r="N6941" s="142">
        <f>DATE(YEAR(G6941),MONTH(G6941),1)</f>
        <v/>
      </c>
      <c r="O6941" s="132">
        <f>IF(G6941&gt;$K$3,"Futuro","Atraso")</f>
        <v/>
      </c>
      <c r="P6941">
        <f>12*(YEAR(G6941)-YEAR($K$3))+(MONTH(G6941)-MONTH($K$3))</f>
        <v/>
      </c>
      <c r="Q6941" s="366">
        <f>IF(M6941="IBIRAPITANGA FASE 3",IF(O6941="Atraso",L6941,L6941/(1+$I$2)^P6941),IF(O6941="Atraso",L6941,L6941/(1+$I$1)^P6941))</f>
        <v/>
      </c>
      <c r="R6941">
        <f>IF(O6941="Atraso",$K$3-G6941,0)</f>
        <v/>
      </c>
      <c r="S6941">
        <f>IF(R6941&lt;=15,"Até 15",IF(R6941&lt;=30,"Entre 15 e 30",IF(R6941&lt;=60,"Entre 30 e 60",IF(R6941&lt;=90,"Entre 60 e 90",IF(R6941&lt;=120,"Entre 90 e 120",IF(R6941&lt;=150,"Entre 120 e 150",IF(R6941&lt;=180,"Entre 150 e 180","Superior a 180")))))))</f>
        <v/>
      </c>
    </row>
    <row r="6942">
      <c r="A6942" t="inlineStr">
        <is>
          <t>Q03L09</t>
        </is>
      </c>
      <c r="B6942" t="inlineStr">
        <is>
          <t>MACAU IMOVEIS LTDA ME</t>
        </is>
      </c>
      <c r="C6942" t="n">
        <v>1</v>
      </c>
      <c r="D6942" t="inlineStr">
        <is>
          <t>IPCA</t>
        </is>
      </c>
      <c r="E6942" t="n">
        <v>0</v>
      </c>
      <c r="F6942" t="inlineStr">
        <is>
          <t>MENSAL</t>
        </is>
      </c>
      <c r="G6942" t="n">
        <v>45442</v>
      </c>
      <c r="H6942" t="n">
        <v>45442</v>
      </c>
      <c r="I6942" t="n">
        <v>6</v>
      </c>
      <c r="J6942" t="inlineStr">
        <is>
          <t>CARTEIRA</t>
        </is>
      </c>
      <c r="K6942" t="inlineStr">
        <is>
          <t>CONTRATO</t>
        </is>
      </c>
      <c r="L6942" t="n">
        <v>2726.65068</v>
      </c>
      <c r="M6942" t="inlineStr">
        <is>
          <t>Terra Luz Residencial</t>
        </is>
      </c>
      <c r="N6942" s="142">
        <f>DATE(YEAR(G6942),MONTH(G6942),1)</f>
        <v/>
      </c>
      <c r="O6942" s="132">
        <f>IF(G6942&gt;$K$3,"Futuro","Atraso")</f>
        <v/>
      </c>
      <c r="P6942">
        <f>12*(YEAR(G6942)-YEAR($K$3))+(MONTH(G6942)-MONTH($K$3))</f>
        <v/>
      </c>
      <c r="Q6942" s="366">
        <f>IF(M6942="IBIRAPITANGA FASE 3",IF(O6942="Atraso",L6942,L6942/(1+$I$2)^P6942),IF(O6942="Atraso",L6942,L6942/(1+$I$1)^P6942))</f>
        <v/>
      </c>
      <c r="R6942">
        <f>IF(O6942="Atraso",$K$3-G6942,0)</f>
        <v/>
      </c>
      <c r="S6942">
        <f>IF(R6942&lt;=15,"Até 15",IF(R6942&lt;=30,"Entre 15 e 30",IF(R6942&lt;=60,"Entre 30 e 60",IF(R6942&lt;=90,"Entre 60 e 90",IF(R6942&lt;=120,"Entre 90 e 120",IF(R6942&lt;=150,"Entre 120 e 150",IF(R6942&lt;=180,"Entre 150 e 180","Superior a 180")))))))</f>
        <v/>
      </c>
    </row>
    <row r="6943">
      <c r="A6943" t="inlineStr">
        <is>
          <t>Q03L09</t>
        </is>
      </c>
      <c r="B6943" t="inlineStr">
        <is>
          <t>MACAU IMOVEIS LTDA ME</t>
        </is>
      </c>
      <c r="C6943" t="n">
        <v>1</v>
      </c>
      <c r="D6943" t="inlineStr">
        <is>
          <t>IPCA</t>
        </is>
      </c>
      <c r="E6943" t="n">
        <v>0</v>
      </c>
      <c r="F6943" t="inlineStr">
        <is>
          <t>MENSAL</t>
        </is>
      </c>
      <c r="G6943" t="n">
        <v>45473</v>
      </c>
      <c r="H6943" t="n">
        <v>45473</v>
      </c>
      <c r="I6943" t="n">
        <v>7</v>
      </c>
      <c r="J6943" t="inlineStr">
        <is>
          <t>CARTEIRA</t>
        </is>
      </c>
      <c r="K6943" t="inlineStr">
        <is>
          <t>CONTRATO</t>
        </is>
      </c>
      <c r="L6943" t="n">
        <v>2726.65068</v>
      </c>
      <c r="M6943" t="inlineStr">
        <is>
          <t>Terra Luz Residencial</t>
        </is>
      </c>
      <c r="N6943" s="142">
        <f>DATE(YEAR(G6943),MONTH(G6943),1)</f>
        <v/>
      </c>
      <c r="O6943" s="132">
        <f>IF(G6943&gt;$K$3,"Futuro","Atraso")</f>
        <v/>
      </c>
      <c r="P6943">
        <f>12*(YEAR(G6943)-YEAR($K$3))+(MONTH(G6943)-MONTH($K$3))</f>
        <v/>
      </c>
      <c r="Q6943" s="366">
        <f>IF(M6943="IBIRAPITANGA FASE 3",IF(O6943="Atraso",L6943,L6943/(1+$I$2)^P6943),IF(O6943="Atraso",L6943,L6943/(1+$I$1)^P6943))</f>
        <v/>
      </c>
      <c r="R6943">
        <f>IF(O6943="Atraso",$K$3-G6943,0)</f>
        <v/>
      </c>
      <c r="S6943">
        <f>IF(R6943&lt;=15,"Até 15",IF(R6943&lt;=30,"Entre 15 e 30",IF(R6943&lt;=60,"Entre 30 e 60",IF(R6943&lt;=90,"Entre 60 e 90",IF(R6943&lt;=120,"Entre 90 e 120",IF(R6943&lt;=150,"Entre 120 e 150",IF(R6943&lt;=180,"Entre 150 e 180","Superior a 180")))))))</f>
        <v/>
      </c>
    </row>
    <row r="6944">
      <c r="A6944" t="inlineStr">
        <is>
          <t>Q03L09</t>
        </is>
      </c>
      <c r="B6944" t="inlineStr">
        <is>
          <t>MACAU IMOVEIS LTDA ME</t>
        </is>
      </c>
      <c r="C6944" t="n">
        <v>1</v>
      </c>
      <c r="D6944" t="inlineStr">
        <is>
          <t>IPCA</t>
        </is>
      </c>
      <c r="E6944" t="n">
        <v>0</v>
      </c>
      <c r="F6944" t="inlineStr">
        <is>
          <t>MENSAL</t>
        </is>
      </c>
      <c r="G6944" t="n">
        <v>45503</v>
      </c>
      <c r="H6944" t="n">
        <v>45503</v>
      </c>
      <c r="I6944" t="n">
        <v>8</v>
      </c>
      <c r="J6944" t="inlineStr">
        <is>
          <t>CARTEIRA</t>
        </is>
      </c>
      <c r="K6944" t="inlineStr">
        <is>
          <t>CONTRATO</t>
        </is>
      </c>
      <c r="L6944" t="n">
        <v>2726.65068</v>
      </c>
      <c r="M6944" t="inlineStr">
        <is>
          <t>Terra Luz Residencial</t>
        </is>
      </c>
      <c r="N6944" s="142">
        <f>DATE(YEAR(G6944),MONTH(G6944),1)</f>
        <v/>
      </c>
      <c r="O6944" s="132">
        <f>IF(G6944&gt;$K$3,"Futuro","Atraso")</f>
        <v/>
      </c>
      <c r="P6944">
        <f>12*(YEAR(G6944)-YEAR($K$3))+(MONTH(G6944)-MONTH($K$3))</f>
        <v/>
      </c>
      <c r="Q6944" s="366">
        <f>IF(M6944="IBIRAPITANGA FASE 3",IF(O6944="Atraso",L6944,L6944/(1+$I$2)^P6944),IF(O6944="Atraso",L6944,L6944/(1+$I$1)^P6944))</f>
        <v/>
      </c>
      <c r="R6944">
        <f>IF(O6944="Atraso",$K$3-G6944,0)</f>
        <v/>
      </c>
      <c r="S6944">
        <f>IF(R6944&lt;=15,"Até 15",IF(R6944&lt;=30,"Entre 15 e 30",IF(R6944&lt;=60,"Entre 30 e 60",IF(R6944&lt;=90,"Entre 60 e 90",IF(R6944&lt;=120,"Entre 90 e 120",IF(R6944&lt;=150,"Entre 120 e 150",IF(R6944&lt;=180,"Entre 150 e 180","Superior a 180")))))))</f>
        <v/>
      </c>
    </row>
    <row r="6945">
      <c r="A6945" t="inlineStr">
        <is>
          <t>Q03L09</t>
        </is>
      </c>
      <c r="B6945" t="inlineStr">
        <is>
          <t>MACAU IMOVEIS LTDA ME</t>
        </is>
      </c>
      <c r="C6945" t="n">
        <v>1</v>
      </c>
      <c r="D6945" t="inlineStr">
        <is>
          <t>IPCA</t>
        </is>
      </c>
      <c r="E6945" t="n">
        <v>0</v>
      </c>
      <c r="F6945" t="inlineStr">
        <is>
          <t>MENSAL</t>
        </is>
      </c>
      <c r="G6945" t="n">
        <v>45534</v>
      </c>
      <c r="H6945" t="n">
        <v>45534</v>
      </c>
      <c r="I6945" t="n">
        <v>9</v>
      </c>
      <c r="J6945" t="inlineStr">
        <is>
          <t>CARTEIRA</t>
        </is>
      </c>
      <c r="K6945" t="inlineStr">
        <is>
          <t>CONTRATO</t>
        </is>
      </c>
      <c r="L6945" t="n">
        <v>2726.65068</v>
      </c>
      <c r="M6945" t="inlineStr">
        <is>
          <t>Terra Luz Residencial</t>
        </is>
      </c>
      <c r="N6945" s="142">
        <f>DATE(YEAR(G6945),MONTH(G6945),1)</f>
        <v/>
      </c>
      <c r="O6945" s="132">
        <f>IF(G6945&gt;$K$3,"Futuro","Atraso")</f>
        <v/>
      </c>
      <c r="P6945">
        <f>12*(YEAR(G6945)-YEAR($K$3))+(MONTH(G6945)-MONTH($K$3))</f>
        <v/>
      </c>
      <c r="Q6945" s="366">
        <f>IF(M6945="IBIRAPITANGA FASE 3",IF(O6945="Atraso",L6945,L6945/(1+$I$2)^P6945),IF(O6945="Atraso",L6945,L6945/(1+$I$1)^P6945))</f>
        <v/>
      </c>
      <c r="R6945">
        <f>IF(O6945="Atraso",$K$3-G6945,0)</f>
        <v/>
      </c>
      <c r="S6945">
        <f>IF(R6945&lt;=15,"Até 15",IF(R6945&lt;=30,"Entre 15 e 30",IF(R6945&lt;=60,"Entre 30 e 60",IF(R6945&lt;=90,"Entre 60 e 90",IF(R6945&lt;=120,"Entre 90 e 120",IF(R6945&lt;=150,"Entre 120 e 150",IF(R6945&lt;=180,"Entre 150 e 180","Superior a 180")))))))</f>
        <v/>
      </c>
    </row>
    <row r="6946">
      <c r="A6946" t="inlineStr">
        <is>
          <t>Q03L09</t>
        </is>
      </c>
      <c r="B6946" t="inlineStr">
        <is>
          <t>MACAU IMOVEIS LTDA ME</t>
        </is>
      </c>
      <c r="C6946" t="n">
        <v>1</v>
      </c>
      <c r="D6946" t="inlineStr">
        <is>
          <t>IPCA</t>
        </is>
      </c>
      <c r="E6946" t="n">
        <v>0</v>
      </c>
      <c r="F6946" t="inlineStr">
        <is>
          <t>MENSAL</t>
        </is>
      </c>
      <c r="G6946" t="n">
        <v>45565</v>
      </c>
      <c r="H6946" t="n">
        <v>45565</v>
      </c>
      <c r="I6946" t="n">
        <v>10</v>
      </c>
      <c r="J6946" t="inlineStr">
        <is>
          <t>CARTEIRA</t>
        </is>
      </c>
      <c r="K6946" t="inlineStr">
        <is>
          <t>CONTRATO</t>
        </is>
      </c>
      <c r="L6946" t="n">
        <v>2726.65068</v>
      </c>
      <c r="M6946" t="inlineStr">
        <is>
          <t>Terra Luz Residencial</t>
        </is>
      </c>
      <c r="N6946" s="142">
        <f>DATE(YEAR(G6946),MONTH(G6946),1)</f>
        <v/>
      </c>
      <c r="O6946" s="132">
        <f>IF(G6946&gt;$K$3,"Futuro","Atraso")</f>
        <v/>
      </c>
      <c r="P6946">
        <f>12*(YEAR(G6946)-YEAR($K$3))+(MONTH(G6946)-MONTH($K$3))</f>
        <v/>
      </c>
      <c r="Q6946" s="366">
        <f>IF(M6946="IBIRAPITANGA FASE 3",IF(O6946="Atraso",L6946,L6946/(1+$I$2)^P6946),IF(O6946="Atraso",L6946,L6946/(1+$I$1)^P6946))</f>
        <v/>
      </c>
      <c r="R6946">
        <f>IF(O6946="Atraso",$K$3-G6946,0)</f>
        <v/>
      </c>
      <c r="S6946">
        <f>IF(R6946&lt;=15,"Até 15",IF(R6946&lt;=30,"Entre 15 e 30",IF(R6946&lt;=60,"Entre 30 e 60",IF(R6946&lt;=90,"Entre 60 e 90",IF(R6946&lt;=120,"Entre 90 e 120",IF(R6946&lt;=150,"Entre 120 e 150",IF(R6946&lt;=180,"Entre 150 e 180","Superior a 180")))))))</f>
        <v/>
      </c>
    </row>
    <row r="6947">
      <c r="A6947" t="inlineStr">
        <is>
          <t>Q03L09</t>
        </is>
      </c>
      <c r="B6947" t="inlineStr">
        <is>
          <t>MACAU IMOVEIS LTDA ME</t>
        </is>
      </c>
      <c r="C6947" t="n">
        <v>1</v>
      </c>
      <c r="D6947" t="inlineStr">
        <is>
          <t>IPCA</t>
        </is>
      </c>
      <c r="E6947" t="n">
        <v>0</v>
      </c>
      <c r="F6947" t="inlineStr">
        <is>
          <t>MENSAL</t>
        </is>
      </c>
      <c r="G6947" t="n">
        <v>45595</v>
      </c>
      <c r="H6947" t="n">
        <v>45595</v>
      </c>
      <c r="I6947" t="n">
        <v>11</v>
      </c>
      <c r="J6947" t="inlineStr">
        <is>
          <t>CARTEIRA</t>
        </is>
      </c>
      <c r="K6947" t="inlineStr">
        <is>
          <t>CONTRATO</t>
        </is>
      </c>
      <c r="L6947" t="n">
        <v>2726.65068</v>
      </c>
      <c r="M6947" t="inlineStr">
        <is>
          <t>Terra Luz Residencial</t>
        </is>
      </c>
      <c r="N6947" s="142">
        <f>DATE(YEAR(G6947),MONTH(G6947),1)</f>
        <v/>
      </c>
      <c r="O6947" s="132">
        <f>IF(G6947&gt;$K$3,"Futuro","Atraso")</f>
        <v/>
      </c>
      <c r="P6947">
        <f>12*(YEAR(G6947)-YEAR($K$3))+(MONTH(G6947)-MONTH($K$3))</f>
        <v/>
      </c>
      <c r="Q6947" s="366">
        <f>IF(M6947="IBIRAPITANGA FASE 3",IF(O6947="Atraso",L6947,L6947/(1+$I$2)^P6947),IF(O6947="Atraso",L6947,L6947/(1+$I$1)^P6947))</f>
        <v/>
      </c>
      <c r="R6947">
        <f>IF(O6947="Atraso",$K$3-G6947,0)</f>
        <v/>
      </c>
      <c r="S6947">
        <f>IF(R6947&lt;=15,"Até 15",IF(R6947&lt;=30,"Entre 15 e 30",IF(R6947&lt;=60,"Entre 30 e 60",IF(R6947&lt;=90,"Entre 60 e 90",IF(R6947&lt;=120,"Entre 90 e 120",IF(R6947&lt;=150,"Entre 120 e 150",IF(R6947&lt;=180,"Entre 150 e 180","Superior a 180")))))))</f>
        <v/>
      </c>
    </row>
    <row r="6948">
      <c r="A6948" t="inlineStr">
        <is>
          <t>Q03L09</t>
        </is>
      </c>
      <c r="B6948" t="inlineStr">
        <is>
          <t>MACAU IMOVEIS LTDA ME</t>
        </is>
      </c>
      <c r="C6948" t="n">
        <v>1</v>
      </c>
      <c r="D6948" t="inlineStr">
        <is>
          <t>IPCA</t>
        </is>
      </c>
      <c r="E6948" t="n">
        <v>0</v>
      </c>
      <c r="F6948" t="inlineStr">
        <is>
          <t>MENSAL</t>
        </is>
      </c>
      <c r="G6948" t="n">
        <v>45626</v>
      </c>
      <c r="H6948" t="n">
        <v>45626</v>
      </c>
      <c r="I6948" t="n">
        <v>12</v>
      </c>
      <c r="J6948" t="inlineStr">
        <is>
          <t>CARTEIRA</t>
        </is>
      </c>
      <c r="K6948" t="inlineStr">
        <is>
          <t>CONTRATO</t>
        </is>
      </c>
      <c r="L6948" t="n">
        <v>2726.65068</v>
      </c>
      <c r="M6948" t="inlineStr">
        <is>
          <t>Terra Luz Residencial</t>
        </is>
      </c>
      <c r="N6948" s="142">
        <f>DATE(YEAR(G6948),MONTH(G6948),1)</f>
        <v/>
      </c>
      <c r="O6948" s="132">
        <f>IF(G6948&gt;$K$3,"Futuro","Atraso")</f>
        <v/>
      </c>
      <c r="P6948">
        <f>12*(YEAR(G6948)-YEAR($K$3))+(MONTH(G6948)-MONTH($K$3))</f>
        <v/>
      </c>
      <c r="Q6948" s="366">
        <f>IF(M6948="IBIRAPITANGA FASE 3",IF(O6948="Atraso",L6948,L6948/(1+$I$2)^P6948),IF(O6948="Atraso",L6948,L6948/(1+$I$1)^P6948))</f>
        <v/>
      </c>
      <c r="R6948">
        <f>IF(O6948="Atraso",$K$3-G6948,0)</f>
        <v/>
      </c>
      <c r="S6948">
        <f>IF(R6948&lt;=15,"Até 15",IF(R6948&lt;=30,"Entre 15 e 30",IF(R6948&lt;=60,"Entre 30 e 60",IF(R6948&lt;=90,"Entre 60 e 90",IF(R6948&lt;=120,"Entre 90 e 120",IF(R6948&lt;=150,"Entre 120 e 150",IF(R6948&lt;=180,"Entre 150 e 180","Superior a 180")))))))</f>
        <v/>
      </c>
    </row>
    <row r="6949">
      <c r="A6949" t="inlineStr">
        <is>
          <t>Q03L09</t>
        </is>
      </c>
      <c r="B6949" t="inlineStr">
        <is>
          <t>MACAU IMOVEIS LTDA ME</t>
        </is>
      </c>
      <c r="C6949" t="n">
        <v>1</v>
      </c>
      <c r="D6949" t="inlineStr">
        <is>
          <t>IPCA</t>
        </is>
      </c>
      <c r="E6949" t="n">
        <v>0</v>
      </c>
      <c r="F6949" t="inlineStr">
        <is>
          <t>MENSAL</t>
        </is>
      </c>
      <c r="G6949" t="n">
        <v>45656</v>
      </c>
      <c r="H6949" t="n">
        <v>45656</v>
      </c>
      <c r="I6949" t="n">
        <v>13</v>
      </c>
      <c r="J6949" t="inlineStr">
        <is>
          <t>CARTEIRA</t>
        </is>
      </c>
      <c r="K6949" t="inlineStr">
        <is>
          <t>CONTRATO</t>
        </is>
      </c>
      <c r="L6949" t="n">
        <v>2726.65068</v>
      </c>
      <c r="M6949" t="inlineStr">
        <is>
          <t>Terra Luz Residencial</t>
        </is>
      </c>
      <c r="N6949" s="142">
        <f>DATE(YEAR(G6949),MONTH(G6949),1)</f>
        <v/>
      </c>
      <c r="O6949" s="132">
        <f>IF(G6949&gt;$K$3,"Futuro","Atraso")</f>
        <v/>
      </c>
      <c r="P6949">
        <f>12*(YEAR(G6949)-YEAR($K$3))+(MONTH(G6949)-MONTH($K$3))</f>
        <v/>
      </c>
      <c r="Q6949" s="366">
        <f>IF(M6949="IBIRAPITANGA FASE 3",IF(O6949="Atraso",L6949,L6949/(1+$I$2)^P6949),IF(O6949="Atraso",L6949,L6949/(1+$I$1)^P6949))</f>
        <v/>
      </c>
      <c r="R6949">
        <f>IF(O6949="Atraso",$K$3-G6949,0)</f>
        <v/>
      </c>
      <c r="S6949">
        <f>IF(R6949&lt;=15,"Até 15",IF(R6949&lt;=30,"Entre 15 e 30",IF(R6949&lt;=60,"Entre 30 e 60",IF(R6949&lt;=90,"Entre 60 e 90",IF(R6949&lt;=120,"Entre 90 e 120",IF(R6949&lt;=150,"Entre 120 e 150",IF(R6949&lt;=180,"Entre 150 e 180","Superior a 180")))))))</f>
        <v/>
      </c>
    </row>
    <row r="6950">
      <c r="A6950" t="inlineStr">
        <is>
          <t>Q03L09</t>
        </is>
      </c>
      <c r="B6950" t="inlineStr">
        <is>
          <t>MACAU IMOVEIS LTDA ME</t>
        </is>
      </c>
      <c r="C6950" t="n">
        <v>1</v>
      </c>
      <c r="D6950" t="inlineStr">
        <is>
          <t>IPCA</t>
        </is>
      </c>
      <c r="E6950" t="n">
        <v>0</v>
      </c>
      <c r="F6950" t="inlineStr">
        <is>
          <t>MENSAL</t>
        </is>
      </c>
      <c r="G6950" t="n">
        <v>45687</v>
      </c>
      <c r="H6950" t="n">
        <v>45687</v>
      </c>
      <c r="I6950" t="n">
        <v>14</v>
      </c>
      <c r="J6950" t="inlineStr">
        <is>
          <t>CARTEIRA</t>
        </is>
      </c>
      <c r="K6950" t="inlineStr">
        <is>
          <t>CONTRATO</t>
        </is>
      </c>
      <c r="L6950" t="n">
        <v>2726.65068</v>
      </c>
      <c r="M6950" t="inlineStr">
        <is>
          <t>Terra Luz Residencial</t>
        </is>
      </c>
      <c r="N6950" s="142">
        <f>DATE(YEAR(G6950),MONTH(G6950),1)</f>
        <v/>
      </c>
      <c r="O6950" s="132">
        <f>IF(G6950&gt;$K$3,"Futuro","Atraso")</f>
        <v/>
      </c>
      <c r="P6950">
        <f>12*(YEAR(G6950)-YEAR($K$3))+(MONTH(G6950)-MONTH($K$3))</f>
        <v/>
      </c>
      <c r="Q6950" s="366">
        <f>IF(M6950="IBIRAPITANGA FASE 3",IF(O6950="Atraso",L6950,L6950/(1+$I$2)^P6950),IF(O6950="Atraso",L6950,L6950/(1+$I$1)^P6950))</f>
        <v/>
      </c>
      <c r="R6950">
        <f>IF(O6950="Atraso",$K$3-G6950,0)</f>
        <v/>
      </c>
      <c r="S6950">
        <f>IF(R6950&lt;=15,"Até 15",IF(R6950&lt;=30,"Entre 15 e 30",IF(R6950&lt;=60,"Entre 30 e 60",IF(R6950&lt;=90,"Entre 60 e 90",IF(R6950&lt;=120,"Entre 90 e 120",IF(R6950&lt;=150,"Entre 120 e 150",IF(R6950&lt;=180,"Entre 150 e 180","Superior a 180")))))))</f>
        <v/>
      </c>
    </row>
    <row r="6951">
      <c r="A6951" t="inlineStr">
        <is>
          <t>Q03L09</t>
        </is>
      </c>
      <c r="B6951" t="inlineStr">
        <is>
          <t>MACAU IMOVEIS LTDA ME</t>
        </is>
      </c>
      <c r="C6951" t="n">
        <v>1</v>
      </c>
      <c r="D6951" t="inlineStr">
        <is>
          <t>IPCA</t>
        </is>
      </c>
      <c r="E6951" t="n">
        <v>0</v>
      </c>
      <c r="F6951" t="inlineStr">
        <is>
          <t>MENSAL</t>
        </is>
      </c>
      <c r="G6951" t="n">
        <v>45716</v>
      </c>
      <c r="H6951" t="n">
        <v>45716</v>
      </c>
      <c r="I6951" t="n">
        <v>15</v>
      </c>
      <c r="J6951" t="inlineStr">
        <is>
          <t>CARTEIRA</t>
        </is>
      </c>
      <c r="K6951" t="inlineStr">
        <is>
          <t>CONTRATO</t>
        </is>
      </c>
      <c r="L6951" t="n">
        <v>2726.65068</v>
      </c>
      <c r="M6951" t="inlineStr">
        <is>
          <t>Terra Luz Residencial</t>
        </is>
      </c>
      <c r="N6951" s="142">
        <f>DATE(YEAR(G6951),MONTH(G6951),1)</f>
        <v/>
      </c>
      <c r="O6951" s="132">
        <f>IF(G6951&gt;$K$3,"Futuro","Atraso")</f>
        <v/>
      </c>
      <c r="P6951">
        <f>12*(YEAR(G6951)-YEAR($K$3))+(MONTH(G6951)-MONTH($K$3))</f>
        <v/>
      </c>
      <c r="Q6951" s="366">
        <f>IF(M6951="IBIRAPITANGA FASE 3",IF(O6951="Atraso",L6951,L6951/(1+$I$2)^P6951),IF(O6951="Atraso",L6951,L6951/(1+$I$1)^P6951))</f>
        <v/>
      </c>
      <c r="R6951">
        <f>IF(O6951="Atraso",$K$3-G6951,0)</f>
        <v/>
      </c>
      <c r="S6951">
        <f>IF(R6951&lt;=15,"Até 15",IF(R6951&lt;=30,"Entre 15 e 30",IF(R6951&lt;=60,"Entre 30 e 60",IF(R6951&lt;=90,"Entre 60 e 90",IF(R6951&lt;=120,"Entre 90 e 120",IF(R6951&lt;=150,"Entre 120 e 150",IF(R6951&lt;=180,"Entre 150 e 180","Superior a 180")))))))</f>
        <v/>
      </c>
    </row>
    <row r="6952">
      <c r="A6952" t="inlineStr">
        <is>
          <t>Q03L09</t>
        </is>
      </c>
      <c r="B6952" t="inlineStr">
        <is>
          <t>MACAU IMOVEIS LTDA ME</t>
        </is>
      </c>
      <c r="C6952" t="n">
        <v>1</v>
      </c>
      <c r="D6952" t="inlineStr">
        <is>
          <t>IPCA</t>
        </is>
      </c>
      <c r="E6952" t="n">
        <v>0</v>
      </c>
      <c r="F6952" t="inlineStr">
        <is>
          <t>MENSAL</t>
        </is>
      </c>
      <c r="G6952" t="n">
        <v>45746</v>
      </c>
      <c r="H6952" t="n">
        <v>45746</v>
      </c>
      <c r="I6952" t="n">
        <v>16</v>
      </c>
      <c r="J6952" t="inlineStr">
        <is>
          <t>CARTEIRA</t>
        </is>
      </c>
      <c r="K6952" t="inlineStr">
        <is>
          <t>CONTRATO</t>
        </is>
      </c>
      <c r="L6952" t="n">
        <v>2726.65068</v>
      </c>
      <c r="M6952" t="inlineStr">
        <is>
          <t>Terra Luz Residencial</t>
        </is>
      </c>
      <c r="N6952" s="142">
        <f>DATE(YEAR(G6952),MONTH(G6952),1)</f>
        <v/>
      </c>
      <c r="O6952" s="132">
        <f>IF(G6952&gt;$K$3,"Futuro","Atraso")</f>
        <v/>
      </c>
      <c r="P6952">
        <f>12*(YEAR(G6952)-YEAR($K$3))+(MONTH(G6952)-MONTH($K$3))</f>
        <v/>
      </c>
      <c r="Q6952" s="366">
        <f>IF(M6952="IBIRAPITANGA FASE 3",IF(O6952="Atraso",L6952,L6952/(1+$I$2)^P6952),IF(O6952="Atraso",L6952,L6952/(1+$I$1)^P6952))</f>
        <v/>
      </c>
      <c r="R6952">
        <f>IF(O6952="Atraso",$K$3-G6952,0)</f>
        <v/>
      </c>
      <c r="S6952">
        <f>IF(R6952&lt;=15,"Até 15",IF(R6952&lt;=30,"Entre 15 e 30",IF(R6952&lt;=60,"Entre 30 e 60",IF(R6952&lt;=90,"Entre 60 e 90",IF(R6952&lt;=120,"Entre 90 e 120",IF(R6952&lt;=150,"Entre 120 e 150",IF(R6952&lt;=180,"Entre 150 e 180","Superior a 180")))))))</f>
        <v/>
      </c>
    </row>
    <row r="6953">
      <c r="A6953" t="inlineStr">
        <is>
          <t>Q03L09</t>
        </is>
      </c>
      <c r="B6953" t="inlineStr">
        <is>
          <t>MACAU IMOVEIS LTDA ME</t>
        </is>
      </c>
      <c r="C6953" t="n">
        <v>1</v>
      </c>
      <c r="D6953" t="inlineStr">
        <is>
          <t>IPCA</t>
        </is>
      </c>
      <c r="E6953" t="n">
        <v>0</v>
      </c>
      <c r="F6953" t="inlineStr">
        <is>
          <t>MENSAL</t>
        </is>
      </c>
      <c r="G6953" t="n">
        <v>45777</v>
      </c>
      <c r="H6953" t="n">
        <v>45777</v>
      </c>
      <c r="I6953" t="n">
        <v>17</v>
      </c>
      <c r="J6953" t="inlineStr">
        <is>
          <t>CARTEIRA</t>
        </is>
      </c>
      <c r="K6953" t="inlineStr">
        <is>
          <t>CONTRATO</t>
        </is>
      </c>
      <c r="L6953" t="n">
        <v>2726.65068</v>
      </c>
      <c r="M6953" t="inlineStr">
        <is>
          <t>Terra Luz Residencial</t>
        </is>
      </c>
      <c r="N6953" s="142">
        <f>DATE(YEAR(G6953),MONTH(G6953),1)</f>
        <v/>
      </c>
      <c r="O6953" s="132">
        <f>IF(G6953&gt;$K$3,"Futuro","Atraso")</f>
        <v/>
      </c>
      <c r="P6953">
        <f>12*(YEAR(G6953)-YEAR($K$3))+(MONTH(G6953)-MONTH($K$3))</f>
        <v/>
      </c>
      <c r="Q6953" s="366">
        <f>IF(M6953="IBIRAPITANGA FASE 3",IF(O6953="Atraso",L6953,L6953/(1+$I$2)^P6953),IF(O6953="Atraso",L6953,L6953/(1+$I$1)^P6953))</f>
        <v/>
      </c>
      <c r="R6953">
        <f>IF(O6953="Atraso",$K$3-G6953,0)</f>
        <v/>
      </c>
      <c r="S6953">
        <f>IF(R6953&lt;=15,"Até 15",IF(R6953&lt;=30,"Entre 15 e 30",IF(R6953&lt;=60,"Entre 30 e 60",IF(R6953&lt;=90,"Entre 60 e 90",IF(R6953&lt;=120,"Entre 90 e 120",IF(R6953&lt;=150,"Entre 120 e 150",IF(R6953&lt;=180,"Entre 150 e 180","Superior a 180")))))))</f>
        <v/>
      </c>
    </row>
    <row r="6954">
      <c r="A6954" t="inlineStr">
        <is>
          <t>Q03L015</t>
        </is>
      </c>
      <c r="B6954" t="inlineStr">
        <is>
          <t>THAMYRIS NUNES SUGAHARA</t>
        </is>
      </c>
      <c r="C6954" t="n">
        <v>1</v>
      </c>
      <c r="D6954" t="inlineStr">
        <is>
          <t>IPCA</t>
        </is>
      </c>
      <c r="E6954" t="n">
        <v>0.009488792934583046</v>
      </c>
      <c r="F6954" t="inlineStr">
        <is>
          <t>MENSAL</t>
        </is>
      </c>
      <c r="G6954" t="n">
        <v>45224</v>
      </c>
      <c r="H6954" t="n">
        <v>45224</v>
      </c>
      <c r="I6954" t="n">
        <v>23</v>
      </c>
      <c r="J6954" t="inlineStr">
        <is>
          <t>CARTEIRA</t>
        </is>
      </c>
      <c r="K6954" t="inlineStr">
        <is>
          <t>CONTRATO</t>
        </is>
      </c>
      <c r="L6954" t="n">
        <v>935.8976100000001</v>
      </c>
      <c r="M6954" t="inlineStr">
        <is>
          <t>Terra Luz Residencial</t>
        </is>
      </c>
      <c r="N6954" s="142">
        <f>DATE(YEAR(G6954),MONTH(G6954),1)</f>
        <v/>
      </c>
      <c r="O6954" s="132">
        <f>IF(G6954&gt;$K$3,"Futuro","Atraso")</f>
        <v/>
      </c>
      <c r="P6954">
        <f>12*(YEAR(G6954)-YEAR($K$3))+(MONTH(G6954)-MONTH($K$3))</f>
        <v/>
      </c>
      <c r="Q6954" s="366">
        <f>IF(M6954="IBIRAPITANGA FASE 3",IF(O6954="Atraso",L6954,L6954/(1+$I$2)^P6954),IF(O6954="Atraso",L6954,L6954/(1+$I$1)^P6954))</f>
        <v/>
      </c>
      <c r="R6954">
        <f>IF(O6954="Atraso",$K$3-G6954,0)</f>
        <v/>
      </c>
      <c r="S6954">
        <f>IF(R6954&lt;=15,"Até 15",IF(R6954&lt;=30,"Entre 15 e 30",IF(R6954&lt;=60,"Entre 30 e 60",IF(R6954&lt;=90,"Entre 60 e 90",IF(R6954&lt;=120,"Entre 90 e 120",IF(R6954&lt;=150,"Entre 120 e 150",IF(R6954&lt;=180,"Entre 150 e 180","Superior a 180")))))))</f>
        <v/>
      </c>
    </row>
    <row r="6955">
      <c r="A6955" t="inlineStr">
        <is>
          <t>Q03L015</t>
        </is>
      </c>
      <c r="B6955" t="inlineStr">
        <is>
          <t>THAMYRIS NUNES SUGAHARA</t>
        </is>
      </c>
      <c r="C6955" t="n">
        <v>1</v>
      </c>
      <c r="D6955" t="inlineStr">
        <is>
          <t>IPCA</t>
        </is>
      </c>
      <c r="E6955" t="n">
        <v>0.009488792934583046</v>
      </c>
      <c r="F6955" t="inlineStr">
        <is>
          <t>MENSAL</t>
        </is>
      </c>
      <c r="G6955" t="n">
        <v>45255</v>
      </c>
      <c r="H6955" t="n">
        <v>45255</v>
      </c>
      <c r="I6955" t="n">
        <v>24</v>
      </c>
      <c r="J6955" t="inlineStr">
        <is>
          <t>CARTEIRA</t>
        </is>
      </c>
      <c r="K6955" t="inlineStr">
        <is>
          <t>CONTRATO</t>
        </is>
      </c>
      <c r="L6955" t="n">
        <v>899.9752740000001</v>
      </c>
      <c r="M6955" t="inlineStr">
        <is>
          <t>Terra Luz Residencial</t>
        </is>
      </c>
      <c r="N6955" s="142">
        <f>DATE(YEAR(G6955),MONTH(G6955),1)</f>
        <v/>
      </c>
      <c r="O6955" s="132">
        <f>IF(G6955&gt;$K$3,"Futuro","Atraso")</f>
        <v/>
      </c>
      <c r="P6955">
        <f>12*(YEAR(G6955)-YEAR($K$3))+(MONTH(G6955)-MONTH($K$3))</f>
        <v/>
      </c>
      <c r="Q6955" s="366">
        <f>IF(M6955="IBIRAPITANGA FASE 3",IF(O6955="Atraso",L6955,L6955/(1+$I$2)^P6955),IF(O6955="Atraso",L6955,L6955/(1+$I$1)^P6955))</f>
        <v/>
      </c>
      <c r="R6955">
        <f>IF(O6955="Atraso",$K$3-G6955,0)</f>
        <v/>
      </c>
      <c r="S6955">
        <f>IF(R6955&lt;=15,"Até 15",IF(R6955&lt;=30,"Entre 15 e 30",IF(R6955&lt;=60,"Entre 30 e 60",IF(R6955&lt;=90,"Entre 60 e 90",IF(R6955&lt;=120,"Entre 90 e 120",IF(R6955&lt;=150,"Entre 120 e 150",IF(R6955&lt;=180,"Entre 150 e 180","Superior a 180")))))))</f>
        <v/>
      </c>
    </row>
    <row r="6956">
      <c r="A6956" t="inlineStr">
        <is>
          <t>Q03L015</t>
        </is>
      </c>
      <c r="B6956" t="inlineStr">
        <is>
          <t>THAMYRIS NUNES SUGAHARA</t>
        </is>
      </c>
      <c r="C6956" t="n">
        <v>1</v>
      </c>
      <c r="D6956" t="inlineStr">
        <is>
          <t>IPCA</t>
        </is>
      </c>
      <c r="E6956" t="n">
        <v>0.009488792934583046</v>
      </c>
      <c r="F6956" t="inlineStr">
        <is>
          <t>MENSAL</t>
        </is>
      </c>
      <c r="G6956" t="n">
        <v>45285</v>
      </c>
      <c r="H6956" t="n">
        <v>45285</v>
      </c>
      <c r="I6956" t="n">
        <v>25</v>
      </c>
      <c r="J6956" t="inlineStr">
        <is>
          <t>CARTEIRA</t>
        </is>
      </c>
      <c r="K6956" t="inlineStr">
        <is>
          <t>CONTRATO</t>
        </is>
      </c>
      <c r="L6956" t="n">
        <v>889.1364360000001</v>
      </c>
      <c r="M6956" t="inlineStr">
        <is>
          <t>Terra Luz Residencial</t>
        </is>
      </c>
      <c r="N6956" s="142">
        <f>DATE(YEAR(G6956),MONTH(G6956),1)</f>
        <v/>
      </c>
      <c r="O6956" s="132">
        <f>IF(G6956&gt;$K$3,"Futuro","Atraso")</f>
        <v/>
      </c>
      <c r="P6956">
        <f>12*(YEAR(G6956)-YEAR($K$3))+(MONTH(G6956)-MONTH($K$3))</f>
        <v/>
      </c>
      <c r="Q6956" s="366">
        <f>IF(M6956="IBIRAPITANGA FASE 3",IF(O6956="Atraso",L6956,L6956/(1+$I$2)^P6956),IF(O6956="Atraso",L6956,L6956/(1+$I$1)^P6956))</f>
        <v/>
      </c>
      <c r="R6956">
        <f>IF(O6956="Atraso",$K$3-G6956,0)</f>
        <v/>
      </c>
      <c r="S6956">
        <f>IF(R6956&lt;=15,"Até 15",IF(R6956&lt;=30,"Entre 15 e 30",IF(R6956&lt;=60,"Entre 30 e 60",IF(R6956&lt;=90,"Entre 60 e 90",IF(R6956&lt;=120,"Entre 90 e 120",IF(R6956&lt;=150,"Entre 120 e 150",IF(R6956&lt;=180,"Entre 150 e 180","Superior a 180")))))))</f>
        <v/>
      </c>
    </row>
    <row r="6957">
      <c r="A6957" t="inlineStr">
        <is>
          <t>Q03L015</t>
        </is>
      </c>
      <c r="B6957" t="inlineStr">
        <is>
          <t>THAMYRIS NUNES SUGAHARA</t>
        </is>
      </c>
      <c r="C6957" t="n">
        <v>1</v>
      </c>
      <c r="D6957" t="inlineStr">
        <is>
          <t>IPCA</t>
        </is>
      </c>
      <c r="E6957" t="n">
        <v>0.009488792934583046</v>
      </c>
      <c r="F6957" t="inlineStr">
        <is>
          <t>MENSAL</t>
        </is>
      </c>
      <c r="G6957" t="n">
        <v>45316</v>
      </c>
      <c r="H6957" t="n">
        <v>45316</v>
      </c>
      <c r="I6957" t="n">
        <v>26</v>
      </c>
      <c r="J6957" t="inlineStr">
        <is>
          <t>CARTEIRA</t>
        </is>
      </c>
      <c r="K6957" t="inlineStr">
        <is>
          <t>CONTRATO</t>
        </is>
      </c>
      <c r="L6957" t="n">
        <v>889.1364360000001</v>
      </c>
      <c r="M6957" t="inlineStr">
        <is>
          <t>Terra Luz Residencial</t>
        </is>
      </c>
      <c r="N6957" s="142">
        <f>DATE(YEAR(G6957),MONTH(G6957),1)</f>
        <v/>
      </c>
      <c r="O6957" s="132">
        <f>IF(G6957&gt;$K$3,"Futuro","Atraso")</f>
        <v/>
      </c>
      <c r="P6957">
        <f>12*(YEAR(G6957)-YEAR($K$3))+(MONTH(G6957)-MONTH($K$3))</f>
        <v/>
      </c>
      <c r="Q6957" s="366">
        <f>IF(M6957="IBIRAPITANGA FASE 3",IF(O6957="Atraso",L6957,L6957/(1+$I$2)^P6957),IF(O6957="Atraso",L6957,L6957/(1+$I$1)^P6957))</f>
        <v/>
      </c>
      <c r="R6957">
        <f>IF(O6957="Atraso",$K$3-G6957,0)</f>
        <v/>
      </c>
      <c r="S6957">
        <f>IF(R6957&lt;=15,"Até 15",IF(R6957&lt;=30,"Entre 15 e 30",IF(R6957&lt;=60,"Entre 30 e 60",IF(R6957&lt;=90,"Entre 60 e 90",IF(R6957&lt;=120,"Entre 90 e 120",IF(R6957&lt;=150,"Entre 120 e 150",IF(R6957&lt;=180,"Entre 150 e 180","Superior a 180")))))))</f>
        <v/>
      </c>
    </row>
    <row r="6958">
      <c r="A6958" t="inlineStr">
        <is>
          <t>Q03L015</t>
        </is>
      </c>
      <c r="B6958" t="inlineStr">
        <is>
          <t>THAMYRIS NUNES SUGAHARA</t>
        </is>
      </c>
      <c r="C6958" t="n">
        <v>1</v>
      </c>
      <c r="D6958" t="inlineStr">
        <is>
          <t>IPCA</t>
        </is>
      </c>
      <c r="E6958" t="n">
        <v>0.009488792934583046</v>
      </c>
      <c r="F6958" t="inlineStr">
        <is>
          <t>MENSAL</t>
        </is>
      </c>
      <c r="G6958" t="n">
        <v>45347</v>
      </c>
      <c r="H6958" t="n">
        <v>45347</v>
      </c>
      <c r="I6958" t="n">
        <v>27</v>
      </c>
      <c r="J6958" t="inlineStr">
        <is>
          <t>CARTEIRA</t>
        </is>
      </c>
      <c r="K6958" t="inlineStr">
        <is>
          <t>CONTRATO</t>
        </is>
      </c>
      <c r="L6958" t="n">
        <v>889.1364360000001</v>
      </c>
      <c r="M6958" t="inlineStr">
        <is>
          <t>Terra Luz Residencial</t>
        </is>
      </c>
      <c r="N6958" s="142">
        <f>DATE(YEAR(G6958),MONTH(G6958),1)</f>
        <v/>
      </c>
      <c r="O6958" s="132">
        <f>IF(G6958&gt;$K$3,"Futuro","Atraso")</f>
        <v/>
      </c>
      <c r="P6958">
        <f>12*(YEAR(G6958)-YEAR($K$3))+(MONTH(G6958)-MONTH($K$3))</f>
        <v/>
      </c>
      <c r="Q6958" s="366">
        <f>IF(M6958="IBIRAPITANGA FASE 3",IF(O6958="Atraso",L6958,L6958/(1+$I$2)^P6958),IF(O6958="Atraso",L6958,L6958/(1+$I$1)^P6958))</f>
        <v/>
      </c>
      <c r="R6958">
        <f>IF(O6958="Atraso",$K$3-G6958,0)</f>
        <v/>
      </c>
      <c r="S6958">
        <f>IF(R6958&lt;=15,"Até 15",IF(R6958&lt;=30,"Entre 15 e 30",IF(R6958&lt;=60,"Entre 30 e 60",IF(R6958&lt;=90,"Entre 60 e 90",IF(R6958&lt;=120,"Entre 90 e 120",IF(R6958&lt;=150,"Entre 120 e 150",IF(R6958&lt;=180,"Entre 150 e 180","Superior a 180")))))))</f>
        <v/>
      </c>
    </row>
    <row r="6959">
      <c r="A6959" t="inlineStr">
        <is>
          <t>Q03L015</t>
        </is>
      </c>
      <c r="B6959" t="inlineStr">
        <is>
          <t>THAMYRIS NUNES SUGAHARA</t>
        </is>
      </c>
      <c r="C6959" t="n">
        <v>1</v>
      </c>
      <c r="D6959" t="inlineStr">
        <is>
          <t>IPCA</t>
        </is>
      </c>
      <c r="E6959" t="n">
        <v>0.009488792934583046</v>
      </c>
      <c r="F6959" t="inlineStr">
        <is>
          <t>MENSAL</t>
        </is>
      </c>
      <c r="G6959" t="n">
        <v>45376</v>
      </c>
      <c r="H6959" t="n">
        <v>45376</v>
      </c>
      <c r="I6959" t="n">
        <v>28</v>
      </c>
      <c r="J6959" t="inlineStr">
        <is>
          <t>CARTEIRA</t>
        </is>
      </c>
      <c r="K6959" t="inlineStr">
        <is>
          <t>CONTRATO</t>
        </is>
      </c>
      <c r="L6959" t="n">
        <v>889.1364360000001</v>
      </c>
      <c r="M6959" t="inlineStr">
        <is>
          <t>Terra Luz Residencial</t>
        </is>
      </c>
      <c r="N6959" s="142">
        <f>DATE(YEAR(G6959),MONTH(G6959),1)</f>
        <v/>
      </c>
      <c r="O6959" s="132">
        <f>IF(G6959&gt;$K$3,"Futuro","Atraso")</f>
        <v/>
      </c>
      <c r="P6959">
        <f>12*(YEAR(G6959)-YEAR($K$3))+(MONTH(G6959)-MONTH($K$3))</f>
        <v/>
      </c>
      <c r="Q6959" s="366">
        <f>IF(M6959="IBIRAPITANGA FASE 3",IF(O6959="Atraso",L6959,L6959/(1+$I$2)^P6959),IF(O6959="Atraso",L6959,L6959/(1+$I$1)^P6959))</f>
        <v/>
      </c>
      <c r="R6959">
        <f>IF(O6959="Atraso",$K$3-G6959,0)</f>
        <v/>
      </c>
      <c r="S6959">
        <f>IF(R6959&lt;=15,"Até 15",IF(R6959&lt;=30,"Entre 15 e 30",IF(R6959&lt;=60,"Entre 30 e 60",IF(R6959&lt;=90,"Entre 60 e 90",IF(R6959&lt;=120,"Entre 90 e 120",IF(R6959&lt;=150,"Entre 120 e 150",IF(R6959&lt;=180,"Entre 150 e 180","Superior a 180")))))))</f>
        <v/>
      </c>
    </row>
    <row r="6960">
      <c r="A6960" t="inlineStr">
        <is>
          <t>Q03L015</t>
        </is>
      </c>
      <c r="B6960" t="inlineStr">
        <is>
          <t>THAMYRIS NUNES SUGAHARA</t>
        </is>
      </c>
      <c r="C6960" t="n">
        <v>1</v>
      </c>
      <c r="D6960" t="inlineStr">
        <is>
          <t>IPCA</t>
        </is>
      </c>
      <c r="E6960" t="n">
        <v>0.009488792934583046</v>
      </c>
      <c r="F6960" t="inlineStr">
        <is>
          <t>MENSAL</t>
        </is>
      </c>
      <c r="G6960" t="n">
        <v>45407</v>
      </c>
      <c r="H6960" t="n">
        <v>45407</v>
      </c>
      <c r="I6960" t="n">
        <v>29</v>
      </c>
      <c r="J6960" t="inlineStr">
        <is>
          <t>CARTEIRA</t>
        </is>
      </c>
      <c r="K6960" t="inlineStr">
        <is>
          <t>CONTRATO</t>
        </is>
      </c>
      <c r="L6960" t="n">
        <v>889.1364360000001</v>
      </c>
      <c r="M6960" t="inlineStr">
        <is>
          <t>Terra Luz Residencial</t>
        </is>
      </c>
      <c r="N6960" s="142">
        <f>DATE(YEAR(G6960),MONTH(G6960),1)</f>
        <v/>
      </c>
      <c r="O6960" s="132">
        <f>IF(G6960&gt;$K$3,"Futuro","Atraso")</f>
        <v/>
      </c>
      <c r="P6960">
        <f>12*(YEAR(G6960)-YEAR($K$3))+(MONTH(G6960)-MONTH($K$3))</f>
        <v/>
      </c>
      <c r="Q6960" s="366">
        <f>IF(M6960="IBIRAPITANGA FASE 3",IF(O6960="Atraso",L6960,L6960/(1+$I$2)^P6960),IF(O6960="Atraso",L6960,L6960/(1+$I$1)^P6960))</f>
        <v/>
      </c>
      <c r="R6960">
        <f>IF(O6960="Atraso",$K$3-G6960,0)</f>
        <v/>
      </c>
      <c r="S6960">
        <f>IF(R6960&lt;=15,"Até 15",IF(R6960&lt;=30,"Entre 15 e 30",IF(R6960&lt;=60,"Entre 30 e 60",IF(R6960&lt;=90,"Entre 60 e 90",IF(R6960&lt;=120,"Entre 90 e 120",IF(R6960&lt;=150,"Entre 120 e 150",IF(R6960&lt;=180,"Entre 150 e 180","Superior a 180")))))))</f>
        <v/>
      </c>
    </row>
    <row r="6961">
      <c r="A6961" t="inlineStr">
        <is>
          <t>Q03L015</t>
        </is>
      </c>
      <c r="B6961" t="inlineStr">
        <is>
          <t>THAMYRIS NUNES SUGAHARA</t>
        </is>
      </c>
      <c r="C6961" t="n">
        <v>1</v>
      </c>
      <c r="D6961" t="inlineStr">
        <is>
          <t>IPCA</t>
        </is>
      </c>
      <c r="E6961" t="n">
        <v>0.009488792934583046</v>
      </c>
      <c r="F6961" t="inlineStr">
        <is>
          <t>MENSAL</t>
        </is>
      </c>
      <c r="G6961" t="n">
        <v>45437</v>
      </c>
      <c r="H6961" t="n">
        <v>45437</v>
      </c>
      <c r="I6961" t="n">
        <v>30</v>
      </c>
      <c r="J6961" t="inlineStr">
        <is>
          <t>CARTEIRA</t>
        </is>
      </c>
      <c r="K6961" t="inlineStr">
        <is>
          <t>CONTRATO</t>
        </is>
      </c>
      <c r="L6961" t="n">
        <v>889.1364360000001</v>
      </c>
      <c r="M6961" t="inlineStr">
        <is>
          <t>Terra Luz Residencial</t>
        </is>
      </c>
      <c r="N6961" s="142">
        <f>DATE(YEAR(G6961),MONTH(G6961),1)</f>
        <v/>
      </c>
      <c r="O6961" s="132">
        <f>IF(G6961&gt;$K$3,"Futuro","Atraso")</f>
        <v/>
      </c>
      <c r="P6961">
        <f>12*(YEAR(G6961)-YEAR($K$3))+(MONTH(G6961)-MONTH($K$3))</f>
        <v/>
      </c>
      <c r="Q6961" s="366">
        <f>IF(M6961="IBIRAPITANGA FASE 3",IF(O6961="Atraso",L6961,L6961/(1+$I$2)^P6961),IF(O6961="Atraso",L6961,L6961/(1+$I$1)^P6961))</f>
        <v/>
      </c>
      <c r="R6961">
        <f>IF(O6961="Atraso",$K$3-G6961,0)</f>
        <v/>
      </c>
      <c r="S6961">
        <f>IF(R6961&lt;=15,"Até 15",IF(R6961&lt;=30,"Entre 15 e 30",IF(R6961&lt;=60,"Entre 30 e 60",IF(R6961&lt;=90,"Entre 60 e 90",IF(R6961&lt;=120,"Entre 90 e 120",IF(R6961&lt;=150,"Entre 120 e 150",IF(R6961&lt;=180,"Entre 150 e 180","Superior a 180")))))))</f>
        <v/>
      </c>
    </row>
    <row r="6962">
      <c r="A6962" t="inlineStr">
        <is>
          <t>Q03L015</t>
        </is>
      </c>
      <c r="B6962" t="inlineStr">
        <is>
          <t>THAMYRIS NUNES SUGAHARA</t>
        </is>
      </c>
      <c r="C6962" t="n">
        <v>1</v>
      </c>
      <c r="D6962" t="inlineStr">
        <is>
          <t>IPCA</t>
        </is>
      </c>
      <c r="E6962" t="n">
        <v>0.009488792934583046</v>
      </c>
      <c r="F6962" t="inlineStr">
        <is>
          <t>MENSAL</t>
        </is>
      </c>
      <c r="G6962" t="n">
        <v>45468</v>
      </c>
      <c r="H6962" t="n">
        <v>45468</v>
      </c>
      <c r="I6962" t="n">
        <v>31</v>
      </c>
      <c r="J6962" t="inlineStr">
        <is>
          <t>CARTEIRA</t>
        </is>
      </c>
      <c r="K6962" t="inlineStr">
        <is>
          <t>CONTRATO</t>
        </is>
      </c>
      <c r="L6962" t="n">
        <v>889.1364360000001</v>
      </c>
      <c r="M6962" t="inlineStr">
        <is>
          <t>Terra Luz Residencial</t>
        </is>
      </c>
      <c r="N6962" s="142">
        <f>DATE(YEAR(G6962),MONTH(G6962),1)</f>
        <v/>
      </c>
      <c r="O6962" s="132">
        <f>IF(G6962&gt;$K$3,"Futuro","Atraso")</f>
        <v/>
      </c>
      <c r="P6962">
        <f>12*(YEAR(G6962)-YEAR($K$3))+(MONTH(G6962)-MONTH($K$3))</f>
        <v/>
      </c>
      <c r="Q6962" s="366">
        <f>IF(M6962="IBIRAPITANGA FASE 3",IF(O6962="Atraso",L6962,L6962/(1+$I$2)^P6962),IF(O6962="Atraso",L6962,L6962/(1+$I$1)^P6962))</f>
        <v/>
      </c>
      <c r="R6962">
        <f>IF(O6962="Atraso",$K$3-G6962,0)</f>
        <v/>
      </c>
      <c r="S6962">
        <f>IF(R6962&lt;=15,"Até 15",IF(R6962&lt;=30,"Entre 15 e 30",IF(R6962&lt;=60,"Entre 30 e 60",IF(R6962&lt;=90,"Entre 60 e 90",IF(R6962&lt;=120,"Entre 90 e 120",IF(R6962&lt;=150,"Entre 120 e 150",IF(R6962&lt;=180,"Entre 150 e 180","Superior a 180")))))))</f>
        <v/>
      </c>
    </row>
    <row r="6963">
      <c r="A6963" t="inlineStr">
        <is>
          <t>Q03L015</t>
        </is>
      </c>
      <c r="B6963" t="inlineStr">
        <is>
          <t>THAMYRIS NUNES SUGAHARA</t>
        </is>
      </c>
      <c r="C6963" t="n">
        <v>1</v>
      </c>
      <c r="D6963" t="inlineStr">
        <is>
          <t>IPCA</t>
        </is>
      </c>
      <c r="E6963" t="n">
        <v>0.009488792934583046</v>
      </c>
      <c r="F6963" t="inlineStr">
        <is>
          <t>MENSAL</t>
        </is>
      </c>
      <c r="G6963" t="n">
        <v>45498</v>
      </c>
      <c r="H6963" t="n">
        <v>45498</v>
      </c>
      <c r="I6963" t="n">
        <v>32</v>
      </c>
      <c r="J6963" t="inlineStr">
        <is>
          <t>CARTEIRA</t>
        </is>
      </c>
      <c r="K6963" t="inlineStr">
        <is>
          <t>CONTRATO</t>
        </is>
      </c>
      <c r="L6963" t="n">
        <v>889.1364360000001</v>
      </c>
      <c r="M6963" t="inlineStr">
        <is>
          <t>Terra Luz Residencial</t>
        </is>
      </c>
      <c r="N6963" s="142">
        <f>DATE(YEAR(G6963),MONTH(G6963),1)</f>
        <v/>
      </c>
      <c r="O6963" s="132">
        <f>IF(G6963&gt;$K$3,"Futuro","Atraso")</f>
        <v/>
      </c>
      <c r="P6963">
        <f>12*(YEAR(G6963)-YEAR($K$3))+(MONTH(G6963)-MONTH($K$3))</f>
        <v/>
      </c>
      <c r="Q6963" s="366">
        <f>IF(M6963="IBIRAPITANGA FASE 3",IF(O6963="Atraso",L6963,L6963/(1+$I$2)^P6963),IF(O6963="Atraso",L6963,L6963/(1+$I$1)^P6963))</f>
        <v/>
      </c>
      <c r="R6963">
        <f>IF(O6963="Atraso",$K$3-G6963,0)</f>
        <v/>
      </c>
      <c r="S6963">
        <f>IF(R6963&lt;=15,"Até 15",IF(R6963&lt;=30,"Entre 15 e 30",IF(R6963&lt;=60,"Entre 30 e 60",IF(R6963&lt;=90,"Entre 60 e 90",IF(R6963&lt;=120,"Entre 90 e 120",IF(R6963&lt;=150,"Entre 120 e 150",IF(R6963&lt;=180,"Entre 150 e 180","Superior a 180")))))))</f>
        <v/>
      </c>
    </row>
    <row r="6964">
      <c r="A6964" t="inlineStr">
        <is>
          <t>Q03L015</t>
        </is>
      </c>
      <c r="B6964" t="inlineStr">
        <is>
          <t>THAMYRIS NUNES SUGAHARA</t>
        </is>
      </c>
      <c r="C6964" t="n">
        <v>1</v>
      </c>
      <c r="D6964" t="inlineStr">
        <is>
          <t>IPCA</t>
        </is>
      </c>
      <c r="E6964" t="n">
        <v>0.009488792934583046</v>
      </c>
      <c r="F6964" t="inlineStr">
        <is>
          <t>MENSAL</t>
        </is>
      </c>
      <c r="G6964" t="n">
        <v>45529</v>
      </c>
      <c r="H6964" t="n">
        <v>45529</v>
      </c>
      <c r="I6964" t="n">
        <v>33</v>
      </c>
      <c r="J6964" t="inlineStr">
        <is>
          <t>CARTEIRA</t>
        </is>
      </c>
      <c r="K6964" t="inlineStr">
        <is>
          <t>CONTRATO</t>
        </is>
      </c>
      <c r="L6964" t="n">
        <v>889.1364360000001</v>
      </c>
      <c r="M6964" t="inlineStr">
        <is>
          <t>Terra Luz Residencial</t>
        </is>
      </c>
      <c r="N6964" s="142">
        <f>DATE(YEAR(G6964),MONTH(G6964),1)</f>
        <v/>
      </c>
      <c r="O6964" s="132">
        <f>IF(G6964&gt;$K$3,"Futuro","Atraso")</f>
        <v/>
      </c>
      <c r="P6964">
        <f>12*(YEAR(G6964)-YEAR($K$3))+(MONTH(G6964)-MONTH($K$3))</f>
        <v/>
      </c>
      <c r="Q6964" s="366">
        <f>IF(M6964="IBIRAPITANGA FASE 3",IF(O6964="Atraso",L6964,L6964/(1+$I$2)^P6964),IF(O6964="Atraso",L6964,L6964/(1+$I$1)^P6964))</f>
        <v/>
      </c>
      <c r="R6964">
        <f>IF(O6964="Atraso",$K$3-G6964,0)</f>
        <v/>
      </c>
      <c r="S6964">
        <f>IF(R6964&lt;=15,"Até 15",IF(R6964&lt;=30,"Entre 15 e 30",IF(R6964&lt;=60,"Entre 30 e 60",IF(R6964&lt;=90,"Entre 60 e 90",IF(R6964&lt;=120,"Entre 90 e 120",IF(R6964&lt;=150,"Entre 120 e 150",IF(R6964&lt;=180,"Entre 150 e 180","Superior a 180")))))))</f>
        <v/>
      </c>
    </row>
    <row r="6965">
      <c r="A6965" t="inlineStr">
        <is>
          <t>Q03L015</t>
        </is>
      </c>
      <c r="B6965" t="inlineStr">
        <is>
          <t>THAMYRIS NUNES SUGAHARA</t>
        </is>
      </c>
      <c r="C6965" t="n">
        <v>1</v>
      </c>
      <c r="D6965" t="inlineStr">
        <is>
          <t>IPCA</t>
        </is>
      </c>
      <c r="E6965" t="n">
        <v>0.009488792934583046</v>
      </c>
      <c r="F6965" t="inlineStr">
        <is>
          <t>MENSAL</t>
        </is>
      </c>
      <c r="G6965" t="n">
        <v>45560</v>
      </c>
      <c r="H6965" t="n">
        <v>45560</v>
      </c>
      <c r="I6965" t="n">
        <v>34</v>
      </c>
      <c r="J6965" t="inlineStr">
        <is>
          <t>CARTEIRA</t>
        </is>
      </c>
      <c r="K6965" t="inlineStr">
        <is>
          <t>CONTRATO</t>
        </is>
      </c>
      <c r="L6965" t="n">
        <v>889.1364360000001</v>
      </c>
      <c r="M6965" t="inlineStr">
        <is>
          <t>Terra Luz Residencial</t>
        </is>
      </c>
      <c r="N6965" s="142">
        <f>DATE(YEAR(G6965),MONTH(G6965),1)</f>
        <v/>
      </c>
      <c r="O6965" s="132">
        <f>IF(G6965&gt;$K$3,"Futuro","Atraso")</f>
        <v/>
      </c>
      <c r="P6965">
        <f>12*(YEAR(G6965)-YEAR($K$3))+(MONTH(G6965)-MONTH($K$3))</f>
        <v/>
      </c>
      <c r="Q6965" s="366">
        <f>IF(M6965="IBIRAPITANGA FASE 3",IF(O6965="Atraso",L6965,L6965/(1+$I$2)^P6965),IF(O6965="Atraso",L6965,L6965/(1+$I$1)^P6965))</f>
        <v/>
      </c>
      <c r="R6965">
        <f>IF(O6965="Atraso",$K$3-G6965,0)</f>
        <v/>
      </c>
      <c r="S6965">
        <f>IF(R6965&lt;=15,"Até 15",IF(R6965&lt;=30,"Entre 15 e 30",IF(R6965&lt;=60,"Entre 30 e 60",IF(R6965&lt;=90,"Entre 60 e 90",IF(R6965&lt;=120,"Entre 90 e 120",IF(R6965&lt;=150,"Entre 120 e 150",IF(R6965&lt;=180,"Entre 150 e 180","Superior a 180")))))))</f>
        <v/>
      </c>
    </row>
    <row r="6966">
      <c r="A6966" t="inlineStr">
        <is>
          <t>Q03L015</t>
        </is>
      </c>
      <c r="B6966" t="inlineStr">
        <is>
          <t>THAMYRIS NUNES SUGAHARA</t>
        </is>
      </c>
      <c r="C6966" t="n">
        <v>1</v>
      </c>
      <c r="D6966" t="inlineStr">
        <is>
          <t>IPCA</t>
        </is>
      </c>
      <c r="E6966" t="n">
        <v>0.009488792934583046</v>
      </c>
      <c r="F6966" t="inlineStr">
        <is>
          <t>MENSAL</t>
        </is>
      </c>
      <c r="G6966" t="n">
        <v>45590</v>
      </c>
      <c r="H6966" t="n">
        <v>45590</v>
      </c>
      <c r="I6966" t="n">
        <v>35</v>
      </c>
      <c r="J6966" t="inlineStr">
        <is>
          <t>CARTEIRA</t>
        </is>
      </c>
      <c r="K6966" t="inlineStr">
        <is>
          <t>CONTRATO</t>
        </is>
      </c>
      <c r="L6966" t="n">
        <v>889.1364360000001</v>
      </c>
      <c r="M6966" t="inlineStr">
        <is>
          <t>Terra Luz Residencial</t>
        </is>
      </c>
      <c r="N6966" s="142">
        <f>DATE(YEAR(G6966),MONTH(G6966),1)</f>
        <v/>
      </c>
      <c r="O6966" s="132">
        <f>IF(G6966&gt;$K$3,"Futuro","Atraso")</f>
        <v/>
      </c>
      <c r="P6966">
        <f>12*(YEAR(G6966)-YEAR($K$3))+(MONTH(G6966)-MONTH($K$3))</f>
        <v/>
      </c>
      <c r="Q6966" s="366">
        <f>IF(M6966="IBIRAPITANGA FASE 3",IF(O6966="Atraso",L6966,L6966/(1+$I$2)^P6966),IF(O6966="Atraso",L6966,L6966/(1+$I$1)^P6966))</f>
        <v/>
      </c>
      <c r="R6966">
        <f>IF(O6966="Atraso",$K$3-G6966,0)</f>
        <v/>
      </c>
      <c r="S6966">
        <f>IF(R6966&lt;=15,"Até 15",IF(R6966&lt;=30,"Entre 15 e 30",IF(R6966&lt;=60,"Entre 30 e 60",IF(R6966&lt;=90,"Entre 60 e 90",IF(R6966&lt;=120,"Entre 90 e 120",IF(R6966&lt;=150,"Entre 120 e 150",IF(R6966&lt;=180,"Entre 150 e 180","Superior a 180")))))))</f>
        <v/>
      </c>
    </row>
    <row r="6967">
      <c r="A6967" t="inlineStr">
        <is>
          <t>Q03L015</t>
        </is>
      </c>
      <c r="B6967" t="inlineStr">
        <is>
          <t>THAMYRIS NUNES SUGAHARA</t>
        </is>
      </c>
      <c r="C6967" t="n">
        <v>1</v>
      </c>
      <c r="D6967" t="inlineStr">
        <is>
          <t>IPCA</t>
        </is>
      </c>
      <c r="E6967" t="n">
        <v>0.009488792934583046</v>
      </c>
      <c r="F6967" t="inlineStr">
        <is>
          <t>MENSAL</t>
        </is>
      </c>
      <c r="G6967" t="n">
        <v>45621</v>
      </c>
      <c r="H6967" t="n">
        <v>45621</v>
      </c>
      <c r="I6967" t="n">
        <v>36</v>
      </c>
      <c r="J6967" t="inlineStr">
        <is>
          <t>CARTEIRA</t>
        </is>
      </c>
      <c r="K6967" t="inlineStr">
        <is>
          <t>CONTRATO</t>
        </is>
      </c>
      <c r="L6967" t="n">
        <v>889.1364360000001</v>
      </c>
      <c r="M6967" t="inlineStr">
        <is>
          <t>Terra Luz Residencial</t>
        </is>
      </c>
      <c r="N6967" s="142">
        <f>DATE(YEAR(G6967),MONTH(G6967),1)</f>
        <v/>
      </c>
      <c r="O6967" s="132">
        <f>IF(G6967&gt;$K$3,"Futuro","Atraso")</f>
        <v/>
      </c>
      <c r="P6967">
        <f>12*(YEAR(G6967)-YEAR($K$3))+(MONTH(G6967)-MONTH($K$3))</f>
        <v/>
      </c>
      <c r="Q6967" s="366">
        <f>IF(M6967="IBIRAPITANGA FASE 3",IF(O6967="Atraso",L6967,L6967/(1+$I$2)^P6967),IF(O6967="Atraso",L6967,L6967/(1+$I$1)^P6967))</f>
        <v/>
      </c>
      <c r="R6967">
        <f>IF(O6967="Atraso",$K$3-G6967,0)</f>
        <v/>
      </c>
      <c r="S6967">
        <f>IF(R6967&lt;=15,"Até 15",IF(R6967&lt;=30,"Entre 15 e 30",IF(R6967&lt;=60,"Entre 30 e 60",IF(R6967&lt;=90,"Entre 60 e 90",IF(R6967&lt;=120,"Entre 90 e 120",IF(R6967&lt;=150,"Entre 120 e 150",IF(R6967&lt;=180,"Entre 150 e 180","Superior a 180")))))))</f>
        <v/>
      </c>
    </row>
    <row r="6968">
      <c r="A6968" t="inlineStr">
        <is>
          <t>Q03L015</t>
        </is>
      </c>
      <c r="B6968" t="inlineStr">
        <is>
          <t>THAMYRIS NUNES SUGAHARA</t>
        </is>
      </c>
      <c r="C6968" t="n">
        <v>1</v>
      </c>
      <c r="D6968" t="inlineStr">
        <is>
          <t>IPCA</t>
        </is>
      </c>
      <c r="E6968" t="n">
        <v>0.009488792934583046</v>
      </c>
      <c r="F6968" t="inlineStr">
        <is>
          <t>MENSAL</t>
        </is>
      </c>
      <c r="G6968" t="n">
        <v>45651</v>
      </c>
      <c r="H6968" t="n">
        <v>45651</v>
      </c>
      <c r="I6968" t="n">
        <v>37</v>
      </c>
      <c r="J6968" t="inlineStr">
        <is>
          <t>CARTEIRA</t>
        </is>
      </c>
      <c r="K6968" t="inlineStr">
        <is>
          <t>CONTRATO</t>
        </is>
      </c>
      <c r="L6968" t="n">
        <v>889.1364360000001</v>
      </c>
      <c r="M6968" t="inlineStr">
        <is>
          <t>Terra Luz Residencial</t>
        </is>
      </c>
      <c r="N6968" s="142">
        <f>DATE(YEAR(G6968),MONTH(G6968),1)</f>
        <v/>
      </c>
      <c r="O6968" s="132">
        <f>IF(G6968&gt;$K$3,"Futuro","Atraso")</f>
        <v/>
      </c>
      <c r="P6968">
        <f>12*(YEAR(G6968)-YEAR($K$3))+(MONTH(G6968)-MONTH($K$3))</f>
        <v/>
      </c>
      <c r="Q6968" s="366">
        <f>IF(M6968="IBIRAPITANGA FASE 3",IF(O6968="Atraso",L6968,L6968/(1+$I$2)^P6968),IF(O6968="Atraso",L6968,L6968/(1+$I$1)^P6968))</f>
        <v/>
      </c>
      <c r="R6968">
        <f>IF(O6968="Atraso",$K$3-G6968,0)</f>
        <v/>
      </c>
      <c r="S6968">
        <f>IF(R6968&lt;=15,"Até 15",IF(R6968&lt;=30,"Entre 15 e 30",IF(R6968&lt;=60,"Entre 30 e 60",IF(R6968&lt;=90,"Entre 60 e 90",IF(R6968&lt;=120,"Entre 90 e 120",IF(R6968&lt;=150,"Entre 120 e 150",IF(R6968&lt;=180,"Entre 150 e 180","Superior a 180")))))))</f>
        <v/>
      </c>
    </row>
    <row r="6969">
      <c r="A6969" t="inlineStr">
        <is>
          <t>Q03L015</t>
        </is>
      </c>
      <c r="B6969" t="inlineStr">
        <is>
          <t>THAMYRIS NUNES SUGAHARA</t>
        </is>
      </c>
      <c r="C6969" t="n">
        <v>1</v>
      </c>
      <c r="D6969" t="inlineStr">
        <is>
          <t>IPCA</t>
        </is>
      </c>
      <c r="E6969" t="n">
        <v>0.009488792934583046</v>
      </c>
      <c r="F6969" t="inlineStr">
        <is>
          <t>MENSAL</t>
        </is>
      </c>
      <c r="G6969" t="n">
        <v>45682</v>
      </c>
      <c r="H6969" t="n">
        <v>45682</v>
      </c>
      <c r="I6969" t="n">
        <v>38</v>
      </c>
      <c r="J6969" t="inlineStr">
        <is>
          <t>CARTEIRA</t>
        </is>
      </c>
      <c r="K6969" t="inlineStr">
        <is>
          <t>CONTRATO</t>
        </is>
      </c>
      <c r="L6969" t="n">
        <v>889.1364360000001</v>
      </c>
      <c r="M6969" t="inlineStr">
        <is>
          <t>Terra Luz Residencial</t>
        </is>
      </c>
      <c r="N6969" s="142">
        <f>DATE(YEAR(G6969),MONTH(G6969),1)</f>
        <v/>
      </c>
      <c r="O6969" s="132">
        <f>IF(G6969&gt;$K$3,"Futuro","Atraso")</f>
        <v/>
      </c>
      <c r="P6969">
        <f>12*(YEAR(G6969)-YEAR($K$3))+(MONTH(G6969)-MONTH($K$3))</f>
        <v/>
      </c>
      <c r="Q6969" s="366">
        <f>IF(M6969="IBIRAPITANGA FASE 3",IF(O6969="Atraso",L6969,L6969/(1+$I$2)^P6969),IF(O6969="Atraso",L6969,L6969/(1+$I$1)^P6969))</f>
        <v/>
      </c>
      <c r="R6969">
        <f>IF(O6969="Atraso",$K$3-G6969,0)</f>
        <v/>
      </c>
      <c r="S6969">
        <f>IF(R6969&lt;=15,"Até 15",IF(R6969&lt;=30,"Entre 15 e 30",IF(R6969&lt;=60,"Entre 30 e 60",IF(R6969&lt;=90,"Entre 60 e 90",IF(R6969&lt;=120,"Entre 90 e 120",IF(R6969&lt;=150,"Entre 120 e 150",IF(R6969&lt;=180,"Entre 150 e 180","Superior a 180")))))))</f>
        <v/>
      </c>
    </row>
    <row r="6970">
      <c r="A6970" t="inlineStr">
        <is>
          <t>Q03L015</t>
        </is>
      </c>
      <c r="B6970" t="inlineStr">
        <is>
          <t>THAMYRIS NUNES SUGAHARA</t>
        </is>
      </c>
      <c r="C6970" t="n">
        <v>1</v>
      </c>
      <c r="D6970" t="inlineStr">
        <is>
          <t>IPCA</t>
        </is>
      </c>
      <c r="E6970" t="n">
        <v>0.009488792934583046</v>
      </c>
      <c r="F6970" t="inlineStr">
        <is>
          <t>MENSAL</t>
        </is>
      </c>
      <c r="G6970" t="n">
        <v>45713</v>
      </c>
      <c r="H6970" t="n">
        <v>45713</v>
      </c>
      <c r="I6970" t="n">
        <v>39</v>
      </c>
      <c r="J6970" t="inlineStr">
        <is>
          <t>CARTEIRA</t>
        </is>
      </c>
      <c r="K6970" t="inlineStr">
        <is>
          <t>CONTRATO</t>
        </is>
      </c>
      <c r="L6970" t="n">
        <v>889.1364360000001</v>
      </c>
      <c r="M6970" t="inlineStr">
        <is>
          <t>Terra Luz Residencial</t>
        </is>
      </c>
      <c r="N6970" s="142">
        <f>DATE(YEAR(G6970),MONTH(G6970),1)</f>
        <v/>
      </c>
      <c r="O6970" s="132">
        <f>IF(G6970&gt;$K$3,"Futuro","Atraso")</f>
        <v/>
      </c>
      <c r="P6970">
        <f>12*(YEAR(G6970)-YEAR($K$3))+(MONTH(G6970)-MONTH($K$3))</f>
        <v/>
      </c>
      <c r="Q6970" s="366">
        <f>IF(M6970="IBIRAPITANGA FASE 3",IF(O6970="Atraso",L6970,L6970/(1+$I$2)^P6970),IF(O6970="Atraso",L6970,L6970/(1+$I$1)^P6970))</f>
        <v/>
      </c>
      <c r="R6970">
        <f>IF(O6970="Atraso",$K$3-G6970,0)</f>
        <v/>
      </c>
      <c r="S6970">
        <f>IF(R6970&lt;=15,"Até 15",IF(R6970&lt;=30,"Entre 15 e 30",IF(R6970&lt;=60,"Entre 30 e 60",IF(R6970&lt;=90,"Entre 60 e 90",IF(R6970&lt;=120,"Entre 90 e 120",IF(R6970&lt;=150,"Entre 120 e 150",IF(R6970&lt;=180,"Entre 150 e 180","Superior a 180")))))))</f>
        <v/>
      </c>
    </row>
    <row r="6971">
      <c r="A6971" t="inlineStr">
        <is>
          <t>Q03L015</t>
        </is>
      </c>
      <c r="B6971" t="inlineStr">
        <is>
          <t>THAMYRIS NUNES SUGAHARA</t>
        </is>
      </c>
      <c r="C6971" t="n">
        <v>1</v>
      </c>
      <c r="D6971" t="inlineStr">
        <is>
          <t>IPCA</t>
        </is>
      </c>
      <c r="E6971" t="n">
        <v>0.009488792934583046</v>
      </c>
      <c r="F6971" t="inlineStr">
        <is>
          <t>MENSAL</t>
        </is>
      </c>
      <c r="G6971" t="n">
        <v>45741</v>
      </c>
      <c r="H6971" t="n">
        <v>45741</v>
      </c>
      <c r="I6971" t="n">
        <v>40</v>
      </c>
      <c r="J6971" t="inlineStr">
        <is>
          <t>CARTEIRA</t>
        </is>
      </c>
      <c r="K6971" t="inlineStr">
        <is>
          <t>CONTRATO</t>
        </is>
      </c>
      <c r="L6971" t="n">
        <v>889.1364360000001</v>
      </c>
      <c r="M6971" t="inlineStr">
        <is>
          <t>Terra Luz Residencial</t>
        </is>
      </c>
      <c r="N6971" s="142">
        <f>DATE(YEAR(G6971),MONTH(G6971),1)</f>
        <v/>
      </c>
      <c r="O6971" s="132">
        <f>IF(G6971&gt;$K$3,"Futuro","Atraso")</f>
        <v/>
      </c>
      <c r="P6971">
        <f>12*(YEAR(G6971)-YEAR($K$3))+(MONTH(G6971)-MONTH($K$3))</f>
        <v/>
      </c>
      <c r="Q6971" s="366">
        <f>IF(M6971="IBIRAPITANGA FASE 3",IF(O6971="Atraso",L6971,L6971/(1+$I$2)^P6971),IF(O6971="Atraso",L6971,L6971/(1+$I$1)^P6971))</f>
        <v/>
      </c>
      <c r="R6971">
        <f>IF(O6971="Atraso",$K$3-G6971,0)</f>
        <v/>
      </c>
      <c r="S6971">
        <f>IF(R6971&lt;=15,"Até 15",IF(R6971&lt;=30,"Entre 15 e 30",IF(R6971&lt;=60,"Entre 30 e 60",IF(R6971&lt;=90,"Entre 60 e 90",IF(R6971&lt;=120,"Entre 90 e 120",IF(R6971&lt;=150,"Entre 120 e 150",IF(R6971&lt;=180,"Entre 150 e 180","Superior a 180")))))))</f>
        <v/>
      </c>
    </row>
    <row r="6972">
      <c r="A6972" t="inlineStr">
        <is>
          <t>Q03L015</t>
        </is>
      </c>
      <c r="B6972" t="inlineStr">
        <is>
          <t>THAMYRIS NUNES SUGAHARA</t>
        </is>
      </c>
      <c r="C6972" t="n">
        <v>1</v>
      </c>
      <c r="D6972" t="inlineStr">
        <is>
          <t>IPCA</t>
        </is>
      </c>
      <c r="E6972" t="n">
        <v>0.009488792934583046</v>
      </c>
      <c r="F6972" t="inlineStr">
        <is>
          <t>MENSAL</t>
        </is>
      </c>
      <c r="G6972" t="n">
        <v>45772</v>
      </c>
      <c r="H6972" t="n">
        <v>45772</v>
      </c>
      <c r="I6972" t="n">
        <v>41</v>
      </c>
      <c r="J6972" t="inlineStr">
        <is>
          <t>CARTEIRA</t>
        </is>
      </c>
      <c r="K6972" t="inlineStr">
        <is>
          <t>CONTRATO</t>
        </is>
      </c>
      <c r="L6972" t="n">
        <v>889.1364360000001</v>
      </c>
      <c r="M6972" t="inlineStr">
        <is>
          <t>Terra Luz Residencial</t>
        </is>
      </c>
      <c r="N6972" s="142">
        <f>DATE(YEAR(G6972),MONTH(G6972),1)</f>
        <v/>
      </c>
      <c r="O6972" s="132">
        <f>IF(G6972&gt;$K$3,"Futuro","Atraso")</f>
        <v/>
      </c>
      <c r="P6972">
        <f>12*(YEAR(G6972)-YEAR($K$3))+(MONTH(G6972)-MONTH($K$3))</f>
        <v/>
      </c>
      <c r="Q6972" s="366">
        <f>IF(M6972="IBIRAPITANGA FASE 3",IF(O6972="Atraso",L6972,L6972/(1+$I$2)^P6972),IF(O6972="Atraso",L6972,L6972/(1+$I$1)^P6972))</f>
        <v/>
      </c>
      <c r="R6972">
        <f>IF(O6972="Atraso",$K$3-G6972,0)</f>
        <v/>
      </c>
      <c r="S6972">
        <f>IF(R6972&lt;=15,"Até 15",IF(R6972&lt;=30,"Entre 15 e 30",IF(R6972&lt;=60,"Entre 30 e 60",IF(R6972&lt;=90,"Entre 60 e 90",IF(R6972&lt;=120,"Entre 90 e 120",IF(R6972&lt;=150,"Entre 120 e 150",IF(R6972&lt;=180,"Entre 150 e 180","Superior a 180")))))))</f>
        <v/>
      </c>
    </row>
    <row r="6973">
      <c r="A6973" t="inlineStr">
        <is>
          <t>Q03L015</t>
        </is>
      </c>
      <c r="B6973" t="inlineStr">
        <is>
          <t>THAMYRIS NUNES SUGAHARA</t>
        </is>
      </c>
      <c r="C6973" t="n">
        <v>1</v>
      </c>
      <c r="D6973" t="inlineStr">
        <is>
          <t>IPCA</t>
        </is>
      </c>
      <c r="E6973" t="n">
        <v>0.009488792934583046</v>
      </c>
      <c r="F6973" t="inlineStr">
        <is>
          <t>MENSAL</t>
        </is>
      </c>
      <c r="G6973" t="n">
        <v>45802</v>
      </c>
      <c r="H6973" t="n">
        <v>45802</v>
      </c>
      <c r="I6973" t="n">
        <v>42</v>
      </c>
      <c r="J6973" t="inlineStr">
        <is>
          <t>CARTEIRA</t>
        </is>
      </c>
      <c r="K6973" t="inlineStr">
        <is>
          <t>CONTRATO</t>
        </is>
      </c>
      <c r="L6973" t="n">
        <v>889.1364360000001</v>
      </c>
      <c r="M6973" t="inlineStr">
        <is>
          <t>Terra Luz Residencial</t>
        </is>
      </c>
      <c r="N6973" s="142">
        <f>DATE(YEAR(G6973),MONTH(G6973),1)</f>
        <v/>
      </c>
      <c r="O6973" s="132">
        <f>IF(G6973&gt;$K$3,"Futuro","Atraso")</f>
        <v/>
      </c>
      <c r="P6973">
        <f>12*(YEAR(G6973)-YEAR($K$3))+(MONTH(G6973)-MONTH($K$3))</f>
        <v/>
      </c>
      <c r="Q6973" s="366">
        <f>IF(M6973="IBIRAPITANGA FASE 3",IF(O6973="Atraso",L6973,L6973/(1+$I$2)^P6973),IF(O6973="Atraso",L6973,L6973/(1+$I$1)^P6973))</f>
        <v/>
      </c>
      <c r="R6973">
        <f>IF(O6973="Atraso",$K$3-G6973,0)</f>
        <v/>
      </c>
      <c r="S6973">
        <f>IF(R6973&lt;=15,"Até 15",IF(R6973&lt;=30,"Entre 15 e 30",IF(R6973&lt;=60,"Entre 30 e 60",IF(R6973&lt;=90,"Entre 60 e 90",IF(R6973&lt;=120,"Entre 90 e 120",IF(R6973&lt;=150,"Entre 120 e 150",IF(R6973&lt;=180,"Entre 150 e 180","Superior a 180")))))))</f>
        <v/>
      </c>
    </row>
    <row r="6974">
      <c r="A6974" t="inlineStr">
        <is>
          <t>Q03L015</t>
        </is>
      </c>
      <c r="B6974" t="inlineStr">
        <is>
          <t>THAMYRIS NUNES SUGAHARA</t>
        </is>
      </c>
      <c r="C6974" t="n">
        <v>1</v>
      </c>
      <c r="D6974" t="inlineStr">
        <is>
          <t>IPCA</t>
        </is>
      </c>
      <c r="E6974" t="n">
        <v>0.009488792934583046</v>
      </c>
      <c r="F6974" t="inlineStr">
        <is>
          <t>MENSAL</t>
        </is>
      </c>
      <c r="G6974" t="n">
        <v>45833</v>
      </c>
      <c r="H6974" t="n">
        <v>45833</v>
      </c>
      <c r="I6974" t="n">
        <v>43</v>
      </c>
      <c r="J6974" t="inlineStr">
        <is>
          <t>CARTEIRA</t>
        </is>
      </c>
      <c r="K6974" t="inlineStr">
        <is>
          <t>CONTRATO</t>
        </is>
      </c>
      <c r="L6974" t="n">
        <v>889.1364360000001</v>
      </c>
      <c r="M6974" t="inlineStr">
        <is>
          <t>Terra Luz Residencial</t>
        </is>
      </c>
      <c r="N6974" s="142">
        <f>DATE(YEAR(G6974),MONTH(G6974),1)</f>
        <v/>
      </c>
      <c r="O6974" s="132">
        <f>IF(G6974&gt;$K$3,"Futuro","Atraso")</f>
        <v/>
      </c>
      <c r="P6974">
        <f>12*(YEAR(G6974)-YEAR($K$3))+(MONTH(G6974)-MONTH($K$3))</f>
        <v/>
      </c>
      <c r="Q6974" s="366">
        <f>IF(M6974="IBIRAPITANGA FASE 3",IF(O6974="Atraso",L6974,L6974/(1+$I$2)^P6974),IF(O6974="Atraso",L6974,L6974/(1+$I$1)^P6974))</f>
        <v/>
      </c>
      <c r="R6974">
        <f>IF(O6974="Atraso",$K$3-G6974,0)</f>
        <v/>
      </c>
      <c r="S6974">
        <f>IF(R6974&lt;=15,"Até 15",IF(R6974&lt;=30,"Entre 15 e 30",IF(R6974&lt;=60,"Entre 30 e 60",IF(R6974&lt;=90,"Entre 60 e 90",IF(R6974&lt;=120,"Entre 90 e 120",IF(R6974&lt;=150,"Entre 120 e 150",IF(R6974&lt;=180,"Entre 150 e 180","Superior a 180")))))))</f>
        <v/>
      </c>
    </row>
    <row r="6975">
      <c r="A6975" t="inlineStr">
        <is>
          <t>Q03L015</t>
        </is>
      </c>
      <c r="B6975" t="inlineStr">
        <is>
          <t>THAMYRIS NUNES SUGAHARA</t>
        </is>
      </c>
      <c r="C6975" t="n">
        <v>1</v>
      </c>
      <c r="D6975" t="inlineStr">
        <is>
          <t>IPCA</t>
        </is>
      </c>
      <c r="E6975" t="n">
        <v>0.009488792934583046</v>
      </c>
      <c r="F6975" t="inlineStr">
        <is>
          <t>MENSAL</t>
        </is>
      </c>
      <c r="G6975" t="n">
        <v>45863</v>
      </c>
      <c r="H6975" t="n">
        <v>45863</v>
      </c>
      <c r="I6975" t="n">
        <v>44</v>
      </c>
      <c r="J6975" t="inlineStr">
        <is>
          <t>CARTEIRA</t>
        </is>
      </c>
      <c r="K6975" t="inlineStr">
        <is>
          <t>CONTRATO</t>
        </is>
      </c>
      <c r="L6975" t="n">
        <v>889.1364360000001</v>
      </c>
      <c r="M6975" t="inlineStr">
        <is>
          <t>Terra Luz Residencial</t>
        </is>
      </c>
      <c r="N6975" s="142">
        <f>DATE(YEAR(G6975),MONTH(G6975),1)</f>
        <v/>
      </c>
      <c r="O6975" s="132">
        <f>IF(G6975&gt;$K$3,"Futuro","Atraso")</f>
        <v/>
      </c>
      <c r="P6975">
        <f>12*(YEAR(G6975)-YEAR($K$3))+(MONTH(G6975)-MONTH($K$3))</f>
        <v/>
      </c>
      <c r="Q6975" s="366">
        <f>IF(M6975="IBIRAPITANGA FASE 3",IF(O6975="Atraso",L6975,L6975/(1+$I$2)^P6975),IF(O6975="Atraso",L6975,L6975/(1+$I$1)^P6975))</f>
        <v/>
      </c>
      <c r="R6975">
        <f>IF(O6975="Atraso",$K$3-G6975,0)</f>
        <v/>
      </c>
      <c r="S6975">
        <f>IF(R6975&lt;=15,"Até 15",IF(R6975&lt;=30,"Entre 15 e 30",IF(R6975&lt;=60,"Entre 30 e 60",IF(R6975&lt;=90,"Entre 60 e 90",IF(R6975&lt;=120,"Entre 90 e 120",IF(R6975&lt;=150,"Entre 120 e 150",IF(R6975&lt;=180,"Entre 150 e 180","Superior a 180")))))))</f>
        <v/>
      </c>
    </row>
    <row r="6976">
      <c r="A6976" t="inlineStr">
        <is>
          <t>Q03L015</t>
        </is>
      </c>
      <c r="B6976" t="inlineStr">
        <is>
          <t>THAMYRIS NUNES SUGAHARA</t>
        </is>
      </c>
      <c r="C6976" t="n">
        <v>1</v>
      </c>
      <c r="D6976" t="inlineStr">
        <is>
          <t>IPCA</t>
        </is>
      </c>
      <c r="E6976" t="n">
        <v>0.009488792934583046</v>
      </c>
      <c r="F6976" t="inlineStr">
        <is>
          <t>MENSAL</t>
        </is>
      </c>
      <c r="G6976" t="n">
        <v>45894</v>
      </c>
      <c r="H6976" t="n">
        <v>45894</v>
      </c>
      <c r="I6976" t="n">
        <v>45</v>
      </c>
      <c r="J6976" t="inlineStr">
        <is>
          <t>CARTEIRA</t>
        </is>
      </c>
      <c r="K6976" t="inlineStr">
        <is>
          <t>CONTRATO</t>
        </is>
      </c>
      <c r="L6976" t="n">
        <v>889.1364360000001</v>
      </c>
      <c r="M6976" t="inlineStr">
        <is>
          <t>Terra Luz Residencial</t>
        </is>
      </c>
      <c r="N6976" s="142">
        <f>DATE(YEAR(G6976),MONTH(G6976),1)</f>
        <v/>
      </c>
      <c r="O6976" s="132">
        <f>IF(G6976&gt;$K$3,"Futuro","Atraso")</f>
        <v/>
      </c>
      <c r="P6976">
        <f>12*(YEAR(G6976)-YEAR($K$3))+(MONTH(G6976)-MONTH($K$3))</f>
        <v/>
      </c>
      <c r="Q6976" s="366">
        <f>IF(M6976="IBIRAPITANGA FASE 3",IF(O6976="Atraso",L6976,L6976/(1+$I$2)^P6976),IF(O6976="Atraso",L6976,L6976/(1+$I$1)^P6976))</f>
        <v/>
      </c>
      <c r="R6976">
        <f>IF(O6976="Atraso",$K$3-G6976,0)</f>
        <v/>
      </c>
      <c r="S6976">
        <f>IF(R6976&lt;=15,"Até 15",IF(R6976&lt;=30,"Entre 15 e 30",IF(R6976&lt;=60,"Entre 30 e 60",IF(R6976&lt;=90,"Entre 60 e 90",IF(R6976&lt;=120,"Entre 90 e 120",IF(R6976&lt;=150,"Entre 120 e 150",IF(R6976&lt;=180,"Entre 150 e 180","Superior a 180")))))))</f>
        <v/>
      </c>
    </row>
    <row r="6977">
      <c r="A6977" t="inlineStr">
        <is>
          <t>Q03L015</t>
        </is>
      </c>
      <c r="B6977" t="inlineStr">
        <is>
          <t>THAMYRIS NUNES SUGAHARA</t>
        </is>
      </c>
      <c r="C6977" t="n">
        <v>1</v>
      </c>
      <c r="D6977" t="inlineStr">
        <is>
          <t>IPCA</t>
        </is>
      </c>
      <c r="E6977" t="n">
        <v>0.009488792934583046</v>
      </c>
      <c r="F6977" t="inlineStr">
        <is>
          <t>MENSAL</t>
        </is>
      </c>
      <c r="G6977" t="n">
        <v>45925</v>
      </c>
      <c r="H6977" t="n">
        <v>45925</v>
      </c>
      <c r="I6977" t="n">
        <v>46</v>
      </c>
      <c r="J6977" t="inlineStr">
        <is>
          <t>CARTEIRA</t>
        </is>
      </c>
      <c r="K6977" t="inlineStr">
        <is>
          <t>CONTRATO</t>
        </is>
      </c>
      <c r="L6977" t="n">
        <v>889.1364360000001</v>
      </c>
      <c r="M6977" t="inlineStr">
        <is>
          <t>Terra Luz Residencial</t>
        </is>
      </c>
      <c r="N6977" s="142">
        <f>DATE(YEAR(G6977),MONTH(G6977),1)</f>
        <v/>
      </c>
      <c r="O6977" s="132">
        <f>IF(G6977&gt;$K$3,"Futuro","Atraso")</f>
        <v/>
      </c>
      <c r="P6977">
        <f>12*(YEAR(G6977)-YEAR($K$3))+(MONTH(G6977)-MONTH($K$3))</f>
        <v/>
      </c>
      <c r="Q6977" s="366">
        <f>IF(M6977="IBIRAPITANGA FASE 3",IF(O6977="Atraso",L6977,L6977/(1+$I$2)^P6977),IF(O6977="Atraso",L6977,L6977/(1+$I$1)^P6977))</f>
        <v/>
      </c>
      <c r="R6977">
        <f>IF(O6977="Atraso",$K$3-G6977,0)</f>
        <v/>
      </c>
      <c r="S6977">
        <f>IF(R6977&lt;=15,"Até 15",IF(R6977&lt;=30,"Entre 15 e 30",IF(R6977&lt;=60,"Entre 30 e 60",IF(R6977&lt;=90,"Entre 60 e 90",IF(R6977&lt;=120,"Entre 90 e 120",IF(R6977&lt;=150,"Entre 120 e 150",IF(R6977&lt;=180,"Entre 150 e 180","Superior a 180")))))))</f>
        <v/>
      </c>
    </row>
    <row r="6978">
      <c r="A6978" t="inlineStr">
        <is>
          <t>Q03L015</t>
        </is>
      </c>
      <c r="B6978" t="inlineStr">
        <is>
          <t>THAMYRIS NUNES SUGAHARA</t>
        </is>
      </c>
      <c r="C6978" t="n">
        <v>1</v>
      </c>
      <c r="D6978" t="inlineStr">
        <is>
          <t>IPCA</t>
        </is>
      </c>
      <c r="E6978" t="n">
        <v>0.009488792934583046</v>
      </c>
      <c r="F6978" t="inlineStr">
        <is>
          <t>MENSAL</t>
        </is>
      </c>
      <c r="G6978" t="n">
        <v>45955</v>
      </c>
      <c r="H6978" t="n">
        <v>45955</v>
      </c>
      <c r="I6978" t="n">
        <v>47</v>
      </c>
      <c r="J6978" t="inlineStr">
        <is>
          <t>CARTEIRA</t>
        </is>
      </c>
      <c r="K6978" t="inlineStr">
        <is>
          <t>CONTRATO</t>
        </is>
      </c>
      <c r="L6978" t="n">
        <v>889.1364360000001</v>
      </c>
      <c r="M6978" t="inlineStr">
        <is>
          <t>Terra Luz Residencial</t>
        </is>
      </c>
      <c r="N6978" s="142">
        <f>DATE(YEAR(G6978),MONTH(G6978),1)</f>
        <v/>
      </c>
      <c r="O6978" s="132">
        <f>IF(G6978&gt;$K$3,"Futuro","Atraso")</f>
        <v/>
      </c>
      <c r="P6978">
        <f>12*(YEAR(G6978)-YEAR($K$3))+(MONTH(G6978)-MONTH($K$3))</f>
        <v/>
      </c>
      <c r="Q6978" s="366">
        <f>IF(M6978="IBIRAPITANGA FASE 3",IF(O6978="Atraso",L6978,L6978/(1+$I$2)^P6978),IF(O6978="Atraso",L6978,L6978/(1+$I$1)^P6978))</f>
        <v/>
      </c>
      <c r="R6978">
        <f>IF(O6978="Atraso",$K$3-G6978,0)</f>
        <v/>
      </c>
      <c r="S6978">
        <f>IF(R6978&lt;=15,"Até 15",IF(R6978&lt;=30,"Entre 15 e 30",IF(R6978&lt;=60,"Entre 30 e 60",IF(R6978&lt;=90,"Entre 60 e 90",IF(R6978&lt;=120,"Entre 90 e 120",IF(R6978&lt;=150,"Entre 120 e 150",IF(R6978&lt;=180,"Entre 150 e 180","Superior a 180")))))))</f>
        <v/>
      </c>
    </row>
    <row r="6979">
      <c r="A6979" t="inlineStr">
        <is>
          <t>Q03L015</t>
        </is>
      </c>
      <c r="B6979" t="inlineStr">
        <is>
          <t>THAMYRIS NUNES SUGAHARA</t>
        </is>
      </c>
      <c r="C6979" t="n">
        <v>1</v>
      </c>
      <c r="D6979" t="inlineStr">
        <is>
          <t>IPCA</t>
        </is>
      </c>
      <c r="E6979" t="n">
        <v>0.009488792934583046</v>
      </c>
      <c r="F6979" t="inlineStr">
        <is>
          <t>MENSAL</t>
        </is>
      </c>
      <c r="G6979" t="n">
        <v>45986</v>
      </c>
      <c r="H6979" t="n">
        <v>45986</v>
      </c>
      <c r="I6979" t="n">
        <v>48</v>
      </c>
      <c r="J6979" t="inlineStr">
        <is>
          <t>CARTEIRA</t>
        </is>
      </c>
      <c r="K6979" t="inlineStr">
        <is>
          <t>CONTRATO</t>
        </is>
      </c>
      <c r="L6979" t="n">
        <v>889.1364360000001</v>
      </c>
      <c r="M6979" t="inlineStr">
        <is>
          <t>Terra Luz Residencial</t>
        </is>
      </c>
      <c r="N6979" s="142">
        <f>DATE(YEAR(G6979),MONTH(G6979),1)</f>
        <v/>
      </c>
      <c r="O6979" s="132">
        <f>IF(G6979&gt;$K$3,"Futuro","Atraso")</f>
        <v/>
      </c>
      <c r="P6979">
        <f>12*(YEAR(G6979)-YEAR($K$3))+(MONTH(G6979)-MONTH($K$3))</f>
        <v/>
      </c>
      <c r="Q6979" s="366">
        <f>IF(M6979="IBIRAPITANGA FASE 3",IF(O6979="Atraso",L6979,L6979/(1+$I$2)^P6979),IF(O6979="Atraso",L6979,L6979/(1+$I$1)^P6979))</f>
        <v/>
      </c>
      <c r="R6979">
        <f>IF(O6979="Atraso",$K$3-G6979,0)</f>
        <v/>
      </c>
      <c r="S6979">
        <f>IF(R6979&lt;=15,"Até 15",IF(R6979&lt;=30,"Entre 15 e 30",IF(R6979&lt;=60,"Entre 30 e 60",IF(R6979&lt;=90,"Entre 60 e 90",IF(R6979&lt;=120,"Entre 90 e 120",IF(R6979&lt;=150,"Entre 120 e 150",IF(R6979&lt;=180,"Entre 150 e 180","Superior a 180")))))))</f>
        <v/>
      </c>
    </row>
    <row r="6980">
      <c r="A6980" t="inlineStr">
        <is>
          <t>Q03L015</t>
        </is>
      </c>
      <c r="B6980" t="inlineStr">
        <is>
          <t>THAMYRIS NUNES SUGAHARA</t>
        </is>
      </c>
      <c r="C6980" t="n">
        <v>1</v>
      </c>
      <c r="D6980" t="inlineStr">
        <is>
          <t>IPCA</t>
        </is>
      </c>
      <c r="E6980" t="n">
        <v>0.009488792934583046</v>
      </c>
      <c r="F6980" t="inlineStr">
        <is>
          <t>MENSAL</t>
        </is>
      </c>
      <c r="G6980" t="n">
        <v>46016</v>
      </c>
      <c r="H6980" t="n">
        <v>46016</v>
      </c>
      <c r="I6980" t="n">
        <v>49</v>
      </c>
      <c r="J6980" t="inlineStr">
        <is>
          <t>CARTEIRA</t>
        </is>
      </c>
      <c r="K6980" t="inlineStr">
        <is>
          <t>CONTRATO</t>
        </is>
      </c>
      <c r="L6980" t="n">
        <v>889.1364360000001</v>
      </c>
      <c r="M6980" t="inlineStr">
        <is>
          <t>Terra Luz Residencial</t>
        </is>
      </c>
      <c r="N6980" s="142">
        <f>DATE(YEAR(G6980),MONTH(G6980),1)</f>
        <v/>
      </c>
      <c r="O6980" s="132">
        <f>IF(G6980&gt;$K$3,"Futuro","Atraso")</f>
        <v/>
      </c>
      <c r="P6980">
        <f>12*(YEAR(G6980)-YEAR($K$3))+(MONTH(G6980)-MONTH($K$3))</f>
        <v/>
      </c>
      <c r="Q6980" s="366">
        <f>IF(M6980="IBIRAPITANGA FASE 3",IF(O6980="Atraso",L6980,L6980/(1+$I$2)^P6980),IF(O6980="Atraso",L6980,L6980/(1+$I$1)^P6980))</f>
        <v/>
      </c>
      <c r="R6980">
        <f>IF(O6980="Atraso",$K$3-G6980,0)</f>
        <v/>
      </c>
      <c r="S6980">
        <f>IF(R6980&lt;=15,"Até 15",IF(R6980&lt;=30,"Entre 15 e 30",IF(R6980&lt;=60,"Entre 30 e 60",IF(R6980&lt;=90,"Entre 60 e 90",IF(R6980&lt;=120,"Entre 90 e 120",IF(R6980&lt;=150,"Entre 120 e 150",IF(R6980&lt;=180,"Entre 150 e 180","Superior a 180")))))))</f>
        <v/>
      </c>
    </row>
    <row r="6981">
      <c r="A6981" t="inlineStr">
        <is>
          <t>Q03L015</t>
        </is>
      </c>
      <c r="B6981" t="inlineStr">
        <is>
          <t>THAMYRIS NUNES SUGAHARA</t>
        </is>
      </c>
      <c r="C6981" t="n">
        <v>1</v>
      </c>
      <c r="D6981" t="inlineStr">
        <is>
          <t>IPCA</t>
        </is>
      </c>
      <c r="E6981" t="n">
        <v>0.009488792934583046</v>
      </c>
      <c r="F6981" t="inlineStr">
        <is>
          <t>MENSAL</t>
        </is>
      </c>
      <c r="G6981" t="n">
        <v>46047</v>
      </c>
      <c r="H6981" t="n">
        <v>46047</v>
      </c>
      <c r="I6981" t="n">
        <v>50</v>
      </c>
      <c r="J6981" t="inlineStr">
        <is>
          <t>CARTEIRA</t>
        </is>
      </c>
      <c r="K6981" t="inlineStr">
        <is>
          <t>CONTRATO</t>
        </is>
      </c>
      <c r="L6981" t="n">
        <v>889.1364360000001</v>
      </c>
      <c r="M6981" t="inlineStr">
        <is>
          <t>Terra Luz Residencial</t>
        </is>
      </c>
      <c r="N6981" s="142">
        <f>DATE(YEAR(G6981),MONTH(G6981),1)</f>
        <v/>
      </c>
      <c r="O6981" s="132">
        <f>IF(G6981&gt;$K$3,"Futuro","Atraso")</f>
        <v/>
      </c>
      <c r="P6981">
        <f>12*(YEAR(G6981)-YEAR($K$3))+(MONTH(G6981)-MONTH($K$3))</f>
        <v/>
      </c>
      <c r="Q6981" s="366">
        <f>IF(M6981="IBIRAPITANGA FASE 3",IF(O6981="Atraso",L6981,L6981/(1+$I$2)^P6981),IF(O6981="Atraso",L6981,L6981/(1+$I$1)^P6981))</f>
        <v/>
      </c>
      <c r="R6981">
        <f>IF(O6981="Atraso",$K$3-G6981,0)</f>
        <v/>
      </c>
      <c r="S6981">
        <f>IF(R6981&lt;=15,"Até 15",IF(R6981&lt;=30,"Entre 15 e 30",IF(R6981&lt;=60,"Entre 30 e 60",IF(R6981&lt;=90,"Entre 60 e 90",IF(R6981&lt;=120,"Entre 90 e 120",IF(R6981&lt;=150,"Entre 120 e 150",IF(R6981&lt;=180,"Entre 150 e 180","Superior a 180")))))))</f>
        <v/>
      </c>
    </row>
    <row r="6982">
      <c r="A6982" t="inlineStr">
        <is>
          <t>Q03L015</t>
        </is>
      </c>
      <c r="B6982" t="inlineStr">
        <is>
          <t>THAMYRIS NUNES SUGAHARA</t>
        </is>
      </c>
      <c r="C6982" t="n">
        <v>1</v>
      </c>
      <c r="D6982" t="inlineStr">
        <is>
          <t>IPCA</t>
        </is>
      </c>
      <c r="E6982" t="n">
        <v>0.009488792934583046</v>
      </c>
      <c r="F6982" t="inlineStr">
        <is>
          <t>MENSAL</t>
        </is>
      </c>
      <c r="G6982" t="n">
        <v>46078</v>
      </c>
      <c r="H6982" t="n">
        <v>46078</v>
      </c>
      <c r="I6982" t="n">
        <v>51</v>
      </c>
      <c r="J6982" t="inlineStr">
        <is>
          <t>CARTEIRA</t>
        </is>
      </c>
      <c r="K6982" t="inlineStr">
        <is>
          <t>CONTRATO</t>
        </is>
      </c>
      <c r="L6982" t="n">
        <v>889.1364360000001</v>
      </c>
      <c r="M6982" t="inlineStr">
        <is>
          <t>Terra Luz Residencial</t>
        </is>
      </c>
      <c r="N6982" s="142">
        <f>DATE(YEAR(G6982),MONTH(G6982),1)</f>
        <v/>
      </c>
      <c r="O6982" s="132">
        <f>IF(G6982&gt;$K$3,"Futuro","Atraso")</f>
        <v/>
      </c>
      <c r="P6982">
        <f>12*(YEAR(G6982)-YEAR($K$3))+(MONTH(G6982)-MONTH($K$3))</f>
        <v/>
      </c>
      <c r="Q6982" s="366">
        <f>IF(M6982="IBIRAPITANGA FASE 3",IF(O6982="Atraso",L6982,L6982/(1+$I$2)^P6982),IF(O6982="Atraso",L6982,L6982/(1+$I$1)^P6982))</f>
        <v/>
      </c>
      <c r="R6982">
        <f>IF(O6982="Atraso",$K$3-G6982,0)</f>
        <v/>
      </c>
      <c r="S6982">
        <f>IF(R6982&lt;=15,"Até 15",IF(R6982&lt;=30,"Entre 15 e 30",IF(R6982&lt;=60,"Entre 30 e 60",IF(R6982&lt;=90,"Entre 60 e 90",IF(R6982&lt;=120,"Entre 90 e 120",IF(R6982&lt;=150,"Entre 120 e 150",IF(R6982&lt;=180,"Entre 150 e 180","Superior a 180")))))))</f>
        <v/>
      </c>
    </row>
    <row r="6983">
      <c r="A6983" t="inlineStr">
        <is>
          <t>Q03L015</t>
        </is>
      </c>
      <c r="B6983" t="inlineStr">
        <is>
          <t>THAMYRIS NUNES SUGAHARA</t>
        </is>
      </c>
      <c r="C6983" t="n">
        <v>1</v>
      </c>
      <c r="D6983" t="inlineStr">
        <is>
          <t>IPCA</t>
        </is>
      </c>
      <c r="E6983" t="n">
        <v>0.009488792934583046</v>
      </c>
      <c r="F6983" t="inlineStr">
        <is>
          <t>MENSAL</t>
        </is>
      </c>
      <c r="G6983" t="n">
        <v>46106</v>
      </c>
      <c r="H6983" t="n">
        <v>46106</v>
      </c>
      <c r="I6983" t="n">
        <v>52</v>
      </c>
      <c r="J6983" t="inlineStr">
        <is>
          <t>CARTEIRA</t>
        </is>
      </c>
      <c r="K6983" t="inlineStr">
        <is>
          <t>CONTRATO</t>
        </is>
      </c>
      <c r="L6983" t="n">
        <v>889.1364360000001</v>
      </c>
      <c r="M6983" t="inlineStr">
        <is>
          <t>Terra Luz Residencial</t>
        </is>
      </c>
      <c r="N6983" s="142">
        <f>DATE(YEAR(G6983),MONTH(G6983),1)</f>
        <v/>
      </c>
      <c r="O6983" s="132">
        <f>IF(G6983&gt;$K$3,"Futuro","Atraso")</f>
        <v/>
      </c>
      <c r="P6983">
        <f>12*(YEAR(G6983)-YEAR($K$3))+(MONTH(G6983)-MONTH($K$3))</f>
        <v/>
      </c>
      <c r="Q6983" s="366">
        <f>IF(M6983="IBIRAPITANGA FASE 3",IF(O6983="Atraso",L6983,L6983/(1+$I$2)^P6983),IF(O6983="Atraso",L6983,L6983/(1+$I$1)^P6983))</f>
        <v/>
      </c>
      <c r="R6983">
        <f>IF(O6983="Atraso",$K$3-G6983,0)</f>
        <v/>
      </c>
      <c r="S6983">
        <f>IF(R6983&lt;=15,"Até 15",IF(R6983&lt;=30,"Entre 15 e 30",IF(R6983&lt;=60,"Entre 30 e 60",IF(R6983&lt;=90,"Entre 60 e 90",IF(R6983&lt;=120,"Entre 90 e 120",IF(R6983&lt;=150,"Entre 120 e 150",IF(R6983&lt;=180,"Entre 150 e 180","Superior a 180")))))))</f>
        <v/>
      </c>
    </row>
    <row r="6984">
      <c r="A6984" t="inlineStr">
        <is>
          <t>Q03L015</t>
        </is>
      </c>
      <c r="B6984" t="inlineStr">
        <is>
          <t>THAMYRIS NUNES SUGAHARA</t>
        </is>
      </c>
      <c r="C6984" t="n">
        <v>1</v>
      </c>
      <c r="D6984" t="inlineStr">
        <is>
          <t>IPCA</t>
        </is>
      </c>
      <c r="E6984" t="n">
        <v>0.009488792934583046</v>
      </c>
      <c r="F6984" t="inlineStr">
        <is>
          <t>MENSAL</t>
        </is>
      </c>
      <c r="G6984" t="n">
        <v>46137</v>
      </c>
      <c r="H6984" t="n">
        <v>46137</v>
      </c>
      <c r="I6984" t="n">
        <v>53</v>
      </c>
      <c r="J6984" t="inlineStr">
        <is>
          <t>CARTEIRA</t>
        </is>
      </c>
      <c r="K6984" t="inlineStr">
        <is>
          <t>CONTRATO</t>
        </is>
      </c>
      <c r="L6984" t="n">
        <v>889.1364360000001</v>
      </c>
      <c r="M6984" t="inlineStr">
        <is>
          <t>Terra Luz Residencial</t>
        </is>
      </c>
      <c r="N6984" s="142">
        <f>DATE(YEAR(G6984),MONTH(G6984),1)</f>
        <v/>
      </c>
      <c r="O6984" s="132">
        <f>IF(G6984&gt;$K$3,"Futuro","Atraso")</f>
        <v/>
      </c>
      <c r="P6984">
        <f>12*(YEAR(G6984)-YEAR($K$3))+(MONTH(G6984)-MONTH($K$3))</f>
        <v/>
      </c>
      <c r="Q6984" s="366">
        <f>IF(M6984="IBIRAPITANGA FASE 3",IF(O6984="Atraso",L6984,L6984/(1+$I$2)^P6984),IF(O6984="Atraso",L6984,L6984/(1+$I$1)^P6984))</f>
        <v/>
      </c>
      <c r="R6984">
        <f>IF(O6984="Atraso",$K$3-G6984,0)</f>
        <v/>
      </c>
      <c r="S6984">
        <f>IF(R6984&lt;=15,"Até 15",IF(R6984&lt;=30,"Entre 15 e 30",IF(R6984&lt;=60,"Entre 30 e 60",IF(R6984&lt;=90,"Entre 60 e 90",IF(R6984&lt;=120,"Entre 90 e 120",IF(R6984&lt;=150,"Entre 120 e 150",IF(R6984&lt;=180,"Entre 150 e 180","Superior a 180")))))))</f>
        <v/>
      </c>
    </row>
    <row r="6985">
      <c r="A6985" t="inlineStr">
        <is>
          <t>Q03L015</t>
        </is>
      </c>
      <c r="B6985" t="inlineStr">
        <is>
          <t>THAMYRIS NUNES SUGAHARA</t>
        </is>
      </c>
      <c r="C6985" t="n">
        <v>1</v>
      </c>
      <c r="D6985" t="inlineStr">
        <is>
          <t>IPCA</t>
        </is>
      </c>
      <c r="E6985" t="n">
        <v>0.009488792934583046</v>
      </c>
      <c r="F6985" t="inlineStr">
        <is>
          <t>MENSAL</t>
        </is>
      </c>
      <c r="G6985" t="n">
        <v>46167</v>
      </c>
      <c r="H6985" t="n">
        <v>46167</v>
      </c>
      <c r="I6985" t="n">
        <v>54</v>
      </c>
      <c r="J6985" t="inlineStr">
        <is>
          <t>CARTEIRA</t>
        </is>
      </c>
      <c r="K6985" t="inlineStr">
        <is>
          <t>CONTRATO</t>
        </is>
      </c>
      <c r="L6985" t="n">
        <v>889.1364360000001</v>
      </c>
      <c r="M6985" t="inlineStr">
        <is>
          <t>Terra Luz Residencial</t>
        </is>
      </c>
      <c r="N6985" s="142">
        <f>DATE(YEAR(G6985),MONTH(G6985),1)</f>
        <v/>
      </c>
      <c r="O6985" s="132">
        <f>IF(G6985&gt;$K$3,"Futuro","Atraso")</f>
        <v/>
      </c>
      <c r="P6985">
        <f>12*(YEAR(G6985)-YEAR($K$3))+(MONTH(G6985)-MONTH($K$3))</f>
        <v/>
      </c>
      <c r="Q6985" s="366">
        <f>IF(M6985="IBIRAPITANGA FASE 3",IF(O6985="Atraso",L6985,L6985/(1+$I$2)^P6985),IF(O6985="Atraso",L6985,L6985/(1+$I$1)^P6985))</f>
        <v/>
      </c>
      <c r="R6985">
        <f>IF(O6985="Atraso",$K$3-G6985,0)</f>
        <v/>
      </c>
      <c r="S6985">
        <f>IF(R6985&lt;=15,"Até 15",IF(R6985&lt;=30,"Entre 15 e 30",IF(R6985&lt;=60,"Entre 30 e 60",IF(R6985&lt;=90,"Entre 60 e 90",IF(R6985&lt;=120,"Entre 90 e 120",IF(R6985&lt;=150,"Entre 120 e 150",IF(R6985&lt;=180,"Entre 150 e 180","Superior a 180")))))))</f>
        <v/>
      </c>
    </row>
    <row r="6986">
      <c r="A6986" t="inlineStr">
        <is>
          <t>Q03L015</t>
        </is>
      </c>
      <c r="B6986" t="inlineStr">
        <is>
          <t>THAMYRIS NUNES SUGAHARA</t>
        </is>
      </c>
      <c r="C6986" t="n">
        <v>1</v>
      </c>
      <c r="D6986" t="inlineStr">
        <is>
          <t>IPCA</t>
        </is>
      </c>
      <c r="E6986" t="n">
        <v>0.009488792934583046</v>
      </c>
      <c r="F6986" t="inlineStr">
        <is>
          <t>MENSAL</t>
        </is>
      </c>
      <c r="G6986" t="n">
        <v>46198</v>
      </c>
      <c r="H6986" t="n">
        <v>46198</v>
      </c>
      <c r="I6986" t="n">
        <v>55</v>
      </c>
      <c r="J6986" t="inlineStr">
        <is>
          <t>CARTEIRA</t>
        </is>
      </c>
      <c r="K6986" t="inlineStr">
        <is>
          <t>CONTRATO</t>
        </is>
      </c>
      <c r="L6986" t="n">
        <v>889.1364360000001</v>
      </c>
      <c r="M6986" t="inlineStr">
        <is>
          <t>Terra Luz Residencial</t>
        </is>
      </c>
      <c r="N6986" s="142">
        <f>DATE(YEAR(G6986),MONTH(G6986),1)</f>
        <v/>
      </c>
      <c r="O6986" s="132">
        <f>IF(G6986&gt;$K$3,"Futuro","Atraso")</f>
        <v/>
      </c>
      <c r="P6986">
        <f>12*(YEAR(G6986)-YEAR($K$3))+(MONTH(G6986)-MONTH($K$3))</f>
        <v/>
      </c>
      <c r="Q6986" s="366">
        <f>IF(M6986="IBIRAPITANGA FASE 3",IF(O6986="Atraso",L6986,L6986/(1+$I$2)^P6986),IF(O6986="Atraso",L6986,L6986/(1+$I$1)^P6986))</f>
        <v/>
      </c>
      <c r="R6986">
        <f>IF(O6986="Atraso",$K$3-G6986,0)</f>
        <v/>
      </c>
      <c r="S6986">
        <f>IF(R6986&lt;=15,"Até 15",IF(R6986&lt;=30,"Entre 15 e 30",IF(R6986&lt;=60,"Entre 30 e 60",IF(R6986&lt;=90,"Entre 60 e 90",IF(R6986&lt;=120,"Entre 90 e 120",IF(R6986&lt;=150,"Entre 120 e 150",IF(R6986&lt;=180,"Entre 150 e 180","Superior a 180")))))))</f>
        <v/>
      </c>
    </row>
    <row r="6987">
      <c r="A6987" t="inlineStr">
        <is>
          <t>Q03L015</t>
        </is>
      </c>
      <c r="B6987" t="inlineStr">
        <is>
          <t>THAMYRIS NUNES SUGAHARA</t>
        </is>
      </c>
      <c r="C6987" t="n">
        <v>1</v>
      </c>
      <c r="D6987" t="inlineStr">
        <is>
          <t>IPCA</t>
        </is>
      </c>
      <c r="E6987" t="n">
        <v>0.009488792934583046</v>
      </c>
      <c r="F6987" t="inlineStr">
        <is>
          <t>MENSAL</t>
        </is>
      </c>
      <c r="G6987" t="n">
        <v>46228</v>
      </c>
      <c r="H6987" t="n">
        <v>46228</v>
      </c>
      <c r="I6987" t="n">
        <v>56</v>
      </c>
      <c r="J6987" t="inlineStr">
        <is>
          <t>CARTEIRA</t>
        </is>
      </c>
      <c r="K6987" t="inlineStr">
        <is>
          <t>CONTRATO</t>
        </is>
      </c>
      <c r="L6987" t="n">
        <v>889.1364360000001</v>
      </c>
      <c r="M6987" t="inlineStr">
        <is>
          <t>Terra Luz Residencial</t>
        </is>
      </c>
      <c r="N6987" s="142">
        <f>DATE(YEAR(G6987),MONTH(G6987),1)</f>
        <v/>
      </c>
      <c r="O6987" s="132">
        <f>IF(G6987&gt;$K$3,"Futuro","Atraso")</f>
        <v/>
      </c>
      <c r="P6987">
        <f>12*(YEAR(G6987)-YEAR($K$3))+(MONTH(G6987)-MONTH($K$3))</f>
        <v/>
      </c>
      <c r="Q6987" s="366">
        <f>IF(M6987="IBIRAPITANGA FASE 3",IF(O6987="Atraso",L6987,L6987/(1+$I$2)^P6987),IF(O6987="Atraso",L6987,L6987/(1+$I$1)^P6987))</f>
        <v/>
      </c>
      <c r="R6987">
        <f>IF(O6987="Atraso",$K$3-G6987,0)</f>
        <v/>
      </c>
      <c r="S6987">
        <f>IF(R6987&lt;=15,"Até 15",IF(R6987&lt;=30,"Entre 15 e 30",IF(R6987&lt;=60,"Entre 30 e 60",IF(R6987&lt;=90,"Entre 60 e 90",IF(R6987&lt;=120,"Entre 90 e 120",IF(R6987&lt;=150,"Entre 120 e 150",IF(R6987&lt;=180,"Entre 150 e 180","Superior a 180")))))))</f>
        <v/>
      </c>
    </row>
    <row r="6988">
      <c r="A6988" t="inlineStr">
        <is>
          <t>Q03L015</t>
        </is>
      </c>
      <c r="B6988" t="inlineStr">
        <is>
          <t>THAMYRIS NUNES SUGAHARA</t>
        </is>
      </c>
      <c r="C6988" t="n">
        <v>1</v>
      </c>
      <c r="D6988" t="inlineStr">
        <is>
          <t>IPCA</t>
        </is>
      </c>
      <c r="E6988" t="n">
        <v>0.009488792934583046</v>
      </c>
      <c r="F6988" t="inlineStr">
        <is>
          <t>MENSAL</t>
        </is>
      </c>
      <c r="G6988" t="n">
        <v>46259</v>
      </c>
      <c r="H6988" t="n">
        <v>46259</v>
      </c>
      <c r="I6988" t="n">
        <v>57</v>
      </c>
      <c r="J6988" t="inlineStr">
        <is>
          <t>CARTEIRA</t>
        </is>
      </c>
      <c r="K6988" t="inlineStr">
        <is>
          <t>CONTRATO</t>
        </is>
      </c>
      <c r="L6988" t="n">
        <v>889.1364360000001</v>
      </c>
      <c r="M6988" t="inlineStr">
        <is>
          <t>Terra Luz Residencial</t>
        </is>
      </c>
      <c r="N6988" s="142">
        <f>DATE(YEAR(G6988),MONTH(G6988),1)</f>
        <v/>
      </c>
      <c r="O6988" s="132">
        <f>IF(G6988&gt;$K$3,"Futuro","Atraso")</f>
        <v/>
      </c>
      <c r="P6988">
        <f>12*(YEAR(G6988)-YEAR($K$3))+(MONTH(G6988)-MONTH($K$3))</f>
        <v/>
      </c>
      <c r="Q6988" s="366">
        <f>IF(M6988="IBIRAPITANGA FASE 3",IF(O6988="Atraso",L6988,L6988/(1+$I$2)^P6988),IF(O6988="Atraso",L6988,L6988/(1+$I$1)^P6988))</f>
        <v/>
      </c>
      <c r="R6988">
        <f>IF(O6988="Atraso",$K$3-G6988,0)</f>
        <v/>
      </c>
      <c r="S6988">
        <f>IF(R6988&lt;=15,"Até 15",IF(R6988&lt;=30,"Entre 15 e 30",IF(R6988&lt;=60,"Entre 30 e 60",IF(R6988&lt;=90,"Entre 60 e 90",IF(R6988&lt;=120,"Entre 90 e 120",IF(R6988&lt;=150,"Entre 120 e 150",IF(R6988&lt;=180,"Entre 150 e 180","Superior a 180")))))))</f>
        <v/>
      </c>
    </row>
    <row r="6989">
      <c r="A6989" t="inlineStr">
        <is>
          <t>Q03L015</t>
        </is>
      </c>
      <c r="B6989" t="inlineStr">
        <is>
          <t>THAMYRIS NUNES SUGAHARA</t>
        </is>
      </c>
      <c r="C6989" t="n">
        <v>1</v>
      </c>
      <c r="D6989" t="inlineStr">
        <is>
          <t>IPCA</t>
        </is>
      </c>
      <c r="E6989" t="n">
        <v>0.009488792934583046</v>
      </c>
      <c r="F6989" t="inlineStr">
        <is>
          <t>MENSAL</t>
        </is>
      </c>
      <c r="G6989" t="n">
        <v>46290</v>
      </c>
      <c r="H6989" t="n">
        <v>46290</v>
      </c>
      <c r="I6989" t="n">
        <v>58</v>
      </c>
      <c r="J6989" t="inlineStr">
        <is>
          <t>CARTEIRA</t>
        </is>
      </c>
      <c r="K6989" t="inlineStr">
        <is>
          <t>CONTRATO</t>
        </is>
      </c>
      <c r="L6989" t="n">
        <v>889.1364360000001</v>
      </c>
      <c r="M6989" t="inlineStr">
        <is>
          <t>Terra Luz Residencial</t>
        </is>
      </c>
      <c r="N6989" s="142">
        <f>DATE(YEAR(G6989),MONTH(G6989),1)</f>
        <v/>
      </c>
      <c r="O6989" s="132">
        <f>IF(G6989&gt;$K$3,"Futuro","Atraso")</f>
        <v/>
      </c>
      <c r="P6989">
        <f>12*(YEAR(G6989)-YEAR($K$3))+(MONTH(G6989)-MONTH($K$3))</f>
        <v/>
      </c>
      <c r="Q6989" s="366">
        <f>IF(M6989="IBIRAPITANGA FASE 3",IF(O6989="Atraso",L6989,L6989/(1+$I$2)^P6989),IF(O6989="Atraso",L6989,L6989/(1+$I$1)^P6989))</f>
        <v/>
      </c>
      <c r="R6989">
        <f>IF(O6989="Atraso",$K$3-G6989,0)</f>
        <v/>
      </c>
      <c r="S6989">
        <f>IF(R6989&lt;=15,"Até 15",IF(R6989&lt;=30,"Entre 15 e 30",IF(R6989&lt;=60,"Entre 30 e 60",IF(R6989&lt;=90,"Entre 60 e 90",IF(R6989&lt;=120,"Entre 90 e 120",IF(R6989&lt;=150,"Entre 120 e 150",IF(R6989&lt;=180,"Entre 150 e 180","Superior a 180")))))))</f>
        <v/>
      </c>
    </row>
    <row r="6990">
      <c r="A6990" t="inlineStr">
        <is>
          <t>Q03L015</t>
        </is>
      </c>
      <c r="B6990" t="inlineStr">
        <is>
          <t>THAMYRIS NUNES SUGAHARA</t>
        </is>
      </c>
      <c r="C6990" t="n">
        <v>1</v>
      </c>
      <c r="D6990" t="inlineStr">
        <is>
          <t>IPCA</t>
        </is>
      </c>
      <c r="E6990" t="n">
        <v>0.009488792934583046</v>
      </c>
      <c r="F6990" t="inlineStr">
        <is>
          <t>MENSAL</t>
        </is>
      </c>
      <c r="G6990" t="n">
        <v>46320</v>
      </c>
      <c r="H6990" t="n">
        <v>46320</v>
      </c>
      <c r="I6990" t="n">
        <v>59</v>
      </c>
      <c r="J6990" t="inlineStr">
        <is>
          <t>CARTEIRA</t>
        </is>
      </c>
      <c r="K6990" t="inlineStr">
        <is>
          <t>CONTRATO</t>
        </is>
      </c>
      <c r="L6990" t="n">
        <v>889.1364360000001</v>
      </c>
      <c r="M6990" t="inlineStr">
        <is>
          <t>Terra Luz Residencial</t>
        </is>
      </c>
      <c r="N6990" s="142">
        <f>DATE(YEAR(G6990),MONTH(G6990),1)</f>
        <v/>
      </c>
      <c r="O6990" s="132">
        <f>IF(G6990&gt;$K$3,"Futuro","Atraso")</f>
        <v/>
      </c>
      <c r="P6990">
        <f>12*(YEAR(G6990)-YEAR($K$3))+(MONTH(G6990)-MONTH($K$3))</f>
        <v/>
      </c>
      <c r="Q6990" s="366">
        <f>IF(M6990="IBIRAPITANGA FASE 3",IF(O6990="Atraso",L6990,L6990/(1+$I$2)^P6990),IF(O6990="Atraso",L6990,L6990/(1+$I$1)^P6990))</f>
        <v/>
      </c>
      <c r="R6990">
        <f>IF(O6990="Atraso",$K$3-G6990,0)</f>
        <v/>
      </c>
      <c r="S6990">
        <f>IF(R6990&lt;=15,"Até 15",IF(R6990&lt;=30,"Entre 15 e 30",IF(R6990&lt;=60,"Entre 30 e 60",IF(R6990&lt;=90,"Entre 60 e 90",IF(R6990&lt;=120,"Entre 90 e 120",IF(R6990&lt;=150,"Entre 120 e 150",IF(R6990&lt;=180,"Entre 150 e 180","Superior a 180")))))))</f>
        <v/>
      </c>
    </row>
    <row r="6991">
      <c r="A6991" t="inlineStr">
        <is>
          <t>Q03L015</t>
        </is>
      </c>
      <c r="B6991" t="inlineStr">
        <is>
          <t>THAMYRIS NUNES SUGAHARA</t>
        </is>
      </c>
      <c r="C6991" t="n">
        <v>1</v>
      </c>
      <c r="D6991" t="inlineStr">
        <is>
          <t>IPCA</t>
        </is>
      </c>
      <c r="E6991" t="n">
        <v>0.009488792934583046</v>
      </c>
      <c r="F6991" t="inlineStr">
        <is>
          <t>MENSAL</t>
        </is>
      </c>
      <c r="G6991" t="n">
        <v>46351</v>
      </c>
      <c r="H6991" t="n">
        <v>46351</v>
      </c>
      <c r="I6991" t="n">
        <v>60</v>
      </c>
      <c r="J6991" t="inlineStr">
        <is>
          <t>CARTEIRA</t>
        </is>
      </c>
      <c r="K6991" t="inlineStr">
        <is>
          <t>CONTRATO</t>
        </is>
      </c>
      <c r="L6991" t="n">
        <v>889.1364360000001</v>
      </c>
      <c r="M6991" t="inlineStr">
        <is>
          <t>Terra Luz Residencial</t>
        </is>
      </c>
      <c r="N6991" s="142">
        <f>DATE(YEAR(G6991),MONTH(G6991),1)</f>
        <v/>
      </c>
      <c r="O6991" s="132">
        <f>IF(G6991&gt;$K$3,"Futuro","Atraso")</f>
        <v/>
      </c>
      <c r="P6991">
        <f>12*(YEAR(G6991)-YEAR($K$3))+(MONTH(G6991)-MONTH($K$3))</f>
        <v/>
      </c>
      <c r="Q6991" s="366">
        <f>IF(M6991="IBIRAPITANGA FASE 3",IF(O6991="Atraso",L6991,L6991/(1+$I$2)^P6991),IF(O6991="Atraso",L6991,L6991/(1+$I$1)^P6991))</f>
        <v/>
      </c>
      <c r="R6991">
        <f>IF(O6991="Atraso",$K$3-G6991,0)</f>
        <v/>
      </c>
      <c r="S6991">
        <f>IF(R6991&lt;=15,"Até 15",IF(R6991&lt;=30,"Entre 15 e 30",IF(R6991&lt;=60,"Entre 30 e 60",IF(R6991&lt;=90,"Entre 60 e 90",IF(R6991&lt;=120,"Entre 90 e 120",IF(R6991&lt;=150,"Entre 120 e 150",IF(R6991&lt;=180,"Entre 150 e 180","Superior a 180")))))))</f>
        <v/>
      </c>
    </row>
    <row r="6992">
      <c r="A6992" t="inlineStr">
        <is>
          <t>Q03L015</t>
        </is>
      </c>
      <c r="B6992" t="inlineStr">
        <is>
          <t>THAMYRIS NUNES SUGAHARA</t>
        </is>
      </c>
      <c r="C6992" t="n">
        <v>1</v>
      </c>
      <c r="D6992" t="inlineStr">
        <is>
          <t>IPCA</t>
        </is>
      </c>
      <c r="E6992" t="n">
        <v>0.009488792934583046</v>
      </c>
      <c r="F6992" t="inlineStr">
        <is>
          <t>MENSAL</t>
        </is>
      </c>
      <c r="G6992" t="n">
        <v>46381</v>
      </c>
      <c r="H6992" t="n">
        <v>46381</v>
      </c>
      <c r="I6992" t="n">
        <v>61</v>
      </c>
      <c r="J6992" t="inlineStr">
        <is>
          <t>CARTEIRA</t>
        </is>
      </c>
      <c r="K6992" t="inlineStr">
        <is>
          <t>CONTRATO</t>
        </is>
      </c>
      <c r="L6992" t="n">
        <v>889.1364360000001</v>
      </c>
      <c r="M6992" t="inlineStr">
        <is>
          <t>Terra Luz Residencial</t>
        </is>
      </c>
      <c r="N6992" s="142">
        <f>DATE(YEAR(G6992),MONTH(G6992),1)</f>
        <v/>
      </c>
      <c r="O6992" s="132">
        <f>IF(G6992&gt;$K$3,"Futuro","Atraso")</f>
        <v/>
      </c>
      <c r="P6992">
        <f>12*(YEAR(G6992)-YEAR($K$3))+(MONTH(G6992)-MONTH($K$3))</f>
        <v/>
      </c>
      <c r="Q6992" s="366">
        <f>IF(M6992="IBIRAPITANGA FASE 3",IF(O6992="Atraso",L6992,L6992/(1+$I$2)^P6992),IF(O6992="Atraso",L6992,L6992/(1+$I$1)^P6992))</f>
        <v/>
      </c>
      <c r="R6992">
        <f>IF(O6992="Atraso",$K$3-G6992,0)</f>
        <v/>
      </c>
      <c r="S6992">
        <f>IF(R6992&lt;=15,"Até 15",IF(R6992&lt;=30,"Entre 15 e 30",IF(R6992&lt;=60,"Entre 30 e 60",IF(R6992&lt;=90,"Entre 60 e 90",IF(R6992&lt;=120,"Entre 90 e 120",IF(R6992&lt;=150,"Entre 120 e 150",IF(R6992&lt;=180,"Entre 150 e 180","Superior a 180")))))))</f>
        <v/>
      </c>
    </row>
    <row r="6993">
      <c r="A6993" t="inlineStr">
        <is>
          <t>Q03L015</t>
        </is>
      </c>
      <c r="B6993" t="inlineStr">
        <is>
          <t>THAMYRIS NUNES SUGAHARA</t>
        </is>
      </c>
      <c r="C6993" t="n">
        <v>1</v>
      </c>
      <c r="D6993" t="inlineStr">
        <is>
          <t>IPCA</t>
        </is>
      </c>
      <c r="E6993" t="n">
        <v>0.009488792934583046</v>
      </c>
      <c r="F6993" t="inlineStr">
        <is>
          <t>MENSAL</t>
        </is>
      </c>
      <c r="G6993" t="n">
        <v>46412</v>
      </c>
      <c r="H6993" t="n">
        <v>46412</v>
      </c>
      <c r="I6993" t="n">
        <v>62</v>
      </c>
      <c r="J6993" t="inlineStr">
        <is>
          <t>CARTEIRA</t>
        </is>
      </c>
      <c r="K6993" t="inlineStr">
        <is>
          <t>CONTRATO</t>
        </is>
      </c>
      <c r="L6993" t="n">
        <v>889.1364360000001</v>
      </c>
      <c r="M6993" t="inlineStr">
        <is>
          <t>Terra Luz Residencial</t>
        </is>
      </c>
      <c r="N6993" s="142">
        <f>DATE(YEAR(G6993),MONTH(G6993),1)</f>
        <v/>
      </c>
      <c r="O6993" s="132">
        <f>IF(G6993&gt;$K$3,"Futuro","Atraso")</f>
        <v/>
      </c>
      <c r="P6993">
        <f>12*(YEAR(G6993)-YEAR($K$3))+(MONTH(G6993)-MONTH($K$3))</f>
        <v/>
      </c>
      <c r="Q6993" s="366">
        <f>IF(M6993="IBIRAPITANGA FASE 3",IF(O6993="Atraso",L6993,L6993/(1+$I$2)^P6993),IF(O6993="Atraso",L6993,L6993/(1+$I$1)^P6993))</f>
        <v/>
      </c>
      <c r="R6993">
        <f>IF(O6993="Atraso",$K$3-G6993,0)</f>
        <v/>
      </c>
      <c r="S6993">
        <f>IF(R6993&lt;=15,"Até 15",IF(R6993&lt;=30,"Entre 15 e 30",IF(R6993&lt;=60,"Entre 30 e 60",IF(R6993&lt;=90,"Entre 60 e 90",IF(R6993&lt;=120,"Entre 90 e 120",IF(R6993&lt;=150,"Entre 120 e 150",IF(R6993&lt;=180,"Entre 150 e 180","Superior a 180")))))))</f>
        <v/>
      </c>
    </row>
    <row r="6994">
      <c r="A6994" t="inlineStr">
        <is>
          <t>Q03L015</t>
        </is>
      </c>
      <c r="B6994" t="inlineStr">
        <is>
          <t>THAMYRIS NUNES SUGAHARA</t>
        </is>
      </c>
      <c r="C6994" t="n">
        <v>1</v>
      </c>
      <c r="D6994" t="inlineStr">
        <is>
          <t>IPCA</t>
        </is>
      </c>
      <c r="E6994" t="n">
        <v>0.009488792934583046</v>
      </c>
      <c r="F6994" t="inlineStr">
        <is>
          <t>MENSAL</t>
        </is>
      </c>
      <c r="G6994" t="n">
        <v>46443</v>
      </c>
      <c r="H6994" t="n">
        <v>46443</v>
      </c>
      <c r="I6994" t="n">
        <v>63</v>
      </c>
      <c r="J6994" t="inlineStr">
        <is>
          <t>CARTEIRA</t>
        </is>
      </c>
      <c r="K6994" t="inlineStr">
        <is>
          <t>CONTRATO</t>
        </is>
      </c>
      <c r="L6994" t="n">
        <v>889.1364360000001</v>
      </c>
      <c r="M6994" t="inlineStr">
        <is>
          <t>Terra Luz Residencial</t>
        </is>
      </c>
      <c r="N6994" s="142">
        <f>DATE(YEAR(G6994),MONTH(G6994),1)</f>
        <v/>
      </c>
      <c r="O6994" s="132">
        <f>IF(G6994&gt;$K$3,"Futuro","Atraso")</f>
        <v/>
      </c>
      <c r="P6994">
        <f>12*(YEAR(G6994)-YEAR($K$3))+(MONTH(G6994)-MONTH($K$3))</f>
        <v/>
      </c>
      <c r="Q6994" s="366">
        <f>IF(M6994="IBIRAPITANGA FASE 3",IF(O6994="Atraso",L6994,L6994/(1+$I$2)^P6994),IF(O6994="Atraso",L6994,L6994/(1+$I$1)^P6994))</f>
        <v/>
      </c>
      <c r="R6994">
        <f>IF(O6994="Atraso",$K$3-G6994,0)</f>
        <v/>
      </c>
      <c r="S6994">
        <f>IF(R6994&lt;=15,"Até 15",IF(R6994&lt;=30,"Entre 15 e 30",IF(R6994&lt;=60,"Entre 30 e 60",IF(R6994&lt;=90,"Entre 60 e 90",IF(R6994&lt;=120,"Entre 90 e 120",IF(R6994&lt;=150,"Entre 120 e 150",IF(R6994&lt;=180,"Entre 150 e 180","Superior a 180")))))))</f>
        <v/>
      </c>
    </row>
    <row r="6995">
      <c r="A6995" t="inlineStr">
        <is>
          <t>Q03L015</t>
        </is>
      </c>
      <c r="B6995" t="inlineStr">
        <is>
          <t>THAMYRIS NUNES SUGAHARA</t>
        </is>
      </c>
      <c r="C6995" t="n">
        <v>1</v>
      </c>
      <c r="D6995" t="inlineStr">
        <is>
          <t>IPCA</t>
        </is>
      </c>
      <c r="E6995" t="n">
        <v>0.009488792934583046</v>
      </c>
      <c r="F6995" t="inlineStr">
        <is>
          <t>MENSAL</t>
        </is>
      </c>
      <c r="G6995" t="n">
        <v>46471</v>
      </c>
      <c r="H6995" t="n">
        <v>46471</v>
      </c>
      <c r="I6995" t="n">
        <v>64</v>
      </c>
      <c r="J6995" t="inlineStr">
        <is>
          <t>CARTEIRA</t>
        </is>
      </c>
      <c r="K6995" t="inlineStr">
        <is>
          <t>CONTRATO</t>
        </is>
      </c>
      <c r="L6995" t="n">
        <v>889.1364360000001</v>
      </c>
      <c r="M6995" t="inlineStr">
        <is>
          <t>Terra Luz Residencial</t>
        </is>
      </c>
      <c r="N6995" s="142">
        <f>DATE(YEAR(G6995),MONTH(G6995),1)</f>
        <v/>
      </c>
      <c r="O6995" s="132">
        <f>IF(G6995&gt;$K$3,"Futuro","Atraso")</f>
        <v/>
      </c>
      <c r="P6995">
        <f>12*(YEAR(G6995)-YEAR($K$3))+(MONTH(G6995)-MONTH($K$3))</f>
        <v/>
      </c>
      <c r="Q6995" s="366">
        <f>IF(M6995="IBIRAPITANGA FASE 3",IF(O6995="Atraso",L6995,L6995/(1+$I$2)^P6995),IF(O6995="Atraso",L6995,L6995/(1+$I$1)^P6995))</f>
        <v/>
      </c>
      <c r="R6995">
        <f>IF(O6995="Atraso",$K$3-G6995,0)</f>
        <v/>
      </c>
      <c r="S6995">
        <f>IF(R6995&lt;=15,"Até 15",IF(R6995&lt;=30,"Entre 15 e 30",IF(R6995&lt;=60,"Entre 30 e 60",IF(R6995&lt;=90,"Entre 60 e 90",IF(R6995&lt;=120,"Entre 90 e 120",IF(R6995&lt;=150,"Entre 120 e 150",IF(R6995&lt;=180,"Entre 150 e 180","Superior a 180")))))))</f>
        <v/>
      </c>
    </row>
    <row r="6996">
      <c r="A6996" t="inlineStr">
        <is>
          <t>Q03L015</t>
        </is>
      </c>
      <c r="B6996" t="inlineStr">
        <is>
          <t>THAMYRIS NUNES SUGAHARA</t>
        </is>
      </c>
      <c r="C6996" t="n">
        <v>1</v>
      </c>
      <c r="D6996" t="inlineStr">
        <is>
          <t>IPCA</t>
        </is>
      </c>
      <c r="E6996" t="n">
        <v>0.009488792934583046</v>
      </c>
      <c r="F6996" t="inlineStr">
        <is>
          <t>MENSAL</t>
        </is>
      </c>
      <c r="G6996" t="n">
        <v>46502</v>
      </c>
      <c r="H6996" t="n">
        <v>46502</v>
      </c>
      <c r="I6996" t="n">
        <v>65</v>
      </c>
      <c r="J6996" t="inlineStr">
        <is>
          <t>CARTEIRA</t>
        </is>
      </c>
      <c r="K6996" t="inlineStr">
        <is>
          <t>CONTRATO</t>
        </is>
      </c>
      <c r="L6996" t="n">
        <v>889.1364360000001</v>
      </c>
      <c r="M6996" t="inlineStr">
        <is>
          <t>Terra Luz Residencial</t>
        </is>
      </c>
      <c r="N6996" s="142">
        <f>DATE(YEAR(G6996),MONTH(G6996),1)</f>
        <v/>
      </c>
      <c r="O6996" s="132">
        <f>IF(G6996&gt;$K$3,"Futuro","Atraso")</f>
        <v/>
      </c>
      <c r="P6996">
        <f>12*(YEAR(G6996)-YEAR($K$3))+(MONTH(G6996)-MONTH($K$3))</f>
        <v/>
      </c>
      <c r="Q6996" s="366">
        <f>IF(M6996="IBIRAPITANGA FASE 3",IF(O6996="Atraso",L6996,L6996/(1+$I$2)^P6996),IF(O6996="Atraso",L6996,L6996/(1+$I$1)^P6996))</f>
        <v/>
      </c>
      <c r="R6996">
        <f>IF(O6996="Atraso",$K$3-G6996,0)</f>
        <v/>
      </c>
      <c r="S6996">
        <f>IF(R6996&lt;=15,"Até 15",IF(R6996&lt;=30,"Entre 15 e 30",IF(R6996&lt;=60,"Entre 30 e 60",IF(R6996&lt;=90,"Entre 60 e 90",IF(R6996&lt;=120,"Entre 90 e 120",IF(R6996&lt;=150,"Entre 120 e 150",IF(R6996&lt;=180,"Entre 150 e 180","Superior a 180")))))))</f>
        <v/>
      </c>
    </row>
    <row r="6997">
      <c r="A6997" t="inlineStr">
        <is>
          <t>Q03L015</t>
        </is>
      </c>
      <c r="B6997" t="inlineStr">
        <is>
          <t>THAMYRIS NUNES SUGAHARA</t>
        </is>
      </c>
      <c r="C6997" t="n">
        <v>1</v>
      </c>
      <c r="D6997" t="inlineStr">
        <is>
          <t>IPCA</t>
        </is>
      </c>
      <c r="E6997" t="n">
        <v>0.009488792934583046</v>
      </c>
      <c r="F6997" t="inlineStr">
        <is>
          <t>MENSAL</t>
        </is>
      </c>
      <c r="G6997" t="n">
        <v>46532</v>
      </c>
      <c r="H6997" t="n">
        <v>46532</v>
      </c>
      <c r="I6997" t="n">
        <v>66</v>
      </c>
      <c r="J6997" t="inlineStr">
        <is>
          <t>CARTEIRA</t>
        </is>
      </c>
      <c r="K6997" t="inlineStr">
        <is>
          <t>CONTRATO</t>
        </is>
      </c>
      <c r="L6997" t="n">
        <v>889.1364360000001</v>
      </c>
      <c r="M6997" t="inlineStr">
        <is>
          <t>Terra Luz Residencial</t>
        </is>
      </c>
      <c r="N6997" s="142">
        <f>DATE(YEAR(G6997),MONTH(G6997),1)</f>
        <v/>
      </c>
      <c r="O6997" s="132">
        <f>IF(G6997&gt;$K$3,"Futuro","Atraso")</f>
        <v/>
      </c>
      <c r="P6997">
        <f>12*(YEAR(G6997)-YEAR($K$3))+(MONTH(G6997)-MONTH($K$3))</f>
        <v/>
      </c>
      <c r="Q6997" s="366">
        <f>IF(M6997="IBIRAPITANGA FASE 3",IF(O6997="Atraso",L6997,L6997/(1+$I$2)^P6997),IF(O6997="Atraso",L6997,L6997/(1+$I$1)^P6997))</f>
        <v/>
      </c>
      <c r="R6997">
        <f>IF(O6997="Atraso",$K$3-G6997,0)</f>
        <v/>
      </c>
      <c r="S6997">
        <f>IF(R6997&lt;=15,"Até 15",IF(R6997&lt;=30,"Entre 15 e 30",IF(R6997&lt;=60,"Entre 30 e 60",IF(R6997&lt;=90,"Entre 60 e 90",IF(R6997&lt;=120,"Entre 90 e 120",IF(R6997&lt;=150,"Entre 120 e 150",IF(R6997&lt;=180,"Entre 150 e 180","Superior a 180")))))))</f>
        <v/>
      </c>
    </row>
    <row r="6998">
      <c r="A6998" t="inlineStr">
        <is>
          <t>Q03L015</t>
        </is>
      </c>
      <c r="B6998" t="inlineStr">
        <is>
          <t>THAMYRIS NUNES SUGAHARA</t>
        </is>
      </c>
      <c r="C6998" t="n">
        <v>1</v>
      </c>
      <c r="D6998" t="inlineStr">
        <is>
          <t>IPCA</t>
        </is>
      </c>
      <c r="E6998" t="n">
        <v>0.009488792934583046</v>
      </c>
      <c r="F6998" t="inlineStr">
        <is>
          <t>MENSAL</t>
        </is>
      </c>
      <c r="G6998" t="n">
        <v>46563</v>
      </c>
      <c r="H6998" t="n">
        <v>46563</v>
      </c>
      <c r="I6998" t="n">
        <v>67</v>
      </c>
      <c r="J6998" t="inlineStr">
        <is>
          <t>CARTEIRA</t>
        </is>
      </c>
      <c r="K6998" t="inlineStr">
        <is>
          <t>CONTRATO</t>
        </is>
      </c>
      <c r="L6998" t="n">
        <v>889.1364360000001</v>
      </c>
      <c r="M6998" t="inlineStr">
        <is>
          <t>Terra Luz Residencial</t>
        </is>
      </c>
      <c r="N6998" s="142">
        <f>DATE(YEAR(G6998),MONTH(G6998),1)</f>
        <v/>
      </c>
      <c r="O6998" s="132">
        <f>IF(G6998&gt;$K$3,"Futuro","Atraso")</f>
        <v/>
      </c>
      <c r="P6998">
        <f>12*(YEAR(G6998)-YEAR($K$3))+(MONTH(G6998)-MONTH($K$3))</f>
        <v/>
      </c>
      <c r="Q6998" s="366">
        <f>IF(M6998="IBIRAPITANGA FASE 3",IF(O6998="Atraso",L6998,L6998/(1+$I$2)^P6998),IF(O6998="Atraso",L6998,L6998/(1+$I$1)^P6998))</f>
        <v/>
      </c>
      <c r="R6998">
        <f>IF(O6998="Atraso",$K$3-G6998,0)</f>
        <v/>
      </c>
      <c r="S6998">
        <f>IF(R6998&lt;=15,"Até 15",IF(R6998&lt;=30,"Entre 15 e 30",IF(R6998&lt;=60,"Entre 30 e 60",IF(R6998&lt;=90,"Entre 60 e 90",IF(R6998&lt;=120,"Entre 90 e 120",IF(R6998&lt;=150,"Entre 120 e 150",IF(R6998&lt;=180,"Entre 150 e 180","Superior a 180")))))))</f>
        <v/>
      </c>
    </row>
    <row r="6999">
      <c r="A6999" t="inlineStr">
        <is>
          <t>Q03L015</t>
        </is>
      </c>
      <c r="B6999" t="inlineStr">
        <is>
          <t>THAMYRIS NUNES SUGAHARA</t>
        </is>
      </c>
      <c r="C6999" t="n">
        <v>1</v>
      </c>
      <c r="D6999" t="inlineStr">
        <is>
          <t>IPCA</t>
        </is>
      </c>
      <c r="E6999" t="n">
        <v>0.009488792934583046</v>
      </c>
      <c r="F6999" t="inlineStr">
        <is>
          <t>MENSAL</t>
        </is>
      </c>
      <c r="G6999" t="n">
        <v>46593</v>
      </c>
      <c r="H6999" t="n">
        <v>46593</v>
      </c>
      <c r="I6999" t="n">
        <v>68</v>
      </c>
      <c r="J6999" t="inlineStr">
        <is>
          <t>CARTEIRA</t>
        </is>
      </c>
      <c r="K6999" t="inlineStr">
        <is>
          <t>CONTRATO</t>
        </is>
      </c>
      <c r="L6999" t="n">
        <v>889.1364360000001</v>
      </c>
      <c r="M6999" t="inlineStr">
        <is>
          <t>Terra Luz Residencial</t>
        </is>
      </c>
      <c r="N6999" s="142">
        <f>DATE(YEAR(G6999),MONTH(G6999),1)</f>
        <v/>
      </c>
      <c r="O6999" s="132">
        <f>IF(G6999&gt;$K$3,"Futuro","Atraso")</f>
        <v/>
      </c>
      <c r="P6999">
        <f>12*(YEAR(G6999)-YEAR($K$3))+(MONTH(G6999)-MONTH($K$3))</f>
        <v/>
      </c>
      <c r="Q6999" s="366">
        <f>IF(M6999="IBIRAPITANGA FASE 3",IF(O6999="Atraso",L6999,L6999/(1+$I$2)^P6999),IF(O6999="Atraso",L6999,L6999/(1+$I$1)^P6999))</f>
        <v/>
      </c>
      <c r="R6999">
        <f>IF(O6999="Atraso",$K$3-G6999,0)</f>
        <v/>
      </c>
      <c r="S6999">
        <f>IF(R6999&lt;=15,"Até 15",IF(R6999&lt;=30,"Entre 15 e 30",IF(R6999&lt;=60,"Entre 30 e 60",IF(R6999&lt;=90,"Entre 60 e 90",IF(R6999&lt;=120,"Entre 90 e 120",IF(R6999&lt;=150,"Entre 120 e 150",IF(R6999&lt;=180,"Entre 150 e 180","Superior a 180")))))))</f>
        <v/>
      </c>
    </row>
    <row r="7000">
      <c r="A7000" t="inlineStr">
        <is>
          <t>Q03L015</t>
        </is>
      </c>
      <c r="B7000" t="inlineStr">
        <is>
          <t>THAMYRIS NUNES SUGAHARA</t>
        </is>
      </c>
      <c r="C7000" t="n">
        <v>1</v>
      </c>
      <c r="D7000" t="inlineStr">
        <is>
          <t>IPCA</t>
        </is>
      </c>
      <c r="E7000" t="n">
        <v>0.009488792934583046</v>
      </c>
      <c r="F7000" t="inlineStr">
        <is>
          <t>MENSAL</t>
        </is>
      </c>
      <c r="G7000" t="n">
        <v>46624</v>
      </c>
      <c r="H7000" t="n">
        <v>46624</v>
      </c>
      <c r="I7000" t="n">
        <v>69</v>
      </c>
      <c r="J7000" t="inlineStr">
        <is>
          <t>CARTEIRA</t>
        </is>
      </c>
      <c r="K7000" t="inlineStr">
        <is>
          <t>CONTRATO</t>
        </is>
      </c>
      <c r="L7000" t="n">
        <v>889.1364360000001</v>
      </c>
      <c r="M7000" t="inlineStr">
        <is>
          <t>Terra Luz Residencial</t>
        </is>
      </c>
      <c r="N7000" s="142">
        <f>DATE(YEAR(G7000),MONTH(G7000),1)</f>
        <v/>
      </c>
      <c r="O7000" s="132">
        <f>IF(G7000&gt;$K$3,"Futuro","Atraso")</f>
        <v/>
      </c>
      <c r="P7000">
        <f>12*(YEAR(G7000)-YEAR($K$3))+(MONTH(G7000)-MONTH($K$3))</f>
        <v/>
      </c>
      <c r="Q7000" s="366">
        <f>IF(M7000="IBIRAPITANGA FASE 3",IF(O7000="Atraso",L7000,L7000/(1+$I$2)^P7000),IF(O7000="Atraso",L7000,L7000/(1+$I$1)^P7000))</f>
        <v/>
      </c>
      <c r="R7000">
        <f>IF(O7000="Atraso",$K$3-G7000,0)</f>
        <v/>
      </c>
      <c r="S7000">
        <f>IF(R7000&lt;=15,"Até 15",IF(R7000&lt;=30,"Entre 15 e 30",IF(R7000&lt;=60,"Entre 30 e 60",IF(R7000&lt;=90,"Entre 60 e 90",IF(R7000&lt;=120,"Entre 90 e 120",IF(R7000&lt;=150,"Entre 120 e 150",IF(R7000&lt;=180,"Entre 150 e 180","Superior a 180")))))))</f>
        <v/>
      </c>
    </row>
    <row r="7001">
      <c r="A7001" t="inlineStr">
        <is>
          <t>Q03L015</t>
        </is>
      </c>
      <c r="B7001" t="inlineStr">
        <is>
          <t>THAMYRIS NUNES SUGAHARA</t>
        </is>
      </c>
      <c r="C7001" t="n">
        <v>1</v>
      </c>
      <c r="D7001" t="inlineStr">
        <is>
          <t>IPCA</t>
        </is>
      </c>
      <c r="E7001" t="n">
        <v>0.009488792934583046</v>
      </c>
      <c r="F7001" t="inlineStr">
        <is>
          <t>MENSAL</t>
        </is>
      </c>
      <c r="G7001" t="n">
        <v>46655</v>
      </c>
      <c r="H7001" t="n">
        <v>46655</v>
      </c>
      <c r="I7001" t="n">
        <v>70</v>
      </c>
      <c r="J7001" t="inlineStr">
        <is>
          <t>CARTEIRA</t>
        </is>
      </c>
      <c r="K7001" t="inlineStr">
        <is>
          <t>CONTRATO</t>
        </is>
      </c>
      <c r="L7001" t="n">
        <v>889.1364360000001</v>
      </c>
      <c r="M7001" t="inlineStr">
        <is>
          <t>Terra Luz Residencial</t>
        </is>
      </c>
      <c r="N7001" s="142">
        <f>DATE(YEAR(G7001),MONTH(G7001),1)</f>
        <v/>
      </c>
      <c r="O7001" s="132">
        <f>IF(G7001&gt;$K$3,"Futuro","Atraso")</f>
        <v/>
      </c>
      <c r="P7001">
        <f>12*(YEAR(G7001)-YEAR($K$3))+(MONTH(G7001)-MONTH($K$3))</f>
        <v/>
      </c>
      <c r="Q7001" s="366">
        <f>IF(M7001="IBIRAPITANGA FASE 3",IF(O7001="Atraso",L7001,L7001/(1+$I$2)^P7001),IF(O7001="Atraso",L7001,L7001/(1+$I$1)^P7001))</f>
        <v/>
      </c>
      <c r="R7001">
        <f>IF(O7001="Atraso",$K$3-G7001,0)</f>
        <v/>
      </c>
      <c r="S7001">
        <f>IF(R7001&lt;=15,"Até 15",IF(R7001&lt;=30,"Entre 15 e 30",IF(R7001&lt;=60,"Entre 30 e 60",IF(R7001&lt;=90,"Entre 60 e 90",IF(R7001&lt;=120,"Entre 90 e 120",IF(R7001&lt;=150,"Entre 120 e 150",IF(R7001&lt;=180,"Entre 150 e 180","Superior a 180")))))))</f>
        <v/>
      </c>
    </row>
    <row r="7002">
      <c r="A7002" t="inlineStr">
        <is>
          <t>Q03L015</t>
        </is>
      </c>
      <c r="B7002" t="inlineStr">
        <is>
          <t>THAMYRIS NUNES SUGAHARA</t>
        </is>
      </c>
      <c r="C7002" t="n">
        <v>1</v>
      </c>
      <c r="D7002" t="inlineStr">
        <is>
          <t>IPCA</t>
        </is>
      </c>
      <c r="E7002" t="n">
        <v>0.009488792934583046</v>
      </c>
      <c r="F7002" t="inlineStr">
        <is>
          <t>MENSAL</t>
        </is>
      </c>
      <c r="G7002" t="n">
        <v>46685</v>
      </c>
      <c r="H7002" t="n">
        <v>46685</v>
      </c>
      <c r="I7002" t="n">
        <v>71</v>
      </c>
      <c r="J7002" t="inlineStr">
        <is>
          <t>CARTEIRA</t>
        </is>
      </c>
      <c r="K7002" t="inlineStr">
        <is>
          <t>CONTRATO</t>
        </is>
      </c>
      <c r="L7002" t="n">
        <v>889.1364360000001</v>
      </c>
      <c r="M7002" t="inlineStr">
        <is>
          <t>Terra Luz Residencial</t>
        </is>
      </c>
      <c r="N7002" s="142">
        <f>DATE(YEAR(G7002),MONTH(G7002),1)</f>
        <v/>
      </c>
      <c r="O7002" s="132">
        <f>IF(G7002&gt;$K$3,"Futuro","Atraso")</f>
        <v/>
      </c>
      <c r="P7002">
        <f>12*(YEAR(G7002)-YEAR($K$3))+(MONTH(G7002)-MONTH($K$3))</f>
        <v/>
      </c>
      <c r="Q7002" s="366">
        <f>IF(M7002="IBIRAPITANGA FASE 3",IF(O7002="Atraso",L7002,L7002/(1+$I$2)^P7002),IF(O7002="Atraso",L7002,L7002/(1+$I$1)^P7002))</f>
        <v/>
      </c>
      <c r="R7002">
        <f>IF(O7002="Atraso",$K$3-G7002,0)</f>
        <v/>
      </c>
      <c r="S7002">
        <f>IF(R7002&lt;=15,"Até 15",IF(R7002&lt;=30,"Entre 15 e 30",IF(R7002&lt;=60,"Entre 30 e 60",IF(R7002&lt;=90,"Entre 60 e 90",IF(R7002&lt;=120,"Entre 90 e 120",IF(R7002&lt;=150,"Entre 120 e 150",IF(R7002&lt;=180,"Entre 150 e 180","Superior a 180")))))))</f>
        <v/>
      </c>
    </row>
    <row r="7003">
      <c r="A7003" t="inlineStr">
        <is>
          <t>Q03L015</t>
        </is>
      </c>
      <c r="B7003" t="inlineStr">
        <is>
          <t>THAMYRIS NUNES SUGAHARA</t>
        </is>
      </c>
      <c r="C7003" t="n">
        <v>1</v>
      </c>
      <c r="D7003" t="inlineStr">
        <is>
          <t>IPCA</t>
        </is>
      </c>
      <c r="E7003" t="n">
        <v>0.009488792934583046</v>
      </c>
      <c r="F7003" t="inlineStr">
        <is>
          <t>MENSAL</t>
        </is>
      </c>
      <c r="G7003" t="n">
        <v>46716</v>
      </c>
      <c r="H7003" t="n">
        <v>46716</v>
      </c>
      <c r="I7003" t="n">
        <v>72</v>
      </c>
      <c r="J7003" t="inlineStr">
        <is>
          <t>CARTEIRA</t>
        </is>
      </c>
      <c r="K7003" t="inlineStr">
        <is>
          <t>CONTRATO</t>
        </is>
      </c>
      <c r="L7003" t="n">
        <v>889.1364360000001</v>
      </c>
      <c r="M7003" t="inlineStr">
        <is>
          <t>Terra Luz Residencial</t>
        </is>
      </c>
      <c r="N7003" s="142">
        <f>DATE(YEAR(G7003),MONTH(G7003),1)</f>
        <v/>
      </c>
      <c r="O7003" s="132">
        <f>IF(G7003&gt;$K$3,"Futuro","Atraso")</f>
        <v/>
      </c>
      <c r="P7003">
        <f>12*(YEAR(G7003)-YEAR($K$3))+(MONTH(G7003)-MONTH($K$3))</f>
        <v/>
      </c>
      <c r="Q7003" s="366">
        <f>IF(M7003="IBIRAPITANGA FASE 3",IF(O7003="Atraso",L7003,L7003/(1+$I$2)^P7003),IF(O7003="Atraso",L7003,L7003/(1+$I$1)^P7003))</f>
        <v/>
      </c>
      <c r="R7003">
        <f>IF(O7003="Atraso",$K$3-G7003,0)</f>
        <v/>
      </c>
      <c r="S7003">
        <f>IF(R7003&lt;=15,"Até 15",IF(R7003&lt;=30,"Entre 15 e 30",IF(R7003&lt;=60,"Entre 30 e 60",IF(R7003&lt;=90,"Entre 60 e 90",IF(R7003&lt;=120,"Entre 90 e 120",IF(R7003&lt;=150,"Entre 120 e 150",IF(R7003&lt;=180,"Entre 150 e 180","Superior a 180")))))))</f>
        <v/>
      </c>
    </row>
    <row r="7004">
      <c r="A7004" t="inlineStr">
        <is>
          <t>Q03L015</t>
        </is>
      </c>
      <c r="B7004" t="inlineStr">
        <is>
          <t>THAMYRIS NUNES SUGAHARA</t>
        </is>
      </c>
      <c r="C7004" t="n">
        <v>1</v>
      </c>
      <c r="D7004" t="inlineStr">
        <is>
          <t>IPCA</t>
        </is>
      </c>
      <c r="E7004" t="n">
        <v>0.009488792934583046</v>
      </c>
      <c r="F7004" t="inlineStr">
        <is>
          <t>MENSAL</t>
        </is>
      </c>
      <c r="G7004" t="n">
        <v>46746</v>
      </c>
      <c r="H7004" t="n">
        <v>46746</v>
      </c>
      <c r="I7004" t="n">
        <v>73</v>
      </c>
      <c r="J7004" t="inlineStr">
        <is>
          <t>CARTEIRA</t>
        </is>
      </c>
      <c r="K7004" t="inlineStr">
        <is>
          <t>CONTRATO</t>
        </is>
      </c>
      <c r="L7004" t="n">
        <v>889.1364360000001</v>
      </c>
      <c r="M7004" t="inlineStr">
        <is>
          <t>Terra Luz Residencial</t>
        </is>
      </c>
      <c r="N7004" s="142">
        <f>DATE(YEAR(G7004),MONTH(G7004),1)</f>
        <v/>
      </c>
      <c r="O7004" s="132">
        <f>IF(G7004&gt;$K$3,"Futuro","Atraso")</f>
        <v/>
      </c>
      <c r="P7004">
        <f>12*(YEAR(G7004)-YEAR($K$3))+(MONTH(G7004)-MONTH($K$3))</f>
        <v/>
      </c>
      <c r="Q7004" s="366">
        <f>IF(M7004="IBIRAPITANGA FASE 3",IF(O7004="Atraso",L7004,L7004/(1+$I$2)^P7004),IF(O7004="Atraso",L7004,L7004/(1+$I$1)^P7004))</f>
        <v/>
      </c>
      <c r="R7004">
        <f>IF(O7004="Atraso",$K$3-G7004,0)</f>
        <v/>
      </c>
      <c r="S7004">
        <f>IF(R7004&lt;=15,"Até 15",IF(R7004&lt;=30,"Entre 15 e 30",IF(R7004&lt;=60,"Entre 30 e 60",IF(R7004&lt;=90,"Entre 60 e 90",IF(R7004&lt;=120,"Entre 90 e 120",IF(R7004&lt;=150,"Entre 120 e 150",IF(R7004&lt;=180,"Entre 150 e 180","Superior a 180")))))))</f>
        <v/>
      </c>
    </row>
    <row r="7005">
      <c r="A7005" t="inlineStr">
        <is>
          <t>Q03L015</t>
        </is>
      </c>
      <c r="B7005" t="inlineStr">
        <is>
          <t>THAMYRIS NUNES SUGAHARA</t>
        </is>
      </c>
      <c r="C7005" t="n">
        <v>1</v>
      </c>
      <c r="D7005" t="inlineStr">
        <is>
          <t>IPCA</t>
        </is>
      </c>
      <c r="E7005" t="n">
        <v>0.009488792934583046</v>
      </c>
      <c r="F7005" t="inlineStr">
        <is>
          <t>MENSAL</t>
        </is>
      </c>
      <c r="G7005" t="n">
        <v>46777</v>
      </c>
      <c r="H7005" t="n">
        <v>46777</v>
      </c>
      <c r="I7005" t="n">
        <v>74</v>
      </c>
      <c r="J7005" t="inlineStr">
        <is>
          <t>CARTEIRA</t>
        </is>
      </c>
      <c r="K7005" t="inlineStr">
        <is>
          <t>CONTRATO</t>
        </is>
      </c>
      <c r="L7005" t="n">
        <v>889.1364360000001</v>
      </c>
      <c r="M7005" t="inlineStr">
        <is>
          <t>Terra Luz Residencial</t>
        </is>
      </c>
      <c r="N7005" s="142">
        <f>DATE(YEAR(G7005),MONTH(G7005),1)</f>
        <v/>
      </c>
      <c r="O7005" s="132">
        <f>IF(G7005&gt;$K$3,"Futuro","Atraso")</f>
        <v/>
      </c>
      <c r="P7005">
        <f>12*(YEAR(G7005)-YEAR($K$3))+(MONTH(G7005)-MONTH($K$3))</f>
        <v/>
      </c>
      <c r="Q7005" s="366">
        <f>IF(M7005="IBIRAPITANGA FASE 3",IF(O7005="Atraso",L7005,L7005/(1+$I$2)^P7005),IF(O7005="Atraso",L7005,L7005/(1+$I$1)^P7005))</f>
        <v/>
      </c>
      <c r="R7005">
        <f>IF(O7005="Atraso",$K$3-G7005,0)</f>
        <v/>
      </c>
      <c r="S7005">
        <f>IF(R7005&lt;=15,"Até 15",IF(R7005&lt;=30,"Entre 15 e 30",IF(R7005&lt;=60,"Entre 30 e 60",IF(R7005&lt;=90,"Entre 60 e 90",IF(R7005&lt;=120,"Entre 90 e 120",IF(R7005&lt;=150,"Entre 120 e 150",IF(R7005&lt;=180,"Entre 150 e 180","Superior a 180")))))))</f>
        <v/>
      </c>
    </row>
    <row r="7006">
      <c r="A7006" t="inlineStr">
        <is>
          <t>Q03L015</t>
        </is>
      </c>
      <c r="B7006" t="inlineStr">
        <is>
          <t>THAMYRIS NUNES SUGAHARA</t>
        </is>
      </c>
      <c r="C7006" t="n">
        <v>1</v>
      </c>
      <c r="D7006" t="inlineStr">
        <is>
          <t>IPCA</t>
        </is>
      </c>
      <c r="E7006" t="n">
        <v>0.009488792934583046</v>
      </c>
      <c r="F7006" t="inlineStr">
        <is>
          <t>MENSAL</t>
        </is>
      </c>
      <c r="G7006" t="n">
        <v>46808</v>
      </c>
      <c r="H7006" t="n">
        <v>46808</v>
      </c>
      <c r="I7006" t="n">
        <v>75</v>
      </c>
      <c r="J7006" t="inlineStr">
        <is>
          <t>CARTEIRA</t>
        </is>
      </c>
      <c r="K7006" t="inlineStr">
        <is>
          <t>CONTRATO</t>
        </is>
      </c>
      <c r="L7006" t="n">
        <v>889.1364360000001</v>
      </c>
      <c r="M7006" t="inlineStr">
        <is>
          <t>Terra Luz Residencial</t>
        </is>
      </c>
      <c r="N7006" s="142">
        <f>DATE(YEAR(G7006),MONTH(G7006),1)</f>
        <v/>
      </c>
      <c r="O7006" s="132">
        <f>IF(G7006&gt;$K$3,"Futuro","Atraso")</f>
        <v/>
      </c>
      <c r="P7006">
        <f>12*(YEAR(G7006)-YEAR($K$3))+(MONTH(G7006)-MONTH($K$3))</f>
        <v/>
      </c>
      <c r="Q7006" s="366">
        <f>IF(M7006="IBIRAPITANGA FASE 3",IF(O7006="Atraso",L7006,L7006/(1+$I$2)^P7006),IF(O7006="Atraso",L7006,L7006/(1+$I$1)^P7006))</f>
        <v/>
      </c>
      <c r="R7006">
        <f>IF(O7006="Atraso",$K$3-G7006,0)</f>
        <v/>
      </c>
      <c r="S7006">
        <f>IF(R7006&lt;=15,"Até 15",IF(R7006&lt;=30,"Entre 15 e 30",IF(R7006&lt;=60,"Entre 30 e 60",IF(R7006&lt;=90,"Entre 60 e 90",IF(R7006&lt;=120,"Entre 90 e 120",IF(R7006&lt;=150,"Entre 120 e 150",IF(R7006&lt;=180,"Entre 150 e 180","Superior a 180")))))))</f>
        <v/>
      </c>
    </row>
    <row r="7007">
      <c r="A7007" t="inlineStr">
        <is>
          <t>Q03L015</t>
        </is>
      </c>
      <c r="B7007" t="inlineStr">
        <is>
          <t>THAMYRIS NUNES SUGAHARA</t>
        </is>
      </c>
      <c r="C7007" t="n">
        <v>1</v>
      </c>
      <c r="D7007" t="inlineStr">
        <is>
          <t>IPCA</t>
        </is>
      </c>
      <c r="E7007" t="n">
        <v>0.009488792934583046</v>
      </c>
      <c r="F7007" t="inlineStr">
        <is>
          <t>MENSAL</t>
        </is>
      </c>
      <c r="G7007" t="n">
        <v>46837</v>
      </c>
      <c r="H7007" t="n">
        <v>46837</v>
      </c>
      <c r="I7007" t="n">
        <v>76</v>
      </c>
      <c r="J7007" t="inlineStr">
        <is>
          <t>CARTEIRA</t>
        </is>
      </c>
      <c r="K7007" t="inlineStr">
        <is>
          <t>CONTRATO</t>
        </is>
      </c>
      <c r="L7007" t="n">
        <v>889.1364360000001</v>
      </c>
      <c r="M7007" t="inlineStr">
        <is>
          <t>Terra Luz Residencial</t>
        </is>
      </c>
      <c r="N7007" s="142">
        <f>DATE(YEAR(G7007),MONTH(G7007),1)</f>
        <v/>
      </c>
      <c r="O7007" s="132">
        <f>IF(G7007&gt;$K$3,"Futuro","Atraso")</f>
        <v/>
      </c>
      <c r="P7007">
        <f>12*(YEAR(G7007)-YEAR($K$3))+(MONTH(G7007)-MONTH($K$3))</f>
        <v/>
      </c>
      <c r="Q7007" s="366">
        <f>IF(M7007="IBIRAPITANGA FASE 3",IF(O7007="Atraso",L7007,L7007/(1+$I$2)^P7007),IF(O7007="Atraso",L7007,L7007/(1+$I$1)^P7007))</f>
        <v/>
      </c>
      <c r="R7007">
        <f>IF(O7007="Atraso",$K$3-G7007,0)</f>
        <v/>
      </c>
      <c r="S7007">
        <f>IF(R7007&lt;=15,"Até 15",IF(R7007&lt;=30,"Entre 15 e 30",IF(R7007&lt;=60,"Entre 30 e 60",IF(R7007&lt;=90,"Entre 60 e 90",IF(R7007&lt;=120,"Entre 90 e 120",IF(R7007&lt;=150,"Entre 120 e 150",IF(R7007&lt;=180,"Entre 150 e 180","Superior a 180")))))))</f>
        <v/>
      </c>
    </row>
    <row r="7008">
      <c r="A7008" t="inlineStr">
        <is>
          <t>Q03L015</t>
        </is>
      </c>
      <c r="B7008" t="inlineStr">
        <is>
          <t>THAMYRIS NUNES SUGAHARA</t>
        </is>
      </c>
      <c r="C7008" t="n">
        <v>1</v>
      </c>
      <c r="D7008" t="inlineStr">
        <is>
          <t>IPCA</t>
        </is>
      </c>
      <c r="E7008" t="n">
        <v>0.009488792934583046</v>
      </c>
      <c r="F7008" t="inlineStr">
        <is>
          <t>MENSAL</t>
        </is>
      </c>
      <c r="G7008" t="n">
        <v>46868</v>
      </c>
      <c r="H7008" t="n">
        <v>46868</v>
      </c>
      <c r="I7008" t="n">
        <v>77</v>
      </c>
      <c r="J7008" t="inlineStr">
        <is>
          <t>CARTEIRA</t>
        </is>
      </c>
      <c r="K7008" t="inlineStr">
        <is>
          <t>CONTRATO</t>
        </is>
      </c>
      <c r="L7008" t="n">
        <v>889.1364360000001</v>
      </c>
      <c r="M7008" t="inlineStr">
        <is>
          <t>Terra Luz Residencial</t>
        </is>
      </c>
      <c r="N7008" s="142">
        <f>DATE(YEAR(G7008),MONTH(G7008),1)</f>
        <v/>
      </c>
      <c r="O7008" s="132">
        <f>IF(G7008&gt;$K$3,"Futuro","Atraso")</f>
        <v/>
      </c>
      <c r="P7008">
        <f>12*(YEAR(G7008)-YEAR($K$3))+(MONTH(G7008)-MONTH($K$3))</f>
        <v/>
      </c>
      <c r="Q7008" s="366">
        <f>IF(M7008="IBIRAPITANGA FASE 3",IF(O7008="Atraso",L7008,L7008/(1+$I$2)^P7008),IF(O7008="Atraso",L7008,L7008/(1+$I$1)^P7008))</f>
        <v/>
      </c>
      <c r="R7008">
        <f>IF(O7008="Atraso",$K$3-G7008,0)</f>
        <v/>
      </c>
      <c r="S7008">
        <f>IF(R7008&lt;=15,"Até 15",IF(R7008&lt;=30,"Entre 15 e 30",IF(R7008&lt;=60,"Entre 30 e 60",IF(R7008&lt;=90,"Entre 60 e 90",IF(R7008&lt;=120,"Entre 90 e 120",IF(R7008&lt;=150,"Entre 120 e 150",IF(R7008&lt;=180,"Entre 150 e 180","Superior a 180")))))))</f>
        <v/>
      </c>
    </row>
    <row r="7009">
      <c r="A7009" t="inlineStr">
        <is>
          <t>Q03L015</t>
        </is>
      </c>
      <c r="B7009" t="inlineStr">
        <is>
          <t>THAMYRIS NUNES SUGAHARA</t>
        </is>
      </c>
      <c r="C7009" t="n">
        <v>1</v>
      </c>
      <c r="D7009" t="inlineStr">
        <is>
          <t>IPCA</t>
        </is>
      </c>
      <c r="E7009" t="n">
        <v>0.009488792934583046</v>
      </c>
      <c r="F7009" t="inlineStr">
        <is>
          <t>MENSAL</t>
        </is>
      </c>
      <c r="G7009" t="n">
        <v>46898</v>
      </c>
      <c r="H7009" t="n">
        <v>46898</v>
      </c>
      <c r="I7009" t="n">
        <v>78</v>
      </c>
      <c r="J7009" t="inlineStr">
        <is>
          <t>CARTEIRA</t>
        </is>
      </c>
      <c r="K7009" t="inlineStr">
        <is>
          <t>CONTRATO</t>
        </is>
      </c>
      <c r="L7009" t="n">
        <v>889.1364360000001</v>
      </c>
      <c r="M7009" t="inlineStr">
        <is>
          <t>Terra Luz Residencial</t>
        </is>
      </c>
      <c r="N7009" s="142">
        <f>DATE(YEAR(G7009),MONTH(G7009),1)</f>
        <v/>
      </c>
      <c r="O7009" s="132">
        <f>IF(G7009&gt;$K$3,"Futuro","Atraso")</f>
        <v/>
      </c>
      <c r="P7009">
        <f>12*(YEAR(G7009)-YEAR($K$3))+(MONTH(G7009)-MONTH($K$3))</f>
        <v/>
      </c>
      <c r="Q7009" s="366">
        <f>IF(M7009="IBIRAPITANGA FASE 3",IF(O7009="Atraso",L7009,L7009/(1+$I$2)^P7009),IF(O7009="Atraso",L7009,L7009/(1+$I$1)^P7009))</f>
        <v/>
      </c>
      <c r="R7009">
        <f>IF(O7009="Atraso",$K$3-G7009,0)</f>
        <v/>
      </c>
      <c r="S7009">
        <f>IF(R7009&lt;=15,"Até 15",IF(R7009&lt;=30,"Entre 15 e 30",IF(R7009&lt;=60,"Entre 30 e 60",IF(R7009&lt;=90,"Entre 60 e 90",IF(R7009&lt;=120,"Entre 90 e 120",IF(R7009&lt;=150,"Entre 120 e 150",IF(R7009&lt;=180,"Entre 150 e 180","Superior a 180")))))))</f>
        <v/>
      </c>
    </row>
    <row r="7010">
      <c r="A7010" t="inlineStr">
        <is>
          <t>Q03L015</t>
        </is>
      </c>
      <c r="B7010" t="inlineStr">
        <is>
          <t>THAMYRIS NUNES SUGAHARA</t>
        </is>
      </c>
      <c r="C7010" t="n">
        <v>1</v>
      </c>
      <c r="D7010" t="inlineStr">
        <is>
          <t>IPCA</t>
        </is>
      </c>
      <c r="E7010" t="n">
        <v>0.009488792934583046</v>
      </c>
      <c r="F7010" t="inlineStr">
        <is>
          <t>MENSAL</t>
        </is>
      </c>
      <c r="G7010" t="n">
        <v>46929</v>
      </c>
      <c r="H7010" t="n">
        <v>46929</v>
      </c>
      <c r="I7010" t="n">
        <v>79</v>
      </c>
      <c r="J7010" t="inlineStr">
        <is>
          <t>CARTEIRA</t>
        </is>
      </c>
      <c r="K7010" t="inlineStr">
        <is>
          <t>CONTRATO</t>
        </is>
      </c>
      <c r="L7010" t="n">
        <v>889.1364360000001</v>
      </c>
      <c r="M7010" t="inlineStr">
        <is>
          <t>Terra Luz Residencial</t>
        </is>
      </c>
      <c r="N7010" s="142">
        <f>DATE(YEAR(G7010),MONTH(G7010),1)</f>
        <v/>
      </c>
      <c r="O7010" s="132">
        <f>IF(G7010&gt;$K$3,"Futuro","Atraso")</f>
        <v/>
      </c>
      <c r="P7010">
        <f>12*(YEAR(G7010)-YEAR($K$3))+(MONTH(G7010)-MONTH($K$3))</f>
        <v/>
      </c>
      <c r="Q7010" s="366">
        <f>IF(M7010="IBIRAPITANGA FASE 3",IF(O7010="Atraso",L7010,L7010/(1+$I$2)^P7010),IF(O7010="Atraso",L7010,L7010/(1+$I$1)^P7010))</f>
        <v/>
      </c>
      <c r="R7010">
        <f>IF(O7010="Atraso",$K$3-G7010,0)</f>
        <v/>
      </c>
      <c r="S7010">
        <f>IF(R7010&lt;=15,"Até 15",IF(R7010&lt;=30,"Entre 15 e 30",IF(R7010&lt;=60,"Entre 30 e 60",IF(R7010&lt;=90,"Entre 60 e 90",IF(R7010&lt;=120,"Entre 90 e 120",IF(R7010&lt;=150,"Entre 120 e 150",IF(R7010&lt;=180,"Entre 150 e 180","Superior a 180")))))))</f>
        <v/>
      </c>
    </row>
    <row r="7011">
      <c r="A7011" t="inlineStr">
        <is>
          <t>Q03L015</t>
        </is>
      </c>
      <c r="B7011" t="inlineStr">
        <is>
          <t>THAMYRIS NUNES SUGAHARA</t>
        </is>
      </c>
      <c r="C7011" t="n">
        <v>1</v>
      </c>
      <c r="D7011" t="inlineStr">
        <is>
          <t>IPCA</t>
        </is>
      </c>
      <c r="E7011" t="n">
        <v>0.009488792934583046</v>
      </c>
      <c r="F7011" t="inlineStr">
        <is>
          <t>MENSAL</t>
        </is>
      </c>
      <c r="G7011" t="n">
        <v>46959</v>
      </c>
      <c r="H7011" t="n">
        <v>46959</v>
      </c>
      <c r="I7011" t="n">
        <v>80</v>
      </c>
      <c r="J7011" t="inlineStr">
        <is>
          <t>CARTEIRA</t>
        </is>
      </c>
      <c r="K7011" t="inlineStr">
        <is>
          <t>CONTRATO</t>
        </is>
      </c>
      <c r="L7011" t="n">
        <v>889.1364360000001</v>
      </c>
      <c r="M7011" t="inlineStr">
        <is>
          <t>Terra Luz Residencial</t>
        </is>
      </c>
      <c r="N7011" s="142">
        <f>DATE(YEAR(G7011),MONTH(G7011),1)</f>
        <v/>
      </c>
      <c r="O7011" s="132">
        <f>IF(G7011&gt;$K$3,"Futuro","Atraso")</f>
        <v/>
      </c>
      <c r="P7011">
        <f>12*(YEAR(G7011)-YEAR($K$3))+(MONTH(G7011)-MONTH($K$3))</f>
        <v/>
      </c>
      <c r="Q7011" s="366">
        <f>IF(M7011="IBIRAPITANGA FASE 3",IF(O7011="Atraso",L7011,L7011/(1+$I$2)^P7011),IF(O7011="Atraso",L7011,L7011/(1+$I$1)^P7011))</f>
        <v/>
      </c>
      <c r="R7011">
        <f>IF(O7011="Atraso",$K$3-G7011,0)</f>
        <v/>
      </c>
      <c r="S7011">
        <f>IF(R7011&lt;=15,"Até 15",IF(R7011&lt;=30,"Entre 15 e 30",IF(R7011&lt;=60,"Entre 30 e 60",IF(R7011&lt;=90,"Entre 60 e 90",IF(R7011&lt;=120,"Entre 90 e 120",IF(R7011&lt;=150,"Entre 120 e 150",IF(R7011&lt;=180,"Entre 150 e 180","Superior a 180")))))))</f>
        <v/>
      </c>
    </row>
    <row r="7012">
      <c r="A7012" t="inlineStr">
        <is>
          <t>Q03L015</t>
        </is>
      </c>
      <c r="B7012" t="inlineStr">
        <is>
          <t>THAMYRIS NUNES SUGAHARA</t>
        </is>
      </c>
      <c r="C7012" t="n">
        <v>1</v>
      </c>
      <c r="D7012" t="inlineStr">
        <is>
          <t>IPCA</t>
        </is>
      </c>
      <c r="E7012" t="n">
        <v>0.009488792934583046</v>
      </c>
      <c r="F7012" t="inlineStr">
        <is>
          <t>MENSAL</t>
        </is>
      </c>
      <c r="G7012" t="n">
        <v>46990</v>
      </c>
      <c r="H7012" t="n">
        <v>46990</v>
      </c>
      <c r="I7012" t="n">
        <v>81</v>
      </c>
      <c r="J7012" t="inlineStr">
        <is>
          <t>CARTEIRA</t>
        </is>
      </c>
      <c r="K7012" t="inlineStr">
        <is>
          <t>CONTRATO</t>
        </is>
      </c>
      <c r="L7012" t="n">
        <v>889.1364360000001</v>
      </c>
      <c r="M7012" t="inlineStr">
        <is>
          <t>Terra Luz Residencial</t>
        </is>
      </c>
      <c r="N7012" s="142">
        <f>DATE(YEAR(G7012),MONTH(G7012),1)</f>
        <v/>
      </c>
      <c r="O7012" s="132">
        <f>IF(G7012&gt;$K$3,"Futuro","Atraso")</f>
        <v/>
      </c>
      <c r="P7012">
        <f>12*(YEAR(G7012)-YEAR($K$3))+(MONTH(G7012)-MONTH($K$3))</f>
        <v/>
      </c>
      <c r="Q7012" s="366">
        <f>IF(M7012="IBIRAPITANGA FASE 3",IF(O7012="Atraso",L7012,L7012/(1+$I$2)^P7012),IF(O7012="Atraso",L7012,L7012/(1+$I$1)^P7012))</f>
        <v/>
      </c>
      <c r="R7012">
        <f>IF(O7012="Atraso",$K$3-G7012,0)</f>
        <v/>
      </c>
      <c r="S7012">
        <f>IF(R7012&lt;=15,"Até 15",IF(R7012&lt;=30,"Entre 15 e 30",IF(R7012&lt;=60,"Entre 30 e 60",IF(R7012&lt;=90,"Entre 60 e 90",IF(R7012&lt;=120,"Entre 90 e 120",IF(R7012&lt;=150,"Entre 120 e 150",IF(R7012&lt;=180,"Entre 150 e 180","Superior a 180")))))))</f>
        <v/>
      </c>
    </row>
    <row r="7013">
      <c r="A7013" t="inlineStr">
        <is>
          <t>Q03L015</t>
        </is>
      </c>
      <c r="B7013" t="inlineStr">
        <is>
          <t>THAMYRIS NUNES SUGAHARA</t>
        </is>
      </c>
      <c r="C7013" t="n">
        <v>1</v>
      </c>
      <c r="D7013" t="inlineStr">
        <is>
          <t>IPCA</t>
        </is>
      </c>
      <c r="E7013" t="n">
        <v>0.009488792934583046</v>
      </c>
      <c r="F7013" t="inlineStr">
        <is>
          <t>MENSAL</t>
        </is>
      </c>
      <c r="G7013" t="n">
        <v>47021</v>
      </c>
      <c r="H7013" t="n">
        <v>47021</v>
      </c>
      <c r="I7013" t="n">
        <v>82</v>
      </c>
      <c r="J7013" t="inlineStr">
        <is>
          <t>CARTEIRA</t>
        </is>
      </c>
      <c r="K7013" t="inlineStr">
        <is>
          <t>CONTRATO</t>
        </is>
      </c>
      <c r="L7013" t="n">
        <v>889.1364360000001</v>
      </c>
      <c r="M7013" t="inlineStr">
        <is>
          <t>Terra Luz Residencial</t>
        </is>
      </c>
      <c r="N7013" s="142">
        <f>DATE(YEAR(G7013),MONTH(G7013),1)</f>
        <v/>
      </c>
      <c r="O7013" s="132">
        <f>IF(G7013&gt;$K$3,"Futuro","Atraso")</f>
        <v/>
      </c>
      <c r="P7013">
        <f>12*(YEAR(G7013)-YEAR($K$3))+(MONTH(G7013)-MONTH($K$3))</f>
        <v/>
      </c>
      <c r="Q7013" s="366">
        <f>IF(M7013="IBIRAPITANGA FASE 3",IF(O7013="Atraso",L7013,L7013/(1+$I$2)^P7013),IF(O7013="Atraso",L7013,L7013/(1+$I$1)^P7013))</f>
        <v/>
      </c>
      <c r="R7013">
        <f>IF(O7013="Atraso",$K$3-G7013,0)</f>
        <v/>
      </c>
      <c r="S7013">
        <f>IF(R7013&lt;=15,"Até 15",IF(R7013&lt;=30,"Entre 15 e 30",IF(R7013&lt;=60,"Entre 30 e 60",IF(R7013&lt;=90,"Entre 60 e 90",IF(R7013&lt;=120,"Entre 90 e 120",IF(R7013&lt;=150,"Entre 120 e 150",IF(R7013&lt;=180,"Entre 150 e 180","Superior a 180")))))))</f>
        <v/>
      </c>
    </row>
    <row r="7014">
      <c r="A7014" t="inlineStr">
        <is>
          <t>Q03L015</t>
        </is>
      </c>
      <c r="B7014" t="inlineStr">
        <is>
          <t>THAMYRIS NUNES SUGAHARA</t>
        </is>
      </c>
      <c r="C7014" t="n">
        <v>1</v>
      </c>
      <c r="D7014" t="inlineStr">
        <is>
          <t>IPCA</t>
        </is>
      </c>
      <c r="E7014" t="n">
        <v>0.009488792934583046</v>
      </c>
      <c r="F7014" t="inlineStr">
        <is>
          <t>MENSAL</t>
        </is>
      </c>
      <c r="G7014" t="n">
        <v>47051</v>
      </c>
      <c r="H7014" t="n">
        <v>47051</v>
      </c>
      <c r="I7014" t="n">
        <v>83</v>
      </c>
      <c r="J7014" t="inlineStr">
        <is>
          <t>CARTEIRA</t>
        </is>
      </c>
      <c r="K7014" t="inlineStr">
        <is>
          <t>CONTRATO</t>
        </is>
      </c>
      <c r="L7014" t="n">
        <v>889.1364360000001</v>
      </c>
      <c r="M7014" t="inlineStr">
        <is>
          <t>Terra Luz Residencial</t>
        </is>
      </c>
      <c r="N7014" s="142">
        <f>DATE(YEAR(G7014),MONTH(G7014),1)</f>
        <v/>
      </c>
      <c r="O7014" s="132">
        <f>IF(G7014&gt;$K$3,"Futuro","Atraso")</f>
        <v/>
      </c>
      <c r="P7014">
        <f>12*(YEAR(G7014)-YEAR($K$3))+(MONTH(G7014)-MONTH($K$3))</f>
        <v/>
      </c>
      <c r="Q7014" s="366">
        <f>IF(M7014="IBIRAPITANGA FASE 3",IF(O7014="Atraso",L7014,L7014/(1+$I$2)^P7014),IF(O7014="Atraso",L7014,L7014/(1+$I$1)^P7014))</f>
        <v/>
      </c>
      <c r="R7014">
        <f>IF(O7014="Atraso",$K$3-G7014,0)</f>
        <v/>
      </c>
      <c r="S7014">
        <f>IF(R7014&lt;=15,"Até 15",IF(R7014&lt;=30,"Entre 15 e 30",IF(R7014&lt;=60,"Entre 30 e 60",IF(R7014&lt;=90,"Entre 60 e 90",IF(R7014&lt;=120,"Entre 90 e 120",IF(R7014&lt;=150,"Entre 120 e 150",IF(R7014&lt;=180,"Entre 150 e 180","Superior a 180")))))))</f>
        <v/>
      </c>
    </row>
    <row r="7015">
      <c r="A7015" t="inlineStr">
        <is>
          <t>Q03L015</t>
        </is>
      </c>
      <c r="B7015" t="inlineStr">
        <is>
          <t>THAMYRIS NUNES SUGAHARA</t>
        </is>
      </c>
      <c r="C7015" t="n">
        <v>1</v>
      </c>
      <c r="D7015" t="inlineStr">
        <is>
          <t>IPCA</t>
        </is>
      </c>
      <c r="E7015" t="n">
        <v>0.009488792934583046</v>
      </c>
      <c r="F7015" t="inlineStr">
        <is>
          <t>MENSAL</t>
        </is>
      </c>
      <c r="G7015" t="n">
        <v>47082</v>
      </c>
      <c r="H7015" t="n">
        <v>47082</v>
      </c>
      <c r="I7015" t="n">
        <v>84</v>
      </c>
      <c r="J7015" t="inlineStr">
        <is>
          <t>CARTEIRA</t>
        </is>
      </c>
      <c r="K7015" t="inlineStr">
        <is>
          <t>CONTRATO</t>
        </is>
      </c>
      <c r="L7015" t="n">
        <v>889.1364360000001</v>
      </c>
      <c r="M7015" t="inlineStr">
        <is>
          <t>Terra Luz Residencial</t>
        </is>
      </c>
      <c r="N7015" s="142">
        <f>DATE(YEAR(G7015),MONTH(G7015),1)</f>
        <v/>
      </c>
      <c r="O7015" s="132">
        <f>IF(G7015&gt;$K$3,"Futuro","Atraso")</f>
        <v/>
      </c>
      <c r="P7015">
        <f>12*(YEAR(G7015)-YEAR($K$3))+(MONTH(G7015)-MONTH($K$3))</f>
        <v/>
      </c>
      <c r="Q7015" s="366">
        <f>IF(M7015="IBIRAPITANGA FASE 3",IF(O7015="Atraso",L7015,L7015/(1+$I$2)^P7015),IF(O7015="Atraso",L7015,L7015/(1+$I$1)^P7015))</f>
        <v/>
      </c>
      <c r="R7015">
        <f>IF(O7015="Atraso",$K$3-G7015,0)</f>
        <v/>
      </c>
      <c r="S7015">
        <f>IF(R7015&lt;=15,"Até 15",IF(R7015&lt;=30,"Entre 15 e 30",IF(R7015&lt;=60,"Entre 30 e 60",IF(R7015&lt;=90,"Entre 60 e 90",IF(R7015&lt;=120,"Entre 90 e 120",IF(R7015&lt;=150,"Entre 120 e 150",IF(R7015&lt;=180,"Entre 150 e 180","Superior a 180")))))))</f>
        <v/>
      </c>
    </row>
    <row r="7016">
      <c r="A7016" t="inlineStr">
        <is>
          <t>Q03L015</t>
        </is>
      </c>
      <c r="B7016" t="inlineStr">
        <is>
          <t>THAMYRIS NUNES SUGAHARA</t>
        </is>
      </c>
      <c r="C7016" t="n">
        <v>1</v>
      </c>
      <c r="D7016" t="inlineStr">
        <is>
          <t>IPCA</t>
        </is>
      </c>
      <c r="E7016" t="n">
        <v>0.009488792934583046</v>
      </c>
      <c r="F7016" t="inlineStr">
        <is>
          <t>MENSAL</t>
        </is>
      </c>
      <c r="G7016" t="n">
        <v>47112</v>
      </c>
      <c r="H7016" t="n">
        <v>47112</v>
      </c>
      <c r="I7016" t="n">
        <v>85</v>
      </c>
      <c r="J7016" t="inlineStr">
        <is>
          <t>CARTEIRA</t>
        </is>
      </c>
      <c r="K7016" t="inlineStr">
        <is>
          <t>CONTRATO</t>
        </is>
      </c>
      <c r="L7016" t="n">
        <v>889.1364360000001</v>
      </c>
      <c r="M7016" t="inlineStr">
        <is>
          <t>Terra Luz Residencial</t>
        </is>
      </c>
      <c r="N7016" s="142">
        <f>DATE(YEAR(G7016),MONTH(G7016),1)</f>
        <v/>
      </c>
      <c r="O7016" s="132">
        <f>IF(G7016&gt;$K$3,"Futuro","Atraso")</f>
        <v/>
      </c>
      <c r="P7016">
        <f>12*(YEAR(G7016)-YEAR($K$3))+(MONTH(G7016)-MONTH($K$3))</f>
        <v/>
      </c>
      <c r="Q7016" s="366">
        <f>IF(M7016="IBIRAPITANGA FASE 3",IF(O7016="Atraso",L7016,L7016/(1+$I$2)^P7016),IF(O7016="Atraso",L7016,L7016/(1+$I$1)^P7016))</f>
        <v/>
      </c>
      <c r="R7016">
        <f>IF(O7016="Atraso",$K$3-G7016,0)</f>
        <v/>
      </c>
      <c r="S7016">
        <f>IF(R7016&lt;=15,"Até 15",IF(R7016&lt;=30,"Entre 15 e 30",IF(R7016&lt;=60,"Entre 30 e 60",IF(R7016&lt;=90,"Entre 60 e 90",IF(R7016&lt;=120,"Entre 90 e 120",IF(R7016&lt;=150,"Entre 120 e 150",IF(R7016&lt;=180,"Entre 150 e 180","Superior a 180")))))))</f>
        <v/>
      </c>
    </row>
    <row r="7017">
      <c r="A7017" t="inlineStr">
        <is>
          <t>Q03L015</t>
        </is>
      </c>
      <c r="B7017" t="inlineStr">
        <is>
          <t>THAMYRIS NUNES SUGAHARA</t>
        </is>
      </c>
      <c r="C7017" t="n">
        <v>1</v>
      </c>
      <c r="D7017" t="inlineStr">
        <is>
          <t>IPCA</t>
        </is>
      </c>
      <c r="E7017" t="n">
        <v>0.009488792934583046</v>
      </c>
      <c r="F7017" t="inlineStr">
        <is>
          <t>MENSAL</t>
        </is>
      </c>
      <c r="G7017" t="n">
        <v>47143</v>
      </c>
      <c r="H7017" t="n">
        <v>47143</v>
      </c>
      <c r="I7017" t="n">
        <v>86</v>
      </c>
      <c r="J7017" t="inlineStr">
        <is>
          <t>CARTEIRA</t>
        </is>
      </c>
      <c r="K7017" t="inlineStr">
        <is>
          <t>CONTRATO</t>
        </is>
      </c>
      <c r="L7017" t="n">
        <v>889.1364360000001</v>
      </c>
      <c r="M7017" t="inlineStr">
        <is>
          <t>Terra Luz Residencial</t>
        </is>
      </c>
      <c r="N7017" s="142">
        <f>DATE(YEAR(G7017),MONTH(G7017),1)</f>
        <v/>
      </c>
      <c r="O7017" s="132">
        <f>IF(G7017&gt;$K$3,"Futuro","Atraso")</f>
        <v/>
      </c>
      <c r="P7017">
        <f>12*(YEAR(G7017)-YEAR($K$3))+(MONTH(G7017)-MONTH($K$3))</f>
        <v/>
      </c>
      <c r="Q7017" s="366">
        <f>IF(M7017="IBIRAPITANGA FASE 3",IF(O7017="Atraso",L7017,L7017/(1+$I$2)^P7017),IF(O7017="Atraso",L7017,L7017/(1+$I$1)^P7017))</f>
        <v/>
      </c>
      <c r="R7017">
        <f>IF(O7017="Atraso",$K$3-G7017,0)</f>
        <v/>
      </c>
      <c r="S7017">
        <f>IF(R7017&lt;=15,"Até 15",IF(R7017&lt;=30,"Entre 15 e 30",IF(R7017&lt;=60,"Entre 30 e 60",IF(R7017&lt;=90,"Entre 60 e 90",IF(R7017&lt;=120,"Entre 90 e 120",IF(R7017&lt;=150,"Entre 120 e 150",IF(R7017&lt;=180,"Entre 150 e 180","Superior a 180")))))))</f>
        <v/>
      </c>
    </row>
    <row r="7018">
      <c r="A7018" t="inlineStr">
        <is>
          <t>Q03L015</t>
        </is>
      </c>
      <c r="B7018" t="inlineStr">
        <is>
          <t>THAMYRIS NUNES SUGAHARA</t>
        </is>
      </c>
      <c r="C7018" t="n">
        <v>1</v>
      </c>
      <c r="D7018" t="inlineStr">
        <is>
          <t>IPCA</t>
        </is>
      </c>
      <c r="E7018" t="n">
        <v>0.009488792934583046</v>
      </c>
      <c r="F7018" t="inlineStr">
        <is>
          <t>MENSAL</t>
        </is>
      </c>
      <c r="G7018" t="n">
        <v>47174</v>
      </c>
      <c r="H7018" t="n">
        <v>47174</v>
      </c>
      <c r="I7018" t="n">
        <v>87</v>
      </c>
      <c r="J7018" t="inlineStr">
        <is>
          <t>CARTEIRA</t>
        </is>
      </c>
      <c r="K7018" t="inlineStr">
        <is>
          <t>CONTRATO</t>
        </is>
      </c>
      <c r="L7018" t="n">
        <v>889.1364360000001</v>
      </c>
      <c r="M7018" t="inlineStr">
        <is>
          <t>Terra Luz Residencial</t>
        </is>
      </c>
      <c r="N7018" s="142">
        <f>DATE(YEAR(G7018),MONTH(G7018),1)</f>
        <v/>
      </c>
      <c r="O7018" s="132">
        <f>IF(G7018&gt;$K$3,"Futuro","Atraso")</f>
        <v/>
      </c>
      <c r="P7018">
        <f>12*(YEAR(G7018)-YEAR($K$3))+(MONTH(G7018)-MONTH($K$3))</f>
        <v/>
      </c>
      <c r="Q7018" s="366">
        <f>IF(M7018="IBIRAPITANGA FASE 3",IF(O7018="Atraso",L7018,L7018/(1+$I$2)^P7018),IF(O7018="Atraso",L7018,L7018/(1+$I$1)^P7018))</f>
        <v/>
      </c>
      <c r="R7018">
        <f>IF(O7018="Atraso",$K$3-G7018,0)</f>
        <v/>
      </c>
      <c r="S7018">
        <f>IF(R7018&lt;=15,"Até 15",IF(R7018&lt;=30,"Entre 15 e 30",IF(R7018&lt;=60,"Entre 30 e 60",IF(R7018&lt;=90,"Entre 60 e 90",IF(R7018&lt;=120,"Entre 90 e 120",IF(R7018&lt;=150,"Entre 120 e 150",IF(R7018&lt;=180,"Entre 150 e 180","Superior a 180")))))))</f>
        <v/>
      </c>
    </row>
    <row r="7019">
      <c r="A7019" t="inlineStr">
        <is>
          <t>Q03L015</t>
        </is>
      </c>
      <c r="B7019" t="inlineStr">
        <is>
          <t>THAMYRIS NUNES SUGAHARA</t>
        </is>
      </c>
      <c r="C7019" t="n">
        <v>1</v>
      </c>
      <c r="D7019" t="inlineStr">
        <is>
          <t>IPCA</t>
        </is>
      </c>
      <c r="E7019" t="n">
        <v>0.009488792934583046</v>
      </c>
      <c r="F7019" t="inlineStr">
        <is>
          <t>MENSAL</t>
        </is>
      </c>
      <c r="G7019" t="n">
        <v>47202</v>
      </c>
      <c r="H7019" t="n">
        <v>47202</v>
      </c>
      <c r="I7019" t="n">
        <v>88</v>
      </c>
      <c r="J7019" t="inlineStr">
        <is>
          <t>CARTEIRA</t>
        </is>
      </c>
      <c r="K7019" t="inlineStr">
        <is>
          <t>CONTRATO</t>
        </is>
      </c>
      <c r="L7019" t="n">
        <v>889.1364360000001</v>
      </c>
      <c r="M7019" t="inlineStr">
        <is>
          <t>Terra Luz Residencial</t>
        </is>
      </c>
      <c r="N7019" s="142">
        <f>DATE(YEAR(G7019),MONTH(G7019),1)</f>
        <v/>
      </c>
      <c r="O7019" s="132">
        <f>IF(G7019&gt;$K$3,"Futuro","Atraso")</f>
        <v/>
      </c>
      <c r="P7019">
        <f>12*(YEAR(G7019)-YEAR($K$3))+(MONTH(G7019)-MONTH($K$3))</f>
        <v/>
      </c>
      <c r="Q7019" s="366">
        <f>IF(M7019="IBIRAPITANGA FASE 3",IF(O7019="Atraso",L7019,L7019/(1+$I$2)^P7019),IF(O7019="Atraso",L7019,L7019/(1+$I$1)^P7019))</f>
        <v/>
      </c>
      <c r="R7019">
        <f>IF(O7019="Atraso",$K$3-G7019,0)</f>
        <v/>
      </c>
      <c r="S7019">
        <f>IF(R7019&lt;=15,"Até 15",IF(R7019&lt;=30,"Entre 15 e 30",IF(R7019&lt;=60,"Entre 30 e 60",IF(R7019&lt;=90,"Entre 60 e 90",IF(R7019&lt;=120,"Entre 90 e 120",IF(R7019&lt;=150,"Entre 120 e 150",IF(R7019&lt;=180,"Entre 150 e 180","Superior a 180")))))))</f>
        <v/>
      </c>
    </row>
    <row r="7020">
      <c r="A7020" t="inlineStr">
        <is>
          <t>Q03L015</t>
        </is>
      </c>
      <c r="B7020" t="inlineStr">
        <is>
          <t>THAMYRIS NUNES SUGAHARA</t>
        </is>
      </c>
      <c r="C7020" t="n">
        <v>1</v>
      </c>
      <c r="D7020" t="inlineStr">
        <is>
          <t>IPCA</t>
        </is>
      </c>
      <c r="E7020" t="n">
        <v>0.009488792934583046</v>
      </c>
      <c r="F7020" t="inlineStr">
        <is>
          <t>MENSAL</t>
        </is>
      </c>
      <c r="G7020" t="n">
        <v>47233</v>
      </c>
      <c r="H7020" t="n">
        <v>47233</v>
      </c>
      <c r="I7020" t="n">
        <v>89</v>
      </c>
      <c r="J7020" t="inlineStr">
        <is>
          <t>CARTEIRA</t>
        </is>
      </c>
      <c r="K7020" t="inlineStr">
        <is>
          <t>CONTRATO</t>
        </is>
      </c>
      <c r="L7020" t="n">
        <v>889.1364360000001</v>
      </c>
      <c r="M7020" t="inlineStr">
        <is>
          <t>Terra Luz Residencial</t>
        </is>
      </c>
      <c r="N7020" s="142">
        <f>DATE(YEAR(G7020),MONTH(G7020),1)</f>
        <v/>
      </c>
      <c r="O7020" s="132">
        <f>IF(G7020&gt;$K$3,"Futuro","Atraso")</f>
        <v/>
      </c>
      <c r="P7020">
        <f>12*(YEAR(G7020)-YEAR($K$3))+(MONTH(G7020)-MONTH($K$3))</f>
        <v/>
      </c>
      <c r="Q7020" s="366">
        <f>IF(M7020="IBIRAPITANGA FASE 3",IF(O7020="Atraso",L7020,L7020/(1+$I$2)^P7020),IF(O7020="Atraso",L7020,L7020/(1+$I$1)^P7020))</f>
        <v/>
      </c>
      <c r="R7020">
        <f>IF(O7020="Atraso",$K$3-G7020,0)</f>
        <v/>
      </c>
      <c r="S7020">
        <f>IF(R7020&lt;=15,"Até 15",IF(R7020&lt;=30,"Entre 15 e 30",IF(R7020&lt;=60,"Entre 30 e 60",IF(R7020&lt;=90,"Entre 60 e 90",IF(R7020&lt;=120,"Entre 90 e 120",IF(R7020&lt;=150,"Entre 120 e 150",IF(R7020&lt;=180,"Entre 150 e 180","Superior a 180")))))))</f>
        <v/>
      </c>
    </row>
    <row r="7021">
      <c r="A7021" t="inlineStr">
        <is>
          <t>Q03L015</t>
        </is>
      </c>
      <c r="B7021" t="inlineStr">
        <is>
          <t>THAMYRIS NUNES SUGAHARA</t>
        </is>
      </c>
      <c r="C7021" t="n">
        <v>1</v>
      </c>
      <c r="D7021" t="inlineStr">
        <is>
          <t>IPCA</t>
        </is>
      </c>
      <c r="E7021" t="n">
        <v>0.009488792934583046</v>
      </c>
      <c r="F7021" t="inlineStr">
        <is>
          <t>MENSAL</t>
        </is>
      </c>
      <c r="G7021" t="n">
        <v>47263</v>
      </c>
      <c r="H7021" t="n">
        <v>47263</v>
      </c>
      <c r="I7021" t="n">
        <v>90</v>
      </c>
      <c r="J7021" t="inlineStr">
        <is>
          <t>CARTEIRA</t>
        </is>
      </c>
      <c r="K7021" t="inlineStr">
        <is>
          <t>CONTRATO</t>
        </is>
      </c>
      <c r="L7021" t="n">
        <v>889.1364360000001</v>
      </c>
      <c r="M7021" t="inlineStr">
        <is>
          <t>Terra Luz Residencial</t>
        </is>
      </c>
      <c r="N7021" s="142">
        <f>DATE(YEAR(G7021),MONTH(G7021),1)</f>
        <v/>
      </c>
      <c r="O7021" s="132">
        <f>IF(G7021&gt;$K$3,"Futuro","Atraso")</f>
        <v/>
      </c>
      <c r="P7021">
        <f>12*(YEAR(G7021)-YEAR($K$3))+(MONTH(G7021)-MONTH($K$3))</f>
        <v/>
      </c>
      <c r="Q7021" s="366">
        <f>IF(M7021="IBIRAPITANGA FASE 3",IF(O7021="Atraso",L7021,L7021/(1+$I$2)^P7021),IF(O7021="Atraso",L7021,L7021/(1+$I$1)^P7021))</f>
        <v/>
      </c>
      <c r="R7021">
        <f>IF(O7021="Atraso",$K$3-G7021,0)</f>
        <v/>
      </c>
      <c r="S7021">
        <f>IF(R7021&lt;=15,"Até 15",IF(R7021&lt;=30,"Entre 15 e 30",IF(R7021&lt;=60,"Entre 30 e 60",IF(R7021&lt;=90,"Entre 60 e 90",IF(R7021&lt;=120,"Entre 90 e 120",IF(R7021&lt;=150,"Entre 120 e 150",IF(R7021&lt;=180,"Entre 150 e 180","Superior a 180")))))))</f>
        <v/>
      </c>
    </row>
    <row r="7022">
      <c r="A7022" t="inlineStr">
        <is>
          <t>Q03L015</t>
        </is>
      </c>
      <c r="B7022" t="inlineStr">
        <is>
          <t>THAMYRIS NUNES SUGAHARA</t>
        </is>
      </c>
      <c r="C7022" t="n">
        <v>1</v>
      </c>
      <c r="D7022" t="inlineStr">
        <is>
          <t>IPCA</t>
        </is>
      </c>
      <c r="E7022" t="n">
        <v>0.009488792934583046</v>
      </c>
      <c r="F7022" t="inlineStr">
        <is>
          <t>MENSAL</t>
        </is>
      </c>
      <c r="G7022" t="n">
        <v>47294</v>
      </c>
      <c r="H7022" t="n">
        <v>47294</v>
      </c>
      <c r="I7022" t="n">
        <v>91</v>
      </c>
      <c r="J7022" t="inlineStr">
        <is>
          <t>CARTEIRA</t>
        </is>
      </c>
      <c r="K7022" t="inlineStr">
        <is>
          <t>CONTRATO</t>
        </is>
      </c>
      <c r="L7022" t="n">
        <v>889.1364360000001</v>
      </c>
      <c r="M7022" t="inlineStr">
        <is>
          <t>Terra Luz Residencial</t>
        </is>
      </c>
      <c r="N7022" s="142">
        <f>DATE(YEAR(G7022),MONTH(G7022),1)</f>
        <v/>
      </c>
      <c r="O7022" s="132">
        <f>IF(G7022&gt;$K$3,"Futuro","Atraso")</f>
        <v/>
      </c>
      <c r="P7022">
        <f>12*(YEAR(G7022)-YEAR($K$3))+(MONTH(G7022)-MONTH($K$3))</f>
        <v/>
      </c>
      <c r="Q7022" s="366">
        <f>IF(M7022="IBIRAPITANGA FASE 3",IF(O7022="Atraso",L7022,L7022/(1+$I$2)^P7022),IF(O7022="Atraso",L7022,L7022/(1+$I$1)^P7022))</f>
        <v/>
      </c>
      <c r="R7022">
        <f>IF(O7022="Atraso",$K$3-G7022,0)</f>
        <v/>
      </c>
      <c r="S7022">
        <f>IF(R7022&lt;=15,"Até 15",IF(R7022&lt;=30,"Entre 15 e 30",IF(R7022&lt;=60,"Entre 30 e 60",IF(R7022&lt;=90,"Entre 60 e 90",IF(R7022&lt;=120,"Entre 90 e 120",IF(R7022&lt;=150,"Entre 120 e 150",IF(R7022&lt;=180,"Entre 150 e 180","Superior a 180")))))))</f>
        <v/>
      </c>
    </row>
    <row r="7023">
      <c r="A7023" t="inlineStr">
        <is>
          <t>Q03L015</t>
        </is>
      </c>
      <c r="B7023" t="inlineStr">
        <is>
          <t>THAMYRIS NUNES SUGAHARA</t>
        </is>
      </c>
      <c r="C7023" t="n">
        <v>1</v>
      </c>
      <c r="D7023" t="inlineStr">
        <is>
          <t>IPCA</t>
        </is>
      </c>
      <c r="E7023" t="n">
        <v>0.009488792934583046</v>
      </c>
      <c r="F7023" t="inlineStr">
        <is>
          <t>MENSAL</t>
        </is>
      </c>
      <c r="G7023" t="n">
        <v>47324</v>
      </c>
      <c r="H7023" t="n">
        <v>47324</v>
      </c>
      <c r="I7023" t="n">
        <v>92</v>
      </c>
      <c r="J7023" t="inlineStr">
        <is>
          <t>CARTEIRA</t>
        </is>
      </c>
      <c r="K7023" t="inlineStr">
        <is>
          <t>CONTRATO</t>
        </is>
      </c>
      <c r="L7023" t="n">
        <v>889.1364360000001</v>
      </c>
      <c r="M7023" t="inlineStr">
        <is>
          <t>Terra Luz Residencial</t>
        </is>
      </c>
      <c r="N7023" s="142">
        <f>DATE(YEAR(G7023),MONTH(G7023),1)</f>
        <v/>
      </c>
      <c r="O7023" s="132">
        <f>IF(G7023&gt;$K$3,"Futuro","Atraso")</f>
        <v/>
      </c>
      <c r="P7023">
        <f>12*(YEAR(G7023)-YEAR($K$3))+(MONTH(G7023)-MONTH($K$3))</f>
        <v/>
      </c>
      <c r="Q7023" s="366">
        <f>IF(M7023="IBIRAPITANGA FASE 3",IF(O7023="Atraso",L7023,L7023/(1+$I$2)^P7023),IF(O7023="Atraso",L7023,L7023/(1+$I$1)^P7023))</f>
        <v/>
      </c>
      <c r="R7023">
        <f>IF(O7023="Atraso",$K$3-G7023,0)</f>
        <v/>
      </c>
      <c r="S7023">
        <f>IF(R7023&lt;=15,"Até 15",IF(R7023&lt;=30,"Entre 15 e 30",IF(R7023&lt;=60,"Entre 30 e 60",IF(R7023&lt;=90,"Entre 60 e 90",IF(R7023&lt;=120,"Entre 90 e 120",IF(R7023&lt;=150,"Entre 120 e 150",IF(R7023&lt;=180,"Entre 150 e 180","Superior a 180")))))))</f>
        <v/>
      </c>
    </row>
    <row r="7024">
      <c r="A7024" t="inlineStr">
        <is>
          <t>Q03L015</t>
        </is>
      </c>
      <c r="B7024" t="inlineStr">
        <is>
          <t>THAMYRIS NUNES SUGAHARA</t>
        </is>
      </c>
      <c r="C7024" t="n">
        <v>1</v>
      </c>
      <c r="D7024" t="inlineStr">
        <is>
          <t>IPCA</t>
        </is>
      </c>
      <c r="E7024" t="n">
        <v>0.009488792934583046</v>
      </c>
      <c r="F7024" t="inlineStr">
        <is>
          <t>MENSAL</t>
        </is>
      </c>
      <c r="G7024" t="n">
        <v>47355</v>
      </c>
      <c r="H7024" t="n">
        <v>47355</v>
      </c>
      <c r="I7024" t="n">
        <v>93</v>
      </c>
      <c r="J7024" t="inlineStr">
        <is>
          <t>CARTEIRA</t>
        </is>
      </c>
      <c r="K7024" t="inlineStr">
        <is>
          <t>CONTRATO</t>
        </is>
      </c>
      <c r="L7024" t="n">
        <v>889.1364360000001</v>
      </c>
      <c r="M7024" t="inlineStr">
        <is>
          <t>Terra Luz Residencial</t>
        </is>
      </c>
      <c r="N7024" s="142">
        <f>DATE(YEAR(G7024),MONTH(G7024),1)</f>
        <v/>
      </c>
      <c r="O7024" s="132">
        <f>IF(G7024&gt;$K$3,"Futuro","Atraso")</f>
        <v/>
      </c>
      <c r="P7024">
        <f>12*(YEAR(G7024)-YEAR($K$3))+(MONTH(G7024)-MONTH($K$3))</f>
        <v/>
      </c>
      <c r="Q7024" s="366">
        <f>IF(M7024="IBIRAPITANGA FASE 3",IF(O7024="Atraso",L7024,L7024/(1+$I$2)^P7024),IF(O7024="Atraso",L7024,L7024/(1+$I$1)^P7024))</f>
        <v/>
      </c>
      <c r="R7024">
        <f>IF(O7024="Atraso",$K$3-G7024,0)</f>
        <v/>
      </c>
      <c r="S7024">
        <f>IF(R7024&lt;=15,"Até 15",IF(R7024&lt;=30,"Entre 15 e 30",IF(R7024&lt;=60,"Entre 30 e 60",IF(R7024&lt;=90,"Entre 60 e 90",IF(R7024&lt;=120,"Entre 90 e 120",IF(R7024&lt;=150,"Entre 120 e 150",IF(R7024&lt;=180,"Entre 150 e 180","Superior a 180")))))))</f>
        <v/>
      </c>
    </row>
    <row r="7025">
      <c r="A7025" t="inlineStr">
        <is>
          <t>Q03L015</t>
        </is>
      </c>
      <c r="B7025" t="inlineStr">
        <is>
          <t>THAMYRIS NUNES SUGAHARA</t>
        </is>
      </c>
      <c r="C7025" t="n">
        <v>1</v>
      </c>
      <c r="D7025" t="inlineStr">
        <is>
          <t>IPCA</t>
        </is>
      </c>
      <c r="E7025" t="n">
        <v>0.009488792934583046</v>
      </c>
      <c r="F7025" t="inlineStr">
        <is>
          <t>MENSAL</t>
        </is>
      </c>
      <c r="G7025" t="n">
        <v>47386</v>
      </c>
      <c r="H7025" t="n">
        <v>47386</v>
      </c>
      <c r="I7025" t="n">
        <v>94</v>
      </c>
      <c r="J7025" t="inlineStr">
        <is>
          <t>CARTEIRA</t>
        </is>
      </c>
      <c r="K7025" t="inlineStr">
        <is>
          <t>CONTRATO</t>
        </is>
      </c>
      <c r="L7025" t="n">
        <v>889.1364360000001</v>
      </c>
      <c r="M7025" t="inlineStr">
        <is>
          <t>Terra Luz Residencial</t>
        </is>
      </c>
      <c r="N7025" s="142">
        <f>DATE(YEAR(G7025),MONTH(G7025),1)</f>
        <v/>
      </c>
      <c r="O7025" s="132">
        <f>IF(G7025&gt;$K$3,"Futuro","Atraso")</f>
        <v/>
      </c>
      <c r="P7025">
        <f>12*(YEAR(G7025)-YEAR($K$3))+(MONTH(G7025)-MONTH($K$3))</f>
        <v/>
      </c>
      <c r="Q7025" s="366">
        <f>IF(M7025="IBIRAPITANGA FASE 3",IF(O7025="Atraso",L7025,L7025/(1+$I$2)^P7025),IF(O7025="Atraso",L7025,L7025/(1+$I$1)^P7025))</f>
        <v/>
      </c>
      <c r="R7025">
        <f>IF(O7025="Atraso",$K$3-G7025,0)</f>
        <v/>
      </c>
      <c r="S7025">
        <f>IF(R7025&lt;=15,"Até 15",IF(R7025&lt;=30,"Entre 15 e 30",IF(R7025&lt;=60,"Entre 30 e 60",IF(R7025&lt;=90,"Entre 60 e 90",IF(R7025&lt;=120,"Entre 90 e 120",IF(R7025&lt;=150,"Entre 120 e 150",IF(R7025&lt;=180,"Entre 150 e 180","Superior a 180")))))))</f>
        <v/>
      </c>
    </row>
    <row r="7026">
      <c r="A7026" t="inlineStr">
        <is>
          <t>Q03L015</t>
        </is>
      </c>
      <c r="B7026" t="inlineStr">
        <is>
          <t>THAMYRIS NUNES SUGAHARA</t>
        </is>
      </c>
      <c r="C7026" t="n">
        <v>1</v>
      </c>
      <c r="D7026" t="inlineStr">
        <is>
          <t>IPCA</t>
        </is>
      </c>
      <c r="E7026" t="n">
        <v>0.009488792934583046</v>
      </c>
      <c r="F7026" t="inlineStr">
        <is>
          <t>MENSAL</t>
        </is>
      </c>
      <c r="G7026" t="n">
        <v>47416</v>
      </c>
      <c r="H7026" t="n">
        <v>47416</v>
      </c>
      <c r="I7026" t="n">
        <v>95</v>
      </c>
      <c r="J7026" t="inlineStr">
        <is>
          <t>CARTEIRA</t>
        </is>
      </c>
      <c r="K7026" t="inlineStr">
        <is>
          <t>CONTRATO</t>
        </is>
      </c>
      <c r="L7026" t="n">
        <v>889.1364360000001</v>
      </c>
      <c r="M7026" t="inlineStr">
        <is>
          <t>Terra Luz Residencial</t>
        </is>
      </c>
      <c r="N7026" s="142">
        <f>DATE(YEAR(G7026),MONTH(G7026),1)</f>
        <v/>
      </c>
      <c r="O7026" s="132">
        <f>IF(G7026&gt;$K$3,"Futuro","Atraso")</f>
        <v/>
      </c>
      <c r="P7026">
        <f>12*(YEAR(G7026)-YEAR($K$3))+(MONTH(G7026)-MONTH($K$3))</f>
        <v/>
      </c>
      <c r="Q7026" s="366">
        <f>IF(M7026="IBIRAPITANGA FASE 3",IF(O7026="Atraso",L7026,L7026/(1+$I$2)^P7026),IF(O7026="Atraso",L7026,L7026/(1+$I$1)^P7026))</f>
        <v/>
      </c>
      <c r="R7026">
        <f>IF(O7026="Atraso",$K$3-G7026,0)</f>
        <v/>
      </c>
      <c r="S7026">
        <f>IF(R7026&lt;=15,"Até 15",IF(R7026&lt;=30,"Entre 15 e 30",IF(R7026&lt;=60,"Entre 30 e 60",IF(R7026&lt;=90,"Entre 60 e 90",IF(R7026&lt;=120,"Entre 90 e 120",IF(R7026&lt;=150,"Entre 120 e 150",IF(R7026&lt;=180,"Entre 150 e 180","Superior a 180")))))))</f>
        <v/>
      </c>
    </row>
    <row r="7027">
      <c r="A7027" t="inlineStr">
        <is>
          <t>Q03L015</t>
        </is>
      </c>
      <c r="B7027" t="inlineStr">
        <is>
          <t>THAMYRIS NUNES SUGAHARA</t>
        </is>
      </c>
      <c r="C7027" t="n">
        <v>1</v>
      </c>
      <c r="D7027" t="inlineStr">
        <is>
          <t>IPCA</t>
        </is>
      </c>
      <c r="E7027" t="n">
        <v>0.009488792934583046</v>
      </c>
      <c r="F7027" t="inlineStr">
        <is>
          <t>MENSAL</t>
        </is>
      </c>
      <c r="G7027" t="n">
        <v>47447</v>
      </c>
      <c r="H7027" t="n">
        <v>47447</v>
      </c>
      <c r="I7027" t="n">
        <v>96</v>
      </c>
      <c r="J7027" t="inlineStr">
        <is>
          <t>CARTEIRA</t>
        </is>
      </c>
      <c r="K7027" t="inlineStr">
        <is>
          <t>CONTRATO</t>
        </is>
      </c>
      <c r="L7027" t="n">
        <v>889.1364360000001</v>
      </c>
      <c r="M7027" t="inlineStr">
        <is>
          <t>Terra Luz Residencial</t>
        </is>
      </c>
      <c r="N7027" s="142">
        <f>DATE(YEAR(G7027),MONTH(G7027),1)</f>
        <v/>
      </c>
      <c r="O7027" s="132">
        <f>IF(G7027&gt;$K$3,"Futuro","Atraso")</f>
        <v/>
      </c>
      <c r="P7027">
        <f>12*(YEAR(G7027)-YEAR($K$3))+(MONTH(G7027)-MONTH($K$3))</f>
        <v/>
      </c>
      <c r="Q7027" s="366">
        <f>IF(M7027="IBIRAPITANGA FASE 3",IF(O7027="Atraso",L7027,L7027/(1+$I$2)^P7027),IF(O7027="Atraso",L7027,L7027/(1+$I$1)^P7027))</f>
        <v/>
      </c>
      <c r="R7027">
        <f>IF(O7027="Atraso",$K$3-G7027,0)</f>
        <v/>
      </c>
      <c r="S7027">
        <f>IF(R7027&lt;=15,"Até 15",IF(R7027&lt;=30,"Entre 15 e 30",IF(R7027&lt;=60,"Entre 30 e 60",IF(R7027&lt;=90,"Entre 60 e 90",IF(R7027&lt;=120,"Entre 90 e 120",IF(R7027&lt;=150,"Entre 120 e 150",IF(R7027&lt;=180,"Entre 150 e 180","Superior a 180")))))))</f>
        <v/>
      </c>
    </row>
    <row r="7028">
      <c r="A7028" t="inlineStr">
        <is>
          <t>Q03L015</t>
        </is>
      </c>
      <c r="B7028" t="inlineStr">
        <is>
          <t>THAMYRIS NUNES SUGAHARA</t>
        </is>
      </c>
      <c r="C7028" t="n">
        <v>1</v>
      </c>
      <c r="D7028" t="inlineStr">
        <is>
          <t>IPCA</t>
        </is>
      </c>
      <c r="E7028" t="n">
        <v>0.009488792934583046</v>
      </c>
      <c r="F7028" t="inlineStr">
        <is>
          <t>MENSAL</t>
        </is>
      </c>
      <c r="G7028" t="n">
        <v>47477</v>
      </c>
      <c r="H7028" t="n">
        <v>47477</v>
      </c>
      <c r="I7028" t="n">
        <v>97</v>
      </c>
      <c r="J7028" t="inlineStr">
        <is>
          <t>CARTEIRA</t>
        </is>
      </c>
      <c r="K7028" t="inlineStr">
        <is>
          <t>CONTRATO</t>
        </is>
      </c>
      <c r="L7028" t="n">
        <v>889.1364360000001</v>
      </c>
      <c r="M7028" t="inlineStr">
        <is>
          <t>Terra Luz Residencial</t>
        </is>
      </c>
      <c r="N7028" s="142">
        <f>DATE(YEAR(G7028),MONTH(G7028),1)</f>
        <v/>
      </c>
      <c r="O7028" s="132">
        <f>IF(G7028&gt;$K$3,"Futuro","Atraso")</f>
        <v/>
      </c>
      <c r="P7028">
        <f>12*(YEAR(G7028)-YEAR($K$3))+(MONTH(G7028)-MONTH($K$3))</f>
        <v/>
      </c>
      <c r="Q7028" s="366">
        <f>IF(M7028="IBIRAPITANGA FASE 3",IF(O7028="Atraso",L7028,L7028/(1+$I$2)^P7028),IF(O7028="Atraso",L7028,L7028/(1+$I$1)^P7028))</f>
        <v/>
      </c>
      <c r="R7028">
        <f>IF(O7028="Atraso",$K$3-G7028,0)</f>
        <v/>
      </c>
      <c r="S7028">
        <f>IF(R7028&lt;=15,"Até 15",IF(R7028&lt;=30,"Entre 15 e 30",IF(R7028&lt;=60,"Entre 30 e 60",IF(R7028&lt;=90,"Entre 60 e 90",IF(R7028&lt;=120,"Entre 90 e 120",IF(R7028&lt;=150,"Entre 120 e 150",IF(R7028&lt;=180,"Entre 150 e 180","Superior a 180")))))))</f>
        <v/>
      </c>
    </row>
    <row r="7029">
      <c r="A7029" t="inlineStr">
        <is>
          <t>Q03L015</t>
        </is>
      </c>
      <c r="B7029" t="inlineStr">
        <is>
          <t>THAMYRIS NUNES SUGAHARA</t>
        </is>
      </c>
      <c r="C7029" t="n">
        <v>1</v>
      </c>
      <c r="D7029" t="inlineStr">
        <is>
          <t>IPCA</t>
        </is>
      </c>
      <c r="E7029" t="n">
        <v>0.009488792934583046</v>
      </c>
      <c r="F7029" t="inlineStr">
        <is>
          <t>MENSAL</t>
        </is>
      </c>
      <c r="G7029" t="n">
        <v>47508</v>
      </c>
      <c r="H7029" t="n">
        <v>47508</v>
      </c>
      <c r="I7029" t="n">
        <v>98</v>
      </c>
      <c r="J7029" t="inlineStr">
        <is>
          <t>CARTEIRA</t>
        </is>
      </c>
      <c r="K7029" t="inlineStr">
        <is>
          <t>CONTRATO</t>
        </is>
      </c>
      <c r="L7029" t="n">
        <v>889.1364360000001</v>
      </c>
      <c r="M7029" t="inlineStr">
        <is>
          <t>Terra Luz Residencial</t>
        </is>
      </c>
      <c r="N7029" s="142">
        <f>DATE(YEAR(G7029),MONTH(G7029),1)</f>
        <v/>
      </c>
      <c r="O7029" s="132">
        <f>IF(G7029&gt;$K$3,"Futuro","Atraso")</f>
        <v/>
      </c>
      <c r="P7029">
        <f>12*(YEAR(G7029)-YEAR($K$3))+(MONTH(G7029)-MONTH($K$3))</f>
        <v/>
      </c>
      <c r="Q7029" s="366">
        <f>IF(M7029="IBIRAPITANGA FASE 3",IF(O7029="Atraso",L7029,L7029/(1+$I$2)^P7029),IF(O7029="Atraso",L7029,L7029/(1+$I$1)^P7029))</f>
        <v/>
      </c>
      <c r="R7029">
        <f>IF(O7029="Atraso",$K$3-G7029,0)</f>
        <v/>
      </c>
      <c r="S7029">
        <f>IF(R7029&lt;=15,"Até 15",IF(R7029&lt;=30,"Entre 15 e 30",IF(R7029&lt;=60,"Entre 30 e 60",IF(R7029&lt;=90,"Entre 60 e 90",IF(R7029&lt;=120,"Entre 90 e 120",IF(R7029&lt;=150,"Entre 120 e 150",IF(R7029&lt;=180,"Entre 150 e 180","Superior a 180")))))))</f>
        <v/>
      </c>
    </row>
    <row r="7030">
      <c r="A7030" t="inlineStr">
        <is>
          <t>Q03L015</t>
        </is>
      </c>
      <c r="B7030" t="inlineStr">
        <is>
          <t>THAMYRIS NUNES SUGAHARA</t>
        </is>
      </c>
      <c r="C7030" t="n">
        <v>1</v>
      </c>
      <c r="D7030" t="inlineStr">
        <is>
          <t>IPCA</t>
        </is>
      </c>
      <c r="E7030" t="n">
        <v>0.009488792934583046</v>
      </c>
      <c r="F7030" t="inlineStr">
        <is>
          <t>MENSAL</t>
        </is>
      </c>
      <c r="G7030" t="n">
        <v>47539</v>
      </c>
      <c r="H7030" t="n">
        <v>47539</v>
      </c>
      <c r="I7030" t="n">
        <v>99</v>
      </c>
      <c r="J7030" t="inlineStr">
        <is>
          <t>CARTEIRA</t>
        </is>
      </c>
      <c r="K7030" t="inlineStr">
        <is>
          <t>CONTRATO</t>
        </is>
      </c>
      <c r="L7030" t="n">
        <v>889.1364360000001</v>
      </c>
      <c r="M7030" t="inlineStr">
        <is>
          <t>Terra Luz Residencial</t>
        </is>
      </c>
      <c r="N7030" s="142">
        <f>DATE(YEAR(G7030),MONTH(G7030),1)</f>
        <v/>
      </c>
      <c r="O7030" s="132">
        <f>IF(G7030&gt;$K$3,"Futuro","Atraso")</f>
        <v/>
      </c>
      <c r="P7030">
        <f>12*(YEAR(G7030)-YEAR($K$3))+(MONTH(G7030)-MONTH($K$3))</f>
        <v/>
      </c>
      <c r="Q7030" s="366">
        <f>IF(M7030="IBIRAPITANGA FASE 3",IF(O7030="Atraso",L7030,L7030/(1+$I$2)^P7030),IF(O7030="Atraso",L7030,L7030/(1+$I$1)^P7030))</f>
        <v/>
      </c>
      <c r="R7030">
        <f>IF(O7030="Atraso",$K$3-G7030,0)</f>
        <v/>
      </c>
      <c r="S7030">
        <f>IF(R7030&lt;=15,"Até 15",IF(R7030&lt;=30,"Entre 15 e 30",IF(R7030&lt;=60,"Entre 30 e 60",IF(R7030&lt;=90,"Entre 60 e 90",IF(R7030&lt;=120,"Entre 90 e 120",IF(R7030&lt;=150,"Entre 120 e 150",IF(R7030&lt;=180,"Entre 150 e 180","Superior a 180")))))))</f>
        <v/>
      </c>
    </row>
    <row r="7031">
      <c r="A7031" t="inlineStr">
        <is>
          <t>Q03L015</t>
        </is>
      </c>
      <c r="B7031" t="inlineStr">
        <is>
          <t>THAMYRIS NUNES SUGAHARA</t>
        </is>
      </c>
      <c r="C7031" t="n">
        <v>1</v>
      </c>
      <c r="D7031" t="inlineStr">
        <is>
          <t>IPCA</t>
        </is>
      </c>
      <c r="E7031" t="n">
        <v>0.009488792934583046</v>
      </c>
      <c r="F7031" t="inlineStr">
        <is>
          <t>MENSAL</t>
        </is>
      </c>
      <c r="G7031" t="n">
        <v>47567</v>
      </c>
      <c r="H7031" t="n">
        <v>47567</v>
      </c>
      <c r="I7031" t="n">
        <v>100</v>
      </c>
      <c r="J7031" t="inlineStr">
        <is>
          <t>CARTEIRA</t>
        </is>
      </c>
      <c r="K7031" t="inlineStr">
        <is>
          <t>CONTRATO</t>
        </is>
      </c>
      <c r="L7031" t="n">
        <v>889.1364360000001</v>
      </c>
      <c r="M7031" t="inlineStr">
        <is>
          <t>Terra Luz Residencial</t>
        </is>
      </c>
      <c r="N7031" s="142">
        <f>DATE(YEAR(G7031),MONTH(G7031),1)</f>
        <v/>
      </c>
      <c r="O7031" s="132">
        <f>IF(G7031&gt;$K$3,"Futuro","Atraso")</f>
        <v/>
      </c>
      <c r="P7031">
        <f>12*(YEAR(G7031)-YEAR($K$3))+(MONTH(G7031)-MONTH($K$3))</f>
        <v/>
      </c>
      <c r="Q7031" s="366">
        <f>IF(M7031="IBIRAPITANGA FASE 3",IF(O7031="Atraso",L7031,L7031/(1+$I$2)^P7031),IF(O7031="Atraso",L7031,L7031/(1+$I$1)^P7031))</f>
        <v/>
      </c>
      <c r="R7031">
        <f>IF(O7031="Atraso",$K$3-G7031,0)</f>
        <v/>
      </c>
      <c r="S7031">
        <f>IF(R7031&lt;=15,"Até 15",IF(R7031&lt;=30,"Entre 15 e 30",IF(R7031&lt;=60,"Entre 30 e 60",IF(R7031&lt;=90,"Entre 60 e 90",IF(R7031&lt;=120,"Entre 90 e 120",IF(R7031&lt;=150,"Entre 120 e 150",IF(R7031&lt;=180,"Entre 150 e 180","Superior a 180")))))))</f>
        <v/>
      </c>
    </row>
    <row r="7032">
      <c r="A7032" t="inlineStr">
        <is>
          <t>Q03L015</t>
        </is>
      </c>
      <c r="B7032" t="inlineStr">
        <is>
          <t>THAMYRIS NUNES SUGAHARA</t>
        </is>
      </c>
      <c r="C7032" t="n">
        <v>1</v>
      </c>
      <c r="D7032" t="inlineStr">
        <is>
          <t>IPCA</t>
        </is>
      </c>
      <c r="E7032" t="n">
        <v>0.009488792934583046</v>
      </c>
      <c r="F7032" t="inlineStr">
        <is>
          <t>MENSAL</t>
        </is>
      </c>
      <c r="G7032" t="n">
        <v>47598</v>
      </c>
      <c r="H7032" t="n">
        <v>47598</v>
      </c>
      <c r="I7032" t="n">
        <v>101</v>
      </c>
      <c r="J7032" t="inlineStr">
        <is>
          <t>CARTEIRA</t>
        </is>
      </c>
      <c r="K7032" t="inlineStr">
        <is>
          <t>CONTRATO</t>
        </is>
      </c>
      <c r="L7032" t="n">
        <v>889.1364360000001</v>
      </c>
      <c r="M7032" t="inlineStr">
        <is>
          <t>Terra Luz Residencial</t>
        </is>
      </c>
      <c r="N7032" s="142">
        <f>DATE(YEAR(G7032),MONTH(G7032),1)</f>
        <v/>
      </c>
      <c r="O7032" s="132">
        <f>IF(G7032&gt;$K$3,"Futuro","Atraso")</f>
        <v/>
      </c>
      <c r="P7032">
        <f>12*(YEAR(G7032)-YEAR($K$3))+(MONTH(G7032)-MONTH($K$3))</f>
        <v/>
      </c>
      <c r="Q7032" s="366">
        <f>IF(M7032="IBIRAPITANGA FASE 3",IF(O7032="Atraso",L7032,L7032/(1+$I$2)^P7032),IF(O7032="Atraso",L7032,L7032/(1+$I$1)^P7032))</f>
        <v/>
      </c>
      <c r="R7032">
        <f>IF(O7032="Atraso",$K$3-G7032,0)</f>
        <v/>
      </c>
      <c r="S7032">
        <f>IF(R7032&lt;=15,"Até 15",IF(R7032&lt;=30,"Entre 15 e 30",IF(R7032&lt;=60,"Entre 30 e 60",IF(R7032&lt;=90,"Entre 60 e 90",IF(R7032&lt;=120,"Entre 90 e 120",IF(R7032&lt;=150,"Entre 120 e 150",IF(R7032&lt;=180,"Entre 150 e 180","Superior a 180")))))))</f>
        <v/>
      </c>
    </row>
    <row r="7033">
      <c r="A7033" t="inlineStr">
        <is>
          <t>Q03L015</t>
        </is>
      </c>
      <c r="B7033" t="inlineStr">
        <is>
          <t>THAMYRIS NUNES SUGAHARA</t>
        </is>
      </c>
      <c r="C7033" t="n">
        <v>1</v>
      </c>
      <c r="D7033" t="inlineStr">
        <is>
          <t>IPCA</t>
        </is>
      </c>
      <c r="E7033" t="n">
        <v>0.009488792934583046</v>
      </c>
      <c r="F7033" t="inlineStr">
        <is>
          <t>MENSAL</t>
        </is>
      </c>
      <c r="G7033" t="n">
        <v>47628</v>
      </c>
      <c r="H7033" t="n">
        <v>47628</v>
      </c>
      <c r="I7033" t="n">
        <v>102</v>
      </c>
      <c r="J7033" t="inlineStr">
        <is>
          <t>CARTEIRA</t>
        </is>
      </c>
      <c r="K7033" t="inlineStr">
        <is>
          <t>CONTRATO</t>
        </is>
      </c>
      <c r="L7033" t="n">
        <v>889.1364360000001</v>
      </c>
      <c r="M7033" t="inlineStr">
        <is>
          <t>Terra Luz Residencial</t>
        </is>
      </c>
      <c r="N7033" s="142">
        <f>DATE(YEAR(G7033),MONTH(G7033),1)</f>
        <v/>
      </c>
      <c r="O7033" s="132">
        <f>IF(G7033&gt;$K$3,"Futuro","Atraso")</f>
        <v/>
      </c>
      <c r="P7033">
        <f>12*(YEAR(G7033)-YEAR($K$3))+(MONTH(G7033)-MONTH($K$3))</f>
        <v/>
      </c>
      <c r="Q7033" s="366">
        <f>IF(M7033="IBIRAPITANGA FASE 3",IF(O7033="Atraso",L7033,L7033/(1+$I$2)^P7033),IF(O7033="Atraso",L7033,L7033/(1+$I$1)^P7033))</f>
        <v/>
      </c>
      <c r="R7033">
        <f>IF(O7033="Atraso",$K$3-G7033,0)</f>
        <v/>
      </c>
      <c r="S7033">
        <f>IF(R7033&lt;=15,"Até 15",IF(R7033&lt;=30,"Entre 15 e 30",IF(R7033&lt;=60,"Entre 30 e 60",IF(R7033&lt;=90,"Entre 60 e 90",IF(R7033&lt;=120,"Entre 90 e 120",IF(R7033&lt;=150,"Entre 120 e 150",IF(R7033&lt;=180,"Entre 150 e 180","Superior a 180")))))))</f>
        <v/>
      </c>
    </row>
    <row r="7034">
      <c r="A7034" t="inlineStr">
        <is>
          <t>Q03L015</t>
        </is>
      </c>
      <c r="B7034" t="inlineStr">
        <is>
          <t>THAMYRIS NUNES SUGAHARA</t>
        </is>
      </c>
      <c r="C7034" t="n">
        <v>1</v>
      </c>
      <c r="D7034" t="inlineStr">
        <is>
          <t>IPCA</t>
        </is>
      </c>
      <c r="E7034" t="n">
        <v>0.009488792934583046</v>
      </c>
      <c r="F7034" t="inlineStr">
        <is>
          <t>MENSAL</t>
        </is>
      </c>
      <c r="G7034" t="n">
        <v>47659</v>
      </c>
      <c r="H7034" t="n">
        <v>47659</v>
      </c>
      <c r="I7034" t="n">
        <v>103</v>
      </c>
      <c r="J7034" t="inlineStr">
        <is>
          <t>CARTEIRA</t>
        </is>
      </c>
      <c r="K7034" t="inlineStr">
        <is>
          <t>CONTRATO</t>
        </is>
      </c>
      <c r="L7034" t="n">
        <v>889.1364360000001</v>
      </c>
      <c r="M7034" t="inlineStr">
        <is>
          <t>Terra Luz Residencial</t>
        </is>
      </c>
      <c r="N7034" s="142">
        <f>DATE(YEAR(G7034),MONTH(G7034),1)</f>
        <v/>
      </c>
      <c r="O7034" s="132">
        <f>IF(G7034&gt;$K$3,"Futuro","Atraso")</f>
        <v/>
      </c>
      <c r="P7034">
        <f>12*(YEAR(G7034)-YEAR($K$3))+(MONTH(G7034)-MONTH($K$3))</f>
        <v/>
      </c>
      <c r="Q7034" s="366">
        <f>IF(M7034="IBIRAPITANGA FASE 3",IF(O7034="Atraso",L7034,L7034/(1+$I$2)^P7034),IF(O7034="Atraso",L7034,L7034/(1+$I$1)^P7034))</f>
        <v/>
      </c>
      <c r="R7034">
        <f>IF(O7034="Atraso",$K$3-G7034,0)</f>
        <v/>
      </c>
      <c r="S7034">
        <f>IF(R7034&lt;=15,"Até 15",IF(R7034&lt;=30,"Entre 15 e 30",IF(R7034&lt;=60,"Entre 30 e 60",IF(R7034&lt;=90,"Entre 60 e 90",IF(R7034&lt;=120,"Entre 90 e 120",IF(R7034&lt;=150,"Entre 120 e 150",IF(R7034&lt;=180,"Entre 150 e 180","Superior a 180")))))))</f>
        <v/>
      </c>
    </row>
    <row r="7035">
      <c r="A7035" t="inlineStr">
        <is>
          <t>Q03L015</t>
        </is>
      </c>
      <c r="B7035" t="inlineStr">
        <is>
          <t>THAMYRIS NUNES SUGAHARA</t>
        </is>
      </c>
      <c r="C7035" t="n">
        <v>1</v>
      </c>
      <c r="D7035" t="inlineStr">
        <is>
          <t>IPCA</t>
        </is>
      </c>
      <c r="E7035" t="n">
        <v>0.009488792934583046</v>
      </c>
      <c r="F7035" t="inlineStr">
        <is>
          <t>MENSAL</t>
        </is>
      </c>
      <c r="G7035" t="n">
        <v>47689</v>
      </c>
      <c r="H7035" t="n">
        <v>47689</v>
      </c>
      <c r="I7035" t="n">
        <v>104</v>
      </c>
      <c r="J7035" t="inlineStr">
        <is>
          <t>CARTEIRA</t>
        </is>
      </c>
      <c r="K7035" t="inlineStr">
        <is>
          <t>CONTRATO</t>
        </is>
      </c>
      <c r="L7035" t="n">
        <v>889.1364360000001</v>
      </c>
      <c r="M7035" t="inlineStr">
        <is>
          <t>Terra Luz Residencial</t>
        </is>
      </c>
      <c r="N7035" s="142">
        <f>DATE(YEAR(G7035),MONTH(G7035),1)</f>
        <v/>
      </c>
      <c r="O7035" s="132">
        <f>IF(G7035&gt;$K$3,"Futuro","Atraso")</f>
        <v/>
      </c>
      <c r="P7035">
        <f>12*(YEAR(G7035)-YEAR($K$3))+(MONTH(G7035)-MONTH($K$3))</f>
        <v/>
      </c>
      <c r="Q7035" s="366">
        <f>IF(M7035="IBIRAPITANGA FASE 3",IF(O7035="Atraso",L7035,L7035/(1+$I$2)^P7035),IF(O7035="Atraso",L7035,L7035/(1+$I$1)^P7035))</f>
        <v/>
      </c>
      <c r="R7035">
        <f>IF(O7035="Atraso",$K$3-G7035,0)</f>
        <v/>
      </c>
      <c r="S7035">
        <f>IF(R7035&lt;=15,"Até 15",IF(R7035&lt;=30,"Entre 15 e 30",IF(R7035&lt;=60,"Entre 30 e 60",IF(R7035&lt;=90,"Entre 60 e 90",IF(R7035&lt;=120,"Entre 90 e 120",IF(R7035&lt;=150,"Entre 120 e 150",IF(R7035&lt;=180,"Entre 150 e 180","Superior a 180")))))))</f>
        <v/>
      </c>
    </row>
    <row r="7036">
      <c r="A7036" t="inlineStr">
        <is>
          <t>Q03L015</t>
        </is>
      </c>
      <c r="B7036" t="inlineStr">
        <is>
          <t>THAMYRIS NUNES SUGAHARA</t>
        </is>
      </c>
      <c r="C7036" t="n">
        <v>1</v>
      </c>
      <c r="D7036" t="inlineStr">
        <is>
          <t>IPCA</t>
        </is>
      </c>
      <c r="E7036" t="n">
        <v>0.009488792934583046</v>
      </c>
      <c r="F7036" t="inlineStr">
        <is>
          <t>MENSAL</t>
        </is>
      </c>
      <c r="G7036" t="n">
        <v>47720</v>
      </c>
      <c r="H7036" t="n">
        <v>47720</v>
      </c>
      <c r="I7036" t="n">
        <v>105</v>
      </c>
      <c r="J7036" t="inlineStr">
        <is>
          <t>CARTEIRA</t>
        </is>
      </c>
      <c r="K7036" t="inlineStr">
        <is>
          <t>CONTRATO</t>
        </is>
      </c>
      <c r="L7036" t="n">
        <v>889.1364360000001</v>
      </c>
      <c r="M7036" t="inlineStr">
        <is>
          <t>Terra Luz Residencial</t>
        </is>
      </c>
      <c r="N7036" s="142">
        <f>DATE(YEAR(G7036),MONTH(G7036),1)</f>
        <v/>
      </c>
      <c r="O7036" s="132">
        <f>IF(G7036&gt;$K$3,"Futuro","Atraso")</f>
        <v/>
      </c>
      <c r="P7036">
        <f>12*(YEAR(G7036)-YEAR($K$3))+(MONTH(G7036)-MONTH($K$3))</f>
        <v/>
      </c>
      <c r="Q7036" s="366">
        <f>IF(M7036="IBIRAPITANGA FASE 3",IF(O7036="Atraso",L7036,L7036/(1+$I$2)^P7036),IF(O7036="Atraso",L7036,L7036/(1+$I$1)^P7036))</f>
        <v/>
      </c>
      <c r="R7036">
        <f>IF(O7036="Atraso",$K$3-G7036,0)</f>
        <v/>
      </c>
      <c r="S7036">
        <f>IF(R7036&lt;=15,"Até 15",IF(R7036&lt;=30,"Entre 15 e 30",IF(R7036&lt;=60,"Entre 30 e 60",IF(R7036&lt;=90,"Entre 60 e 90",IF(R7036&lt;=120,"Entre 90 e 120",IF(R7036&lt;=150,"Entre 120 e 150",IF(R7036&lt;=180,"Entre 150 e 180","Superior a 180")))))))</f>
        <v/>
      </c>
    </row>
    <row r="7037">
      <c r="A7037" t="inlineStr">
        <is>
          <t>Q03L015</t>
        </is>
      </c>
      <c r="B7037" t="inlineStr">
        <is>
          <t>THAMYRIS NUNES SUGAHARA</t>
        </is>
      </c>
      <c r="C7037" t="n">
        <v>1</v>
      </c>
      <c r="D7037" t="inlineStr">
        <is>
          <t>IPCA</t>
        </is>
      </c>
      <c r="E7037" t="n">
        <v>0.009488792934583046</v>
      </c>
      <c r="F7037" t="inlineStr">
        <is>
          <t>MENSAL</t>
        </is>
      </c>
      <c r="G7037" t="n">
        <v>47751</v>
      </c>
      <c r="H7037" t="n">
        <v>47751</v>
      </c>
      <c r="I7037" t="n">
        <v>106</v>
      </c>
      <c r="J7037" t="inlineStr">
        <is>
          <t>CARTEIRA</t>
        </is>
      </c>
      <c r="K7037" t="inlineStr">
        <is>
          <t>CONTRATO</t>
        </is>
      </c>
      <c r="L7037" t="n">
        <v>889.1364360000001</v>
      </c>
      <c r="M7037" t="inlineStr">
        <is>
          <t>Terra Luz Residencial</t>
        </is>
      </c>
      <c r="N7037" s="142">
        <f>DATE(YEAR(G7037),MONTH(G7037),1)</f>
        <v/>
      </c>
      <c r="O7037" s="132">
        <f>IF(G7037&gt;$K$3,"Futuro","Atraso")</f>
        <v/>
      </c>
      <c r="P7037">
        <f>12*(YEAR(G7037)-YEAR($K$3))+(MONTH(G7037)-MONTH($K$3))</f>
        <v/>
      </c>
      <c r="Q7037" s="366">
        <f>IF(M7037="IBIRAPITANGA FASE 3",IF(O7037="Atraso",L7037,L7037/(1+$I$2)^P7037),IF(O7037="Atraso",L7037,L7037/(1+$I$1)^P7037))</f>
        <v/>
      </c>
      <c r="R7037">
        <f>IF(O7037="Atraso",$K$3-G7037,0)</f>
        <v/>
      </c>
      <c r="S7037">
        <f>IF(R7037&lt;=15,"Até 15",IF(R7037&lt;=30,"Entre 15 e 30",IF(R7037&lt;=60,"Entre 30 e 60",IF(R7037&lt;=90,"Entre 60 e 90",IF(R7037&lt;=120,"Entre 90 e 120",IF(R7037&lt;=150,"Entre 120 e 150",IF(R7037&lt;=180,"Entre 150 e 180","Superior a 180")))))))</f>
        <v/>
      </c>
    </row>
    <row r="7038">
      <c r="A7038" t="inlineStr">
        <is>
          <t>Q03L015</t>
        </is>
      </c>
      <c r="B7038" t="inlineStr">
        <is>
          <t>THAMYRIS NUNES SUGAHARA</t>
        </is>
      </c>
      <c r="C7038" t="n">
        <v>1</v>
      </c>
      <c r="D7038" t="inlineStr">
        <is>
          <t>IPCA</t>
        </is>
      </c>
      <c r="E7038" t="n">
        <v>0.009488792934583046</v>
      </c>
      <c r="F7038" t="inlineStr">
        <is>
          <t>MENSAL</t>
        </is>
      </c>
      <c r="G7038" t="n">
        <v>47781</v>
      </c>
      <c r="H7038" t="n">
        <v>47781</v>
      </c>
      <c r="I7038" t="n">
        <v>107</v>
      </c>
      <c r="J7038" t="inlineStr">
        <is>
          <t>CARTEIRA</t>
        </is>
      </c>
      <c r="K7038" t="inlineStr">
        <is>
          <t>CONTRATO</t>
        </is>
      </c>
      <c r="L7038" t="n">
        <v>889.1364360000001</v>
      </c>
      <c r="M7038" t="inlineStr">
        <is>
          <t>Terra Luz Residencial</t>
        </is>
      </c>
      <c r="N7038" s="142">
        <f>DATE(YEAR(G7038),MONTH(G7038),1)</f>
        <v/>
      </c>
      <c r="O7038" s="132">
        <f>IF(G7038&gt;$K$3,"Futuro","Atraso")</f>
        <v/>
      </c>
      <c r="P7038">
        <f>12*(YEAR(G7038)-YEAR($K$3))+(MONTH(G7038)-MONTH($K$3))</f>
        <v/>
      </c>
      <c r="Q7038" s="366">
        <f>IF(M7038="IBIRAPITANGA FASE 3",IF(O7038="Atraso",L7038,L7038/(1+$I$2)^P7038),IF(O7038="Atraso",L7038,L7038/(1+$I$1)^P7038))</f>
        <v/>
      </c>
      <c r="R7038">
        <f>IF(O7038="Atraso",$K$3-G7038,0)</f>
        <v/>
      </c>
      <c r="S7038">
        <f>IF(R7038&lt;=15,"Até 15",IF(R7038&lt;=30,"Entre 15 e 30",IF(R7038&lt;=60,"Entre 30 e 60",IF(R7038&lt;=90,"Entre 60 e 90",IF(R7038&lt;=120,"Entre 90 e 120",IF(R7038&lt;=150,"Entre 120 e 150",IF(R7038&lt;=180,"Entre 150 e 180","Superior a 180")))))))</f>
        <v/>
      </c>
    </row>
    <row r="7039">
      <c r="A7039" t="inlineStr">
        <is>
          <t>Q03L015</t>
        </is>
      </c>
      <c r="B7039" t="inlineStr">
        <is>
          <t>THAMYRIS NUNES SUGAHARA</t>
        </is>
      </c>
      <c r="C7039" t="n">
        <v>1</v>
      </c>
      <c r="D7039" t="inlineStr">
        <is>
          <t>IPCA</t>
        </is>
      </c>
      <c r="E7039" t="n">
        <v>0.009488792934583046</v>
      </c>
      <c r="F7039" t="inlineStr">
        <is>
          <t>MENSAL</t>
        </is>
      </c>
      <c r="G7039" t="n">
        <v>47812</v>
      </c>
      <c r="H7039" t="n">
        <v>47812</v>
      </c>
      <c r="I7039" t="n">
        <v>108</v>
      </c>
      <c r="J7039" t="inlineStr">
        <is>
          <t>CARTEIRA</t>
        </is>
      </c>
      <c r="K7039" t="inlineStr">
        <is>
          <t>CONTRATO</t>
        </is>
      </c>
      <c r="L7039" t="n">
        <v>889.1364360000001</v>
      </c>
      <c r="M7039" t="inlineStr">
        <is>
          <t>Terra Luz Residencial</t>
        </is>
      </c>
      <c r="N7039" s="142">
        <f>DATE(YEAR(G7039),MONTH(G7039),1)</f>
        <v/>
      </c>
      <c r="O7039" s="132">
        <f>IF(G7039&gt;$K$3,"Futuro","Atraso")</f>
        <v/>
      </c>
      <c r="P7039">
        <f>12*(YEAR(G7039)-YEAR($K$3))+(MONTH(G7039)-MONTH($K$3))</f>
        <v/>
      </c>
      <c r="Q7039" s="366">
        <f>IF(M7039="IBIRAPITANGA FASE 3",IF(O7039="Atraso",L7039,L7039/(1+$I$2)^P7039),IF(O7039="Atraso",L7039,L7039/(1+$I$1)^P7039))</f>
        <v/>
      </c>
      <c r="R7039">
        <f>IF(O7039="Atraso",$K$3-G7039,0)</f>
        <v/>
      </c>
      <c r="S7039">
        <f>IF(R7039&lt;=15,"Até 15",IF(R7039&lt;=30,"Entre 15 e 30",IF(R7039&lt;=60,"Entre 30 e 60",IF(R7039&lt;=90,"Entre 60 e 90",IF(R7039&lt;=120,"Entre 90 e 120",IF(R7039&lt;=150,"Entre 120 e 150",IF(R7039&lt;=180,"Entre 150 e 180","Superior a 180")))))))</f>
        <v/>
      </c>
    </row>
    <row r="7040">
      <c r="A7040" t="inlineStr">
        <is>
          <t>Q03L015</t>
        </is>
      </c>
      <c r="B7040" t="inlineStr">
        <is>
          <t>THAMYRIS NUNES SUGAHARA</t>
        </is>
      </c>
      <c r="C7040" t="n">
        <v>1</v>
      </c>
      <c r="D7040" t="inlineStr">
        <is>
          <t>IPCA</t>
        </is>
      </c>
      <c r="E7040" t="n">
        <v>0.009488792934583046</v>
      </c>
      <c r="F7040" t="inlineStr">
        <is>
          <t>MENSAL</t>
        </is>
      </c>
      <c r="G7040" t="n">
        <v>47842</v>
      </c>
      <c r="H7040" t="n">
        <v>47842</v>
      </c>
      <c r="I7040" t="n">
        <v>109</v>
      </c>
      <c r="J7040" t="inlineStr">
        <is>
          <t>CARTEIRA</t>
        </is>
      </c>
      <c r="K7040" t="inlineStr">
        <is>
          <t>CONTRATO</t>
        </is>
      </c>
      <c r="L7040" t="n">
        <v>889.1364360000001</v>
      </c>
      <c r="M7040" t="inlineStr">
        <is>
          <t>Terra Luz Residencial</t>
        </is>
      </c>
      <c r="N7040" s="142">
        <f>DATE(YEAR(G7040),MONTH(G7040),1)</f>
        <v/>
      </c>
      <c r="O7040" s="132">
        <f>IF(G7040&gt;$K$3,"Futuro","Atraso")</f>
        <v/>
      </c>
      <c r="P7040">
        <f>12*(YEAR(G7040)-YEAR($K$3))+(MONTH(G7040)-MONTH($K$3))</f>
        <v/>
      </c>
      <c r="Q7040" s="366">
        <f>IF(M7040="IBIRAPITANGA FASE 3",IF(O7040="Atraso",L7040,L7040/(1+$I$2)^P7040),IF(O7040="Atraso",L7040,L7040/(1+$I$1)^P7040))</f>
        <v/>
      </c>
      <c r="R7040">
        <f>IF(O7040="Atraso",$K$3-G7040,0)</f>
        <v/>
      </c>
      <c r="S7040">
        <f>IF(R7040&lt;=15,"Até 15",IF(R7040&lt;=30,"Entre 15 e 30",IF(R7040&lt;=60,"Entre 30 e 60",IF(R7040&lt;=90,"Entre 60 e 90",IF(R7040&lt;=120,"Entre 90 e 120",IF(R7040&lt;=150,"Entre 120 e 150",IF(R7040&lt;=180,"Entre 150 e 180","Superior a 180")))))))</f>
        <v/>
      </c>
    </row>
    <row r="7041">
      <c r="A7041" t="inlineStr">
        <is>
          <t>Q03L015</t>
        </is>
      </c>
      <c r="B7041" t="inlineStr">
        <is>
          <t>THAMYRIS NUNES SUGAHARA</t>
        </is>
      </c>
      <c r="C7041" t="n">
        <v>1</v>
      </c>
      <c r="D7041" t="inlineStr">
        <is>
          <t>IPCA</t>
        </is>
      </c>
      <c r="E7041" t="n">
        <v>0.009488792934583046</v>
      </c>
      <c r="F7041" t="inlineStr">
        <is>
          <t>MENSAL</t>
        </is>
      </c>
      <c r="G7041" t="n">
        <v>47873</v>
      </c>
      <c r="H7041" t="n">
        <v>47873</v>
      </c>
      <c r="I7041" t="n">
        <v>110</v>
      </c>
      <c r="J7041" t="inlineStr">
        <is>
          <t>CARTEIRA</t>
        </is>
      </c>
      <c r="K7041" t="inlineStr">
        <is>
          <t>CONTRATO</t>
        </is>
      </c>
      <c r="L7041" t="n">
        <v>889.1364360000001</v>
      </c>
      <c r="M7041" t="inlineStr">
        <is>
          <t>Terra Luz Residencial</t>
        </is>
      </c>
      <c r="N7041" s="142">
        <f>DATE(YEAR(G7041),MONTH(G7041),1)</f>
        <v/>
      </c>
      <c r="O7041" s="132">
        <f>IF(G7041&gt;$K$3,"Futuro","Atraso")</f>
        <v/>
      </c>
      <c r="P7041">
        <f>12*(YEAR(G7041)-YEAR($K$3))+(MONTH(G7041)-MONTH($K$3))</f>
        <v/>
      </c>
      <c r="Q7041" s="366">
        <f>IF(M7041="IBIRAPITANGA FASE 3",IF(O7041="Atraso",L7041,L7041/(1+$I$2)^P7041),IF(O7041="Atraso",L7041,L7041/(1+$I$1)^P7041))</f>
        <v/>
      </c>
      <c r="R7041">
        <f>IF(O7041="Atraso",$K$3-G7041,0)</f>
        <v/>
      </c>
      <c r="S7041">
        <f>IF(R7041&lt;=15,"Até 15",IF(R7041&lt;=30,"Entre 15 e 30",IF(R7041&lt;=60,"Entre 30 e 60",IF(R7041&lt;=90,"Entre 60 e 90",IF(R7041&lt;=120,"Entre 90 e 120",IF(R7041&lt;=150,"Entre 120 e 150",IF(R7041&lt;=180,"Entre 150 e 180","Superior a 180")))))))</f>
        <v/>
      </c>
    </row>
    <row r="7042">
      <c r="A7042" t="inlineStr">
        <is>
          <t>Q03L015</t>
        </is>
      </c>
      <c r="B7042" t="inlineStr">
        <is>
          <t>THAMYRIS NUNES SUGAHARA</t>
        </is>
      </c>
      <c r="C7042" t="n">
        <v>1</v>
      </c>
      <c r="D7042" t="inlineStr">
        <is>
          <t>IPCA</t>
        </is>
      </c>
      <c r="E7042" t="n">
        <v>0.009488792934583046</v>
      </c>
      <c r="F7042" t="inlineStr">
        <is>
          <t>MENSAL</t>
        </is>
      </c>
      <c r="G7042" t="n">
        <v>47904</v>
      </c>
      <c r="H7042" t="n">
        <v>47904</v>
      </c>
      <c r="I7042" t="n">
        <v>111</v>
      </c>
      <c r="J7042" t="inlineStr">
        <is>
          <t>CARTEIRA</t>
        </is>
      </c>
      <c r="K7042" t="inlineStr">
        <is>
          <t>CONTRATO</t>
        </is>
      </c>
      <c r="L7042" t="n">
        <v>889.1364360000001</v>
      </c>
      <c r="M7042" t="inlineStr">
        <is>
          <t>Terra Luz Residencial</t>
        </is>
      </c>
      <c r="N7042" s="142">
        <f>DATE(YEAR(G7042),MONTH(G7042),1)</f>
        <v/>
      </c>
      <c r="O7042" s="132">
        <f>IF(G7042&gt;$K$3,"Futuro","Atraso")</f>
        <v/>
      </c>
      <c r="P7042">
        <f>12*(YEAR(G7042)-YEAR($K$3))+(MONTH(G7042)-MONTH($K$3))</f>
        <v/>
      </c>
      <c r="Q7042" s="366">
        <f>IF(M7042="IBIRAPITANGA FASE 3",IF(O7042="Atraso",L7042,L7042/(1+$I$2)^P7042),IF(O7042="Atraso",L7042,L7042/(1+$I$1)^P7042))</f>
        <v/>
      </c>
      <c r="R7042">
        <f>IF(O7042="Atraso",$K$3-G7042,0)</f>
        <v/>
      </c>
      <c r="S7042">
        <f>IF(R7042&lt;=15,"Até 15",IF(R7042&lt;=30,"Entre 15 e 30",IF(R7042&lt;=60,"Entre 30 e 60",IF(R7042&lt;=90,"Entre 60 e 90",IF(R7042&lt;=120,"Entre 90 e 120",IF(R7042&lt;=150,"Entre 120 e 150",IF(R7042&lt;=180,"Entre 150 e 180","Superior a 180")))))))</f>
        <v/>
      </c>
    </row>
    <row r="7043">
      <c r="A7043" t="inlineStr">
        <is>
          <t>Q03L015</t>
        </is>
      </c>
      <c r="B7043" t="inlineStr">
        <is>
          <t>THAMYRIS NUNES SUGAHARA</t>
        </is>
      </c>
      <c r="C7043" t="n">
        <v>1</v>
      </c>
      <c r="D7043" t="inlineStr">
        <is>
          <t>IPCA</t>
        </is>
      </c>
      <c r="E7043" t="n">
        <v>0.009488792934583046</v>
      </c>
      <c r="F7043" t="inlineStr">
        <is>
          <t>MENSAL</t>
        </is>
      </c>
      <c r="G7043" t="n">
        <v>47932</v>
      </c>
      <c r="H7043" t="n">
        <v>47932</v>
      </c>
      <c r="I7043" t="n">
        <v>112</v>
      </c>
      <c r="J7043" t="inlineStr">
        <is>
          <t>CARTEIRA</t>
        </is>
      </c>
      <c r="K7043" t="inlineStr">
        <is>
          <t>CONTRATO</t>
        </is>
      </c>
      <c r="L7043" t="n">
        <v>889.1364360000001</v>
      </c>
      <c r="M7043" t="inlineStr">
        <is>
          <t>Terra Luz Residencial</t>
        </is>
      </c>
      <c r="N7043" s="142">
        <f>DATE(YEAR(G7043),MONTH(G7043),1)</f>
        <v/>
      </c>
      <c r="O7043" s="132">
        <f>IF(G7043&gt;$K$3,"Futuro","Atraso")</f>
        <v/>
      </c>
      <c r="P7043">
        <f>12*(YEAR(G7043)-YEAR($K$3))+(MONTH(G7043)-MONTH($K$3))</f>
        <v/>
      </c>
      <c r="Q7043" s="366">
        <f>IF(M7043="IBIRAPITANGA FASE 3",IF(O7043="Atraso",L7043,L7043/(1+$I$2)^P7043),IF(O7043="Atraso",L7043,L7043/(1+$I$1)^P7043))</f>
        <v/>
      </c>
      <c r="R7043">
        <f>IF(O7043="Atraso",$K$3-G7043,0)</f>
        <v/>
      </c>
      <c r="S7043">
        <f>IF(R7043&lt;=15,"Até 15",IF(R7043&lt;=30,"Entre 15 e 30",IF(R7043&lt;=60,"Entre 30 e 60",IF(R7043&lt;=90,"Entre 60 e 90",IF(R7043&lt;=120,"Entre 90 e 120",IF(R7043&lt;=150,"Entre 120 e 150",IF(R7043&lt;=180,"Entre 150 e 180","Superior a 180")))))))</f>
        <v/>
      </c>
    </row>
    <row r="7044">
      <c r="A7044" t="inlineStr">
        <is>
          <t>Q03L015</t>
        </is>
      </c>
      <c r="B7044" t="inlineStr">
        <is>
          <t>THAMYRIS NUNES SUGAHARA</t>
        </is>
      </c>
      <c r="C7044" t="n">
        <v>1</v>
      </c>
      <c r="D7044" t="inlineStr">
        <is>
          <t>IPCA</t>
        </is>
      </c>
      <c r="E7044" t="n">
        <v>0.009488792934583046</v>
      </c>
      <c r="F7044" t="inlineStr">
        <is>
          <t>MENSAL</t>
        </is>
      </c>
      <c r="G7044" t="n">
        <v>47963</v>
      </c>
      <c r="H7044" t="n">
        <v>47963</v>
      </c>
      <c r="I7044" t="n">
        <v>113</v>
      </c>
      <c r="J7044" t="inlineStr">
        <is>
          <t>CARTEIRA</t>
        </is>
      </c>
      <c r="K7044" t="inlineStr">
        <is>
          <t>CONTRATO</t>
        </is>
      </c>
      <c r="L7044" t="n">
        <v>889.1364360000001</v>
      </c>
      <c r="M7044" t="inlineStr">
        <is>
          <t>Terra Luz Residencial</t>
        </is>
      </c>
      <c r="N7044" s="142">
        <f>DATE(YEAR(G7044),MONTH(G7044),1)</f>
        <v/>
      </c>
      <c r="O7044" s="132">
        <f>IF(G7044&gt;$K$3,"Futuro","Atraso")</f>
        <v/>
      </c>
      <c r="P7044">
        <f>12*(YEAR(G7044)-YEAR($K$3))+(MONTH(G7044)-MONTH($K$3))</f>
        <v/>
      </c>
      <c r="Q7044" s="366">
        <f>IF(M7044="IBIRAPITANGA FASE 3",IF(O7044="Atraso",L7044,L7044/(1+$I$2)^P7044),IF(O7044="Atraso",L7044,L7044/(1+$I$1)^P7044))</f>
        <v/>
      </c>
      <c r="R7044">
        <f>IF(O7044="Atraso",$K$3-G7044,0)</f>
        <v/>
      </c>
      <c r="S7044">
        <f>IF(R7044&lt;=15,"Até 15",IF(R7044&lt;=30,"Entre 15 e 30",IF(R7044&lt;=60,"Entre 30 e 60",IF(R7044&lt;=90,"Entre 60 e 90",IF(R7044&lt;=120,"Entre 90 e 120",IF(R7044&lt;=150,"Entre 120 e 150",IF(R7044&lt;=180,"Entre 150 e 180","Superior a 180")))))))</f>
        <v/>
      </c>
    </row>
    <row r="7045">
      <c r="A7045" t="inlineStr">
        <is>
          <t>Q03L015</t>
        </is>
      </c>
      <c r="B7045" t="inlineStr">
        <is>
          <t>THAMYRIS NUNES SUGAHARA</t>
        </is>
      </c>
      <c r="C7045" t="n">
        <v>1</v>
      </c>
      <c r="D7045" t="inlineStr">
        <is>
          <t>IPCA</t>
        </is>
      </c>
      <c r="E7045" t="n">
        <v>0.009488792934583046</v>
      </c>
      <c r="F7045" t="inlineStr">
        <is>
          <t>MENSAL</t>
        </is>
      </c>
      <c r="G7045" t="n">
        <v>47993</v>
      </c>
      <c r="H7045" t="n">
        <v>47993</v>
      </c>
      <c r="I7045" t="n">
        <v>114</v>
      </c>
      <c r="J7045" t="inlineStr">
        <is>
          <t>CARTEIRA</t>
        </is>
      </c>
      <c r="K7045" t="inlineStr">
        <is>
          <t>CONTRATO</t>
        </is>
      </c>
      <c r="L7045" t="n">
        <v>889.1364360000001</v>
      </c>
      <c r="M7045" t="inlineStr">
        <is>
          <t>Terra Luz Residencial</t>
        </is>
      </c>
      <c r="N7045" s="142">
        <f>DATE(YEAR(G7045),MONTH(G7045),1)</f>
        <v/>
      </c>
      <c r="O7045" s="132">
        <f>IF(G7045&gt;$K$3,"Futuro","Atraso")</f>
        <v/>
      </c>
      <c r="P7045">
        <f>12*(YEAR(G7045)-YEAR($K$3))+(MONTH(G7045)-MONTH($K$3))</f>
        <v/>
      </c>
      <c r="Q7045" s="366">
        <f>IF(M7045="IBIRAPITANGA FASE 3",IF(O7045="Atraso",L7045,L7045/(1+$I$2)^P7045),IF(O7045="Atraso",L7045,L7045/(1+$I$1)^P7045))</f>
        <v/>
      </c>
      <c r="R7045">
        <f>IF(O7045="Atraso",$K$3-G7045,0)</f>
        <v/>
      </c>
      <c r="S7045">
        <f>IF(R7045&lt;=15,"Até 15",IF(R7045&lt;=30,"Entre 15 e 30",IF(R7045&lt;=60,"Entre 30 e 60",IF(R7045&lt;=90,"Entre 60 e 90",IF(R7045&lt;=120,"Entre 90 e 120",IF(R7045&lt;=150,"Entre 120 e 150",IF(R7045&lt;=180,"Entre 150 e 180","Superior a 180")))))))</f>
        <v/>
      </c>
    </row>
    <row r="7046">
      <c r="A7046" t="inlineStr">
        <is>
          <t>Q03L015</t>
        </is>
      </c>
      <c r="B7046" t="inlineStr">
        <is>
          <t>THAMYRIS NUNES SUGAHARA</t>
        </is>
      </c>
      <c r="C7046" t="n">
        <v>1</v>
      </c>
      <c r="D7046" t="inlineStr">
        <is>
          <t>IPCA</t>
        </is>
      </c>
      <c r="E7046" t="n">
        <v>0.009488792934583046</v>
      </c>
      <c r="F7046" t="inlineStr">
        <is>
          <t>MENSAL</t>
        </is>
      </c>
      <c r="G7046" t="n">
        <v>48024</v>
      </c>
      <c r="H7046" t="n">
        <v>48024</v>
      </c>
      <c r="I7046" t="n">
        <v>115</v>
      </c>
      <c r="J7046" t="inlineStr">
        <is>
          <t>CARTEIRA</t>
        </is>
      </c>
      <c r="K7046" t="inlineStr">
        <is>
          <t>CONTRATO</t>
        </is>
      </c>
      <c r="L7046" t="n">
        <v>889.1364360000001</v>
      </c>
      <c r="M7046" t="inlineStr">
        <is>
          <t>Terra Luz Residencial</t>
        </is>
      </c>
      <c r="N7046" s="142">
        <f>DATE(YEAR(G7046),MONTH(G7046),1)</f>
        <v/>
      </c>
      <c r="O7046" s="132">
        <f>IF(G7046&gt;$K$3,"Futuro","Atraso")</f>
        <v/>
      </c>
      <c r="P7046">
        <f>12*(YEAR(G7046)-YEAR($K$3))+(MONTH(G7046)-MONTH($K$3))</f>
        <v/>
      </c>
      <c r="Q7046" s="366">
        <f>IF(M7046="IBIRAPITANGA FASE 3",IF(O7046="Atraso",L7046,L7046/(1+$I$2)^P7046),IF(O7046="Atraso",L7046,L7046/(1+$I$1)^P7046))</f>
        <v/>
      </c>
      <c r="R7046">
        <f>IF(O7046="Atraso",$K$3-G7046,0)</f>
        <v/>
      </c>
      <c r="S7046">
        <f>IF(R7046&lt;=15,"Até 15",IF(R7046&lt;=30,"Entre 15 e 30",IF(R7046&lt;=60,"Entre 30 e 60",IF(R7046&lt;=90,"Entre 60 e 90",IF(R7046&lt;=120,"Entre 90 e 120",IF(R7046&lt;=150,"Entre 120 e 150",IF(R7046&lt;=180,"Entre 150 e 180","Superior a 180")))))))</f>
        <v/>
      </c>
    </row>
    <row r="7047">
      <c r="A7047" t="inlineStr">
        <is>
          <t>Q03L015</t>
        </is>
      </c>
      <c r="B7047" t="inlineStr">
        <is>
          <t>THAMYRIS NUNES SUGAHARA</t>
        </is>
      </c>
      <c r="C7047" t="n">
        <v>1</v>
      </c>
      <c r="D7047" t="inlineStr">
        <is>
          <t>IPCA</t>
        </is>
      </c>
      <c r="E7047" t="n">
        <v>0.009488792934583046</v>
      </c>
      <c r="F7047" t="inlineStr">
        <is>
          <t>MENSAL</t>
        </is>
      </c>
      <c r="G7047" t="n">
        <v>48054</v>
      </c>
      <c r="H7047" t="n">
        <v>48054</v>
      </c>
      <c r="I7047" t="n">
        <v>116</v>
      </c>
      <c r="J7047" t="inlineStr">
        <is>
          <t>CARTEIRA</t>
        </is>
      </c>
      <c r="K7047" t="inlineStr">
        <is>
          <t>CONTRATO</t>
        </is>
      </c>
      <c r="L7047" t="n">
        <v>889.1364360000001</v>
      </c>
      <c r="M7047" t="inlineStr">
        <is>
          <t>Terra Luz Residencial</t>
        </is>
      </c>
      <c r="N7047" s="142">
        <f>DATE(YEAR(G7047),MONTH(G7047),1)</f>
        <v/>
      </c>
      <c r="O7047" s="132">
        <f>IF(G7047&gt;$K$3,"Futuro","Atraso")</f>
        <v/>
      </c>
      <c r="P7047">
        <f>12*(YEAR(G7047)-YEAR($K$3))+(MONTH(G7047)-MONTH($K$3))</f>
        <v/>
      </c>
      <c r="Q7047" s="366">
        <f>IF(M7047="IBIRAPITANGA FASE 3",IF(O7047="Atraso",L7047,L7047/(1+$I$2)^P7047),IF(O7047="Atraso",L7047,L7047/(1+$I$1)^P7047))</f>
        <v/>
      </c>
      <c r="R7047">
        <f>IF(O7047="Atraso",$K$3-G7047,0)</f>
        <v/>
      </c>
      <c r="S7047">
        <f>IF(R7047&lt;=15,"Até 15",IF(R7047&lt;=30,"Entre 15 e 30",IF(R7047&lt;=60,"Entre 30 e 60",IF(R7047&lt;=90,"Entre 60 e 90",IF(R7047&lt;=120,"Entre 90 e 120",IF(R7047&lt;=150,"Entre 120 e 150",IF(R7047&lt;=180,"Entre 150 e 180","Superior a 180")))))))</f>
        <v/>
      </c>
    </row>
    <row r="7048">
      <c r="A7048" t="inlineStr">
        <is>
          <t>Q03L015</t>
        </is>
      </c>
      <c r="B7048" t="inlineStr">
        <is>
          <t>THAMYRIS NUNES SUGAHARA</t>
        </is>
      </c>
      <c r="C7048" t="n">
        <v>1</v>
      </c>
      <c r="D7048" t="inlineStr">
        <is>
          <t>IPCA</t>
        </is>
      </c>
      <c r="E7048" t="n">
        <v>0.009488792934583046</v>
      </c>
      <c r="F7048" t="inlineStr">
        <is>
          <t>MENSAL</t>
        </is>
      </c>
      <c r="G7048" t="n">
        <v>48085</v>
      </c>
      <c r="H7048" t="n">
        <v>48085</v>
      </c>
      <c r="I7048" t="n">
        <v>117</v>
      </c>
      <c r="J7048" t="inlineStr">
        <is>
          <t>CARTEIRA</t>
        </is>
      </c>
      <c r="K7048" t="inlineStr">
        <is>
          <t>CONTRATO</t>
        </is>
      </c>
      <c r="L7048" t="n">
        <v>889.1364360000001</v>
      </c>
      <c r="M7048" t="inlineStr">
        <is>
          <t>Terra Luz Residencial</t>
        </is>
      </c>
      <c r="N7048" s="142">
        <f>DATE(YEAR(G7048),MONTH(G7048),1)</f>
        <v/>
      </c>
      <c r="O7048" s="132">
        <f>IF(G7048&gt;$K$3,"Futuro","Atraso")</f>
        <v/>
      </c>
      <c r="P7048">
        <f>12*(YEAR(G7048)-YEAR($K$3))+(MONTH(G7048)-MONTH($K$3))</f>
        <v/>
      </c>
      <c r="Q7048" s="366">
        <f>IF(M7048="IBIRAPITANGA FASE 3",IF(O7048="Atraso",L7048,L7048/(1+$I$2)^P7048),IF(O7048="Atraso",L7048,L7048/(1+$I$1)^P7048))</f>
        <v/>
      </c>
      <c r="R7048">
        <f>IF(O7048="Atraso",$K$3-G7048,0)</f>
        <v/>
      </c>
      <c r="S7048">
        <f>IF(R7048&lt;=15,"Até 15",IF(R7048&lt;=30,"Entre 15 e 30",IF(R7048&lt;=60,"Entre 30 e 60",IF(R7048&lt;=90,"Entre 60 e 90",IF(R7048&lt;=120,"Entre 90 e 120",IF(R7048&lt;=150,"Entre 120 e 150",IF(R7048&lt;=180,"Entre 150 e 180","Superior a 180")))))))</f>
        <v/>
      </c>
    </row>
    <row r="7049">
      <c r="A7049" t="inlineStr">
        <is>
          <t>Q03L015</t>
        </is>
      </c>
      <c r="B7049" t="inlineStr">
        <is>
          <t>THAMYRIS NUNES SUGAHARA</t>
        </is>
      </c>
      <c r="C7049" t="n">
        <v>1</v>
      </c>
      <c r="D7049" t="inlineStr">
        <is>
          <t>IPCA</t>
        </is>
      </c>
      <c r="E7049" t="n">
        <v>0.009488792934583046</v>
      </c>
      <c r="F7049" t="inlineStr">
        <is>
          <t>MENSAL</t>
        </is>
      </c>
      <c r="G7049" t="n">
        <v>48116</v>
      </c>
      <c r="H7049" t="n">
        <v>48116</v>
      </c>
      <c r="I7049" t="n">
        <v>118</v>
      </c>
      <c r="J7049" t="inlineStr">
        <is>
          <t>CARTEIRA</t>
        </is>
      </c>
      <c r="K7049" t="inlineStr">
        <is>
          <t>CONTRATO</t>
        </is>
      </c>
      <c r="L7049" t="n">
        <v>889.1364360000001</v>
      </c>
      <c r="M7049" t="inlineStr">
        <is>
          <t>Terra Luz Residencial</t>
        </is>
      </c>
      <c r="N7049" s="142">
        <f>DATE(YEAR(G7049),MONTH(G7049),1)</f>
        <v/>
      </c>
      <c r="O7049" s="132">
        <f>IF(G7049&gt;$K$3,"Futuro","Atraso")</f>
        <v/>
      </c>
      <c r="P7049">
        <f>12*(YEAR(G7049)-YEAR($K$3))+(MONTH(G7049)-MONTH($K$3))</f>
        <v/>
      </c>
      <c r="Q7049" s="366">
        <f>IF(M7049="IBIRAPITANGA FASE 3",IF(O7049="Atraso",L7049,L7049/(1+$I$2)^P7049),IF(O7049="Atraso",L7049,L7049/(1+$I$1)^P7049))</f>
        <v/>
      </c>
      <c r="R7049">
        <f>IF(O7049="Atraso",$K$3-G7049,0)</f>
        <v/>
      </c>
      <c r="S7049">
        <f>IF(R7049&lt;=15,"Até 15",IF(R7049&lt;=30,"Entre 15 e 30",IF(R7049&lt;=60,"Entre 30 e 60",IF(R7049&lt;=90,"Entre 60 e 90",IF(R7049&lt;=120,"Entre 90 e 120",IF(R7049&lt;=150,"Entre 120 e 150",IF(R7049&lt;=180,"Entre 150 e 180","Superior a 180")))))))</f>
        <v/>
      </c>
    </row>
    <row r="7050">
      <c r="A7050" t="inlineStr">
        <is>
          <t>Q03L015</t>
        </is>
      </c>
      <c r="B7050" t="inlineStr">
        <is>
          <t>THAMYRIS NUNES SUGAHARA</t>
        </is>
      </c>
      <c r="C7050" t="n">
        <v>1</v>
      </c>
      <c r="D7050" t="inlineStr">
        <is>
          <t>IPCA</t>
        </is>
      </c>
      <c r="E7050" t="n">
        <v>0.009488792934583046</v>
      </c>
      <c r="F7050" t="inlineStr">
        <is>
          <t>MENSAL</t>
        </is>
      </c>
      <c r="G7050" t="n">
        <v>48146</v>
      </c>
      <c r="H7050" t="n">
        <v>48146</v>
      </c>
      <c r="I7050" t="n">
        <v>119</v>
      </c>
      <c r="J7050" t="inlineStr">
        <is>
          <t>CARTEIRA</t>
        </is>
      </c>
      <c r="K7050" t="inlineStr">
        <is>
          <t>CONTRATO</t>
        </is>
      </c>
      <c r="L7050" t="n">
        <v>889.1364360000001</v>
      </c>
      <c r="M7050" t="inlineStr">
        <is>
          <t>Terra Luz Residencial</t>
        </is>
      </c>
      <c r="N7050" s="142">
        <f>DATE(YEAR(G7050),MONTH(G7050),1)</f>
        <v/>
      </c>
      <c r="O7050" s="132">
        <f>IF(G7050&gt;$K$3,"Futuro","Atraso")</f>
        <v/>
      </c>
      <c r="P7050">
        <f>12*(YEAR(G7050)-YEAR($K$3))+(MONTH(G7050)-MONTH($K$3))</f>
        <v/>
      </c>
      <c r="Q7050" s="366">
        <f>IF(M7050="IBIRAPITANGA FASE 3",IF(O7050="Atraso",L7050,L7050/(1+$I$2)^P7050),IF(O7050="Atraso",L7050,L7050/(1+$I$1)^P7050))</f>
        <v/>
      </c>
      <c r="R7050">
        <f>IF(O7050="Atraso",$K$3-G7050,0)</f>
        <v/>
      </c>
      <c r="S7050">
        <f>IF(R7050&lt;=15,"Até 15",IF(R7050&lt;=30,"Entre 15 e 30",IF(R7050&lt;=60,"Entre 30 e 60",IF(R7050&lt;=90,"Entre 60 e 90",IF(R7050&lt;=120,"Entre 90 e 120",IF(R7050&lt;=150,"Entre 120 e 150",IF(R7050&lt;=180,"Entre 150 e 180","Superior a 180")))))))</f>
        <v/>
      </c>
    </row>
    <row r="7051">
      <c r="A7051" t="inlineStr">
        <is>
          <t>Q03L015</t>
        </is>
      </c>
      <c r="B7051" t="inlineStr">
        <is>
          <t>THAMYRIS NUNES SUGAHARA</t>
        </is>
      </c>
      <c r="C7051" t="n">
        <v>1</v>
      </c>
      <c r="D7051" t="inlineStr">
        <is>
          <t>IPCA</t>
        </is>
      </c>
      <c r="E7051" t="n">
        <v>0.009488792934583046</v>
      </c>
      <c r="F7051" t="inlineStr">
        <is>
          <t>MENSAL</t>
        </is>
      </c>
      <c r="G7051" t="n">
        <v>48177</v>
      </c>
      <c r="H7051" t="n">
        <v>48177</v>
      </c>
      <c r="I7051" t="n">
        <v>120</v>
      </c>
      <c r="J7051" t="inlineStr">
        <is>
          <t>CARTEIRA</t>
        </is>
      </c>
      <c r="K7051" t="inlineStr">
        <is>
          <t>CONTRATO</t>
        </is>
      </c>
      <c r="L7051" t="n">
        <v>889.1364360000001</v>
      </c>
      <c r="M7051" t="inlineStr">
        <is>
          <t>Terra Luz Residencial</t>
        </is>
      </c>
      <c r="N7051" s="142">
        <f>DATE(YEAR(G7051),MONTH(G7051),1)</f>
        <v/>
      </c>
      <c r="O7051" s="132">
        <f>IF(G7051&gt;$K$3,"Futuro","Atraso")</f>
        <v/>
      </c>
      <c r="P7051">
        <f>12*(YEAR(G7051)-YEAR($K$3))+(MONTH(G7051)-MONTH($K$3))</f>
        <v/>
      </c>
      <c r="Q7051" s="366">
        <f>IF(M7051="IBIRAPITANGA FASE 3",IF(O7051="Atraso",L7051,L7051/(1+$I$2)^P7051),IF(O7051="Atraso",L7051,L7051/(1+$I$1)^P7051))</f>
        <v/>
      </c>
      <c r="R7051">
        <f>IF(O7051="Atraso",$K$3-G7051,0)</f>
        <v/>
      </c>
      <c r="S7051">
        <f>IF(R7051&lt;=15,"Até 15",IF(R7051&lt;=30,"Entre 15 e 30",IF(R7051&lt;=60,"Entre 30 e 60",IF(R7051&lt;=90,"Entre 60 e 90",IF(R7051&lt;=120,"Entre 90 e 120",IF(R7051&lt;=150,"Entre 120 e 150",IF(R7051&lt;=180,"Entre 150 e 180","Superior a 180")))))))</f>
        <v/>
      </c>
    </row>
    <row r="7052">
      <c r="A7052" t="inlineStr">
        <is>
          <t>Q03L015</t>
        </is>
      </c>
      <c r="B7052" t="inlineStr">
        <is>
          <t>THAMYRIS NUNES SUGAHARA</t>
        </is>
      </c>
      <c r="C7052" t="n">
        <v>1</v>
      </c>
      <c r="D7052" t="inlineStr">
        <is>
          <t>IPCA</t>
        </is>
      </c>
      <c r="E7052" t="n">
        <v>0.009488792934583046</v>
      </c>
      <c r="F7052" t="inlineStr">
        <is>
          <t>MENSAL</t>
        </is>
      </c>
      <c r="G7052" t="n">
        <v>48207</v>
      </c>
      <c r="H7052" t="n">
        <v>48207</v>
      </c>
      <c r="I7052" t="n">
        <v>121</v>
      </c>
      <c r="J7052" t="inlineStr">
        <is>
          <t>CARTEIRA</t>
        </is>
      </c>
      <c r="K7052" t="inlineStr">
        <is>
          <t>CONTRATO</t>
        </is>
      </c>
      <c r="L7052" t="n">
        <v>889.1364360000001</v>
      </c>
      <c r="M7052" t="inlineStr">
        <is>
          <t>Terra Luz Residencial</t>
        </is>
      </c>
      <c r="N7052" s="142">
        <f>DATE(YEAR(G7052),MONTH(G7052),1)</f>
        <v/>
      </c>
      <c r="O7052" s="132">
        <f>IF(G7052&gt;$K$3,"Futuro","Atraso")</f>
        <v/>
      </c>
      <c r="P7052">
        <f>12*(YEAR(G7052)-YEAR($K$3))+(MONTH(G7052)-MONTH($K$3))</f>
        <v/>
      </c>
      <c r="Q7052" s="366">
        <f>IF(M7052="IBIRAPITANGA FASE 3",IF(O7052="Atraso",L7052,L7052/(1+$I$2)^P7052),IF(O7052="Atraso",L7052,L7052/(1+$I$1)^P7052))</f>
        <v/>
      </c>
      <c r="R7052">
        <f>IF(O7052="Atraso",$K$3-G7052,0)</f>
        <v/>
      </c>
      <c r="S7052">
        <f>IF(R7052&lt;=15,"Até 15",IF(R7052&lt;=30,"Entre 15 e 30",IF(R7052&lt;=60,"Entre 30 e 60",IF(R7052&lt;=90,"Entre 60 e 90",IF(R7052&lt;=120,"Entre 90 e 120",IF(R7052&lt;=150,"Entre 120 e 150",IF(R7052&lt;=180,"Entre 150 e 180","Superior a 180")))))))</f>
        <v/>
      </c>
    </row>
    <row r="7053">
      <c r="A7053" t="inlineStr">
        <is>
          <t>Q03L015</t>
        </is>
      </c>
      <c r="B7053" t="inlineStr">
        <is>
          <t>THAMYRIS NUNES SUGAHARA</t>
        </is>
      </c>
      <c r="C7053" t="n">
        <v>1</v>
      </c>
      <c r="D7053" t="inlineStr">
        <is>
          <t>IPCA</t>
        </is>
      </c>
      <c r="E7053" t="n">
        <v>0.009488792934583046</v>
      </c>
      <c r="F7053" t="inlineStr">
        <is>
          <t>MENSAL</t>
        </is>
      </c>
      <c r="G7053" t="n">
        <v>48238</v>
      </c>
      <c r="H7053" t="n">
        <v>48238</v>
      </c>
      <c r="I7053" t="n">
        <v>122</v>
      </c>
      <c r="J7053" t="inlineStr">
        <is>
          <t>CARTEIRA</t>
        </is>
      </c>
      <c r="K7053" t="inlineStr">
        <is>
          <t>CONTRATO</t>
        </is>
      </c>
      <c r="L7053" t="n">
        <v>889.1364360000001</v>
      </c>
      <c r="M7053" t="inlineStr">
        <is>
          <t>Terra Luz Residencial</t>
        </is>
      </c>
      <c r="N7053" s="142">
        <f>DATE(YEAR(G7053),MONTH(G7053),1)</f>
        <v/>
      </c>
      <c r="O7053" s="132">
        <f>IF(G7053&gt;$K$3,"Futuro","Atraso")</f>
        <v/>
      </c>
      <c r="P7053">
        <f>12*(YEAR(G7053)-YEAR($K$3))+(MONTH(G7053)-MONTH($K$3))</f>
        <v/>
      </c>
      <c r="Q7053" s="366">
        <f>IF(M7053="IBIRAPITANGA FASE 3",IF(O7053="Atraso",L7053,L7053/(1+$I$2)^P7053),IF(O7053="Atraso",L7053,L7053/(1+$I$1)^P7053))</f>
        <v/>
      </c>
      <c r="R7053">
        <f>IF(O7053="Atraso",$K$3-G7053,0)</f>
        <v/>
      </c>
      <c r="S7053">
        <f>IF(R7053&lt;=15,"Até 15",IF(R7053&lt;=30,"Entre 15 e 30",IF(R7053&lt;=60,"Entre 30 e 60",IF(R7053&lt;=90,"Entre 60 e 90",IF(R7053&lt;=120,"Entre 90 e 120",IF(R7053&lt;=150,"Entre 120 e 150",IF(R7053&lt;=180,"Entre 150 e 180","Superior a 180")))))))</f>
        <v/>
      </c>
    </row>
    <row r="7054">
      <c r="A7054" t="inlineStr">
        <is>
          <t>Q03L015</t>
        </is>
      </c>
      <c r="B7054" t="inlineStr">
        <is>
          <t>THAMYRIS NUNES SUGAHARA</t>
        </is>
      </c>
      <c r="C7054" t="n">
        <v>1</v>
      </c>
      <c r="D7054" t="inlineStr">
        <is>
          <t>IPCA</t>
        </is>
      </c>
      <c r="E7054" t="n">
        <v>0.009488792934583046</v>
      </c>
      <c r="F7054" t="inlineStr">
        <is>
          <t>MENSAL</t>
        </is>
      </c>
      <c r="G7054" t="n">
        <v>48269</v>
      </c>
      <c r="H7054" t="n">
        <v>48269</v>
      </c>
      <c r="I7054" t="n">
        <v>123</v>
      </c>
      <c r="J7054" t="inlineStr">
        <is>
          <t>CARTEIRA</t>
        </is>
      </c>
      <c r="K7054" t="inlineStr">
        <is>
          <t>CONTRATO</t>
        </is>
      </c>
      <c r="L7054" t="n">
        <v>889.1364360000001</v>
      </c>
      <c r="M7054" t="inlineStr">
        <is>
          <t>Terra Luz Residencial</t>
        </is>
      </c>
      <c r="N7054" s="142">
        <f>DATE(YEAR(G7054),MONTH(G7054),1)</f>
        <v/>
      </c>
      <c r="O7054" s="132">
        <f>IF(G7054&gt;$K$3,"Futuro","Atraso")</f>
        <v/>
      </c>
      <c r="P7054">
        <f>12*(YEAR(G7054)-YEAR($K$3))+(MONTH(G7054)-MONTH($K$3))</f>
        <v/>
      </c>
      <c r="Q7054" s="366">
        <f>IF(M7054="IBIRAPITANGA FASE 3",IF(O7054="Atraso",L7054,L7054/(1+$I$2)^P7054),IF(O7054="Atraso",L7054,L7054/(1+$I$1)^P7054))</f>
        <v/>
      </c>
      <c r="R7054">
        <f>IF(O7054="Atraso",$K$3-G7054,0)</f>
        <v/>
      </c>
      <c r="S7054">
        <f>IF(R7054&lt;=15,"Até 15",IF(R7054&lt;=30,"Entre 15 e 30",IF(R7054&lt;=60,"Entre 30 e 60",IF(R7054&lt;=90,"Entre 60 e 90",IF(R7054&lt;=120,"Entre 90 e 120",IF(R7054&lt;=150,"Entre 120 e 150",IF(R7054&lt;=180,"Entre 150 e 180","Superior a 180")))))))</f>
        <v/>
      </c>
    </row>
    <row r="7055">
      <c r="A7055" t="inlineStr">
        <is>
          <t>Q03L015</t>
        </is>
      </c>
      <c r="B7055" t="inlineStr">
        <is>
          <t>THAMYRIS NUNES SUGAHARA</t>
        </is>
      </c>
      <c r="C7055" t="n">
        <v>1</v>
      </c>
      <c r="D7055" t="inlineStr">
        <is>
          <t>IPCA</t>
        </is>
      </c>
      <c r="E7055" t="n">
        <v>0.009488792934583046</v>
      </c>
      <c r="F7055" t="inlineStr">
        <is>
          <t>MENSAL</t>
        </is>
      </c>
      <c r="G7055" t="n">
        <v>48298</v>
      </c>
      <c r="H7055" t="n">
        <v>48298</v>
      </c>
      <c r="I7055" t="n">
        <v>124</v>
      </c>
      <c r="J7055" t="inlineStr">
        <is>
          <t>CARTEIRA</t>
        </is>
      </c>
      <c r="K7055" t="inlineStr">
        <is>
          <t>CONTRATO</t>
        </is>
      </c>
      <c r="L7055" t="n">
        <v>889.1364360000001</v>
      </c>
      <c r="M7055" t="inlineStr">
        <is>
          <t>Terra Luz Residencial</t>
        </is>
      </c>
      <c r="N7055" s="142">
        <f>DATE(YEAR(G7055),MONTH(G7055),1)</f>
        <v/>
      </c>
      <c r="O7055" s="132">
        <f>IF(G7055&gt;$K$3,"Futuro","Atraso")</f>
        <v/>
      </c>
      <c r="P7055">
        <f>12*(YEAR(G7055)-YEAR($K$3))+(MONTH(G7055)-MONTH($K$3))</f>
        <v/>
      </c>
      <c r="Q7055" s="366">
        <f>IF(M7055="IBIRAPITANGA FASE 3",IF(O7055="Atraso",L7055,L7055/(1+$I$2)^P7055),IF(O7055="Atraso",L7055,L7055/(1+$I$1)^P7055))</f>
        <v/>
      </c>
      <c r="R7055">
        <f>IF(O7055="Atraso",$K$3-G7055,0)</f>
        <v/>
      </c>
      <c r="S7055">
        <f>IF(R7055&lt;=15,"Até 15",IF(R7055&lt;=30,"Entre 15 e 30",IF(R7055&lt;=60,"Entre 30 e 60",IF(R7055&lt;=90,"Entre 60 e 90",IF(R7055&lt;=120,"Entre 90 e 120",IF(R7055&lt;=150,"Entre 120 e 150",IF(R7055&lt;=180,"Entre 150 e 180","Superior a 180")))))))</f>
        <v/>
      </c>
    </row>
    <row r="7056">
      <c r="A7056" t="inlineStr">
        <is>
          <t>Q03L015</t>
        </is>
      </c>
      <c r="B7056" t="inlineStr">
        <is>
          <t>THAMYRIS NUNES SUGAHARA</t>
        </is>
      </c>
      <c r="C7056" t="n">
        <v>1</v>
      </c>
      <c r="D7056" t="inlineStr">
        <is>
          <t>IPCA</t>
        </is>
      </c>
      <c r="E7056" t="n">
        <v>0.009488792934583046</v>
      </c>
      <c r="F7056" t="inlineStr">
        <is>
          <t>MENSAL</t>
        </is>
      </c>
      <c r="G7056" t="n">
        <v>48329</v>
      </c>
      <c r="H7056" t="n">
        <v>48329</v>
      </c>
      <c r="I7056" t="n">
        <v>125</v>
      </c>
      <c r="J7056" t="inlineStr">
        <is>
          <t>CARTEIRA</t>
        </is>
      </c>
      <c r="K7056" t="inlineStr">
        <is>
          <t>CONTRATO</t>
        </is>
      </c>
      <c r="L7056" t="n">
        <v>889.1364360000001</v>
      </c>
      <c r="M7056" t="inlineStr">
        <is>
          <t>Terra Luz Residencial</t>
        </is>
      </c>
      <c r="N7056" s="142">
        <f>DATE(YEAR(G7056),MONTH(G7056),1)</f>
        <v/>
      </c>
      <c r="O7056" s="132">
        <f>IF(G7056&gt;$K$3,"Futuro","Atraso")</f>
        <v/>
      </c>
      <c r="P7056">
        <f>12*(YEAR(G7056)-YEAR($K$3))+(MONTH(G7056)-MONTH($K$3))</f>
        <v/>
      </c>
      <c r="Q7056" s="366">
        <f>IF(M7056="IBIRAPITANGA FASE 3",IF(O7056="Atraso",L7056,L7056/(1+$I$2)^P7056),IF(O7056="Atraso",L7056,L7056/(1+$I$1)^P7056))</f>
        <v/>
      </c>
      <c r="R7056">
        <f>IF(O7056="Atraso",$K$3-G7056,0)</f>
        <v/>
      </c>
      <c r="S7056">
        <f>IF(R7056&lt;=15,"Até 15",IF(R7056&lt;=30,"Entre 15 e 30",IF(R7056&lt;=60,"Entre 30 e 60",IF(R7056&lt;=90,"Entre 60 e 90",IF(R7056&lt;=120,"Entre 90 e 120",IF(R7056&lt;=150,"Entre 120 e 150",IF(R7056&lt;=180,"Entre 150 e 180","Superior a 180")))))))</f>
        <v/>
      </c>
    </row>
    <row r="7057">
      <c r="A7057" t="inlineStr">
        <is>
          <t>Q03L015</t>
        </is>
      </c>
      <c r="B7057" t="inlineStr">
        <is>
          <t>THAMYRIS NUNES SUGAHARA</t>
        </is>
      </c>
      <c r="C7057" t="n">
        <v>1</v>
      </c>
      <c r="D7057" t="inlineStr">
        <is>
          <t>IPCA</t>
        </is>
      </c>
      <c r="E7057" t="n">
        <v>0.009488792934583046</v>
      </c>
      <c r="F7057" t="inlineStr">
        <is>
          <t>MENSAL</t>
        </is>
      </c>
      <c r="G7057" t="n">
        <v>48359</v>
      </c>
      <c r="H7057" t="n">
        <v>48359</v>
      </c>
      <c r="I7057" t="n">
        <v>126</v>
      </c>
      <c r="J7057" t="inlineStr">
        <is>
          <t>CARTEIRA</t>
        </is>
      </c>
      <c r="K7057" t="inlineStr">
        <is>
          <t>CONTRATO</t>
        </is>
      </c>
      <c r="L7057" t="n">
        <v>889.1364360000001</v>
      </c>
      <c r="M7057" t="inlineStr">
        <is>
          <t>Terra Luz Residencial</t>
        </is>
      </c>
      <c r="N7057" s="142">
        <f>DATE(YEAR(G7057),MONTH(G7057),1)</f>
        <v/>
      </c>
      <c r="O7057" s="132">
        <f>IF(G7057&gt;$K$3,"Futuro","Atraso")</f>
        <v/>
      </c>
      <c r="P7057">
        <f>12*(YEAR(G7057)-YEAR($K$3))+(MONTH(G7057)-MONTH($K$3))</f>
        <v/>
      </c>
      <c r="Q7057" s="366">
        <f>IF(M7057="IBIRAPITANGA FASE 3",IF(O7057="Atraso",L7057,L7057/(1+$I$2)^P7057),IF(O7057="Atraso",L7057,L7057/(1+$I$1)^P7057))</f>
        <v/>
      </c>
      <c r="R7057">
        <f>IF(O7057="Atraso",$K$3-G7057,0)</f>
        <v/>
      </c>
      <c r="S7057">
        <f>IF(R7057&lt;=15,"Até 15",IF(R7057&lt;=30,"Entre 15 e 30",IF(R7057&lt;=60,"Entre 30 e 60",IF(R7057&lt;=90,"Entre 60 e 90",IF(R7057&lt;=120,"Entre 90 e 120",IF(R7057&lt;=150,"Entre 120 e 150",IF(R7057&lt;=180,"Entre 150 e 180","Superior a 180")))))))</f>
        <v/>
      </c>
    </row>
    <row r="7058">
      <c r="A7058" t="inlineStr">
        <is>
          <t>Q03L015</t>
        </is>
      </c>
      <c r="B7058" t="inlineStr">
        <is>
          <t>THAMYRIS NUNES SUGAHARA</t>
        </is>
      </c>
      <c r="C7058" t="n">
        <v>1</v>
      </c>
      <c r="D7058" t="inlineStr">
        <is>
          <t>IPCA</t>
        </is>
      </c>
      <c r="E7058" t="n">
        <v>0.009488792934583046</v>
      </c>
      <c r="F7058" t="inlineStr">
        <is>
          <t>MENSAL</t>
        </is>
      </c>
      <c r="G7058" t="n">
        <v>48390</v>
      </c>
      <c r="H7058" t="n">
        <v>48390</v>
      </c>
      <c r="I7058" t="n">
        <v>127</v>
      </c>
      <c r="J7058" t="inlineStr">
        <is>
          <t>CARTEIRA</t>
        </is>
      </c>
      <c r="K7058" t="inlineStr">
        <is>
          <t>CONTRATO</t>
        </is>
      </c>
      <c r="L7058" t="n">
        <v>889.1364360000001</v>
      </c>
      <c r="M7058" t="inlineStr">
        <is>
          <t>Terra Luz Residencial</t>
        </is>
      </c>
      <c r="N7058" s="142">
        <f>DATE(YEAR(G7058),MONTH(G7058),1)</f>
        <v/>
      </c>
      <c r="O7058" s="132">
        <f>IF(G7058&gt;$K$3,"Futuro","Atraso")</f>
        <v/>
      </c>
      <c r="P7058">
        <f>12*(YEAR(G7058)-YEAR($K$3))+(MONTH(G7058)-MONTH($K$3))</f>
        <v/>
      </c>
      <c r="Q7058" s="366">
        <f>IF(M7058="IBIRAPITANGA FASE 3",IF(O7058="Atraso",L7058,L7058/(1+$I$2)^P7058),IF(O7058="Atraso",L7058,L7058/(1+$I$1)^P7058))</f>
        <v/>
      </c>
      <c r="R7058">
        <f>IF(O7058="Atraso",$K$3-G7058,0)</f>
        <v/>
      </c>
      <c r="S7058">
        <f>IF(R7058&lt;=15,"Até 15",IF(R7058&lt;=30,"Entre 15 e 30",IF(R7058&lt;=60,"Entre 30 e 60",IF(R7058&lt;=90,"Entre 60 e 90",IF(R7058&lt;=120,"Entre 90 e 120",IF(R7058&lt;=150,"Entre 120 e 150",IF(R7058&lt;=180,"Entre 150 e 180","Superior a 180")))))))</f>
        <v/>
      </c>
    </row>
    <row r="7059">
      <c r="A7059" t="inlineStr">
        <is>
          <t>Q03L015</t>
        </is>
      </c>
      <c r="B7059" t="inlineStr">
        <is>
          <t>THAMYRIS NUNES SUGAHARA</t>
        </is>
      </c>
      <c r="C7059" t="n">
        <v>1</v>
      </c>
      <c r="D7059" t="inlineStr">
        <is>
          <t>IPCA</t>
        </is>
      </c>
      <c r="E7059" t="n">
        <v>0.009488792934583046</v>
      </c>
      <c r="F7059" t="inlineStr">
        <is>
          <t>MENSAL</t>
        </is>
      </c>
      <c r="G7059" t="n">
        <v>48420</v>
      </c>
      <c r="H7059" t="n">
        <v>48420</v>
      </c>
      <c r="I7059" t="n">
        <v>128</v>
      </c>
      <c r="J7059" t="inlineStr">
        <is>
          <t>CARTEIRA</t>
        </is>
      </c>
      <c r="K7059" t="inlineStr">
        <is>
          <t>CONTRATO</t>
        </is>
      </c>
      <c r="L7059" t="n">
        <v>889.1364360000001</v>
      </c>
      <c r="M7059" t="inlineStr">
        <is>
          <t>Terra Luz Residencial</t>
        </is>
      </c>
      <c r="N7059" s="142">
        <f>DATE(YEAR(G7059),MONTH(G7059),1)</f>
        <v/>
      </c>
      <c r="O7059" s="132">
        <f>IF(G7059&gt;$K$3,"Futuro","Atraso")</f>
        <v/>
      </c>
      <c r="P7059">
        <f>12*(YEAR(G7059)-YEAR($K$3))+(MONTH(G7059)-MONTH($K$3))</f>
        <v/>
      </c>
      <c r="Q7059" s="366">
        <f>IF(M7059="IBIRAPITANGA FASE 3",IF(O7059="Atraso",L7059,L7059/(1+$I$2)^P7059),IF(O7059="Atraso",L7059,L7059/(1+$I$1)^P7059))</f>
        <v/>
      </c>
      <c r="R7059">
        <f>IF(O7059="Atraso",$K$3-G7059,0)</f>
        <v/>
      </c>
      <c r="S7059">
        <f>IF(R7059&lt;=15,"Até 15",IF(R7059&lt;=30,"Entre 15 e 30",IF(R7059&lt;=60,"Entre 30 e 60",IF(R7059&lt;=90,"Entre 60 e 90",IF(R7059&lt;=120,"Entre 90 e 120",IF(R7059&lt;=150,"Entre 120 e 150",IF(R7059&lt;=180,"Entre 150 e 180","Superior a 180")))))))</f>
        <v/>
      </c>
    </row>
    <row r="7060">
      <c r="A7060" t="inlineStr">
        <is>
          <t>Q03L015</t>
        </is>
      </c>
      <c r="B7060" t="inlineStr">
        <is>
          <t>THAMYRIS NUNES SUGAHARA</t>
        </is>
      </c>
      <c r="C7060" t="n">
        <v>1</v>
      </c>
      <c r="D7060" t="inlineStr">
        <is>
          <t>IPCA</t>
        </is>
      </c>
      <c r="E7060" t="n">
        <v>0.009488792934583046</v>
      </c>
      <c r="F7060" t="inlineStr">
        <is>
          <t>MENSAL</t>
        </is>
      </c>
      <c r="G7060" t="n">
        <v>48451</v>
      </c>
      <c r="H7060" t="n">
        <v>48451</v>
      </c>
      <c r="I7060" t="n">
        <v>129</v>
      </c>
      <c r="J7060" t="inlineStr">
        <is>
          <t>CARTEIRA</t>
        </is>
      </c>
      <c r="K7060" t="inlineStr">
        <is>
          <t>CONTRATO</t>
        </is>
      </c>
      <c r="L7060" t="n">
        <v>889.1364360000001</v>
      </c>
      <c r="M7060" t="inlineStr">
        <is>
          <t>Terra Luz Residencial</t>
        </is>
      </c>
      <c r="N7060" s="142">
        <f>DATE(YEAR(G7060),MONTH(G7060),1)</f>
        <v/>
      </c>
      <c r="O7060" s="132">
        <f>IF(G7060&gt;$K$3,"Futuro","Atraso")</f>
        <v/>
      </c>
      <c r="P7060">
        <f>12*(YEAR(G7060)-YEAR($K$3))+(MONTH(G7060)-MONTH($K$3))</f>
        <v/>
      </c>
      <c r="Q7060" s="366">
        <f>IF(M7060="IBIRAPITANGA FASE 3",IF(O7060="Atraso",L7060,L7060/(1+$I$2)^P7060),IF(O7060="Atraso",L7060,L7060/(1+$I$1)^P7060))</f>
        <v/>
      </c>
      <c r="R7060">
        <f>IF(O7060="Atraso",$K$3-G7060,0)</f>
        <v/>
      </c>
      <c r="S7060">
        <f>IF(R7060&lt;=15,"Até 15",IF(R7060&lt;=30,"Entre 15 e 30",IF(R7060&lt;=60,"Entre 30 e 60",IF(R7060&lt;=90,"Entre 60 e 90",IF(R7060&lt;=120,"Entre 90 e 120",IF(R7060&lt;=150,"Entre 120 e 150",IF(R7060&lt;=180,"Entre 150 e 180","Superior a 180")))))))</f>
        <v/>
      </c>
    </row>
    <row r="7061">
      <c r="A7061" t="inlineStr">
        <is>
          <t>Q03L015</t>
        </is>
      </c>
      <c r="B7061" t="inlineStr">
        <is>
          <t>THAMYRIS NUNES SUGAHARA</t>
        </is>
      </c>
      <c r="C7061" t="n">
        <v>1</v>
      </c>
      <c r="D7061" t="inlineStr">
        <is>
          <t>IPCA</t>
        </is>
      </c>
      <c r="E7061" t="n">
        <v>0.009488792934583046</v>
      </c>
      <c r="F7061" t="inlineStr">
        <is>
          <t>MENSAL</t>
        </is>
      </c>
      <c r="G7061" t="n">
        <v>48482</v>
      </c>
      <c r="H7061" t="n">
        <v>48482</v>
      </c>
      <c r="I7061" t="n">
        <v>130</v>
      </c>
      <c r="J7061" t="inlineStr">
        <is>
          <t>CARTEIRA</t>
        </is>
      </c>
      <c r="K7061" t="inlineStr">
        <is>
          <t>CONTRATO</t>
        </is>
      </c>
      <c r="L7061" t="n">
        <v>889.1364360000001</v>
      </c>
      <c r="M7061" t="inlineStr">
        <is>
          <t>Terra Luz Residencial</t>
        </is>
      </c>
      <c r="N7061" s="142">
        <f>DATE(YEAR(G7061),MONTH(G7061),1)</f>
        <v/>
      </c>
      <c r="O7061" s="132">
        <f>IF(G7061&gt;$K$3,"Futuro","Atraso")</f>
        <v/>
      </c>
      <c r="P7061">
        <f>12*(YEAR(G7061)-YEAR($K$3))+(MONTH(G7061)-MONTH($K$3))</f>
        <v/>
      </c>
      <c r="Q7061" s="366">
        <f>IF(M7061="IBIRAPITANGA FASE 3",IF(O7061="Atraso",L7061,L7061/(1+$I$2)^P7061),IF(O7061="Atraso",L7061,L7061/(1+$I$1)^P7061))</f>
        <v/>
      </c>
      <c r="R7061">
        <f>IF(O7061="Atraso",$K$3-G7061,0)</f>
        <v/>
      </c>
      <c r="S7061">
        <f>IF(R7061&lt;=15,"Até 15",IF(R7061&lt;=30,"Entre 15 e 30",IF(R7061&lt;=60,"Entre 30 e 60",IF(R7061&lt;=90,"Entre 60 e 90",IF(R7061&lt;=120,"Entre 90 e 120",IF(R7061&lt;=150,"Entre 120 e 150",IF(R7061&lt;=180,"Entre 150 e 180","Superior a 180")))))))</f>
        <v/>
      </c>
    </row>
    <row r="7062">
      <c r="A7062" t="inlineStr">
        <is>
          <t>Q03L015</t>
        </is>
      </c>
      <c r="B7062" t="inlineStr">
        <is>
          <t>THAMYRIS NUNES SUGAHARA</t>
        </is>
      </c>
      <c r="C7062" t="n">
        <v>1</v>
      </c>
      <c r="D7062" t="inlineStr">
        <is>
          <t>IPCA</t>
        </is>
      </c>
      <c r="E7062" t="n">
        <v>0.009488792934583046</v>
      </c>
      <c r="F7062" t="inlineStr">
        <is>
          <t>MENSAL</t>
        </is>
      </c>
      <c r="G7062" t="n">
        <v>48512</v>
      </c>
      <c r="H7062" t="n">
        <v>48512</v>
      </c>
      <c r="I7062" t="n">
        <v>131</v>
      </c>
      <c r="J7062" t="inlineStr">
        <is>
          <t>CARTEIRA</t>
        </is>
      </c>
      <c r="K7062" t="inlineStr">
        <is>
          <t>CONTRATO</t>
        </is>
      </c>
      <c r="L7062" t="n">
        <v>889.1364360000001</v>
      </c>
      <c r="M7062" t="inlineStr">
        <is>
          <t>Terra Luz Residencial</t>
        </is>
      </c>
      <c r="N7062" s="142">
        <f>DATE(YEAR(G7062),MONTH(G7062),1)</f>
        <v/>
      </c>
      <c r="O7062" s="132">
        <f>IF(G7062&gt;$K$3,"Futuro","Atraso")</f>
        <v/>
      </c>
      <c r="P7062">
        <f>12*(YEAR(G7062)-YEAR($K$3))+(MONTH(G7062)-MONTH($K$3))</f>
        <v/>
      </c>
      <c r="Q7062" s="366">
        <f>IF(M7062="IBIRAPITANGA FASE 3",IF(O7062="Atraso",L7062,L7062/(1+$I$2)^P7062),IF(O7062="Atraso",L7062,L7062/(1+$I$1)^P7062))</f>
        <v/>
      </c>
      <c r="R7062">
        <f>IF(O7062="Atraso",$K$3-G7062,0)</f>
        <v/>
      </c>
      <c r="S7062">
        <f>IF(R7062&lt;=15,"Até 15",IF(R7062&lt;=30,"Entre 15 e 30",IF(R7062&lt;=60,"Entre 30 e 60",IF(R7062&lt;=90,"Entre 60 e 90",IF(R7062&lt;=120,"Entre 90 e 120",IF(R7062&lt;=150,"Entre 120 e 150",IF(R7062&lt;=180,"Entre 150 e 180","Superior a 180")))))))</f>
        <v/>
      </c>
    </row>
    <row r="7063">
      <c r="A7063" t="inlineStr">
        <is>
          <t>Q03L015</t>
        </is>
      </c>
      <c r="B7063" t="inlineStr">
        <is>
          <t>THAMYRIS NUNES SUGAHARA</t>
        </is>
      </c>
      <c r="C7063" t="n">
        <v>1</v>
      </c>
      <c r="D7063" t="inlineStr">
        <is>
          <t>IPCA</t>
        </is>
      </c>
      <c r="E7063" t="n">
        <v>0.009488792934583046</v>
      </c>
      <c r="F7063" t="inlineStr">
        <is>
          <t>MENSAL</t>
        </is>
      </c>
      <c r="G7063" t="n">
        <v>48543</v>
      </c>
      <c r="H7063" t="n">
        <v>48543</v>
      </c>
      <c r="I7063" t="n">
        <v>132</v>
      </c>
      <c r="J7063" t="inlineStr">
        <is>
          <t>CARTEIRA</t>
        </is>
      </c>
      <c r="K7063" t="inlineStr">
        <is>
          <t>CONTRATO</t>
        </is>
      </c>
      <c r="L7063" t="n">
        <v>889.1364360000001</v>
      </c>
      <c r="M7063" t="inlineStr">
        <is>
          <t>Terra Luz Residencial</t>
        </is>
      </c>
      <c r="N7063" s="142">
        <f>DATE(YEAR(G7063),MONTH(G7063),1)</f>
        <v/>
      </c>
      <c r="O7063" s="132">
        <f>IF(G7063&gt;$K$3,"Futuro","Atraso")</f>
        <v/>
      </c>
      <c r="P7063">
        <f>12*(YEAR(G7063)-YEAR($K$3))+(MONTH(G7063)-MONTH($K$3))</f>
        <v/>
      </c>
      <c r="Q7063" s="366">
        <f>IF(M7063="IBIRAPITANGA FASE 3",IF(O7063="Atraso",L7063,L7063/(1+$I$2)^P7063),IF(O7063="Atraso",L7063,L7063/(1+$I$1)^P7063))</f>
        <v/>
      </c>
      <c r="R7063">
        <f>IF(O7063="Atraso",$K$3-G7063,0)</f>
        <v/>
      </c>
      <c r="S7063">
        <f>IF(R7063&lt;=15,"Até 15",IF(R7063&lt;=30,"Entre 15 e 30",IF(R7063&lt;=60,"Entre 30 e 60",IF(R7063&lt;=90,"Entre 60 e 90",IF(R7063&lt;=120,"Entre 90 e 120",IF(R7063&lt;=150,"Entre 120 e 150",IF(R7063&lt;=180,"Entre 150 e 180","Superior a 180")))))))</f>
        <v/>
      </c>
    </row>
    <row r="7064">
      <c r="A7064" t="inlineStr">
        <is>
          <t>Q03L015</t>
        </is>
      </c>
      <c r="B7064" t="inlineStr">
        <is>
          <t>THAMYRIS NUNES SUGAHARA</t>
        </is>
      </c>
      <c r="C7064" t="n">
        <v>1</v>
      </c>
      <c r="D7064" t="inlineStr">
        <is>
          <t>IPCA</t>
        </is>
      </c>
      <c r="E7064" t="n">
        <v>0.009488792934583046</v>
      </c>
      <c r="F7064" t="inlineStr">
        <is>
          <t>MENSAL</t>
        </is>
      </c>
      <c r="G7064" t="n">
        <v>48573</v>
      </c>
      <c r="H7064" t="n">
        <v>48573</v>
      </c>
      <c r="I7064" t="n">
        <v>133</v>
      </c>
      <c r="J7064" t="inlineStr">
        <is>
          <t>CARTEIRA</t>
        </is>
      </c>
      <c r="K7064" t="inlineStr">
        <is>
          <t>CONTRATO</t>
        </is>
      </c>
      <c r="L7064" t="n">
        <v>889.1364360000001</v>
      </c>
      <c r="M7064" t="inlineStr">
        <is>
          <t>Terra Luz Residencial</t>
        </is>
      </c>
      <c r="N7064" s="142">
        <f>DATE(YEAR(G7064),MONTH(G7064),1)</f>
        <v/>
      </c>
      <c r="O7064" s="132">
        <f>IF(G7064&gt;$K$3,"Futuro","Atraso")</f>
        <v/>
      </c>
      <c r="P7064">
        <f>12*(YEAR(G7064)-YEAR($K$3))+(MONTH(G7064)-MONTH($K$3))</f>
        <v/>
      </c>
      <c r="Q7064" s="366">
        <f>IF(M7064="IBIRAPITANGA FASE 3",IF(O7064="Atraso",L7064,L7064/(1+$I$2)^P7064),IF(O7064="Atraso",L7064,L7064/(1+$I$1)^P7064))</f>
        <v/>
      </c>
      <c r="R7064">
        <f>IF(O7064="Atraso",$K$3-G7064,0)</f>
        <v/>
      </c>
      <c r="S7064">
        <f>IF(R7064&lt;=15,"Até 15",IF(R7064&lt;=30,"Entre 15 e 30",IF(R7064&lt;=60,"Entre 30 e 60",IF(R7064&lt;=90,"Entre 60 e 90",IF(R7064&lt;=120,"Entre 90 e 120",IF(R7064&lt;=150,"Entre 120 e 150",IF(R7064&lt;=180,"Entre 150 e 180","Superior a 180")))))))</f>
        <v/>
      </c>
    </row>
    <row r="7065">
      <c r="A7065" t="inlineStr">
        <is>
          <t>Q03L015</t>
        </is>
      </c>
      <c r="B7065" t="inlineStr">
        <is>
          <t>THAMYRIS NUNES SUGAHARA</t>
        </is>
      </c>
      <c r="C7065" t="n">
        <v>1</v>
      </c>
      <c r="D7065" t="inlineStr">
        <is>
          <t>IPCA</t>
        </is>
      </c>
      <c r="E7065" t="n">
        <v>0.009488792934583046</v>
      </c>
      <c r="F7065" t="inlineStr">
        <is>
          <t>MENSAL</t>
        </is>
      </c>
      <c r="G7065" t="n">
        <v>48604</v>
      </c>
      <c r="H7065" t="n">
        <v>48604</v>
      </c>
      <c r="I7065" t="n">
        <v>134</v>
      </c>
      <c r="J7065" t="inlineStr">
        <is>
          <t>CARTEIRA</t>
        </is>
      </c>
      <c r="K7065" t="inlineStr">
        <is>
          <t>CONTRATO</t>
        </is>
      </c>
      <c r="L7065" t="n">
        <v>889.1364360000001</v>
      </c>
      <c r="M7065" t="inlineStr">
        <is>
          <t>Terra Luz Residencial</t>
        </is>
      </c>
      <c r="N7065" s="142">
        <f>DATE(YEAR(G7065),MONTH(G7065),1)</f>
        <v/>
      </c>
      <c r="O7065" s="132">
        <f>IF(G7065&gt;$K$3,"Futuro","Atraso")</f>
        <v/>
      </c>
      <c r="P7065">
        <f>12*(YEAR(G7065)-YEAR($K$3))+(MONTH(G7065)-MONTH($K$3))</f>
        <v/>
      </c>
      <c r="Q7065" s="366">
        <f>IF(M7065="IBIRAPITANGA FASE 3",IF(O7065="Atraso",L7065,L7065/(1+$I$2)^P7065),IF(O7065="Atraso",L7065,L7065/(1+$I$1)^P7065))</f>
        <v/>
      </c>
      <c r="R7065">
        <f>IF(O7065="Atraso",$K$3-G7065,0)</f>
        <v/>
      </c>
      <c r="S7065">
        <f>IF(R7065&lt;=15,"Até 15",IF(R7065&lt;=30,"Entre 15 e 30",IF(R7065&lt;=60,"Entre 30 e 60",IF(R7065&lt;=90,"Entre 60 e 90",IF(R7065&lt;=120,"Entre 90 e 120",IF(R7065&lt;=150,"Entre 120 e 150",IF(R7065&lt;=180,"Entre 150 e 180","Superior a 180")))))))</f>
        <v/>
      </c>
    </row>
    <row r="7066">
      <c r="A7066" t="inlineStr">
        <is>
          <t>Q03L015</t>
        </is>
      </c>
      <c r="B7066" t="inlineStr">
        <is>
          <t>THAMYRIS NUNES SUGAHARA</t>
        </is>
      </c>
      <c r="C7066" t="n">
        <v>1</v>
      </c>
      <c r="D7066" t="inlineStr">
        <is>
          <t>IPCA</t>
        </is>
      </c>
      <c r="E7066" t="n">
        <v>0.009488792934583046</v>
      </c>
      <c r="F7066" t="inlineStr">
        <is>
          <t>MENSAL</t>
        </is>
      </c>
      <c r="G7066" t="n">
        <v>48635</v>
      </c>
      <c r="H7066" t="n">
        <v>48635</v>
      </c>
      <c r="I7066" t="n">
        <v>135</v>
      </c>
      <c r="J7066" t="inlineStr">
        <is>
          <t>CARTEIRA</t>
        </is>
      </c>
      <c r="K7066" t="inlineStr">
        <is>
          <t>CONTRATO</t>
        </is>
      </c>
      <c r="L7066" t="n">
        <v>889.1364360000001</v>
      </c>
      <c r="M7066" t="inlineStr">
        <is>
          <t>Terra Luz Residencial</t>
        </is>
      </c>
      <c r="N7066" s="142">
        <f>DATE(YEAR(G7066),MONTH(G7066),1)</f>
        <v/>
      </c>
      <c r="O7066" s="132">
        <f>IF(G7066&gt;$K$3,"Futuro","Atraso")</f>
        <v/>
      </c>
      <c r="P7066">
        <f>12*(YEAR(G7066)-YEAR($K$3))+(MONTH(G7066)-MONTH($K$3))</f>
        <v/>
      </c>
      <c r="Q7066" s="366">
        <f>IF(M7066="IBIRAPITANGA FASE 3",IF(O7066="Atraso",L7066,L7066/(1+$I$2)^P7066),IF(O7066="Atraso",L7066,L7066/(1+$I$1)^P7066))</f>
        <v/>
      </c>
      <c r="R7066">
        <f>IF(O7066="Atraso",$K$3-G7066,0)</f>
        <v/>
      </c>
      <c r="S7066">
        <f>IF(R7066&lt;=15,"Até 15",IF(R7066&lt;=30,"Entre 15 e 30",IF(R7066&lt;=60,"Entre 30 e 60",IF(R7066&lt;=90,"Entre 60 e 90",IF(R7066&lt;=120,"Entre 90 e 120",IF(R7066&lt;=150,"Entre 120 e 150",IF(R7066&lt;=180,"Entre 150 e 180","Superior a 180")))))))</f>
        <v/>
      </c>
    </row>
    <row r="7067">
      <c r="A7067" t="inlineStr">
        <is>
          <t>Q03L015</t>
        </is>
      </c>
      <c r="B7067" t="inlineStr">
        <is>
          <t>THAMYRIS NUNES SUGAHARA</t>
        </is>
      </c>
      <c r="C7067" t="n">
        <v>1</v>
      </c>
      <c r="D7067" t="inlineStr">
        <is>
          <t>IPCA</t>
        </is>
      </c>
      <c r="E7067" t="n">
        <v>0.009488792934583046</v>
      </c>
      <c r="F7067" t="inlineStr">
        <is>
          <t>MENSAL</t>
        </is>
      </c>
      <c r="G7067" t="n">
        <v>48663</v>
      </c>
      <c r="H7067" t="n">
        <v>48663</v>
      </c>
      <c r="I7067" t="n">
        <v>136</v>
      </c>
      <c r="J7067" t="inlineStr">
        <is>
          <t>CARTEIRA</t>
        </is>
      </c>
      <c r="K7067" t="inlineStr">
        <is>
          <t>CONTRATO</t>
        </is>
      </c>
      <c r="L7067" t="n">
        <v>889.1364360000001</v>
      </c>
      <c r="M7067" t="inlineStr">
        <is>
          <t>Terra Luz Residencial</t>
        </is>
      </c>
      <c r="N7067" s="142">
        <f>DATE(YEAR(G7067),MONTH(G7067),1)</f>
        <v/>
      </c>
      <c r="O7067" s="132">
        <f>IF(G7067&gt;$K$3,"Futuro","Atraso")</f>
        <v/>
      </c>
      <c r="P7067">
        <f>12*(YEAR(G7067)-YEAR($K$3))+(MONTH(G7067)-MONTH($K$3))</f>
        <v/>
      </c>
      <c r="Q7067" s="366">
        <f>IF(M7067="IBIRAPITANGA FASE 3",IF(O7067="Atraso",L7067,L7067/(1+$I$2)^P7067),IF(O7067="Atraso",L7067,L7067/(1+$I$1)^P7067))</f>
        <v/>
      </c>
      <c r="R7067">
        <f>IF(O7067="Atraso",$K$3-G7067,0)</f>
        <v/>
      </c>
      <c r="S7067">
        <f>IF(R7067&lt;=15,"Até 15",IF(R7067&lt;=30,"Entre 15 e 30",IF(R7067&lt;=60,"Entre 30 e 60",IF(R7067&lt;=90,"Entre 60 e 90",IF(R7067&lt;=120,"Entre 90 e 120",IF(R7067&lt;=150,"Entre 120 e 150",IF(R7067&lt;=180,"Entre 150 e 180","Superior a 180")))))))</f>
        <v/>
      </c>
    </row>
    <row r="7068">
      <c r="A7068" t="inlineStr">
        <is>
          <t>Q03L015</t>
        </is>
      </c>
      <c r="B7068" t="inlineStr">
        <is>
          <t>THAMYRIS NUNES SUGAHARA</t>
        </is>
      </c>
      <c r="C7068" t="n">
        <v>1</v>
      </c>
      <c r="D7068" t="inlineStr">
        <is>
          <t>IPCA</t>
        </is>
      </c>
      <c r="E7068" t="n">
        <v>0.009488792934583046</v>
      </c>
      <c r="F7068" t="inlineStr">
        <is>
          <t>MENSAL</t>
        </is>
      </c>
      <c r="G7068" t="n">
        <v>48694</v>
      </c>
      <c r="H7068" t="n">
        <v>48694</v>
      </c>
      <c r="I7068" t="n">
        <v>137</v>
      </c>
      <c r="J7068" t="inlineStr">
        <is>
          <t>CARTEIRA</t>
        </is>
      </c>
      <c r="K7068" t="inlineStr">
        <is>
          <t>CONTRATO</t>
        </is>
      </c>
      <c r="L7068" t="n">
        <v>889.1364360000001</v>
      </c>
      <c r="M7068" t="inlineStr">
        <is>
          <t>Terra Luz Residencial</t>
        </is>
      </c>
      <c r="N7068" s="142">
        <f>DATE(YEAR(G7068),MONTH(G7068),1)</f>
        <v/>
      </c>
      <c r="O7068" s="132">
        <f>IF(G7068&gt;$K$3,"Futuro","Atraso")</f>
        <v/>
      </c>
      <c r="P7068">
        <f>12*(YEAR(G7068)-YEAR($K$3))+(MONTH(G7068)-MONTH($K$3))</f>
        <v/>
      </c>
      <c r="Q7068" s="366">
        <f>IF(M7068="IBIRAPITANGA FASE 3",IF(O7068="Atraso",L7068,L7068/(1+$I$2)^P7068),IF(O7068="Atraso",L7068,L7068/(1+$I$1)^P7068))</f>
        <v/>
      </c>
      <c r="R7068">
        <f>IF(O7068="Atraso",$K$3-G7068,0)</f>
        <v/>
      </c>
      <c r="S7068">
        <f>IF(R7068&lt;=15,"Até 15",IF(R7068&lt;=30,"Entre 15 e 30",IF(R7068&lt;=60,"Entre 30 e 60",IF(R7068&lt;=90,"Entre 60 e 90",IF(R7068&lt;=120,"Entre 90 e 120",IF(R7068&lt;=150,"Entre 120 e 150",IF(R7068&lt;=180,"Entre 150 e 180","Superior a 180")))))))</f>
        <v/>
      </c>
    </row>
    <row r="7069">
      <c r="A7069" t="inlineStr">
        <is>
          <t>Q03L015</t>
        </is>
      </c>
      <c r="B7069" t="inlineStr">
        <is>
          <t>THAMYRIS NUNES SUGAHARA</t>
        </is>
      </c>
      <c r="C7069" t="n">
        <v>1</v>
      </c>
      <c r="D7069" t="inlineStr">
        <is>
          <t>IPCA</t>
        </is>
      </c>
      <c r="E7069" t="n">
        <v>0.009488792934583046</v>
      </c>
      <c r="F7069" t="inlineStr">
        <is>
          <t>MENSAL</t>
        </is>
      </c>
      <c r="G7069" t="n">
        <v>48724</v>
      </c>
      <c r="H7069" t="n">
        <v>48724</v>
      </c>
      <c r="I7069" t="n">
        <v>138</v>
      </c>
      <c r="J7069" t="inlineStr">
        <is>
          <t>CARTEIRA</t>
        </is>
      </c>
      <c r="K7069" t="inlineStr">
        <is>
          <t>CONTRATO</t>
        </is>
      </c>
      <c r="L7069" t="n">
        <v>889.1364360000001</v>
      </c>
      <c r="M7069" t="inlineStr">
        <is>
          <t>Terra Luz Residencial</t>
        </is>
      </c>
      <c r="N7069" s="142">
        <f>DATE(YEAR(G7069),MONTH(G7069),1)</f>
        <v/>
      </c>
      <c r="O7069" s="132">
        <f>IF(G7069&gt;$K$3,"Futuro","Atraso")</f>
        <v/>
      </c>
      <c r="P7069">
        <f>12*(YEAR(G7069)-YEAR($K$3))+(MONTH(G7069)-MONTH($K$3))</f>
        <v/>
      </c>
      <c r="Q7069" s="366">
        <f>IF(M7069="IBIRAPITANGA FASE 3",IF(O7069="Atraso",L7069,L7069/(1+$I$2)^P7069),IF(O7069="Atraso",L7069,L7069/(1+$I$1)^P7069))</f>
        <v/>
      </c>
      <c r="R7069">
        <f>IF(O7069="Atraso",$K$3-G7069,0)</f>
        <v/>
      </c>
      <c r="S7069">
        <f>IF(R7069&lt;=15,"Até 15",IF(R7069&lt;=30,"Entre 15 e 30",IF(R7069&lt;=60,"Entre 30 e 60",IF(R7069&lt;=90,"Entre 60 e 90",IF(R7069&lt;=120,"Entre 90 e 120",IF(R7069&lt;=150,"Entre 120 e 150",IF(R7069&lt;=180,"Entre 150 e 180","Superior a 180")))))))</f>
        <v/>
      </c>
    </row>
    <row r="7070">
      <c r="A7070" t="inlineStr">
        <is>
          <t>Q03L015</t>
        </is>
      </c>
      <c r="B7070" t="inlineStr">
        <is>
          <t>THAMYRIS NUNES SUGAHARA</t>
        </is>
      </c>
      <c r="C7070" t="n">
        <v>1</v>
      </c>
      <c r="D7070" t="inlineStr">
        <is>
          <t>IPCA</t>
        </is>
      </c>
      <c r="E7070" t="n">
        <v>0.009488792934583046</v>
      </c>
      <c r="F7070" t="inlineStr">
        <is>
          <t>MENSAL</t>
        </is>
      </c>
      <c r="G7070" t="n">
        <v>48755</v>
      </c>
      <c r="H7070" t="n">
        <v>48755</v>
      </c>
      <c r="I7070" t="n">
        <v>139</v>
      </c>
      <c r="J7070" t="inlineStr">
        <is>
          <t>CARTEIRA</t>
        </is>
      </c>
      <c r="K7070" t="inlineStr">
        <is>
          <t>CONTRATO</t>
        </is>
      </c>
      <c r="L7070" t="n">
        <v>889.1364360000001</v>
      </c>
      <c r="M7070" t="inlineStr">
        <is>
          <t>Terra Luz Residencial</t>
        </is>
      </c>
      <c r="N7070" s="142">
        <f>DATE(YEAR(G7070),MONTH(G7070),1)</f>
        <v/>
      </c>
      <c r="O7070" s="132">
        <f>IF(G7070&gt;$K$3,"Futuro","Atraso")</f>
        <v/>
      </c>
      <c r="P7070">
        <f>12*(YEAR(G7070)-YEAR($K$3))+(MONTH(G7070)-MONTH($K$3))</f>
        <v/>
      </c>
      <c r="Q7070" s="366">
        <f>IF(M7070="IBIRAPITANGA FASE 3",IF(O7070="Atraso",L7070,L7070/(1+$I$2)^P7070),IF(O7070="Atraso",L7070,L7070/(1+$I$1)^P7070))</f>
        <v/>
      </c>
      <c r="R7070">
        <f>IF(O7070="Atraso",$K$3-G7070,0)</f>
        <v/>
      </c>
      <c r="S7070">
        <f>IF(R7070&lt;=15,"Até 15",IF(R7070&lt;=30,"Entre 15 e 30",IF(R7070&lt;=60,"Entre 30 e 60",IF(R7070&lt;=90,"Entre 60 e 90",IF(R7070&lt;=120,"Entre 90 e 120",IF(R7070&lt;=150,"Entre 120 e 150",IF(R7070&lt;=180,"Entre 150 e 180","Superior a 180")))))))</f>
        <v/>
      </c>
    </row>
    <row r="7071">
      <c r="A7071" t="inlineStr">
        <is>
          <t>Q03L015</t>
        </is>
      </c>
      <c r="B7071" t="inlineStr">
        <is>
          <t>THAMYRIS NUNES SUGAHARA</t>
        </is>
      </c>
      <c r="C7071" t="n">
        <v>1</v>
      </c>
      <c r="D7071" t="inlineStr">
        <is>
          <t>IPCA</t>
        </is>
      </c>
      <c r="E7071" t="n">
        <v>0.009488792934583046</v>
      </c>
      <c r="F7071" t="inlineStr">
        <is>
          <t>MENSAL</t>
        </is>
      </c>
      <c r="G7071" t="n">
        <v>48785</v>
      </c>
      <c r="H7071" t="n">
        <v>48785</v>
      </c>
      <c r="I7071" t="n">
        <v>140</v>
      </c>
      <c r="J7071" t="inlineStr">
        <is>
          <t>CARTEIRA</t>
        </is>
      </c>
      <c r="K7071" t="inlineStr">
        <is>
          <t>CONTRATO</t>
        </is>
      </c>
      <c r="L7071" t="n">
        <v>889.1364360000001</v>
      </c>
      <c r="M7071" t="inlineStr">
        <is>
          <t>Terra Luz Residencial</t>
        </is>
      </c>
      <c r="N7071" s="142">
        <f>DATE(YEAR(G7071),MONTH(G7071),1)</f>
        <v/>
      </c>
      <c r="O7071" s="132">
        <f>IF(G7071&gt;$K$3,"Futuro","Atraso")</f>
        <v/>
      </c>
      <c r="P7071">
        <f>12*(YEAR(G7071)-YEAR($K$3))+(MONTH(G7071)-MONTH($K$3))</f>
        <v/>
      </c>
      <c r="Q7071" s="366">
        <f>IF(M7071="IBIRAPITANGA FASE 3",IF(O7071="Atraso",L7071,L7071/(1+$I$2)^P7071),IF(O7071="Atraso",L7071,L7071/(1+$I$1)^P7071))</f>
        <v/>
      </c>
      <c r="R7071">
        <f>IF(O7071="Atraso",$K$3-G7071,0)</f>
        <v/>
      </c>
      <c r="S7071">
        <f>IF(R7071&lt;=15,"Até 15",IF(R7071&lt;=30,"Entre 15 e 30",IF(R7071&lt;=60,"Entre 30 e 60",IF(R7071&lt;=90,"Entre 60 e 90",IF(R7071&lt;=120,"Entre 90 e 120",IF(R7071&lt;=150,"Entre 120 e 150",IF(R7071&lt;=180,"Entre 150 e 180","Superior a 180")))))))</f>
        <v/>
      </c>
    </row>
    <row r="7072">
      <c r="A7072" t="inlineStr">
        <is>
          <t>Q03L015</t>
        </is>
      </c>
      <c r="B7072" t="inlineStr">
        <is>
          <t>THAMYRIS NUNES SUGAHARA</t>
        </is>
      </c>
      <c r="C7072" t="n">
        <v>1</v>
      </c>
      <c r="D7072" t="inlineStr">
        <is>
          <t>IPCA</t>
        </is>
      </c>
      <c r="E7072" t="n">
        <v>0.009488792934583046</v>
      </c>
      <c r="F7072" t="inlineStr">
        <is>
          <t>MENSAL</t>
        </is>
      </c>
      <c r="G7072" t="n">
        <v>48816</v>
      </c>
      <c r="H7072" t="n">
        <v>48816</v>
      </c>
      <c r="I7072" t="n">
        <v>141</v>
      </c>
      <c r="J7072" t="inlineStr">
        <is>
          <t>CARTEIRA</t>
        </is>
      </c>
      <c r="K7072" t="inlineStr">
        <is>
          <t>CONTRATO</t>
        </is>
      </c>
      <c r="L7072" t="n">
        <v>889.1364360000001</v>
      </c>
      <c r="M7072" t="inlineStr">
        <is>
          <t>Terra Luz Residencial</t>
        </is>
      </c>
      <c r="N7072" s="142">
        <f>DATE(YEAR(G7072),MONTH(G7072),1)</f>
        <v/>
      </c>
      <c r="O7072" s="132">
        <f>IF(G7072&gt;$K$3,"Futuro","Atraso")</f>
        <v/>
      </c>
      <c r="P7072">
        <f>12*(YEAR(G7072)-YEAR($K$3))+(MONTH(G7072)-MONTH($K$3))</f>
        <v/>
      </c>
      <c r="Q7072" s="366">
        <f>IF(M7072="IBIRAPITANGA FASE 3",IF(O7072="Atraso",L7072,L7072/(1+$I$2)^P7072),IF(O7072="Atraso",L7072,L7072/(1+$I$1)^P7072))</f>
        <v/>
      </c>
      <c r="R7072">
        <f>IF(O7072="Atraso",$K$3-G7072,0)</f>
        <v/>
      </c>
      <c r="S7072">
        <f>IF(R7072&lt;=15,"Até 15",IF(R7072&lt;=30,"Entre 15 e 30",IF(R7072&lt;=60,"Entre 30 e 60",IF(R7072&lt;=90,"Entre 60 e 90",IF(R7072&lt;=120,"Entre 90 e 120",IF(R7072&lt;=150,"Entre 120 e 150",IF(R7072&lt;=180,"Entre 150 e 180","Superior a 180")))))))</f>
        <v/>
      </c>
    </row>
    <row r="7073">
      <c r="A7073" t="inlineStr">
        <is>
          <t>Q03L015</t>
        </is>
      </c>
      <c r="B7073" t="inlineStr">
        <is>
          <t>THAMYRIS NUNES SUGAHARA</t>
        </is>
      </c>
      <c r="C7073" t="n">
        <v>1</v>
      </c>
      <c r="D7073" t="inlineStr">
        <is>
          <t>IPCA</t>
        </is>
      </c>
      <c r="E7073" t="n">
        <v>0.009488792934583046</v>
      </c>
      <c r="F7073" t="inlineStr">
        <is>
          <t>MENSAL</t>
        </is>
      </c>
      <c r="G7073" t="n">
        <v>48847</v>
      </c>
      <c r="H7073" t="n">
        <v>48847</v>
      </c>
      <c r="I7073" t="n">
        <v>142</v>
      </c>
      <c r="J7073" t="inlineStr">
        <is>
          <t>CARTEIRA</t>
        </is>
      </c>
      <c r="K7073" t="inlineStr">
        <is>
          <t>CONTRATO</t>
        </is>
      </c>
      <c r="L7073" t="n">
        <v>889.1364360000001</v>
      </c>
      <c r="M7073" t="inlineStr">
        <is>
          <t>Terra Luz Residencial</t>
        </is>
      </c>
      <c r="N7073" s="142">
        <f>DATE(YEAR(G7073),MONTH(G7073),1)</f>
        <v/>
      </c>
      <c r="O7073" s="132">
        <f>IF(G7073&gt;$K$3,"Futuro","Atraso")</f>
        <v/>
      </c>
      <c r="P7073">
        <f>12*(YEAR(G7073)-YEAR($K$3))+(MONTH(G7073)-MONTH($K$3))</f>
        <v/>
      </c>
      <c r="Q7073" s="366">
        <f>IF(M7073="IBIRAPITANGA FASE 3",IF(O7073="Atraso",L7073,L7073/(1+$I$2)^P7073),IF(O7073="Atraso",L7073,L7073/(1+$I$1)^P7073))</f>
        <v/>
      </c>
      <c r="R7073">
        <f>IF(O7073="Atraso",$K$3-G7073,0)</f>
        <v/>
      </c>
      <c r="S7073">
        <f>IF(R7073&lt;=15,"Até 15",IF(R7073&lt;=30,"Entre 15 e 30",IF(R7073&lt;=60,"Entre 30 e 60",IF(R7073&lt;=90,"Entre 60 e 90",IF(R7073&lt;=120,"Entre 90 e 120",IF(R7073&lt;=150,"Entre 120 e 150",IF(R7073&lt;=180,"Entre 150 e 180","Superior a 180")))))))</f>
        <v/>
      </c>
    </row>
    <row r="7074">
      <c r="A7074" t="inlineStr">
        <is>
          <t>Q03L015</t>
        </is>
      </c>
      <c r="B7074" t="inlineStr">
        <is>
          <t>THAMYRIS NUNES SUGAHARA</t>
        </is>
      </c>
      <c r="C7074" t="n">
        <v>1</v>
      </c>
      <c r="D7074" t="inlineStr">
        <is>
          <t>IPCA</t>
        </is>
      </c>
      <c r="E7074" t="n">
        <v>0.009488792934583046</v>
      </c>
      <c r="F7074" t="inlineStr">
        <is>
          <t>MENSAL</t>
        </is>
      </c>
      <c r="G7074" t="n">
        <v>48877</v>
      </c>
      <c r="H7074" t="n">
        <v>48877</v>
      </c>
      <c r="I7074" t="n">
        <v>143</v>
      </c>
      <c r="J7074" t="inlineStr">
        <is>
          <t>CARTEIRA</t>
        </is>
      </c>
      <c r="K7074" t="inlineStr">
        <is>
          <t>CONTRATO</t>
        </is>
      </c>
      <c r="L7074" t="n">
        <v>889.1364360000001</v>
      </c>
      <c r="M7074" t="inlineStr">
        <is>
          <t>Terra Luz Residencial</t>
        </is>
      </c>
      <c r="N7074" s="142">
        <f>DATE(YEAR(G7074),MONTH(G7074),1)</f>
        <v/>
      </c>
      <c r="O7074" s="132">
        <f>IF(G7074&gt;$K$3,"Futuro","Atraso")</f>
        <v/>
      </c>
      <c r="P7074">
        <f>12*(YEAR(G7074)-YEAR($K$3))+(MONTH(G7074)-MONTH($K$3))</f>
        <v/>
      </c>
      <c r="Q7074" s="366">
        <f>IF(M7074="IBIRAPITANGA FASE 3",IF(O7074="Atraso",L7074,L7074/(1+$I$2)^P7074),IF(O7074="Atraso",L7074,L7074/(1+$I$1)^P7074))</f>
        <v/>
      </c>
      <c r="R7074">
        <f>IF(O7074="Atraso",$K$3-G7074,0)</f>
        <v/>
      </c>
      <c r="S7074">
        <f>IF(R7074&lt;=15,"Até 15",IF(R7074&lt;=30,"Entre 15 e 30",IF(R7074&lt;=60,"Entre 30 e 60",IF(R7074&lt;=90,"Entre 60 e 90",IF(R7074&lt;=120,"Entre 90 e 120",IF(R7074&lt;=150,"Entre 120 e 150",IF(R7074&lt;=180,"Entre 150 e 180","Superior a 180")))))))</f>
        <v/>
      </c>
    </row>
    <row r="7075">
      <c r="A7075" t="inlineStr">
        <is>
          <t>Q03L015</t>
        </is>
      </c>
      <c r="B7075" t="inlineStr">
        <is>
          <t>THAMYRIS NUNES SUGAHARA</t>
        </is>
      </c>
      <c r="C7075" t="n">
        <v>1</v>
      </c>
      <c r="D7075" t="inlineStr">
        <is>
          <t>IPCA</t>
        </is>
      </c>
      <c r="E7075" t="n">
        <v>0.009488792934583046</v>
      </c>
      <c r="F7075" t="inlineStr">
        <is>
          <t>MENSAL</t>
        </is>
      </c>
      <c r="G7075" t="n">
        <v>48908</v>
      </c>
      <c r="H7075" t="n">
        <v>48908</v>
      </c>
      <c r="I7075" t="n">
        <v>144</v>
      </c>
      <c r="J7075" t="inlineStr">
        <is>
          <t>CARTEIRA</t>
        </is>
      </c>
      <c r="K7075" t="inlineStr">
        <is>
          <t>CONTRATO</t>
        </is>
      </c>
      <c r="L7075" t="n">
        <v>889.1364360000001</v>
      </c>
      <c r="M7075" t="inlineStr">
        <is>
          <t>Terra Luz Residencial</t>
        </is>
      </c>
      <c r="N7075" s="142">
        <f>DATE(YEAR(G7075),MONTH(G7075),1)</f>
        <v/>
      </c>
      <c r="O7075" s="132">
        <f>IF(G7075&gt;$K$3,"Futuro","Atraso")</f>
        <v/>
      </c>
      <c r="P7075">
        <f>12*(YEAR(G7075)-YEAR($K$3))+(MONTH(G7075)-MONTH($K$3))</f>
        <v/>
      </c>
      <c r="Q7075" s="366">
        <f>IF(M7075="IBIRAPITANGA FASE 3",IF(O7075="Atraso",L7075,L7075/(1+$I$2)^P7075),IF(O7075="Atraso",L7075,L7075/(1+$I$1)^P7075))</f>
        <v/>
      </c>
      <c r="R7075">
        <f>IF(O7075="Atraso",$K$3-G7075,0)</f>
        <v/>
      </c>
      <c r="S7075">
        <f>IF(R7075&lt;=15,"Até 15",IF(R7075&lt;=30,"Entre 15 e 30",IF(R7075&lt;=60,"Entre 30 e 60",IF(R7075&lt;=90,"Entre 60 e 90",IF(R7075&lt;=120,"Entre 90 e 120",IF(R7075&lt;=150,"Entre 120 e 150",IF(R7075&lt;=180,"Entre 150 e 180","Superior a 180")))))))</f>
        <v/>
      </c>
    </row>
    <row r="7076">
      <c r="A7076" t="inlineStr">
        <is>
          <t>Q03L015</t>
        </is>
      </c>
      <c r="B7076" t="inlineStr">
        <is>
          <t>THAMYRIS NUNES SUGAHARA</t>
        </is>
      </c>
      <c r="C7076" t="n">
        <v>1</v>
      </c>
      <c r="D7076" t="inlineStr">
        <is>
          <t>IPCA</t>
        </is>
      </c>
      <c r="E7076" t="n">
        <v>0.009488792934583046</v>
      </c>
      <c r="F7076" t="inlineStr">
        <is>
          <t>MENSAL</t>
        </is>
      </c>
      <c r="G7076" t="n">
        <v>48938</v>
      </c>
      <c r="H7076" t="n">
        <v>48938</v>
      </c>
      <c r="I7076" t="n">
        <v>145</v>
      </c>
      <c r="J7076" t="inlineStr">
        <is>
          <t>CARTEIRA</t>
        </is>
      </c>
      <c r="K7076" t="inlineStr">
        <is>
          <t>CONTRATO</t>
        </is>
      </c>
      <c r="L7076" t="n">
        <v>889.1364360000001</v>
      </c>
      <c r="M7076" t="inlineStr">
        <is>
          <t>Terra Luz Residencial</t>
        </is>
      </c>
      <c r="N7076" s="142">
        <f>DATE(YEAR(G7076),MONTH(G7076),1)</f>
        <v/>
      </c>
      <c r="O7076" s="132">
        <f>IF(G7076&gt;$K$3,"Futuro","Atraso")</f>
        <v/>
      </c>
      <c r="P7076">
        <f>12*(YEAR(G7076)-YEAR($K$3))+(MONTH(G7076)-MONTH($K$3))</f>
        <v/>
      </c>
      <c r="Q7076" s="366">
        <f>IF(M7076="IBIRAPITANGA FASE 3",IF(O7076="Atraso",L7076,L7076/(1+$I$2)^P7076),IF(O7076="Atraso",L7076,L7076/(1+$I$1)^P7076))</f>
        <v/>
      </c>
      <c r="R7076">
        <f>IF(O7076="Atraso",$K$3-G7076,0)</f>
        <v/>
      </c>
      <c r="S7076">
        <f>IF(R7076&lt;=15,"Até 15",IF(R7076&lt;=30,"Entre 15 e 30",IF(R7076&lt;=60,"Entre 30 e 60",IF(R7076&lt;=90,"Entre 60 e 90",IF(R7076&lt;=120,"Entre 90 e 120",IF(R7076&lt;=150,"Entre 120 e 150",IF(R7076&lt;=180,"Entre 150 e 180","Superior a 180")))))))</f>
        <v/>
      </c>
    </row>
    <row r="7077">
      <c r="A7077" t="inlineStr">
        <is>
          <t>Q03L015</t>
        </is>
      </c>
      <c r="B7077" t="inlineStr">
        <is>
          <t>THAMYRIS NUNES SUGAHARA</t>
        </is>
      </c>
      <c r="C7077" t="n">
        <v>1</v>
      </c>
      <c r="D7077" t="inlineStr">
        <is>
          <t>IPCA</t>
        </is>
      </c>
      <c r="E7077" t="n">
        <v>0.009488792934583046</v>
      </c>
      <c r="F7077" t="inlineStr">
        <is>
          <t>MENSAL</t>
        </is>
      </c>
      <c r="G7077" t="n">
        <v>48969</v>
      </c>
      <c r="H7077" t="n">
        <v>48969</v>
      </c>
      <c r="I7077" t="n">
        <v>146</v>
      </c>
      <c r="J7077" t="inlineStr">
        <is>
          <t>CARTEIRA</t>
        </is>
      </c>
      <c r="K7077" t="inlineStr">
        <is>
          <t>CONTRATO</t>
        </is>
      </c>
      <c r="L7077" t="n">
        <v>889.1364360000001</v>
      </c>
      <c r="M7077" t="inlineStr">
        <is>
          <t>Terra Luz Residencial</t>
        </is>
      </c>
      <c r="N7077" s="142">
        <f>DATE(YEAR(G7077),MONTH(G7077),1)</f>
        <v/>
      </c>
      <c r="O7077" s="132">
        <f>IF(G7077&gt;$K$3,"Futuro","Atraso")</f>
        <v/>
      </c>
      <c r="P7077">
        <f>12*(YEAR(G7077)-YEAR($K$3))+(MONTH(G7077)-MONTH($K$3))</f>
        <v/>
      </c>
      <c r="Q7077" s="366">
        <f>IF(M7077="IBIRAPITANGA FASE 3",IF(O7077="Atraso",L7077,L7077/(1+$I$2)^P7077),IF(O7077="Atraso",L7077,L7077/(1+$I$1)^P7077))</f>
        <v/>
      </c>
      <c r="R7077">
        <f>IF(O7077="Atraso",$K$3-G7077,0)</f>
        <v/>
      </c>
      <c r="S7077">
        <f>IF(R7077&lt;=15,"Até 15",IF(R7077&lt;=30,"Entre 15 e 30",IF(R7077&lt;=60,"Entre 30 e 60",IF(R7077&lt;=90,"Entre 60 e 90",IF(R7077&lt;=120,"Entre 90 e 120",IF(R7077&lt;=150,"Entre 120 e 150",IF(R7077&lt;=180,"Entre 150 e 180","Superior a 180")))))))</f>
        <v/>
      </c>
    </row>
    <row r="7078">
      <c r="A7078" t="inlineStr">
        <is>
          <t>Q03L015</t>
        </is>
      </c>
      <c r="B7078" t="inlineStr">
        <is>
          <t>THAMYRIS NUNES SUGAHARA</t>
        </is>
      </c>
      <c r="C7078" t="n">
        <v>1</v>
      </c>
      <c r="D7078" t="inlineStr">
        <is>
          <t>IPCA</t>
        </is>
      </c>
      <c r="E7078" t="n">
        <v>0.009488792934583046</v>
      </c>
      <c r="F7078" t="inlineStr">
        <is>
          <t>MENSAL</t>
        </is>
      </c>
      <c r="G7078" t="n">
        <v>49000</v>
      </c>
      <c r="H7078" t="n">
        <v>49000</v>
      </c>
      <c r="I7078" t="n">
        <v>147</v>
      </c>
      <c r="J7078" t="inlineStr">
        <is>
          <t>CARTEIRA</t>
        </is>
      </c>
      <c r="K7078" t="inlineStr">
        <is>
          <t>CONTRATO</t>
        </is>
      </c>
      <c r="L7078" t="n">
        <v>889.1364360000001</v>
      </c>
      <c r="M7078" t="inlineStr">
        <is>
          <t>Terra Luz Residencial</t>
        </is>
      </c>
      <c r="N7078" s="142">
        <f>DATE(YEAR(G7078),MONTH(G7078),1)</f>
        <v/>
      </c>
      <c r="O7078" s="132">
        <f>IF(G7078&gt;$K$3,"Futuro","Atraso")</f>
        <v/>
      </c>
      <c r="P7078">
        <f>12*(YEAR(G7078)-YEAR($K$3))+(MONTH(G7078)-MONTH($K$3))</f>
        <v/>
      </c>
      <c r="Q7078" s="366">
        <f>IF(M7078="IBIRAPITANGA FASE 3",IF(O7078="Atraso",L7078,L7078/(1+$I$2)^P7078),IF(O7078="Atraso",L7078,L7078/(1+$I$1)^P7078))</f>
        <v/>
      </c>
      <c r="R7078">
        <f>IF(O7078="Atraso",$K$3-G7078,0)</f>
        <v/>
      </c>
      <c r="S7078">
        <f>IF(R7078&lt;=15,"Até 15",IF(R7078&lt;=30,"Entre 15 e 30",IF(R7078&lt;=60,"Entre 30 e 60",IF(R7078&lt;=90,"Entre 60 e 90",IF(R7078&lt;=120,"Entre 90 e 120",IF(R7078&lt;=150,"Entre 120 e 150",IF(R7078&lt;=180,"Entre 150 e 180","Superior a 180")))))))</f>
        <v/>
      </c>
    </row>
    <row r="7079">
      <c r="A7079" t="inlineStr">
        <is>
          <t>Q03L015</t>
        </is>
      </c>
      <c r="B7079" t="inlineStr">
        <is>
          <t>THAMYRIS NUNES SUGAHARA</t>
        </is>
      </c>
      <c r="C7079" t="n">
        <v>1</v>
      </c>
      <c r="D7079" t="inlineStr">
        <is>
          <t>IPCA</t>
        </is>
      </c>
      <c r="E7079" t="n">
        <v>0.009488792934583046</v>
      </c>
      <c r="F7079" t="inlineStr">
        <is>
          <t>MENSAL</t>
        </is>
      </c>
      <c r="G7079" t="n">
        <v>49028</v>
      </c>
      <c r="H7079" t="n">
        <v>49028</v>
      </c>
      <c r="I7079" t="n">
        <v>148</v>
      </c>
      <c r="J7079" t="inlineStr">
        <is>
          <t>CARTEIRA</t>
        </is>
      </c>
      <c r="K7079" t="inlineStr">
        <is>
          <t>CONTRATO</t>
        </is>
      </c>
      <c r="L7079" t="n">
        <v>889.1364360000001</v>
      </c>
      <c r="M7079" t="inlineStr">
        <is>
          <t>Terra Luz Residencial</t>
        </is>
      </c>
      <c r="N7079" s="142">
        <f>DATE(YEAR(G7079),MONTH(G7079),1)</f>
        <v/>
      </c>
      <c r="O7079" s="132">
        <f>IF(G7079&gt;$K$3,"Futuro","Atraso")</f>
        <v/>
      </c>
      <c r="P7079">
        <f>12*(YEAR(G7079)-YEAR($K$3))+(MONTH(G7079)-MONTH($K$3))</f>
        <v/>
      </c>
      <c r="Q7079" s="366">
        <f>IF(M7079="IBIRAPITANGA FASE 3",IF(O7079="Atraso",L7079,L7079/(1+$I$2)^P7079),IF(O7079="Atraso",L7079,L7079/(1+$I$1)^P7079))</f>
        <v/>
      </c>
      <c r="R7079">
        <f>IF(O7079="Atraso",$K$3-G7079,0)</f>
        <v/>
      </c>
      <c r="S7079">
        <f>IF(R7079&lt;=15,"Até 15",IF(R7079&lt;=30,"Entre 15 e 30",IF(R7079&lt;=60,"Entre 30 e 60",IF(R7079&lt;=90,"Entre 60 e 90",IF(R7079&lt;=120,"Entre 90 e 120",IF(R7079&lt;=150,"Entre 120 e 150",IF(R7079&lt;=180,"Entre 150 e 180","Superior a 180")))))))</f>
        <v/>
      </c>
    </row>
    <row r="7080">
      <c r="A7080" t="inlineStr">
        <is>
          <t>Q03L015</t>
        </is>
      </c>
      <c r="B7080" t="inlineStr">
        <is>
          <t>THAMYRIS NUNES SUGAHARA</t>
        </is>
      </c>
      <c r="C7080" t="n">
        <v>1</v>
      </c>
      <c r="D7080" t="inlineStr">
        <is>
          <t>IPCA</t>
        </is>
      </c>
      <c r="E7080" t="n">
        <v>0.009488792934583046</v>
      </c>
      <c r="F7080" t="inlineStr">
        <is>
          <t>MENSAL</t>
        </is>
      </c>
      <c r="G7080" t="n">
        <v>49059</v>
      </c>
      <c r="H7080" t="n">
        <v>49059</v>
      </c>
      <c r="I7080" t="n">
        <v>149</v>
      </c>
      <c r="J7080" t="inlineStr">
        <is>
          <t>CARTEIRA</t>
        </is>
      </c>
      <c r="K7080" t="inlineStr">
        <is>
          <t>CONTRATO</t>
        </is>
      </c>
      <c r="L7080" t="n">
        <v>889.1364360000001</v>
      </c>
      <c r="M7080" t="inlineStr">
        <is>
          <t>Terra Luz Residencial</t>
        </is>
      </c>
      <c r="N7080" s="142">
        <f>DATE(YEAR(G7080),MONTH(G7080),1)</f>
        <v/>
      </c>
      <c r="O7080" s="132">
        <f>IF(G7080&gt;$K$3,"Futuro","Atraso")</f>
        <v/>
      </c>
      <c r="P7080">
        <f>12*(YEAR(G7080)-YEAR($K$3))+(MONTH(G7080)-MONTH($K$3))</f>
        <v/>
      </c>
      <c r="Q7080" s="366">
        <f>IF(M7080="IBIRAPITANGA FASE 3",IF(O7080="Atraso",L7080,L7080/(1+$I$2)^P7080),IF(O7080="Atraso",L7080,L7080/(1+$I$1)^P7080))</f>
        <v/>
      </c>
      <c r="R7080">
        <f>IF(O7080="Atraso",$K$3-G7080,0)</f>
        <v/>
      </c>
      <c r="S7080">
        <f>IF(R7080&lt;=15,"Até 15",IF(R7080&lt;=30,"Entre 15 e 30",IF(R7080&lt;=60,"Entre 30 e 60",IF(R7080&lt;=90,"Entre 60 e 90",IF(R7080&lt;=120,"Entre 90 e 120",IF(R7080&lt;=150,"Entre 120 e 150",IF(R7080&lt;=180,"Entre 150 e 180","Superior a 180")))))))</f>
        <v/>
      </c>
    </row>
    <row r="7081">
      <c r="A7081" t="inlineStr">
        <is>
          <t>Q03L015</t>
        </is>
      </c>
      <c r="B7081" t="inlineStr">
        <is>
          <t>THAMYRIS NUNES SUGAHARA</t>
        </is>
      </c>
      <c r="C7081" t="n">
        <v>1</v>
      </c>
      <c r="D7081" t="inlineStr">
        <is>
          <t>IPCA</t>
        </is>
      </c>
      <c r="E7081" t="n">
        <v>0.009488792934583046</v>
      </c>
      <c r="F7081" t="inlineStr">
        <is>
          <t>MENSAL</t>
        </is>
      </c>
      <c r="G7081" t="n">
        <v>49089</v>
      </c>
      <c r="H7081" t="n">
        <v>49089</v>
      </c>
      <c r="I7081" t="n">
        <v>150</v>
      </c>
      <c r="J7081" t="inlineStr">
        <is>
          <t>CARTEIRA</t>
        </is>
      </c>
      <c r="K7081" t="inlineStr">
        <is>
          <t>CONTRATO</t>
        </is>
      </c>
      <c r="L7081" t="n">
        <v>889.1364360000001</v>
      </c>
      <c r="M7081" t="inlineStr">
        <is>
          <t>Terra Luz Residencial</t>
        </is>
      </c>
      <c r="N7081" s="142">
        <f>DATE(YEAR(G7081),MONTH(G7081),1)</f>
        <v/>
      </c>
      <c r="O7081" s="132">
        <f>IF(G7081&gt;$K$3,"Futuro","Atraso")</f>
        <v/>
      </c>
      <c r="P7081">
        <f>12*(YEAR(G7081)-YEAR($K$3))+(MONTH(G7081)-MONTH($K$3))</f>
        <v/>
      </c>
      <c r="Q7081" s="366">
        <f>IF(M7081="IBIRAPITANGA FASE 3",IF(O7081="Atraso",L7081,L7081/(1+$I$2)^P7081),IF(O7081="Atraso",L7081,L7081/(1+$I$1)^P7081))</f>
        <v/>
      </c>
      <c r="R7081">
        <f>IF(O7081="Atraso",$K$3-G7081,0)</f>
        <v/>
      </c>
      <c r="S7081">
        <f>IF(R7081&lt;=15,"Até 15",IF(R7081&lt;=30,"Entre 15 e 30",IF(R7081&lt;=60,"Entre 30 e 60",IF(R7081&lt;=90,"Entre 60 e 90",IF(R7081&lt;=120,"Entre 90 e 120",IF(R7081&lt;=150,"Entre 120 e 150",IF(R7081&lt;=180,"Entre 150 e 180","Superior a 180")))))))</f>
        <v/>
      </c>
    </row>
    <row r="7082">
      <c r="A7082" t="inlineStr">
        <is>
          <t>Q03L015</t>
        </is>
      </c>
      <c r="B7082" t="inlineStr">
        <is>
          <t>THAMYRIS NUNES SUGAHARA</t>
        </is>
      </c>
      <c r="C7082" t="n">
        <v>1</v>
      </c>
      <c r="D7082" t="inlineStr">
        <is>
          <t>IPCA</t>
        </is>
      </c>
      <c r="E7082" t="n">
        <v>0.009488792934583046</v>
      </c>
      <c r="F7082" t="inlineStr">
        <is>
          <t>MENSAL</t>
        </is>
      </c>
      <c r="G7082" t="n">
        <v>49120</v>
      </c>
      <c r="H7082" t="n">
        <v>49120</v>
      </c>
      <c r="I7082" t="n">
        <v>151</v>
      </c>
      <c r="J7082" t="inlineStr">
        <is>
          <t>CARTEIRA</t>
        </is>
      </c>
      <c r="K7082" t="inlineStr">
        <is>
          <t>CONTRATO</t>
        </is>
      </c>
      <c r="L7082" t="n">
        <v>889.1364360000001</v>
      </c>
      <c r="M7082" t="inlineStr">
        <is>
          <t>Terra Luz Residencial</t>
        </is>
      </c>
      <c r="N7082" s="142">
        <f>DATE(YEAR(G7082),MONTH(G7082),1)</f>
        <v/>
      </c>
      <c r="O7082" s="132">
        <f>IF(G7082&gt;$K$3,"Futuro","Atraso")</f>
        <v/>
      </c>
      <c r="P7082">
        <f>12*(YEAR(G7082)-YEAR($K$3))+(MONTH(G7082)-MONTH($K$3))</f>
        <v/>
      </c>
      <c r="Q7082" s="366">
        <f>IF(M7082="IBIRAPITANGA FASE 3",IF(O7082="Atraso",L7082,L7082/(1+$I$2)^P7082),IF(O7082="Atraso",L7082,L7082/(1+$I$1)^P7082))</f>
        <v/>
      </c>
      <c r="R7082">
        <f>IF(O7082="Atraso",$K$3-G7082,0)</f>
        <v/>
      </c>
      <c r="S7082">
        <f>IF(R7082&lt;=15,"Até 15",IF(R7082&lt;=30,"Entre 15 e 30",IF(R7082&lt;=60,"Entre 30 e 60",IF(R7082&lt;=90,"Entre 60 e 90",IF(R7082&lt;=120,"Entre 90 e 120",IF(R7082&lt;=150,"Entre 120 e 150",IF(R7082&lt;=180,"Entre 150 e 180","Superior a 180")))))))</f>
        <v/>
      </c>
    </row>
    <row r="7083">
      <c r="A7083" t="inlineStr">
        <is>
          <t>Q03L015</t>
        </is>
      </c>
      <c r="B7083" t="inlineStr">
        <is>
          <t>THAMYRIS NUNES SUGAHARA</t>
        </is>
      </c>
      <c r="C7083" t="n">
        <v>1</v>
      </c>
      <c r="D7083" t="inlineStr">
        <is>
          <t>IPCA</t>
        </is>
      </c>
      <c r="E7083" t="n">
        <v>0.009488792934583046</v>
      </c>
      <c r="F7083" t="inlineStr">
        <is>
          <t>MENSAL</t>
        </is>
      </c>
      <c r="G7083" t="n">
        <v>49150</v>
      </c>
      <c r="H7083" t="n">
        <v>49150</v>
      </c>
      <c r="I7083" t="n">
        <v>152</v>
      </c>
      <c r="J7083" t="inlineStr">
        <is>
          <t>CARTEIRA</t>
        </is>
      </c>
      <c r="K7083" t="inlineStr">
        <is>
          <t>CONTRATO</t>
        </is>
      </c>
      <c r="L7083" t="n">
        <v>889.1364360000001</v>
      </c>
      <c r="M7083" t="inlineStr">
        <is>
          <t>Terra Luz Residencial</t>
        </is>
      </c>
      <c r="N7083" s="142">
        <f>DATE(YEAR(G7083),MONTH(G7083),1)</f>
        <v/>
      </c>
      <c r="O7083" s="132">
        <f>IF(G7083&gt;$K$3,"Futuro","Atraso")</f>
        <v/>
      </c>
      <c r="P7083">
        <f>12*(YEAR(G7083)-YEAR($K$3))+(MONTH(G7083)-MONTH($K$3))</f>
        <v/>
      </c>
      <c r="Q7083" s="366">
        <f>IF(M7083="IBIRAPITANGA FASE 3",IF(O7083="Atraso",L7083,L7083/(1+$I$2)^P7083),IF(O7083="Atraso",L7083,L7083/(1+$I$1)^P7083))</f>
        <v/>
      </c>
      <c r="R7083">
        <f>IF(O7083="Atraso",$K$3-G7083,0)</f>
        <v/>
      </c>
      <c r="S7083">
        <f>IF(R7083&lt;=15,"Até 15",IF(R7083&lt;=30,"Entre 15 e 30",IF(R7083&lt;=60,"Entre 30 e 60",IF(R7083&lt;=90,"Entre 60 e 90",IF(R7083&lt;=120,"Entre 90 e 120",IF(R7083&lt;=150,"Entre 120 e 150",IF(R7083&lt;=180,"Entre 150 e 180","Superior a 180")))))))</f>
        <v/>
      </c>
    </row>
    <row r="7084">
      <c r="A7084" t="inlineStr">
        <is>
          <t>Q03L015</t>
        </is>
      </c>
      <c r="B7084" t="inlineStr">
        <is>
          <t>THAMYRIS NUNES SUGAHARA</t>
        </is>
      </c>
      <c r="C7084" t="n">
        <v>1</v>
      </c>
      <c r="D7084" t="inlineStr">
        <is>
          <t>IPCA</t>
        </is>
      </c>
      <c r="E7084" t="n">
        <v>0.009488792934583046</v>
      </c>
      <c r="F7084" t="inlineStr">
        <is>
          <t>MENSAL</t>
        </is>
      </c>
      <c r="G7084" t="n">
        <v>49181</v>
      </c>
      <c r="H7084" t="n">
        <v>49181</v>
      </c>
      <c r="I7084" t="n">
        <v>153</v>
      </c>
      <c r="J7084" t="inlineStr">
        <is>
          <t>CARTEIRA</t>
        </is>
      </c>
      <c r="K7084" t="inlineStr">
        <is>
          <t>CONTRATO</t>
        </is>
      </c>
      <c r="L7084" t="n">
        <v>889.1364360000001</v>
      </c>
      <c r="M7084" t="inlineStr">
        <is>
          <t>Terra Luz Residencial</t>
        </is>
      </c>
      <c r="N7084" s="142">
        <f>DATE(YEAR(G7084),MONTH(G7084),1)</f>
        <v/>
      </c>
      <c r="O7084" s="132">
        <f>IF(G7084&gt;$K$3,"Futuro","Atraso")</f>
        <v/>
      </c>
      <c r="P7084">
        <f>12*(YEAR(G7084)-YEAR($K$3))+(MONTH(G7084)-MONTH($K$3))</f>
        <v/>
      </c>
      <c r="Q7084" s="366">
        <f>IF(M7084="IBIRAPITANGA FASE 3",IF(O7084="Atraso",L7084,L7084/(1+$I$2)^P7084),IF(O7084="Atraso",L7084,L7084/(1+$I$1)^P7084))</f>
        <v/>
      </c>
      <c r="R7084">
        <f>IF(O7084="Atraso",$K$3-G7084,0)</f>
        <v/>
      </c>
      <c r="S7084">
        <f>IF(R7084&lt;=15,"Até 15",IF(R7084&lt;=30,"Entre 15 e 30",IF(R7084&lt;=60,"Entre 30 e 60",IF(R7084&lt;=90,"Entre 60 e 90",IF(R7084&lt;=120,"Entre 90 e 120",IF(R7084&lt;=150,"Entre 120 e 150",IF(R7084&lt;=180,"Entre 150 e 180","Superior a 180")))))))</f>
        <v/>
      </c>
    </row>
    <row r="7085">
      <c r="A7085" t="inlineStr">
        <is>
          <t>Q03L015</t>
        </is>
      </c>
      <c r="B7085" t="inlineStr">
        <is>
          <t>THAMYRIS NUNES SUGAHARA</t>
        </is>
      </c>
      <c r="C7085" t="n">
        <v>1</v>
      </c>
      <c r="D7085" t="inlineStr">
        <is>
          <t>IPCA</t>
        </is>
      </c>
      <c r="E7085" t="n">
        <v>0.009488792934583046</v>
      </c>
      <c r="F7085" t="inlineStr">
        <is>
          <t>MENSAL</t>
        </is>
      </c>
      <c r="G7085" t="n">
        <v>49212</v>
      </c>
      <c r="H7085" t="n">
        <v>49212</v>
      </c>
      <c r="I7085" t="n">
        <v>154</v>
      </c>
      <c r="J7085" t="inlineStr">
        <is>
          <t>CARTEIRA</t>
        </is>
      </c>
      <c r="K7085" t="inlineStr">
        <is>
          <t>CONTRATO</t>
        </is>
      </c>
      <c r="L7085" t="n">
        <v>889.1364360000001</v>
      </c>
      <c r="M7085" t="inlineStr">
        <is>
          <t>Terra Luz Residencial</t>
        </is>
      </c>
      <c r="N7085" s="142">
        <f>DATE(YEAR(G7085),MONTH(G7085),1)</f>
        <v/>
      </c>
      <c r="O7085" s="132">
        <f>IF(G7085&gt;$K$3,"Futuro","Atraso")</f>
        <v/>
      </c>
      <c r="P7085">
        <f>12*(YEAR(G7085)-YEAR($K$3))+(MONTH(G7085)-MONTH($K$3))</f>
        <v/>
      </c>
      <c r="Q7085" s="366">
        <f>IF(M7085="IBIRAPITANGA FASE 3",IF(O7085="Atraso",L7085,L7085/(1+$I$2)^P7085),IF(O7085="Atraso",L7085,L7085/(1+$I$1)^P7085))</f>
        <v/>
      </c>
      <c r="R7085">
        <f>IF(O7085="Atraso",$K$3-G7085,0)</f>
        <v/>
      </c>
      <c r="S7085">
        <f>IF(R7085&lt;=15,"Até 15",IF(R7085&lt;=30,"Entre 15 e 30",IF(R7085&lt;=60,"Entre 30 e 60",IF(R7085&lt;=90,"Entre 60 e 90",IF(R7085&lt;=120,"Entre 90 e 120",IF(R7085&lt;=150,"Entre 120 e 150",IF(R7085&lt;=180,"Entre 150 e 180","Superior a 180")))))))</f>
        <v/>
      </c>
    </row>
    <row r="7086">
      <c r="A7086" t="inlineStr">
        <is>
          <t>Q03L015</t>
        </is>
      </c>
      <c r="B7086" t="inlineStr">
        <is>
          <t>THAMYRIS NUNES SUGAHARA</t>
        </is>
      </c>
      <c r="C7086" t="n">
        <v>1</v>
      </c>
      <c r="D7086" t="inlineStr">
        <is>
          <t>IPCA</t>
        </is>
      </c>
      <c r="E7086" t="n">
        <v>0.009488792934583046</v>
      </c>
      <c r="F7086" t="inlineStr">
        <is>
          <t>MENSAL</t>
        </is>
      </c>
      <c r="G7086" t="n">
        <v>49242</v>
      </c>
      <c r="H7086" t="n">
        <v>49242</v>
      </c>
      <c r="I7086" t="n">
        <v>155</v>
      </c>
      <c r="J7086" t="inlineStr">
        <is>
          <t>CARTEIRA</t>
        </is>
      </c>
      <c r="K7086" t="inlineStr">
        <is>
          <t>CONTRATO</t>
        </is>
      </c>
      <c r="L7086" t="n">
        <v>889.1364360000001</v>
      </c>
      <c r="M7086" t="inlineStr">
        <is>
          <t>Terra Luz Residencial</t>
        </is>
      </c>
      <c r="N7086" s="142">
        <f>DATE(YEAR(G7086),MONTH(G7086),1)</f>
        <v/>
      </c>
      <c r="O7086" s="132">
        <f>IF(G7086&gt;$K$3,"Futuro","Atraso")</f>
        <v/>
      </c>
      <c r="P7086">
        <f>12*(YEAR(G7086)-YEAR($K$3))+(MONTH(G7086)-MONTH($K$3))</f>
        <v/>
      </c>
      <c r="Q7086" s="366">
        <f>IF(M7086="IBIRAPITANGA FASE 3",IF(O7086="Atraso",L7086,L7086/(1+$I$2)^P7086),IF(O7086="Atraso",L7086,L7086/(1+$I$1)^P7086))</f>
        <v/>
      </c>
      <c r="R7086">
        <f>IF(O7086="Atraso",$K$3-G7086,0)</f>
        <v/>
      </c>
      <c r="S7086">
        <f>IF(R7086&lt;=15,"Até 15",IF(R7086&lt;=30,"Entre 15 e 30",IF(R7086&lt;=60,"Entre 30 e 60",IF(R7086&lt;=90,"Entre 60 e 90",IF(R7086&lt;=120,"Entre 90 e 120",IF(R7086&lt;=150,"Entre 120 e 150",IF(R7086&lt;=180,"Entre 150 e 180","Superior a 180")))))))</f>
        <v/>
      </c>
    </row>
    <row r="7087">
      <c r="A7087" t="inlineStr">
        <is>
          <t>Q03L015</t>
        </is>
      </c>
      <c r="B7087" t="inlineStr">
        <is>
          <t>THAMYRIS NUNES SUGAHARA</t>
        </is>
      </c>
      <c r="C7087" t="n">
        <v>1</v>
      </c>
      <c r="D7087" t="inlineStr">
        <is>
          <t>IPCA</t>
        </is>
      </c>
      <c r="E7087" t="n">
        <v>0.009488792934583046</v>
      </c>
      <c r="F7087" t="inlineStr">
        <is>
          <t>MENSAL</t>
        </is>
      </c>
      <c r="G7087" t="n">
        <v>49273</v>
      </c>
      <c r="H7087" t="n">
        <v>49273</v>
      </c>
      <c r="I7087" t="n">
        <v>156</v>
      </c>
      <c r="J7087" t="inlineStr">
        <is>
          <t>CARTEIRA</t>
        </is>
      </c>
      <c r="K7087" t="inlineStr">
        <is>
          <t>CONTRATO</t>
        </is>
      </c>
      <c r="L7087" t="n">
        <v>889.1364360000001</v>
      </c>
      <c r="M7087" t="inlineStr">
        <is>
          <t>Terra Luz Residencial</t>
        </is>
      </c>
      <c r="N7087" s="142">
        <f>DATE(YEAR(G7087),MONTH(G7087),1)</f>
        <v/>
      </c>
      <c r="O7087" s="132">
        <f>IF(G7087&gt;$K$3,"Futuro","Atraso")</f>
        <v/>
      </c>
      <c r="P7087">
        <f>12*(YEAR(G7087)-YEAR($K$3))+(MONTH(G7087)-MONTH($K$3))</f>
        <v/>
      </c>
      <c r="Q7087" s="366">
        <f>IF(M7087="IBIRAPITANGA FASE 3",IF(O7087="Atraso",L7087,L7087/(1+$I$2)^P7087),IF(O7087="Atraso",L7087,L7087/(1+$I$1)^P7087))</f>
        <v/>
      </c>
      <c r="R7087">
        <f>IF(O7087="Atraso",$K$3-G7087,0)</f>
        <v/>
      </c>
      <c r="S7087">
        <f>IF(R7087&lt;=15,"Até 15",IF(R7087&lt;=30,"Entre 15 e 30",IF(R7087&lt;=60,"Entre 30 e 60",IF(R7087&lt;=90,"Entre 60 e 90",IF(R7087&lt;=120,"Entre 90 e 120",IF(R7087&lt;=150,"Entre 120 e 150",IF(R7087&lt;=180,"Entre 150 e 180","Superior a 180")))))))</f>
        <v/>
      </c>
    </row>
    <row r="7088">
      <c r="A7088" t="inlineStr">
        <is>
          <t>Q03L015</t>
        </is>
      </c>
      <c r="B7088" t="inlineStr">
        <is>
          <t>THAMYRIS NUNES SUGAHARA</t>
        </is>
      </c>
      <c r="C7088" t="n">
        <v>1</v>
      </c>
      <c r="D7088" t="inlineStr">
        <is>
          <t>IPCA</t>
        </is>
      </c>
      <c r="E7088" t="n">
        <v>0.009488792934583046</v>
      </c>
      <c r="F7088" t="inlineStr">
        <is>
          <t>MENSAL</t>
        </is>
      </c>
      <c r="G7088" t="n">
        <v>49303</v>
      </c>
      <c r="H7088" t="n">
        <v>49303</v>
      </c>
      <c r="I7088" t="n">
        <v>157</v>
      </c>
      <c r="J7088" t="inlineStr">
        <is>
          <t>CARTEIRA</t>
        </is>
      </c>
      <c r="K7088" t="inlineStr">
        <is>
          <t>CONTRATO</t>
        </is>
      </c>
      <c r="L7088" t="n">
        <v>889.1364360000001</v>
      </c>
      <c r="M7088" t="inlineStr">
        <is>
          <t>Terra Luz Residencial</t>
        </is>
      </c>
      <c r="N7088" s="142">
        <f>DATE(YEAR(G7088),MONTH(G7088),1)</f>
        <v/>
      </c>
      <c r="O7088" s="132">
        <f>IF(G7088&gt;$K$3,"Futuro","Atraso")</f>
        <v/>
      </c>
      <c r="P7088">
        <f>12*(YEAR(G7088)-YEAR($K$3))+(MONTH(G7088)-MONTH($K$3))</f>
        <v/>
      </c>
      <c r="Q7088" s="366">
        <f>IF(M7088="IBIRAPITANGA FASE 3",IF(O7088="Atraso",L7088,L7088/(1+$I$2)^P7088),IF(O7088="Atraso",L7088,L7088/(1+$I$1)^P7088))</f>
        <v/>
      </c>
      <c r="R7088">
        <f>IF(O7088="Atraso",$K$3-G7088,0)</f>
        <v/>
      </c>
      <c r="S7088">
        <f>IF(R7088&lt;=15,"Até 15",IF(R7088&lt;=30,"Entre 15 e 30",IF(R7088&lt;=60,"Entre 30 e 60",IF(R7088&lt;=90,"Entre 60 e 90",IF(R7088&lt;=120,"Entre 90 e 120",IF(R7088&lt;=150,"Entre 120 e 150",IF(R7088&lt;=180,"Entre 150 e 180","Superior a 180")))))))</f>
        <v/>
      </c>
    </row>
    <row r="7089">
      <c r="A7089" t="inlineStr">
        <is>
          <t>Q03L015</t>
        </is>
      </c>
      <c r="B7089" t="inlineStr">
        <is>
          <t>THAMYRIS NUNES SUGAHARA</t>
        </is>
      </c>
      <c r="C7089" t="n">
        <v>1</v>
      </c>
      <c r="D7089" t="inlineStr">
        <is>
          <t>IPCA</t>
        </is>
      </c>
      <c r="E7089" t="n">
        <v>0.009488792934583046</v>
      </c>
      <c r="F7089" t="inlineStr">
        <is>
          <t>MENSAL</t>
        </is>
      </c>
      <c r="G7089" t="n">
        <v>49334</v>
      </c>
      <c r="H7089" t="n">
        <v>49334</v>
      </c>
      <c r="I7089" t="n">
        <v>158</v>
      </c>
      <c r="J7089" t="inlineStr">
        <is>
          <t>CARTEIRA</t>
        </is>
      </c>
      <c r="K7089" t="inlineStr">
        <is>
          <t>CONTRATO</t>
        </is>
      </c>
      <c r="L7089" t="n">
        <v>889.1364360000001</v>
      </c>
      <c r="M7089" t="inlineStr">
        <is>
          <t>Terra Luz Residencial</t>
        </is>
      </c>
      <c r="N7089" s="142">
        <f>DATE(YEAR(G7089),MONTH(G7089),1)</f>
        <v/>
      </c>
      <c r="O7089" s="132">
        <f>IF(G7089&gt;$K$3,"Futuro","Atraso")</f>
        <v/>
      </c>
      <c r="P7089">
        <f>12*(YEAR(G7089)-YEAR($K$3))+(MONTH(G7089)-MONTH($K$3))</f>
        <v/>
      </c>
      <c r="Q7089" s="366">
        <f>IF(M7089="IBIRAPITANGA FASE 3",IF(O7089="Atraso",L7089,L7089/(1+$I$2)^P7089),IF(O7089="Atraso",L7089,L7089/(1+$I$1)^P7089))</f>
        <v/>
      </c>
      <c r="R7089">
        <f>IF(O7089="Atraso",$K$3-G7089,0)</f>
        <v/>
      </c>
      <c r="S7089">
        <f>IF(R7089&lt;=15,"Até 15",IF(R7089&lt;=30,"Entre 15 e 30",IF(R7089&lt;=60,"Entre 30 e 60",IF(R7089&lt;=90,"Entre 60 e 90",IF(R7089&lt;=120,"Entre 90 e 120",IF(R7089&lt;=150,"Entre 120 e 150",IF(R7089&lt;=180,"Entre 150 e 180","Superior a 180")))))))</f>
        <v/>
      </c>
    </row>
    <row r="7090">
      <c r="A7090" t="inlineStr">
        <is>
          <t>Q03L015</t>
        </is>
      </c>
      <c r="B7090" t="inlineStr">
        <is>
          <t>THAMYRIS NUNES SUGAHARA</t>
        </is>
      </c>
      <c r="C7090" t="n">
        <v>1</v>
      </c>
      <c r="D7090" t="inlineStr">
        <is>
          <t>IPCA</t>
        </is>
      </c>
      <c r="E7090" t="n">
        <v>0.009488792934583046</v>
      </c>
      <c r="F7090" t="inlineStr">
        <is>
          <t>MENSAL</t>
        </is>
      </c>
      <c r="G7090" t="n">
        <v>49365</v>
      </c>
      <c r="H7090" t="n">
        <v>49365</v>
      </c>
      <c r="I7090" t="n">
        <v>159</v>
      </c>
      <c r="J7090" t="inlineStr">
        <is>
          <t>CARTEIRA</t>
        </is>
      </c>
      <c r="K7090" t="inlineStr">
        <is>
          <t>CONTRATO</t>
        </is>
      </c>
      <c r="L7090" t="n">
        <v>889.1364360000001</v>
      </c>
      <c r="M7090" t="inlineStr">
        <is>
          <t>Terra Luz Residencial</t>
        </is>
      </c>
      <c r="N7090" s="142">
        <f>DATE(YEAR(G7090),MONTH(G7090),1)</f>
        <v/>
      </c>
      <c r="O7090" s="132">
        <f>IF(G7090&gt;$K$3,"Futuro","Atraso")</f>
        <v/>
      </c>
      <c r="P7090">
        <f>12*(YEAR(G7090)-YEAR($K$3))+(MONTH(G7090)-MONTH($K$3))</f>
        <v/>
      </c>
      <c r="Q7090" s="366">
        <f>IF(M7090="IBIRAPITANGA FASE 3",IF(O7090="Atraso",L7090,L7090/(1+$I$2)^P7090),IF(O7090="Atraso",L7090,L7090/(1+$I$1)^P7090))</f>
        <v/>
      </c>
      <c r="R7090">
        <f>IF(O7090="Atraso",$K$3-G7090,0)</f>
        <v/>
      </c>
      <c r="S7090">
        <f>IF(R7090&lt;=15,"Até 15",IF(R7090&lt;=30,"Entre 15 e 30",IF(R7090&lt;=60,"Entre 30 e 60",IF(R7090&lt;=90,"Entre 60 e 90",IF(R7090&lt;=120,"Entre 90 e 120",IF(R7090&lt;=150,"Entre 120 e 150",IF(R7090&lt;=180,"Entre 150 e 180","Superior a 180")))))))</f>
        <v/>
      </c>
    </row>
    <row r="7091">
      <c r="A7091" t="inlineStr">
        <is>
          <t>Q03L015</t>
        </is>
      </c>
      <c r="B7091" t="inlineStr">
        <is>
          <t>THAMYRIS NUNES SUGAHARA</t>
        </is>
      </c>
      <c r="C7091" t="n">
        <v>1</v>
      </c>
      <c r="D7091" t="inlineStr">
        <is>
          <t>IPCA</t>
        </is>
      </c>
      <c r="E7091" t="n">
        <v>0.009488792934583046</v>
      </c>
      <c r="F7091" t="inlineStr">
        <is>
          <t>MENSAL</t>
        </is>
      </c>
      <c r="G7091" t="n">
        <v>49393</v>
      </c>
      <c r="H7091" t="n">
        <v>49393</v>
      </c>
      <c r="I7091" t="n">
        <v>160</v>
      </c>
      <c r="J7091" t="inlineStr">
        <is>
          <t>CARTEIRA</t>
        </is>
      </c>
      <c r="K7091" t="inlineStr">
        <is>
          <t>CONTRATO</t>
        </is>
      </c>
      <c r="L7091" t="n">
        <v>889.1364360000001</v>
      </c>
      <c r="M7091" t="inlineStr">
        <is>
          <t>Terra Luz Residencial</t>
        </is>
      </c>
      <c r="N7091" s="142">
        <f>DATE(YEAR(G7091),MONTH(G7091),1)</f>
        <v/>
      </c>
      <c r="O7091" s="132">
        <f>IF(G7091&gt;$K$3,"Futuro","Atraso")</f>
        <v/>
      </c>
      <c r="P7091">
        <f>12*(YEAR(G7091)-YEAR($K$3))+(MONTH(G7091)-MONTH($K$3))</f>
        <v/>
      </c>
      <c r="Q7091" s="366">
        <f>IF(M7091="IBIRAPITANGA FASE 3",IF(O7091="Atraso",L7091,L7091/(1+$I$2)^P7091),IF(O7091="Atraso",L7091,L7091/(1+$I$1)^P7091))</f>
        <v/>
      </c>
      <c r="R7091">
        <f>IF(O7091="Atraso",$K$3-G7091,0)</f>
        <v/>
      </c>
      <c r="S7091">
        <f>IF(R7091&lt;=15,"Até 15",IF(R7091&lt;=30,"Entre 15 e 30",IF(R7091&lt;=60,"Entre 30 e 60",IF(R7091&lt;=90,"Entre 60 e 90",IF(R7091&lt;=120,"Entre 90 e 120",IF(R7091&lt;=150,"Entre 120 e 150",IF(R7091&lt;=180,"Entre 150 e 180","Superior a 180")))))))</f>
        <v/>
      </c>
    </row>
    <row r="7092">
      <c r="A7092" t="inlineStr">
        <is>
          <t>Q03L015</t>
        </is>
      </c>
      <c r="B7092" t="inlineStr">
        <is>
          <t>THAMYRIS NUNES SUGAHARA</t>
        </is>
      </c>
      <c r="C7092" t="n">
        <v>1</v>
      </c>
      <c r="D7092" t="inlineStr">
        <is>
          <t>IPCA</t>
        </is>
      </c>
      <c r="E7092" t="n">
        <v>0.009488792934583046</v>
      </c>
      <c r="F7092" t="inlineStr">
        <is>
          <t>MENSAL</t>
        </is>
      </c>
      <c r="G7092" t="n">
        <v>49424</v>
      </c>
      <c r="H7092" t="n">
        <v>49424</v>
      </c>
      <c r="I7092" t="n">
        <v>161</v>
      </c>
      <c r="J7092" t="inlineStr">
        <is>
          <t>CARTEIRA</t>
        </is>
      </c>
      <c r="K7092" t="inlineStr">
        <is>
          <t>CONTRATO</t>
        </is>
      </c>
      <c r="L7092" t="n">
        <v>889.1364360000001</v>
      </c>
      <c r="M7092" t="inlineStr">
        <is>
          <t>Terra Luz Residencial</t>
        </is>
      </c>
      <c r="N7092" s="142">
        <f>DATE(YEAR(G7092),MONTH(G7092),1)</f>
        <v/>
      </c>
      <c r="O7092" s="132">
        <f>IF(G7092&gt;$K$3,"Futuro","Atraso")</f>
        <v/>
      </c>
      <c r="P7092">
        <f>12*(YEAR(G7092)-YEAR($K$3))+(MONTH(G7092)-MONTH($K$3))</f>
        <v/>
      </c>
      <c r="Q7092" s="366">
        <f>IF(M7092="IBIRAPITANGA FASE 3",IF(O7092="Atraso",L7092,L7092/(1+$I$2)^P7092),IF(O7092="Atraso",L7092,L7092/(1+$I$1)^P7092))</f>
        <v/>
      </c>
      <c r="R7092">
        <f>IF(O7092="Atraso",$K$3-G7092,0)</f>
        <v/>
      </c>
      <c r="S7092">
        <f>IF(R7092&lt;=15,"Até 15",IF(R7092&lt;=30,"Entre 15 e 30",IF(R7092&lt;=60,"Entre 30 e 60",IF(R7092&lt;=90,"Entre 60 e 90",IF(R7092&lt;=120,"Entre 90 e 120",IF(R7092&lt;=150,"Entre 120 e 150",IF(R7092&lt;=180,"Entre 150 e 180","Superior a 180")))))))</f>
        <v/>
      </c>
    </row>
    <row r="7093">
      <c r="A7093" t="inlineStr">
        <is>
          <t>Q03L015</t>
        </is>
      </c>
      <c r="B7093" t="inlineStr">
        <is>
          <t>THAMYRIS NUNES SUGAHARA</t>
        </is>
      </c>
      <c r="C7093" t="n">
        <v>1</v>
      </c>
      <c r="D7093" t="inlineStr">
        <is>
          <t>IPCA</t>
        </is>
      </c>
      <c r="E7093" t="n">
        <v>0.009488792934583046</v>
      </c>
      <c r="F7093" t="inlineStr">
        <is>
          <t>MENSAL</t>
        </is>
      </c>
      <c r="G7093" t="n">
        <v>49454</v>
      </c>
      <c r="H7093" t="n">
        <v>49454</v>
      </c>
      <c r="I7093" t="n">
        <v>162</v>
      </c>
      <c r="J7093" t="inlineStr">
        <is>
          <t>CARTEIRA</t>
        </is>
      </c>
      <c r="K7093" t="inlineStr">
        <is>
          <t>CONTRATO</t>
        </is>
      </c>
      <c r="L7093" t="n">
        <v>889.1364360000001</v>
      </c>
      <c r="M7093" t="inlineStr">
        <is>
          <t>Terra Luz Residencial</t>
        </is>
      </c>
      <c r="N7093" s="142">
        <f>DATE(YEAR(G7093),MONTH(G7093),1)</f>
        <v/>
      </c>
      <c r="O7093" s="132">
        <f>IF(G7093&gt;$K$3,"Futuro","Atraso")</f>
        <v/>
      </c>
      <c r="P7093">
        <f>12*(YEAR(G7093)-YEAR($K$3))+(MONTH(G7093)-MONTH($K$3))</f>
        <v/>
      </c>
      <c r="Q7093" s="366">
        <f>IF(M7093="IBIRAPITANGA FASE 3",IF(O7093="Atraso",L7093,L7093/(1+$I$2)^P7093),IF(O7093="Atraso",L7093,L7093/(1+$I$1)^P7093))</f>
        <v/>
      </c>
      <c r="R7093">
        <f>IF(O7093="Atraso",$K$3-G7093,0)</f>
        <v/>
      </c>
      <c r="S7093">
        <f>IF(R7093&lt;=15,"Até 15",IF(R7093&lt;=30,"Entre 15 e 30",IF(R7093&lt;=60,"Entre 30 e 60",IF(R7093&lt;=90,"Entre 60 e 90",IF(R7093&lt;=120,"Entre 90 e 120",IF(R7093&lt;=150,"Entre 120 e 150",IF(R7093&lt;=180,"Entre 150 e 180","Superior a 180")))))))</f>
        <v/>
      </c>
    </row>
    <row r="7094">
      <c r="A7094" t="inlineStr">
        <is>
          <t>Q03L015</t>
        </is>
      </c>
      <c r="B7094" t="inlineStr">
        <is>
          <t>THAMYRIS NUNES SUGAHARA</t>
        </is>
      </c>
      <c r="C7094" t="n">
        <v>1</v>
      </c>
      <c r="D7094" t="inlineStr">
        <is>
          <t>IPCA</t>
        </is>
      </c>
      <c r="E7094" t="n">
        <v>0.009488792934583046</v>
      </c>
      <c r="F7094" t="inlineStr">
        <is>
          <t>MENSAL</t>
        </is>
      </c>
      <c r="G7094" t="n">
        <v>49485</v>
      </c>
      <c r="H7094" t="n">
        <v>49485</v>
      </c>
      <c r="I7094" t="n">
        <v>163</v>
      </c>
      <c r="J7094" t="inlineStr">
        <is>
          <t>CARTEIRA</t>
        </is>
      </c>
      <c r="K7094" t="inlineStr">
        <is>
          <t>CONTRATO</t>
        </is>
      </c>
      <c r="L7094" t="n">
        <v>889.1364360000001</v>
      </c>
      <c r="M7094" t="inlineStr">
        <is>
          <t>Terra Luz Residencial</t>
        </is>
      </c>
      <c r="N7094" s="142">
        <f>DATE(YEAR(G7094),MONTH(G7094),1)</f>
        <v/>
      </c>
      <c r="O7094" s="132">
        <f>IF(G7094&gt;$K$3,"Futuro","Atraso")</f>
        <v/>
      </c>
      <c r="P7094">
        <f>12*(YEAR(G7094)-YEAR($K$3))+(MONTH(G7094)-MONTH($K$3))</f>
        <v/>
      </c>
      <c r="Q7094" s="366">
        <f>IF(M7094="IBIRAPITANGA FASE 3",IF(O7094="Atraso",L7094,L7094/(1+$I$2)^P7094),IF(O7094="Atraso",L7094,L7094/(1+$I$1)^P7094))</f>
        <v/>
      </c>
      <c r="R7094">
        <f>IF(O7094="Atraso",$K$3-G7094,0)</f>
        <v/>
      </c>
      <c r="S7094">
        <f>IF(R7094&lt;=15,"Até 15",IF(R7094&lt;=30,"Entre 15 e 30",IF(R7094&lt;=60,"Entre 30 e 60",IF(R7094&lt;=90,"Entre 60 e 90",IF(R7094&lt;=120,"Entre 90 e 120",IF(R7094&lt;=150,"Entre 120 e 150",IF(R7094&lt;=180,"Entre 150 e 180","Superior a 180")))))))</f>
        <v/>
      </c>
    </row>
    <row r="7095">
      <c r="A7095" t="inlineStr">
        <is>
          <t>Q03L015</t>
        </is>
      </c>
      <c r="B7095" t="inlineStr">
        <is>
          <t>THAMYRIS NUNES SUGAHARA</t>
        </is>
      </c>
      <c r="C7095" t="n">
        <v>1</v>
      </c>
      <c r="D7095" t="inlineStr">
        <is>
          <t>IPCA</t>
        </is>
      </c>
      <c r="E7095" t="n">
        <v>0.009488792934583046</v>
      </c>
      <c r="F7095" t="inlineStr">
        <is>
          <t>MENSAL</t>
        </is>
      </c>
      <c r="G7095" t="n">
        <v>49515</v>
      </c>
      <c r="H7095" t="n">
        <v>49515</v>
      </c>
      <c r="I7095" t="n">
        <v>164</v>
      </c>
      <c r="J7095" t="inlineStr">
        <is>
          <t>CARTEIRA</t>
        </is>
      </c>
      <c r="K7095" t="inlineStr">
        <is>
          <t>CONTRATO</t>
        </is>
      </c>
      <c r="L7095" t="n">
        <v>889.1364360000001</v>
      </c>
      <c r="M7095" t="inlineStr">
        <is>
          <t>Terra Luz Residencial</t>
        </is>
      </c>
      <c r="N7095" s="142">
        <f>DATE(YEAR(G7095),MONTH(G7095),1)</f>
        <v/>
      </c>
      <c r="O7095" s="132">
        <f>IF(G7095&gt;$K$3,"Futuro","Atraso")</f>
        <v/>
      </c>
      <c r="P7095">
        <f>12*(YEAR(G7095)-YEAR($K$3))+(MONTH(G7095)-MONTH($K$3))</f>
        <v/>
      </c>
      <c r="Q7095" s="366">
        <f>IF(M7095="IBIRAPITANGA FASE 3",IF(O7095="Atraso",L7095,L7095/(1+$I$2)^P7095),IF(O7095="Atraso",L7095,L7095/(1+$I$1)^P7095))</f>
        <v/>
      </c>
      <c r="R7095">
        <f>IF(O7095="Atraso",$K$3-G7095,0)</f>
        <v/>
      </c>
      <c r="S7095">
        <f>IF(R7095&lt;=15,"Até 15",IF(R7095&lt;=30,"Entre 15 e 30",IF(R7095&lt;=60,"Entre 30 e 60",IF(R7095&lt;=90,"Entre 60 e 90",IF(R7095&lt;=120,"Entre 90 e 120",IF(R7095&lt;=150,"Entre 120 e 150",IF(R7095&lt;=180,"Entre 150 e 180","Superior a 180")))))))</f>
        <v/>
      </c>
    </row>
    <row r="7096">
      <c r="A7096" t="inlineStr">
        <is>
          <t>Q03L015</t>
        </is>
      </c>
      <c r="B7096" t="inlineStr">
        <is>
          <t>THAMYRIS NUNES SUGAHARA</t>
        </is>
      </c>
      <c r="C7096" t="n">
        <v>1</v>
      </c>
      <c r="D7096" t="inlineStr">
        <is>
          <t>IPCA</t>
        </is>
      </c>
      <c r="E7096" t="n">
        <v>0.009488792934583046</v>
      </c>
      <c r="F7096" t="inlineStr">
        <is>
          <t>MENSAL</t>
        </is>
      </c>
      <c r="G7096" t="n">
        <v>49546</v>
      </c>
      <c r="H7096" t="n">
        <v>49546</v>
      </c>
      <c r="I7096" t="n">
        <v>165</v>
      </c>
      <c r="J7096" t="inlineStr">
        <is>
          <t>CARTEIRA</t>
        </is>
      </c>
      <c r="K7096" t="inlineStr">
        <is>
          <t>CONTRATO</t>
        </is>
      </c>
      <c r="L7096" t="n">
        <v>889.1364360000001</v>
      </c>
      <c r="M7096" t="inlineStr">
        <is>
          <t>Terra Luz Residencial</t>
        </is>
      </c>
      <c r="N7096" s="142">
        <f>DATE(YEAR(G7096),MONTH(G7096),1)</f>
        <v/>
      </c>
      <c r="O7096" s="132">
        <f>IF(G7096&gt;$K$3,"Futuro","Atraso")</f>
        <v/>
      </c>
      <c r="P7096">
        <f>12*(YEAR(G7096)-YEAR($K$3))+(MONTH(G7096)-MONTH($K$3))</f>
        <v/>
      </c>
      <c r="Q7096" s="366">
        <f>IF(M7096="IBIRAPITANGA FASE 3",IF(O7096="Atraso",L7096,L7096/(1+$I$2)^P7096),IF(O7096="Atraso",L7096,L7096/(1+$I$1)^P7096))</f>
        <v/>
      </c>
      <c r="R7096">
        <f>IF(O7096="Atraso",$K$3-G7096,0)</f>
        <v/>
      </c>
      <c r="S7096">
        <f>IF(R7096&lt;=15,"Até 15",IF(R7096&lt;=30,"Entre 15 e 30",IF(R7096&lt;=60,"Entre 30 e 60",IF(R7096&lt;=90,"Entre 60 e 90",IF(R7096&lt;=120,"Entre 90 e 120",IF(R7096&lt;=150,"Entre 120 e 150",IF(R7096&lt;=180,"Entre 150 e 180","Superior a 180")))))))</f>
        <v/>
      </c>
    </row>
    <row r="7097">
      <c r="A7097" t="inlineStr">
        <is>
          <t>Q03L015</t>
        </is>
      </c>
      <c r="B7097" t="inlineStr">
        <is>
          <t>THAMYRIS NUNES SUGAHARA</t>
        </is>
      </c>
      <c r="C7097" t="n">
        <v>1</v>
      </c>
      <c r="D7097" t="inlineStr">
        <is>
          <t>IPCA</t>
        </is>
      </c>
      <c r="E7097" t="n">
        <v>0.009488792934583046</v>
      </c>
      <c r="F7097" t="inlineStr">
        <is>
          <t>MENSAL</t>
        </is>
      </c>
      <c r="G7097" t="n">
        <v>49577</v>
      </c>
      <c r="H7097" t="n">
        <v>49577</v>
      </c>
      <c r="I7097" t="n">
        <v>166</v>
      </c>
      <c r="J7097" t="inlineStr">
        <is>
          <t>CARTEIRA</t>
        </is>
      </c>
      <c r="K7097" t="inlineStr">
        <is>
          <t>CONTRATO</t>
        </is>
      </c>
      <c r="L7097" t="n">
        <v>889.1364360000001</v>
      </c>
      <c r="M7097" t="inlineStr">
        <is>
          <t>Terra Luz Residencial</t>
        </is>
      </c>
      <c r="N7097" s="142">
        <f>DATE(YEAR(G7097),MONTH(G7097),1)</f>
        <v/>
      </c>
      <c r="O7097" s="132">
        <f>IF(G7097&gt;$K$3,"Futuro","Atraso")</f>
        <v/>
      </c>
      <c r="P7097">
        <f>12*(YEAR(G7097)-YEAR($K$3))+(MONTH(G7097)-MONTH($K$3))</f>
        <v/>
      </c>
      <c r="Q7097" s="366">
        <f>IF(M7097="IBIRAPITANGA FASE 3",IF(O7097="Atraso",L7097,L7097/(1+$I$2)^P7097),IF(O7097="Atraso",L7097,L7097/(1+$I$1)^P7097))</f>
        <v/>
      </c>
      <c r="R7097">
        <f>IF(O7097="Atraso",$K$3-G7097,0)</f>
        <v/>
      </c>
      <c r="S7097">
        <f>IF(R7097&lt;=15,"Até 15",IF(R7097&lt;=30,"Entre 15 e 30",IF(R7097&lt;=60,"Entre 30 e 60",IF(R7097&lt;=90,"Entre 60 e 90",IF(R7097&lt;=120,"Entre 90 e 120",IF(R7097&lt;=150,"Entre 120 e 150",IF(R7097&lt;=180,"Entre 150 e 180","Superior a 180")))))))</f>
        <v/>
      </c>
    </row>
    <row r="7098">
      <c r="A7098" t="inlineStr">
        <is>
          <t>Q03L015</t>
        </is>
      </c>
      <c r="B7098" t="inlineStr">
        <is>
          <t>THAMYRIS NUNES SUGAHARA</t>
        </is>
      </c>
      <c r="C7098" t="n">
        <v>1</v>
      </c>
      <c r="D7098" t="inlineStr">
        <is>
          <t>IPCA</t>
        </is>
      </c>
      <c r="E7098" t="n">
        <v>0.009488792934583046</v>
      </c>
      <c r="F7098" t="inlineStr">
        <is>
          <t>MENSAL</t>
        </is>
      </c>
      <c r="G7098" t="n">
        <v>49607</v>
      </c>
      <c r="H7098" t="n">
        <v>49607</v>
      </c>
      <c r="I7098" t="n">
        <v>167</v>
      </c>
      <c r="J7098" t="inlineStr">
        <is>
          <t>CARTEIRA</t>
        </is>
      </c>
      <c r="K7098" t="inlineStr">
        <is>
          <t>CONTRATO</t>
        </is>
      </c>
      <c r="L7098" t="n">
        <v>889.1364360000001</v>
      </c>
      <c r="M7098" t="inlineStr">
        <is>
          <t>Terra Luz Residencial</t>
        </is>
      </c>
      <c r="N7098" s="142">
        <f>DATE(YEAR(G7098),MONTH(G7098),1)</f>
        <v/>
      </c>
      <c r="O7098" s="132">
        <f>IF(G7098&gt;$K$3,"Futuro","Atraso")</f>
        <v/>
      </c>
      <c r="P7098">
        <f>12*(YEAR(G7098)-YEAR($K$3))+(MONTH(G7098)-MONTH($K$3))</f>
        <v/>
      </c>
      <c r="Q7098" s="366">
        <f>IF(M7098="IBIRAPITANGA FASE 3",IF(O7098="Atraso",L7098,L7098/(1+$I$2)^P7098),IF(O7098="Atraso",L7098,L7098/(1+$I$1)^P7098))</f>
        <v/>
      </c>
      <c r="R7098">
        <f>IF(O7098="Atraso",$K$3-G7098,0)</f>
        <v/>
      </c>
      <c r="S7098">
        <f>IF(R7098&lt;=15,"Até 15",IF(R7098&lt;=30,"Entre 15 e 30",IF(R7098&lt;=60,"Entre 30 e 60",IF(R7098&lt;=90,"Entre 60 e 90",IF(R7098&lt;=120,"Entre 90 e 120",IF(R7098&lt;=150,"Entre 120 e 150",IF(R7098&lt;=180,"Entre 150 e 180","Superior a 180")))))))</f>
        <v/>
      </c>
    </row>
    <row r="7099">
      <c r="A7099" t="inlineStr">
        <is>
          <t>Q03L015</t>
        </is>
      </c>
      <c r="B7099" t="inlineStr">
        <is>
          <t>THAMYRIS NUNES SUGAHARA</t>
        </is>
      </c>
      <c r="C7099" t="n">
        <v>1</v>
      </c>
      <c r="D7099" t="inlineStr">
        <is>
          <t>IPCA</t>
        </is>
      </c>
      <c r="E7099" t="n">
        <v>0.009488792934583046</v>
      </c>
      <c r="F7099" t="inlineStr">
        <is>
          <t>MENSAL</t>
        </is>
      </c>
      <c r="G7099" t="n">
        <v>49638</v>
      </c>
      <c r="H7099" t="n">
        <v>49638</v>
      </c>
      <c r="I7099" t="n">
        <v>168</v>
      </c>
      <c r="J7099" t="inlineStr">
        <is>
          <t>CARTEIRA</t>
        </is>
      </c>
      <c r="K7099" t="inlineStr">
        <is>
          <t>CONTRATO</t>
        </is>
      </c>
      <c r="L7099" t="n">
        <v>889.1364360000001</v>
      </c>
      <c r="M7099" t="inlineStr">
        <is>
          <t>Terra Luz Residencial</t>
        </is>
      </c>
      <c r="N7099" s="142">
        <f>DATE(YEAR(G7099),MONTH(G7099),1)</f>
        <v/>
      </c>
      <c r="O7099" s="132">
        <f>IF(G7099&gt;$K$3,"Futuro","Atraso")</f>
        <v/>
      </c>
      <c r="P7099">
        <f>12*(YEAR(G7099)-YEAR($K$3))+(MONTH(G7099)-MONTH($K$3))</f>
        <v/>
      </c>
      <c r="Q7099" s="366">
        <f>IF(M7099="IBIRAPITANGA FASE 3",IF(O7099="Atraso",L7099,L7099/(1+$I$2)^P7099),IF(O7099="Atraso",L7099,L7099/(1+$I$1)^P7099))</f>
        <v/>
      </c>
      <c r="R7099">
        <f>IF(O7099="Atraso",$K$3-G7099,0)</f>
        <v/>
      </c>
      <c r="S7099">
        <f>IF(R7099&lt;=15,"Até 15",IF(R7099&lt;=30,"Entre 15 e 30",IF(R7099&lt;=60,"Entre 30 e 60",IF(R7099&lt;=90,"Entre 60 e 90",IF(R7099&lt;=120,"Entre 90 e 120",IF(R7099&lt;=150,"Entre 120 e 150",IF(R7099&lt;=180,"Entre 150 e 180","Superior a 180")))))))</f>
        <v/>
      </c>
    </row>
    <row r="7100">
      <c r="A7100" t="inlineStr">
        <is>
          <t>Q03L015</t>
        </is>
      </c>
      <c r="B7100" t="inlineStr">
        <is>
          <t>THAMYRIS NUNES SUGAHARA</t>
        </is>
      </c>
      <c r="C7100" t="n">
        <v>1</v>
      </c>
      <c r="D7100" t="inlineStr">
        <is>
          <t>IPCA</t>
        </is>
      </c>
      <c r="E7100" t="n">
        <v>0.009488792934583046</v>
      </c>
      <c r="F7100" t="inlineStr">
        <is>
          <t>MENSAL</t>
        </is>
      </c>
      <c r="G7100" t="n">
        <v>49668</v>
      </c>
      <c r="H7100" t="n">
        <v>49668</v>
      </c>
      <c r="I7100" t="n">
        <v>169</v>
      </c>
      <c r="J7100" t="inlineStr">
        <is>
          <t>CARTEIRA</t>
        </is>
      </c>
      <c r="K7100" t="inlineStr">
        <is>
          <t>CONTRATO</t>
        </is>
      </c>
      <c r="L7100" t="n">
        <v>889.1364360000001</v>
      </c>
      <c r="M7100" t="inlineStr">
        <is>
          <t>Terra Luz Residencial</t>
        </is>
      </c>
      <c r="N7100" s="142">
        <f>DATE(YEAR(G7100),MONTH(G7100),1)</f>
        <v/>
      </c>
      <c r="O7100" s="132">
        <f>IF(G7100&gt;$K$3,"Futuro","Atraso")</f>
        <v/>
      </c>
      <c r="P7100">
        <f>12*(YEAR(G7100)-YEAR($K$3))+(MONTH(G7100)-MONTH($K$3))</f>
        <v/>
      </c>
      <c r="Q7100" s="366">
        <f>IF(M7100="IBIRAPITANGA FASE 3",IF(O7100="Atraso",L7100,L7100/(1+$I$2)^P7100),IF(O7100="Atraso",L7100,L7100/(1+$I$1)^P7100))</f>
        <v/>
      </c>
      <c r="R7100">
        <f>IF(O7100="Atraso",$K$3-G7100,0)</f>
        <v/>
      </c>
      <c r="S7100">
        <f>IF(R7100&lt;=15,"Até 15",IF(R7100&lt;=30,"Entre 15 e 30",IF(R7100&lt;=60,"Entre 30 e 60",IF(R7100&lt;=90,"Entre 60 e 90",IF(R7100&lt;=120,"Entre 90 e 120",IF(R7100&lt;=150,"Entre 120 e 150",IF(R7100&lt;=180,"Entre 150 e 180","Superior a 180")))))))</f>
        <v/>
      </c>
    </row>
    <row r="7101">
      <c r="A7101" t="inlineStr">
        <is>
          <t>Q03L015</t>
        </is>
      </c>
      <c r="B7101" t="inlineStr">
        <is>
          <t>THAMYRIS NUNES SUGAHARA</t>
        </is>
      </c>
      <c r="C7101" t="n">
        <v>1</v>
      </c>
      <c r="D7101" t="inlineStr">
        <is>
          <t>IPCA</t>
        </is>
      </c>
      <c r="E7101" t="n">
        <v>0.009488792934583046</v>
      </c>
      <c r="F7101" t="inlineStr">
        <is>
          <t>MENSAL</t>
        </is>
      </c>
      <c r="G7101" t="n">
        <v>49699</v>
      </c>
      <c r="H7101" t="n">
        <v>49699</v>
      </c>
      <c r="I7101" t="n">
        <v>170</v>
      </c>
      <c r="J7101" t="inlineStr">
        <is>
          <t>CARTEIRA</t>
        </is>
      </c>
      <c r="K7101" t="inlineStr">
        <is>
          <t>CONTRATO</t>
        </is>
      </c>
      <c r="L7101" t="n">
        <v>889.1364360000001</v>
      </c>
      <c r="M7101" t="inlineStr">
        <is>
          <t>Terra Luz Residencial</t>
        </is>
      </c>
      <c r="N7101" s="142">
        <f>DATE(YEAR(G7101),MONTH(G7101),1)</f>
        <v/>
      </c>
      <c r="O7101" s="132">
        <f>IF(G7101&gt;$K$3,"Futuro","Atraso")</f>
        <v/>
      </c>
      <c r="P7101">
        <f>12*(YEAR(G7101)-YEAR($K$3))+(MONTH(G7101)-MONTH($K$3))</f>
        <v/>
      </c>
      <c r="Q7101" s="366">
        <f>IF(M7101="IBIRAPITANGA FASE 3",IF(O7101="Atraso",L7101,L7101/(1+$I$2)^P7101),IF(O7101="Atraso",L7101,L7101/(1+$I$1)^P7101))</f>
        <v/>
      </c>
      <c r="R7101">
        <f>IF(O7101="Atraso",$K$3-G7101,0)</f>
        <v/>
      </c>
      <c r="S7101">
        <f>IF(R7101&lt;=15,"Até 15",IF(R7101&lt;=30,"Entre 15 e 30",IF(R7101&lt;=60,"Entre 30 e 60",IF(R7101&lt;=90,"Entre 60 e 90",IF(R7101&lt;=120,"Entre 90 e 120",IF(R7101&lt;=150,"Entre 120 e 150",IF(R7101&lt;=180,"Entre 150 e 180","Superior a 180")))))))</f>
        <v/>
      </c>
    </row>
    <row r="7102">
      <c r="A7102" t="inlineStr">
        <is>
          <t>Q03L015</t>
        </is>
      </c>
      <c r="B7102" t="inlineStr">
        <is>
          <t>THAMYRIS NUNES SUGAHARA</t>
        </is>
      </c>
      <c r="C7102" t="n">
        <v>1</v>
      </c>
      <c r="D7102" t="inlineStr">
        <is>
          <t>IPCA</t>
        </is>
      </c>
      <c r="E7102" t="n">
        <v>0.009488792934583046</v>
      </c>
      <c r="F7102" t="inlineStr">
        <is>
          <t>MENSAL</t>
        </is>
      </c>
      <c r="G7102" t="n">
        <v>49730</v>
      </c>
      <c r="H7102" t="n">
        <v>49730</v>
      </c>
      <c r="I7102" t="n">
        <v>171</v>
      </c>
      <c r="J7102" t="inlineStr">
        <is>
          <t>CARTEIRA</t>
        </is>
      </c>
      <c r="K7102" t="inlineStr">
        <is>
          <t>CONTRATO</t>
        </is>
      </c>
      <c r="L7102" t="n">
        <v>889.1364360000001</v>
      </c>
      <c r="M7102" t="inlineStr">
        <is>
          <t>Terra Luz Residencial</t>
        </is>
      </c>
      <c r="N7102" s="142">
        <f>DATE(YEAR(G7102),MONTH(G7102),1)</f>
        <v/>
      </c>
      <c r="O7102" s="132">
        <f>IF(G7102&gt;$K$3,"Futuro","Atraso")</f>
        <v/>
      </c>
      <c r="P7102">
        <f>12*(YEAR(G7102)-YEAR($K$3))+(MONTH(G7102)-MONTH($K$3))</f>
        <v/>
      </c>
      <c r="Q7102" s="366">
        <f>IF(M7102="IBIRAPITANGA FASE 3",IF(O7102="Atraso",L7102,L7102/(1+$I$2)^P7102),IF(O7102="Atraso",L7102,L7102/(1+$I$1)^P7102))</f>
        <v/>
      </c>
      <c r="R7102">
        <f>IF(O7102="Atraso",$K$3-G7102,0)</f>
        <v/>
      </c>
      <c r="S7102">
        <f>IF(R7102&lt;=15,"Até 15",IF(R7102&lt;=30,"Entre 15 e 30",IF(R7102&lt;=60,"Entre 30 e 60",IF(R7102&lt;=90,"Entre 60 e 90",IF(R7102&lt;=120,"Entre 90 e 120",IF(R7102&lt;=150,"Entre 120 e 150",IF(R7102&lt;=180,"Entre 150 e 180","Superior a 180")))))))</f>
        <v/>
      </c>
    </row>
    <row r="7103">
      <c r="A7103" t="inlineStr">
        <is>
          <t>Q03L015</t>
        </is>
      </c>
      <c r="B7103" t="inlineStr">
        <is>
          <t>THAMYRIS NUNES SUGAHARA</t>
        </is>
      </c>
      <c r="C7103" t="n">
        <v>1</v>
      </c>
      <c r="D7103" t="inlineStr">
        <is>
          <t>IPCA</t>
        </is>
      </c>
      <c r="E7103" t="n">
        <v>0.009488792934583046</v>
      </c>
      <c r="F7103" t="inlineStr">
        <is>
          <t>MENSAL</t>
        </is>
      </c>
      <c r="G7103" t="n">
        <v>49759</v>
      </c>
      <c r="H7103" t="n">
        <v>49759</v>
      </c>
      <c r="I7103" t="n">
        <v>172</v>
      </c>
      <c r="J7103" t="inlineStr">
        <is>
          <t>CARTEIRA</t>
        </is>
      </c>
      <c r="K7103" t="inlineStr">
        <is>
          <t>CONTRATO</t>
        </is>
      </c>
      <c r="L7103" t="n">
        <v>889.1364360000001</v>
      </c>
      <c r="M7103" t="inlineStr">
        <is>
          <t>Terra Luz Residencial</t>
        </is>
      </c>
      <c r="N7103" s="142">
        <f>DATE(YEAR(G7103),MONTH(G7103),1)</f>
        <v/>
      </c>
      <c r="O7103" s="132">
        <f>IF(G7103&gt;$K$3,"Futuro","Atraso")</f>
        <v/>
      </c>
      <c r="P7103">
        <f>12*(YEAR(G7103)-YEAR($K$3))+(MONTH(G7103)-MONTH($K$3))</f>
        <v/>
      </c>
      <c r="Q7103" s="366">
        <f>IF(M7103="IBIRAPITANGA FASE 3",IF(O7103="Atraso",L7103,L7103/(1+$I$2)^P7103),IF(O7103="Atraso",L7103,L7103/(1+$I$1)^P7103))</f>
        <v/>
      </c>
      <c r="R7103">
        <f>IF(O7103="Atraso",$K$3-G7103,0)</f>
        <v/>
      </c>
      <c r="S7103">
        <f>IF(R7103&lt;=15,"Até 15",IF(R7103&lt;=30,"Entre 15 e 30",IF(R7103&lt;=60,"Entre 30 e 60",IF(R7103&lt;=90,"Entre 60 e 90",IF(R7103&lt;=120,"Entre 90 e 120",IF(R7103&lt;=150,"Entre 120 e 150",IF(R7103&lt;=180,"Entre 150 e 180","Superior a 180")))))))</f>
        <v/>
      </c>
    </row>
    <row r="7104">
      <c r="A7104" t="inlineStr">
        <is>
          <t>Q03L015</t>
        </is>
      </c>
      <c r="B7104" t="inlineStr">
        <is>
          <t>THAMYRIS NUNES SUGAHARA</t>
        </is>
      </c>
      <c r="C7104" t="n">
        <v>1</v>
      </c>
      <c r="D7104" t="inlineStr">
        <is>
          <t>IPCA</t>
        </is>
      </c>
      <c r="E7104" t="n">
        <v>0.009488792934583046</v>
      </c>
      <c r="F7104" t="inlineStr">
        <is>
          <t>MENSAL</t>
        </is>
      </c>
      <c r="G7104" t="n">
        <v>49790</v>
      </c>
      <c r="H7104" t="n">
        <v>49790</v>
      </c>
      <c r="I7104" t="n">
        <v>173</v>
      </c>
      <c r="J7104" t="inlineStr">
        <is>
          <t>CARTEIRA</t>
        </is>
      </c>
      <c r="K7104" t="inlineStr">
        <is>
          <t>CONTRATO</t>
        </is>
      </c>
      <c r="L7104" t="n">
        <v>889.1364360000001</v>
      </c>
      <c r="M7104" t="inlineStr">
        <is>
          <t>Terra Luz Residencial</t>
        </is>
      </c>
      <c r="N7104" s="142">
        <f>DATE(YEAR(G7104),MONTH(G7104),1)</f>
        <v/>
      </c>
      <c r="O7104" s="132">
        <f>IF(G7104&gt;$K$3,"Futuro","Atraso")</f>
        <v/>
      </c>
      <c r="P7104">
        <f>12*(YEAR(G7104)-YEAR($K$3))+(MONTH(G7104)-MONTH($K$3))</f>
        <v/>
      </c>
      <c r="Q7104" s="366">
        <f>IF(M7104="IBIRAPITANGA FASE 3",IF(O7104="Atraso",L7104,L7104/(1+$I$2)^P7104),IF(O7104="Atraso",L7104,L7104/(1+$I$1)^P7104))</f>
        <v/>
      </c>
      <c r="R7104">
        <f>IF(O7104="Atraso",$K$3-G7104,0)</f>
        <v/>
      </c>
      <c r="S7104">
        <f>IF(R7104&lt;=15,"Até 15",IF(R7104&lt;=30,"Entre 15 e 30",IF(R7104&lt;=60,"Entre 30 e 60",IF(R7104&lt;=90,"Entre 60 e 90",IF(R7104&lt;=120,"Entre 90 e 120",IF(R7104&lt;=150,"Entre 120 e 150",IF(R7104&lt;=180,"Entre 150 e 180","Superior a 180")))))))</f>
        <v/>
      </c>
    </row>
    <row r="7105">
      <c r="A7105" t="inlineStr">
        <is>
          <t>Q03L015</t>
        </is>
      </c>
      <c r="B7105" t="inlineStr">
        <is>
          <t>THAMYRIS NUNES SUGAHARA</t>
        </is>
      </c>
      <c r="C7105" t="n">
        <v>1</v>
      </c>
      <c r="D7105" t="inlineStr">
        <is>
          <t>IPCA</t>
        </is>
      </c>
      <c r="E7105" t="n">
        <v>0.009488792934583046</v>
      </c>
      <c r="F7105" t="inlineStr">
        <is>
          <t>MENSAL</t>
        </is>
      </c>
      <c r="G7105" t="n">
        <v>49820</v>
      </c>
      <c r="H7105" t="n">
        <v>49820</v>
      </c>
      <c r="I7105" t="n">
        <v>174</v>
      </c>
      <c r="J7105" t="inlineStr">
        <is>
          <t>CARTEIRA</t>
        </is>
      </c>
      <c r="K7105" t="inlineStr">
        <is>
          <t>CONTRATO</t>
        </is>
      </c>
      <c r="L7105" t="n">
        <v>889.1364360000001</v>
      </c>
      <c r="M7105" t="inlineStr">
        <is>
          <t>Terra Luz Residencial</t>
        </is>
      </c>
      <c r="N7105" s="142">
        <f>DATE(YEAR(G7105),MONTH(G7105),1)</f>
        <v/>
      </c>
      <c r="O7105" s="132">
        <f>IF(G7105&gt;$K$3,"Futuro","Atraso")</f>
        <v/>
      </c>
      <c r="P7105">
        <f>12*(YEAR(G7105)-YEAR($K$3))+(MONTH(G7105)-MONTH($K$3))</f>
        <v/>
      </c>
      <c r="Q7105" s="366">
        <f>IF(M7105="IBIRAPITANGA FASE 3",IF(O7105="Atraso",L7105,L7105/(1+$I$2)^P7105),IF(O7105="Atraso",L7105,L7105/(1+$I$1)^P7105))</f>
        <v/>
      </c>
      <c r="R7105">
        <f>IF(O7105="Atraso",$K$3-G7105,0)</f>
        <v/>
      </c>
      <c r="S7105">
        <f>IF(R7105&lt;=15,"Até 15",IF(R7105&lt;=30,"Entre 15 e 30",IF(R7105&lt;=60,"Entre 30 e 60",IF(R7105&lt;=90,"Entre 60 e 90",IF(R7105&lt;=120,"Entre 90 e 120",IF(R7105&lt;=150,"Entre 120 e 150",IF(R7105&lt;=180,"Entre 150 e 180","Superior a 180")))))))</f>
        <v/>
      </c>
    </row>
    <row r="7106">
      <c r="A7106" t="inlineStr">
        <is>
          <t>Q03L015</t>
        </is>
      </c>
      <c r="B7106" t="inlineStr">
        <is>
          <t>THAMYRIS NUNES SUGAHARA</t>
        </is>
      </c>
      <c r="C7106" t="n">
        <v>1</v>
      </c>
      <c r="D7106" t="inlineStr">
        <is>
          <t>IPCA</t>
        </is>
      </c>
      <c r="E7106" t="n">
        <v>0.009488792934583046</v>
      </c>
      <c r="F7106" t="inlineStr">
        <is>
          <t>MENSAL</t>
        </is>
      </c>
      <c r="G7106" t="n">
        <v>49851</v>
      </c>
      <c r="H7106" t="n">
        <v>49851</v>
      </c>
      <c r="I7106" t="n">
        <v>175</v>
      </c>
      <c r="J7106" t="inlineStr">
        <is>
          <t>CARTEIRA</t>
        </is>
      </c>
      <c r="K7106" t="inlineStr">
        <is>
          <t>CONTRATO</t>
        </is>
      </c>
      <c r="L7106" t="n">
        <v>889.1364360000001</v>
      </c>
      <c r="M7106" t="inlineStr">
        <is>
          <t>Terra Luz Residencial</t>
        </is>
      </c>
      <c r="N7106" s="142">
        <f>DATE(YEAR(G7106),MONTH(G7106),1)</f>
        <v/>
      </c>
      <c r="O7106" s="132">
        <f>IF(G7106&gt;$K$3,"Futuro","Atraso")</f>
        <v/>
      </c>
      <c r="P7106">
        <f>12*(YEAR(G7106)-YEAR($K$3))+(MONTH(G7106)-MONTH($K$3))</f>
        <v/>
      </c>
      <c r="Q7106" s="366">
        <f>IF(M7106="IBIRAPITANGA FASE 3",IF(O7106="Atraso",L7106,L7106/(1+$I$2)^P7106),IF(O7106="Atraso",L7106,L7106/(1+$I$1)^P7106))</f>
        <v/>
      </c>
      <c r="R7106">
        <f>IF(O7106="Atraso",$K$3-G7106,0)</f>
        <v/>
      </c>
      <c r="S7106">
        <f>IF(R7106&lt;=15,"Até 15",IF(R7106&lt;=30,"Entre 15 e 30",IF(R7106&lt;=60,"Entre 30 e 60",IF(R7106&lt;=90,"Entre 60 e 90",IF(R7106&lt;=120,"Entre 90 e 120",IF(R7106&lt;=150,"Entre 120 e 150",IF(R7106&lt;=180,"Entre 150 e 180","Superior a 180")))))))</f>
        <v/>
      </c>
    </row>
    <row r="7107">
      <c r="A7107" t="inlineStr">
        <is>
          <t>Q03L015</t>
        </is>
      </c>
      <c r="B7107" t="inlineStr">
        <is>
          <t>THAMYRIS NUNES SUGAHARA</t>
        </is>
      </c>
      <c r="C7107" t="n">
        <v>1</v>
      </c>
      <c r="D7107" t="inlineStr">
        <is>
          <t>IPCA</t>
        </is>
      </c>
      <c r="E7107" t="n">
        <v>0.009488792934583046</v>
      </c>
      <c r="F7107" t="inlineStr">
        <is>
          <t>MENSAL</t>
        </is>
      </c>
      <c r="G7107" t="n">
        <v>49881</v>
      </c>
      <c r="H7107" t="n">
        <v>49881</v>
      </c>
      <c r="I7107" t="n">
        <v>176</v>
      </c>
      <c r="J7107" t="inlineStr">
        <is>
          <t>CARTEIRA</t>
        </is>
      </c>
      <c r="K7107" t="inlineStr">
        <is>
          <t>CONTRATO</t>
        </is>
      </c>
      <c r="L7107" t="n">
        <v>889.1364360000001</v>
      </c>
      <c r="M7107" t="inlineStr">
        <is>
          <t>Terra Luz Residencial</t>
        </is>
      </c>
      <c r="N7107" s="142">
        <f>DATE(YEAR(G7107),MONTH(G7107),1)</f>
        <v/>
      </c>
      <c r="O7107" s="132">
        <f>IF(G7107&gt;$K$3,"Futuro","Atraso")</f>
        <v/>
      </c>
      <c r="P7107">
        <f>12*(YEAR(G7107)-YEAR($K$3))+(MONTH(G7107)-MONTH($K$3))</f>
        <v/>
      </c>
      <c r="Q7107" s="366">
        <f>IF(M7107="IBIRAPITANGA FASE 3",IF(O7107="Atraso",L7107,L7107/(1+$I$2)^P7107),IF(O7107="Atraso",L7107,L7107/(1+$I$1)^P7107))</f>
        <v/>
      </c>
      <c r="R7107">
        <f>IF(O7107="Atraso",$K$3-G7107,0)</f>
        <v/>
      </c>
      <c r="S7107">
        <f>IF(R7107&lt;=15,"Até 15",IF(R7107&lt;=30,"Entre 15 e 30",IF(R7107&lt;=60,"Entre 30 e 60",IF(R7107&lt;=90,"Entre 60 e 90",IF(R7107&lt;=120,"Entre 90 e 120",IF(R7107&lt;=150,"Entre 120 e 150",IF(R7107&lt;=180,"Entre 150 e 180","Superior a 180")))))))</f>
        <v/>
      </c>
    </row>
    <row r="7108">
      <c r="A7108" t="inlineStr">
        <is>
          <t>Q03L015</t>
        </is>
      </c>
      <c r="B7108" t="inlineStr">
        <is>
          <t>THAMYRIS NUNES SUGAHARA</t>
        </is>
      </c>
      <c r="C7108" t="n">
        <v>1</v>
      </c>
      <c r="D7108" t="inlineStr">
        <is>
          <t>IPCA</t>
        </is>
      </c>
      <c r="E7108" t="n">
        <v>0.009488792934583046</v>
      </c>
      <c r="F7108" t="inlineStr">
        <is>
          <t>MENSAL</t>
        </is>
      </c>
      <c r="G7108" t="n">
        <v>49912</v>
      </c>
      <c r="H7108" t="n">
        <v>49912</v>
      </c>
      <c r="I7108" t="n">
        <v>177</v>
      </c>
      <c r="J7108" t="inlineStr">
        <is>
          <t>CARTEIRA</t>
        </is>
      </c>
      <c r="K7108" t="inlineStr">
        <is>
          <t>CONTRATO</t>
        </is>
      </c>
      <c r="L7108" t="n">
        <v>889.1364360000001</v>
      </c>
      <c r="M7108" t="inlineStr">
        <is>
          <t>Terra Luz Residencial</t>
        </is>
      </c>
      <c r="N7108" s="142">
        <f>DATE(YEAR(G7108),MONTH(G7108),1)</f>
        <v/>
      </c>
      <c r="O7108" s="132">
        <f>IF(G7108&gt;$K$3,"Futuro","Atraso")</f>
        <v/>
      </c>
      <c r="P7108">
        <f>12*(YEAR(G7108)-YEAR($K$3))+(MONTH(G7108)-MONTH($K$3))</f>
        <v/>
      </c>
      <c r="Q7108" s="366">
        <f>IF(M7108="IBIRAPITANGA FASE 3",IF(O7108="Atraso",L7108,L7108/(1+$I$2)^P7108),IF(O7108="Atraso",L7108,L7108/(1+$I$1)^P7108))</f>
        <v/>
      </c>
      <c r="R7108">
        <f>IF(O7108="Atraso",$K$3-G7108,0)</f>
        <v/>
      </c>
      <c r="S7108">
        <f>IF(R7108&lt;=15,"Até 15",IF(R7108&lt;=30,"Entre 15 e 30",IF(R7108&lt;=60,"Entre 30 e 60",IF(R7108&lt;=90,"Entre 60 e 90",IF(R7108&lt;=120,"Entre 90 e 120",IF(R7108&lt;=150,"Entre 120 e 150",IF(R7108&lt;=180,"Entre 150 e 180","Superior a 180")))))))</f>
        <v/>
      </c>
    </row>
    <row r="7109">
      <c r="A7109" t="inlineStr">
        <is>
          <t>Q03L015</t>
        </is>
      </c>
      <c r="B7109" t="inlineStr">
        <is>
          <t>THAMYRIS NUNES SUGAHARA</t>
        </is>
      </c>
      <c r="C7109" t="n">
        <v>1</v>
      </c>
      <c r="D7109" t="inlineStr">
        <is>
          <t>IPCA</t>
        </is>
      </c>
      <c r="E7109" t="n">
        <v>0.009488792934583046</v>
      </c>
      <c r="F7109" t="inlineStr">
        <is>
          <t>MENSAL</t>
        </is>
      </c>
      <c r="G7109" t="n">
        <v>49943</v>
      </c>
      <c r="H7109" t="n">
        <v>49943</v>
      </c>
      <c r="I7109" t="n">
        <v>178</v>
      </c>
      <c r="J7109" t="inlineStr">
        <is>
          <t>CARTEIRA</t>
        </is>
      </c>
      <c r="K7109" t="inlineStr">
        <is>
          <t>CONTRATO</t>
        </is>
      </c>
      <c r="L7109" t="n">
        <v>889.1364360000001</v>
      </c>
      <c r="M7109" t="inlineStr">
        <is>
          <t>Terra Luz Residencial</t>
        </is>
      </c>
      <c r="N7109" s="142">
        <f>DATE(YEAR(G7109),MONTH(G7109),1)</f>
        <v/>
      </c>
      <c r="O7109" s="132">
        <f>IF(G7109&gt;$K$3,"Futuro","Atraso")</f>
        <v/>
      </c>
      <c r="P7109">
        <f>12*(YEAR(G7109)-YEAR($K$3))+(MONTH(G7109)-MONTH($K$3))</f>
        <v/>
      </c>
      <c r="Q7109" s="366">
        <f>IF(M7109="IBIRAPITANGA FASE 3",IF(O7109="Atraso",L7109,L7109/(1+$I$2)^P7109),IF(O7109="Atraso",L7109,L7109/(1+$I$1)^P7109))</f>
        <v/>
      </c>
      <c r="R7109">
        <f>IF(O7109="Atraso",$K$3-G7109,0)</f>
        <v/>
      </c>
      <c r="S7109">
        <f>IF(R7109&lt;=15,"Até 15",IF(R7109&lt;=30,"Entre 15 e 30",IF(R7109&lt;=60,"Entre 30 e 60",IF(R7109&lt;=90,"Entre 60 e 90",IF(R7109&lt;=120,"Entre 90 e 120",IF(R7109&lt;=150,"Entre 120 e 150",IF(R7109&lt;=180,"Entre 150 e 180","Superior a 180")))))))</f>
        <v/>
      </c>
    </row>
    <row r="7110">
      <c r="A7110" t="inlineStr">
        <is>
          <t>Q03L015</t>
        </is>
      </c>
      <c r="B7110" t="inlineStr">
        <is>
          <t>THAMYRIS NUNES SUGAHARA</t>
        </is>
      </c>
      <c r="C7110" t="n">
        <v>1</v>
      </c>
      <c r="D7110" t="inlineStr">
        <is>
          <t>IPCA</t>
        </is>
      </c>
      <c r="E7110" t="n">
        <v>0.009488792934583046</v>
      </c>
      <c r="F7110" t="inlineStr">
        <is>
          <t>MENSAL</t>
        </is>
      </c>
      <c r="G7110" t="n">
        <v>49973</v>
      </c>
      <c r="H7110" t="n">
        <v>49973</v>
      </c>
      <c r="I7110" t="n">
        <v>179</v>
      </c>
      <c r="J7110" t="inlineStr">
        <is>
          <t>CARTEIRA</t>
        </is>
      </c>
      <c r="K7110" t="inlineStr">
        <is>
          <t>CONTRATO</t>
        </is>
      </c>
      <c r="L7110" t="n">
        <v>889.1364360000001</v>
      </c>
      <c r="M7110" t="inlineStr">
        <is>
          <t>Terra Luz Residencial</t>
        </is>
      </c>
      <c r="N7110" s="142">
        <f>DATE(YEAR(G7110),MONTH(G7110),1)</f>
        <v/>
      </c>
      <c r="O7110" s="132">
        <f>IF(G7110&gt;$K$3,"Futuro","Atraso")</f>
        <v/>
      </c>
      <c r="P7110">
        <f>12*(YEAR(G7110)-YEAR($K$3))+(MONTH(G7110)-MONTH($K$3))</f>
        <v/>
      </c>
      <c r="Q7110" s="366">
        <f>IF(M7110="IBIRAPITANGA FASE 3",IF(O7110="Atraso",L7110,L7110/(1+$I$2)^P7110),IF(O7110="Atraso",L7110,L7110/(1+$I$1)^P7110))</f>
        <v/>
      </c>
      <c r="R7110">
        <f>IF(O7110="Atraso",$K$3-G7110,0)</f>
        <v/>
      </c>
      <c r="S7110">
        <f>IF(R7110&lt;=15,"Até 15",IF(R7110&lt;=30,"Entre 15 e 30",IF(R7110&lt;=60,"Entre 30 e 60",IF(R7110&lt;=90,"Entre 60 e 90",IF(R7110&lt;=120,"Entre 90 e 120",IF(R7110&lt;=150,"Entre 120 e 150",IF(R7110&lt;=180,"Entre 150 e 180","Superior a 180")))))))</f>
        <v/>
      </c>
    </row>
    <row r="7111">
      <c r="A7111" t="inlineStr">
        <is>
          <t>Q03L015</t>
        </is>
      </c>
      <c r="B7111" t="inlineStr">
        <is>
          <t>THAMYRIS NUNES SUGAHARA</t>
        </is>
      </c>
      <c r="C7111" t="n">
        <v>1</v>
      </c>
      <c r="D7111" t="inlineStr">
        <is>
          <t>IPCA</t>
        </is>
      </c>
      <c r="E7111" t="n">
        <v>0.009488792934583046</v>
      </c>
      <c r="F7111" t="inlineStr">
        <is>
          <t>MENSAL</t>
        </is>
      </c>
      <c r="G7111" t="n">
        <v>50004</v>
      </c>
      <c r="H7111" t="n">
        <v>50004</v>
      </c>
      <c r="I7111" t="n">
        <v>180</v>
      </c>
      <c r="J7111" t="inlineStr">
        <is>
          <t>CARTEIRA</t>
        </is>
      </c>
      <c r="K7111" t="inlineStr">
        <is>
          <t>CONTRATO</t>
        </is>
      </c>
      <c r="L7111" t="n">
        <v>889.1364360000001</v>
      </c>
      <c r="M7111" t="inlineStr">
        <is>
          <t>Terra Luz Residencial</t>
        </is>
      </c>
      <c r="N7111" s="142">
        <f>DATE(YEAR(G7111),MONTH(G7111),1)</f>
        <v/>
      </c>
      <c r="O7111" s="132">
        <f>IF(G7111&gt;$K$3,"Futuro","Atraso")</f>
        <v/>
      </c>
      <c r="P7111">
        <f>12*(YEAR(G7111)-YEAR($K$3))+(MONTH(G7111)-MONTH($K$3))</f>
        <v/>
      </c>
      <c r="Q7111" s="366">
        <f>IF(M7111="IBIRAPITANGA FASE 3",IF(O7111="Atraso",L7111,L7111/(1+$I$2)^P7111),IF(O7111="Atraso",L7111,L7111/(1+$I$1)^P7111))</f>
        <v/>
      </c>
      <c r="R7111">
        <f>IF(O7111="Atraso",$K$3-G7111,0)</f>
        <v/>
      </c>
      <c r="S7111">
        <f>IF(R7111&lt;=15,"Até 15",IF(R7111&lt;=30,"Entre 15 e 30",IF(R7111&lt;=60,"Entre 30 e 60",IF(R7111&lt;=90,"Entre 60 e 90",IF(R7111&lt;=120,"Entre 90 e 120",IF(R7111&lt;=150,"Entre 120 e 150",IF(R7111&lt;=180,"Entre 150 e 180","Superior a 180")))))))</f>
        <v/>
      </c>
    </row>
    <row r="7112">
      <c r="A7112" t="inlineStr">
        <is>
          <t>Q03L020</t>
        </is>
      </c>
      <c r="B7112" t="inlineStr">
        <is>
          <t>VILMA MENDES DA SILVA</t>
        </is>
      </c>
      <c r="C7112" t="n">
        <v>1</v>
      </c>
      <c r="D7112" t="inlineStr">
        <is>
          <t>IPCA</t>
        </is>
      </c>
      <c r="E7112" t="n">
        <v>0.009488792934583046</v>
      </c>
      <c r="F7112" t="inlineStr">
        <is>
          <t>MENSAL</t>
        </is>
      </c>
      <c r="G7112" t="n">
        <v>45258</v>
      </c>
      <c r="H7112" t="n">
        <v>45258</v>
      </c>
      <c r="I7112" t="n">
        <v>22</v>
      </c>
      <c r="J7112" t="inlineStr">
        <is>
          <t>CARTEIRA</t>
        </is>
      </c>
      <c r="K7112" t="inlineStr">
        <is>
          <t>CONTRATO</t>
        </is>
      </c>
      <c r="L7112" t="n">
        <v>1446.33126</v>
      </c>
      <c r="M7112" t="inlineStr">
        <is>
          <t>Terra Luz Residencial</t>
        </is>
      </c>
      <c r="N7112" s="142">
        <f>DATE(YEAR(G7112),MONTH(G7112),1)</f>
        <v/>
      </c>
      <c r="O7112" s="132">
        <f>IF(G7112&gt;$K$3,"Futuro","Atraso")</f>
        <v/>
      </c>
      <c r="P7112">
        <f>12*(YEAR(G7112)-YEAR($K$3))+(MONTH(G7112)-MONTH($K$3))</f>
        <v/>
      </c>
      <c r="Q7112" s="366">
        <f>IF(M7112="IBIRAPITANGA FASE 3",IF(O7112="Atraso",L7112,L7112/(1+$I$2)^P7112),IF(O7112="Atraso",L7112,L7112/(1+$I$1)^P7112))</f>
        <v/>
      </c>
      <c r="R7112">
        <f>IF(O7112="Atraso",$K$3-G7112,0)</f>
        <v/>
      </c>
      <c r="S7112">
        <f>IF(R7112&lt;=15,"Até 15",IF(R7112&lt;=30,"Entre 15 e 30",IF(R7112&lt;=60,"Entre 30 e 60",IF(R7112&lt;=90,"Entre 60 e 90",IF(R7112&lt;=120,"Entre 90 e 120",IF(R7112&lt;=150,"Entre 120 e 150",IF(R7112&lt;=180,"Entre 150 e 180","Superior a 180")))))))</f>
        <v/>
      </c>
    </row>
    <row r="7113">
      <c r="A7113" t="inlineStr">
        <is>
          <t>Q03L020</t>
        </is>
      </c>
      <c r="B7113" t="inlineStr">
        <is>
          <t>VILMA MENDES DA SILVA</t>
        </is>
      </c>
      <c r="C7113" t="n">
        <v>1</v>
      </c>
      <c r="D7113" t="inlineStr">
        <is>
          <t>IPCA</t>
        </is>
      </c>
      <c r="E7113" t="n">
        <v>0.009488792934583046</v>
      </c>
      <c r="F7113" t="inlineStr">
        <is>
          <t>MENSAL</t>
        </is>
      </c>
      <c r="G7113" t="n">
        <v>45288</v>
      </c>
      <c r="H7113" t="n">
        <v>45288</v>
      </c>
      <c r="I7113" t="n">
        <v>23</v>
      </c>
      <c r="J7113" t="inlineStr">
        <is>
          <t>CARTEIRA</t>
        </is>
      </c>
      <c r="K7113" t="inlineStr">
        <is>
          <t>CONTRATO</t>
        </is>
      </c>
      <c r="L7113" t="n">
        <v>1446.33126</v>
      </c>
      <c r="M7113" t="inlineStr">
        <is>
          <t>Terra Luz Residencial</t>
        </is>
      </c>
      <c r="N7113" s="142">
        <f>DATE(YEAR(G7113),MONTH(G7113),1)</f>
        <v/>
      </c>
      <c r="O7113" s="132">
        <f>IF(G7113&gt;$K$3,"Futuro","Atraso")</f>
        <v/>
      </c>
      <c r="P7113">
        <f>12*(YEAR(G7113)-YEAR($K$3))+(MONTH(G7113)-MONTH($K$3))</f>
        <v/>
      </c>
      <c r="Q7113" s="366">
        <f>IF(M7113="IBIRAPITANGA FASE 3",IF(O7113="Atraso",L7113,L7113/(1+$I$2)^P7113),IF(O7113="Atraso",L7113,L7113/(1+$I$1)^P7113))</f>
        <v/>
      </c>
      <c r="R7113">
        <f>IF(O7113="Atraso",$K$3-G7113,0)</f>
        <v/>
      </c>
      <c r="S7113">
        <f>IF(R7113&lt;=15,"Até 15",IF(R7113&lt;=30,"Entre 15 e 30",IF(R7113&lt;=60,"Entre 30 e 60",IF(R7113&lt;=90,"Entre 60 e 90",IF(R7113&lt;=120,"Entre 90 e 120",IF(R7113&lt;=150,"Entre 120 e 150",IF(R7113&lt;=180,"Entre 150 e 180","Superior a 180")))))))</f>
        <v/>
      </c>
    </row>
    <row r="7114">
      <c r="A7114" t="inlineStr">
        <is>
          <t>Q03L020</t>
        </is>
      </c>
      <c r="B7114" t="inlineStr">
        <is>
          <t>VILMA MENDES DA SILVA</t>
        </is>
      </c>
      <c r="C7114" t="n">
        <v>1</v>
      </c>
      <c r="D7114" t="inlineStr">
        <is>
          <t>IPCA</t>
        </is>
      </c>
      <c r="E7114" t="n">
        <v>0.009488792934583046</v>
      </c>
      <c r="F7114" t="inlineStr">
        <is>
          <t>MENSAL</t>
        </is>
      </c>
      <c r="G7114" t="n">
        <v>45319</v>
      </c>
      <c r="H7114" t="n">
        <v>45319</v>
      </c>
      <c r="I7114" t="n">
        <v>24</v>
      </c>
      <c r="J7114" t="inlineStr">
        <is>
          <t>CARTEIRA</t>
        </is>
      </c>
      <c r="K7114" t="inlineStr">
        <is>
          <t>CONTRATO</t>
        </is>
      </c>
      <c r="L7114" t="n">
        <v>1446.33126</v>
      </c>
      <c r="M7114" t="inlineStr">
        <is>
          <t>Terra Luz Residencial</t>
        </is>
      </c>
      <c r="N7114" s="142">
        <f>DATE(YEAR(G7114),MONTH(G7114),1)</f>
        <v/>
      </c>
      <c r="O7114" s="132">
        <f>IF(G7114&gt;$K$3,"Futuro","Atraso")</f>
        <v/>
      </c>
      <c r="P7114">
        <f>12*(YEAR(G7114)-YEAR($K$3))+(MONTH(G7114)-MONTH($K$3))</f>
        <v/>
      </c>
      <c r="Q7114" s="366">
        <f>IF(M7114="IBIRAPITANGA FASE 3",IF(O7114="Atraso",L7114,L7114/(1+$I$2)^P7114),IF(O7114="Atraso",L7114,L7114/(1+$I$1)^P7114))</f>
        <v/>
      </c>
      <c r="R7114">
        <f>IF(O7114="Atraso",$K$3-G7114,0)</f>
        <v/>
      </c>
      <c r="S7114">
        <f>IF(R7114&lt;=15,"Até 15",IF(R7114&lt;=30,"Entre 15 e 30",IF(R7114&lt;=60,"Entre 30 e 60",IF(R7114&lt;=90,"Entre 60 e 90",IF(R7114&lt;=120,"Entre 90 e 120",IF(R7114&lt;=150,"Entre 120 e 150",IF(R7114&lt;=180,"Entre 150 e 180","Superior a 180")))))))</f>
        <v/>
      </c>
    </row>
    <row r="7115">
      <c r="A7115" t="inlineStr">
        <is>
          <t>Q03L020</t>
        </is>
      </c>
      <c r="B7115" t="inlineStr">
        <is>
          <t>VILMA MENDES DA SILVA</t>
        </is>
      </c>
      <c r="C7115" t="n">
        <v>1</v>
      </c>
      <c r="D7115" t="inlineStr">
        <is>
          <t>IPCA</t>
        </is>
      </c>
      <c r="E7115" t="n">
        <v>0.009488792934583046</v>
      </c>
      <c r="F7115" t="inlineStr">
        <is>
          <t>MENSAL</t>
        </is>
      </c>
      <c r="G7115" t="n">
        <v>45350</v>
      </c>
      <c r="H7115" t="n">
        <v>45350</v>
      </c>
      <c r="I7115" t="n">
        <v>25</v>
      </c>
      <c r="J7115" t="inlineStr">
        <is>
          <t>CARTEIRA</t>
        </is>
      </c>
      <c r="K7115" t="inlineStr">
        <is>
          <t>CONTRATO</t>
        </is>
      </c>
      <c r="L7115" t="n">
        <v>1446.33126</v>
      </c>
      <c r="M7115" t="inlineStr">
        <is>
          <t>Terra Luz Residencial</t>
        </is>
      </c>
      <c r="N7115" s="142">
        <f>DATE(YEAR(G7115),MONTH(G7115),1)</f>
        <v/>
      </c>
      <c r="O7115" s="132">
        <f>IF(G7115&gt;$K$3,"Futuro","Atraso")</f>
        <v/>
      </c>
      <c r="P7115">
        <f>12*(YEAR(G7115)-YEAR($K$3))+(MONTH(G7115)-MONTH($K$3))</f>
        <v/>
      </c>
      <c r="Q7115" s="366">
        <f>IF(M7115="IBIRAPITANGA FASE 3",IF(O7115="Atraso",L7115,L7115/(1+$I$2)^P7115),IF(O7115="Atraso",L7115,L7115/(1+$I$1)^P7115))</f>
        <v/>
      </c>
      <c r="R7115">
        <f>IF(O7115="Atraso",$K$3-G7115,0)</f>
        <v/>
      </c>
      <c r="S7115">
        <f>IF(R7115&lt;=15,"Até 15",IF(R7115&lt;=30,"Entre 15 e 30",IF(R7115&lt;=60,"Entre 30 e 60",IF(R7115&lt;=90,"Entre 60 e 90",IF(R7115&lt;=120,"Entre 90 e 120",IF(R7115&lt;=150,"Entre 120 e 150",IF(R7115&lt;=180,"Entre 150 e 180","Superior a 180")))))))</f>
        <v/>
      </c>
    </row>
    <row r="7116">
      <c r="A7116" t="inlineStr">
        <is>
          <t>Q03L020</t>
        </is>
      </c>
      <c r="B7116" t="inlineStr">
        <is>
          <t>VILMA MENDES DA SILVA</t>
        </is>
      </c>
      <c r="C7116" t="n">
        <v>1</v>
      </c>
      <c r="D7116" t="inlineStr">
        <is>
          <t>IPCA</t>
        </is>
      </c>
      <c r="E7116" t="n">
        <v>0.009488792934583046</v>
      </c>
      <c r="F7116" t="inlineStr">
        <is>
          <t>MENSAL</t>
        </is>
      </c>
      <c r="G7116" t="n">
        <v>45379</v>
      </c>
      <c r="H7116" t="n">
        <v>45379</v>
      </c>
      <c r="I7116" t="n">
        <v>26</v>
      </c>
      <c r="J7116" t="inlineStr">
        <is>
          <t>CARTEIRA</t>
        </is>
      </c>
      <c r="K7116" t="inlineStr">
        <is>
          <t>CONTRATO</t>
        </is>
      </c>
      <c r="L7116" t="n">
        <v>1446.33126</v>
      </c>
      <c r="M7116" t="inlineStr">
        <is>
          <t>Terra Luz Residencial</t>
        </is>
      </c>
      <c r="N7116" s="142">
        <f>DATE(YEAR(G7116),MONTH(G7116),1)</f>
        <v/>
      </c>
      <c r="O7116" s="132">
        <f>IF(G7116&gt;$K$3,"Futuro","Atraso")</f>
        <v/>
      </c>
      <c r="P7116">
        <f>12*(YEAR(G7116)-YEAR($K$3))+(MONTH(G7116)-MONTH($K$3))</f>
        <v/>
      </c>
      <c r="Q7116" s="366">
        <f>IF(M7116="IBIRAPITANGA FASE 3",IF(O7116="Atraso",L7116,L7116/(1+$I$2)^P7116),IF(O7116="Atraso",L7116,L7116/(1+$I$1)^P7116))</f>
        <v/>
      </c>
      <c r="R7116">
        <f>IF(O7116="Atraso",$K$3-G7116,0)</f>
        <v/>
      </c>
      <c r="S7116">
        <f>IF(R7116&lt;=15,"Até 15",IF(R7116&lt;=30,"Entre 15 e 30",IF(R7116&lt;=60,"Entre 30 e 60",IF(R7116&lt;=90,"Entre 60 e 90",IF(R7116&lt;=120,"Entre 90 e 120",IF(R7116&lt;=150,"Entre 120 e 150",IF(R7116&lt;=180,"Entre 150 e 180","Superior a 180")))))))</f>
        <v/>
      </c>
    </row>
    <row r="7117">
      <c r="A7117" t="inlineStr">
        <is>
          <t>Q03L020</t>
        </is>
      </c>
      <c r="B7117" t="inlineStr">
        <is>
          <t>VILMA MENDES DA SILVA</t>
        </is>
      </c>
      <c r="C7117" t="n">
        <v>1</v>
      </c>
      <c r="D7117" t="inlineStr">
        <is>
          <t>IPCA</t>
        </is>
      </c>
      <c r="E7117" t="n">
        <v>0.009488792934583046</v>
      </c>
      <c r="F7117" t="inlineStr">
        <is>
          <t>MENSAL</t>
        </is>
      </c>
      <c r="G7117" t="n">
        <v>45410</v>
      </c>
      <c r="H7117" t="n">
        <v>45410</v>
      </c>
      <c r="I7117" t="n">
        <v>27</v>
      </c>
      <c r="J7117" t="inlineStr">
        <is>
          <t>CARTEIRA</t>
        </is>
      </c>
      <c r="K7117" t="inlineStr">
        <is>
          <t>CONTRATO</t>
        </is>
      </c>
      <c r="L7117" t="n">
        <v>1446.33126</v>
      </c>
      <c r="M7117" t="inlineStr">
        <is>
          <t>Terra Luz Residencial</t>
        </is>
      </c>
      <c r="N7117" s="142">
        <f>DATE(YEAR(G7117),MONTH(G7117),1)</f>
        <v/>
      </c>
      <c r="O7117" s="132">
        <f>IF(G7117&gt;$K$3,"Futuro","Atraso")</f>
        <v/>
      </c>
      <c r="P7117">
        <f>12*(YEAR(G7117)-YEAR($K$3))+(MONTH(G7117)-MONTH($K$3))</f>
        <v/>
      </c>
      <c r="Q7117" s="366">
        <f>IF(M7117="IBIRAPITANGA FASE 3",IF(O7117="Atraso",L7117,L7117/(1+$I$2)^P7117),IF(O7117="Atraso",L7117,L7117/(1+$I$1)^P7117))</f>
        <v/>
      </c>
      <c r="R7117">
        <f>IF(O7117="Atraso",$K$3-G7117,0)</f>
        <v/>
      </c>
      <c r="S7117">
        <f>IF(R7117&lt;=15,"Até 15",IF(R7117&lt;=30,"Entre 15 e 30",IF(R7117&lt;=60,"Entre 30 e 60",IF(R7117&lt;=90,"Entre 60 e 90",IF(R7117&lt;=120,"Entre 90 e 120",IF(R7117&lt;=150,"Entre 120 e 150",IF(R7117&lt;=180,"Entre 150 e 180","Superior a 180")))))))</f>
        <v/>
      </c>
    </row>
    <row r="7118">
      <c r="A7118" t="inlineStr">
        <is>
          <t>Q03L020</t>
        </is>
      </c>
      <c r="B7118" t="inlineStr">
        <is>
          <t>VILMA MENDES DA SILVA</t>
        </is>
      </c>
      <c r="C7118" t="n">
        <v>1</v>
      </c>
      <c r="D7118" t="inlineStr">
        <is>
          <t>IPCA</t>
        </is>
      </c>
      <c r="E7118" t="n">
        <v>0.009488792934583046</v>
      </c>
      <c r="F7118" t="inlineStr">
        <is>
          <t>MENSAL</t>
        </is>
      </c>
      <c r="G7118" t="n">
        <v>45440</v>
      </c>
      <c r="H7118" t="n">
        <v>45440</v>
      </c>
      <c r="I7118" t="n">
        <v>28</v>
      </c>
      <c r="J7118" t="inlineStr">
        <is>
          <t>CARTEIRA</t>
        </is>
      </c>
      <c r="K7118" t="inlineStr">
        <is>
          <t>CONTRATO</t>
        </is>
      </c>
      <c r="L7118" t="n">
        <v>1446.33126</v>
      </c>
      <c r="M7118" t="inlineStr">
        <is>
          <t>Terra Luz Residencial</t>
        </is>
      </c>
      <c r="N7118" s="142">
        <f>DATE(YEAR(G7118),MONTH(G7118),1)</f>
        <v/>
      </c>
      <c r="O7118" s="132">
        <f>IF(G7118&gt;$K$3,"Futuro","Atraso")</f>
        <v/>
      </c>
      <c r="P7118">
        <f>12*(YEAR(G7118)-YEAR($K$3))+(MONTH(G7118)-MONTH($K$3))</f>
        <v/>
      </c>
      <c r="Q7118" s="366">
        <f>IF(M7118="IBIRAPITANGA FASE 3",IF(O7118="Atraso",L7118,L7118/(1+$I$2)^P7118),IF(O7118="Atraso",L7118,L7118/(1+$I$1)^P7118))</f>
        <v/>
      </c>
      <c r="R7118">
        <f>IF(O7118="Atraso",$K$3-G7118,0)</f>
        <v/>
      </c>
      <c r="S7118">
        <f>IF(R7118&lt;=15,"Até 15",IF(R7118&lt;=30,"Entre 15 e 30",IF(R7118&lt;=60,"Entre 30 e 60",IF(R7118&lt;=90,"Entre 60 e 90",IF(R7118&lt;=120,"Entre 90 e 120",IF(R7118&lt;=150,"Entre 120 e 150",IF(R7118&lt;=180,"Entre 150 e 180","Superior a 180")))))))</f>
        <v/>
      </c>
    </row>
    <row r="7119">
      <c r="A7119" t="inlineStr">
        <is>
          <t>Q03L020</t>
        </is>
      </c>
      <c r="B7119" t="inlineStr">
        <is>
          <t>VILMA MENDES DA SILVA</t>
        </is>
      </c>
      <c r="C7119" t="n">
        <v>1</v>
      </c>
      <c r="D7119" t="inlineStr">
        <is>
          <t>IPCA</t>
        </is>
      </c>
      <c r="E7119" t="n">
        <v>0.009488792934583046</v>
      </c>
      <c r="F7119" t="inlineStr">
        <is>
          <t>MENSAL</t>
        </is>
      </c>
      <c r="G7119" t="n">
        <v>45471</v>
      </c>
      <c r="H7119" t="n">
        <v>45471</v>
      </c>
      <c r="I7119" t="n">
        <v>29</v>
      </c>
      <c r="J7119" t="inlineStr">
        <is>
          <t>CARTEIRA</t>
        </is>
      </c>
      <c r="K7119" t="inlineStr">
        <is>
          <t>CONTRATO</t>
        </is>
      </c>
      <c r="L7119" t="n">
        <v>1446.33126</v>
      </c>
      <c r="M7119" t="inlineStr">
        <is>
          <t>Terra Luz Residencial</t>
        </is>
      </c>
      <c r="N7119" s="142">
        <f>DATE(YEAR(G7119),MONTH(G7119),1)</f>
        <v/>
      </c>
      <c r="O7119" s="132">
        <f>IF(G7119&gt;$K$3,"Futuro","Atraso")</f>
        <v/>
      </c>
      <c r="P7119">
        <f>12*(YEAR(G7119)-YEAR($K$3))+(MONTH(G7119)-MONTH($K$3))</f>
        <v/>
      </c>
      <c r="Q7119" s="366">
        <f>IF(M7119="IBIRAPITANGA FASE 3",IF(O7119="Atraso",L7119,L7119/(1+$I$2)^P7119),IF(O7119="Atraso",L7119,L7119/(1+$I$1)^P7119))</f>
        <v/>
      </c>
      <c r="R7119">
        <f>IF(O7119="Atraso",$K$3-G7119,0)</f>
        <v/>
      </c>
      <c r="S7119">
        <f>IF(R7119&lt;=15,"Até 15",IF(R7119&lt;=30,"Entre 15 e 30",IF(R7119&lt;=60,"Entre 30 e 60",IF(R7119&lt;=90,"Entre 60 e 90",IF(R7119&lt;=120,"Entre 90 e 120",IF(R7119&lt;=150,"Entre 120 e 150",IF(R7119&lt;=180,"Entre 150 e 180","Superior a 180")))))))</f>
        <v/>
      </c>
    </row>
    <row r="7120">
      <c r="A7120" t="inlineStr">
        <is>
          <t>Q03L020</t>
        </is>
      </c>
      <c r="B7120" t="inlineStr">
        <is>
          <t>VILMA MENDES DA SILVA</t>
        </is>
      </c>
      <c r="C7120" t="n">
        <v>1</v>
      </c>
      <c r="D7120" t="inlineStr">
        <is>
          <t>IPCA</t>
        </is>
      </c>
      <c r="E7120" t="n">
        <v>0.009488792934583046</v>
      </c>
      <c r="F7120" t="inlineStr">
        <is>
          <t>MENSAL</t>
        </is>
      </c>
      <c r="G7120" t="n">
        <v>45501</v>
      </c>
      <c r="H7120" t="n">
        <v>45501</v>
      </c>
      <c r="I7120" t="n">
        <v>30</v>
      </c>
      <c r="J7120" t="inlineStr">
        <is>
          <t>CARTEIRA</t>
        </is>
      </c>
      <c r="K7120" t="inlineStr">
        <is>
          <t>CONTRATO</t>
        </is>
      </c>
      <c r="L7120" t="n">
        <v>1446.33126</v>
      </c>
      <c r="M7120" t="inlineStr">
        <is>
          <t>Terra Luz Residencial</t>
        </is>
      </c>
      <c r="N7120" s="142">
        <f>DATE(YEAR(G7120),MONTH(G7120),1)</f>
        <v/>
      </c>
      <c r="O7120" s="132">
        <f>IF(G7120&gt;$K$3,"Futuro","Atraso")</f>
        <v/>
      </c>
      <c r="P7120">
        <f>12*(YEAR(G7120)-YEAR($K$3))+(MONTH(G7120)-MONTH($K$3))</f>
        <v/>
      </c>
      <c r="Q7120" s="366">
        <f>IF(M7120="IBIRAPITANGA FASE 3",IF(O7120="Atraso",L7120,L7120/(1+$I$2)^P7120),IF(O7120="Atraso",L7120,L7120/(1+$I$1)^P7120))</f>
        <v/>
      </c>
      <c r="R7120">
        <f>IF(O7120="Atraso",$K$3-G7120,0)</f>
        <v/>
      </c>
      <c r="S7120">
        <f>IF(R7120&lt;=15,"Até 15",IF(R7120&lt;=30,"Entre 15 e 30",IF(R7120&lt;=60,"Entre 30 e 60",IF(R7120&lt;=90,"Entre 60 e 90",IF(R7120&lt;=120,"Entre 90 e 120",IF(R7120&lt;=150,"Entre 120 e 150",IF(R7120&lt;=180,"Entre 150 e 180","Superior a 180")))))))</f>
        <v/>
      </c>
    </row>
    <row r="7121">
      <c r="A7121" t="inlineStr">
        <is>
          <t>Q03L020</t>
        </is>
      </c>
      <c r="B7121" t="inlineStr">
        <is>
          <t>VILMA MENDES DA SILVA</t>
        </is>
      </c>
      <c r="C7121" t="n">
        <v>1</v>
      </c>
      <c r="D7121" t="inlineStr">
        <is>
          <t>IPCA</t>
        </is>
      </c>
      <c r="E7121" t="n">
        <v>0.009488792934583046</v>
      </c>
      <c r="F7121" t="inlineStr">
        <is>
          <t>MENSAL</t>
        </is>
      </c>
      <c r="G7121" t="n">
        <v>45532</v>
      </c>
      <c r="H7121" t="n">
        <v>45532</v>
      </c>
      <c r="I7121" t="n">
        <v>31</v>
      </c>
      <c r="J7121" t="inlineStr">
        <is>
          <t>CARTEIRA</t>
        </is>
      </c>
      <c r="K7121" t="inlineStr">
        <is>
          <t>CONTRATO</t>
        </is>
      </c>
      <c r="L7121" t="n">
        <v>1446.33126</v>
      </c>
      <c r="M7121" t="inlineStr">
        <is>
          <t>Terra Luz Residencial</t>
        </is>
      </c>
      <c r="N7121" s="142">
        <f>DATE(YEAR(G7121),MONTH(G7121),1)</f>
        <v/>
      </c>
      <c r="O7121" s="132">
        <f>IF(G7121&gt;$K$3,"Futuro","Atraso")</f>
        <v/>
      </c>
      <c r="P7121">
        <f>12*(YEAR(G7121)-YEAR($K$3))+(MONTH(G7121)-MONTH($K$3))</f>
        <v/>
      </c>
      <c r="Q7121" s="366">
        <f>IF(M7121="IBIRAPITANGA FASE 3",IF(O7121="Atraso",L7121,L7121/(1+$I$2)^P7121),IF(O7121="Atraso",L7121,L7121/(1+$I$1)^P7121))</f>
        <v/>
      </c>
      <c r="R7121">
        <f>IF(O7121="Atraso",$K$3-G7121,0)</f>
        <v/>
      </c>
      <c r="S7121">
        <f>IF(R7121&lt;=15,"Até 15",IF(R7121&lt;=30,"Entre 15 e 30",IF(R7121&lt;=60,"Entre 30 e 60",IF(R7121&lt;=90,"Entre 60 e 90",IF(R7121&lt;=120,"Entre 90 e 120",IF(R7121&lt;=150,"Entre 120 e 150",IF(R7121&lt;=180,"Entre 150 e 180","Superior a 180")))))))</f>
        <v/>
      </c>
    </row>
    <row r="7122">
      <c r="A7122" t="inlineStr">
        <is>
          <t>Q03L020</t>
        </is>
      </c>
      <c r="B7122" t="inlineStr">
        <is>
          <t>VILMA MENDES DA SILVA</t>
        </is>
      </c>
      <c r="C7122" t="n">
        <v>1</v>
      </c>
      <c r="D7122" t="inlineStr">
        <is>
          <t>IPCA</t>
        </is>
      </c>
      <c r="E7122" t="n">
        <v>0.009488792934583046</v>
      </c>
      <c r="F7122" t="inlineStr">
        <is>
          <t>MENSAL</t>
        </is>
      </c>
      <c r="G7122" t="n">
        <v>45563</v>
      </c>
      <c r="H7122" t="n">
        <v>45563</v>
      </c>
      <c r="I7122" t="n">
        <v>32</v>
      </c>
      <c r="J7122" t="inlineStr">
        <is>
          <t>CARTEIRA</t>
        </is>
      </c>
      <c r="K7122" t="inlineStr">
        <is>
          <t>CONTRATO</t>
        </is>
      </c>
      <c r="L7122" t="n">
        <v>1446.33126</v>
      </c>
      <c r="M7122" t="inlineStr">
        <is>
          <t>Terra Luz Residencial</t>
        </is>
      </c>
      <c r="N7122" s="142">
        <f>DATE(YEAR(G7122),MONTH(G7122),1)</f>
        <v/>
      </c>
      <c r="O7122" s="132">
        <f>IF(G7122&gt;$K$3,"Futuro","Atraso")</f>
        <v/>
      </c>
      <c r="P7122">
        <f>12*(YEAR(G7122)-YEAR($K$3))+(MONTH(G7122)-MONTH($K$3))</f>
        <v/>
      </c>
      <c r="Q7122" s="366">
        <f>IF(M7122="IBIRAPITANGA FASE 3",IF(O7122="Atraso",L7122,L7122/(1+$I$2)^P7122),IF(O7122="Atraso",L7122,L7122/(1+$I$1)^P7122))</f>
        <v/>
      </c>
      <c r="R7122">
        <f>IF(O7122="Atraso",$K$3-G7122,0)</f>
        <v/>
      </c>
      <c r="S7122">
        <f>IF(R7122&lt;=15,"Até 15",IF(R7122&lt;=30,"Entre 15 e 30",IF(R7122&lt;=60,"Entre 30 e 60",IF(R7122&lt;=90,"Entre 60 e 90",IF(R7122&lt;=120,"Entre 90 e 120",IF(R7122&lt;=150,"Entre 120 e 150",IF(R7122&lt;=180,"Entre 150 e 180","Superior a 180")))))))</f>
        <v/>
      </c>
    </row>
    <row r="7123">
      <c r="A7123" t="inlineStr">
        <is>
          <t>Q03L020</t>
        </is>
      </c>
      <c r="B7123" t="inlineStr">
        <is>
          <t>VILMA MENDES DA SILVA</t>
        </is>
      </c>
      <c r="C7123" t="n">
        <v>1</v>
      </c>
      <c r="D7123" t="inlineStr">
        <is>
          <t>IPCA</t>
        </is>
      </c>
      <c r="E7123" t="n">
        <v>0.009488792934583046</v>
      </c>
      <c r="F7123" t="inlineStr">
        <is>
          <t>MENSAL</t>
        </is>
      </c>
      <c r="G7123" t="n">
        <v>45593</v>
      </c>
      <c r="H7123" t="n">
        <v>45593</v>
      </c>
      <c r="I7123" t="n">
        <v>33</v>
      </c>
      <c r="J7123" t="inlineStr">
        <is>
          <t>CARTEIRA</t>
        </is>
      </c>
      <c r="K7123" t="inlineStr">
        <is>
          <t>CONTRATO</t>
        </is>
      </c>
      <c r="L7123" t="n">
        <v>1446.33126</v>
      </c>
      <c r="M7123" t="inlineStr">
        <is>
          <t>Terra Luz Residencial</t>
        </is>
      </c>
      <c r="N7123" s="142">
        <f>DATE(YEAR(G7123),MONTH(G7123),1)</f>
        <v/>
      </c>
      <c r="O7123" s="132">
        <f>IF(G7123&gt;$K$3,"Futuro","Atraso")</f>
        <v/>
      </c>
      <c r="P7123">
        <f>12*(YEAR(G7123)-YEAR($K$3))+(MONTH(G7123)-MONTH($K$3))</f>
        <v/>
      </c>
      <c r="Q7123" s="366">
        <f>IF(M7123="IBIRAPITANGA FASE 3",IF(O7123="Atraso",L7123,L7123/(1+$I$2)^P7123),IF(O7123="Atraso",L7123,L7123/(1+$I$1)^P7123))</f>
        <v/>
      </c>
      <c r="R7123">
        <f>IF(O7123="Atraso",$K$3-G7123,0)</f>
        <v/>
      </c>
      <c r="S7123">
        <f>IF(R7123&lt;=15,"Até 15",IF(R7123&lt;=30,"Entre 15 e 30",IF(R7123&lt;=60,"Entre 30 e 60",IF(R7123&lt;=90,"Entre 60 e 90",IF(R7123&lt;=120,"Entre 90 e 120",IF(R7123&lt;=150,"Entre 120 e 150",IF(R7123&lt;=180,"Entre 150 e 180","Superior a 180")))))))</f>
        <v/>
      </c>
    </row>
    <row r="7124">
      <c r="A7124" t="inlineStr">
        <is>
          <t>Q03L020</t>
        </is>
      </c>
      <c r="B7124" t="inlineStr">
        <is>
          <t>VILMA MENDES DA SILVA</t>
        </is>
      </c>
      <c r="C7124" t="n">
        <v>1</v>
      </c>
      <c r="D7124" t="inlineStr">
        <is>
          <t>IPCA</t>
        </is>
      </c>
      <c r="E7124" t="n">
        <v>0.009488792934583046</v>
      </c>
      <c r="F7124" t="inlineStr">
        <is>
          <t>MENSAL</t>
        </is>
      </c>
      <c r="G7124" t="n">
        <v>45624</v>
      </c>
      <c r="H7124" t="n">
        <v>45624</v>
      </c>
      <c r="I7124" t="n">
        <v>34</v>
      </c>
      <c r="J7124" t="inlineStr">
        <is>
          <t>CARTEIRA</t>
        </is>
      </c>
      <c r="K7124" t="inlineStr">
        <is>
          <t>CONTRATO</t>
        </is>
      </c>
      <c r="L7124" t="n">
        <v>1446.33126</v>
      </c>
      <c r="M7124" t="inlineStr">
        <is>
          <t>Terra Luz Residencial</t>
        </is>
      </c>
      <c r="N7124" s="142">
        <f>DATE(YEAR(G7124),MONTH(G7124),1)</f>
        <v/>
      </c>
      <c r="O7124" s="132">
        <f>IF(G7124&gt;$K$3,"Futuro","Atraso")</f>
        <v/>
      </c>
      <c r="P7124">
        <f>12*(YEAR(G7124)-YEAR($K$3))+(MONTH(G7124)-MONTH($K$3))</f>
        <v/>
      </c>
      <c r="Q7124" s="366">
        <f>IF(M7124="IBIRAPITANGA FASE 3",IF(O7124="Atraso",L7124,L7124/(1+$I$2)^P7124),IF(O7124="Atraso",L7124,L7124/(1+$I$1)^P7124))</f>
        <v/>
      </c>
      <c r="R7124">
        <f>IF(O7124="Atraso",$K$3-G7124,0)</f>
        <v/>
      </c>
      <c r="S7124">
        <f>IF(R7124&lt;=15,"Até 15",IF(R7124&lt;=30,"Entre 15 e 30",IF(R7124&lt;=60,"Entre 30 e 60",IF(R7124&lt;=90,"Entre 60 e 90",IF(R7124&lt;=120,"Entre 90 e 120",IF(R7124&lt;=150,"Entre 120 e 150",IF(R7124&lt;=180,"Entre 150 e 180","Superior a 180")))))))</f>
        <v/>
      </c>
    </row>
    <row r="7125">
      <c r="A7125" t="inlineStr">
        <is>
          <t>Q03L020</t>
        </is>
      </c>
      <c r="B7125" t="inlineStr">
        <is>
          <t>VILMA MENDES DA SILVA</t>
        </is>
      </c>
      <c r="C7125" t="n">
        <v>1</v>
      </c>
      <c r="D7125" t="inlineStr">
        <is>
          <t>IPCA</t>
        </is>
      </c>
      <c r="E7125" t="n">
        <v>0.009488792934583046</v>
      </c>
      <c r="F7125" t="inlineStr">
        <is>
          <t>MENSAL</t>
        </is>
      </c>
      <c r="G7125" t="n">
        <v>45654</v>
      </c>
      <c r="H7125" t="n">
        <v>45654</v>
      </c>
      <c r="I7125" t="n">
        <v>35</v>
      </c>
      <c r="J7125" t="inlineStr">
        <is>
          <t>CARTEIRA</t>
        </is>
      </c>
      <c r="K7125" t="inlineStr">
        <is>
          <t>CONTRATO</t>
        </is>
      </c>
      <c r="L7125" t="n">
        <v>1446.33126</v>
      </c>
      <c r="M7125" t="inlineStr">
        <is>
          <t>Terra Luz Residencial</t>
        </is>
      </c>
      <c r="N7125" s="142">
        <f>DATE(YEAR(G7125),MONTH(G7125),1)</f>
        <v/>
      </c>
      <c r="O7125" s="132">
        <f>IF(G7125&gt;$K$3,"Futuro","Atraso")</f>
        <v/>
      </c>
      <c r="P7125">
        <f>12*(YEAR(G7125)-YEAR($K$3))+(MONTH(G7125)-MONTH($K$3))</f>
        <v/>
      </c>
      <c r="Q7125" s="366">
        <f>IF(M7125="IBIRAPITANGA FASE 3",IF(O7125="Atraso",L7125,L7125/(1+$I$2)^P7125),IF(O7125="Atraso",L7125,L7125/(1+$I$1)^P7125))</f>
        <v/>
      </c>
      <c r="R7125">
        <f>IF(O7125="Atraso",$K$3-G7125,0)</f>
        <v/>
      </c>
      <c r="S7125">
        <f>IF(R7125&lt;=15,"Até 15",IF(R7125&lt;=30,"Entre 15 e 30",IF(R7125&lt;=60,"Entre 30 e 60",IF(R7125&lt;=90,"Entre 60 e 90",IF(R7125&lt;=120,"Entre 90 e 120",IF(R7125&lt;=150,"Entre 120 e 150",IF(R7125&lt;=180,"Entre 150 e 180","Superior a 180")))))))</f>
        <v/>
      </c>
    </row>
    <row r="7126">
      <c r="A7126" t="inlineStr">
        <is>
          <t>Q03L020</t>
        </is>
      </c>
      <c r="B7126" t="inlineStr">
        <is>
          <t>VILMA MENDES DA SILVA</t>
        </is>
      </c>
      <c r="C7126" t="n">
        <v>1</v>
      </c>
      <c r="D7126" t="inlineStr">
        <is>
          <t>IPCA</t>
        </is>
      </c>
      <c r="E7126" t="n">
        <v>0.009488792934583046</v>
      </c>
      <c r="F7126" t="inlineStr">
        <is>
          <t>MENSAL</t>
        </is>
      </c>
      <c r="G7126" t="n">
        <v>45685</v>
      </c>
      <c r="H7126" t="n">
        <v>45685</v>
      </c>
      <c r="I7126" t="n">
        <v>36</v>
      </c>
      <c r="J7126" t="inlineStr">
        <is>
          <t>CARTEIRA</t>
        </is>
      </c>
      <c r="K7126" t="inlineStr">
        <is>
          <t>CONTRATO</t>
        </is>
      </c>
      <c r="L7126" t="n">
        <v>1446.33126</v>
      </c>
      <c r="M7126" t="inlineStr">
        <is>
          <t>Terra Luz Residencial</t>
        </is>
      </c>
      <c r="N7126" s="142">
        <f>DATE(YEAR(G7126),MONTH(G7126),1)</f>
        <v/>
      </c>
      <c r="O7126" s="132">
        <f>IF(G7126&gt;$K$3,"Futuro","Atraso")</f>
        <v/>
      </c>
      <c r="P7126">
        <f>12*(YEAR(G7126)-YEAR($K$3))+(MONTH(G7126)-MONTH($K$3))</f>
        <v/>
      </c>
      <c r="Q7126" s="366">
        <f>IF(M7126="IBIRAPITANGA FASE 3",IF(O7126="Atraso",L7126,L7126/(1+$I$2)^P7126),IF(O7126="Atraso",L7126,L7126/(1+$I$1)^P7126))</f>
        <v/>
      </c>
      <c r="R7126">
        <f>IF(O7126="Atraso",$K$3-G7126,0)</f>
        <v/>
      </c>
      <c r="S7126">
        <f>IF(R7126&lt;=15,"Até 15",IF(R7126&lt;=30,"Entre 15 e 30",IF(R7126&lt;=60,"Entre 30 e 60",IF(R7126&lt;=90,"Entre 60 e 90",IF(R7126&lt;=120,"Entre 90 e 120",IF(R7126&lt;=150,"Entre 120 e 150",IF(R7126&lt;=180,"Entre 150 e 180","Superior a 180")))))))</f>
        <v/>
      </c>
    </row>
    <row r="7127">
      <c r="A7127" t="inlineStr">
        <is>
          <t>Q03L020</t>
        </is>
      </c>
      <c r="B7127" t="inlineStr">
        <is>
          <t>VILMA MENDES DA SILVA</t>
        </is>
      </c>
      <c r="C7127" t="n">
        <v>1</v>
      </c>
      <c r="D7127" t="inlineStr">
        <is>
          <t>IPCA</t>
        </is>
      </c>
      <c r="E7127" t="n">
        <v>0.009488792934583046</v>
      </c>
      <c r="F7127" t="inlineStr">
        <is>
          <t>MENSAL</t>
        </is>
      </c>
      <c r="G7127" t="n">
        <v>45716</v>
      </c>
      <c r="H7127" t="n">
        <v>45716</v>
      </c>
      <c r="I7127" t="n">
        <v>37</v>
      </c>
      <c r="J7127" t="inlineStr">
        <is>
          <t>CARTEIRA</t>
        </is>
      </c>
      <c r="K7127" t="inlineStr">
        <is>
          <t>CONTRATO</t>
        </is>
      </c>
      <c r="L7127" t="n">
        <v>1446.33126</v>
      </c>
      <c r="M7127" t="inlineStr">
        <is>
          <t>Terra Luz Residencial</t>
        </is>
      </c>
      <c r="N7127" s="142">
        <f>DATE(YEAR(G7127),MONTH(G7127),1)</f>
        <v/>
      </c>
      <c r="O7127" s="132">
        <f>IF(G7127&gt;$K$3,"Futuro","Atraso")</f>
        <v/>
      </c>
      <c r="P7127">
        <f>12*(YEAR(G7127)-YEAR($K$3))+(MONTH(G7127)-MONTH($K$3))</f>
        <v/>
      </c>
      <c r="Q7127" s="366">
        <f>IF(M7127="IBIRAPITANGA FASE 3",IF(O7127="Atraso",L7127,L7127/(1+$I$2)^P7127),IF(O7127="Atraso",L7127,L7127/(1+$I$1)^P7127))</f>
        <v/>
      </c>
      <c r="R7127">
        <f>IF(O7127="Atraso",$K$3-G7127,0)</f>
        <v/>
      </c>
      <c r="S7127">
        <f>IF(R7127&lt;=15,"Até 15",IF(R7127&lt;=30,"Entre 15 e 30",IF(R7127&lt;=60,"Entre 30 e 60",IF(R7127&lt;=90,"Entre 60 e 90",IF(R7127&lt;=120,"Entre 90 e 120",IF(R7127&lt;=150,"Entre 120 e 150",IF(R7127&lt;=180,"Entre 150 e 180","Superior a 180")))))))</f>
        <v/>
      </c>
    </row>
    <row r="7128">
      <c r="A7128" t="inlineStr">
        <is>
          <t>Q03L020</t>
        </is>
      </c>
      <c r="B7128" t="inlineStr">
        <is>
          <t>VILMA MENDES DA SILVA</t>
        </is>
      </c>
      <c r="C7128" t="n">
        <v>1</v>
      </c>
      <c r="D7128" t="inlineStr">
        <is>
          <t>IPCA</t>
        </is>
      </c>
      <c r="E7128" t="n">
        <v>0.009488792934583046</v>
      </c>
      <c r="F7128" t="inlineStr">
        <is>
          <t>MENSAL</t>
        </is>
      </c>
      <c r="G7128" t="n">
        <v>45744</v>
      </c>
      <c r="H7128" t="n">
        <v>45744</v>
      </c>
      <c r="I7128" t="n">
        <v>38</v>
      </c>
      <c r="J7128" t="inlineStr">
        <is>
          <t>CARTEIRA</t>
        </is>
      </c>
      <c r="K7128" t="inlineStr">
        <is>
          <t>CONTRATO</t>
        </is>
      </c>
      <c r="L7128" t="n">
        <v>1446.33126</v>
      </c>
      <c r="M7128" t="inlineStr">
        <is>
          <t>Terra Luz Residencial</t>
        </is>
      </c>
      <c r="N7128" s="142">
        <f>DATE(YEAR(G7128),MONTH(G7128),1)</f>
        <v/>
      </c>
      <c r="O7128" s="132">
        <f>IF(G7128&gt;$K$3,"Futuro","Atraso")</f>
        <v/>
      </c>
      <c r="P7128">
        <f>12*(YEAR(G7128)-YEAR($K$3))+(MONTH(G7128)-MONTH($K$3))</f>
        <v/>
      </c>
      <c r="Q7128" s="366">
        <f>IF(M7128="IBIRAPITANGA FASE 3",IF(O7128="Atraso",L7128,L7128/(1+$I$2)^P7128),IF(O7128="Atraso",L7128,L7128/(1+$I$1)^P7128))</f>
        <v/>
      </c>
      <c r="R7128">
        <f>IF(O7128="Atraso",$K$3-G7128,0)</f>
        <v/>
      </c>
      <c r="S7128">
        <f>IF(R7128&lt;=15,"Até 15",IF(R7128&lt;=30,"Entre 15 e 30",IF(R7128&lt;=60,"Entre 30 e 60",IF(R7128&lt;=90,"Entre 60 e 90",IF(R7128&lt;=120,"Entre 90 e 120",IF(R7128&lt;=150,"Entre 120 e 150",IF(R7128&lt;=180,"Entre 150 e 180","Superior a 180")))))))</f>
        <v/>
      </c>
    </row>
    <row r="7129">
      <c r="A7129" t="inlineStr">
        <is>
          <t>Q03L020</t>
        </is>
      </c>
      <c r="B7129" t="inlineStr">
        <is>
          <t>VILMA MENDES DA SILVA</t>
        </is>
      </c>
      <c r="C7129" t="n">
        <v>1</v>
      </c>
      <c r="D7129" t="inlineStr">
        <is>
          <t>IPCA</t>
        </is>
      </c>
      <c r="E7129" t="n">
        <v>0.009488792934583046</v>
      </c>
      <c r="F7129" t="inlineStr">
        <is>
          <t>MENSAL</t>
        </is>
      </c>
      <c r="G7129" t="n">
        <v>45775</v>
      </c>
      <c r="H7129" t="n">
        <v>45775</v>
      </c>
      <c r="I7129" t="n">
        <v>39</v>
      </c>
      <c r="J7129" t="inlineStr">
        <is>
          <t>CARTEIRA</t>
        </is>
      </c>
      <c r="K7129" t="inlineStr">
        <is>
          <t>CONTRATO</t>
        </is>
      </c>
      <c r="L7129" t="n">
        <v>1446.33126</v>
      </c>
      <c r="M7129" t="inlineStr">
        <is>
          <t>Terra Luz Residencial</t>
        </is>
      </c>
      <c r="N7129" s="142">
        <f>DATE(YEAR(G7129),MONTH(G7129),1)</f>
        <v/>
      </c>
      <c r="O7129" s="132">
        <f>IF(G7129&gt;$K$3,"Futuro","Atraso")</f>
        <v/>
      </c>
      <c r="P7129">
        <f>12*(YEAR(G7129)-YEAR($K$3))+(MONTH(G7129)-MONTH($K$3))</f>
        <v/>
      </c>
      <c r="Q7129" s="366">
        <f>IF(M7129="IBIRAPITANGA FASE 3",IF(O7129="Atraso",L7129,L7129/(1+$I$2)^P7129),IF(O7129="Atraso",L7129,L7129/(1+$I$1)^P7129))</f>
        <v/>
      </c>
      <c r="R7129">
        <f>IF(O7129="Atraso",$K$3-G7129,0)</f>
        <v/>
      </c>
      <c r="S7129">
        <f>IF(R7129&lt;=15,"Até 15",IF(R7129&lt;=30,"Entre 15 e 30",IF(R7129&lt;=60,"Entre 30 e 60",IF(R7129&lt;=90,"Entre 60 e 90",IF(R7129&lt;=120,"Entre 90 e 120",IF(R7129&lt;=150,"Entre 120 e 150",IF(R7129&lt;=180,"Entre 150 e 180","Superior a 180")))))))</f>
        <v/>
      </c>
    </row>
    <row r="7130">
      <c r="A7130" t="inlineStr">
        <is>
          <t>Q03L020</t>
        </is>
      </c>
      <c r="B7130" t="inlineStr">
        <is>
          <t>VILMA MENDES DA SILVA</t>
        </is>
      </c>
      <c r="C7130" t="n">
        <v>1</v>
      </c>
      <c r="D7130" t="inlineStr">
        <is>
          <t>IPCA</t>
        </is>
      </c>
      <c r="E7130" t="n">
        <v>0.009488792934583046</v>
      </c>
      <c r="F7130" t="inlineStr">
        <is>
          <t>MENSAL</t>
        </is>
      </c>
      <c r="G7130" t="n">
        <v>45805</v>
      </c>
      <c r="H7130" t="n">
        <v>45805</v>
      </c>
      <c r="I7130" t="n">
        <v>40</v>
      </c>
      <c r="J7130" t="inlineStr">
        <is>
          <t>CARTEIRA</t>
        </is>
      </c>
      <c r="K7130" t="inlineStr">
        <is>
          <t>CONTRATO</t>
        </is>
      </c>
      <c r="L7130" t="n">
        <v>1446.33126</v>
      </c>
      <c r="M7130" t="inlineStr">
        <is>
          <t>Terra Luz Residencial</t>
        </is>
      </c>
      <c r="N7130" s="142">
        <f>DATE(YEAR(G7130),MONTH(G7130),1)</f>
        <v/>
      </c>
      <c r="O7130" s="132">
        <f>IF(G7130&gt;$K$3,"Futuro","Atraso")</f>
        <v/>
      </c>
      <c r="P7130">
        <f>12*(YEAR(G7130)-YEAR($K$3))+(MONTH(G7130)-MONTH($K$3))</f>
        <v/>
      </c>
      <c r="Q7130" s="366">
        <f>IF(M7130="IBIRAPITANGA FASE 3",IF(O7130="Atraso",L7130,L7130/(1+$I$2)^P7130),IF(O7130="Atraso",L7130,L7130/(1+$I$1)^P7130))</f>
        <v/>
      </c>
      <c r="R7130">
        <f>IF(O7130="Atraso",$K$3-G7130,0)</f>
        <v/>
      </c>
      <c r="S7130">
        <f>IF(R7130&lt;=15,"Até 15",IF(R7130&lt;=30,"Entre 15 e 30",IF(R7130&lt;=60,"Entre 30 e 60",IF(R7130&lt;=90,"Entre 60 e 90",IF(R7130&lt;=120,"Entre 90 e 120",IF(R7130&lt;=150,"Entre 120 e 150",IF(R7130&lt;=180,"Entre 150 e 180","Superior a 180")))))))</f>
        <v/>
      </c>
    </row>
    <row r="7131">
      <c r="A7131" t="inlineStr">
        <is>
          <t>Q03L020</t>
        </is>
      </c>
      <c r="B7131" t="inlineStr">
        <is>
          <t>VILMA MENDES DA SILVA</t>
        </is>
      </c>
      <c r="C7131" t="n">
        <v>1</v>
      </c>
      <c r="D7131" t="inlineStr">
        <is>
          <t>IPCA</t>
        </is>
      </c>
      <c r="E7131" t="n">
        <v>0.009488792934583046</v>
      </c>
      <c r="F7131" t="inlineStr">
        <is>
          <t>MENSAL</t>
        </is>
      </c>
      <c r="G7131" t="n">
        <v>45836</v>
      </c>
      <c r="H7131" t="n">
        <v>45836</v>
      </c>
      <c r="I7131" t="n">
        <v>41</v>
      </c>
      <c r="J7131" t="inlineStr">
        <is>
          <t>CARTEIRA</t>
        </is>
      </c>
      <c r="K7131" t="inlineStr">
        <is>
          <t>CONTRATO</t>
        </is>
      </c>
      <c r="L7131" t="n">
        <v>1446.33126</v>
      </c>
      <c r="M7131" t="inlineStr">
        <is>
          <t>Terra Luz Residencial</t>
        </is>
      </c>
      <c r="N7131" s="142">
        <f>DATE(YEAR(G7131),MONTH(G7131),1)</f>
        <v/>
      </c>
      <c r="O7131" s="132">
        <f>IF(G7131&gt;$K$3,"Futuro","Atraso")</f>
        <v/>
      </c>
      <c r="P7131">
        <f>12*(YEAR(G7131)-YEAR($K$3))+(MONTH(G7131)-MONTH($K$3))</f>
        <v/>
      </c>
      <c r="Q7131" s="366">
        <f>IF(M7131="IBIRAPITANGA FASE 3",IF(O7131="Atraso",L7131,L7131/(1+$I$2)^P7131),IF(O7131="Atraso",L7131,L7131/(1+$I$1)^P7131))</f>
        <v/>
      </c>
      <c r="R7131">
        <f>IF(O7131="Atraso",$K$3-G7131,0)</f>
        <v/>
      </c>
      <c r="S7131">
        <f>IF(R7131&lt;=15,"Até 15",IF(R7131&lt;=30,"Entre 15 e 30",IF(R7131&lt;=60,"Entre 30 e 60",IF(R7131&lt;=90,"Entre 60 e 90",IF(R7131&lt;=120,"Entre 90 e 120",IF(R7131&lt;=150,"Entre 120 e 150",IF(R7131&lt;=180,"Entre 150 e 180","Superior a 180")))))))</f>
        <v/>
      </c>
    </row>
    <row r="7132">
      <c r="A7132" t="inlineStr">
        <is>
          <t>Q03L020</t>
        </is>
      </c>
      <c r="B7132" t="inlineStr">
        <is>
          <t>VILMA MENDES DA SILVA</t>
        </is>
      </c>
      <c r="C7132" t="n">
        <v>1</v>
      </c>
      <c r="D7132" t="inlineStr">
        <is>
          <t>IPCA</t>
        </is>
      </c>
      <c r="E7132" t="n">
        <v>0.009488792934583046</v>
      </c>
      <c r="F7132" t="inlineStr">
        <is>
          <t>MENSAL</t>
        </is>
      </c>
      <c r="G7132" t="n">
        <v>45866</v>
      </c>
      <c r="H7132" t="n">
        <v>45866</v>
      </c>
      <c r="I7132" t="n">
        <v>42</v>
      </c>
      <c r="J7132" t="inlineStr">
        <is>
          <t>CARTEIRA</t>
        </is>
      </c>
      <c r="K7132" t="inlineStr">
        <is>
          <t>CONTRATO</t>
        </is>
      </c>
      <c r="L7132" t="n">
        <v>1446.33126</v>
      </c>
      <c r="M7132" t="inlineStr">
        <is>
          <t>Terra Luz Residencial</t>
        </is>
      </c>
      <c r="N7132" s="142">
        <f>DATE(YEAR(G7132),MONTH(G7132),1)</f>
        <v/>
      </c>
      <c r="O7132" s="132">
        <f>IF(G7132&gt;$K$3,"Futuro","Atraso")</f>
        <v/>
      </c>
      <c r="P7132">
        <f>12*(YEAR(G7132)-YEAR($K$3))+(MONTH(G7132)-MONTH($K$3))</f>
        <v/>
      </c>
      <c r="Q7132" s="366">
        <f>IF(M7132="IBIRAPITANGA FASE 3",IF(O7132="Atraso",L7132,L7132/(1+$I$2)^P7132),IF(O7132="Atraso",L7132,L7132/(1+$I$1)^P7132))</f>
        <v/>
      </c>
      <c r="R7132">
        <f>IF(O7132="Atraso",$K$3-G7132,0)</f>
        <v/>
      </c>
      <c r="S7132">
        <f>IF(R7132&lt;=15,"Até 15",IF(R7132&lt;=30,"Entre 15 e 30",IF(R7132&lt;=60,"Entre 30 e 60",IF(R7132&lt;=90,"Entre 60 e 90",IF(R7132&lt;=120,"Entre 90 e 120",IF(R7132&lt;=150,"Entre 120 e 150",IF(R7132&lt;=180,"Entre 150 e 180","Superior a 180")))))))</f>
        <v/>
      </c>
    </row>
    <row r="7133">
      <c r="A7133" t="inlineStr">
        <is>
          <t>Q03L020</t>
        </is>
      </c>
      <c r="B7133" t="inlineStr">
        <is>
          <t>VILMA MENDES DA SILVA</t>
        </is>
      </c>
      <c r="C7133" t="n">
        <v>1</v>
      </c>
      <c r="D7133" t="inlineStr">
        <is>
          <t>IPCA</t>
        </is>
      </c>
      <c r="E7133" t="n">
        <v>0.009488792934583046</v>
      </c>
      <c r="F7133" t="inlineStr">
        <is>
          <t>MENSAL</t>
        </is>
      </c>
      <c r="G7133" t="n">
        <v>45897</v>
      </c>
      <c r="H7133" t="n">
        <v>45897</v>
      </c>
      <c r="I7133" t="n">
        <v>43</v>
      </c>
      <c r="J7133" t="inlineStr">
        <is>
          <t>CARTEIRA</t>
        </is>
      </c>
      <c r="K7133" t="inlineStr">
        <is>
          <t>CONTRATO</t>
        </is>
      </c>
      <c r="L7133" t="n">
        <v>1446.33126</v>
      </c>
      <c r="M7133" t="inlineStr">
        <is>
          <t>Terra Luz Residencial</t>
        </is>
      </c>
      <c r="N7133" s="142">
        <f>DATE(YEAR(G7133),MONTH(G7133),1)</f>
        <v/>
      </c>
      <c r="O7133" s="132">
        <f>IF(G7133&gt;$K$3,"Futuro","Atraso")</f>
        <v/>
      </c>
      <c r="P7133">
        <f>12*(YEAR(G7133)-YEAR($K$3))+(MONTH(G7133)-MONTH($K$3))</f>
        <v/>
      </c>
      <c r="Q7133" s="366">
        <f>IF(M7133="IBIRAPITANGA FASE 3",IF(O7133="Atraso",L7133,L7133/(1+$I$2)^P7133),IF(O7133="Atraso",L7133,L7133/(1+$I$1)^P7133))</f>
        <v/>
      </c>
      <c r="R7133">
        <f>IF(O7133="Atraso",$K$3-G7133,0)</f>
        <v/>
      </c>
      <c r="S7133">
        <f>IF(R7133&lt;=15,"Até 15",IF(R7133&lt;=30,"Entre 15 e 30",IF(R7133&lt;=60,"Entre 30 e 60",IF(R7133&lt;=90,"Entre 60 e 90",IF(R7133&lt;=120,"Entre 90 e 120",IF(R7133&lt;=150,"Entre 120 e 150",IF(R7133&lt;=180,"Entre 150 e 180","Superior a 180")))))))</f>
        <v/>
      </c>
    </row>
    <row r="7134">
      <c r="A7134" t="inlineStr">
        <is>
          <t>Q03L020</t>
        </is>
      </c>
      <c r="B7134" t="inlineStr">
        <is>
          <t>VILMA MENDES DA SILVA</t>
        </is>
      </c>
      <c r="C7134" t="n">
        <v>1</v>
      </c>
      <c r="D7134" t="inlineStr">
        <is>
          <t>IPCA</t>
        </is>
      </c>
      <c r="E7134" t="n">
        <v>0.009488792934583046</v>
      </c>
      <c r="F7134" t="inlineStr">
        <is>
          <t>MENSAL</t>
        </is>
      </c>
      <c r="G7134" t="n">
        <v>45928</v>
      </c>
      <c r="H7134" t="n">
        <v>45928</v>
      </c>
      <c r="I7134" t="n">
        <v>44</v>
      </c>
      <c r="J7134" t="inlineStr">
        <is>
          <t>CARTEIRA</t>
        </is>
      </c>
      <c r="K7134" t="inlineStr">
        <is>
          <t>CONTRATO</t>
        </is>
      </c>
      <c r="L7134" t="n">
        <v>1446.33126</v>
      </c>
      <c r="M7134" t="inlineStr">
        <is>
          <t>Terra Luz Residencial</t>
        </is>
      </c>
      <c r="N7134" s="142">
        <f>DATE(YEAR(G7134),MONTH(G7134),1)</f>
        <v/>
      </c>
      <c r="O7134" s="132">
        <f>IF(G7134&gt;$K$3,"Futuro","Atraso")</f>
        <v/>
      </c>
      <c r="P7134">
        <f>12*(YEAR(G7134)-YEAR($K$3))+(MONTH(G7134)-MONTH($K$3))</f>
        <v/>
      </c>
      <c r="Q7134" s="366">
        <f>IF(M7134="IBIRAPITANGA FASE 3",IF(O7134="Atraso",L7134,L7134/(1+$I$2)^P7134),IF(O7134="Atraso",L7134,L7134/(1+$I$1)^P7134))</f>
        <v/>
      </c>
      <c r="R7134">
        <f>IF(O7134="Atraso",$K$3-G7134,0)</f>
        <v/>
      </c>
      <c r="S7134">
        <f>IF(R7134&lt;=15,"Até 15",IF(R7134&lt;=30,"Entre 15 e 30",IF(R7134&lt;=60,"Entre 30 e 60",IF(R7134&lt;=90,"Entre 60 e 90",IF(R7134&lt;=120,"Entre 90 e 120",IF(R7134&lt;=150,"Entre 120 e 150",IF(R7134&lt;=180,"Entre 150 e 180","Superior a 180")))))))</f>
        <v/>
      </c>
    </row>
    <row r="7135">
      <c r="A7135" t="inlineStr">
        <is>
          <t>Q03L020</t>
        </is>
      </c>
      <c r="B7135" t="inlineStr">
        <is>
          <t>VILMA MENDES DA SILVA</t>
        </is>
      </c>
      <c r="C7135" t="n">
        <v>1</v>
      </c>
      <c r="D7135" t="inlineStr">
        <is>
          <t>IPCA</t>
        </is>
      </c>
      <c r="E7135" t="n">
        <v>0.009488792934583046</v>
      </c>
      <c r="F7135" t="inlineStr">
        <is>
          <t>MENSAL</t>
        </is>
      </c>
      <c r="G7135" t="n">
        <v>45958</v>
      </c>
      <c r="H7135" t="n">
        <v>45958</v>
      </c>
      <c r="I7135" t="n">
        <v>45</v>
      </c>
      <c r="J7135" t="inlineStr">
        <is>
          <t>CARTEIRA</t>
        </is>
      </c>
      <c r="K7135" t="inlineStr">
        <is>
          <t>CONTRATO</t>
        </is>
      </c>
      <c r="L7135" t="n">
        <v>1446.33126</v>
      </c>
      <c r="M7135" t="inlineStr">
        <is>
          <t>Terra Luz Residencial</t>
        </is>
      </c>
      <c r="N7135" s="142">
        <f>DATE(YEAR(G7135),MONTH(G7135),1)</f>
        <v/>
      </c>
      <c r="O7135" s="132">
        <f>IF(G7135&gt;$K$3,"Futuro","Atraso")</f>
        <v/>
      </c>
      <c r="P7135">
        <f>12*(YEAR(G7135)-YEAR($K$3))+(MONTH(G7135)-MONTH($K$3))</f>
        <v/>
      </c>
      <c r="Q7135" s="366">
        <f>IF(M7135="IBIRAPITANGA FASE 3",IF(O7135="Atraso",L7135,L7135/(1+$I$2)^P7135),IF(O7135="Atraso",L7135,L7135/(1+$I$1)^P7135))</f>
        <v/>
      </c>
      <c r="R7135">
        <f>IF(O7135="Atraso",$K$3-G7135,0)</f>
        <v/>
      </c>
      <c r="S7135">
        <f>IF(R7135&lt;=15,"Até 15",IF(R7135&lt;=30,"Entre 15 e 30",IF(R7135&lt;=60,"Entre 30 e 60",IF(R7135&lt;=90,"Entre 60 e 90",IF(R7135&lt;=120,"Entre 90 e 120",IF(R7135&lt;=150,"Entre 120 e 150",IF(R7135&lt;=180,"Entre 150 e 180","Superior a 180")))))))</f>
        <v/>
      </c>
    </row>
    <row r="7136">
      <c r="A7136" t="inlineStr">
        <is>
          <t>Q03L020</t>
        </is>
      </c>
      <c r="B7136" t="inlineStr">
        <is>
          <t>VILMA MENDES DA SILVA</t>
        </is>
      </c>
      <c r="C7136" t="n">
        <v>1</v>
      </c>
      <c r="D7136" t="inlineStr">
        <is>
          <t>IPCA</t>
        </is>
      </c>
      <c r="E7136" t="n">
        <v>0.009488792934583046</v>
      </c>
      <c r="F7136" t="inlineStr">
        <is>
          <t>MENSAL</t>
        </is>
      </c>
      <c r="G7136" t="n">
        <v>45989</v>
      </c>
      <c r="H7136" t="n">
        <v>45989</v>
      </c>
      <c r="I7136" t="n">
        <v>46</v>
      </c>
      <c r="J7136" t="inlineStr">
        <is>
          <t>CARTEIRA</t>
        </is>
      </c>
      <c r="K7136" t="inlineStr">
        <is>
          <t>CONTRATO</t>
        </is>
      </c>
      <c r="L7136" t="n">
        <v>1446.33126</v>
      </c>
      <c r="M7136" t="inlineStr">
        <is>
          <t>Terra Luz Residencial</t>
        </is>
      </c>
      <c r="N7136" s="142">
        <f>DATE(YEAR(G7136),MONTH(G7136),1)</f>
        <v/>
      </c>
      <c r="O7136" s="132">
        <f>IF(G7136&gt;$K$3,"Futuro","Atraso")</f>
        <v/>
      </c>
      <c r="P7136">
        <f>12*(YEAR(G7136)-YEAR($K$3))+(MONTH(G7136)-MONTH($K$3))</f>
        <v/>
      </c>
      <c r="Q7136" s="366">
        <f>IF(M7136="IBIRAPITANGA FASE 3",IF(O7136="Atraso",L7136,L7136/(1+$I$2)^P7136),IF(O7136="Atraso",L7136,L7136/(1+$I$1)^P7136))</f>
        <v/>
      </c>
      <c r="R7136">
        <f>IF(O7136="Atraso",$K$3-G7136,0)</f>
        <v/>
      </c>
      <c r="S7136">
        <f>IF(R7136&lt;=15,"Até 15",IF(R7136&lt;=30,"Entre 15 e 30",IF(R7136&lt;=60,"Entre 30 e 60",IF(R7136&lt;=90,"Entre 60 e 90",IF(R7136&lt;=120,"Entre 90 e 120",IF(R7136&lt;=150,"Entre 120 e 150",IF(R7136&lt;=180,"Entre 150 e 180","Superior a 180")))))))</f>
        <v/>
      </c>
    </row>
    <row r="7137">
      <c r="A7137" t="inlineStr">
        <is>
          <t>Q03L020</t>
        </is>
      </c>
      <c r="B7137" t="inlineStr">
        <is>
          <t>VILMA MENDES DA SILVA</t>
        </is>
      </c>
      <c r="C7137" t="n">
        <v>1</v>
      </c>
      <c r="D7137" t="inlineStr">
        <is>
          <t>IPCA</t>
        </is>
      </c>
      <c r="E7137" t="n">
        <v>0.009488792934583046</v>
      </c>
      <c r="F7137" t="inlineStr">
        <is>
          <t>MENSAL</t>
        </is>
      </c>
      <c r="G7137" t="n">
        <v>46019</v>
      </c>
      <c r="H7137" t="n">
        <v>46019</v>
      </c>
      <c r="I7137" t="n">
        <v>47</v>
      </c>
      <c r="J7137" t="inlineStr">
        <is>
          <t>CARTEIRA</t>
        </is>
      </c>
      <c r="K7137" t="inlineStr">
        <is>
          <t>CONTRATO</t>
        </is>
      </c>
      <c r="L7137" t="n">
        <v>1446.33126</v>
      </c>
      <c r="M7137" t="inlineStr">
        <is>
          <t>Terra Luz Residencial</t>
        </is>
      </c>
      <c r="N7137" s="142">
        <f>DATE(YEAR(G7137),MONTH(G7137),1)</f>
        <v/>
      </c>
      <c r="O7137" s="132">
        <f>IF(G7137&gt;$K$3,"Futuro","Atraso")</f>
        <v/>
      </c>
      <c r="P7137">
        <f>12*(YEAR(G7137)-YEAR($K$3))+(MONTH(G7137)-MONTH($K$3))</f>
        <v/>
      </c>
      <c r="Q7137" s="366">
        <f>IF(M7137="IBIRAPITANGA FASE 3",IF(O7137="Atraso",L7137,L7137/(1+$I$2)^P7137),IF(O7137="Atraso",L7137,L7137/(1+$I$1)^P7137))</f>
        <v/>
      </c>
      <c r="R7137">
        <f>IF(O7137="Atraso",$K$3-G7137,0)</f>
        <v/>
      </c>
      <c r="S7137">
        <f>IF(R7137&lt;=15,"Até 15",IF(R7137&lt;=30,"Entre 15 e 30",IF(R7137&lt;=60,"Entre 30 e 60",IF(R7137&lt;=90,"Entre 60 e 90",IF(R7137&lt;=120,"Entre 90 e 120",IF(R7137&lt;=150,"Entre 120 e 150",IF(R7137&lt;=180,"Entre 150 e 180","Superior a 180")))))))</f>
        <v/>
      </c>
    </row>
    <row r="7138">
      <c r="A7138" t="inlineStr">
        <is>
          <t>Q03L020</t>
        </is>
      </c>
      <c r="B7138" t="inlineStr">
        <is>
          <t>VILMA MENDES DA SILVA</t>
        </is>
      </c>
      <c r="C7138" t="n">
        <v>1</v>
      </c>
      <c r="D7138" t="inlineStr">
        <is>
          <t>IPCA</t>
        </is>
      </c>
      <c r="E7138" t="n">
        <v>0.009488792934583046</v>
      </c>
      <c r="F7138" t="inlineStr">
        <is>
          <t>MENSAL</t>
        </is>
      </c>
      <c r="G7138" t="n">
        <v>46050</v>
      </c>
      <c r="H7138" t="n">
        <v>46050</v>
      </c>
      <c r="I7138" t="n">
        <v>48</v>
      </c>
      <c r="J7138" t="inlineStr">
        <is>
          <t>CARTEIRA</t>
        </is>
      </c>
      <c r="K7138" t="inlineStr">
        <is>
          <t>CONTRATO</t>
        </is>
      </c>
      <c r="L7138" t="n">
        <v>1446.33126</v>
      </c>
      <c r="M7138" t="inlineStr">
        <is>
          <t>Terra Luz Residencial</t>
        </is>
      </c>
      <c r="N7138" s="142">
        <f>DATE(YEAR(G7138),MONTH(G7138),1)</f>
        <v/>
      </c>
      <c r="O7138" s="132">
        <f>IF(G7138&gt;$K$3,"Futuro","Atraso")</f>
        <v/>
      </c>
      <c r="P7138">
        <f>12*(YEAR(G7138)-YEAR($K$3))+(MONTH(G7138)-MONTH($K$3))</f>
        <v/>
      </c>
      <c r="Q7138" s="366">
        <f>IF(M7138="IBIRAPITANGA FASE 3",IF(O7138="Atraso",L7138,L7138/(1+$I$2)^P7138),IF(O7138="Atraso",L7138,L7138/(1+$I$1)^P7138))</f>
        <v/>
      </c>
      <c r="R7138">
        <f>IF(O7138="Atraso",$K$3-G7138,0)</f>
        <v/>
      </c>
      <c r="S7138">
        <f>IF(R7138&lt;=15,"Até 15",IF(R7138&lt;=30,"Entre 15 e 30",IF(R7138&lt;=60,"Entre 30 e 60",IF(R7138&lt;=90,"Entre 60 e 90",IF(R7138&lt;=120,"Entre 90 e 120",IF(R7138&lt;=150,"Entre 120 e 150",IF(R7138&lt;=180,"Entre 150 e 180","Superior a 180")))))))</f>
        <v/>
      </c>
    </row>
    <row r="7139">
      <c r="A7139" t="inlineStr">
        <is>
          <t>Q03L020</t>
        </is>
      </c>
      <c r="B7139" t="inlineStr">
        <is>
          <t>VILMA MENDES DA SILVA</t>
        </is>
      </c>
      <c r="C7139" t="n">
        <v>1</v>
      </c>
      <c r="D7139" t="inlineStr">
        <is>
          <t>IPCA</t>
        </is>
      </c>
      <c r="E7139" t="n">
        <v>0.009488792934583046</v>
      </c>
      <c r="F7139" t="inlineStr">
        <is>
          <t>MENSAL</t>
        </is>
      </c>
      <c r="G7139" t="n">
        <v>46081</v>
      </c>
      <c r="H7139" t="n">
        <v>46081</v>
      </c>
      <c r="I7139" t="n">
        <v>49</v>
      </c>
      <c r="J7139" t="inlineStr">
        <is>
          <t>CARTEIRA</t>
        </is>
      </c>
      <c r="K7139" t="inlineStr">
        <is>
          <t>CONTRATO</t>
        </is>
      </c>
      <c r="L7139" t="n">
        <v>1446.33126</v>
      </c>
      <c r="M7139" t="inlineStr">
        <is>
          <t>Terra Luz Residencial</t>
        </is>
      </c>
      <c r="N7139" s="142">
        <f>DATE(YEAR(G7139),MONTH(G7139),1)</f>
        <v/>
      </c>
      <c r="O7139" s="132">
        <f>IF(G7139&gt;$K$3,"Futuro","Atraso")</f>
        <v/>
      </c>
      <c r="P7139">
        <f>12*(YEAR(G7139)-YEAR($K$3))+(MONTH(G7139)-MONTH($K$3))</f>
        <v/>
      </c>
      <c r="Q7139" s="366">
        <f>IF(M7139="IBIRAPITANGA FASE 3",IF(O7139="Atraso",L7139,L7139/(1+$I$2)^P7139),IF(O7139="Atraso",L7139,L7139/(1+$I$1)^P7139))</f>
        <v/>
      </c>
      <c r="R7139">
        <f>IF(O7139="Atraso",$K$3-G7139,0)</f>
        <v/>
      </c>
      <c r="S7139">
        <f>IF(R7139&lt;=15,"Até 15",IF(R7139&lt;=30,"Entre 15 e 30",IF(R7139&lt;=60,"Entre 30 e 60",IF(R7139&lt;=90,"Entre 60 e 90",IF(R7139&lt;=120,"Entre 90 e 120",IF(R7139&lt;=150,"Entre 120 e 150",IF(R7139&lt;=180,"Entre 150 e 180","Superior a 180")))))))</f>
        <v/>
      </c>
    </row>
    <row r="7140">
      <c r="A7140" t="inlineStr">
        <is>
          <t>Q03L020</t>
        </is>
      </c>
      <c r="B7140" t="inlineStr">
        <is>
          <t>VILMA MENDES DA SILVA</t>
        </is>
      </c>
      <c r="C7140" t="n">
        <v>1</v>
      </c>
      <c r="D7140" t="inlineStr">
        <is>
          <t>IPCA</t>
        </is>
      </c>
      <c r="E7140" t="n">
        <v>0.009488792934583046</v>
      </c>
      <c r="F7140" t="inlineStr">
        <is>
          <t>MENSAL</t>
        </is>
      </c>
      <c r="G7140" t="n">
        <v>46109</v>
      </c>
      <c r="H7140" t="n">
        <v>46109</v>
      </c>
      <c r="I7140" t="n">
        <v>50</v>
      </c>
      <c r="J7140" t="inlineStr">
        <is>
          <t>CARTEIRA</t>
        </is>
      </c>
      <c r="K7140" t="inlineStr">
        <is>
          <t>CONTRATO</t>
        </is>
      </c>
      <c r="L7140" t="n">
        <v>1446.33126</v>
      </c>
      <c r="M7140" t="inlineStr">
        <is>
          <t>Terra Luz Residencial</t>
        </is>
      </c>
      <c r="N7140" s="142">
        <f>DATE(YEAR(G7140),MONTH(G7140),1)</f>
        <v/>
      </c>
      <c r="O7140" s="132">
        <f>IF(G7140&gt;$K$3,"Futuro","Atraso")</f>
        <v/>
      </c>
      <c r="P7140">
        <f>12*(YEAR(G7140)-YEAR($K$3))+(MONTH(G7140)-MONTH($K$3))</f>
        <v/>
      </c>
      <c r="Q7140" s="366">
        <f>IF(M7140="IBIRAPITANGA FASE 3",IF(O7140="Atraso",L7140,L7140/(1+$I$2)^P7140),IF(O7140="Atraso",L7140,L7140/(1+$I$1)^P7140))</f>
        <v/>
      </c>
      <c r="R7140">
        <f>IF(O7140="Atraso",$K$3-G7140,0)</f>
        <v/>
      </c>
      <c r="S7140">
        <f>IF(R7140&lt;=15,"Até 15",IF(R7140&lt;=30,"Entre 15 e 30",IF(R7140&lt;=60,"Entre 30 e 60",IF(R7140&lt;=90,"Entre 60 e 90",IF(R7140&lt;=120,"Entre 90 e 120",IF(R7140&lt;=150,"Entre 120 e 150",IF(R7140&lt;=180,"Entre 150 e 180","Superior a 180")))))))</f>
        <v/>
      </c>
    </row>
    <row r="7141">
      <c r="A7141" t="inlineStr">
        <is>
          <t>Q03L020</t>
        </is>
      </c>
      <c r="B7141" t="inlineStr">
        <is>
          <t>VILMA MENDES DA SILVA</t>
        </is>
      </c>
      <c r="C7141" t="n">
        <v>1</v>
      </c>
      <c r="D7141" t="inlineStr">
        <is>
          <t>IPCA</t>
        </is>
      </c>
      <c r="E7141" t="n">
        <v>0.009488792934583046</v>
      </c>
      <c r="F7141" t="inlineStr">
        <is>
          <t>MENSAL</t>
        </is>
      </c>
      <c r="G7141" t="n">
        <v>46140</v>
      </c>
      <c r="H7141" t="n">
        <v>46140</v>
      </c>
      <c r="I7141" t="n">
        <v>51</v>
      </c>
      <c r="J7141" t="inlineStr">
        <is>
          <t>CARTEIRA</t>
        </is>
      </c>
      <c r="K7141" t="inlineStr">
        <is>
          <t>CONTRATO</t>
        </is>
      </c>
      <c r="L7141" t="n">
        <v>1446.33126</v>
      </c>
      <c r="M7141" t="inlineStr">
        <is>
          <t>Terra Luz Residencial</t>
        </is>
      </c>
      <c r="N7141" s="142">
        <f>DATE(YEAR(G7141),MONTH(G7141),1)</f>
        <v/>
      </c>
      <c r="O7141" s="132">
        <f>IF(G7141&gt;$K$3,"Futuro","Atraso")</f>
        <v/>
      </c>
      <c r="P7141">
        <f>12*(YEAR(G7141)-YEAR($K$3))+(MONTH(G7141)-MONTH($K$3))</f>
        <v/>
      </c>
      <c r="Q7141" s="366">
        <f>IF(M7141="IBIRAPITANGA FASE 3",IF(O7141="Atraso",L7141,L7141/(1+$I$2)^P7141),IF(O7141="Atraso",L7141,L7141/(1+$I$1)^P7141))</f>
        <v/>
      </c>
      <c r="R7141">
        <f>IF(O7141="Atraso",$K$3-G7141,0)</f>
        <v/>
      </c>
      <c r="S7141">
        <f>IF(R7141&lt;=15,"Até 15",IF(R7141&lt;=30,"Entre 15 e 30",IF(R7141&lt;=60,"Entre 30 e 60",IF(R7141&lt;=90,"Entre 60 e 90",IF(R7141&lt;=120,"Entre 90 e 120",IF(R7141&lt;=150,"Entre 120 e 150",IF(R7141&lt;=180,"Entre 150 e 180","Superior a 180")))))))</f>
        <v/>
      </c>
    </row>
    <row r="7142">
      <c r="A7142" t="inlineStr">
        <is>
          <t>Q03L020</t>
        </is>
      </c>
      <c r="B7142" t="inlineStr">
        <is>
          <t>VILMA MENDES DA SILVA</t>
        </is>
      </c>
      <c r="C7142" t="n">
        <v>1</v>
      </c>
      <c r="D7142" t="inlineStr">
        <is>
          <t>IPCA</t>
        </is>
      </c>
      <c r="E7142" t="n">
        <v>0.009488792934583046</v>
      </c>
      <c r="F7142" t="inlineStr">
        <is>
          <t>MENSAL</t>
        </is>
      </c>
      <c r="G7142" t="n">
        <v>46170</v>
      </c>
      <c r="H7142" t="n">
        <v>46170</v>
      </c>
      <c r="I7142" t="n">
        <v>52</v>
      </c>
      <c r="J7142" t="inlineStr">
        <is>
          <t>CARTEIRA</t>
        </is>
      </c>
      <c r="K7142" t="inlineStr">
        <is>
          <t>CONTRATO</t>
        </is>
      </c>
      <c r="L7142" t="n">
        <v>1446.33126</v>
      </c>
      <c r="M7142" t="inlineStr">
        <is>
          <t>Terra Luz Residencial</t>
        </is>
      </c>
      <c r="N7142" s="142">
        <f>DATE(YEAR(G7142),MONTH(G7142),1)</f>
        <v/>
      </c>
      <c r="O7142" s="132">
        <f>IF(G7142&gt;$K$3,"Futuro","Atraso")</f>
        <v/>
      </c>
      <c r="P7142">
        <f>12*(YEAR(G7142)-YEAR($K$3))+(MONTH(G7142)-MONTH($K$3))</f>
        <v/>
      </c>
      <c r="Q7142" s="366">
        <f>IF(M7142="IBIRAPITANGA FASE 3",IF(O7142="Atraso",L7142,L7142/(1+$I$2)^P7142),IF(O7142="Atraso",L7142,L7142/(1+$I$1)^P7142))</f>
        <v/>
      </c>
      <c r="R7142">
        <f>IF(O7142="Atraso",$K$3-G7142,0)</f>
        <v/>
      </c>
      <c r="S7142">
        <f>IF(R7142&lt;=15,"Até 15",IF(R7142&lt;=30,"Entre 15 e 30",IF(R7142&lt;=60,"Entre 30 e 60",IF(R7142&lt;=90,"Entre 60 e 90",IF(R7142&lt;=120,"Entre 90 e 120",IF(R7142&lt;=150,"Entre 120 e 150",IF(R7142&lt;=180,"Entre 150 e 180","Superior a 180")))))))</f>
        <v/>
      </c>
    </row>
    <row r="7143">
      <c r="A7143" t="inlineStr">
        <is>
          <t>Q03L020</t>
        </is>
      </c>
      <c r="B7143" t="inlineStr">
        <is>
          <t>VILMA MENDES DA SILVA</t>
        </is>
      </c>
      <c r="C7143" t="n">
        <v>1</v>
      </c>
      <c r="D7143" t="inlineStr">
        <is>
          <t>IPCA</t>
        </is>
      </c>
      <c r="E7143" t="n">
        <v>0.009488792934583046</v>
      </c>
      <c r="F7143" t="inlineStr">
        <is>
          <t>MENSAL</t>
        </is>
      </c>
      <c r="G7143" t="n">
        <v>46201</v>
      </c>
      <c r="H7143" t="n">
        <v>46201</v>
      </c>
      <c r="I7143" t="n">
        <v>53</v>
      </c>
      <c r="J7143" t="inlineStr">
        <is>
          <t>CARTEIRA</t>
        </is>
      </c>
      <c r="K7143" t="inlineStr">
        <is>
          <t>CONTRATO</t>
        </is>
      </c>
      <c r="L7143" t="n">
        <v>1446.33126</v>
      </c>
      <c r="M7143" t="inlineStr">
        <is>
          <t>Terra Luz Residencial</t>
        </is>
      </c>
      <c r="N7143" s="142">
        <f>DATE(YEAR(G7143),MONTH(G7143),1)</f>
        <v/>
      </c>
      <c r="O7143" s="132">
        <f>IF(G7143&gt;$K$3,"Futuro","Atraso")</f>
        <v/>
      </c>
      <c r="P7143">
        <f>12*(YEAR(G7143)-YEAR($K$3))+(MONTH(G7143)-MONTH($K$3))</f>
        <v/>
      </c>
      <c r="Q7143" s="366">
        <f>IF(M7143="IBIRAPITANGA FASE 3",IF(O7143="Atraso",L7143,L7143/(1+$I$2)^P7143),IF(O7143="Atraso",L7143,L7143/(1+$I$1)^P7143))</f>
        <v/>
      </c>
      <c r="R7143">
        <f>IF(O7143="Atraso",$K$3-G7143,0)</f>
        <v/>
      </c>
      <c r="S7143">
        <f>IF(R7143&lt;=15,"Até 15",IF(R7143&lt;=30,"Entre 15 e 30",IF(R7143&lt;=60,"Entre 30 e 60",IF(R7143&lt;=90,"Entre 60 e 90",IF(R7143&lt;=120,"Entre 90 e 120",IF(R7143&lt;=150,"Entre 120 e 150",IF(R7143&lt;=180,"Entre 150 e 180","Superior a 180")))))))</f>
        <v/>
      </c>
    </row>
    <row r="7144">
      <c r="A7144" t="inlineStr">
        <is>
          <t>Q03L020</t>
        </is>
      </c>
      <c r="B7144" t="inlineStr">
        <is>
          <t>VILMA MENDES DA SILVA</t>
        </is>
      </c>
      <c r="C7144" t="n">
        <v>1</v>
      </c>
      <c r="D7144" t="inlineStr">
        <is>
          <t>IPCA</t>
        </is>
      </c>
      <c r="E7144" t="n">
        <v>0.009488792934583046</v>
      </c>
      <c r="F7144" t="inlineStr">
        <is>
          <t>MENSAL</t>
        </is>
      </c>
      <c r="G7144" t="n">
        <v>46231</v>
      </c>
      <c r="H7144" t="n">
        <v>46231</v>
      </c>
      <c r="I7144" t="n">
        <v>54</v>
      </c>
      <c r="J7144" t="inlineStr">
        <is>
          <t>CARTEIRA</t>
        </is>
      </c>
      <c r="K7144" t="inlineStr">
        <is>
          <t>CONTRATO</t>
        </is>
      </c>
      <c r="L7144" t="n">
        <v>1446.33126</v>
      </c>
      <c r="M7144" t="inlineStr">
        <is>
          <t>Terra Luz Residencial</t>
        </is>
      </c>
      <c r="N7144" s="142">
        <f>DATE(YEAR(G7144),MONTH(G7144),1)</f>
        <v/>
      </c>
      <c r="O7144" s="132">
        <f>IF(G7144&gt;$K$3,"Futuro","Atraso")</f>
        <v/>
      </c>
      <c r="P7144">
        <f>12*(YEAR(G7144)-YEAR($K$3))+(MONTH(G7144)-MONTH($K$3))</f>
        <v/>
      </c>
      <c r="Q7144" s="366">
        <f>IF(M7144="IBIRAPITANGA FASE 3",IF(O7144="Atraso",L7144,L7144/(1+$I$2)^P7144),IF(O7144="Atraso",L7144,L7144/(1+$I$1)^P7144))</f>
        <v/>
      </c>
      <c r="R7144">
        <f>IF(O7144="Atraso",$K$3-G7144,0)</f>
        <v/>
      </c>
      <c r="S7144">
        <f>IF(R7144&lt;=15,"Até 15",IF(R7144&lt;=30,"Entre 15 e 30",IF(R7144&lt;=60,"Entre 30 e 60",IF(R7144&lt;=90,"Entre 60 e 90",IF(R7144&lt;=120,"Entre 90 e 120",IF(R7144&lt;=150,"Entre 120 e 150",IF(R7144&lt;=180,"Entre 150 e 180","Superior a 180")))))))</f>
        <v/>
      </c>
    </row>
    <row r="7145">
      <c r="A7145" t="inlineStr">
        <is>
          <t>Q03L020</t>
        </is>
      </c>
      <c r="B7145" t="inlineStr">
        <is>
          <t>VILMA MENDES DA SILVA</t>
        </is>
      </c>
      <c r="C7145" t="n">
        <v>1</v>
      </c>
      <c r="D7145" t="inlineStr">
        <is>
          <t>IPCA</t>
        </is>
      </c>
      <c r="E7145" t="n">
        <v>0.009488792934583046</v>
      </c>
      <c r="F7145" t="inlineStr">
        <is>
          <t>MENSAL</t>
        </is>
      </c>
      <c r="G7145" t="n">
        <v>46262</v>
      </c>
      <c r="H7145" t="n">
        <v>46262</v>
      </c>
      <c r="I7145" t="n">
        <v>55</v>
      </c>
      <c r="J7145" t="inlineStr">
        <is>
          <t>CARTEIRA</t>
        </is>
      </c>
      <c r="K7145" t="inlineStr">
        <is>
          <t>CONTRATO</t>
        </is>
      </c>
      <c r="L7145" t="n">
        <v>1446.33126</v>
      </c>
      <c r="M7145" t="inlineStr">
        <is>
          <t>Terra Luz Residencial</t>
        </is>
      </c>
      <c r="N7145" s="142">
        <f>DATE(YEAR(G7145),MONTH(G7145),1)</f>
        <v/>
      </c>
      <c r="O7145" s="132">
        <f>IF(G7145&gt;$K$3,"Futuro","Atraso")</f>
        <v/>
      </c>
      <c r="P7145">
        <f>12*(YEAR(G7145)-YEAR($K$3))+(MONTH(G7145)-MONTH($K$3))</f>
        <v/>
      </c>
      <c r="Q7145" s="366">
        <f>IF(M7145="IBIRAPITANGA FASE 3",IF(O7145="Atraso",L7145,L7145/(1+$I$2)^P7145),IF(O7145="Atraso",L7145,L7145/(1+$I$1)^P7145))</f>
        <v/>
      </c>
      <c r="R7145">
        <f>IF(O7145="Atraso",$K$3-G7145,0)</f>
        <v/>
      </c>
      <c r="S7145">
        <f>IF(R7145&lt;=15,"Até 15",IF(R7145&lt;=30,"Entre 15 e 30",IF(R7145&lt;=60,"Entre 30 e 60",IF(R7145&lt;=90,"Entre 60 e 90",IF(R7145&lt;=120,"Entre 90 e 120",IF(R7145&lt;=150,"Entre 120 e 150",IF(R7145&lt;=180,"Entre 150 e 180","Superior a 180")))))))</f>
        <v/>
      </c>
    </row>
    <row r="7146">
      <c r="A7146" t="inlineStr">
        <is>
          <t>Q03L020</t>
        </is>
      </c>
      <c r="B7146" t="inlineStr">
        <is>
          <t>VILMA MENDES DA SILVA</t>
        </is>
      </c>
      <c r="C7146" t="n">
        <v>1</v>
      </c>
      <c r="D7146" t="inlineStr">
        <is>
          <t>IPCA</t>
        </is>
      </c>
      <c r="E7146" t="n">
        <v>0.009488792934583046</v>
      </c>
      <c r="F7146" t="inlineStr">
        <is>
          <t>MENSAL</t>
        </is>
      </c>
      <c r="G7146" t="n">
        <v>46293</v>
      </c>
      <c r="H7146" t="n">
        <v>46293</v>
      </c>
      <c r="I7146" t="n">
        <v>56</v>
      </c>
      <c r="J7146" t="inlineStr">
        <is>
          <t>CARTEIRA</t>
        </is>
      </c>
      <c r="K7146" t="inlineStr">
        <is>
          <t>CONTRATO</t>
        </is>
      </c>
      <c r="L7146" t="n">
        <v>1446.33126</v>
      </c>
      <c r="M7146" t="inlineStr">
        <is>
          <t>Terra Luz Residencial</t>
        </is>
      </c>
      <c r="N7146" s="142">
        <f>DATE(YEAR(G7146),MONTH(G7146),1)</f>
        <v/>
      </c>
      <c r="O7146" s="132">
        <f>IF(G7146&gt;$K$3,"Futuro","Atraso")</f>
        <v/>
      </c>
      <c r="P7146">
        <f>12*(YEAR(G7146)-YEAR($K$3))+(MONTH(G7146)-MONTH($K$3))</f>
        <v/>
      </c>
      <c r="Q7146" s="366">
        <f>IF(M7146="IBIRAPITANGA FASE 3",IF(O7146="Atraso",L7146,L7146/(1+$I$2)^P7146),IF(O7146="Atraso",L7146,L7146/(1+$I$1)^P7146))</f>
        <v/>
      </c>
      <c r="R7146">
        <f>IF(O7146="Atraso",$K$3-G7146,0)</f>
        <v/>
      </c>
      <c r="S7146">
        <f>IF(R7146&lt;=15,"Até 15",IF(R7146&lt;=30,"Entre 15 e 30",IF(R7146&lt;=60,"Entre 30 e 60",IF(R7146&lt;=90,"Entre 60 e 90",IF(R7146&lt;=120,"Entre 90 e 120",IF(R7146&lt;=150,"Entre 120 e 150",IF(R7146&lt;=180,"Entre 150 e 180","Superior a 180")))))))</f>
        <v/>
      </c>
    </row>
    <row r="7147">
      <c r="A7147" t="inlineStr">
        <is>
          <t>Q03L020</t>
        </is>
      </c>
      <c r="B7147" t="inlineStr">
        <is>
          <t>VILMA MENDES DA SILVA</t>
        </is>
      </c>
      <c r="C7147" t="n">
        <v>1</v>
      </c>
      <c r="D7147" t="inlineStr">
        <is>
          <t>IPCA</t>
        </is>
      </c>
      <c r="E7147" t="n">
        <v>0.009488792934583046</v>
      </c>
      <c r="F7147" t="inlineStr">
        <is>
          <t>MENSAL</t>
        </is>
      </c>
      <c r="G7147" t="n">
        <v>46323</v>
      </c>
      <c r="H7147" t="n">
        <v>46323</v>
      </c>
      <c r="I7147" t="n">
        <v>57</v>
      </c>
      <c r="J7147" t="inlineStr">
        <is>
          <t>CARTEIRA</t>
        </is>
      </c>
      <c r="K7147" t="inlineStr">
        <is>
          <t>CONTRATO</t>
        </is>
      </c>
      <c r="L7147" t="n">
        <v>1446.33126</v>
      </c>
      <c r="M7147" t="inlineStr">
        <is>
          <t>Terra Luz Residencial</t>
        </is>
      </c>
      <c r="N7147" s="142">
        <f>DATE(YEAR(G7147),MONTH(G7147),1)</f>
        <v/>
      </c>
      <c r="O7147" s="132">
        <f>IF(G7147&gt;$K$3,"Futuro","Atraso")</f>
        <v/>
      </c>
      <c r="P7147">
        <f>12*(YEAR(G7147)-YEAR($K$3))+(MONTH(G7147)-MONTH($K$3))</f>
        <v/>
      </c>
      <c r="Q7147" s="366">
        <f>IF(M7147="IBIRAPITANGA FASE 3",IF(O7147="Atraso",L7147,L7147/(1+$I$2)^P7147),IF(O7147="Atraso",L7147,L7147/(1+$I$1)^P7147))</f>
        <v/>
      </c>
      <c r="R7147">
        <f>IF(O7147="Atraso",$K$3-G7147,0)</f>
        <v/>
      </c>
      <c r="S7147">
        <f>IF(R7147&lt;=15,"Até 15",IF(R7147&lt;=30,"Entre 15 e 30",IF(R7147&lt;=60,"Entre 30 e 60",IF(R7147&lt;=90,"Entre 60 e 90",IF(R7147&lt;=120,"Entre 90 e 120",IF(R7147&lt;=150,"Entre 120 e 150",IF(R7147&lt;=180,"Entre 150 e 180","Superior a 180")))))))</f>
        <v/>
      </c>
    </row>
    <row r="7148">
      <c r="A7148" t="inlineStr">
        <is>
          <t>Q03L020</t>
        </is>
      </c>
      <c r="B7148" t="inlineStr">
        <is>
          <t>VILMA MENDES DA SILVA</t>
        </is>
      </c>
      <c r="C7148" t="n">
        <v>1</v>
      </c>
      <c r="D7148" t="inlineStr">
        <is>
          <t>IPCA</t>
        </is>
      </c>
      <c r="E7148" t="n">
        <v>0.009488792934583046</v>
      </c>
      <c r="F7148" t="inlineStr">
        <is>
          <t>MENSAL</t>
        </is>
      </c>
      <c r="G7148" t="n">
        <v>46354</v>
      </c>
      <c r="H7148" t="n">
        <v>46354</v>
      </c>
      <c r="I7148" t="n">
        <v>58</v>
      </c>
      <c r="J7148" t="inlineStr">
        <is>
          <t>CARTEIRA</t>
        </is>
      </c>
      <c r="K7148" t="inlineStr">
        <is>
          <t>CONTRATO</t>
        </is>
      </c>
      <c r="L7148" t="n">
        <v>1446.33126</v>
      </c>
      <c r="M7148" t="inlineStr">
        <is>
          <t>Terra Luz Residencial</t>
        </is>
      </c>
      <c r="N7148" s="142">
        <f>DATE(YEAR(G7148),MONTH(G7148),1)</f>
        <v/>
      </c>
      <c r="O7148" s="132">
        <f>IF(G7148&gt;$K$3,"Futuro","Atraso")</f>
        <v/>
      </c>
      <c r="P7148">
        <f>12*(YEAR(G7148)-YEAR($K$3))+(MONTH(G7148)-MONTH($K$3))</f>
        <v/>
      </c>
      <c r="Q7148" s="366">
        <f>IF(M7148="IBIRAPITANGA FASE 3",IF(O7148="Atraso",L7148,L7148/(1+$I$2)^P7148),IF(O7148="Atraso",L7148,L7148/(1+$I$1)^P7148))</f>
        <v/>
      </c>
      <c r="R7148">
        <f>IF(O7148="Atraso",$K$3-G7148,0)</f>
        <v/>
      </c>
      <c r="S7148">
        <f>IF(R7148&lt;=15,"Até 15",IF(R7148&lt;=30,"Entre 15 e 30",IF(R7148&lt;=60,"Entre 30 e 60",IF(R7148&lt;=90,"Entre 60 e 90",IF(R7148&lt;=120,"Entre 90 e 120",IF(R7148&lt;=150,"Entre 120 e 150",IF(R7148&lt;=180,"Entre 150 e 180","Superior a 180")))))))</f>
        <v/>
      </c>
    </row>
    <row r="7149">
      <c r="A7149" t="inlineStr">
        <is>
          <t>Q03L020</t>
        </is>
      </c>
      <c r="B7149" t="inlineStr">
        <is>
          <t>VILMA MENDES DA SILVA</t>
        </is>
      </c>
      <c r="C7149" t="n">
        <v>1</v>
      </c>
      <c r="D7149" t="inlineStr">
        <is>
          <t>IPCA</t>
        </is>
      </c>
      <c r="E7149" t="n">
        <v>0.009488792934583046</v>
      </c>
      <c r="F7149" t="inlineStr">
        <is>
          <t>MENSAL</t>
        </is>
      </c>
      <c r="G7149" t="n">
        <v>46384</v>
      </c>
      <c r="H7149" t="n">
        <v>46384</v>
      </c>
      <c r="I7149" t="n">
        <v>59</v>
      </c>
      <c r="J7149" t="inlineStr">
        <is>
          <t>CARTEIRA</t>
        </is>
      </c>
      <c r="K7149" t="inlineStr">
        <is>
          <t>CONTRATO</t>
        </is>
      </c>
      <c r="L7149" t="n">
        <v>1446.33126</v>
      </c>
      <c r="M7149" t="inlineStr">
        <is>
          <t>Terra Luz Residencial</t>
        </is>
      </c>
      <c r="N7149" s="142">
        <f>DATE(YEAR(G7149),MONTH(G7149),1)</f>
        <v/>
      </c>
      <c r="O7149" s="132">
        <f>IF(G7149&gt;$K$3,"Futuro","Atraso")</f>
        <v/>
      </c>
      <c r="P7149">
        <f>12*(YEAR(G7149)-YEAR($K$3))+(MONTH(G7149)-MONTH($K$3))</f>
        <v/>
      </c>
      <c r="Q7149" s="366">
        <f>IF(M7149="IBIRAPITANGA FASE 3",IF(O7149="Atraso",L7149,L7149/(1+$I$2)^P7149),IF(O7149="Atraso",L7149,L7149/(1+$I$1)^P7149))</f>
        <v/>
      </c>
      <c r="R7149">
        <f>IF(O7149="Atraso",$K$3-G7149,0)</f>
        <v/>
      </c>
      <c r="S7149">
        <f>IF(R7149&lt;=15,"Até 15",IF(R7149&lt;=30,"Entre 15 e 30",IF(R7149&lt;=60,"Entre 30 e 60",IF(R7149&lt;=90,"Entre 60 e 90",IF(R7149&lt;=120,"Entre 90 e 120",IF(R7149&lt;=150,"Entre 120 e 150",IF(R7149&lt;=180,"Entre 150 e 180","Superior a 180")))))))</f>
        <v/>
      </c>
    </row>
    <row r="7150">
      <c r="A7150" t="inlineStr">
        <is>
          <t>Q03L020</t>
        </is>
      </c>
      <c r="B7150" t="inlineStr">
        <is>
          <t>VILMA MENDES DA SILVA</t>
        </is>
      </c>
      <c r="C7150" t="n">
        <v>1</v>
      </c>
      <c r="D7150" t="inlineStr">
        <is>
          <t>IPCA</t>
        </is>
      </c>
      <c r="E7150" t="n">
        <v>0.009488792934583046</v>
      </c>
      <c r="F7150" t="inlineStr">
        <is>
          <t>MENSAL</t>
        </is>
      </c>
      <c r="G7150" t="n">
        <v>46415</v>
      </c>
      <c r="H7150" t="n">
        <v>46415</v>
      </c>
      <c r="I7150" t="n">
        <v>60</v>
      </c>
      <c r="J7150" t="inlineStr">
        <is>
          <t>CARTEIRA</t>
        </is>
      </c>
      <c r="K7150" t="inlineStr">
        <is>
          <t>CONTRATO</t>
        </is>
      </c>
      <c r="L7150" t="n">
        <v>1446.33126</v>
      </c>
      <c r="M7150" t="inlineStr">
        <is>
          <t>Terra Luz Residencial</t>
        </is>
      </c>
      <c r="N7150" s="142">
        <f>DATE(YEAR(G7150),MONTH(G7150),1)</f>
        <v/>
      </c>
      <c r="O7150" s="132">
        <f>IF(G7150&gt;$K$3,"Futuro","Atraso")</f>
        <v/>
      </c>
      <c r="P7150">
        <f>12*(YEAR(G7150)-YEAR($K$3))+(MONTH(G7150)-MONTH($K$3))</f>
        <v/>
      </c>
      <c r="Q7150" s="366">
        <f>IF(M7150="IBIRAPITANGA FASE 3",IF(O7150="Atraso",L7150,L7150/(1+$I$2)^P7150),IF(O7150="Atraso",L7150,L7150/(1+$I$1)^P7150))</f>
        <v/>
      </c>
      <c r="R7150">
        <f>IF(O7150="Atraso",$K$3-G7150,0)</f>
        <v/>
      </c>
      <c r="S7150">
        <f>IF(R7150&lt;=15,"Até 15",IF(R7150&lt;=30,"Entre 15 e 30",IF(R7150&lt;=60,"Entre 30 e 60",IF(R7150&lt;=90,"Entre 60 e 90",IF(R7150&lt;=120,"Entre 90 e 120",IF(R7150&lt;=150,"Entre 120 e 150",IF(R7150&lt;=180,"Entre 150 e 180","Superior a 180")))))))</f>
        <v/>
      </c>
    </row>
    <row r="7151">
      <c r="A7151" t="inlineStr">
        <is>
          <t>Q03L020</t>
        </is>
      </c>
      <c r="B7151" t="inlineStr">
        <is>
          <t>VILMA MENDES DA SILVA</t>
        </is>
      </c>
      <c r="C7151" t="n">
        <v>1</v>
      </c>
      <c r="D7151" t="inlineStr">
        <is>
          <t>IPCA</t>
        </is>
      </c>
      <c r="E7151" t="n">
        <v>0.009488792934583046</v>
      </c>
      <c r="F7151" t="inlineStr">
        <is>
          <t>MENSAL</t>
        </is>
      </c>
      <c r="G7151" t="n">
        <v>46446</v>
      </c>
      <c r="H7151" t="n">
        <v>46446</v>
      </c>
      <c r="I7151" t="n">
        <v>61</v>
      </c>
      <c r="J7151" t="inlineStr">
        <is>
          <t>CARTEIRA</t>
        </is>
      </c>
      <c r="K7151" t="inlineStr">
        <is>
          <t>CONTRATO</t>
        </is>
      </c>
      <c r="L7151" t="n">
        <v>1446.33126</v>
      </c>
      <c r="M7151" t="inlineStr">
        <is>
          <t>Terra Luz Residencial</t>
        </is>
      </c>
      <c r="N7151" s="142">
        <f>DATE(YEAR(G7151),MONTH(G7151),1)</f>
        <v/>
      </c>
      <c r="O7151" s="132">
        <f>IF(G7151&gt;$K$3,"Futuro","Atraso")</f>
        <v/>
      </c>
      <c r="P7151">
        <f>12*(YEAR(G7151)-YEAR($K$3))+(MONTH(G7151)-MONTH($K$3))</f>
        <v/>
      </c>
      <c r="Q7151" s="366">
        <f>IF(M7151="IBIRAPITANGA FASE 3",IF(O7151="Atraso",L7151,L7151/(1+$I$2)^P7151),IF(O7151="Atraso",L7151,L7151/(1+$I$1)^P7151))</f>
        <v/>
      </c>
      <c r="R7151">
        <f>IF(O7151="Atraso",$K$3-G7151,0)</f>
        <v/>
      </c>
      <c r="S7151">
        <f>IF(R7151&lt;=15,"Até 15",IF(R7151&lt;=30,"Entre 15 e 30",IF(R7151&lt;=60,"Entre 30 e 60",IF(R7151&lt;=90,"Entre 60 e 90",IF(R7151&lt;=120,"Entre 90 e 120",IF(R7151&lt;=150,"Entre 120 e 150",IF(R7151&lt;=180,"Entre 150 e 180","Superior a 180")))))))</f>
        <v/>
      </c>
    </row>
    <row r="7152">
      <c r="A7152" t="inlineStr">
        <is>
          <t>Q03L020</t>
        </is>
      </c>
      <c r="B7152" t="inlineStr">
        <is>
          <t>VILMA MENDES DA SILVA</t>
        </is>
      </c>
      <c r="C7152" t="n">
        <v>1</v>
      </c>
      <c r="D7152" t="inlineStr">
        <is>
          <t>IPCA</t>
        </is>
      </c>
      <c r="E7152" t="n">
        <v>0.009488792934583046</v>
      </c>
      <c r="F7152" t="inlineStr">
        <is>
          <t>MENSAL</t>
        </is>
      </c>
      <c r="G7152" t="n">
        <v>46474</v>
      </c>
      <c r="H7152" t="n">
        <v>46474</v>
      </c>
      <c r="I7152" t="n">
        <v>62</v>
      </c>
      <c r="J7152" t="inlineStr">
        <is>
          <t>CARTEIRA</t>
        </is>
      </c>
      <c r="K7152" t="inlineStr">
        <is>
          <t>CONTRATO</t>
        </is>
      </c>
      <c r="L7152" t="n">
        <v>1446.33126</v>
      </c>
      <c r="M7152" t="inlineStr">
        <is>
          <t>Terra Luz Residencial</t>
        </is>
      </c>
      <c r="N7152" s="142">
        <f>DATE(YEAR(G7152),MONTH(G7152),1)</f>
        <v/>
      </c>
      <c r="O7152" s="132">
        <f>IF(G7152&gt;$K$3,"Futuro","Atraso")</f>
        <v/>
      </c>
      <c r="P7152">
        <f>12*(YEAR(G7152)-YEAR($K$3))+(MONTH(G7152)-MONTH($K$3))</f>
        <v/>
      </c>
      <c r="Q7152" s="366">
        <f>IF(M7152="IBIRAPITANGA FASE 3",IF(O7152="Atraso",L7152,L7152/(1+$I$2)^P7152),IF(O7152="Atraso",L7152,L7152/(1+$I$1)^P7152))</f>
        <v/>
      </c>
      <c r="R7152">
        <f>IF(O7152="Atraso",$K$3-G7152,0)</f>
        <v/>
      </c>
      <c r="S7152">
        <f>IF(R7152&lt;=15,"Até 15",IF(R7152&lt;=30,"Entre 15 e 30",IF(R7152&lt;=60,"Entre 30 e 60",IF(R7152&lt;=90,"Entre 60 e 90",IF(R7152&lt;=120,"Entre 90 e 120",IF(R7152&lt;=150,"Entre 120 e 150",IF(R7152&lt;=180,"Entre 150 e 180","Superior a 180")))))))</f>
        <v/>
      </c>
    </row>
    <row r="7153">
      <c r="A7153" t="inlineStr">
        <is>
          <t>Q03L020</t>
        </is>
      </c>
      <c r="B7153" t="inlineStr">
        <is>
          <t>VILMA MENDES DA SILVA</t>
        </is>
      </c>
      <c r="C7153" t="n">
        <v>1</v>
      </c>
      <c r="D7153" t="inlineStr">
        <is>
          <t>IPCA</t>
        </is>
      </c>
      <c r="E7153" t="n">
        <v>0.009488792934583046</v>
      </c>
      <c r="F7153" t="inlineStr">
        <is>
          <t>MENSAL</t>
        </is>
      </c>
      <c r="G7153" t="n">
        <v>46505</v>
      </c>
      <c r="H7153" t="n">
        <v>46505</v>
      </c>
      <c r="I7153" t="n">
        <v>63</v>
      </c>
      <c r="J7153" t="inlineStr">
        <is>
          <t>CARTEIRA</t>
        </is>
      </c>
      <c r="K7153" t="inlineStr">
        <is>
          <t>CONTRATO</t>
        </is>
      </c>
      <c r="L7153" t="n">
        <v>1446.33126</v>
      </c>
      <c r="M7153" t="inlineStr">
        <is>
          <t>Terra Luz Residencial</t>
        </is>
      </c>
      <c r="N7153" s="142">
        <f>DATE(YEAR(G7153),MONTH(G7153),1)</f>
        <v/>
      </c>
      <c r="O7153" s="132">
        <f>IF(G7153&gt;$K$3,"Futuro","Atraso")</f>
        <v/>
      </c>
      <c r="P7153">
        <f>12*(YEAR(G7153)-YEAR($K$3))+(MONTH(G7153)-MONTH($K$3))</f>
        <v/>
      </c>
      <c r="Q7153" s="366">
        <f>IF(M7153="IBIRAPITANGA FASE 3",IF(O7153="Atraso",L7153,L7153/(1+$I$2)^P7153),IF(O7153="Atraso",L7153,L7153/(1+$I$1)^P7153))</f>
        <v/>
      </c>
      <c r="R7153">
        <f>IF(O7153="Atraso",$K$3-G7153,0)</f>
        <v/>
      </c>
      <c r="S7153">
        <f>IF(R7153&lt;=15,"Até 15",IF(R7153&lt;=30,"Entre 15 e 30",IF(R7153&lt;=60,"Entre 30 e 60",IF(R7153&lt;=90,"Entre 60 e 90",IF(R7153&lt;=120,"Entre 90 e 120",IF(R7153&lt;=150,"Entre 120 e 150",IF(R7153&lt;=180,"Entre 150 e 180","Superior a 180")))))))</f>
        <v/>
      </c>
    </row>
    <row r="7154">
      <c r="A7154" t="inlineStr">
        <is>
          <t>Q03L020</t>
        </is>
      </c>
      <c r="B7154" t="inlineStr">
        <is>
          <t>VILMA MENDES DA SILVA</t>
        </is>
      </c>
      <c r="C7154" t="n">
        <v>1</v>
      </c>
      <c r="D7154" t="inlineStr">
        <is>
          <t>IPCA</t>
        </is>
      </c>
      <c r="E7154" t="n">
        <v>0.009488792934583046</v>
      </c>
      <c r="F7154" t="inlineStr">
        <is>
          <t>MENSAL</t>
        </is>
      </c>
      <c r="G7154" t="n">
        <v>46535</v>
      </c>
      <c r="H7154" t="n">
        <v>46535</v>
      </c>
      <c r="I7154" t="n">
        <v>64</v>
      </c>
      <c r="J7154" t="inlineStr">
        <is>
          <t>CARTEIRA</t>
        </is>
      </c>
      <c r="K7154" t="inlineStr">
        <is>
          <t>CONTRATO</t>
        </is>
      </c>
      <c r="L7154" t="n">
        <v>1446.33126</v>
      </c>
      <c r="M7154" t="inlineStr">
        <is>
          <t>Terra Luz Residencial</t>
        </is>
      </c>
      <c r="N7154" s="142">
        <f>DATE(YEAR(G7154),MONTH(G7154),1)</f>
        <v/>
      </c>
      <c r="O7154" s="132">
        <f>IF(G7154&gt;$K$3,"Futuro","Atraso")</f>
        <v/>
      </c>
      <c r="P7154">
        <f>12*(YEAR(G7154)-YEAR($K$3))+(MONTH(G7154)-MONTH($K$3))</f>
        <v/>
      </c>
      <c r="Q7154" s="366">
        <f>IF(M7154="IBIRAPITANGA FASE 3",IF(O7154="Atraso",L7154,L7154/(1+$I$2)^P7154),IF(O7154="Atraso",L7154,L7154/(1+$I$1)^P7154))</f>
        <v/>
      </c>
      <c r="R7154">
        <f>IF(O7154="Atraso",$K$3-G7154,0)</f>
        <v/>
      </c>
      <c r="S7154">
        <f>IF(R7154&lt;=15,"Até 15",IF(R7154&lt;=30,"Entre 15 e 30",IF(R7154&lt;=60,"Entre 30 e 60",IF(R7154&lt;=90,"Entre 60 e 90",IF(R7154&lt;=120,"Entre 90 e 120",IF(R7154&lt;=150,"Entre 120 e 150",IF(R7154&lt;=180,"Entre 150 e 180","Superior a 180")))))))</f>
        <v/>
      </c>
    </row>
    <row r="7155">
      <c r="A7155" t="inlineStr">
        <is>
          <t>Q03L020</t>
        </is>
      </c>
      <c r="B7155" t="inlineStr">
        <is>
          <t>VILMA MENDES DA SILVA</t>
        </is>
      </c>
      <c r="C7155" t="n">
        <v>1</v>
      </c>
      <c r="D7155" t="inlineStr">
        <is>
          <t>IPCA</t>
        </is>
      </c>
      <c r="E7155" t="n">
        <v>0.009488792934583046</v>
      </c>
      <c r="F7155" t="inlineStr">
        <is>
          <t>MENSAL</t>
        </is>
      </c>
      <c r="G7155" t="n">
        <v>46566</v>
      </c>
      <c r="H7155" t="n">
        <v>46566</v>
      </c>
      <c r="I7155" t="n">
        <v>65</v>
      </c>
      <c r="J7155" t="inlineStr">
        <is>
          <t>CARTEIRA</t>
        </is>
      </c>
      <c r="K7155" t="inlineStr">
        <is>
          <t>CONTRATO</t>
        </is>
      </c>
      <c r="L7155" t="n">
        <v>1446.33126</v>
      </c>
      <c r="M7155" t="inlineStr">
        <is>
          <t>Terra Luz Residencial</t>
        </is>
      </c>
      <c r="N7155" s="142">
        <f>DATE(YEAR(G7155),MONTH(G7155),1)</f>
        <v/>
      </c>
      <c r="O7155" s="132">
        <f>IF(G7155&gt;$K$3,"Futuro","Atraso")</f>
        <v/>
      </c>
      <c r="P7155">
        <f>12*(YEAR(G7155)-YEAR($K$3))+(MONTH(G7155)-MONTH($K$3))</f>
        <v/>
      </c>
      <c r="Q7155" s="366">
        <f>IF(M7155="IBIRAPITANGA FASE 3",IF(O7155="Atraso",L7155,L7155/(1+$I$2)^P7155),IF(O7155="Atraso",L7155,L7155/(1+$I$1)^P7155))</f>
        <v/>
      </c>
      <c r="R7155">
        <f>IF(O7155="Atraso",$K$3-G7155,0)</f>
        <v/>
      </c>
      <c r="S7155">
        <f>IF(R7155&lt;=15,"Até 15",IF(R7155&lt;=30,"Entre 15 e 30",IF(R7155&lt;=60,"Entre 30 e 60",IF(R7155&lt;=90,"Entre 60 e 90",IF(R7155&lt;=120,"Entre 90 e 120",IF(R7155&lt;=150,"Entre 120 e 150",IF(R7155&lt;=180,"Entre 150 e 180","Superior a 180")))))))</f>
        <v/>
      </c>
    </row>
    <row r="7156">
      <c r="A7156" t="inlineStr">
        <is>
          <t>Q03L020</t>
        </is>
      </c>
      <c r="B7156" t="inlineStr">
        <is>
          <t>VILMA MENDES DA SILVA</t>
        </is>
      </c>
      <c r="C7156" t="n">
        <v>1</v>
      </c>
      <c r="D7156" t="inlineStr">
        <is>
          <t>IPCA</t>
        </is>
      </c>
      <c r="E7156" t="n">
        <v>0.009488792934583046</v>
      </c>
      <c r="F7156" t="inlineStr">
        <is>
          <t>MENSAL</t>
        </is>
      </c>
      <c r="G7156" t="n">
        <v>46596</v>
      </c>
      <c r="H7156" t="n">
        <v>46596</v>
      </c>
      <c r="I7156" t="n">
        <v>66</v>
      </c>
      <c r="J7156" t="inlineStr">
        <is>
          <t>CARTEIRA</t>
        </is>
      </c>
      <c r="K7156" t="inlineStr">
        <is>
          <t>CONTRATO</t>
        </is>
      </c>
      <c r="L7156" t="n">
        <v>1446.33126</v>
      </c>
      <c r="M7156" t="inlineStr">
        <is>
          <t>Terra Luz Residencial</t>
        </is>
      </c>
      <c r="N7156" s="142">
        <f>DATE(YEAR(G7156),MONTH(G7156),1)</f>
        <v/>
      </c>
      <c r="O7156" s="132">
        <f>IF(G7156&gt;$K$3,"Futuro","Atraso")</f>
        <v/>
      </c>
      <c r="P7156">
        <f>12*(YEAR(G7156)-YEAR($K$3))+(MONTH(G7156)-MONTH($K$3))</f>
        <v/>
      </c>
      <c r="Q7156" s="366">
        <f>IF(M7156="IBIRAPITANGA FASE 3",IF(O7156="Atraso",L7156,L7156/(1+$I$2)^P7156),IF(O7156="Atraso",L7156,L7156/(1+$I$1)^P7156))</f>
        <v/>
      </c>
      <c r="R7156">
        <f>IF(O7156="Atraso",$K$3-G7156,0)</f>
        <v/>
      </c>
      <c r="S7156">
        <f>IF(R7156&lt;=15,"Até 15",IF(R7156&lt;=30,"Entre 15 e 30",IF(R7156&lt;=60,"Entre 30 e 60",IF(R7156&lt;=90,"Entre 60 e 90",IF(R7156&lt;=120,"Entre 90 e 120",IF(R7156&lt;=150,"Entre 120 e 150",IF(R7156&lt;=180,"Entre 150 e 180","Superior a 180")))))))</f>
        <v/>
      </c>
    </row>
    <row r="7157">
      <c r="A7157" t="inlineStr">
        <is>
          <t>Q03L020</t>
        </is>
      </c>
      <c r="B7157" t="inlineStr">
        <is>
          <t>VILMA MENDES DA SILVA</t>
        </is>
      </c>
      <c r="C7157" t="n">
        <v>1</v>
      </c>
      <c r="D7157" t="inlineStr">
        <is>
          <t>IPCA</t>
        </is>
      </c>
      <c r="E7157" t="n">
        <v>0.009488792934583046</v>
      </c>
      <c r="F7157" t="inlineStr">
        <is>
          <t>MENSAL</t>
        </is>
      </c>
      <c r="G7157" t="n">
        <v>46627</v>
      </c>
      <c r="H7157" t="n">
        <v>46627</v>
      </c>
      <c r="I7157" t="n">
        <v>67</v>
      </c>
      <c r="J7157" t="inlineStr">
        <is>
          <t>CARTEIRA</t>
        </is>
      </c>
      <c r="K7157" t="inlineStr">
        <is>
          <t>CONTRATO</t>
        </is>
      </c>
      <c r="L7157" t="n">
        <v>1446.33126</v>
      </c>
      <c r="M7157" t="inlineStr">
        <is>
          <t>Terra Luz Residencial</t>
        </is>
      </c>
      <c r="N7157" s="142">
        <f>DATE(YEAR(G7157),MONTH(G7157),1)</f>
        <v/>
      </c>
      <c r="O7157" s="132">
        <f>IF(G7157&gt;$K$3,"Futuro","Atraso")</f>
        <v/>
      </c>
      <c r="P7157">
        <f>12*(YEAR(G7157)-YEAR($K$3))+(MONTH(G7157)-MONTH($K$3))</f>
        <v/>
      </c>
      <c r="Q7157" s="366">
        <f>IF(M7157="IBIRAPITANGA FASE 3",IF(O7157="Atraso",L7157,L7157/(1+$I$2)^P7157),IF(O7157="Atraso",L7157,L7157/(1+$I$1)^P7157))</f>
        <v/>
      </c>
      <c r="R7157">
        <f>IF(O7157="Atraso",$K$3-G7157,0)</f>
        <v/>
      </c>
      <c r="S7157">
        <f>IF(R7157&lt;=15,"Até 15",IF(R7157&lt;=30,"Entre 15 e 30",IF(R7157&lt;=60,"Entre 30 e 60",IF(R7157&lt;=90,"Entre 60 e 90",IF(R7157&lt;=120,"Entre 90 e 120",IF(R7157&lt;=150,"Entre 120 e 150",IF(R7157&lt;=180,"Entre 150 e 180","Superior a 180")))))))</f>
        <v/>
      </c>
    </row>
    <row r="7158">
      <c r="A7158" t="inlineStr">
        <is>
          <t>Q03L020</t>
        </is>
      </c>
      <c r="B7158" t="inlineStr">
        <is>
          <t>VILMA MENDES DA SILVA</t>
        </is>
      </c>
      <c r="C7158" t="n">
        <v>1</v>
      </c>
      <c r="D7158" t="inlineStr">
        <is>
          <t>IPCA</t>
        </is>
      </c>
      <c r="E7158" t="n">
        <v>0.009488792934583046</v>
      </c>
      <c r="F7158" t="inlineStr">
        <is>
          <t>MENSAL</t>
        </is>
      </c>
      <c r="G7158" t="n">
        <v>46658</v>
      </c>
      <c r="H7158" t="n">
        <v>46658</v>
      </c>
      <c r="I7158" t="n">
        <v>68</v>
      </c>
      <c r="J7158" t="inlineStr">
        <is>
          <t>CARTEIRA</t>
        </is>
      </c>
      <c r="K7158" t="inlineStr">
        <is>
          <t>CONTRATO</t>
        </is>
      </c>
      <c r="L7158" t="n">
        <v>1446.33126</v>
      </c>
      <c r="M7158" t="inlineStr">
        <is>
          <t>Terra Luz Residencial</t>
        </is>
      </c>
      <c r="N7158" s="142">
        <f>DATE(YEAR(G7158),MONTH(G7158),1)</f>
        <v/>
      </c>
      <c r="O7158" s="132">
        <f>IF(G7158&gt;$K$3,"Futuro","Atraso")</f>
        <v/>
      </c>
      <c r="P7158">
        <f>12*(YEAR(G7158)-YEAR($K$3))+(MONTH(G7158)-MONTH($K$3))</f>
        <v/>
      </c>
      <c r="Q7158" s="366">
        <f>IF(M7158="IBIRAPITANGA FASE 3",IF(O7158="Atraso",L7158,L7158/(1+$I$2)^P7158),IF(O7158="Atraso",L7158,L7158/(1+$I$1)^P7158))</f>
        <v/>
      </c>
      <c r="R7158">
        <f>IF(O7158="Atraso",$K$3-G7158,0)</f>
        <v/>
      </c>
      <c r="S7158">
        <f>IF(R7158&lt;=15,"Até 15",IF(R7158&lt;=30,"Entre 15 e 30",IF(R7158&lt;=60,"Entre 30 e 60",IF(R7158&lt;=90,"Entre 60 e 90",IF(R7158&lt;=120,"Entre 90 e 120",IF(R7158&lt;=150,"Entre 120 e 150",IF(R7158&lt;=180,"Entre 150 e 180","Superior a 180")))))))</f>
        <v/>
      </c>
    </row>
    <row r="7159">
      <c r="A7159" t="inlineStr">
        <is>
          <t>Q04L02</t>
        </is>
      </c>
      <c r="B7159" t="inlineStr">
        <is>
          <t>JOSE ROBERTO INACIO DA SILVA</t>
        </is>
      </c>
      <c r="C7159" t="n">
        <v>1</v>
      </c>
      <c r="D7159" t="inlineStr">
        <is>
          <t>IPCA</t>
        </is>
      </c>
      <c r="E7159" t="n">
        <v>0.009488792934583046</v>
      </c>
      <c r="F7159" t="inlineStr">
        <is>
          <t>MENSAL</t>
        </is>
      </c>
      <c r="G7159" t="n">
        <v>45250</v>
      </c>
      <c r="H7159" t="n">
        <v>45250</v>
      </c>
      <c r="I7159" t="n">
        <v>12</v>
      </c>
      <c r="J7159" t="inlineStr">
        <is>
          <t>CARTEIRA</t>
        </is>
      </c>
      <c r="K7159" t="inlineStr">
        <is>
          <t>CONTRATO</t>
        </is>
      </c>
      <c r="L7159" t="n">
        <v>834.2446680000002</v>
      </c>
      <c r="M7159" t="inlineStr">
        <is>
          <t>Terra Luz Residencial</t>
        </is>
      </c>
      <c r="N7159" s="142">
        <f>DATE(YEAR(G7159),MONTH(G7159),1)</f>
        <v/>
      </c>
      <c r="O7159" s="132">
        <f>IF(G7159&gt;$K$3,"Futuro","Atraso")</f>
        <v/>
      </c>
      <c r="P7159">
        <f>12*(YEAR(G7159)-YEAR($K$3))+(MONTH(G7159)-MONTH($K$3))</f>
        <v/>
      </c>
      <c r="Q7159" s="366">
        <f>IF(M7159="IBIRAPITANGA FASE 3",IF(O7159="Atraso",L7159,L7159/(1+$I$2)^P7159),IF(O7159="Atraso",L7159,L7159/(1+$I$1)^P7159))</f>
        <v/>
      </c>
      <c r="R7159">
        <f>IF(O7159="Atraso",$K$3-G7159,0)</f>
        <v/>
      </c>
      <c r="S7159">
        <f>IF(R7159&lt;=15,"Até 15",IF(R7159&lt;=30,"Entre 15 e 30",IF(R7159&lt;=60,"Entre 30 e 60",IF(R7159&lt;=90,"Entre 60 e 90",IF(R7159&lt;=120,"Entre 90 e 120",IF(R7159&lt;=150,"Entre 120 e 150",IF(R7159&lt;=180,"Entre 150 e 180","Superior a 180")))))))</f>
        <v/>
      </c>
    </row>
    <row r="7160">
      <c r="A7160" t="inlineStr">
        <is>
          <t>Q04L02</t>
        </is>
      </c>
      <c r="B7160" t="inlineStr">
        <is>
          <t>JOSE ROBERTO INACIO DA SILVA</t>
        </is>
      </c>
      <c r="C7160" t="n">
        <v>1</v>
      </c>
      <c r="D7160" t="inlineStr">
        <is>
          <t>IPCA</t>
        </is>
      </c>
      <c r="E7160" t="n">
        <v>0.009488792934583046</v>
      </c>
      <c r="F7160" t="inlineStr">
        <is>
          <t>MENSAL</t>
        </is>
      </c>
      <c r="G7160" t="n">
        <v>45280</v>
      </c>
      <c r="H7160" t="n">
        <v>45280</v>
      </c>
      <c r="I7160" t="n">
        <v>13</v>
      </c>
      <c r="J7160" t="inlineStr">
        <is>
          <t>CARTEIRA</t>
        </is>
      </c>
      <c r="K7160" t="inlineStr">
        <is>
          <t>CONTRATO</t>
        </is>
      </c>
      <c r="L7160" t="n">
        <v>834.2446680000002</v>
      </c>
      <c r="M7160" t="inlineStr">
        <is>
          <t>Terra Luz Residencial</t>
        </is>
      </c>
      <c r="N7160" s="142">
        <f>DATE(YEAR(G7160),MONTH(G7160),1)</f>
        <v/>
      </c>
      <c r="O7160" s="132">
        <f>IF(G7160&gt;$K$3,"Futuro","Atraso")</f>
        <v/>
      </c>
      <c r="P7160">
        <f>12*(YEAR(G7160)-YEAR($K$3))+(MONTH(G7160)-MONTH($K$3))</f>
        <v/>
      </c>
      <c r="Q7160" s="366">
        <f>IF(M7160="IBIRAPITANGA FASE 3",IF(O7160="Atraso",L7160,L7160/(1+$I$2)^P7160),IF(O7160="Atraso",L7160,L7160/(1+$I$1)^P7160))</f>
        <v/>
      </c>
      <c r="R7160">
        <f>IF(O7160="Atraso",$K$3-G7160,0)</f>
        <v/>
      </c>
      <c r="S7160">
        <f>IF(R7160&lt;=15,"Até 15",IF(R7160&lt;=30,"Entre 15 e 30",IF(R7160&lt;=60,"Entre 30 e 60",IF(R7160&lt;=90,"Entre 60 e 90",IF(R7160&lt;=120,"Entre 90 e 120",IF(R7160&lt;=150,"Entre 120 e 150",IF(R7160&lt;=180,"Entre 150 e 180","Superior a 180")))))))</f>
        <v/>
      </c>
    </row>
    <row r="7161">
      <c r="A7161" t="inlineStr">
        <is>
          <t>Q04L02</t>
        </is>
      </c>
      <c r="B7161" t="inlineStr">
        <is>
          <t>JOSE ROBERTO INACIO DA SILVA</t>
        </is>
      </c>
      <c r="C7161" t="n">
        <v>1</v>
      </c>
      <c r="D7161" t="inlineStr">
        <is>
          <t>IPCA</t>
        </is>
      </c>
      <c r="E7161" t="n">
        <v>0.009488792934583046</v>
      </c>
      <c r="F7161" t="inlineStr">
        <is>
          <t>MENSAL</t>
        </is>
      </c>
      <c r="G7161" t="n">
        <v>45311</v>
      </c>
      <c r="H7161" t="n">
        <v>45311</v>
      </c>
      <c r="I7161" t="n">
        <v>14</v>
      </c>
      <c r="J7161" t="inlineStr">
        <is>
          <t>CARTEIRA</t>
        </is>
      </c>
      <c r="K7161" t="inlineStr">
        <is>
          <t>CONTRATO</t>
        </is>
      </c>
      <c r="L7161" t="n">
        <v>834.2446680000002</v>
      </c>
      <c r="M7161" t="inlineStr">
        <is>
          <t>Terra Luz Residencial</t>
        </is>
      </c>
      <c r="N7161" s="142">
        <f>DATE(YEAR(G7161),MONTH(G7161),1)</f>
        <v/>
      </c>
      <c r="O7161" s="132">
        <f>IF(G7161&gt;$K$3,"Futuro","Atraso")</f>
        <v/>
      </c>
      <c r="P7161">
        <f>12*(YEAR(G7161)-YEAR($K$3))+(MONTH(G7161)-MONTH($K$3))</f>
        <v/>
      </c>
      <c r="Q7161" s="366">
        <f>IF(M7161="IBIRAPITANGA FASE 3",IF(O7161="Atraso",L7161,L7161/(1+$I$2)^P7161),IF(O7161="Atraso",L7161,L7161/(1+$I$1)^P7161))</f>
        <v/>
      </c>
      <c r="R7161">
        <f>IF(O7161="Atraso",$K$3-G7161,0)</f>
        <v/>
      </c>
      <c r="S7161">
        <f>IF(R7161&lt;=15,"Até 15",IF(R7161&lt;=30,"Entre 15 e 30",IF(R7161&lt;=60,"Entre 30 e 60",IF(R7161&lt;=90,"Entre 60 e 90",IF(R7161&lt;=120,"Entre 90 e 120",IF(R7161&lt;=150,"Entre 120 e 150",IF(R7161&lt;=180,"Entre 150 e 180","Superior a 180")))))))</f>
        <v/>
      </c>
    </row>
    <row r="7162">
      <c r="A7162" t="inlineStr">
        <is>
          <t>Q04L02</t>
        </is>
      </c>
      <c r="B7162" t="inlineStr">
        <is>
          <t>JOSE ROBERTO INACIO DA SILVA</t>
        </is>
      </c>
      <c r="C7162" t="n">
        <v>1</v>
      </c>
      <c r="D7162" t="inlineStr">
        <is>
          <t>IPCA</t>
        </is>
      </c>
      <c r="E7162" t="n">
        <v>0.009488792934583046</v>
      </c>
      <c r="F7162" t="inlineStr">
        <is>
          <t>MENSAL</t>
        </is>
      </c>
      <c r="G7162" t="n">
        <v>45342</v>
      </c>
      <c r="H7162" t="n">
        <v>45342</v>
      </c>
      <c r="I7162" t="n">
        <v>15</v>
      </c>
      <c r="J7162" t="inlineStr">
        <is>
          <t>CARTEIRA</t>
        </is>
      </c>
      <c r="K7162" t="inlineStr">
        <is>
          <t>CONTRATO</t>
        </is>
      </c>
      <c r="L7162" t="n">
        <v>834.2446680000002</v>
      </c>
      <c r="M7162" t="inlineStr">
        <is>
          <t>Terra Luz Residencial</t>
        </is>
      </c>
      <c r="N7162" s="142">
        <f>DATE(YEAR(G7162),MONTH(G7162),1)</f>
        <v/>
      </c>
      <c r="O7162" s="132">
        <f>IF(G7162&gt;$K$3,"Futuro","Atraso")</f>
        <v/>
      </c>
      <c r="P7162">
        <f>12*(YEAR(G7162)-YEAR($K$3))+(MONTH(G7162)-MONTH($K$3))</f>
        <v/>
      </c>
      <c r="Q7162" s="366">
        <f>IF(M7162="IBIRAPITANGA FASE 3",IF(O7162="Atraso",L7162,L7162/(1+$I$2)^P7162),IF(O7162="Atraso",L7162,L7162/(1+$I$1)^P7162))</f>
        <v/>
      </c>
      <c r="R7162">
        <f>IF(O7162="Atraso",$K$3-G7162,0)</f>
        <v/>
      </c>
      <c r="S7162">
        <f>IF(R7162&lt;=15,"Até 15",IF(R7162&lt;=30,"Entre 15 e 30",IF(R7162&lt;=60,"Entre 30 e 60",IF(R7162&lt;=90,"Entre 60 e 90",IF(R7162&lt;=120,"Entre 90 e 120",IF(R7162&lt;=150,"Entre 120 e 150",IF(R7162&lt;=180,"Entre 150 e 180","Superior a 180")))))))</f>
        <v/>
      </c>
    </row>
    <row r="7163">
      <c r="A7163" t="inlineStr">
        <is>
          <t>Q04L02</t>
        </is>
      </c>
      <c r="B7163" t="inlineStr">
        <is>
          <t>JOSE ROBERTO INACIO DA SILVA</t>
        </is>
      </c>
      <c r="C7163" t="n">
        <v>1</v>
      </c>
      <c r="D7163" t="inlineStr">
        <is>
          <t>IPCA</t>
        </is>
      </c>
      <c r="E7163" t="n">
        <v>0.009488792934583046</v>
      </c>
      <c r="F7163" t="inlineStr">
        <is>
          <t>MENSAL</t>
        </is>
      </c>
      <c r="G7163" t="n">
        <v>45371</v>
      </c>
      <c r="H7163" t="n">
        <v>45371</v>
      </c>
      <c r="I7163" t="n">
        <v>16</v>
      </c>
      <c r="J7163" t="inlineStr">
        <is>
          <t>CARTEIRA</t>
        </is>
      </c>
      <c r="K7163" t="inlineStr">
        <is>
          <t>CONTRATO</t>
        </is>
      </c>
      <c r="L7163" t="n">
        <v>834.2446680000002</v>
      </c>
      <c r="M7163" t="inlineStr">
        <is>
          <t>Terra Luz Residencial</t>
        </is>
      </c>
      <c r="N7163" s="142">
        <f>DATE(YEAR(G7163),MONTH(G7163),1)</f>
        <v/>
      </c>
      <c r="O7163" s="132">
        <f>IF(G7163&gt;$K$3,"Futuro","Atraso")</f>
        <v/>
      </c>
      <c r="P7163">
        <f>12*(YEAR(G7163)-YEAR($K$3))+(MONTH(G7163)-MONTH($K$3))</f>
        <v/>
      </c>
      <c r="Q7163" s="366">
        <f>IF(M7163="IBIRAPITANGA FASE 3",IF(O7163="Atraso",L7163,L7163/(1+$I$2)^P7163),IF(O7163="Atraso",L7163,L7163/(1+$I$1)^P7163))</f>
        <v/>
      </c>
      <c r="R7163">
        <f>IF(O7163="Atraso",$K$3-G7163,0)</f>
        <v/>
      </c>
      <c r="S7163">
        <f>IF(R7163&lt;=15,"Até 15",IF(R7163&lt;=30,"Entre 15 e 30",IF(R7163&lt;=60,"Entre 30 e 60",IF(R7163&lt;=90,"Entre 60 e 90",IF(R7163&lt;=120,"Entre 90 e 120",IF(R7163&lt;=150,"Entre 120 e 150",IF(R7163&lt;=180,"Entre 150 e 180","Superior a 180")))))))</f>
        <v/>
      </c>
    </row>
    <row r="7164">
      <c r="A7164" t="inlineStr">
        <is>
          <t>Q04L02</t>
        </is>
      </c>
      <c r="B7164" t="inlineStr">
        <is>
          <t>JOSE ROBERTO INACIO DA SILVA</t>
        </is>
      </c>
      <c r="C7164" t="n">
        <v>1</v>
      </c>
      <c r="D7164" t="inlineStr">
        <is>
          <t>IPCA</t>
        </is>
      </c>
      <c r="E7164" t="n">
        <v>0.009488792934583046</v>
      </c>
      <c r="F7164" t="inlineStr">
        <is>
          <t>MENSAL</t>
        </is>
      </c>
      <c r="G7164" t="n">
        <v>45402</v>
      </c>
      <c r="H7164" t="n">
        <v>45402</v>
      </c>
      <c r="I7164" t="n">
        <v>17</v>
      </c>
      <c r="J7164" t="inlineStr">
        <is>
          <t>CARTEIRA</t>
        </is>
      </c>
      <c r="K7164" t="inlineStr">
        <is>
          <t>CONTRATO</t>
        </is>
      </c>
      <c r="L7164" t="n">
        <v>834.2446680000002</v>
      </c>
      <c r="M7164" t="inlineStr">
        <is>
          <t>Terra Luz Residencial</t>
        </is>
      </c>
      <c r="N7164" s="142">
        <f>DATE(YEAR(G7164),MONTH(G7164),1)</f>
        <v/>
      </c>
      <c r="O7164" s="132">
        <f>IF(G7164&gt;$K$3,"Futuro","Atraso")</f>
        <v/>
      </c>
      <c r="P7164">
        <f>12*(YEAR(G7164)-YEAR($K$3))+(MONTH(G7164)-MONTH($K$3))</f>
        <v/>
      </c>
      <c r="Q7164" s="366">
        <f>IF(M7164="IBIRAPITANGA FASE 3",IF(O7164="Atraso",L7164,L7164/(1+$I$2)^P7164),IF(O7164="Atraso",L7164,L7164/(1+$I$1)^P7164))</f>
        <v/>
      </c>
      <c r="R7164">
        <f>IF(O7164="Atraso",$K$3-G7164,0)</f>
        <v/>
      </c>
      <c r="S7164">
        <f>IF(R7164&lt;=15,"Até 15",IF(R7164&lt;=30,"Entre 15 e 30",IF(R7164&lt;=60,"Entre 30 e 60",IF(R7164&lt;=90,"Entre 60 e 90",IF(R7164&lt;=120,"Entre 90 e 120",IF(R7164&lt;=150,"Entre 120 e 150",IF(R7164&lt;=180,"Entre 150 e 180","Superior a 180")))))))</f>
        <v/>
      </c>
    </row>
    <row r="7165">
      <c r="A7165" t="inlineStr">
        <is>
          <t>Q04L02</t>
        </is>
      </c>
      <c r="B7165" t="inlineStr">
        <is>
          <t>JOSE ROBERTO INACIO DA SILVA</t>
        </is>
      </c>
      <c r="C7165" t="n">
        <v>1</v>
      </c>
      <c r="D7165" t="inlineStr">
        <is>
          <t>IPCA</t>
        </is>
      </c>
      <c r="E7165" t="n">
        <v>0.009488792934583046</v>
      </c>
      <c r="F7165" t="inlineStr">
        <is>
          <t>MENSAL</t>
        </is>
      </c>
      <c r="G7165" t="n">
        <v>45432</v>
      </c>
      <c r="H7165" t="n">
        <v>45432</v>
      </c>
      <c r="I7165" t="n">
        <v>18</v>
      </c>
      <c r="J7165" t="inlineStr">
        <is>
          <t>CARTEIRA</t>
        </is>
      </c>
      <c r="K7165" t="inlineStr">
        <is>
          <t>CONTRATO</t>
        </is>
      </c>
      <c r="L7165" t="n">
        <v>834.2446680000002</v>
      </c>
      <c r="M7165" t="inlineStr">
        <is>
          <t>Terra Luz Residencial</t>
        </is>
      </c>
      <c r="N7165" s="142">
        <f>DATE(YEAR(G7165),MONTH(G7165),1)</f>
        <v/>
      </c>
      <c r="O7165" s="132">
        <f>IF(G7165&gt;$K$3,"Futuro","Atraso")</f>
        <v/>
      </c>
      <c r="P7165">
        <f>12*(YEAR(G7165)-YEAR($K$3))+(MONTH(G7165)-MONTH($K$3))</f>
        <v/>
      </c>
      <c r="Q7165" s="366">
        <f>IF(M7165="IBIRAPITANGA FASE 3",IF(O7165="Atraso",L7165,L7165/(1+$I$2)^P7165),IF(O7165="Atraso",L7165,L7165/(1+$I$1)^P7165))</f>
        <v/>
      </c>
      <c r="R7165">
        <f>IF(O7165="Atraso",$K$3-G7165,0)</f>
        <v/>
      </c>
      <c r="S7165">
        <f>IF(R7165&lt;=15,"Até 15",IF(R7165&lt;=30,"Entre 15 e 30",IF(R7165&lt;=60,"Entre 30 e 60",IF(R7165&lt;=90,"Entre 60 e 90",IF(R7165&lt;=120,"Entre 90 e 120",IF(R7165&lt;=150,"Entre 120 e 150",IF(R7165&lt;=180,"Entre 150 e 180","Superior a 180")))))))</f>
        <v/>
      </c>
    </row>
    <row r="7166">
      <c r="A7166" t="inlineStr">
        <is>
          <t>Q04L02</t>
        </is>
      </c>
      <c r="B7166" t="inlineStr">
        <is>
          <t>JOSE ROBERTO INACIO DA SILVA</t>
        </is>
      </c>
      <c r="C7166" t="n">
        <v>1</v>
      </c>
      <c r="D7166" t="inlineStr">
        <is>
          <t>IPCA</t>
        </is>
      </c>
      <c r="E7166" t="n">
        <v>0.009488792934583046</v>
      </c>
      <c r="F7166" t="inlineStr">
        <is>
          <t>MENSAL</t>
        </is>
      </c>
      <c r="G7166" t="n">
        <v>45463</v>
      </c>
      <c r="H7166" t="n">
        <v>45463</v>
      </c>
      <c r="I7166" t="n">
        <v>19</v>
      </c>
      <c r="J7166" t="inlineStr">
        <is>
          <t>CARTEIRA</t>
        </is>
      </c>
      <c r="K7166" t="inlineStr">
        <is>
          <t>CONTRATO</t>
        </is>
      </c>
      <c r="L7166" t="n">
        <v>834.2446680000002</v>
      </c>
      <c r="M7166" t="inlineStr">
        <is>
          <t>Terra Luz Residencial</t>
        </is>
      </c>
      <c r="N7166" s="142">
        <f>DATE(YEAR(G7166),MONTH(G7166),1)</f>
        <v/>
      </c>
      <c r="O7166" s="132">
        <f>IF(G7166&gt;$K$3,"Futuro","Atraso")</f>
        <v/>
      </c>
      <c r="P7166">
        <f>12*(YEAR(G7166)-YEAR($K$3))+(MONTH(G7166)-MONTH($K$3))</f>
        <v/>
      </c>
      <c r="Q7166" s="366">
        <f>IF(M7166="IBIRAPITANGA FASE 3",IF(O7166="Atraso",L7166,L7166/(1+$I$2)^P7166),IF(O7166="Atraso",L7166,L7166/(1+$I$1)^P7166))</f>
        <v/>
      </c>
      <c r="R7166">
        <f>IF(O7166="Atraso",$K$3-G7166,0)</f>
        <v/>
      </c>
      <c r="S7166">
        <f>IF(R7166&lt;=15,"Até 15",IF(R7166&lt;=30,"Entre 15 e 30",IF(R7166&lt;=60,"Entre 30 e 60",IF(R7166&lt;=90,"Entre 60 e 90",IF(R7166&lt;=120,"Entre 90 e 120",IF(R7166&lt;=150,"Entre 120 e 150",IF(R7166&lt;=180,"Entre 150 e 180","Superior a 180")))))))</f>
        <v/>
      </c>
    </row>
    <row r="7167">
      <c r="A7167" t="inlineStr">
        <is>
          <t>Q04L02</t>
        </is>
      </c>
      <c r="B7167" t="inlineStr">
        <is>
          <t>JOSE ROBERTO INACIO DA SILVA</t>
        </is>
      </c>
      <c r="C7167" t="n">
        <v>1</v>
      </c>
      <c r="D7167" t="inlineStr">
        <is>
          <t>IPCA</t>
        </is>
      </c>
      <c r="E7167" t="n">
        <v>0.009488792934583046</v>
      </c>
      <c r="F7167" t="inlineStr">
        <is>
          <t>MENSAL</t>
        </is>
      </c>
      <c r="G7167" t="n">
        <v>45493</v>
      </c>
      <c r="H7167" t="n">
        <v>45493</v>
      </c>
      <c r="I7167" t="n">
        <v>20</v>
      </c>
      <c r="J7167" t="inlineStr">
        <is>
          <t>CARTEIRA</t>
        </is>
      </c>
      <c r="K7167" t="inlineStr">
        <is>
          <t>CONTRATO</t>
        </is>
      </c>
      <c r="L7167" t="n">
        <v>834.2446680000002</v>
      </c>
      <c r="M7167" t="inlineStr">
        <is>
          <t>Terra Luz Residencial</t>
        </is>
      </c>
      <c r="N7167" s="142">
        <f>DATE(YEAR(G7167),MONTH(G7167),1)</f>
        <v/>
      </c>
      <c r="O7167" s="132">
        <f>IF(G7167&gt;$K$3,"Futuro","Atraso")</f>
        <v/>
      </c>
      <c r="P7167">
        <f>12*(YEAR(G7167)-YEAR($K$3))+(MONTH(G7167)-MONTH($K$3))</f>
        <v/>
      </c>
      <c r="Q7167" s="366">
        <f>IF(M7167="IBIRAPITANGA FASE 3",IF(O7167="Atraso",L7167,L7167/(1+$I$2)^P7167),IF(O7167="Atraso",L7167,L7167/(1+$I$1)^P7167))</f>
        <v/>
      </c>
      <c r="R7167">
        <f>IF(O7167="Atraso",$K$3-G7167,0)</f>
        <v/>
      </c>
      <c r="S7167">
        <f>IF(R7167&lt;=15,"Até 15",IF(R7167&lt;=30,"Entre 15 e 30",IF(R7167&lt;=60,"Entre 30 e 60",IF(R7167&lt;=90,"Entre 60 e 90",IF(R7167&lt;=120,"Entre 90 e 120",IF(R7167&lt;=150,"Entre 120 e 150",IF(R7167&lt;=180,"Entre 150 e 180","Superior a 180")))))))</f>
        <v/>
      </c>
    </row>
    <row r="7168">
      <c r="A7168" t="inlineStr">
        <is>
          <t>Q04L02</t>
        </is>
      </c>
      <c r="B7168" t="inlineStr">
        <is>
          <t>JOSE ROBERTO INACIO DA SILVA</t>
        </is>
      </c>
      <c r="C7168" t="n">
        <v>1</v>
      </c>
      <c r="D7168" t="inlineStr">
        <is>
          <t>IPCA</t>
        </is>
      </c>
      <c r="E7168" t="n">
        <v>0.009488792934583046</v>
      </c>
      <c r="F7168" t="inlineStr">
        <is>
          <t>MENSAL</t>
        </is>
      </c>
      <c r="G7168" t="n">
        <v>45524</v>
      </c>
      <c r="H7168" t="n">
        <v>45524</v>
      </c>
      <c r="I7168" t="n">
        <v>21</v>
      </c>
      <c r="J7168" t="inlineStr">
        <is>
          <t>CARTEIRA</t>
        </is>
      </c>
      <c r="K7168" t="inlineStr">
        <is>
          <t>CONTRATO</t>
        </is>
      </c>
      <c r="L7168" t="n">
        <v>834.2446680000002</v>
      </c>
      <c r="M7168" t="inlineStr">
        <is>
          <t>Terra Luz Residencial</t>
        </is>
      </c>
      <c r="N7168" s="142">
        <f>DATE(YEAR(G7168),MONTH(G7168),1)</f>
        <v/>
      </c>
      <c r="O7168" s="132">
        <f>IF(G7168&gt;$K$3,"Futuro","Atraso")</f>
        <v/>
      </c>
      <c r="P7168">
        <f>12*(YEAR(G7168)-YEAR($K$3))+(MONTH(G7168)-MONTH($K$3))</f>
        <v/>
      </c>
      <c r="Q7168" s="366">
        <f>IF(M7168="IBIRAPITANGA FASE 3",IF(O7168="Atraso",L7168,L7168/(1+$I$2)^P7168),IF(O7168="Atraso",L7168,L7168/(1+$I$1)^P7168))</f>
        <v/>
      </c>
      <c r="R7168">
        <f>IF(O7168="Atraso",$K$3-G7168,0)</f>
        <v/>
      </c>
      <c r="S7168">
        <f>IF(R7168&lt;=15,"Até 15",IF(R7168&lt;=30,"Entre 15 e 30",IF(R7168&lt;=60,"Entre 30 e 60",IF(R7168&lt;=90,"Entre 60 e 90",IF(R7168&lt;=120,"Entre 90 e 120",IF(R7168&lt;=150,"Entre 120 e 150",IF(R7168&lt;=180,"Entre 150 e 180","Superior a 180")))))))</f>
        <v/>
      </c>
    </row>
    <row r="7169">
      <c r="A7169" t="inlineStr">
        <is>
          <t>Q04L02</t>
        </is>
      </c>
      <c r="B7169" t="inlineStr">
        <is>
          <t>JOSE ROBERTO INACIO DA SILVA</t>
        </is>
      </c>
      <c r="C7169" t="n">
        <v>1</v>
      </c>
      <c r="D7169" t="inlineStr">
        <is>
          <t>IPCA</t>
        </is>
      </c>
      <c r="E7169" t="n">
        <v>0.009488792934583046</v>
      </c>
      <c r="F7169" t="inlineStr">
        <is>
          <t>MENSAL</t>
        </is>
      </c>
      <c r="G7169" t="n">
        <v>45555</v>
      </c>
      <c r="H7169" t="n">
        <v>45555</v>
      </c>
      <c r="I7169" t="n">
        <v>22</v>
      </c>
      <c r="J7169" t="inlineStr">
        <is>
          <t>CARTEIRA</t>
        </is>
      </c>
      <c r="K7169" t="inlineStr">
        <is>
          <t>CONTRATO</t>
        </is>
      </c>
      <c r="L7169" t="n">
        <v>834.2446680000002</v>
      </c>
      <c r="M7169" t="inlineStr">
        <is>
          <t>Terra Luz Residencial</t>
        </is>
      </c>
      <c r="N7169" s="142">
        <f>DATE(YEAR(G7169),MONTH(G7169),1)</f>
        <v/>
      </c>
      <c r="O7169" s="132">
        <f>IF(G7169&gt;$K$3,"Futuro","Atraso")</f>
        <v/>
      </c>
      <c r="P7169">
        <f>12*(YEAR(G7169)-YEAR($K$3))+(MONTH(G7169)-MONTH($K$3))</f>
        <v/>
      </c>
      <c r="Q7169" s="366">
        <f>IF(M7169="IBIRAPITANGA FASE 3",IF(O7169="Atraso",L7169,L7169/(1+$I$2)^P7169),IF(O7169="Atraso",L7169,L7169/(1+$I$1)^P7169))</f>
        <v/>
      </c>
      <c r="R7169">
        <f>IF(O7169="Atraso",$K$3-G7169,0)</f>
        <v/>
      </c>
      <c r="S7169">
        <f>IF(R7169&lt;=15,"Até 15",IF(R7169&lt;=30,"Entre 15 e 30",IF(R7169&lt;=60,"Entre 30 e 60",IF(R7169&lt;=90,"Entre 60 e 90",IF(R7169&lt;=120,"Entre 90 e 120",IF(R7169&lt;=150,"Entre 120 e 150",IF(R7169&lt;=180,"Entre 150 e 180","Superior a 180")))))))</f>
        <v/>
      </c>
    </row>
    <row r="7170">
      <c r="A7170" t="inlineStr">
        <is>
          <t>Q04L02</t>
        </is>
      </c>
      <c r="B7170" t="inlineStr">
        <is>
          <t>JOSE ROBERTO INACIO DA SILVA</t>
        </is>
      </c>
      <c r="C7170" t="n">
        <v>1</v>
      </c>
      <c r="D7170" t="inlineStr">
        <is>
          <t>IPCA</t>
        </is>
      </c>
      <c r="E7170" t="n">
        <v>0.009488792934583046</v>
      </c>
      <c r="F7170" t="inlineStr">
        <is>
          <t>MENSAL</t>
        </is>
      </c>
      <c r="G7170" t="n">
        <v>45585</v>
      </c>
      <c r="H7170" t="n">
        <v>45585</v>
      </c>
      <c r="I7170" t="n">
        <v>23</v>
      </c>
      <c r="J7170" t="inlineStr">
        <is>
          <t>CARTEIRA</t>
        </is>
      </c>
      <c r="K7170" t="inlineStr">
        <is>
          <t>CONTRATO</t>
        </is>
      </c>
      <c r="L7170" t="n">
        <v>834.2446680000002</v>
      </c>
      <c r="M7170" t="inlineStr">
        <is>
          <t>Terra Luz Residencial</t>
        </is>
      </c>
      <c r="N7170" s="142">
        <f>DATE(YEAR(G7170),MONTH(G7170),1)</f>
        <v/>
      </c>
      <c r="O7170" s="132">
        <f>IF(G7170&gt;$K$3,"Futuro","Atraso")</f>
        <v/>
      </c>
      <c r="P7170">
        <f>12*(YEAR(G7170)-YEAR($K$3))+(MONTH(G7170)-MONTH($K$3))</f>
        <v/>
      </c>
      <c r="Q7170" s="366">
        <f>IF(M7170="IBIRAPITANGA FASE 3",IF(O7170="Atraso",L7170,L7170/(1+$I$2)^P7170),IF(O7170="Atraso",L7170,L7170/(1+$I$1)^P7170))</f>
        <v/>
      </c>
      <c r="R7170">
        <f>IF(O7170="Atraso",$K$3-G7170,0)</f>
        <v/>
      </c>
      <c r="S7170">
        <f>IF(R7170&lt;=15,"Até 15",IF(R7170&lt;=30,"Entre 15 e 30",IF(R7170&lt;=60,"Entre 30 e 60",IF(R7170&lt;=90,"Entre 60 e 90",IF(R7170&lt;=120,"Entre 90 e 120",IF(R7170&lt;=150,"Entre 120 e 150",IF(R7170&lt;=180,"Entre 150 e 180","Superior a 180")))))))</f>
        <v/>
      </c>
    </row>
    <row r="7171">
      <c r="A7171" t="inlineStr">
        <is>
          <t>Q04L02</t>
        </is>
      </c>
      <c r="B7171" t="inlineStr">
        <is>
          <t>JOSE ROBERTO INACIO DA SILVA</t>
        </is>
      </c>
      <c r="C7171" t="n">
        <v>1</v>
      </c>
      <c r="D7171" t="inlineStr">
        <is>
          <t>IPCA</t>
        </is>
      </c>
      <c r="E7171" t="n">
        <v>0.009488792934583046</v>
      </c>
      <c r="F7171" t="inlineStr">
        <is>
          <t>MENSAL</t>
        </is>
      </c>
      <c r="G7171" t="n">
        <v>45616</v>
      </c>
      <c r="H7171" t="n">
        <v>45616</v>
      </c>
      <c r="I7171" t="n">
        <v>24</v>
      </c>
      <c r="J7171" t="inlineStr">
        <is>
          <t>CARTEIRA</t>
        </is>
      </c>
      <c r="K7171" t="inlineStr">
        <is>
          <t>CONTRATO</t>
        </is>
      </c>
      <c r="L7171" t="n">
        <v>834.2446680000002</v>
      </c>
      <c r="M7171" t="inlineStr">
        <is>
          <t>Terra Luz Residencial</t>
        </is>
      </c>
      <c r="N7171" s="142">
        <f>DATE(YEAR(G7171),MONTH(G7171),1)</f>
        <v/>
      </c>
      <c r="O7171" s="132">
        <f>IF(G7171&gt;$K$3,"Futuro","Atraso")</f>
        <v/>
      </c>
      <c r="P7171">
        <f>12*(YEAR(G7171)-YEAR($K$3))+(MONTH(G7171)-MONTH($K$3))</f>
        <v/>
      </c>
      <c r="Q7171" s="366">
        <f>IF(M7171="IBIRAPITANGA FASE 3",IF(O7171="Atraso",L7171,L7171/(1+$I$2)^P7171),IF(O7171="Atraso",L7171,L7171/(1+$I$1)^P7171))</f>
        <v/>
      </c>
      <c r="R7171">
        <f>IF(O7171="Atraso",$K$3-G7171,0)</f>
        <v/>
      </c>
      <c r="S7171">
        <f>IF(R7171&lt;=15,"Até 15",IF(R7171&lt;=30,"Entre 15 e 30",IF(R7171&lt;=60,"Entre 30 e 60",IF(R7171&lt;=90,"Entre 60 e 90",IF(R7171&lt;=120,"Entre 90 e 120",IF(R7171&lt;=150,"Entre 120 e 150",IF(R7171&lt;=180,"Entre 150 e 180","Superior a 180")))))))</f>
        <v/>
      </c>
    </row>
    <row r="7172">
      <c r="A7172" t="inlineStr">
        <is>
          <t>Q04L02</t>
        </is>
      </c>
      <c r="B7172" t="inlineStr">
        <is>
          <t>JOSE ROBERTO INACIO DA SILVA</t>
        </is>
      </c>
      <c r="C7172" t="n">
        <v>1</v>
      </c>
      <c r="D7172" t="inlineStr">
        <is>
          <t>IPCA</t>
        </is>
      </c>
      <c r="E7172" t="n">
        <v>0.009488792934583046</v>
      </c>
      <c r="F7172" t="inlineStr">
        <is>
          <t>MENSAL</t>
        </is>
      </c>
      <c r="G7172" t="n">
        <v>45646</v>
      </c>
      <c r="H7172" t="n">
        <v>45646</v>
      </c>
      <c r="I7172" t="n">
        <v>25</v>
      </c>
      <c r="J7172" t="inlineStr">
        <is>
          <t>CARTEIRA</t>
        </is>
      </c>
      <c r="K7172" t="inlineStr">
        <is>
          <t>CONTRATO</t>
        </is>
      </c>
      <c r="L7172" t="n">
        <v>834.2446680000002</v>
      </c>
      <c r="M7172" t="inlineStr">
        <is>
          <t>Terra Luz Residencial</t>
        </is>
      </c>
      <c r="N7172" s="142">
        <f>DATE(YEAR(G7172),MONTH(G7172),1)</f>
        <v/>
      </c>
      <c r="O7172" s="132">
        <f>IF(G7172&gt;$K$3,"Futuro","Atraso")</f>
        <v/>
      </c>
      <c r="P7172">
        <f>12*(YEAR(G7172)-YEAR($K$3))+(MONTH(G7172)-MONTH($K$3))</f>
        <v/>
      </c>
      <c r="Q7172" s="366">
        <f>IF(M7172="IBIRAPITANGA FASE 3",IF(O7172="Atraso",L7172,L7172/(1+$I$2)^P7172),IF(O7172="Atraso",L7172,L7172/(1+$I$1)^P7172))</f>
        <v/>
      </c>
      <c r="R7172">
        <f>IF(O7172="Atraso",$K$3-G7172,0)</f>
        <v/>
      </c>
      <c r="S7172">
        <f>IF(R7172&lt;=15,"Até 15",IF(R7172&lt;=30,"Entre 15 e 30",IF(R7172&lt;=60,"Entre 30 e 60",IF(R7172&lt;=90,"Entre 60 e 90",IF(R7172&lt;=120,"Entre 90 e 120",IF(R7172&lt;=150,"Entre 120 e 150",IF(R7172&lt;=180,"Entre 150 e 180","Superior a 180")))))))</f>
        <v/>
      </c>
    </row>
    <row r="7173">
      <c r="A7173" t="inlineStr">
        <is>
          <t>Q04L02</t>
        </is>
      </c>
      <c r="B7173" t="inlineStr">
        <is>
          <t>JOSE ROBERTO INACIO DA SILVA</t>
        </is>
      </c>
      <c r="C7173" t="n">
        <v>1</v>
      </c>
      <c r="D7173" t="inlineStr">
        <is>
          <t>IPCA</t>
        </is>
      </c>
      <c r="E7173" t="n">
        <v>0.009488792934583046</v>
      </c>
      <c r="F7173" t="inlineStr">
        <is>
          <t>MENSAL</t>
        </is>
      </c>
      <c r="G7173" t="n">
        <v>45677</v>
      </c>
      <c r="H7173" t="n">
        <v>45677</v>
      </c>
      <c r="I7173" t="n">
        <v>26</v>
      </c>
      <c r="J7173" t="inlineStr">
        <is>
          <t>CARTEIRA</t>
        </is>
      </c>
      <c r="K7173" t="inlineStr">
        <is>
          <t>CONTRATO</t>
        </is>
      </c>
      <c r="L7173" t="n">
        <v>834.2446680000002</v>
      </c>
      <c r="M7173" t="inlineStr">
        <is>
          <t>Terra Luz Residencial</t>
        </is>
      </c>
      <c r="N7173" s="142">
        <f>DATE(YEAR(G7173),MONTH(G7173),1)</f>
        <v/>
      </c>
      <c r="O7173" s="132">
        <f>IF(G7173&gt;$K$3,"Futuro","Atraso")</f>
        <v/>
      </c>
      <c r="P7173">
        <f>12*(YEAR(G7173)-YEAR($K$3))+(MONTH(G7173)-MONTH($K$3))</f>
        <v/>
      </c>
      <c r="Q7173" s="366">
        <f>IF(M7173="IBIRAPITANGA FASE 3",IF(O7173="Atraso",L7173,L7173/(1+$I$2)^P7173),IF(O7173="Atraso",L7173,L7173/(1+$I$1)^P7173))</f>
        <v/>
      </c>
      <c r="R7173">
        <f>IF(O7173="Atraso",$K$3-G7173,0)</f>
        <v/>
      </c>
      <c r="S7173">
        <f>IF(R7173&lt;=15,"Até 15",IF(R7173&lt;=30,"Entre 15 e 30",IF(R7173&lt;=60,"Entre 30 e 60",IF(R7173&lt;=90,"Entre 60 e 90",IF(R7173&lt;=120,"Entre 90 e 120",IF(R7173&lt;=150,"Entre 120 e 150",IF(R7173&lt;=180,"Entre 150 e 180","Superior a 180")))))))</f>
        <v/>
      </c>
    </row>
    <row r="7174">
      <c r="A7174" t="inlineStr">
        <is>
          <t>Q04L02</t>
        </is>
      </c>
      <c r="B7174" t="inlineStr">
        <is>
          <t>JOSE ROBERTO INACIO DA SILVA</t>
        </is>
      </c>
      <c r="C7174" t="n">
        <v>1</v>
      </c>
      <c r="D7174" t="inlineStr">
        <is>
          <t>IPCA</t>
        </is>
      </c>
      <c r="E7174" t="n">
        <v>0.009488792934583046</v>
      </c>
      <c r="F7174" t="inlineStr">
        <is>
          <t>MENSAL</t>
        </is>
      </c>
      <c r="G7174" t="n">
        <v>45708</v>
      </c>
      <c r="H7174" t="n">
        <v>45708</v>
      </c>
      <c r="I7174" t="n">
        <v>27</v>
      </c>
      <c r="J7174" t="inlineStr">
        <is>
          <t>CARTEIRA</t>
        </is>
      </c>
      <c r="K7174" t="inlineStr">
        <is>
          <t>CONTRATO</t>
        </is>
      </c>
      <c r="L7174" t="n">
        <v>834.2446680000002</v>
      </c>
      <c r="M7174" t="inlineStr">
        <is>
          <t>Terra Luz Residencial</t>
        </is>
      </c>
      <c r="N7174" s="142">
        <f>DATE(YEAR(G7174),MONTH(G7174),1)</f>
        <v/>
      </c>
      <c r="O7174" s="132">
        <f>IF(G7174&gt;$K$3,"Futuro","Atraso")</f>
        <v/>
      </c>
      <c r="P7174">
        <f>12*(YEAR(G7174)-YEAR($K$3))+(MONTH(G7174)-MONTH($K$3))</f>
        <v/>
      </c>
      <c r="Q7174" s="366">
        <f>IF(M7174="IBIRAPITANGA FASE 3",IF(O7174="Atraso",L7174,L7174/(1+$I$2)^P7174),IF(O7174="Atraso",L7174,L7174/(1+$I$1)^P7174))</f>
        <v/>
      </c>
      <c r="R7174">
        <f>IF(O7174="Atraso",$K$3-G7174,0)</f>
        <v/>
      </c>
      <c r="S7174">
        <f>IF(R7174&lt;=15,"Até 15",IF(R7174&lt;=30,"Entre 15 e 30",IF(R7174&lt;=60,"Entre 30 e 60",IF(R7174&lt;=90,"Entre 60 e 90",IF(R7174&lt;=120,"Entre 90 e 120",IF(R7174&lt;=150,"Entre 120 e 150",IF(R7174&lt;=180,"Entre 150 e 180","Superior a 180")))))))</f>
        <v/>
      </c>
    </row>
    <row r="7175">
      <c r="A7175" t="inlineStr">
        <is>
          <t>Q04L02</t>
        </is>
      </c>
      <c r="B7175" t="inlineStr">
        <is>
          <t>JOSE ROBERTO INACIO DA SILVA</t>
        </is>
      </c>
      <c r="C7175" t="n">
        <v>1</v>
      </c>
      <c r="D7175" t="inlineStr">
        <is>
          <t>IPCA</t>
        </is>
      </c>
      <c r="E7175" t="n">
        <v>0.009488792934583046</v>
      </c>
      <c r="F7175" t="inlineStr">
        <is>
          <t>MENSAL</t>
        </is>
      </c>
      <c r="G7175" t="n">
        <v>45736</v>
      </c>
      <c r="H7175" t="n">
        <v>45736</v>
      </c>
      <c r="I7175" t="n">
        <v>28</v>
      </c>
      <c r="J7175" t="inlineStr">
        <is>
          <t>CARTEIRA</t>
        </is>
      </c>
      <c r="K7175" t="inlineStr">
        <is>
          <t>CONTRATO</t>
        </is>
      </c>
      <c r="L7175" t="n">
        <v>834.2446680000002</v>
      </c>
      <c r="M7175" t="inlineStr">
        <is>
          <t>Terra Luz Residencial</t>
        </is>
      </c>
      <c r="N7175" s="142">
        <f>DATE(YEAR(G7175),MONTH(G7175),1)</f>
        <v/>
      </c>
      <c r="O7175" s="132">
        <f>IF(G7175&gt;$K$3,"Futuro","Atraso")</f>
        <v/>
      </c>
      <c r="P7175">
        <f>12*(YEAR(G7175)-YEAR($K$3))+(MONTH(G7175)-MONTH($K$3))</f>
        <v/>
      </c>
      <c r="Q7175" s="366">
        <f>IF(M7175="IBIRAPITANGA FASE 3",IF(O7175="Atraso",L7175,L7175/(1+$I$2)^P7175),IF(O7175="Atraso",L7175,L7175/(1+$I$1)^P7175))</f>
        <v/>
      </c>
      <c r="R7175">
        <f>IF(O7175="Atraso",$K$3-G7175,0)</f>
        <v/>
      </c>
      <c r="S7175">
        <f>IF(R7175&lt;=15,"Até 15",IF(R7175&lt;=30,"Entre 15 e 30",IF(R7175&lt;=60,"Entre 30 e 60",IF(R7175&lt;=90,"Entre 60 e 90",IF(R7175&lt;=120,"Entre 90 e 120",IF(R7175&lt;=150,"Entre 120 e 150",IF(R7175&lt;=180,"Entre 150 e 180","Superior a 180")))))))</f>
        <v/>
      </c>
    </row>
    <row r="7176">
      <c r="A7176" t="inlineStr">
        <is>
          <t>Q04L02</t>
        </is>
      </c>
      <c r="B7176" t="inlineStr">
        <is>
          <t>JOSE ROBERTO INACIO DA SILVA</t>
        </is>
      </c>
      <c r="C7176" t="n">
        <v>1</v>
      </c>
      <c r="D7176" t="inlineStr">
        <is>
          <t>IPCA</t>
        </is>
      </c>
      <c r="E7176" t="n">
        <v>0.009488792934583046</v>
      </c>
      <c r="F7176" t="inlineStr">
        <is>
          <t>MENSAL</t>
        </is>
      </c>
      <c r="G7176" t="n">
        <v>45767</v>
      </c>
      <c r="H7176" t="n">
        <v>45767</v>
      </c>
      <c r="I7176" t="n">
        <v>29</v>
      </c>
      <c r="J7176" t="inlineStr">
        <is>
          <t>CARTEIRA</t>
        </is>
      </c>
      <c r="K7176" t="inlineStr">
        <is>
          <t>CONTRATO</t>
        </is>
      </c>
      <c r="L7176" t="n">
        <v>834.2446680000002</v>
      </c>
      <c r="M7176" t="inlineStr">
        <is>
          <t>Terra Luz Residencial</t>
        </is>
      </c>
      <c r="N7176" s="142">
        <f>DATE(YEAR(G7176),MONTH(G7176),1)</f>
        <v/>
      </c>
      <c r="O7176" s="132">
        <f>IF(G7176&gt;$K$3,"Futuro","Atraso")</f>
        <v/>
      </c>
      <c r="P7176">
        <f>12*(YEAR(G7176)-YEAR($K$3))+(MONTH(G7176)-MONTH($K$3))</f>
        <v/>
      </c>
      <c r="Q7176" s="366">
        <f>IF(M7176="IBIRAPITANGA FASE 3",IF(O7176="Atraso",L7176,L7176/(1+$I$2)^P7176),IF(O7176="Atraso",L7176,L7176/(1+$I$1)^P7176))</f>
        <v/>
      </c>
      <c r="R7176">
        <f>IF(O7176="Atraso",$K$3-G7176,0)</f>
        <v/>
      </c>
      <c r="S7176">
        <f>IF(R7176&lt;=15,"Até 15",IF(R7176&lt;=30,"Entre 15 e 30",IF(R7176&lt;=60,"Entre 30 e 60",IF(R7176&lt;=90,"Entre 60 e 90",IF(R7176&lt;=120,"Entre 90 e 120",IF(R7176&lt;=150,"Entre 120 e 150",IF(R7176&lt;=180,"Entre 150 e 180","Superior a 180")))))))</f>
        <v/>
      </c>
    </row>
    <row r="7177">
      <c r="A7177" t="inlineStr">
        <is>
          <t>Q04L02</t>
        </is>
      </c>
      <c r="B7177" t="inlineStr">
        <is>
          <t>JOSE ROBERTO INACIO DA SILVA</t>
        </is>
      </c>
      <c r="C7177" t="n">
        <v>1</v>
      </c>
      <c r="D7177" t="inlineStr">
        <is>
          <t>IPCA</t>
        </is>
      </c>
      <c r="E7177" t="n">
        <v>0.009488792934583046</v>
      </c>
      <c r="F7177" t="inlineStr">
        <is>
          <t>MENSAL</t>
        </is>
      </c>
      <c r="G7177" t="n">
        <v>45797</v>
      </c>
      <c r="H7177" t="n">
        <v>45797</v>
      </c>
      <c r="I7177" t="n">
        <v>30</v>
      </c>
      <c r="J7177" t="inlineStr">
        <is>
          <t>CARTEIRA</t>
        </is>
      </c>
      <c r="K7177" t="inlineStr">
        <is>
          <t>CONTRATO</t>
        </is>
      </c>
      <c r="L7177" t="n">
        <v>834.2446680000002</v>
      </c>
      <c r="M7177" t="inlineStr">
        <is>
          <t>Terra Luz Residencial</t>
        </is>
      </c>
      <c r="N7177" s="142">
        <f>DATE(YEAR(G7177),MONTH(G7177),1)</f>
        <v/>
      </c>
      <c r="O7177" s="132">
        <f>IF(G7177&gt;$K$3,"Futuro","Atraso")</f>
        <v/>
      </c>
      <c r="P7177">
        <f>12*(YEAR(G7177)-YEAR($K$3))+(MONTH(G7177)-MONTH($K$3))</f>
        <v/>
      </c>
      <c r="Q7177" s="366">
        <f>IF(M7177="IBIRAPITANGA FASE 3",IF(O7177="Atraso",L7177,L7177/(1+$I$2)^P7177),IF(O7177="Atraso",L7177,L7177/(1+$I$1)^P7177))</f>
        <v/>
      </c>
      <c r="R7177">
        <f>IF(O7177="Atraso",$K$3-G7177,0)</f>
        <v/>
      </c>
      <c r="S7177">
        <f>IF(R7177&lt;=15,"Até 15",IF(R7177&lt;=30,"Entre 15 e 30",IF(R7177&lt;=60,"Entre 30 e 60",IF(R7177&lt;=90,"Entre 60 e 90",IF(R7177&lt;=120,"Entre 90 e 120",IF(R7177&lt;=150,"Entre 120 e 150",IF(R7177&lt;=180,"Entre 150 e 180","Superior a 180")))))))</f>
        <v/>
      </c>
    </row>
    <row r="7178">
      <c r="A7178" t="inlineStr">
        <is>
          <t>Q04L02</t>
        </is>
      </c>
      <c r="B7178" t="inlineStr">
        <is>
          <t>JOSE ROBERTO INACIO DA SILVA</t>
        </is>
      </c>
      <c r="C7178" t="n">
        <v>1</v>
      </c>
      <c r="D7178" t="inlineStr">
        <is>
          <t>IPCA</t>
        </is>
      </c>
      <c r="E7178" t="n">
        <v>0.009488792934583046</v>
      </c>
      <c r="F7178" t="inlineStr">
        <is>
          <t>MENSAL</t>
        </is>
      </c>
      <c r="G7178" t="n">
        <v>45828</v>
      </c>
      <c r="H7178" t="n">
        <v>45828</v>
      </c>
      <c r="I7178" t="n">
        <v>31</v>
      </c>
      <c r="J7178" t="inlineStr">
        <is>
          <t>CARTEIRA</t>
        </is>
      </c>
      <c r="K7178" t="inlineStr">
        <is>
          <t>CONTRATO</t>
        </is>
      </c>
      <c r="L7178" t="n">
        <v>834.2446680000002</v>
      </c>
      <c r="M7178" t="inlineStr">
        <is>
          <t>Terra Luz Residencial</t>
        </is>
      </c>
      <c r="N7178" s="142">
        <f>DATE(YEAR(G7178),MONTH(G7178),1)</f>
        <v/>
      </c>
      <c r="O7178" s="132">
        <f>IF(G7178&gt;$K$3,"Futuro","Atraso")</f>
        <v/>
      </c>
      <c r="P7178">
        <f>12*(YEAR(G7178)-YEAR($K$3))+(MONTH(G7178)-MONTH($K$3))</f>
        <v/>
      </c>
      <c r="Q7178" s="366">
        <f>IF(M7178="IBIRAPITANGA FASE 3",IF(O7178="Atraso",L7178,L7178/(1+$I$2)^P7178),IF(O7178="Atraso",L7178,L7178/(1+$I$1)^P7178))</f>
        <v/>
      </c>
      <c r="R7178">
        <f>IF(O7178="Atraso",$K$3-G7178,0)</f>
        <v/>
      </c>
      <c r="S7178">
        <f>IF(R7178&lt;=15,"Até 15",IF(R7178&lt;=30,"Entre 15 e 30",IF(R7178&lt;=60,"Entre 30 e 60",IF(R7178&lt;=90,"Entre 60 e 90",IF(R7178&lt;=120,"Entre 90 e 120",IF(R7178&lt;=150,"Entre 120 e 150",IF(R7178&lt;=180,"Entre 150 e 180","Superior a 180")))))))</f>
        <v/>
      </c>
    </row>
    <row r="7179">
      <c r="A7179" t="inlineStr">
        <is>
          <t>Q04L02</t>
        </is>
      </c>
      <c r="B7179" t="inlineStr">
        <is>
          <t>JOSE ROBERTO INACIO DA SILVA</t>
        </is>
      </c>
      <c r="C7179" t="n">
        <v>1</v>
      </c>
      <c r="D7179" t="inlineStr">
        <is>
          <t>IPCA</t>
        </is>
      </c>
      <c r="E7179" t="n">
        <v>0.009488792934583046</v>
      </c>
      <c r="F7179" t="inlineStr">
        <is>
          <t>MENSAL</t>
        </is>
      </c>
      <c r="G7179" t="n">
        <v>45858</v>
      </c>
      <c r="H7179" t="n">
        <v>45858</v>
      </c>
      <c r="I7179" t="n">
        <v>32</v>
      </c>
      <c r="J7179" t="inlineStr">
        <is>
          <t>CARTEIRA</t>
        </is>
      </c>
      <c r="K7179" t="inlineStr">
        <is>
          <t>CONTRATO</t>
        </is>
      </c>
      <c r="L7179" t="n">
        <v>834.2446680000002</v>
      </c>
      <c r="M7179" t="inlineStr">
        <is>
          <t>Terra Luz Residencial</t>
        </is>
      </c>
      <c r="N7179" s="142">
        <f>DATE(YEAR(G7179),MONTH(G7179),1)</f>
        <v/>
      </c>
      <c r="O7179" s="132">
        <f>IF(G7179&gt;$K$3,"Futuro","Atraso")</f>
        <v/>
      </c>
      <c r="P7179">
        <f>12*(YEAR(G7179)-YEAR($K$3))+(MONTH(G7179)-MONTH($K$3))</f>
        <v/>
      </c>
      <c r="Q7179" s="366">
        <f>IF(M7179="IBIRAPITANGA FASE 3",IF(O7179="Atraso",L7179,L7179/(1+$I$2)^P7179),IF(O7179="Atraso",L7179,L7179/(1+$I$1)^P7179))</f>
        <v/>
      </c>
      <c r="R7179">
        <f>IF(O7179="Atraso",$K$3-G7179,0)</f>
        <v/>
      </c>
      <c r="S7179">
        <f>IF(R7179&lt;=15,"Até 15",IF(R7179&lt;=30,"Entre 15 e 30",IF(R7179&lt;=60,"Entre 30 e 60",IF(R7179&lt;=90,"Entre 60 e 90",IF(R7179&lt;=120,"Entre 90 e 120",IF(R7179&lt;=150,"Entre 120 e 150",IF(R7179&lt;=180,"Entre 150 e 180","Superior a 180")))))))</f>
        <v/>
      </c>
    </row>
    <row r="7180">
      <c r="A7180" t="inlineStr">
        <is>
          <t>Q04L02</t>
        </is>
      </c>
      <c r="B7180" t="inlineStr">
        <is>
          <t>JOSE ROBERTO INACIO DA SILVA</t>
        </is>
      </c>
      <c r="C7180" t="n">
        <v>1</v>
      </c>
      <c r="D7180" t="inlineStr">
        <is>
          <t>IPCA</t>
        </is>
      </c>
      <c r="E7180" t="n">
        <v>0.009488792934583046</v>
      </c>
      <c r="F7180" t="inlineStr">
        <is>
          <t>MENSAL</t>
        </is>
      </c>
      <c r="G7180" t="n">
        <v>45889</v>
      </c>
      <c r="H7180" t="n">
        <v>45889</v>
      </c>
      <c r="I7180" t="n">
        <v>33</v>
      </c>
      <c r="J7180" t="inlineStr">
        <is>
          <t>CARTEIRA</t>
        </is>
      </c>
      <c r="K7180" t="inlineStr">
        <is>
          <t>CONTRATO</t>
        </is>
      </c>
      <c r="L7180" t="n">
        <v>834.2446680000002</v>
      </c>
      <c r="M7180" t="inlineStr">
        <is>
          <t>Terra Luz Residencial</t>
        </is>
      </c>
      <c r="N7180" s="142">
        <f>DATE(YEAR(G7180),MONTH(G7180),1)</f>
        <v/>
      </c>
      <c r="O7180" s="132">
        <f>IF(G7180&gt;$K$3,"Futuro","Atraso")</f>
        <v/>
      </c>
      <c r="P7180">
        <f>12*(YEAR(G7180)-YEAR($K$3))+(MONTH(G7180)-MONTH($K$3))</f>
        <v/>
      </c>
      <c r="Q7180" s="366">
        <f>IF(M7180="IBIRAPITANGA FASE 3",IF(O7180="Atraso",L7180,L7180/(1+$I$2)^P7180),IF(O7180="Atraso",L7180,L7180/(1+$I$1)^P7180))</f>
        <v/>
      </c>
      <c r="R7180">
        <f>IF(O7180="Atraso",$K$3-G7180,0)</f>
        <v/>
      </c>
      <c r="S7180">
        <f>IF(R7180&lt;=15,"Até 15",IF(R7180&lt;=30,"Entre 15 e 30",IF(R7180&lt;=60,"Entre 30 e 60",IF(R7180&lt;=90,"Entre 60 e 90",IF(R7180&lt;=120,"Entre 90 e 120",IF(R7180&lt;=150,"Entre 120 e 150",IF(R7180&lt;=180,"Entre 150 e 180","Superior a 180")))))))</f>
        <v/>
      </c>
    </row>
    <row r="7181">
      <c r="A7181" t="inlineStr">
        <is>
          <t>Q04L02</t>
        </is>
      </c>
      <c r="B7181" t="inlineStr">
        <is>
          <t>JOSE ROBERTO INACIO DA SILVA</t>
        </is>
      </c>
      <c r="C7181" t="n">
        <v>1</v>
      </c>
      <c r="D7181" t="inlineStr">
        <is>
          <t>IPCA</t>
        </is>
      </c>
      <c r="E7181" t="n">
        <v>0.009488792934583046</v>
      </c>
      <c r="F7181" t="inlineStr">
        <is>
          <t>MENSAL</t>
        </is>
      </c>
      <c r="G7181" t="n">
        <v>45920</v>
      </c>
      <c r="H7181" t="n">
        <v>45920</v>
      </c>
      <c r="I7181" t="n">
        <v>34</v>
      </c>
      <c r="J7181" t="inlineStr">
        <is>
          <t>CARTEIRA</t>
        </is>
      </c>
      <c r="K7181" t="inlineStr">
        <is>
          <t>CONTRATO</t>
        </is>
      </c>
      <c r="L7181" t="n">
        <v>834.2446680000002</v>
      </c>
      <c r="M7181" t="inlineStr">
        <is>
          <t>Terra Luz Residencial</t>
        </is>
      </c>
      <c r="N7181" s="142">
        <f>DATE(YEAR(G7181),MONTH(G7181),1)</f>
        <v/>
      </c>
      <c r="O7181" s="132">
        <f>IF(G7181&gt;$K$3,"Futuro","Atraso")</f>
        <v/>
      </c>
      <c r="P7181">
        <f>12*(YEAR(G7181)-YEAR($K$3))+(MONTH(G7181)-MONTH($K$3))</f>
        <v/>
      </c>
      <c r="Q7181" s="366">
        <f>IF(M7181="IBIRAPITANGA FASE 3",IF(O7181="Atraso",L7181,L7181/(1+$I$2)^P7181),IF(O7181="Atraso",L7181,L7181/(1+$I$1)^P7181))</f>
        <v/>
      </c>
      <c r="R7181">
        <f>IF(O7181="Atraso",$K$3-G7181,0)</f>
        <v/>
      </c>
      <c r="S7181">
        <f>IF(R7181&lt;=15,"Até 15",IF(R7181&lt;=30,"Entre 15 e 30",IF(R7181&lt;=60,"Entre 30 e 60",IF(R7181&lt;=90,"Entre 60 e 90",IF(R7181&lt;=120,"Entre 90 e 120",IF(R7181&lt;=150,"Entre 120 e 150",IF(R7181&lt;=180,"Entre 150 e 180","Superior a 180")))))))</f>
        <v/>
      </c>
    </row>
    <row r="7182">
      <c r="A7182" t="inlineStr">
        <is>
          <t>Q04L02</t>
        </is>
      </c>
      <c r="B7182" t="inlineStr">
        <is>
          <t>JOSE ROBERTO INACIO DA SILVA</t>
        </is>
      </c>
      <c r="C7182" t="n">
        <v>1</v>
      </c>
      <c r="D7182" t="inlineStr">
        <is>
          <t>IPCA</t>
        </is>
      </c>
      <c r="E7182" t="n">
        <v>0.009488792934583046</v>
      </c>
      <c r="F7182" t="inlineStr">
        <is>
          <t>MENSAL</t>
        </is>
      </c>
      <c r="G7182" t="n">
        <v>45950</v>
      </c>
      <c r="H7182" t="n">
        <v>45950</v>
      </c>
      <c r="I7182" t="n">
        <v>35</v>
      </c>
      <c r="J7182" t="inlineStr">
        <is>
          <t>CARTEIRA</t>
        </is>
      </c>
      <c r="K7182" t="inlineStr">
        <is>
          <t>CONTRATO</t>
        </is>
      </c>
      <c r="L7182" t="n">
        <v>834.2446680000002</v>
      </c>
      <c r="M7182" t="inlineStr">
        <is>
          <t>Terra Luz Residencial</t>
        </is>
      </c>
      <c r="N7182" s="142">
        <f>DATE(YEAR(G7182),MONTH(G7182),1)</f>
        <v/>
      </c>
      <c r="O7182" s="132">
        <f>IF(G7182&gt;$K$3,"Futuro","Atraso")</f>
        <v/>
      </c>
      <c r="P7182">
        <f>12*(YEAR(G7182)-YEAR($K$3))+(MONTH(G7182)-MONTH($K$3))</f>
        <v/>
      </c>
      <c r="Q7182" s="366">
        <f>IF(M7182="IBIRAPITANGA FASE 3",IF(O7182="Atraso",L7182,L7182/(1+$I$2)^P7182),IF(O7182="Atraso",L7182,L7182/(1+$I$1)^P7182))</f>
        <v/>
      </c>
      <c r="R7182">
        <f>IF(O7182="Atraso",$K$3-G7182,0)</f>
        <v/>
      </c>
      <c r="S7182">
        <f>IF(R7182&lt;=15,"Até 15",IF(R7182&lt;=30,"Entre 15 e 30",IF(R7182&lt;=60,"Entre 30 e 60",IF(R7182&lt;=90,"Entre 60 e 90",IF(R7182&lt;=120,"Entre 90 e 120",IF(R7182&lt;=150,"Entre 120 e 150",IF(R7182&lt;=180,"Entre 150 e 180","Superior a 180")))))))</f>
        <v/>
      </c>
    </row>
    <row r="7183">
      <c r="A7183" t="inlineStr">
        <is>
          <t>Q04L02</t>
        </is>
      </c>
      <c r="B7183" t="inlineStr">
        <is>
          <t>JOSE ROBERTO INACIO DA SILVA</t>
        </is>
      </c>
      <c r="C7183" t="n">
        <v>1</v>
      </c>
      <c r="D7183" t="inlineStr">
        <is>
          <t>IPCA</t>
        </is>
      </c>
      <c r="E7183" t="n">
        <v>0.009488792934583046</v>
      </c>
      <c r="F7183" t="inlineStr">
        <is>
          <t>MENSAL</t>
        </is>
      </c>
      <c r="G7183" t="n">
        <v>45981</v>
      </c>
      <c r="H7183" t="n">
        <v>45981</v>
      </c>
      <c r="I7183" t="n">
        <v>36</v>
      </c>
      <c r="J7183" t="inlineStr">
        <is>
          <t>CARTEIRA</t>
        </is>
      </c>
      <c r="K7183" t="inlineStr">
        <is>
          <t>CONTRATO</t>
        </is>
      </c>
      <c r="L7183" t="n">
        <v>834.2446680000002</v>
      </c>
      <c r="M7183" t="inlineStr">
        <is>
          <t>Terra Luz Residencial</t>
        </is>
      </c>
      <c r="N7183" s="142">
        <f>DATE(YEAR(G7183),MONTH(G7183),1)</f>
        <v/>
      </c>
      <c r="O7183" s="132">
        <f>IF(G7183&gt;$K$3,"Futuro","Atraso")</f>
        <v/>
      </c>
      <c r="P7183">
        <f>12*(YEAR(G7183)-YEAR($K$3))+(MONTH(G7183)-MONTH($K$3))</f>
        <v/>
      </c>
      <c r="Q7183" s="366">
        <f>IF(M7183="IBIRAPITANGA FASE 3",IF(O7183="Atraso",L7183,L7183/(1+$I$2)^P7183),IF(O7183="Atraso",L7183,L7183/(1+$I$1)^P7183))</f>
        <v/>
      </c>
      <c r="R7183">
        <f>IF(O7183="Atraso",$K$3-G7183,0)</f>
        <v/>
      </c>
      <c r="S7183">
        <f>IF(R7183&lt;=15,"Até 15",IF(R7183&lt;=30,"Entre 15 e 30",IF(R7183&lt;=60,"Entre 30 e 60",IF(R7183&lt;=90,"Entre 60 e 90",IF(R7183&lt;=120,"Entre 90 e 120",IF(R7183&lt;=150,"Entre 120 e 150",IF(R7183&lt;=180,"Entre 150 e 180","Superior a 180")))))))</f>
        <v/>
      </c>
    </row>
    <row r="7184">
      <c r="A7184" t="inlineStr">
        <is>
          <t>Q04L02</t>
        </is>
      </c>
      <c r="B7184" t="inlineStr">
        <is>
          <t>JOSE ROBERTO INACIO DA SILVA</t>
        </is>
      </c>
      <c r="C7184" t="n">
        <v>1</v>
      </c>
      <c r="D7184" t="inlineStr">
        <is>
          <t>IPCA</t>
        </is>
      </c>
      <c r="E7184" t="n">
        <v>0.009488792934583046</v>
      </c>
      <c r="F7184" t="inlineStr">
        <is>
          <t>MENSAL</t>
        </is>
      </c>
      <c r="G7184" t="n">
        <v>46011</v>
      </c>
      <c r="H7184" t="n">
        <v>46011</v>
      </c>
      <c r="I7184" t="n">
        <v>37</v>
      </c>
      <c r="J7184" t="inlineStr">
        <is>
          <t>CARTEIRA</t>
        </is>
      </c>
      <c r="K7184" t="inlineStr">
        <is>
          <t>CONTRATO</t>
        </is>
      </c>
      <c r="L7184" t="n">
        <v>834.2446680000002</v>
      </c>
      <c r="M7184" t="inlineStr">
        <is>
          <t>Terra Luz Residencial</t>
        </is>
      </c>
      <c r="N7184" s="142">
        <f>DATE(YEAR(G7184),MONTH(G7184),1)</f>
        <v/>
      </c>
      <c r="O7184" s="132">
        <f>IF(G7184&gt;$K$3,"Futuro","Atraso")</f>
        <v/>
      </c>
      <c r="P7184">
        <f>12*(YEAR(G7184)-YEAR($K$3))+(MONTH(G7184)-MONTH($K$3))</f>
        <v/>
      </c>
      <c r="Q7184" s="366">
        <f>IF(M7184="IBIRAPITANGA FASE 3",IF(O7184="Atraso",L7184,L7184/(1+$I$2)^P7184),IF(O7184="Atraso",L7184,L7184/(1+$I$1)^P7184))</f>
        <v/>
      </c>
      <c r="R7184">
        <f>IF(O7184="Atraso",$K$3-G7184,0)</f>
        <v/>
      </c>
      <c r="S7184">
        <f>IF(R7184&lt;=15,"Até 15",IF(R7184&lt;=30,"Entre 15 e 30",IF(R7184&lt;=60,"Entre 30 e 60",IF(R7184&lt;=90,"Entre 60 e 90",IF(R7184&lt;=120,"Entre 90 e 120",IF(R7184&lt;=150,"Entre 120 e 150",IF(R7184&lt;=180,"Entre 150 e 180","Superior a 180")))))))</f>
        <v/>
      </c>
    </row>
    <row r="7185">
      <c r="A7185" t="inlineStr">
        <is>
          <t>Q04L02</t>
        </is>
      </c>
      <c r="B7185" t="inlineStr">
        <is>
          <t>JOSE ROBERTO INACIO DA SILVA</t>
        </is>
      </c>
      <c r="C7185" t="n">
        <v>1</v>
      </c>
      <c r="D7185" t="inlineStr">
        <is>
          <t>IPCA</t>
        </is>
      </c>
      <c r="E7185" t="n">
        <v>0.009488792934583046</v>
      </c>
      <c r="F7185" t="inlineStr">
        <is>
          <t>MENSAL</t>
        </is>
      </c>
      <c r="G7185" t="n">
        <v>46042</v>
      </c>
      <c r="H7185" t="n">
        <v>46042</v>
      </c>
      <c r="I7185" t="n">
        <v>38</v>
      </c>
      <c r="J7185" t="inlineStr">
        <is>
          <t>CARTEIRA</t>
        </is>
      </c>
      <c r="K7185" t="inlineStr">
        <is>
          <t>CONTRATO</t>
        </is>
      </c>
      <c r="L7185" t="n">
        <v>834.2446680000002</v>
      </c>
      <c r="M7185" t="inlineStr">
        <is>
          <t>Terra Luz Residencial</t>
        </is>
      </c>
      <c r="N7185" s="142">
        <f>DATE(YEAR(G7185),MONTH(G7185),1)</f>
        <v/>
      </c>
      <c r="O7185" s="132">
        <f>IF(G7185&gt;$K$3,"Futuro","Atraso")</f>
        <v/>
      </c>
      <c r="P7185">
        <f>12*(YEAR(G7185)-YEAR($K$3))+(MONTH(G7185)-MONTH($K$3))</f>
        <v/>
      </c>
      <c r="Q7185" s="366">
        <f>IF(M7185="IBIRAPITANGA FASE 3",IF(O7185="Atraso",L7185,L7185/(1+$I$2)^P7185),IF(O7185="Atraso",L7185,L7185/(1+$I$1)^P7185))</f>
        <v/>
      </c>
      <c r="R7185">
        <f>IF(O7185="Atraso",$K$3-G7185,0)</f>
        <v/>
      </c>
      <c r="S7185">
        <f>IF(R7185&lt;=15,"Até 15",IF(R7185&lt;=30,"Entre 15 e 30",IF(R7185&lt;=60,"Entre 30 e 60",IF(R7185&lt;=90,"Entre 60 e 90",IF(R7185&lt;=120,"Entre 90 e 120",IF(R7185&lt;=150,"Entre 120 e 150",IF(R7185&lt;=180,"Entre 150 e 180","Superior a 180")))))))</f>
        <v/>
      </c>
    </row>
    <row r="7186">
      <c r="A7186" t="inlineStr">
        <is>
          <t>Q04L02</t>
        </is>
      </c>
      <c r="B7186" t="inlineStr">
        <is>
          <t>JOSE ROBERTO INACIO DA SILVA</t>
        </is>
      </c>
      <c r="C7186" t="n">
        <v>1</v>
      </c>
      <c r="D7186" t="inlineStr">
        <is>
          <t>IPCA</t>
        </is>
      </c>
      <c r="E7186" t="n">
        <v>0.009488792934583046</v>
      </c>
      <c r="F7186" t="inlineStr">
        <is>
          <t>MENSAL</t>
        </is>
      </c>
      <c r="G7186" t="n">
        <v>46073</v>
      </c>
      <c r="H7186" t="n">
        <v>46073</v>
      </c>
      <c r="I7186" t="n">
        <v>39</v>
      </c>
      <c r="J7186" t="inlineStr">
        <is>
          <t>CARTEIRA</t>
        </is>
      </c>
      <c r="K7186" t="inlineStr">
        <is>
          <t>CONTRATO</t>
        </is>
      </c>
      <c r="L7186" t="n">
        <v>834.2446680000002</v>
      </c>
      <c r="M7186" t="inlineStr">
        <is>
          <t>Terra Luz Residencial</t>
        </is>
      </c>
      <c r="N7186" s="142">
        <f>DATE(YEAR(G7186),MONTH(G7186),1)</f>
        <v/>
      </c>
      <c r="O7186" s="132">
        <f>IF(G7186&gt;$K$3,"Futuro","Atraso")</f>
        <v/>
      </c>
      <c r="P7186">
        <f>12*(YEAR(G7186)-YEAR($K$3))+(MONTH(G7186)-MONTH($K$3))</f>
        <v/>
      </c>
      <c r="Q7186" s="366">
        <f>IF(M7186="IBIRAPITANGA FASE 3",IF(O7186="Atraso",L7186,L7186/(1+$I$2)^P7186),IF(O7186="Atraso",L7186,L7186/(1+$I$1)^P7186))</f>
        <v/>
      </c>
      <c r="R7186">
        <f>IF(O7186="Atraso",$K$3-G7186,0)</f>
        <v/>
      </c>
      <c r="S7186">
        <f>IF(R7186&lt;=15,"Até 15",IF(R7186&lt;=30,"Entre 15 e 30",IF(R7186&lt;=60,"Entre 30 e 60",IF(R7186&lt;=90,"Entre 60 e 90",IF(R7186&lt;=120,"Entre 90 e 120",IF(R7186&lt;=150,"Entre 120 e 150",IF(R7186&lt;=180,"Entre 150 e 180","Superior a 180")))))))</f>
        <v/>
      </c>
    </row>
    <row r="7187">
      <c r="A7187" t="inlineStr">
        <is>
          <t>Q04L02</t>
        </is>
      </c>
      <c r="B7187" t="inlineStr">
        <is>
          <t>JOSE ROBERTO INACIO DA SILVA</t>
        </is>
      </c>
      <c r="C7187" t="n">
        <v>1</v>
      </c>
      <c r="D7187" t="inlineStr">
        <is>
          <t>IPCA</t>
        </is>
      </c>
      <c r="E7187" t="n">
        <v>0.009488792934583046</v>
      </c>
      <c r="F7187" t="inlineStr">
        <is>
          <t>MENSAL</t>
        </is>
      </c>
      <c r="G7187" t="n">
        <v>46101</v>
      </c>
      <c r="H7187" t="n">
        <v>46101</v>
      </c>
      <c r="I7187" t="n">
        <v>40</v>
      </c>
      <c r="J7187" t="inlineStr">
        <is>
          <t>CARTEIRA</t>
        </is>
      </c>
      <c r="K7187" t="inlineStr">
        <is>
          <t>CONTRATO</t>
        </is>
      </c>
      <c r="L7187" t="n">
        <v>834.2446680000002</v>
      </c>
      <c r="M7187" t="inlineStr">
        <is>
          <t>Terra Luz Residencial</t>
        </is>
      </c>
      <c r="N7187" s="142">
        <f>DATE(YEAR(G7187),MONTH(G7187),1)</f>
        <v/>
      </c>
      <c r="O7187" s="132">
        <f>IF(G7187&gt;$K$3,"Futuro","Atraso")</f>
        <v/>
      </c>
      <c r="P7187">
        <f>12*(YEAR(G7187)-YEAR($K$3))+(MONTH(G7187)-MONTH($K$3))</f>
        <v/>
      </c>
      <c r="Q7187" s="366">
        <f>IF(M7187="IBIRAPITANGA FASE 3",IF(O7187="Atraso",L7187,L7187/(1+$I$2)^P7187),IF(O7187="Atraso",L7187,L7187/(1+$I$1)^P7187))</f>
        <v/>
      </c>
      <c r="R7187">
        <f>IF(O7187="Atraso",$K$3-G7187,0)</f>
        <v/>
      </c>
      <c r="S7187">
        <f>IF(R7187&lt;=15,"Até 15",IF(R7187&lt;=30,"Entre 15 e 30",IF(R7187&lt;=60,"Entre 30 e 60",IF(R7187&lt;=90,"Entre 60 e 90",IF(R7187&lt;=120,"Entre 90 e 120",IF(R7187&lt;=150,"Entre 120 e 150",IF(R7187&lt;=180,"Entre 150 e 180","Superior a 180")))))))</f>
        <v/>
      </c>
    </row>
    <row r="7188">
      <c r="A7188" t="inlineStr">
        <is>
          <t>Q04L02</t>
        </is>
      </c>
      <c r="B7188" t="inlineStr">
        <is>
          <t>JOSE ROBERTO INACIO DA SILVA</t>
        </is>
      </c>
      <c r="C7188" t="n">
        <v>1</v>
      </c>
      <c r="D7188" t="inlineStr">
        <is>
          <t>IPCA</t>
        </is>
      </c>
      <c r="E7188" t="n">
        <v>0.009488792934583046</v>
      </c>
      <c r="F7188" t="inlineStr">
        <is>
          <t>MENSAL</t>
        </is>
      </c>
      <c r="G7188" t="n">
        <v>46132</v>
      </c>
      <c r="H7188" t="n">
        <v>46132</v>
      </c>
      <c r="I7188" t="n">
        <v>41</v>
      </c>
      <c r="J7188" t="inlineStr">
        <is>
          <t>CARTEIRA</t>
        </is>
      </c>
      <c r="K7188" t="inlineStr">
        <is>
          <t>CONTRATO</t>
        </is>
      </c>
      <c r="L7188" t="n">
        <v>834.2446680000002</v>
      </c>
      <c r="M7188" t="inlineStr">
        <is>
          <t>Terra Luz Residencial</t>
        </is>
      </c>
      <c r="N7188" s="142">
        <f>DATE(YEAR(G7188),MONTH(G7188),1)</f>
        <v/>
      </c>
      <c r="O7188" s="132">
        <f>IF(G7188&gt;$K$3,"Futuro","Atraso")</f>
        <v/>
      </c>
      <c r="P7188">
        <f>12*(YEAR(G7188)-YEAR($K$3))+(MONTH(G7188)-MONTH($K$3))</f>
        <v/>
      </c>
      <c r="Q7188" s="366">
        <f>IF(M7188="IBIRAPITANGA FASE 3",IF(O7188="Atraso",L7188,L7188/(1+$I$2)^P7188),IF(O7188="Atraso",L7188,L7188/(1+$I$1)^P7188))</f>
        <v/>
      </c>
      <c r="R7188">
        <f>IF(O7188="Atraso",$K$3-G7188,0)</f>
        <v/>
      </c>
      <c r="S7188">
        <f>IF(R7188&lt;=15,"Até 15",IF(R7188&lt;=30,"Entre 15 e 30",IF(R7188&lt;=60,"Entre 30 e 60",IF(R7188&lt;=90,"Entre 60 e 90",IF(R7188&lt;=120,"Entre 90 e 120",IF(R7188&lt;=150,"Entre 120 e 150",IF(R7188&lt;=180,"Entre 150 e 180","Superior a 180")))))))</f>
        <v/>
      </c>
    </row>
    <row r="7189">
      <c r="A7189" t="inlineStr">
        <is>
          <t>Q04L02</t>
        </is>
      </c>
      <c r="B7189" t="inlineStr">
        <is>
          <t>JOSE ROBERTO INACIO DA SILVA</t>
        </is>
      </c>
      <c r="C7189" t="n">
        <v>1</v>
      </c>
      <c r="D7189" t="inlineStr">
        <is>
          <t>IPCA</t>
        </is>
      </c>
      <c r="E7189" t="n">
        <v>0.009488792934583046</v>
      </c>
      <c r="F7189" t="inlineStr">
        <is>
          <t>MENSAL</t>
        </is>
      </c>
      <c r="G7189" t="n">
        <v>46162</v>
      </c>
      <c r="H7189" t="n">
        <v>46162</v>
      </c>
      <c r="I7189" t="n">
        <v>42</v>
      </c>
      <c r="J7189" t="inlineStr">
        <is>
          <t>CARTEIRA</t>
        </is>
      </c>
      <c r="K7189" t="inlineStr">
        <is>
          <t>CONTRATO</t>
        </is>
      </c>
      <c r="L7189" t="n">
        <v>834.2446680000002</v>
      </c>
      <c r="M7189" t="inlineStr">
        <is>
          <t>Terra Luz Residencial</t>
        </is>
      </c>
      <c r="N7189" s="142">
        <f>DATE(YEAR(G7189),MONTH(G7189),1)</f>
        <v/>
      </c>
      <c r="O7189" s="132">
        <f>IF(G7189&gt;$K$3,"Futuro","Atraso")</f>
        <v/>
      </c>
      <c r="P7189">
        <f>12*(YEAR(G7189)-YEAR($K$3))+(MONTH(G7189)-MONTH($K$3))</f>
        <v/>
      </c>
      <c r="Q7189" s="366">
        <f>IF(M7189="IBIRAPITANGA FASE 3",IF(O7189="Atraso",L7189,L7189/(1+$I$2)^P7189),IF(O7189="Atraso",L7189,L7189/(1+$I$1)^P7189))</f>
        <v/>
      </c>
      <c r="R7189">
        <f>IF(O7189="Atraso",$K$3-G7189,0)</f>
        <v/>
      </c>
      <c r="S7189">
        <f>IF(R7189&lt;=15,"Até 15",IF(R7189&lt;=30,"Entre 15 e 30",IF(R7189&lt;=60,"Entre 30 e 60",IF(R7189&lt;=90,"Entre 60 e 90",IF(R7189&lt;=120,"Entre 90 e 120",IF(R7189&lt;=150,"Entre 120 e 150",IF(R7189&lt;=180,"Entre 150 e 180","Superior a 180")))))))</f>
        <v/>
      </c>
    </row>
    <row r="7190">
      <c r="A7190" t="inlineStr">
        <is>
          <t>Q04L02</t>
        </is>
      </c>
      <c r="B7190" t="inlineStr">
        <is>
          <t>JOSE ROBERTO INACIO DA SILVA</t>
        </is>
      </c>
      <c r="C7190" t="n">
        <v>1</v>
      </c>
      <c r="D7190" t="inlineStr">
        <is>
          <t>IPCA</t>
        </is>
      </c>
      <c r="E7190" t="n">
        <v>0.009488792934583046</v>
      </c>
      <c r="F7190" t="inlineStr">
        <is>
          <t>MENSAL</t>
        </is>
      </c>
      <c r="G7190" t="n">
        <v>46193</v>
      </c>
      <c r="H7190" t="n">
        <v>46193</v>
      </c>
      <c r="I7190" t="n">
        <v>43</v>
      </c>
      <c r="J7190" t="inlineStr">
        <is>
          <t>CARTEIRA</t>
        </is>
      </c>
      <c r="K7190" t="inlineStr">
        <is>
          <t>CONTRATO</t>
        </is>
      </c>
      <c r="L7190" t="n">
        <v>834.2446680000002</v>
      </c>
      <c r="M7190" t="inlineStr">
        <is>
          <t>Terra Luz Residencial</t>
        </is>
      </c>
      <c r="N7190" s="142">
        <f>DATE(YEAR(G7190),MONTH(G7190),1)</f>
        <v/>
      </c>
      <c r="O7190" s="132">
        <f>IF(G7190&gt;$K$3,"Futuro","Atraso")</f>
        <v/>
      </c>
      <c r="P7190">
        <f>12*(YEAR(G7190)-YEAR($K$3))+(MONTH(G7190)-MONTH($K$3))</f>
        <v/>
      </c>
      <c r="Q7190" s="366">
        <f>IF(M7190="IBIRAPITANGA FASE 3",IF(O7190="Atraso",L7190,L7190/(1+$I$2)^P7190),IF(O7190="Atraso",L7190,L7190/(1+$I$1)^P7190))</f>
        <v/>
      </c>
      <c r="R7190">
        <f>IF(O7190="Atraso",$K$3-G7190,0)</f>
        <v/>
      </c>
      <c r="S7190">
        <f>IF(R7190&lt;=15,"Até 15",IF(R7190&lt;=30,"Entre 15 e 30",IF(R7190&lt;=60,"Entre 30 e 60",IF(R7190&lt;=90,"Entre 60 e 90",IF(R7190&lt;=120,"Entre 90 e 120",IF(R7190&lt;=150,"Entre 120 e 150",IF(R7190&lt;=180,"Entre 150 e 180","Superior a 180")))))))</f>
        <v/>
      </c>
    </row>
    <row r="7191">
      <c r="A7191" t="inlineStr">
        <is>
          <t>Q04L02</t>
        </is>
      </c>
      <c r="B7191" t="inlineStr">
        <is>
          <t>JOSE ROBERTO INACIO DA SILVA</t>
        </is>
      </c>
      <c r="C7191" t="n">
        <v>1</v>
      </c>
      <c r="D7191" t="inlineStr">
        <is>
          <t>IPCA</t>
        </is>
      </c>
      <c r="E7191" t="n">
        <v>0.009488792934583046</v>
      </c>
      <c r="F7191" t="inlineStr">
        <is>
          <t>MENSAL</t>
        </is>
      </c>
      <c r="G7191" t="n">
        <v>46223</v>
      </c>
      <c r="H7191" t="n">
        <v>46223</v>
      </c>
      <c r="I7191" t="n">
        <v>44</v>
      </c>
      <c r="J7191" t="inlineStr">
        <is>
          <t>CARTEIRA</t>
        </is>
      </c>
      <c r="K7191" t="inlineStr">
        <is>
          <t>CONTRATO</t>
        </is>
      </c>
      <c r="L7191" t="n">
        <v>834.2446680000002</v>
      </c>
      <c r="M7191" t="inlineStr">
        <is>
          <t>Terra Luz Residencial</t>
        </is>
      </c>
      <c r="N7191" s="142">
        <f>DATE(YEAR(G7191),MONTH(G7191),1)</f>
        <v/>
      </c>
      <c r="O7191" s="132">
        <f>IF(G7191&gt;$K$3,"Futuro","Atraso")</f>
        <v/>
      </c>
      <c r="P7191">
        <f>12*(YEAR(G7191)-YEAR($K$3))+(MONTH(G7191)-MONTH($K$3))</f>
        <v/>
      </c>
      <c r="Q7191" s="366">
        <f>IF(M7191="IBIRAPITANGA FASE 3",IF(O7191="Atraso",L7191,L7191/(1+$I$2)^P7191),IF(O7191="Atraso",L7191,L7191/(1+$I$1)^P7191))</f>
        <v/>
      </c>
      <c r="R7191">
        <f>IF(O7191="Atraso",$K$3-G7191,0)</f>
        <v/>
      </c>
      <c r="S7191">
        <f>IF(R7191&lt;=15,"Até 15",IF(R7191&lt;=30,"Entre 15 e 30",IF(R7191&lt;=60,"Entre 30 e 60",IF(R7191&lt;=90,"Entre 60 e 90",IF(R7191&lt;=120,"Entre 90 e 120",IF(R7191&lt;=150,"Entre 120 e 150",IF(R7191&lt;=180,"Entre 150 e 180","Superior a 180")))))))</f>
        <v/>
      </c>
    </row>
    <row r="7192">
      <c r="A7192" t="inlineStr">
        <is>
          <t>Q04L02</t>
        </is>
      </c>
      <c r="B7192" t="inlineStr">
        <is>
          <t>JOSE ROBERTO INACIO DA SILVA</t>
        </is>
      </c>
      <c r="C7192" t="n">
        <v>1</v>
      </c>
      <c r="D7192" t="inlineStr">
        <is>
          <t>IPCA</t>
        </is>
      </c>
      <c r="E7192" t="n">
        <v>0.009488792934583046</v>
      </c>
      <c r="F7192" t="inlineStr">
        <is>
          <t>MENSAL</t>
        </is>
      </c>
      <c r="G7192" t="n">
        <v>46254</v>
      </c>
      <c r="H7192" t="n">
        <v>46254</v>
      </c>
      <c r="I7192" t="n">
        <v>45</v>
      </c>
      <c r="J7192" t="inlineStr">
        <is>
          <t>CARTEIRA</t>
        </is>
      </c>
      <c r="K7192" t="inlineStr">
        <is>
          <t>CONTRATO</t>
        </is>
      </c>
      <c r="L7192" t="n">
        <v>834.2446680000002</v>
      </c>
      <c r="M7192" t="inlineStr">
        <is>
          <t>Terra Luz Residencial</t>
        </is>
      </c>
      <c r="N7192" s="142">
        <f>DATE(YEAR(G7192),MONTH(G7192),1)</f>
        <v/>
      </c>
      <c r="O7192" s="132">
        <f>IF(G7192&gt;$K$3,"Futuro","Atraso")</f>
        <v/>
      </c>
      <c r="P7192">
        <f>12*(YEAR(G7192)-YEAR($K$3))+(MONTH(G7192)-MONTH($K$3))</f>
        <v/>
      </c>
      <c r="Q7192" s="366">
        <f>IF(M7192="IBIRAPITANGA FASE 3",IF(O7192="Atraso",L7192,L7192/(1+$I$2)^P7192),IF(O7192="Atraso",L7192,L7192/(1+$I$1)^P7192))</f>
        <v/>
      </c>
      <c r="R7192">
        <f>IF(O7192="Atraso",$K$3-G7192,0)</f>
        <v/>
      </c>
      <c r="S7192">
        <f>IF(R7192&lt;=15,"Até 15",IF(R7192&lt;=30,"Entre 15 e 30",IF(R7192&lt;=60,"Entre 30 e 60",IF(R7192&lt;=90,"Entre 60 e 90",IF(R7192&lt;=120,"Entre 90 e 120",IF(R7192&lt;=150,"Entre 120 e 150",IF(R7192&lt;=180,"Entre 150 e 180","Superior a 180")))))))</f>
        <v/>
      </c>
    </row>
    <row r="7193">
      <c r="A7193" t="inlineStr">
        <is>
          <t>Q04L02</t>
        </is>
      </c>
      <c r="B7193" t="inlineStr">
        <is>
          <t>JOSE ROBERTO INACIO DA SILVA</t>
        </is>
      </c>
      <c r="C7193" t="n">
        <v>1</v>
      </c>
      <c r="D7193" t="inlineStr">
        <is>
          <t>IPCA</t>
        </is>
      </c>
      <c r="E7193" t="n">
        <v>0.009488792934583046</v>
      </c>
      <c r="F7193" t="inlineStr">
        <is>
          <t>MENSAL</t>
        </is>
      </c>
      <c r="G7193" t="n">
        <v>46285</v>
      </c>
      <c r="H7193" t="n">
        <v>46285</v>
      </c>
      <c r="I7193" t="n">
        <v>46</v>
      </c>
      <c r="J7193" t="inlineStr">
        <is>
          <t>CARTEIRA</t>
        </is>
      </c>
      <c r="K7193" t="inlineStr">
        <is>
          <t>CONTRATO</t>
        </is>
      </c>
      <c r="L7193" t="n">
        <v>834.2446680000002</v>
      </c>
      <c r="M7193" t="inlineStr">
        <is>
          <t>Terra Luz Residencial</t>
        </is>
      </c>
      <c r="N7193" s="142">
        <f>DATE(YEAR(G7193),MONTH(G7193),1)</f>
        <v/>
      </c>
      <c r="O7193" s="132">
        <f>IF(G7193&gt;$K$3,"Futuro","Atraso")</f>
        <v/>
      </c>
      <c r="P7193">
        <f>12*(YEAR(G7193)-YEAR($K$3))+(MONTH(G7193)-MONTH($K$3))</f>
        <v/>
      </c>
      <c r="Q7193" s="366">
        <f>IF(M7193="IBIRAPITANGA FASE 3",IF(O7193="Atraso",L7193,L7193/(1+$I$2)^P7193),IF(O7193="Atraso",L7193,L7193/(1+$I$1)^P7193))</f>
        <v/>
      </c>
      <c r="R7193">
        <f>IF(O7193="Atraso",$K$3-G7193,0)</f>
        <v/>
      </c>
      <c r="S7193">
        <f>IF(R7193&lt;=15,"Até 15",IF(R7193&lt;=30,"Entre 15 e 30",IF(R7193&lt;=60,"Entre 30 e 60",IF(R7193&lt;=90,"Entre 60 e 90",IF(R7193&lt;=120,"Entre 90 e 120",IF(R7193&lt;=150,"Entre 120 e 150",IF(R7193&lt;=180,"Entre 150 e 180","Superior a 180")))))))</f>
        <v/>
      </c>
    </row>
    <row r="7194">
      <c r="A7194" t="inlineStr">
        <is>
          <t>Q04L02</t>
        </is>
      </c>
      <c r="B7194" t="inlineStr">
        <is>
          <t>JOSE ROBERTO INACIO DA SILVA</t>
        </is>
      </c>
      <c r="C7194" t="n">
        <v>1</v>
      </c>
      <c r="D7194" t="inlineStr">
        <is>
          <t>IPCA</t>
        </is>
      </c>
      <c r="E7194" t="n">
        <v>0.009488792934583046</v>
      </c>
      <c r="F7194" t="inlineStr">
        <is>
          <t>MENSAL</t>
        </is>
      </c>
      <c r="G7194" t="n">
        <v>46315</v>
      </c>
      <c r="H7194" t="n">
        <v>46315</v>
      </c>
      <c r="I7194" t="n">
        <v>47</v>
      </c>
      <c r="J7194" t="inlineStr">
        <is>
          <t>CARTEIRA</t>
        </is>
      </c>
      <c r="K7194" t="inlineStr">
        <is>
          <t>CONTRATO</t>
        </is>
      </c>
      <c r="L7194" t="n">
        <v>834.2446680000002</v>
      </c>
      <c r="M7194" t="inlineStr">
        <is>
          <t>Terra Luz Residencial</t>
        </is>
      </c>
      <c r="N7194" s="142">
        <f>DATE(YEAR(G7194),MONTH(G7194),1)</f>
        <v/>
      </c>
      <c r="O7194" s="132">
        <f>IF(G7194&gt;$K$3,"Futuro","Atraso")</f>
        <v/>
      </c>
      <c r="P7194">
        <f>12*(YEAR(G7194)-YEAR($K$3))+(MONTH(G7194)-MONTH($K$3))</f>
        <v/>
      </c>
      <c r="Q7194" s="366">
        <f>IF(M7194="IBIRAPITANGA FASE 3",IF(O7194="Atraso",L7194,L7194/(1+$I$2)^P7194),IF(O7194="Atraso",L7194,L7194/(1+$I$1)^P7194))</f>
        <v/>
      </c>
      <c r="R7194">
        <f>IF(O7194="Atraso",$K$3-G7194,0)</f>
        <v/>
      </c>
      <c r="S7194">
        <f>IF(R7194&lt;=15,"Até 15",IF(R7194&lt;=30,"Entre 15 e 30",IF(R7194&lt;=60,"Entre 30 e 60",IF(R7194&lt;=90,"Entre 60 e 90",IF(R7194&lt;=120,"Entre 90 e 120",IF(R7194&lt;=150,"Entre 120 e 150",IF(R7194&lt;=180,"Entre 150 e 180","Superior a 180")))))))</f>
        <v/>
      </c>
    </row>
    <row r="7195">
      <c r="A7195" t="inlineStr">
        <is>
          <t>Q04L02</t>
        </is>
      </c>
      <c r="B7195" t="inlineStr">
        <is>
          <t>JOSE ROBERTO INACIO DA SILVA</t>
        </is>
      </c>
      <c r="C7195" t="n">
        <v>1</v>
      </c>
      <c r="D7195" t="inlineStr">
        <is>
          <t>IPCA</t>
        </is>
      </c>
      <c r="E7195" t="n">
        <v>0.009488792934583046</v>
      </c>
      <c r="F7195" t="inlineStr">
        <is>
          <t>MENSAL</t>
        </is>
      </c>
      <c r="G7195" t="n">
        <v>46346</v>
      </c>
      <c r="H7195" t="n">
        <v>46346</v>
      </c>
      <c r="I7195" t="n">
        <v>48</v>
      </c>
      <c r="J7195" t="inlineStr">
        <is>
          <t>CARTEIRA</t>
        </is>
      </c>
      <c r="K7195" t="inlineStr">
        <is>
          <t>CONTRATO</t>
        </is>
      </c>
      <c r="L7195" t="n">
        <v>834.2446680000002</v>
      </c>
      <c r="M7195" t="inlineStr">
        <is>
          <t>Terra Luz Residencial</t>
        </is>
      </c>
      <c r="N7195" s="142">
        <f>DATE(YEAR(G7195),MONTH(G7195),1)</f>
        <v/>
      </c>
      <c r="O7195" s="132">
        <f>IF(G7195&gt;$K$3,"Futuro","Atraso")</f>
        <v/>
      </c>
      <c r="P7195">
        <f>12*(YEAR(G7195)-YEAR($K$3))+(MONTH(G7195)-MONTH($K$3))</f>
        <v/>
      </c>
      <c r="Q7195" s="366">
        <f>IF(M7195="IBIRAPITANGA FASE 3",IF(O7195="Atraso",L7195,L7195/(1+$I$2)^P7195),IF(O7195="Atraso",L7195,L7195/(1+$I$1)^P7195))</f>
        <v/>
      </c>
      <c r="R7195">
        <f>IF(O7195="Atraso",$K$3-G7195,0)</f>
        <v/>
      </c>
      <c r="S7195">
        <f>IF(R7195&lt;=15,"Até 15",IF(R7195&lt;=30,"Entre 15 e 30",IF(R7195&lt;=60,"Entre 30 e 60",IF(R7195&lt;=90,"Entre 60 e 90",IF(R7195&lt;=120,"Entre 90 e 120",IF(R7195&lt;=150,"Entre 120 e 150",IF(R7195&lt;=180,"Entre 150 e 180","Superior a 180")))))))</f>
        <v/>
      </c>
    </row>
    <row r="7196">
      <c r="A7196" t="inlineStr">
        <is>
          <t>Q04L02</t>
        </is>
      </c>
      <c r="B7196" t="inlineStr">
        <is>
          <t>JOSE ROBERTO INACIO DA SILVA</t>
        </is>
      </c>
      <c r="C7196" t="n">
        <v>1</v>
      </c>
      <c r="D7196" t="inlineStr">
        <is>
          <t>IPCA</t>
        </is>
      </c>
      <c r="E7196" t="n">
        <v>0.009488792934583046</v>
      </c>
      <c r="F7196" t="inlineStr">
        <is>
          <t>MENSAL</t>
        </is>
      </c>
      <c r="G7196" t="n">
        <v>46376</v>
      </c>
      <c r="H7196" t="n">
        <v>46376</v>
      </c>
      <c r="I7196" t="n">
        <v>49</v>
      </c>
      <c r="J7196" t="inlineStr">
        <is>
          <t>CARTEIRA</t>
        </is>
      </c>
      <c r="K7196" t="inlineStr">
        <is>
          <t>CONTRATO</t>
        </is>
      </c>
      <c r="L7196" t="n">
        <v>834.2446680000002</v>
      </c>
      <c r="M7196" t="inlineStr">
        <is>
          <t>Terra Luz Residencial</t>
        </is>
      </c>
      <c r="N7196" s="142">
        <f>DATE(YEAR(G7196),MONTH(G7196),1)</f>
        <v/>
      </c>
      <c r="O7196" s="132">
        <f>IF(G7196&gt;$K$3,"Futuro","Atraso")</f>
        <v/>
      </c>
      <c r="P7196">
        <f>12*(YEAR(G7196)-YEAR($K$3))+(MONTH(G7196)-MONTH($K$3))</f>
        <v/>
      </c>
      <c r="Q7196" s="366">
        <f>IF(M7196="IBIRAPITANGA FASE 3",IF(O7196="Atraso",L7196,L7196/(1+$I$2)^P7196),IF(O7196="Atraso",L7196,L7196/(1+$I$1)^P7196))</f>
        <v/>
      </c>
      <c r="R7196">
        <f>IF(O7196="Atraso",$K$3-G7196,0)</f>
        <v/>
      </c>
      <c r="S7196">
        <f>IF(R7196&lt;=15,"Até 15",IF(R7196&lt;=30,"Entre 15 e 30",IF(R7196&lt;=60,"Entre 30 e 60",IF(R7196&lt;=90,"Entre 60 e 90",IF(R7196&lt;=120,"Entre 90 e 120",IF(R7196&lt;=150,"Entre 120 e 150",IF(R7196&lt;=180,"Entre 150 e 180","Superior a 180")))))))</f>
        <v/>
      </c>
    </row>
    <row r="7197">
      <c r="A7197" t="inlineStr">
        <is>
          <t>Q04L02</t>
        </is>
      </c>
      <c r="B7197" t="inlineStr">
        <is>
          <t>JOSE ROBERTO INACIO DA SILVA</t>
        </is>
      </c>
      <c r="C7197" t="n">
        <v>1</v>
      </c>
      <c r="D7197" t="inlineStr">
        <is>
          <t>IPCA</t>
        </is>
      </c>
      <c r="E7197" t="n">
        <v>0.009488792934583046</v>
      </c>
      <c r="F7197" t="inlineStr">
        <is>
          <t>MENSAL</t>
        </is>
      </c>
      <c r="G7197" t="n">
        <v>46407</v>
      </c>
      <c r="H7197" t="n">
        <v>46407</v>
      </c>
      <c r="I7197" t="n">
        <v>50</v>
      </c>
      <c r="J7197" t="inlineStr">
        <is>
          <t>CARTEIRA</t>
        </is>
      </c>
      <c r="K7197" t="inlineStr">
        <is>
          <t>CONTRATO</t>
        </is>
      </c>
      <c r="L7197" t="n">
        <v>834.2446680000002</v>
      </c>
      <c r="M7197" t="inlineStr">
        <is>
          <t>Terra Luz Residencial</t>
        </is>
      </c>
      <c r="N7197" s="142">
        <f>DATE(YEAR(G7197),MONTH(G7197),1)</f>
        <v/>
      </c>
      <c r="O7197" s="132">
        <f>IF(G7197&gt;$K$3,"Futuro","Atraso")</f>
        <v/>
      </c>
      <c r="P7197">
        <f>12*(YEAR(G7197)-YEAR($K$3))+(MONTH(G7197)-MONTH($K$3))</f>
        <v/>
      </c>
      <c r="Q7197" s="366">
        <f>IF(M7197="IBIRAPITANGA FASE 3",IF(O7197="Atraso",L7197,L7197/(1+$I$2)^P7197),IF(O7197="Atraso",L7197,L7197/(1+$I$1)^P7197))</f>
        <v/>
      </c>
      <c r="R7197">
        <f>IF(O7197="Atraso",$K$3-G7197,0)</f>
        <v/>
      </c>
      <c r="S7197">
        <f>IF(R7197&lt;=15,"Até 15",IF(R7197&lt;=30,"Entre 15 e 30",IF(R7197&lt;=60,"Entre 30 e 60",IF(R7197&lt;=90,"Entre 60 e 90",IF(R7197&lt;=120,"Entre 90 e 120",IF(R7197&lt;=150,"Entre 120 e 150",IF(R7197&lt;=180,"Entre 150 e 180","Superior a 180")))))))</f>
        <v/>
      </c>
    </row>
    <row r="7198">
      <c r="A7198" t="inlineStr">
        <is>
          <t>Q04L02</t>
        </is>
      </c>
      <c r="B7198" t="inlineStr">
        <is>
          <t>JOSE ROBERTO INACIO DA SILVA</t>
        </is>
      </c>
      <c r="C7198" t="n">
        <v>1</v>
      </c>
      <c r="D7198" t="inlineStr">
        <is>
          <t>IPCA</t>
        </is>
      </c>
      <c r="E7198" t="n">
        <v>0.009488792934583046</v>
      </c>
      <c r="F7198" t="inlineStr">
        <is>
          <t>MENSAL</t>
        </is>
      </c>
      <c r="G7198" t="n">
        <v>46438</v>
      </c>
      <c r="H7198" t="n">
        <v>46438</v>
      </c>
      <c r="I7198" t="n">
        <v>51</v>
      </c>
      <c r="J7198" t="inlineStr">
        <is>
          <t>CARTEIRA</t>
        </is>
      </c>
      <c r="K7198" t="inlineStr">
        <is>
          <t>CONTRATO</t>
        </is>
      </c>
      <c r="L7198" t="n">
        <v>834.2446680000002</v>
      </c>
      <c r="M7198" t="inlineStr">
        <is>
          <t>Terra Luz Residencial</t>
        </is>
      </c>
      <c r="N7198" s="142">
        <f>DATE(YEAR(G7198),MONTH(G7198),1)</f>
        <v/>
      </c>
      <c r="O7198" s="132">
        <f>IF(G7198&gt;$K$3,"Futuro","Atraso")</f>
        <v/>
      </c>
      <c r="P7198">
        <f>12*(YEAR(G7198)-YEAR($K$3))+(MONTH(G7198)-MONTH($K$3))</f>
        <v/>
      </c>
      <c r="Q7198" s="366">
        <f>IF(M7198="IBIRAPITANGA FASE 3",IF(O7198="Atraso",L7198,L7198/(1+$I$2)^P7198),IF(O7198="Atraso",L7198,L7198/(1+$I$1)^P7198))</f>
        <v/>
      </c>
      <c r="R7198">
        <f>IF(O7198="Atraso",$K$3-G7198,0)</f>
        <v/>
      </c>
      <c r="S7198">
        <f>IF(R7198&lt;=15,"Até 15",IF(R7198&lt;=30,"Entre 15 e 30",IF(R7198&lt;=60,"Entre 30 e 60",IF(R7198&lt;=90,"Entre 60 e 90",IF(R7198&lt;=120,"Entre 90 e 120",IF(R7198&lt;=150,"Entre 120 e 150",IF(R7198&lt;=180,"Entre 150 e 180","Superior a 180")))))))</f>
        <v/>
      </c>
    </row>
    <row r="7199">
      <c r="A7199" t="inlineStr">
        <is>
          <t>Q04L02</t>
        </is>
      </c>
      <c r="B7199" t="inlineStr">
        <is>
          <t>JOSE ROBERTO INACIO DA SILVA</t>
        </is>
      </c>
      <c r="C7199" t="n">
        <v>1</v>
      </c>
      <c r="D7199" t="inlineStr">
        <is>
          <t>IPCA</t>
        </is>
      </c>
      <c r="E7199" t="n">
        <v>0.009488792934583046</v>
      </c>
      <c r="F7199" t="inlineStr">
        <is>
          <t>MENSAL</t>
        </is>
      </c>
      <c r="G7199" t="n">
        <v>46466</v>
      </c>
      <c r="H7199" t="n">
        <v>46466</v>
      </c>
      <c r="I7199" t="n">
        <v>52</v>
      </c>
      <c r="J7199" t="inlineStr">
        <is>
          <t>CARTEIRA</t>
        </is>
      </c>
      <c r="K7199" t="inlineStr">
        <is>
          <t>CONTRATO</t>
        </is>
      </c>
      <c r="L7199" t="n">
        <v>834.2446680000002</v>
      </c>
      <c r="M7199" t="inlineStr">
        <is>
          <t>Terra Luz Residencial</t>
        </is>
      </c>
      <c r="N7199" s="142">
        <f>DATE(YEAR(G7199),MONTH(G7199),1)</f>
        <v/>
      </c>
      <c r="O7199" s="132">
        <f>IF(G7199&gt;$K$3,"Futuro","Atraso")</f>
        <v/>
      </c>
      <c r="P7199">
        <f>12*(YEAR(G7199)-YEAR($K$3))+(MONTH(G7199)-MONTH($K$3))</f>
        <v/>
      </c>
      <c r="Q7199" s="366">
        <f>IF(M7199="IBIRAPITANGA FASE 3",IF(O7199="Atraso",L7199,L7199/(1+$I$2)^P7199),IF(O7199="Atraso",L7199,L7199/(1+$I$1)^P7199))</f>
        <v/>
      </c>
      <c r="R7199">
        <f>IF(O7199="Atraso",$K$3-G7199,0)</f>
        <v/>
      </c>
      <c r="S7199">
        <f>IF(R7199&lt;=15,"Até 15",IF(R7199&lt;=30,"Entre 15 e 30",IF(R7199&lt;=60,"Entre 30 e 60",IF(R7199&lt;=90,"Entre 60 e 90",IF(R7199&lt;=120,"Entre 90 e 120",IF(R7199&lt;=150,"Entre 120 e 150",IF(R7199&lt;=180,"Entre 150 e 180","Superior a 180")))))))</f>
        <v/>
      </c>
    </row>
    <row r="7200">
      <c r="A7200" t="inlineStr">
        <is>
          <t>Q04L02</t>
        </is>
      </c>
      <c r="B7200" t="inlineStr">
        <is>
          <t>JOSE ROBERTO INACIO DA SILVA</t>
        </is>
      </c>
      <c r="C7200" t="n">
        <v>1</v>
      </c>
      <c r="D7200" t="inlineStr">
        <is>
          <t>IPCA</t>
        </is>
      </c>
      <c r="E7200" t="n">
        <v>0.009488792934583046</v>
      </c>
      <c r="F7200" t="inlineStr">
        <is>
          <t>MENSAL</t>
        </is>
      </c>
      <c r="G7200" t="n">
        <v>46497</v>
      </c>
      <c r="H7200" t="n">
        <v>46497</v>
      </c>
      <c r="I7200" t="n">
        <v>53</v>
      </c>
      <c r="J7200" t="inlineStr">
        <is>
          <t>CARTEIRA</t>
        </is>
      </c>
      <c r="K7200" t="inlineStr">
        <is>
          <t>CONTRATO</t>
        </is>
      </c>
      <c r="L7200" t="n">
        <v>834.2446680000002</v>
      </c>
      <c r="M7200" t="inlineStr">
        <is>
          <t>Terra Luz Residencial</t>
        </is>
      </c>
      <c r="N7200" s="142">
        <f>DATE(YEAR(G7200),MONTH(G7200),1)</f>
        <v/>
      </c>
      <c r="O7200" s="132">
        <f>IF(G7200&gt;$K$3,"Futuro","Atraso")</f>
        <v/>
      </c>
      <c r="P7200">
        <f>12*(YEAR(G7200)-YEAR($K$3))+(MONTH(G7200)-MONTH($K$3))</f>
        <v/>
      </c>
      <c r="Q7200" s="366">
        <f>IF(M7200="IBIRAPITANGA FASE 3",IF(O7200="Atraso",L7200,L7200/(1+$I$2)^P7200),IF(O7200="Atraso",L7200,L7200/(1+$I$1)^P7200))</f>
        <v/>
      </c>
      <c r="R7200">
        <f>IF(O7200="Atraso",$K$3-G7200,0)</f>
        <v/>
      </c>
      <c r="S7200">
        <f>IF(R7200&lt;=15,"Até 15",IF(R7200&lt;=30,"Entre 15 e 30",IF(R7200&lt;=60,"Entre 30 e 60",IF(R7200&lt;=90,"Entre 60 e 90",IF(R7200&lt;=120,"Entre 90 e 120",IF(R7200&lt;=150,"Entre 120 e 150",IF(R7200&lt;=180,"Entre 150 e 180","Superior a 180")))))))</f>
        <v/>
      </c>
    </row>
    <row r="7201">
      <c r="A7201" t="inlineStr">
        <is>
          <t>Q04L02</t>
        </is>
      </c>
      <c r="B7201" t="inlineStr">
        <is>
          <t>JOSE ROBERTO INACIO DA SILVA</t>
        </is>
      </c>
      <c r="C7201" t="n">
        <v>1</v>
      </c>
      <c r="D7201" t="inlineStr">
        <is>
          <t>IPCA</t>
        </is>
      </c>
      <c r="E7201" t="n">
        <v>0.009488792934583046</v>
      </c>
      <c r="F7201" t="inlineStr">
        <is>
          <t>MENSAL</t>
        </is>
      </c>
      <c r="G7201" t="n">
        <v>46527</v>
      </c>
      <c r="H7201" t="n">
        <v>46527</v>
      </c>
      <c r="I7201" t="n">
        <v>54</v>
      </c>
      <c r="J7201" t="inlineStr">
        <is>
          <t>CARTEIRA</t>
        </is>
      </c>
      <c r="K7201" t="inlineStr">
        <is>
          <t>CONTRATO</t>
        </is>
      </c>
      <c r="L7201" t="n">
        <v>834.2446680000002</v>
      </c>
      <c r="M7201" t="inlineStr">
        <is>
          <t>Terra Luz Residencial</t>
        </is>
      </c>
      <c r="N7201" s="142">
        <f>DATE(YEAR(G7201),MONTH(G7201),1)</f>
        <v/>
      </c>
      <c r="O7201" s="132">
        <f>IF(G7201&gt;$K$3,"Futuro","Atraso")</f>
        <v/>
      </c>
      <c r="P7201">
        <f>12*(YEAR(G7201)-YEAR($K$3))+(MONTH(G7201)-MONTH($K$3))</f>
        <v/>
      </c>
      <c r="Q7201" s="366">
        <f>IF(M7201="IBIRAPITANGA FASE 3",IF(O7201="Atraso",L7201,L7201/(1+$I$2)^P7201),IF(O7201="Atraso",L7201,L7201/(1+$I$1)^P7201))</f>
        <v/>
      </c>
      <c r="R7201">
        <f>IF(O7201="Atraso",$K$3-G7201,0)</f>
        <v/>
      </c>
      <c r="S7201">
        <f>IF(R7201&lt;=15,"Até 15",IF(R7201&lt;=30,"Entre 15 e 30",IF(R7201&lt;=60,"Entre 30 e 60",IF(R7201&lt;=90,"Entre 60 e 90",IF(R7201&lt;=120,"Entre 90 e 120",IF(R7201&lt;=150,"Entre 120 e 150",IF(R7201&lt;=180,"Entre 150 e 180","Superior a 180")))))))</f>
        <v/>
      </c>
    </row>
    <row r="7202">
      <c r="A7202" t="inlineStr">
        <is>
          <t>Q04L02</t>
        </is>
      </c>
      <c r="B7202" t="inlineStr">
        <is>
          <t>JOSE ROBERTO INACIO DA SILVA</t>
        </is>
      </c>
      <c r="C7202" t="n">
        <v>1</v>
      </c>
      <c r="D7202" t="inlineStr">
        <is>
          <t>IPCA</t>
        </is>
      </c>
      <c r="E7202" t="n">
        <v>0.009488792934583046</v>
      </c>
      <c r="F7202" t="inlineStr">
        <is>
          <t>MENSAL</t>
        </is>
      </c>
      <c r="G7202" t="n">
        <v>46558</v>
      </c>
      <c r="H7202" t="n">
        <v>46558</v>
      </c>
      <c r="I7202" t="n">
        <v>55</v>
      </c>
      <c r="J7202" t="inlineStr">
        <is>
          <t>CARTEIRA</t>
        </is>
      </c>
      <c r="K7202" t="inlineStr">
        <is>
          <t>CONTRATO</t>
        </is>
      </c>
      <c r="L7202" t="n">
        <v>834.2446680000002</v>
      </c>
      <c r="M7202" t="inlineStr">
        <is>
          <t>Terra Luz Residencial</t>
        </is>
      </c>
      <c r="N7202" s="142">
        <f>DATE(YEAR(G7202),MONTH(G7202),1)</f>
        <v/>
      </c>
      <c r="O7202" s="132">
        <f>IF(G7202&gt;$K$3,"Futuro","Atraso")</f>
        <v/>
      </c>
      <c r="P7202">
        <f>12*(YEAR(G7202)-YEAR($K$3))+(MONTH(G7202)-MONTH($K$3))</f>
        <v/>
      </c>
      <c r="Q7202" s="366">
        <f>IF(M7202="IBIRAPITANGA FASE 3",IF(O7202="Atraso",L7202,L7202/(1+$I$2)^P7202),IF(O7202="Atraso",L7202,L7202/(1+$I$1)^P7202))</f>
        <v/>
      </c>
      <c r="R7202">
        <f>IF(O7202="Atraso",$K$3-G7202,0)</f>
        <v/>
      </c>
      <c r="S7202">
        <f>IF(R7202&lt;=15,"Até 15",IF(R7202&lt;=30,"Entre 15 e 30",IF(R7202&lt;=60,"Entre 30 e 60",IF(R7202&lt;=90,"Entre 60 e 90",IF(R7202&lt;=120,"Entre 90 e 120",IF(R7202&lt;=150,"Entre 120 e 150",IF(R7202&lt;=180,"Entre 150 e 180","Superior a 180")))))))</f>
        <v/>
      </c>
    </row>
    <row r="7203">
      <c r="A7203" t="inlineStr">
        <is>
          <t>Q04L02</t>
        </is>
      </c>
      <c r="B7203" t="inlineStr">
        <is>
          <t>JOSE ROBERTO INACIO DA SILVA</t>
        </is>
      </c>
      <c r="C7203" t="n">
        <v>1</v>
      </c>
      <c r="D7203" t="inlineStr">
        <is>
          <t>IPCA</t>
        </is>
      </c>
      <c r="E7203" t="n">
        <v>0.009488792934583046</v>
      </c>
      <c r="F7203" t="inlineStr">
        <is>
          <t>MENSAL</t>
        </is>
      </c>
      <c r="G7203" t="n">
        <v>46588</v>
      </c>
      <c r="H7203" t="n">
        <v>46588</v>
      </c>
      <c r="I7203" t="n">
        <v>56</v>
      </c>
      <c r="J7203" t="inlineStr">
        <is>
          <t>CARTEIRA</t>
        </is>
      </c>
      <c r="K7203" t="inlineStr">
        <is>
          <t>CONTRATO</t>
        </is>
      </c>
      <c r="L7203" t="n">
        <v>834.2446680000002</v>
      </c>
      <c r="M7203" t="inlineStr">
        <is>
          <t>Terra Luz Residencial</t>
        </is>
      </c>
      <c r="N7203" s="142">
        <f>DATE(YEAR(G7203),MONTH(G7203),1)</f>
        <v/>
      </c>
      <c r="O7203" s="132">
        <f>IF(G7203&gt;$K$3,"Futuro","Atraso")</f>
        <v/>
      </c>
      <c r="P7203">
        <f>12*(YEAR(G7203)-YEAR($K$3))+(MONTH(G7203)-MONTH($K$3))</f>
        <v/>
      </c>
      <c r="Q7203" s="366">
        <f>IF(M7203="IBIRAPITANGA FASE 3",IF(O7203="Atraso",L7203,L7203/(1+$I$2)^P7203),IF(O7203="Atraso",L7203,L7203/(1+$I$1)^P7203))</f>
        <v/>
      </c>
      <c r="R7203">
        <f>IF(O7203="Atraso",$K$3-G7203,0)</f>
        <v/>
      </c>
      <c r="S7203">
        <f>IF(R7203&lt;=15,"Até 15",IF(R7203&lt;=30,"Entre 15 e 30",IF(R7203&lt;=60,"Entre 30 e 60",IF(R7203&lt;=90,"Entre 60 e 90",IF(R7203&lt;=120,"Entre 90 e 120",IF(R7203&lt;=150,"Entre 120 e 150",IF(R7203&lt;=180,"Entre 150 e 180","Superior a 180")))))))</f>
        <v/>
      </c>
    </row>
    <row r="7204">
      <c r="A7204" t="inlineStr">
        <is>
          <t>Q04L02</t>
        </is>
      </c>
      <c r="B7204" t="inlineStr">
        <is>
          <t>JOSE ROBERTO INACIO DA SILVA</t>
        </is>
      </c>
      <c r="C7204" t="n">
        <v>1</v>
      </c>
      <c r="D7204" t="inlineStr">
        <is>
          <t>IPCA</t>
        </is>
      </c>
      <c r="E7204" t="n">
        <v>0.009488792934583046</v>
      </c>
      <c r="F7204" t="inlineStr">
        <is>
          <t>MENSAL</t>
        </is>
      </c>
      <c r="G7204" t="n">
        <v>46619</v>
      </c>
      <c r="H7204" t="n">
        <v>46619</v>
      </c>
      <c r="I7204" t="n">
        <v>57</v>
      </c>
      <c r="J7204" t="inlineStr">
        <is>
          <t>CARTEIRA</t>
        </is>
      </c>
      <c r="K7204" t="inlineStr">
        <is>
          <t>CONTRATO</t>
        </is>
      </c>
      <c r="L7204" t="n">
        <v>834.2446680000002</v>
      </c>
      <c r="M7204" t="inlineStr">
        <is>
          <t>Terra Luz Residencial</t>
        </is>
      </c>
      <c r="N7204" s="142">
        <f>DATE(YEAR(G7204),MONTH(G7204),1)</f>
        <v/>
      </c>
      <c r="O7204" s="132">
        <f>IF(G7204&gt;$K$3,"Futuro","Atraso")</f>
        <v/>
      </c>
      <c r="P7204">
        <f>12*(YEAR(G7204)-YEAR($K$3))+(MONTH(G7204)-MONTH($K$3))</f>
        <v/>
      </c>
      <c r="Q7204" s="366">
        <f>IF(M7204="IBIRAPITANGA FASE 3",IF(O7204="Atraso",L7204,L7204/(1+$I$2)^P7204),IF(O7204="Atraso",L7204,L7204/(1+$I$1)^P7204))</f>
        <v/>
      </c>
      <c r="R7204">
        <f>IF(O7204="Atraso",$K$3-G7204,0)</f>
        <v/>
      </c>
      <c r="S7204">
        <f>IF(R7204&lt;=15,"Até 15",IF(R7204&lt;=30,"Entre 15 e 30",IF(R7204&lt;=60,"Entre 30 e 60",IF(R7204&lt;=90,"Entre 60 e 90",IF(R7204&lt;=120,"Entre 90 e 120",IF(R7204&lt;=150,"Entre 120 e 150",IF(R7204&lt;=180,"Entre 150 e 180","Superior a 180")))))))</f>
        <v/>
      </c>
    </row>
    <row r="7205">
      <c r="A7205" t="inlineStr">
        <is>
          <t>Q04L02</t>
        </is>
      </c>
      <c r="B7205" t="inlineStr">
        <is>
          <t>JOSE ROBERTO INACIO DA SILVA</t>
        </is>
      </c>
      <c r="C7205" t="n">
        <v>1</v>
      </c>
      <c r="D7205" t="inlineStr">
        <is>
          <t>IPCA</t>
        </is>
      </c>
      <c r="E7205" t="n">
        <v>0.009488792934583046</v>
      </c>
      <c r="F7205" t="inlineStr">
        <is>
          <t>MENSAL</t>
        </is>
      </c>
      <c r="G7205" t="n">
        <v>46650</v>
      </c>
      <c r="H7205" t="n">
        <v>46650</v>
      </c>
      <c r="I7205" t="n">
        <v>58</v>
      </c>
      <c r="J7205" t="inlineStr">
        <is>
          <t>CARTEIRA</t>
        </is>
      </c>
      <c r="K7205" t="inlineStr">
        <is>
          <t>CONTRATO</t>
        </is>
      </c>
      <c r="L7205" t="n">
        <v>834.2446680000002</v>
      </c>
      <c r="M7205" t="inlineStr">
        <is>
          <t>Terra Luz Residencial</t>
        </is>
      </c>
      <c r="N7205" s="142">
        <f>DATE(YEAR(G7205),MONTH(G7205),1)</f>
        <v/>
      </c>
      <c r="O7205" s="132">
        <f>IF(G7205&gt;$K$3,"Futuro","Atraso")</f>
        <v/>
      </c>
      <c r="P7205">
        <f>12*(YEAR(G7205)-YEAR($K$3))+(MONTH(G7205)-MONTH($K$3))</f>
        <v/>
      </c>
      <c r="Q7205" s="366">
        <f>IF(M7205="IBIRAPITANGA FASE 3",IF(O7205="Atraso",L7205,L7205/(1+$I$2)^P7205),IF(O7205="Atraso",L7205,L7205/(1+$I$1)^P7205))</f>
        <v/>
      </c>
      <c r="R7205">
        <f>IF(O7205="Atraso",$K$3-G7205,0)</f>
        <v/>
      </c>
      <c r="S7205">
        <f>IF(R7205&lt;=15,"Até 15",IF(R7205&lt;=30,"Entre 15 e 30",IF(R7205&lt;=60,"Entre 30 e 60",IF(R7205&lt;=90,"Entre 60 e 90",IF(R7205&lt;=120,"Entre 90 e 120",IF(R7205&lt;=150,"Entre 120 e 150",IF(R7205&lt;=180,"Entre 150 e 180","Superior a 180")))))))</f>
        <v/>
      </c>
    </row>
    <row r="7206">
      <c r="A7206" t="inlineStr">
        <is>
          <t>Q04L02</t>
        </is>
      </c>
      <c r="B7206" t="inlineStr">
        <is>
          <t>JOSE ROBERTO INACIO DA SILVA</t>
        </is>
      </c>
      <c r="C7206" t="n">
        <v>1</v>
      </c>
      <c r="D7206" t="inlineStr">
        <is>
          <t>IPCA</t>
        </is>
      </c>
      <c r="E7206" t="n">
        <v>0.009488792934583046</v>
      </c>
      <c r="F7206" t="inlineStr">
        <is>
          <t>MENSAL</t>
        </is>
      </c>
      <c r="G7206" t="n">
        <v>46680</v>
      </c>
      <c r="H7206" t="n">
        <v>46680</v>
      </c>
      <c r="I7206" t="n">
        <v>59</v>
      </c>
      <c r="J7206" t="inlineStr">
        <is>
          <t>CARTEIRA</t>
        </is>
      </c>
      <c r="K7206" t="inlineStr">
        <is>
          <t>CONTRATO</t>
        </is>
      </c>
      <c r="L7206" t="n">
        <v>834.2446680000002</v>
      </c>
      <c r="M7206" t="inlineStr">
        <is>
          <t>Terra Luz Residencial</t>
        </is>
      </c>
      <c r="N7206" s="142">
        <f>DATE(YEAR(G7206),MONTH(G7206),1)</f>
        <v/>
      </c>
      <c r="O7206" s="132">
        <f>IF(G7206&gt;$K$3,"Futuro","Atraso")</f>
        <v/>
      </c>
      <c r="P7206">
        <f>12*(YEAR(G7206)-YEAR($K$3))+(MONTH(G7206)-MONTH($K$3))</f>
        <v/>
      </c>
      <c r="Q7206" s="366">
        <f>IF(M7206="IBIRAPITANGA FASE 3",IF(O7206="Atraso",L7206,L7206/(1+$I$2)^P7206),IF(O7206="Atraso",L7206,L7206/(1+$I$1)^P7206))</f>
        <v/>
      </c>
      <c r="R7206">
        <f>IF(O7206="Atraso",$K$3-G7206,0)</f>
        <v/>
      </c>
      <c r="S7206">
        <f>IF(R7206&lt;=15,"Até 15",IF(R7206&lt;=30,"Entre 15 e 30",IF(R7206&lt;=60,"Entre 30 e 60",IF(R7206&lt;=90,"Entre 60 e 90",IF(R7206&lt;=120,"Entre 90 e 120",IF(R7206&lt;=150,"Entre 120 e 150",IF(R7206&lt;=180,"Entre 150 e 180","Superior a 180")))))))</f>
        <v/>
      </c>
    </row>
    <row r="7207">
      <c r="A7207" t="inlineStr">
        <is>
          <t>Q04L02</t>
        </is>
      </c>
      <c r="B7207" t="inlineStr">
        <is>
          <t>JOSE ROBERTO INACIO DA SILVA</t>
        </is>
      </c>
      <c r="C7207" t="n">
        <v>1</v>
      </c>
      <c r="D7207" t="inlineStr">
        <is>
          <t>IPCA</t>
        </is>
      </c>
      <c r="E7207" t="n">
        <v>0.009488792934583046</v>
      </c>
      <c r="F7207" t="inlineStr">
        <is>
          <t>MENSAL</t>
        </is>
      </c>
      <c r="G7207" t="n">
        <v>46711</v>
      </c>
      <c r="H7207" t="n">
        <v>46711</v>
      </c>
      <c r="I7207" t="n">
        <v>60</v>
      </c>
      <c r="J7207" t="inlineStr">
        <is>
          <t>CARTEIRA</t>
        </is>
      </c>
      <c r="K7207" t="inlineStr">
        <is>
          <t>CONTRATO</t>
        </is>
      </c>
      <c r="L7207" t="n">
        <v>834.2446680000002</v>
      </c>
      <c r="M7207" t="inlineStr">
        <is>
          <t>Terra Luz Residencial</t>
        </is>
      </c>
      <c r="N7207" s="142">
        <f>DATE(YEAR(G7207),MONTH(G7207),1)</f>
        <v/>
      </c>
      <c r="O7207" s="132">
        <f>IF(G7207&gt;$K$3,"Futuro","Atraso")</f>
        <v/>
      </c>
      <c r="P7207">
        <f>12*(YEAR(G7207)-YEAR($K$3))+(MONTH(G7207)-MONTH($K$3))</f>
        <v/>
      </c>
      <c r="Q7207" s="366">
        <f>IF(M7207="IBIRAPITANGA FASE 3",IF(O7207="Atraso",L7207,L7207/(1+$I$2)^P7207),IF(O7207="Atraso",L7207,L7207/(1+$I$1)^P7207))</f>
        <v/>
      </c>
      <c r="R7207">
        <f>IF(O7207="Atraso",$K$3-G7207,0)</f>
        <v/>
      </c>
      <c r="S7207">
        <f>IF(R7207&lt;=15,"Até 15",IF(R7207&lt;=30,"Entre 15 e 30",IF(R7207&lt;=60,"Entre 30 e 60",IF(R7207&lt;=90,"Entre 60 e 90",IF(R7207&lt;=120,"Entre 90 e 120",IF(R7207&lt;=150,"Entre 120 e 150",IF(R7207&lt;=180,"Entre 150 e 180","Superior a 180")))))))</f>
        <v/>
      </c>
    </row>
    <row r="7208">
      <c r="A7208" t="inlineStr">
        <is>
          <t>Q04L02</t>
        </is>
      </c>
      <c r="B7208" t="inlineStr">
        <is>
          <t>JOSE ROBERTO INACIO DA SILVA</t>
        </is>
      </c>
      <c r="C7208" t="n">
        <v>1</v>
      </c>
      <c r="D7208" t="inlineStr">
        <is>
          <t>IPCA</t>
        </is>
      </c>
      <c r="E7208" t="n">
        <v>0.009488792934583046</v>
      </c>
      <c r="F7208" t="inlineStr">
        <is>
          <t>MENSAL</t>
        </is>
      </c>
      <c r="G7208" t="n">
        <v>46741</v>
      </c>
      <c r="H7208" t="n">
        <v>46741</v>
      </c>
      <c r="I7208" t="n">
        <v>61</v>
      </c>
      <c r="J7208" t="inlineStr">
        <is>
          <t>CARTEIRA</t>
        </is>
      </c>
      <c r="K7208" t="inlineStr">
        <is>
          <t>CONTRATO</t>
        </is>
      </c>
      <c r="L7208" t="n">
        <v>834.2446680000002</v>
      </c>
      <c r="M7208" t="inlineStr">
        <is>
          <t>Terra Luz Residencial</t>
        </is>
      </c>
      <c r="N7208" s="142">
        <f>DATE(YEAR(G7208),MONTH(G7208),1)</f>
        <v/>
      </c>
      <c r="O7208" s="132">
        <f>IF(G7208&gt;$K$3,"Futuro","Atraso")</f>
        <v/>
      </c>
      <c r="P7208">
        <f>12*(YEAR(G7208)-YEAR($K$3))+(MONTH(G7208)-MONTH($K$3))</f>
        <v/>
      </c>
      <c r="Q7208" s="366">
        <f>IF(M7208="IBIRAPITANGA FASE 3",IF(O7208="Atraso",L7208,L7208/(1+$I$2)^P7208),IF(O7208="Atraso",L7208,L7208/(1+$I$1)^P7208))</f>
        <v/>
      </c>
      <c r="R7208">
        <f>IF(O7208="Atraso",$K$3-G7208,0)</f>
        <v/>
      </c>
      <c r="S7208">
        <f>IF(R7208&lt;=15,"Até 15",IF(R7208&lt;=30,"Entre 15 e 30",IF(R7208&lt;=60,"Entre 30 e 60",IF(R7208&lt;=90,"Entre 60 e 90",IF(R7208&lt;=120,"Entre 90 e 120",IF(R7208&lt;=150,"Entre 120 e 150",IF(R7208&lt;=180,"Entre 150 e 180","Superior a 180")))))))</f>
        <v/>
      </c>
    </row>
    <row r="7209">
      <c r="A7209" t="inlineStr">
        <is>
          <t>Q04L02</t>
        </is>
      </c>
      <c r="B7209" t="inlineStr">
        <is>
          <t>JOSE ROBERTO INACIO DA SILVA</t>
        </is>
      </c>
      <c r="C7209" t="n">
        <v>1</v>
      </c>
      <c r="D7209" t="inlineStr">
        <is>
          <t>IPCA</t>
        </is>
      </c>
      <c r="E7209" t="n">
        <v>0.009488792934583046</v>
      </c>
      <c r="F7209" t="inlineStr">
        <is>
          <t>MENSAL</t>
        </is>
      </c>
      <c r="G7209" t="n">
        <v>46772</v>
      </c>
      <c r="H7209" t="n">
        <v>46772</v>
      </c>
      <c r="I7209" t="n">
        <v>62</v>
      </c>
      <c r="J7209" t="inlineStr">
        <is>
          <t>CARTEIRA</t>
        </is>
      </c>
      <c r="K7209" t="inlineStr">
        <is>
          <t>CONTRATO</t>
        </is>
      </c>
      <c r="L7209" t="n">
        <v>834.2446680000002</v>
      </c>
      <c r="M7209" t="inlineStr">
        <is>
          <t>Terra Luz Residencial</t>
        </is>
      </c>
      <c r="N7209" s="142">
        <f>DATE(YEAR(G7209),MONTH(G7209),1)</f>
        <v/>
      </c>
      <c r="O7209" s="132">
        <f>IF(G7209&gt;$K$3,"Futuro","Atraso")</f>
        <v/>
      </c>
      <c r="P7209">
        <f>12*(YEAR(G7209)-YEAR($K$3))+(MONTH(G7209)-MONTH($K$3))</f>
        <v/>
      </c>
      <c r="Q7209" s="366">
        <f>IF(M7209="IBIRAPITANGA FASE 3",IF(O7209="Atraso",L7209,L7209/(1+$I$2)^P7209),IF(O7209="Atraso",L7209,L7209/(1+$I$1)^P7209))</f>
        <v/>
      </c>
      <c r="R7209">
        <f>IF(O7209="Atraso",$K$3-G7209,0)</f>
        <v/>
      </c>
      <c r="S7209">
        <f>IF(R7209&lt;=15,"Até 15",IF(R7209&lt;=30,"Entre 15 e 30",IF(R7209&lt;=60,"Entre 30 e 60",IF(R7209&lt;=90,"Entre 60 e 90",IF(R7209&lt;=120,"Entre 90 e 120",IF(R7209&lt;=150,"Entre 120 e 150",IF(R7209&lt;=180,"Entre 150 e 180","Superior a 180")))))))</f>
        <v/>
      </c>
    </row>
    <row r="7210">
      <c r="A7210" t="inlineStr">
        <is>
          <t>Q04L02</t>
        </is>
      </c>
      <c r="B7210" t="inlineStr">
        <is>
          <t>JOSE ROBERTO INACIO DA SILVA</t>
        </is>
      </c>
      <c r="C7210" t="n">
        <v>1</v>
      </c>
      <c r="D7210" t="inlineStr">
        <is>
          <t>IPCA</t>
        </is>
      </c>
      <c r="E7210" t="n">
        <v>0.009488792934583046</v>
      </c>
      <c r="F7210" t="inlineStr">
        <is>
          <t>MENSAL</t>
        </is>
      </c>
      <c r="G7210" t="n">
        <v>46803</v>
      </c>
      <c r="H7210" t="n">
        <v>46803</v>
      </c>
      <c r="I7210" t="n">
        <v>63</v>
      </c>
      <c r="J7210" t="inlineStr">
        <is>
          <t>CARTEIRA</t>
        </is>
      </c>
      <c r="K7210" t="inlineStr">
        <is>
          <t>CONTRATO</t>
        </is>
      </c>
      <c r="L7210" t="n">
        <v>834.2446680000002</v>
      </c>
      <c r="M7210" t="inlineStr">
        <is>
          <t>Terra Luz Residencial</t>
        </is>
      </c>
      <c r="N7210" s="142">
        <f>DATE(YEAR(G7210),MONTH(G7210),1)</f>
        <v/>
      </c>
      <c r="O7210" s="132">
        <f>IF(G7210&gt;$K$3,"Futuro","Atraso")</f>
        <v/>
      </c>
      <c r="P7210">
        <f>12*(YEAR(G7210)-YEAR($K$3))+(MONTH(G7210)-MONTH($K$3))</f>
        <v/>
      </c>
      <c r="Q7210" s="366">
        <f>IF(M7210="IBIRAPITANGA FASE 3",IF(O7210="Atraso",L7210,L7210/(1+$I$2)^P7210),IF(O7210="Atraso",L7210,L7210/(1+$I$1)^P7210))</f>
        <v/>
      </c>
      <c r="R7210">
        <f>IF(O7210="Atraso",$K$3-G7210,0)</f>
        <v/>
      </c>
      <c r="S7210">
        <f>IF(R7210&lt;=15,"Até 15",IF(R7210&lt;=30,"Entre 15 e 30",IF(R7210&lt;=60,"Entre 30 e 60",IF(R7210&lt;=90,"Entre 60 e 90",IF(R7210&lt;=120,"Entre 90 e 120",IF(R7210&lt;=150,"Entre 120 e 150",IF(R7210&lt;=180,"Entre 150 e 180","Superior a 180")))))))</f>
        <v/>
      </c>
    </row>
    <row r="7211">
      <c r="A7211" t="inlineStr">
        <is>
          <t>Q04L02</t>
        </is>
      </c>
      <c r="B7211" t="inlineStr">
        <is>
          <t>JOSE ROBERTO INACIO DA SILVA</t>
        </is>
      </c>
      <c r="C7211" t="n">
        <v>1</v>
      </c>
      <c r="D7211" t="inlineStr">
        <is>
          <t>IPCA</t>
        </is>
      </c>
      <c r="E7211" t="n">
        <v>0.009488792934583046</v>
      </c>
      <c r="F7211" t="inlineStr">
        <is>
          <t>MENSAL</t>
        </is>
      </c>
      <c r="G7211" t="n">
        <v>46832</v>
      </c>
      <c r="H7211" t="n">
        <v>46832</v>
      </c>
      <c r="I7211" t="n">
        <v>64</v>
      </c>
      <c r="J7211" t="inlineStr">
        <is>
          <t>CARTEIRA</t>
        </is>
      </c>
      <c r="K7211" t="inlineStr">
        <is>
          <t>CONTRATO</t>
        </is>
      </c>
      <c r="L7211" t="n">
        <v>834.2446680000002</v>
      </c>
      <c r="M7211" t="inlineStr">
        <is>
          <t>Terra Luz Residencial</t>
        </is>
      </c>
      <c r="N7211" s="142">
        <f>DATE(YEAR(G7211),MONTH(G7211),1)</f>
        <v/>
      </c>
      <c r="O7211" s="132">
        <f>IF(G7211&gt;$K$3,"Futuro","Atraso")</f>
        <v/>
      </c>
      <c r="P7211">
        <f>12*(YEAR(G7211)-YEAR($K$3))+(MONTH(G7211)-MONTH($K$3))</f>
        <v/>
      </c>
      <c r="Q7211" s="366">
        <f>IF(M7211="IBIRAPITANGA FASE 3",IF(O7211="Atraso",L7211,L7211/(1+$I$2)^P7211),IF(O7211="Atraso",L7211,L7211/(1+$I$1)^P7211))</f>
        <v/>
      </c>
      <c r="R7211">
        <f>IF(O7211="Atraso",$K$3-G7211,0)</f>
        <v/>
      </c>
      <c r="S7211">
        <f>IF(R7211&lt;=15,"Até 15",IF(R7211&lt;=30,"Entre 15 e 30",IF(R7211&lt;=60,"Entre 30 e 60",IF(R7211&lt;=90,"Entre 60 e 90",IF(R7211&lt;=120,"Entre 90 e 120",IF(R7211&lt;=150,"Entre 120 e 150",IF(R7211&lt;=180,"Entre 150 e 180","Superior a 180")))))))</f>
        <v/>
      </c>
    </row>
    <row r="7212">
      <c r="A7212" t="inlineStr">
        <is>
          <t>Q04L02</t>
        </is>
      </c>
      <c r="B7212" t="inlineStr">
        <is>
          <t>JOSE ROBERTO INACIO DA SILVA</t>
        </is>
      </c>
      <c r="C7212" t="n">
        <v>1</v>
      </c>
      <c r="D7212" t="inlineStr">
        <is>
          <t>IPCA</t>
        </is>
      </c>
      <c r="E7212" t="n">
        <v>0.009488792934583046</v>
      </c>
      <c r="F7212" t="inlineStr">
        <is>
          <t>MENSAL</t>
        </is>
      </c>
      <c r="G7212" t="n">
        <v>46863</v>
      </c>
      <c r="H7212" t="n">
        <v>46863</v>
      </c>
      <c r="I7212" t="n">
        <v>65</v>
      </c>
      <c r="J7212" t="inlineStr">
        <is>
          <t>CARTEIRA</t>
        </is>
      </c>
      <c r="K7212" t="inlineStr">
        <is>
          <t>CONTRATO</t>
        </is>
      </c>
      <c r="L7212" t="n">
        <v>834.2446680000002</v>
      </c>
      <c r="M7212" t="inlineStr">
        <is>
          <t>Terra Luz Residencial</t>
        </is>
      </c>
      <c r="N7212" s="142">
        <f>DATE(YEAR(G7212),MONTH(G7212),1)</f>
        <v/>
      </c>
      <c r="O7212" s="132">
        <f>IF(G7212&gt;$K$3,"Futuro","Atraso")</f>
        <v/>
      </c>
      <c r="P7212">
        <f>12*(YEAR(G7212)-YEAR($K$3))+(MONTH(G7212)-MONTH($K$3))</f>
        <v/>
      </c>
      <c r="Q7212" s="366">
        <f>IF(M7212="IBIRAPITANGA FASE 3",IF(O7212="Atraso",L7212,L7212/(1+$I$2)^P7212),IF(O7212="Atraso",L7212,L7212/(1+$I$1)^P7212))</f>
        <v/>
      </c>
      <c r="R7212">
        <f>IF(O7212="Atraso",$K$3-G7212,0)</f>
        <v/>
      </c>
      <c r="S7212">
        <f>IF(R7212&lt;=15,"Até 15",IF(R7212&lt;=30,"Entre 15 e 30",IF(R7212&lt;=60,"Entre 30 e 60",IF(R7212&lt;=90,"Entre 60 e 90",IF(R7212&lt;=120,"Entre 90 e 120",IF(R7212&lt;=150,"Entre 120 e 150",IF(R7212&lt;=180,"Entre 150 e 180","Superior a 180")))))))</f>
        <v/>
      </c>
    </row>
    <row r="7213">
      <c r="A7213" t="inlineStr">
        <is>
          <t>Q04L02</t>
        </is>
      </c>
      <c r="B7213" t="inlineStr">
        <is>
          <t>JOSE ROBERTO INACIO DA SILVA</t>
        </is>
      </c>
      <c r="C7213" t="n">
        <v>1</v>
      </c>
      <c r="D7213" t="inlineStr">
        <is>
          <t>IPCA</t>
        </is>
      </c>
      <c r="E7213" t="n">
        <v>0.009488792934583046</v>
      </c>
      <c r="F7213" t="inlineStr">
        <is>
          <t>MENSAL</t>
        </is>
      </c>
      <c r="G7213" t="n">
        <v>46893</v>
      </c>
      <c r="H7213" t="n">
        <v>46893</v>
      </c>
      <c r="I7213" t="n">
        <v>66</v>
      </c>
      <c r="J7213" t="inlineStr">
        <is>
          <t>CARTEIRA</t>
        </is>
      </c>
      <c r="K7213" t="inlineStr">
        <is>
          <t>CONTRATO</t>
        </is>
      </c>
      <c r="L7213" t="n">
        <v>834.2446680000002</v>
      </c>
      <c r="M7213" t="inlineStr">
        <is>
          <t>Terra Luz Residencial</t>
        </is>
      </c>
      <c r="N7213" s="142">
        <f>DATE(YEAR(G7213),MONTH(G7213),1)</f>
        <v/>
      </c>
      <c r="O7213" s="132">
        <f>IF(G7213&gt;$K$3,"Futuro","Atraso")</f>
        <v/>
      </c>
      <c r="P7213">
        <f>12*(YEAR(G7213)-YEAR($K$3))+(MONTH(G7213)-MONTH($K$3))</f>
        <v/>
      </c>
      <c r="Q7213" s="366">
        <f>IF(M7213="IBIRAPITANGA FASE 3",IF(O7213="Atraso",L7213,L7213/(1+$I$2)^P7213),IF(O7213="Atraso",L7213,L7213/(1+$I$1)^P7213))</f>
        <v/>
      </c>
      <c r="R7213">
        <f>IF(O7213="Atraso",$K$3-G7213,0)</f>
        <v/>
      </c>
      <c r="S7213">
        <f>IF(R7213&lt;=15,"Até 15",IF(R7213&lt;=30,"Entre 15 e 30",IF(R7213&lt;=60,"Entre 30 e 60",IF(R7213&lt;=90,"Entre 60 e 90",IF(R7213&lt;=120,"Entre 90 e 120",IF(R7213&lt;=150,"Entre 120 e 150",IF(R7213&lt;=180,"Entre 150 e 180","Superior a 180")))))))</f>
        <v/>
      </c>
    </row>
    <row r="7214">
      <c r="A7214" t="inlineStr">
        <is>
          <t>Q04L02</t>
        </is>
      </c>
      <c r="B7214" t="inlineStr">
        <is>
          <t>JOSE ROBERTO INACIO DA SILVA</t>
        </is>
      </c>
      <c r="C7214" t="n">
        <v>1</v>
      </c>
      <c r="D7214" t="inlineStr">
        <is>
          <t>IPCA</t>
        </is>
      </c>
      <c r="E7214" t="n">
        <v>0.009488792934583046</v>
      </c>
      <c r="F7214" t="inlineStr">
        <is>
          <t>MENSAL</t>
        </is>
      </c>
      <c r="G7214" t="n">
        <v>46924</v>
      </c>
      <c r="H7214" t="n">
        <v>46924</v>
      </c>
      <c r="I7214" t="n">
        <v>67</v>
      </c>
      <c r="J7214" t="inlineStr">
        <is>
          <t>CARTEIRA</t>
        </is>
      </c>
      <c r="K7214" t="inlineStr">
        <is>
          <t>CONTRATO</t>
        </is>
      </c>
      <c r="L7214" t="n">
        <v>834.2446680000002</v>
      </c>
      <c r="M7214" t="inlineStr">
        <is>
          <t>Terra Luz Residencial</t>
        </is>
      </c>
      <c r="N7214" s="142">
        <f>DATE(YEAR(G7214),MONTH(G7214),1)</f>
        <v/>
      </c>
      <c r="O7214" s="132">
        <f>IF(G7214&gt;$K$3,"Futuro","Atraso")</f>
        <v/>
      </c>
      <c r="P7214">
        <f>12*(YEAR(G7214)-YEAR($K$3))+(MONTH(G7214)-MONTH($K$3))</f>
        <v/>
      </c>
      <c r="Q7214" s="366">
        <f>IF(M7214="IBIRAPITANGA FASE 3",IF(O7214="Atraso",L7214,L7214/(1+$I$2)^P7214),IF(O7214="Atraso",L7214,L7214/(1+$I$1)^P7214))</f>
        <v/>
      </c>
      <c r="R7214">
        <f>IF(O7214="Atraso",$K$3-G7214,0)</f>
        <v/>
      </c>
      <c r="S7214">
        <f>IF(R7214&lt;=15,"Até 15",IF(R7214&lt;=30,"Entre 15 e 30",IF(R7214&lt;=60,"Entre 30 e 60",IF(R7214&lt;=90,"Entre 60 e 90",IF(R7214&lt;=120,"Entre 90 e 120",IF(R7214&lt;=150,"Entre 120 e 150",IF(R7214&lt;=180,"Entre 150 e 180","Superior a 180")))))))</f>
        <v/>
      </c>
    </row>
    <row r="7215">
      <c r="A7215" t="inlineStr">
        <is>
          <t>Q04L02</t>
        </is>
      </c>
      <c r="B7215" t="inlineStr">
        <is>
          <t>JOSE ROBERTO INACIO DA SILVA</t>
        </is>
      </c>
      <c r="C7215" t="n">
        <v>1</v>
      </c>
      <c r="D7215" t="inlineStr">
        <is>
          <t>IPCA</t>
        </is>
      </c>
      <c r="E7215" t="n">
        <v>0.009488792934583046</v>
      </c>
      <c r="F7215" t="inlineStr">
        <is>
          <t>MENSAL</t>
        </is>
      </c>
      <c r="G7215" t="n">
        <v>46954</v>
      </c>
      <c r="H7215" t="n">
        <v>46954</v>
      </c>
      <c r="I7215" t="n">
        <v>68</v>
      </c>
      <c r="J7215" t="inlineStr">
        <is>
          <t>CARTEIRA</t>
        </is>
      </c>
      <c r="K7215" t="inlineStr">
        <is>
          <t>CONTRATO</t>
        </is>
      </c>
      <c r="L7215" t="n">
        <v>834.2446680000002</v>
      </c>
      <c r="M7215" t="inlineStr">
        <is>
          <t>Terra Luz Residencial</t>
        </is>
      </c>
      <c r="N7215" s="142">
        <f>DATE(YEAR(G7215),MONTH(G7215),1)</f>
        <v/>
      </c>
      <c r="O7215" s="132">
        <f>IF(G7215&gt;$K$3,"Futuro","Atraso")</f>
        <v/>
      </c>
      <c r="P7215">
        <f>12*(YEAR(G7215)-YEAR($K$3))+(MONTH(G7215)-MONTH($K$3))</f>
        <v/>
      </c>
      <c r="Q7215" s="366">
        <f>IF(M7215="IBIRAPITANGA FASE 3",IF(O7215="Atraso",L7215,L7215/(1+$I$2)^P7215),IF(O7215="Atraso",L7215,L7215/(1+$I$1)^P7215))</f>
        <v/>
      </c>
      <c r="R7215">
        <f>IF(O7215="Atraso",$K$3-G7215,0)</f>
        <v/>
      </c>
      <c r="S7215">
        <f>IF(R7215&lt;=15,"Até 15",IF(R7215&lt;=30,"Entre 15 e 30",IF(R7215&lt;=60,"Entre 30 e 60",IF(R7215&lt;=90,"Entre 60 e 90",IF(R7215&lt;=120,"Entre 90 e 120",IF(R7215&lt;=150,"Entre 120 e 150",IF(R7215&lt;=180,"Entre 150 e 180","Superior a 180")))))))</f>
        <v/>
      </c>
    </row>
    <row r="7216">
      <c r="A7216" t="inlineStr">
        <is>
          <t>Q04L02</t>
        </is>
      </c>
      <c r="B7216" t="inlineStr">
        <is>
          <t>JOSE ROBERTO INACIO DA SILVA</t>
        </is>
      </c>
      <c r="C7216" t="n">
        <v>1</v>
      </c>
      <c r="D7216" t="inlineStr">
        <is>
          <t>IPCA</t>
        </is>
      </c>
      <c r="E7216" t="n">
        <v>0.009488792934583046</v>
      </c>
      <c r="F7216" t="inlineStr">
        <is>
          <t>MENSAL</t>
        </is>
      </c>
      <c r="G7216" t="n">
        <v>46985</v>
      </c>
      <c r="H7216" t="n">
        <v>46985</v>
      </c>
      <c r="I7216" t="n">
        <v>69</v>
      </c>
      <c r="J7216" t="inlineStr">
        <is>
          <t>CARTEIRA</t>
        </is>
      </c>
      <c r="K7216" t="inlineStr">
        <is>
          <t>CONTRATO</t>
        </is>
      </c>
      <c r="L7216" t="n">
        <v>834.2446680000002</v>
      </c>
      <c r="M7216" t="inlineStr">
        <is>
          <t>Terra Luz Residencial</t>
        </is>
      </c>
      <c r="N7216" s="142">
        <f>DATE(YEAR(G7216),MONTH(G7216),1)</f>
        <v/>
      </c>
      <c r="O7216" s="132">
        <f>IF(G7216&gt;$K$3,"Futuro","Atraso")</f>
        <v/>
      </c>
      <c r="P7216">
        <f>12*(YEAR(G7216)-YEAR($K$3))+(MONTH(G7216)-MONTH($K$3))</f>
        <v/>
      </c>
      <c r="Q7216" s="366">
        <f>IF(M7216="IBIRAPITANGA FASE 3",IF(O7216="Atraso",L7216,L7216/(1+$I$2)^P7216),IF(O7216="Atraso",L7216,L7216/(1+$I$1)^P7216))</f>
        <v/>
      </c>
      <c r="R7216">
        <f>IF(O7216="Atraso",$K$3-G7216,0)</f>
        <v/>
      </c>
      <c r="S7216">
        <f>IF(R7216&lt;=15,"Até 15",IF(R7216&lt;=30,"Entre 15 e 30",IF(R7216&lt;=60,"Entre 30 e 60",IF(R7216&lt;=90,"Entre 60 e 90",IF(R7216&lt;=120,"Entre 90 e 120",IF(R7216&lt;=150,"Entre 120 e 150",IF(R7216&lt;=180,"Entre 150 e 180","Superior a 180")))))))</f>
        <v/>
      </c>
    </row>
    <row r="7217">
      <c r="A7217" t="inlineStr">
        <is>
          <t>Q04L02</t>
        </is>
      </c>
      <c r="B7217" t="inlineStr">
        <is>
          <t>JOSE ROBERTO INACIO DA SILVA</t>
        </is>
      </c>
      <c r="C7217" t="n">
        <v>1</v>
      </c>
      <c r="D7217" t="inlineStr">
        <is>
          <t>IPCA</t>
        </is>
      </c>
      <c r="E7217" t="n">
        <v>0.009488792934583046</v>
      </c>
      <c r="F7217" t="inlineStr">
        <is>
          <t>MENSAL</t>
        </is>
      </c>
      <c r="G7217" t="n">
        <v>47016</v>
      </c>
      <c r="H7217" t="n">
        <v>47016</v>
      </c>
      <c r="I7217" t="n">
        <v>70</v>
      </c>
      <c r="J7217" t="inlineStr">
        <is>
          <t>CARTEIRA</t>
        </is>
      </c>
      <c r="K7217" t="inlineStr">
        <is>
          <t>CONTRATO</t>
        </is>
      </c>
      <c r="L7217" t="n">
        <v>834.2446680000002</v>
      </c>
      <c r="M7217" t="inlineStr">
        <is>
          <t>Terra Luz Residencial</t>
        </is>
      </c>
      <c r="N7217" s="142">
        <f>DATE(YEAR(G7217),MONTH(G7217),1)</f>
        <v/>
      </c>
      <c r="O7217" s="132">
        <f>IF(G7217&gt;$K$3,"Futuro","Atraso")</f>
        <v/>
      </c>
      <c r="P7217">
        <f>12*(YEAR(G7217)-YEAR($K$3))+(MONTH(G7217)-MONTH($K$3))</f>
        <v/>
      </c>
      <c r="Q7217" s="366">
        <f>IF(M7217="IBIRAPITANGA FASE 3",IF(O7217="Atraso",L7217,L7217/(1+$I$2)^P7217),IF(O7217="Atraso",L7217,L7217/(1+$I$1)^P7217))</f>
        <v/>
      </c>
      <c r="R7217">
        <f>IF(O7217="Atraso",$K$3-G7217,0)</f>
        <v/>
      </c>
      <c r="S7217">
        <f>IF(R7217&lt;=15,"Até 15",IF(R7217&lt;=30,"Entre 15 e 30",IF(R7217&lt;=60,"Entre 30 e 60",IF(R7217&lt;=90,"Entre 60 e 90",IF(R7217&lt;=120,"Entre 90 e 120",IF(R7217&lt;=150,"Entre 120 e 150",IF(R7217&lt;=180,"Entre 150 e 180","Superior a 180")))))))</f>
        <v/>
      </c>
    </row>
    <row r="7218">
      <c r="A7218" t="inlineStr">
        <is>
          <t>Q04L02</t>
        </is>
      </c>
      <c r="B7218" t="inlineStr">
        <is>
          <t>JOSE ROBERTO INACIO DA SILVA</t>
        </is>
      </c>
      <c r="C7218" t="n">
        <v>1</v>
      </c>
      <c r="D7218" t="inlineStr">
        <is>
          <t>IPCA</t>
        </is>
      </c>
      <c r="E7218" t="n">
        <v>0.009488792934583046</v>
      </c>
      <c r="F7218" t="inlineStr">
        <is>
          <t>MENSAL</t>
        </is>
      </c>
      <c r="G7218" t="n">
        <v>47046</v>
      </c>
      <c r="H7218" t="n">
        <v>47046</v>
      </c>
      <c r="I7218" t="n">
        <v>71</v>
      </c>
      <c r="J7218" t="inlineStr">
        <is>
          <t>CARTEIRA</t>
        </is>
      </c>
      <c r="K7218" t="inlineStr">
        <is>
          <t>CONTRATO</t>
        </is>
      </c>
      <c r="L7218" t="n">
        <v>834.2446680000002</v>
      </c>
      <c r="M7218" t="inlineStr">
        <is>
          <t>Terra Luz Residencial</t>
        </is>
      </c>
      <c r="N7218" s="142">
        <f>DATE(YEAR(G7218),MONTH(G7218),1)</f>
        <v/>
      </c>
      <c r="O7218" s="132">
        <f>IF(G7218&gt;$K$3,"Futuro","Atraso")</f>
        <v/>
      </c>
      <c r="P7218">
        <f>12*(YEAR(G7218)-YEAR($K$3))+(MONTH(G7218)-MONTH($K$3))</f>
        <v/>
      </c>
      <c r="Q7218" s="366">
        <f>IF(M7218="IBIRAPITANGA FASE 3",IF(O7218="Atraso",L7218,L7218/(1+$I$2)^P7218),IF(O7218="Atraso",L7218,L7218/(1+$I$1)^P7218))</f>
        <v/>
      </c>
      <c r="R7218">
        <f>IF(O7218="Atraso",$K$3-G7218,0)</f>
        <v/>
      </c>
      <c r="S7218">
        <f>IF(R7218&lt;=15,"Até 15",IF(R7218&lt;=30,"Entre 15 e 30",IF(R7218&lt;=60,"Entre 30 e 60",IF(R7218&lt;=90,"Entre 60 e 90",IF(R7218&lt;=120,"Entre 90 e 120",IF(R7218&lt;=150,"Entre 120 e 150",IF(R7218&lt;=180,"Entre 150 e 180","Superior a 180")))))))</f>
        <v/>
      </c>
    </row>
    <row r="7219">
      <c r="A7219" t="inlineStr">
        <is>
          <t>Q04L02</t>
        </is>
      </c>
      <c r="B7219" t="inlineStr">
        <is>
          <t>JOSE ROBERTO INACIO DA SILVA</t>
        </is>
      </c>
      <c r="C7219" t="n">
        <v>1</v>
      </c>
      <c r="D7219" t="inlineStr">
        <is>
          <t>IPCA</t>
        </is>
      </c>
      <c r="E7219" t="n">
        <v>0.009488792934583046</v>
      </c>
      <c r="F7219" t="inlineStr">
        <is>
          <t>MENSAL</t>
        </is>
      </c>
      <c r="G7219" t="n">
        <v>47077</v>
      </c>
      <c r="H7219" t="n">
        <v>47077</v>
      </c>
      <c r="I7219" t="n">
        <v>72</v>
      </c>
      <c r="J7219" t="inlineStr">
        <is>
          <t>CARTEIRA</t>
        </is>
      </c>
      <c r="K7219" t="inlineStr">
        <is>
          <t>CONTRATO</t>
        </is>
      </c>
      <c r="L7219" t="n">
        <v>834.2446680000002</v>
      </c>
      <c r="M7219" t="inlineStr">
        <is>
          <t>Terra Luz Residencial</t>
        </is>
      </c>
      <c r="N7219" s="142">
        <f>DATE(YEAR(G7219),MONTH(G7219),1)</f>
        <v/>
      </c>
      <c r="O7219" s="132">
        <f>IF(G7219&gt;$K$3,"Futuro","Atraso")</f>
        <v/>
      </c>
      <c r="P7219">
        <f>12*(YEAR(G7219)-YEAR($K$3))+(MONTH(G7219)-MONTH($K$3))</f>
        <v/>
      </c>
      <c r="Q7219" s="366">
        <f>IF(M7219="IBIRAPITANGA FASE 3",IF(O7219="Atraso",L7219,L7219/(1+$I$2)^P7219),IF(O7219="Atraso",L7219,L7219/(1+$I$1)^P7219))</f>
        <v/>
      </c>
      <c r="R7219">
        <f>IF(O7219="Atraso",$K$3-G7219,0)</f>
        <v/>
      </c>
      <c r="S7219">
        <f>IF(R7219&lt;=15,"Até 15",IF(R7219&lt;=30,"Entre 15 e 30",IF(R7219&lt;=60,"Entre 30 e 60",IF(R7219&lt;=90,"Entre 60 e 90",IF(R7219&lt;=120,"Entre 90 e 120",IF(R7219&lt;=150,"Entre 120 e 150",IF(R7219&lt;=180,"Entre 150 e 180","Superior a 180")))))))</f>
        <v/>
      </c>
    </row>
    <row r="7220">
      <c r="A7220" t="inlineStr">
        <is>
          <t>Q04L02</t>
        </is>
      </c>
      <c r="B7220" t="inlineStr">
        <is>
          <t>JOSE ROBERTO INACIO DA SILVA</t>
        </is>
      </c>
      <c r="C7220" t="n">
        <v>1</v>
      </c>
      <c r="D7220" t="inlineStr">
        <is>
          <t>IPCA</t>
        </is>
      </c>
      <c r="E7220" t="n">
        <v>0.009488792934583046</v>
      </c>
      <c r="F7220" t="inlineStr">
        <is>
          <t>MENSAL</t>
        </is>
      </c>
      <c r="G7220" t="n">
        <v>47107</v>
      </c>
      <c r="H7220" t="n">
        <v>47107</v>
      </c>
      <c r="I7220" t="n">
        <v>73</v>
      </c>
      <c r="J7220" t="inlineStr">
        <is>
          <t>CARTEIRA</t>
        </is>
      </c>
      <c r="K7220" t="inlineStr">
        <is>
          <t>CONTRATO</t>
        </is>
      </c>
      <c r="L7220" t="n">
        <v>834.2446680000002</v>
      </c>
      <c r="M7220" t="inlineStr">
        <is>
          <t>Terra Luz Residencial</t>
        </is>
      </c>
      <c r="N7220" s="142">
        <f>DATE(YEAR(G7220),MONTH(G7220),1)</f>
        <v/>
      </c>
      <c r="O7220" s="132">
        <f>IF(G7220&gt;$K$3,"Futuro","Atraso")</f>
        <v/>
      </c>
      <c r="P7220">
        <f>12*(YEAR(G7220)-YEAR($K$3))+(MONTH(G7220)-MONTH($K$3))</f>
        <v/>
      </c>
      <c r="Q7220" s="366">
        <f>IF(M7220="IBIRAPITANGA FASE 3",IF(O7220="Atraso",L7220,L7220/(1+$I$2)^P7220),IF(O7220="Atraso",L7220,L7220/(1+$I$1)^P7220))</f>
        <v/>
      </c>
      <c r="R7220">
        <f>IF(O7220="Atraso",$K$3-G7220,0)</f>
        <v/>
      </c>
      <c r="S7220">
        <f>IF(R7220&lt;=15,"Até 15",IF(R7220&lt;=30,"Entre 15 e 30",IF(R7220&lt;=60,"Entre 30 e 60",IF(R7220&lt;=90,"Entre 60 e 90",IF(R7220&lt;=120,"Entre 90 e 120",IF(R7220&lt;=150,"Entre 120 e 150",IF(R7220&lt;=180,"Entre 150 e 180","Superior a 180")))))))</f>
        <v/>
      </c>
    </row>
    <row r="7221">
      <c r="A7221" t="inlineStr">
        <is>
          <t>Q04L02</t>
        </is>
      </c>
      <c r="B7221" t="inlineStr">
        <is>
          <t>JOSE ROBERTO INACIO DA SILVA</t>
        </is>
      </c>
      <c r="C7221" t="n">
        <v>1</v>
      </c>
      <c r="D7221" t="inlineStr">
        <is>
          <t>IPCA</t>
        </is>
      </c>
      <c r="E7221" t="n">
        <v>0.009488792934583046</v>
      </c>
      <c r="F7221" t="inlineStr">
        <is>
          <t>MENSAL</t>
        </is>
      </c>
      <c r="G7221" t="n">
        <v>47138</v>
      </c>
      <c r="H7221" t="n">
        <v>47138</v>
      </c>
      <c r="I7221" t="n">
        <v>74</v>
      </c>
      <c r="J7221" t="inlineStr">
        <is>
          <t>CARTEIRA</t>
        </is>
      </c>
      <c r="K7221" t="inlineStr">
        <is>
          <t>CONTRATO</t>
        </is>
      </c>
      <c r="L7221" t="n">
        <v>834.2446680000002</v>
      </c>
      <c r="M7221" t="inlineStr">
        <is>
          <t>Terra Luz Residencial</t>
        </is>
      </c>
      <c r="N7221" s="142">
        <f>DATE(YEAR(G7221),MONTH(G7221),1)</f>
        <v/>
      </c>
      <c r="O7221" s="132">
        <f>IF(G7221&gt;$K$3,"Futuro","Atraso")</f>
        <v/>
      </c>
      <c r="P7221">
        <f>12*(YEAR(G7221)-YEAR($K$3))+(MONTH(G7221)-MONTH($K$3))</f>
        <v/>
      </c>
      <c r="Q7221" s="366">
        <f>IF(M7221="IBIRAPITANGA FASE 3",IF(O7221="Atraso",L7221,L7221/(1+$I$2)^P7221),IF(O7221="Atraso",L7221,L7221/(1+$I$1)^P7221))</f>
        <v/>
      </c>
      <c r="R7221">
        <f>IF(O7221="Atraso",$K$3-G7221,0)</f>
        <v/>
      </c>
      <c r="S7221">
        <f>IF(R7221&lt;=15,"Até 15",IF(R7221&lt;=30,"Entre 15 e 30",IF(R7221&lt;=60,"Entre 30 e 60",IF(R7221&lt;=90,"Entre 60 e 90",IF(R7221&lt;=120,"Entre 90 e 120",IF(R7221&lt;=150,"Entre 120 e 150",IF(R7221&lt;=180,"Entre 150 e 180","Superior a 180")))))))</f>
        <v/>
      </c>
    </row>
    <row r="7222">
      <c r="A7222" t="inlineStr">
        <is>
          <t>Q04L02</t>
        </is>
      </c>
      <c r="B7222" t="inlineStr">
        <is>
          <t>JOSE ROBERTO INACIO DA SILVA</t>
        </is>
      </c>
      <c r="C7222" t="n">
        <v>1</v>
      </c>
      <c r="D7222" t="inlineStr">
        <is>
          <t>IPCA</t>
        </is>
      </c>
      <c r="E7222" t="n">
        <v>0.009488792934583046</v>
      </c>
      <c r="F7222" t="inlineStr">
        <is>
          <t>MENSAL</t>
        </is>
      </c>
      <c r="G7222" t="n">
        <v>47169</v>
      </c>
      <c r="H7222" t="n">
        <v>47169</v>
      </c>
      <c r="I7222" t="n">
        <v>75</v>
      </c>
      <c r="J7222" t="inlineStr">
        <is>
          <t>CARTEIRA</t>
        </is>
      </c>
      <c r="K7222" t="inlineStr">
        <is>
          <t>CONTRATO</t>
        </is>
      </c>
      <c r="L7222" t="n">
        <v>834.2446680000002</v>
      </c>
      <c r="M7222" t="inlineStr">
        <is>
          <t>Terra Luz Residencial</t>
        </is>
      </c>
      <c r="N7222" s="142">
        <f>DATE(YEAR(G7222),MONTH(G7222),1)</f>
        <v/>
      </c>
      <c r="O7222" s="132">
        <f>IF(G7222&gt;$K$3,"Futuro","Atraso")</f>
        <v/>
      </c>
      <c r="P7222">
        <f>12*(YEAR(G7222)-YEAR($K$3))+(MONTH(G7222)-MONTH($K$3))</f>
        <v/>
      </c>
      <c r="Q7222" s="366">
        <f>IF(M7222="IBIRAPITANGA FASE 3",IF(O7222="Atraso",L7222,L7222/(1+$I$2)^P7222),IF(O7222="Atraso",L7222,L7222/(1+$I$1)^P7222))</f>
        <v/>
      </c>
      <c r="R7222">
        <f>IF(O7222="Atraso",$K$3-G7222,0)</f>
        <v/>
      </c>
      <c r="S7222">
        <f>IF(R7222&lt;=15,"Até 15",IF(R7222&lt;=30,"Entre 15 e 30",IF(R7222&lt;=60,"Entre 30 e 60",IF(R7222&lt;=90,"Entre 60 e 90",IF(R7222&lt;=120,"Entre 90 e 120",IF(R7222&lt;=150,"Entre 120 e 150",IF(R7222&lt;=180,"Entre 150 e 180","Superior a 180")))))))</f>
        <v/>
      </c>
    </row>
    <row r="7223">
      <c r="A7223" t="inlineStr">
        <is>
          <t>Q04L02</t>
        </is>
      </c>
      <c r="B7223" t="inlineStr">
        <is>
          <t>JOSE ROBERTO INACIO DA SILVA</t>
        </is>
      </c>
      <c r="C7223" t="n">
        <v>1</v>
      </c>
      <c r="D7223" t="inlineStr">
        <is>
          <t>IPCA</t>
        </is>
      </c>
      <c r="E7223" t="n">
        <v>0.009488792934583046</v>
      </c>
      <c r="F7223" t="inlineStr">
        <is>
          <t>MENSAL</t>
        </is>
      </c>
      <c r="G7223" t="n">
        <v>47197</v>
      </c>
      <c r="H7223" t="n">
        <v>47197</v>
      </c>
      <c r="I7223" t="n">
        <v>76</v>
      </c>
      <c r="J7223" t="inlineStr">
        <is>
          <t>CARTEIRA</t>
        </is>
      </c>
      <c r="K7223" t="inlineStr">
        <is>
          <t>CONTRATO</t>
        </is>
      </c>
      <c r="L7223" t="n">
        <v>834.2446680000002</v>
      </c>
      <c r="M7223" t="inlineStr">
        <is>
          <t>Terra Luz Residencial</t>
        </is>
      </c>
      <c r="N7223" s="142">
        <f>DATE(YEAR(G7223),MONTH(G7223),1)</f>
        <v/>
      </c>
      <c r="O7223" s="132">
        <f>IF(G7223&gt;$K$3,"Futuro","Atraso")</f>
        <v/>
      </c>
      <c r="P7223">
        <f>12*(YEAR(G7223)-YEAR($K$3))+(MONTH(G7223)-MONTH($K$3))</f>
        <v/>
      </c>
      <c r="Q7223" s="366">
        <f>IF(M7223="IBIRAPITANGA FASE 3",IF(O7223="Atraso",L7223,L7223/(1+$I$2)^P7223),IF(O7223="Atraso",L7223,L7223/(1+$I$1)^P7223))</f>
        <v/>
      </c>
      <c r="R7223">
        <f>IF(O7223="Atraso",$K$3-G7223,0)</f>
        <v/>
      </c>
      <c r="S7223">
        <f>IF(R7223&lt;=15,"Até 15",IF(R7223&lt;=30,"Entre 15 e 30",IF(R7223&lt;=60,"Entre 30 e 60",IF(R7223&lt;=90,"Entre 60 e 90",IF(R7223&lt;=120,"Entre 90 e 120",IF(R7223&lt;=150,"Entre 120 e 150",IF(R7223&lt;=180,"Entre 150 e 180","Superior a 180")))))))</f>
        <v/>
      </c>
    </row>
    <row r="7224">
      <c r="A7224" t="inlineStr">
        <is>
          <t>Q04L02</t>
        </is>
      </c>
      <c r="B7224" t="inlineStr">
        <is>
          <t>JOSE ROBERTO INACIO DA SILVA</t>
        </is>
      </c>
      <c r="C7224" t="n">
        <v>1</v>
      </c>
      <c r="D7224" t="inlineStr">
        <is>
          <t>IPCA</t>
        </is>
      </c>
      <c r="E7224" t="n">
        <v>0.009488792934583046</v>
      </c>
      <c r="F7224" t="inlineStr">
        <is>
          <t>MENSAL</t>
        </is>
      </c>
      <c r="G7224" t="n">
        <v>47228</v>
      </c>
      <c r="H7224" t="n">
        <v>47228</v>
      </c>
      <c r="I7224" t="n">
        <v>77</v>
      </c>
      <c r="J7224" t="inlineStr">
        <is>
          <t>CARTEIRA</t>
        </is>
      </c>
      <c r="K7224" t="inlineStr">
        <is>
          <t>CONTRATO</t>
        </is>
      </c>
      <c r="L7224" t="n">
        <v>834.2446680000002</v>
      </c>
      <c r="M7224" t="inlineStr">
        <is>
          <t>Terra Luz Residencial</t>
        </is>
      </c>
      <c r="N7224" s="142">
        <f>DATE(YEAR(G7224),MONTH(G7224),1)</f>
        <v/>
      </c>
      <c r="O7224" s="132">
        <f>IF(G7224&gt;$K$3,"Futuro","Atraso")</f>
        <v/>
      </c>
      <c r="P7224">
        <f>12*(YEAR(G7224)-YEAR($K$3))+(MONTH(G7224)-MONTH($K$3))</f>
        <v/>
      </c>
      <c r="Q7224" s="366">
        <f>IF(M7224="IBIRAPITANGA FASE 3",IF(O7224="Atraso",L7224,L7224/(1+$I$2)^P7224),IF(O7224="Atraso",L7224,L7224/(1+$I$1)^P7224))</f>
        <v/>
      </c>
      <c r="R7224">
        <f>IF(O7224="Atraso",$K$3-G7224,0)</f>
        <v/>
      </c>
      <c r="S7224">
        <f>IF(R7224&lt;=15,"Até 15",IF(R7224&lt;=30,"Entre 15 e 30",IF(R7224&lt;=60,"Entre 30 e 60",IF(R7224&lt;=90,"Entre 60 e 90",IF(R7224&lt;=120,"Entre 90 e 120",IF(R7224&lt;=150,"Entre 120 e 150",IF(R7224&lt;=180,"Entre 150 e 180","Superior a 180")))))))</f>
        <v/>
      </c>
    </row>
    <row r="7225">
      <c r="A7225" t="inlineStr">
        <is>
          <t>Q04L02</t>
        </is>
      </c>
      <c r="B7225" t="inlineStr">
        <is>
          <t>JOSE ROBERTO INACIO DA SILVA</t>
        </is>
      </c>
      <c r="C7225" t="n">
        <v>1</v>
      </c>
      <c r="D7225" t="inlineStr">
        <is>
          <t>IPCA</t>
        </is>
      </c>
      <c r="E7225" t="n">
        <v>0.009488792934583046</v>
      </c>
      <c r="F7225" t="inlineStr">
        <is>
          <t>MENSAL</t>
        </is>
      </c>
      <c r="G7225" t="n">
        <v>47258</v>
      </c>
      <c r="H7225" t="n">
        <v>47258</v>
      </c>
      <c r="I7225" t="n">
        <v>78</v>
      </c>
      <c r="J7225" t="inlineStr">
        <is>
          <t>CARTEIRA</t>
        </is>
      </c>
      <c r="K7225" t="inlineStr">
        <is>
          <t>CONTRATO</t>
        </is>
      </c>
      <c r="L7225" t="n">
        <v>834.2446680000002</v>
      </c>
      <c r="M7225" t="inlineStr">
        <is>
          <t>Terra Luz Residencial</t>
        </is>
      </c>
      <c r="N7225" s="142">
        <f>DATE(YEAR(G7225),MONTH(G7225),1)</f>
        <v/>
      </c>
      <c r="O7225" s="132">
        <f>IF(G7225&gt;$K$3,"Futuro","Atraso")</f>
        <v/>
      </c>
      <c r="P7225">
        <f>12*(YEAR(G7225)-YEAR($K$3))+(MONTH(G7225)-MONTH($K$3))</f>
        <v/>
      </c>
      <c r="Q7225" s="366">
        <f>IF(M7225="IBIRAPITANGA FASE 3",IF(O7225="Atraso",L7225,L7225/(1+$I$2)^P7225),IF(O7225="Atraso",L7225,L7225/(1+$I$1)^P7225))</f>
        <v/>
      </c>
      <c r="R7225">
        <f>IF(O7225="Atraso",$K$3-G7225,0)</f>
        <v/>
      </c>
      <c r="S7225">
        <f>IF(R7225&lt;=15,"Até 15",IF(R7225&lt;=30,"Entre 15 e 30",IF(R7225&lt;=60,"Entre 30 e 60",IF(R7225&lt;=90,"Entre 60 e 90",IF(R7225&lt;=120,"Entre 90 e 120",IF(R7225&lt;=150,"Entre 120 e 150",IF(R7225&lt;=180,"Entre 150 e 180","Superior a 180")))))))</f>
        <v/>
      </c>
    </row>
    <row r="7226">
      <c r="A7226" t="inlineStr">
        <is>
          <t>Q04L02</t>
        </is>
      </c>
      <c r="B7226" t="inlineStr">
        <is>
          <t>JOSE ROBERTO INACIO DA SILVA</t>
        </is>
      </c>
      <c r="C7226" t="n">
        <v>1</v>
      </c>
      <c r="D7226" t="inlineStr">
        <is>
          <t>IPCA</t>
        </is>
      </c>
      <c r="E7226" t="n">
        <v>0.009488792934583046</v>
      </c>
      <c r="F7226" t="inlineStr">
        <is>
          <t>MENSAL</t>
        </is>
      </c>
      <c r="G7226" t="n">
        <v>47289</v>
      </c>
      <c r="H7226" t="n">
        <v>47289</v>
      </c>
      <c r="I7226" t="n">
        <v>79</v>
      </c>
      <c r="J7226" t="inlineStr">
        <is>
          <t>CARTEIRA</t>
        </is>
      </c>
      <c r="K7226" t="inlineStr">
        <is>
          <t>CONTRATO</t>
        </is>
      </c>
      <c r="L7226" t="n">
        <v>834.2446680000002</v>
      </c>
      <c r="M7226" t="inlineStr">
        <is>
          <t>Terra Luz Residencial</t>
        </is>
      </c>
      <c r="N7226" s="142">
        <f>DATE(YEAR(G7226),MONTH(G7226),1)</f>
        <v/>
      </c>
      <c r="O7226" s="132">
        <f>IF(G7226&gt;$K$3,"Futuro","Atraso")</f>
        <v/>
      </c>
      <c r="P7226">
        <f>12*(YEAR(G7226)-YEAR($K$3))+(MONTH(G7226)-MONTH($K$3))</f>
        <v/>
      </c>
      <c r="Q7226" s="366">
        <f>IF(M7226="IBIRAPITANGA FASE 3",IF(O7226="Atraso",L7226,L7226/(1+$I$2)^P7226),IF(O7226="Atraso",L7226,L7226/(1+$I$1)^P7226))</f>
        <v/>
      </c>
      <c r="R7226">
        <f>IF(O7226="Atraso",$K$3-G7226,0)</f>
        <v/>
      </c>
      <c r="S7226">
        <f>IF(R7226&lt;=15,"Até 15",IF(R7226&lt;=30,"Entre 15 e 30",IF(R7226&lt;=60,"Entre 30 e 60",IF(R7226&lt;=90,"Entre 60 e 90",IF(R7226&lt;=120,"Entre 90 e 120",IF(R7226&lt;=150,"Entre 120 e 150",IF(R7226&lt;=180,"Entre 150 e 180","Superior a 180")))))))</f>
        <v/>
      </c>
    </row>
    <row r="7227">
      <c r="A7227" t="inlineStr">
        <is>
          <t>Q04L02</t>
        </is>
      </c>
      <c r="B7227" t="inlineStr">
        <is>
          <t>JOSE ROBERTO INACIO DA SILVA</t>
        </is>
      </c>
      <c r="C7227" t="n">
        <v>1</v>
      </c>
      <c r="D7227" t="inlineStr">
        <is>
          <t>IPCA</t>
        </is>
      </c>
      <c r="E7227" t="n">
        <v>0.009488792934583046</v>
      </c>
      <c r="F7227" t="inlineStr">
        <is>
          <t>MENSAL</t>
        </is>
      </c>
      <c r="G7227" t="n">
        <v>47319</v>
      </c>
      <c r="H7227" t="n">
        <v>47319</v>
      </c>
      <c r="I7227" t="n">
        <v>80</v>
      </c>
      <c r="J7227" t="inlineStr">
        <is>
          <t>CARTEIRA</t>
        </is>
      </c>
      <c r="K7227" t="inlineStr">
        <is>
          <t>CONTRATO</t>
        </is>
      </c>
      <c r="L7227" t="n">
        <v>834.2446680000002</v>
      </c>
      <c r="M7227" t="inlineStr">
        <is>
          <t>Terra Luz Residencial</t>
        </is>
      </c>
      <c r="N7227" s="142">
        <f>DATE(YEAR(G7227),MONTH(G7227),1)</f>
        <v/>
      </c>
      <c r="O7227" s="132">
        <f>IF(G7227&gt;$K$3,"Futuro","Atraso")</f>
        <v/>
      </c>
      <c r="P7227">
        <f>12*(YEAR(G7227)-YEAR($K$3))+(MONTH(G7227)-MONTH($K$3))</f>
        <v/>
      </c>
      <c r="Q7227" s="366">
        <f>IF(M7227="IBIRAPITANGA FASE 3",IF(O7227="Atraso",L7227,L7227/(1+$I$2)^P7227),IF(O7227="Atraso",L7227,L7227/(1+$I$1)^P7227))</f>
        <v/>
      </c>
      <c r="R7227">
        <f>IF(O7227="Atraso",$K$3-G7227,0)</f>
        <v/>
      </c>
      <c r="S7227">
        <f>IF(R7227&lt;=15,"Até 15",IF(R7227&lt;=30,"Entre 15 e 30",IF(R7227&lt;=60,"Entre 30 e 60",IF(R7227&lt;=90,"Entre 60 e 90",IF(R7227&lt;=120,"Entre 90 e 120",IF(R7227&lt;=150,"Entre 120 e 150",IF(R7227&lt;=180,"Entre 150 e 180","Superior a 180")))))))</f>
        <v/>
      </c>
    </row>
    <row r="7228">
      <c r="A7228" t="inlineStr">
        <is>
          <t>Q04L02</t>
        </is>
      </c>
      <c r="B7228" t="inlineStr">
        <is>
          <t>JOSE ROBERTO INACIO DA SILVA</t>
        </is>
      </c>
      <c r="C7228" t="n">
        <v>1</v>
      </c>
      <c r="D7228" t="inlineStr">
        <is>
          <t>IPCA</t>
        </is>
      </c>
      <c r="E7228" t="n">
        <v>0.009488792934583046</v>
      </c>
      <c r="F7228" t="inlineStr">
        <is>
          <t>MENSAL</t>
        </is>
      </c>
      <c r="G7228" t="n">
        <v>47350</v>
      </c>
      <c r="H7228" t="n">
        <v>47350</v>
      </c>
      <c r="I7228" t="n">
        <v>81</v>
      </c>
      <c r="J7228" t="inlineStr">
        <is>
          <t>CARTEIRA</t>
        </is>
      </c>
      <c r="K7228" t="inlineStr">
        <is>
          <t>CONTRATO</t>
        </is>
      </c>
      <c r="L7228" t="n">
        <v>834.2446680000002</v>
      </c>
      <c r="M7228" t="inlineStr">
        <is>
          <t>Terra Luz Residencial</t>
        </is>
      </c>
      <c r="N7228" s="142">
        <f>DATE(YEAR(G7228),MONTH(G7228),1)</f>
        <v/>
      </c>
      <c r="O7228" s="132">
        <f>IF(G7228&gt;$K$3,"Futuro","Atraso")</f>
        <v/>
      </c>
      <c r="P7228">
        <f>12*(YEAR(G7228)-YEAR($K$3))+(MONTH(G7228)-MONTH($K$3))</f>
        <v/>
      </c>
      <c r="Q7228" s="366">
        <f>IF(M7228="IBIRAPITANGA FASE 3",IF(O7228="Atraso",L7228,L7228/(1+$I$2)^P7228),IF(O7228="Atraso",L7228,L7228/(1+$I$1)^P7228))</f>
        <v/>
      </c>
      <c r="R7228">
        <f>IF(O7228="Atraso",$K$3-G7228,0)</f>
        <v/>
      </c>
      <c r="S7228">
        <f>IF(R7228&lt;=15,"Até 15",IF(R7228&lt;=30,"Entre 15 e 30",IF(R7228&lt;=60,"Entre 30 e 60",IF(R7228&lt;=90,"Entre 60 e 90",IF(R7228&lt;=120,"Entre 90 e 120",IF(R7228&lt;=150,"Entre 120 e 150",IF(R7228&lt;=180,"Entre 150 e 180","Superior a 180")))))))</f>
        <v/>
      </c>
    </row>
    <row r="7229">
      <c r="A7229" t="inlineStr">
        <is>
          <t>Q04L02</t>
        </is>
      </c>
      <c r="B7229" t="inlineStr">
        <is>
          <t>JOSE ROBERTO INACIO DA SILVA</t>
        </is>
      </c>
      <c r="C7229" t="n">
        <v>1</v>
      </c>
      <c r="D7229" t="inlineStr">
        <is>
          <t>IPCA</t>
        </is>
      </c>
      <c r="E7229" t="n">
        <v>0.009488792934583046</v>
      </c>
      <c r="F7229" t="inlineStr">
        <is>
          <t>MENSAL</t>
        </is>
      </c>
      <c r="G7229" t="n">
        <v>47381</v>
      </c>
      <c r="H7229" t="n">
        <v>47381</v>
      </c>
      <c r="I7229" t="n">
        <v>82</v>
      </c>
      <c r="J7229" t="inlineStr">
        <is>
          <t>CARTEIRA</t>
        </is>
      </c>
      <c r="K7229" t="inlineStr">
        <is>
          <t>CONTRATO</t>
        </is>
      </c>
      <c r="L7229" t="n">
        <v>834.2446680000002</v>
      </c>
      <c r="M7229" t="inlineStr">
        <is>
          <t>Terra Luz Residencial</t>
        </is>
      </c>
      <c r="N7229" s="142">
        <f>DATE(YEAR(G7229),MONTH(G7229),1)</f>
        <v/>
      </c>
      <c r="O7229" s="132">
        <f>IF(G7229&gt;$K$3,"Futuro","Atraso")</f>
        <v/>
      </c>
      <c r="P7229">
        <f>12*(YEAR(G7229)-YEAR($K$3))+(MONTH(G7229)-MONTH($K$3))</f>
        <v/>
      </c>
      <c r="Q7229" s="366">
        <f>IF(M7229="IBIRAPITANGA FASE 3",IF(O7229="Atraso",L7229,L7229/(1+$I$2)^P7229),IF(O7229="Atraso",L7229,L7229/(1+$I$1)^P7229))</f>
        <v/>
      </c>
      <c r="R7229">
        <f>IF(O7229="Atraso",$K$3-G7229,0)</f>
        <v/>
      </c>
      <c r="S7229">
        <f>IF(R7229&lt;=15,"Até 15",IF(R7229&lt;=30,"Entre 15 e 30",IF(R7229&lt;=60,"Entre 30 e 60",IF(R7229&lt;=90,"Entre 60 e 90",IF(R7229&lt;=120,"Entre 90 e 120",IF(R7229&lt;=150,"Entre 120 e 150",IF(R7229&lt;=180,"Entre 150 e 180","Superior a 180")))))))</f>
        <v/>
      </c>
    </row>
    <row r="7230">
      <c r="A7230" t="inlineStr">
        <is>
          <t>Q04L02</t>
        </is>
      </c>
      <c r="B7230" t="inlineStr">
        <is>
          <t>JOSE ROBERTO INACIO DA SILVA</t>
        </is>
      </c>
      <c r="C7230" t="n">
        <v>1</v>
      </c>
      <c r="D7230" t="inlineStr">
        <is>
          <t>IPCA</t>
        </is>
      </c>
      <c r="E7230" t="n">
        <v>0.009488792934583046</v>
      </c>
      <c r="F7230" t="inlineStr">
        <is>
          <t>MENSAL</t>
        </is>
      </c>
      <c r="G7230" t="n">
        <v>47411</v>
      </c>
      <c r="H7230" t="n">
        <v>47411</v>
      </c>
      <c r="I7230" t="n">
        <v>83</v>
      </c>
      <c r="J7230" t="inlineStr">
        <is>
          <t>CARTEIRA</t>
        </is>
      </c>
      <c r="K7230" t="inlineStr">
        <is>
          <t>CONTRATO</t>
        </is>
      </c>
      <c r="L7230" t="n">
        <v>834.2446680000002</v>
      </c>
      <c r="M7230" t="inlineStr">
        <is>
          <t>Terra Luz Residencial</t>
        </is>
      </c>
      <c r="N7230" s="142">
        <f>DATE(YEAR(G7230),MONTH(G7230),1)</f>
        <v/>
      </c>
      <c r="O7230" s="132">
        <f>IF(G7230&gt;$K$3,"Futuro","Atraso")</f>
        <v/>
      </c>
      <c r="P7230">
        <f>12*(YEAR(G7230)-YEAR($K$3))+(MONTH(G7230)-MONTH($K$3))</f>
        <v/>
      </c>
      <c r="Q7230" s="366">
        <f>IF(M7230="IBIRAPITANGA FASE 3",IF(O7230="Atraso",L7230,L7230/(1+$I$2)^P7230),IF(O7230="Atraso",L7230,L7230/(1+$I$1)^P7230))</f>
        <v/>
      </c>
      <c r="R7230">
        <f>IF(O7230="Atraso",$K$3-G7230,0)</f>
        <v/>
      </c>
      <c r="S7230">
        <f>IF(R7230&lt;=15,"Até 15",IF(R7230&lt;=30,"Entre 15 e 30",IF(R7230&lt;=60,"Entre 30 e 60",IF(R7230&lt;=90,"Entre 60 e 90",IF(R7230&lt;=120,"Entre 90 e 120",IF(R7230&lt;=150,"Entre 120 e 150",IF(R7230&lt;=180,"Entre 150 e 180","Superior a 180")))))))</f>
        <v/>
      </c>
    </row>
    <row r="7231">
      <c r="A7231" t="inlineStr">
        <is>
          <t>Q04L02</t>
        </is>
      </c>
      <c r="B7231" t="inlineStr">
        <is>
          <t>JOSE ROBERTO INACIO DA SILVA</t>
        </is>
      </c>
      <c r="C7231" t="n">
        <v>1</v>
      </c>
      <c r="D7231" t="inlineStr">
        <is>
          <t>IPCA</t>
        </is>
      </c>
      <c r="E7231" t="n">
        <v>0.009488792934583046</v>
      </c>
      <c r="F7231" t="inlineStr">
        <is>
          <t>MENSAL</t>
        </is>
      </c>
      <c r="G7231" t="n">
        <v>47442</v>
      </c>
      <c r="H7231" t="n">
        <v>47442</v>
      </c>
      <c r="I7231" t="n">
        <v>84</v>
      </c>
      <c r="J7231" t="inlineStr">
        <is>
          <t>CARTEIRA</t>
        </is>
      </c>
      <c r="K7231" t="inlineStr">
        <is>
          <t>CONTRATO</t>
        </is>
      </c>
      <c r="L7231" t="n">
        <v>834.2446680000002</v>
      </c>
      <c r="M7231" t="inlineStr">
        <is>
          <t>Terra Luz Residencial</t>
        </is>
      </c>
      <c r="N7231" s="142">
        <f>DATE(YEAR(G7231),MONTH(G7231),1)</f>
        <v/>
      </c>
      <c r="O7231" s="132">
        <f>IF(G7231&gt;$K$3,"Futuro","Atraso")</f>
        <v/>
      </c>
      <c r="P7231">
        <f>12*(YEAR(G7231)-YEAR($K$3))+(MONTH(G7231)-MONTH($K$3))</f>
        <v/>
      </c>
      <c r="Q7231" s="366">
        <f>IF(M7231="IBIRAPITANGA FASE 3",IF(O7231="Atraso",L7231,L7231/(1+$I$2)^P7231),IF(O7231="Atraso",L7231,L7231/(1+$I$1)^P7231))</f>
        <v/>
      </c>
      <c r="R7231">
        <f>IF(O7231="Atraso",$K$3-G7231,0)</f>
        <v/>
      </c>
      <c r="S7231">
        <f>IF(R7231&lt;=15,"Até 15",IF(R7231&lt;=30,"Entre 15 e 30",IF(R7231&lt;=60,"Entre 30 e 60",IF(R7231&lt;=90,"Entre 60 e 90",IF(R7231&lt;=120,"Entre 90 e 120",IF(R7231&lt;=150,"Entre 120 e 150",IF(R7231&lt;=180,"Entre 150 e 180","Superior a 180")))))))</f>
        <v/>
      </c>
    </row>
    <row r="7232">
      <c r="A7232" t="inlineStr">
        <is>
          <t>Q04L02</t>
        </is>
      </c>
      <c r="B7232" t="inlineStr">
        <is>
          <t>JOSE ROBERTO INACIO DA SILVA</t>
        </is>
      </c>
      <c r="C7232" t="n">
        <v>1</v>
      </c>
      <c r="D7232" t="inlineStr">
        <is>
          <t>IPCA</t>
        </is>
      </c>
      <c r="E7232" t="n">
        <v>0.009488792934583046</v>
      </c>
      <c r="F7232" t="inlineStr">
        <is>
          <t>MENSAL</t>
        </is>
      </c>
      <c r="G7232" t="n">
        <v>47472</v>
      </c>
      <c r="H7232" t="n">
        <v>47472</v>
      </c>
      <c r="I7232" t="n">
        <v>85</v>
      </c>
      <c r="J7232" t="inlineStr">
        <is>
          <t>CARTEIRA</t>
        </is>
      </c>
      <c r="K7232" t="inlineStr">
        <is>
          <t>CONTRATO</t>
        </is>
      </c>
      <c r="L7232" t="n">
        <v>834.2446680000002</v>
      </c>
      <c r="M7232" t="inlineStr">
        <is>
          <t>Terra Luz Residencial</t>
        </is>
      </c>
      <c r="N7232" s="142">
        <f>DATE(YEAR(G7232),MONTH(G7232),1)</f>
        <v/>
      </c>
      <c r="O7232" s="132">
        <f>IF(G7232&gt;$K$3,"Futuro","Atraso")</f>
        <v/>
      </c>
      <c r="P7232">
        <f>12*(YEAR(G7232)-YEAR($K$3))+(MONTH(G7232)-MONTH($K$3))</f>
        <v/>
      </c>
      <c r="Q7232" s="366">
        <f>IF(M7232="IBIRAPITANGA FASE 3",IF(O7232="Atraso",L7232,L7232/(1+$I$2)^P7232),IF(O7232="Atraso",L7232,L7232/(1+$I$1)^P7232))</f>
        <v/>
      </c>
      <c r="R7232">
        <f>IF(O7232="Atraso",$K$3-G7232,0)</f>
        <v/>
      </c>
      <c r="S7232">
        <f>IF(R7232&lt;=15,"Até 15",IF(R7232&lt;=30,"Entre 15 e 30",IF(R7232&lt;=60,"Entre 30 e 60",IF(R7232&lt;=90,"Entre 60 e 90",IF(R7232&lt;=120,"Entre 90 e 120",IF(R7232&lt;=150,"Entre 120 e 150",IF(R7232&lt;=180,"Entre 150 e 180","Superior a 180")))))))</f>
        <v/>
      </c>
    </row>
    <row r="7233">
      <c r="A7233" t="inlineStr">
        <is>
          <t>Q04L02</t>
        </is>
      </c>
      <c r="B7233" t="inlineStr">
        <is>
          <t>JOSE ROBERTO INACIO DA SILVA</t>
        </is>
      </c>
      <c r="C7233" t="n">
        <v>1</v>
      </c>
      <c r="D7233" t="inlineStr">
        <is>
          <t>IPCA</t>
        </is>
      </c>
      <c r="E7233" t="n">
        <v>0.009488792934583046</v>
      </c>
      <c r="F7233" t="inlineStr">
        <is>
          <t>MENSAL</t>
        </is>
      </c>
      <c r="G7233" t="n">
        <v>47503</v>
      </c>
      <c r="H7233" t="n">
        <v>47503</v>
      </c>
      <c r="I7233" t="n">
        <v>86</v>
      </c>
      <c r="J7233" t="inlineStr">
        <is>
          <t>CARTEIRA</t>
        </is>
      </c>
      <c r="K7233" t="inlineStr">
        <is>
          <t>CONTRATO</t>
        </is>
      </c>
      <c r="L7233" t="n">
        <v>834.2446680000002</v>
      </c>
      <c r="M7233" t="inlineStr">
        <is>
          <t>Terra Luz Residencial</t>
        </is>
      </c>
      <c r="N7233" s="142">
        <f>DATE(YEAR(G7233),MONTH(G7233),1)</f>
        <v/>
      </c>
      <c r="O7233" s="132">
        <f>IF(G7233&gt;$K$3,"Futuro","Atraso")</f>
        <v/>
      </c>
      <c r="P7233">
        <f>12*(YEAR(G7233)-YEAR($K$3))+(MONTH(G7233)-MONTH($K$3))</f>
        <v/>
      </c>
      <c r="Q7233" s="366">
        <f>IF(M7233="IBIRAPITANGA FASE 3",IF(O7233="Atraso",L7233,L7233/(1+$I$2)^P7233),IF(O7233="Atraso",L7233,L7233/(1+$I$1)^P7233))</f>
        <v/>
      </c>
      <c r="R7233">
        <f>IF(O7233="Atraso",$K$3-G7233,0)</f>
        <v/>
      </c>
      <c r="S7233">
        <f>IF(R7233&lt;=15,"Até 15",IF(R7233&lt;=30,"Entre 15 e 30",IF(R7233&lt;=60,"Entre 30 e 60",IF(R7233&lt;=90,"Entre 60 e 90",IF(R7233&lt;=120,"Entre 90 e 120",IF(R7233&lt;=150,"Entre 120 e 150",IF(R7233&lt;=180,"Entre 150 e 180","Superior a 180")))))))</f>
        <v/>
      </c>
    </row>
    <row r="7234">
      <c r="A7234" t="inlineStr">
        <is>
          <t>Q04L02</t>
        </is>
      </c>
      <c r="B7234" t="inlineStr">
        <is>
          <t>JOSE ROBERTO INACIO DA SILVA</t>
        </is>
      </c>
      <c r="C7234" t="n">
        <v>1</v>
      </c>
      <c r="D7234" t="inlineStr">
        <is>
          <t>IPCA</t>
        </is>
      </c>
      <c r="E7234" t="n">
        <v>0.009488792934583046</v>
      </c>
      <c r="F7234" t="inlineStr">
        <is>
          <t>MENSAL</t>
        </is>
      </c>
      <c r="G7234" t="n">
        <v>47534</v>
      </c>
      <c r="H7234" t="n">
        <v>47534</v>
      </c>
      <c r="I7234" t="n">
        <v>87</v>
      </c>
      <c r="J7234" t="inlineStr">
        <is>
          <t>CARTEIRA</t>
        </is>
      </c>
      <c r="K7234" t="inlineStr">
        <is>
          <t>CONTRATO</t>
        </is>
      </c>
      <c r="L7234" t="n">
        <v>834.2446680000002</v>
      </c>
      <c r="M7234" t="inlineStr">
        <is>
          <t>Terra Luz Residencial</t>
        </is>
      </c>
      <c r="N7234" s="142">
        <f>DATE(YEAR(G7234),MONTH(G7234),1)</f>
        <v/>
      </c>
      <c r="O7234" s="132">
        <f>IF(G7234&gt;$K$3,"Futuro","Atraso")</f>
        <v/>
      </c>
      <c r="P7234">
        <f>12*(YEAR(G7234)-YEAR($K$3))+(MONTH(G7234)-MONTH($K$3))</f>
        <v/>
      </c>
      <c r="Q7234" s="366">
        <f>IF(M7234="IBIRAPITANGA FASE 3",IF(O7234="Atraso",L7234,L7234/(1+$I$2)^P7234),IF(O7234="Atraso",L7234,L7234/(1+$I$1)^P7234))</f>
        <v/>
      </c>
      <c r="R7234">
        <f>IF(O7234="Atraso",$K$3-G7234,0)</f>
        <v/>
      </c>
      <c r="S7234">
        <f>IF(R7234&lt;=15,"Até 15",IF(R7234&lt;=30,"Entre 15 e 30",IF(R7234&lt;=60,"Entre 30 e 60",IF(R7234&lt;=90,"Entre 60 e 90",IF(R7234&lt;=120,"Entre 90 e 120",IF(R7234&lt;=150,"Entre 120 e 150",IF(R7234&lt;=180,"Entre 150 e 180","Superior a 180")))))))</f>
        <v/>
      </c>
    </row>
    <row r="7235">
      <c r="A7235" t="inlineStr">
        <is>
          <t>Q04L02</t>
        </is>
      </c>
      <c r="B7235" t="inlineStr">
        <is>
          <t>JOSE ROBERTO INACIO DA SILVA</t>
        </is>
      </c>
      <c r="C7235" t="n">
        <v>1</v>
      </c>
      <c r="D7235" t="inlineStr">
        <is>
          <t>IPCA</t>
        </is>
      </c>
      <c r="E7235" t="n">
        <v>0.009488792934583046</v>
      </c>
      <c r="F7235" t="inlineStr">
        <is>
          <t>MENSAL</t>
        </is>
      </c>
      <c r="G7235" t="n">
        <v>47562</v>
      </c>
      <c r="H7235" t="n">
        <v>47562</v>
      </c>
      <c r="I7235" t="n">
        <v>88</v>
      </c>
      <c r="J7235" t="inlineStr">
        <is>
          <t>CARTEIRA</t>
        </is>
      </c>
      <c r="K7235" t="inlineStr">
        <is>
          <t>CONTRATO</t>
        </is>
      </c>
      <c r="L7235" t="n">
        <v>834.2446680000002</v>
      </c>
      <c r="M7235" t="inlineStr">
        <is>
          <t>Terra Luz Residencial</t>
        </is>
      </c>
      <c r="N7235" s="142">
        <f>DATE(YEAR(G7235),MONTH(G7235),1)</f>
        <v/>
      </c>
      <c r="O7235" s="132">
        <f>IF(G7235&gt;$K$3,"Futuro","Atraso")</f>
        <v/>
      </c>
      <c r="P7235">
        <f>12*(YEAR(G7235)-YEAR($K$3))+(MONTH(G7235)-MONTH($K$3))</f>
        <v/>
      </c>
      <c r="Q7235" s="366">
        <f>IF(M7235="IBIRAPITANGA FASE 3",IF(O7235="Atraso",L7235,L7235/(1+$I$2)^P7235),IF(O7235="Atraso",L7235,L7235/(1+$I$1)^P7235))</f>
        <v/>
      </c>
      <c r="R7235">
        <f>IF(O7235="Atraso",$K$3-G7235,0)</f>
        <v/>
      </c>
      <c r="S7235">
        <f>IF(R7235&lt;=15,"Até 15",IF(R7235&lt;=30,"Entre 15 e 30",IF(R7235&lt;=60,"Entre 30 e 60",IF(R7235&lt;=90,"Entre 60 e 90",IF(R7235&lt;=120,"Entre 90 e 120",IF(R7235&lt;=150,"Entre 120 e 150",IF(R7235&lt;=180,"Entre 150 e 180","Superior a 180")))))))</f>
        <v/>
      </c>
    </row>
    <row r="7236">
      <c r="A7236" t="inlineStr">
        <is>
          <t>Q04L02</t>
        </is>
      </c>
      <c r="B7236" t="inlineStr">
        <is>
          <t>JOSE ROBERTO INACIO DA SILVA</t>
        </is>
      </c>
      <c r="C7236" t="n">
        <v>1</v>
      </c>
      <c r="D7236" t="inlineStr">
        <is>
          <t>IPCA</t>
        </is>
      </c>
      <c r="E7236" t="n">
        <v>0.009488792934583046</v>
      </c>
      <c r="F7236" t="inlineStr">
        <is>
          <t>MENSAL</t>
        </is>
      </c>
      <c r="G7236" t="n">
        <v>47593</v>
      </c>
      <c r="H7236" t="n">
        <v>47593</v>
      </c>
      <c r="I7236" t="n">
        <v>89</v>
      </c>
      <c r="J7236" t="inlineStr">
        <is>
          <t>CARTEIRA</t>
        </is>
      </c>
      <c r="K7236" t="inlineStr">
        <is>
          <t>CONTRATO</t>
        </is>
      </c>
      <c r="L7236" t="n">
        <v>834.2446680000002</v>
      </c>
      <c r="M7236" t="inlineStr">
        <is>
          <t>Terra Luz Residencial</t>
        </is>
      </c>
      <c r="N7236" s="142">
        <f>DATE(YEAR(G7236),MONTH(G7236),1)</f>
        <v/>
      </c>
      <c r="O7236" s="132">
        <f>IF(G7236&gt;$K$3,"Futuro","Atraso")</f>
        <v/>
      </c>
      <c r="P7236">
        <f>12*(YEAR(G7236)-YEAR($K$3))+(MONTH(G7236)-MONTH($K$3))</f>
        <v/>
      </c>
      <c r="Q7236" s="366">
        <f>IF(M7236="IBIRAPITANGA FASE 3",IF(O7236="Atraso",L7236,L7236/(1+$I$2)^P7236),IF(O7236="Atraso",L7236,L7236/(1+$I$1)^P7236))</f>
        <v/>
      </c>
      <c r="R7236">
        <f>IF(O7236="Atraso",$K$3-G7236,0)</f>
        <v/>
      </c>
      <c r="S7236">
        <f>IF(R7236&lt;=15,"Até 15",IF(R7236&lt;=30,"Entre 15 e 30",IF(R7236&lt;=60,"Entre 30 e 60",IF(R7236&lt;=90,"Entre 60 e 90",IF(R7236&lt;=120,"Entre 90 e 120",IF(R7236&lt;=150,"Entre 120 e 150",IF(R7236&lt;=180,"Entre 150 e 180","Superior a 180")))))))</f>
        <v/>
      </c>
    </row>
    <row r="7237">
      <c r="A7237" t="inlineStr">
        <is>
          <t>Q04L02</t>
        </is>
      </c>
      <c r="B7237" t="inlineStr">
        <is>
          <t>JOSE ROBERTO INACIO DA SILVA</t>
        </is>
      </c>
      <c r="C7237" t="n">
        <v>1</v>
      </c>
      <c r="D7237" t="inlineStr">
        <is>
          <t>IPCA</t>
        </is>
      </c>
      <c r="E7237" t="n">
        <v>0.009488792934583046</v>
      </c>
      <c r="F7237" t="inlineStr">
        <is>
          <t>MENSAL</t>
        </is>
      </c>
      <c r="G7237" t="n">
        <v>47623</v>
      </c>
      <c r="H7237" t="n">
        <v>47623</v>
      </c>
      <c r="I7237" t="n">
        <v>90</v>
      </c>
      <c r="J7237" t="inlineStr">
        <is>
          <t>CARTEIRA</t>
        </is>
      </c>
      <c r="K7237" t="inlineStr">
        <is>
          <t>CONTRATO</t>
        </is>
      </c>
      <c r="L7237" t="n">
        <v>834.2446680000002</v>
      </c>
      <c r="M7237" t="inlineStr">
        <is>
          <t>Terra Luz Residencial</t>
        </is>
      </c>
      <c r="N7237" s="142">
        <f>DATE(YEAR(G7237),MONTH(G7237),1)</f>
        <v/>
      </c>
      <c r="O7237" s="132">
        <f>IF(G7237&gt;$K$3,"Futuro","Atraso")</f>
        <v/>
      </c>
      <c r="P7237">
        <f>12*(YEAR(G7237)-YEAR($K$3))+(MONTH(G7237)-MONTH($K$3))</f>
        <v/>
      </c>
      <c r="Q7237" s="366">
        <f>IF(M7237="IBIRAPITANGA FASE 3",IF(O7237="Atraso",L7237,L7237/(1+$I$2)^P7237),IF(O7237="Atraso",L7237,L7237/(1+$I$1)^P7237))</f>
        <v/>
      </c>
      <c r="R7237">
        <f>IF(O7237="Atraso",$K$3-G7237,0)</f>
        <v/>
      </c>
      <c r="S7237">
        <f>IF(R7237&lt;=15,"Até 15",IF(R7237&lt;=30,"Entre 15 e 30",IF(R7237&lt;=60,"Entre 30 e 60",IF(R7237&lt;=90,"Entre 60 e 90",IF(R7237&lt;=120,"Entre 90 e 120",IF(R7237&lt;=150,"Entre 120 e 150",IF(R7237&lt;=180,"Entre 150 e 180","Superior a 180")))))))</f>
        <v/>
      </c>
    </row>
    <row r="7238">
      <c r="A7238" t="inlineStr">
        <is>
          <t>Q04L02</t>
        </is>
      </c>
      <c r="B7238" t="inlineStr">
        <is>
          <t>JOSE ROBERTO INACIO DA SILVA</t>
        </is>
      </c>
      <c r="C7238" t="n">
        <v>1</v>
      </c>
      <c r="D7238" t="inlineStr">
        <is>
          <t>IPCA</t>
        </is>
      </c>
      <c r="E7238" t="n">
        <v>0.009488792934583046</v>
      </c>
      <c r="F7238" t="inlineStr">
        <is>
          <t>MENSAL</t>
        </is>
      </c>
      <c r="G7238" t="n">
        <v>47654</v>
      </c>
      <c r="H7238" t="n">
        <v>47654</v>
      </c>
      <c r="I7238" t="n">
        <v>91</v>
      </c>
      <c r="J7238" t="inlineStr">
        <is>
          <t>CARTEIRA</t>
        </is>
      </c>
      <c r="K7238" t="inlineStr">
        <is>
          <t>CONTRATO</t>
        </is>
      </c>
      <c r="L7238" t="n">
        <v>834.2446680000002</v>
      </c>
      <c r="M7238" t="inlineStr">
        <is>
          <t>Terra Luz Residencial</t>
        </is>
      </c>
      <c r="N7238" s="142">
        <f>DATE(YEAR(G7238),MONTH(G7238),1)</f>
        <v/>
      </c>
      <c r="O7238" s="132">
        <f>IF(G7238&gt;$K$3,"Futuro","Atraso")</f>
        <v/>
      </c>
      <c r="P7238">
        <f>12*(YEAR(G7238)-YEAR($K$3))+(MONTH(G7238)-MONTH($K$3))</f>
        <v/>
      </c>
      <c r="Q7238" s="366">
        <f>IF(M7238="IBIRAPITANGA FASE 3",IF(O7238="Atraso",L7238,L7238/(1+$I$2)^P7238),IF(O7238="Atraso",L7238,L7238/(1+$I$1)^P7238))</f>
        <v/>
      </c>
      <c r="R7238">
        <f>IF(O7238="Atraso",$K$3-G7238,0)</f>
        <v/>
      </c>
      <c r="S7238">
        <f>IF(R7238&lt;=15,"Até 15",IF(R7238&lt;=30,"Entre 15 e 30",IF(R7238&lt;=60,"Entre 30 e 60",IF(R7238&lt;=90,"Entre 60 e 90",IF(R7238&lt;=120,"Entre 90 e 120",IF(R7238&lt;=150,"Entre 120 e 150",IF(R7238&lt;=180,"Entre 150 e 180","Superior a 180")))))))</f>
        <v/>
      </c>
    </row>
    <row r="7239">
      <c r="A7239" t="inlineStr">
        <is>
          <t>Q04L02</t>
        </is>
      </c>
      <c r="B7239" t="inlineStr">
        <is>
          <t>JOSE ROBERTO INACIO DA SILVA</t>
        </is>
      </c>
      <c r="C7239" t="n">
        <v>1</v>
      </c>
      <c r="D7239" t="inlineStr">
        <is>
          <t>IPCA</t>
        </is>
      </c>
      <c r="E7239" t="n">
        <v>0.009488792934583046</v>
      </c>
      <c r="F7239" t="inlineStr">
        <is>
          <t>MENSAL</t>
        </is>
      </c>
      <c r="G7239" t="n">
        <v>47684</v>
      </c>
      <c r="H7239" t="n">
        <v>47684</v>
      </c>
      <c r="I7239" t="n">
        <v>92</v>
      </c>
      <c r="J7239" t="inlineStr">
        <is>
          <t>CARTEIRA</t>
        </is>
      </c>
      <c r="K7239" t="inlineStr">
        <is>
          <t>CONTRATO</t>
        </is>
      </c>
      <c r="L7239" t="n">
        <v>834.2446680000002</v>
      </c>
      <c r="M7239" t="inlineStr">
        <is>
          <t>Terra Luz Residencial</t>
        </is>
      </c>
      <c r="N7239" s="142">
        <f>DATE(YEAR(G7239),MONTH(G7239),1)</f>
        <v/>
      </c>
      <c r="O7239" s="132">
        <f>IF(G7239&gt;$K$3,"Futuro","Atraso")</f>
        <v/>
      </c>
      <c r="P7239">
        <f>12*(YEAR(G7239)-YEAR($K$3))+(MONTH(G7239)-MONTH($K$3))</f>
        <v/>
      </c>
      <c r="Q7239" s="366">
        <f>IF(M7239="IBIRAPITANGA FASE 3",IF(O7239="Atraso",L7239,L7239/(1+$I$2)^P7239),IF(O7239="Atraso",L7239,L7239/(1+$I$1)^P7239))</f>
        <v/>
      </c>
      <c r="R7239">
        <f>IF(O7239="Atraso",$K$3-G7239,0)</f>
        <v/>
      </c>
      <c r="S7239">
        <f>IF(R7239&lt;=15,"Até 15",IF(R7239&lt;=30,"Entre 15 e 30",IF(R7239&lt;=60,"Entre 30 e 60",IF(R7239&lt;=90,"Entre 60 e 90",IF(R7239&lt;=120,"Entre 90 e 120",IF(R7239&lt;=150,"Entre 120 e 150",IF(R7239&lt;=180,"Entre 150 e 180","Superior a 180")))))))</f>
        <v/>
      </c>
    </row>
    <row r="7240">
      <c r="A7240" t="inlineStr">
        <is>
          <t>Q04L02</t>
        </is>
      </c>
      <c r="B7240" t="inlineStr">
        <is>
          <t>JOSE ROBERTO INACIO DA SILVA</t>
        </is>
      </c>
      <c r="C7240" t="n">
        <v>1</v>
      </c>
      <c r="D7240" t="inlineStr">
        <is>
          <t>IPCA</t>
        </is>
      </c>
      <c r="E7240" t="n">
        <v>0.009488792934583046</v>
      </c>
      <c r="F7240" t="inlineStr">
        <is>
          <t>MENSAL</t>
        </is>
      </c>
      <c r="G7240" t="n">
        <v>47715</v>
      </c>
      <c r="H7240" t="n">
        <v>47715</v>
      </c>
      <c r="I7240" t="n">
        <v>93</v>
      </c>
      <c r="J7240" t="inlineStr">
        <is>
          <t>CARTEIRA</t>
        </is>
      </c>
      <c r="K7240" t="inlineStr">
        <is>
          <t>CONTRATO</t>
        </is>
      </c>
      <c r="L7240" t="n">
        <v>834.2446680000002</v>
      </c>
      <c r="M7240" t="inlineStr">
        <is>
          <t>Terra Luz Residencial</t>
        </is>
      </c>
      <c r="N7240" s="142">
        <f>DATE(YEAR(G7240),MONTH(G7240),1)</f>
        <v/>
      </c>
      <c r="O7240" s="132">
        <f>IF(G7240&gt;$K$3,"Futuro","Atraso")</f>
        <v/>
      </c>
      <c r="P7240">
        <f>12*(YEAR(G7240)-YEAR($K$3))+(MONTH(G7240)-MONTH($K$3))</f>
        <v/>
      </c>
      <c r="Q7240" s="366">
        <f>IF(M7240="IBIRAPITANGA FASE 3",IF(O7240="Atraso",L7240,L7240/(1+$I$2)^P7240),IF(O7240="Atraso",L7240,L7240/(1+$I$1)^P7240))</f>
        <v/>
      </c>
      <c r="R7240">
        <f>IF(O7240="Atraso",$K$3-G7240,0)</f>
        <v/>
      </c>
      <c r="S7240">
        <f>IF(R7240&lt;=15,"Até 15",IF(R7240&lt;=30,"Entre 15 e 30",IF(R7240&lt;=60,"Entre 30 e 60",IF(R7240&lt;=90,"Entre 60 e 90",IF(R7240&lt;=120,"Entre 90 e 120",IF(R7240&lt;=150,"Entre 120 e 150",IF(R7240&lt;=180,"Entre 150 e 180","Superior a 180")))))))</f>
        <v/>
      </c>
    </row>
    <row r="7241">
      <c r="A7241" t="inlineStr">
        <is>
          <t>Q04L02</t>
        </is>
      </c>
      <c r="B7241" t="inlineStr">
        <is>
          <t>JOSE ROBERTO INACIO DA SILVA</t>
        </is>
      </c>
      <c r="C7241" t="n">
        <v>1</v>
      </c>
      <c r="D7241" t="inlineStr">
        <is>
          <t>IPCA</t>
        </is>
      </c>
      <c r="E7241" t="n">
        <v>0.009488792934583046</v>
      </c>
      <c r="F7241" t="inlineStr">
        <is>
          <t>MENSAL</t>
        </is>
      </c>
      <c r="G7241" t="n">
        <v>47746</v>
      </c>
      <c r="H7241" t="n">
        <v>47746</v>
      </c>
      <c r="I7241" t="n">
        <v>94</v>
      </c>
      <c r="J7241" t="inlineStr">
        <is>
          <t>CARTEIRA</t>
        </is>
      </c>
      <c r="K7241" t="inlineStr">
        <is>
          <t>CONTRATO</t>
        </is>
      </c>
      <c r="L7241" t="n">
        <v>834.2446680000002</v>
      </c>
      <c r="M7241" t="inlineStr">
        <is>
          <t>Terra Luz Residencial</t>
        </is>
      </c>
      <c r="N7241" s="142">
        <f>DATE(YEAR(G7241),MONTH(G7241),1)</f>
        <v/>
      </c>
      <c r="O7241" s="132">
        <f>IF(G7241&gt;$K$3,"Futuro","Atraso")</f>
        <v/>
      </c>
      <c r="P7241">
        <f>12*(YEAR(G7241)-YEAR($K$3))+(MONTH(G7241)-MONTH($K$3))</f>
        <v/>
      </c>
      <c r="Q7241" s="366">
        <f>IF(M7241="IBIRAPITANGA FASE 3",IF(O7241="Atraso",L7241,L7241/(1+$I$2)^P7241),IF(O7241="Atraso",L7241,L7241/(1+$I$1)^P7241))</f>
        <v/>
      </c>
      <c r="R7241">
        <f>IF(O7241="Atraso",$K$3-G7241,0)</f>
        <v/>
      </c>
      <c r="S7241">
        <f>IF(R7241&lt;=15,"Até 15",IF(R7241&lt;=30,"Entre 15 e 30",IF(R7241&lt;=60,"Entre 30 e 60",IF(R7241&lt;=90,"Entre 60 e 90",IF(R7241&lt;=120,"Entre 90 e 120",IF(R7241&lt;=150,"Entre 120 e 150",IF(R7241&lt;=180,"Entre 150 e 180","Superior a 180")))))))</f>
        <v/>
      </c>
    </row>
    <row r="7242">
      <c r="A7242" t="inlineStr">
        <is>
          <t>Q04L02</t>
        </is>
      </c>
      <c r="B7242" t="inlineStr">
        <is>
          <t>JOSE ROBERTO INACIO DA SILVA</t>
        </is>
      </c>
      <c r="C7242" t="n">
        <v>1</v>
      </c>
      <c r="D7242" t="inlineStr">
        <is>
          <t>IPCA</t>
        </is>
      </c>
      <c r="E7242" t="n">
        <v>0.009488792934583046</v>
      </c>
      <c r="F7242" t="inlineStr">
        <is>
          <t>MENSAL</t>
        </is>
      </c>
      <c r="G7242" t="n">
        <v>47776</v>
      </c>
      <c r="H7242" t="n">
        <v>47776</v>
      </c>
      <c r="I7242" t="n">
        <v>95</v>
      </c>
      <c r="J7242" t="inlineStr">
        <is>
          <t>CARTEIRA</t>
        </is>
      </c>
      <c r="K7242" t="inlineStr">
        <is>
          <t>CONTRATO</t>
        </is>
      </c>
      <c r="L7242" t="n">
        <v>834.2446680000002</v>
      </c>
      <c r="M7242" t="inlineStr">
        <is>
          <t>Terra Luz Residencial</t>
        </is>
      </c>
      <c r="N7242" s="142">
        <f>DATE(YEAR(G7242),MONTH(G7242),1)</f>
        <v/>
      </c>
      <c r="O7242" s="132">
        <f>IF(G7242&gt;$K$3,"Futuro","Atraso")</f>
        <v/>
      </c>
      <c r="P7242">
        <f>12*(YEAR(G7242)-YEAR($K$3))+(MONTH(G7242)-MONTH($K$3))</f>
        <v/>
      </c>
      <c r="Q7242" s="366">
        <f>IF(M7242="IBIRAPITANGA FASE 3",IF(O7242="Atraso",L7242,L7242/(1+$I$2)^P7242),IF(O7242="Atraso",L7242,L7242/(1+$I$1)^P7242))</f>
        <v/>
      </c>
      <c r="R7242">
        <f>IF(O7242="Atraso",$K$3-G7242,0)</f>
        <v/>
      </c>
      <c r="S7242">
        <f>IF(R7242&lt;=15,"Até 15",IF(R7242&lt;=30,"Entre 15 e 30",IF(R7242&lt;=60,"Entre 30 e 60",IF(R7242&lt;=90,"Entre 60 e 90",IF(R7242&lt;=120,"Entre 90 e 120",IF(R7242&lt;=150,"Entre 120 e 150",IF(R7242&lt;=180,"Entre 150 e 180","Superior a 180")))))))</f>
        <v/>
      </c>
    </row>
    <row r="7243">
      <c r="A7243" t="inlineStr">
        <is>
          <t>Q04L02</t>
        </is>
      </c>
      <c r="B7243" t="inlineStr">
        <is>
          <t>JOSE ROBERTO INACIO DA SILVA</t>
        </is>
      </c>
      <c r="C7243" t="n">
        <v>1</v>
      </c>
      <c r="D7243" t="inlineStr">
        <is>
          <t>IPCA</t>
        </is>
      </c>
      <c r="E7243" t="n">
        <v>0.009488792934583046</v>
      </c>
      <c r="F7243" t="inlineStr">
        <is>
          <t>MENSAL</t>
        </is>
      </c>
      <c r="G7243" t="n">
        <v>47807</v>
      </c>
      <c r="H7243" t="n">
        <v>47807</v>
      </c>
      <c r="I7243" t="n">
        <v>96</v>
      </c>
      <c r="J7243" t="inlineStr">
        <is>
          <t>CARTEIRA</t>
        </is>
      </c>
      <c r="K7243" t="inlineStr">
        <is>
          <t>CONTRATO</t>
        </is>
      </c>
      <c r="L7243" t="n">
        <v>834.2446680000002</v>
      </c>
      <c r="M7243" t="inlineStr">
        <is>
          <t>Terra Luz Residencial</t>
        </is>
      </c>
      <c r="N7243" s="142">
        <f>DATE(YEAR(G7243),MONTH(G7243),1)</f>
        <v/>
      </c>
      <c r="O7243" s="132">
        <f>IF(G7243&gt;$K$3,"Futuro","Atraso")</f>
        <v/>
      </c>
      <c r="P7243">
        <f>12*(YEAR(G7243)-YEAR($K$3))+(MONTH(G7243)-MONTH($K$3))</f>
        <v/>
      </c>
      <c r="Q7243" s="366">
        <f>IF(M7243="IBIRAPITANGA FASE 3",IF(O7243="Atraso",L7243,L7243/(1+$I$2)^P7243),IF(O7243="Atraso",L7243,L7243/(1+$I$1)^P7243))</f>
        <v/>
      </c>
      <c r="R7243">
        <f>IF(O7243="Atraso",$K$3-G7243,0)</f>
        <v/>
      </c>
      <c r="S7243">
        <f>IF(R7243&lt;=15,"Até 15",IF(R7243&lt;=30,"Entre 15 e 30",IF(R7243&lt;=60,"Entre 30 e 60",IF(R7243&lt;=90,"Entre 60 e 90",IF(R7243&lt;=120,"Entre 90 e 120",IF(R7243&lt;=150,"Entre 120 e 150",IF(R7243&lt;=180,"Entre 150 e 180","Superior a 180")))))))</f>
        <v/>
      </c>
    </row>
    <row r="7244">
      <c r="A7244" t="inlineStr">
        <is>
          <t>Q04L02</t>
        </is>
      </c>
      <c r="B7244" t="inlineStr">
        <is>
          <t>JOSE ROBERTO INACIO DA SILVA</t>
        </is>
      </c>
      <c r="C7244" t="n">
        <v>1</v>
      </c>
      <c r="D7244" t="inlineStr">
        <is>
          <t>IPCA</t>
        </is>
      </c>
      <c r="E7244" t="n">
        <v>0.009488792934583046</v>
      </c>
      <c r="F7244" t="inlineStr">
        <is>
          <t>MENSAL</t>
        </is>
      </c>
      <c r="G7244" t="n">
        <v>47837</v>
      </c>
      <c r="H7244" t="n">
        <v>47837</v>
      </c>
      <c r="I7244" t="n">
        <v>97</v>
      </c>
      <c r="J7244" t="inlineStr">
        <is>
          <t>CARTEIRA</t>
        </is>
      </c>
      <c r="K7244" t="inlineStr">
        <is>
          <t>CONTRATO</t>
        </is>
      </c>
      <c r="L7244" t="n">
        <v>834.2446680000002</v>
      </c>
      <c r="M7244" t="inlineStr">
        <is>
          <t>Terra Luz Residencial</t>
        </is>
      </c>
      <c r="N7244" s="142">
        <f>DATE(YEAR(G7244),MONTH(G7244),1)</f>
        <v/>
      </c>
      <c r="O7244" s="132">
        <f>IF(G7244&gt;$K$3,"Futuro","Atraso")</f>
        <v/>
      </c>
      <c r="P7244">
        <f>12*(YEAR(G7244)-YEAR($K$3))+(MONTH(G7244)-MONTH($K$3))</f>
        <v/>
      </c>
      <c r="Q7244" s="366">
        <f>IF(M7244="IBIRAPITANGA FASE 3",IF(O7244="Atraso",L7244,L7244/(1+$I$2)^P7244),IF(O7244="Atraso",L7244,L7244/(1+$I$1)^P7244))</f>
        <v/>
      </c>
      <c r="R7244">
        <f>IF(O7244="Atraso",$K$3-G7244,0)</f>
        <v/>
      </c>
      <c r="S7244">
        <f>IF(R7244&lt;=15,"Até 15",IF(R7244&lt;=30,"Entre 15 e 30",IF(R7244&lt;=60,"Entre 30 e 60",IF(R7244&lt;=90,"Entre 60 e 90",IF(R7244&lt;=120,"Entre 90 e 120",IF(R7244&lt;=150,"Entre 120 e 150",IF(R7244&lt;=180,"Entre 150 e 180","Superior a 180")))))))</f>
        <v/>
      </c>
    </row>
    <row r="7245">
      <c r="A7245" t="inlineStr">
        <is>
          <t>Q04L02</t>
        </is>
      </c>
      <c r="B7245" t="inlineStr">
        <is>
          <t>JOSE ROBERTO INACIO DA SILVA</t>
        </is>
      </c>
      <c r="C7245" t="n">
        <v>1</v>
      </c>
      <c r="D7245" t="inlineStr">
        <is>
          <t>IPCA</t>
        </is>
      </c>
      <c r="E7245" t="n">
        <v>0.009488792934583046</v>
      </c>
      <c r="F7245" t="inlineStr">
        <is>
          <t>MENSAL</t>
        </is>
      </c>
      <c r="G7245" t="n">
        <v>47868</v>
      </c>
      <c r="H7245" t="n">
        <v>47868</v>
      </c>
      <c r="I7245" t="n">
        <v>98</v>
      </c>
      <c r="J7245" t="inlineStr">
        <is>
          <t>CARTEIRA</t>
        </is>
      </c>
      <c r="K7245" t="inlineStr">
        <is>
          <t>CONTRATO</t>
        </is>
      </c>
      <c r="L7245" t="n">
        <v>834.2446680000002</v>
      </c>
      <c r="M7245" t="inlineStr">
        <is>
          <t>Terra Luz Residencial</t>
        </is>
      </c>
      <c r="N7245" s="142">
        <f>DATE(YEAR(G7245),MONTH(G7245),1)</f>
        <v/>
      </c>
      <c r="O7245" s="132">
        <f>IF(G7245&gt;$K$3,"Futuro","Atraso")</f>
        <v/>
      </c>
      <c r="P7245">
        <f>12*(YEAR(G7245)-YEAR($K$3))+(MONTH(G7245)-MONTH($K$3))</f>
        <v/>
      </c>
      <c r="Q7245" s="366">
        <f>IF(M7245="IBIRAPITANGA FASE 3",IF(O7245="Atraso",L7245,L7245/(1+$I$2)^P7245),IF(O7245="Atraso",L7245,L7245/(1+$I$1)^P7245))</f>
        <v/>
      </c>
      <c r="R7245">
        <f>IF(O7245="Atraso",$K$3-G7245,0)</f>
        <v/>
      </c>
      <c r="S7245">
        <f>IF(R7245&lt;=15,"Até 15",IF(R7245&lt;=30,"Entre 15 e 30",IF(R7245&lt;=60,"Entre 30 e 60",IF(R7245&lt;=90,"Entre 60 e 90",IF(R7245&lt;=120,"Entre 90 e 120",IF(R7245&lt;=150,"Entre 120 e 150",IF(R7245&lt;=180,"Entre 150 e 180","Superior a 180")))))))</f>
        <v/>
      </c>
    </row>
    <row r="7246">
      <c r="A7246" t="inlineStr">
        <is>
          <t>Q04L02</t>
        </is>
      </c>
      <c r="B7246" t="inlineStr">
        <is>
          <t>JOSE ROBERTO INACIO DA SILVA</t>
        </is>
      </c>
      <c r="C7246" t="n">
        <v>1</v>
      </c>
      <c r="D7246" t="inlineStr">
        <is>
          <t>IPCA</t>
        </is>
      </c>
      <c r="E7246" t="n">
        <v>0.009488792934583046</v>
      </c>
      <c r="F7246" t="inlineStr">
        <is>
          <t>MENSAL</t>
        </is>
      </c>
      <c r="G7246" t="n">
        <v>47899</v>
      </c>
      <c r="H7246" t="n">
        <v>47899</v>
      </c>
      <c r="I7246" t="n">
        <v>99</v>
      </c>
      <c r="J7246" t="inlineStr">
        <is>
          <t>CARTEIRA</t>
        </is>
      </c>
      <c r="K7246" t="inlineStr">
        <is>
          <t>CONTRATO</t>
        </is>
      </c>
      <c r="L7246" t="n">
        <v>834.2446680000002</v>
      </c>
      <c r="M7246" t="inlineStr">
        <is>
          <t>Terra Luz Residencial</t>
        </is>
      </c>
      <c r="N7246" s="142">
        <f>DATE(YEAR(G7246),MONTH(G7246),1)</f>
        <v/>
      </c>
      <c r="O7246" s="132">
        <f>IF(G7246&gt;$K$3,"Futuro","Atraso")</f>
        <v/>
      </c>
      <c r="P7246">
        <f>12*(YEAR(G7246)-YEAR($K$3))+(MONTH(G7246)-MONTH($K$3))</f>
        <v/>
      </c>
      <c r="Q7246" s="366">
        <f>IF(M7246="IBIRAPITANGA FASE 3",IF(O7246="Atraso",L7246,L7246/(1+$I$2)^P7246),IF(O7246="Atraso",L7246,L7246/(1+$I$1)^P7246))</f>
        <v/>
      </c>
      <c r="R7246">
        <f>IF(O7246="Atraso",$K$3-G7246,0)</f>
        <v/>
      </c>
      <c r="S7246">
        <f>IF(R7246&lt;=15,"Até 15",IF(R7246&lt;=30,"Entre 15 e 30",IF(R7246&lt;=60,"Entre 30 e 60",IF(R7246&lt;=90,"Entre 60 e 90",IF(R7246&lt;=120,"Entre 90 e 120",IF(R7246&lt;=150,"Entre 120 e 150",IF(R7246&lt;=180,"Entre 150 e 180","Superior a 180")))))))</f>
        <v/>
      </c>
    </row>
    <row r="7247">
      <c r="A7247" t="inlineStr">
        <is>
          <t>Q04L02</t>
        </is>
      </c>
      <c r="B7247" t="inlineStr">
        <is>
          <t>JOSE ROBERTO INACIO DA SILVA</t>
        </is>
      </c>
      <c r="C7247" t="n">
        <v>1</v>
      </c>
      <c r="D7247" t="inlineStr">
        <is>
          <t>IPCA</t>
        </is>
      </c>
      <c r="E7247" t="n">
        <v>0.009488792934583046</v>
      </c>
      <c r="F7247" t="inlineStr">
        <is>
          <t>MENSAL</t>
        </is>
      </c>
      <c r="G7247" t="n">
        <v>47927</v>
      </c>
      <c r="H7247" t="n">
        <v>47927</v>
      </c>
      <c r="I7247" t="n">
        <v>100</v>
      </c>
      <c r="J7247" t="inlineStr">
        <is>
          <t>CARTEIRA</t>
        </is>
      </c>
      <c r="K7247" t="inlineStr">
        <is>
          <t>CONTRATO</t>
        </is>
      </c>
      <c r="L7247" t="n">
        <v>834.2446680000002</v>
      </c>
      <c r="M7247" t="inlineStr">
        <is>
          <t>Terra Luz Residencial</t>
        </is>
      </c>
      <c r="N7247" s="142">
        <f>DATE(YEAR(G7247),MONTH(G7247),1)</f>
        <v/>
      </c>
      <c r="O7247" s="132">
        <f>IF(G7247&gt;$K$3,"Futuro","Atraso")</f>
        <v/>
      </c>
      <c r="P7247">
        <f>12*(YEAR(G7247)-YEAR($K$3))+(MONTH(G7247)-MONTH($K$3))</f>
        <v/>
      </c>
      <c r="Q7247" s="366">
        <f>IF(M7247="IBIRAPITANGA FASE 3",IF(O7247="Atraso",L7247,L7247/(1+$I$2)^P7247),IF(O7247="Atraso",L7247,L7247/(1+$I$1)^P7247))</f>
        <v/>
      </c>
      <c r="R7247">
        <f>IF(O7247="Atraso",$K$3-G7247,0)</f>
        <v/>
      </c>
      <c r="S7247">
        <f>IF(R7247&lt;=15,"Até 15",IF(R7247&lt;=30,"Entre 15 e 30",IF(R7247&lt;=60,"Entre 30 e 60",IF(R7247&lt;=90,"Entre 60 e 90",IF(R7247&lt;=120,"Entre 90 e 120",IF(R7247&lt;=150,"Entre 120 e 150",IF(R7247&lt;=180,"Entre 150 e 180","Superior a 180")))))))</f>
        <v/>
      </c>
    </row>
    <row r="7248">
      <c r="A7248" t="inlineStr">
        <is>
          <t>Q04L02</t>
        </is>
      </c>
      <c r="B7248" t="inlineStr">
        <is>
          <t>JOSE ROBERTO INACIO DA SILVA</t>
        </is>
      </c>
      <c r="C7248" t="n">
        <v>1</v>
      </c>
      <c r="D7248" t="inlineStr">
        <is>
          <t>IPCA</t>
        </is>
      </c>
      <c r="E7248" t="n">
        <v>0.009488792934583046</v>
      </c>
      <c r="F7248" t="inlineStr">
        <is>
          <t>MENSAL</t>
        </is>
      </c>
      <c r="G7248" t="n">
        <v>47958</v>
      </c>
      <c r="H7248" t="n">
        <v>47958</v>
      </c>
      <c r="I7248" t="n">
        <v>101</v>
      </c>
      <c r="J7248" t="inlineStr">
        <is>
          <t>CARTEIRA</t>
        </is>
      </c>
      <c r="K7248" t="inlineStr">
        <is>
          <t>CONTRATO</t>
        </is>
      </c>
      <c r="L7248" t="n">
        <v>834.2446680000002</v>
      </c>
      <c r="M7248" t="inlineStr">
        <is>
          <t>Terra Luz Residencial</t>
        </is>
      </c>
      <c r="N7248" s="142">
        <f>DATE(YEAR(G7248),MONTH(G7248),1)</f>
        <v/>
      </c>
      <c r="O7248" s="132">
        <f>IF(G7248&gt;$K$3,"Futuro","Atraso")</f>
        <v/>
      </c>
      <c r="P7248">
        <f>12*(YEAR(G7248)-YEAR($K$3))+(MONTH(G7248)-MONTH($K$3))</f>
        <v/>
      </c>
      <c r="Q7248" s="366">
        <f>IF(M7248="IBIRAPITANGA FASE 3",IF(O7248="Atraso",L7248,L7248/(1+$I$2)^P7248),IF(O7248="Atraso",L7248,L7248/(1+$I$1)^P7248))</f>
        <v/>
      </c>
      <c r="R7248">
        <f>IF(O7248="Atraso",$K$3-G7248,0)</f>
        <v/>
      </c>
      <c r="S7248">
        <f>IF(R7248&lt;=15,"Até 15",IF(R7248&lt;=30,"Entre 15 e 30",IF(R7248&lt;=60,"Entre 30 e 60",IF(R7248&lt;=90,"Entre 60 e 90",IF(R7248&lt;=120,"Entre 90 e 120",IF(R7248&lt;=150,"Entre 120 e 150",IF(R7248&lt;=180,"Entre 150 e 180","Superior a 180")))))))</f>
        <v/>
      </c>
    </row>
    <row r="7249">
      <c r="A7249" t="inlineStr">
        <is>
          <t>Q04L02</t>
        </is>
      </c>
      <c r="B7249" t="inlineStr">
        <is>
          <t>JOSE ROBERTO INACIO DA SILVA</t>
        </is>
      </c>
      <c r="C7249" t="n">
        <v>1</v>
      </c>
      <c r="D7249" t="inlineStr">
        <is>
          <t>IPCA</t>
        </is>
      </c>
      <c r="E7249" t="n">
        <v>0.009488792934583046</v>
      </c>
      <c r="F7249" t="inlineStr">
        <is>
          <t>MENSAL</t>
        </is>
      </c>
      <c r="G7249" t="n">
        <v>47988</v>
      </c>
      <c r="H7249" t="n">
        <v>47988</v>
      </c>
      <c r="I7249" t="n">
        <v>102</v>
      </c>
      <c r="J7249" t="inlineStr">
        <is>
          <t>CARTEIRA</t>
        </is>
      </c>
      <c r="K7249" t="inlineStr">
        <is>
          <t>CONTRATO</t>
        </is>
      </c>
      <c r="L7249" t="n">
        <v>834.2446680000002</v>
      </c>
      <c r="M7249" t="inlineStr">
        <is>
          <t>Terra Luz Residencial</t>
        </is>
      </c>
      <c r="N7249" s="142">
        <f>DATE(YEAR(G7249),MONTH(G7249),1)</f>
        <v/>
      </c>
      <c r="O7249" s="132">
        <f>IF(G7249&gt;$K$3,"Futuro","Atraso")</f>
        <v/>
      </c>
      <c r="P7249">
        <f>12*(YEAR(G7249)-YEAR($K$3))+(MONTH(G7249)-MONTH($K$3))</f>
        <v/>
      </c>
      <c r="Q7249" s="366">
        <f>IF(M7249="IBIRAPITANGA FASE 3",IF(O7249="Atraso",L7249,L7249/(1+$I$2)^P7249),IF(O7249="Atraso",L7249,L7249/(1+$I$1)^P7249))</f>
        <v/>
      </c>
      <c r="R7249">
        <f>IF(O7249="Atraso",$K$3-G7249,0)</f>
        <v/>
      </c>
      <c r="S7249">
        <f>IF(R7249&lt;=15,"Até 15",IF(R7249&lt;=30,"Entre 15 e 30",IF(R7249&lt;=60,"Entre 30 e 60",IF(R7249&lt;=90,"Entre 60 e 90",IF(R7249&lt;=120,"Entre 90 e 120",IF(R7249&lt;=150,"Entre 120 e 150",IF(R7249&lt;=180,"Entre 150 e 180","Superior a 180")))))))</f>
        <v/>
      </c>
    </row>
    <row r="7250">
      <c r="A7250" t="inlineStr">
        <is>
          <t>Q04L02</t>
        </is>
      </c>
      <c r="B7250" t="inlineStr">
        <is>
          <t>JOSE ROBERTO INACIO DA SILVA</t>
        </is>
      </c>
      <c r="C7250" t="n">
        <v>1</v>
      </c>
      <c r="D7250" t="inlineStr">
        <is>
          <t>IPCA</t>
        </is>
      </c>
      <c r="E7250" t="n">
        <v>0.009488792934583046</v>
      </c>
      <c r="F7250" t="inlineStr">
        <is>
          <t>MENSAL</t>
        </is>
      </c>
      <c r="G7250" t="n">
        <v>48019</v>
      </c>
      <c r="H7250" t="n">
        <v>48019</v>
      </c>
      <c r="I7250" t="n">
        <v>103</v>
      </c>
      <c r="J7250" t="inlineStr">
        <is>
          <t>CARTEIRA</t>
        </is>
      </c>
      <c r="K7250" t="inlineStr">
        <is>
          <t>CONTRATO</t>
        </is>
      </c>
      <c r="L7250" t="n">
        <v>834.2446680000002</v>
      </c>
      <c r="M7250" t="inlineStr">
        <is>
          <t>Terra Luz Residencial</t>
        </is>
      </c>
      <c r="N7250" s="142">
        <f>DATE(YEAR(G7250),MONTH(G7250),1)</f>
        <v/>
      </c>
      <c r="O7250" s="132">
        <f>IF(G7250&gt;$K$3,"Futuro","Atraso")</f>
        <v/>
      </c>
      <c r="P7250">
        <f>12*(YEAR(G7250)-YEAR($K$3))+(MONTH(G7250)-MONTH($K$3))</f>
        <v/>
      </c>
      <c r="Q7250" s="366">
        <f>IF(M7250="IBIRAPITANGA FASE 3",IF(O7250="Atraso",L7250,L7250/(1+$I$2)^P7250),IF(O7250="Atraso",L7250,L7250/(1+$I$1)^P7250))</f>
        <v/>
      </c>
      <c r="R7250">
        <f>IF(O7250="Atraso",$K$3-G7250,0)</f>
        <v/>
      </c>
      <c r="S7250">
        <f>IF(R7250&lt;=15,"Até 15",IF(R7250&lt;=30,"Entre 15 e 30",IF(R7250&lt;=60,"Entre 30 e 60",IF(R7250&lt;=90,"Entre 60 e 90",IF(R7250&lt;=120,"Entre 90 e 120",IF(R7250&lt;=150,"Entre 120 e 150",IF(R7250&lt;=180,"Entre 150 e 180","Superior a 180")))))))</f>
        <v/>
      </c>
    </row>
    <row r="7251">
      <c r="A7251" t="inlineStr">
        <is>
          <t>Q04L02</t>
        </is>
      </c>
      <c r="B7251" t="inlineStr">
        <is>
          <t>JOSE ROBERTO INACIO DA SILVA</t>
        </is>
      </c>
      <c r="C7251" t="n">
        <v>1</v>
      </c>
      <c r="D7251" t="inlineStr">
        <is>
          <t>IPCA</t>
        </is>
      </c>
      <c r="E7251" t="n">
        <v>0.009488792934583046</v>
      </c>
      <c r="F7251" t="inlineStr">
        <is>
          <t>MENSAL</t>
        </is>
      </c>
      <c r="G7251" t="n">
        <v>48049</v>
      </c>
      <c r="H7251" t="n">
        <v>48049</v>
      </c>
      <c r="I7251" t="n">
        <v>104</v>
      </c>
      <c r="J7251" t="inlineStr">
        <is>
          <t>CARTEIRA</t>
        </is>
      </c>
      <c r="K7251" t="inlineStr">
        <is>
          <t>CONTRATO</t>
        </is>
      </c>
      <c r="L7251" t="n">
        <v>834.2446680000002</v>
      </c>
      <c r="M7251" t="inlineStr">
        <is>
          <t>Terra Luz Residencial</t>
        </is>
      </c>
      <c r="N7251" s="142">
        <f>DATE(YEAR(G7251),MONTH(G7251),1)</f>
        <v/>
      </c>
      <c r="O7251" s="132">
        <f>IF(G7251&gt;$K$3,"Futuro","Atraso")</f>
        <v/>
      </c>
      <c r="P7251">
        <f>12*(YEAR(G7251)-YEAR($K$3))+(MONTH(G7251)-MONTH($K$3))</f>
        <v/>
      </c>
      <c r="Q7251" s="366">
        <f>IF(M7251="IBIRAPITANGA FASE 3",IF(O7251="Atraso",L7251,L7251/(1+$I$2)^P7251),IF(O7251="Atraso",L7251,L7251/(1+$I$1)^P7251))</f>
        <v/>
      </c>
      <c r="R7251">
        <f>IF(O7251="Atraso",$K$3-G7251,0)</f>
        <v/>
      </c>
      <c r="S7251">
        <f>IF(R7251&lt;=15,"Até 15",IF(R7251&lt;=30,"Entre 15 e 30",IF(R7251&lt;=60,"Entre 30 e 60",IF(R7251&lt;=90,"Entre 60 e 90",IF(R7251&lt;=120,"Entre 90 e 120",IF(R7251&lt;=150,"Entre 120 e 150",IF(R7251&lt;=180,"Entre 150 e 180","Superior a 180")))))))</f>
        <v/>
      </c>
    </row>
    <row r="7252">
      <c r="A7252" t="inlineStr">
        <is>
          <t>Q04L02</t>
        </is>
      </c>
      <c r="B7252" t="inlineStr">
        <is>
          <t>JOSE ROBERTO INACIO DA SILVA</t>
        </is>
      </c>
      <c r="C7252" t="n">
        <v>1</v>
      </c>
      <c r="D7252" t="inlineStr">
        <is>
          <t>IPCA</t>
        </is>
      </c>
      <c r="E7252" t="n">
        <v>0.009488792934583046</v>
      </c>
      <c r="F7252" t="inlineStr">
        <is>
          <t>MENSAL</t>
        </is>
      </c>
      <c r="G7252" t="n">
        <v>48080</v>
      </c>
      <c r="H7252" t="n">
        <v>48080</v>
      </c>
      <c r="I7252" t="n">
        <v>105</v>
      </c>
      <c r="J7252" t="inlineStr">
        <is>
          <t>CARTEIRA</t>
        </is>
      </c>
      <c r="K7252" t="inlineStr">
        <is>
          <t>CONTRATO</t>
        </is>
      </c>
      <c r="L7252" t="n">
        <v>834.2446680000002</v>
      </c>
      <c r="M7252" t="inlineStr">
        <is>
          <t>Terra Luz Residencial</t>
        </is>
      </c>
      <c r="N7252" s="142">
        <f>DATE(YEAR(G7252),MONTH(G7252),1)</f>
        <v/>
      </c>
      <c r="O7252" s="132">
        <f>IF(G7252&gt;$K$3,"Futuro","Atraso")</f>
        <v/>
      </c>
      <c r="P7252">
        <f>12*(YEAR(G7252)-YEAR($K$3))+(MONTH(G7252)-MONTH($K$3))</f>
        <v/>
      </c>
      <c r="Q7252" s="366">
        <f>IF(M7252="IBIRAPITANGA FASE 3",IF(O7252="Atraso",L7252,L7252/(1+$I$2)^P7252),IF(O7252="Atraso",L7252,L7252/(1+$I$1)^P7252))</f>
        <v/>
      </c>
      <c r="R7252">
        <f>IF(O7252="Atraso",$K$3-G7252,0)</f>
        <v/>
      </c>
      <c r="S7252">
        <f>IF(R7252&lt;=15,"Até 15",IF(R7252&lt;=30,"Entre 15 e 30",IF(R7252&lt;=60,"Entre 30 e 60",IF(R7252&lt;=90,"Entre 60 e 90",IF(R7252&lt;=120,"Entre 90 e 120",IF(R7252&lt;=150,"Entre 120 e 150",IF(R7252&lt;=180,"Entre 150 e 180","Superior a 180")))))))</f>
        <v/>
      </c>
    </row>
    <row r="7253">
      <c r="A7253" t="inlineStr">
        <is>
          <t>Q04L02</t>
        </is>
      </c>
      <c r="B7253" t="inlineStr">
        <is>
          <t>JOSE ROBERTO INACIO DA SILVA</t>
        </is>
      </c>
      <c r="C7253" t="n">
        <v>1</v>
      </c>
      <c r="D7253" t="inlineStr">
        <is>
          <t>IPCA</t>
        </is>
      </c>
      <c r="E7253" t="n">
        <v>0.009488792934583046</v>
      </c>
      <c r="F7253" t="inlineStr">
        <is>
          <t>MENSAL</t>
        </is>
      </c>
      <c r="G7253" t="n">
        <v>48111</v>
      </c>
      <c r="H7253" t="n">
        <v>48111</v>
      </c>
      <c r="I7253" t="n">
        <v>106</v>
      </c>
      <c r="J7253" t="inlineStr">
        <is>
          <t>CARTEIRA</t>
        </is>
      </c>
      <c r="K7253" t="inlineStr">
        <is>
          <t>CONTRATO</t>
        </is>
      </c>
      <c r="L7253" t="n">
        <v>834.2446680000002</v>
      </c>
      <c r="M7253" t="inlineStr">
        <is>
          <t>Terra Luz Residencial</t>
        </is>
      </c>
      <c r="N7253" s="142">
        <f>DATE(YEAR(G7253),MONTH(G7253),1)</f>
        <v/>
      </c>
      <c r="O7253" s="132">
        <f>IF(G7253&gt;$K$3,"Futuro","Atraso")</f>
        <v/>
      </c>
      <c r="P7253">
        <f>12*(YEAR(G7253)-YEAR($K$3))+(MONTH(G7253)-MONTH($K$3))</f>
        <v/>
      </c>
      <c r="Q7253" s="366">
        <f>IF(M7253="IBIRAPITANGA FASE 3",IF(O7253="Atraso",L7253,L7253/(1+$I$2)^P7253),IF(O7253="Atraso",L7253,L7253/(1+$I$1)^P7253))</f>
        <v/>
      </c>
      <c r="R7253">
        <f>IF(O7253="Atraso",$K$3-G7253,0)</f>
        <v/>
      </c>
      <c r="S7253">
        <f>IF(R7253&lt;=15,"Até 15",IF(R7253&lt;=30,"Entre 15 e 30",IF(R7253&lt;=60,"Entre 30 e 60",IF(R7253&lt;=90,"Entre 60 e 90",IF(R7253&lt;=120,"Entre 90 e 120",IF(R7253&lt;=150,"Entre 120 e 150",IF(R7253&lt;=180,"Entre 150 e 180","Superior a 180")))))))</f>
        <v/>
      </c>
    </row>
    <row r="7254">
      <c r="A7254" t="inlineStr">
        <is>
          <t>Q04L02</t>
        </is>
      </c>
      <c r="B7254" t="inlineStr">
        <is>
          <t>JOSE ROBERTO INACIO DA SILVA</t>
        </is>
      </c>
      <c r="C7254" t="n">
        <v>1</v>
      </c>
      <c r="D7254" t="inlineStr">
        <is>
          <t>IPCA</t>
        </is>
      </c>
      <c r="E7254" t="n">
        <v>0.009488792934583046</v>
      </c>
      <c r="F7254" t="inlineStr">
        <is>
          <t>MENSAL</t>
        </is>
      </c>
      <c r="G7254" t="n">
        <v>48141</v>
      </c>
      <c r="H7254" t="n">
        <v>48141</v>
      </c>
      <c r="I7254" t="n">
        <v>107</v>
      </c>
      <c r="J7254" t="inlineStr">
        <is>
          <t>CARTEIRA</t>
        </is>
      </c>
      <c r="K7254" t="inlineStr">
        <is>
          <t>CONTRATO</t>
        </is>
      </c>
      <c r="L7254" t="n">
        <v>834.2446680000002</v>
      </c>
      <c r="M7254" t="inlineStr">
        <is>
          <t>Terra Luz Residencial</t>
        </is>
      </c>
      <c r="N7254" s="142">
        <f>DATE(YEAR(G7254),MONTH(G7254),1)</f>
        <v/>
      </c>
      <c r="O7254" s="132">
        <f>IF(G7254&gt;$K$3,"Futuro","Atraso")</f>
        <v/>
      </c>
      <c r="P7254">
        <f>12*(YEAR(G7254)-YEAR($K$3))+(MONTH(G7254)-MONTH($K$3))</f>
        <v/>
      </c>
      <c r="Q7254" s="366">
        <f>IF(M7254="IBIRAPITANGA FASE 3",IF(O7254="Atraso",L7254,L7254/(1+$I$2)^P7254),IF(O7254="Atraso",L7254,L7254/(1+$I$1)^P7254))</f>
        <v/>
      </c>
      <c r="R7254">
        <f>IF(O7254="Atraso",$K$3-G7254,0)</f>
        <v/>
      </c>
      <c r="S7254">
        <f>IF(R7254&lt;=15,"Até 15",IF(R7254&lt;=30,"Entre 15 e 30",IF(R7254&lt;=60,"Entre 30 e 60",IF(R7254&lt;=90,"Entre 60 e 90",IF(R7254&lt;=120,"Entre 90 e 120",IF(R7254&lt;=150,"Entre 120 e 150",IF(R7254&lt;=180,"Entre 150 e 180","Superior a 180")))))))</f>
        <v/>
      </c>
    </row>
    <row r="7255">
      <c r="A7255" t="inlineStr">
        <is>
          <t>Q04L02</t>
        </is>
      </c>
      <c r="B7255" t="inlineStr">
        <is>
          <t>JOSE ROBERTO INACIO DA SILVA</t>
        </is>
      </c>
      <c r="C7255" t="n">
        <v>1</v>
      </c>
      <c r="D7255" t="inlineStr">
        <is>
          <t>IPCA</t>
        </is>
      </c>
      <c r="E7255" t="n">
        <v>0.009488792934583046</v>
      </c>
      <c r="F7255" t="inlineStr">
        <is>
          <t>MENSAL</t>
        </is>
      </c>
      <c r="G7255" t="n">
        <v>48172</v>
      </c>
      <c r="H7255" t="n">
        <v>48172</v>
      </c>
      <c r="I7255" t="n">
        <v>108</v>
      </c>
      <c r="J7255" t="inlineStr">
        <is>
          <t>CARTEIRA</t>
        </is>
      </c>
      <c r="K7255" t="inlineStr">
        <is>
          <t>CONTRATO</t>
        </is>
      </c>
      <c r="L7255" t="n">
        <v>834.2446680000002</v>
      </c>
      <c r="M7255" t="inlineStr">
        <is>
          <t>Terra Luz Residencial</t>
        </is>
      </c>
      <c r="N7255" s="142">
        <f>DATE(YEAR(G7255),MONTH(G7255),1)</f>
        <v/>
      </c>
      <c r="O7255" s="132">
        <f>IF(G7255&gt;$K$3,"Futuro","Atraso")</f>
        <v/>
      </c>
      <c r="P7255">
        <f>12*(YEAR(G7255)-YEAR($K$3))+(MONTH(G7255)-MONTH($K$3))</f>
        <v/>
      </c>
      <c r="Q7255" s="366">
        <f>IF(M7255="IBIRAPITANGA FASE 3",IF(O7255="Atraso",L7255,L7255/(1+$I$2)^P7255),IF(O7255="Atraso",L7255,L7255/(1+$I$1)^P7255))</f>
        <v/>
      </c>
      <c r="R7255">
        <f>IF(O7255="Atraso",$K$3-G7255,0)</f>
        <v/>
      </c>
      <c r="S7255">
        <f>IF(R7255&lt;=15,"Até 15",IF(R7255&lt;=30,"Entre 15 e 30",IF(R7255&lt;=60,"Entre 30 e 60",IF(R7255&lt;=90,"Entre 60 e 90",IF(R7255&lt;=120,"Entre 90 e 120",IF(R7255&lt;=150,"Entre 120 e 150",IF(R7255&lt;=180,"Entre 150 e 180","Superior a 180")))))))</f>
        <v/>
      </c>
    </row>
    <row r="7256">
      <c r="A7256" t="inlineStr">
        <is>
          <t>Q04L02</t>
        </is>
      </c>
      <c r="B7256" t="inlineStr">
        <is>
          <t>JOSE ROBERTO INACIO DA SILVA</t>
        </is>
      </c>
      <c r="C7256" t="n">
        <v>1</v>
      </c>
      <c r="D7256" t="inlineStr">
        <is>
          <t>IPCA</t>
        </is>
      </c>
      <c r="E7256" t="n">
        <v>0.009488792934583046</v>
      </c>
      <c r="F7256" t="inlineStr">
        <is>
          <t>MENSAL</t>
        </is>
      </c>
      <c r="G7256" t="n">
        <v>48202</v>
      </c>
      <c r="H7256" t="n">
        <v>48202</v>
      </c>
      <c r="I7256" t="n">
        <v>109</v>
      </c>
      <c r="J7256" t="inlineStr">
        <is>
          <t>CARTEIRA</t>
        </is>
      </c>
      <c r="K7256" t="inlineStr">
        <is>
          <t>CONTRATO</t>
        </is>
      </c>
      <c r="L7256" t="n">
        <v>834.2446680000002</v>
      </c>
      <c r="M7256" t="inlineStr">
        <is>
          <t>Terra Luz Residencial</t>
        </is>
      </c>
      <c r="N7256" s="142">
        <f>DATE(YEAR(G7256),MONTH(G7256),1)</f>
        <v/>
      </c>
      <c r="O7256" s="132">
        <f>IF(G7256&gt;$K$3,"Futuro","Atraso")</f>
        <v/>
      </c>
      <c r="P7256">
        <f>12*(YEAR(G7256)-YEAR($K$3))+(MONTH(G7256)-MONTH($K$3))</f>
        <v/>
      </c>
      <c r="Q7256" s="366">
        <f>IF(M7256="IBIRAPITANGA FASE 3",IF(O7256="Atraso",L7256,L7256/(1+$I$2)^P7256),IF(O7256="Atraso",L7256,L7256/(1+$I$1)^P7256))</f>
        <v/>
      </c>
      <c r="R7256">
        <f>IF(O7256="Atraso",$K$3-G7256,0)</f>
        <v/>
      </c>
      <c r="S7256">
        <f>IF(R7256&lt;=15,"Até 15",IF(R7256&lt;=30,"Entre 15 e 30",IF(R7256&lt;=60,"Entre 30 e 60",IF(R7256&lt;=90,"Entre 60 e 90",IF(R7256&lt;=120,"Entre 90 e 120",IF(R7256&lt;=150,"Entre 120 e 150",IF(R7256&lt;=180,"Entre 150 e 180","Superior a 180")))))))</f>
        <v/>
      </c>
    </row>
    <row r="7257">
      <c r="A7257" t="inlineStr">
        <is>
          <t>Q04L02</t>
        </is>
      </c>
      <c r="B7257" t="inlineStr">
        <is>
          <t>JOSE ROBERTO INACIO DA SILVA</t>
        </is>
      </c>
      <c r="C7257" t="n">
        <v>1</v>
      </c>
      <c r="D7257" t="inlineStr">
        <is>
          <t>IPCA</t>
        </is>
      </c>
      <c r="E7257" t="n">
        <v>0.009488792934583046</v>
      </c>
      <c r="F7257" t="inlineStr">
        <is>
          <t>MENSAL</t>
        </is>
      </c>
      <c r="G7257" t="n">
        <v>48233</v>
      </c>
      <c r="H7257" t="n">
        <v>48233</v>
      </c>
      <c r="I7257" t="n">
        <v>110</v>
      </c>
      <c r="J7257" t="inlineStr">
        <is>
          <t>CARTEIRA</t>
        </is>
      </c>
      <c r="K7257" t="inlineStr">
        <is>
          <t>CONTRATO</t>
        </is>
      </c>
      <c r="L7257" t="n">
        <v>834.2446680000002</v>
      </c>
      <c r="M7257" t="inlineStr">
        <is>
          <t>Terra Luz Residencial</t>
        </is>
      </c>
      <c r="N7257" s="142">
        <f>DATE(YEAR(G7257),MONTH(G7257),1)</f>
        <v/>
      </c>
      <c r="O7257" s="132">
        <f>IF(G7257&gt;$K$3,"Futuro","Atraso")</f>
        <v/>
      </c>
      <c r="P7257">
        <f>12*(YEAR(G7257)-YEAR($K$3))+(MONTH(G7257)-MONTH($K$3))</f>
        <v/>
      </c>
      <c r="Q7257" s="366">
        <f>IF(M7257="IBIRAPITANGA FASE 3",IF(O7257="Atraso",L7257,L7257/(1+$I$2)^P7257),IF(O7257="Atraso",L7257,L7257/(1+$I$1)^P7257))</f>
        <v/>
      </c>
      <c r="R7257">
        <f>IF(O7257="Atraso",$K$3-G7257,0)</f>
        <v/>
      </c>
      <c r="S7257">
        <f>IF(R7257&lt;=15,"Até 15",IF(R7257&lt;=30,"Entre 15 e 30",IF(R7257&lt;=60,"Entre 30 e 60",IF(R7257&lt;=90,"Entre 60 e 90",IF(R7257&lt;=120,"Entre 90 e 120",IF(R7257&lt;=150,"Entre 120 e 150",IF(R7257&lt;=180,"Entre 150 e 180","Superior a 180")))))))</f>
        <v/>
      </c>
    </row>
    <row r="7258">
      <c r="A7258" t="inlineStr">
        <is>
          <t>Q04L02</t>
        </is>
      </c>
      <c r="B7258" t="inlineStr">
        <is>
          <t>JOSE ROBERTO INACIO DA SILVA</t>
        </is>
      </c>
      <c r="C7258" t="n">
        <v>1</v>
      </c>
      <c r="D7258" t="inlineStr">
        <is>
          <t>IPCA</t>
        </is>
      </c>
      <c r="E7258" t="n">
        <v>0.009488792934583046</v>
      </c>
      <c r="F7258" t="inlineStr">
        <is>
          <t>MENSAL</t>
        </is>
      </c>
      <c r="G7258" t="n">
        <v>48264</v>
      </c>
      <c r="H7258" t="n">
        <v>48264</v>
      </c>
      <c r="I7258" t="n">
        <v>111</v>
      </c>
      <c r="J7258" t="inlineStr">
        <is>
          <t>CARTEIRA</t>
        </is>
      </c>
      <c r="K7258" t="inlineStr">
        <is>
          <t>CONTRATO</t>
        </is>
      </c>
      <c r="L7258" t="n">
        <v>834.2446680000002</v>
      </c>
      <c r="M7258" t="inlineStr">
        <is>
          <t>Terra Luz Residencial</t>
        </is>
      </c>
      <c r="N7258" s="142">
        <f>DATE(YEAR(G7258),MONTH(G7258),1)</f>
        <v/>
      </c>
      <c r="O7258" s="132">
        <f>IF(G7258&gt;$K$3,"Futuro","Atraso")</f>
        <v/>
      </c>
      <c r="P7258">
        <f>12*(YEAR(G7258)-YEAR($K$3))+(MONTH(G7258)-MONTH($K$3))</f>
        <v/>
      </c>
      <c r="Q7258" s="366">
        <f>IF(M7258="IBIRAPITANGA FASE 3",IF(O7258="Atraso",L7258,L7258/(1+$I$2)^P7258),IF(O7258="Atraso",L7258,L7258/(1+$I$1)^P7258))</f>
        <v/>
      </c>
      <c r="R7258">
        <f>IF(O7258="Atraso",$K$3-G7258,0)</f>
        <v/>
      </c>
      <c r="S7258">
        <f>IF(R7258&lt;=15,"Até 15",IF(R7258&lt;=30,"Entre 15 e 30",IF(R7258&lt;=60,"Entre 30 e 60",IF(R7258&lt;=90,"Entre 60 e 90",IF(R7258&lt;=120,"Entre 90 e 120",IF(R7258&lt;=150,"Entre 120 e 150",IF(R7258&lt;=180,"Entre 150 e 180","Superior a 180")))))))</f>
        <v/>
      </c>
    </row>
    <row r="7259">
      <c r="A7259" t="inlineStr">
        <is>
          <t>Q04L02</t>
        </is>
      </c>
      <c r="B7259" t="inlineStr">
        <is>
          <t>JOSE ROBERTO INACIO DA SILVA</t>
        </is>
      </c>
      <c r="C7259" t="n">
        <v>1</v>
      </c>
      <c r="D7259" t="inlineStr">
        <is>
          <t>IPCA</t>
        </is>
      </c>
      <c r="E7259" t="n">
        <v>0.009488792934583046</v>
      </c>
      <c r="F7259" t="inlineStr">
        <is>
          <t>MENSAL</t>
        </is>
      </c>
      <c r="G7259" t="n">
        <v>48293</v>
      </c>
      <c r="H7259" t="n">
        <v>48293</v>
      </c>
      <c r="I7259" t="n">
        <v>112</v>
      </c>
      <c r="J7259" t="inlineStr">
        <is>
          <t>CARTEIRA</t>
        </is>
      </c>
      <c r="K7259" t="inlineStr">
        <is>
          <t>CONTRATO</t>
        </is>
      </c>
      <c r="L7259" t="n">
        <v>834.2446680000002</v>
      </c>
      <c r="M7259" t="inlineStr">
        <is>
          <t>Terra Luz Residencial</t>
        </is>
      </c>
      <c r="N7259" s="142">
        <f>DATE(YEAR(G7259),MONTH(G7259),1)</f>
        <v/>
      </c>
      <c r="O7259" s="132">
        <f>IF(G7259&gt;$K$3,"Futuro","Atraso")</f>
        <v/>
      </c>
      <c r="P7259">
        <f>12*(YEAR(G7259)-YEAR($K$3))+(MONTH(G7259)-MONTH($K$3))</f>
        <v/>
      </c>
      <c r="Q7259" s="366">
        <f>IF(M7259="IBIRAPITANGA FASE 3",IF(O7259="Atraso",L7259,L7259/(1+$I$2)^P7259),IF(O7259="Atraso",L7259,L7259/(1+$I$1)^P7259))</f>
        <v/>
      </c>
      <c r="R7259">
        <f>IF(O7259="Atraso",$K$3-G7259,0)</f>
        <v/>
      </c>
      <c r="S7259">
        <f>IF(R7259&lt;=15,"Até 15",IF(R7259&lt;=30,"Entre 15 e 30",IF(R7259&lt;=60,"Entre 30 e 60",IF(R7259&lt;=90,"Entre 60 e 90",IF(R7259&lt;=120,"Entre 90 e 120",IF(R7259&lt;=150,"Entre 120 e 150",IF(R7259&lt;=180,"Entre 150 e 180","Superior a 180")))))))</f>
        <v/>
      </c>
    </row>
    <row r="7260">
      <c r="A7260" t="inlineStr">
        <is>
          <t>Q04L02</t>
        </is>
      </c>
      <c r="B7260" t="inlineStr">
        <is>
          <t>JOSE ROBERTO INACIO DA SILVA</t>
        </is>
      </c>
      <c r="C7260" t="n">
        <v>1</v>
      </c>
      <c r="D7260" t="inlineStr">
        <is>
          <t>IPCA</t>
        </is>
      </c>
      <c r="E7260" t="n">
        <v>0.009488792934583046</v>
      </c>
      <c r="F7260" t="inlineStr">
        <is>
          <t>MENSAL</t>
        </is>
      </c>
      <c r="G7260" t="n">
        <v>48324</v>
      </c>
      <c r="H7260" t="n">
        <v>48324</v>
      </c>
      <c r="I7260" t="n">
        <v>113</v>
      </c>
      <c r="J7260" t="inlineStr">
        <is>
          <t>CARTEIRA</t>
        </is>
      </c>
      <c r="K7260" t="inlineStr">
        <is>
          <t>CONTRATO</t>
        </is>
      </c>
      <c r="L7260" t="n">
        <v>834.2446680000002</v>
      </c>
      <c r="M7260" t="inlineStr">
        <is>
          <t>Terra Luz Residencial</t>
        </is>
      </c>
      <c r="N7260" s="142">
        <f>DATE(YEAR(G7260),MONTH(G7260),1)</f>
        <v/>
      </c>
      <c r="O7260" s="132">
        <f>IF(G7260&gt;$K$3,"Futuro","Atraso")</f>
        <v/>
      </c>
      <c r="P7260">
        <f>12*(YEAR(G7260)-YEAR($K$3))+(MONTH(G7260)-MONTH($K$3))</f>
        <v/>
      </c>
      <c r="Q7260" s="366">
        <f>IF(M7260="IBIRAPITANGA FASE 3",IF(O7260="Atraso",L7260,L7260/(1+$I$2)^P7260),IF(O7260="Atraso",L7260,L7260/(1+$I$1)^P7260))</f>
        <v/>
      </c>
      <c r="R7260">
        <f>IF(O7260="Atraso",$K$3-G7260,0)</f>
        <v/>
      </c>
      <c r="S7260">
        <f>IF(R7260&lt;=15,"Até 15",IF(R7260&lt;=30,"Entre 15 e 30",IF(R7260&lt;=60,"Entre 30 e 60",IF(R7260&lt;=90,"Entre 60 e 90",IF(R7260&lt;=120,"Entre 90 e 120",IF(R7260&lt;=150,"Entre 120 e 150",IF(R7260&lt;=180,"Entre 150 e 180","Superior a 180")))))))</f>
        <v/>
      </c>
    </row>
    <row r="7261">
      <c r="A7261" t="inlineStr">
        <is>
          <t>Q04L02</t>
        </is>
      </c>
      <c r="B7261" t="inlineStr">
        <is>
          <t>JOSE ROBERTO INACIO DA SILVA</t>
        </is>
      </c>
      <c r="C7261" t="n">
        <v>1</v>
      </c>
      <c r="D7261" t="inlineStr">
        <is>
          <t>IPCA</t>
        </is>
      </c>
      <c r="E7261" t="n">
        <v>0.009488792934583046</v>
      </c>
      <c r="F7261" t="inlineStr">
        <is>
          <t>MENSAL</t>
        </is>
      </c>
      <c r="G7261" t="n">
        <v>48354</v>
      </c>
      <c r="H7261" t="n">
        <v>48354</v>
      </c>
      <c r="I7261" t="n">
        <v>114</v>
      </c>
      <c r="J7261" t="inlineStr">
        <is>
          <t>CARTEIRA</t>
        </is>
      </c>
      <c r="K7261" t="inlineStr">
        <is>
          <t>CONTRATO</t>
        </is>
      </c>
      <c r="L7261" t="n">
        <v>834.2446680000002</v>
      </c>
      <c r="M7261" t="inlineStr">
        <is>
          <t>Terra Luz Residencial</t>
        </is>
      </c>
      <c r="N7261" s="142">
        <f>DATE(YEAR(G7261),MONTH(G7261),1)</f>
        <v/>
      </c>
      <c r="O7261" s="132">
        <f>IF(G7261&gt;$K$3,"Futuro","Atraso")</f>
        <v/>
      </c>
      <c r="P7261">
        <f>12*(YEAR(G7261)-YEAR($K$3))+(MONTH(G7261)-MONTH($K$3))</f>
        <v/>
      </c>
      <c r="Q7261" s="366">
        <f>IF(M7261="IBIRAPITANGA FASE 3",IF(O7261="Atraso",L7261,L7261/(1+$I$2)^P7261),IF(O7261="Atraso",L7261,L7261/(1+$I$1)^P7261))</f>
        <v/>
      </c>
      <c r="R7261">
        <f>IF(O7261="Atraso",$K$3-G7261,0)</f>
        <v/>
      </c>
      <c r="S7261">
        <f>IF(R7261&lt;=15,"Até 15",IF(R7261&lt;=30,"Entre 15 e 30",IF(R7261&lt;=60,"Entre 30 e 60",IF(R7261&lt;=90,"Entre 60 e 90",IF(R7261&lt;=120,"Entre 90 e 120",IF(R7261&lt;=150,"Entre 120 e 150",IF(R7261&lt;=180,"Entre 150 e 180","Superior a 180")))))))</f>
        <v/>
      </c>
    </row>
    <row r="7262">
      <c r="A7262" t="inlineStr">
        <is>
          <t>Q04L02</t>
        </is>
      </c>
      <c r="B7262" t="inlineStr">
        <is>
          <t>JOSE ROBERTO INACIO DA SILVA</t>
        </is>
      </c>
      <c r="C7262" t="n">
        <v>1</v>
      </c>
      <c r="D7262" t="inlineStr">
        <is>
          <t>IPCA</t>
        </is>
      </c>
      <c r="E7262" t="n">
        <v>0.009488792934583046</v>
      </c>
      <c r="F7262" t="inlineStr">
        <is>
          <t>MENSAL</t>
        </is>
      </c>
      <c r="G7262" t="n">
        <v>48385</v>
      </c>
      <c r="H7262" t="n">
        <v>48385</v>
      </c>
      <c r="I7262" t="n">
        <v>115</v>
      </c>
      <c r="J7262" t="inlineStr">
        <is>
          <t>CARTEIRA</t>
        </is>
      </c>
      <c r="K7262" t="inlineStr">
        <is>
          <t>CONTRATO</t>
        </is>
      </c>
      <c r="L7262" t="n">
        <v>834.2446680000002</v>
      </c>
      <c r="M7262" t="inlineStr">
        <is>
          <t>Terra Luz Residencial</t>
        </is>
      </c>
      <c r="N7262" s="142">
        <f>DATE(YEAR(G7262),MONTH(G7262),1)</f>
        <v/>
      </c>
      <c r="O7262" s="132">
        <f>IF(G7262&gt;$K$3,"Futuro","Atraso")</f>
        <v/>
      </c>
      <c r="P7262">
        <f>12*(YEAR(G7262)-YEAR($K$3))+(MONTH(G7262)-MONTH($K$3))</f>
        <v/>
      </c>
      <c r="Q7262" s="366">
        <f>IF(M7262="IBIRAPITANGA FASE 3",IF(O7262="Atraso",L7262,L7262/(1+$I$2)^P7262),IF(O7262="Atraso",L7262,L7262/(1+$I$1)^P7262))</f>
        <v/>
      </c>
      <c r="R7262">
        <f>IF(O7262="Atraso",$K$3-G7262,0)</f>
        <v/>
      </c>
      <c r="S7262">
        <f>IF(R7262&lt;=15,"Até 15",IF(R7262&lt;=30,"Entre 15 e 30",IF(R7262&lt;=60,"Entre 30 e 60",IF(R7262&lt;=90,"Entre 60 e 90",IF(R7262&lt;=120,"Entre 90 e 120",IF(R7262&lt;=150,"Entre 120 e 150",IF(R7262&lt;=180,"Entre 150 e 180","Superior a 180")))))))</f>
        <v/>
      </c>
    </row>
    <row r="7263">
      <c r="A7263" t="inlineStr">
        <is>
          <t>Q04L02</t>
        </is>
      </c>
      <c r="B7263" t="inlineStr">
        <is>
          <t>JOSE ROBERTO INACIO DA SILVA</t>
        </is>
      </c>
      <c r="C7263" t="n">
        <v>1</v>
      </c>
      <c r="D7263" t="inlineStr">
        <is>
          <t>IPCA</t>
        </is>
      </c>
      <c r="E7263" t="n">
        <v>0.009488792934583046</v>
      </c>
      <c r="F7263" t="inlineStr">
        <is>
          <t>MENSAL</t>
        </is>
      </c>
      <c r="G7263" t="n">
        <v>48415</v>
      </c>
      <c r="H7263" t="n">
        <v>48415</v>
      </c>
      <c r="I7263" t="n">
        <v>116</v>
      </c>
      <c r="J7263" t="inlineStr">
        <is>
          <t>CARTEIRA</t>
        </is>
      </c>
      <c r="K7263" t="inlineStr">
        <is>
          <t>CONTRATO</t>
        </is>
      </c>
      <c r="L7263" t="n">
        <v>834.2446680000002</v>
      </c>
      <c r="M7263" t="inlineStr">
        <is>
          <t>Terra Luz Residencial</t>
        </is>
      </c>
      <c r="N7263" s="142">
        <f>DATE(YEAR(G7263),MONTH(G7263),1)</f>
        <v/>
      </c>
      <c r="O7263" s="132">
        <f>IF(G7263&gt;$K$3,"Futuro","Atraso")</f>
        <v/>
      </c>
      <c r="P7263">
        <f>12*(YEAR(G7263)-YEAR($K$3))+(MONTH(G7263)-MONTH($K$3))</f>
        <v/>
      </c>
      <c r="Q7263" s="366">
        <f>IF(M7263="IBIRAPITANGA FASE 3",IF(O7263="Atraso",L7263,L7263/(1+$I$2)^P7263),IF(O7263="Atraso",L7263,L7263/(1+$I$1)^P7263))</f>
        <v/>
      </c>
      <c r="R7263">
        <f>IF(O7263="Atraso",$K$3-G7263,0)</f>
        <v/>
      </c>
      <c r="S7263">
        <f>IF(R7263&lt;=15,"Até 15",IF(R7263&lt;=30,"Entre 15 e 30",IF(R7263&lt;=60,"Entre 30 e 60",IF(R7263&lt;=90,"Entre 60 e 90",IF(R7263&lt;=120,"Entre 90 e 120",IF(R7263&lt;=150,"Entre 120 e 150",IF(R7263&lt;=180,"Entre 150 e 180","Superior a 180")))))))</f>
        <v/>
      </c>
    </row>
    <row r="7264">
      <c r="A7264" t="inlineStr">
        <is>
          <t>Q04L02</t>
        </is>
      </c>
      <c r="B7264" t="inlineStr">
        <is>
          <t>JOSE ROBERTO INACIO DA SILVA</t>
        </is>
      </c>
      <c r="C7264" t="n">
        <v>1</v>
      </c>
      <c r="D7264" t="inlineStr">
        <is>
          <t>IPCA</t>
        </is>
      </c>
      <c r="E7264" t="n">
        <v>0.009488792934583046</v>
      </c>
      <c r="F7264" t="inlineStr">
        <is>
          <t>MENSAL</t>
        </is>
      </c>
      <c r="G7264" t="n">
        <v>48446</v>
      </c>
      <c r="H7264" t="n">
        <v>48446</v>
      </c>
      <c r="I7264" t="n">
        <v>117</v>
      </c>
      <c r="J7264" t="inlineStr">
        <is>
          <t>CARTEIRA</t>
        </is>
      </c>
      <c r="K7264" t="inlineStr">
        <is>
          <t>CONTRATO</t>
        </is>
      </c>
      <c r="L7264" t="n">
        <v>834.2446680000002</v>
      </c>
      <c r="M7264" t="inlineStr">
        <is>
          <t>Terra Luz Residencial</t>
        </is>
      </c>
      <c r="N7264" s="142">
        <f>DATE(YEAR(G7264),MONTH(G7264),1)</f>
        <v/>
      </c>
      <c r="O7264" s="132">
        <f>IF(G7264&gt;$K$3,"Futuro","Atraso")</f>
        <v/>
      </c>
      <c r="P7264">
        <f>12*(YEAR(G7264)-YEAR($K$3))+(MONTH(G7264)-MONTH($K$3))</f>
        <v/>
      </c>
      <c r="Q7264" s="366">
        <f>IF(M7264="IBIRAPITANGA FASE 3",IF(O7264="Atraso",L7264,L7264/(1+$I$2)^P7264),IF(O7264="Atraso",L7264,L7264/(1+$I$1)^P7264))</f>
        <v/>
      </c>
      <c r="R7264">
        <f>IF(O7264="Atraso",$K$3-G7264,0)</f>
        <v/>
      </c>
      <c r="S7264">
        <f>IF(R7264&lt;=15,"Até 15",IF(R7264&lt;=30,"Entre 15 e 30",IF(R7264&lt;=60,"Entre 30 e 60",IF(R7264&lt;=90,"Entre 60 e 90",IF(R7264&lt;=120,"Entre 90 e 120",IF(R7264&lt;=150,"Entre 120 e 150",IF(R7264&lt;=180,"Entre 150 e 180","Superior a 180")))))))</f>
        <v/>
      </c>
    </row>
    <row r="7265">
      <c r="A7265" t="inlineStr">
        <is>
          <t>Q04L03</t>
        </is>
      </c>
      <c r="B7265" t="inlineStr">
        <is>
          <t>REINALDO ALMEIDA VIEIRA</t>
        </is>
      </c>
      <c r="C7265" t="n">
        <v>1</v>
      </c>
      <c r="D7265" t="inlineStr">
        <is>
          <t>IPCA</t>
        </is>
      </c>
      <c r="E7265" t="n">
        <v>0.009488792934583046</v>
      </c>
      <c r="F7265" t="inlineStr">
        <is>
          <t>MENSAL</t>
        </is>
      </c>
      <c r="G7265" t="n">
        <v>45240</v>
      </c>
      <c r="H7265" t="n">
        <v>45240</v>
      </c>
      <c r="I7265" t="n">
        <v>17</v>
      </c>
      <c r="J7265" t="inlineStr">
        <is>
          <t>CARTEIRA</t>
        </is>
      </c>
      <c r="K7265" t="inlineStr">
        <is>
          <t>CONTRATO</t>
        </is>
      </c>
      <c r="L7265" t="n">
        <v>457.247724</v>
      </c>
      <c r="M7265" t="inlineStr">
        <is>
          <t>Terra Luz Residencial</t>
        </is>
      </c>
      <c r="N7265" s="142">
        <f>DATE(YEAR(G7265),MONTH(G7265),1)</f>
        <v/>
      </c>
      <c r="O7265" s="132">
        <f>IF(G7265&gt;$K$3,"Futuro","Atraso")</f>
        <v/>
      </c>
      <c r="P7265">
        <f>12*(YEAR(G7265)-YEAR($K$3))+(MONTH(G7265)-MONTH($K$3))</f>
        <v/>
      </c>
      <c r="Q7265" s="366">
        <f>IF(M7265="IBIRAPITANGA FASE 3",IF(O7265="Atraso",L7265,L7265/(1+$I$2)^P7265),IF(O7265="Atraso",L7265,L7265/(1+$I$1)^P7265))</f>
        <v/>
      </c>
      <c r="R7265">
        <f>IF(O7265="Atraso",$K$3-G7265,0)</f>
        <v/>
      </c>
      <c r="S7265">
        <f>IF(R7265&lt;=15,"Até 15",IF(R7265&lt;=30,"Entre 15 e 30",IF(R7265&lt;=60,"Entre 30 e 60",IF(R7265&lt;=90,"Entre 60 e 90",IF(R7265&lt;=120,"Entre 90 e 120",IF(R7265&lt;=150,"Entre 120 e 150",IF(R7265&lt;=180,"Entre 150 e 180","Superior a 180")))))))</f>
        <v/>
      </c>
    </row>
    <row r="7266">
      <c r="A7266" t="inlineStr">
        <is>
          <t>Q04L03</t>
        </is>
      </c>
      <c r="B7266" t="inlineStr">
        <is>
          <t>REINALDO ALMEIDA VIEIRA</t>
        </is>
      </c>
      <c r="C7266" t="n">
        <v>1</v>
      </c>
      <c r="D7266" t="inlineStr">
        <is>
          <t>IPCA</t>
        </is>
      </c>
      <c r="E7266" t="n">
        <v>0.009488792934583046</v>
      </c>
      <c r="F7266" t="inlineStr">
        <is>
          <t>MENSAL</t>
        </is>
      </c>
      <c r="G7266" t="n">
        <v>45270</v>
      </c>
      <c r="H7266" t="n">
        <v>45270</v>
      </c>
      <c r="I7266" t="n">
        <v>18</v>
      </c>
      <c r="J7266" t="inlineStr">
        <is>
          <t>CARTEIRA</t>
        </is>
      </c>
      <c r="K7266" t="inlineStr">
        <is>
          <t>CONTRATO</t>
        </is>
      </c>
      <c r="L7266" t="n">
        <v>457.247724</v>
      </c>
      <c r="M7266" t="inlineStr">
        <is>
          <t>Terra Luz Residencial</t>
        </is>
      </c>
      <c r="N7266" s="142">
        <f>DATE(YEAR(G7266),MONTH(G7266),1)</f>
        <v/>
      </c>
      <c r="O7266" s="132">
        <f>IF(G7266&gt;$K$3,"Futuro","Atraso")</f>
        <v/>
      </c>
      <c r="P7266">
        <f>12*(YEAR(G7266)-YEAR($K$3))+(MONTH(G7266)-MONTH($K$3))</f>
        <v/>
      </c>
      <c r="Q7266" s="366">
        <f>IF(M7266="IBIRAPITANGA FASE 3",IF(O7266="Atraso",L7266,L7266/(1+$I$2)^P7266),IF(O7266="Atraso",L7266,L7266/(1+$I$1)^P7266))</f>
        <v/>
      </c>
      <c r="R7266">
        <f>IF(O7266="Atraso",$K$3-G7266,0)</f>
        <v/>
      </c>
      <c r="S7266">
        <f>IF(R7266&lt;=15,"Até 15",IF(R7266&lt;=30,"Entre 15 e 30",IF(R7266&lt;=60,"Entre 30 e 60",IF(R7266&lt;=90,"Entre 60 e 90",IF(R7266&lt;=120,"Entre 90 e 120",IF(R7266&lt;=150,"Entre 120 e 150",IF(R7266&lt;=180,"Entre 150 e 180","Superior a 180")))))))</f>
        <v/>
      </c>
    </row>
    <row r="7267">
      <c r="A7267" t="inlineStr">
        <is>
          <t>Q04L03</t>
        </is>
      </c>
      <c r="B7267" t="inlineStr">
        <is>
          <t>REINALDO ALMEIDA VIEIRA</t>
        </is>
      </c>
      <c r="C7267" t="n">
        <v>1</v>
      </c>
      <c r="D7267" t="inlineStr">
        <is>
          <t>IPCA</t>
        </is>
      </c>
      <c r="E7267" t="n">
        <v>0.009488792934583046</v>
      </c>
      <c r="F7267" t="inlineStr">
        <is>
          <t>MENSAL</t>
        </is>
      </c>
      <c r="G7267" t="n">
        <v>45301</v>
      </c>
      <c r="H7267" t="n">
        <v>45301</v>
      </c>
      <c r="I7267" t="n">
        <v>19</v>
      </c>
      <c r="J7267" t="inlineStr">
        <is>
          <t>CARTEIRA</t>
        </is>
      </c>
      <c r="K7267" t="inlineStr">
        <is>
          <t>CONTRATO</t>
        </is>
      </c>
      <c r="L7267" t="n">
        <v>457.247724</v>
      </c>
      <c r="M7267" t="inlineStr">
        <is>
          <t>Terra Luz Residencial</t>
        </is>
      </c>
      <c r="N7267" s="142">
        <f>DATE(YEAR(G7267),MONTH(G7267),1)</f>
        <v/>
      </c>
      <c r="O7267" s="132">
        <f>IF(G7267&gt;$K$3,"Futuro","Atraso")</f>
        <v/>
      </c>
      <c r="P7267">
        <f>12*(YEAR(G7267)-YEAR($K$3))+(MONTH(G7267)-MONTH($K$3))</f>
        <v/>
      </c>
      <c r="Q7267" s="366">
        <f>IF(M7267="IBIRAPITANGA FASE 3",IF(O7267="Atraso",L7267,L7267/(1+$I$2)^P7267),IF(O7267="Atraso",L7267,L7267/(1+$I$1)^P7267))</f>
        <v/>
      </c>
      <c r="R7267">
        <f>IF(O7267="Atraso",$K$3-G7267,0)</f>
        <v/>
      </c>
      <c r="S7267">
        <f>IF(R7267&lt;=15,"Até 15",IF(R7267&lt;=30,"Entre 15 e 30",IF(R7267&lt;=60,"Entre 30 e 60",IF(R7267&lt;=90,"Entre 60 e 90",IF(R7267&lt;=120,"Entre 90 e 120",IF(R7267&lt;=150,"Entre 120 e 150",IF(R7267&lt;=180,"Entre 150 e 180","Superior a 180")))))))</f>
        <v/>
      </c>
    </row>
    <row r="7268">
      <c r="A7268" t="inlineStr">
        <is>
          <t>Q04L03</t>
        </is>
      </c>
      <c r="B7268" t="inlineStr">
        <is>
          <t>REINALDO ALMEIDA VIEIRA</t>
        </is>
      </c>
      <c r="C7268" t="n">
        <v>1</v>
      </c>
      <c r="D7268" t="inlineStr">
        <is>
          <t>IPCA</t>
        </is>
      </c>
      <c r="E7268" t="n">
        <v>0.009488792934583046</v>
      </c>
      <c r="F7268" t="inlineStr">
        <is>
          <t>MENSAL</t>
        </is>
      </c>
      <c r="G7268" t="n">
        <v>45332</v>
      </c>
      <c r="H7268" t="n">
        <v>45332</v>
      </c>
      <c r="I7268" t="n">
        <v>20</v>
      </c>
      <c r="J7268" t="inlineStr">
        <is>
          <t>CARTEIRA</t>
        </is>
      </c>
      <c r="K7268" t="inlineStr">
        <is>
          <t>CONTRATO</t>
        </is>
      </c>
      <c r="L7268" t="n">
        <v>457.247724</v>
      </c>
      <c r="M7268" t="inlineStr">
        <is>
          <t>Terra Luz Residencial</t>
        </is>
      </c>
      <c r="N7268" s="142">
        <f>DATE(YEAR(G7268),MONTH(G7268),1)</f>
        <v/>
      </c>
      <c r="O7268" s="132">
        <f>IF(G7268&gt;$K$3,"Futuro","Atraso")</f>
        <v/>
      </c>
      <c r="P7268">
        <f>12*(YEAR(G7268)-YEAR($K$3))+(MONTH(G7268)-MONTH($K$3))</f>
        <v/>
      </c>
      <c r="Q7268" s="366">
        <f>IF(M7268="IBIRAPITANGA FASE 3",IF(O7268="Atraso",L7268,L7268/(1+$I$2)^P7268),IF(O7268="Atraso",L7268,L7268/(1+$I$1)^P7268))</f>
        <v/>
      </c>
      <c r="R7268">
        <f>IF(O7268="Atraso",$K$3-G7268,0)</f>
        <v/>
      </c>
      <c r="S7268">
        <f>IF(R7268&lt;=15,"Até 15",IF(R7268&lt;=30,"Entre 15 e 30",IF(R7268&lt;=60,"Entre 30 e 60",IF(R7268&lt;=90,"Entre 60 e 90",IF(R7268&lt;=120,"Entre 90 e 120",IF(R7268&lt;=150,"Entre 120 e 150",IF(R7268&lt;=180,"Entre 150 e 180","Superior a 180")))))))</f>
        <v/>
      </c>
    </row>
    <row r="7269">
      <c r="A7269" t="inlineStr">
        <is>
          <t>Q04L03</t>
        </is>
      </c>
      <c r="B7269" t="inlineStr">
        <is>
          <t>REINALDO ALMEIDA VIEIRA</t>
        </is>
      </c>
      <c r="C7269" t="n">
        <v>1</v>
      </c>
      <c r="D7269" t="inlineStr">
        <is>
          <t>IPCA</t>
        </is>
      </c>
      <c r="E7269" t="n">
        <v>0.009488792934583046</v>
      </c>
      <c r="F7269" t="inlineStr">
        <is>
          <t>MENSAL</t>
        </is>
      </c>
      <c r="G7269" t="n">
        <v>45361</v>
      </c>
      <c r="H7269" t="n">
        <v>45361</v>
      </c>
      <c r="I7269" t="n">
        <v>21</v>
      </c>
      <c r="J7269" t="inlineStr">
        <is>
          <t>CARTEIRA</t>
        </is>
      </c>
      <c r="K7269" t="inlineStr">
        <is>
          <t>CONTRATO</t>
        </is>
      </c>
      <c r="L7269" t="n">
        <v>457.247724</v>
      </c>
      <c r="M7269" t="inlineStr">
        <is>
          <t>Terra Luz Residencial</t>
        </is>
      </c>
      <c r="N7269" s="142">
        <f>DATE(YEAR(G7269),MONTH(G7269),1)</f>
        <v/>
      </c>
      <c r="O7269" s="132">
        <f>IF(G7269&gt;$K$3,"Futuro","Atraso")</f>
        <v/>
      </c>
      <c r="P7269">
        <f>12*(YEAR(G7269)-YEAR($K$3))+(MONTH(G7269)-MONTH($K$3))</f>
        <v/>
      </c>
      <c r="Q7269" s="366">
        <f>IF(M7269="IBIRAPITANGA FASE 3",IF(O7269="Atraso",L7269,L7269/(1+$I$2)^P7269),IF(O7269="Atraso",L7269,L7269/(1+$I$1)^P7269))</f>
        <v/>
      </c>
      <c r="R7269">
        <f>IF(O7269="Atraso",$K$3-G7269,0)</f>
        <v/>
      </c>
      <c r="S7269">
        <f>IF(R7269&lt;=15,"Até 15",IF(R7269&lt;=30,"Entre 15 e 30",IF(R7269&lt;=60,"Entre 30 e 60",IF(R7269&lt;=90,"Entre 60 e 90",IF(R7269&lt;=120,"Entre 90 e 120",IF(R7269&lt;=150,"Entre 120 e 150",IF(R7269&lt;=180,"Entre 150 e 180","Superior a 180")))))))</f>
        <v/>
      </c>
    </row>
    <row r="7270">
      <c r="A7270" t="inlineStr">
        <is>
          <t>Q04L03</t>
        </is>
      </c>
      <c r="B7270" t="inlineStr">
        <is>
          <t>REINALDO ALMEIDA VIEIRA</t>
        </is>
      </c>
      <c r="C7270" t="n">
        <v>1</v>
      </c>
      <c r="D7270" t="inlineStr">
        <is>
          <t>IPCA</t>
        </is>
      </c>
      <c r="E7270" t="n">
        <v>0.009488792934583046</v>
      </c>
      <c r="F7270" t="inlineStr">
        <is>
          <t>MENSAL</t>
        </is>
      </c>
      <c r="G7270" t="n">
        <v>45392</v>
      </c>
      <c r="H7270" t="n">
        <v>45392</v>
      </c>
      <c r="I7270" t="n">
        <v>22</v>
      </c>
      <c r="J7270" t="inlineStr">
        <is>
          <t>CARTEIRA</t>
        </is>
      </c>
      <c r="K7270" t="inlineStr">
        <is>
          <t>CONTRATO</t>
        </is>
      </c>
      <c r="L7270" t="n">
        <v>457.247724</v>
      </c>
      <c r="M7270" t="inlineStr">
        <is>
          <t>Terra Luz Residencial</t>
        </is>
      </c>
      <c r="N7270" s="142">
        <f>DATE(YEAR(G7270),MONTH(G7270),1)</f>
        <v/>
      </c>
      <c r="O7270" s="132">
        <f>IF(G7270&gt;$K$3,"Futuro","Atraso")</f>
        <v/>
      </c>
      <c r="P7270">
        <f>12*(YEAR(G7270)-YEAR($K$3))+(MONTH(G7270)-MONTH($K$3))</f>
        <v/>
      </c>
      <c r="Q7270" s="366">
        <f>IF(M7270="IBIRAPITANGA FASE 3",IF(O7270="Atraso",L7270,L7270/(1+$I$2)^P7270),IF(O7270="Atraso",L7270,L7270/(1+$I$1)^P7270))</f>
        <v/>
      </c>
      <c r="R7270">
        <f>IF(O7270="Atraso",$K$3-G7270,0)</f>
        <v/>
      </c>
      <c r="S7270">
        <f>IF(R7270&lt;=15,"Até 15",IF(R7270&lt;=30,"Entre 15 e 30",IF(R7270&lt;=60,"Entre 30 e 60",IF(R7270&lt;=90,"Entre 60 e 90",IF(R7270&lt;=120,"Entre 90 e 120",IF(R7270&lt;=150,"Entre 120 e 150",IF(R7270&lt;=180,"Entre 150 e 180","Superior a 180")))))))</f>
        <v/>
      </c>
    </row>
    <row r="7271">
      <c r="A7271" t="inlineStr">
        <is>
          <t>Q04L03</t>
        </is>
      </c>
      <c r="B7271" t="inlineStr">
        <is>
          <t>REINALDO ALMEIDA VIEIRA</t>
        </is>
      </c>
      <c r="C7271" t="n">
        <v>1</v>
      </c>
      <c r="D7271" t="inlineStr">
        <is>
          <t>IPCA</t>
        </is>
      </c>
      <c r="E7271" t="n">
        <v>0.009488792934583046</v>
      </c>
      <c r="F7271" t="inlineStr">
        <is>
          <t>MENSAL</t>
        </is>
      </c>
      <c r="G7271" t="n">
        <v>45422</v>
      </c>
      <c r="H7271" t="n">
        <v>45422</v>
      </c>
      <c r="I7271" t="n">
        <v>23</v>
      </c>
      <c r="J7271" t="inlineStr">
        <is>
          <t>CARTEIRA</t>
        </is>
      </c>
      <c r="K7271" t="inlineStr">
        <is>
          <t>CONTRATO</t>
        </is>
      </c>
      <c r="L7271" t="n">
        <v>457.247724</v>
      </c>
      <c r="M7271" t="inlineStr">
        <is>
          <t>Terra Luz Residencial</t>
        </is>
      </c>
      <c r="N7271" s="142">
        <f>DATE(YEAR(G7271),MONTH(G7271),1)</f>
        <v/>
      </c>
      <c r="O7271" s="132">
        <f>IF(G7271&gt;$K$3,"Futuro","Atraso")</f>
        <v/>
      </c>
      <c r="P7271">
        <f>12*(YEAR(G7271)-YEAR($K$3))+(MONTH(G7271)-MONTH($K$3))</f>
        <v/>
      </c>
      <c r="Q7271" s="366">
        <f>IF(M7271="IBIRAPITANGA FASE 3",IF(O7271="Atraso",L7271,L7271/(1+$I$2)^P7271),IF(O7271="Atraso",L7271,L7271/(1+$I$1)^P7271))</f>
        <v/>
      </c>
      <c r="R7271">
        <f>IF(O7271="Atraso",$K$3-G7271,0)</f>
        <v/>
      </c>
      <c r="S7271">
        <f>IF(R7271&lt;=15,"Até 15",IF(R7271&lt;=30,"Entre 15 e 30",IF(R7271&lt;=60,"Entre 30 e 60",IF(R7271&lt;=90,"Entre 60 e 90",IF(R7271&lt;=120,"Entre 90 e 120",IF(R7271&lt;=150,"Entre 120 e 150",IF(R7271&lt;=180,"Entre 150 e 180","Superior a 180")))))))</f>
        <v/>
      </c>
    </row>
    <row r="7272">
      <c r="A7272" t="inlineStr">
        <is>
          <t>Q04L03</t>
        </is>
      </c>
      <c r="B7272" t="inlineStr">
        <is>
          <t>REINALDO ALMEIDA VIEIRA</t>
        </is>
      </c>
      <c r="C7272" t="n">
        <v>1</v>
      </c>
      <c r="D7272" t="inlineStr">
        <is>
          <t>IPCA</t>
        </is>
      </c>
      <c r="E7272" t="n">
        <v>0.009488792934583046</v>
      </c>
      <c r="F7272" t="inlineStr">
        <is>
          <t>MENSAL</t>
        </is>
      </c>
      <c r="G7272" t="n">
        <v>45453</v>
      </c>
      <c r="H7272" t="n">
        <v>45453</v>
      </c>
      <c r="I7272" t="n">
        <v>24</v>
      </c>
      <c r="J7272" t="inlineStr">
        <is>
          <t>CARTEIRA</t>
        </is>
      </c>
      <c r="K7272" t="inlineStr">
        <is>
          <t>CONTRATO</t>
        </is>
      </c>
      <c r="L7272" t="n">
        <v>457.247724</v>
      </c>
      <c r="M7272" t="inlineStr">
        <is>
          <t>Terra Luz Residencial</t>
        </is>
      </c>
      <c r="N7272" s="142">
        <f>DATE(YEAR(G7272),MONTH(G7272),1)</f>
        <v/>
      </c>
      <c r="O7272" s="132">
        <f>IF(G7272&gt;$K$3,"Futuro","Atraso")</f>
        <v/>
      </c>
      <c r="P7272">
        <f>12*(YEAR(G7272)-YEAR($K$3))+(MONTH(G7272)-MONTH($K$3))</f>
        <v/>
      </c>
      <c r="Q7272" s="366">
        <f>IF(M7272="IBIRAPITANGA FASE 3",IF(O7272="Atraso",L7272,L7272/(1+$I$2)^P7272),IF(O7272="Atraso",L7272,L7272/(1+$I$1)^P7272))</f>
        <v/>
      </c>
      <c r="R7272">
        <f>IF(O7272="Atraso",$K$3-G7272,0)</f>
        <v/>
      </c>
      <c r="S7272">
        <f>IF(R7272&lt;=15,"Até 15",IF(R7272&lt;=30,"Entre 15 e 30",IF(R7272&lt;=60,"Entre 30 e 60",IF(R7272&lt;=90,"Entre 60 e 90",IF(R7272&lt;=120,"Entre 90 e 120",IF(R7272&lt;=150,"Entre 120 e 150",IF(R7272&lt;=180,"Entre 150 e 180","Superior a 180")))))))</f>
        <v/>
      </c>
    </row>
    <row r="7273">
      <c r="A7273" t="inlineStr">
        <is>
          <t>Q04L03</t>
        </is>
      </c>
      <c r="B7273" t="inlineStr">
        <is>
          <t>REINALDO ALMEIDA VIEIRA</t>
        </is>
      </c>
      <c r="C7273" t="n">
        <v>1</v>
      </c>
      <c r="D7273" t="inlineStr">
        <is>
          <t>IPCA</t>
        </is>
      </c>
      <c r="E7273" t="n">
        <v>0.009488792934583046</v>
      </c>
      <c r="F7273" t="inlineStr">
        <is>
          <t>MENSAL</t>
        </is>
      </c>
      <c r="G7273" t="n">
        <v>45483</v>
      </c>
      <c r="H7273" t="n">
        <v>45483</v>
      </c>
      <c r="I7273" t="n">
        <v>25</v>
      </c>
      <c r="J7273" t="inlineStr">
        <is>
          <t>CARTEIRA</t>
        </is>
      </c>
      <c r="K7273" t="inlineStr">
        <is>
          <t>CONTRATO</t>
        </is>
      </c>
      <c r="L7273" t="n">
        <v>457.247724</v>
      </c>
      <c r="M7273" t="inlineStr">
        <is>
          <t>Terra Luz Residencial</t>
        </is>
      </c>
      <c r="N7273" s="142">
        <f>DATE(YEAR(G7273),MONTH(G7273),1)</f>
        <v/>
      </c>
      <c r="O7273" s="132">
        <f>IF(G7273&gt;$K$3,"Futuro","Atraso")</f>
        <v/>
      </c>
      <c r="P7273">
        <f>12*(YEAR(G7273)-YEAR($K$3))+(MONTH(G7273)-MONTH($K$3))</f>
        <v/>
      </c>
      <c r="Q7273" s="366">
        <f>IF(M7273="IBIRAPITANGA FASE 3",IF(O7273="Atraso",L7273,L7273/(1+$I$2)^P7273),IF(O7273="Atraso",L7273,L7273/(1+$I$1)^P7273))</f>
        <v/>
      </c>
      <c r="R7273">
        <f>IF(O7273="Atraso",$K$3-G7273,0)</f>
        <v/>
      </c>
      <c r="S7273">
        <f>IF(R7273&lt;=15,"Até 15",IF(R7273&lt;=30,"Entre 15 e 30",IF(R7273&lt;=60,"Entre 30 e 60",IF(R7273&lt;=90,"Entre 60 e 90",IF(R7273&lt;=120,"Entre 90 e 120",IF(R7273&lt;=150,"Entre 120 e 150",IF(R7273&lt;=180,"Entre 150 e 180","Superior a 180")))))))</f>
        <v/>
      </c>
    </row>
    <row r="7274">
      <c r="A7274" t="inlineStr">
        <is>
          <t>Q04L03</t>
        </is>
      </c>
      <c r="B7274" t="inlineStr">
        <is>
          <t>REINALDO ALMEIDA VIEIRA</t>
        </is>
      </c>
      <c r="C7274" t="n">
        <v>1</v>
      </c>
      <c r="D7274" t="inlineStr">
        <is>
          <t>IPCA</t>
        </is>
      </c>
      <c r="E7274" t="n">
        <v>0.009488792934583046</v>
      </c>
      <c r="F7274" t="inlineStr">
        <is>
          <t>MENSAL</t>
        </is>
      </c>
      <c r="G7274" t="n">
        <v>45514</v>
      </c>
      <c r="H7274" t="n">
        <v>45514</v>
      </c>
      <c r="I7274" t="n">
        <v>26</v>
      </c>
      <c r="J7274" t="inlineStr">
        <is>
          <t>CARTEIRA</t>
        </is>
      </c>
      <c r="K7274" t="inlineStr">
        <is>
          <t>CONTRATO</t>
        </is>
      </c>
      <c r="L7274" t="n">
        <v>457.247724</v>
      </c>
      <c r="M7274" t="inlineStr">
        <is>
          <t>Terra Luz Residencial</t>
        </is>
      </c>
      <c r="N7274" s="142">
        <f>DATE(YEAR(G7274),MONTH(G7274),1)</f>
        <v/>
      </c>
      <c r="O7274" s="132">
        <f>IF(G7274&gt;$K$3,"Futuro","Atraso")</f>
        <v/>
      </c>
      <c r="P7274">
        <f>12*(YEAR(G7274)-YEAR($K$3))+(MONTH(G7274)-MONTH($K$3))</f>
        <v/>
      </c>
      <c r="Q7274" s="366">
        <f>IF(M7274="IBIRAPITANGA FASE 3",IF(O7274="Atraso",L7274,L7274/(1+$I$2)^P7274),IF(O7274="Atraso",L7274,L7274/(1+$I$1)^P7274))</f>
        <v/>
      </c>
      <c r="R7274">
        <f>IF(O7274="Atraso",$K$3-G7274,0)</f>
        <v/>
      </c>
      <c r="S7274">
        <f>IF(R7274&lt;=15,"Até 15",IF(R7274&lt;=30,"Entre 15 e 30",IF(R7274&lt;=60,"Entre 30 e 60",IF(R7274&lt;=90,"Entre 60 e 90",IF(R7274&lt;=120,"Entre 90 e 120",IF(R7274&lt;=150,"Entre 120 e 150",IF(R7274&lt;=180,"Entre 150 e 180","Superior a 180")))))))</f>
        <v/>
      </c>
    </row>
    <row r="7275">
      <c r="A7275" t="inlineStr">
        <is>
          <t>Q04L03</t>
        </is>
      </c>
      <c r="B7275" t="inlineStr">
        <is>
          <t>REINALDO ALMEIDA VIEIRA</t>
        </is>
      </c>
      <c r="C7275" t="n">
        <v>1</v>
      </c>
      <c r="D7275" t="inlineStr">
        <is>
          <t>IPCA</t>
        </is>
      </c>
      <c r="E7275" t="n">
        <v>0.009488792934583046</v>
      </c>
      <c r="F7275" t="inlineStr">
        <is>
          <t>MENSAL</t>
        </is>
      </c>
      <c r="G7275" t="n">
        <v>45545</v>
      </c>
      <c r="H7275" t="n">
        <v>45545</v>
      </c>
      <c r="I7275" t="n">
        <v>27</v>
      </c>
      <c r="J7275" t="inlineStr">
        <is>
          <t>CARTEIRA</t>
        </is>
      </c>
      <c r="K7275" t="inlineStr">
        <is>
          <t>CONTRATO</t>
        </is>
      </c>
      <c r="L7275" t="n">
        <v>457.247724</v>
      </c>
      <c r="M7275" t="inlineStr">
        <is>
          <t>Terra Luz Residencial</t>
        </is>
      </c>
      <c r="N7275" s="142">
        <f>DATE(YEAR(G7275),MONTH(G7275),1)</f>
        <v/>
      </c>
      <c r="O7275" s="132">
        <f>IF(G7275&gt;$K$3,"Futuro","Atraso")</f>
        <v/>
      </c>
      <c r="P7275">
        <f>12*(YEAR(G7275)-YEAR($K$3))+(MONTH(G7275)-MONTH($K$3))</f>
        <v/>
      </c>
      <c r="Q7275" s="366">
        <f>IF(M7275="IBIRAPITANGA FASE 3",IF(O7275="Atraso",L7275,L7275/(1+$I$2)^P7275),IF(O7275="Atraso",L7275,L7275/(1+$I$1)^P7275))</f>
        <v/>
      </c>
      <c r="R7275">
        <f>IF(O7275="Atraso",$K$3-G7275,0)</f>
        <v/>
      </c>
      <c r="S7275">
        <f>IF(R7275&lt;=15,"Até 15",IF(R7275&lt;=30,"Entre 15 e 30",IF(R7275&lt;=60,"Entre 30 e 60",IF(R7275&lt;=90,"Entre 60 e 90",IF(R7275&lt;=120,"Entre 90 e 120",IF(R7275&lt;=150,"Entre 120 e 150",IF(R7275&lt;=180,"Entre 150 e 180","Superior a 180")))))))</f>
        <v/>
      </c>
    </row>
    <row r="7276">
      <c r="A7276" t="inlineStr">
        <is>
          <t>Q04L03</t>
        </is>
      </c>
      <c r="B7276" t="inlineStr">
        <is>
          <t>REINALDO ALMEIDA VIEIRA</t>
        </is>
      </c>
      <c r="C7276" t="n">
        <v>1</v>
      </c>
      <c r="D7276" t="inlineStr">
        <is>
          <t>IPCA</t>
        </is>
      </c>
      <c r="E7276" t="n">
        <v>0.009488792934583046</v>
      </c>
      <c r="F7276" t="inlineStr">
        <is>
          <t>MENSAL</t>
        </is>
      </c>
      <c r="G7276" t="n">
        <v>45575</v>
      </c>
      <c r="H7276" t="n">
        <v>45575</v>
      </c>
      <c r="I7276" t="n">
        <v>28</v>
      </c>
      <c r="J7276" t="inlineStr">
        <is>
          <t>CARTEIRA</t>
        </is>
      </c>
      <c r="K7276" t="inlineStr">
        <is>
          <t>CONTRATO</t>
        </is>
      </c>
      <c r="L7276" t="n">
        <v>457.247724</v>
      </c>
      <c r="M7276" t="inlineStr">
        <is>
          <t>Terra Luz Residencial</t>
        </is>
      </c>
      <c r="N7276" s="142">
        <f>DATE(YEAR(G7276),MONTH(G7276),1)</f>
        <v/>
      </c>
      <c r="O7276" s="132">
        <f>IF(G7276&gt;$K$3,"Futuro","Atraso")</f>
        <v/>
      </c>
      <c r="P7276">
        <f>12*(YEAR(G7276)-YEAR($K$3))+(MONTH(G7276)-MONTH($K$3))</f>
        <v/>
      </c>
      <c r="Q7276" s="366">
        <f>IF(M7276="IBIRAPITANGA FASE 3",IF(O7276="Atraso",L7276,L7276/(1+$I$2)^P7276),IF(O7276="Atraso",L7276,L7276/(1+$I$1)^P7276))</f>
        <v/>
      </c>
      <c r="R7276">
        <f>IF(O7276="Atraso",$K$3-G7276,0)</f>
        <v/>
      </c>
      <c r="S7276">
        <f>IF(R7276&lt;=15,"Até 15",IF(R7276&lt;=30,"Entre 15 e 30",IF(R7276&lt;=60,"Entre 30 e 60",IF(R7276&lt;=90,"Entre 60 e 90",IF(R7276&lt;=120,"Entre 90 e 120",IF(R7276&lt;=150,"Entre 120 e 150",IF(R7276&lt;=180,"Entre 150 e 180","Superior a 180")))))))</f>
        <v/>
      </c>
    </row>
    <row r="7277">
      <c r="A7277" t="inlineStr">
        <is>
          <t>Q04L03</t>
        </is>
      </c>
      <c r="B7277" t="inlineStr">
        <is>
          <t>REINALDO ALMEIDA VIEIRA</t>
        </is>
      </c>
      <c r="C7277" t="n">
        <v>1</v>
      </c>
      <c r="D7277" t="inlineStr">
        <is>
          <t>IPCA</t>
        </is>
      </c>
      <c r="E7277" t="n">
        <v>0.009488792934583046</v>
      </c>
      <c r="F7277" t="inlineStr">
        <is>
          <t>MENSAL</t>
        </is>
      </c>
      <c r="G7277" t="n">
        <v>45606</v>
      </c>
      <c r="H7277" t="n">
        <v>45606</v>
      </c>
      <c r="I7277" t="n">
        <v>29</v>
      </c>
      <c r="J7277" t="inlineStr">
        <is>
          <t>CARTEIRA</t>
        </is>
      </c>
      <c r="K7277" t="inlineStr">
        <is>
          <t>CONTRATO</t>
        </is>
      </c>
      <c r="L7277" t="n">
        <v>457.247724</v>
      </c>
      <c r="M7277" t="inlineStr">
        <is>
          <t>Terra Luz Residencial</t>
        </is>
      </c>
      <c r="N7277" s="142">
        <f>DATE(YEAR(G7277),MONTH(G7277),1)</f>
        <v/>
      </c>
      <c r="O7277" s="132">
        <f>IF(G7277&gt;$K$3,"Futuro","Atraso")</f>
        <v/>
      </c>
      <c r="P7277">
        <f>12*(YEAR(G7277)-YEAR($K$3))+(MONTH(G7277)-MONTH($K$3))</f>
        <v/>
      </c>
      <c r="Q7277" s="366">
        <f>IF(M7277="IBIRAPITANGA FASE 3",IF(O7277="Atraso",L7277,L7277/(1+$I$2)^P7277),IF(O7277="Atraso",L7277,L7277/(1+$I$1)^P7277))</f>
        <v/>
      </c>
      <c r="R7277">
        <f>IF(O7277="Atraso",$K$3-G7277,0)</f>
        <v/>
      </c>
      <c r="S7277">
        <f>IF(R7277&lt;=15,"Até 15",IF(R7277&lt;=30,"Entre 15 e 30",IF(R7277&lt;=60,"Entre 30 e 60",IF(R7277&lt;=90,"Entre 60 e 90",IF(R7277&lt;=120,"Entre 90 e 120",IF(R7277&lt;=150,"Entre 120 e 150",IF(R7277&lt;=180,"Entre 150 e 180","Superior a 180")))))))</f>
        <v/>
      </c>
    </row>
    <row r="7278">
      <c r="A7278" t="inlineStr">
        <is>
          <t>Q04L03</t>
        </is>
      </c>
      <c r="B7278" t="inlineStr">
        <is>
          <t>REINALDO ALMEIDA VIEIRA</t>
        </is>
      </c>
      <c r="C7278" t="n">
        <v>1</v>
      </c>
      <c r="D7278" t="inlineStr">
        <is>
          <t>IPCA</t>
        </is>
      </c>
      <c r="E7278" t="n">
        <v>0.009488792934583046</v>
      </c>
      <c r="F7278" t="inlineStr">
        <is>
          <t>MENSAL</t>
        </is>
      </c>
      <c r="G7278" t="n">
        <v>45636</v>
      </c>
      <c r="H7278" t="n">
        <v>45636</v>
      </c>
      <c r="I7278" t="n">
        <v>30</v>
      </c>
      <c r="J7278" t="inlineStr">
        <is>
          <t>CARTEIRA</t>
        </is>
      </c>
      <c r="K7278" t="inlineStr">
        <is>
          <t>CONTRATO</t>
        </is>
      </c>
      <c r="L7278" t="n">
        <v>457.247724</v>
      </c>
      <c r="M7278" t="inlineStr">
        <is>
          <t>Terra Luz Residencial</t>
        </is>
      </c>
      <c r="N7278" s="142">
        <f>DATE(YEAR(G7278),MONTH(G7278),1)</f>
        <v/>
      </c>
      <c r="O7278" s="132">
        <f>IF(G7278&gt;$K$3,"Futuro","Atraso")</f>
        <v/>
      </c>
      <c r="P7278">
        <f>12*(YEAR(G7278)-YEAR($K$3))+(MONTH(G7278)-MONTH($K$3))</f>
        <v/>
      </c>
      <c r="Q7278" s="366">
        <f>IF(M7278="IBIRAPITANGA FASE 3",IF(O7278="Atraso",L7278,L7278/(1+$I$2)^P7278),IF(O7278="Atraso",L7278,L7278/(1+$I$1)^P7278))</f>
        <v/>
      </c>
      <c r="R7278">
        <f>IF(O7278="Atraso",$K$3-G7278,0)</f>
        <v/>
      </c>
      <c r="S7278">
        <f>IF(R7278&lt;=15,"Até 15",IF(R7278&lt;=30,"Entre 15 e 30",IF(R7278&lt;=60,"Entre 30 e 60",IF(R7278&lt;=90,"Entre 60 e 90",IF(R7278&lt;=120,"Entre 90 e 120",IF(R7278&lt;=150,"Entre 120 e 150",IF(R7278&lt;=180,"Entre 150 e 180","Superior a 180")))))))</f>
        <v/>
      </c>
    </row>
    <row r="7279">
      <c r="A7279" t="inlineStr">
        <is>
          <t>Q04L03</t>
        </is>
      </c>
      <c r="B7279" t="inlineStr">
        <is>
          <t>REINALDO ALMEIDA VIEIRA</t>
        </is>
      </c>
      <c r="C7279" t="n">
        <v>1</v>
      </c>
      <c r="D7279" t="inlineStr">
        <is>
          <t>IPCA</t>
        </is>
      </c>
      <c r="E7279" t="n">
        <v>0.009488792934583046</v>
      </c>
      <c r="F7279" t="inlineStr">
        <is>
          <t>MENSAL</t>
        </is>
      </c>
      <c r="G7279" t="n">
        <v>45667</v>
      </c>
      <c r="H7279" t="n">
        <v>45667</v>
      </c>
      <c r="I7279" t="n">
        <v>31</v>
      </c>
      <c r="J7279" t="inlineStr">
        <is>
          <t>CARTEIRA</t>
        </is>
      </c>
      <c r="K7279" t="inlineStr">
        <is>
          <t>CONTRATO</t>
        </is>
      </c>
      <c r="L7279" t="n">
        <v>457.247724</v>
      </c>
      <c r="M7279" t="inlineStr">
        <is>
          <t>Terra Luz Residencial</t>
        </is>
      </c>
      <c r="N7279" s="142">
        <f>DATE(YEAR(G7279),MONTH(G7279),1)</f>
        <v/>
      </c>
      <c r="O7279" s="132">
        <f>IF(G7279&gt;$K$3,"Futuro","Atraso")</f>
        <v/>
      </c>
      <c r="P7279">
        <f>12*(YEAR(G7279)-YEAR($K$3))+(MONTH(G7279)-MONTH($K$3))</f>
        <v/>
      </c>
      <c r="Q7279" s="366">
        <f>IF(M7279="IBIRAPITANGA FASE 3",IF(O7279="Atraso",L7279,L7279/(1+$I$2)^P7279),IF(O7279="Atraso",L7279,L7279/(1+$I$1)^P7279))</f>
        <v/>
      </c>
      <c r="R7279">
        <f>IF(O7279="Atraso",$K$3-G7279,0)</f>
        <v/>
      </c>
      <c r="S7279">
        <f>IF(R7279&lt;=15,"Até 15",IF(R7279&lt;=30,"Entre 15 e 30",IF(R7279&lt;=60,"Entre 30 e 60",IF(R7279&lt;=90,"Entre 60 e 90",IF(R7279&lt;=120,"Entre 90 e 120",IF(R7279&lt;=150,"Entre 120 e 150",IF(R7279&lt;=180,"Entre 150 e 180","Superior a 180")))))))</f>
        <v/>
      </c>
    </row>
    <row r="7280">
      <c r="A7280" t="inlineStr">
        <is>
          <t>Q04L03</t>
        </is>
      </c>
      <c r="B7280" t="inlineStr">
        <is>
          <t>REINALDO ALMEIDA VIEIRA</t>
        </is>
      </c>
      <c r="C7280" t="n">
        <v>1</v>
      </c>
      <c r="D7280" t="inlineStr">
        <is>
          <t>IPCA</t>
        </is>
      </c>
      <c r="E7280" t="n">
        <v>0.009488792934583046</v>
      </c>
      <c r="F7280" t="inlineStr">
        <is>
          <t>MENSAL</t>
        </is>
      </c>
      <c r="G7280" t="n">
        <v>45698</v>
      </c>
      <c r="H7280" t="n">
        <v>45698</v>
      </c>
      <c r="I7280" t="n">
        <v>32</v>
      </c>
      <c r="J7280" t="inlineStr">
        <is>
          <t>CARTEIRA</t>
        </is>
      </c>
      <c r="K7280" t="inlineStr">
        <is>
          <t>CONTRATO</t>
        </is>
      </c>
      <c r="L7280" t="n">
        <v>457.247724</v>
      </c>
      <c r="M7280" t="inlineStr">
        <is>
          <t>Terra Luz Residencial</t>
        </is>
      </c>
      <c r="N7280" s="142">
        <f>DATE(YEAR(G7280),MONTH(G7280),1)</f>
        <v/>
      </c>
      <c r="O7280" s="132">
        <f>IF(G7280&gt;$K$3,"Futuro","Atraso")</f>
        <v/>
      </c>
      <c r="P7280">
        <f>12*(YEAR(G7280)-YEAR($K$3))+(MONTH(G7280)-MONTH($K$3))</f>
        <v/>
      </c>
      <c r="Q7280" s="366">
        <f>IF(M7280="IBIRAPITANGA FASE 3",IF(O7280="Atraso",L7280,L7280/(1+$I$2)^P7280),IF(O7280="Atraso",L7280,L7280/(1+$I$1)^P7280))</f>
        <v/>
      </c>
      <c r="R7280">
        <f>IF(O7280="Atraso",$K$3-G7280,0)</f>
        <v/>
      </c>
      <c r="S7280">
        <f>IF(R7280&lt;=15,"Até 15",IF(R7280&lt;=30,"Entre 15 e 30",IF(R7280&lt;=60,"Entre 30 e 60",IF(R7280&lt;=90,"Entre 60 e 90",IF(R7280&lt;=120,"Entre 90 e 120",IF(R7280&lt;=150,"Entre 120 e 150",IF(R7280&lt;=180,"Entre 150 e 180","Superior a 180")))))))</f>
        <v/>
      </c>
    </row>
    <row r="7281">
      <c r="A7281" t="inlineStr">
        <is>
          <t>Q04L03</t>
        </is>
      </c>
      <c r="B7281" t="inlineStr">
        <is>
          <t>REINALDO ALMEIDA VIEIRA</t>
        </is>
      </c>
      <c r="C7281" t="n">
        <v>1</v>
      </c>
      <c r="D7281" t="inlineStr">
        <is>
          <t>IPCA</t>
        </is>
      </c>
      <c r="E7281" t="n">
        <v>0.009488792934583046</v>
      </c>
      <c r="F7281" t="inlineStr">
        <is>
          <t>MENSAL</t>
        </is>
      </c>
      <c r="G7281" t="n">
        <v>45726</v>
      </c>
      <c r="H7281" t="n">
        <v>45726</v>
      </c>
      <c r="I7281" t="n">
        <v>33</v>
      </c>
      <c r="J7281" t="inlineStr">
        <is>
          <t>CARTEIRA</t>
        </is>
      </c>
      <c r="K7281" t="inlineStr">
        <is>
          <t>CONTRATO</t>
        </is>
      </c>
      <c r="L7281" t="n">
        <v>457.247724</v>
      </c>
      <c r="M7281" t="inlineStr">
        <is>
          <t>Terra Luz Residencial</t>
        </is>
      </c>
      <c r="N7281" s="142">
        <f>DATE(YEAR(G7281),MONTH(G7281),1)</f>
        <v/>
      </c>
      <c r="O7281" s="132">
        <f>IF(G7281&gt;$K$3,"Futuro","Atraso")</f>
        <v/>
      </c>
      <c r="P7281">
        <f>12*(YEAR(G7281)-YEAR($K$3))+(MONTH(G7281)-MONTH($K$3))</f>
        <v/>
      </c>
      <c r="Q7281" s="366">
        <f>IF(M7281="IBIRAPITANGA FASE 3",IF(O7281="Atraso",L7281,L7281/(1+$I$2)^P7281),IF(O7281="Atraso",L7281,L7281/(1+$I$1)^P7281))</f>
        <v/>
      </c>
      <c r="R7281">
        <f>IF(O7281="Atraso",$K$3-G7281,0)</f>
        <v/>
      </c>
      <c r="S7281">
        <f>IF(R7281&lt;=15,"Até 15",IF(R7281&lt;=30,"Entre 15 e 30",IF(R7281&lt;=60,"Entre 30 e 60",IF(R7281&lt;=90,"Entre 60 e 90",IF(R7281&lt;=120,"Entre 90 e 120",IF(R7281&lt;=150,"Entre 120 e 150",IF(R7281&lt;=180,"Entre 150 e 180","Superior a 180")))))))</f>
        <v/>
      </c>
    </row>
    <row r="7282">
      <c r="A7282" t="inlineStr">
        <is>
          <t>Q04L03</t>
        </is>
      </c>
      <c r="B7282" t="inlineStr">
        <is>
          <t>REINALDO ALMEIDA VIEIRA</t>
        </is>
      </c>
      <c r="C7282" t="n">
        <v>1</v>
      </c>
      <c r="D7282" t="inlineStr">
        <is>
          <t>IPCA</t>
        </is>
      </c>
      <c r="E7282" t="n">
        <v>0.009488792934583046</v>
      </c>
      <c r="F7282" t="inlineStr">
        <is>
          <t>MENSAL</t>
        </is>
      </c>
      <c r="G7282" t="n">
        <v>45757</v>
      </c>
      <c r="H7282" t="n">
        <v>45757</v>
      </c>
      <c r="I7282" t="n">
        <v>34</v>
      </c>
      <c r="J7282" t="inlineStr">
        <is>
          <t>CARTEIRA</t>
        </is>
      </c>
      <c r="K7282" t="inlineStr">
        <is>
          <t>CONTRATO</t>
        </is>
      </c>
      <c r="L7282" t="n">
        <v>457.247724</v>
      </c>
      <c r="M7282" t="inlineStr">
        <is>
          <t>Terra Luz Residencial</t>
        </is>
      </c>
      <c r="N7282" s="142">
        <f>DATE(YEAR(G7282),MONTH(G7282),1)</f>
        <v/>
      </c>
      <c r="O7282" s="132">
        <f>IF(G7282&gt;$K$3,"Futuro","Atraso")</f>
        <v/>
      </c>
      <c r="P7282">
        <f>12*(YEAR(G7282)-YEAR($K$3))+(MONTH(G7282)-MONTH($K$3))</f>
        <v/>
      </c>
      <c r="Q7282" s="366">
        <f>IF(M7282="IBIRAPITANGA FASE 3",IF(O7282="Atraso",L7282,L7282/(1+$I$2)^P7282),IF(O7282="Atraso",L7282,L7282/(1+$I$1)^P7282))</f>
        <v/>
      </c>
      <c r="R7282">
        <f>IF(O7282="Atraso",$K$3-G7282,0)</f>
        <v/>
      </c>
      <c r="S7282">
        <f>IF(R7282&lt;=15,"Até 15",IF(R7282&lt;=30,"Entre 15 e 30",IF(R7282&lt;=60,"Entre 30 e 60",IF(R7282&lt;=90,"Entre 60 e 90",IF(R7282&lt;=120,"Entre 90 e 120",IF(R7282&lt;=150,"Entre 120 e 150",IF(R7282&lt;=180,"Entre 150 e 180","Superior a 180")))))))</f>
        <v/>
      </c>
    </row>
    <row r="7283">
      <c r="A7283" t="inlineStr">
        <is>
          <t>Q04L03</t>
        </is>
      </c>
      <c r="B7283" t="inlineStr">
        <is>
          <t>REINALDO ALMEIDA VIEIRA</t>
        </is>
      </c>
      <c r="C7283" t="n">
        <v>1</v>
      </c>
      <c r="D7283" t="inlineStr">
        <is>
          <t>IPCA</t>
        </is>
      </c>
      <c r="E7283" t="n">
        <v>0.009488792934583046</v>
      </c>
      <c r="F7283" t="inlineStr">
        <is>
          <t>MENSAL</t>
        </is>
      </c>
      <c r="G7283" t="n">
        <v>45787</v>
      </c>
      <c r="H7283" t="n">
        <v>45787</v>
      </c>
      <c r="I7283" t="n">
        <v>35</v>
      </c>
      <c r="J7283" t="inlineStr">
        <is>
          <t>CARTEIRA</t>
        </is>
      </c>
      <c r="K7283" t="inlineStr">
        <is>
          <t>CONTRATO</t>
        </is>
      </c>
      <c r="L7283" t="n">
        <v>457.247724</v>
      </c>
      <c r="M7283" t="inlineStr">
        <is>
          <t>Terra Luz Residencial</t>
        </is>
      </c>
      <c r="N7283" s="142">
        <f>DATE(YEAR(G7283),MONTH(G7283),1)</f>
        <v/>
      </c>
      <c r="O7283" s="132">
        <f>IF(G7283&gt;$K$3,"Futuro","Atraso")</f>
        <v/>
      </c>
      <c r="P7283">
        <f>12*(YEAR(G7283)-YEAR($K$3))+(MONTH(G7283)-MONTH($K$3))</f>
        <v/>
      </c>
      <c r="Q7283" s="366">
        <f>IF(M7283="IBIRAPITANGA FASE 3",IF(O7283="Atraso",L7283,L7283/(1+$I$2)^P7283),IF(O7283="Atraso",L7283,L7283/(1+$I$1)^P7283))</f>
        <v/>
      </c>
      <c r="R7283">
        <f>IF(O7283="Atraso",$K$3-G7283,0)</f>
        <v/>
      </c>
      <c r="S7283">
        <f>IF(R7283&lt;=15,"Até 15",IF(R7283&lt;=30,"Entre 15 e 30",IF(R7283&lt;=60,"Entre 30 e 60",IF(R7283&lt;=90,"Entre 60 e 90",IF(R7283&lt;=120,"Entre 90 e 120",IF(R7283&lt;=150,"Entre 120 e 150",IF(R7283&lt;=180,"Entre 150 e 180","Superior a 180")))))))</f>
        <v/>
      </c>
    </row>
    <row r="7284">
      <c r="A7284" t="inlineStr">
        <is>
          <t>Q04L03</t>
        </is>
      </c>
      <c r="B7284" t="inlineStr">
        <is>
          <t>REINALDO ALMEIDA VIEIRA</t>
        </is>
      </c>
      <c r="C7284" t="n">
        <v>1</v>
      </c>
      <c r="D7284" t="inlineStr">
        <is>
          <t>IPCA</t>
        </is>
      </c>
      <c r="E7284" t="n">
        <v>0.009488792934583046</v>
      </c>
      <c r="F7284" t="inlineStr">
        <is>
          <t>MENSAL</t>
        </is>
      </c>
      <c r="G7284" t="n">
        <v>45818</v>
      </c>
      <c r="H7284" t="n">
        <v>45818</v>
      </c>
      <c r="I7284" t="n">
        <v>36</v>
      </c>
      <c r="J7284" t="inlineStr">
        <is>
          <t>CARTEIRA</t>
        </is>
      </c>
      <c r="K7284" t="inlineStr">
        <is>
          <t>CONTRATO</t>
        </is>
      </c>
      <c r="L7284" t="n">
        <v>457.247724</v>
      </c>
      <c r="M7284" t="inlineStr">
        <is>
          <t>Terra Luz Residencial</t>
        </is>
      </c>
      <c r="N7284" s="142">
        <f>DATE(YEAR(G7284),MONTH(G7284),1)</f>
        <v/>
      </c>
      <c r="O7284" s="132">
        <f>IF(G7284&gt;$K$3,"Futuro","Atraso")</f>
        <v/>
      </c>
      <c r="P7284">
        <f>12*(YEAR(G7284)-YEAR($K$3))+(MONTH(G7284)-MONTH($K$3))</f>
        <v/>
      </c>
      <c r="Q7284" s="366">
        <f>IF(M7284="IBIRAPITANGA FASE 3",IF(O7284="Atraso",L7284,L7284/(1+$I$2)^P7284),IF(O7284="Atraso",L7284,L7284/(1+$I$1)^P7284))</f>
        <v/>
      </c>
      <c r="R7284">
        <f>IF(O7284="Atraso",$K$3-G7284,0)</f>
        <v/>
      </c>
      <c r="S7284">
        <f>IF(R7284&lt;=15,"Até 15",IF(R7284&lt;=30,"Entre 15 e 30",IF(R7284&lt;=60,"Entre 30 e 60",IF(R7284&lt;=90,"Entre 60 e 90",IF(R7284&lt;=120,"Entre 90 e 120",IF(R7284&lt;=150,"Entre 120 e 150",IF(R7284&lt;=180,"Entre 150 e 180","Superior a 180")))))))</f>
        <v/>
      </c>
    </row>
    <row r="7285">
      <c r="A7285" t="inlineStr">
        <is>
          <t>Q04L03</t>
        </is>
      </c>
      <c r="B7285" t="inlineStr">
        <is>
          <t>REINALDO ALMEIDA VIEIRA</t>
        </is>
      </c>
      <c r="C7285" t="n">
        <v>1</v>
      </c>
      <c r="D7285" t="inlineStr">
        <is>
          <t>IPCA</t>
        </is>
      </c>
      <c r="E7285" t="n">
        <v>0.009488792934583046</v>
      </c>
      <c r="F7285" t="inlineStr">
        <is>
          <t>MENSAL</t>
        </is>
      </c>
      <c r="G7285" t="n">
        <v>45848</v>
      </c>
      <c r="H7285" t="n">
        <v>45848</v>
      </c>
      <c r="I7285" t="n">
        <v>37</v>
      </c>
      <c r="J7285" t="inlineStr">
        <is>
          <t>CARTEIRA</t>
        </is>
      </c>
      <c r="K7285" t="inlineStr">
        <is>
          <t>CONTRATO</t>
        </is>
      </c>
      <c r="L7285" t="n">
        <v>457.247724</v>
      </c>
      <c r="M7285" t="inlineStr">
        <is>
          <t>Terra Luz Residencial</t>
        </is>
      </c>
      <c r="N7285" s="142">
        <f>DATE(YEAR(G7285),MONTH(G7285),1)</f>
        <v/>
      </c>
      <c r="O7285" s="132">
        <f>IF(G7285&gt;$K$3,"Futuro","Atraso")</f>
        <v/>
      </c>
      <c r="P7285">
        <f>12*(YEAR(G7285)-YEAR($K$3))+(MONTH(G7285)-MONTH($K$3))</f>
        <v/>
      </c>
      <c r="Q7285" s="366">
        <f>IF(M7285="IBIRAPITANGA FASE 3",IF(O7285="Atraso",L7285,L7285/(1+$I$2)^P7285),IF(O7285="Atraso",L7285,L7285/(1+$I$1)^P7285))</f>
        <v/>
      </c>
      <c r="R7285">
        <f>IF(O7285="Atraso",$K$3-G7285,0)</f>
        <v/>
      </c>
      <c r="S7285">
        <f>IF(R7285&lt;=15,"Até 15",IF(R7285&lt;=30,"Entre 15 e 30",IF(R7285&lt;=60,"Entre 30 e 60",IF(R7285&lt;=90,"Entre 60 e 90",IF(R7285&lt;=120,"Entre 90 e 120",IF(R7285&lt;=150,"Entre 120 e 150",IF(R7285&lt;=180,"Entre 150 e 180","Superior a 180")))))))</f>
        <v/>
      </c>
    </row>
    <row r="7286">
      <c r="A7286" t="inlineStr">
        <is>
          <t>Q04L03</t>
        </is>
      </c>
      <c r="B7286" t="inlineStr">
        <is>
          <t>REINALDO ALMEIDA VIEIRA</t>
        </is>
      </c>
      <c r="C7286" t="n">
        <v>1</v>
      </c>
      <c r="D7286" t="inlineStr">
        <is>
          <t>IPCA</t>
        </is>
      </c>
      <c r="E7286" t="n">
        <v>0.009488792934583046</v>
      </c>
      <c r="F7286" t="inlineStr">
        <is>
          <t>MENSAL</t>
        </is>
      </c>
      <c r="G7286" t="n">
        <v>45879</v>
      </c>
      <c r="H7286" t="n">
        <v>45879</v>
      </c>
      <c r="I7286" t="n">
        <v>38</v>
      </c>
      <c r="J7286" t="inlineStr">
        <is>
          <t>CARTEIRA</t>
        </is>
      </c>
      <c r="K7286" t="inlineStr">
        <is>
          <t>CONTRATO</t>
        </is>
      </c>
      <c r="L7286" t="n">
        <v>457.247724</v>
      </c>
      <c r="M7286" t="inlineStr">
        <is>
          <t>Terra Luz Residencial</t>
        </is>
      </c>
      <c r="N7286" s="142">
        <f>DATE(YEAR(G7286),MONTH(G7286),1)</f>
        <v/>
      </c>
      <c r="O7286" s="132">
        <f>IF(G7286&gt;$K$3,"Futuro","Atraso")</f>
        <v/>
      </c>
      <c r="P7286">
        <f>12*(YEAR(G7286)-YEAR($K$3))+(MONTH(G7286)-MONTH($K$3))</f>
        <v/>
      </c>
      <c r="Q7286" s="366">
        <f>IF(M7286="IBIRAPITANGA FASE 3",IF(O7286="Atraso",L7286,L7286/(1+$I$2)^P7286),IF(O7286="Atraso",L7286,L7286/(1+$I$1)^P7286))</f>
        <v/>
      </c>
      <c r="R7286">
        <f>IF(O7286="Atraso",$K$3-G7286,0)</f>
        <v/>
      </c>
      <c r="S7286">
        <f>IF(R7286&lt;=15,"Até 15",IF(R7286&lt;=30,"Entre 15 e 30",IF(R7286&lt;=60,"Entre 30 e 60",IF(R7286&lt;=90,"Entre 60 e 90",IF(R7286&lt;=120,"Entre 90 e 120",IF(R7286&lt;=150,"Entre 120 e 150",IF(R7286&lt;=180,"Entre 150 e 180","Superior a 180")))))))</f>
        <v/>
      </c>
    </row>
    <row r="7287">
      <c r="A7287" t="inlineStr">
        <is>
          <t>Q04L03</t>
        </is>
      </c>
      <c r="B7287" t="inlineStr">
        <is>
          <t>REINALDO ALMEIDA VIEIRA</t>
        </is>
      </c>
      <c r="C7287" t="n">
        <v>1</v>
      </c>
      <c r="D7287" t="inlineStr">
        <is>
          <t>IPCA</t>
        </is>
      </c>
      <c r="E7287" t="n">
        <v>0.009488792934583046</v>
      </c>
      <c r="F7287" t="inlineStr">
        <is>
          <t>MENSAL</t>
        </is>
      </c>
      <c r="G7287" t="n">
        <v>45910</v>
      </c>
      <c r="H7287" t="n">
        <v>45910</v>
      </c>
      <c r="I7287" t="n">
        <v>39</v>
      </c>
      <c r="J7287" t="inlineStr">
        <is>
          <t>CARTEIRA</t>
        </is>
      </c>
      <c r="K7287" t="inlineStr">
        <is>
          <t>CONTRATO</t>
        </is>
      </c>
      <c r="L7287" t="n">
        <v>457.247724</v>
      </c>
      <c r="M7287" t="inlineStr">
        <is>
          <t>Terra Luz Residencial</t>
        </is>
      </c>
      <c r="N7287" s="142">
        <f>DATE(YEAR(G7287),MONTH(G7287),1)</f>
        <v/>
      </c>
      <c r="O7287" s="132">
        <f>IF(G7287&gt;$K$3,"Futuro","Atraso")</f>
        <v/>
      </c>
      <c r="P7287">
        <f>12*(YEAR(G7287)-YEAR($K$3))+(MONTH(G7287)-MONTH($K$3))</f>
        <v/>
      </c>
      <c r="Q7287" s="366">
        <f>IF(M7287="IBIRAPITANGA FASE 3",IF(O7287="Atraso",L7287,L7287/(1+$I$2)^P7287),IF(O7287="Atraso",L7287,L7287/(1+$I$1)^P7287))</f>
        <v/>
      </c>
      <c r="R7287">
        <f>IF(O7287="Atraso",$K$3-G7287,0)</f>
        <v/>
      </c>
      <c r="S7287">
        <f>IF(R7287&lt;=15,"Até 15",IF(R7287&lt;=30,"Entre 15 e 30",IF(R7287&lt;=60,"Entre 30 e 60",IF(R7287&lt;=90,"Entre 60 e 90",IF(R7287&lt;=120,"Entre 90 e 120",IF(R7287&lt;=150,"Entre 120 e 150",IF(R7287&lt;=180,"Entre 150 e 180","Superior a 180")))))))</f>
        <v/>
      </c>
    </row>
    <row r="7288">
      <c r="A7288" t="inlineStr">
        <is>
          <t>Q04L03</t>
        </is>
      </c>
      <c r="B7288" t="inlineStr">
        <is>
          <t>REINALDO ALMEIDA VIEIRA</t>
        </is>
      </c>
      <c r="C7288" t="n">
        <v>1</v>
      </c>
      <c r="D7288" t="inlineStr">
        <is>
          <t>IPCA</t>
        </is>
      </c>
      <c r="E7288" t="n">
        <v>0.009488792934583046</v>
      </c>
      <c r="F7288" t="inlineStr">
        <is>
          <t>MENSAL</t>
        </is>
      </c>
      <c r="G7288" t="n">
        <v>45940</v>
      </c>
      <c r="H7288" t="n">
        <v>45940</v>
      </c>
      <c r="I7288" t="n">
        <v>40</v>
      </c>
      <c r="J7288" t="inlineStr">
        <is>
          <t>CARTEIRA</t>
        </is>
      </c>
      <c r="K7288" t="inlineStr">
        <is>
          <t>CONTRATO</t>
        </is>
      </c>
      <c r="L7288" t="n">
        <v>457.247724</v>
      </c>
      <c r="M7288" t="inlineStr">
        <is>
          <t>Terra Luz Residencial</t>
        </is>
      </c>
      <c r="N7288" s="142">
        <f>DATE(YEAR(G7288),MONTH(G7288),1)</f>
        <v/>
      </c>
      <c r="O7288" s="132">
        <f>IF(G7288&gt;$K$3,"Futuro","Atraso")</f>
        <v/>
      </c>
      <c r="P7288">
        <f>12*(YEAR(G7288)-YEAR($K$3))+(MONTH(G7288)-MONTH($K$3))</f>
        <v/>
      </c>
      <c r="Q7288" s="366">
        <f>IF(M7288="IBIRAPITANGA FASE 3",IF(O7288="Atraso",L7288,L7288/(1+$I$2)^P7288),IF(O7288="Atraso",L7288,L7288/(1+$I$1)^P7288))</f>
        <v/>
      </c>
      <c r="R7288">
        <f>IF(O7288="Atraso",$K$3-G7288,0)</f>
        <v/>
      </c>
      <c r="S7288">
        <f>IF(R7288&lt;=15,"Até 15",IF(R7288&lt;=30,"Entre 15 e 30",IF(R7288&lt;=60,"Entre 30 e 60",IF(R7288&lt;=90,"Entre 60 e 90",IF(R7288&lt;=120,"Entre 90 e 120",IF(R7288&lt;=150,"Entre 120 e 150",IF(R7288&lt;=180,"Entre 150 e 180","Superior a 180")))))))</f>
        <v/>
      </c>
    </row>
    <row r="7289">
      <c r="A7289" t="inlineStr">
        <is>
          <t>Q04L03</t>
        </is>
      </c>
      <c r="B7289" t="inlineStr">
        <is>
          <t>REINALDO ALMEIDA VIEIRA</t>
        </is>
      </c>
      <c r="C7289" t="n">
        <v>1</v>
      </c>
      <c r="D7289" t="inlineStr">
        <is>
          <t>IPCA</t>
        </is>
      </c>
      <c r="E7289" t="n">
        <v>0.009488792934583046</v>
      </c>
      <c r="F7289" t="inlineStr">
        <is>
          <t>MENSAL</t>
        </is>
      </c>
      <c r="G7289" t="n">
        <v>45971</v>
      </c>
      <c r="H7289" t="n">
        <v>45971</v>
      </c>
      <c r="I7289" t="n">
        <v>41</v>
      </c>
      <c r="J7289" t="inlineStr">
        <is>
          <t>CARTEIRA</t>
        </is>
      </c>
      <c r="K7289" t="inlineStr">
        <is>
          <t>CONTRATO</t>
        </is>
      </c>
      <c r="L7289" t="n">
        <v>457.247724</v>
      </c>
      <c r="M7289" t="inlineStr">
        <is>
          <t>Terra Luz Residencial</t>
        </is>
      </c>
      <c r="N7289" s="142">
        <f>DATE(YEAR(G7289),MONTH(G7289),1)</f>
        <v/>
      </c>
      <c r="O7289" s="132">
        <f>IF(G7289&gt;$K$3,"Futuro","Atraso")</f>
        <v/>
      </c>
      <c r="P7289">
        <f>12*(YEAR(G7289)-YEAR($K$3))+(MONTH(G7289)-MONTH($K$3))</f>
        <v/>
      </c>
      <c r="Q7289" s="366">
        <f>IF(M7289="IBIRAPITANGA FASE 3",IF(O7289="Atraso",L7289,L7289/(1+$I$2)^P7289),IF(O7289="Atraso",L7289,L7289/(1+$I$1)^P7289))</f>
        <v/>
      </c>
      <c r="R7289">
        <f>IF(O7289="Atraso",$K$3-G7289,0)</f>
        <v/>
      </c>
      <c r="S7289">
        <f>IF(R7289&lt;=15,"Até 15",IF(R7289&lt;=30,"Entre 15 e 30",IF(R7289&lt;=60,"Entre 30 e 60",IF(R7289&lt;=90,"Entre 60 e 90",IF(R7289&lt;=120,"Entre 90 e 120",IF(R7289&lt;=150,"Entre 120 e 150",IF(R7289&lt;=180,"Entre 150 e 180","Superior a 180")))))))</f>
        <v/>
      </c>
    </row>
    <row r="7290">
      <c r="A7290" t="inlineStr">
        <is>
          <t>Q04L03</t>
        </is>
      </c>
      <c r="B7290" t="inlineStr">
        <is>
          <t>REINALDO ALMEIDA VIEIRA</t>
        </is>
      </c>
      <c r="C7290" t="n">
        <v>1</v>
      </c>
      <c r="D7290" t="inlineStr">
        <is>
          <t>IPCA</t>
        </is>
      </c>
      <c r="E7290" t="n">
        <v>0.009488792934583046</v>
      </c>
      <c r="F7290" t="inlineStr">
        <is>
          <t>MENSAL</t>
        </is>
      </c>
      <c r="G7290" t="n">
        <v>46001</v>
      </c>
      <c r="H7290" t="n">
        <v>46001</v>
      </c>
      <c r="I7290" t="n">
        <v>42</v>
      </c>
      <c r="J7290" t="inlineStr">
        <is>
          <t>CARTEIRA</t>
        </is>
      </c>
      <c r="K7290" t="inlineStr">
        <is>
          <t>CONTRATO</t>
        </is>
      </c>
      <c r="L7290" t="n">
        <v>457.247724</v>
      </c>
      <c r="M7290" t="inlineStr">
        <is>
          <t>Terra Luz Residencial</t>
        </is>
      </c>
      <c r="N7290" s="142">
        <f>DATE(YEAR(G7290),MONTH(G7290),1)</f>
        <v/>
      </c>
      <c r="O7290" s="132">
        <f>IF(G7290&gt;$K$3,"Futuro","Atraso")</f>
        <v/>
      </c>
      <c r="P7290">
        <f>12*(YEAR(G7290)-YEAR($K$3))+(MONTH(G7290)-MONTH($K$3))</f>
        <v/>
      </c>
      <c r="Q7290" s="366">
        <f>IF(M7290="IBIRAPITANGA FASE 3",IF(O7290="Atraso",L7290,L7290/(1+$I$2)^P7290),IF(O7290="Atraso",L7290,L7290/(1+$I$1)^P7290))</f>
        <v/>
      </c>
      <c r="R7290">
        <f>IF(O7290="Atraso",$K$3-G7290,0)</f>
        <v/>
      </c>
      <c r="S7290">
        <f>IF(R7290&lt;=15,"Até 15",IF(R7290&lt;=30,"Entre 15 e 30",IF(R7290&lt;=60,"Entre 30 e 60",IF(R7290&lt;=90,"Entre 60 e 90",IF(R7290&lt;=120,"Entre 90 e 120",IF(R7290&lt;=150,"Entre 120 e 150",IF(R7290&lt;=180,"Entre 150 e 180","Superior a 180")))))))</f>
        <v/>
      </c>
    </row>
    <row r="7291">
      <c r="A7291" t="inlineStr">
        <is>
          <t>Q04L03</t>
        </is>
      </c>
      <c r="B7291" t="inlineStr">
        <is>
          <t>REINALDO ALMEIDA VIEIRA</t>
        </is>
      </c>
      <c r="C7291" t="n">
        <v>1</v>
      </c>
      <c r="D7291" t="inlineStr">
        <is>
          <t>IPCA</t>
        </is>
      </c>
      <c r="E7291" t="n">
        <v>0.009488792934583046</v>
      </c>
      <c r="F7291" t="inlineStr">
        <is>
          <t>MENSAL</t>
        </is>
      </c>
      <c r="G7291" t="n">
        <v>46032</v>
      </c>
      <c r="H7291" t="n">
        <v>46032</v>
      </c>
      <c r="I7291" t="n">
        <v>43</v>
      </c>
      <c r="J7291" t="inlineStr">
        <is>
          <t>CARTEIRA</t>
        </is>
      </c>
      <c r="K7291" t="inlineStr">
        <is>
          <t>CONTRATO</t>
        </is>
      </c>
      <c r="L7291" t="n">
        <v>457.247724</v>
      </c>
      <c r="M7291" t="inlineStr">
        <is>
          <t>Terra Luz Residencial</t>
        </is>
      </c>
      <c r="N7291" s="142">
        <f>DATE(YEAR(G7291),MONTH(G7291),1)</f>
        <v/>
      </c>
      <c r="O7291" s="132">
        <f>IF(G7291&gt;$K$3,"Futuro","Atraso")</f>
        <v/>
      </c>
      <c r="P7291">
        <f>12*(YEAR(G7291)-YEAR($K$3))+(MONTH(G7291)-MONTH($K$3))</f>
        <v/>
      </c>
      <c r="Q7291" s="366">
        <f>IF(M7291="IBIRAPITANGA FASE 3",IF(O7291="Atraso",L7291,L7291/(1+$I$2)^P7291),IF(O7291="Atraso",L7291,L7291/(1+$I$1)^P7291))</f>
        <v/>
      </c>
      <c r="R7291">
        <f>IF(O7291="Atraso",$K$3-G7291,0)</f>
        <v/>
      </c>
      <c r="S7291">
        <f>IF(R7291&lt;=15,"Até 15",IF(R7291&lt;=30,"Entre 15 e 30",IF(R7291&lt;=60,"Entre 30 e 60",IF(R7291&lt;=90,"Entre 60 e 90",IF(R7291&lt;=120,"Entre 90 e 120",IF(R7291&lt;=150,"Entre 120 e 150",IF(R7291&lt;=180,"Entre 150 e 180","Superior a 180")))))))</f>
        <v/>
      </c>
    </row>
    <row r="7292">
      <c r="A7292" t="inlineStr">
        <is>
          <t>Q04L03</t>
        </is>
      </c>
      <c r="B7292" t="inlineStr">
        <is>
          <t>REINALDO ALMEIDA VIEIRA</t>
        </is>
      </c>
      <c r="C7292" t="n">
        <v>1</v>
      </c>
      <c r="D7292" t="inlineStr">
        <is>
          <t>IPCA</t>
        </is>
      </c>
      <c r="E7292" t="n">
        <v>0.009488792934583046</v>
      </c>
      <c r="F7292" t="inlineStr">
        <is>
          <t>MENSAL</t>
        </is>
      </c>
      <c r="G7292" t="n">
        <v>46063</v>
      </c>
      <c r="H7292" t="n">
        <v>46063</v>
      </c>
      <c r="I7292" t="n">
        <v>44</v>
      </c>
      <c r="J7292" t="inlineStr">
        <is>
          <t>CARTEIRA</t>
        </is>
      </c>
      <c r="K7292" t="inlineStr">
        <is>
          <t>CONTRATO</t>
        </is>
      </c>
      <c r="L7292" t="n">
        <v>457.247724</v>
      </c>
      <c r="M7292" t="inlineStr">
        <is>
          <t>Terra Luz Residencial</t>
        </is>
      </c>
      <c r="N7292" s="142">
        <f>DATE(YEAR(G7292),MONTH(G7292),1)</f>
        <v/>
      </c>
      <c r="O7292" s="132">
        <f>IF(G7292&gt;$K$3,"Futuro","Atraso")</f>
        <v/>
      </c>
      <c r="P7292">
        <f>12*(YEAR(G7292)-YEAR($K$3))+(MONTH(G7292)-MONTH($K$3))</f>
        <v/>
      </c>
      <c r="Q7292" s="366">
        <f>IF(M7292="IBIRAPITANGA FASE 3",IF(O7292="Atraso",L7292,L7292/(1+$I$2)^P7292),IF(O7292="Atraso",L7292,L7292/(1+$I$1)^P7292))</f>
        <v/>
      </c>
      <c r="R7292">
        <f>IF(O7292="Atraso",$K$3-G7292,0)</f>
        <v/>
      </c>
      <c r="S7292">
        <f>IF(R7292&lt;=15,"Até 15",IF(R7292&lt;=30,"Entre 15 e 30",IF(R7292&lt;=60,"Entre 30 e 60",IF(R7292&lt;=90,"Entre 60 e 90",IF(R7292&lt;=120,"Entre 90 e 120",IF(R7292&lt;=150,"Entre 120 e 150",IF(R7292&lt;=180,"Entre 150 e 180","Superior a 180")))))))</f>
        <v/>
      </c>
    </row>
    <row r="7293">
      <c r="A7293" t="inlineStr">
        <is>
          <t>Q04L03</t>
        </is>
      </c>
      <c r="B7293" t="inlineStr">
        <is>
          <t>REINALDO ALMEIDA VIEIRA</t>
        </is>
      </c>
      <c r="C7293" t="n">
        <v>1</v>
      </c>
      <c r="D7293" t="inlineStr">
        <is>
          <t>IPCA</t>
        </is>
      </c>
      <c r="E7293" t="n">
        <v>0.009488792934583046</v>
      </c>
      <c r="F7293" t="inlineStr">
        <is>
          <t>MENSAL</t>
        </is>
      </c>
      <c r="G7293" t="n">
        <v>46091</v>
      </c>
      <c r="H7293" t="n">
        <v>46091</v>
      </c>
      <c r="I7293" t="n">
        <v>45</v>
      </c>
      <c r="J7293" t="inlineStr">
        <is>
          <t>CARTEIRA</t>
        </is>
      </c>
      <c r="K7293" t="inlineStr">
        <is>
          <t>CONTRATO</t>
        </is>
      </c>
      <c r="L7293" t="n">
        <v>457.247724</v>
      </c>
      <c r="M7293" t="inlineStr">
        <is>
          <t>Terra Luz Residencial</t>
        </is>
      </c>
      <c r="N7293" s="142">
        <f>DATE(YEAR(G7293),MONTH(G7293),1)</f>
        <v/>
      </c>
      <c r="O7293" s="132">
        <f>IF(G7293&gt;$K$3,"Futuro","Atraso")</f>
        <v/>
      </c>
      <c r="P7293">
        <f>12*(YEAR(G7293)-YEAR($K$3))+(MONTH(G7293)-MONTH($K$3))</f>
        <v/>
      </c>
      <c r="Q7293" s="366">
        <f>IF(M7293="IBIRAPITANGA FASE 3",IF(O7293="Atraso",L7293,L7293/(1+$I$2)^P7293),IF(O7293="Atraso",L7293,L7293/(1+$I$1)^P7293))</f>
        <v/>
      </c>
      <c r="R7293">
        <f>IF(O7293="Atraso",$K$3-G7293,0)</f>
        <v/>
      </c>
      <c r="S7293">
        <f>IF(R7293&lt;=15,"Até 15",IF(R7293&lt;=30,"Entre 15 e 30",IF(R7293&lt;=60,"Entre 30 e 60",IF(R7293&lt;=90,"Entre 60 e 90",IF(R7293&lt;=120,"Entre 90 e 120",IF(R7293&lt;=150,"Entre 120 e 150",IF(R7293&lt;=180,"Entre 150 e 180","Superior a 180")))))))</f>
        <v/>
      </c>
    </row>
    <row r="7294">
      <c r="A7294" t="inlineStr">
        <is>
          <t>Q04L03</t>
        </is>
      </c>
      <c r="B7294" t="inlineStr">
        <is>
          <t>REINALDO ALMEIDA VIEIRA</t>
        </is>
      </c>
      <c r="C7294" t="n">
        <v>1</v>
      </c>
      <c r="D7294" t="inlineStr">
        <is>
          <t>IPCA</t>
        </is>
      </c>
      <c r="E7294" t="n">
        <v>0.009488792934583046</v>
      </c>
      <c r="F7294" t="inlineStr">
        <is>
          <t>MENSAL</t>
        </is>
      </c>
      <c r="G7294" t="n">
        <v>46122</v>
      </c>
      <c r="H7294" t="n">
        <v>46122</v>
      </c>
      <c r="I7294" t="n">
        <v>46</v>
      </c>
      <c r="J7294" t="inlineStr">
        <is>
          <t>CARTEIRA</t>
        </is>
      </c>
      <c r="K7294" t="inlineStr">
        <is>
          <t>CONTRATO</t>
        </is>
      </c>
      <c r="L7294" t="n">
        <v>457.247724</v>
      </c>
      <c r="M7294" t="inlineStr">
        <is>
          <t>Terra Luz Residencial</t>
        </is>
      </c>
      <c r="N7294" s="142">
        <f>DATE(YEAR(G7294),MONTH(G7294),1)</f>
        <v/>
      </c>
      <c r="O7294" s="132">
        <f>IF(G7294&gt;$K$3,"Futuro","Atraso")</f>
        <v/>
      </c>
      <c r="P7294">
        <f>12*(YEAR(G7294)-YEAR($K$3))+(MONTH(G7294)-MONTH($K$3))</f>
        <v/>
      </c>
      <c r="Q7294" s="366">
        <f>IF(M7294="IBIRAPITANGA FASE 3",IF(O7294="Atraso",L7294,L7294/(1+$I$2)^P7294),IF(O7294="Atraso",L7294,L7294/(1+$I$1)^P7294))</f>
        <v/>
      </c>
      <c r="R7294">
        <f>IF(O7294="Atraso",$K$3-G7294,0)</f>
        <v/>
      </c>
      <c r="S7294">
        <f>IF(R7294&lt;=15,"Até 15",IF(R7294&lt;=30,"Entre 15 e 30",IF(R7294&lt;=60,"Entre 30 e 60",IF(R7294&lt;=90,"Entre 60 e 90",IF(R7294&lt;=120,"Entre 90 e 120",IF(R7294&lt;=150,"Entre 120 e 150",IF(R7294&lt;=180,"Entre 150 e 180","Superior a 180")))))))</f>
        <v/>
      </c>
    </row>
    <row r="7295">
      <c r="A7295" t="inlineStr">
        <is>
          <t>Q04L03</t>
        </is>
      </c>
      <c r="B7295" t="inlineStr">
        <is>
          <t>REINALDO ALMEIDA VIEIRA</t>
        </is>
      </c>
      <c r="C7295" t="n">
        <v>1</v>
      </c>
      <c r="D7295" t="inlineStr">
        <is>
          <t>IPCA</t>
        </is>
      </c>
      <c r="E7295" t="n">
        <v>0.009488792934583046</v>
      </c>
      <c r="F7295" t="inlineStr">
        <is>
          <t>MENSAL</t>
        </is>
      </c>
      <c r="G7295" t="n">
        <v>46152</v>
      </c>
      <c r="H7295" t="n">
        <v>46152</v>
      </c>
      <c r="I7295" t="n">
        <v>47</v>
      </c>
      <c r="J7295" t="inlineStr">
        <is>
          <t>CARTEIRA</t>
        </is>
      </c>
      <c r="K7295" t="inlineStr">
        <is>
          <t>CONTRATO</t>
        </is>
      </c>
      <c r="L7295" t="n">
        <v>457.247724</v>
      </c>
      <c r="M7295" t="inlineStr">
        <is>
          <t>Terra Luz Residencial</t>
        </is>
      </c>
      <c r="N7295" s="142">
        <f>DATE(YEAR(G7295),MONTH(G7295),1)</f>
        <v/>
      </c>
      <c r="O7295" s="132">
        <f>IF(G7295&gt;$K$3,"Futuro","Atraso")</f>
        <v/>
      </c>
      <c r="P7295">
        <f>12*(YEAR(G7295)-YEAR($K$3))+(MONTH(G7295)-MONTH($K$3))</f>
        <v/>
      </c>
      <c r="Q7295" s="366">
        <f>IF(M7295="IBIRAPITANGA FASE 3",IF(O7295="Atraso",L7295,L7295/(1+$I$2)^P7295),IF(O7295="Atraso",L7295,L7295/(1+$I$1)^P7295))</f>
        <v/>
      </c>
      <c r="R7295">
        <f>IF(O7295="Atraso",$K$3-G7295,0)</f>
        <v/>
      </c>
      <c r="S7295">
        <f>IF(R7295&lt;=15,"Até 15",IF(R7295&lt;=30,"Entre 15 e 30",IF(R7295&lt;=60,"Entre 30 e 60",IF(R7295&lt;=90,"Entre 60 e 90",IF(R7295&lt;=120,"Entre 90 e 120",IF(R7295&lt;=150,"Entre 120 e 150",IF(R7295&lt;=180,"Entre 150 e 180","Superior a 180")))))))</f>
        <v/>
      </c>
    </row>
    <row r="7296">
      <c r="A7296" t="inlineStr">
        <is>
          <t>Q04L03</t>
        </is>
      </c>
      <c r="B7296" t="inlineStr">
        <is>
          <t>REINALDO ALMEIDA VIEIRA</t>
        </is>
      </c>
      <c r="C7296" t="n">
        <v>1</v>
      </c>
      <c r="D7296" t="inlineStr">
        <is>
          <t>IPCA</t>
        </is>
      </c>
      <c r="E7296" t="n">
        <v>0.009488792934583046</v>
      </c>
      <c r="F7296" t="inlineStr">
        <is>
          <t>MENSAL</t>
        </is>
      </c>
      <c r="G7296" t="n">
        <v>46183</v>
      </c>
      <c r="H7296" t="n">
        <v>46183</v>
      </c>
      <c r="I7296" t="n">
        <v>48</v>
      </c>
      <c r="J7296" t="inlineStr">
        <is>
          <t>CARTEIRA</t>
        </is>
      </c>
      <c r="K7296" t="inlineStr">
        <is>
          <t>CONTRATO</t>
        </is>
      </c>
      <c r="L7296" t="n">
        <v>457.247724</v>
      </c>
      <c r="M7296" t="inlineStr">
        <is>
          <t>Terra Luz Residencial</t>
        </is>
      </c>
      <c r="N7296" s="142">
        <f>DATE(YEAR(G7296),MONTH(G7296),1)</f>
        <v/>
      </c>
      <c r="O7296" s="132">
        <f>IF(G7296&gt;$K$3,"Futuro","Atraso")</f>
        <v/>
      </c>
      <c r="P7296">
        <f>12*(YEAR(G7296)-YEAR($K$3))+(MONTH(G7296)-MONTH($K$3))</f>
        <v/>
      </c>
      <c r="Q7296" s="366">
        <f>IF(M7296="IBIRAPITANGA FASE 3",IF(O7296="Atraso",L7296,L7296/(1+$I$2)^P7296),IF(O7296="Atraso",L7296,L7296/(1+$I$1)^P7296))</f>
        <v/>
      </c>
      <c r="R7296">
        <f>IF(O7296="Atraso",$K$3-G7296,0)</f>
        <v/>
      </c>
      <c r="S7296">
        <f>IF(R7296&lt;=15,"Até 15",IF(R7296&lt;=30,"Entre 15 e 30",IF(R7296&lt;=60,"Entre 30 e 60",IF(R7296&lt;=90,"Entre 60 e 90",IF(R7296&lt;=120,"Entre 90 e 120",IF(R7296&lt;=150,"Entre 120 e 150",IF(R7296&lt;=180,"Entre 150 e 180","Superior a 180")))))))</f>
        <v/>
      </c>
    </row>
    <row r="7297">
      <c r="A7297" t="inlineStr">
        <is>
          <t>Q04L03</t>
        </is>
      </c>
      <c r="B7297" t="inlineStr">
        <is>
          <t>REINALDO ALMEIDA VIEIRA</t>
        </is>
      </c>
      <c r="C7297" t="n">
        <v>1</v>
      </c>
      <c r="D7297" t="inlineStr">
        <is>
          <t>IPCA</t>
        </is>
      </c>
      <c r="E7297" t="n">
        <v>0.009488792934583046</v>
      </c>
      <c r="F7297" t="inlineStr">
        <is>
          <t>MENSAL</t>
        </is>
      </c>
      <c r="G7297" t="n">
        <v>46213</v>
      </c>
      <c r="H7297" t="n">
        <v>46213</v>
      </c>
      <c r="I7297" t="n">
        <v>49</v>
      </c>
      <c r="J7297" t="inlineStr">
        <is>
          <t>CARTEIRA</t>
        </is>
      </c>
      <c r="K7297" t="inlineStr">
        <is>
          <t>CONTRATO</t>
        </is>
      </c>
      <c r="L7297" t="n">
        <v>457.247724</v>
      </c>
      <c r="M7297" t="inlineStr">
        <is>
          <t>Terra Luz Residencial</t>
        </is>
      </c>
      <c r="N7297" s="142">
        <f>DATE(YEAR(G7297),MONTH(G7297),1)</f>
        <v/>
      </c>
      <c r="O7297" s="132">
        <f>IF(G7297&gt;$K$3,"Futuro","Atraso")</f>
        <v/>
      </c>
      <c r="P7297">
        <f>12*(YEAR(G7297)-YEAR($K$3))+(MONTH(G7297)-MONTH($K$3))</f>
        <v/>
      </c>
      <c r="Q7297" s="366">
        <f>IF(M7297="IBIRAPITANGA FASE 3",IF(O7297="Atraso",L7297,L7297/(1+$I$2)^P7297),IF(O7297="Atraso",L7297,L7297/(1+$I$1)^P7297))</f>
        <v/>
      </c>
      <c r="R7297">
        <f>IF(O7297="Atraso",$K$3-G7297,0)</f>
        <v/>
      </c>
      <c r="S7297">
        <f>IF(R7297&lt;=15,"Até 15",IF(R7297&lt;=30,"Entre 15 e 30",IF(R7297&lt;=60,"Entre 30 e 60",IF(R7297&lt;=90,"Entre 60 e 90",IF(R7297&lt;=120,"Entre 90 e 120",IF(R7297&lt;=150,"Entre 120 e 150",IF(R7297&lt;=180,"Entre 150 e 180","Superior a 180")))))))</f>
        <v/>
      </c>
    </row>
    <row r="7298">
      <c r="A7298" t="inlineStr">
        <is>
          <t>Q04L03</t>
        </is>
      </c>
      <c r="B7298" t="inlineStr">
        <is>
          <t>REINALDO ALMEIDA VIEIRA</t>
        </is>
      </c>
      <c r="C7298" t="n">
        <v>1</v>
      </c>
      <c r="D7298" t="inlineStr">
        <is>
          <t>IPCA</t>
        </is>
      </c>
      <c r="E7298" t="n">
        <v>0.009488792934583046</v>
      </c>
      <c r="F7298" t="inlineStr">
        <is>
          <t>MENSAL</t>
        </is>
      </c>
      <c r="G7298" t="n">
        <v>46244</v>
      </c>
      <c r="H7298" t="n">
        <v>46244</v>
      </c>
      <c r="I7298" t="n">
        <v>50</v>
      </c>
      <c r="J7298" t="inlineStr">
        <is>
          <t>CARTEIRA</t>
        </is>
      </c>
      <c r="K7298" t="inlineStr">
        <is>
          <t>CONTRATO</t>
        </is>
      </c>
      <c r="L7298" t="n">
        <v>457.247724</v>
      </c>
      <c r="M7298" t="inlineStr">
        <is>
          <t>Terra Luz Residencial</t>
        </is>
      </c>
      <c r="N7298" s="142">
        <f>DATE(YEAR(G7298),MONTH(G7298),1)</f>
        <v/>
      </c>
      <c r="O7298" s="132">
        <f>IF(G7298&gt;$K$3,"Futuro","Atraso")</f>
        <v/>
      </c>
      <c r="P7298">
        <f>12*(YEAR(G7298)-YEAR($K$3))+(MONTH(G7298)-MONTH($K$3))</f>
        <v/>
      </c>
      <c r="Q7298" s="366">
        <f>IF(M7298="IBIRAPITANGA FASE 3",IF(O7298="Atraso",L7298,L7298/(1+$I$2)^P7298),IF(O7298="Atraso",L7298,L7298/(1+$I$1)^P7298))</f>
        <v/>
      </c>
      <c r="R7298">
        <f>IF(O7298="Atraso",$K$3-G7298,0)</f>
        <v/>
      </c>
      <c r="S7298">
        <f>IF(R7298&lt;=15,"Até 15",IF(R7298&lt;=30,"Entre 15 e 30",IF(R7298&lt;=60,"Entre 30 e 60",IF(R7298&lt;=90,"Entre 60 e 90",IF(R7298&lt;=120,"Entre 90 e 120",IF(R7298&lt;=150,"Entre 120 e 150",IF(R7298&lt;=180,"Entre 150 e 180","Superior a 180")))))))</f>
        <v/>
      </c>
    </row>
    <row r="7299">
      <c r="A7299" t="inlineStr">
        <is>
          <t>Q04L03</t>
        </is>
      </c>
      <c r="B7299" t="inlineStr">
        <is>
          <t>REINALDO ALMEIDA VIEIRA</t>
        </is>
      </c>
      <c r="C7299" t="n">
        <v>1</v>
      </c>
      <c r="D7299" t="inlineStr">
        <is>
          <t>IPCA</t>
        </is>
      </c>
      <c r="E7299" t="n">
        <v>0.009488792934583046</v>
      </c>
      <c r="F7299" t="inlineStr">
        <is>
          <t>MENSAL</t>
        </is>
      </c>
      <c r="G7299" t="n">
        <v>46275</v>
      </c>
      <c r="H7299" t="n">
        <v>46275</v>
      </c>
      <c r="I7299" t="n">
        <v>51</v>
      </c>
      <c r="J7299" t="inlineStr">
        <is>
          <t>CARTEIRA</t>
        </is>
      </c>
      <c r="K7299" t="inlineStr">
        <is>
          <t>CONTRATO</t>
        </is>
      </c>
      <c r="L7299" t="n">
        <v>457.247724</v>
      </c>
      <c r="M7299" t="inlineStr">
        <is>
          <t>Terra Luz Residencial</t>
        </is>
      </c>
      <c r="N7299" s="142">
        <f>DATE(YEAR(G7299),MONTH(G7299),1)</f>
        <v/>
      </c>
      <c r="O7299" s="132">
        <f>IF(G7299&gt;$K$3,"Futuro","Atraso")</f>
        <v/>
      </c>
      <c r="P7299">
        <f>12*(YEAR(G7299)-YEAR($K$3))+(MONTH(G7299)-MONTH($K$3))</f>
        <v/>
      </c>
      <c r="Q7299" s="366">
        <f>IF(M7299="IBIRAPITANGA FASE 3",IF(O7299="Atraso",L7299,L7299/(1+$I$2)^P7299),IF(O7299="Atraso",L7299,L7299/(1+$I$1)^P7299))</f>
        <v/>
      </c>
      <c r="R7299">
        <f>IF(O7299="Atraso",$K$3-G7299,0)</f>
        <v/>
      </c>
      <c r="S7299">
        <f>IF(R7299&lt;=15,"Até 15",IF(R7299&lt;=30,"Entre 15 e 30",IF(R7299&lt;=60,"Entre 30 e 60",IF(R7299&lt;=90,"Entre 60 e 90",IF(R7299&lt;=120,"Entre 90 e 120",IF(R7299&lt;=150,"Entre 120 e 150",IF(R7299&lt;=180,"Entre 150 e 180","Superior a 180")))))))</f>
        <v/>
      </c>
    </row>
    <row r="7300">
      <c r="A7300" t="inlineStr">
        <is>
          <t>Q04L03</t>
        </is>
      </c>
      <c r="B7300" t="inlineStr">
        <is>
          <t>REINALDO ALMEIDA VIEIRA</t>
        </is>
      </c>
      <c r="C7300" t="n">
        <v>1</v>
      </c>
      <c r="D7300" t="inlineStr">
        <is>
          <t>IPCA</t>
        </is>
      </c>
      <c r="E7300" t="n">
        <v>0.009488792934583046</v>
      </c>
      <c r="F7300" t="inlineStr">
        <is>
          <t>MENSAL</t>
        </is>
      </c>
      <c r="G7300" t="n">
        <v>46305</v>
      </c>
      <c r="H7300" t="n">
        <v>46305</v>
      </c>
      <c r="I7300" t="n">
        <v>52</v>
      </c>
      <c r="J7300" t="inlineStr">
        <is>
          <t>CARTEIRA</t>
        </is>
      </c>
      <c r="K7300" t="inlineStr">
        <is>
          <t>CONTRATO</t>
        </is>
      </c>
      <c r="L7300" t="n">
        <v>457.247724</v>
      </c>
      <c r="M7300" t="inlineStr">
        <is>
          <t>Terra Luz Residencial</t>
        </is>
      </c>
      <c r="N7300" s="142">
        <f>DATE(YEAR(G7300),MONTH(G7300),1)</f>
        <v/>
      </c>
      <c r="O7300" s="132">
        <f>IF(G7300&gt;$K$3,"Futuro","Atraso")</f>
        <v/>
      </c>
      <c r="P7300">
        <f>12*(YEAR(G7300)-YEAR($K$3))+(MONTH(G7300)-MONTH($K$3))</f>
        <v/>
      </c>
      <c r="Q7300" s="366">
        <f>IF(M7300="IBIRAPITANGA FASE 3",IF(O7300="Atraso",L7300,L7300/(1+$I$2)^P7300),IF(O7300="Atraso",L7300,L7300/(1+$I$1)^P7300))</f>
        <v/>
      </c>
      <c r="R7300">
        <f>IF(O7300="Atraso",$K$3-G7300,0)</f>
        <v/>
      </c>
      <c r="S7300">
        <f>IF(R7300&lt;=15,"Até 15",IF(R7300&lt;=30,"Entre 15 e 30",IF(R7300&lt;=60,"Entre 30 e 60",IF(R7300&lt;=90,"Entre 60 e 90",IF(R7300&lt;=120,"Entre 90 e 120",IF(R7300&lt;=150,"Entre 120 e 150",IF(R7300&lt;=180,"Entre 150 e 180","Superior a 180")))))))</f>
        <v/>
      </c>
    </row>
    <row r="7301">
      <c r="A7301" t="inlineStr">
        <is>
          <t>Q04L03</t>
        </is>
      </c>
      <c r="B7301" t="inlineStr">
        <is>
          <t>REINALDO ALMEIDA VIEIRA</t>
        </is>
      </c>
      <c r="C7301" t="n">
        <v>1</v>
      </c>
      <c r="D7301" t="inlineStr">
        <is>
          <t>IPCA</t>
        </is>
      </c>
      <c r="E7301" t="n">
        <v>0.009488792934583046</v>
      </c>
      <c r="F7301" t="inlineStr">
        <is>
          <t>MENSAL</t>
        </is>
      </c>
      <c r="G7301" t="n">
        <v>46336</v>
      </c>
      <c r="H7301" t="n">
        <v>46336</v>
      </c>
      <c r="I7301" t="n">
        <v>53</v>
      </c>
      <c r="J7301" t="inlineStr">
        <is>
          <t>CARTEIRA</t>
        </is>
      </c>
      <c r="K7301" t="inlineStr">
        <is>
          <t>CONTRATO</t>
        </is>
      </c>
      <c r="L7301" t="n">
        <v>457.247724</v>
      </c>
      <c r="M7301" t="inlineStr">
        <is>
          <t>Terra Luz Residencial</t>
        </is>
      </c>
      <c r="N7301" s="142">
        <f>DATE(YEAR(G7301),MONTH(G7301),1)</f>
        <v/>
      </c>
      <c r="O7301" s="132">
        <f>IF(G7301&gt;$K$3,"Futuro","Atraso")</f>
        <v/>
      </c>
      <c r="P7301">
        <f>12*(YEAR(G7301)-YEAR($K$3))+(MONTH(G7301)-MONTH($K$3))</f>
        <v/>
      </c>
      <c r="Q7301" s="366">
        <f>IF(M7301="IBIRAPITANGA FASE 3",IF(O7301="Atraso",L7301,L7301/(1+$I$2)^P7301),IF(O7301="Atraso",L7301,L7301/(1+$I$1)^P7301))</f>
        <v/>
      </c>
      <c r="R7301">
        <f>IF(O7301="Atraso",$K$3-G7301,0)</f>
        <v/>
      </c>
      <c r="S7301">
        <f>IF(R7301&lt;=15,"Até 15",IF(R7301&lt;=30,"Entre 15 e 30",IF(R7301&lt;=60,"Entre 30 e 60",IF(R7301&lt;=90,"Entre 60 e 90",IF(R7301&lt;=120,"Entre 90 e 120",IF(R7301&lt;=150,"Entre 120 e 150",IF(R7301&lt;=180,"Entre 150 e 180","Superior a 180")))))))</f>
        <v/>
      </c>
    </row>
    <row r="7302">
      <c r="A7302" t="inlineStr">
        <is>
          <t>Q04L03</t>
        </is>
      </c>
      <c r="B7302" t="inlineStr">
        <is>
          <t>REINALDO ALMEIDA VIEIRA</t>
        </is>
      </c>
      <c r="C7302" t="n">
        <v>1</v>
      </c>
      <c r="D7302" t="inlineStr">
        <is>
          <t>IPCA</t>
        </is>
      </c>
      <c r="E7302" t="n">
        <v>0.009488792934583046</v>
      </c>
      <c r="F7302" t="inlineStr">
        <is>
          <t>MENSAL</t>
        </is>
      </c>
      <c r="G7302" t="n">
        <v>46366</v>
      </c>
      <c r="H7302" t="n">
        <v>46366</v>
      </c>
      <c r="I7302" t="n">
        <v>54</v>
      </c>
      <c r="J7302" t="inlineStr">
        <is>
          <t>CARTEIRA</t>
        </is>
      </c>
      <c r="K7302" t="inlineStr">
        <is>
          <t>CONTRATO</t>
        </is>
      </c>
      <c r="L7302" t="n">
        <v>457.247724</v>
      </c>
      <c r="M7302" t="inlineStr">
        <is>
          <t>Terra Luz Residencial</t>
        </is>
      </c>
      <c r="N7302" s="142">
        <f>DATE(YEAR(G7302),MONTH(G7302),1)</f>
        <v/>
      </c>
      <c r="O7302" s="132">
        <f>IF(G7302&gt;$K$3,"Futuro","Atraso")</f>
        <v/>
      </c>
      <c r="P7302">
        <f>12*(YEAR(G7302)-YEAR($K$3))+(MONTH(G7302)-MONTH($K$3))</f>
        <v/>
      </c>
      <c r="Q7302" s="366">
        <f>IF(M7302="IBIRAPITANGA FASE 3",IF(O7302="Atraso",L7302,L7302/(1+$I$2)^P7302),IF(O7302="Atraso",L7302,L7302/(1+$I$1)^P7302))</f>
        <v/>
      </c>
      <c r="R7302">
        <f>IF(O7302="Atraso",$K$3-G7302,0)</f>
        <v/>
      </c>
      <c r="S7302">
        <f>IF(R7302&lt;=15,"Até 15",IF(R7302&lt;=30,"Entre 15 e 30",IF(R7302&lt;=60,"Entre 30 e 60",IF(R7302&lt;=90,"Entre 60 e 90",IF(R7302&lt;=120,"Entre 90 e 120",IF(R7302&lt;=150,"Entre 120 e 150",IF(R7302&lt;=180,"Entre 150 e 180","Superior a 180")))))))</f>
        <v/>
      </c>
    </row>
    <row r="7303">
      <c r="A7303" t="inlineStr">
        <is>
          <t>Q04L03</t>
        </is>
      </c>
      <c r="B7303" t="inlineStr">
        <is>
          <t>REINALDO ALMEIDA VIEIRA</t>
        </is>
      </c>
      <c r="C7303" t="n">
        <v>1</v>
      </c>
      <c r="D7303" t="inlineStr">
        <is>
          <t>IPCA</t>
        </is>
      </c>
      <c r="E7303" t="n">
        <v>0.009488792934583046</v>
      </c>
      <c r="F7303" t="inlineStr">
        <is>
          <t>MENSAL</t>
        </is>
      </c>
      <c r="G7303" t="n">
        <v>46397</v>
      </c>
      <c r="H7303" t="n">
        <v>46397</v>
      </c>
      <c r="I7303" t="n">
        <v>55</v>
      </c>
      <c r="J7303" t="inlineStr">
        <is>
          <t>CARTEIRA</t>
        </is>
      </c>
      <c r="K7303" t="inlineStr">
        <is>
          <t>CONTRATO</t>
        </is>
      </c>
      <c r="L7303" t="n">
        <v>457.247724</v>
      </c>
      <c r="M7303" t="inlineStr">
        <is>
          <t>Terra Luz Residencial</t>
        </is>
      </c>
      <c r="N7303" s="142">
        <f>DATE(YEAR(G7303),MONTH(G7303),1)</f>
        <v/>
      </c>
      <c r="O7303" s="132">
        <f>IF(G7303&gt;$K$3,"Futuro","Atraso")</f>
        <v/>
      </c>
      <c r="P7303">
        <f>12*(YEAR(G7303)-YEAR($K$3))+(MONTH(G7303)-MONTH($K$3))</f>
        <v/>
      </c>
      <c r="Q7303" s="366">
        <f>IF(M7303="IBIRAPITANGA FASE 3",IF(O7303="Atraso",L7303,L7303/(1+$I$2)^P7303),IF(O7303="Atraso",L7303,L7303/(1+$I$1)^P7303))</f>
        <v/>
      </c>
      <c r="R7303">
        <f>IF(O7303="Atraso",$K$3-G7303,0)</f>
        <v/>
      </c>
      <c r="S7303">
        <f>IF(R7303&lt;=15,"Até 15",IF(R7303&lt;=30,"Entre 15 e 30",IF(R7303&lt;=60,"Entre 30 e 60",IF(R7303&lt;=90,"Entre 60 e 90",IF(R7303&lt;=120,"Entre 90 e 120",IF(R7303&lt;=150,"Entre 120 e 150",IF(R7303&lt;=180,"Entre 150 e 180","Superior a 180")))))))</f>
        <v/>
      </c>
    </row>
    <row r="7304">
      <c r="A7304" t="inlineStr">
        <is>
          <t>Q04L03</t>
        </is>
      </c>
      <c r="B7304" t="inlineStr">
        <is>
          <t>REINALDO ALMEIDA VIEIRA</t>
        </is>
      </c>
      <c r="C7304" t="n">
        <v>1</v>
      </c>
      <c r="D7304" t="inlineStr">
        <is>
          <t>IPCA</t>
        </is>
      </c>
      <c r="E7304" t="n">
        <v>0.009488792934583046</v>
      </c>
      <c r="F7304" t="inlineStr">
        <is>
          <t>MENSAL</t>
        </is>
      </c>
      <c r="G7304" t="n">
        <v>46428</v>
      </c>
      <c r="H7304" t="n">
        <v>46428</v>
      </c>
      <c r="I7304" t="n">
        <v>56</v>
      </c>
      <c r="J7304" t="inlineStr">
        <is>
          <t>CARTEIRA</t>
        </is>
      </c>
      <c r="K7304" t="inlineStr">
        <is>
          <t>CONTRATO</t>
        </is>
      </c>
      <c r="L7304" t="n">
        <v>457.247724</v>
      </c>
      <c r="M7304" t="inlineStr">
        <is>
          <t>Terra Luz Residencial</t>
        </is>
      </c>
      <c r="N7304" s="142">
        <f>DATE(YEAR(G7304),MONTH(G7304),1)</f>
        <v/>
      </c>
      <c r="O7304" s="132">
        <f>IF(G7304&gt;$K$3,"Futuro","Atraso")</f>
        <v/>
      </c>
      <c r="P7304">
        <f>12*(YEAR(G7304)-YEAR($K$3))+(MONTH(G7304)-MONTH($K$3))</f>
        <v/>
      </c>
      <c r="Q7304" s="366">
        <f>IF(M7304="IBIRAPITANGA FASE 3",IF(O7304="Atraso",L7304,L7304/(1+$I$2)^P7304),IF(O7304="Atraso",L7304,L7304/(1+$I$1)^P7304))</f>
        <v/>
      </c>
      <c r="R7304">
        <f>IF(O7304="Atraso",$K$3-G7304,0)</f>
        <v/>
      </c>
      <c r="S7304">
        <f>IF(R7304&lt;=15,"Até 15",IF(R7304&lt;=30,"Entre 15 e 30",IF(R7304&lt;=60,"Entre 30 e 60",IF(R7304&lt;=90,"Entre 60 e 90",IF(R7304&lt;=120,"Entre 90 e 120",IF(R7304&lt;=150,"Entre 120 e 150",IF(R7304&lt;=180,"Entre 150 e 180","Superior a 180")))))))</f>
        <v/>
      </c>
    </row>
    <row r="7305">
      <c r="A7305" t="inlineStr">
        <is>
          <t>Q04L03</t>
        </is>
      </c>
      <c r="B7305" t="inlineStr">
        <is>
          <t>REINALDO ALMEIDA VIEIRA</t>
        </is>
      </c>
      <c r="C7305" t="n">
        <v>1</v>
      </c>
      <c r="D7305" t="inlineStr">
        <is>
          <t>IPCA</t>
        </is>
      </c>
      <c r="E7305" t="n">
        <v>0.009488792934583046</v>
      </c>
      <c r="F7305" t="inlineStr">
        <is>
          <t>MENSAL</t>
        </is>
      </c>
      <c r="G7305" t="n">
        <v>46456</v>
      </c>
      <c r="H7305" t="n">
        <v>46456</v>
      </c>
      <c r="I7305" t="n">
        <v>57</v>
      </c>
      <c r="J7305" t="inlineStr">
        <is>
          <t>CARTEIRA</t>
        </is>
      </c>
      <c r="K7305" t="inlineStr">
        <is>
          <t>CONTRATO</t>
        </is>
      </c>
      <c r="L7305" t="n">
        <v>457.247724</v>
      </c>
      <c r="M7305" t="inlineStr">
        <is>
          <t>Terra Luz Residencial</t>
        </is>
      </c>
      <c r="N7305" s="142">
        <f>DATE(YEAR(G7305),MONTH(G7305),1)</f>
        <v/>
      </c>
      <c r="O7305" s="132">
        <f>IF(G7305&gt;$K$3,"Futuro","Atraso")</f>
        <v/>
      </c>
      <c r="P7305">
        <f>12*(YEAR(G7305)-YEAR($K$3))+(MONTH(G7305)-MONTH($K$3))</f>
        <v/>
      </c>
      <c r="Q7305" s="366">
        <f>IF(M7305="IBIRAPITANGA FASE 3",IF(O7305="Atraso",L7305,L7305/(1+$I$2)^P7305),IF(O7305="Atraso",L7305,L7305/(1+$I$1)^P7305))</f>
        <v/>
      </c>
      <c r="R7305">
        <f>IF(O7305="Atraso",$K$3-G7305,0)</f>
        <v/>
      </c>
      <c r="S7305">
        <f>IF(R7305&lt;=15,"Até 15",IF(R7305&lt;=30,"Entre 15 e 30",IF(R7305&lt;=60,"Entre 30 e 60",IF(R7305&lt;=90,"Entre 60 e 90",IF(R7305&lt;=120,"Entre 90 e 120",IF(R7305&lt;=150,"Entre 120 e 150",IF(R7305&lt;=180,"Entre 150 e 180","Superior a 180")))))))</f>
        <v/>
      </c>
    </row>
    <row r="7306">
      <c r="A7306" t="inlineStr">
        <is>
          <t>Q04L03</t>
        </is>
      </c>
      <c r="B7306" t="inlineStr">
        <is>
          <t>REINALDO ALMEIDA VIEIRA</t>
        </is>
      </c>
      <c r="C7306" t="n">
        <v>1</v>
      </c>
      <c r="D7306" t="inlineStr">
        <is>
          <t>IPCA</t>
        </is>
      </c>
      <c r="E7306" t="n">
        <v>0.009488792934583046</v>
      </c>
      <c r="F7306" t="inlineStr">
        <is>
          <t>MENSAL</t>
        </is>
      </c>
      <c r="G7306" t="n">
        <v>46487</v>
      </c>
      <c r="H7306" t="n">
        <v>46487</v>
      </c>
      <c r="I7306" t="n">
        <v>58</v>
      </c>
      <c r="J7306" t="inlineStr">
        <is>
          <t>CARTEIRA</t>
        </is>
      </c>
      <c r="K7306" t="inlineStr">
        <is>
          <t>CONTRATO</t>
        </is>
      </c>
      <c r="L7306" t="n">
        <v>457.247724</v>
      </c>
      <c r="M7306" t="inlineStr">
        <is>
          <t>Terra Luz Residencial</t>
        </is>
      </c>
      <c r="N7306" s="142">
        <f>DATE(YEAR(G7306),MONTH(G7306),1)</f>
        <v/>
      </c>
      <c r="O7306" s="132">
        <f>IF(G7306&gt;$K$3,"Futuro","Atraso")</f>
        <v/>
      </c>
      <c r="P7306">
        <f>12*(YEAR(G7306)-YEAR($K$3))+(MONTH(G7306)-MONTH($K$3))</f>
        <v/>
      </c>
      <c r="Q7306" s="366">
        <f>IF(M7306="IBIRAPITANGA FASE 3",IF(O7306="Atraso",L7306,L7306/(1+$I$2)^P7306),IF(O7306="Atraso",L7306,L7306/(1+$I$1)^P7306))</f>
        <v/>
      </c>
      <c r="R7306">
        <f>IF(O7306="Atraso",$K$3-G7306,0)</f>
        <v/>
      </c>
      <c r="S7306">
        <f>IF(R7306&lt;=15,"Até 15",IF(R7306&lt;=30,"Entre 15 e 30",IF(R7306&lt;=60,"Entre 30 e 60",IF(R7306&lt;=90,"Entre 60 e 90",IF(R7306&lt;=120,"Entre 90 e 120",IF(R7306&lt;=150,"Entre 120 e 150",IF(R7306&lt;=180,"Entre 150 e 180","Superior a 180")))))))</f>
        <v/>
      </c>
    </row>
    <row r="7307">
      <c r="A7307" t="inlineStr">
        <is>
          <t>Q04L03</t>
        </is>
      </c>
      <c r="B7307" t="inlineStr">
        <is>
          <t>REINALDO ALMEIDA VIEIRA</t>
        </is>
      </c>
      <c r="C7307" t="n">
        <v>1</v>
      </c>
      <c r="D7307" t="inlineStr">
        <is>
          <t>IPCA</t>
        </is>
      </c>
      <c r="E7307" t="n">
        <v>0.009488792934583046</v>
      </c>
      <c r="F7307" t="inlineStr">
        <is>
          <t>MENSAL</t>
        </is>
      </c>
      <c r="G7307" t="n">
        <v>46517</v>
      </c>
      <c r="H7307" t="n">
        <v>46517</v>
      </c>
      <c r="I7307" t="n">
        <v>59</v>
      </c>
      <c r="J7307" t="inlineStr">
        <is>
          <t>CARTEIRA</t>
        </is>
      </c>
      <c r="K7307" t="inlineStr">
        <is>
          <t>CONTRATO</t>
        </is>
      </c>
      <c r="L7307" t="n">
        <v>457.247724</v>
      </c>
      <c r="M7307" t="inlineStr">
        <is>
          <t>Terra Luz Residencial</t>
        </is>
      </c>
      <c r="N7307" s="142">
        <f>DATE(YEAR(G7307),MONTH(G7307),1)</f>
        <v/>
      </c>
      <c r="O7307" s="132">
        <f>IF(G7307&gt;$K$3,"Futuro","Atraso")</f>
        <v/>
      </c>
      <c r="P7307">
        <f>12*(YEAR(G7307)-YEAR($K$3))+(MONTH(G7307)-MONTH($K$3))</f>
        <v/>
      </c>
      <c r="Q7307" s="366">
        <f>IF(M7307="IBIRAPITANGA FASE 3",IF(O7307="Atraso",L7307,L7307/(1+$I$2)^P7307),IF(O7307="Atraso",L7307,L7307/(1+$I$1)^P7307))</f>
        <v/>
      </c>
      <c r="R7307">
        <f>IF(O7307="Atraso",$K$3-G7307,0)</f>
        <v/>
      </c>
      <c r="S7307">
        <f>IF(R7307&lt;=15,"Até 15",IF(R7307&lt;=30,"Entre 15 e 30",IF(R7307&lt;=60,"Entre 30 e 60",IF(R7307&lt;=90,"Entre 60 e 90",IF(R7307&lt;=120,"Entre 90 e 120",IF(R7307&lt;=150,"Entre 120 e 150",IF(R7307&lt;=180,"Entre 150 e 180","Superior a 180")))))))</f>
        <v/>
      </c>
    </row>
    <row r="7308">
      <c r="A7308" t="inlineStr">
        <is>
          <t>Q04L03</t>
        </is>
      </c>
      <c r="B7308" t="inlineStr">
        <is>
          <t>REINALDO ALMEIDA VIEIRA</t>
        </is>
      </c>
      <c r="C7308" t="n">
        <v>1</v>
      </c>
      <c r="D7308" t="inlineStr">
        <is>
          <t>IPCA</t>
        </is>
      </c>
      <c r="E7308" t="n">
        <v>0.009488792934583046</v>
      </c>
      <c r="F7308" t="inlineStr">
        <is>
          <t>MENSAL</t>
        </is>
      </c>
      <c r="G7308" t="n">
        <v>46548</v>
      </c>
      <c r="H7308" t="n">
        <v>46548</v>
      </c>
      <c r="I7308" t="n">
        <v>60</v>
      </c>
      <c r="J7308" t="inlineStr">
        <is>
          <t>CARTEIRA</t>
        </is>
      </c>
      <c r="K7308" t="inlineStr">
        <is>
          <t>CONTRATO</t>
        </is>
      </c>
      <c r="L7308" t="n">
        <v>457.247724</v>
      </c>
      <c r="M7308" t="inlineStr">
        <is>
          <t>Terra Luz Residencial</t>
        </is>
      </c>
      <c r="N7308" s="142">
        <f>DATE(YEAR(G7308),MONTH(G7308),1)</f>
        <v/>
      </c>
      <c r="O7308" s="132">
        <f>IF(G7308&gt;$K$3,"Futuro","Atraso")</f>
        <v/>
      </c>
      <c r="P7308">
        <f>12*(YEAR(G7308)-YEAR($K$3))+(MONTH(G7308)-MONTH($K$3))</f>
        <v/>
      </c>
      <c r="Q7308" s="366">
        <f>IF(M7308="IBIRAPITANGA FASE 3",IF(O7308="Atraso",L7308,L7308/(1+$I$2)^P7308),IF(O7308="Atraso",L7308,L7308/(1+$I$1)^P7308))</f>
        <v/>
      </c>
      <c r="R7308">
        <f>IF(O7308="Atraso",$K$3-G7308,0)</f>
        <v/>
      </c>
      <c r="S7308">
        <f>IF(R7308&lt;=15,"Até 15",IF(R7308&lt;=30,"Entre 15 e 30",IF(R7308&lt;=60,"Entre 30 e 60",IF(R7308&lt;=90,"Entre 60 e 90",IF(R7308&lt;=120,"Entre 90 e 120",IF(R7308&lt;=150,"Entre 120 e 150",IF(R7308&lt;=180,"Entre 150 e 180","Superior a 180")))))))</f>
        <v/>
      </c>
    </row>
    <row r="7309">
      <c r="A7309" t="inlineStr">
        <is>
          <t>Q04L03</t>
        </is>
      </c>
      <c r="B7309" t="inlineStr">
        <is>
          <t>REINALDO ALMEIDA VIEIRA</t>
        </is>
      </c>
      <c r="C7309" t="n">
        <v>1</v>
      </c>
      <c r="D7309" t="inlineStr">
        <is>
          <t>IPCA</t>
        </is>
      </c>
      <c r="E7309" t="n">
        <v>0.009488792934583046</v>
      </c>
      <c r="F7309" t="inlineStr">
        <is>
          <t>MENSAL</t>
        </is>
      </c>
      <c r="G7309" t="n">
        <v>46578</v>
      </c>
      <c r="H7309" t="n">
        <v>46578</v>
      </c>
      <c r="I7309" t="n">
        <v>61</v>
      </c>
      <c r="J7309" t="inlineStr">
        <is>
          <t>CARTEIRA</t>
        </is>
      </c>
      <c r="K7309" t="inlineStr">
        <is>
          <t>CONTRATO</t>
        </is>
      </c>
      <c r="L7309" t="n">
        <v>457.247724</v>
      </c>
      <c r="M7309" t="inlineStr">
        <is>
          <t>Terra Luz Residencial</t>
        </is>
      </c>
      <c r="N7309" s="142">
        <f>DATE(YEAR(G7309),MONTH(G7309),1)</f>
        <v/>
      </c>
      <c r="O7309" s="132">
        <f>IF(G7309&gt;$K$3,"Futuro","Atraso")</f>
        <v/>
      </c>
      <c r="P7309">
        <f>12*(YEAR(G7309)-YEAR($K$3))+(MONTH(G7309)-MONTH($K$3))</f>
        <v/>
      </c>
      <c r="Q7309" s="366">
        <f>IF(M7309="IBIRAPITANGA FASE 3",IF(O7309="Atraso",L7309,L7309/(1+$I$2)^P7309),IF(O7309="Atraso",L7309,L7309/(1+$I$1)^P7309))</f>
        <v/>
      </c>
      <c r="R7309">
        <f>IF(O7309="Atraso",$K$3-G7309,0)</f>
        <v/>
      </c>
      <c r="S7309">
        <f>IF(R7309&lt;=15,"Até 15",IF(R7309&lt;=30,"Entre 15 e 30",IF(R7309&lt;=60,"Entre 30 e 60",IF(R7309&lt;=90,"Entre 60 e 90",IF(R7309&lt;=120,"Entre 90 e 120",IF(R7309&lt;=150,"Entre 120 e 150",IF(R7309&lt;=180,"Entre 150 e 180","Superior a 180")))))))</f>
        <v/>
      </c>
    </row>
    <row r="7310">
      <c r="A7310" t="inlineStr">
        <is>
          <t>Q04L03</t>
        </is>
      </c>
      <c r="B7310" t="inlineStr">
        <is>
          <t>REINALDO ALMEIDA VIEIRA</t>
        </is>
      </c>
      <c r="C7310" t="n">
        <v>1</v>
      </c>
      <c r="D7310" t="inlineStr">
        <is>
          <t>IPCA</t>
        </is>
      </c>
      <c r="E7310" t="n">
        <v>0.009488792934583046</v>
      </c>
      <c r="F7310" t="inlineStr">
        <is>
          <t>MENSAL</t>
        </is>
      </c>
      <c r="G7310" t="n">
        <v>46609</v>
      </c>
      <c r="H7310" t="n">
        <v>46609</v>
      </c>
      <c r="I7310" t="n">
        <v>62</v>
      </c>
      <c r="J7310" t="inlineStr">
        <is>
          <t>CARTEIRA</t>
        </is>
      </c>
      <c r="K7310" t="inlineStr">
        <is>
          <t>CONTRATO</t>
        </is>
      </c>
      <c r="L7310" t="n">
        <v>457.247724</v>
      </c>
      <c r="M7310" t="inlineStr">
        <is>
          <t>Terra Luz Residencial</t>
        </is>
      </c>
      <c r="N7310" s="142">
        <f>DATE(YEAR(G7310),MONTH(G7310),1)</f>
        <v/>
      </c>
      <c r="O7310" s="132">
        <f>IF(G7310&gt;$K$3,"Futuro","Atraso")</f>
        <v/>
      </c>
      <c r="P7310">
        <f>12*(YEAR(G7310)-YEAR($K$3))+(MONTH(G7310)-MONTH($K$3))</f>
        <v/>
      </c>
      <c r="Q7310" s="366">
        <f>IF(M7310="IBIRAPITANGA FASE 3",IF(O7310="Atraso",L7310,L7310/(1+$I$2)^P7310),IF(O7310="Atraso",L7310,L7310/(1+$I$1)^P7310))</f>
        <v/>
      </c>
      <c r="R7310">
        <f>IF(O7310="Atraso",$K$3-G7310,0)</f>
        <v/>
      </c>
      <c r="S7310">
        <f>IF(R7310&lt;=15,"Até 15",IF(R7310&lt;=30,"Entre 15 e 30",IF(R7310&lt;=60,"Entre 30 e 60",IF(R7310&lt;=90,"Entre 60 e 90",IF(R7310&lt;=120,"Entre 90 e 120",IF(R7310&lt;=150,"Entre 120 e 150",IF(R7310&lt;=180,"Entre 150 e 180","Superior a 180")))))))</f>
        <v/>
      </c>
    </row>
    <row r="7311">
      <c r="A7311" t="inlineStr">
        <is>
          <t>Q04L03</t>
        </is>
      </c>
      <c r="B7311" t="inlineStr">
        <is>
          <t>REINALDO ALMEIDA VIEIRA</t>
        </is>
      </c>
      <c r="C7311" t="n">
        <v>1</v>
      </c>
      <c r="D7311" t="inlineStr">
        <is>
          <t>IPCA</t>
        </is>
      </c>
      <c r="E7311" t="n">
        <v>0.009488792934583046</v>
      </c>
      <c r="F7311" t="inlineStr">
        <is>
          <t>MENSAL</t>
        </is>
      </c>
      <c r="G7311" t="n">
        <v>46640</v>
      </c>
      <c r="H7311" t="n">
        <v>46640</v>
      </c>
      <c r="I7311" t="n">
        <v>63</v>
      </c>
      <c r="J7311" t="inlineStr">
        <is>
          <t>CARTEIRA</t>
        </is>
      </c>
      <c r="K7311" t="inlineStr">
        <is>
          <t>CONTRATO</t>
        </is>
      </c>
      <c r="L7311" t="n">
        <v>457.247724</v>
      </c>
      <c r="M7311" t="inlineStr">
        <is>
          <t>Terra Luz Residencial</t>
        </is>
      </c>
      <c r="N7311" s="142">
        <f>DATE(YEAR(G7311),MONTH(G7311),1)</f>
        <v/>
      </c>
      <c r="O7311" s="132">
        <f>IF(G7311&gt;$K$3,"Futuro","Atraso")</f>
        <v/>
      </c>
      <c r="P7311">
        <f>12*(YEAR(G7311)-YEAR($K$3))+(MONTH(G7311)-MONTH($K$3))</f>
        <v/>
      </c>
      <c r="Q7311" s="366">
        <f>IF(M7311="IBIRAPITANGA FASE 3",IF(O7311="Atraso",L7311,L7311/(1+$I$2)^P7311),IF(O7311="Atraso",L7311,L7311/(1+$I$1)^P7311))</f>
        <v/>
      </c>
      <c r="R7311">
        <f>IF(O7311="Atraso",$K$3-G7311,0)</f>
        <v/>
      </c>
      <c r="S7311">
        <f>IF(R7311&lt;=15,"Até 15",IF(R7311&lt;=30,"Entre 15 e 30",IF(R7311&lt;=60,"Entre 30 e 60",IF(R7311&lt;=90,"Entre 60 e 90",IF(R7311&lt;=120,"Entre 90 e 120",IF(R7311&lt;=150,"Entre 120 e 150",IF(R7311&lt;=180,"Entre 150 e 180","Superior a 180")))))))</f>
        <v/>
      </c>
    </row>
    <row r="7312">
      <c r="A7312" t="inlineStr">
        <is>
          <t>Q04L03</t>
        </is>
      </c>
      <c r="B7312" t="inlineStr">
        <is>
          <t>REINALDO ALMEIDA VIEIRA</t>
        </is>
      </c>
      <c r="C7312" t="n">
        <v>1</v>
      </c>
      <c r="D7312" t="inlineStr">
        <is>
          <t>IPCA</t>
        </is>
      </c>
      <c r="E7312" t="n">
        <v>0.009488792934583046</v>
      </c>
      <c r="F7312" t="inlineStr">
        <is>
          <t>MENSAL</t>
        </is>
      </c>
      <c r="G7312" t="n">
        <v>46670</v>
      </c>
      <c r="H7312" t="n">
        <v>46670</v>
      </c>
      <c r="I7312" t="n">
        <v>64</v>
      </c>
      <c r="J7312" t="inlineStr">
        <is>
          <t>CARTEIRA</t>
        </is>
      </c>
      <c r="K7312" t="inlineStr">
        <is>
          <t>CONTRATO</t>
        </is>
      </c>
      <c r="L7312" t="n">
        <v>457.247724</v>
      </c>
      <c r="M7312" t="inlineStr">
        <is>
          <t>Terra Luz Residencial</t>
        </is>
      </c>
      <c r="N7312" s="142">
        <f>DATE(YEAR(G7312),MONTH(G7312),1)</f>
        <v/>
      </c>
      <c r="O7312" s="132">
        <f>IF(G7312&gt;$K$3,"Futuro","Atraso")</f>
        <v/>
      </c>
      <c r="P7312">
        <f>12*(YEAR(G7312)-YEAR($K$3))+(MONTH(G7312)-MONTH($K$3))</f>
        <v/>
      </c>
      <c r="Q7312" s="366">
        <f>IF(M7312="IBIRAPITANGA FASE 3",IF(O7312="Atraso",L7312,L7312/(1+$I$2)^P7312),IF(O7312="Atraso",L7312,L7312/(1+$I$1)^P7312))</f>
        <v/>
      </c>
      <c r="R7312">
        <f>IF(O7312="Atraso",$K$3-G7312,0)</f>
        <v/>
      </c>
      <c r="S7312">
        <f>IF(R7312&lt;=15,"Até 15",IF(R7312&lt;=30,"Entre 15 e 30",IF(R7312&lt;=60,"Entre 30 e 60",IF(R7312&lt;=90,"Entre 60 e 90",IF(R7312&lt;=120,"Entre 90 e 120",IF(R7312&lt;=150,"Entre 120 e 150",IF(R7312&lt;=180,"Entre 150 e 180","Superior a 180")))))))</f>
        <v/>
      </c>
    </row>
    <row r="7313">
      <c r="A7313" t="inlineStr">
        <is>
          <t>Q04L03</t>
        </is>
      </c>
      <c r="B7313" t="inlineStr">
        <is>
          <t>REINALDO ALMEIDA VIEIRA</t>
        </is>
      </c>
      <c r="C7313" t="n">
        <v>1</v>
      </c>
      <c r="D7313" t="inlineStr">
        <is>
          <t>IPCA</t>
        </is>
      </c>
      <c r="E7313" t="n">
        <v>0.009488792934583046</v>
      </c>
      <c r="F7313" t="inlineStr">
        <is>
          <t>MENSAL</t>
        </is>
      </c>
      <c r="G7313" t="n">
        <v>46701</v>
      </c>
      <c r="H7313" t="n">
        <v>46701</v>
      </c>
      <c r="I7313" t="n">
        <v>65</v>
      </c>
      <c r="J7313" t="inlineStr">
        <is>
          <t>CARTEIRA</t>
        </is>
      </c>
      <c r="K7313" t="inlineStr">
        <is>
          <t>CONTRATO</t>
        </is>
      </c>
      <c r="L7313" t="n">
        <v>457.247724</v>
      </c>
      <c r="M7313" t="inlineStr">
        <is>
          <t>Terra Luz Residencial</t>
        </is>
      </c>
      <c r="N7313" s="142">
        <f>DATE(YEAR(G7313),MONTH(G7313),1)</f>
        <v/>
      </c>
      <c r="O7313" s="132">
        <f>IF(G7313&gt;$K$3,"Futuro","Atraso")</f>
        <v/>
      </c>
      <c r="P7313">
        <f>12*(YEAR(G7313)-YEAR($K$3))+(MONTH(G7313)-MONTH($K$3))</f>
        <v/>
      </c>
      <c r="Q7313" s="366">
        <f>IF(M7313="IBIRAPITANGA FASE 3",IF(O7313="Atraso",L7313,L7313/(1+$I$2)^P7313),IF(O7313="Atraso",L7313,L7313/(1+$I$1)^P7313))</f>
        <v/>
      </c>
      <c r="R7313">
        <f>IF(O7313="Atraso",$K$3-G7313,0)</f>
        <v/>
      </c>
      <c r="S7313">
        <f>IF(R7313&lt;=15,"Até 15",IF(R7313&lt;=30,"Entre 15 e 30",IF(R7313&lt;=60,"Entre 30 e 60",IF(R7313&lt;=90,"Entre 60 e 90",IF(R7313&lt;=120,"Entre 90 e 120",IF(R7313&lt;=150,"Entre 120 e 150",IF(R7313&lt;=180,"Entre 150 e 180","Superior a 180")))))))</f>
        <v/>
      </c>
    </row>
    <row r="7314">
      <c r="A7314" t="inlineStr">
        <is>
          <t>Q04L03</t>
        </is>
      </c>
      <c r="B7314" t="inlineStr">
        <is>
          <t>REINALDO ALMEIDA VIEIRA</t>
        </is>
      </c>
      <c r="C7314" t="n">
        <v>1</v>
      </c>
      <c r="D7314" t="inlineStr">
        <is>
          <t>IPCA</t>
        </is>
      </c>
      <c r="E7314" t="n">
        <v>0.009488792934583046</v>
      </c>
      <c r="F7314" t="inlineStr">
        <is>
          <t>MENSAL</t>
        </is>
      </c>
      <c r="G7314" t="n">
        <v>46731</v>
      </c>
      <c r="H7314" t="n">
        <v>46731</v>
      </c>
      <c r="I7314" t="n">
        <v>66</v>
      </c>
      <c r="J7314" t="inlineStr">
        <is>
          <t>CARTEIRA</t>
        </is>
      </c>
      <c r="K7314" t="inlineStr">
        <is>
          <t>CONTRATO</t>
        </is>
      </c>
      <c r="L7314" t="n">
        <v>457.247724</v>
      </c>
      <c r="M7314" t="inlineStr">
        <is>
          <t>Terra Luz Residencial</t>
        </is>
      </c>
      <c r="N7314" s="142">
        <f>DATE(YEAR(G7314),MONTH(G7314),1)</f>
        <v/>
      </c>
      <c r="O7314" s="132">
        <f>IF(G7314&gt;$K$3,"Futuro","Atraso")</f>
        <v/>
      </c>
      <c r="P7314">
        <f>12*(YEAR(G7314)-YEAR($K$3))+(MONTH(G7314)-MONTH($K$3))</f>
        <v/>
      </c>
      <c r="Q7314" s="366">
        <f>IF(M7314="IBIRAPITANGA FASE 3",IF(O7314="Atraso",L7314,L7314/(1+$I$2)^P7314),IF(O7314="Atraso",L7314,L7314/(1+$I$1)^P7314))</f>
        <v/>
      </c>
      <c r="R7314">
        <f>IF(O7314="Atraso",$K$3-G7314,0)</f>
        <v/>
      </c>
      <c r="S7314">
        <f>IF(R7314&lt;=15,"Até 15",IF(R7314&lt;=30,"Entre 15 e 30",IF(R7314&lt;=60,"Entre 30 e 60",IF(R7314&lt;=90,"Entre 60 e 90",IF(R7314&lt;=120,"Entre 90 e 120",IF(R7314&lt;=150,"Entre 120 e 150",IF(R7314&lt;=180,"Entre 150 e 180","Superior a 180")))))))</f>
        <v/>
      </c>
    </row>
    <row r="7315">
      <c r="A7315" t="inlineStr">
        <is>
          <t>Q04L03</t>
        </is>
      </c>
      <c r="B7315" t="inlineStr">
        <is>
          <t>REINALDO ALMEIDA VIEIRA</t>
        </is>
      </c>
      <c r="C7315" t="n">
        <v>1</v>
      </c>
      <c r="D7315" t="inlineStr">
        <is>
          <t>IPCA</t>
        </is>
      </c>
      <c r="E7315" t="n">
        <v>0.009488792934583046</v>
      </c>
      <c r="F7315" t="inlineStr">
        <is>
          <t>MENSAL</t>
        </is>
      </c>
      <c r="G7315" t="n">
        <v>46762</v>
      </c>
      <c r="H7315" t="n">
        <v>46762</v>
      </c>
      <c r="I7315" t="n">
        <v>67</v>
      </c>
      <c r="J7315" t="inlineStr">
        <is>
          <t>CARTEIRA</t>
        </is>
      </c>
      <c r="K7315" t="inlineStr">
        <is>
          <t>CONTRATO</t>
        </is>
      </c>
      <c r="L7315" t="n">
        <v>457.247724</v>
      </c>
      <c r="M7315" t="inlineStr">
        <is>
          <t>Terra Luz Residencial</t>
        </is>
      </c>
      <c r="N7315" s="142">
        <f>DATE(YEAR(G7315),MONTH(G7315),1)</f>
        <v/>
      </c>
      <c r="O7315" s="132">
        <f>IF(G7315&gt;$K$3,"Futuro","Atraso")</f>
        <v/>
      </c>
      <c r="P7315">
        <f>12*(YEAR(G7315)-YEAR($K$3))+(MONTH(G7315)-MONTH($K$3))</f>
        <v/>
      </c>
      <c r="Q7315" s="366">
        <f>IF(M7315="IBIRAPITANGA FASE 3",IF(O7315="Atraso",L7315,L7315/(1+$I$2)^P7315),IF(O7315="Atraso",L7315,L7315/(1+$I$1)^P7315))</f>
        <v/>
      </c>
      <c r="R7315">
        <f>IF(O7315="Atraso",$K$3-G7315,0)</f>
        <v/>
      </c>
      <c r="S7315">
        <f>IF(R7315&lt;=15,"Até 15",IF(R7315&lt;=30,"Entre 15 e 30",IF(R7315&lt;=60,"Entre 30 e 60",IF(R7315&lt;=90,"Entre 60 e 90",IF(R7315&lt;=120,"Entre 90 e 120",IF(R7315&lt;=150,"Entre 120 e 150",IF(R7315&lt;=180,"Entre 150 e 180","Superior a 180")))))))</f>
        <v/>
      </c>
    </row>
    <row r="7316">
      <c r="A7316" t="inlineStr">
        <is>
          <t>Q04L03</t>
        </is>
      </c>
      <c r="B7316" t="inlineStr">
        <is>
          <t>REINALDO ALMEIDA VIEIRA</t>
        </is>
      </c>
      <c r="C7316" t="n">
        <v>1</v>
      </c>
      <c r="D7316" t="inlineStr">
        <is>
          <t>IPCA</t>
        </is>
      </c>
      <c r="E7316" t="n">
        <v>0.009488792934583046</v>
      </c>
      <c r="F7316" t="inlineStr">
        <is>
          <t>MENSAL</t>
        </is>
      </c>
      <c r="G7316" t="n">
        <v>46793</v>
      </c>
      <c r="H7316" t="n">
        <v>46793</v>
      </c>
      <c r="I7316" t="n">
        <v>68</v>
      </c>
      <c r="J7316" t="inlineStr">
        <is>
          <t>CARTEIRA</t>
        </is>
      </c>
      <c r="K7316" t="inlineStr">
        <is>
          <t>CONTRATO</t>
        </is>
      </c>
      <c r="L7316" t="n">
        <v>457.247724</v>
      </c>
      <c r="M7316" t="inlineStr">
        <is>
          <t>Terra Luz Residencial</t>
        </is>
      </c>
      <c r="N7316" s="142">
        <f>DATE(YEAR(G7316),MONTH(G7316),1)</f>
        <v/>
      </c>
      <c r="O7316" s="132">
        <f>IF(G7316&gt;$K$3,"Futuro","Atraso")</f>
        <v/>
      </c>
      <c r="P7316">
        <f>12*(YEAR(G7316)-YEAR($K$3))+(MONTH(G7316)-MONTH($K$3))</f>
        <v/>
      </c>
      <c r="Q7316" s="366">
        <f>IF(M7316="IBIRAPITANGA FASE 3",IF(O7316="Atraso",L7316,L7316/(1+$I$2)^P7316),IF(O7316="Atraso",L7316,L7316/(1+$I$1)^P7316))</f>
        <v/>
      </c>
      <c r="R7316">
        <f>IF(O7316="Atraso",$K$3-G7316,0)</f>
        <v/>
      </c>
      <c r="S7316">
        <f>IF(R7316&lt;=15,"Até 15",IF(R7316&lt;=30,"Entre 15 e 30",IF(R7316&lt;=60,"Entre 30 e 60",IF(R7316&lt;=90,"Entre 60 e 90",IF(R7316&lt;=120,"Entre 90 e 120",IF(R7316&lt;=150,"Entre 120 e 150",IF(R7316&lt;=180,"Entre 150 e 180","Superior a 180")))))))</f>
        <v/>
      </c>
    </row>
    <row r="7317">
      <c r="A7317" t="inlineStr">
        <is>
          <t>Q04L03</t>
        </is>
      </c>
      <c r="B7317" t="inlineStr">
        <is>
          <t>REINALDO ALMEIDA VIEIRA</t>
        </is>
      </c>
      <c r="C7317" t="n">
        <v>1</v>
      </c>
      <c r="D7317" t="inlineStr">
        <is>
          <t>IPCA</t>
        </is>
      </c>
      <c r="E7317" t="n">
        <v>0.009488792934583046</v>
      </c>
      <c r="F7317" t="inlineStr">
        <is>
          <t>MENSAL</t>
        </is>
      </c>
      <c r="G7317" t="n">
        <v>46822</v>
      </c>
      <c r="H7317" t="n">
        <v>46822</v>
      </c>
      <c r="I7317" t="n">
        <v>69</v>
      </c>
      <c r="J7317" t="inlineStr">
        <is>
          <t>CARTEIRA</t>
        </is>
      </c>
      <c r="K7317" t="inlineStr">
        <is>
          <t>CONTRATO</t>
        </is>
      </c>
      <c r="L7317" t="n">
        <v>457.247724</v>
      </c>
      <c r="M7317" t="inlineStr">
        <is>
          <t>Terra Luz Residencial</t>
        </is>
      </c>
      <c r="N7317" s="142">
        <f>DATE(YEAR(G7317),MONTH(G7317),1)</f>
        <v/>
      </c>
      <c r="O7317" s="132">
        <f>IF(G7317&gt;$K$3,"Futuro","Atraso")</f>
        <v/>
      </c>
      <c r="P7317">
        <f>12*(YEAR(G7317)-YEAR($K$3))+(MONTH(G7317)-MONTH($K$3))</f>
        <v/>
      </c>
      <c r="Q7317" s="366">
        <f>IF(M7317="IBIRAPITANGA FASE 3",IF(O7317="Atraso",L7317,L7317/(1+$I$2)^P7317),IF(O7317="Atraso",L7317,L7317/(1+$I$1)^P7317))</f>
        <v/>
      </c>
      <c r="R7317">
        <f>IF(O7317="Atraso",$K$3-G7317,0)</f>
        <v/>
      </c>
      <c r="S7317">
        <f>IF(R7317&lt;=15,"Até 15",IF(R7317&lt;=30,"Entre 15 e 30",IF(R7317&lt;=60,"Entre 30 e 60",IF(R7317&lt;=90,"Entre 60 e 90",IF(R7317&lt;=120,"Entre 90 e 120",IF(R7317&lt;=150,"Entre 120 e 150",IF(R7317&lt;=180,"Entre 150 e 180","Superior a 180")))))))</f>
        <v/>
      </c>
    </row>
    <row r="7318">
      <c r="A7318" t="inlineStr">
        <is>
          <t>Q04L03</t>
        </is>
      </c>
      <c r="B7318" t="inlineStr">
        <is>
          <t>REINALDO ALMEIDA VIEIRA</t>
        </is>
      </c>
      <c r="C7318" t="n">
        <v>1</v>
      </c>
      <c r="D7318" t="inlineStr">
        <is>
          <t>IPCA</t>
        </is>
      </c>
      <c r="E7318" t="n">
        <v>0.009488792934583046</v>
      </c>
      <c r="F7318" t="inlineStr">
        <is>
          <t>MENSAL</t>
        </is>
      </c>
      <c r="G7318" t="n">
        <v>46853</v>
      </c>
      <c r="H7318" t="n">
        <v>46853</v>
      </c>
      <c r="I7318" t="n">
        <v>70</v>
      </c>
      <c r="J7318" t="inlineStr">
        <is>
          <t>CARTEIRA</t>
        </is>
      </c>
      <c r="K7318" t="inlineStr">
        <is>
          <t>CONTRATO</t>
        </is>
      </c>
      <c r="L7318" t="n">
        <v>457.247724</v>
      </c>
      <c r="M7318" t="inlineStr">
        <is>
          <t>Terra Luz Residencial</t>
        </is>
      </c>
      <c r="N7318" s="142">
        <f>DATE(YEAR(G7318),MONTH(G7318),1)</f>
        <v/>
      </c>
      <c r="O7318" s="132">
        <f>IF(G7318&gt;$K$3,"Futuro","Atraso")</f>
        <v/>
      </c>
      <c r="P7318">
        <f>12*(YEAR(G7318)-YEAR($K$3))+(MONTH(G7318)-MONTH($K$3))</f>
        <v/>
      </c>
      <c r="Q7318" s="366">
        <f>IF(M7318="IBIRAPITANGA FASE 3",IF(O7318="Atraso",L7318,L7318/(1+$I$2)^P7318),IF(O7318="Atraso",L7318,L7318/(1+$I$1)^P7318))</f>
        <v/>
      </c>
      <c r="R7318">
        <f>IF(O7318="Atraso",$K$3-G7318,0)</f>
        <v/>
      </c>
      <c r="S7318">
        <f>IF(R7318&lt;=15,"Até 15",IF(R7318&lt;=30,"Entre 15 e 30",IF(R7318&lt;=60,"Entre 30 e 60",IF(R7318&lt;=90,"Entre 60 e 90",IF(R7318&lt;=120,"Entre 90 e 120",IF(R7318&lt;=150,"Entre 120 e 150",IF(R7318&lt;=180,"Entre 150 e 180","Superior a 180")))))))</f>
        <v/>
      </c>
    </row>
    <row r="7319">
      <c r="A7319" t="inlineStr">
        <is>
          <t>Q04L03</t>
        </is>
      </c>
      <c r="B7319" t="inlineStr">
        <is>
          <t>REINALDO ALMEIDA VIEIRA</t>
        </is>
      </c>
      <c r="C7319" t="n">
        <v>1</v>
      </c>
      <c r="D7319" t="inlineStr">
        <is>
          <t>IPCA</t>
        </is>
      </c>
      <c r="E7319" t="n">
        <v>0.009488792934583046</v>
      </c>
      <c r="F7319" t="inlineStr">
        <is>
          <t>MENSAL</t>
        </is>
      </c>
      <c r="G7319" t="n">
        <v>46883</v>
      </c>
      <c r="H7319" t="n">
        <v>46883</v>
      </c>
      <c r="I7319" t="n">
        <v>71</v>
      </c>
      <c r="J7319" t="inlineStr">
        <is>
          <t>CARTEIRA</t>
        </is>
      </c>
      <c r="K7319" t="inlineStr">
        <is>
          <t>CONTRATO</t>
        </is>
      </c>
      <c r="L7319" t="n">
        <v>457.247724</v>
      </c>
      <c r="M7319" t="inlineStr">
        <is>
          <t>Terra Luz Residencial</t>
        </is>
      </c>
      <c r="N7319" s="142">
        <f>DATE(YEAR(G7319),MONTH(G7319),1)</f>
        <v/>
      </c>
      <c r="O7319" s="132">
        <f>IF(G7319&gt;$K$3,"Futuro","Atraso")</f>
        <v/>
      </c>
      <c r="P7319">
        <f>12*(YEAR(G7319)-YEAR($K$3))+(MONTH(G7319)-MONTH($K$3))</f>
        <v/>
      </c>
      <c r="Q7319" s="366">
        <f>IF(M7319="IBIRAPITANGA FASE 3",IF(O7319="Atraso",L7319,L7319/(1+$I$2)^P7319),IF(O7319="Atraso",L7319,L7319/(1+$I$1)^P7319))</f>
        <v/>
      </c>
      <c r="R7319">
        <f>IF(O7319="Atraso",$K$3-G7319,0)</f>
        <v/>
      </c>
      <c r="S7319">
        <f>IF(R7319&lt;=15,"Até 15",IF(R7319&lt;=30,"Entre 15 e 30",IF(R7319&lt;=60,"Entre 30 e 60",IF(R7319&lt;=90,"Entre 60 e 90",IF(R7319&lt;=120,"Entre 90 e 120",IF(R7319&lt;=150,"Entre 120 e 150",IF(R7319&lt;=180,"Entre 150 e 180","Superior a 180")))))))</f>
        <v/>
      </c>
    </row>
    <row r="7320">
      <c r="A7320" t="inlineStr">
        <is>
          <t>Q04L03</t>
        </is>
      </c>
      <c r="B7320" t="inlineStr">
        <is>
          <t>REINALDO ALMEIDA VIEIRA</t>
        </is>
      </c>
      <c r="C7320" t="n">
        <v>1</v>
      </c>
      <c r="D7320" t="inlineStr">
        <is>
          <t>IPCA</t>
        </is>
      </c>
      <c r="E7320" t="n">
        <v>0.009488792934583046</v>
      </c>
      <c r="F7320" t="inlineStr">
        <is>
          <t>MENSAL</t>
        </is>
      </c>
      <c r="G7320" t="n">
        <v>46914</v>
      </c>
      <c r="H7320" t="n">
        <v>46914</v>
      </c>
      <c r="I7320" t="n">
        <v>72</v>
      </c>
      <c r="J7320" t="inlineStr">
        <is>
          <t>CARTEIRA</t>
        </is>
      </c>
      <c r="K7320" t="inlineStr">
        <is>
          <t>CONTRATO</t>
        </is>
      </c>
      <c r="L7320" t="n">
        <v>457.247724</v>
      </c>
      <c r="M7320" t="inlineStr">
        <is>
          <t>Terra Luz Residencial</t>
        </is>
      </c>
      <c r="N7320" s="142">
        <f>DATE(YEAR(G7320),MONTH(G7320),1)</f>
        <v/>
      </c>
      <c r="O7320" s="132">
        <f>IF(G7320&gt;$K$3,"Futuro","Atraso")</f>
        <v/>
      </c>
      <c r="P7320">
        <f>12*(YEAR(G7320)-YEAR($K$3))+(MONTH(G7320)-MONTH($K$3))</f>
        <v/>
      </c>
      <c r="Q7320" s="366">
        <f>IF(M7320="IBIRAPITANGA FASE 3",IF(O7320="Atraso",L7320,L7320/(1+$I$2)^P7320),IF(O7320="Atraso",L7320,L7320/(1+$I$1)^P7320))</f>
        <v/>
      </c>
      <c r="R7320">
        <f>IF(O7320="Atraso",$K$3-G7320,0)</f>
        <v/>
      </c>
      <c r="S7320">
        <f>IF(R7320&lt;=15,"Até 15",IF(R7320&lt;=30,"Entre 15 e 30",IF(R7320&lt;=60,"Entre 30 e 60",IF(R7320&lt;=90,"Entre 60 e 90",IF(R7320&lt;=120,"Entre 90 e 120",IF(R7320&lt;=150,"Entre 120 e 150",IF(R7320&lt;=180,"Entre 150 e 180","Superior a 180")))))))</f>
        <v/>
      </c>
    </row>
    <row r="7321">
      <c r="A7321" t="inlineStr">
        <is>
          <t>Q04L03</t>
        </is>
      </c>
      <c r="B7321" t="inlineStr">
        <is>
          <t>REINALDO ALMEIDA VIEIRA</t>
        </is>
      </c>
      <c r="C7321" t="n">
        <v>1</v>
      </c>
      <c r="D7321" t="inlineStr">
        <is>
          <t>IPCA</t>
        </is>
      </c>
      <c r="E7321" t="n">
        <v>0.009488792934583046</v>
      </c>
      <c r="F7321" t="inlineStr">
        <is>
          <t>MENSAL</t>
        </is>
      </c>
      <c r="G7321" t="n">
        <v>46944</v>
      </c>
      <c r="H7321" t="n">
        <v>46944</v>
      </c>
      <c r="I7321" t="n">
        <v>73</v>
      </c>
      <c r="J7321" t="inlineStr">
        <is>
          <t>CARTEIRA</t>
        </is>
      </c>
      <c r="K7321" t="inlineStr">
        <is>
          <t>CONTRATO</t>
        </is>
      </c>
      <c r="L7321" t="n">
        <v>457.247724</v>
      </c>
      <c r="M7321" t="inlineStr">
        <is>
          <t>Terra Luz Residencial</t>
        </is>
      </c>
      <c r="N7321" s="142">
        <f>DATE(YEAR(G7321),MONTH(G7321),1)</f>
        <v/>
      </c>
      <c r="O7321" s="132">
        <f>IF(G7321&gt;$K$3,"Futuro","Atraso")</f>
        <v/>
      </c>
      <c r="P7321">
        <f>12*(YEAR(G7321)-YEAR($K$3))+(MONTH(G7321)-MONTH($K$3))</f>
        <v/>
      </c>
      <c r="Q7321" s="366">
        <f>IF(M7321="IBIRAPITANGA FASE 3",IF(O7321="Atraso",L7321,L7321/(1+$I$2)^P7321),IF(O7321="Atraso",L7321,L7321/(1+$I$1)^P7321))</f>
        <v/>
      </c>
      <c r="R7321">
        <f>IF(O7321="Atraso",$K$3-G7321,0)</f>
        <v/>
      </c>
      <c r="S7321">
        <f>IF(R7321&lt;=15,"Até 15",IF(R7321&lt;=30,"Entre 15 e 30",IF(R7321&lt;=60,"Entre 30 e 60",IF(R7321&lt;=90,"Entre 60 e 90",IF(R7321&lt;=120,"Entre 90 e 120",IF(R7321&lt;=150,"Entre 120 e 150",IF(R7321&lt;=180,"Entre 150 e 180","Superior a 180")))))))</f>
        <v/>
      </c>
    </row>
    <row r="7322">
      <c r="A7322" t="inlineStr">
        <is>
          <t>Q04L03</t>
        </is>
      </c>
      <c r="B7322" t="inlineStr">
        <is>
          <t>REINALDO ALMEIDA VIEIRA</t>
        </is>
      </c>
      <c r="C7322" t="n">
        <v>1</v>
      </c>
      <c r="D7322" t="inlineStr">
        <is>
          <t>IPCA</t>
        </is>
      </c>
      <c r="E7322" t="n">
        <v>0.009488792934583046</v>
      </c>
      <c r="F7322" t="inlineStr">
        <is>
          <t>MENSAL</t>
        </is>
      </c>
      <c r="G7322" t="n">
        <v>46975</v>
      </c>
      <c r="H7322" t="n">
        <v>46975</v>
      </c>
      <c r="I7322" t="n">
        <v>74</v>
      </c>
      <c r="J7322" t="inlineStr">
        <is>
          <t>CARTEIRA</t>
        </is>
      </c>
      <c r="K7322" t="inlineStr">
        <is>
          <t>CONTRATO</t>
        </is>
      </c>
      <c r="L7322" t="n">
        <v>457.247724</v>
      </c>
      <c r="M7322" t="inlineStr">
        <is>
          <t>Terra Luz Residencial</t>
        </is>
      </c>
      <c r="N7322" s="142">
        <f>DATE(YEAR(G7322),MONTH(G7322),1)</f>
        <v/>
      </c>
      <c r="O7322" s="132">
        <f>IF(G7322&gt;$K$3,"Futuro","Atraso")</f>
        <v/>
      </c>
      <c r="P7322">
        <f>12*(YEAR(G7322)-YEAR($K$3))+(MONTH(G7322)-MONTH($K$3))</f>
        <v/>
      </c>
      <c r="Q7322" s="366">
        <f>IF(M7322="IBIRAPITANGA FASE 3",IF(O7322="Atraso",L7322,L7322/(1+$I$2)^P7322),IF(O7322="Atraso",L7322,L7322/(1+$I$1)^P7322))</f>
        <v/>
      </c>
      <c r="R7322">
        <f>IF(O7322="Atraso",$K$3-G7322,0)</f>
        <v/>
      </c>
      <c r="S7322">
        <f>IF(R7322&lt;=15,"Até 15",IF(R7322&lt;=30,"Entre 15 e 30",IF(R7322&lt;=60,"Entre 30 e 60",IF(R7322&lt;=90,"Entre 60 e 90",IF(R7322&lt;=120,"Entre 90 e 120",IF(R7322&lt;=150,"Entre 120 e 150",IF(R7322&lt;=180,"Entre 150 e 180","Superior a 180")))))))</f>
        <v/>
      </c>
    </row>
    <row r="7323">
      <c r="A7323" t="inlineStr">
        <is>
          <t>Q04L03</t>
        </is>
      </c>
      <c r="B7323" t="inlineStr">
        <is>
          <t>REINALDO ALMEIDA VIEIRA</t>
        </is>
      </c>
      <c r="C7323" t="n">
        <v>1</v>
      </c>
      <c r="D7323" t="inlineStr">
        <is>
          <t>IPCA</t>
        </is>
      </c>
      <c r="E7323" t="n">
        <v>0.009488792934583046</v>
      </c>
      <c r="F7323" t="inlineStr">
        <is>
          <t>MENSAL</t>
        </is>
      </c>
      <c r="G7323" t="n">
        <v>47006</v>
      </c>
      <c r="H7323" t="n">
        <v>47006</v>
      </c>
      <c r="I7323" t="n">
        <v>75</v>
      </c>
      <c r="J7323" t="inlineStr">
        <is>
          <t>CARTEIRA</t>
        </is>
      </c>
      <c r="K7323" t="inlineStr">
        <is>
          <t>CONTRATO</t>
        </is>
      </c>
      <c r="L7323" t="n">
        <v>457.247724</v>
      </c>
      <c r="M7323" t="inlineStr">
        <is>
          <t>Terra Luz Residencial</t>
        </is>
      </c>
      <c r="N7323" s="142">
        <f>DATE(YEAR(G7323),MONTH(G7323),1)</f>
        <v/>
      </c>
      <c r="O7323" s="132">
        <f>IF(G7323&gt;$K$3,"Futuro","Atraso")</f>
        <v/>
      </c>
      <c r="P7323">
        <f>12*(YEAR(G7323)-YEAR($K$3))+(MONTH(G7323)-MONTH($K$3))</f>
        <v/>
      </c>
      <c r="Q7323" s="366">
        <f>IF(M7323="IBIRAPITANGA FASE 3",IF(O7323="Atraso",L7323,L7323/(1+$I$2)^P7323),IF(O7323="Atraso",L7323,L7323/(1+$I$1)^P7323))</f>
        <v/>
      </c>
      <c r="R7323">
        <f>IF(O7323="Atraso",$K$3-G7323,0)</f>
        <v/>
      </c>
      <c r="S7323">
        <f>IF(R7323&lt;=15,"Até 15",IF(R7323&lt;=30,"Entre 15 e 30",IF(R7323&lt;=60,"Entre 30 e 60",IF(R7323&lt;=90,"Entre 60 e 90",IF(R7323&lt;=120,"Entre 90 e 120",IF(R7323&lt;=150,"Entre 120 e 150",IF(R7323&lt;=180,"Entre 150 e 180","Superior a 180")))))))</f>
        <v/>
      </c>
    </row>
    <row r="7324">
      <c r="A7324" t="inlineStr">
        <is>
          <t>Q04L03</t>
        </is>
      </c>
      <c r="B7324" t="inlineStr">
        <is>
          <t>REINALDO ALMEIDA VIEIRA</t>
        </is>
      </c>
      <c r="C7324" t="n">
        <v>1</v>
      </c>
      <c r="D7324" t="inlineStr">
        <is>
          <t>IPCA</t>
        </is>
      </c>
      <c r="E7324" t="n">
        <v>0.009488792934583046</v>
      </c>
      <c r="F7324" t="inlineStr">
        <is>
          <t>MENSAL</t>
        </is>
      </c>
      <c r="G7324" t="n">
        <v>47036</v>
      </c>
      <c r="H7324" t="n">
        <v>47036</v>
      </c>
      <c r="I7324" t="n">
        <v>76</v>
      </c>
      <c r="J7324" t="inlineStr">
        <is>
          <t>CARTEIRA</t>
        </is>
      </c>
      <c r="K7324" t="inlineStr">
        <is>
          <t>CONTRATO</t>
        </is>
      </c>
      <c r="L7324" t="n">
        <v>457.247724</v>
      </c>
      <c r="M7324" t="inlineStr">
        <is>
          <t>Terra Luz Residencial</t>
        </is>
      </c>
      <c r="N7324" s="142">
        <f>DATE(YEAR(G7324),MONTH(G7324),1)</f>
        <v/>
      </c>
      <c r="O7324" s="132">
        <f>IF(G7324&gt;$K$3,"Futuro","Atraso")</f>
        <v/>
      </c>
      <c r="P7324">
        <f>12*(YEAR(G7324)-YEAR($K$3))+(MONTH(G7324)-MONTH($K$3))</f>
        <v/>
      </c>
      <c r="Q7324" s="366">
        <f>IF(M7324="IBIRAPITANGA FASE 3",IF(O7324="Atraso",L7324,L7324/(1+$I$2)^P7324),IF(O7324="Atraso",L7324,L7324/(1+$I$1)^P7324))</f>
        <v/>
      </c>
      <c r="R7324">
        <f>IF(O7324="Atraso",$K$3-G7324,0)</f>
        <v/>
      </c>
      <c r="S7324">
        <f>IF(R7324&lt;=15,"Até 15",IF(R7324&lt;=30,"Entre 15 e 30",IF(R7324&lt;=60,"Entre 30 e 60",IF(R7324&lt;=90,"Entre 60 e 90",IF(R7324&lt;=120,"Entre 90 e 120",IF(R7324&lt;=150,"Entre 120 e 150",IF(R7324&lt;=180,"Entre 150 e 180","Superior a 180")))))))</f>
        <v/>
      </c>
    </row>
    <row r="7325">
      <c r="A7325" t="inlineStr">
        <is>
          <t>Q04L03</t>
        </is>
      </c>
      <c r="B7325" t="inlineStr">
        <is>
          <t>REINALDO ALMEIDA VIEIRA</t>
        </is>
      </c>
      <c r="C7325" t="n">
        <v>1</v>
      </c>
      <c r="D7325" t="inlineStr">
        <is>
          <t>IPCA</t>
        </is>
      </c>
      <c r="E7325" t="n">
        <v>0.009488792934583046</v>
      </c>
      <c r="F7325" t="inlineStr">
        <is>
          <t>MENSAL</t>
        </is>
      </c>
      <c r="G7325" t="n">
        <v>47067</v>
      </c>
      <c r="H7325" t="n">
        <v>47067</v>
      </c>
      <c r="I7325" t="n">
        <v>77</v>
      </c>
      <c r="J7325" t="inlineStr">
        <is>
          <t>CARTEIRA</t>
        </is>
      </c>
      <c r="K7325" t="inlineStr">
        <is>
          <t>CONTRATO</t>
        </is>
      </c>
      <c r="L7325" t="n">
        <v>457.247724</v>
      </c>
      <c r="M7325" t="inlineStr">
        <is>
          <t>Terra Luz Residencial</t>
        </is>
      </c>
      <c r="N7325" s="142">
        <f>DATE(YEAR(G7325),MONTH(G7325),1)</f>
        <v/>
      </c>
      <c r="O7325" s="132">
        <f>IF(G7325&gt;$K$3,"Futuro","Atraso")</f>
        <v/>
      </c>
      <c r="P7325">
        <f>12*(YEAR(G7325)-YEAR($K$3))+(MONTH(G7325)-MONTH($K$3))</f>
        <v/>
      </c>
      <c r="Q7325" s="366">
        <f>IF(M7325="IBIRAPITANGA FASE 3",IF(O7325="Atraso",L7325,L7325/(1+$I$2)^P7325),IF(O7325="Atraso",L7325,L7325/(1+$I$1)^P7325))</f>
        <v/>
      </c>
      <c r="R7325">
        <f>IF(O7325="Atraso",$K$3-G7325,0)</f>
        <v/>
      </c>
      <c r="S7325">
        <f>IF(R7325&lt;=15,"Até 15",IF(R7325&lt;=30,"Entre 15 e 30",IF(R7325&lt;=60,"Entre 30 e 60",IF(R7325&lt;=90,"Entre 60 e 90",IF(R7325&lt;=120,"Entre 90 e 120",IF(R7325&lt;=150,"Entre 120 e 150",IF(R7325&lt;=180,"Entre 150 e 180","Superior a 180")))))))</f>
        <v/>
      </c>
    </row>
    <row r="7326">
      <c r="A7326" t="inlineStr">
        <is>
          <t>Q04L03</t>
        </is>
      </c>
      <c r="B7326" t="inlineStr">
        <is>
          <t>REINALDO ALMEIDA VIEIRA</t>
        </is>
      </c>
      <c r="C7326" t="n">
        <v>1</v>
      </c>
      <c r="D7326" t="inlineStr">
        <is>
          <t>IPCA</t>
        </is>
      </c>
      <c r="E7326" t="n">
        <v>0.009488792934583046</v>
      </c>
      <c r="F7326" t="inlineStr">
        <is>
          <t>MENSAL</t>
        </is>
      </c>
      <c r="G7326" t="n">
        <v>47097</v>
      </c>
      <c r="H7326" t="n">
        <v>47097</v>
      </c>
      <c r="I7326" t="n">
        <v>78</v>
      </c>
      <c r="J7326" t="inlineStr">
        <is>
          <t>CARTEIRA</t>
        </is>
      </c>
      <c r="K7326" t="inlineStr">
        <is>
          <t>CONTRATO</t>
        </is>
      </c>
      <c r="L7326" t="n">
        <v>457.247724</v>
      </c>
      <c r="M7326" t="inlineStr">
        <is>
          <t>Terra Luz Residencial</t>
        </is>
      </c>
      <c r="N7326" s="142">
        <f>DATE(YEAR(G7326),MONTH(G7326),1)</f>
        <v/>
      </c>
      <c r="O7326" s="132">
        <f>IF(G7326&gt;$K$3,"Futuro","Atraso")</f>
        <v/>
      </c>
      <c r="P7326">
        <f>12*(YEAR(G7326)-YEAR($K$3))+(MONTH(G7326)-MONTH($K$3))</f>
        <v/>
      </c>
      <c r="Q7326" s="366">
        <f>IF(M7326="IBIRAPITANGA FASE 3",IF(O7326="Atraso",L7326,L7326/(1+$I$2)^P7326),IF(O7326="Atraso",L7326,L7326/(1+$I$1)^P7326))</f>
        <v/>
      </c>
      <c r="R7326">
        <f>IF(O7326="Atraso",$K$3-G7326,0)</f>
        <v/>
      </c>
      <c r="S7326">
        <f>IF(R7326&lt;=15,"Até 15",IF(R7326&lt;=30,"Entre 15 e 30",IF(R7326&lt;=60,"Entre 30 e 60",IF(R7326&lt;=90,"Entre 60 e 90",IF(R7326&lt;=120,"Entre 90 e 120",IF(R7326&lt;=150,"Entre 120 e 150",IF(R7326&lt;=180,"Entre 150 e 180","Superior a 180")))))))</f>
        <v/>
      </c>
    </row>
    <row r="7327">
      <c r="A7327" t="inlineStr">
        <is>
          <t>Q04L03</t>
        </is>
      </c>
      <c r="B7327" t="inlineStr">
        <is>
          <t>REINALDO ALMEIDA VIEIRA</t>
        </is>
      </c>
      <c r="C7327" t="n">
        <v>1</v>
      </c>
      <c r="D7327" t="inlineStr">
        <is>
          <t>IPCA</t>
        </is>
      </c>
      <c r="E7327" t="n">
        <v>0.009488792934583046</v>
      </c>
      <c r="F7327" t="inlineStr">
        <is>
          <t>MENSAL</t>
        </is>
      </c>
      <c r="G7327" t="n">
        <v>47128</v>
      </c>
      <c r="H7327" t="n">
        <v>47128</v>
      </c>
      <c r="I7327" t="n">
        <v>79</v>
      </c>
      <c r="J7327" t="inlineStr">
        <is>
          <t>CARTEIRA</t>
        </is>
      </c>
      <c r="K7327" t="inlineStr">
        <is>
          <t>CONTRATO</t>
        </is>
      </c>
      <c r="L7327" t="n">
        <v>457.247724</v>
      </c>
      <c r="M7327" t="inlineStr">
        <is>
          <t>Terra Luz Residencial</t>
        </is>
      </c>
      <c r="N7327" s="142">
        <f>DATE(YEAR(G7327),MONTH(G7327),1)</f>
        <v/>
      </c>
      <c r="O7327" s="132">
        <f>IF(G7327&gt;$K$3,"Futuro","Atraso")</f>
        <v/>
      </c>
      <c r="P7327">
        <f>12*(YEAR(G7327)-YEAR($K$3))+(MONTH(G7327)-MONTH($K$3))</f>
        <v/>
      </c>
      <c r="Q7327" s="366">
        <f>IF(M7327="IBIRAPITANGA FASE 3",IF(O7327="Atraso",L7327,L7327/(1+$I$2)^P7327),IF(O7327="Atraso",L7327,L7327/(1+$I$1)^P7327))</f>
        <v/>
      </c>
      <c r="R7327">
        <f>IF(O7327="Atraso",$K$3-G7327,0)</f>
        <v/>
      </c>
      <c r="S7327">
        <f>IF(R7327&lt;=15,"Até 15",IF(R7327&lt;=30,"Entre 15 e 30",IF(R7327&lt;=60,"Entre 30 e 60",IF(R7327&lt;=90,"Entre 60 e 90",IF(R7327&lt;=120,"Entre 90 e 120",IF(R7327&lt;=150,"Entre 120 e 150",IF(R7327&lt;=180,"Entre 150 e 180","Superior a 180")))))))</f>
        <v/>
      </c>
    </row>
    <row r="7328">
      <c r="A7328" t="inlineStr">
        <is>
          <t>Q04L03</t>
        </is>
      </c>
      <c r="B7328" t="inlineStr">
        <is>
          <t>REINALDO ALMEIDA VIEIRA</t>
        </is>
      </c>
      <c r="C7328" t="n">
        <v>1</v>
      </c>
      <c r="D7328" t="inlineStr">
        <is>
          <t>IPCA</t>
        </is>
      </c>
      <c r="E7328" t="n">
        <v>0.009488792934583046</v>
      </c>
      <c r="F7328" t="inlineStr">
        <is>
          <t>MENSAL</t>
        </is>
      </c>
      <c r="G7328" t="n">
        <v>47159</v>
      </c>
      <c r="H7328" t="n">
        <v>47159</v>
      </c>
      <c r="I7328" t="n">
        <v>80</v>
      </c>
      <c r="J7328" t="inlineStr">
        <is>
          <t>CARTEIRA</t>
        </is>
      </c>
      <c r="K7328" t="inlineStr">
        <is>
          <t>CONTRATO</t>
        </is>
      </c>
      <c r="L7328" t="n">
        <v>457.247724</v>
      </c>
      <c r="M7328" t="inlineStr">
        <is>
          <t>Terra Luz Residencial</t>
        </is>
      </c>
      <c r="N7328" s="142">
        <f>DATE(YEAR(G7328),MONTH(G7328),1)</f>
        <v/>
      </c>
      <c r="O7328" s="132">
        <f>IF(G7328&gt;$K$3,"Futuro","Atraso")</f>
        <v/>
      </c>
      <c r="P7328">
        <f>12*(YEAR(G7328)-YEAR($K$3))+(MONTH(G7328)-MONTH($K$3))</f>
        <v/>
      </c>
      <c r="Q7328" s="366">
        <f>IF(M7328="IBIRAPITANGA FASE 3",IF(O7328="Atraso",L7328,L7328/(1+$I$2)^P7328),IF(O7328="Atraso",L7328,L7328/(1+$I$1)^P7328))</f>
        <v/>
      </c>
      <c r="R7328">
        <f>IF(O7328="Atraso",$K$3-G7328,0)</f>
        <v/>
      </c>
      <c r="S7328">
        <f>IF(R7328&lt;=15,"Até 15",IF(R7328&lt;=30,"Entre 15 e 30",IF(R7328&lt;=60,"Entre 30 e 60",IF(R7328&lt;=90,"Entre 60 e 90",IF(R7328&lt;=120,"Entre 90 e 120",IF(R7328&lt;=150,"Entre 120 e 150",IF(R7328&lt;=180,"Entre 150 e 180","Superior a 180")))))))</f>
        <v/>
      </c>
    </row>
    <row r="7329">
      <c r="A7329" t="inlineStr">
        <is>
          <t>Q04L03</t>
        </is>
      </c>
      <c r="B7329" t="inlineStr">
        <is>
          <t>REINALDO ALMEIDA VIEIRA</t>
        </is>
      </c>
      <c r="C7329" t="n">
        <v>1</v>
      </c>
      <c r="D7329" t="inlineStr">
        <is>
          <t>IPCA</t>
        </is>
      </c>
      <c r="E7329" t="n">
        <v>0.009488792934583046</v>
      </c>
      <c r="F7329" t="inlineStr">
        <is>
          <t>MENSAL</t>
        </is>
      </c>
      <c r="G7329" t="n">
        <v>47187</v>
      </c>
      <c r="H7329" t="n">
        <v>47187</v>
      </c>
      <c r="I7329" t="n">
        <v>81</v>
      </c>
      <c r="J7329" t="inlineStr">
        <is>
          <t>CARTEIRA</t>
        </is>
      </c>
      <c r="K7329" t="inlineStr">
        <is>
          <t>CONTRATO</t>
        </is>
      </c>
      <c r="L7329" t="n">
        <v>457.247724</v>
      </c>
      <c r="M7329" t="inlineStr">
        <is>
          <t>Terra Luz Residencial</t>
        </is>
      </c>
      <c r="N7329" s="142">
        <f>DATE(YEAR(G7329),MONTH(G7329),1)</f>
        <v/>
      </c>
      <c r="O7329" s="132">
        <f>IF(G7329&gt;$K$3,"Futuro","Atraso")</f>
        <v/>
      </c>
      <c r="P7329">
        <f>12*(YEAR(G7329)-YEAR($K$3))+(MONTH(G7329)-MONTH($K$3))</f>
        <v/>
      </c>
      <c r="Q7329" s="366">
        <f>IF(M7329="IBIRAPITANGA FASE 3",IF(O7329="Atraso",L7329,L7329/(1+$I$2)^P7329),IF(O7329="Atraso",L7329,L7329/(1+$I$1)^P7329))</f>
        <v/>
      </c>
      <c r="R7329">
        <f>IF(O7329="Atraso",$K$3-G7329,0)</f>
        <v/>
      </c>
      <c r="S7329">
        <f>IF(R7329&lt;=15,"Até 15",IF(R7329&lt;=30,"Entre 15 e 30",IF(R7329&lt;=60,"Entre 30 e 60",IF(R7329&lt;=90,"Entre 60 e 90",IF(R7329&lt;=120,"Entre 90 e 120",IF(R7329&lt;=150,"Entre 120 e 150",IF(R7329&lt;=180,"Entre 150 e 180","Superior a 180")))))))</f>
        <v/>
      </c>
    </row>
    <row r="7330">
      <c r="A7330" t="inlineStr">
        <is>
          <t>Q04L03</t>
        </is>
      </c>
      <c r="B7330" t="inlineStr">
        <is>
          <t>REINALDO ALMEIDA VIEIRA</t>
        </is>
      </c>
      <c r="C7330" t="n">
        <v>1</v>
      </c>
      <c r="D7330" t="inlineStr">
        <is>
          <t>IPCA</t>
        </is>
      </c>
      <c r="E7330" t="n">
        <v>0.009488792934583046</v>
      </c>
      <c r="F7330" t="inlineStr">
        <is>
          <t>MENSAL</t>
        </is>
      </c>
      <c r="G7330" t="n">
        <v>47218</v>
      </c>
      <c r="H7330" t="n">
        <v>47218</v>
      </c>
      <c r="I7330" t="n">
        <v>82</v>
      </c>
      <c r="J7330" t="inlineStr">
        <is>
          <t>CARTEIRA</t>
        </is>
      </c>
      <c r="K7330" t="inlineStr">
        <is>
          <t>CONTRATO</t>
        </is>
      </c>
      <c r="L7330" t="n">
        <v>457.247724</v>
      </c>
      <c r="M7330" t="inlineStr">
        <is>
          <t>Terra Luz Residencial</t>
        </is>
      </c>
      <c r="N7330" s="142">
        <f>DATE(YEAR(G7330),MONTH(G7330),1)</f>
        <v/>
      </c>
      <c r="O7330" s="132">
        <f>IF(G7330&gt;$K$3,"Futuro","Atraso")</f>
        <v/>
      </c>
      <c r="P7330">
        <f>12*(YEAR(G7330)-YEAR($K$3))+(MONTH(G7330)-MONTH($K$3))</f>
        <v/>
      </c>
      <c r="Q7330" s="366">
        <f>IF(M7330="IBIRAPITANGA FASE 3",IF(O7330="Atraso",L7330,L7330/(1+$I$2)^P7330),IF(O7330="Atraso",L7330,L7330/(1+$I$1)^P7330))</f>
        <v/>
      </c>
      <c r="R7330">
        <f>IF(O7330="Atraso",$K$3-G7330,0)</f>
        <v/>
      </c>
      <c r="S7330">
        <f>IF(R7330&lt;=15,"Até 15",IF(R7330&lt;=30,"Entre 15 e 30",IF(R7330&lt;=60,"Entre 30 e 60",IF(R7330&lt;=90,"Entre 60 e 90",IF(R7330&lt;=120,"Entre 90 e 120",IF(R7330&lt;=150,"Entre 120 e 150",IF(R7330&lt;=180,"Entre 150 e 180","Superior a 180")))))))</f>
        <v/>
      </c>
    </row>
    <row r="7331">
      <c r="A7331" t="inlineStr">
        <is>
          <t>Q04L03</t>
        </is>
      </c>
      <c r="B7331" t="inlineStr">
        <is>
          <t>REINALDO ALMEIDA VIEIRA</t>
        </is>
      </c>
      <c r="C7331" t="n">
        <v>1</v>
      </c>
      <c r="D7331" t="inlineStr">
        <is>
          <t>IPCA</t>
        </is>
      </c>
      <c r="E7331" t="n">
        <v>0.009488792934583046</v>
      </c>
      <c r="F7331" t="inlineStr">
        <is>
          <t>MENSAL</t>
        </is>
      </c>
      <c r="G7331" t="n">
        <v>47248</v>
      </c>
      <c r="H7331" t="n">
        <v>47248</v>
      </c>
      <c r="I7331" t="n">
        <v>83</v>
      </c>
      <c r="J7331" t="inlineStr">
        <is>
          <t>CARTEIRA</t>
        </is>
      </c>
      <c r="K7331" t="inlineStr">
        <is>
          <t>CONTRATO</t>
        </is>
      </c>
      <c r="L7331" t="n">
        <v>457.247724</v>
      </c>
      <c r="M7331" t="inlineStr">
        <is>
          <t>Terra Luz Residencial</t>
        </is>
      </c>
      <c r="N7331" s="142">
        <f>DATE(YEAR(G7331),MONTH(G7331),1)</f>
        <v/>
      </c>
      <c r="O7331" s="132">
        <f>IF(G7331&gt;$K$3,"Futuro","Atraso")</f>
        <v/>
      </c>
      <c r="P7331">
        <f>12*(YEAR(G7331)-YEAR($K$3))+(MONTH(G7331)-MONTH($K$3))</f>
        <v/>
      </c>
      <c r="Q7331" s="366">
        <f>IF(M7331="IBIRAPITANGA FASE 3",IF(O7331="Atraso",L7331,L7331/(1+$I$2)^P7331),IF(O7331="Atraso",L7331,L7331/(1+$I$1)^P7331))</f>
        <v/>
      </c>
      <c r="R7331">
        <f>IF(O7331="Atraso",$K$3-G7331,0)</f>
        <v/>
      </c>
      <c r="S7331">
        <f>IF(R7331&lt;=15,"Até 15",IF(R7331&lt;=30,"Entre 15 e 30",IF(R7331&lt;=60,"Entre 30 e 60",IF(R7331&lt;=90,"Entre 60 e 90",IF(R7331&lt;=120,"Entre 90 e 120",IF(R7331&lt;=150,"Entre 120 e 150",IF(R7331&lt;=180,"Entre 150 e 180","Superior a 180")))))))</f>
        <v/>
      </c>
    </row>
    <row r="7332">
      <c r="A7332" t="inlineStr">
        <is>
          <t>Q04L03</t>
        </is>
      </c>
      <c r="B7332" t="inlineStr">
        <is>
          <t>REINALDO ALMEIDA VIEIRA</t>
        </is>
      </c>
      <c r="C7332" t="n">
        <v>1</v>
      </c>
      <c r="D7332" t="inlineStr">
        <is>
          <t>IPCA</t>
        </is>
      </c>
      <c r="E7332" t="n">
        <v>0.009488792934583046</v>
      </c>
      <c r="F7332" t="inlineStr">
        <is>
          <t>MENSAL</t>
        </is>
      </c>
      <c r="G7332" t="n">
        <v>47279</v>
      </c>
      <c r="H7332" t="n">
        <v>47279</v>
      </c>
      <c r="I7332" t="n">
        <v>84</v>
      </c>
      <c r="J7332" t="inlineStr">
        <is>
          <t>CARTEIRA</t>
        </is>
      </c>
      <c r="K7332" t="inlineStr">
        <is>
          <t>CONTRATO</t>
        </is>
      </c>
      <c r="L7332" t="n">
        <v>457.247724</v>
      </c>
      <c r="M7332" t="inlineStr">
        <is>
          <t>Terra Luz Residencial</t>
        </is>
      </c>
      <c r="N7332" s="142">
        <f>DATE(YEAR(G7332),MONTH(G7332),1)</f>
        <v/>
      </c>
      <c r="O7332" s="132">
        <f>IF(G7332&gt;$K$3,"Futuro","Atraso")</f>
        <v/>
      </c>
      <c r="P7332">
        <f>12*(YEAR(G7332)-YEAR($K$3))+(MONTH(G7332)-MONTH($K$3))</f>
        <v/>
      </c>
      <c r="Q7332" s="366">
        <f>IF(M7332="IBIRAPITANGA FASE 3",IF(O7332="Atraso",L7332,L7332/(1+$I$2)^P7332),IF(O7332="Atraso",L7332,L7332/(1+$I$1)^P7332))</f>
        <v/>
      </c>
      <c r="R7332">
        <f>IF(O7332="Atraso",$K$3-G7332,0)</f>
        <v/>
      </c>
      <c r="S7332">
        <f>IF(R7332&lt;=15,"Até 15",IF(R7332&lt;=30,"Entre 15 e 30",IF(R7332&lt;=60,"Entre 30 e 60",IF(R7332&lt;=90,"Entre 60 e 90",IF(R7332&lt;=120,"Entre 90 e 120",IF(R7332&lt;=150,"Entre 120 e 150",IF(R7332&lt;=180,"Entre 150 e 180","Superior a 180")))))))</f>
        <v/>
      </c>
    </row>
    <row r="7333">
      <c r="A7333" t="inlineStr">
        <is>
          <t>Q04L03</t>
        </is>
      </c>
      <c r="B7333" t="inlineStr">
        <is>
          <t>REINALDO ALMEIDA VIEIRA</t>
        </is>
      </c>
      <c r="C7333" t="n">
        <v>1</v>
      </c>
      <c r="D7333" t="inlineStr">
        <is>
          <t>IPCA</t>
        </is>
      </c>
      <c r="E7333" t="n">
        <v>0.009488792934583046</v>
      </c>
      <c r="F7333" t="inlineStr">
        <is>
          <t>MENSAL</t>
        </is>
      </c>
      <c r="G7333" t="n">
        <v>47309</v>
      </c>
      <c r="H7333" t="n">
        <v>47309</v>
      </c>
      <c r="I7333" t="n">
        <v>85</v>
      </c>
      <c r="J7333" t="inlineStr">
        <is>
          <t>CARTEIRA</t>
        </is>
      </c>
      <c r="K7333" t="inlineStr">
        <is>
          <t>CONTRATO</t>
        </is>
      </c>
      <c r="L7333" t="n">
        <v>457.247724</v>
      </c>
      <c r="M7333" t="inlineStr">
        <is>
          <t>Terra Luz Residencial</t>
        </is>
      </c>
      <c r="N7333" s="142">
        <f>DATE(YEAR(G7333),MONTH(G7333),1)</f>
        <v/>
      </c>
      <c r="O7333" s="132">
        <f>IF(G7333&gt;$K$3,"Futuro","Atraso")</f>
        <v/>
      </c>
      <c r="P7333">
        <f>12*(YEAR(G7333)-YEAR($K$3))+(MONTH(G7333)-MONTH($K$3))</f>
        <v/>
      </c>
      <c r="Q7333" s="366">
        <f>IF(M7333="IBIRAPITANGA FASE 3",IF(O7333="Atraso",L7333,L7333/(1+$I$2)^P7333),IF(O7333="Atraso",L7333,L7333/(1+$I$1)^P7333))</f>
        <v/>
      </c>
      <c r="R7333">
        <f>IF(O7333="Atraso",$K$3-G7333,0)</f>
        <v/>
      </c>
      <c r="S7333">
        <f>IF(R7333&lt;=15,"Até 15",IF(R7333&lt;=30,"Entre 15 e 30",IF(R7333&lt;=60,"Entre 30 e 60",IF(R7333&lt;=90,"Entre 60 e 90",IF(R7333&lt;=120,"Entre 90 e 120",IF(R7333&lt;=150,"Entre 120 e 150",IF(R7333&lt;=180,"Entre 150 e 180","Superior a 180")))))))</f>
        <v/>
      </c>
    </row>
    <row r="7334">
      <c r="A7334" t="inlineStr">
        <is>
          <t>Q04L03</t>
        </is>
      </c>
      <c r="B7334" t="inlineStr">
        <is>
          <t>REINALDO ALMEIDA VIEIRA</t>
        </is>
      </c>
      <c r="C7334" t="n">
        <v>1</v>
      </c>
      <c r="D7334" t="inlineStr">
        <is>
          <t>IPCA</t>
        </is>
      </c>
      <c r="E7334" t="n">
        <v>0.009488792934583046</v>
      </c>
      <c r="F7334" t="inlineStr">
        <is>
          <t>MENSAL</t>
        </is>
      </c>
      <c r="G7334" t="n">
        <v>47340</v>
      </c>
      <c r="H7334" t="n">
        <v>47340</v>
      </c>
      <c r="I7334" t="n">
        <v>86</v>
      </c>
      <c r="J7334" t="inlineStr">
        <is>
          <t>CARTEIRA</t>
        </is>
      </c>
      <c r="K7334" t="inlineStr">
        <is>
          <t>CONTRATO</t>
        </is>
      </c>
      <c r="L7334" t="n">
        <v>457.247724</v>
      </c>
      <c r="M7334" t="inlineStr">
        <is>
          <t>Terra Luz Residencial</t>
        </is>
      </c>
      <c r="N7334" s="142">
        <f>DATE(YEAR(G7334),MONTH(G7334),1)</f>
        <v/>
      </c>
      <c r="O7334" s="132">
        <f>IF(G7334&gt;$K$3,"Futuro","Atraso")</f>
        <v/>
      </c>
      <c r="P7334">
        <f>12*(YEAR(G7334)-YEAR($K$3))+(MONTH(G7334)-MONTH($K$3))</f>
        <v/>
      </c>
      <c r="Q7334" s="366">
        <f>IF(M7334="IBIRAPITANGA FASE 3",IF(O7334="Atraso",L7334,L7334/(1+$I$2)^P7334),IF(O7334="Atraso",L7334,L7334/(1+$I$1)^P7334))</f>
        <v/>
      </c>
      <c r="R7334">
        <f>IF(O7334="Atraso",$K$3-G7334,0)</f>
        <v/>
      </c>
      <c r="S7334">
        <f>IF(R7334&lt;=15,"Até 15",IF(R7334&lt;=30,"Entre 15 e 30",IF(R7334&lt;=60,"Entre 30 e 60",IF(R7334&lt;=90,"Entre 60 e 90",IF(R7334&lt;=120,"Entre 90 e 120",IF(R7334&lt;=150,"Entre 120 e 150",IF(R7334&lt;=180,"Entre 150 e 180","Superior a 180")))))))</f>
        <v/>
      </c>
    </row>
    <row r="7335">
      <c r="A7335" t="inlineStr">
        <is>
          <t>Q04L03</t>
        </is>
      </c>
      <c r="B7335" t="inlineStr">
        <is>
          <t>REINALDO ALMEIDA VIEIRA</t>
        </is>
      </c>
      <c r="C7335" t="n">
        <v>1</v>
      </c>
      <c r="D7335" t="inlineStr">
        <is>
          <t>IPCA</t>
        </is>
      </c>
      <c r="E7335" t="n">
        <v>0.009488792934583046</v>
      </c>
      <c r="F7335" t="inlineStr">
        <is>
          <t>MENSAL</t>
        </is>
      </c>
      <c r="G7335" t="n">
        <v>47371</v>
      </c>
      <c r="H7335" t="n">
        <v>47371</v>
      </c>
      <c r="I7335" t="n">
        <v>87</v>
      </c>
      <c r="J7335" t="inlineStr">
        <is>
          <t>CARTEIRA</t>
        </is>
      </c>
      <c r="K7335" t="inlineStr">
        <is>
          <t>CONTRATO</t>
        </is>
      </c>
      <c r="L7335" t="n">
        <v>457.247724</v>
      </c>
      <c r="M7335" t="inlineStr">
        <is>
          <t>Terra Luz Residencial</t>
        </is>
      </c>
      <c r="N7335" s="142">
        <f>DATE(YEAR(G7335),MONTH(G7335),1)</f>
        <v/>
      </c>
      <c r="O7335" s="132">
        <f>IF(G7335&gt;$K$3,"Futuro","Atraso")</f>
        <v/>
      </c>
      <c r="P7335">
        <f>12*(YEAR(G7335)-YEAR($K$3))+(MONTH(G7335)-MONTH($K$3))</f>
        <v/>
      </c>
      <c r="Q7335" s="366">
        <f>IF(M7335="IBIRAPITANGA FASE 3",IF(O7335="Atraso",L7335,L7335/(1+$I$2)^P7335),IF(O7335="Atraso",L7335,L7335/(1+$I$1)^P7335))</f>
        <v/>
      </c>
      <c r="R7335">
        <f>IF(O7335="Atraso",$K$3-G7335,0)</f>
        <v/>
      </c>
      <c r="S7335">
        <f>IF(R7335&lt;=15,"Até 15",IF(R7335&lt;=30,"Entre 15 e 30",IF(R7335&lt;=60,"Entre 30 e 60",IF(R7335&lt;=90,"Entre 60 e 90",IF(R7335&lt;=120,"Entre 90 e 120",IF(R7335&lt;=150,"Entre 120 e 150",IF(R7335&lt;=180,"Entre 150 e 180","Superior a 180")))))))</f>
        <v/>
      </c>
    </row>
    <row r="7336">
      <c r="A7336" t="inlineStr">
        <is>
          <t>Q04L03</t>
        </is>
      </c>
      <c r="B7336" t="inlineStr">
        <is>
          <t>REINALDO ALMEIDA VIEIRA</t>
        </is>
      </c>
      <c r="C7336" t="n">
        <v>1</v>
      </c>
      <c r="D7336" t="inlineStr">
        <is>
          <t>IPCA</t>
        </is>
      </c>
      <c r="E7336" t="n">
        <v>0.009488792934583046</v>
      </c>
      <c r="F7336" t="inlineStr">
        <is>
          <t>MENSAL</t>
        </is>
      </c>
      <c r="G7336" t="n">
        <v>47401</v>
      </c>
      <c r="H7336" t="n">
        <v>47401</v>
      </c>
      <c r="I7336" t="n">
        <v>88</v>
      </c>
      <c r="J7336" t="inlineStr">
        <is>
          <t>CARTEIRA</t>
        </is>
      </c>
      <c r="K7336" t="inlineStr">
        <is>
          <t>CONTRATO</t>
        </is>
      </c>
      <c r="L7336" t="n">
        <v>457.247724</v>
      </c>
      <c r="M7336" t="inlineStr">
        <is>
          <t>Terra Luz Residencial</t>
        </is>
      </c>
      <c r="N7336" s="142">
        <f>DATE(YEAR(G7336),MONTH(G7336),1)</f>
        <v/>
      </c>
      <c r="O7336" s="132">
        <f>IF(G7336&gt;$K$3,"Futuro","Atraso")</f>
        <v/>
      </c>
      <c r="P7336">
        <f>12*(YEAR(G7336)-YEAR($K$3))+(MONTH(G7336)-MONTH($K$3))</f>
        <v/>
      </c>
      <c r="Q7336" s="366">
        <f>IF(M7336="IBIRAPITANGA FASE 3",IF(O7336="Atraso",L7336,L7336/(1+$I$2)^P7336),IF(O7336="Atraso",L7336,L7336/(1+$I$1)^P7336))</f>
        <v/>
      </c>
      <c r="R7336">
        <f>IF(O7336="Atraso",$K$3-G7336,0)</f>
        <v/>
      </c>
      <c r="S7336">
        <f>IF(R7336&lt;=15,"Até 15",IF(R7336&lt;=30,"Entre 15 e 30",IF(R7336&lt;=60,"Entre 30 e 60",IF(R7336&lt;=90,"Entre 60 e 90",IF(R7336&lt;=120,"Entre 90 e 120",IF(R7336&lt;=150,"Entre 120 e 150",IF(R7336&lt;=180,"Entre 150 e 180","Superior a 180")))))))</f>
        <v/>
      </c>
    </row>
    <row r="7337">
      <c r="A7337" t="inlineStr">
        <is>
          <t>Q04L03</t>
        </is>
      </c>
      <c r="B7337" t="inlineStr">
        <is>
          <t>REINALDO ALMEIDA VIEIRA</t>
        </is>
      </c>
      <c r="C7337" t="n">
        <v>1</v>
      </c>
      <c r="D7337" t="inlineStr">
        <is>
          <t>IPCA</t>
        </is>
      </c>
      <c r="E7337" t="n">
        <v>0.009488792934583046</v>
      </c>
      <c r="F7337" t="inlineStr">
        <is>
          <t>MENSAL</t>
        </is>
      </c>
      <c r="G7337" t="n">
        <v>47432</v>
      </c>
      <c r="H7337" t="n">
        <v>47432</v>
      </c>
      <c r="I7337" t="n">
        <v>89</v>
      </c>
      <c r="J7337" t="inlineStr">
        <is>
          <t>CARTEIRA</t>
        </is>
      </c>
      <c r="K7337" t="inlineStr">
        <is>
          <t>CONTRATO</t>
        </is>
      </c>
      <c r="L7337" t="n">
        <v>457.247724</v>
      </c>
      <c r="M7337" t="inlineStr">
        <is>
          <t>Terra Luz Residencial</t>
        </is>
      </c>
      <c r="N7337" s="142">
        <f>DATE(YEAR(G7337),MONTH(G7337),1)</f>
        <v/>
      </c>
      <c r="O7337" s="132">
        <f>IF(G7337&gt;$K$3,"Futuro","Atraso")</f>
        <v/>
      </c>
      <c r="P7337">
        <f>12*(YEAR(G7337)-YEAR($K$3))+(MONTH(G7337)-MONTH($K$3))</f>
        <v/>
      </c>
      <c r="Q7337" s="366">
        <f>IF(M7337="IBIRAPITANGA FASE 3",IF(O7337="Atraso",L7337,L7337/(1+$I$2)^P7337),IF(O7337="Atraso",L7337,L7337/(1+$I$1)^P7337))</f>
        <v/>
      </c>
      <c r="R7337">
        <f>IF(O7337="Atraso",$K$3-G7337,0)</f>
        <v/>
      </c>
      <c r="S7337">
        <f>IF(R7337&lt;=15,"Até 15",IF(R7337&lt;=30,"Entre 15 e 30",IF(R7337&lt;=60,"Entre 30 e 60",IF(R7337&lt;=90,"Entre 60 e 90",IF(R7337&lt;=120,"Entre 90 e 120",IF(R7337&lt;=150,"Entre 120 e 150",IF(R7337&lt;=180,"Entre 150 e 180","Superior a 180")))))))</f>
        <v/>
      </c>
    </row>
    <row r="7338">
      <c r="A7338" t="inlineStr">
        <is>
          <t>Q04L03</t>
        </is>
      </c>
      <c r="B7338" t="inlineStr">
        <is>
          <t>REINALDO ALMEIDA VIEIRA</t>
        </is>
      </c>
      <c r="C7338" t="n">
        <v>1</v>
      </c>
      <c r="D7338" t="inlineStr">
        <is>
          <t>IPCA</t>
        </is>
      </c>
      <c r="E7338" t="n">
        <v>0.009488792934583046</v>
      </c>
      <c r="F7338" t="inlineStr">
        <is>
          <t>MENSAL</t>
        </is>
      </c>
      <c r="G7338" t="n">
        <v>47462</v>
      </c>
      <c r="H7338" t="n">
        <v>47462</v>
      </c>
      <c r="I7338" t="n">
        <v>90</v>
      </c>
      <c r="J7338" t="inlineStr">
        <is>
          <t>CARTEIRA</t>
        </is>
      </c>
      <c r="K7338" t="inlineStr">
        <is>
          <t>CONTRATO</t>
        </is>
      </c>
      <c r="L7338" t="n">
        <v>457.247724</v>
      </c>
      <c r="M7338" t="inlineStr">
        <is>
          <t>Terra Luz Residencial</t>
        </is>
      </c>
      <c r="N7338" s="142">
        <f>DATE(YEAR(G7338),MONTH(G7338),1)</f>
        <v/>
      </c>
      <c r="O7338" s="132">
        <f>IF(G7338&gt;$K$3,"Futuro","Atraso")</f>
        <v/>
      </c>
      <c r="P7338">
        <f>12*(YEAR(G7338)-YEAR($K$3))+(MONTH(G7338)-MONTH($K$3))</f>
        <v/>
      </c>
      <c r="Q7338" s="366">
        <f>IF(M7338="IBIRAPITANGA FASE 3",IF(O7338="Atraso",L7338,L7338/(1+$I$2)^P7338),IF(O7338="Atraso",L7338,L7338/(1+$I$1)^P7338))</f>
        <v/>
      </c>
      <c r="R7338">
        <f>IF(O7338="Atraso",$K$3-G7338,0)</f>
        <v/>
      </c>
      <c r="S7338">
        <f>IF(R7338&lt;=15,"Até 15",IF(R7338&lt;=30,"Entre 15 e 30",IF(R7338&lt;=60,"Entre 30 e 60",IF(R7338&lt;=90,"Entre 60 e 90",IF(R7338&lt;=120,"Entre 90 e 120",IF(R7338&lt;=150,"Entre 120 e 150",IF(R7338&lt;=180,"Entre 150 e 180","Superior a 180")))))))</f>
        <v/>
      </c>
    </row>
    <row r="7339">
      <c r="A7339" t="inlineStr">
        <is>
          <t>Q04L03</t>
        </is>
      </c>
      <c r="B7339" t="inlineStr">
        <is>
          <t>REINALDO ALMEIDA VIEIRA</t>
        </is>
      </c>
      <c r="C7339" t="n">
        <v>1</v>
      </c>
      <c r="D7339" t="inlineStr">
        <is>
          <t>IPCA</t>
        </is>
      </c>
      <c r="E7339" t="n">
        <v>0.009488792934583046</v>
      </c>
      <c r="F7339" t="inlineStr">
        <is>
          <t>MENSAL</t>
        </is>
      </c>
      <c r="G7339" t="n">
        <v>47493</v>
      </c>
      <c r="H7339" t="n">
        <v>47493</v>
      </c>
      <c r="I7339" t="n">
        <v>91</v>
      </c>
      <c r="J7339" t="inlineStr">
        <is>
          <t>CARTEIRA</t>
        </is>
      </c>
      <c r="K7339" t="inlineStr">
        <is>
          <t>CONTRATO</t>
        </is>
      </c>
      <c r="L7339" t="n">
        <v>457.247724</v>
      </c>
      <c r="M7339" t="inlineStr">
        <is>
          <t>Terra Luz Residencial</t>
        </is>
      </c>
      <c r="N7339" s="142">
        <f>DATE(YEAR(G7339),MONTH(G7339),1)</f>
        <v/>
      </c>
      <c r="O7339" s="132">
        <f>IF(G7339&gt;$K$3,"Futuro","Atraso")</f>
        <v/>
      </c>
      <c r="P7339">
        <f>12*(YEAR(G7339)-YEAR($K$3))+(MONTH(G7339)-MONTH($K$3))</f>
        <v/>
      </c>
      <c r="Q7339" s="366">
        <f>IF(M7339="IBIRAPITANGA FASE 3",IF(O7339="Atraso",L7339,L7339/(1+$I$2)^P7339),IF(O7339="Atraso",L7339,L7339/(1+$I$1)^P7339))</f>
        <v/>
      </c>
      <c r="R7339">
        <f>IF(O7339="Atraso",$K$3-G7339,0)</f>
        <v/>
      </c>
      <c r="S7339">
        <f>IF(R7339&lt;=15,"Até 15",IF(R7339&lt;=30,"Entre 15 e 30",IF(R7339&lt;=60,"Entre 30 e 60",IF(R7339&lt;=90,"Entre 60 e 90",IF(R7339&lt;=120,"Entre 90 e 120",IF(R7339&lt;=150,"Entre 120 e 150",IF(R7339&lt;=180,"Entre 150 e 180","Superior a 180")))))))</f>
        <v/>
      </c>
    </row>
    <row r="7340">
      <c r="A7340" t="inlineStr">
        <is>
          <t>Q04L03</t>
        </is>
      </c>
      <c r="B7340" t="inlineStr">
        <is>
          <t>REINALDO ALMEIDA VIEIRA</t>
        </is>
      </c>
      <c r="C7340" t="n">
        <v>1</v>
      </c>
      <c r="D7340" t="inlineStr">
        <is>
          <t>IPCA</t>
        </is>
      </c>
      <c r="E7340" t="n">
        <v>0.009488792934583046</v>
      </c>
      <c r="F7340" t="inlineStr">
        <is>
          <t>MENSAL</t>
        </is>
      </c>
      <c r="G7340" t="n">
        <v>47524</v>
      </c>
      <c r="H7340" t="n">
        <v>47524</v>
      </c>
      <c r="I7340" t="n">
        <v>92</v>
      </c>
      <c r="J7340" t="inlineStr">
        <is>
          <t>CARTEIRA</t>
        </is>
      </c>
      <c r="K7340" t="inlineStr">
        <is>
          <t>CONTRATO</t>
        </is>
      </c>
      <c r="L7340" t="n">
        <v>457.247724</v>
      </c>
      <c r="M7340" t="inlineStr">
        <is>
          <t>Terra Luz Residencial</t>
        </is>
      </c>
      <c r="N7340" s="142">
        <f>DATE(YEAR(G7340),MONTH(G7340),1)</f>
        <v/>
      </c>
      <c r="O7340" s="132">
        <f>IF(G7340&gt;$K$3,"Futuro","Atraso")</f>
        <v/>
      </c>
      <c r="P7340">
        <f>12*(YEAR(G7340)-YEAR($K$3))+(MONTH(G7340)-MONTH($K$3))</f>
        <v/>
      </c>
      <c r="Q7340" s="366">
        <f>IF(M7340="IBIRAPITANGA FASE 3",IF(O7340="Atraso",L7340,L7340/(1+$I$2)^P7340),IF(O7340="Atraso",L7340,L7340/(1+$I$1)^P7340))</f>
        <v/>
      </c>
      <c r="R7340">
        <f>IF(O7340="Atraso",$K$3-G7340,0)</f>
        <v/>
      </c>
      <c r="S7340">
        <f>IF(R7340&lt;=15,"Até 15",IF(R7340&lt;=30,"Entre 15 e 30",IF(R7340&lt;=60,"Entre 30 e 60",IF(R7340&lt;=90,"Entre 60 e 90",IF(R7340&lt;=120,"Entre 90 e 120",IF(R7340&lt;=150,"Entre 120 e 150",IF(R7340&lt;=180,"Entre 150 e 180","Superior a 180")))))))</f>
        <v/>
      </c>
    </row>
    <row r="7341">
      <c r="A7341" t="inlineStr">
        <is>
          <t>Q04L03</t>
        </is>
      </c>
      <c r="B7341" t="inlineStr">
        <is>
          <t>REINALDO ALMEIDA VIEIRA</t>
        </is>
      </c>
      <c r="C7341" t="n">
        <v>1</v>
      </c>
      <c r="D7341" t="inlineStr">
        <is>
          <t>IPCA</t>
        </is>
      </c>
      <c r="E7341" t="n">
        <v>0.009488792934583046</v>
      </c>
      <c r="F7341" t="inlineStr">
        <is>
          <t>MENSAL</t>
        </is>
      </c>
      <c r="G7341" t="n">
        <v>47552</v>
      </c>
      <c r="H7341" t="n">
        <v>47552</v>
      </c>
      <c r="I7341" t="n">
        <v>93</v>
      </c>
      <c r="J7341" t="inlineStr">
        <is>
          <t>CARTEIRA</t>
        </is>
      </c>
      <c r="K7341" t="inlineStr">
        <is>
          <t>CONTRATO</t>
        </is>
      </c>
      <c r="L7341" t="n">
        <v>457.247724</v>
      </c>
      <c r="M7341" t="inlineStr">
        <is>
          <t>Terra Luz Residencial</t>
        </is>
      </c>
      <c r="N7341" s="142">
        <f>DATE(YEAR(G7341),MONTH(G7341),1)</f>
        <v/>
      </c>
      <c r="O7341" s="132">
        <f>IF(G7341&gt;$K$3,"Futuro","Atraso")</f>
        <v/>
      </c>
      <c r="P7341">
        <f>12*(YEAR(G7341)-YEAR($K$3))+(MONTH(G7341)-MONTH($K$3))</f>
        <v/>
      </c>
      <c r="Q7341" s="366">
        <f>IF(M7341="IBIRAPITANGA FASE 3",IF(O7341="Atraso",L7341,L7341/(1+$I$2)^P7341),IF(O7341="Atraso",L7341,L7341/(1+$I$1)^P7341))</f>
        <v/>
      </c>
      <c r="R7341">
        <f>IF(O7341="Atraso",$K$3-G7341,0)</f>
        <v/>
      </c>
      <c r="S7341">
        <f>IF(R7341&lt;=15,"Até 15",IF(R7341&lt;=30,"Entre 15 e 30",IF(R7341&lt;=60,"Entre 30 e 60",IF(R7341&lt;=90,"Entre 60 e 90",IF(R7341&lt;=120,"Entre 90 e 120",IF(R7341&lt;=150,"Entre 120 e 150",IF(R7341&lt;=180,"Entre 150 e 180","Superior a 180")))))))</f>
        <v/>
      </c>
    </row>
    <row r="7342">
      <c r="A7342" t="inlineStr">
        <is>
          <t>Q04L03</t>
        </is>
      </c>
      <c r="B7342" t="inlineStr">
        <is>
          <t>REINALDO ALMEIDA VIEIRA</t>
        </is>
      </c>
      <c r="C7342" t="n">
        <v>1</v>
      </c>
      <c r="D7342" t="inlineStr">
        <is>
          <t>IPCA</t>
        </is>
      </c>
      <c r="E7342" t="n">
        <v>0.009488792934583046</v>
      </c>
      <c r="F7342" t="inlineStr">
        <is>
          <t>MENSAL</t>
        </is>
      </c>
      <c r="G7342" t="n">
        <v>47583</v>
      </c>
      <c r="H7342" t="n">
        <v>47583</v>
      </c>
      <c r="I7342" t="n">
        <v>94</v>
      </c>
      <c r="J7342" t="inlineStr">
        <is>
          <t>CARTEIRA</t>
        </is>
      </c>
      <c r="K7342" t="inlineStr">
        <is>
          <t>CONTRATO</t>
        </is>
      </c>
      <c r="L7342" t="n">
        <v>457.247724</v>
      </c>
      <c r="M7342" t="inlineStr">
        <is>
          <t>Terra Luz Residencial</t>
        </is>
      </c>
      <c r="N7342" s="142">
        <f>DATE(YEAR(G7342),MONTH(G7342),1)</f>
        <v/>
      </c>
      <c r="O7342" s="132">
        <f>IF(G7342&gt;$K$3,"Futuro","Atraso")</f>
        <v/>
      </c>
      <c r="P7342">
        <f>12*(YEAR(G7342)-YEAR($K$3))+(MONTH(G7342)-MONTH($K$3))</f>
        <v/>
      </c>
      <c r="Q7342" s="366">
        <f>IF(M7342="IBIRAPITANGA FASE 3",IF(O7342="Atraso",L7342,L7342/(1+$I$2)^P7342),IF(O7342="Atraso",L7342,L7342/(1+$I$1)^P7342))</f>
        <v/>
      </c>
      <c r="R7342">
        <f>IF(O7342="Atraso",$K$3-G7342,0)</f>
        <v/>
      </c>
      <c r="S7342">
        <f>IF(R7342&lt;=15,"Até 15",IF(R7342&lt;=30,"Entre 15 e 30",IF(R7342&lt;=60,"Entre 30 e 60",IF(R7342&lt;=90,"Entre 60 e 90",IF(R7342&lt;=120,"Entre 90 e 120",IF(R7342&lt;=150,"Entre 120 e 150",IF(R7342&lt;=180,"Entre 150 e 180","Superior a 180")))))))</f>
        <v/>
      </c>
    </row>
    <row r="7343">
      <c r="A7343" t="inlineStr">
        <is>
          <t>Q04L03</t>
        </is>
      </c>
      <c r="B7343" t="inlineStr">
        <is>
          <t>REINALDO ALMEIDA VIEIRA</t>
        </is>
      </c>
      <c r="C7343" t="n">
        <v>1</v>
      </c>
      <c r="D7343" t="inlineStr">
        <is>
          <t>IPCA</t>
        </is>
      </c>
      <c r="E7343" t="n">
        <v>0.009488792934583046</v>
      </c>
      <c r="F7343" t="inlineStr">
        <is>
          <t>MENSAL</t>
        </is>
      </c>
      <c r="G7343" t="n">
        <v>47613</v>
      </c>
      <c r="H7343" t="n">
        <v>47613</v>
      </c>
      <c r="I7343" t="n">
        <v>95</v>
      </c>
      <c r="J7343" t="inlineStr">
        <is>
          <t>CARTEIRA</t>
        </is>
      </c>
      <c r="K7343" t="inlineStr">
        <is>
          <t>CONTRATO</t>
        </is>
      </c>
      <c r="L7343" t="n">
        <v>457.247724</v>
      </c>
      <c r="M7343" t="inlineStr">
        <is>
          <t>Terra Luz Residencial</t>
        </is>
      </c>
      <c r="N7343" s="142">
        <f>DATE(YEAR(G7343),MONTH(G7343),1)</f>
        <v/>
      </c>
      <c r="O7343" s="132">
        <f>IF(G7343&gt;$K$3,"Futuro","Atraso")</f>
        <v/>
      </c>
      <c r="P7343">
        <f>12*(YEAR(G7343)-YEAR($K$3))+(MONTH(G7343)-MONTH($K$3))</f>
        <v/>
      </c>
      <c r="Q7343" s="366">
        <f>IF(M7343="IBIRAPITANGA FASE 3",IF(O7343="Atraso",L7343,L7343/(1+$I$2)^P7343),IF(O7343="Atraso",L7343,L7343/(1+$I$1)^P7343))</f>
        <v/>
      </c>
      <c r="R7343">
        <f>IF(O7343="Atraso",$K$3-G7343,0)</f>
        <v/>
      </c>
      <c r="S7343">
        <f>IF(R7343&lt;=15,"Até 15",IF(R7343&lt;=30,"Entre 15 e 30",IF(R7343&lt;=60,"Entre 30 e 60",IF(R7343&lt;=90,"Entre 60 e 90",IF(R7343&lt;=120,"Entre 90 e 120",IF(R7343&lt;=150,"Entre 120 e 150",IF(R7343&lt;=180,"Entre 150 e 180","Superior a 180")))))))</f>
        <v/>
      </c>
    </row>
    <row r="7344">
      <c r="A7344" t="inlineStr">
        <is>
          <t>Q04L03</t>
        </is>
      </c>
      <c r="B7344" t="inlineStr">
        <is>
          <t>REINALDO ALMEIDA VIEIRA</t>
        </is>
      </c>
      <c r="C7344" t="n">
        <v>1</v>
      </c>
      <c r="D7344" t="inlineStr">
        <is>
          <t>IPCA</t>
        </is>
      </c>
      <c r="E7344" t="n">
        <v>0.009488792934583046</v>
      </c>
      <c r="F7344" t="inlineStr">
        <is>
          <t>MENSAL</t>
        </is>
      </c>
      <c r="G7344" t="n">
        <v>47644</v>
      </c>
      <c r="H7344" t="n">
        <v>47644</v>
      </c>
      <c r="I7344" t="n">
        <v>96</v>
      </c>
      <c r="J7344" t="inlineStr">
        <is>
          <t>CARTEIRA</t>
        </is>
      </c>
      <c r="K7344" t="inlineStr">
        <is>
          <t>CONTRATO</t>
        </is>
      </c>
      <c r="L7344" t="n">
        <v>457.247724</v>
      </c>
      <c r="M7344" t="inlineStr">
        <is>
          <t>Terra Luz Residencial</t>
        </is>
      </c>
      <c r="N7344" s="142">
        <f>DATE(YEAR(G7344),MONTH(G7344),1)</f>
        <v/>
      </c>
      <c r="O7344" s="132">
        <f>IF(G7344&gt;$K$3,"Futuro","Atraso")</f>
        <v/>
      </c>
      <c r="P7344">
        <f>12*(YEAR(G7344)-YEAR($K$3))+(MONTH(G7344)-MONTH($K$3))</f>
        <v/>
      </c>
      <c r="Q7344" s="366">
        <f>IF(M7344="IBIRAPITANGA FASE 3",IF(O7344="Atraso",L7344,L7344/(1+$I$2)^P7344),IF(O7344="Atraso",L7344,L7344/(1+$I$1)^P7344))</f>
        <v/>
      </c>
      <c r="R7344">
        <f>IF(O7344="Atraso",$K$3-G7344,0)</f>
        <v/>
      </c>
      <c r="S7344">
        <f>IF(R7344&lt;=15,"Até 15",IF(R7344&lt;=30,"Entre 15 e 30",IF(R7344&lt;=60,"Entre 30 e 60",IF(R7344&lt;=90,"Entre 60 e 90",IF(R7344&lt;=120,"Entre 90 e 120",IF(R7344&lt;=150,"Entre 120 e 150",IF(R7344&lt;=180,"Entre 150 e 180","Superior a 180")))))))</f>
        <v/>
      </c>
    </row>
    <row r="7345">
      <c r="A7345" t="inlineStr">
        <is>
          <t>Q04L03</t>
        </is>
      </c>
      <c r="B7345" t="inlineStr">
        <is>
          <t>REINALDO ALMEIDA VIEIRA</t>
        </is>
      </c>
      <c r="C7345" t="n">
        <v>1</v>
      </c>
      <c r="D7345" t="inlineStr">
        <is>
          <t>IPCA</t>
        </is>
      </c>
      <c r="E7345" t="n">
        <v>0.009488792934583046</v>
      </c>
      <c r="F7345" t="inlineStr">
        <is>
          <t>MENSAL</t>
        </is>
      </c>
      <c r="G7345" t="n">
        <v>47674</v>
      </c>
      <c r="H7345" t="n">
        <v>47674</v>
      </c>
      <c r="I7345" t="n">
        <v>97</v>
      </c>
      <c r="J7345" t="inlineStr">
        <is>
          <t>CARTEIRA</t>
        </is>
      </c>
      <c r="K7345" t="inlineStr">
        <is>
          <t>CONTRATO</t>
        </is>
      </c>
      <c r="L7345" t="n">
        <v>457.247724</v>
      </c>
      <c r="M7345" t="inlineStr">
        <is>
          <t>Terra Luz Residencial</t>
        </is>
      </c>
      <c r="N7345" s="142">
        <f>DATE(YEAR(G7345),MONTH(G7345),1)</f>
        <v/>
      </c>
      <c r="O7345" s="132">
        <f>IF(G7345&gt;$K$3,"Futuro","Atraso")</f>
        <v/>
      </c>
      <c r="P7345">
        <f>12*(YEAR(G7345)-YEAR($K$3))+(MONTH(G7345)-MONTH($K$3))</f>
        <v/>
      </c>
      <c r="Q7345" s="366">
        <f>IF(M7345="IBIRAPITANGA FASE 3",IF(O7345="Atraso",L7345,L7345/(1+$I$2)^P7345),IF(O7345="Atraso",L7345,L7345/(1+$I$1)^P7345))</f>
        <v/>
      </c>
      <c r="R7345">
        <f>IF(O7345="Atraso",$K$3-G7345,0)</f>
        <v/>
      </c>
      <c r="S7345">
        <f>IF(R7345&lt;=15,"Até 15",IF(R7345&lt;=30,"Entre 15 e 30",IF(R7345&lt;=60,"Entre 30 e 60",IF(R7345&lt;=90,"Entre 60 e 90",IF(R7345&lt;=120,"Entre 90 e 120",IF(R7345&lt;=150,"Entre 120 e 150",IF(R7345&lt;=180,"Entre 150 e 180","Superior a 180")))))))</f>
        <v/>
      </c>
    </row>
    <row r="7346">
      <c r="A7346" t="inlineStr">
        <is>
          <t>Q04L03</t>
        </is>
      </c>
      <c r="B7346" t="inlineStr">
        <is>
          <t>REINALDO ALMEIDA VIEIRA</t>
        </is>
      </c>
      <c r="C7346" t="n">
        <v>1</v>
      </c>
      <c r="D7346" t="inlineStr">
        <is>
          <t>IPCA</t>
        </is>
      </c>
      <c r="E7346" t="n">
        <v>0.009488792934583046</v>
      </c>
      <c r="F7346" t="inlineStr">
        <is>
          <t>MENSAL</t>
        </is>
      </c>
      <c r="G7346" t="n">
        <v>47705</v>
      </c>
      <c r="H7346" t="n">
        <v>47705</v>
      </c>
      <c r="I7346" t="n">
        <v>98</v>
      </c>
      <c r="J7346" t="inlineStr">
        <is>
          <t>CARTEIRA</t>
        </is>
      </c>
      <c r="K7346" t="inlineStr">
        <is>
          <t>CONTRATO</t>
        </is>
      </c>
      <c r="L7346" t="n">
        <v>457.247724</v>
      </c>
      <c r="M7346" t="inlineStr">
        <is>
          <t>Terra Luz Residencial</t>
        </is>
      </c>
      <c r="N7346" s="142">
        <f>DATE(YEAR(G7346),MONTH(G7346),1)</f>
        <v/>
      </c>
      <c r="O7346" s="132">
        <f>IF(G7346&gt;$K$3,"Futuro","Atraso")</f>
        <v/>
      </c>
      <c r="P7346">
        <f>12*(YEAR(G7346)-YEAR($K$3))+(MONTH(G7346)-MONTH($K$3))</f>
        <v/>
      </c>
      <c r="Q7346" s="366">
        <f>IF(M7346="IBIRAPITANGA FASE 3",IF(O7346="Atraso",L7346,L7346/(1+$I$2)^P7346),IF(O7346="Atraso",L7346,L7346/(1+$I$1)^P7346))</f>
        <v/>
      </c>
      <c r="R7346">
        <f>IF(O7346="Atraso",$K$3-G7346,0)</f>
        <v/>
      </c>
      <c r="S7346">
        <f>IF(R7346&lt;=15,"Até 15",IF(R7346&lt;=30,"Entre 15 e 30",IF(R7346&lt;=60,"Entre 30 e 60",IF(R7346&lt;=90,"Entre 60 e 90",IF(R7346&lt;=120,"Entre 90 e 120",IF(R7346&lt;=150,"Entre 120 e 150",IF(R7346&lt;=180,"Entre 150 e 180","Superior a 180")))))))</f>
        <v/>
      </c>
    </row>
    <row r="7347">
      <c r="A7347" t="inlineStr">
        <is>
          <t>Q04L03</t>
        </is>
      </c>
      <c r="B7347" t="inlineStr">
        <is>
          <t>REINALDO ALMEIDA VIEIRA</t>
        </is>
      </c>
      <c r="C7347" t="n">
        <v>1</v>
      </c>
      <c r="D7347" t="inlineStr">
        <is>
          <t>IPCA</t>
        </is>
      </c>
      <c r="E7347" t="n">
        <v>0.009488792934583046</v>
      </c>
      <c r="F7347" t="inlineStr">
        <is>
          <t>MENSAL</t>
        </is>
      </c>
      <c r="G7347" t="n">
        <v>47736</v>
      </c>
      <c r="H7347" t="n">
        <v>47736</v>
      </c>
      <c r="I7347" t="n">
        <v>99</v>
      </c>
      <c r="J7347" t="inlineStr">
        <is>
          <t>CARTEIRA</t>
        </is>
      </c>
      <c r="K7347" t="inlineStr">
        <is>
          <t>CONTRATO</t>
        </is>
      </c>
      <c r="L7347" t="n">
        <v>457.247724</v>
      </c>
      <c r="M7347" t="inlineStr">
        <is>
          <t>Terra Luz Residencial</t>
        </is>
      </c>
      <c r="N7347" s="142">
        <f>DATE(YEAR(G7347),MONTH(G7347),1)</f>
        <v/>
      </c>
      <c r="O7347" s="132">
        <f>IF(G7347&gt;$K$3,"Futuro","Atraso")</f>
        <v/>
      </c>
      <c r="P7347">
        <f>12*(YEAR(G7347)-YEAR($K$3))+(MONTH(G7347)-MONTH($K$3))</f>
        <v/>
      </c>
      <c r="Q7347" s="366">
        <f>IF(M7347="IBIRAPITANGA FASE 3",IF(O7347="Atraso",L7347,L7347/(1+$I$2)^P7347),IF(O7347="Atraso",L7347,L7347/(1+$I$1)^P7347))</f>
        <v/>
      </c>
      <c r="R7347">
        <f>IF(O7347="Atraso",$K$3-G7347,0)</f>
        <v/>
      </c>
      <c r="S7347">
        <f>IF(R7347&lt;=15,"Até 15",IF(R7347&lt;=30,"Entre 15 e 30",IF(R7347&lt;=60,"Entre 30 e 60",IF(R7347&lt;=90,"Entre 60 e 90",IF(R7347&lt;=120,"Entre 90 e 120",IF(R7347&lt;=150,"Entre 120 e 150",IF(R7347&lt;=180,"Entre 150 e 180","Superior a 180")))))))</f>
        <v/>
      </c>
    </row>
    <row r="7348">
      <c r="A7348" t="inlineStr">
        <is>
          <t>Q04L03</t>
        </is>
      </c>
      <c r="B7348" t="inlineStr">
        <is>
          <t>REINALDO ALMEIDA VIEIRA</t>
        </is>
      </c>
      <c r="C7348" t="n">
        <v>1</v>
      </c>
      <c r="D7348" t="inlineStr">
        <is>
          <t>IPCA</t>
        </is>
      </c>
      <c r="E7348" t="n">
        <v>0.009488792934583046</v>
      </c>
      <c r="F7348" t="inlineStr">
        <is>
          <t>MENSAL</t>
        </is>
      </c>
      <c r="G7348" t="n">
        <v>47766</v>
      </c>
      <c r="H7348" t="n">
        <v>47766</v>
      </c>
      <c r="I7348" t="n">
        <v>100</v>
      </c>
      <c r="J7348" t="inlineStr">
        <is>
          <t>CARTEIRA</t>
        </is>
      </c>
      <c r="K7348" t="inlineStr">
        <is>
          <t>CONTRATO</t>
        </is>
      </c>
      <c r="L7348" t="n">
        <v>457.247724</v>
      </c>
      <c r="M7348" t="inlineStr">
        <is>
          <t>Terra Luz Residencial</t>
        </is>
      </c>
      <c r="N7348" s="142">
        <f>DATE(YEAR(G7348),MONTH(G7348),1)</f>
        <v/>
      </c>
      <c r="O7348" s="132">
        <f>IF(G7348&gt;$K$3,"Futuro","Atraso")</f>
        <v/>
      </c>
      <c r="P7348">
        <f>12*(YEAR(G7348)-YEAR($K$3))+(MONTH(G7348)-MONTH($K$3))</f>
        <v/>
      </c>
      <c r="Q7348" s="366">
        <f>IF(M7348="IBIRAPITANGA FASE 3",IF(O7348="Atraso",L7348,L7348/(1+$I$2)^P7348),IF(O7348="Atraso",L7348,L7348/(1+$I$1)^P7348))</f>
        <v/>
      </c>
      <c r="R7348">
        <f>IF(O7348="Atraso",$K$3-G7348,0)</f>
        <v/>
      </c>
      <c r="S7348">
        <f>IF(R7348&lt;=15,"Até 15",IF(R7348&lt;=30,"Entre 15 e 30",IF(R7348&lt;=60,"Entre 30 e 60",IF(R7348&lt;=90,"Entre 60 e 90",IF(R7348&lt;=120,"Entre 90 e 120",IF(R7348&lt;=150,"Entre 120 e 150",IF(R7348&lt;=180,"Entre 150 e 180","Superior a 180")))))))</f>
        <v/>
      </c>
    </row>
    <row r="7349">
      <c r="A7349" t="inlineStr">
        <is>
          <t>Q04L03</t>
        </is>
      </c>
      <c r="B7349" t="inlineStr">
        <is>
          <t>REINALDO ALMEIDA VIEIRA</t>
        </is>
      </c>
      <c r="C7349" t="n">
        <v>1</v>
      </c>
      <c r="D7349" t="inlineStr">
        <is>
          <t>IPCA</t>
        </is>
      </c>
      <c r="E7349" t="n">
        <v>0.009488792934583046</v>
      </c>
      <c r="F7349" t="inlineStr">
        <is>
          <t>MENSAL</t>
        </is>
      </c>
      <c r="G7349" t="n">
        <v>47797</v>
      </c>
      <c r="H7349" t="n">
        <v>47797</v>
      </c>
      <c r="I7349" t="n">
        <v>101</v>
      </c>
      <c r="J7349" t="inlineStr">
        <is>
          <t>CARTEIRA</t>
        </is>
      </c>
      <c r="K7349" t="inlineStr">
        <is>
          <t>CONTRATO</t>
        </is>
      </c>
      <c r="L7349" t="n">
        <v>457.247724</v>
      </c>
      <c r="M7349" t="inlineStr">
        <is>
          <t>Terra Luz Residencial</t>
        </is>
      </c>
      <c r="N7349" s="142">
        <f>DATE(YEAR(G7349),MONTH(G7349),1)</f>
        <v/>
      </c>
      <c r="O7349" s="132">
        <f>IF(G7349&gt;$K$3,"Futuro","Atraso")</f>
        <v/>
      </c>
      <c r="P7349">
        <f>12*(YEAR(G7349)-YEAR($K$3))+(MONTH(G7349)-MONTH($K$3))</f>
        <v/>
      </c>
      <c r="Q7349" s="366">
        <f>IF(M7349="IBIRAPITANGA FASE 3",IF(O7349="Atraso",L7349,L7349/(1+$I$2)^P7349),IF(O7349="Atraso",L7349,L7349/(1+$I$1)^P7349))</f>
        <v/>
      </c>
      <c r="R7349">
        <f>IF(O7349="Atraso",$K$3-G7349,0)</f>
        <v/>
      </c>
      <c r="S7349">
        <f>IF(R7349&lt;=15,"Até 15",IF(R7349&lt;=30,"Entre 15 e 30",IF(R7349&lt;=60,"Entre 30 e 60",IF(R7349&lt;=90,"Entre 60 e 90",IF(R7349&lt;=120,"Entre 90 e 120",IF(R7349&lt;=150,"Entre 120 e 150",IF(R7349&lt;=180,"Entre 150 e 180","Superior a 180")))))))</f>
        <v/>
      </c>
    </row>
    <row r="7350">
      <c r="A7350" t="inlineStr">
        <is>
          <t>Q04L03</t>
        </is>
      </c>
      <c r="B7350" t="inlineStr">
        <is>
          <t>REINALDO ALMEIDA VIEIRA</t>
        </is>
      </c>
      <c r="C7350" t="n">
        <v>1</v>
      </c>
      <c r="D7350" t="inlineStr">
        <is>
          <t>IPCA</t>
        </is>
      </c>
      <c r="E7350" t="n">
        <v>0.009488792934583046</v>
      </c>
      <c r="F7350" t="inlineStr">
        <is>
          <t>MENSAL</t>
        </is>
      </c>
      <c r="G7350" t="n">
        <v>47827</v>
      </c>
      <c r="H7350" t="n">
        <v>47827</v>
      </c>
      <c r="I7350" t="n">
        <v>102</v>
      </c>
      <c r="J7350" t="inlineStr">
        <is>
          <t>CARTEIRA</t>
        </is>
      </c>
      <c r="K7350" t="inlineStr">
        <is>
          <t>CONTRATO</t>
        </is>
      </c>
      <c r="L7350" t="n">
        <v>457.247724</v>
      </c>
      <c r="M7350" t="inlineStr">
        <is>
          <t>Terra Luz Residencial</t>
        </is>
      </c>
      <c r="N7350" s="142">
        <f>DATE(YEAR(G7350),MONTH(G7350),1)</f>
        <v/>
      </c>
      <c r="O7350" s="132">
        <f>IF(G7350&gt;$K$3,"Futuro","Atraso")</f>
        <v/>
      </c>
      <c r="P7350">
        <f>12*(YEAR(G7350)-YEAR($K$3))+(MONTH(G7350)-MONTH($K$3))</f>
        <v/>
      </c>
      <c r="Q7350" s="366">
        <f>IF(M7350="IBIRAPITANGA FASE 3",IF(O7350="Atraso",L7350,L7350/(1+$I$2)^P7350),IF(O7350="Atraso",L7350,L7350/(1+$I$1)^P7350))</f>
        <v/>
      </c>
      <c r="R7350">
        <f>IF(O7350="Atraso",$K$3-G7350,0)</f>
        <v/>
      </c>
      <c r="S7350">
        <f>IF(R7350&lt;=15,"Até 15",IF(R7350&lt;=30,"Entre 15 e 30",IF(R7350&lt;=60,"Entre 30 e 60",IF(R7350&lt;=90,"Entre 60 e 90",IF(R7350&lt;=120,"Entre 90 e 120",IF(R7350&lt;=150,"Entre 120 e 150",IF(R7350&lt;=180,"Entre 150 e 180","Superior a 180")))))))</f>
        <v/>
      </c>
    </row>
    <row r="7351">
      <c r="A7351" t="inlineStr">
        <is>
          <t>Q04L03</t>
        </is>
      </c>
      <c r="B7351" t="inlineStr">
        <is>
          <t>REINALDO ALMEIDA VIEIRA</t>
        </is>
      </c>
      <c r="C7351" t="n">
        <v>1</v>
      </c>
      <c r="D7351" t="inlineStr">
        <is>
          <t>IPCA</t>
        </is>
      </c>
      <c r="E7351" t="n">
        <v>0.009488792934583046</v>
      </c>
      <c r="F7351" t="inlineStr">
        <is>
          <t>MENSAL</t>
        </is>
      </c>
      <c r="G7351" t="n">
        <v>47858</v>
      </c>
      <c r="H7351" t="n">
        <v>47858</v>
      </c>
      <c r="I7351" t="n">
        <v>103</v>
      </c>
      <c r="J7351" t="inlineStr">
        <is>
          <t>CARTEIRA</t>
        </is>
      </c>
      <c r="K7351" t="inlineStr">
        <is>
          <t>CONTRATO</t>
        </is>
      </c>
      <c r="L7351" t="n">
        <v>457.247724</v>
      </c>
      <c r="M7351" t="inlineStr">
        <is>
          <t>Terra Luz Residencial</t>
        </is>
      </c>
      <c r="N7351" s="142">
        <f>DATE(YEAR(G7351),MONTH(G7351),1)</f>
        <v/>
      </c>
      <c r="O7351" s="132">
        <f>IF(G7351&gt;$K$3,"Futuro","Atraso")</f>
        <v/>
      </c>
      <c r="P7351">
        <f>12*(YEAR(G7351)-YEAR($K$3))+(MONTH(G7351)-MONTH($K$3))</f>
        <v/>
      </c>
      <c r="Q7351" s="366">
        <f>IF(M7351="IBIRAPITANGA FASE 3",IF(O7351="Atraso",L7351,L7351/(1+$I$2)^P7351),IF(O7351="Atraso",L7351,L7351/(1+$I$1)^P7351))</f>
        <v/>
      </c>
      <c r="R7351">
        <f>IF(O7351="Atraso",$K$3-G7351,0)</f>
        <v/>
      </c>
      <c r="S7351">
        <f>IF(R7351&lt;=15,"Até 15",IF(R7351&lt;=30,"Entre 15 e 30",IF(R7351&lt;=60,"Entre 30 e 60",IF(R7351&lt;=90,"Entre 60 e 90",IF(R7351&lt;=120,"Entre 90 e 120",IF(R7351&lt;=150,"Entre 120 e 150",IF(R7351&lt;=180,"Entre 150 e 180","Superior a 180")))))))</f>
        <v/>
      </c>
    </row>
    <row r="7352">
      <c r="A7352" t="inlineStr">
        <is>
          <t>Q04L03</t>
        </is>
      </c>
      <c r="B7352" t="inlineStr">
        <is>
          <t>REINALDO ALMEIDA VIEIRA</t>
        </is>
      </c>
      <c r="C7352" t="n">
        <v>1</v>
      </c>
      <c r="D7352" t="inlineStr">
        <is>
          <t>IPCA</t>
        </is>
      </c>
      <c r="E7352" t="n">
        <v>0.009488792934583046</v>
      </c>
      <c r="F7352" t="inlineStr">
        <is>
          <t>MENSAL</t>
        </is>
      </c>
      <c r="G7352" t="n">
        <v>47889</v>
      </c>
      <c r="H7352" t="n">
        <v>47889</v>
      </c>
      <c r="I7352" t="n">
        <v>104</v>
      </c>
      <c r="J7352" t="inlineStr">
        <is>
          <t>CARTEIRA</t>
        </is>
      </c>
      <c r="K7352" t="inlineStr">
        <is>
          <t>CONTRATO</t>
        </is>
      </c>
      <c r="L7352" t="n">
        <v>457.247724</v>
      </c>
      <c r="M7352" t="inlineStr">
        <is>
          <t>Terra Luz Residencial</t>
        </is>
      </c>
      <c r="N7352" s="142">
        <f>DATE(YEAR(G7352),MONTH(G7352),1)</f>
        <v/>
      </c>
      <c r="O7352" s="132">
        <f>IF(G7352&gt;$K$3,"Futuro","Atraso")</f>
        <v/>
      </c>
      <c r="P7352">
        <f>12*(YEAR(G7352)-YEAR($K$3))+(MONTH(G7352)-MONTH($K$3))</f>
        <v/>
      </c>
      <c r="Q7352" s="366">
        <f>IF(M7352="IBIRAPITANGA FASE 3",IF(O7352="Atraso",L7352,L7352/(1+$I$2)^P7352),IF(O7352="Atraso",L7352,L7352/(1+$I$1)^P7352))</f>
        <v/>
      </c>
      <c r="R7352">
        <f>IF(O7352="Atraso",$K$3-G7352,0)</f>
        <v/>
      </c>
      <c r="S7352">
        <f>IF(R7352&lt;=15,"Até 15",IF(R7352&lt;=30,"Entre 15 e 30",IF(R7352&lt;=60,"Entre 30 e 60",IF(R7352&lt;=90,"Entre 60 e 90",IF(R7352&lt;=120,"Entre 90 e 120",IF(R7352&lt;=150,"Entre 120 e 150",IF(R7352&lt;=180,"Entre 150 e 180","Superior a 180")))))))</f>
        <v/>
      </c>
    </row>
    <row r="7353">
      <c r="A7353" t="inlineStr">
        <is>
          <t>Q04L03</t>
        </is>
      </c>
      <c r="B7353" t="inlineStr">
        <is>
          <t>REINALDO ALMEIDA VIEIRA</t>
        </is>
      </c>
      <c r="C7353" t="n">
        <v>1</v>
      </c>
      <c r="D7353" t="inlineStr">
        <is>
          <t>IPCA</t>
        </is>
      </c>
      <c r="E7353" t="n">
        <v>0.009488792934583046</v>
      </c>
      <c r="F7353" t="inlineStr">
        <is>
          <t>MENSAL</t>
        </is>
      </c>
      <c r="G7353" t="n">
        <v>47917</v>
      </c>
      <c r="H7353" t="n">
        <v>47917</v>
      </c>
      <c r="I7353" t="n">
        <v>105</v>
      </c>
      <c r="J7353" t="inlineStr">
        <is>
          <t>CARTEIRA</t>
        </is>
      </c>
      <c r="K7353" t="inlineStr">
        <is>
          <t>CONTRATO</t>
        </is>
      </c>
      <c r="L7353" t="n">
        <v>457.247724</v>
      </c>
      <c r="M7353" t="inlineStr">
        <is>
          <t>Terra Luz Residencial</t>
        </is>
      </c>
      <c r="N7353" s="142">
        <f>DATE(YEAR(G7353),MONTH(G7353),1)</f>
        <v/>
      </c>
      <c r="O7353" s="132">
        <f>IF(G7353&gt;$K$3,"Futuro","Atraso")</f>
        <v/>
      </c>
      <c r="P7353">
        <f>12*(YEAR(G7353)-YEAR($K$3))+(MONTH(G7353)-MONTH($K$3))</f>
        <v/>
      </c>
      <c r="Q7353" s="366">
        <f>IF(M7353="IBIRAPITANGA FASE 3",IF(O7353="Atraso",L7353,L7353/(1+$I$2)^P7353),IF(O7353="Atraso",L7353,L7353/(1+$I$1)^P7353))</f>
        <v/>
      </c>
      <c r="R7353">
        <f>IF(O7353="Atraso",$K$3-G7353,0)</f>
        <v/>
      </c>
      <c r="S7353">
        <f>IF(R7353&lt;=15,"Até 15",IF(R7353&lt;=30,"Entre 15 e 30",IF(R7353&lt;=60,"Entre 30 e 60",IF(R7353&lt;=90,"Entre 60 e 90",IF(R7353&lt;=120,"Entre 90 e 120",IF(R7353&lt;=150,"Entre 120 e 150",IF(R7353&lt;=180,"Entre 150 e 180","Superior a 180")))))))</f>
        <v/>
      </c>
    </row>
    <row r="7354">
      <c r="A7354" t="inlineStr">
        <is>
          <t>Q04L03</t>
        </is>
      </c>
      <c r="B7354" t="inlineStr">
        <is>
          <t>REINALDO ALMEIDA VIEIRA</t>
        </is>
      </c>
      <c r="C7354" t="n">
        <v>1</v>
      </c>
      <c r="D7354" t="inlineStr">
        <is>
          <t>IPCA</t>
        </is>
      </c>
      <c r="E7354" t="n">
        <v>0.009488792934583046</v>
      </c>
      <c r="F7354" t="inlineStr">
        <is>
          <t>MENSAL</t>
        </is>
      </c>
      <c r="G7354" t="n">
        <v>47948</v>
      </c>
      <c r="H7354" t="n">
        <v>47948</v>
      </c>
      <c r="I7354" t="n">
        <v>106</v>
      </c>
      <c r="J7354" t="inlineStr">
        <is>
          <t>CARTEIRA</t>
        </is>
      </c>
      <c r="K7354" t="inlineStr">
        <is>
          <t>CONTRATO</t>
        </is>
      </c>
      <c r="L7354" t="n">
        <v>457.247724</v>
      </c>
      <c r="M7354" t="inlineStr">
        <is>
          <t>Terra Luz Residencial</t>
        </is>
      </c>
      <c r="N7354" s="142">
        <f>DATE(YEAR(G7354),MONTH(G7354),1)</f>
        <v/>
      </c>
      <c r="O7354" s="132">
        <f>IF(G7354&gt;$K$3,"Futuro","Atraso")</f>
        <v/>
      </c>
      <c r="P7354">
        <f>12*(YEAR(G7354)-YEAR($K$3))+(MONTH(G7354)-MONTH($K$3))</f>
        <v/>
      </c>
      <c r="Q7354" s="366">
        <f>IF(M7354="IBIRAPITANGA FASE 3",IF(O7354="Atraso",L7354,L7354/(1+$I$2)^P7354),IF(O7354="Atraso",L7354,L7354/(1+$I$1)^P7354))</f>
        <v/>
      </c>
      <c r="R7354">
        <f>IF(O7354="Atraso",$K$3-G7354,0)</f>
        <v/>
      </c>
      <c r="S7354">
        <f>IF(R7354&lt;=15,"Até 15",IF(R7354&lt;=30,"Entre 15 e 30",IF(R7354&lt;=60,"Entre 30 e 60",IF(R7354&lt;=90,"Entre 60 e 90",IF(R7354&lt;=120,"Entre 90 e 120",IF(R7354&lt;=150,"Entre 120 e 150",IF(R7354&lt;=180,"Entre 150 e 180","Superior a 180")))))))</f>
        <v/>
      </c>
    </row>
    <row r="7355">
      <c r="A7355" t="inlineStr">
        <is>
          <t>Q04L03</t>
        </is>
      </c>
      <c r="B7355" t="inlineStr">
        <is>
          <t>REINALDO ALMEIDA VIEIRA</t>
        </is>
      </c>
      <c r="C7355" t="n">
        <v>1</v>
      </c>
      <c r="D7355" t="inlineStr">
        <is>
          <t>IPCA</t>
        </is>
      </c>
      <c r="E7355" t="n">
        <v>0.009488792934583046</v>
      </c>
      <c r="F7355" t="inlineStr">
        <is>
          <t>MENSAL</t>
        </is>
      </c>
      <c r="G7355" t="n">
        <v>47978</v>
      </c>
      <c r="H7355" t="n">
        <v>47978</v>
      </c>
      <c r="I7355" t="n">
        <v>107</v>
      </c>
      <c r="J7355" t="inlineStr">
        <is>
          <t>CARTEIRA</t>
        </is>
      </c>
      <c r="K7355" t="inlineStr">
        <is>
          <t>CONTRATO</t>
        </is>
      </c>
      <c r="L7355" t="n">
        <v>457.247724</v>
      </c>
      <c r="M7355" t="inlineStr">
        <is>
          <t>Terra Luz Residencial</t>
        </is>
      </c>
      <c r="N7355" s="142">
        <f>DATE(YEAR(G7355),MONTH(G7355),1)</f>
        <v/>
      </c>
      <c r="O7355" s="132">
        <f>IF(G7355&gt;$K$3,"Futuro","Atraso")</f>
        <v/>
      </c>
      <c r="P7355">
        <f>12*(YEAR(G7355)-YEAR($K$3))+(MONTH(G7355)-MONTH($K$3))</f>
        <v/>
      </c>
      <c r="Q7355" s="366">
        <f>IF(M7355="IBIRAPITANGA FASE 3",IF(O7355="Atraso",L7355,L7355/(1+$I$2)^P7355),IF(O7355="Atraso",L7355,L7355/(1+$I$1)^P7355))</f>
        <v/>
      </c>
      <c r="R7355">
        <f>IF(O7355="Atraso",$K$3-G7355,0)</f>
        <v/>
      </c>
      <c r="S7355">
        <f>IF(R7355&lt;=15,"Até 15",IF(R7355&lt;=30,"Entre 15 e 30",IF(R7355&lt;=60,"Entre 30 e 60",IF(R7355&lt;=90,"Entre 60 e 90",IF(R7355&lt;=120,"Entre 90 e 120",IF(R7355&lt;=150,"Entre 120 e 150",IF(R7355&lt;=180,"Entre 150 e 180","Superior a 180")))))))</f>
        <v/>
      </c>
    </row>
    <row r="7356">
      <c r="A7356" t="inlineStr">
        <is>
          <t>Q04L03</t>
        </is>
      </c>
      <c r="B7356" t="inlineStr">
        <is>
          <t>REINALDO ALMEIDA VIEIRA</t>
        </is>
      </c>
      <c r="C7356" t="n">
        <v>1</v>
      </c>
      <c r="D7356" t="inlineStr">
        <is>
          <t>IPCA</t>
        </is>
      </c>
      <c r="E7356" t="n">
        <v>0.009488792934583046</v>
      </c>
      <c r="F7356" t="inlineStr">
        <is>
          <t>MENSAL</t>
        </is>
      </c>
      <c r="G7356" t="n">
        <v>48009</v>
      </c>
      <c r="H7356" t="n">
        <v>48009</v>
      </c>
      <c r="I7356" t="n">
        <v>108</v>
      </c>
      <c r="J7356" t="inlineStr">
        <is>
          <t>CARTEIRA</t>
        </is>
      </c>
      <c r="K7356" t="inlineStr">
        <is>
          <t>CONTRATO</t>
        </is>
      </c>
      <c r="L7356" t="n">
        <v>457.247724</v>
      </c>
      <c r="M7356" t="inlineStr">
        <is>
          <t>Terra Luz Residencial</t>
        </is>
      </c>
      <c r="N7356" s="142">
        <f>DATE(YEAR(G7356),MONTH(G7356),1)</f>
        <v/>
      </c>
      <c r="O7356" s="132">
        <f>IF(G7356&gt;$K$3,"Futuro","Atraso")</f>
        <v/>
      </c>
      <c r="P7356">
        <f>12*(YEAR(G7356)-YEAR($K$3))+(MONTH(G7356)-MONTH($K$3))</f>
        <v/>
      </c>
      <c r="Q7356" s="366">
        <f>IF(M7356="IBIRAPITANGA FASE 3",IF(O7356="Atraso",L7356,L7356/(1+$I$2)^P7356),IF(O7356="Atraso",L7356,L7356/(1+$I$1)^P7356))</f>
        <v/>
      </c>
      <c r="R7356">
        <f>IF(O7356="Atraso",$K$3-G7356,0)</f>
        <v/>
      </c>
      <c r="S7356">
        <f>IF(R7356&lt;=15,"Até 15",IF(R7356&lt;=30,"Entre 15 e 30",IF(R7356&lt;=60,"Entre 30 e 60",IF(R7356&lt;=90,"Entre 60 e 90",IF(R7356&lt;=120,"Entre 90 e 120",IF(R7356&lt;=150,"Entre 120 e 150",IF(R7356&lt;=180,"Entre 150 e 180","Superior a 180")))))))</f>
        <v/>
      </c>
    </row>
    <row r="7357">
      <c r="A7357" t="inlineStr">
        <is>
          <t>Q04L03</t>
        </is>
      </c>
      <c r="B7357" t="inlineStr">
        <is>
          <t>REINALDO ALMEIDA VIEIRA</t>
        </is>
      </c>
      <c r="C7357" t="n">
        <v>1</v>
      </c>
      <c r="D7357" t="inlineStr">
        <is>
          <t>IPCA</t>
        </is>
      </c>
      <c r="E7357" t="n">
        <v>0.009488792934583046</v>
      </c>
      <c r="F7357" t="inlineStr">
        <is>
          <t>MENSAL</t>
        </is>
      </c>
      <c r="G7357" t="n">
        <v>48039</v>
      </c>
      <c r="H7357" t="n">
        <v>48039</v>
      </c>
      <c r="I7357" t="n">
        <v>109</v>
      </c>
      <c r="J7357" t="inlineStr">
        <is>
          <t>CARTEIRA</t>
        </is>
      </c>
      <c r="K7357" t="inlineStr">
        <is>
          <t>CONTRATO</t>
        </is>
      </c>
      <c r="L7357" t="n">
        <v>457.247724</v>
      </c>
      <c r="M7357" t="inlineStr">
        <is>
          <t>Terra Luz Residencial</t>
        </is>
      </c>
      <c r="N7357" s="142">
        <f>DATE(YEAR(G7357),MONTH(G7357),1)</f>
        <v/>
      </c>
      <c r="O7357" s="132">
        <f>IF(G7357&gt;$K$3,"Futuro","Atraso")</f>
        <v/>
      </c>
      <c r="P7357">
        <f>12*(YEAR(G7357)-YEAR($K$3))+(MONTH(G7357)-MONTH($K$3))</f>
        <v/>
      </c>
      <c r="Q7357" s="366">
        <f>IF(M7357="IBIRAPITANGA FASE 3",IF(O7357="Atraso",L7357,L7357/(1+$I$2)^P7357),IF(O7357="Atraso",L7357,L7357/(1+$I$1)^P7357))</f>
        <v/>
      </c>
      <c r="R7357">
        <f>IF(O7357="Atraso",$K$3-G7357,0)</f>
        <v/>
      </c>
      <c r="S7357">
        <f>IF(R7357&lt;=15,"Até 15",IF(R7357&lt;=30,"Entre 15 e 30",IF(R7357&lt;=60,"Entre 30 e 60",IF(R7357&lt;=90,"Entre 60 e 90",IF(R7357&lt;=120,"Entre 90 e 120",IF(R7357&lt;=150,"Entre 120 e 150",IF(R7357&lt;=180,"Entre 150 e 180","Superior a 180")))))))</f>
        <v/>
      </c>
    </row>
    <row r="7358">
      <c r="A7358" t="inlineStr">
        <is>
          <t>Q04L03</t>
        </is>
      </c>
      <c r="B7358" t="inlineStr">
        <is>
          <t>REINALDO ALMEIDA VIEIRA</t>
        </is>
      </c>
      <c r="C7358" t="n">
        <v>1</v>
      </c>
      <c r="D7358" t="inlineStr">
        <is>
          <t>IPCA</t>
        </is>
      </c>
      <c r="E7358" t="n">
        <v>0.009488792934583046</v>
      </c>
      <c r="F7358" t="inlineStr">
        <is>
          <t>MENSAL</t>
        </is>
      </c>
      <c r="G7358" t="n">
        <v>48070</v>
      </c>
      <c r="H7358" t="n">
        <v>48070</v>
      </c>
      <c r="I7358" t="n">
        <v>110</v>
      </c>
      <c r="J7358" t="inlineStr">
        <is>
          <t>CARTEIRA</t>
        </is>
      </c>
      <c r="K7358" t="inlineStr">
        <is>
          <t>CONTRATO</t>
        </is>
      </c>
      <c r="L7358" t="n">
        <v>457.247724</v>
      </c>
      <c r="M7358" t="inlineStr">
        <is>
          <t>Terra Luz Residencial</t>
        </is>
      </c>
      <c r="N7358" s="142">
        <f>DATE(YEAR(G7358),MONTH(G7358),1)</f>
        <v/>
      </c>
      <c r="O7358" s="132">
        <f>IF(G7358&gt;$K$3,"Futuro","Atraso")</f>
        <v/>
      </c>
      <c r="P7358">
        <f>12*(YEAR(G7358)-YEAR($K$3))+(MONTH(G7358)-MONTH($K$3))</f>
        <v/>
      </c>
      <c r="Q7358" s="366">
        <f>IF(M7358="IBIRAPITANGA FASE 3",IF(O7358="Atraso",L7358,L7358/(1+$I$2)^P7358),IF(O7358="Atraso",L7358,L7358/(1+$I$1)^P7358))</f>
        <v/>
      </c>
      <c r="R7358">
        <f>IF(O7358="Atraso",$K$3-G7358,0)</f>
        <v/>
      </c>
      <c r="S7358">
        <f>IF(R7358&lt;=15,"Até 15",IF(R7358&lt;=30,"Entre 15 e 30",IF(R7358&lt;=60,"Entre 30 e 60",IF(R7358&lt;=90,"Entre 60 e 90",IF(R7358&lt;=120,"Entre 90 e 120",IF(R7358&lt;=150,"Entre 120 e 150",IF(R7358&lt;=180,"Entre 150 e 180","Superior a 180")))))))</f>
        <v/>
      </c>
    </row>
    <row r="7359">
      <c r="A7359" t="inlineStr">
        <is>
          <t>Q04L03</t>
        </is>
      </c>
      <c r="B7359" t="inlineStr">
        <is>
          <t>REINALDO ALMEIDA VIEIRA</t>
        </is>
      </c>
      <c r="C7359" t="n">
        <v>1</v>
      </c>
      <c r="D7359" t="inlineStr">
        <is>
          <t>IPCA</t>
        </is>
      </c>
      <c r="E7359" t="n">
        <v>0.009488792934583046</v>
      </c>
      <c r="F7359" t="inlineStr">
        <is>
          <t>MENSAL</t>
        </is>
      </c>
      <c r="G7359" t="n">
        <v>48101</v>
      </c>
      <c r="H7359" t="n">
        <v>48101</v>
      </c>
      <c r="I7359" t="n">
        <v>111</v>
      </c>
      <c r="J7359" t="inlineStr">
        <is>
          <t>CARTEIRA</t>
        </is>
      </c>
      <c r="K7359" t="inlineStr">
        <is>
          <t>CONTRATO</t>
        </is>
      </c>
      <c r="L7359" t="n">
        <v>457.247724</v>
      </c>
      <c r="M7359" t="inlineStr">
        <is>
          <t>Terra Luz Residencial</t>
        </is>
      </c>
      <c r="N7359" s="142">
        <f>DATE(YEAR(G7359),MONTH(G7359),1)</f>
        <v/>
      </c>
      <c r="O7359" s="132">
        <f>IF(G7359&gt;$K$3,"Futuro","Atraso")</f>
        <v/>
      </c>
      <c r="P7359">
        <f>12*(YEAR(G7359)-YEAR($K$3))+(MONTH(G7359)-MONTH($K$3))</f>
        <v/>
      </c>
      <c r="Q7359" s="366">
        <f>IF(M7359="IBIRAPITANGA FASE 3",IF(O7359="Atraso",L7359,L7359/(1+$I$2)^P7359),IF(O7359="Atraso",L7359,L7359/(1+$I$1)^P7359))</f>
        <v/>
      </c>
      <c r="R7359">
        <f>IF(O7359="Atraso",$K$3-G7359,0)</f>
        <v/>
      </c>
      <c r="S7359">
        <f>IF(R7359&lt;=15,"Até 15",IF(R7359&lt;=30,"Entre 15 e 30",IF(R7359&lt;=60,"Entre 30 e 60",IF(R7359&lt;=90,"Entre 60 e 90",IF(R7359&lt;=120,"Entre 90 e 120",IF(R7359&lt;=150,"Entre 120 e 150",IF(R7359&lt;=180,"Entre 150 e 180","Superior a 180")))))))</f>
        <v/>
      </c>
    </row>
    <row r="7360">
      <c r="A7360" t="inlineStr">
        <is>
          <t>Q04L03</t>
        </is>
      </c>
      <c r="B7360" t="inlineStr">
        <is>
          <t>REINALDO ALMEIDA VIEIRA</t>
        </is>
      </c>
      <c r="C7360" t="n">
        <v>1</v>
      </c>
      <c r="D7360" t="inlineStr">
        <is>
          <t>IPCA</t>
        </is>
      </c>
      <c r="E7360" t="n">
        <v>0.009488792934583046</v>
      </c>
      <c r="F7360" t="inlineStr">
        <is>
          <t>MENSAL</t>
        </is>
      </c>
      <c r="G7360" t="n">
        <v>48131</v>
      </c>
      <c r="H7360" t="n">
        <v>48131</v>
      </c>
      <c r="I7360" t="n">
        <v>112</v>
      </c>
      <c r="J7360" t="inlineStr">
        <is>
          <t>CARTEIRA</t>
        </is>
      </c>
      <c r="K7360" t="inlineStr">
        <is>
          <t>CONTRATO</t>
        </is>
      </c>
      <c r="L7360" t="n">
        <v>457.247724</v>
      </c>
      <c r="M7360" t="inlineStr">
        <is>
          <t>Terra Luz Residencial</t>
        </is>
      </c>
      <c r="N7360" s="142">
        <f>DATE(YEAR(G7360),MONTH(G7360),1)</f>
        <v/>
      </c>
      <c r="O7360" s="132">
        <f>IF(G7360&gt;$K$3,"Futuro","Atraso")</f>
        <v/>
      </c>
      <c r="P7360">
        <f>12*(YEAR(G7360)-YEAR($K$3))+(MONTH(G7360)-MONTH($K$3))</f>
        <v/>
      </c>
      <c r="Q7360" s="366">
        <f>IF(M7360="IBIRAPITANGA FASE 3",IF(O7360="Atraso",L7360,L7360/(1+$I$2)^P7360),IF(O7360="Atraso",L7360,L7360/(1+$I$1)^P7360))</f>
        <v/>
      </c>
      <c r="R7360">
        <f>IF(O7360="Atraso",$K$3-G7360,0)</f>
        <v/>
      </c>
      <c r="S7360">
        <f>IF(R7360&lt;=15,"Até 15",IF(R7360&lt;=30,"Entre 15 e 30",IF(R7360&lt;=60,"Entre 30 e 60",IF(R7360&lt;=90,"Entre 60 e 90",IF(R7360&lt;=120,"Entre 90 e 120",IF(R7360&lt;=150,"Entre 120 e 150",IF(R7360&lt;=180,"Entre 150 e 180","Superior a 180")))))))</f>
        <v/>
      </c>
    </row>
    <row r="7361">
      <c r="A7361" t="inlineStr">
        <is>
          <t>Q04L03</t>
        </is>
      </c>
      <c r="B7361" t="inlineStr">
        <is>
          <t>REINALDO ALMEIDA VIEIRA</t>
        </is>
      </c>
      <c r="C7361" t="n">
        <v>1</v>
      </c>
      <c r="D7361" t="inlineStr">
        <is>
          <t>IPCA</t>
        </is>
      </c>
      <c r="E7361" t="n">
        <v>0.009488792934583046</v>
      </c>
      <c r="F7361" t="inlineStr">
        <is>
          <t>MENSAL</t>
        </is>
      </c>
      <c r="G7361" t="n">
        <v>48162</v>
      </c>
      <c r="H7361" t="n">
        <v>48162</v>
      </c>
      <c r="I7361" t="n">
        <v>113</v>
      </c>
      <c r="J7361" t="inlineStr">
        <is>
          <t>CARTEIRA</t>
        </is>
      </c>
      <c r="K7361" t="inlineStr">
        <is>
          <t>CONTRATO</t>
        </is>
      </c>
      <c r="L7361" t="n">
        <v>457.247724</v>
      </c>
      <c r="M7361" t="inlineStr">
        <is>
          <t>Terra Luz Residencial</t>
        </is>
      </c>
      <c r="N7361" s="142">
        <f>DATE(YEAR(G7361),MONTH(G7361),1)</f>
        <v/>
      </c>
      <c r="O7361" s="132">
        <f>IF(G7361&gt;$K$3,"Futuro","Atraso")</f>
        <v/>
      </c>
      <c r="P7361">
        <f>12*(YEAR(G7361)-YEAR($K$3))+(MONTH(G7361)-MONTH($K$3))</f>
        <v/>
      </c>
      <c r="Q7361" s="366">
        <f>IF(M7361="IBIRAPITANGA FASE 3",IF(O7361="Atraso",L7361,L7361/(1+$I$2)^P7361),IF(O7361="Atraso",L7361,L7361/(1+$I$1)^P7361))</f>
        <v/>
      </c>
      <c r="R7361">
        <f>IF(O7361="Atraso",$K$3-G7361,0)</f>
        <v/>
      </c>
      <c r="S7361">
        <f>IF(R7361&lt;=15,"Até 15",IF(R7361&lt;=30,"Entre 15 e 30",IF(R7361&lt;=60,"Entre 30 e 60",IF(R7361&lt;=90,"Entre 60 e 90",IF(R7361&lt;=120,"Entre 90 e 120",IF(R7361&lt;=150,"Entre 120 e 150",IF(R7361&lt;=180,"Entre 150 e 180","Superior a 180")))))))</f>
        <v/>
      </c>
    </row>
    <row r="7362">
      <c r="A7362" t="inlineStr">
        <is>
          <t>Q04L03</t>
        </is>
      </c>
      <c r="B7362" t="inlineStr">
        <is>
          <t>REINALDO ALMEIDA VIEIRA</t>
        </is>
      </c>
      <c r="C7362" t="n">
        <v>1</v>
      </c>
      <c r="D7362" t="inlineStr">
        <is>
          <t>IPCA</t>
        </is>
      </c>
      <c r="E7362" t="n">
        <v>0.009488792934583046</v>
      </c>
      <c r="F7362" t="inlineStr">
        <is>
          <t>MENSAL</t>
        </is>
      </c>
      <c r="G7362" t="n">
        <v>48192</v>
      </c>
      <c r="H7362" t="n">
        <v>48192</v>
      </c>
      <c r="I7362" t="n">
        <v>114</v>
      </c>
      <c r="J7362" t="inlineStr">
        <is>
          <t>CARTEIRA</t>
        </is>
      </c>
      <c r="K7362" t="inlineStr">
        <is>
          <t>CONTRATO</t>
        </is>
      </c>
      <c r="L7362" t="n">
        <v>457.247724</v>
      </c>
      <c r="M7362" t="inlineStr">
        <is>
          <t>Terra Luz Residencial</t>
        </is>
      </c>
      <c r="N7362" s="142">
        <f>DATE(YEAR(G7362),MONTH(G7362),1)</f>
        <v/>
      </c>
      <c r="O7362" s="132">
        <f>IF(G7362&gt;$K$3,"Futuro","Atraso")</f>
        <v/>
      </c>
      <c r="P7362">
        <f>12*(YEAR(G7362)-YEAR($K$3))+(MONTH(G7362)-MONTH($K$3))</f>
        <v/>
      </c>
      <c r="Q7362" s="366">
        <f>IF(M7362="IBIRAPITANGA FASE 3",IF(O7362="Atraso",L7362,L7362/(1+$I$2)^P7362),IF(O7362="Atraso",L7362,L7362/(1+$I$1)^P7362))</f>
        <v/>
      </c>
      <c r="R7362">
        <f>IF(O7362="Atraso",$K$3-G7362,0)</f>
        <v/>
      </c>
      <c r="S7362">
        <f>IF(R7362&lt;=15,"Até 15",IF(R7362&lt;=30,"Entre 15 e 30",IF(R7362&lt;=60,"Entre 30 e 60",IF(R7362&lt;=90,"Entre 60 e 90",IF(R7362&lt;=120,"Entre 90 e 120",IF(R7362&lt;=150,"Entre 120 e 150",IF(R7362&lt;=180,"Entre 150 e 180","Superior a 180")))))))</f>
        <v/>
      </c>
    </row>
    <row r="7363">
      <c r="A7363" t="inlineStr">
        <is>
          <t>Q04L03</t>
        </is>
      </c>
      <c r="B7363" t="inlineStr">
        <is>
          <t>REINALDO ALMEIDA VIEIRA</t>
        </is>
      </c>
      <c r="C7363" t="n">
        <v>1</v>
      </c>
      <c r="D7363" t="inlineStr">
        <is>
          <t>IPCA</t>
        </is>
      </c>
      <c r="E7363" t="n">
        <v>0.009488792934583046</v>
      </c>
      <c r="F7363" t="inlineStr">
        <is>
          <t>MENSAL</t>
        </is>
      </c>
      <c r="G7363" t="n">
        <v>48223</v>
      </c>
      <c r="H7363" t="n">
        <v>48223</v>
      </c>
      <c r="I7363" t="n">
        <v>115</v>
      </c>
      <c r="J7363" t="inlineStr">
        <is>
          <t>CARTEIRA</t>
        </is>
      </c>
      <c r="K7363" t="inlineStr">
        <is>
          <t>CONTRATO</t>
        </is>
      </c>
      <c r="L7363" t="n">
        <v>457.247724</v>
      </c>
      <c r="M7363" t="inlineStr">
        <is>
          <t>Terra Luz Residencial</t>
        </is>
      </c>
      <c r="N7363" s="142">
        <f>DATE(YEAR(G7363),MONTH(G7363),1)</f>
        <v/>
      </c>
      <c r="O7363" s="132">
        <f>IF(G7363&gt;$K$3,"Futuro","Atraso")</f>
        <v/>
      </c>
      <c r="P7363">
        <f>12*(YEAR(G7363)-YEAR($K$3))+(MONTH(G7363)-MONTH($K$3))</f>
        <v/>
      </c>
      <c r="Q7363" s="366">
        <f>IF(M7363="IBIRAPITANGA FASE 3",IF(O7363="Atraso",L7363,L7363/(1+$I$2)^P7363),IF(O7363="Atraso",L7363,L7363/(1+$I$1)^P7363))</f>
        <v/>
      </c>
      <c r="R7363">
        <f>IF(O7363="Atraso",$K$3-G7363,0)</f>
        <v/>
      </c>
      <c r="S7363">
        <f>IF(R7363&lt;=15,"Até 15",IF(R7363&lt;=30,"Entre 15 e 30",IF(R7363&lt;=60,"Entre 30 e 60",IF(R7363&lt;=90,"Entre 60 e 90",IF(R7363&lt;=120,"Entre 90 e 120",IF(R7363&lt;=150,"Entre 120 e 150",IF(R7363&lt;=180,"Entre 150 e 180","Superior a 180")))))))</f>
        <v/>
      </c>
    </row>
    <row r="7364">
      <c r="A7364" t="inlineStr">
        <is>
          <t>Q04L03</t>
        </is>
      </c>
      <c r="B7364" t="inlineStr">
        <is>
          <t>REINALDO ALMEIDA VIEIRA</t>
        </is>
      </c>
      <c r="C7364" t="n">
        <v>1</v>
      </c>
      <c r="D7364" t="inlineStr">
        <is>
          <t>IPCA</t>
        </is>
      </c>
      <c r="E7364" t="n">
        <v>0.009488792934583046</v>
      </c>
      <c r="F7364" t="inlineStr">
        <is>
          <t>MENSAL</t>
        </is>
      </c>
      <c r="G7364" t="n">
        <v>48254</v>
      </c>
      <c r="H7364" t="n">
        <v>48254</v>
      </c>
      <c r="I7364" t="n">
        <v>116</v>
      </c>
      <c r="J7364" t="inlineStr">
        <is>
          <t>CARTEIRA</t>
        </is>
      </c>
      <c r="K7364" t="inlineStr">
        <is>
          <t>CONTRATO</t>
        </is>
      </c>
      <c r="L7364" t="n">
        <v>457.247724</v>
      </c>
      <c r="M7364" t="inlineStr">
        <is>
          <t>Terra Luz Residencial</t>
        </is>
      </c>
      <c r="N7364" s="142">
        <f>DATE(YEAR(G7364),MONTH(G7364),1)</f>
        <v/>
      </c>
      <c r="O7364" s="132">
        <f>IF(G7364&gt;$K$3,"Futuro","Atraso")</f>
        <v/>
      </c>
      <c r="P7364">
        <f>12*(YEAR(G7364)-YEAR($K$3))+(MONTH(G7364)-MONTH($K$3))</f>
        <v/>
      </c>
      <c r="Q7364" s="366">
        <f>IF(M7364="IBIRAPITANGA FASE 3",IF(O7364="Atraso",L7364,L7364/(1+$I$2)^P7364),IF(O7364="Atraso",L7364,L7364/(1+$I$1)^P7364))</f>
        <v/>
      </c>
      <c r="R7364">
        <f>IF(O7364="Atraso",$K$3-G7364,0)</f>
        <v/>
      </c>
      <c r="S7364">
        <f>IF(R7364&lt;=15,"Até 15",IF(R7364&lt;=30,"Entre 15 e 30",IF(R7364&lt;=60,"Entre 30 e 60",IF(R7364&lt;=90,"Entre 60 e 90",IF(R7364&lt;=120,"Entre 90 e 120",IF(R7364&lt;=150,"Entre 120 e 150",IF(R7364&lt;=180,"Entre 150 e 180","Superior a 180")))))))</f>
        <v/>
      </c>
    </row>
    <row r="7365">
      <c r="A7365" t="inlineStr">
        <is>
          <t>Q04L03</t>
        </is>
      </c>
      <c r="B7365" t="inlineStr">
        <is>
          <t>REINALDO ALMEIDA VIEIRA</t>
        </is>
      </c>
      <c r="C7365" t="n">
        <v>1</v>
      </c>
      <c r="D7365" t="inlineStr">
        <is>
          <t>IPCA</t>
        </is>
      </c>
      <c r="E7365" t="n">
        <v>0.009488792934583046</v>
      </c>
      <c r="F7365" t="inlineStr">
        <is>
          <t>MENSAL</t>
        </is>
      </c>
      <c r="G7365" t="n">
        <v>48283</v>
      </c>
      <c r="H7365" t="n">
        <v>48283</v>
      </c>
      <c r="I7365" t="n">
        <v>117</v>
      </c>
      <c r="J7365" t="inlineStr">
        <is>
          <t>CARTEIRA</t>
        </is>
      </c>
      <c r="K7365" t="inlineStr">
        <is>
          <t>CONTRATO</t>
        </is>
      </c>
      <c r="L7365" t="n">
        <v>457.247724</v>
      </c>
      <c r="M7365" t="inlineStr">
        <is>
          <t>Terra Luz Residencial</t>
        </is>
      </c>
      <c r="N7365" s="142">
        <f>DATE(YEAR(G7365),MONTH(G7365),1)</f>
        <v/>
      </c>
      <c r="O7365" s="132">
        <f>IF(G7365&gt;$K$3,"Futuro","Atraso")</f>
        <v/>
      </c>
      <c r="P7365">
        <f>12*(YEAR(G7365)-YEAR($K$3))+(MONTH(G7365)-MONTH($K$3))</f>
        <v/>
      </c>
      <c r="Q7365" s="366">
        <f>IF(M7365="IBIRAPITANGA FASE 3",IF(O7365="Atraso",L7365,L7365/(1+$I$2)^P7365),IF(O7365="Atraso",L7365,L7365/(1+$I$1)^P7365))</f>
        <v/>
      </c>
      <c r="R7365">
        <f>IF(O7365="Atraso",$K$3-G7365,0)</f>
        <v/>
      </c>
      <c r="S7365">
        <f>IF(R7365&lt;=15,"Até 15",IF(R7365&lt;=30,"Entre 15 e 30",IF(R7365&lt;=60,"Entre 30 e 60",IF(R7365&lt;=90,"Entre 60 e 90",IF(R7365&lt;=120,"Entre 90 e 120",IF(R7365&lt;=150,"Entre 120 e 150",IF(R7365&lt;=180,"Entre 150 e 180","Superior a 180")))))))</f>
        <v/>
      </c>
    </row>
    <row r="7366">
      <c r="A7366" t="inlineStr">
        <is>
          <t>Q04L03</t>
        </is>
      </c>
      <c r="B7366" t="inlineStr">
        <is>
          <t>REINALDO ALMEIDA VIEIRA</t>
        </is>
      </c>
      <c r="C7366" t="n">
        <v>1</v>
      </c>
      <c r="D7366" t="inlineStr">
        <is>
          <t>IPCA</t>
        </is>
      </c>
      <c r="E7366" t="n">
        <v>0.009488792934583046</v>
      </c>
      <c r="F7366" t="inlineStr">
        <is>
          <t>MENSAL</t>
        </is>
      </c>
      <c r="G7366" t="n">
        <v>48314</v>
      </c>
      <c r="H7366" t="n">
        <v>48314</v>
      </c>
      <c r="I7366" t="n">
        <v>118</v>
      </c>
      <c r="J7366" t="inlineStr">
        <is>
          <t>CARTEIRA</t>
        </is>
      </c>
      <c r="K7366" t="inlineStr">
        <is>
          <t>CONTRATO</t>
        </is>
      </c>
      <c r="L7366" t="n">
        <v>457.247724</v>
      </c>
      <c r="M7366" t="inlineStr">
        <is>
          <t>Terra Luz Residencial</t>
        </is>
      </c>
      <c r="N7366" s="142">
        <f>DATE(YEAR(G7366),MONTH(G7366),1)</f>
        <v/>
      </c>
      <c r="O7366" s="132">
        <f>IF(G7366&gt;$K$3,"Futuro","Atraso")</f>
        <v/>
      </c>
      <c r="P7366">
        <f>12*(YEAR(G7366)-YEAR($K$3))+(MONTH(G7366)-MONTH($K$3))</f>
        <v/>
      </c>
      <c r="Q7366" s="366">
        <f>IF(M7366="IBIRAPITANGA FASE 3",IF(O7366="Atraso",L7366,L7366/(1+$I$2)^P7366),IF(O7366="Atraso",L7366,L7366/(1+$I$1)^P7366))</f>
        <v/>
      </c>
      <c r="R7366">
        <f>IF(O7366="Atraso",$K$3-G7366,0)</f>
        <v/>
      </c>
      <c r="S7366">
        <f>IF(R7366&lt;=15,"Até 15",IF(R7366&lt;=30,"Entre 15 e 30",IF(R7366&lt;=60,"Entre 30 e 60",IF(R7366&lt;=90,"Entre 60 e 90",IF(R7366&lt;=120,"Entre 90 e 120",IF(R7366&lt;=150,"Entre 120 e 150",IF(R7366&lt;=180,"Entre 150 e 180","Superior a 180")))))))</f>
        <v/>
      </c>
    </row>
    <row r="7367">
      <c r="A7367" t="inlineStr">
        <is>
          <t>Q04L03</t>
        </is>
      </c>
      <c r="B7367" t="inlineStr">
        <is>
          <t>REINALDO ALMEIDA VIEIRA</t>
        </is>
      </c>
      <c r="C7367" t="n">
        <v>1</v>
      </c>
      <c r="D7367" t="inlineStr">
        <is>
          <t>IPCA</t>
        </is>
      </c>
      <c r="E7367" t="n">
        <v>0.009488792934583046</v>
      </c>
      <c r="F7367" t="inlineStr">
        <is>
          <t>MENSAL</t>
        </is>
      </c>
      <c r="G7367" t="n">
        <v>48344</v>
      </c>
      <c r="H7367" t="n">
        <v>48344</v>
      </c>
      <c r="I7367" t="n">
        <v>119</v>
      </c>
      <c r="J7367" t="inlineStr">
        <is>
          <t>CARTEIRA</t>
        </is>
      </c>
      <c r="K7367" t="inlineStr">
        <is>
          <t>CONTRATO</t>
        </is>
      </c>
      <c r="L7367" t="n">
        <v>457.247724</v>
      </c>
      <c r="M7367" t="inlineStr">
        <is>
          <t>Terra Luz Residencial</t>
        </is>
      </c>
      <c r="N7367" s="142">
        <f>DATE(YEAR(G7367),MONTH(G7367),1)</f>
        <v/>
      </c>
      <c r="O7367" s="132">
        <f>IF(G7367&gt;$K$3,"Futuro","Atraso")</f>
        <v/>
      </c>
      <c r="P7367">
        <f>12*(YEAR(G7367)-YEAR($K$3))+(MONTH(G7367)-MONTH($K$3))</f>
        <v/>
      </c>
      <c r="Q7367" s="366">
        <f>IF(M7367="IBIRAPITANGA FASE 3",IF(O7367="Atraso",L7367,L7367/(1+$I$2)^P7367),IF(O7367="Atraso",L7367,L7367/(1+$I$1)^P7367))</f>
        <v/>
      </c>
      <c r="R7367">
        <f>IF(O7367="Atraso",$K$3-G7367,0)</f>
        <v/>
      </c>
      <c r="S7367">
        <f>IF(R7367&lt;=15,"Até 15",IF(R7367&lt;=30,"Entre 15 e 30",IF(R7367&lt;=60,"Entre 30 e 60",IF(R7367&lt;=90,"Entre 60 e 90",IF(R7367&lt;=120,"Entre 90 e 120",IF(R7367&lt;=150,"Entre 120 e 150",IF(R7367&lt;=180,"Entre 150 e 180","Superior a 180")))))))</f>
        <v/>
      </c>
    </row>
    <row r="7368">
      <c r="A7368" t="inlineStr">
        <is>
          <t>Q04L03</t>
        </is>
      </c>
      <c r="B7368" t="inlineStr">
        <is>
          <t>REINALDO ALMEIDA VIEIRA</t>
        </is>
      </c>
      <c r="C7368" t="n">
        <v>1</v>
      </c>
      <c r="D7368" t="inlineStr">
        <is>
          <t>IPCA</t>
        </is>
      </c>
      <c r="E7368" t="n">
        <v>0.009488792934583046</v>
      </c>
      <c r="F7368" t="inlineStr">
        <is>
          <t>MENSAL</t>
        </is>
      </c>
      <c r="G7368" t="n">
        <v>48375</v>
      </c>
      <c r="H7368" t="n">
        <v>48375</v>
      </c>
      <c r="I7368" t="n">
        <v>120</v>
      </c>
      <c r="J7368" t="inlineStr">
        <is>
          <t>CARTEIRA</t>
        </is>
      </c>
      <c r="K7368" t="inlineStr">
        <is>
          <t>CONTRATO</t>
        </is>
      </c>
      <c r="L7368" t="n">
        <v>457.247724</v>
      </c>
      <c r="M7368" t="inlineStr">
        <is>
          <t>Terra Luz Residencial</t>
        </is>
      </c>
      <c r="N7368" s="142">
        <f>DATE(YEAR(G7368),MONTH(G7368),1)</f>
        <v/>
      </c>
      <c r="O7368" s="132">
        <f>IF(G7368&gt;$K$3,"Futuro","Atraso")</f>
        <v/>
      </c>
      <c r="P7368">
        <f>12*(YEAR(G7368)-YEAR($K$3))+(MONTH(G7368)-MONTH($K$3))</f>
        <v/>
      </c>
      <c r="Q7368" s="366">
        <f>IF(M7368="IBIRAPITANGA FASE 3",IF(O7368="Atraso",L7368,L7368/(1+$I$2)^P7368),IF(O7368="Atraso",L7368,L7368/(1+$I$1)^P7368))</f>
        <v/>
      </c>
      <c r="R7368">
        <f>IF(O7368="Atraso",$K$3-G7368,0)</f>
        <v/>
      </c>
      <c r="S7368">
        <f>IF(R7368&lt;=15,"Até 15",IF(R7368&lt;=30,"Entre 15 e 30",IF(R7368&lt;=60,"Entre 30 e 60",IF(R7368&lt;=90,"Entre 60 e 90",IF(R7368&lt;=120,"Entre 90 e 120",IF(R7368&lt;=150,"Entre 120 e 150",IF(R7368&lt;=180,"Entre 150 e 180","Superior a 180")))))))</f>
        <v/>
      </c>
    </row>
    <row r="7369">
      <c r="A7369" t="inlineStr">
        <is>
          <t>Q04L03</t>
        </is>
      </c>
      <c r="B7369" t="inlineStr">
        <is>
          <t>REINALDO ALMEIDA VIEIRA</t>
        </is>
      </c>
      <c r="C7369" t="n">
        <v>1</v>
      </c>
      <c r="D7369" t="inlineStr">
        <is>
          <t>IPCA</t>
        </is>
      </c>
      <c r="E7369" t="n">
        <v>0.009488792934583046</v>
      </c>
      <c r="F7369" t="inlineStr">
        <is>
          <t>MENSAL</t>
        </is>
      </c>
      <c r="G7369" t="n">
        <v>48405</v>
      </c>
      <c r="H7369" t="n">
        <v>48405</v>
      </c>
      <c r="I7369" t="n">
        <v>121</v>
      </c>
      <c r="J7369" t="inlineStr">
        <is>
          <t>CARTEIRA</t>
        </is>
      </c>
      <c r="K7369" t="inlineStr">
        <is>
          <t>CONTRATO</t>
        </is>
      </c>
      <c r="L7369" t="n">
        <v>457.247724</v>
      </c>
      <c r="M7369" t="inlineStr">
        <is>
          <t>Terra Luz Residencial</t>
        </is>
      </c>
      <c r="N7369" s="142">
        <f>DATE(YEAR(G7369),MONTH(G7369),1)</f>
        <v/>
      </c>
      <c r="O7369" s="132">
        <f>IF(G7369&gt;$K$3,"Futuro","Atraso")</f>
        <v/>
      </c>
      <c r="P7369">
        <f>12*(YEAR(G7369)-YEAR($K$3))+(MONTH(G7369)-MONTH($K$3))</f>
        <v/>
      </c>
      <c r="Q7369" s="366">
        <f>IF(M7369="IBIRAPITANGA FASE 3",IF(O7369="Atraso",L7369,L7369/(1+$I$2)^P7369),IF(O7369="Atraso",L7369,L7369/(1+$I$1)^P7369))</f>
        <v/>
      </c>
      <c r="R7369">
        <f>IF(O7369="Atraso",$K$3-G7369,0)</f>
        <v/>
      </c>
      <c r="S7369">
        <f>IF(R7369&lt;=15,"Até 15",IF(R7369&lt;=30,"Entre 15 e 30",IF(R7369&lt;=60,"Entre 30 e 60",IF(R7369&lt;=90,"Entre 60 e 90",IF(R7369&lt;=120,"Entre 90 e 120",IF(R7369&lt;=150,"Entre 120 e 150",IF(R7369&lt;=180,"Entre 150 e 180","Superior a 180")))))))</f>
        <v/>
      </c>
    </row>
    <row r="7370">
      <c r="A7370" t="inlineStr">
        <is>
          <t>Q04L03</t>
        </is>
      </c>
      <c r="B7370" t="inlineStr">
        <is>
          <t>REINALDO ALMEIDA VIEIRA</t>
        </is>
      </c>
      <c r="C7370" t="n">
        <v>1</v>
      </c>
      <c r="D7370" t="inlineStr">
        <is>
          <t>IPCA</t>
        </is>
      </c>
      <c r="E7370" t="n">
        <v>0.009488792934583046</v>
      </c>
      <c r="F7370" t="inlineStr">
        <is>
          <t>MENSAL</t>
        </is>
      </c>
      <c r="G7370" t="n">
        <v>48436</v>
      </c>
      <c r="H7370" t="n">
        <v>48436</v>
      </c>
      <c r="I7370" t="n">
        <v>122</v>
      </c>
      <c r="J7370" t="inlineStr">
        <is>
          <t>CARTEIRA</t>
        </is>
      </c>
      <c r="K7370" t="inlineStr">
        <is>
          <t>CONTRATO</t>
        </is>
      </c>
      <c r="L7370" t="n">
        <v>457.247724</v>
      </c>
      <c r="M7370" t="inlineStr">
        <is>
          <t>Terra Luz Residencial</t>
        </is>
      </c>
      <c r="N7370" s="142">
        <f>DATE(YEAR(G7370),MONTH(G7370),1)</f>
        <v/>
      </c>
      <c r="O7370" s="132">
        <f>IF(G7370&gt;$K$3,"Futuro","Atraso")</f>
        <v/>
      </c>
      <c r="P7370">
        <f>12*(YEAR(G7370)-YEAR($K$3))+(MONTH(G7370)-MONTH($K$3))</f>
        <v/>
      </c>
      <c r="Q7370" s="366">
        <f>IF(M7370="IBIRAPITANGA FASE 3",IF(O7370="Atraso",L7370,L7370/(1+$I$2)^P7370),IF(O7370="Atraso",L7370,L7370/(1+$I$1)^P7370))</f>
        <v/>
      </c>
      <c r="R7370">
        <f>IF(O7370="Atraso",$K$3-G7370,0)</f>
        <v/>
      </c>
      <c r="S7370">
        <f>IF(R7370&lt;=15,"Até 15",IF(R7370&lt;=30,"Entre 15 e 30",IF(R7370&lt;=60,"Entre 30 e 60",IF(R7370&lt;=90,"Entre 60 e 90",IF(R7370&lt;=120,"Entre 90 e 120",IF(R7370&lt;=150,"Entre 120 e 150",IF(R7370&lt;=180,"Entre 150 e 180","Superior a 180")))))))</f>
        <v/>
      </c>
    </row>
    <row r="7371">
      <c r="A7371" t="inlineStr">
        <is>
          <t>Q04L03</t>
        </is>
      </c>
      <c r="B7371" t="inlineStr">
        <is>
          <t>REINALDO ALMEIDA VIEIRA</t>
        </is>
      </c>
      <c r="C7371" t="n">
        <v>1</v>
      </c>
      <c r="D7371" t="inlineStr">
        <is>
          <t>IPCA</t>
        </is>
      </c>
      <c r="E7371" t="n">
        <v>0.009488792934583046</v>
      </c>
      <c r="F7371" t="inlineStr">
        <is>
          <t>MENSAL</t>
        </is>
      </c>
      <c r="G7371" t="n">
        <v>48467</v>
      </c>
      <c r="H7371" t="n">
        <v>48467</v>
      </c>
      <c r="I7371" t="n">
        <v>123</v>
      </c>
      <c r="J7371" t="inlineStr">
        <is>
          <t>CARTEIRA</t>
        </is>
      </c>
      <c r="K7371" t="inlineStr">
        <is>
          <t>CONTRATO</t>
        </is>
      </c>
      <c r="L7371" t="n">
        <v>457.247724</v>
      </c>
      <c r="M7371" t="inlineStr">
        <is>
          <t>Terra Luz Residencial</t>
        </is>
      </c>
      <c r="N7371" s="142">
        <f>DATE(YEAR(G7371),MONTH(G7371),1)</f>
        <v/>
      </c>
      <c r="O7371" s="132">
        <f>IF(G7371&gt;$K$3,"Futuro","Atraso")</f>
        <v/>
      </c>
      <c r="P7371">
        <f>12*(YEAR(G7371)-YEAR($K$3))+(MONTH(G7371)-MONTH($K$3))</f>
        <v/>
      </c>
      <c r="Q7371" s="366">
        <f>IF(M7371="IBIRAPITANGA FASE 3",IF(O7371="Atraso",L7371,L7371/(1+$I$2)^P7371),IF(O7371="Atraso",L7371,L7371/(1+$I$1)^P7371))</f>
        <v/>
      </c>
      <c r="R7371">
        <f>IF(O7371="Atraso",$K$3-G7371,0)</f>
        <v/>
      </c>
      <c r="S7371">
        <f>IF(R7371&lt;=15,"Até 15",IF(R7371&lt;=30,"Entre 15 e 30",IF(R7371&lt;=60,"Entre 30 e 60",IF(R7371&lt;=90,"Entre 60 e 90",IF(R7371&lt;=120,"Entre 90 e 120",IF(R7371&lt;=150,"Entre 120 e 150",IF(R7371&lt;=180,"Entre 150 e 180","Superior a 180")))))))</f>
        <v/>
      </c>
    </row>
    <row r="7372">
      <c r="A7372" t="inlineStr">
        <is>
          <t>Q04L03</t>
        </is>
      </c>
      <c r="B7372" t="inlineStr">
        <is>
          <t>REINALDO ALMEIDA VIEIRA</t>
        </is>
      </c>
      <c r="C7372" t="n">
        <v>1</v>
      </c>
      <c r="D7372" t="inlineStr">
        <is>
          <t>IPCA</t>
        </is>
      </c>
      <c r="E7372" t="n">
        <v>0.009488792934583046</v>
      </c>
      <c r="F7372" t="inlineStr">
        <is>
          <t>MENSAL</t>
        </is>
      </c>
      <c r="G7372" t="n">
        <v>48497</v>
      </c>
      <c r="H7372" t="n">
        <v>48497</v>
      </c>
      <c r="I7372" t="n">
        <v>124</v>
      </c>
      <c r="J7372" t="inlineStr">
        <is>
          <t>CARTEIRA</t>
        </is>
      </c>
      <c r="K7372" t="inlineStr">
        <is>
          <t>CONTRATO</t>
        </is>
      </c>
      <c r="L7372" t="n">
        <v>457.247724</v>
      </c>
      <c r="M7372" t="inlineStr">
        <is>
          <t>Terra Luz Residencial</t>
        </is>
      </c>
      <c r="N7372" s="142">
        <f>DATE(YEAR(G7372),MONTH(G7372),1)</f>
        <v/>
      </c>
      <c r="O7372" s="132">
        <f>IF(G7372&gt;$K$3,"Futuro","Atraso")</f>
        <v/>
      </c>
      <c r="P7372">
        <f>12*(YEAR(G7372)-YEAR($K$3))+(MONTH(G7372)-MONTH($K$3))</f>
        <v/>
      </c>
      <c r="Q7372" s="366">
        <f>IF(M7372="IBIRAPITANGA FASE 3",IF(O7372="Atraso",L7372,L7372/(1+$I$2)^P7372),IF(O7372="Atraso",L7372,L7372/(1+$I$1)^P7372))</f>
        <v/>
      </c>
      <c r="R7372">
        <f>IF(O7372="Atraso",$K$3-G7372,0)</f>
        <v/>
      </c>
      <c r="S7372">
        <f>IF(R7372&lt;=15,"Até 15",IF(R7372&lt;=30,"Entre 15 e 30",IF(R7372&lt;=60,"Entre 30 e 60",IF(R7372&lt;=90,"Entre 60 e 90",IF(R7372&lt;=120,"Entre 90 e 120",IF(R7372&lt;=150,"Entre 120 e 150",IF(R7372&lt;=180,"Entre 150 e 180","Superior a 180")))))))</f>
        <v/>
      </c>
    </row>
    <row r="7373">
      <c r="A7373" t="inlineStr">
        <is>
          <t>Q04L03</t>
        </is>
      </c>
      <c r="B7373" t="inlineStr">
        <is>
          <t>REINALDO ALMEIDA VIEIRA</t>
        </is>
      </c>
      <c r="C7373" t="n">
        <v>1</v>
      </c>
      <c r="D7373" t="inlineStr">
        <is>
          <t>IPCA</t>
        </is>
      </c>
      <c r="E7373" t="n">
        <v>0.009488792934583046</v>
      </c>
      <c r="F7373" t="inlineStr">
        <is>
          <t>MENSAL</t>
        </is>
      </c>
      <c r="G7373" t="n">
        <v>48528</v>
      </c>
      <c r="H7373" t="n">
        <v>48528</v>
      </c>
      <c r="I7373" t="n">
        <v>125</v>
      </c>
      <c r="J7373" t="inlineStr">
        <is>
          <t>CARTEIRA</t>
        </is>
      </c>
      <c r="K7373" t="inlineStr">
        <is>
          <t>CONTRATO</t>
        </is>
      </c>
      <c r="L7373" t="n">
        <v>457.247724</v>
      </c>
      <c r="M7373" t="inlineStr">
        <is>
          <t>Terra Luz Residencial</t>
        </is>
      </c>
      <c r="N7373" s="142">
        <f>DATE(YEAR(G7373),MONTH(G7373),1)</f>
        <v/>
      </c>
      <c r="O7373" s="132">
        <f>IF(G7373&gt;$K$3,"Futuro","Atraso")</f>
        <v/>
      </c>
      <c r="P7373">
        <f>12*(YEAR(G7373)-YEAR($K$3))+(MONTH(G7373)-MONTH($K$3))</f>
        <v/>
      </c>
      <c r="Q7373" s="366">
        <f>IF(M7373="IBIRAPITANGA FASE 3",IF(O7373="Atraso",L7373,L7373/(1+$I$2)^P7373),IF(O7373="Atraso",L7373,L7373/(1+$I$1)^P7373))</f>
        <v/>
      </c>
      <c r="R7373">
        <f>IF(O7373="Atraso",$K$3-G7373,0)</f>
        <v/>
      </c>
      <c r="S7373">
        <f>IF(R7373&lt;=15,"Até 15",IF(R7373&lt;=30,"Entre 15 e 30",IF(R7373&lt;=60,"Entre 30 e 60",IF(R7373&lt;=90,"Entre 60 e 90",IF(R7373&lt;=120,"Entre 90 e 120",IF(R7373&lt;=150,"Entre 120 e 150",IF(R7373&lt;=180,"Entre 150 e 180","Superior a 180")))))))</f>
        <v/>
      </c>
    </row>
    <row r="7374">
      <c r="A7374" t="inlineStr">
        <is>
          <t>Q04L03</t>
        </is>
      </c>
      <c r="B7374" t="inlineStr">
        <is>
          <t>REINALDO ALMEIDA VIEIRA</t>
        </is>
      </c>
      <c r="C7374" t="n">
        <v>1</v>
      </c>
      <c r="D7374" t="inlineStr">
        <is>
          <t>IPCA</t>
        </is>
      </c>
      <c r="E7374" t="n">
        <v>0.009488792934583046</v>
      </c>
      <c r="F7374" t="inlineStr">
        <is>
          <t>MENSAL</t>
        </is>
      </c>
      <c r="G7374" t="n">
        <v>48558</v>
      </c>
      <c r="H7374" t="n">
        <v>48558</v>
      </c>
      <c r="I7374" t="n">
        <v>126</v>
      </c>
      <c r="J7374" t="inlineStr">
        <is>
          <t>CARTEIRA</t>
        </is>
      </c>
      <c r="K7374" t="inlineStr">
        <is>
          <t>CONTRATO</t>
        </is>
      </c>
      <c r="L7374" t="n">
        <v>457.247724</v>
      </c>
      <c r="M7374" t="inlineStr">
        <is>
          <t>Terra Luz Residencial</t>
        </is>
      </c>
      <c r="N7374" s="142">
        <f>DATE(YEAR(G7374),MONTH(G7374),1)</f>
        <v/>
      </c>
      <c r="O7374" s="132">
        <f>IF(G7374&gt;$K$3,"Futuro","Atraso")</f>
        <v/>
      </c>
      <c r="P7374">
        <f>12*(YEAR(G7374)-YEAR($K$3))+(MONTH(G7374)-MONTH($K$3))</f>
        <v/>
      </c>
      <c r="Q7374" s="366">
        <f>IF(M7374="IBIRAPITANGA FASE 3",IF(O7374="Atraso",L7374,L7374/(1+$I$2)^P7374),IF(O7374="Atraso",L7374,L7374/(1+$I$1)^P7374))</f>
        <v/>
      </c>
      <c r="R7374">
        <f>IF(O7374="Atraso",$K$3-G7374,0)</f>
        <v/>
      </c>
      <c r="S7374">
        <f>IF(R7374&lt;=15,"Até 15",IF(R7374&lt;=30,"Entre 15 e 30",IF(R7374&lt;=60,"Entre 30 e 60",IF(R7374&lt;=90,"Entre 60 e 90",IF(R7374&lt;=120,"Entre 90 e 120",IF(R7374&lt;=150,"Entre 120 e 150",IF(R7374&lt;=180,"Entre 150 e 180","Superior a 180")))))))</f>
        <v/>
      </c>
    </row>
    <row r="7375">
      <c r="A7375" t="inlineStr">
        <is>
          <t>Q04L03</t>
        </is>
      </c>
      <c r="B7375" t="inlineStr">
        <is>
          <t>REINALDO ALMEIDA VIEIRA</t>
        </is>
      </c>
      <c r="C7375" t="n">
        <v>1</v>
      </c>
      <c r="D7375" t="inlineStr">
        <is>
          <t>IPCA</t>
        </is>
      </c>
      <c r="E7375" t="n">
        <v>0.009488792934583046</v>
      </c>
      <c r="F7375" t="inlineStr">
        <is>
          <t>MENSAL</t>
        </is>
      </c>
      <c r="G7375" t="n">
        <v>48589</v>
      </c>
      <c r="H7375" t="n">
        <v>48589</v>
      </c>
      <c r="I7375" t="n">
        <v>127</v>
      </c>
      <c r="J7375" t="inlineStr">
        <is>
          <t>CARTEIRA</t>
        </is>
      </c>
      <c r="K7375" t="inlineStr">
        <is>
          <t>CONTRATO</t>
        </is>
      </c>
      <c r="L7375" t="n">
        <v>457.247724</v>
      </c>
      <c r="M7375" t="inlineStr">
        <is>
          <t>Terra Luz Residencial</t>
        </is>
      </c>
      <c r="N7375" s="142">
        <f>DATE(YEAR(G7375),MONTH(G7375),1)</f>
        <v/>
      </c>
      <c r="O7375" s="132">
        <f>IF(G7375&gt;$K$3,"Futuro","Atraso")</f>
        <v/>
      </c>
      <c r="P7375">
        <f>12*(YEAR(G7375)-YEAR($K$3))+(MONTH(G7375)-MONTH($K$3))</f>
        <v/>
      </c>
      <c r="Q7375" s="366">
        <f>IF(M7375="IBIRAPITANGA FASE 3",IF(O7375="Atraso",L7375,L7375/(1+$I$2)^P7375),IF(O7375="Atraso",L7375,L7375/(1+$I$1)^P7375))</f>
        <v/>
      </c>
      <c r="R7375">
        <f>IF(O7375="Atraso",$K$3-G7375,0)</f>
        <v/>
      </c>
      <c r="S7375">
        <f>IF(R7375&lt;=15,"Até 15",IF(R7375&lt;=30,"Entre 15 e 30",IF(R7375&lt;=60,"Entre 30 e 60",IF(R7375&lt;=90,"Entre 60 e 90",IF(R7375&lt;=120,"Entre 90 e 120",IF(R7375&lt;=150,"Entre 120 e 150",IF(R7375&lt;=180,"Entre 150 e 180","Superior a 180")))))))</f>
        <v/>
      </c>
    </row>
    <row r="7376">
      <c r="A7376" t="inlineStr">
        <is>
          <t>Q04L03</t>
        </is>
      </c>
      <c r="B7376" t="inlineStr">
        <is>
          <t>REINALDO ALMEIDA VIEIRA</t>
        </is>
      </c>
      <c r="C7376" t="n">
        <v>1</v>
      </c>
      <c r="D7376" t="inlineStr">
        <is>
          <t>IPCA</t>
        </is>
      </c>
      <c r="E7376" t="n">
        <v>0.009488792934583046</v>
      </c>
      <c r="F7376" t="inlineStr">
        <is>
          <t>MENSAL</t>
        </is>
      </c>
      <c r="G7376" t="n">
        <v>48620</v>
      </c>
      <c r="H7376" t="n">
        <v>48620</v>
      </c>
      <c r="I7376" t="n">
        <v>128</v>
      </c>
      <c r="J7376" t="inlineStr">
        <is>
          <t>CARTEIRA</t>
        </is>
      </c>
      <c r="K7376" t="inlineStr">
        <is>
          <t>CONTRATO</t>
        </is>
      </c>
      <c r="L7376" t="n">
        <v>457.247724</v>
      </c>
      <c r="M7376" t="inlineStr">
        <is>
          <t>Terra Luz Residencial</t>
        </is>
      </c>
      <c r="N7376" s="142">
        <f>DATE(YEAR(G7376),MONTH(G7376),1)</f>
        <v/>
      </c>
      <c r="O7376" s="132">
        <f>IF(G7376&gt;$K$3,"Futuro","Atraso")</f>
        <v/>
      </c>
      <c r="P7376">
        <f>12*(YEAR(G7376)-YEAR($K$3))+(MONTH(G7376)-MONTH($K$3))</f>
        <v/>
      </c>
      <c r="Q7376" s="366">
        <f>IF(M7376="IBIRAPITANGA FASE 3",IF(O7376="Atraso",L7376,L7376/(1+$I$2)^P7376),IF(O7376="Atraso",L7376,L7376/(1+$I$1)^P7376))</f>
        <v/>
      </c>
      <c r="R7376">
        <f>IF(O7376="Atraso",$K$3-G7376,0)</f>
        <v/>
      </c>
      <c r="S7376">
        <f>IF(R7376&lt;=15,"Até 15",IF(R7376&lt;=30,"Entre 15 e 30",IF(R7376&lt;=60,"Entre 30 e 60",IF(R7376&lt;=90,"Entre 60 e 90",IF(R7376&lt;=120,"Entre 90 e 120",IF(R7376&lt;=150,"Entre 120 e 150",IF(R7376&lt;=180,"Entre 150 e 180","Superior a 180")))))))</f>
        <v/>
      </c>
    </row>
    <row r="7377">
      <c r="A7377" t="inlineStr">
        <is>
          <t>Q04L03</t>
        </is>
      </c>
      <c r="B7377" t="inlineStr">
        <is>
          <t>REINALDO ALMEIDA VIEIRA</t>
        </is>
      </c>
      <c r="C7377" t="n">
        <v>1</v>
      </c>
      <c r="D7377" t="inlineStr">
        <is>
          <t>IPCA</t>
        </is>
      </c>
      <c r="E7377" t="n">
        <v>0.009488792934583046</v>
      </c>
      <c r="F7377" t="inlineStr">
        <is>
          <t>MENSAL</t>
        </is>
      </c>
      <c r="G7377" t="n">
        <v>48648</v>
      </c>
      <c r="H7377" t="n">
        <v>48648</v>
      </c>
      <c r="I7377" t="n">
        <v>129</v>
      </c>
      <c r="J7377" t="inlineStr">
        <is>
          <t>CARTEIRA</t>
        </is>
      </c>
      <c r="K7377" t="inlineStr">
        <is>
          <t>CONTRATO</t>
        </is>
      </c>
      <c r="L7377" t="n">
        <v>457.247724</v>
      </c>
      <c r="M7377" t="inlineStr">
        <is>
          <t>Terra Luz Residencial</t>
        </is>
      </c>
      <c r="N7377" s="142">
        <f>DATE(YEAR(G7377),MONTH(G7377),1)</f>
        <v/>
      </c>
      <c r="O7377" s="132">
        <f>IF(G7377&gt;$K$3,"Futuro","Atraso")</f>
        <v/>
      </c>
      <c r="P7377">
        <f>12*(YEAR(G7377)-YEAR($K$3))+(MONTH(G7377)-MONTH($K$3))</f>
        <v/>
      </c>
      <c r="Q7377" s="366">
        <f>IF(M7377="IBIRAPITANGA FASE 3",IF(O7377="Atraso",L7377,L7377/(1+$I$2)^P7377),IF(O7377="Atraso",L7377,L7377/(1+$I$1)^P7377))</f>
        <v/>
      </c>
      <c r="R7377">
        <f>IF(O7377="Atraso",$K$3-G7377,0)</f>
        <v/>
      </c>
      <c r="S7377">
        <f>IF(R7377&lt;=15,"Até 15",IF(R7377&lt;=30,"Entre 15 e 30",IF(R7377&lt;=60,"Entre 30 e 60",IF(R7377&lt;=90,"Entre 60 e 90",IF(R7377&lt;=120,"Entre 90 e 120",IF(R7377&lt;=150,"Entre 120 e 150",IF(R7377&lt;=180,"Entre 150 e 180","Superior a 180")))))))</f>
        <v/>
      </c>
    </row>
    <row r="7378">
      <c r="A7378" t="inlineStr">
        <is>
          <t>Q04L03</t>
        </is>
      </c>
      <c r="B7378" t="inlineStr">
        <is>
          <t>REINALDO ALMEIDA VIEIRA</t>
        </is>
      </c>
      <c r="C7378" t="n">
        <v>1</v>
      </c>
      <c r="D7378" t="inlineStr">
        <is>
          <t>IPCA</t>
        </is>
      </c>
      <c r="E7378" t="n">
        <v>0.009488792934583046</v>
      </c>
      <c r="F7378" t="inlineStr">
        <is>
          <t>MENSAL</t>
        </is>
      </c>
      <c r="G7378" t="n">
        <v>48679</v>
      </c>
      <c r="H7378" t="n">
        <v>48679</v>
      </c>
      <c r="I7378" t="n">
        <v>130</v>
      </c>
      <c r="J7378" t="inlineStr">
        <is>
          <t>CARTEIRA</t>
        </is>
      </c>
      <c r="K7378" t="inlineStr">
        <is>
          <t>CONTRATO</t>
        </is>
      </c>
      <c r="L7378" t="n">
        <v>457.247724</v>
      </c>
      <c r="M7378" t="inlineStr">
        <is>
          <t>Terra Luz Residencial</t>
        </is>
      </c>
      <c r="N7378" s="142">
        <f>DATE(YEAR(G7378),MONTH(G7378),1)</f>
        <v/>
      </c>
      <c r="O7378" s="132">
        <f>IF(G7378&gt;$K$3,"Futuro","Atraso")</f>
        <v/>
      </c>
      <c r="P7378">
        <f>12*(YEAR(G7378)-YEAR($K$3))+(MONTH(G7378)-MONTH($K$3))</f>
        <v/>
      </c>
      <c r="Q7378" s="366">
        <f>IF(M7378="IBIRAPITANGA FASE 3",IF(O7378="Atraso",L7378,L7378/(1+$I$2)^P7378),IF(O7378="Atraso",L7378,L7378/(1+$I$1)^P7378))</f>
        <v/>
      </c>
      <c r="R7378">
        <f>IF(O7378="Atraso",$K$3-G7378,0)</f>
        <v/>
      </c>
      <c r="S7378">
        <f>IF(R7378&lt;=15,"Até 15",IF(R7378&lt;=30,"Entre 15 e 30",IF(R7378&lt;=60,"Entre 30 e 60",IF(R7378&lt;=90,"Entre 60 e 90",IF(R7378&lt;=120,"Entre 90 e 120",IF(R7378&lt;=150,"Entre 120 e 150",IF(R7378&lt;=180,"Entre 150 e 180","Superior a 180")))))))</f>
        <v/>
      </c>
    </row>
    <row r="7379">
      <c r="A7379" t="inlineStr">
        <is>
          <t>Q04L03</t>
        </is>
      </c>
      <c r="B7379" t="inlineStr">
        <is>
          <t>REINALDO ALMEIDA VIEIRA</t>
        </is>
      </c>
      <c r="C7379" t="n">
        <v>1</v>
      </c>
      <c r="D7379" t="inlineStr">
        <is>
          <t>IPCA</t>
        </is>
      </c>
      <c r="E7379" t="n">
        <v>0.009488792934583046</v>
      </c>
      <c r="F7379" t="inlineStr">
        <is>
          <t>MENSAL</t>
        </is>
      </c>
      <c r="G7379" t="n">
        <v>48709</v>
      </c>
      <c r="H7379" t="n">
        <v>48709</v>
      </c>
      <c r="I7379" t="n">
        <v>131</v>
      </c>
      <c r="J7379" t="inlineStr">
        <is>
          <t>CARTEIRA</t>
        </is>
      </c>
      <c r="K7379" t="inlineStr">
        <is>
          <t>CONTRATO</t>
        </is>
      </c>
      <c r="L7379" t="n">
        <v>457.247724</v>
      </c>
      <c r="M7379" t="inlineStr">
        <is>
          <t>Terra Luz Residencial</t>
        </is>
      </c>
      <c r="N7379" s="142">
        <f>DATE(YEAR(G7379),MONTH(G7379),1)</f>
        <v/>
      </c>
      <c r="O7379" s="132">
        <f>IF(G7379&gt;$K$3,"Futuro","Atraso")</f>
        <v/>
      </c>
      <c r="P7379">
        <f>12*(YEAR(G7379)-YEAR($K$3))+(MONTH(G7379)-MONTH($K$3))</f>
        <v/>
      </c>
      <c r="Q7379" s="366">
        <f>IF(M7379="IBIRAPITANGA FASE 3",IF(O7379="Atraso",L7379,L7379/(1+$I$2)^P7379),IF(O7379="Atraso",L7379,L7379/(1+$I$1)^P7379))</f>
        <v/>
      </c>
      <c r="R7379">
        <f>IF(O7379="Atraso",$K$3-G7379,0)</f>
        <v/>
      </c>
      <c r="S7379">
        <f>IF(R7379&lt;=15,"Até 15",IF(R7379&lt;=30,"Entre 15 e 30",IF(R7379&lt;=60,"Entre 30 e 60",IF(R7379&lt;=90,"Entre 60 e 90",IF(R7379&lt;=120,"Entre 90 e 120",IF(R7379&lt;=150,"Entre 120 e 150",IF(R7379&lt;=180,"Entre 150 e 180","Superior a 180")))))))</f>
        <v/>
      </c>
    </row>
    <row r="7380">
      <c r="A7380" t="inlineStr">
        <is>
          <t>Q04L03</t>
        </is>
      </c>
      <c r="B7380" t="inlineStr">
        <is>
          <t>REINALDO ALMEIDA VIEIRA</t>
        </is>
      </c>
      <c r="C7380" t="n">
        <v>1</v>
      </c>
      <c r="D7380" t="inlineStr">
        <is>
          <t>IPCA</t>
        </is>
      </c>
      <c r="E7380" t="n">
        <v>0.009488792934583046</v>
      </c>
      <c r="F7380" t="inlineStr">
        <is>
          <t>MENSAL</t>
        </is>
      </c>
      <c r="G7380" t="n">
        <v>48740</v>
      </c>
      <c r="H7380" t="n">
        <v>48740</v>
      </c>
      <c r="I7380" t="n">
        <v>132</v>
      </c>
      <c r="J7380" t="inlineStr">
        <is>
          <t>CARTEIRA</t>
        </is>
      </c>
      <c r="K7380" t="inlineStr">
        <is>
          <t>CONTRATO</t>
        </is>
      </c>
      <c r="L7380" t="n">
        <v>457.247724</v>
      </c>
      <c r="M7380" t="inlineStr">
        <is>
          <t>Terra Luz Residencial</t>
        </is>
      </c>
      <c r="N7380" s="142">
        <f>DATE(YEAR(G7380),MONTH(G7380),1)</f>
        <v/>
      </c>
      <c r="O7380" s="132">
        <f>IF(G7380&gt;$K$3,"Futuro","Atraso")</f>
        <v/>
      </c>
      <c r="P7380">
        <f>12*(YEAR(G7380)-YEAR($K$3))+(MONTH(G7380)-MONTH($K$3))</f>
        <v/>
      </c>
      <c r="Q7380" s="366">
        <f>IF(M7380="IBIRAPITANGA FASE 3",IF(O7380="Atraso",L7380,L7380/(1+$I$2)^P7380),IF(O7380="Atraso",L7380,L7380/(1+$I$1)^P7380))</f>
        <v/>
      </c>
      <c r="R7380">
        <f>IF(O7380="Atraso",$K$3-G7380,0)</f>
        <v/>
      </c>
      <c r="S7380">
        <f>IF(R7380&lt;=15,"Até 15",IF(R7380&lt;=30,"Entre 15 e 30",IF(R7380&lt;=60,"Entre 30 e 60",IF(R7380&lt;=90,"Entre 60 e 90",IF(R7380&lt;=120,"Entre 90 e 120",IF(R7380&lt;=150,"Entre 120 e 150",IF(R7380&lt;=180,"Entre 150 e 180","Superior a 180")))))))</f>
        <v/>
      </c>
    </row>
    <row r="7381">
      <c r="A7381" t="inlineStr">
        <is>
          <t>Q04L03</t>
        </is>
      </c>
      <c r="B7381" t="inlineStr">
        <is>
          <t>REINALDO ALMEIDA VIEIRA</t>
        </is>
      </c>
      <c r="C7381" t="n">
        <v>1</v>
      </c>
      <c r="D7381" t="inlineStr">
        <is>
          <t>IPCA</t>
        </is>
      </c>
      <c r="E7381" t="n">
        <v>0.009488792934583046</v>
      </c>
      <c r="F7381" t="inlineStr">
        <is>
          <t>MENSAL</t>
        </is>
      </c>
      <c r="G7381" t="n">
        <v>48770</v>
      </c>
      <c r="H7381" t="n">
        <v>48770</v>
      </c>
      <c r="I7381" t="n">
        <v>133</v>
      </c>
      <c r="J7381" t="inlineStr">
        <is>
          <t>CARTEIRA</t>
        </is>
      </c>
      <c r="K7381" t="inlineStr">
        <is>
          <t>CONTRATO</t>
        </is>
      </c>
      <c r="L7381" t="n">
        <v>457.247724</v>
      </c>
      <c r="M7381" t="inlineStr">
        <is>
          <t>Terra Luz Residencial</t>
        </is>
      </c>
      <c r="N7381" s="142">
        <f>DATE(YEAR(G7381),MONTH(G7381),1)</f>
        <v/>
      </c>
      <c r="O7381" s="132">
        <f>IF(G7381&gt;$K$3,"Futuro","Atraso")</f>
        <v/>
      </c>
      <c r="P7381">
        <f>12*(YEAR(G7381)-YEAR($K$3))+(MONTH(G7381)-MONTH($K$3))</f>
        <v/>
      </c>
      <c r="Q7381" s="366">
        <f>IF(M7381="IBIRAPITANGA FASE 3",IF(O7381="Atraso",L7381,L7381/(1+$I$2)^P7381),IF(O7381="Atraso",L7381,L7381/(1+$I$1)^P7381))</f>
        <v/>
      </c>
      <c r="R7381">
        <f>IF(O7381="Atraso",$K$3-G7381,0)</f>
        <v/>
      </c>
      <c r="S7381">
        <f>IF(R7381&lt;=15,"Até 15",IF(R7381&lt;=30,"Entre 15 e 30",IF(R7381&lt;=60,"Entre 30 e 60",IF(R7381&lt;=90,"Entre 60 e 90",IF(R7381&lt;=120,"Entre 90 e 120",IF(R7381&lt;=150,"Entre 120 e 150",IF(R7381&lt;=180,"Entre 150 e 180","Superior a 180")))))))</f>
        <v/>
      </c>
    </row>
    <row r="7382">
      <c r="A7382" t="inlineStr">
        <is>
          <t>Q04L03</t>
        </is>
      </c>
      <c r="B7382" t="inlineStr">
        <is>
          <t>REINALDO ALMEIDA VIEIRA</t>
        </is>
      </c>
      <c r="C7382" t="n">
        <v>1</v>
      </c>
      <c r="D7382" t="inlineStr">
        <is>
          <t>IPCA</t>
        </is>
      </c>
      <c r="E7382" t="n">
        <v>0.009488792934583046</v>
      </c>
      <c r="F7382" t="inlineStr">
        <is>
          <t>MENSAL</t>
        </is>
      </c>
      <c r="G7382" t="n">
        <v>48801</v>
      </c>
      <c r="H7382" t="n">
        <v>48801</v>
      </c>
      <c r="I7382" t="n">
        <v>134</v>
      </c>
      <c r="J7382" t="inlineStr">
        <is>
          <t>CARTEIRA</t>
        </is>
      </c>
      <c r="K7382" t="inlineStr">
        <is>
          <t>CONTRATO</t>
        </is>
      </c>
      <c r="L7382" t="n">
        <v>457.247724</v>
      </c>
      <c r="M7382" t="inlineStr">
        <is>
          <t>Terra Luz Residencial</t>
        </is>
      </c>
      <c r="N7382" s="142">
        <f>DATE(YEAR(G7382),MONTH(G7382),1)</f>
        <v/>
      </c>
      <c r="O7382" s="132">
        <f>IF(G7382&gt;$K$3,"Futuro","Atraso")</f>
        <v/>
      </c>
      <c r="P7382">
        <f>12*(YEAR(G7382)-YEAR($K$3))+(MONTH(G7382)-MONTH($K$3))</f>
        <v/>
      </c>
      <c r="Q7382" s="366">
        <f>IF(M7382="IBIRAPITANGA FASE 3",IF(O7382="Atraso",L7382,L7382/(1+$I$2)^P7382),IF(O7382="Atraso",L7382,L7382/(1+$I$1)^P7382))</f>
        <v/>
      </c>
      <c r="R7382">
        <f>IF(O7382="Atraso",$K$3-G7382,0)</f>
        <v/>
      </c>
      <c r="S7382">
        <f>IF(R7382&lt;=15,"Até 15",IF(R7382&lt;=30,"Entre 15 e 30",IF(R7382&lt;=60,"Entre 30 e 60",IF(R7382&lt;=90,"Entre 60 e 90",IF(R7382&lt;=120,"Entre 90 e 120",IF(R7382&lt;=150,"Entre 120 e 150",IF(R7382&lt;=180,"Entre 150 e 180","Superior a 180")))))))</f>
        <v/>
      </c>
    </row>
    <row r="7383">
      <c r="A7383" t="inlineStr">
        <is>
          <t>Q04L03</t>
        </is>
      </c>
      <c r="B7383" t="inlineStr">
        <is>
          <t>REINALDO ALMEIDA VIEIRA</t>
        </is>
      </c>
      <c r="C7383" t="n">
        <v>1</v>
      </c>
      <c r="D7383" t="inlineStr">
        <is>
          <t>IPCA</t>
        </is>
      </c>
      <c r="E7383" t="n">
        <v>0.009488792934583046</v>
      </c>
      <c r="F7383" t="inlineStr">
        <is>
          <t>MENSAL</t>
        </is>
      </c>
      <c r="G7383" t="n">
        <v>48832</v>
      </c>
      <c r="H7383" t="n">
        <v>48832</v>
      </c>
      <c r="I7383" t="n">
        <v>135</v>
      </c>
      <c r="J7383" t="inlineStr">
        <is>
          <t>CARTEIRA</t>
        </is>
      </c>
      <c r="K7383" t="inlineStr">
        <is>
          <t>CONTRATO</t>
        </is>
      </c>
      <c r="L7383" t="n">
        <v>457.247724</v>
      </c>
      <c r="M7383" t="inlineStr">
        <is>
          <t>Terra Luz Residencial</t>
        </is>
      </c>
      <c r="N7383" s="142">
        <f>DATE(YEAR(G7383),MONTH(G7383),1)</f>
        <v/>
      </c>
      <c r="O7383" s="132">
        <f>IF(G7383&gt;$K$3,"Futuro","Atraso")</f>
        <v/>
      </c>
      <c r="P7383">
        <f>12*(YEAR(G7383)-YEAR($K$3))+(MONTH(G7383)-MONTH($K$3))</f>
        <v/>
      </c>
      <c r="Q7383" s="366">
        <f>IF(M7383="IBIRAPITANGA FASE 3",IF(O7383="Atraso",L7383,L7383/(1+$I$2)^P7383),IF(O7383="Atraso",L7383,L7383/(1+$I$1)^P7383))</f>
        <v/>
      </c>
      <c r="R7383">
        <f>IF(O7383="Atraso",$K$3-G7383,0)</f>
        <v/>
      </c>
      <c r="S7383">
        <f>IF(R7383&lt;=15,"Até 15",IF(R7383&lt;=30,"Entre 15 e 30",IF(R7383&lt;=60,"Entre 30 e 60",IF(R7383&lt;=90,"Entre 60 e 90",IF(R7383&lt;=120,"Entre 90 e 120",IF(R7383&lt;=150,"Entre 120 e 150",IF(R7383&lt;=180,"Entre 150 e 180","Superior a 180")))))))</f>
        <v/>
      </c>
    </row>
    <row r="7384">
      <c r="A7384" t="inlineStr">
        <is>
          <t>Q04L03</t>
        </is>
      </c>
      <c r="B7384" t="inlineStr">
        <is>
          <t>REINALDO ALMEIDA VIEIRA</t>
        </is>
      </c>
      <c r="C7384" t="n">
        <v>1</v>
      </c>
      <c r="D7384" t="inlineStr">
        <is>
          <t>IPCA</t>
        </is>
      </c>
      <c r="E7384" t="n">
        <v>0.009488792934583046</v>
      </c>
      <c r="F7384" t="inlineStr">
        <is>
          <t>MENSAL</t>
        </is>
      </c>
      <c r="G7384" t="n">
        <v>48862</v>
      </c>
      <c r="H7384" t="n">
        <v>48862</v>
      </c>
      <c r="I7384" t="n">
        <v>136</v>
      </c>
      <c r="J7384" t="inlineStr">
        <is>
          <t>CARTEIRA</t>
        </is>
      </c>
      <c r="K7384" t="inlineStr">
        <is>
          <t>CONTRATO</t>
        </is>
      </c>
      <c r="L7384" t="n">
        <v>457.247724</v>
      </c>
      <c r="M7384" t="inlineStr">
        <is>
          <t>Terra Luz Residencial</t>
        </is>
      </c>
      <c r="N7384" s="142">
        <f>DATE(YEAR(G7384),MONTH(G7384),1)</f>
        <v/>
      </c>
      <c r="O7384" s="132">
        <f>IF(G7384&gt;$K$3,"Futuro","Atraso")</f>
        <v/>
      </c>
      <c r="P7384">
        <f>12*(YEAR(G7384)-YEAR($K$3))+(MONTH(G7384)-MONTH($K$3))</f>
        <v/>
      </c>
      <c r="Q7384" s="366">
        <f>IF(M7384="IBIRAPITANGA FASE 3",IF(O7384="Atraso",L7384,L7384/(1+$I$2)^P7384),IF(O7384="Atraso",L7384,L7384/(1+$I$1)^P7384))</f>
        <v/>
      </c>
      <c r="R7384">
        <f>IF(O7384="Atraso",$K$3-G7384,0)</f>
        <v/>
      </c>
      <c r="S7384">
        <f>IF(R7384&lt;=15,"Até 15",IF(R7384&lt;=30,"Entre 15 e 30",IF(R7384&lt;=60,"Entre 30 e 60",IF(R7384&lt;=90,"Entre 60 e 90",IF(R7384&lt;=120,"Entre 90 e 120",IF(R7384&lt;=150,"Entre 120 e 150",IF(R7384&lt;=180,"Entre 150 e 180","Superior a 180")))))))</f>
        <v/>
      </c>
    </row>
    <row r="7385">
      <c r="A7385" t="inlineStr">
        <is>
          <t>Q04L03</t>
        </is>
      </c>
      <c r="B7385" t="inlineStr">
        <is>
          <t>REINALDO ALMEIDA VIEIRA</t>
        </is>
      </c>
      <c r="C7385" t="n">
        <v>1</v>
      </c>
      <c r="D7385" t="inlineStr">
        <is>
          <t>IPCA</t>
        </is>
      </c>
      <c r="E7385" t="n">
        <v>0.009488792934583046</v>
      </c>
      <c r="F7385" t="inlineStr">
        <is>
          <t>MENSAL</t>
        </is>
      </c>
      <c r="G7385" t="n">
        <v>48893</v>
      </c>
      <c r="H7385" t="n">
        <v>48893</v>
      </c>
      <c r="I7385" t="n">
        <v>137</v>
      </c>
      <c r="J7385" t="inlineStr">
        <is>
          <t>CARTEIRA</t>
        </is>
      </c>
      <c r="K7385" t="inlineStr">
        <is>
          <t>CONTRATO</t>
        </is>
      </c>
      <c r="L7385" t="n">
        <v>457.247724</v>
      </c>
      <c r="M7385" t="inlineStr">
        <is>
          <t>Terra Luz Residencial</t>
        </is>
      </c>
      <c r="N7385" s="142">
        <f>DATE(YEAR(G7385),MONTH(G7385),1)</f>
        <v/>
      </c>
      <c r="O7385" s="132">
        <f>IF(G7385&gt;$K$3,"Futuro","Atraso")</f>
        <v/>
      </c>
      <c r="P7385">
        <f>12*(YEAR(G7385)-YEAR($K$3))+(MONTH(G7385)-MONTH($K$3))</f>
        <v/>
      </c>
      <c r="Q7385" s="366">
        <f>IF(M7385="IBIRAPITANGA FASE 3",IF(O7385="Atraso",L7385,L7385/(1+$I$2)^P7385),IF(O7385="Atraso",L7385,L7385/(1+$I$1)^P7385))</f>
        <v/>
      </c>
      <c r="R7385">
        <f>IF(O7385="Atraso",$K$3-G7385,0)</f>
        <v/>
      </c>
      <c r="S7385">
        <f>IF(R7385&lt;=15,"Até 15",IF(R7385&lt;=30,"Entre 15 e 30",IF(R7385&lt;=60,"Entre 30 e 60",IF(R7385&lt;=90,"Entre 60 e 90",IF(R7385&lt;=120,"Entre 90 e 120",IF(R7385&lt;=150,"Entre 120 e 150",IF(R7385&lt;=180,"Entre 150 e 180","Superior a 180")))))))</f>
        <v/>
      </c>
    </row>
    <row r="7386">
      <c r="A7386" t="inlineStr">
        <is>
          <t>Q04L03</t>
        </is>
      </c>
      <c r="B7386" t="inlineStr">
        <is>
          <t>REINALDO ALMEIDA VIEIRA</t>
        </is>
      </c>
      <c r="C7386" t="n">
        <v>1</v>
      </c>
      <c r="D7386" t="inlineStr">
        <is>
          <t>IPCA</t>
        </is>
      </c>
      <c r="E7386" t="n">
        <v>0.009488792934583046</v>
      </c>
      <c r="F7386" t="inlineStr">
        <is>
          <t>MENSAL</t>
        </is>
      </c>
      <c r="G7386" t="n">
        <v>48923</v>
      </c>
      <c r="H7386" t="n">
        <v>48923</v>
      </c>
      <c r="I7386" t="n">
        <v>138</v>
      </c>
      <c r="J7386" t="inlineStr">
        <is>
          <t>CARTEIRA</t>
        </is>
      </c>
      <c r="K7386" t="inlineStr">
        <is>
          <t>CONTRATO</t>
        </is>
      </c>
      <c r="L7386" t="n">
        <v>457.247724</v>
      </c>
      <c r="M7386" t="inlineStr">
        <is>
          <t>Terra Luz Residencial</t>
        </is>
      </c>
      <c r="N7386" s="142">
        <f>DATE(YEAR(G7386),MONTH(G7386),1)</f>
        <v/>
      </c>
      <c r="O7386" s="132">
        <f>IF(G7386&gt;$K$3,"Futuro","Atraso")</f>
        <v/>
      </c>
      <c r="P7386">
        <f>12*(YEAR(G7386)-YEAR($K$3))+(MONTH(G7386)-MONTH($K$3))</f>
        <v/>
      </c>
      <c r="Q7386" s="366">
        <f>IF(M7386="IBIRAPITANGA FASE 3",IF(O7386="Atraso",L7386,L7386/(1+$I$2)^P7386),IF(O7386="Atraso",L7386,L7386/(1+$I$1)^P7386))</f>
        <v/>
      </c>
      <c r="R7386">
        <f>IF(O7386="Atraso",$K$3-G7386,0)</f>
        <v/>
      </c>
      <c r="S7386">
        <f>IF(R7386&lt;=15,"Até 15",IF(R7386&lt;=30,"Entre 15 e 30",IF(R7386&lt;=60,"Entre 30 e 60",IF(R7386&lt;=90,"Entre 60 e 90",IF(R7386&lt;=120,"Entre 90 e 120",IF(R7386&lt;=150,"Entre 120 e 150",IF(R7386&lt;=180,"Entre 150 e 180","Superior a 180")))))))</f>
        <v/>
      </c>
    </row>
    <row r="7387">
      <c r="A7387" t="inlineStr">
        <is>
          <t>Q04L03</t>
        </is>
      </c>
      <c r="B7387" t="inlineStr">
        <is>
          <t>REINALDO ALMEIDA VIEIRA</t>
        </is>
      </c>
      <c r="C7387" t="n">
        <v>1</v>
      </c>
      <c r="D7387" t="inlineStr">
        <is>
          <t>IPCA</t>
        </is>
      </c>
      <c r="E7387" t="n">
        <v>0.009488792934583046</v>
      </c>
      <c r="F7387" t="inlineStr">
        <is>
          <t>MENSAL</t>
        </is>
      </c>
      <c r="G7387" t="n">
        <v>48954</v>
      </c>
      <c r="H7387" t="n">
        <v>48954</v>
      </c>
      <c r="I7387" t="n">
        <v>139</v>
      </c>
      <c r="J7387" t="inlineStr">
        <is>
          <t>CARTEIRA</t>
        </is>
      </c>
      <c r="K7387" t="inlineStr">
        <is>
          <t>CONTRATO</t>
        </is>
      </c>
      <c r="L7387" t="n">
        <v>457.247724</v>
      </c>
      <c r="M7387" t="inlineStr">
        <is>
          <t>Terra Luz Residencial</t>
        </is>
      </c>
      <c r="N7387" s="142">
        <f>DATE(YEAR(G7387),MONTH(G7387),1)</f>
        <v/>
      </c>
      <c r="O7387" s="132">
        <f>IF(G7387&gt;$K$3,"Futuro","Atraso")</f>
        <v/>
      </c>
      <c r="P7387">
        <f>12*(YEAR(G7387)-YEAR($K$3))+(MONTH(G7387)-MONTH($K$3))</f>
        <v/>
      </c>
      <c r="Q7387" s="366">
        <f>IF(M7387="IBIRAPITANGA FASE 3",IF(O7387="Atraso",L7387,L7387/(1+$I$2)^P7387),IF(O7387="Atraso",L7387,L7387/(1+$I$1)^P7387))</f>
        <v/>
      </c>
      <c r="R7387">
        <f>IF(O7387="Atraso",$K$3-G7387,0)</f>
        <v/>
      </c>
      <c r="S7387">
        <f>IF(R7387&lt;=15,"Até 15",IF(R7387&lt;=30,"Entre 15 e 30",IF(R7387&lt;=60,"Entre 30 e 60",IF(R7387&lt;=90,"Entre 60 e 90",IF(R7387&lt;=120,"Entre 90 e 120",IF(R7387&lt;=150,"Entre 120 e 150",IF(R7387&lt;=180,"Entre 150 e 180","Superior a 180")))))))</f>
        <v/>
      </c>
    </row>
    <row r="7388">
      <c r="A7388" t="inlineStr">
        <is>
          <t>Q04L03</t>
        </is>
      </c>
      <c r="B7388" t="inlineStr">
        <is>
          <t>REINALDO ALMEIDA VIEIRA</t>
        </is>
      </c>
      <c r="C7388" t="n">
        <v>1</v>
      </c>
      <c r="D7388" t="inlineStr">
        <is>
          <t>IPCA</t>
        </is>
      </c>
      <c r="E7388" t="n">
        <v>0.009488792934583046</v>
      </c>
      <c r="F7388" t="inlineStr">
        <is>
          <t>MENSAL</t>
        </is>
      </c>
      <c r="G7388" t="n">
        <v>48985</v>
      </c>
      <c r="H7388" t="n">
        <v>48985</v>
      </c>
      <c r="I7388" t="n">
        <v>140</v>
      </c>
      <c r="J7388" t="inlineStr">
        <is>
          <t>CARTEIRA</t>
        </is>
      </c>
      <c r="K7388" t="inlineStr">
        <is>
          <t>CONTRATO</t>
        </is>
      </c>
      <c r="L7388" t="n">
        <v>457.247724</v>
      </c>
      <c r="M7388" t="inlineStr">
        <is>
          <t>Terra Luz Residencial</t>
        </is>
      </c>
      <c r="N7388" s="142">
        <f>DATE(YEAR(G7388),MONTH(G7388),1)</f>
        <v/>
      </c>
      <c r="O7388" s="132">
        <f>IF(G7388&gt;$K$3,"Futuro","Atraso")</f>
        <v/>
      </c>
      <c r="P7388">
        <f>12*(YEAR(G7388)-YEAR($K$3))+(MONTH(G7388)-MONTH($K$3))</f>
        <v/>
      </c>
      <c r="Q7388" s="366">
        <f>IF(M7388="IBIRAPITANGA FASE 3",IF(O7388="Atraso",L7388,L7388/(1+$I$2)^P7388),IF(O7388="Atraso",L7388,L7388/(1+$I$1)^P7388))</f>
        <v/>
      </c>
      <c r="R7388">
        <f>IF(O7388="Atraso",$K$3-G7388,0)</f>
        <v/>
      </c>
      <c r="S7388">
        <f>IF(R7388&lt;=15,"Até 15",IF(R7388&lt;=30,"Entre 15 e 30",IF(R7388&lt;=60,"Entre 30 e 60",IF(R7388&lt;=90,"Entre 60 e 90",IF(R7388&lt;=120,"Entre 90 e 120",IF(R7388&lt;=150,"Entre 120 e 150",IF(R7388&lt;=180,"Entre 150 e 180","Superior a 180")))))))</f>
        <v/>
      </c>
    </row>
    <row r="7389">
      <c r="A7389" t="inlineStr">
        <is>
          <t>Q04L03</t>
        </is>
      </c>
      <c r="B7389" t="inlineStr">
        <is>
          <t>REINALDO ALMEIDA VIEIRA</t>
        </is>
      </c>
      <c r="C7389" t="n">
        <v>1</v>
      </c>
      <c r="D7389" t="inlineStr">
        <is>
          <t>IPCA</t>
        </is>
      </c>
      <c r="E7389" t="n">
        <v>0.009488792934583046</v>
      </c>
      <c r="F7389" t="inlineStr">
        <is>
          <t>MENSAL</t>
        </is>
      </c>
      <c r="G7389" t="n">
        <v>49013</v>
      </c>
      <c r="H7389" t="n">
        <v>49013</v>
      </c>
      <c r="I7389" t="n">
        <v>141</v>
      </c>
      <c r="J7389" t="inlineStr">
        <is>
          <t>CARTEIRA</t>
        </is>
      </c>
      <c r="K7389" t="inlineStr">
        <is>
          <t>CONTRATO</t>
        </is>
      </c>
      <c r="L7389" t="n">
        <v>457.247724</v>
      </c>
      <c r="M7389" t="inlineStr">
        <is>
          <t>Terra Luz Residencial</t>
        </is>
      </c>
      <c r="N7389" s="142">
        <f>DATE(YEAR(G7389),MONTH(G7389),1)</f>
        <v/>
      </c>
      <c r="O7389" s="132">
        <f>IF(G7389&gt;$K$3,"Futuro","Atraso")</f>
        <v/>
      </c>
      <c r="P7389">
        <f>12*(YEAR(G7389)-YEAR($K$3))+(MONTH(G7389)-MONTH($K$3))</f>
        <v/>
      </c>
      <c r="Q7389" s="366">
        <f>IF(M7389="IBIRAPITANGA FASE 3",IF(O7389="Atraso",L7389,L7389/(1+$I$2)^P7389),IF(O7389="Atraso",L7389,L7389/(1+$I$1)^P7389))</f>
        <v/>
      </c>
      <c r="R7389">
        <f>IF(O7389="Atraso",$K$3-G7389,0)</f>
        <v/>
      </c>
      <c r="S7389">
        <f>IF(R7389&lt;=15,"Até 15",IF(R7389&lt;=30,"Entre 15 e 30",IF(R7389&lt;=60,"Entre 30 e 60",IF(R7389&lt;=90,"Entre 60 e 90",IF(R7389&lt;=120,"Entre 90 e 120",IF(R7389&lt;=150,"Entre 120 e 150",IF(R7389&lt;=180,"Entre 150 e 180","Superior a 180")))))))</f>
        <v/>
      </c>
    </row>
    <row r="7390">
      <c r="A7390" t="inlineStr">
        <is>
          <t>Q04L03</t>
        </is>
      </c>
      <c r="B7390" t="inlineStr">
        <is>
          <t>REINALDO ALMEIDA VIEIRA</t>
        </is>
      </c>
      <c r="C7390" t="n">
        <v>1</v>
      </c>
      <c r="D7390" t="inlineStr">
        <is>
          <t>IPCA</t>
        </is>
      </c>
      <c r="E7390" t="n">
        <v>0.009488792934583046</v>
      </c>
      <c r="F7390" t="inlineStr">
        <is>
          <t>MENSAL</t>
        </is>
      </c>
      <c r="G7390" t="n">
        <v>49044</v>
      </c>
      <c r="H7390" t="n">
        <v>49044</v>
      </c>
      <c r="I7390" t="n">
        <v>142</v>
      </c>
      <c r="J7390" t="inlineStr">
        <is>
          <t>CARTEIRA</t>
        </is>
      </c>
      <c r="K7390" t="inlineStr">
        <is>
          <t>CONTRATO</t>
        </is>
      </c>
      <c r="L7390" t="n">
        <v>457.247724</v>
      </c>
      <c r="M7390" t="inlineStr">
        <is>
          <t>Terra Luz Residencial</t>
        </is>
      </c>
      <c r="N7390" s="142">
        <f>DATE(YEAR(G7390),MONTH(G7390),1)</f>
        <v/>
      </c>
      <c r="O7390" s="132">
        <f>IF(G7390&gt;$K$3,"Futuro","Atraso")</f>
        <v/>
      </c>
      <c r="P7390">
        <f>12*(YEAR(G7390)-YEAR($K$3))+(MONTH(G7390)-MONTH($K$3))</f>
        <v/>
      </c>
      <c r="Q7390" s="366">
        <f>IF(M7390="IBIRAPITANGA FASE 3",IF(O7390="Atraso",L7390,L7390/(1+$I$2)^P7390),IF(O7390="Atraso",L7390,L7390/(1+$I$1)^P7390))</f>
        <v/>
      </c>
      <c r="R7390">
        <f>IF(O7390="Atraso",$K$3-G7390,0)</f>
        <v/>
      </c>
      <c r="S7390">
        <f>IF(R7390&lt;=15,"Até 15",IF(R7390&lt;=30,"Entre 15 e 30",IF(R7390&lt;=60,"Entre 30 e 60",IF(R7390&lt;=90,"Entre 60 e 90",IF(R7390&lt;=120,"Entre 90 e 120",IF(R7390&lt;=150,"Entre 120 e 150",IF(R7390&lt;=180,"Entre 150 e 180","Superior a 180")))))))</f>
        <v/>
      </c>
    </row>
    <row r="7391">
      <c r="A7391" t="inlineStr">
        <is>
          <t>Q04L03</t>
        </is>
      </c>
      <c r="B7391" t="inlineStr">
        <is>
          <t>REINALDO ALMEIDA VIEIRA</t>
        </is>
      </c>
      <c r="C7391" t="n">
        <v>1</v>
      </c>
      <c r="D7391" t="inlineStr">
        <is>
          <t>IPCA</t>
        </is>
      </c>
      <c r="E7391" t="n">
        <v>0.009488792934583046</v>
      </c>
      <c r="F7391" t="inlineStr">
        <is>
          <t>MENSAL</t>
        </is>
      </c>
      <c r="G7391" t="n">
        <v>49074</v>
      </c>
      <c r="H7391" t="n">
        <v>49074</v>
      </c>
      <c r="I7391" t="n">
        <v>143</v>
      </c>
      <c r="J7391" t="inlineStr">
        <is>
          <t>CARTEIRA</t>
        </is>
      </c>
      <c r="K7391" t="inlineStr">
        <is>
          <t>CONTRATO</t>
        </is>
      </c>
      <c r="L7391" t="n">
        <v>457.247724</v>
      </c>
      <c r="M7391" t="inlineStr">
        <is>
          <t>Terra Luz Residencial</t>
        </is>
      </c>
      <c r="N7391" s="142">
        <f>DATE(YEAR(G7391),MONTH(G7391),1)</f>
        <v/>
      </c>
      <c r="O7391" s="132">
        <f>IF(G7391&gt;$K$3,"Futuro","Atraso")</f>
        <v/>
      </c>
      <c r="P7391">
        <f>12*(YEAR(G7391)-YEAR($K$3))+(MONTH(G7391)-MONTH($K$3))</f>
        <v/>
      </c>
      <c r="Q7391" s="366">
        <f>IF(M7391="IBIRAPITANGA FASE 3",IF(O7391="Atraso",L7391,L7391/(1+$I$2)^P7391),IF(O7391="Atraso",L7391,L7391/(1+$I$1)^P7391))</f>
        <v/>
      </c>
      <c r="R7391">
        <f>IF(O7391="Atraso",$K$3-G7391,0)</f>
        <v/>
      </c>
      <c r="S7391">
        <f>IF(R7391&lt;=15,"Até 15",IF(R7391&lt;=30,"Entre 15 e 30",IF(R7391&lt;=60,"Entre 30 e 60",IF(R7391&lt;=90,"Entre 60 e 90",IF(R7391&lt;=120,"Entre 90 e 120",IF(R7391&lt;=150,"Entre 120 e 150",IF(R7391&lt;=180,"Entre 150 e 180","Superior a 180")))))))</f>
        <v/>
      </c>
    </row>
    <row r="7392">
      <c r="A7392" t="inlineStr">
        <is>
          <t>Q04L03</t>
        </is>
      </c>
      <c r="B7392" t="inlineStr">
        <is>
          <t>REINALDO ALMEIDA VIEIRA</t>
        </is>
      </c>
      <c r="C7392" t="n">
        <v>1</v>
      </c>
      <c r="D7392" t="inlineStr">
        <is>
          <t>IPCA</t>
        </is>
      </c>
      <c r="E7392" t="n">
        <v>0.009488792934583046</v>
      </c>
      <c r="F7392" t="inlineStr">
        <is>
          <t>MENSAL</t>
        </is>
      </c>
      <c r="G7392" t="n">
        <v>49105</v>
      </c>
      <c r="H7392" t="n">
        <v>49105</v>
      </c>
      <c r="I7392" t="n">
        <v>144</v>
      </c>
      <c r="J7392" t="inlineStr">
        <is>
          <t>CARTEIRA</t>
        </is>
      </c>
      <c r="K7392" t="inlineStr">
        <is>
          <t>CONTRATO</t>
        </is>
      </c>
      <c r="L7392" t="n">
        <v>457.247724</v>
      </c>
      <c r="M7392" t="inlineStr">
        <is>
          <t>Terra Luz Residencial</t>
        </is>
      </c>
      <c r="N7392" s="142">
        <f>DATE(YEAR(G7392),MONTH(G7392),1)</f>
        <v/>
      </c>
      <c r="O7392" s="132">
        <f>IF(G7392&gt;$K$3,"Futuro","Atraso")</f>
        <v/>
      </c>
      <c r="P7392">
        <f>12*(YEAR(G7392)-YEAR($K$3))+(MONTH(G7392)-MONTH($K$3))</f>
        <v/>
      </c>
      <c r="Q7392" s="366">
        <f>IF(M7392="IBIRAPITANGA FASE 3",IF(O7392="Atraso",L7392,L7392/(1+$I$2)^P7392),IF(O7392="Atraso",L7392,L7392/(1+$I$1)^P7392))</f>
        <v/>
      </c>
      <c r="R7392">
        <f>IF(O7392="Atraso",$K$3-G7392,0)</f>
        <v/>
      </c>
      <c r="S7392">
        <f>IF(R7392&lt;=15,"Até 15",IF(R7392&lt;=30,"Entre 15 e 30",IF(R7392&lt;=60,"Entre 30 e 60",IF(R7392&lt;=90,"Entre 60 e 90",IF(R7392&lt;=120,"Entre 90 e 120",IF(R7392&lt;=150,"Entre 120 e 150",IF(R7392&lt;=180,"Entre 150 e 180","Superior a 180")))))))</f>
        <v/>
      </c>
    </row>
    <row r="7393">
      <c r="A7393" t="inlineStr">
        <is>
          <t>Q04L03</t>
        </is>
      </c>
      <c r="B7393" t="inlineStr">
        <is>
          <t>REINALDO ALMEIDA VIEIRA</t>
        </is>
      </c>
      <c r="C7393" t="n">
        <v>1</v>
      </c>
      <c r="D7393" t="inlineStr">
        <is>
          <t>IPCA</t>
        </is>
      </c>
      <c r="E7393" t="n">
        <v>0.009488792934583046</v>
      </c>
      <c r="F7393" t="inlineStr">
        <is>
          <t>MENSAL</t>
        </is>
      </c>
      <c r="G7393" t="n">
        <v>49135</v>
      </c>
      <c r="H7393" t="n">
        <v>49135</v>
      </c>
      <c r="I7393" t="n">
        <v>145</v>
      </c>
      <c r="J7393" t="inlineStr">
        <is>
          <t>CARTEIRA</t>
        </is>
      </c>
      <c r="K7393" t="inlineStr">
        <is>
          <t>CONTRATO</t>
        </is>
      </c>
      <c r="L7393" t="n">
        <v>457.247724</v>
      </c>
      <c r="M7393" t="inlineStr">
        <is>
          <t>Terra Luz Residencial</t>
        </is>
      </c>
      <c r="N7393" s="142">
        <f>DATE(YEAR(G7393),MONTH(G7393),1)</f>
        <v/>
      </c>
      <c r="O7393" s="132">
        <f>IF(G7393&gt;$K$3,"Futuro","Atraso")</f>
        <v/>
      </c>
      <c r="P7393">
        <f>12*(YEAR(G7393)-YEAR($K$3))+(MONTH(G7393)-MONTH($K$3))</f>
        <v/>
      </c>
      <c r="Q7393" s="366">
        <f>IF(M7393="IBIRAPITANGA FASE 3",IF(O7393="Atraso",L7393,L7393/(1+$I$2)^P7393),IF(O7393="Atraso",L7393,L7393/(1+$I$1)^P7393))</f>
        <v/>
      </c>
      <c r="R7393">
        <f>IF(O7393="Atraso",$K$3-G7393,0)</f>
        <v/>
      </c>
      <c r="S7393">
        <f>IF(R7393&lt;=15,"Até 15",IF(R7393&lt;=30,"Entre 15 e 30",IF(R7393&lt;=60,"Entre 30 e 60",IF(R7393&lt;=90,"Entre 60 e 90",IF(R7393&lt;=120,"Entre 90 e 120",IF(R7393&lt;=150,"Entre 120 e 150",IF(R7393&lt;=180,"Entre 150 e 180","Superior a 180")))))))</f>
        <v/>
      </c>
    </row>
    <row r="7394">
      <c r="A7394" t="inlineStr">
        <is>
          <t>Q04L03</t>
        </is>
      </c>
      <c r="B7394" t="inlineStr">
        <is>
          <t>REINALDO ALMEIDA VIEIRA</t>
        </is>
      </c>
      <c r="C7394" t="n">
        <v>1</v>
      </c>
      <c r="D7394" t="inlineStr">
        <is>
          <t>IPCA</t>
        </is>
      </c>
      <c r="E7394" t="n">
        <v>0.009488792934583046</v>
      </c>
      <c r="F7394" t="inlineStr">
        <is>
          <t>MENSAL</t>
        </is>
      </c>
      <c r="G7394" t="n">
        <v>49166</v>
      </c>
      <c r="H7394" t="n">
        <v>49166</v>
      </c>
      <c r="I7394" t="n">
        <v>146</v>
      </c>
      <c r="J7394" t="inlineStr">
        <is>
          <t>CARTEIRA</t>
        </is>
      </c>
      <c r="K7394" t="inlineStr">
        <is>
          <t>CONTRATO</t>
        </is>
      </c>
      <c r="L7394" t="n">
        <v>457.247724</v>
      </c>
      <c r="M7394" t="inlineStr">
        <is>
          <t>Terra Luz Residencial</t>
        </is>
      </c>
      <c r="N7394" s="142">
        <f>DATE(YEAR(G7394),MONTH(G7394),1)</f>
        <v/>
      </c>
      <c r="O7394" s="132">
        <f>IF(G7394&gt;$K$3,"Futuro","Atraso")</f>
        <v/>
      </c>
      <c r="P7394">
        <f>12*(YEAR(G7394)-YEAR($K$3))+(MONTH(G7394)-MONTH($K$3))</f>
        <v/>
      </c>
      <c r="Q7394" s="366">
        <f>IF(M7394="IBIRAPITANGA FASE 3",IF(O7394="Atraso",L7394,L7394/(1+$I$2)^P7394),IF(O7394="Atraso",L7394,L7394/(1+$I$1)^P7394))</f>
        <v/>
      </c>
      <c r="R7394">
        <f>IF(O7394="Atraso",$K$3-G7394,0)</f>
        <v/>
      </c>
      <c r="S7394">
        <f>IF(R7394&lt;=15,"Até 15",IF(R7394&lt;=30,"Entre 15 e 30",IF(R7394&lt;=60,"Entre 30 e 60",IF(R7394&lt;=90,"Entre 60 e 90",IF(R7394&lt;=120,"Entre 90 e 120",IF(R7394&lt;=150,"Entre 120 e 150",IF(R7394&lt;=180,"Entre 150 e 180","Superior a 180")))))))</f>
        <v/>
      </c>
    </row>
    <row r="7395">
      <c r="A7395" t="inlineStr">
        <is>
          <t>Q04L03</t>
        </is>
      </c>
      <c r="B7395" t="inlineStr">
        <is>
          <t>REINALDO ALMEIDA VIEIRA</t>
        </is>
      </c>
      <c r="C7395" t="n">
        <v>1</v>
      </c>
      <c r="D7395" t="inlineStr">
        <is>
          <t>IPCA</t>
        </is>
      </c>
      <c r="E7395" t="n">
        <v>0.009488792934583046</v>
      </c>
      <c r="F7395" t="inlineStr">
        <is>
          <t>MENSAL</t>
        </is>
      </c>
      <c r="G7395" t="n">
        <v>49197</v>
      </c>
      <c r="H7395" t="n">
        <v>49197</v>
      </c>
      <c r="I7395" t="n">
        <v>147</v>
      </c>
      <c r="J7395" t="inlineStr">
        <is>
          <t>CARTEIRA</t>
        </is>
      </c>
      <c r="K7395" t="inlineStr">
        <is>
          <t>CONTRATO</t>
        </is>
      </c>
      <c r="L7395" t="n">
        <v>457.247724</v>
      </c>
      <c r="M7395" t="inlineStr">
        <is>
          <t>Terra Luz Residencial</t>
        </is>
      </c>
      <c r="N7395" s="142">
        <f>DATE(YEAR(G7395),MONTH(G7395),1)</f>
        <v/>
      </c>
      <c r="O7395" s="132">
        <f>IF(G7395&gt;$K$3,"Futuro","Atraso")</f>
        <v/>
      </c>
      <c r="P7395">
        <f>12*(YEAR(G7395)-YEAR($K$3))+(MONTH(G7395)-MONTH($K$3))</f>
        <v/>
      </c>
      <c r="Q7395" s="366">
        <f>IF(M7395="IBIRAPITANGA FASE 3",IF(O7395="Atraso",L7395,L7395/(1+$I$2)^P7395),IF(O7395="Atraso",L7395,L7395/(1+$I$1)^P7395))</f>
        <v/>
      </c>
      <c r="R7395">
        <f>IF(O7395="Atraso",$K$3-G7395,0)</f>
        <v/>
      </c>
      <c r="S7395">
        <f>IF(R7395&lt;=15,"Até 15",IF(R7395&lt;=30,"Entre 15 e 30",IF(R7395&lt;=60,"Entre 30 e 60",IF(R7395&lt;=90,"Entre 60 e 90",IF(R7395&lt;=120,"Entre 90 e 120",IF(R7395&lt;=150,"Entre 120 e 150",IF(R7395&lt;=180,"Entre 150 e 180","Superior a 180")))))))</f>
        <v/>
      </c>
    </row>
    <row r="7396">
      <c r="A7396" t="inlineStr">
        <is>
          <t>Q04L03</t>
        </is>
      </c>
      <c r="B7396" t="inlineStr">
        <is>
          <t>REINALDO ALMEIDA VIEIRA</t>
        </is>
      </c>
      <c r="C7396" t="n">
        <v>1</v>
      </c>
      <c r="D7396" t="inlineStr">
        <is>
          <t>IPCA</t>
        </is>
      </c>
      <c r="E7396" t="n">
        <v>0.009488792934583046</v>
      </c>
      <c r="F7396" t="inlineStr">
        <is>
          <t>MENSAL</t>
        </is>
      </c>
      <c r="G7396" t="n">
        <v>49227</v>
      </c>
      <c r="H7396" t="n">
        <v>49227</v>
      </c>
      <c r="I7396" t="n">
        <v>148</v>
      </c>
      <c r="J7396" t="inlineStr">
        <is>
          <t>CARTEIRA</t>
        </is>
      </c>
      <c r="K7396" t="inlineStr">
        <is>
          <t>CONTRATO</t>
        </is>
      </c>
      <c r="L7396" t="n">
        <v>457.247724</v>
      </c>
      <c r="M7396" t="inlineStr">
        <is>
          <t>Terra Luz Residencial</t>
        </is>
      </c>
      <c r="N7396" s="142">
        <f>DATE(YEAR(G7396),MONTH(G7396),1)</f>
        <v/>
      </c>
      <c r="O7396" s="132">
        <f>IF(G7396&gt;$K$3,"Futuro","Atraso")</f>
        <v/>
      </c>
      <c r="P7396">
        <f>12*(YEAR(G7396)-YEAR($K$3))+(MONTH(G7396)-MONTH($K$3))</f>
        <v/>
      </c>
      <c r="Q7396" s="366">
        <f>IF(M7396="IBIRAPITANGA FASE 3",IF(O7396="Atraso",L7396,L7396/(1+$I$2)^P7396),IF(O7396="Atraso",L7396,L7396/(1+$I$1)^P7396))</f>
        <v/>
      </c>
      <c r="R7396">
        <f>IF(O7396="Atraso",$K$3-G7396,0)</f>
        <v/>
      </c>
      <c r="S7396">
        <f>IF(R7396&lt;=15,"Até 15",IF(R7396&lt;=30,"Entre 15 e 30",IF(R7396&lt;=60,"Entre 30 e 60",IF(R7396&lt;=90,"Entre 60 e 90",IF(R7396&lt;=120,"Entre 90 e 120",IF(R7396&lt;=150,"Entre 120 e 150",IF(R7396&lt;=180,"Entre 150 e 180","Superior a 180")))))))</f>
        <v/>
      </c>
    </row>
    <row r="7397">
      <c r="A7397" t="inlineStr">
        <is>
          <t>Q04L03</t>
        </is>
      </c>
      <c r="B7397" t="inlineStr">
        <is>
          <t>REINALDO ALMEIDA VIEIRA</t>
        </is>
      </c>
      <c r="C7397" t="n">
        <v>1</v>
      </c>
      <c r="D7397" t="inlineStr">
        <is>
          <t>IPCA</t>
        </is>
      </c>
      <c r="E7397" t="n">
        <v>0.009488792934583046</v>
      </c>
      <c r="F7397" t="inlineStr">
        <is>
          <t>MENSAL</t>
        </is>
      </c>
      <c r="G7397" t="n">
        <v>49258</v>
      </c>
      <c r="H7397" t="n">
        <v>49258</v>
      </c>
      <c r="I7397" t="n">
        <v>149</v>
      </c>
      <c r="J7397" t="inlineStr">
        <is>
          <t>CARTEIRA</t>
        </is>
      </c>
      <c r="K7397" t="inlineStr">
        <is>
          <t>CONTRATO</t>
        </is>
      </c>
      <c r="L7397" t="n">
        <v>457.247724</v>
      </c>
      <c r="M7397" t="inlineStr">
        <is>
          <t>Terra Luz Residencial</t>
        </is>
      </c>
      <c r="N7397" s="142">
        <f>DATE(YEAR(G7397),MONTH(G7397),1)</f>
        <v/>
      </c>
      <c r="O7397" s="132">
        <f>IF(G7397&gt;$K$3,"Futuro","Atraso")</f>
        <v/>
      </c>
      <c r="P7397">
        <f>12*(YEAR(G7397)-YEAR($K$3))+(MONTH(G7397)-MONTH($K$3))</f>
        <v/>
      </c>
      <c r="Q7397" s="366">
        <f>IF(M7397="IBIRAPITANGA FASE 3",IF(O7397="Atraso",L7397,L7397/(1+$I$2)^P7397),IF(O7397="Atraso",L7397,L7397/(1+$I$1)^P7397))</f>
        <v/>
      </c>
      <c r="R7397">
        <f>IF(O7397="Atraso",$K$3-G7397,0)</f>
        <v/>
      </c>
      <c r="S7397">
        <f>IF(R7397&lt;=15,"Até 15",IF(R7397&lt;=30,"Entre 15 e 30",IF(R7397&lt;=60,"Entre 30 e 60",IF(R7397&lt;=90,"Entre 60 e 90",IF(R7397&lt;=120,"Entre 90 e 120",IF(R7397&lt;=150,"Entre 120 e 150",IF(R7397&lt;=180,"Entre 150 e 180","Superior a 180")))))))</f>
        <v/>
      </c>
    </row>
    <row r="7398">
      <c r="A7398" t="inlineStr">
        <is>
          <t>Q04L03</t>
        </is>
      </c>
      <c r="B7398" t="inlineStr">
        <is>
          <t>REINALDO ALMEIDA VIEIRA</t>
        </is>
      </c>
      <c r="C7398" t="n">
        <v>1</v>
      </c>
      <c r="D7398" t="inlineStr">
        <is>
          <t>IPCA</t>
        </is>
      </c>
      <c r="E7398" t="n">
        <v>0.009488792934583046</v>
      </c>
      <c r="F7398" t="inlineStr">
        <is>
          <t>MENSAL</t>
        </is>
      </c>
      <c r="G7398" t="n">
        <v>49288</v>
      </c>
      <c r="H7398" t="n">
        <v>49288</v>
      </c>
      <c r="I7398" t="n">
        <v>150</v>
      </c>
      <c r="J7398" t="inlineStr">
        <is>
          <t>CARTEIRA</t>
        </is>
      </c>
      <c r="K7398" t="inlineStr">
        <is>
          <t>CONTRATO</t>
        </is>
      </c>
      <c r="L7398" t="n">
        <v>457.247724</v>
      </c>
      <c r="M7398" t="inlineStr">
        <is>
          <t>Terra Luz Residencial</t>
        </is>
      </c>
      <c r="N7398" s="142">
        <f>DATE(YEAR(G7398),MONTH(G7398),1)</f>
        <v/>
      </c>
      <c r="O7398" s="132">
        <f>IF(G7398&gt;$K$3,"Futuro","Atraso")</f>
        <v/>
      </c>
      <c r="P7398">
        <f>12*(YEAR(G7398)-YEAR($K$3))+(MONTH(G7398)-MONTH($K$3))</f>
        <v/>
      </c>
      <c r="Q7398" s="366">
        <f>IF(M7398="IBIRAPITANGA FASE 3",IF(O7398="Atraso",L7398,L7398/(1+$I$2)^P7398),IF(O7398="Atraso",L7398,L7398/(1+$I$1)^P7398))</f>
        <v/>
      </c>
      <c r="R7398">
        <f>IF(O7398="Atraso",$K$3-G7398,0)</f>
        <v/>
      </c>
      <c r="S7398">
        <f>IF(R7398&lt;=15,"Até 15",IF(R7398&lt;=30,"Entre 15 e 30",IF(R7398&lt;=60,"Entre 30 e 60",IF(R7398&lt;=90,"Entre 60 e 90",IF(R7398&lt;=120,"Entre 90 e 120",IF(R7398&lt;=150,"Entre 120 e 150",IF(R7398&lt;=180,"Entre 150 e 180","Superior a 180")))))))</f>
        <v/>
      </c>
    </row>
    <row r="7399">
      <c r="A7399" t="inlineStr">
        <is>
          <t>Q04L03</t>
        </is>
      </c>
      <c r="B7399" t="inlineStr">
        <is>
          <t>REINALDO ALMEIDA VIEIRA</t>
        </is>
      </c>
      <c r="C7399" t="n">
        <v>1</v>
      </c>
      <c r="D7399" t="inlineStr">
        <is>
          <t>IPCA</t>
        </is>
      </c>
      <c r="E7399" t="n">
        <v>0.009488792934583046</v>
      </c>
      <c r="F7399" t="inlineStr">
        <is>
          <t>MENSAL</t>
        </is>
      </c>
      <c r="G7399" t="n">
        <v>49319</v>
      </c>
      <c r="H7399" t="n">
        <v>49319</v>
      </c>
      <c r="I7399" t="n">
        <v>151</v>
      </c>
      <c r="J7399" t="inlineStr">
        <is>
          <t>CARTEIRA</t>
        </is>
      </c>
      <c r="K7399" t="inlineStr">
        <is>
          <t>CONTRATO</t>
        </is>
      </c>
      <c r="L7399" t="n">
        <v>457.247724</v>
      </c>
      <c r="M7399" t="inlineStr">
        <is>
          <t>Terra Luz Residencial</t>
        </is>
      </c>
      <c r="N7399" s="142">
        <f>DATE(YEAR(G7399),MONTH(G7399),1)</f>
        <v/>
      </c>
      <c r="O7399" s="132">
        <f>IF(G7399&gt;$K$3,"Futuro","Atraso")</f>
        <v/>
      </c>
      <c r="P7399">
        <f>12*(YEAR(G7399)-YEAR($K$3))+(MONTH(G7399)-MONTH($K$3))</f>
        <v/>
      </c>
      <c r="Q7399" s="366">
        <f>IF(M7399="IBIRAPITANGA FASE 3",IF(O7399="Atraso",L7399,L7399/(1+$I$2)^P7399),IF(O7399="Atraso",L7399,L7399/(1+$I$1)^P7399))</f>
        <v/>
      </c>
      <c r="R7399">
        <f>IF(O7399="Atraso",$K$3-G7399,0)</f>
        <v/>
      </c>
      <c r="S7399">
        <f>IF(R7399&lt;=15,"Até 15",IF(R7399&lt;=30,"Entre 15 e 30",IF(R7399&lt;=60,"Entre 30 e 60",IF(R7399&lt;=90,"Entre 60 e 90",IF(R7399&lt;=120,"Entre 90 e 120",IF(R7399&lt;=150,"Entre 120 e 150",IF(R7399&lt;=180,"Entre 150 e 180","Superior a 180")))))))</f>
        <v/>
      </c>
    </row>
    <row r="7400">
      <c r="A7400" t="inlineStr">
        <is>
          <t>Q04L03</t>
        </is>
      </c>
      <c r="B7400" t="inlineStr">
        <is>
          <t>REINALDO ALMEIDA VIEIRA</t>
        </is>
      </c>
      <c r="C7400" t="n">
        <v>1</v>
      </c>
      <c r="D7400" t="inlineStr">
        <is>
          <t>IPCA</t>
        </is>
      </c>
      <c r="E7400" t="n">
        <v>0.009488792934583046</v>
      </c>
      <c r="F7400" t="inlineStr">
        <is>
          <t>MENSAL</t>
        </is>
      </c>
      <c r="G7400" t="n">
        <v>49350</v>
      </c>
      <c r="H7400" t="n">
        <v>49350</v>
      </c>
      <c r="I7400" t="n">
        <v>152</v>
      </c>
      <c r="J7400" t="inlineStr">
        <is>
          <t>CARTEIRA</t>
        </is>
      </c>
      <c r="K7400" t="inlineStr">
        <is>
          <t>CONTRATO</t>
        </is>
      </c>
      <c r="L7400" t="n">
        <v>457.247724</v>
      </c>
      <c r="M7400" t="inlineStr">
        <is>
          <t>Terra Luz Residencial</t>
        </is>
      </c>
      <c r="N7400" s="142">
        <f>DATE(YEAR(G7400),MONTH(G7400),1)</f>
        <v/>
      </c>
      <c r="O7400" s="132">
        <f>IF(G7400&gt;$K$3,"Futuro","Atraso")</f>
        <v/>
      </c>
      <c r="P7400">
        <f>12*(YEAR(G7400)-YEAR($K$3))+(MONTH(G7400)-MONTH($K$3))</f>
        <v/>
      </c>
      <c r="Q7400" s="366">
        <f>IF(M7400="IBIRAPITANGA FASE 3",IF(O7400="Atraso",L7400,L7400/(1+$I$2)^P7400),IF(O7400="Atraso",L7400,L7400/(1+$I$1)^P7400))</f>
        <v/>
      </c>
      <c r="R7400">
        <f>IF(O7400="Atraso",$K$3-G7400,0)</f>
        <v/>
      </c>
      <c r="S7400">
        <f>IF(R7400&lt;=15,"Até 15",IF(R7400&lt;=30,"Entre 15 e 30",IF(R7400&lt;=60,"Entre 30 e 60",IF(R7400&lt;=90,"Entre 60 e 90",IF(R7400&lt;=120,"Entre 90 e 120",IF(R7400&lt;=150,"Entre 120 e 150",IF(R7400&lt;=180,"Entre 150 e 180","Superior a 180")))))))</f>
        <v/>
      </c>
    </row>
    <row r="7401">
      <c r="A7401" t="inlineStr">
        <is>
          <t>Q04L03</t>
        </is>
      </c>
      <c r="B7401" t="inlineStr">
        <is>
          <t>REINALDO ALMEIDA VIEIRA</t>
        </is>
      </c>
      <c r="C7401" t="n">
        <v>1</v>
      </c>
      <c r="D7401" t="inlineStr">
        <is>
          <t>IPCA</t>
        </is>
      </c>
      <c r="E7401" t="n">
        <v>0.009488792934583046</v>
      </c>
      <c r="F7401" t="inlineStr">
        <is>
          <t>MENSAL</t>
        </is>
      </c>
      <c r="G7401" t="n">
        <v>49378</v>
      </c>
      <c r="H7401" t="n">
        <v>49378</v>
      </c>
      <c r="I7401" t="n">
        <v>153</v>
      </c>
      <c r="J7401" t="inlineStr">
        <is>
          <t>CARTEIRA</t>
        </is>
      </c>
      <c r="K7401" t="inlineStr">
        <is>
          <t>CONTRATO</t>
        </is>
      </c>
      <c r="L7401" t="n">
        <v>457.247724</v>
      </c>
      <c r="M7401" t="inlineStr">
        <is>
          <t>Terra Luz Residencial</t>
        </is>
      </c>
      <c r="N7401" s="142">
        <f>DATE(YEAR(G7401),MONTH(G7401),1)</f>
        <v/>
      </c>
      <c r="O7401" s="132">
        <f>IF(G7401&gt;$K$3,"Futuro","Atraso")</f>
        <v/>
      </c>
      <c r="P7401">
        <f>12*(YEAR(G7401)-YEAR($K$3))+(MONTH(G7401)-MONTH($K$3))</f>
        <v/>
      </c>
      <c r="Q7401" s="366">
        <f>IF(M7401="IBIRAPITANGA FASE 3",IF(O7401="Atraso",L7401,L7401/(1+$I$2)^P7401),IF(O7401="Atraso",L7401,L7401/(1+$I$1)^P7401))</f>
        <v/>
      </c>
      <c r="R7401">
        <f>IF(O7401="Atraso",$K$3-G7401,0)</f>
        <v/>
      </c>
      <c r="S7401">
        <f>IF(R7401&lt;=15,"Até 15",IF(R7401&lt;=30,"Entre 15 e 30",IF(R7401&lt;=60,"Entre 30 e 60",IF(R7401&lt;=90,"Entre 60 e 90",IF(R7401&lt;=120,"Entre 90 e 120",IF(R7401&lt;=150,"Entre 120 e 150",IF(R7401&lt;=180,"Entre 150 e 180","Superior a 180")))))))</f>
        <v/>
      </c>
    </row>
    <row r="7402">
      <c r="A7402" t="inlineStr">
        <is>
          <t>Q04L03</t>
        </is>
      </c>
      <c r="B7402" t="inlineStr">
        <is>
          <t>REINALDO ALMEIDA VIEIRA</t>
        </is>
      </c>
      <c r="C7402" t="n">
        <v>1</v>
      </c>
      <c r="D7402" t="inlineStr">
        <is>
          <t>IPCA</t>
        </is>
      </c>
      <c r="E7402" t="n">
        <v>0.009488792934583046</v>
      </c>
      <c r="F7402" t="inlineStr">
        <is>
          <t>MENSAL</t>
        </is>
      </c>
      <c r="G7402" t="n">
        <v>49409</v>
      </c>
      <c r="H7402" t="n">
        <v>49409</v>
      </c>
      <c r="I7402" t="n">
        <v>154</v>
      </c>
      <c r="J7402" t="inlineStr">
        <is>
          <t>CARTEIRA</t>
        </is>
      </c>
      <c r="K7402" t="inlineStr">
        <is>
          <t>CONTRATO</t>
        </is>
      </c>
      <c r="L7402" t="n">
        <v>457.247724</v>
      </c>
      <c r="M7402" t="inlineStr">
        <is>
          <t>Terra Luz Residencial</t>
        </is>
      </c>
      <c r="N7402" s="142">
        <f>DATE(YEAR(G7402),MONTH(G7402),1)</f>
        <v/>
      </c>
      <c r="O7402" s="132">
        <f>IF(G7402&gt;$K$3,"Futuro","Atraso")</f>
        <v/>
      </c>
      <c r="P7402">
        <f>12*(YEAR(G7402)-YEAR($K$3))+(MONTH(G7402)-MONTH($K$3))</f>
        <v/>
      </c>
      <c r="Q7402" s="366">
        <f>IF(M7402="IBIRAPITANGA FASE 3",IF(O7402="Atraso",L7402,L7402/(1+$I$2)^P7402),IF(O7402="Atraso",L7402,L7402/(1+$I$1)^P7402))</f>
        <v/>
      </c>
      <c r="R7402">
        <f>IF(O7402="Atraso",$K$3-G7402,0)</f>
        <v/>
      </c>
      <c r="S7402">
        <f>IF(R7402&lt;=15,"Até 15",IF(R7402&lt;=30,"Entre 15 e 30",IF(R7402&lt;=60,"Entre 30 e 60",IF(R7402&lt;=90,"Entre 60 e 90",IF(R7402&lt;=120,"Entre 90 e 120",IF(R7402&lt;=150,"Entre 120 e 150",IF(R7402&lt;=180,"Entre 150 e 180","Superior a 180")))))))</f>
        <v/>
      </c>
    </row>
    <row r="7403">
      <c r="A7403" t="inlineStr">
        <is>
          <t>Q04L03</t>
        </is>
      </c>
      <c r="B7403" t="inlineStr">
        <is>
          <t>REINALDO ALMEIDA VIEIRA</t>
        </is>
      </c>
      <c r="C7403" t="n">
        <v>1</v>
      </c>
      <c r="D7403" t="inlineStr">
        <is>
          <t>IPCA</t>
        </is>
      </c>
      <c r="E7403" t="n">
        <v>0.009488792934583046</v>
      </c>
      <c r="F7403" t="inlineStr">
        <is>
          <t>MENSAL</t>
        </is>
      </c>
      <c r="G7403" t="n">
        <v>49439</v>
      </c>
      <c r="H7403" t="n">
        <v>49439</v>
      </c>
      <c r="I7403" t="n">
        <v>155</v>
      </c>
      <c r="J7403" t="inlineStr">
        <is>
          <t>CARTEIRA</t>
        </is>
      </c>
      <c r="K7403" t="inlineStr">
        <is>
          <t>CONTRATO</t>
        </is>
      </c>
      <c r="L7403" t="n">
        <v>457.247724</v>
      </c>
      <c r="M7403" t="inlineStr">
        <is>
          <t>Terra Luz Residencial</t>
        </is>
      </c>
      <c r="N7403" s="142">
        <f>DATE(YEAR(G7403),MONTH(G7403),1)</f>
        <v/>
      </c>
      <c r="O7403" s="132">
        <f>IF(G7403&gt;$K$3,"Futuro","Atraso")</f>
        <v/>
      </c>
      <c r="P7403">
        <f>12*(YEAR(G7403)-YEAR($K$3))+(MONTH(G7403)-MONTH($K$3))</f>
        <v/>
      </c>
      <c r="Q7403" s="366">
        <f>IF(M7403="IBIRAPITANGA FASE 3",IF(O7403="Atraso",L7403,L7403/(1+$I$2)^P7403),IF(O7403="Atraso",L7403,L7403/(1+$I$1)^P7403))</f>
        <v/>
      </c>
      <c r="R7403">
        <f>IF(O7403="Atraso",$K$3-G7403,0)</f>
        <v/>
      </c>
      <c r="S7403">
        <f>IF(R7403&lt;=15,"Até 15",IF(R7403&lt;=30,"Entre 15 e 30",IF(R7403&lt;=60,"Entre 30 e 60",IF(R7403&lt;=90,"Entre 60 e 90",IF(R7403&lt;=120,"Entre 90 e 120",IF(R7403&lt;=150,"Entre 120 e 150",IF(R7403&lt;=180,"Entre 150 e 180","Superior a 180")))))))</f>
        <v/>
      </c>
    </row>
    <row r="7404">
      <c r="A7404" t="inlineStr">
        <is>
          <t>Q04L03</t>
        </is>
      </c>
      <c r="B7404" t="inlineStr">
        <is>
          <t>REINALDO ALMEIDA VIEIRA</t>
        </is>
      </c>
      <c r="C7404" t="n">
        <v>1</v>
      </c>
      <c r="D7404" t="inlineStr">
        <is>
          <t>IPCA</t>
        </is>
      </c>
      <c r="E7404" t="n">
        <v>0.009488792934583046</v>
      </c>
      <c r="F7404" t="inlineStr">
        <is>
          <t>MENSAL</t>
        </is>
      </c>
      <c r="G7404" t="n">
        <v>49470</v>
      </c>
      <c r="H7404" t="n">
        <v>49470</v>
      </c>
      <c r="I7404" t="n">
        <v>156</v>
      </c>
      <c r="J7404" t="inlineStr">
        <is>
          <t>CARTEIRA</t>
        </is>
      </c>
      <c r="K7404" t="inlineStr">
        <is>
          <t>CONTRATO</t>
        </is>
      </c>
      <c r="L7404" t="n">
        <v>457.247724</v>
      </c>
      <c r="M7404" t="inlineStr">
        <is>
          <t>Terra Luz Residencial</t>
        </is>
      </c>
      <c r="N7404" s="142">
        <f>DATE(YEAR(G7404),MONTH(G7404),1)</f>
        <v/>
      </c>
      <c r="O7404" s="132">
        <f>IF(G7404&gt;$K$3,"Futuro","Atraso")</f>
        <v/>
      </c>
      <c r="P7404">
        <f>12*(YEAR(G7404)-YEAR($K$3))+(MONTH(G7404)-MONTH($K$3))</f>
        <v/>
      </c>
      <c r="Q7404" s="366">
        <f>IF(M7404="IBIRAPITANGA FASE 3",IF(O7404="Atraso",L7404,L7404/(1+$I$2)^P7404),IF(O7404="Atraso",L7404,L7404/(1+$I$1)^P7404))</f>
        <v/>
      </c>
      <c r="R7404">
        <f>IF(O7404="Atraso",$K$3-G7404,0)</f>
        <v/>
      </c>
      <c r="S7404">
        <f>IF(R7404&lt;=15,"Até 15",IF(R7404&lt;=30,"Entre 15 e 30",IF(R7404&lt;=60,"Entre 30 e 60",IF(R7404&lt;=90,"Entre 60 e 90",IF(R7404&lt;=120,"Entre 90 e 120",IF(R7404&lt;=150,"Entre 120 e 150",IF(R7404&lt;=180,"Entre 150 e 180","Superior a 180")))))))</f>
        <v/>
      </c>
    </row>
    <row r="7405">
      <c r="A7405" t="inlineStr">
        <is>
          <t>Q04L03</t>
        </is>
      </c>
      <c r="B7405" t="inlineStr">
        <is>
          <t>REINALDO ALMEIDA VIEIRA</t>
        </is>
      </c>
      <c r="C7405" t="n">
        <v>1</v>
      </c>
      <c r="D7405" t="inlineStr">
        <is>
          <t>IPCA</t>
        </is>
      </c>
      <c r="E7405" t="n">
        <v>0.009488792934583046</v>
      </c>
      <c r="F7405" t="inlineStr">
        <is>
          <t>MENSAL</t>
        </is>
      </c>
      <c r="G7405" t="n">
        <v>49500</v>
      </c>
      <c r="H7405" t="n">
        <v>49500</v>
      </c>
      <c r="I7405" t="n">
        <v>157</v>
      </c>
      <c r="J7405" t="inlineStr">
        <is>
          <t>CARTEIRA</t>
        </is>
      </c>
      <c r="K7405" t="inlineStr">
        <is>
          <t>CONTRATO</t>
        </is>
      </c>
      <c r="L7405" t="n">
        <v>457.247724</v>
      </c>
      <c r="M7405" t="inlineStr">
        <is>
          <t>Terra Luz Residencial</t>
        </is>
      </c>
      <c r="N7405" s="142">
        <f>DATE(YEAR(G7405),MONTH(G7405),1)</f>
        <v/>
      </c>
      <c r="O7405" s="132">
        <f>IF(G7405&gt;$K$3,"Futuro","Atraso")</f>
        <v/>
      </c>
      <c r="P7405">
        <f>12*(YEAR(G7405)-YEAR($K$3))+(MONTH(G7405)-MONTH($K$3))</f>
        <v/>
      </c>
      <c r="Q7405" s="366">
        <f>IF(M7405="IBIRAPITANGA FASE 3",IF(O7405="Atraso",L7405,L7405/(1+$I$2)^P7405),IF(O7405="Atraso",L7405,L7405/(1+$I$1)^P7405))</f>
        <v/>
      </c>
      <c r="R7405">
        <f>IF(O7405="Atraso",$K$3-G7405,0)</f>
        <v/>
      </c>
      <c r="S7405">
        <f>IF(R7405&lt;=15,"Até 15",IF(R7405&lt;=30,"Entre 15 e 30",IF(R7405&lt;=60,"Entre 30 e 60",IF(R7405&lt;=90,"Entre 60 e 90",IF(R7405&lt;=120,"Entre 90 e 120",IF(R7405&lt;=150,"Entre 120 e 150",IF(R7405&lt;=180,"Entre 150 e 180","Superior a 180")))))))</f>
        <v/>
      </c>
    </row>
    <row r="7406">
      <c r="A7406" t="inlineStr">
        <is>
          <t>Q04L03</t>
        </is>
      </c>
      <c r="B7406" t="inlineStr">
        <is>
          <t>REINALDO ALMEIDA VIEIRA</t>
        </is>
      </c>
      <c r="C7406" t="n">
        <v>1</v>
      </c>
      <c r="D7406" t="inlineStr">
        <is>
          <t>IPCA</t>
        </is>
      </c>
      <c r="E7406" t="n">
        <v>0.009488792934583046</v>
      </c>
      <c r="F7406" t="inlineStr">
        <is>
          <t>MENSAL</t>
        </is>
      </c>
      <c r="G7406" t="n">
        <v>49531</v>
      </c>
      <c r="H7406" t="n">
        <v>49531</v>
      </c>
      <c r="I7406" t="n">
        <v>158</v>
      </c>
      <c r="J7406" t="inlineStr">
        <is>
          <t>CARTEIRA</t>
        </is>
      </c>
      <c r="K7406" t="inlineStr">
        <is>
          <t>CONTRATO</t>
        </is>
      </c>
      <c r="L7406" t="n">
        <v>457.247724</v>
      </c>
      <c r="M7406" t="inlineStr">
        <is>
          <t>Terra Luz Residencial</t>
        </is>
      </c>
      <c r="N7406" s="142">
        <f>DATE(YEAR(G7406),MONTH(G7406),1)</f>
        <v/>
      </c>
      <c r="O7406" s="132">
        <f>IF(G7406&gt;$K$3,"Futuro","Atraso")</f>
        <v/>
      </c>
      <c r="P7406">
        <f>12*(YEAR(G7406)-YEAR($K$3))+(MONTH(G7406)-MONTH($K$3))</f>
        <v/>
      </c>
      <c r="Q7406" s="366">
        <f>IF(M7406="IBIRAPITANGA FASE 3",IF(O7406="Atraso",L7406,L7406/(1+$I$2)^P7406),IF(O7406="Atraso",L7406,L7406/(1+$I$1)^P7406))</f>
        <v/>
      </c>
      <c r="R7406">
        <f>IF(O7406="Atraso",$K$3-G7406,0)</f>
        <v/>
      </c>
      <c r="S7406">
        <f>IF(R7406&lt;=15,"Até 15",IF(R7406&lt;=30,"Entre 15 e 30",IF(R7406&lt;=60,"Entre 30 e 60",IF(R7406&lt;=90,"Entre 60 e 90",IF(R7406&lt;=120,"Entre 90 e 120",IF(R7406&lt;=150,"Entre 120 e 150",IF(R7406&lt;=180,"Entre 150 e 180","Superior a 180")))))))</f>
        <v/>
      </c>
    </row>
    <row r="7407">
      <c r="A7407" t="inlineStr">
        <is>
          <t>Q04L03</t>
        </is>
      </c>
      <c r="B7407" t="inlineStr">
        <is>
          <t>REINALDO ALMEIDA VIEIRA</t>
        </is>
      </c>
      <c r="C7407" t="n">
        <v>1</v>
      </c>
      <c r="D7407" t="inlineStr">
        <is>
          <t>IPCA</t>
        </is>
      </c>
      <c r="E7407" t="n">
        <v>0.009488792934583046</v>
      </c>
      <c r="F7407" t="inlineStr">
        <is>
          <t>MENSAL</t>
        </is>
      </c>
      <c r="G7407" t="n">
        <v>49562</v>
      </c>
      <c r="H7407" t="n">
        <v>49562</v>
      </c>
      <c r="I7407" t="n">
        <v>159</v>
      </c>
      <c r="J7407" t="inlineStr">
        <is>
          <t>CARTEIRA</t>
        </is>
      </c>
      <c r="K7407" t="inlineStr">
        <is>
          <t>CONTRATO</t>
        </is>
      </c>
      <c r="L7407" t="n">
        <v>457.247724</v>
      </c>
      <c r="M7407" t="inlineStr">
        <is>
          <t>Terra Luz Residencial</t>
        </is>
      </c>
      <c r="N7407" s="142">
        <f>DATE(YEAR(G7407),MONTH(G7407),1)</f>
        <v/>
      </c>
      <c r="O7407" s="132">
        <f>IF(G7407&gt;$K$3,"Futuro","Atraso")</f>
        <v/>
      </c>
      <c r="P7407">
        <f>12*(YEAR(G7407)-YEAR($K$3))+(MONTH(G7407)-MONTH($K$3))</f>
        <v/>
      </c>
      <c r="Q7407" s="366">
        <f>IF(M7407="IBIRAPITANGA FASE 3",IF(O7407="Atraso",L7407,L7407/(1+$I$2)^P7407),IF(O7407="Atraso",L7407,L7407/(1+$I$1)^P7407))</f>
        <v/>
      </c>
      <c r="R7407">
        <f>IF(O7407="Atraso",$K$3-G7407,0)</f>
        <v/>
      </c>
      <c r="S7407">
        <f>IF(R7407&lt;=15,"Até 15",IF(R7407&lt;=30,"Entre 15 e 30",IF(R7407&lt;=60,"Entre 30 e 60",IF(R7407&lt;=90,"Entre 60 e 90",IF(R7407&lt;=120,"Entre 90 e 120",IF(R7407&lt;=150,"Entre 120 e 150",IF(R7407&lt;=180,"Entre 150 e 180","Superior a 180")))))))</f>
        <v/>
      </c>
    </row>
    <row r="7408">
      <c r="A7408" t="inlineStr">
        <is>
          <t>Q04L03</t>
        </is>
      </c>
      <c r="B7408" t="inlineStr">
        <is>
          <t>REINALDO ALMEIDA VIEIRA</t>
        </is>
      </c>
      <c r="C7408" t="n">
        <v>1</v>
      </c>
      <c r="D7408" t="inlineStr">
        <is>
          <t>IPCA</t>
        </is>
      </c>
      <c r="E7408" t="n">
        <v>0.009488792934583046</v>
      </c>
      <c r="F7408" t="inlineStr">
        <is>
          <t>MENSAL</t>
        </is>
      </c>
      <c r="G7408" t="n">
        <v>49592</v>
      </c>
      <c r="H7408" t="n">
        <v>49592</v>
      </c>
      <c r="I7408" t="n">
        <v>160</v>
      </c>
      <c r="J7408" t="inlineStr">
        <is>
          <t>CARTEIRA</t>
        </is>
      </c>
      <c r="K7408" t="inlineStr">
        <is>
          <t>CONTRATO</t>
        </is>
      </c>
      <c r="L7408" t="n">
        <v>457.247724</v>
      </c>
      <c r="M7408" t="inlineStr">
        <is>
          <t>Terra Luz Residencial</t>
        </is>
      </c>
      <c r="N7408" s="142">
        <f>DATE(YEAR(G7408),MONTH(G7408),1)</f>
        <v/>
      </c>
      <c r="O7408" s="132">
        <f>IF(G7408&gt;$K$3,"Futuro","Atraso")</f>
        <v/>
      </c>
      <c r="P7408">
        <f>12*(YEAR(G7408)-YEAR($K$3))+(MONTH(G7408)-MONTH($K$3))</f>
        <v/>
      </c>
      <c r="Q7408" s="366">
        <f>IF(M7408="IBIRAPITANGA FASE 3",IF(O7408="Atraso",L7408,L7408/(1+$I$2)^P7408),IF(O7408="Atraso",L7408,L7408/(1+$I$1)^P7408))</f>
        <v/>
      </c>
      <c r="R7408">
        <f>IF(O7408="Atraso",$K$3-G7408,0)</f>
        <v/>
      </c>
      <c r="S7408">
        <f>IF(R7408&lt;=15,"Até 15",IF(R7408&lt;=30,"Entre 15 e 30",IF(R7408&lt;=60,"Entre 30 e 60",IF(R7408&lt;=90,"Entre 60 e 90",IF(R7408&lt;=120,"Entre 90 e 120",IF(R7408&lt;=150,"Entre 120 e 150",IF(R7408&lt;=180,"Entre 150 e 180","Superior a 180")))))))</f>
        <v/>
      </c>
    </row>
    <row r="7409">
      <c r="A7409" t="inlineStr">
        <is>
          <t>Q04L03</t>
        </is>
      </c>
      <c r="B7409" t="inlineStr">
        <is>
          <t>REINALDO ALMEIDA VIEIRA</t>
        </is>
      </c>
      <c r="C7409" t="n">
        <v>1</v>
      </c>
      <c r="D7409" t="inlineStr">
        <is>
          <t>IPCA</t>
        </is>
      </c>
      <c r="E7409" t="n">
        <v>0.009488792934583046</v>
      </c>
      <c r="F7409" t="inlineStr">
        <is>
          <t>MENSAL</t>
        </is>
      </c>
      <c r="G7409" t="n">
        <v>49623</v>
      </c>
      <c r="H7409" t="n">
        <v>49623</v>
      </c>
      <c r="I7409" t="n">
        <v>161</v>
      </c>
      <c r="J7409" t="inlineStr">
        <is>
          <t>CARTEIRA</t>
        </is>
      </c>
      <c r="K7409" t="inlineStr">
        <is>
          <t>CONTRATO</t>
        </is>
      </c>
      <c r="L7409" t="n">
        <v>457.247724</v>
      </c>
      <c r="M7409" t="inlineStr">
        <is>
          <t>Terra Luz Residencial</t>
        </is>
      </c>
      <c r="N7409" s="142">
        <f>DATE(YEAR(G7409),MONTH(G7409),1)</f>
        <v/>
      </c>
      <c r="O7409" s="132">
        <f>IF(G7409&gt;$K$3,"Futuro","Atraso")</f>
        <v/>
      </c>
      <c r="P7409">
        <f>12*(YEAR(G7409)-YEAR($K$3))+(MONTH(G7409)-MONTH($K$3))</f>
        <v/>
      </c>
      <c r="Q7409" s="366">
        <f>IF(M7409="IBIRAPITANGA FASE 3",IF(O7409="Atraso",L7409,L7409/(1+$I$2)^P7409),IF(O7409="Atraso",L7409,L7409/(1+$I$1)^P7409))</f>
        <v/>
      </c>
      <c r="R7409">
        <f>IF(O7409="Atraso",$K$3-G7409,0)</f>
        <v/>
      </c>
      <c r="S7409">
        <f>IF(R7409&lt;=15,"Até 15",IF(R7409&lt;=30,"Entre 15 e 30",IF(R7409&lt;=60,"Entre 30 e 60",IF(R7409&lt;=90,"Entre 60 e 90",IF(R7409&lt;=120,"Entre 90 e 120",IF(R7409&lt;=150,"Entre 120 e 150",IF(R7409&lt;=180,"Entre 150 e 180","Superior a 180")))))))</f>
        <v/>
      </c>
    </row>
    <row r="7410">
      <c r="A7410" t="inlineStr">
        <is>
          <t>Q04L03</t>
        </is>
      </c>
      <c r="B7410" t="inlineStr">
        <is>
          <t>REINALDO ALMEIDA VIEIRA</t>
        </is>
      </c>
      <c r="C7410" t="n">
        <v>1</v>
      </c>
      <c r="D7410" t="inlineStr">
        <is>
          <t>IPCA</t>
        </is>
      </c>
      <c r="E7410" t="n">
        <v>0.009488792934583046</v>
      </c>
      <c r="F7410" t="inlineStr">
        <is>
          <t>MENSAL</t>
        </is>
      </c>
      <c r="G7410" t="n">
        <v>49653</v>
      </c>
      <c r="H7410" t="n">
        <v>49653</v>
      </c>
      <c r="I7410" t="n">
        <v>162</v>
      </c>
      <c r="J7410" t="inlineStr">
        <is>
          <t>CARTEIRA</t>
        </is>
      </c>
      <c r="K7410" t="inlineStr">
        <is>
          <t>CONTRATO</t>
        </is>
      </c>
      <c r="L7410" t="n">
        <v>457.247724</v>
      </c>
      <c r="M7410" t="inlineStr">
        <is>
          <t>Terra Luz Residencial</t>
        </is>
      </c>
      <c r="N7410" s="142">
        <f>DATE(YEAR(G7410),MONTH(G7410),1)</f>
        <v/>
      </c>
      <c r="O7410" s="132">
        <f>IF(G7410&gt;$K$3,"Futuro","Atraso")</f>
        <v/>
      </c>
      <c r="P7410">
        <f>12*(YEAR(G7410)-YEAR($K$3))+(MONTH(G7410)-MONTH($K$3))</f>
        <v/>
      </c>
      <c r="Q7410" s="366">
        <f>IF(M7410="IBIRAPITANGA FASE 3",IF(O7410="Atraso",L7410,L7410/(1+$I$2)^P7410),IF(O7410="Atraso",L7410,L7410/(1+$I$1)^P7410))</f>
        <v/>
      </c>
      <c r="R7410">
        <f>IF(O7410="Atraso",$K$3-G7410,0)</f>
        <v/>
      </c>
      <c r="S7410">
        <f>IF(R7410&lt;=15,"Até 15",IF(R7410&lt;=30,"Entre 15 e 30",IF(R7410&lt;=60,"Entre 30 e 60",IF(R7410&lt;=90,"Entre 60 e 90",IF(R7410&lt;=120,"Entre 90 e 120",IF(R7410&lt;=150,"Entre 120 e 150",IF(R7410&lt;=180,"Entre 150 e 180","Superior a 180")))))))</f>
        <v/>
      </c>
    </row>
    <row r="7411">
      <c r="A7411" t="inlineStr">
        <is>
          <t>Q04L03</t>
        </is>
      </c>
      <c r="B7411" t="inlineStr">
        <is>
          <t>REINALDO ALMEIDA VIEIRA</t>
        </is>
      </c>
      <c r="C7411" t="n">
        <v>1</v>
      </c>
      <c r="D7411" t="inlineStr">
        <is>
          <t>IPCA</t>
        </is>
      </c>
      <c r="E7411" t="n">
        <v>0.009488792934583046</v>
      </c>
      <c r="F7411" t="inlineStr">
        <is>
          <t>MENSAL</t>
        </is>
      </c>
      <c r="G7411" t="n">
        <v>49684</v>
      </c>
      <c r="H7411" t="n">
        <v>49684</v>
      </c>
      <c r="I7411" t="n">
        <v>163</v>
      </c>
      <c r="J7411" t="inlineStr">
        <is>
          <t>CARTEIRA</t>
        </is>
      </c>
      <c r="K7411" t="inlineStr">
        <is>
          <t>CONTRATO</t>
        </is>
      </c>
      <c r="L7411" t="n">
        <v>457.247724</v>
      </c>
      <c r="M7411" t="inlineStr">
        <is>
          <t>Terra Luz Residencial</t>
        </is>
      </c>
      <c r="N7411" s="142">
        <f>DATE(YEAR(G7411),MONTH(G7411),1)</f>
        <v/>
      </c>
      <c r="O7411" s="132">
        <f>IF(G7411&gt;$K$3,"Futuro","Atraso")</f>
        <v/>
      </c>
      <c r="P7411">
        <f>12*(YEAR(G7411)-YEAR($K$3))+(MONTH(G7411)-MONTH($K$3))</f>
        <v/>
      </c>
      <c r="Q7411" s="366">
        <f>IF(M7411="IBIRAPITANGA FASE 3",IF(O7411="Atraso",L7411,L7411/(1+$I$2)^P7411),IF(O7411="Atraso",L7411,L7411/(1+$I$1)^P7411))</f>
        <v/>
      </c>
      <c r="R7411">
        <f>IF(O7411="Atraso",$K$3-G7411,0)</f>
        <v/>
      </c>
      <c r="S7411">
        <f>IF(R7411&lt;=15,"Até 15",IF(R7411&lt;=30,"Entre 15 e 30",IF(R7411&lt;=60,"Entre 30 e 60",IF(R7411&lt;=90,"Entre 60 e 90",IF(R7411&lt;=120,"Entre 90 e 120",IF(R7411&lt;=150,"Entre 120 e 150",IF(R7411&lt;=180,"Entre 150 e 180","Superior a 180")))))))</f>
        <v/>
      </c>
    </row>
    <row r="7412">
      <c r="A7412" t="inlineStr">
        <is>
          <t>Q04L03</t>
        </is>
      </c>
      <c r="B7412" t="inlineStr">
        <is>
          <t>REINALDO ALMEIDA VIEIRA</t>
        </is>
      </c>
      <c r="C7412" t="n">
        <v>1</v>
      </c>
      <c r="D7412" t="inlineStr">
        <is>
          <t>IPCA</t>
        </is>
      </c>
      <c r="E7412" t="n">
        <v>0.009488792934583046</v>
      </c>
      <c r="F7412" t="inlineStr">
        <is>
          <t>MENSAL</t>
        </is>
      </c>
      <c r="G7412" t="n">
        <v>49715</v>
      </c>
      <c r="H7412" t="n">
        <v>49715</v>
      </c>
      <c r="I7412" t="n">
        <v>164</v>
      </c>
      <c r="J7412" t="inlineStr">
        <is>
          <t>CARTEIRA</t>
        </is>
      </c>
      <c r="K7412" t="inlineStr">
        <is>
          <t>CONTRATO</t>
        </is>
      </c>
      <c r="L7412" t="n">
        <v>457.247724</v>
      </c>
      <c r="M7412" t="inlineStr">
        <is>
          <t>Terra Luz Residencial</t>
        </is>
      </c>
      <c r="N7412" s="142">
        <f>DATE(YEAR(G7412),MONTH(G7412),1)</f>
        <v/>
      </c>
      <c r="O7412" s="132">
        <f>IF(G7412&gt;$K$3,"Futuro","Atraso")</f>
        <v/>
      </c>
      <c r="P7412">
        <f>12*(YEAR(G7412)-YEAR($K$3))+(MONTH(G7412)-MONTH($K$3))</f>
        <v/>
      </c>
      <c r="Q7412" s="366">
        <f>IF(M7412="IBIRAPITANGA FASE 3",IF(O7412="Atraso",L7412,L7412/(1+$I$2)^P7412),IF(O7412="Atraso",L7412,L7412/(1+$I$1)^P7412))</f>
        <v/>
      </c>
      <c r="R7412">
        <f>IF(O7412="Atraso",$K$3-G7412,0)</f>
        <v/>
      </c>
      <c r="S7412">
        <f>IF(R7412&lt;=15,"Até 15",IF(R7412&lt;=30,"Entre 15 e 30",IF(R7412&lt;=60,"Entre 30 e 60",IF(R7412&lt;=90,"Entre 60 e 90",IF(R7412&lt;=120,"Entre 90 e 120",IF(R7412&lt;=150,"Entre 120 e 150",IF(R7412&lt;=180,"Entre 150 e 180","Superior a 180")))))))</f>
        <v/>
      </c>
    </row>
    <row r="7413">
      <c r="A7413" t="inlineStr">
        <is>
          <t>Q04L03</t>
        </is>
      </c>
      <c r="B7413" t="inlineStr">
        <is>
          <t>REINALDO ALMEIDA VIEIRA</t>
        </is>
      </c>
      <c r="C7413" t="n">
        <v>1</v>
      </c>
      <c r="D7413" t="inlineStr">
        <is>
          <t>IPCA</t>
        </is>
      </c>
      <c r="E7413" t="n">
        <v>0.009488792934583046</v>
      </c>
      <c r="F7413" t="inlineStr">
        <is>
          <t>MENSAL</t>
        </is>
      </c>
      <c r="G7413" t="n">
        <v>49744</v>
      </c>
      <c r="H7413" t="n">
        <v>49744</v>
      </c>
      <c r="I7413" t="n">
        <v>165</v>
      </c>
      <c r="J7413" t="inlineStr">
        <is>
          <t>CARTEIRA</t>
        </is>
      </c>
      <c r="K7413" t="inlineStr">
        <is>
          <t>CONTRATO</t>
        </is>
      </c>
      <c r="L7413" t="n">
        <v>457.247724</v>
      </c>
      <c r="M7413" t="inlineStr">
        <is>
          <t>Terra Luz Residencial</t>
        </is>
      </c>
      <c r="N7413" s="142">
        <f>DATE(YEAR(G7413),MONTH(G7413),1)</f>
        <v/>
      </c>
      <c r="O7413" s="132">
        <f>IF(G7413&gt;$K$3,"Futuro","Atraso")</f>
        <v/>
      </c>
      <c r="P7413">
        <f>12*(YEAR(G7413)-YEAR($K$3))+(MONTH(G7413)-MONTH($K$3))</f>
        <v/>
      </c>
      <c r="Q7413" s="366">
        <f>IF(M7413="IBIRAPITANGA FASE 3",IF(O7413="Atraso",L7413,L7413/(1+$I$2)^P7413),IF(O7413="Atraso",L7413,L7413/(1+$I$1)^P7413))</f>
        <v/>
      </c>
      <c r="R7413">
        <f>IF(O7413="Atraso",$K$3-G7413,0)</f>
        <v/>
      </c>
      <c r="S7413">
        <f>IF(R7413&lt;=15,"Até 15",IF(R7413&lt;=30,"Entre 15 e 30",IF(R7413&lt;=60,"Entre 30 e 60",IF(R7413&lt;=90,"Entre 60 e 90",IF(R7413&lt;=120,"Entre 90 e 120",IF(R7413&lt;=150,"Entre 120 e 150",IF(R7413&lt;=180,"Entre 150 e 180","Superior a 180")))))))</f>
        <v/>
      </c>
    </row>
    <row r="7414">
      <c r="A7414" t="inlineStr">
        <is>
          <t>Q04L03</t>
        </is>
      </c>
      <c r="B7414" t="inlineStr">
        <is>
          <t>REINALDO ALMEIDA VIEIRA</t>
        </is>
      </c>
      <c r="C7414" t="n">
        <v>1</v>
      </c>
      <c r="D7414" t="inlineStr">
        <is>
          <t>IPCA</t>
        </is>
      </c>
      <c r="E7414" t="n">
        <v>0.009488792934583046</v>
      </c>
      <c r="F7414" t="inlineStr">
        <is>
          <t>MENSAL</t>
        </is>
      </c>
      <c r="G7414" t="n">
        <v>49775</v>
      </c>
      <c r="H7414" t="n">
        <v>49775</v>
      </c>
      <c r="I7414" t="n">
        <v>166</v>
      </c>
      <c r="J7414" t="inlineStr">
        <is>
          <t>CARTEIRA</t>
        </is>
      </c>
      <c r="K7414" t="inlineStr">
        <is>
          <t>CONTRATO</t>
        </is>
      </c>
      <c r="L7414" t="n">
        <v>457.247724</v>
      </c>
      <c r="M7414" t="inlineStr">
        <is>
          <t>Terra Luz Residencial</t>
        </is>
      </c>
      <c r="N7414" s="142">
        <f>DATE(YEAR(G7414),MONTH(G7414),1)</f>
        <v/>
      </c>
      <c r="O7414" s="132">
        <f>IF(G7414&gt;$K$3,"Futuro","Atraso")</f>
        <v/>
      </c>
      <c r="P7414">
        <f>12*(YEAR(G7414)-YEAR($K$3))+(MONTH(G7414)-MONTH($K$3))</f>
        <v/>
      </c>
      <c r="Q7414" s="366">
        <f>IF(M7414="IBIRAPITANGA FASE 3",IF(O7414="Atraso",L7414,L7414/(1+$I$2)^P7414),IF(O7414="Atraso",L7414,L7414/(1+$I$1)^P7414))</f>
        <v/>
      </c>
      <c r="R7414">
        <f>IF(O7414="Atraso",$K$3-G7414,0)</f>
        <v/>
      </c>
      <c r="S7414">
        <f>IF(R7414&lt;=15,"Até 15",IF(R7414&lt;=30,"Entre 15 e 30",IF(R7414&lt;=60,"Entre 30 e 60",IF(R7414&lt;=90,"Entre 60 e 90",IF(R7414&lt;=120,"Entre 90 e 120",IF(R7414&lt;=150,"Entre 120 e 150",IF(R7414&lt;=180,"Entre 150 e 180","Superior a 180")))))))</f>
        <v/>
      </c>
    </row>
    <row r="7415">
      <c r="A7415" t="inlineStr">
        <is>
          <t>Q04L03</t>
        </is>
      </c>
      <c r="B7415" t="inlineStr">
        <is>
          <t>REINALDO ALMEIDA VIEIRA</t>
        </is>
      </c>
      <c r="C7415" t="n">
        <v>1</v>
      </c>
      <c r="D7415" t="inlineStr">
        <is>
          <t>IPCA</t>
        </is>
      </c>
      <c r="E7415" t="n">
        <v>0.009488792934583046</v>
      </c>
      <c r="F7415" t="inlineStr">
        <is>
          <t>MENSAL</t>
        </is>
      </c>
      <c r="G7415" t="n">
        <v>49805</v>
      </c>
      <c r="H7415" t="n">
        <v>49805</v>
      </c>
      <c r="I7415" t="n">
        <v>167</v>
      </c>
      <c r="J7415" t="inlineStr">
        <is>
          <t>CARTEIRA</t>
        </is>
      </c>
      <c r="K7415" t="inlineStr">
        <is>
          <t>CONTRATO</t>
        </is>
      </c>
      <c r="L7415" t="n">
        <v>457.247724</v>
      </c>
      <c r="M7415" t="inlineStr">
        <is>
          <t>Terra Luz Residencial</t>
        </is>
      </c>
      <c r="N7415" s="142">
        <f>DATE(YEAR(G7415),MONTH(G7415),1)</f>
        <v/>
      </c>
      <c r="O7415" s="132">
        <f>IF(G7415&gt;$K$3,"Futuro","Atraso")</f>
        <v/>
      </c>
      <c r="P7415">
        <f>12*(YEAR(G7415)-YEAR($K$3))+(MONTH(G7415)-MONTH($K$3))</f>
        <v/>
      </c>
      <c r="Q7415" s="366">
        <f>IF(M7415="IBIRAPITANGA FASE 3",IF(O7415="Atraso",L7415,L7415/(1+$I$2)^P7415),IF(O7415="Atraso",L7415,L7415/(1+$I$1)^P7415))</f>
        <v/>
      </c>
      <c r="R7415">
        <f>IF(O7415="Atraso",$K$3-G7415,0)</f>
        <v/>
      </c>
      <c r="S7415">
        <f>IF(R7415&lt;=15,"Até 15",IF(R7415&lt;=30,"Entre 15 e 30",IF(R7415&lt;=60,"Entre 30 e 60",IF(R7415&lt;=90,"Entre 60 e 90",IF(R7415&lt;=120,"Entre 90 e 120",IF(R7415&lt;=150,"Entre 120 e 150",IF(R7415&lt;=180,"Entre 150 e 180","Superior a 180")))))))</f>
        <v/>
      </c>
    </row>
    <row r="7416">
      <c r="A7416" t="inlineStr">
        <is>
          <t>Q04L03</t>
        </is>
      </c>
      <c r="B7416" t="inlineStr">
        <is>
          <t>REINALDO ALMEIDA VIEIRA</t>
        </is>
      </c>
      <c r="C7416" t="n">
        <v>1</v>
      </c>
      <c r="D7416" t="inlineStr">
        <is>
          <t>IPCA</t>
        </is>
      </c>
      <c r="E7416" t="n">
        <v>0.009488792934583046</v>
      </c>
      <c r="F7416" t="inlineStr">
        <is>
          <t>MENSAL</t>
        </is>
      </c>
      <c r="G7416" t="n">
        <v>49836</v>
      </c>
      <c r="H7416" t="n">
        <v>49836</v>
      </c>
      <c r="I7416" t="n">
        <v>168</v>
      </c>
      <c r="J7416" t="inlineStr">
        <is>
          <t>CARTEIRA</t>
        </is>
      </c>
      <c r="K7416" t="inlineStr">
        <is>
          <t>CONTRATO</t>
        </is>
      </c>
      <c r="L7416" t="n">
        <v>457.247724</v>
      </c>
      <c r="M7416" t="inlineStr">
        <is>
          <t>Terra Luz Residencial</t>
        </is>
      </c>
      <c r="N7416" s="142">
        <f>DATE(YEAR(G7416),MONTH(G7416),1)</f>
        <v/>
      </c>
      <c r="O7416" s="132">
        <f>IF(G7416&gt;$K$3,"Futuro","Atraso")</f>
        <v/>
      </c>
      <c r="P7416">
        <f>12*(YEAR(G7416)-YEAR($K$3))+(MONTH(G7416)-MONTH($K$3))</f>
        <v/>
      </c>
      <c r="Q7416" s="366">
        <f>IF(M7416="IBIRAPITANGA FASE 3",IF(O7416="Atraso",L7416,L7416/(1+$I$2)^P7416),IF(O7416="Atraso",L7416,L7416/(1+$I$1)^P7416))</f>
        <v/>
      </c>
      <c r="R7416">
        <f>IF(O7416="Atraso",$K$3-G7416,0)</f>
        <v/>
      </c>
      <c r="S7416">
        <f>IF(R7416&lt;=15,"Até 15",IF(R7416&lt;=30,"Entre 15 e 30",IF(R7416&lt;=60,"Entre 30 e 60",IF(R7416&lt;=90,"Entre 60 e 90",IF(R7416&lt;=120,"Entre 90 e 120",IF(R7416&lt;=150,"Entre 120 e 150",IF(R7416&lt;=180,"Entre 150 e 180","Superior a 180")))))))</f>
        <v/>
      </c>
    </row>
    <row r="7417">
      <c r="A7417" t="inlineStr">
        <is>
          <t>Q04L03</t>
        </is>
      </c>
      <c r="B7417" t="inlineStr">
        <is>
          <t>REINALDO ALMEIDA VIEIRA</t>
        </is>
      </c>
      <c r="C7417" t="n">
        <v>1</v>
      </c>
      <c r="D7417" t="inlineStr">
        <is>
          <t>IPCA</t>
        </is>
      </c>
      <c r="E7417" t="n">
        <v>0.009488792934583046</v>
      </c>
      <c r="F7417" t="inlineStr">
        <is>
          <t>MENSAL</t>
        </is>
      </c>
      <c r="G7417" t="n">
        <v>49866</v>
      </c>
      <c r="H7417" t="n">
        <v>49866</v>
      </c>
      <c r="I7417" t="n">
        <v>169</v>
      </c>
      <c r="J7417" t="inlineStr">
        <is>
          <t>CARTEIRA</t>
        </is>
      </c>
      <c r="K7417" t="inlineStr">
        <is>
          <t>CONTRATO</t>
        </is>
      </c>
      <c r="L7417" t="n">
        <v>457.247724</v>
      </c>
      <c r="M7417" t="inlineStr">
        <is>
          <t>Terra Luz Residencial</t>
        </is>
      </c>
      <c r="N7417" s="142">
        <f>DATE(YEAR(G7417),MONTH(G7417),1)</f>
        <v/>
      </c>
      <c r="O7417" s="132">
        <f>IF(G7417&gt;$K$3,"Futuro","Atraso")</f>
        <v/>
      </c>
      <c r="P7417">
        <f>12*(YEAR(G7417)-YEAR($K$3))+(MONTH(G7417)-MONTH($K$3))</f>
        <v/>
      </c>
      <c r="Q7417" s="366">
        <f>IF(M7417="IBIRAPITANGA FASE 3",IF(O7417="Atraso",L7417,L7417/(1+$I$2)^P7417),IF(O7417="Atraso",L7417,L7417/(1+$I$1)^P7417))</f>
        <v/>
      </c>
      <c r="R7417">
        <f>IF(O7417="Atraso",$K$3-G7417,0)</f>
        <v/>
      </c>
      <c r="S7417">
        <f>IF(R7417&lt;=15,"Até 15",IF(R7417&lt;=30,"Entre 15 e 30",IF(R7417&lt;=60,"Entre 30 e 60",IF(R7417&lt;=90,"Entre 60 e 90",IF(R7417&lt;=120,"Entre 90 e 120",IF(R7417&lt;=150,"Entre 120 e 150",IF(R7417&lt;=180,"Entre 150 e 180","Superior a 180")))))))</f>
        <v/>
      </c>
    </row>
    <row r="7418">
      <c r="A7418" t="inlineStr">
        <is>
          <t>Q04L03</t>
        </is>
      </c>
      <c r="B7418" t="inlineStr">
        <is>
          <t>REINALDO ALMEIDA VIEIRA</t>
        </is>
      </c>
      <c r="C7418" t="n">
        <v>1</v>
      </c>
      <c r="D7418" t="inlineStr">
        <is>
          <t>IPCA</t>
        </is>
      </c>
      <c r="E7418" t="n">
        <v>0.009488792934583046</v>
      </c>
      <c r="F7418" t="inlineStr">
        <is>
          <t>MENSAL</t>
        </is>
      </c>
      <c r="G7418" t="n">
        <v>49897</v>
      </c>
      <c r="H7418" t="n">
        <v>49897</v>
      </c>
      <c r="I7418" t="n">
        <v>170</v>
      </c>
      <c r="J7418" t="inlineStr">
        <is>
          <t>CARTEIRA</t>
        </is>
      </c>
      <c r="K7418" t="inlineStr">
        <is>
          <t>CONTRATO</t>
        </is>
      </c>
      <c r="L7418" t="n">
        <v>457.247724</v>
      </c>
      <c r="M7418" t="inlineStr">
        <is>
          <t>Terra Luz Residencial</t>
        </is>
      </c>
      <c r="N7418" s="142">
        <f>DATE(YEAR(G7418),MONTH(G7418),1)</f>
        <v/>
      </c>
      <c r="O7418" s="132">
        <f>IF(G7418&gt;$K$3,"Futuro","Atraso")</f>
        <v/>
      </c>
      <c r="P7418">
        <f>12*(YEAR(G7418)-YEAR($K$3))+(MONTH(G7418)-MONTH($K$3))</f>
        <v/>
      </c>
      <c r="Q7418" s="366">
        <f>IF(M7418="IBIRAPITANGA FASE 3",IF(O7418="Atraso",L7418,L7418/(1+$I$2)^P7418),IF(O7418="Atraso",L7418,L7418/(1+$I$1)^P7418))</f>
        <v/>
      </c>
      <c r="R7418">
        <f>IF(O7418="Atraso",$K$3-G7418,0)</f>
        <v/>
      </c>
      <c r="S7418">
        <f>IF(R7418&lt;=15,"Até 15",IF(R7418&lt;=30,"Entre 15 e 30",IF(R7418&lt;=60,"Entre 30 e 60",IF(R7418&lt;=90,"Entre 60 e 90",IF(R7418&lt;=120,"Entre 90 e 120",IF(R7418&lt;=150,"Entre 120 e 150",IF(R7418&lt;=180,"Entre 150 e 180","Superior a 180")))))))</f>
        <v/>
      </c>
    </row>
    <row r="7419">
      <c r="A7419" t="inlineStr">
        <is>
          <t>Q04L03</t>
        </is>
      </c>
      <c r="B7419" t="inlineStr">
        <is>
          <t>REINALDO ALMEIDA VIEIRA</t>
        </is>
      </c>
      <c r="C7419" t="n">
        <v>1</v>
      </c>
      <c r="D7419" t="inlineStr">
        <is>
          <t>IPCA</t>
        </is>
      </c>
      <c r="E7419" t="n">
        <v>0.009488792934583046</v>
      </c>
      <c r="F7419" t="inlineStr">
        <is>
          <t>MENSAL</t>
        </is>
      </c>
      <c r="G7419" t="n">
        <v>49928</v>
      </c>
      <c r="H7419" t="n">
        <v>49928</v>
      </c>
      <c r="I7419" t="n">
        <v>171</v>
      </c>
      <c r="J7419" t="inlineStr">
        <is>
          <t>CARTEIRA</t>
        </is>
      </c>
      <c r="K7419" t="inlineStr">
        <is>
          <t>CONTRATO</t>
        </is>
      </c>
      <c r="L7419" t="n">
        <v>457.247724</v>
      </c>
      <c r="M7419" t="inlineStr">
        <is>
          <t>Terra Luz Residencial</t>
        </is>
      </c>
      <c r="N7419" s="142">
        <f>DATE(YEAR(G7419),MONTH(G7419),1)</f>
        <v/>
      </c>
      <c r="O7419" s="132">
        <f>IF(G7419&gt;$K$3,"Futuro","Atraso")</f>
        <v/>
      </c>
      <c r="P7419">
        <f>12*(YEAR(G7419)-YEAR($K$3))+(MONTH(G7419)-MONTH($K$3))</f>
        <v/>
      </c>
      <c r="Q7419" s="366">
        <f>IF(M7419="IBIRAPITANGA FASE 3",IF(O7419="Atraso",L7419,L7419/(1+$I$2)^P7419),IF(O7419="Atraso",L7419,L7419/(1+$I$1)^P7419))</f>
        <v/>
      </c>
      <c r="R7419">
        <f>IF(O7419="Atraso",$K$3-G7419,0)</f>
        <v/>
      </c>
      <c r="S7419">
        <f>IF(R7419&lt;=15,"Até 15",IF(R7419&lt;=30,"Entre 15 e 30",IF(R7419&lt;=60,"Entre 30 e 60",IF(R7419&lt;=90,"Entre 60 e 90",IF(R7419&lt;=120,"Entre 90 e 120",IF(R7419&lt;=150,"Entre 120 e 150",IF(R7419&lt;=180,"Entre 150 e 180","Superior a 180")))))))</f>
        <v/>
      </c>
    </row>
    <row r="7420">
      <c r="A7420" t="inlineStr">
        <is>
          <t>Q04L03</t>
        </is>
      </c>
      <c r="B7420" t="inlineStr">
        <is>
          <t>REINALDO ALMEIDA VIEIRA</t>
        </is>
      </c>
      <c r="C7420" t="n">
        <v>1</v>
      </c>
      <c r="D7420" t="inlineStr">
        <is>
          <t>IPCA</t>
        </is>
      </c>
      <c r="E7420" t="n">
        <v>0.009488792934583046</v>
      </c>
      <c r="F7420" t="inlineStr">
        <is>
          <t>MENSAL</t>
        </is>
      </c>
      <c r="G7420" t="n">
        <v>49958</v>
      </c>
      <c r="H7420" t="n">
        <v>49958</v>
      </c>
      <c r="I7420" t="n">
        <v>172</v>
      </c>
      <c r="J7420" t="inlineStr">
        <is>
          <t>CARTEIRA</t>
        </is>
      </c>
      <c r="K7420" t="inlineStr">
        <is>
          <t>CONTRATO</t>
        </is>
      </c>
      <c r="L7420" t="n">
        <v>457.247724</v>
      </c>
      <c r="M7420" t="inlineStr">
        <is>
          <t>Terra Luz Residencial</t>
        </is>
      </c>
      <c r="N7420" s="142">
        <f>DATE(YEAR(G7420),MONTH(G7420),1)</f>
        <v/>
      </c>
      <c r="O7420" s="132">
        <f>IF(G7420&gt;$K$3,"Futuro","Atraso")</f>
        <v/>
      </c>
      <c r="P7420">
        <f>12*(YEAR(G7420)-YEAR($K$3))+(MONTH(G7420)-MONTH($K$3))</f>
        <v/>
      </c>
      <c r="Q7420" s="366">
        <f>IF(M7420="IBIRAPITANGA FASE 3",IF(O7420="Atraso",L7420,L7420/(1+$I$2)^P7420),IF(O7420="Atraso",L7420,L7420/(1+$I$1)^P7420))</f>
        <v/>
      </c>
      <c r="R7420">
        <f>IF(O7420="Atraso",$K$3-G7420,0)</f>
        <v/>
      </c>
      <c r="S7420">
        <f>IF(R7420&lt;=15,"Até 15",IF(R7420&lt;=30,"Entre 15 e 30",IF(R7420&lt;=60,"Entre 30 e 60",IF(R7420&lt;=90,"Entre 60 e 90",IF(R7420&lt;=120,"Entre 90 e 120",IF(R7420&lt;=150,"Entre 120 e 150",IF(R7420&lt;=180,"Entre 150 e 180","Superior a 180")))))))</f>
        <v/>
      </c>
    </row>
    <row r="7421">
      <c r="A7421" t="inlineStr">
        <is>
          <t>Q04L03</t>
        </is>
      </c>
      <c r="B7421" t="inlineStr">
        <is>
          <t>REINALDO ALMEIDA VIEIRA</t>
        </is>
      </c>
      <c r="C7421" t="n">
        <v>1</v>
      </c>
      <c r="D7421" t="inlineStr">
        <is>
          <t>IPCA</t>
        </is>
      </c>
      <c r="E7421" t="n">
        <v>0.009488792934583046</v>
      </c>
      <c r="F7421" t="inlineStr">
        <is>
          <t>MENSAL</t>
        </is>
      </c>
      <c r="G7421" t="n">
        <v>49989</v>
      </c>
      <c r="H7421" t="n">
        <v>49989</v>
      </c>
      <c r="I7421" t="n">
        <v>173</v>
      </c>
      <c r="J7421" t="inlineStr">
        <is>
          <t>CARTEIRA</t>
        </is>
      </c>
      <c r="K7421" t="inlineStr">
        <is>
          <t>CONTRATO</t>
        </is>
      </c>
      <c r="L7421" t="n">
        <v>457.247724</v>
      </c>
      <c r="M7421" t="inlineStr">
        <is>
          <t>Terra Luz Residencial</t>
        </is>
      </c>
      <c r="N7421" s="142">
        <f>DATE(YEAR(G7421),MONTH(G7421),1)</f>
        <v/>
      </c>
      <c r="O7421" s="132">
        <f>IF(G7421&gt;$K$3,"Futuro","Atraso")</f>
        <v/>
      </c>
      <c r="P7421">
        <f>12*(YEAR(G7421)-YEAR($K$3))+(MONTH(G7421)-MONTH($K$3))</f>
        <v/>
      </c>
      <c r="Q7421" s="366">
        <f>IF(M7421="IBIRAPITANGA FASE 3",IF(O7421="Atraso",L7421,L7421/(1+$I$2)^P7421),IF(O7421="Atraso",L7421,L7421/(1+$I$1)^P7421))</f>
        <v/>
      </c>
      <c r="R7421">
        <f>IF(O7421="Atraso",$K$3-G7421,0)</f>
        <v/>
      </c>
      <c r="S7421">
        <f>IF(R7421&lt;=15,"Até 15",IF(R7421&lt;=30,"Entre 15 e 30",IF(R7421&lt;=60,"Entre 30 e 60",IF(R7421&lt;=90,"Entre 60 e 90",IF(R7421&lt;=120,"Entre 90 e 120",IF(R7421&lt;=150,"Entre 120 e 150",IF(R7421&lt;=180,"Entre 150 e 180","Superior a 180")))))))</f>
        <v/>
      </c>
    </row>
    <row r="7422">
      <c r="A7422" t="inlineStr">
        <is>
          <t>Q04L03</t>
        </is>
      </c>
      <c r="B7422" t="inlineStr">
        <is>
          <t>REINALDO ALMEIDA VIEIRA</t>
        </is>
      </c>
      <c r="C7422" t="n">
        <v>1</v>
      </c>
      <c r="D7422" t="inlineStr">
        <is>
          <t>IPCA</t>
        </is>
      </c>
      <c r="E7422" t="n">
        <v>0.009488792934583046</v>
      </c>
      <c r="F7422" t="inlineStr">
        <is>
          <t>MENSAL</t>
        </is>
      </c>
      <c r="G7422" t="n">
        <v>50019</v>
      </c>
      <c r="H7422" t="n">
        <v>50019</v>
      </c>
      <c r="I7422" t="n">
        <v>174</v>
      </c>
      <c r="J7422" t="inlineStr">
        <is>
          <t>CARTEIRA</t>
        </is>
      </c>
      <c r="K7422" t="inlineStr">
        <is>
          <t>CONTRATO</t>
        </is>
      </c>
      <c r="L7422" t="n">
        <v>457.247724</v>
      </c>
      <c r="M7422" t="inlineStr">
        <is>
          <t>Terra Luz Residencial</t>
        </is>
      </c>
      <c r="N7422" s="142">
        <f>DATE(YEAR(G7422),MONTH(G7422),1)</f>
        <v/>
      </c>
      <c r="O7422" s="132">
        <f>IF(G7422&gt;$K$3,"Futuro","Atraso")</f>
        <v/>
      </c>
      <c r="P7422">
        <f>12*(YEAR(G7422)-YEAR($K$3))+(MONTH(G7422)-MONTH($K$3))</f>
        <v/>
      </c>
      <c r="Q7422" s="366">
        <f>IF(M7422="IBIRAPITANGA FASE 3",IF(O7422="Atraso",L7422,L7422/(1+$I$2)^P7422),IF(O7422="Atraso",L7422,L7422/(1+$I$1)^P7422))</f>
        <v/>
      </c>
      <c r="R7422">
        <f>IF(O7422="Atraso",$K$3-G7422,0)</f>
        <v/>
      </c>
      <c r="S7422">
        <f>IF(R7422&lt;=15,"Até 15",IF(R7422&lt;=30,"Entre 15 e 30",IF(R7422&lt;=60,"Entre 30 e 60",IF(R7422&lt;=90,"Entre 60 e 90",IF(R7422&lt;=120,"Entre 90 e 120",IF(R7422&lt;=150,"Entre 120 e 150",IF(R7422&lt;=180,"Entre 150 e 180","Superior a 180")))))))</f>
        <v/>
      </c>
    </row>
    <row r="7423">
      <c r="A7423" t="inlineStr">
        <is>
          <t>Q04L03</t>
        </is>
      </c>
      <c r="B7423" t="inlineStr">
        <is>
          <t>REINALDO ALMEIDA VIEIRA</t>
        </is>
      </c>
      <c r="C7423" t="n">
        <v>1</v>
      </c>
      <c r="D7423" t="inlineStr">
        <is>
          <t>IPCA</t>
        </is>
      </c>
      <c r="E7423" t="n">
        <v>0.009488792934583046</v>
      </c>
      <c r="F7423" t="inlineStr">
        <is>
          <t>MENSAL</t>
        </is>
      </c>
      <c r="G7423" t="n">
        <v>50050</v>
      </c>
      <c r="H7423" t="n">
        <v>50050</v>
      </c>
      <c r="I7423" t="n">
        <v>175</v>
      </c>
      <c r="J7423" t="inlineStr">
        <is>
          <t>CARTEIRA</t>
        </is>
      </c>
      <c r="K7423" t="inlineStr">
        <is>
          <t>CONTRATO</t>
        </is>
      </c>
      <c r="L7423" t="n">
        <v>457.247724</v>
      </c>
      <c r="M7423" t="inlineStr">
        <is>
          <t>Terra Luz Residencial</t>
        </is>
      </c>
      <c r="N7423" s="142">
        <f>DATE(YEAR(G7423),MONTH(G7423),1)</f>
        <v/>
      </c>
      <c r="O7423" s="132">
        <f>IF(G7423&gt;$K$3,"Futuro","Atraso")</f>
        <v/>
      </c>
      <c r="P7423">
        <f>12*(YEAR(G7423)-YEAR($K$3))+(MONTH(G7423)-MONTH($K$3))</f>
        <v/>
      </c>
      <c r="Q7423" s="366">
        <f>IF(M7423="IBIRAPITANGA FASE 3",IF(O7423="Atraso",L7423,L7423/(1+$I$2)^P7423),IF(O7423="Atraso",L7423,L7423/(1+$I$1)^P7423))</f>
        <v/>
      </c>
      <c r="R7423">
        <f>IF(O7423="Atraso",$K$3-G7423,0)</f>
        <v/>
      </c>
      <c r="S7423">
        <f>IF(R7423&lt;=15,"Até 15",IF(R7423&lt;=30,"Entre 15 e 30",IF(R7423&lt;=60,"Entre 30 e 60",IF(R7423&lt;=90,"Entre 60 e 90",IF(R7423&lt;=120,"Entre 90 e 120",IF(R7423&lt;=150,"Entre 120 e 150",IF(R7423&lt;=180,"Entre 150 e 180","Superior a 180")))))))</f>
        <v/>
      </c>
    </row>
    <row r="7424">
      <c r="A7424" t="inlineStr">
        <is>
          <t>Q04L03</t>
        </is>
      </c>
      <c r="B7424" t="inlineStr">
        <is>
          <t>REINALDO ALMEIDA VIEIRA</t>
        </is>
      </c>
      <c r="C7424" t="n">
        <v>1</v>
      </c>
      <c r="D7424" t="inlineStr">
        <is>
          <t>IPCA</t>
        </is>
      </c>
      <c r="E7424" t="n">
        <v>0.009488792934583046</v>
      </c>
      <c r="F7424" t="inlineStr">
        <is>
          <t>MENSAL</t>
        </is>
      </c>
      <c r="G7424" t="n">
        <v>50081</v>
      </c>
      <c r="H7424" t="n">
        <v>50081</v>
      </c>
      <c r="I7424" t="n">
        <v>176</v>
      </c>
      <c r="J7424" t="inlineStr">
        <is>
          <t>CARTEIRA</t>
        </is>
      </c>
      <c r="K7424" t="inlineStr">
        <is>
          <t>CONTRATO</t>
        </is>
      </c>
      <c r="L7424" t="n">
        <v>457.247724</v>
      </c>
      <c r="M7424" t="inlineStr">
        <is>
          <t>Terra Luz Residencial</t>
        </is>
      </c>
      <c r="N7424" s="142">
        <f>DATE(YEAR(G7424),MONTH(G7424),1)</f>
        <v/>
      </c>
      <c r="O7424" s="132">
        <f>IF(G7424&gt;$K$3,"Futuro","Atraso")</f>
        <v/>
      </c>
      <c r="P7424">
        <f>12*(YEAR(G7424)-YEAR($K$3))+(MONTH(G7424)-MONTH($K$3))</f>
        <v/>
      </c>
      <c r="Q7424" s="366">
        <f>IF(M7424="IBIRAPITANGA FASE 3",IF(O7424="Atraso",L7424,L7424/(1+$I$2)^P7424),IF(O7424="Atraso",L7424,L7424/(1+$I$1)^P7424))</f>
        <v/>
      </c>
      <c r="R7424">
        <f>IF(O7424="Atraso",$K$3-G7424,0)</f>
        <v/>
      </c>
      <c r="S7424">
        <f>IF(R7424&lt;=15,"Até 15",IF(R7424&lt;=30,"Entre 15 e 30",IF(R7424&lt;=60,"Entre 30 e 60",IF(R7424&lt;=90,"Entre 60 e 90",IF(R7424&lt;=120,"Entre 90 e 120",IF(R7424&lt;=150,"Entre 120 e 150",IF(R7424&lt;=180,"Entre 150 e 180","Superior a 180")))))))</f>
        <v/>
      </c>
    </row>
    <row r="7425">
      <c r="A7425" t="inlineStr">
        <is>
          <t>Q04L03</t>
        </is>
      </c>
      <c r="B7425" t="inlineStr">
        <is>
          <t>REINALDO ALMEIDA VIEIRA</t>
        </is>
      </c>
      <c r="C7425" t="n">
        <v>1</v>
      </c>
      <c r="D7425" t="inlineStr">
        <is>
          <t>IPCA</t>
        </is>
      </c>
      <c r="E7425" t="n">
        <v>0.009488792934583046</v>
      </c>
      <c r="F7425" t="inlineStr">
        <is>
          <t>MENSAL</t>
        </is>
      </c>
      <c r="G7425" t="n">
        <v>50109</v>
      </c>
      <c r="H7425" t="n">
        <v>50109</v>
      </c>
      <c r="I7425" t="n">
        <v>177</v>
      </c>
      <c r="J7425" t="inlineStr">
        <is>
          <t>CARTEIRA</t>
        </is>
      </c>
      <c r="K7425" t="inlineStr">
        <is>
          <t>CONTRATO</t>
        </is>
      </c>
      <c r="L7425" t="n">
        <v>457.247724</v>
      </c>
      <c r="M7425" t="inlineStr">
        <is>
          <t>Terra Luz Residencial</t>
        </is>
      </c>
      <c r="N7425" s="142">
        <f>DATE(YEAR(G7425),MONTH(G7425),1)</f>
        <v/>
      </c>
      <c r="O7425" s="132">
        <f>IF(G7425&gt;$K$3,"Futuro","Atraso")</f>
        <v/>
      </c>
      <c r="P7425">
        <f>12*(YEAR(G7425)-YEAR($K$3))+(MONTH(G7425)-MONTH($K$3))</f>
        <v/>
      </c>
      <c r="Q7425" s="366">
        <f>IF(M7425="IBIRAPITANGA FASE 3",IF(O7425="Atraso",L7425,L7425/(1+$I$2)^P7425),IF(O7425="Atraso",L7425,L7425/(1+$I$1)^P7425))</f>
        <v/>
      </c>
      <c r="R7425">
        <f>IF(O7425="Atraso",$K$3-G7425,0)</f>
        <v/>
      </c>
      <c r="S7425">
        <f>IF(R7425&lt;=15,"Até 15",IF(R7425&lt;=30,"Entre 15 e 30",IF(R7425&lt;=60,"Entre 30 e 60",IF(R7425&lt;=90,"Entre 60 e 90",IF(R7425&lt;=120,"Entre 90 e 120",IF(R7425&lt;=150,"Entre 120 e 150",IF(R7425&lt;=180,"Entre 150 e 180","Superior a 180")))))))</f>
        <v/>
      </c>
    </row>
    <row r="7426">
      <c r="A7426" t="inlineStr">
        <is>
          <t>Q04L03</t>
        </is>
      </c>
      <c r="B7426" t="inlineStr">
        <is>
          <t>REINALDO ALMEIDA VIEIRA</t>
        </is>
      </c>
      <c r="C7426" t="n">
        <v>1</v>
      </c>
      <c r="D7426" t="inlineStr">
        <is>
          <t>IPCA</t>
        </is>
      </c>
      <c r="E7426" t="n">
        <v>0.009488792934583046</v>
      </c>
      <c r="F7426" t="inlineStr">
        <is>
          <t>MENSAL</t>
        </is>
      </c>
      <c r="G7426" t="n">
        <v>50140</v>
      </c>
      <c r="H7426" t="n">
        <v>50140</v>
      </c>
      <c r="I7426" t="n">
        <v>178</v>
      </c>
      <c r="J7426" t="inlineStr">
        <is>
          <t>CARTEIRA</t>
        </is>
      </c>
      <c r="K7426" t="inlineStr">
        <is>
          <t>CONTRATO</t>
        </is>
      </c>
      <c r="L7426" t="n">
        <v>457.247724</v>
      </c>
      <c r="M7426" t="inlineStr">
        <is>
          <t>Terra Luz Residencial</t>
        </is>
      </c>
      <c r="N7426" s="142">
        <f>DATE(YEAR(G7426),MONTH(G7426),1)</f>
        <v/>
      </c>
      <c r="O7426" s="132">
        <f>IF(G7426&gt;$K$3,"Futuro","Atraso")</f>
        <v/>
      </c>
      <c r="P7426">
        <f>12*(YEAR(G7426)-YEAR($K$3))+(MONTH(G7426)-MONTH($K$3))</f>
        <v/>
      </c>
      <c r="Q7426" s="366">
        <f>IF(M7426="IBIRAPITANGA FASE 3",IF(O7426="Atraso",L7426,L7426/(1+$I$2)^P7426),IF(O7426="Atraso",L7426,L7426/(1+$I$1)^P7426))</f>
        <v/>
      </c>
      <c r="R7426">
        <f>IF(O7426="Atraso",$K$3-G7426,0)</f>
        <v/>
      </c>
      <c r="S7426">
        <f>IF(R7426&lt;=15,"Até 15",IF(R7426&lt;=30,"Entre 15 e 30",IF(R7426&lt;=60,"Entre 30 e 60",IF(R7426&lt;=90,"Entre 60 e 90",IF(R7426&lt;=120,"Entre 90 e 120",IF(R7426&lt;=150,"Entre 120 e 150",IF(R7426&lt;=180,"Entre 150 e 180","Superior a 180")))))))</f>
        <v/>
      </c>
    </row>
    <row r="7427">
      <c r="A7427" t="inlineStr">
        <is>
          <t>Q04L03</t>
        </is>
      </c>
      <c r="B7427" t="inlineStr">
        <is>
          <t>REINALDO ALMEIDA VIEIRA</t>
        </is>
      </c>
      <c r="C7427" t="n">
        <v>1</v>
      </c>
      <c r="D7427" t="inlineStr">
        <is>
          <t>IPCA</t>
        </is>
      </c>
      <c r="E7427" t="n">
        <v>0.009488792934583046</v>
      </c>
      <c r="F7427" t="inlineStr">
        <is>
          <t>MENSAL</t>
        </is>
      </c>
      <c r="G7427" t="n">
        <v>50170</v>
      </c>
      <c r="H7427" t="n">
        <v>50170</v>
      </c>
      <c r="I7427" t="n">
        <v>179</v>
      </c>
      <c r="J7427" t="inlineStr">
        <is>
          <t>CARTEIRA</t>
        </is>
      </c>
      <c r="K7427" t="inlineStr">
        <is>
          <t>CONTRATO</t>
        </is>
      </c>
      <c r="L7427" t="n">
        <v>457.247724</v>
      </c>
      <c r="M7427" t="inlineStr">
        <is>
          <t>Terra Luz Residencial</t>
        </is>
      </c>
      <c r="N7427" s="142">
        <f>DATE(YEAR(G7427),MONTH(G7427),1)</f>
        <v/>
      </c>
      <c r="O7427" s="132">
        <f>IF(G7427&gt;$K$3,"Futuro","Atraso")</f>
        <v/>
      </c>
      <c r="P7427">
        <f>12*(YEAR(G7427)-YEAR($K$3))+(MONTH(G7427)-MONTH($K$3))</f>
        <v/>
      </c>
      <c r="Q7427" s="366">
        <f>IF(M7427="IBIRAPITANGA FASE 3",IF(O7427="Atraso",L7427,L7427/(1+$I$2)^P7427),IF(O7427="Atraso",L7427,L7427/(1+$I$1)^P7427))</f>
        <v/>
      </c>
      <c r="R7427">
        <f>IF(O7427="Atraso",$K$3-G7427,0)</f>
        <v/>
      </c>
      <c r="S7427">
        <f>IF(R7427&lt;=15,"Até 15",IF(R7427&lt;=30,"Entre 15 e 30",IF(R7427&lt;=60,"Entre 30 e 60",IF(R7427&lt;=90,"Entre 60 e 90",IF(R7427&lt;=120,"Entre 90 e 120",IF(R7427&lt;=150,"Entre 120 e 150",IF(R7427&lt;=180,"Entre 150 e 180","Superior a 180")))))))</f>
        <v/>
      </c>
    </row>
    <row r="7428">
      <c r="A7428" t="inlineStr">
        <is>
          <t>Q04L03</t>
        </is>
      </c>
      <c r="B7428" t="inlineStr">
        <is>
          <t>REINALDO ALMEIDA VIEIRA</t>
        </is>
      </c>
      <c r="C7428" t="n">
        <v>1</v>
      </c>
      <c r="D7428" t="inlineStr">
        <is>
          <t>IPCA</t>
        </is>
      </c>
      <c r="E7428" t="n">
        <v>0.009488792934583046</v>
      </c>
      <c r="F7428" t="inlineStr">
        <is>
          <t>MENSAL</t>
        </is>
      </c>
      <c r="G7428" t="n">
        <v>50201</v>
      </c>
      <c r="H7428" t="n">
        <v>50201</v>
      </c>
      <c r="I7428" t="n">
        <v>180</v>
      </c>
      <c r="J7428" t="inlineStr">
        <is>
          <t>CARTEIRA</t>
        </is>
      </c>
      <c r="K7428" t="inlineStr">
        <is>
          <t>CONTRATO</t>
        </is>
      </c>
      <c r="L7428" t="n">
        <v>457.247724</v>
      </c>
      <c r="M7428" t="inlineStr">
        <is>
          <t>Terra Luz Residencial</t>
        </is>
      </c>
      <c r="N7428" s="142">
        <f>DATE(YEAR(G7428),MONTH(G7428),1)</f>
        <v/>
      </c>
      <c r="O7428" s="132">
        <f>IF(G7428&gt;$K$3,"Futuro","Atraso")</f>
        <v/>
      </c>
      <c r="P7428">
        <f>12*(YEAR(G7428)-YEAR($K$3))+(MONTH(G7428)-MONTH($K$3))</f>
        <v/>
      </c>
      <c r="Q7428" s="366">
        <f>IF(M7428="IBIRAPITANGA FASE 3",IF(O7428="Atraso",L7428,L7428/(1+$I$2)^P7428),IF(O7428="Atraso",L7428,L7428/(1+$I$1)^P7428))</f>
        <v/>
      </c>
      <c r="R7428">
        <f>IF(O7428="Atraso",$K$3-G7428,0)</f>
        <v/>
      </c>
      <c r="S7428">
        <f>IF(R7428&lt;=15,"Até 15",IF(R7428&lt;=30,"Entre 15 e 30",IF(R7428&lt;=60,"Entre 30 e 60",IF(R7428&lt;=90,"Entre 60 e 90",IF(R7428&lt;=120,"Entre 90 e 120",IF(R7428&lt;=150,"Entre 120 e 150",IF(R7428&lt;=180,"Entre 150 e 180","Superior a 180")))))))</f>
        <v/>
      </c>
    </row>
    <row r="7429">
      <c r="A7429" t="inlineStr">
        <is>
          <t>Q04L05</t>
        </is>
      </c>
      <c r="B7429" t="inlineStr">
        <is>
          <t>CAIO CESAR MENDES BARBOSA</t>
        </is>
      </c>
      <c r="C7429" t="n">
        <v>1</v>
      </c>
      <c r="D7429" t="inlineStr">
        <is>
          <t>IPCA</t>
        </is>
      </c>
      <c r="E7429" t="n">
        <v>0</v>
      </c>
      <c r="F7429" t="inlineStr">
        <is>
          <t>MENSAL</t>
        </is>
      </c>
      <c r="G7429" t="n">
        <v>45229</v>
      </c>
      <c r="H7429" t="n">
        <v>45229</v>
      </c>
      <c r="I7429" t="n">
        <v>2</v>
      </c>
      <c r="J7429" t="inlineStr">
        <is>
          <t>CARTEIRA</t>
        </is>
      </c>
      <c r="K7429" t="inlineStr">
        <is>
          <t>CONTRATO</t>
        </is>
      </c>
      <c r="L7429" t="n">
        <v>420.2057460000001</v>
      </c>
      <c r="M7429" t="inlineStr">
        <is>
          <t>Terra Luz Residencial</t>
        </is>
      </c>
      <c r="N7429" s="142">
        <f>DATE(YEAR(G7429),MONTH(G7429),1)</f>
        <v/>
      </c>
      <c r="O7429" s="132">
        <f>IF(G7429&gt;$K$3,"Futuro","Atraso")</f>
        <v/>
      </c>
      <c r="P7429">
        <f>12*(YEAR(G7429)-YEAR($K$3))+(MONTH(G7429)-MONTH($K$3))</f>
        <v/>
      </c>
      <c r="Q7429" s="366">
        <f>IF(M7429="IBIRAPITANGA FASE 3",IF(O7429="Atraso",L7429,L7429/(1+$I$2)^P7429),IF(O7429="Atraso",L7429,L7429/(1+$I$1)^P7429))</f>
        <v/>
      </c>
      <c r="R7429">
        <f>IF(O7429="Atraso",$K$3-G7429,0)</f>
        <v/>
      </c>
      <c r="S7429">
        <f>IF(R7429&lt;=15,"Até 15",IF(R7429&lt;=30,"Entre 15 e 30",IF(R7429&lt;=60,"Entre 30 e 60",IF(R7429&lt;=90,"Entre 60 e 90",IF(R7429&lt;=120,"Entre 90 e 120",IF(R7429&lt;=150,"Entre 120 e 150",IF(R7429&lt;=180,"Entre 150 e 180","Superior a 180")))))))</f>
        <v/>
      </c>
    </row>
    <row r="7430">
      <c r="A7430" t="inlineStr">
        <is>
          <t>Q04L05</t>
        </is>
      </c>
      <c r="B7430" t="inlineStr">
        <is>
          <t>CAIO CESAR MENDES BARBOSA</t>
        </is>
      </c>
      <c r="C7430" t="n">
        <v>1</v>
      </c>
      <c r="D7430" t="inlineStr">
        <is>
          <t>IPCA</t>
        </is>
      </c>
      <c r="E7430" t="n">
        <v>0</v>
      </c>
      <c r="F7430" t="inlineStr">
        <is>
          <t>MENSAL</t>
        </is>
      </c>
      <c r="G7430" t="n">
        <v>45260</v>
      </c>
      <c r="H7430" t="n">
        <v>45260</v>
      </c>
      <c r="I7430" t="n">
        <v>1</v>
      </c>
      <c r="J7430" t="inlineStr">
        <is>
          <t>CARTEIRA</t>
        </is>
      </c>
      <c r="K7430" t="inlineStr">
        <is>
          <t>CONTRATO</t>
        </is>
      </c>
      <c r="L7430" t="n">
        <v>1227.47349</v>
      </c>
      <c r="M7430" t="inlineStr">
        <is>
          <t>Terra Luz Residencial</t>
        </is>
      </c>
      <c r="N7430" s="142">
        <f>DATE(YEAR(G7430),MONTH(G7430),1)</f>
        <v/>
      </c>
      <c r="O7430" s="132">
        <f>IF(G7430&gt;$K$3,"Futuro","Atraso")</f>
        <v/>
      </c>
      <c r="P7430">
        <f>12*(YEAR(G7430)-YEAR($K$3))+(MONTH(G7430)-MONTH($K$3))</f>
        <v/>
      </c>
      <c r="Q7430" s="366">
        <f>IF(M7430="IBIRAPITANGA FASE 3",IF(O7430="Atraso",L7430,L7430/(1+$I$2)^P7430),IF(O7430="Atraso",L7430,L7430/(1+$I$1)^P7430))</f>
        <v/>
      </c>
      <c r="R7430">
        <f>IF(O7430="Atraso",$K$3-G7430,0)</f>
        <v/>
      </c>
      <c r="S7430">
        <f>IF(R7430&lt;=15,"Até 15",IF(R7430&lt;=30,"Entre 15 e 30",IF(R7430&lt;=60,"Entre 30 e 60",IF(R7430&lt;=90,"Entre 60 e 90",IF(R7430&lt;=120,"Entre 90 e 120",IF(R7430&lt;=150,"Entre 120 e 150",IF(R7430&lt;=180,"Entre 150 e 180","Superior a 180")))))))</f>
        <v/>
      </c>
    </row>
    <row r="7431">
      <c r="A7431" t="inlineStr">
        <is>
          <t>Q04L05</t>
        </is>
      </c>
      <c r="B7431" t="inlineStr">
        <is>
          <t>CAIO CESAR MENDES BARBOSA</t>
        </is>
      </c>
      <c r="C7431" t="n">
        <v>1</v>
      </c>
      <c r="D7431" t="inlineStr">
        <is>
          <t>IPCA</t>
        </is>
      </c>
      <c r="E7431" t="n">
        <v>0</v>
      </c>
      <c r="F7431" t="inlineStr">
        <is>
          <t>MENSAL</t>
        </is>
      </c>
      <c r="G7431" t="n">
        <v>45290</v>
      </c>
      <c r="H7431" t="n">
        <v>45290</v>
      </c>
      <c r="I7431" t="n">
        <v>2</v>
      </c>
      <c r="J7431" t="inlineStr">
        <is>
          <t>CARTEIRA</t>
        </is>
      </c>
      <c r="K7431" t="inlineStr">
        <is>
          <t>CONTRATO</t>
        </is>
      </c>
      <c r="L7431" t="n">
        <v>1227.47349</v>
      </c>
      <c r="M7431" t="inlineStr">
        <is>
          <t>Terra Luz Residencial</t>
        </is>
      </c>
      <c r="N7431" s="142">
        <f>DATE(YEAR(G7431),MONTH(G7431),1)</f>
        <v/>
      </c>
      <c r="O7431" s="132">
        <f>IF(G7431&gt;$K$3,"Futuro","Atraso")</f>
        <v/>
      </c>
      <c r="P7431">
        <f>12*(YEAR(G7431)-YEAR($K$3))+(MONTH(G7431)-MONTH($K$3))</f>
        <v/>
      </c>
      <c r="Q7431" s="366">
        <f>IF(M7431="IBIRAPITANGA FASE 3",IF(O7431="Atraso",L7431,L7431/(1+$I$2)^P7431),IF(O7431="Atraso",L7431,L7431/(1+$I$1)^P7431))</f>
        <v/>
      </c>
      <c r="R7431">
        <f>IF(O7431="Atraso",$K$3-G7431,0)</f>
        <v/>
      </c>
      <c r="S7431">
        <f>IF(R7431&lt;=15,"Até 15",IF(R7431&lt;=30,"Entre 15 e 30",IF(R7431&lt;=60,"Entre 30 e 60",IF(R7431&lt;=90,"Entre 60 e 90",IF(R7431&lt;=120,"Entre 90 e 120",IF(R7431&lt;=150,"Entre 120 e 150",IF(R7431&lt;=180,"Entre 150 e 180","Superior a 180")))))))</f>
        <v/>
      </c>
    </row>
    <row r="7432">
      <c r="A7432" t="inlineStr">
        <is>
          <t>Q04L05</t>
        </is>
      </c>
      <c r="B7432" t="inlineStr">
        <is>
          <t>CAIO CESAR MENDES BARBOSA</t>
        </is>
      </c>
      <c r="C7432" t="n">
        <v>1</v>
      </c>
      <c r="D7432" t="inlineStr">
        <is>
          <t>IPCA</t>
        </is>
      </c>
      <c r="E7432" t="n">
        <v>0</v>
      </c>
      <c r="F7432" t="inlineStr">
        <is>
          <t>MENSAL</t>
        </is>
      </c>
      <c r="G7432" t="n">
        <v>45321</v>
      </c>
      <c r="H7432" t="n">
        <v>45321</v>
      </c>
      <c r="I7432" t="n">
        <v>3</v>
      </c>
      <c r="J7432" t="inlineStr">
        <is>
          <t>CARTEIRA</t>
        </is>
      </c>
      <c r="K7432" t="inlineStr">
        <is>
          <t>CONTRATO</t>
        </is>
      </c>
      <c r="L7432" t="n">
        <v>1227.47349</v>
      </c>
      <c r="M7432" t="inlineStr">
        <is>
          <t>Terra Luz Residencial</t>
        </is>
      </c>
      <c r="N7432" s="142">
        <f>DATE(YEAR(G7432),MONTH(G7432),1)</f>
        <v/>
      </c>
      <c r="O7432" s="132">
        <f>IF(G7432&gt;$K$3,"Futuro","Atraso")</f>
        <v/>
      </c>
      <c r="P7432">
        <f>12*(YEAR(G7432)-YEAR($K$3))+(MONTH(G7432)-MONTH($K$3))</f>
        <v/>
      </c>
      <c r="Q7432" s="366">
        <f>IF(M7432="IBIRAPITANGA FASE 3",IF(O7432="Atraso",L7432,L7432/(1+$I$2)^P7432),IF(O7432="Atraso",L7432,L7432/(1+$I$1)^P7432))</f>
        <v/>
      </c>
      <c r="R7432">
        <f>IF(O7432="Atraso",$K$3-G7432,0)</f>
        <v/>
      </c>
      <c r="S7432">
        <f>IF(R7432&lt;=15,"Até 15",IF(R7432&lt;=30,"Entre 15 e 30",IF(R7432&lt;=60,"Entre 30 e 60",IF(R7432&lt;=90,"Entre 60 e 90",IF(R7432&lt;=120,"Entre 90 e 120",IF(R7432&lt;=150,"Entre 120 e 150",IF(R7432&lt;=180,"Entre 150 e 180","Superior a 180")))))))</f>
        <v/>
      </c>
    </row>
    <row r="7433">
      <c r="A7433" t="inlineStr">
        <is>
          <t>Q04L05</t>
        </is>
      </c>
      <c r="B7433" t="inlineStr">
        <is>
          <t>CAIO CESAR MENDES BARBOSA</t>
        </is>
      </c>
      <c r="C7433" t="n">
        <v>1</v>
      </c>
      <c r="D7433" t="inlineStr">
        <is>
          <t>IPCA</t>
        </is>
      </c>
      <c r="E7433" t="n">
        <v>0</v>
      </c>
      <c r="F7433" t="inlineStr">
        <is>
          <t>MENSAL</t>
        </is>
      </c>
      <c r="G7433" t="n">
        <v>45351</v>
      </c>
      <c r="H7433" t="n">
        <v>45351</v>
      </c>
      <c r="I7433" t="n">
        <v>4</v>
      </c>
      <c r="J7433" t="inlineStr">
        <is>
          <t>CARTEIRA</t>
        </is>
      </c>
      <c r="K7433" t="inlineStr">
        <is>
          <t>CONTRATO</t>
        </is>
      </c>
      <c r="L7433" t="n">
        <v>1227.47349</v>
      </c>
      <c r="M7433" t="inlineStr">
        <is>
          <t>Terra Luz Residencial</t>
        </is>
      </c>
      <c r="N7433" s="142">
        <f>DATE(YEAR(G7433),MONTH(G7433),1)</f>
        <v/>
      </c>
      <c r="O7433" s="132">
        <f>IF(G7433&gt;$K$3,"Futuro","Atraso")</f>
        <v/>
      </c>
      <c r="P7433">
        <f>12*(YEAR(G7433)-YEAR($K$3))+(MONTH(G7433)-MONTH($K$3))</f>
        <v/>
      </c>
      <c r="Q7433" s="366">
        <f>IF(M7433="IBIRAPITANGA FASE 3",IF(O7433="Atraso",L7433,L7433/(1+$I$2)^P7433),IF(O7433="Atraso",L7433,L7433/(1+$I$1)^P7433))</f>
        <v/>
      </c>
      <c r="R7433">
        <f>IF(O7433="Atraso",$K$3-G7433,0)</f>
        <v/>
      </c>
      <c r="S7433">
        <f>IF(R7433&lt;=15,"Até 15",IF(R7433&lt;=30,"Entre 15 e 30",IF(R7433&lt;=60,"Entre 30 e 60",IF(R7433&lt;=90,"Entre 60 e 90",IF(R7433&lt;=120,"Entre 90 e 120",IF(R7433&lt;=150,"Entre 120 e 150",IF(R7433&lt;=180,"Entre 150 e 180","Superior a 180")))))))</f>
        <v/>
      </c>
    </row>
    <row r="7434">
      <c r="A7434" t="inlineStr">
        <is>
          <t>Q04L05</t>
        </is>
      </c>
      <c r="B7434" t="inlineStr">
        <is>
          <t>CAIO CESAR MENDES BARBOSA</t>
        </is>
      </c>
      <c r="C7434" t="n">
        <v>1</v>
      </c>
      <c r="D7434" t="inlineStr">
        <is>
          <t>IPCA</t>
        </is>
      </c>
      <c r="E7434" t="n">
        <v>0</v>
      </c>
      <c r="F7434" t="inlineStr">
        <is>
          <t>MENSAL</t>
        </is>
      </c>
      <c r="G7434" t="n">
        <v>45381</v>
      </c>
      <c r="H7434" t="n">
        <v>45381</v>
      </c>
      <c r="I7434" t="n">
        <v>5</v>
      </c>
      <c r="J7434" t="inlineStr">
        <is>
          <t>CARTEIRA</t>
        </is>
      </c>
      <c r="K7434" t="inlineStr">
        <is>
          <t>CONTRATO</t>
        </is>
      </c>
      <c r="L7434" t="n">
        <v>1227.47349</v>
      </c>
      <c r="M7434" t="inlineStr">
        <is>
          <t>Terra Luz Residencial</t>
        </is>
      </c>
      <c r="N7434" s="142">
        <f>DATE(YEAR(G7434),MONTH(G7434),1)</f>
        <v/>
      </c>
      <c r="O7434" s="132">
        <f>IF(G7434&gt;$K$3,"Futuro","Atraso")</f>
        <v/>
      </c>
      <c r="P7434">
        <f>12*(YEAR(G7434)-YEAR($K$3))+(MONTH(G7434)-MONTH($K$3))</f>
        <v/>
      </c>
      <c r="Q7434" s="366">
        <f>IF(M7434="IBIRAPITANGA FASE 3",IF(O7434="Atraso",L7434,L7434/(1+$I$2)^P7434),IF(O7434="Atraso",L7434,L7434/(1+$I$1)^P7434))</f>
        <v/>
      </c>
      <c r="R7434">
        <f>IF(O7434="Atraso",$K$3-G7434,0)</f>
        <v/>
      </c>
      <c r="S7434">
        <f>IF(R7434&lt;=15,"Até 15",IF(R7434&lt;=30,"Entre 15 e 30",IF(R7434&lt;=60,"Entre 30 e 60",IF(R7434&lt;=90,"Entre 60 e 90",IF(R7434&lt;=120,"Entre 90 e 120",IF(R7434&lt;=150,"Entre 120 e 150",IF(R7434&lt;=180,"Entre 150 e 180","Superior a 180")))))))</f>
        <v/>
      </c>
    </row>
    <row r="7435">
      <c r="A7435" t="inlineStr">
        <is>
          <t>Q04L05</t>
        </is>
      </c>
      <c r="B7435" t="inlineStr">
        <is>
          <t>CAIO CESAR MENDES BARBOSA</t>
        </is>
      </c>
      <c r="C7435" t="n">
        <v>1</v>
      </c>
      <c r="D7435" t="inlineStr">
        <is>
          <t>IPCA</t>
        </is>
      </c>
      <c r="E7435" t="n">
        <v>0</v>
      </c>
      <c r="F7435" t="inlineStr">
        <is>
          <t>MENSAL</t>
        </is>
      </c>
      <c r="G7435" t="n">
        <v>45412</v>
      </c>
      <c r="H7435" t="n">
        <v>45412</v>
      </c>
      <c r="I7435" t="n">
        <v>6</v>
      </c>
      <c r="J7435" t="inlineStr">
        <is>
          <t>CARTEIRA</t>
        </is>
      </c>
      <c r="K7435" t="inlineStr">
        <is>
          <t>CONTRATO</t>
        </is>
      </c>
      <c r="L7435" t="n">
        <v>1227.47349</v>
      </c>
      <c r="M7435" t="inlineStr">
        <is>
          <t>Terra Luz Residencial</t>
        </is>
      </c>
      <c r="N7435" s="142">
        <f>DATE(YEAR(G7435),MONTH(G7435),1)</f>
        <v/>
      </c>
      <c r="O7435" s="132">
        <f>IF(G7435&gt;$K$3,"Futuro","Atraso")</f>
        <v/>
      </c>
      <c r="P7435">
        <f>12*(YEAR(G7435)-YEAR($K$3))+(MONTH(G7435)-MONTH($K$3))</f>
        <v/>
      </c>
      <c r="Q7435" s="366">
        <f>IF(M7435="IBIRAPITANGA FASE 3",IF(O7435="Atraso",L7435,L7435/(1+$I$2)^P7435),IF(O7435="Atraso",L7435,L7435/(1+$I$1)^P7435))</f>
        <v/>
      </c>
      <c r="R7435">
        <f>IF(O7435="Atraso",$K$3-G7435,0)</f>
        <v/>
      </c>
      <c r="S7435">
        <f>IF(R7435&lt;=15,"Até 15",IF(R7435&lt;=30,"Entre 15 e 30",IF(R7435&lt;=60,"Entre 30 e 60",IF(R7435&lt;=90,"Entre 60 e 90",IF(R7435&lt;=120,"Entre 90 e 120",IF(R7435&lt;=150,"Entre 120 e 150",IF(R7435&lt;=180,"Entre 150 e 180","Superior a 180")))))))</f>
        <v/>
      </c>
    </row>
    <row r="7436">
      <c r="A7436" t="inlineStr">
        <is>
          <t>Q04L05</t>
        </is>
      </c>
      <c r="B7436" t="inlineStr">
        <is>
          <t>CAIO CESAR MENDES BARBOSA</t>
        </is>
      </c>
      <c r="C7436" t="n">
        <v>1</v>
      </c>
      <c r="D7436" t="inlineStr">
        <is>
          <t>IPCA</t>
        </is>
      </c>
      <c r="E7436" t="n">
        <v>0</v>
      </c>
      <c r="F7436" t="inlineStr">
        <is>
          <t>MENSAL</t>
        </is>
      </c>
      <c r="G7436" t="n">
        <v>45442</v>
      </c>
      <c r="H7436" t="n">
        <v>45442</v>
      </c>
      <c r="I7436" t="n">
        <v>7</v>
      </c>
      <c r="J7436" t="inlineStr">
        <is>
          <t>CARTEIRA</t>
        </is>
      </c>
      <c r="K7436" t="inlineStr">
        <is>
          <t>CONTRATO</t>
        </is>
      </c>
      <c r="L7436" t="n">
        <v>1227.47349</v>
      </c>
      <c r="M7436" t="inlineStr">
        <is>
          <t>Terra Luz Residencial</t>
        </is>
      </c>
      <c r="N7436" s="142">
        <f>DATE(YEAR(G7436),MONTH(G7436),1)</f>
        <v/>
      </c>
      <c r="O7436" s="132">
        <f>IF(G7436&gt;$K$3,"Futuro","Atraso")</f>
        <v/>
      </c>
      <c r="P7436">
        <f>12*(YEAR(G7436)-YEAR($K$3))+(MONTH(G7436)-MONTH($K$3))</f>
        <v/>
      </c>
      <c r="Q7436" s="366">
        <f>IF(M7436="IBIRAPITANGA FASE 3",IF(O7436="Atraso",L7436,L7436/(1+$I$2)^P7436),IF(O7436="Atraso",L7436,L7436/(1+$I$1)^P7436))</f>
        <v/>
      </c>
      <c r="R7436">
        <f>IF(O7436="Atraso",$K$3-G7436,0)</f>
        <v/>
      </c>
      <c r="S7436">
        <f>IF(R7436&lt;=15,"Até 15",IF(R7436&lt;=30,"Entre 15 e 30",IF(R7436&lt;=60,"Entre 30 e 60",IF(R7436&lt;=90,"Entre 60 e 90",IF(R7436&lt;=120,"Entre 90 e 120",IF(R7436&lt;=150,"Entre 120 e 150",IF(R7436&lt;=180,"Entre 150 e 180","Superior a 180")))))))</f>
        <v/>
      </c>
    </row>
    <row r="7437">
      <c r="A7437" t="inlineStr">
        <is>
          <t>Q04L05</t>
        </is>
      </c>
      <c r="B7437" t="inlineStr">
        <is>
          <t>CAIO CESAR MENDES BARBOSA</t>
        </is>
      </c>
      <c r="C7437" t="n">
        <v>1</v>
      </c>
      <c r="D7437" t="inlineStr">
        <is>
          <t>IPCA</t>
        </is>
      </c>
      <c r="E7437" t="n">
        <v>0</v>
      </c>
      <c r="F7437" t="inlineStr">
        <is>
          <t>MENSAL</t>
        </is>
      </c>
      <c r="G7437" t="n">
        <v>45473</v>
      </c>
      <c r="H7437" t="n">
        <v>45473</v>
      </c>
      <c r="I7437" t="n">
        <v>8</v>
      </c>
      <c r="J7437" t="inlineStr">
        <is>
          <t>CARTEIRA</t>
        </is>
      </c>
      <c r="K7437" t="inlineStr">
        <is>
          <t>CONTRATO</t>
        </is>
      </c>
      <c r="L7437" t="n">
        <v>1227.47349</v>
      </c>
      <c r="M7437" t="inlineStr">
        <is>
          <t>Terra Luz Residencial</t>
        </is>
      </c>
      <c r="N7437" s="142">
        <f>DATE(YEAR(G7437),MONTH(G7437),1)</f>
        <v/>
      </c>
      <c r="O7437" s="132">
        <f>IF(G7437&gt;$K$3,"Futuro","Atraso")</f>
        <v/>
      </c>
      <c r="P7437">
        <f>12*(YEAR(G7437)-YEAR($K$3))+(MONTH(G7437)-MONTH($K$3))</f>
        <v/>
      </c>
      <c r="Q7437" s="366">
        <f>IF(M7437="IBIRAPITANGA FASE 3",IF(O7437="Atraso",L7437,L7437/(1+$I$2)^P7437),IF(O7437="Atraso",L7437,L7437/(1+$I$1)^P7437))</f>
        <v/>
      </c>
      <c r="R7437">
        <f>IF(O7437="Atraso",$K$3-G7437,0)</f>
        <v/>
      </c>
      <c r="S7437">
        <f>IF(R7437&lt;=15,"Até 15",IF(R7437&lt;=30,"Entre 15 e 30",IF(R7437&lt;=60,"Entre 30 e 60",IF(R7437&lt;=90,"Entre 60 e 90",IF(R7437&lt;=120,"Entre 90 e 120",IF(R7437&lt;=150,"Entre 120 e 150",IF(R7437&lt;=180,"Entre 150 e 180","Superior a 180")))))))</f>
        <v/>
      </c>
    </row>
    <row r="7438">
      <c r="A7438" t="inlineStr">
        <is>
          <t>Q04L05</t>
        </is>
      </c>
      <c r="B7438" t="inlineStr">
        <is>
          <t>CAIO CESAR MENDES BARBOSA</t>
        </is>
      </c>
      <c r="C7438" t="n">
        <v>1</v>
      </c>
      <c r="D7438" t="inlineStr">
        <is>
          <t>IPCA</t>
        </is>
      </c>
      <c r="E7438" t="n">
        <v>0</v>
      </c>
      <c r="F7438" t="inlineStr">
        <is>
          <t>MENSAL</t>
        </is>
      </c>
      <c r="G7438" t="n">
        <v>45503</v>
      </c>
      <c r="H7438" t="n">
        <v>45503</v>
      </c>
      <c r="I7438" t="n">
        <v>9</v>
      </c>
      <c r="J7438" t="inlineStr">
        <is>
          <t>CARTEIRA</t>
        </is>
      </c>
      <c r="K7438" t="inlineStr">
        <is>
          <t>CONTRATO</t>
        </is>
      </c>
      <c r="L7438" t="n">
        <v>1227.47349</v>
      </c>
      <c r="M7438" t="inlineStr">
        <is>
          <t>Terra Luz Residencial</t>
        </is>
      </c>
      <c r="N7438" s="142">
        <f>DATE(YEAR(G7438),MONTH(G7438),1)</f>
        <v/>
      </c>
      <c r="O7438" s="132">
        <f>IF(G7438&gt;$K$3,"Futuro","Atraso")</f>
        <v/>
      </c>
      <c r="P7438">
        <f>12*(YEAR(G7438)-YEAR($K$3))+(MONTH(G7438)-MONTH($K$3))</f>
        <v/>
      </c>
      <c r="Q7438" s="366">
        <f>IF(M7438="IBIRAPITANGA FASE 3",IF(O7438="Atraso",L7438,L7438/(1+$I$2)^P7438),IF(O7438="Atraso",L7438,L7438/(1+$I$1)^P7438))</f>
        <v/>
      </c>
      <c r="R7438">
        <f>IF(O7438="Atraso",$K$3-G7438,0)</f>
        <v/>
      </c>
      <c r="S7438">
        <f>IF(R7438&lt;=15,"Até 15",IF(R7438&lt;=30,"Entre 15 e 30",IF(R7438&lt;=60,"Entre 30 e 60",IF(R7438&lt;=90,"Entre 60 e 90",IF(R7438&lt;=120,"Entre 90 e 120",IF(R7438&lt;=150,"Entre 120 e 150",IF(R7438&lt;=180,"Entre 150 e 180","Superior a 180")))))))</f>
        <v/>
      </c>
    </row>
    <row r="7439">
      <c r="A7439" t="inlineStr">
        <is>
          <t>Q04L05</t>
        </is>
      </c>
      <c r="B7439" t="inlineStr">
        <is>
          <t>CAIO CESAR MENDES BARBOSA</t>
        </is>
      </c>
      <c r="C7439" t="n">
        <v>1</v>
      </c>
      <c r="D7439" t="inlineStr">
        <is>
          <t>IPCA</t>
        </is>
      </c>
      <c r="E7439" t="n">
        <v>0</v>
      </c>
      <c r="F7439" t="inlineStr">
        <is>
          <t>MENSAL</t>
        </is>
      </c>
      <c r="G7439" t="n">
        <v>45534</v>
      </c>
      <c r="H7439" t="n">
        <v>45534</v>
      </c>
      <c r="I7439" t="n">
        <v>10</v>
      </c>
      <c r="J7439" t="inlineStr">
        <is>
          <t>CARTEIRA</t>
        </is>
      </c>
      <c r="K7439" t="inlineStr">
        <is>
          <t>CONTRATO</t>
        </is>
      </c>
      <c r="L7439" t="n">
        <v>1227.47349</v>
      </c>
      <c r="M7439" t="inlineStr">
        <is>
          <t>Terra Luz Residencial</t>
        </is>
      </c>
      <c r="N7439" s="142">
        <f>DATE(YEAR(G7439),MONTH(G7439),1)</f>
        <v/>
      </c>
      <c r="O7439" s="132">
        <f>IF(G7439&gt;$K$3,"Futuro","Atraso")</f>
        <v/>
      </c>
      <c r="P7439">
        <f>12*(YEAR(G7439)-YEAR($K$3))+(MONTH(G7439)-MONTH($K$3))</f>
        <v/>
      </c>
      <c r="Q7439" s="366">
        <f>IF(M7439="IBIRAPITANGA FASE 3",IF(O7439="Atraso",L7439,L7439/(1+$I$2)^P7439),IF(O7439="Atraso",L7439,L7439/(1+$I$1)^P7439))</f>
        <v/>
      </c>
      <c r="R7439">
        <f>IF(O7439="Atraso",$K$3-G7439,0)</f>
        <v/>
      </c>
      <c r="S7439">
        <f>IF(R7439&lt;=15,"Até 15",IF(R7439&lt;=30,"Entre 15 e 30",IF(R7439&lt;=60,"Entre 30 e 60",IF(R7439&lt;=90,"Entre 60 e 90",IF(R7439&lt;=120,"Entre 90 e 120",IF(R7439&lt;=150,"Entre 120 e 150",IF(R7439&lt;=180,"Entre 150 e 180","Superior a 180")))))))</f>
        <v/>
      </c>
    </row>
    <row r="7440">
      <c r="A7440" t="inlineStr">
        <is>
          <t>Q04L05</t>
        </is>
      </c>
      <c r="B7440" t="inlineStr">
        <is>
          <t>CAIO CESAR MENDES BARBOSA</t>
        </is>
      </c>
      <c r="C7440" t="n">
        <v>1</v>
      </c>
      <c r="D7440" t="inlineStr">
        <is>
          <t>IPCA</t>
        </is>
      </c>
      <c r="E7440" t="n">
        <v>0</v>
      </c>
      <c r="F7440" t="inlineStr">
        <is>
          <t>MENSAL</t>
        </is>
      </c>
      <c r="G7440" t="n">
        <v>45565</v>
      </c>
      <c r="H7440" t="n">
        <v>45565</v>
      </c>
      <c r="I7440" t="n">
        <v>11</v>
      </c>
      <c r="J7440" t="inlineStr">
        <is>
          <t>CARTEIRA</t>
        </is>
      </c>
      <c r="K7440" t="inlineStr">
        <is>
          <t>CONTRATO</t>
        </is>
      </c>
      <c r="L7440" t="n">
        <v>1227.47349</v>
      </c>
      <c r="M7440" t="inlineStr">
        <is>
          <t>Terra Luz Residencial</t>
        </is>
      </c>
      <c r="N7440" s="142">
        <f>DATE(YEAR(G7440),MONTH(G7440),1)</f>
        <v/>
      </c>
      <c r="O7440" s="132">
        <f>IF(G7440&gt;$K$3,"Futuro","Atraso")</f>
        <v/>
      </c>
      <c r="P7440">
        <f>12*(YEAR(G7440)-YEAR($K$3))+(MONTH(G7440)-MONTH($K$3))</f>
        <v/>
      </c>
      <c r="Q7440" s="366">
        <f>IF(M7440="IBIRAPITANGA FASE 3",IF(O7440="Atraso",L7440,L7440/(1+$I$2)^P7440),IF(O7440="Atraso",L7440,L7440/(1+$I$1)^P7440))</f>
        <v/>
      </c>
      <c r="R7440">
        <f>IF(O7440="Atraso",$K$3-G7440,0)</f>
        <v/>
      </c>
      <c r="S7440">
        <f>IF(R7440&lt;=15,"Até 15",IF(R7440&lt;=30,"Entre 15 e 30",IF(R7440&lt;=60,"Entre 30 e 60",IF(R7440&lt;=90,"Entre 60 e 90",IF(R7440&lt;=120,"Entre 90 e 120",IF(R7440&lt;=150,"Entre 120 e 150",IF(R7440&lt;=180,"Entre 150 e 180","Superior a 180")))))))</f>
        <v/>
      </c>
    </row>
    <row r="7441">
      <c r="A7441" t="inlineStr">
        <is>
          <t>Q04L05</t>
        </is>
      </c>
      <c r="B7441" t="inlineStr">
        <is>
          <t>CAIO CESAR MENDES BARBOSA</t>
        </is>
      </c>
      <c r="C7441" t="n">
        <v>1</v>
      </c>
      <c r="D7441" t="inlineStr">
        <is>
          <t>IPCA</t>
        </is>
      </c>
      <c r="E7441" t="n">
        <v>0</v>
      </c>
      <c r="F7441" t="inlineStr">
        <is>
          <t>MENSAL</t>
        </is>
      </c>
      <c r="G7441" t="n">
        <v>45595</v>
      </c>
      <c r="H7441" t="n">
        <v>45595</v>
      </c>
      <c r="I7441" t="n">
        <v>12</v>
      </c>
      <c r="J7441" t="inlineStr">
        <is>
          <t>CARTEIRA</t>
        </is>
      </c>
      <c r="K7441" t="inlineStr">
        <is>
          <t>CONTRATO</t>
        </is>
      </c>
      <c r="L7441" t="n">
        <v>1227.47349</v>
      </c>
      <c r="M7441" t="inlineStr">
        <is>
          <t>Terra Luz Residencial</t>
        </is>
      </c>
      <c r="N7441" s="142">
        <f>DATE(YEAR(G7441),MONTH(G7441),1)</f>
        <v/>
      </c>
      <c r="O7441" s="132">
        <f>IF(G7441&gt;$K$3,"Futuro","Atraso")</f>
        <v/>
      </c>
      <c r="P7441">
        <f>12*(YEAR(G7441)-YEAR($K$3))+(MONTH(G7441)-MONTH($K$3))</f>
        <v/>
      </c>
      <c r="Q7441" s="366">
        <f>IF(M7441="IBIRAPITANGA FASE 3",IF(O7441="Atraso",L7441,L7441/(1+$I$2)^P7441),IF(O7441="Atraso",L7441,L7441/(1+$I$1)^P7441))</f>
        <v/>
      </c>
      <c r="R7441">
        <f>IF(O7441="Atraso",$K$3-G7441,0)</f>
        <v/>
      </c>
      <c r="S7441">
        <f>IF(R7441&lt;=15,"Até 15",IF(R7441&lt;=30,"Entre 15 e 30",IF(R7441&lt;=60,"Entre 30 e 60",IF(R7441&lt;=90,"Entre 60 e 90",IF(R7441&lt;=120,"Entre 90 e 120",IF(R7441&lt;=150,"Entre 120 e 150",IF(R7441&lt;=180,"Entre 150 e 180","Superior a 180")))))))</f>
        <v/>
      </c>
    </row>
    <row r="7442">
      <c r="A7442" t="inlineStr">
        <is>
          <t>Q04L05</t>
        </is>
      </c>
      <c r="B7442" t="inlineStr">
        <is>
          <t>CAIO CESAR MENDES BARBOSA</t>
        </is>
      </c>
      <c r="C7442" t="n">
        <v>1</v>
      </c>
      <c r="D7442" t="inlineStr">
        <is>
          <t>IPCA</t>
        </is>
      </c>
      <c r="E7442" t="n">
        <v>0</v>
      </c>
      <c r="F7442" t="inlineStr">
        <is>
          <t>MENSAL</t>
        </is>
      </c>
      <c r="G7442" t="n">
        <v>45626</v>
      </c>
      <c r="H7442" t="n">
        <v>45626</v>
      </c>
      <c r="I7442" t="n">
        <v>13</v>
      </c>
      <c r="J7442" t="inlineStr">
        <is>
          <t>CARTEIRA</t>
        </is>
      </c>
      <c r="K7442" t="inlineStr">
        <is>
          <t>CONTRATO</t>
        </is>
      </c>
      <c r="L7442" t="n">
        <v>1227.47349</v>
      </c>
      <c r="M7442" t="inlineStr">
        <is>
          <t>Terra Luz Residencial</t>
        </is>
      </c>
      <c r="N7442" s="142">
        <f>DATE(YEAR(G7442),MONTH(G7442),1)</f>
        <v/>
      </c>
      <c r="O7442" s="132">
        <f>IF(G7442&gt;$K$3,"Futuro","Atraso")</f>
        <v/>
      </c>
      <c r="P7442">
        <f>12*(YEAR(G7442)-YEAR($K$3))+(MONTH(G7442)-MONTH($K$3))</f>
        <v/>
      </c>
      <c r="Q7442" s="366">
        <f>IF(M7442="IBIRAPITANGA FASE 3",IF(O7442="Atraso",L7442,L7442/(1+$I$2)^P7442),IF(O7442="Atraso",L7442,L7442/(1+$I$1)^P7442))</f>
        <v/>
      </c>
      <c r="R7442">
        <f>IF(O7442="Atraso",$K$3-G7442,0)</f>
        <v/>
      </c>
      <c r="S7442">
        <f>IF(R7442&lt;=15,"Até 15",IF(R7442&lt;=30,"Entre 15 e 30",IF(R7442&lt;=60,"Entre 30 e 60",IF(R7442&lt;=90,"Entre 60 e 90",IF(R7442&lt;=120,"Entre 90 e 120",IF(R7442&lt;=150,"Entre 120 e 150",IF(R7442&lt;=180,"Entre 150 e 180","Superior a 180")))))))</f>
        <v/>
      </c>
    </row>
    <row r="7443">
      <c r="A7443" t="inlineStr">
        <is>
          <t>Q04L05</t>
        </is>
      </c>
      <c r="B7443" t="inlineStr">
        <is>
          <t>CAIO CESAR MENDES BARBOSA</t>
        </is>
      </c>
      <c r="C7443" t="n">
        <v>1</v>
      </c>
      <c r="D7443" t="inlineStr">
        <is>
          <t>IPCA</t>
        </is>
      </c>
      <c r="E7443" t="n">
        <v>0</v>
      </c>
      <c r="F7443" t="inlineStr">
        <is>
          <t>MENSAL</t>
        </is>
      </c>
      <c r="G7443" t="n">
        <v>45656</v>
      </c>
      <c r="H7443" t="n">
        <v>45656</v>
      </c>
      <c r="I7443" t="n">
        <v>14</v>
      </c>
      <c r="J7443" t="inlineStr">
        <is>
          <t>CARTEIRA</t>
        </is>
      </c>
      <c r="K7443" t="inlineStr">
        <is>
          <t>CONTRATO</t>
        </is>
      </c>
      <c r="L7443" t="n">
        <v>1227.47349</v>
      </c>
      <c r="M7443" t="inlineStr">
        <is>
          <t>Terra Luz Residencial</t>
        </is>
      </c>
      <c r="N7443" s="142">
        <f>DATE(YEAR(G7443),MONTH(G7443),1)</f>
        <v/>
      </c>
      <c r="O7443" s="132">
        <f>IF(G7443&gt;$K$3,"Futuro","Atraso")</f>
        <v/>
      </c>
      <c r="P7443">
        <f>12*(YEAR(G7443)-YEAR($K$3))+(MONTH(G7443)-MONTH($K$3))</f>
        <v/>
      </c>
      <c r="Q7443" s="366">
        <f>IF(M7443="IBIRAPITANGA FASE 3",IF(O7443="Atraso",L7443,L7443/(1+$I$2)^P7443),IF(O7443="Atraso",L7443,L7443/(1+$I$1)^P7443))</f>
        <v/>
      </c>
      <c r="R7443">
        <f>IF(O7443="Atraso",$K$3-G7443,0)</f>
        <v/>
      </c>
      <c r="S7443">
        <f>IF(R7443&lt;=15,"Até 15",IF(R7443&lt;=30,"Entre 15 e 30",IF(R7443&lt;=60,"Entre 30 e 60",IF(R7443&lt;=90,"Entre 60 e 90",IF(R7443&lt;=120,"Entre 90 e 120",IF(R7443&lt;=150,"Entre 120 e 150",IF(R7443&lt;=180,"Entre 150 e 180","Superior a 180")))))))</f>
        <v/>
      </c>
    </row>
    <row r="7444">
      <c r="A7444" t="inlineStr">
        <is>
          <t>Q04L05</t>
        </is>
      </c>
      <c r="B7444" t="inlineStr">
        <is>
          <t>CAIO CESAR MENDES BARBOSA</t>
        </is>
      </c>
      <c r="C7444" t="n">
        <v>1</v>
      </c>
      <c r="D7444" t="inlineStr">
        <is>
          <t>IPCA</t>
        </is>
      </c>
      <c r="E7444" t="n">
        <v>0</v>
      </c>
      <c r="F7444" t="inlineStr">
        <is>
          <t>MENSAL</t>
        </is>
      </c>
      <c r="G7444" t="n">
        <v>45687</v>
      </c>
      <c r="H7444" t="n">
        <v>45687</v>
      </c>
      <c r="I7444" t="n">
        <v>15</v>
      </c>
      <c r="J7444" t="inlineStr">
        <is>
          <t>CARTEIRA</t>
        </is>
      </c>
      <c r="K7444" t="inlineStr">
        <is>
          <t>CONTRATO</t>
        </is>
      </c>
      <c r="L7444" t="n">
        <v>1227.47349</v>
      </c>
      <c r="M7444" t="inlineStr">
        <is>
          <t>Terra Luz Residencial</t>
        </is>
      </c>
      <c r="N7444" s="142">
        <f>DATE(YEAR(G7444),MONTH(G7444),1)</f>
        <v/>
      </c>
      <c r="O7444" s="132">
        <f>IF(G7444&gt;$K$3,"Futuro","Atraso")</f>
        <v/>
      </c>
      <c r="P7444">
        <f>12*(YEAR(G7444)-YEAR($K$3))+(MONTH(G7444)-MONTH($K$3))</f>
        <v/>
      </c>
      <c r="Q7444" s="366">
        <f>IF(M7444="IBIRAPITANGA FASE 3",IF(O7444="Atraso",L7444,L7444/(1+$I$2)^P7444),IF(O7444="Atraso",L7444,L7444/(1+$I$1)^P7444))</f>
        <v/>
      </c>
      <c r="R7444">
        <f>IF(O7444="Atraso",$K$3-G7444,0)</f>
        <v/>
      </c>
      <c r="S7444">
        <f>IF(R7444&lt;=15,"Até 15",IF(R7444&lt;=30,"Entre 15 e 30",IF(R7444&lt;=60,"Entre 30 e 60",IF(R7444&lt;=90,"Entre 60 e 90",IF(R7444&lt;=120,"Entre 90 e 120",IF(R7444&lt;=150,"Entre 120 e 150",IF(R7444&lt;=180,"Entre 150 e 180","Superior a 180")))))))</f>
        <v/>
      </c>
    </row>
    <row r="7445">
      <c r="A7445" t="inlineStr">
        <is>
          <t>Q04L05</t>
        </is>
      </c>
      <c r="B7445" t="inlineStr">
        <is>
          <t>CAIO CESAR MENDES BARBOSA</t>
        </is>
      </c>
      <c r="C7445" t="n">
        <v>1</v>
      </c>
      <c r="D7445" t="inlineStr">
        <is>
          <t>IPCA</t>
        </is>
      </c>
      <c r="E7445" t="n">
        <v>0</v>
      </c>
      <c r="F7445" t="inlineStr">
        <is>
          <t>MENSAL</t>
        </is>
      </c>
      <c r="G7445" t="n">
        <v>45716</v>
      </c>
      <c r="H7445" t="n">
        <v>45716</v>
      </c>
      <c r="I7445" t="n">
        <v>16</v>
      </c>
      <c r="J7445" t="inlineStr">
        <is>
          <t>CARTEIRA</t>
        </is>
      </c>
      <c r="K7445" t="inlineStr">
        <is>
          <t>CONTRATO</t>
        </is>
      </c>
      <c r="L7445" t="n">
        <v>1227.47349</v>
      </c>
      <c r="M7445" t="inlineStr">
        <is>
          <t>Terra Luz Residencial</t>
        </is>
      </c>
      <c r="N7445" s="142">
        <f>DATE(YEAR(G7445),MONTH(G7445),1)</f>
        <v/>
      </c>
      <c r="O7445" s="132">
        <f>IF(G7445&gt;$K$3,"Futuro","Atraso")</f>
        <v/>
      </c>
      <c r="P7445">
        <f>12*(YEAR(G7445)-YEAR($K$3))+(MONTH(G7445)-MONTH($K$3))</f>
        <v/>
      </c>
      <c r="Q7445" s="366">
        <f>IF(M7445="IBIRAPITANGA FASE 3",IF(O7445="Atraso",L7445,L7445/(1+$I$2)^P7445),IF(O7445="Atraso",L7445,L7445/(1+$I$1)^P7445))</f>
        <v/>
      </c>
      <c r="R7445">
        <f>IF(O7445="Atraso",$K$3-G7445,0)</f>
        <v/>
      </c>
      <c r="S7445">
        <f>IF(R7445&lt;=15,"Até 15",IF(R7445&lt;=30,"Entre 15 e 30",IF(R7445&lt;=60,"Entre 30 e 60",IF(R7445&lt;=90,"Entre 60 e 90",IF(R7445&lt;=120,"Entre 90 e 120",IF(R7445&lt;=150,"Entre 120 e 150",IF(R7445&lt;=180,"Entre 150 e 180","Superior a 180")))))))</f>
        <v/>
      </c>
    </row>
    <row r="7446">
      <c r="A7446" t="inlineStr">
        <is>
          <t>Q04L05</t>
        </is>
      </c>
      <c r="B7446" t="inlineStr">
        <is>
          <t>CAIO CESAR MENDES BARBOSA</t>
        </is>
      </c>
      <c r="C7446" t="n">
        <v>1</v>
      </c>
      <c r="D7446" t="inlineStr">
        <is>
          <t>IPCA</t>
        </is>
      </c>
      <c r="E7446" t="n">
        <v>0</v>
      </c>
      <c r="F7446" t="inlineStr">
        <is>
          <t>MENSAL</t>
        </is>
      </c>
      <c r="G7446" t="n">
        <v>45746</v>
      </c>
      <c r="H7446" t="n">
        <v>45746</v>
      </c>
      <c r="I7446" t="n">
        <v>17</v>
      </c>
      <c r="J7446" t="inlineStr">
        <is>
          <t>CARTEIRA</t>
        </is>
      </c>
      <c r="K7446" t="inlineStr">
        <is>
          <t>CONTRATO</t>
        </is>
      </c>
      <c r="L7446" t="n">
        <v>1227.47349</v>
      </c>
      <c r="M7446" t="inlineStr">
        <is>
          <t>Terra Luz Residencial</t>
        </is>
      </c>
      <c r="N7446" s="142">
        <f>DATE(YEAR(G7446),MONTH(G7446),1)</f>
        <v/>
      </c>
      <c r="O7446" s="132">
        <f>IF(G7446&gt;$K$3,"Futuro","Atraso")</f>
        <v/>
      </c>
      <c r="P7446">
        <f>12*(YEAR(G7446)-YEAR($K$3))+(MONTH(G7446)-MONTH($K$3))</f>
        <v/>
      </c>
      <c r="Q7446" s="366">
        <f>IF(M7446="IBIRAPITANGA FASE 3",IF(O7446="Atraso",L7446,L7446/(1+$I$2)^P7446),IF(O7446="Atraso",L7446,L7446/(1+$I$1)^P7446))</f>
        <v/>
      </c>
      <c r="R7446">
        <f>IF(O7446="Atraso",$K$3-G7446,0)</f>
        <v/>
      </c>
      <c r="S7446">
        <f>IF(R7446&lt;=15,"Até 15",IF(R7446&lt;=30,"Entre 15 e 30",IF(R7446&lt;=60,"Entre 30 e 60",IF(R7446&lt;=90,"Entre 60 e 90",IF(R7446&lt;=120,"Entre 90 e 120",IF(R7446&lt;=150,"Entre 120 e 150",IF(R7446&lt;=180,"Entre 150 e 180","Superior a 180")))))))</f>
        <v/>
      </c>
    </row>
    <row r="7447">
      <c r="A7447" t="inlineStr">
        <is>
          <t>Q04L05</t>
        </is>
      </c>
      <c r="B7447" t="inlineStr">
        <is>
          <t>CAIO CESAR MENDES BARBOSA</t>
        </is>
      </c>
      <c r="C7447" t="n">
        <v>1</v>
      </c>
      <c r="D7447" t="inlineStr">
        <is>
          <t>IPCA</t>
        </is>
      </c>
      <c r="E7447" t="n">
        <v>0</v>
      </c>
      <c r="F7447" t="inlineStr">
        <is>
          <t>MENSAL</t>
        </is>
      </c>
      <c r="G7447" t="n">
        <v>45777</v>
      </c>
      <c r="H7447" t="n">
        <v>45777</v>
      </c>
      <c r="I7447" t="n">
        <v>18</v>
      </c>
      <c r="J7447" t="inlineStr">
        <is>
          <t>CARTEIRA</t>
        </is>
      </c>
      <c r="K7447" t="inlineStr">
        <is>
          <t>CONTRATO</t>
        </is>
      </c>
      <c r="L7447" t="n">
        <v>1227.47349</v>
      </c>
      <c r="M7447" t="inlineStr">
        <is>
          <t>Terra Luz Residencial</t>
        </is>
      </c>
      <c r="N7447" s="142">
        <f>DATE(YEAR(G7447),MONTH(G7447),1)</f>
        <v/>
      </c>
      <c r="O7447" s="132">
        <f>IF(G7447&gt;$K$3,"Futuro","Atraso")</f>
        <v/>
      </c>
      <c r="P7447">
        <f>12*(YEAR(G7447)-YEAR($K$3))+(MONTH(G7447)-MONTH($K$3))</f>
        <v/>
      </c>
      <c r="Q7447" s="366">
        <f>IF(M7447="IBIRAPITANGA FASE 3",IF(O7447="Atraso",L7447,L7447/(1+$I$2)^P7447),IF(O7447="Atraso",L7447,L7447/(1+$I$1)^P7447))</f>
        <v/>
      </c>
      <c r="R7447">
        <f>IF(O7447="Atraso",$K$3-G7447,0)</f>
        <v/>
      </c>
      <c r="S7447">
        <f>IF(R7447&lt;=15,"Até 15",IF(R7447&lt;=30,"Entre 15 e 30",IF(R7447&lt;=60,"Entre 30 e 60",IF(R7447&lt;=90,"Entre 60 e 90",IF(R7447&lt;=120,"Entre 90 e 120",IF(R7447&lt;=150,"Entre 120 e 150",IF(R7447&lt;=180,"Entre 150 e 180","Superior a 180")))))))</f>
        <v/>
      </c>
    </row>
    <row r="7448">
      <c r="A7448" t="inlineStr">
        <is>
          <t>Q04L05</t>
        </is>
      </c>
      <c r="B7448" t="inlineStr">
        <is>
          <t>CAIO CESAR MENDES BARBOSA</t>
        </is>
      </c>
      <c r="C7448" t="n">
        <v>1</v>
      </c>
      <c r="D7448" t="inlineStr">
        <is>
          <t>IPCA</t>
        </is>
      </c>
      <c r="E7448" t="n">
        <v>0</v>
      </c>
      <c r="F7448" t="inlineStr">
        <is>
          <t>MENSAL</t>
        </is>
      </c>
      <c r="G7448" t="n">
        <v>45807</v>
      </c>
      <c r="H7448" t="n">
        <v>45807</v>
      </c>
      <c r="I7448" t="n">
        <v>19</v>
      </c>
      <c r="J7448" t="inlineStr">
        <is>
          <t>CARTEIRA</t>
        </is>
      </c>
      <c r="K7448" t="inlineStr">
        <is>
          <t>CONTRATO</t>
        </is>
      </c>
      <c r="L7448" t="n">
        <v>1227.47349</v>
      </c>
      <c r="M7448" t="inlineStr">
        <is>
          <t>Terra Luz Residencial</t>
        </is>
      </c>
      <c r="N7448" s="142">
        <f>DATE(YEAR(G7448),MONTH(G7448),1)</f>
        <v/>
      </c>
      <c r="O7448" s="132">
        <f>IF(G7448&gt;$K$3,"Futuro","Atraso")</f>
        <v/>
      </c>
      <c r="P7448">
        <f>12*(YEAR(G7448)-YEAR($K$3))+(MONTH(G7448)-MONTH($K$3))</f>
        <v/>
      </c>
      <c r="Q7448" s="366">
        <f>IF(M7448="IBIRAPITANGA FASE 3",IF(O7448="Atraso",L7448,L7448/(1+$I$2)^P7448),IF(O7448="Atraso",L7448,L7448/(1+$I$1)^P7448))</f>
        <v/>
      </c>
      <c r="R7448">
        <f>IF(O7448="Atraso",$K$3-G7448,0)</f>
        <v/>
      </c>
      <c r="S7448">
        <f>IF(R7448&lt;=15,"Até 15",IF(R7448&lt;=30,"Entre 15 e 30",IF(R7448&lt;=60,"Entre 30 e 60",IF(R7448&lt;=90,"Entre 60 e 90",IF(R7448&lt;=120,"Entre 90 e 120",IF(R7448&lt;=150,"Entre 120 e 150",IF(R7448&lt;=180,"Entre 150 e 180","Superior a 180")))))))</f>
        <v/>
      </c>
    </row>
    <row r="7449">
      <c r="A7449" t="inlineStr">
        <is>
          <t>Q04L05</t>
        </is>
      </c>
      <c r="B7449" t="inlineStr">
        <is>
          <t>CAIO CESAR MENDES BARBOSA</t>
        </is>
      </c>
      <c r="C7449" t="n">
        <v>1</v>
      </c>
      <c r="D7449" t="inlineStr">
        <is>
          <t>IPCA</t>
        </is>
      </c>
      <c r="E7449" t="n">
        <v>0</v>
      </c>
      <c r="F7449" t="inlineStr">
        <is>
          <t>MENSAL</t>
        </is>
      </c>
      <c r="G7449" t="n">
        <v>45838</v>
      </c>
      <c r="H7449" t="n">
        <v>45838</v>
      </c>
      <c r="I7449" t="n">
        <v>20</v>
      </c>
      <c r="J7449" t="inlineStr">
        <is>
          <t>CARTEIRA</t>
        </is>
      </c>
      <c r="K7449" t="inlineStr">
        <is>
          <t>CONTRATO</t>
        </is>
      </c>
      <c r="L7449" t="n">
        <v>1227.47349</v>
      </c>
      <c r="M7449" t="inlineStr">
        <is>
          <t>Terra Luz Residencial</t>
        </is>
      </c>
      <c r="N7449" s="142">
        <f>DATE(YEAR(G7449),MONTH(G7449),1)</f>
        <v/>
      </c>
      <c r="O7449" s="132">
        <f>IF(G7449&gt;$K$3,"Futuro","Atraso")</f>
        <v/>
      </c>
      <c r="P7449">
        <f>12*(YEAR(G7449)-YEAR($K$3))+(MONTH(G7449)-MONTH($K$3))</f>
        <v/>
      </c>
      <c r="Q7449" s="366">
        <f>IF(M7449="IBIRAPITANGA FASE 3",IF(O7449="Atraso",L7449,L7449/(1+$I$2)^P7449),IF(O7449="Atraso",L7449,L7449/(1+$I$1)^P7449))</f>
        <v/>
      </c>
      <c r="R7449">
        <f>IF(O7449="Atraso",$K$3-G7449,0)</f>
        <v/>
      </c>
      <c r="S7449">
        <f>IF(R7449&lt;=15,"Até 15",IF(R7449&lt;=30,"Entre 15 e 30",IF(R7449&lt;=60,"Entre 30 e 60",IF(R7449&lt;=90,"Entre 60 e 90",IF(R7449&lt;=120,"Entre 90 e 120",IF(R7449&lt;=150,"Entre 120 e 150",IF(R7449&lt;=180,"Entre 150 e 180","Superior a 180")))))))</f>
        <v/>
      </c>
    </row>
    <row r="7450">
      <c r="A7450" t="inlineStr">
        <is>
          <t>Q04L05</t>
        </is>
      </c>
      <c r="B7450" t="inlineStr">
        <is>
          <t>CAIO CESAR MENDES BARBOSA</t>
        </is>
      </c>
      <c r="C7450" t="n">
        <v>1</v>
      </c>
      <c r="D7450" t="inlineStr">
        <is>
          <t>IPCA</t>
        </is>
      </c>
      <c r="E7450" t="n">
        <v>0</v>
      </c>
      <c r="F7450" t="inlineStr">
        <is>
          <t>MENSAL</t>
        </is>
      </c>
      <c r="G7450" t="n">
        <v>45868</v>
      </c>
      <c r="H7450" t="n">
        <v>45868</v>
      </c>
      <c r="I7450" t="n">
        <v>21</v>
      </c>
      <c r="J7450" t="inlineStr">
        <is>
          <t>CARTEIRA</t>
        </is>
      </c>
      <c r="K7450" t="inlineStr">
        <is>
          <t>CONTRATO</t>
        </is>
      </c>
      <c r="L7450" t="n">
        <v>1227.47349</v>
      </c>
      <c r="M7450" t="inlineStr">
        <is>
          <t>Terra Luz Residencial</t>
        </is>
      </c>
      <c r="N7450" s="142">
        <f>DATE(YEAR(G7450),MONTH(G7450),1)</f>
        <v/>
      </c>
      <c r="O7450" s="132">
        <f>IF(G7450&gt;$K$3,"Futuro","Atraso")</f>
        <v/>
      </c>
      <c r="P7450">
        <f>12*(YEAR(G7450)-YEAR($K$3))+(MONTH(G7450)-MONTH($K$3))</f>
        <v/>
      </c>
      <c r="Q7450" s="366">
        <f>IF(M7450="IBIRAPITANGA FASE 3",IF(O7450="Atraso",L7450,L7450/(1+$I$2)^P7450),IF(O7450="Atraso",L7450,L7450/(1+$I$1)^P7450))</f>
        <v/>
      </c>
      <c r="R7450">
        <f>IF(O7450="Atraso",$K$3-G7450,0)</f>
        <v/>
      </c>
      <c r="S7450">
        <f>IF(R7450&lt;=15,"Até 15",IF(R7450&lt;=30,"Entre 15 e 30",IF(R7450&lt;=60,"Entre 30 e 60",IF(R7450&lt;=90,"Entre 60 e 90",IF(R7450&lt;=120,"Entre 90 e 120",IF(R7450&lt;=150,"Entre 120 e 150",IF(R7450&lt;=180,"Entre 150 e 180","Superior a 180")))))))</f>
        <v/>
      </c>
    </row>
    <row r="7451">
      <c r="A7451" t="inlineStr">
        <is>
          <t>Q04L05</t>
        </is>
      </c>
      <c r="B7451" t="inlineStr">
        <is>
          <t>CAIO CESAR MENDES BARBOSA</t>
        </is>
      </c>
      <c r="C7451" t="n">
        <v>1</v>
      </c>
      <c r="D7451" t="inlineStr">
        <is>
          <t>IPCA</t>
        </is>
      </c>
      <c r="E7451" t="n">
        <v>0</v>
      </c>
      <c r="F7451" t="inlineStr">
        <is>
          <t>MENSAL</t>
        </is>
      </c>
      <c r="G7451" t="n">
        <v>45899</v>
      </c>
      <c r="H7451" t="n">
        <v>45899</v>
      </c>
      <c r="I7451" t="n">
        <v>22</v>
      </c>
      <c r="J7451" t="inlineStr">
        <is>
          <t>CARTEIRA</t>
        </is>
      </c>
      <c r="K7451" t="inlineStr">
        <is>
          <t>CONTRATO</t>
        </is>
      </c>
      <c r="L7451" t="n">
        <v>1227.47349</v>
      </c>
      <c r="M7451" t="inlineStr">
        <is>
          <t>Terra Luz Residencial</t>
        </is>
      </c>
      <c r="N7451" s="142">
        <f>DATE(YEAR(G7451),MONTH(G7451),1)</f>
        <v/>
      </c>
      <c r="O7451" s="132">
        <f>IF(G7451&gt;$K$3,"Futuro","Atraso")</f>
        <v/>
      </c>
      <c r="P7451">
        <f>12*(YEAR(G7451)-YEAR($K$3))+(MONTH(G7451)-MONTH($K$3))</f>
        <v/>
      </c>
      <c r="Q7451" s="366">
        <f>IF(M7451="IBIRAPITANGA FASE 3",IF(O7451="Atraso",L7451,L7451/(1+$I$2)^P7451),IF(O7451="Atraso",L7451,L7451/(1+$I$1)^P7451))</f>
        <v/>
      </c>
      <c r="R7451">
        <f>IF(O7451="Atraso",$K$3-G7451,0)</f>
        <v/>
      </c>
      <c r="S7451">
        <f>IF(R7451&lt;=15,"Até 15",IF(R7451&lt;=30,"Entre 15 e 30",IF(R7451&lt;=60,"Entre 30 e 60",IF(R7451&lt;=90,"Entre 60 e 90",IF(R7451&lt;=120,"Entre 90 e 120",IF(R7451&lt;=150,"Entre 120 e 150",IF(R7451&lt;=180,"Entre 150 e 180","Superior a 180")))))))</f>
        <v/>
      </c>
    </row>
    <row r="7452">
      <c r="A7452" t="inlineStr">
        <is>
          <t>Q04L05</t>
        </is>
      </c>
      <c r="B7452" t="inlineStr">
        <is>
          <t>CAIO CESAR MENDES BARBOSA</t>
        </is>
      </c>
      <c r="C7452" t="n">
        <v>1</v>
      </c>
      <c r="D7452" t="inlineStr">
        <is>
          <t>IPCA</t>
        </is>
      </c>
      <c r="E7452" t="n">
        <v>0</v>
      </c>
      <c r="F7452" t="inlineStr">
        <is>
          <t>MENSAL</t>
        </is>
      </c>
      <c r="G7452" t="n">
        <v>45930</v>
      </c>
      <c r="H7452" t="n">
        <v>45930</v>
      </c>
      <c r="I7452" t="n">
        <v>23</v>
      </c>
      <c r="J7452" t="inlineStr">
        <is>
          <t>CARTEIRA</t>
        </is>
      </c>
      <c r="K7452" t="inlineStr">
        <is>
          <t>CONTRATO</t>
        </is>
      </c>
      <c r="L7452" t="n">
        <v>1227.47349</v>
      </c>
      <c r="M7452" t="inlineStr">
        <is>
          <t>Terra Luz Residencial</t>
        </is>
      </c>
      <c r="N7452" s="142">
        <f>DATE(YEAR(G7452),MONTH(G7452),1)</f>
        <v/>
      </c>
      <c r="O7452" s="132">
        <f>IF(G7452&gt;$K$3,"Futuro","Atraso")</f>
        <v/>
      </c>
      <c r="P7452">
        <f>12*(YEAR(G7452)-YEAR($K$3))+(MONTH(G7452)-MONTH($K$3))</f>
        <v/>
      </c>
      <c r="Q7452" s="366">
        <f>IF(M7452="IBIRAPITANGA FASE 3",IF(O7452="Atraso",L7452,L7452/(1+$I$2)^P7452),IF(O7452="Atraso",L7452,L7452/(1+$I$1)^P7452))</f>
        <v/>
      </c>
      <c r="R7452">
        <f>IF(O7452="Atraso",$K$3-G7452,0)</f>
        <v/>
      </c>
      <c r="S7452">
        <f>IF(R7452&lt;=15,"Até 15",IF(R7452&lt;=30,"Entre 15 e 30",IF(R7452&lt;=60,"Entre 30 e 60",IF(R7452&lt;=90,"Entre 60 e 90",IF(R7452&lt;=120,"Entre 90 e 120",IF(R7452&lt;=150,"Entre 120 e 150",IF(R7452&lt;=180,"Entre 150 e 180","Superior a 180")))))))</f>
        <v/>
      </c>
    </row>
    <row r="7453">
      <c r="A7453" t="inlineStr">
        <is>
          <t>Q04L05</t>
        </is>
      </c>
      <c r="B7453" t="inlineStr">
        <is>
          <t>CAIO CESAR MENDES BARBOSA</t>
        </is>
      </c>
      <c r="C7453" t="n">
        <v>1</v>
      </c>
      <c r="D7453" t="inlineStr">
        <is>
          <t>IPCA</t>
        </is>
      </c>
      <c r="E7453" t="n">
        <v>0</v>
      </c>
      <c r="F7453" t="inlineStr">
        <is>
          <t>MENSAL</t>
        </is>
      </c>
      <c r="G7453" t="n">
        <v>45960</v>
      </c>
      <c r="H7453" t="n">
        <v>45960</v>
      </c>
      <c r="I7453" t="n">
        <v>24</v>
      </c>
      <c r="J7453" t="inlineStr">
        <is>
          <t>CARTEIRA</t>
        </is>
      </c>
      <c r="K7453" t="inlineStr">
        <is>
          <t>CONTRATO</t>
        </is>
      </c>
      <c r="L7453" t="n">
        <v>1227.47349</v>
      </c>
      <c r="M7453" t="inlineStr">
        <is>
          <t>Terra Luz Residencial</t>
        </is>
      </c>
      <c r="N7453" s="142">
        <f>DATE(YEAR(G7453),MONTH(G7453),1)</f>
        <v/>
      </c>
      <c r="O7453" s="132">
        <f>IF(G7453&gt;$K$3,"Futuro","Atraso")</f>
        <v/>
      </c>
      <c r="P7453">
        <f>12*(YEAR(G7453)-YEAR($K$3))+(MONTH(G7453)-MONTH($K$3))</f>
        <v/>
      </c>
      <c r="Q7453" s="366">
        <f>IF(M7453="IBIRAPITANGA FASE 3",IF(O7453="Atraso",L7453,L7453/(1+$I$2)^P7453),IF(O7453="Atraso",L7453,L7453/(1+$I$1)^P7453))</f>
        <v/>
      </c>
      <c r="R7453">
        <f>IF(O7453="Atraso",$K$3-G7453,0)</f>
        <v/>
      </c>
      <c r="S7453">
        <f>IF(R7453&lt;=15,"Até 15",IF(R7453&lt;=30,"Entre 15 e 30",IF(R7453&lt;=60,"Entre 30 e 60",IF(R7453&lt;=90,"Entre 60 e 90",IF(R7453&lt;=120,"Entre 90 e 120",IF(R7453&lt;=150,"Entre 120 e 150",IF(R7453&lt;=180,"Entre 150 e 180","Superior a 180")))))))</f>
        <v/>
      </c>
    </row>
    <row r="7454">
      <c r="A7454" t="inlineStr">
        <is>
          <t>Q04L05</t>
        </is>
      </c>
      <c r="B7454" t="inlineStr">
        <is>
          <t>CAIO CESAR MENDES BARBOSA</t>
        </is>
      </c>
      <c r="C7454" t="n">
        <v>1</v>
      </c>
      <c r="D7454" t="inlineStr">
        <is>
          <t>IPCA</t>
        </is>
      </c>
      <c r="E7454" t="n">
        <v>0</v>
      </c>
      <c r="F7454" t="inlineStr">
        <is>
          <t>MENSAL</t>
        </is>
      </c>
      <c r="G7454" t="n">
        <v>45991</v>
      </c>
      <c r="H7454" t="n">
        <v>45991</v>
      </c>
      <c r="I7454" t="n">
        <v>25</v>
      </c>
      <c r="J7454" t="inlineStr">
        <is>
          <t>CARTEIRA</t>
        </is>
      </c>
      <c r="K7454" t="inlineStr">
        <is>
          <t>CONTRATO</t>
        </is>
      </c>
      <c r="L7454" t="n">
        <v>1227.47349</v>
      </c>
      <c r="M7454" t="inlineStr">
        <is>
          <t>Terra Luz Residencial</t>
        </is>
      </c>
      <c r="N7454" s="142">
        <f>DATE(YEAR(G7454),MONTH(G7454),1)</f>
        <v/>
      </c>
      <c r="O7454" s="132">
        <f>IF(G7454&gt;$K$3,"Futuro","Atraso")</f>
        <v/>
      </c>
      <c r="P7454">
        <f>12*(YEAR(G7454)-YEAR($K$3))+(MONTH(G7454)-MONTH($K$3))</f>
        <v/>
      </c>
      <c r="Q7454" s="366">
        <f>IF(M7454="IBIRAPITANGA FASE 3",IF(O7454="Atraso",L7454,L7454/(1+$I$2)^P7454),IF(O7454="Atraso",L7454,L7454/(1+$I$1)^P7454))</f>
        <v/>
      </c>
      <c r="R7454">
        <f>IF(O7454="Atraso",$K$3-G7454,0)</f>
        <v/>
      </c>
      <c r="S7454">
        <f>IF(R7454&lt;=15,"Até 15",IF(R7454&lt;=30,"Entre 15 e 30",IF(R7454&lt;=60,"Entre 30 e 60",IF(R7454&lt;=90,"Entre 60 e 90",IF(R7454&lt;=120,"Entre 90 e 120",IF(R7454&lt;=150,"Entre 120 e 150",IF(R7454&lt;=180,"Entre 150 e 180","Superior a 180")))))))</f>
        <v/>
      </c>
    </row>
    <row r="7455">
      <c r="A7455" t="inlineStr">
        <is>
          <t>Q04L05</t>
        </is>
      </c>
      <c r="B7455" t="inlineStr">
        <is>
          <t>CAIO CESAR MENDES BARBOSA</t>
        </is>
      </c>
      <c r="C7455" t="n">
        <v>1</v>
      </c>
      <c r="D7455" t="inlineStr">
        <is>
          <t>IPCA</t>
        </is>
      </c>
      <c r="E7455" t="n">
        <v>0</v>
      </c>
      <c r="F7455" t="inlineStr">
        <is>
          <t>MENSAL</t>
        </is>
      </c>
      <c r="G7455" t="n">
        <v>46021</v>
      </c>
      <c r="H7455" t="n">
        <v>46021</v>
      </c>
      <c r="I7455" t="n">
        <v>26</v>
      </c>
      <c r="J7455" t="inlineStr">
        <is>
          <t>CARTEIRA</t>
        </is>
      </c>
      <c r="K7455" t="inlineStr">
        <is>
          <t>CONTRATO</t>
        </is>
      </c>
      <c r="L7455" t="n">
        <v>1227.47349</v>
      </c>
      <c r="M7455" t="inlineStr">
        <is>
          <t>Terra Luz Residencial</t>
        </is>
      </c>
      <c r="N7455" s="142">
        <f>DATE(YEAR(G7455),MONTH(G7455),1)</f>
        <v/>
      </c>
      <c r="O7455" s="132">
        <f>IF(G7455&gt;$K$3,"Futuro","Atraso")</f>
        <v/>
      </c>
      <c r="P7455">
        <f>12*(YEAR(G7455)-YEAR($K$3))+(MONTH(G7455)-MONTH($K$3))</f>
        <v/>
      </c>
      <c r="Q7455" s="366">
        <f>IF(M7455="IBIRAPITANGA FASE 3",IF(O7455="Atraso",L7455,L7455/(1+$I$2)^P7455),IF(O7455="Atraso",L7455,L7455/(1+$I$1)^P7455))</f>
        <v/>
      </c>
      <c r="R7455">
        <f>IF(O7455="Atraso",$K$3-G7455,0)</f>
        <v/>
      </c>
      <c r="S7455">
        <f>IF(R7455&lt;=15,"Até 15",IF(R7455&lt;=30,"Entre 15 e 30",IF(R7455&lt;=60,"Entre 30 e 60",IF(R7455&lt;=90,"Entre 60 e 90",IF(R7455&lt;=120,"Entre 90 e 120",IF(R7455&lt;=150,"Entre 120 e 150",IF(R7455&lt;=180,"Entre 150 e 180","Superior a 180")))))))</f>
        <v/>
      </c>
    </row>
    <row r="7456">
      <c r="A7456" t="inlineStr">
        <is>
          <t>Q04L05</t>
        </is>
      </c>
      <c r="B7456" t="inlineStr">
        <is>
          <t>CAIO CESAR MENDES BARBOSA</t>
        </is>
      </c>
      <c r="C7456" t="n">
        <v>1</v>
      </c>
      <c r="D7456" t="inlineStr">
        <is>
          <t>IPCA</t>
        </is>
      </c>
      <c r="E7456" t="n">
        <v>0</v>
      </c>
      <c r="F7456" t="inlineStr">
        <is>
          <t>MENSAL</t>
        </is>
      </c>
      <c r="G7456" t="n">
        <v>46052</v>
      </c>
      <c r="H7456" t="n">
        <v>46052</v>
      </c>
      <c r="I7456" t="n">
        <v>27</v>
      </c>
      <c r="J7456" t="inlineStr">
        <is>
          <t>CARTEIRA</t>
        </is>
      </c>
      <c r="K7456" t="inlineStr">
        <is>
          <t>CONTRATO</t>
        </is>
      </c>
      <c r="L7456" t="n">
        <v>1227.47349</v>
      </c>
      <c r="M7456" t="inlineStr">
        <is>
          <t>Terra Luz Residencial</t>
        </is>
      </c>
      <c r="N7456" s="142">
        <f>DATE(YEAR(G7456),MONTH(G7456),1)</f>
        <v/>
      </c>
      <c r="O7456" s="132">
        <f>IF(G7456&gt;$K$3,"Futuro","Atraso")</f>
        <v/>
      </c>
      <c r="P7456">
        <f>12*(YEAR(G7456)-YEAR($K$3))+(MONTH(G7456)-MONTH($K$3))</f>
        <v/>
      </c>
      <c r="Q7456" s="366">
        <f>IF(M7456="IBIRAPITANGA FASE 3",IF(O7456="Atraso",L7456,L7456/(1+$I$2)^P7456),IF(O7456="Atraso",L7456,L7456/(1+$I$1)^P7456))</f>
        <v/>
      </c>
      <c r="R7456">
        <f>IF(O7456="Atraso",$K$3-G7456,0)</f>
        <v/>
      </c>
      <c r="S7456">
        <f>IF(R7456&lt;=15,"Até 15",IF(R7456&lt;=30,"Entre 15 e 30",IF(R7456&lt;=60,"Entre 30 e 60",IF(R7456&lt;=90,"Entre 60 e 90",IF(R7456&lt;=120,"Entre 90 e 120",IF(R7456&lt;=150,"Entre 120 e 150",IF(R7456&lt;=180,"Entre 150 e 180","Superior a 180")))))))</f>
        <v/>
      </c>
    </row>
    <row r="7457">
      <c r="A7457" t="inlineStr">
        <is>
          <t>Q04L05</t>
        </is>
      </c>
      <c r="B7457" t="inlineStr">
        <is>
          <t>CAIO CESAR MENDES BARBOSA</t>
        </is>
      </c>
      <c r="C7457" t="n">
        <v>1</v>
      </c>
      <c r="D7457" t="inlineStr">
        <is>
          <t>IPCA</t>
        </is>
      </c>
      <c r="E7457" t="n">
        <v>0</v>
      </c>
      <c r="F7457" t="inlineStr">
        <is>
          <t>MENSAL</t>
        </is>
      </c>
      <c r="G7457" t="n">
        <v>46081</v>
      </c>
      <c r="H7457" t="n">
        <v>46081</v>
      </c>
      <c r="I7457" t="n">
        <v>28</v>
      </c>
      <c r="J7457" t="inlineStr">
        <is>
          <t>CARTEIRA</t>
        </is>
      </c>
      <c r="K7457" t="inlineStr">
        <is>
          <t>CONTRATO</t>
        </is>
      </c>
      <c r="L7457" t="n">
        <v>1227.47349</v>
      </c>
      <c r="M7457" t="inlineStr">
        <is>
          <t>Terra Luz Residencial</t>
        </is>
      </c>
      <c r="N7457" s="142">
        <f>DATE(YEAR(G7457),MONTH(G7457),1)</f>
        <v/>
      </c>
      <c r="O7457" s="132">
        <f>IF(G7457&gt;$K$3,"Futuro","Atraso")</f>
        <v/>
      </c>
      <c r="P7457">
        <f>12*(YEAR(G7457)-YEAR($K$3))+(MONTH(G7457)-MONTH($K$3))</f>
        <v/>
      </c>
      <c r="Q7457" s="366">
        <f>IF(M7457="IBIRAPITANGA FASE 3",IF(O7457="Atraso",L7457,L7457/(1+$I$2)^P7457),IF(O7457="Atraso",L7457,L7457/(1+$I$1)^P7457))</f>
        <v/>
      </c>
      <c r="R7457">
        <f>IF(O7457="Atraso",$K$3-G7457,0)</f>
        <v/>
      </c>
      <c r="S7457">
        <f>IF(R7457&lt;=15,"Até 15",IF(R7457&lt;=30,"Entre 15 e 30",IF(R7457&lt;=60,"Entre 30 e 60",IF(R7457&lt;=90,"Entre 60 e 90",IF(R7457&lt;=120,"Entre 90 e 120",IF(R7457&lt;=150,"Entre 120 e 150",IF(R7457&lt;=180,"Entre 150 e 180","Superior a 180")))))))</f>
        <v/>
      </c>
    </row>
    <row r="7458">
      <c r="A7458" t="inlineStr">
        <is>
          <t>Q04L05</t>
        </is>
      </c>
      <c r="B7458" t="inlineStr">
        <is>
          <t>CAIO CESAR MENDES BARBOSA</t>
        </is>
      </c>
      <c r="C7458" t="n">
        <v>1</v>
      </c>
      <c r="D7458" t="inlineStr">
        <is>
          <t>IPCA</t>
        </is>
      </c>
      <c r="E7458" t="n">
        <v>0</v>
      </c>
      <c r="F7458" t="inlineStr">
        <is>
          <t>MENSAL</t>
        </is>
      </c>
      <c r="G7458" t="n">
        <v>46111</v>
      </c>
      <c r="H7458" t="n">
        <v>46111</v>
      </c>
      <c r="I7458" t="n">
        <v>29</v>
      </c>
      <c r="J7458" t="inlineStr">
        <is>
          <t>CARTEIRA</t>
        </is>
      </c>
      <c r="K7458" t="inlineStr">
        <is>
          <t>CONTRATO</t>
        </is>
      </c>
      <c r="L7458" t="n">
        <v>1227.47349</v>
      </c>
      <c r="M7458" t="inlineStr">
        <is>
          <t>Terra Luz Residencial</t>
        </is>
      </c>
      <c r="N7458" s="142">
        <f>DATE(YEAR(G7458),MONTH(G7458),1)</f>
        <v/>
      </c>
      <c r="O7458" s="132">
        <f>IF(G7458&gt;$K$3,"Futuro","Atraso")</f>
        <v/>
      </c>
      <c r="P7458">
        <f>12*(YEAR(G7458)-YEAR($K$3))+(MONTH(G7458)-MONTH($K$3))</f>
        <v/>
      </c>
      <c r="Q7458" s="366">
        <f>IF(M7458="IBIRAPITANGA FASE 3",IF(O7458="Atraso",L7458,L7458/(1+$I$2)^P7458),IF(O7458="Atraso",L7458,L7458/(1+$I$1)^P7458))</f>
        <v/>
      </c>
      <c r="R7458">
        <f>IF(O7458="Atraso",$K$3-G7458,0)</f>
        <v/>
      </c>
      <c r="S7458">
        <f>IF(R7458&lt;=15,"Até 15",IF(R7458&lt;=30,"Entre 15 e 30",IF(R7458&lt;=60,"Entre 30 e 60",IF(R7458&lt;=90,"Entre 60 e 90",IF(R7458&lt;=120,"Entre 90 e 120",IF(R7458&lt;=150,"Entre 120 e 150",IF(R7458&lt;=180,"Entre 150 e 180","Superior a 180")))))))</f>
        <v/>
      </c>
    </row>
    <row r="7459">
      <c r="A7459" t="inlineStr">
        <is>
          <t>Q04L05</t>
        </is>
      </c>
      <c r="B7459" t="inlineStr">
        <is>
          <t>CAIO CESAR MENDES BARBOSA</t>
        </is>
      </c>
      <c r="C7459" t="n">
        <v>1</v>
      </c>
      <c r="D7459" t="inlineStr">
        <is>
          <t>IPCA</t>
        </is>
      </c>
      <c r="E7459" t="n">
        <v>0</v>
      </c>
      <c r="F7459" t="inlineStr">
        <is>
          <t>MENSAL</t>
        </is>
      </c>
      <c r="G7459" t="n">
        <v>46142</v>
      </c>
      <c r="H7459" t="n">
        <v>46142</v>
      </c>
      <c r="I7459" t="n">
        <v>30</v>
      </c>
      <c r="J7459" t="inlineStr">
        <is>
          <t>CARTEIRA</t>
        </is>
      </c>
      <c r="K7459" t="inlineStr">
        <is>
          <t>CONTRATO</t>
        </is>
      </c>
      <c r="L7459" t="n">
        <v>1227.47349</v>
      </c>
      <c r="M7459" t="inlineStr">
        <is>
          <t>Terra Luz Residencial</t>
        </is>
      </c>
      <c r="N7459" s="142">
        <f>DATE(YEAR(G7459),MONTH(G7459),1)</f>
        <v/>
      </c>
      <c r="O7459" s="132">
        <f>IF(G7459&gt;$K$3,"Futuro","Atraso")</f>
        <v/>
      </c>
      <c r="P7459">
        <f>12*(YEAR(G7459)-YEAR($K$3))+(MONTH(G7459)-MONTH($K$3))</f>
        <v/>
      </c>
      <c r="Q7459" s="366">
        <f>IF(M7459="IBIRAPITANGA FASE 3",IF(O7459="Atraso",L7459,L7459/(1+$I$2)^P7459),IF(O7459="Atraso",L7459,L7459/(1+$I$1)^P7459))</f>
        <v/>
      </c>
      <c r="R7459">
        <f>IF(O7459="Atraso",$K$3-G7459,0)</f>
        <v/>
      </c>
      <c r="S7459">
        <f>IF(R7459&lt;=15,"Até 15",IF(R7459&lt;=30,"Entre 15 e 30",IF(R7459&lt;=60,"Entre 30 e 60",IF(R7459&lt;=90,"Entre 60 e 90",IF(R7459&lt;=120,"Entre 90 e 120",IF(R7459&lt;=150,"Entre 120 e 150",IF(R7459&lt;=180,"Entre 150 e 180","Superior a 180")))))))</f>
        <v/>
      </c>
    </row>
    <row r="7460">
      <c r="A7460" t="inlineStr">
        <is>
          <t>Q04L05</t>
        </is>
      </c>
      <c r="B7460" t="inlineStr">
        <is>
          <t>CAIO CESAR MENDES BARBOSA</t>
        </is>
      </c>
      <c r="C7460" t="n">
        <v>1</v>
      </c>
      <c r="D7460" t="inlineStr">
        <is>
          <t>IPCA</t>
        </is>
      </c>
      <c r="E7460" t="n">
        <v>0</v>
      </c>
      <c r="F7460" t="inlineStr">
        <is>
          <t>MENSAL</t>
        </is>
      </c>
      <c r="G7460" t="n">
        <v>46172</v>
      </c>
      <c r="H7460" t="n">
        <v>46172</v>
      </c>
      <c r="I7460" t="n">
        <v>31</v>
      </c>
      <c r="J7460" t="inlineStr">
        <is>
          <t>CARTEIRA</t>
        </is>
      </c>
      <c r="K7460" t="inlineStr">
        <is>
          <t>CONTRATO</t>
        </is>
      </c>
      <c r="L7460" t="n">
        <v>1227.47349</v>
      </c>
      <c r="M7460" t="inlineStr">
        <is>
          <t>Terra Luz Residencial</t>
        </is>
      </c>
      <c r="N7460" s="142">
        <f>DATE(YEAR(G7460),MONTH(G7460),1)</f>
        <v/>
      </c>
      <c r="O7460" s="132">
        <f>IF(G7460&gt;$K$3,"Futuro","Atraso")</f>
        <v/>
      </c>
      <c r="P7460">
        <f>12*(YEAR(G7460)-YEAR($K$3))+(MONTH(G7460)-MONTH($K$3))</f>
        <v/>
      </c>
      <c r="Q7460" s="366">
        <f>IF(M7460="IBIRAPITANGA FASE 3",IF(O7460="Atraso",L7460,L7460/(1+$I$2)^P7460),IF(O7460="Atraso",L7460,L7460/(1+$I$1)^P7460))</f>
        <v/>
      </c>
      <c r="R7460">
        <f>IF(O7460="Atraso",$K$3-G7460,0)</f>
        <v/>
      </c>
      <c r="S7460">
        <f>IF(R7460&lt;=15,"Até 15",IF(R7460&lt;=30,"Entre 15 e 30",IF(R7460&lt;=60,"Entre 30 e 60",IF(R7460&lt;=90,"Entre 60 e 90",IF(R7460&lt;=120,"Entre 90 e 120",IF(R7460&lt;=150,"Entre 120 e 150",IF(R7460&lt;=180,"Entre 150 e 180","Superior a 180")))))))</f>
        <v/>
      </c>
    </row>
    <row r="7461">
      <c r="A7461" t="inlineStr">
        <is>
          <t>Q04L05</t>
        </is>
      </c>
      <c r="B7461" t="inlineStr">
        <is>
          <t>CAIO CESAR MENDES BARBOSA</t>
        </is>
      </c>
      <c r="C7461" t="n">
        <v>1</v>
      </c>
      <c r="D7461" t="inlineStr">
        <is>
          <t>IPCA</t>
        </is>
      </c>
      <c r="E7461" t="n">
        <v>0</v>
      </c>
      <c r="F7461" t="inlineStr">
        <is>
          <t>MENSAL</t>
        </is>
      </c>
      <c r="G7461" t="n">
        <v>46203</v>
      </c>
      <c r="H7461" t="n">
        <v>46203</v>
      </c>
      <c r="I7461" t="n">
        <v>32</v>
      </c>
      <c r="J7461" t="inlineStr">
        <is>
          <t>CARTEIRA</t>
        </is>
      </c>
      <c r="K7461" t="inlineStr">
        <is>
          <t>CONTRATO</t>
        </is>
      </c>
      <c r="L7461" t="n">
        <v>1227.47349</v>
      </c>
      <c r="M7461" t="inlineStr">
        <is>
          <t>Terra Luz Residencial</t>
        </is>
      </c>
      <c r="N7461" s="142">
        <f>DATE(YEAR(G7461),MONTH(G7461),1)</f>
        <v/>
      </c>
      <c r="O7461" s="132">
        <f>IF(G7461&gt;$K$3,"Futuro","Atraso")</f>
        <v/>
      </c>
      <c r="P7461">
        <f>12*(YEAR(G7461)-YEAR($K$3))+(MONTH(G7461)-MONTH($K$3))</f>
        <v/>
      </c>
      <c r="Q7461" s="366">
        <f>IF(M7461="IBIRAPITANGA FASE 3",IF(O7461="Atraso",L7461,L7461/(1+$I$2)^P7461),IF(O7461="Atraso",L7461,L7461/(1+$I$1)^P7461))</f>
        <v/>
      </c>
      <c r="R7461">
        <f>IF(O7461="Atraso",$K$3-G7461,0)</f>
        <v/>
      </c>
      <c r="S7461">
        <f>IF(R7461&lt;=15,"Até 15",IF(R7461&lt;=30,"Entre 15 e 30",IF(R7461&lt;=60,"Entre 30 e 60",IF(R7461&lt;=90,"Entre 60 e 90",IF(R7461&lt;=120,"Entre 90 e 120",IF(R7461&lt;=150,"Entre 120 e 150",IF(R7461&lt;=180,"Entre 150 e 180","Superior a 180")))))))</f>
        <v/>
      </c>
    </row>
    <row r="7462">
      <c r="A7462" t="inlineStr">
        <is>
          <t>Q04L05</t>
        </is>
      </c>
      <c r="B7462" t="inlineStr">
        <is>
          <t>CAIO CESAR MENDES BARBOSA</t>
        </is>
      </c>
      <c r="C7462" t="n">
        <v>1</v>
      </c>
      <c r="D7462" t="inlineStr">
        <is>
          <t>IPCA</t>
        </is>
      </c>
      <c r="E7462" t="n">
        <v>0</v>
      </c>
      <c r="F7462" t="inlineStr">
        <is>
          <t>MENSAL</t>
        </is>
      </c>
      <c r="G7462" t="n">
        <v>46233</v>
      </c>
      <c r="H7462" t="n">
        <v>46233</v>
      </c>
      <c r="I7462" t="n">
        <v>33</v>
      </c>
      <c r="J7462" t="inlineStr">
        <is>
          <t>CARTEIRA</t>
        </is>
      </c>
      <c r="K7462" t="inlineStr">
        <is>
          <t>CONTRATO</t>
        </is>
      </c>
      <c r="L7462" t="n">
        <v>1227.47349</v>
      </c>
      <c r="M7462" t="inlineStr">
        <is>
          <t>Terra Luz Residencial</t>
        </is>
      </c>
      <c r="N7462" s="142">
        <f>DATE(YEAR(G7462),MONTH(G7462),1)</f>
        <v/>
      </c>
      <c r="O7462" s="132">
        <f>IF(G7462&gt;$K$3,"Futuro","Atraso")</f>
        <v/>
      </c>
      <c r="P7462">
        <f>12*(YEAR(G7462)-YEAR($K$3))+(MONTH(G7462)-MONTH($K$3))</f>
        <v/>
      </c>
      <c r="Q7462" s="366">
        <f>IF(M7462="IBIRAPITANGA FASE 3",IF(O7462="Atraso",L7462,L7462/(1+$I$2)^P7462),IF(O7462="Atraso",L7462,L7462/(1+$I$1)^P7462))</f>
        <v/>
      </c>
      <c r="R7462">
        <f>IF(O7462="Atraso",$K$3-G7462,0)</f>
        <v/>
      </c>
      <c r="S7462">
        <f>IF(R7462&lt;=15,"Até 15",IF(R7462&lt;=30,"Entre 15 e 30",IF(R7462&lt;=60,"Entre 30 e 60",IF(R7462&lt;=90,"Entre 60 e 90",IF(R7462&lt;=120,"Entre 90 e 120",IF(R7462&lt;=150,"Entre 120 e 150",IF(R7462&lt;=180,"Entre 150 e 180","Superior a 180")))))))</f>
        <v/>
      </c>
    </row>
    <row r="7463">
      <c r="A7463" t="inlineStr">
        <is>
          <t>Q04L05</t>
        </is>
      </c>
      <c r="B7463" t="inlineStr">
        <is>
          <t>CAIO CESAR MENDES BARBOSA</t>
        </is>
      </c>
      <c r="C7463" t="n">
        <v>1</v>
      </c>
      <c r="D7463" t="inlineStr">
        <is>
          <t>IPCA</t>
        </is>
      </c>
      <c r="E7463" t="n">
        <v>0</v>
      </c>
      <c r="F7463" t="inlineStr">
        <is>
          <t>MENSAL</t>
        </is>
      </c>
      <c r="G7463" t="n">
        <v>46264</v>
      </c>
      <c r="H7463" t="n">
        <v>46264</v>
      </c>
      <c r="I7463" t="n">
        <v>34</v>
      </c>
      <c r="J7463" t="inlineStr">
        <is>
          <t>CARTEIRA</t>
        </is>
      </c>
      <c r="K7463" t="inlineStr">
        <is>
          <t>CONTRATO</t>
        </is>
      </c>
      <c r="L7463" t="n">
        <v>1227.47349</v>
      </c>
      <c r="M7463" t="inlineStr">
        <is>
          <t>Terra Luz Residencial</t>
        </is>
      </c>
      <c r="N7463" s="142">
        <f>DATE(YEAR(G7463),MONTH(G7463),1)</f>
        <v/>
      </c>
      <c r="O7463" s="132">
        <f>IF(G7463&gt;$K$3,"Futuro","Atraso")</f>
        <v/>
      </c>
      <c r="P7463">
        <f>12*(YEAR(G7463)-YEAR($K$3))+(MONTH(G7463)-MONTH($K$3))</f>
        <v/>
      </c>
      <c r="Q7463" s="366">
        <f>IF(M7463="IBIRAPITANGA FASE 3",IF(O7463="Atraso",L7463,L7463/(1+$I$2)^P7463),IF(O7463="Atraso",L7463,L7463/(1+$I$1)^P7463))</f>
        <v/>
      </c>
      <c r="R7463">
        <f>IF(O7463="Atraso",$K$3-G7463,0)</f>
        <v/>
      </c>
      <c r="S7463">
        <f>IF(R7463&lt;=15,"Até 15",IF(R7463&lt;=30,"Entre 15 e 30",IF(R7463&lt;=60,"Entre 30 e 60",IF(R7463&lt;=90,"Entre 60 e 90",IF(R7463&lt;=120,"Entre 90 e 120",IF(R7463&lt;=150,"Entre 120 e 150",IF(R7463&lt;=180,"Entre 150 e 180","Superior a 180")))))))</f>
        <v/>
      </c>
    </row>
    <row r="7464">
      <c r="A7464" t="inlineStr">
        <is>
          <t>Q04L05</t>
        </is>
      </c>
      <c r="B7464" t="inlineStr">
        <is>
          <t>CAIO CESAR MENDES BARBOSA</t>
        </is>
      </c>
      <c r="C7464" t="n">
        <v>1</v>
      </c>
      <c r="D7464" t="inlineStr">
        <is>
          <t>IPCA</t>
        </is>
      </c>
      <c r="E7464" t="n">
        <v>0</v>
      </c>
      <c r="F7464" t="inlineStr">
        <is>
          <t>MENSAL</t>
        </is>
      </c>
      <c r="G7464" t="n">
        <v>46295</v>
      </c>
      <c r="H7464" t="n">
        <v>46295</v>
      </c>
      <c r="I7464" t="n">
        <v>35</v>
      </c>
      <c r="J7464" t="inlineStr">
        <is>
          <t>CARTEIRA</t>
        </is>
      </c>
      <c r="K7464" t="inlineStr">
        <is>
          <t>CONTRATO</t>
        </is>
      </c>
      <c r="L7464" t="n">
        <v>1227.47349</v>
      </c>
      <c r="M7464" t="inlineStr">
        <is>
          <t>Terra Luz Residencial</t>
        </is>
      </c>
      <c r="N7464" s="142">
        <f>DATE(YEAR(G7464),MONTH(G7464),1)</f>
        <v/>
      </c>
      <c r="O7464" s="132">
        <f>IF(G7464&gt;$K$3,"Futuro","Atraso")</f>
        <v/>
      </c>
      <c r="P7464">
        <f>12*(YEAR(G7464)-YEAR($K$3))+(MONTH(G7464)-MONTH($K$3))</f>
        <v/>
      </c>
      <c r="Q7464" s="366">
        <f>IF(M7464="IBIRAPITANGA FASE 3",IF(O7464="Atraso",L7464,L7464/(1+$I$2)^P7464),IF(O7464="Atraso",L7464,L7464/(1+$I$1)^P7464))</f>
        <v/>
      </c>
      <c r="R7464">
        <f>IF(O7464="Atraso",$K$3-G7464,0)</f>
        <v/>
      </c>
      <c r="S7464">
        <f>IF(R7464&lt;=15,"Até 15",IF(R7464&lt;=30,"Entre 15 e 30",IF(R7464&lt;=60,"Entre 30 e 60",IF(R7464&lt;=90,"Entre 60 e 90",IF(R7464&lt;=120,"Entre 90 e 120",IF(R7464&lt;=150,"Entre 120 e 150",IF(R7464&lt;=180,"Entre 150 e 180","Superior a 180")))))))</f>
        <v/>
      </c>
    </row>
    <row r="7465">
      <c r="A7465" t="inlineStr">
        <is>
          <t>Q04L05</t>
        </is>
      </c>
      <c r="B7465" t="inlineStr">
        <is>
          <t>CAIO CESAR MENDES BARBOSA</t>
        </is>
      </c>
      <c r="C7465" t="n">
        <v>1</v>
      </c>
      <c r="D7465" t="inlineStr">
        <is>
          <t>IPCA</t>
        </is>
      </c>
      <c r="E7465" t="n">
        <v>0</v>
      </c>
      <c r="F7465" t="inlineStr">
        <is>
          <t>MENSAL</t>
        </is>
      </c>
      <c r="G7465" t="n">
        <v>46325</v>
      </c>
      <c r="H7465" t="n">
        <v>46325</v>
      </c>
      <c r="I7465" t="n">
        <v>36</v>
      </c>
      <c r="J7465" t="inlineStr">
        <is>
          <t>CARTEIRA</t>
        </is>
      </c>
      <c r="K7465" t="inlineStr">
        <is>
          <t>CONTRATO</t>
        </is>
      </c>
      <c r="L7465" t="n">
        <v>1227.47349</v>
      </c>
      <c r="M7465" t="inlineStr">
        <is>
          <t>Terra Luz Residencial</t>
        </is>
      </c>
      <c r="N7465" s="142">
        <f>DATE(YEAR(G7465),MONTH(G7465),1)</f>
        <v/>
      </c>
      <c r="O7465" s="132">
        <f>IF(G7465&gt;$K$3,"Futuro","Atraso")</f>
        <v/>
      </c>
      <c r="P7465">
        <f>12*(YEAR(G7465)-YEAR($K$3))+(MONTH(G7465)-MONTH($K$3))</f>
        <v/>
      </c>
      <c r="Q7465" s="366">
        <f>IF(M7465="IBIRAPITANGA FASE 3",IF(O7465="Atraso",L7465,L7465/(1+$I$2)^P7465),IF(O7465="Atraso",L7465,L7465/(1+$I$1)^P7465))</f>
        <v/>
      </c>
      <c r="R7465">
        <f>IF(O7465="Atraso",$K$3-G7465,0)</f>
        <v/>
      </c>
      <c r="S7465">
        <f>IF(R7465&lt;=15,"Até 15",IF(R7465&lt;=30,"Entre 15 e 30",IF(R7465&lt;=60,"Entre 30 e 60",IF(R7465&lt;=90,"Entre 60 e 90",IF(R7465&lt;=120,"Entre 90 e 120",IF(R7465&lt;=150,"Entre 120 e 150",IF(R7465&lt;=180,"Entre 150 e 180","Superior a 180")))))))</f>
        <v/>
      </c>
    </row>
    <row r="7466">
      <c r="A7466" t="inlineStr">
        <is>
          <t>Q04L05</t>
        </is>
      </c>
      <c r="B7466" t="inlineStr">
        <is>
          <t>CAIO CESAR MENDES BARBOSA</t>
        </is>
      </c>
      <c r="C7466" t="n">
        <v>1</v>
      </c>
      <c r="D7466" t="inlineStr">
        <is>
          <t>IPCA</t>
        </is>
      </c>
      <c r="E7466" t="n">
        <v>0</v>
      </c>
      <c r="F7466" t="inlineStr">
        <is>
          <t>MENSAL</t>
        </is>
      </c>
      <c r="G7466" t="n">
        <v>46356</v>
      </c>
      <c r="H7466" t="n">
        <v>46356</v>
      </c>
      <c r="I7466" t="n">
        <v>37</v>
      </c>
      <c r="J7466" t="inlineStr">
        <is>
          <t>CARTEIRA</t>
        </is>
      </c>
      <c r="K7466" t="inlineStr">
        <is>
          <t>CONTRATO</t>
        </is>
      </c>
      <c r="L7466" t="n">
        <v>1227.47349</v>
      </c>
      <c r="M7466" t="inlineStr">
        <is>
          <t>Terra Luz Residencial</t>
        </is>
      </c>
      <c r="N7466" s="142">
        <f>DATE(YEAR(G7466),MONTH(G7466),1)</f>
        <v/>
      </c>
      <c r="O7466" s="132">
        <f>IF(G7466&gt;$K$3,"Futuro","Atraso")</f>
        <v/>
      </c>
      <c r="P7466">
        <f>12*(YEAR(G7466)-YEAR($K$3))+(MONTH(G7466)-MONTH($K$3))</f>
        <v/>
      </c>
      <c r="Q7466" s="366">
        <f>IF(M7466="IBIRAPITANGA FASE 3",IF(O7466="Atraso",L7466,L7466/(1+$I$2)^P7466),IF(O7466="Atraso",L7466,L7466/(1+$I$1)^P7466))</f>
        <v/>
      </c>
      <c r="R7466">
        <f>IF(O7466="Atraso",$K$3-G7466,0)</f>
        <v/>
      </c>
      <c r="S7466">
        <f>IF(R7466&lt;=15,"Até 15",IF(R7466&lt;=30,"Entre 15 e 30",IF(R7466&lt;=60,"Entre 30 e 60",IF(R7466&lt;=90,"Entre 60 e 90",IF(R7466&lt;=120,"Entre 90 e 120",IF(R7466&lt;=150,"Entre 120 e 150",IF(R7466&lt;=180,"Entre 150 e 180","Superior a 180")))))))</f>
        <v/>
      </c>
    </row>
    <row r="7467">
      <c r="A7467" t="inlineStr">
        <is>
          <t>Q04L05</t>
        </is>
      </c>
      <c r="B7467" t="inlineStr">
        <is>
          <t>CAIO CESAR MENDES BARBOSA</t>
        </is>
      </c>
      <c r="C7467" t="n">
        <v>1</v>
      </c>
      <c r="D7467" t="inlineStr">
        <is>
          <t>IPCA</t>
        </is>
      </c>
      <c r="E7467" t="n">
        <v>0</v>
      </c>
      <c r="F7467" t="inlineStr">
        <is>
          <t>MENSAL</t>
        </is>
      </c>
      <c r="G7467" t="n">
        <v>46386</v>
      </c>
      <c r="H7467" t="n">
        <v>46386</v>
      </c>
      <c r="I7467" t="n">
        <v>38</v>
      </c>
      <c r="J7467" t="inlineStr">
        <is>
          <t>CARTEIRA</t>
        </is>
      </c>
      <c r="K7467" t="inlineStr">
        <is>
          <t>CONTRATO</t>
        </is>
      </c>
      <c r="L7467" t="n">
        <v>1227.47349</v>
      </c>
      <c r="M7467" t="inlineStr">
        <is>
          <t>Terra Luz Residencial</t>
        </is>
      </c>
      <c r="N7467" s="142">
        <f>DATE(YEAR(G7467),MONTH(G7467),1)</f>
        <v/>
      </c>
      <c r="O7467" s="132">
        <f>IF(G7467&gt;$K$3,"Futuro","Atraso")</f>
        <v/>
      </c>
      <c r="P7467">
        <f>12*(YEAR(G7467)-YEAR($K$3))+(MONTH(G7467)-MONTH($K$3))</f>
        <v/>
      </c>
      <c r="Q7467" s="366">
        <f>IF(M7467="IBIRAPITANGA FASE 3",IF(O7467="Atraso",L7467,L7467/(1+$I$2)^P7467),IF(O7467="Atraso",L7467,L7467/(1+$I$1)^P7467))</f>
        <v/>
      </c>
      <c r="R7467">
        <f>IF(O7467="Atraso",$K$3-G7467,0)</f>
        <v/>
      </c>
      <c r="S7467">
        <f>IF(R7467&lt;=15,"Até 15",IF(R7467&lt;=30,"Entre 15 e 30",IF(R7467&lt;=60,"Entre 30 e 60",IF(R7467&lt;=90,"Entre 60 e 90",IF(R7467&lt;=120,"Entre 90 e 120",IF(R7467&lt;=150,"Entre 120 e 150",IF(R7467&lt;=180,"Entre 150 e 180","Superior a 180")))))))</f>
        <v/>
      </c>
    </row>
    <row r="7468">
      <c r="A7468" t="inlineStr">
        <is>
          <t>Q04L05</t>
        </is>
      </c>
      <c r="B7468" t="inlineStr">
        <is>
          <t>CAIO CESAR MENDES BARBOSA</t>
        </is>
      </c>
      <c r="C7468" t="n">
        <v>1</v>
      </c>
      <c r="D7468" t="inlineStr">
        <is>
          <t>IPCA</t>
        </is>
      </c>
      <c r="E7468" t="n">
        <v>0</v>
      </c>
      <c r="F7468" t="inlineStr">
        <is>
          <t>MENSAL</t>
        </is>
      </c>
      <c r="G7468" t="n">
        <v>46417</v>
      </c>
      <c r="H7468" t="n">
        <v>46417</v>
      </c>
      <c r="I7468" t="n">
        <v>39</v>
      </c>
      <c r="J7468" t="inlineStr">
        <is>
          <t>CARTEIRA</t>
        </is>
      </c>
      <c r="K7468" t="inlineStr">
        <is>
          <t>CONTRATO</t>
        </is>
      </c>
      <c r="L7468" t="n">
        <v>1227.47349</v>
      </c>
      <c r="M7468" t="inlineStr">
        <is>
          <t>Terra Luz Residencial</t>
        </is>
      </c>
      <c r="N7468" s="142">
        <f>DATE(YEAR(G7468),MONTH(G7468),1)</f>
        <v/>
      </c>
      <c r="O7468" s="132">
        <f>IF(G7468&gt;$K$3,"Futuro","Atraso")</f>
        <v/>
      </c>
      <c r="P7468">
        <f>12*(YEAR(G7468)-YEAR($K$3))+(MONTH(G7468)-MONTH($K$3))</f>
        <v/>
      </c>
      <c r="Q7468" s="366">
        <f>IF(M7468="IBIRAPITANGA FASE 3",IF(O7468="Atraso",L7468,L7468/(1+$I$2)^P7468),IF(O7468="Atraso",L7468,L7468/(1+$I$1)^P7468))</f>
        <v/>
      </c>
      <c r="R7468">
        <f>IF(O7468="Atraso",$K$3-G7468,0)</f>
        <v/>
      </c>
      <c r="S7468">
        <f>IF(R7468&lt;=15,"Até 15",IF(R7468&lt;=30,"Entre 15 e 30",IF(R7468&lt;=60,"Entre 30 e 60",IF(R7468&lt;=90,"Entre 60 e 90",IF(R7468&lt;=120,"Entre 90 e 120",IF(R7468&lt;=150,"Entre 120 e 150",IF(R7468&lt;=180,"Entre 150 e 180","Superior a 180")))))))</f>
        <v/>
      </c>
    </row>
    <row r="7469">
      <c r="A7469" t="inlineStr">
        <is>
          <t>Q04L05</t>
        </is>
      </c>
      <c r="B7469" t="inlineStr">
        <is>
          <t>CAIO CESAR MENDES BARBOSA</t>
        </is>
      </c>
      <c r="C7469" t="n">
        <v>1</v>
      </c>
      <c r="D7469" t="inlineStr">
        <is>
          <t>IPCA</t>
        </is>
      </c>
      <c r="E7469" t="n">
        <v>0</v>
      </c>
      <c r="F7469" t="inlineStr">
        <is>
          <t>MENSAL</t>
        </is>
      </c>
      <c r="G7469" t="n">
        <v>46446</v>
      </c>
      <c r="H7469" t="n">
        <v>46446</v>
      </c>
      <c r="I7469" t="n">
        <v>40</v>
      </c>
      <c r="J7469" t="inlineStr">
        <is>
          <t>CARTEIRA</t>
        </is>
      </c>
      <c r="K7469" t="inlineStr">
        <is>
          <t>CONTRATO</t>
        </is>
      </c>
      <c r="L7469" t="n">
        <v>1227.47349</v>
      </c>
      <c r="M7469" t="inlineStr">
        <is>
          <t>Terra Luz Residencial</t>
        </is>
      </c>
      <c r="N7469" s="142">
        <f>DATE(YEAR(G7469),MONTH(G7469),1)</f>
        <v/>
      </c>
      <c r="O7469" s="132">
        <f>IF(G7469&gt;$K$3,"Futuro","Atraso")</f>
        <v/>
      </c>
      <c r="P7469">
        <f>12*(YEAR(G7469)-YEAR($K$3))+(MONTH(G7469)-MONTH($K$3))</f>
        <v/>
      </c>
      <c r="Q7469" s="366">
        <f>IF(M7469="IBIRAPITANGA FASE 3",IF(O7469="Atraso",L7469,L7469/(1+$I$2)^P7469),IF(O7469="Atraso",L7469,L7469/(1+$I$1)^P7469))</f>
        <v/>
      </c>
      <c r="R7469">
        <f>IF(O7469="Atraso",$K$3-G7469,0)</f>
        <v/>
      </c>
      <c r="S7469">
        <f>IF(R7469&lt;=15,"Até 15",IF(R7469&lt;=30,"Entre 15 e 30",IF(R7469&lt;=60,"Entre 30 e 60",IF(R7469&lt;=90,"Entre 60 e 90",IF(R7469&lt;=120,"Entre 90 e 120",IF(R7469&lt;=150,"Entre 120 e 150",IF(R7469&lt;=180,"Entre 150 e 180","Superior a 180")))))))</f>
        <v/>
      </c>
    </row>
    <row r="7470">
      <c r="A7470" t="inlineStr">
        <is>
          <t>Q04L05</t>
        </is>
      </c>
      <c r="B7470" t="inlineStr">
        <is>
          <t>CAIO CESAR MENDES BARBOSA</t>
        </is>
      </c>
      <c r="C7470" t="n">
        <v>1</v>
      </c>
      <c r="D7470" t="inlineStr">
        <is>
          <t>IPCA</t>
        </is>
      </c>
      <c r="E7470" t="n">
        <v>0</v>
      </c>
      <c r="F7470" t="inlineStr">
        <is>
          <t>MENSAL</t>
        </is>
      </c>
      <c r="G7470" t="n">
        <v>46476</v>
      </c>
      <c r="H7470" t="n">
        <v>46476</v>
      </c>
      <c r="I7470" t="n">
        <v>41</v>
      </c>
      <c r="J7470" t="inlineStr">
        <is>
          <t>CARTEIRA</t>
        </is>
      </c>
      <c r="K7470" t="inlineStr">
        <is>
          <t>CONTRATO</t>
        </is>
      </c>
      <c r="L7470" t="n">
        <v>1227.47349</v>
      </c>
      <c r="M7470" t="inlineStr">
        <is>
          <t>Terra Luz Residencial</t>
        </is>
      </c>
      <c r="N7470" s="142">
        <f>DATE(YEAR(G7470),MONTH(G7470),1)</f>
        <v/>
      </c>
      <c r="O7470" s="132">
        <f>IF(G7470&gt;$K$3,"Futuro","Atraso")</f>
        <v/>
      </c>
      <c r="P7470">
        <f>12*(YEAR(G7470)-YEAR($K$3))+(MONTH(G7470)-MONTH($K$3))</f>
        <v/>
      </c>
      <c r="Q7470" s="366">
        <f>IF(M7470="IBIRAPITANGA FASE 3",IF(O7470="Atraso",L7470,L7470/(1+$I$2)^P7470),IF(O7470="Atraso",L7470,L7470/(1+$I$1)^P7470))</f>
        <v/>
      </c>
      <c r="R7470">
        <f>IF(O7470="Atraso",$K$3-G7470,0)</f>
        <v/>
      </c>
      <c r="S7470">
        <f>IF(R7470&lt;=15,"Até 15",IF(R7470&lt;=30,"Entre 15 e 30",IF(R7470&lt;=60,"Entre 30 e 60",IF(R7470&lt;=90,"Entre 60 e 90",IF(R7470&lt;=120,"Entre 90 e 120",IF(R7470&lt;=150,"Entre 120 e 150",IF(R7470&lt;=180,"Entre 150 e 180","Superior a 180")))))))</f>
        <v/>
      </c>
    </row>
    <row r="7471">
      <c r="A7471" t="inlineStr">
        <is>
          <t>Q04L05</t>
        </is>
      </c>
      <c r="B7471" t="inlineStr">
        <is>
          <t>CAIO CESAR MENDES BARBOSA</t>
        </is>
      </c>
      <c r="C7471" t="n">
        <v>1</v>
      </c>
      <c r="D7471" t="inlineStr">
        <is>
          <t>IPCA</t>
        </is>
      </c>
      <c r="E7471" t="n">
        <v>0</v>
      </c>
      <c r="F7471" t="inlineStr">
        <is>
          <t>MENSAL</t>
        </is>
      </c>
      <c r="G7471" t="n">
        <v>46507</v>
      </c>
      <c r="H7471" t="n">
        <v>46507</v>
      </c>
      <c r="I7471" t="n">
        <v>42</v>
      </c>
      <c r="J7471" t="inlineStr">
        <is>
          <t>CARTEIRA</t>
        </is>
      </c>
      <c r="K7471" t="inlineStr">
        <is>
          <t>CONTRATO</t>
        </is>
      </c>
      <c r="L7471" t="n">
        <v>1227.47349</v>
      </c>
      <c r="M7471" t="inlineStr">
        <is>
          <t>Terra Luz Residencial</t>
        </is>
      </c>
      <c r="N7471" s="142">
        <f>DATE(YEAR(G7471),MONTH(G7471),1)</f>
        <v/>
      </c>
      <c r="O7471" s="132">
        <f>IF(G7471&gt;$K$3,"Futuro","Atraso")</f>
        <v/>
      </c>
      <c r="P7471">
        <f>12*(YEAR(G7471)-YEAR($K$3))+(MONTH(G7471)-MONTH($K$3))</f>
        <v/>
      </c>
      <c r="Q7471" s="366">
        <f>IF(M7471="IBIRAPITANGA FASE 3",IF(O7471="Atraso",L7471,L7471/(1+$I$2)^P7471),IF(O7471="Atraso",L7471,L7471/(1+$I$1)^P7471))</f>
        <v/>
      </c>
      <c r="R7471">
        <f>IF(O7471="Atraso",$K$3-G7471,0)</f>
        <v/>
      </c>
      <c r="S7471">
        <f>IF(R7471&lt;=15,"Até 15",IF(R7471&lt;=30,"Entre 15 e 30",IF(R7471&lt;=60,"Entre 30 e 60",IF(R7471&lt;=90,"Entre 60 e 90",IF(R7471&lt;=120,"Entre 90 e 120",IF(R7471&lt;=150,"Entre 120 e 150",IF(R7471&lt;=180,"Entre 150 e 180","Superior a 180")))))))</f>
        <v/>
      </c>
    </row>
    <row r="7472">
      <c r="A7472" t="inlineStr">
        <is>
          <t>Q04L05</t>
        </is>
      </c>
      <c r="B7472" t="inlineStr">
        <is>
          <t>CAIO CESAR MENDES BARBOSA</t>
        </is>
      </c>
      <c r="C7472" t="n">
        <v>1</v>
      </c>
      <c r="D7472" t="inlineStr">
        <is>
          <t>IPCA</t>
        </is>
      </c>
      <c r="E7472" t="n">
        <v>0</v>
      </c>
      <c r="F7472" t="inlineStr">
        <is>
          <t>MENSAL</t>
        </is>
      </c>
      <c r="G7472" t="n">
        <v>46537</v>
      </c>
      <c r="H7472" t="n">
        <v>46537</v>
      </c>
      <c r="I7472" t="n">
        <v>43</v>
      </c>
      <c r="J7472" t="inlineStr">
        <is>
          <t>CARTEIRA</t>
        </is>
      </c>
      <c r="K7472" t="inlineStr">
        <is>
          <t>CONTRATO</t>
        </is>
      </c>
      <c r="L7472" t="n">
        <v>1227.47349</v>
      </c>
      <c r="M7472" t="inlineStr">
        <is>
          <t>Terra Luz Residencial</t>
        </is>
      </c>
      <c r="N7472" s="142">
        <f>DATE(YEAR(G7472),MONTH(G7472),1)</f>
        <v/>
      </c>
      <c r="O7472" s="132">
        <f>IF(G7472&gt;$K$3,"Futuro","Atraso")</f>
        <v/>
      </c>
      <c r="P7472">
        <f>12*(YEAR(G7472)-YEAR($K$3))+(MONTH(G7472)-MONTH($K$3))</f>
        <v/>
      </c>
      <c r="Q7472" s="366">
        <f>IF(M7472="IBIRAPITANGA FASE 3",IF(O7472="Atraso",L7472,L7472/(1+$I$2)^P7472),IF(O7472="Atraso",L7472,L7472/(1+$I$1)^P7472))</f>
        <v/>
      </c>
      <c r="R7472">
        <f>IF(O7472="Atraso",$K$3-G7472,0)</f>
        <v/>
      </c>
      <c r="S7472">
        <f>IF(R7472&lt;=15,"Até 15",IF(R7472&lt;=30,"Entre 15 e 30",IF(R7472&lt;=60,"Entre 30 e 60",IF(R7472&lt;=90,"Entre 60 e 90",IF(R7472&lt;=120,"Entre 90 e 120",IF(R7472&lt;=150,"Entre 120 e 150",IF(R7472&lt;=180,"Entre 150 e 180","Superior a 180")))))))</f>
        <v/>
      </c>
    </row>
    <row r="7473">
      <c r="A7473" t="inlineStr">
        <is>
          <t>Q04L09</t>
        </is>
      </c>
      <c r="B7473" t="inlineStr">
        <is>
          <t>ROBERTO TOLEDO HUMMEL</t>
        </is>
      </c>
      <c r="C7473" t="n">
        <v>1</v>
      </c>
      <c r="D7473" t="n">
        <v>0</v>
      </c>
      <c r="E7473" t="n">
        <v>0</v>
      </c>
      <c r="F7473" t="inlineStr">
        <is>
          <t>MENSAL</t>
        </is>
      </c>
      <c r="G7473" t="n">
        <v>45260</v>
      </c>
      <c r="H7473" t="n">
        <v>45260</v>
      </c>
      <c r="I7473" t="n">
        <v>1</v>
      </c>
      <c r="J7473" t="inlineStr">
        <is>
          <t>CARTEIRA</t>
        </is>
      </c>
      <c r="K7473" t="inlineStr">
        <is>
          <t>CONTRATO</t>
        </is>
      </c>
      <c r="L7473" t="n">
        <v>1227.602454</v>
      </c>
      <c r="M7473" t="inlineStr">
        <is>
          <t>Terra Luz Residencial</t>
        </is>
      </c>
      <c r="N7473" s="142">
        <f>DATE(YEAR(G7473),MONTH(G7473),1)</f>
        <v/>
      </c>
      <c r="O7473" s="132">
        <f>IF(G7473&gt;$K$3,"Futuro","Atraso")</f>
        <v/>
      </c>
      <c r="P7473">
        <f>12*(YEAR(G7473)-YEAR($K$3))+(MONTH(G7473)-MONTH($K$3))</f>
        <v/>
      </c>
      <c r="Q7473" s="366">
        <f>IF(M7473="IBIRAPITANGA FASE 3",IF(O7473="Atraso",L7473,L7473/(1+$I$2)^P7473),IF(O7473="Atraso",L7473,L7473/(1+$I$1)^P7473))</f>
        <v/>
      </c>
      <c r="R7473">
        <f>IF(O7473="Atraso",$K$3-G7473,0)</f>
        <v/>
      </c>
      <c r="S7473">
        <f>IF(R7473&lt;=15,"Até 15",IF(R7473&lt;=30,"Entre 15 e 30",IF(R7473&lt;=60,"Entre 30 e 60",IF(R7473&lt;=90,"Entre 60 e 90",IF(R7473&lt;=120,"Entre 90 e 120",IF(R7473&lt;=150,"Entre 120 e 150",IF(R7473&lt;=180,"Entre 150 e 180","Superior a 180")))))))</f>
        <v/>
      </c>
    </row>
    <row r="7474">
      <c r="A7474" t="inlineStr">
        <is>
          <t>Q04L09</t>
        </is>
      </c>
      <c r="B7474" t="inlineStr">
        <is>
          <t>ROBERTO TOLEDO HUMMEL</t>
        </is>
      </c>
      <c r="C7474" t="n">
        <v>1</v>
      </c>
      <c r="D7474" t="n">
        <v>0</v>
      </c>
      <c r="E7474" t="n">
        <v>0</v>
      </c>
      <c r="F7474" t="inlineStr">
        <is>
          <t>MENSAL</t>
        </is>
      </c>
      <c r="G7474" t="n">
        <v>45290</v>
      </c>
      <c r="H7474" t="n">
        <v>45290</v>
      </c>
      <c r="I7474" t="n">
        <v>2</v>
      </c>
      <c r="J7474" t="inlineStr">
        <is>
          <t>CARTEIRA</t>
        </is>
      </c>
      <c r="K7474" t="inlineStr">
        <is>
          <t>CONTRATO</t>
        </is>
      </c>
      <c r="L7474" t="n">
        <v>1227.47349</v>
      </c>
      <c r="M7474" t="inlineStr">
        <is>
          <t>Terra Luz Residencial</t>
        </is>
      </c>
      <c r="N7474" s="142">
        <f>DATE(YEAR(G7474),MONTH(G7474),1)</f>
        <v/>
      </c>
      <c r="O7474" s="132">
        <f>IF(G7474&gt;$K$3,"Futuro","Atraso")</f>
        <v/>
      </c>
      <c r="P7474">
        <f>12*(YEAR(G7474)-YEAR($K$3))+(MONTH(G7474)-MONTH($K$3))</f>
        <v/>
      </c>
      <c r="Q7474" s="366">
        <f>IF(M7474="IBIRAPITANGA FASE 3",IF(O7474="Atraso",L7474,L7474/(1+$I$2)^P7474),IF(O7474="Atraso",L7474,L7474/(1+$I$1)^P7474))</f>
        <v/>
      </c>
      <c r="R7474">
        <f>IF(O7474="Atraso",$K$3-G7474,0)</f>
        <v/>
      </c>
      <c r="S7474">
        <f>IF(R7474&lt;=15,"Até 15",IF(R7474&lt;=30,"Entre 15 e 30",IF(R7474&lt;=60,"Entre 30 e 60",IF(R7474&lt;=90,"Entre 60 e 90",IF(R7474&lt;=120,"Entre 90 e 120",IF(R7474&lt;=150,"Entre 120 e 150",IF(R7474&lt;=180,"Entre 150 e 180","Superior a 180")))))))</f>
        <v/>
      </c>
    </row>
    <row r="7475">
      <c r="A7475" t="inlineStr">
        <is>
          <t>Q04L09</t>
        </is>
      </c>
      <c r="B7475" t="inlineStr">
        <is>
          <t>ROBERTO TOLEDO HUMMEL</t>
        </is>
      </c>
      <c r="C7475" t="n">
        <v>1</v>
      </c>
      <c r="D7475" t="n">
        <v>0</v>
      </c>
      <c r="E7475" t="n">
        <v>0</v>
      </c>
      <c r="F7475" t="inlineStr">
        <is>
          <t>MENSAL</t>
        </is>
      </c>
      <c r="G7475" t="n">
        <v>45321</v>
      </c>
      <c r="H7475" t="n">
        <v>45321</v>
      </c>
      <c r="I7475" t="n">
        <v>3</v>
      </c>
      <c r="J7475" t="inlineStr">
        <is>
          <t>CARTEIRA</t>
        </is>
      </c>
      <c r="K7475" t="inlineStr">
        <is>
          <t>CONTRATO</t>
        </is>
      </c>
      <c r="L7475" t="n">
        <v>1227.47349</v>
      </c>
      <c r="M7475" t="inlineStr">
        <is>
          <t>Terra Luz Residencial</t>
        </is>
      </c>
      <c r="N7475" s="142">
        <f>DATE(YEAR(G7475),MONTH(G7475),1)</f>
        <v/>
      </c>
      <c r="O7475" s="132">
        <f>IF(G7475&gt;$K$3,"Futuro","Atraso")</f>
        <v/>
      </c>
      <c r="P7475">
        <f>12*(YEAR(G7475)-YEAR($K$3))+(MONTH(G7475)-MONTH($K$3))</f>
        <v/>
      </c>
      <c r="Q7475" s="366">
        <f>IF(M7475="IBIRAPITANGA FASE 3",IF(O7475="Atraso",L7475,L7475/(1+$I$2)^P7475),IF(O7475="Atraso",L7475,L7475/(1+$I$1)^P7475))</f>
        <v/>
      </c>
      <c r="R7475">
        <f>IF(O7475="Atraso",$K$3-G7475,0)</f>
        <v/>
      </c>
      <c r="S7475">
        <f>IF(R7475&lt;=15,"Até 15",IF(R7475&lt;=30,"Entre 15 e 30",IF(R7475&lt;=60,"Entre 30 e 60",IF(R7475&lt;=90,"Entre 60 e 90",IF(R7475&lt;=120,"Entre 90 e 120",IF(R7475&lt;=150,"Entre 120 e 150",IF(R7475&lt;=180,"Entre 150 e 180","Superior a 180")))))))</f>
        <v/>
      </c>
    </row>
    <row r="7476">
      <c r="A7476" t="inlineStr">
        <is>
          <t>Q04L09</t>
        </is>
      </c>
      <c r="B7476" t="inlineStr">
        <is>
          <t>ROBERTO TOLEDO HUMMEL</t>
        </is>
      </c>
      <c r="C7476" t="n">
        <v>1</v>
      </c>
      <c r="D7476" t="n">
        <v>0</v>
      </c>
      <c r="E7476" t="n">
        <v>0</v>
      </c>
      <c r="F7476" t="inlineStr">
        <is>
          <t>MENSAL</t>
        </is>
      </c>
      <c r="G7476" t="n">
        <v>45351</v>
      </c>
      <c r="H7476" t="n">
        <v>45351</v>
      </c>
      <c r="I7476" t="n">
        <v>4</v>
      </c>
      <c r="J7476" t="inlineStr">
        <is>
          <t>CARTEIRA</t>
        </is>
      </c>
      <c r="K7476" t="inlineStr">
        <is>
          <t>CONTRATO</t>
        </is>
      </c>
      <c r="L7476" t="n">
        <v>1227.47349</v>
      </c>
      <c r="M7476" t="inlineStr">
        <is>
          <t>Terra Luz Residencial</t>
        </is>
      </c>
      <c r="N7476" s="142">
        <f>DATE(YEAR(G7476),MONTH(G7476),1)</f>
        <v/>
      </c>
      <c r="O7476" s="132">
        <f>IF(G7476&gt;$K$3,"Futuro","Atraso")</f>
        <v/>
      </c>
      <c r="P7476">
        <f>12*(YEAR(G7476)-YEAR($K$3))+(MONTH(G7476)-MONTH($K$3))</f>
        <v/>
      </c>
      <c r="Q7476" s="366">
        <f>IF(M7476="IBIRAPITANGA FASE 3",IF(O7476="Atraso",L7476,L7476/(1+$I$2)^P7476),IF(O7476="Atraso",L7476,L7476/(1+$I$1)^P7476))</f>
        <v/>
      </c>
      <c r="R7476">
        <f>IF(O7476="Atraso",$K$3-G7476,0)</f>
        <v/>
      </c>
      <c r="S7476">
        <f>IF(R7476&lt;=15,"Até 15",IF(R7476&lt;=30,"Entre 15 e 30",IF(R7476&lt;=60,"Entre 30 e 60",IF(R7476&lt;=90,"Entre 60 e 90",IF(R7476&lt;=120,"Entre 90 e 120",IF(R7476&lt;=150,"Entre 120 e 150",IF(R7476&lt;=180,"Entre 150 e 180","Superior a 180")))))))</f>
        <v/>
      </c>
    </row>
    <row r="7477">
      <c r="A7477" t="inlineStr">
        <is>
          <t>Q04L09</t>
        </is>
      </c>
      <c r="B7477" t="inlineStr">
        <is>
          <t>ROBERTO TOLEDO HUMMEL</t>
        </is>
      </c>
      <c r="C7477" t="n">
        <v>1</v>
      </c>
      <c r="D7477" t="n">
        <v>0</v>
      </c>
      <c r="E7477" t="n">
        <v>0</v>
      </c>
      <c r="F7477" t="inlineStr">
        <is>
          <t>MENSAL</t>
        </is>
      </c>
      <c r="G7477" t="n">
        <v>45381</v>
      </c>
      <c r="H7477" t="n">
        <v>45381</v>
      </c>
      <c r="I7477" t="n">
        <v>5</v>
      </c>
      <c r="J7477" t="inlineStr">
        <is>
          <t>CARTEIRA</t>
        </is>
      </c>
      <c r="K7477" t="inlineStr">
        <is>
          <t>CONTRATO</t>
        </is>
      </c>
      <c r="L7477" t="n">
        <v>1227.47349</v>
      </c>
      <c r="M7477" t="inlineStr">
        <is>
          <t>Terra Luz Residencial</t>
        </is>
      </c>
      <c r="N7477" s="142">
        <f>DATE(YEAR(G7477),MONTH(G7477),1)</f>
        <v/>
      </c>
      <c r="O7477" s="132">
        <f>IF(G7477&gt;$K$3,"Futuro","Atraso")</f>
        <v/>
      </c>
      <c r="P7477">
        <f>12*(YEAR(G7477)-YEAR($K$3))+(MONTH(G7477)-MONTH($K$3))</f>
        <v/>
      </c>
      <c r="Q7477" s="366">
        <f>IF(M7477="IBIRAPITANGA FASE 3",IF(O7477="Atraso",L7477,L7477/(1+$I$2)^P7477),IF(O7477="Atraso",L7477,L7477/(1+$I$1)^P7477))</f>
        <v/>
      </c>
      <c r="R7477">
        <f>IF(O7477="Atraso",$K$3-G7477,0)</f>
        <v/>
      </c>
      <c r="S7477">
        <f>IF(R7477&lt;=15,"Até 15",IF(R7477&lt;=30,"Entre 15 e 30",IF(R7477&lt;=60,"Entre 30 e 60",IF(R7477&lt;=90,"Entre 60 e 90",IF(R7477&lt;=120,"Entre 90 e 120",IF(R7477&lt;=150,"Entre 120 e 150",IF(R7477&lt;=180,"Entre 150 e 180","Superior a 180")))))))</f>
        <v/>
      </c>
    </row>
    <row r="7478">
      <c r="A7478" t="inlineStr">
        <is>
          <t>Q04L09</t>
        </is>
      </c>
      <c r="B7478" t="inlineStr">
        <is>
          <t>ROBERTO TOLEDO HUMMEL</t>
        </is>
      </c>
      <c r="C7478" t="n">
        <v>1</v>
      </c>
      <c r="D7478" t="n">
        <v>0</v>
      </c>
      <c r="E7478" t="n">
        <v>0</v>
      </c>
      <c r="F7478" t="inlineStr">
        <is>
          <t>MENSAL</t>
        </is>
      </c>
      <c r="G7478" t="n">
        <v>45412</v>
      </c>
      <c r="H7478" t="n">
        <v>45412</v>
      </c>
      <c r="I7478" t="n">
        <v>6</v>
      </c>
      <c r="J7478" t="inlineStr">
        <is>
          <t>CARTEIRA</t>
        </is>
      </c>
      <c r="K7478" t="inlineStr">
        <is>
          <t>CONTRATO</t>
        </is>
      </c>
      <c r="L7478" t="n">
        <v>1227.47349</v>
      </c>
      <c r="M7478" t="inlineStr">
        <is>
          <t>Terra Luz Residencial</t>
        </is>
      </c>
      <c r="N7478" s="142">
        <f>DATE(YEAR(G7478),MONTH(G7478),1)</f>
        <v/>
      </c>
      <c r="O7478" s="132">
        <f>IF(G7478&gt;$K$3,"Futuro","Atraso")</f>
        <v/>
      </c>
      <c r="P7478">
        <f>12*(YEAR(G7478)-YEAR($K$3))+(MONTH(G7478)-MONTH($K$3))</f>
        <v/>
      </c>
      <c r="Q7478" s="366">
        <f>IF(M7478="IBIRAPITANGA FASE 3",IF(O7478="Atraso",L7478,L7478/(1+$I$2)^P7478),IF(O7478="Atraso",L7478,L7478/(1+$I$1)^P7478))</f>
        <v/>
      </c>
      <c r="R7478">
        <f>IF(O7478="Atraso",$K$3-G7478,0)</f>
        <v/>
      </c>
      <c r="S7478">
        <f>IF(R7478&lt;=15,"Até 15",IF(R7478&lt;=30,"Entre 15 e 30",IF(R7478&lt;=60,"Entre 30 e 60",IF(R7478&lt;=90,"Entre 60 e 90",IF(R7478&lt;=120,"Entre 90 e 120",IF(R7478&lt;=150,"Entre 120 e 150",IF(R7478&lt;=180,"Entre 150 e 180","Superior a 180")))))))</f>
        <v/>
      </c>
    </row>
    <row r="7479">
      <c r="A7479" t="inlineStr">
        <is>
          <t>Q04L09</t>
        </is>
      </c>
      <c r="B7479" t="inlineStr">
        <is>
          <t>ROBERTO TOLEDO HUMMEL</t>
        </is>
      </c>
      <c r="C7479" t="n">
        <v>1</v>
      </c>
      <c r="D7479" t="n">
        <v>0</v>
      </c>
      <c r="E7479" t="n">
        <v>0</v>
      </c>
      <c r="F7479" t="inlineStr">
        <is>
          <t>MENSAL</t>
        </is>
      </c>
      <c r="G7479" t="n">
        <v>45442</v>
      </c>
      <c r="H7479" t="n">
        <v>45442</v>
      </c>
      <c r="I7479" t="n">
        <v>7</v>
      </c>
      <c r="J7479" t="inlineStr">
        <is>
          <t>CARTEIRA</t>
        </is>
      </c>
      <c r="K7479" t="inlineStr">
        <is>
          <t>CONTRATO</t>
        </is>
      </c>
      <c r="L7479" t="n">
        <v>1227.47349</v>
      </c>
      <c r="M7479" t="inlineStr">
        <is>
          <t>Terra Luz Residencial</t>
        </is>
      </c>
      <c r="N7479" s="142">
        <f>DATE(YEAR(G7479),MONTH(G7479),1)</f>
        <v/>
      </c>
      <c r="O7479" s="132">
        <f>IF(G7479&gt;$K$3,"Futuro","Atraso")</f>
        <v/>
      </c>
      <c r="P7479">
        <f>12*(YEAR(G7479)-YEAR($K$3))+(MONTH(G7479)-MONTH($K$3))</f>
        <v/>
      </c>
      <c r="Q7479" s="366">
        <f>IF(M7479="IBIRAPITANGA FASE 3",IF(O7479="Atraso",L7479,L7479/(1+$I$2)^P7479),IF(O7479="Atraso",L7479,L7479/(1+$I$1)^P7479))</f>
        <v/>
      </c>
      <c r="R7479">
        <f>IF(O7479="Atraso",$K$3-G7479,0)</f>
        <v/>
      </c>
      <c r="S7479">
        <f>IF(R7479&lt;=15,"Até 15",IF(R7479&lt;=30,"Entre 15 e 30",IF(R7479&lt;=60,"Entre 30 e 60",IF(R7479&lt;=90,"Entre 60 e 90",IF(R7479&lt;=120,"Entre 90 e 120",IF(R7479&lt;=150,"Entre 120 e 150",IF(R7479&lt;=180,"Entre 150 e 180","Superior a 180")))))))</f>
        <v/>
      </c>
    </row>
    <row r="7480">
      <c r="A7480" t="inlineStr">
        <is>
          <t>Q04L09</t>
        </is>
      </c>
      <c r="B7480" t="inlineStr">
        <is>
          <t>ROBERTO TOLEDO HUMMEL</t>
        </is>
      </c>
      <c r="C7480" t="n">
        <v>1</v>
      </c>
      <c r="D7480" t="n">
        <v>0</v>
      </c>
      <c r="E7480" t="n">
        <v>0</v>
      </c>
      <c r="F7480" t="inlineStr">
        <is>
          <t>MENSAL</t>
        </is>
      </c>
      <c r="G7480" t="n">
        <v>45473</v>
      </c>
      <c r="H7480" t="n">
        <v>45473</v>
      </c>
      <c r="I7480" t="n">
        <v>8</v>
      </c>
      <c r="J7480" t="inlineStr">
        <is>
          <t>CARTEIRA</t>
        </is>
      </c>
      <c r="K7480" t="inlineStr">
        <is>
          <t>CONTRATO</t>
        </is>
      </c>
      <c r="L7480" t="n">
        <v>1227.47349</v>
      </c>
      <c r="M7480" t="inlineStr">
        <is>
          <t>Terra Luz Residencial</t>
        </is>
      </c>
      <c r="N7480" s="142">
        <f>DATE(YEAR(G7480),MONTH(G7480),1)</f>
        <v/>
      </c>
      <c r="O7480" s="132">
        <f>IF(G7480&gt;$K$3,"Futuro","Atraso")</f>
        <v/>
      </c>
      <c r="P7480">
        <f>12*(YEAR(G7480)-YEAR($K$3))+(MONTH(G7480)-MONTH($K$3))</f>
        <v/>
      </c>
      <c r="Q7480" s="366">
        <f>IF(M7480="IBIRAPITANGA FASE 3",IF(O7480="Atraso",L7480,L7480/(1+$I$2)^P7480),IF(O7480="Atraso",L7480,L7480/(1+$I$1)^P7480))</f>
        <v/>
      </c>
      <c r="R7480">
        <f>IF(O7480="Atraso",$K$3-G7480,0)</f>
        <v/>
      </c>
      <c r="S7480">
        <f>IF(R7480&lt;=15,"Até 15",IF(R7480&lt;=30,"Entre 15 e 30",IF(R7480&lt;=60,"Entre 30 e 60",IF(R7480&lt;=90,"Entre 60 e 90",IF(R7480&lt;=120,"Entre 90 e 120",IF(R7480&lt;=150,"Entre 120 e 150",IF(R7480&lt;=180,"Entre 150 e 180","Superior a 180")))))))</f>
        <v/>
      </c>
    </row>
    <row r="7481">
      <c r="A7481" t="inlineStr">
        <is>
          <t>Q04L09</t>
        </is>
      </c>
      <c r="B7481" t="inlineStr">
        <is>
          <t>ROBERTO TOLEDO HUMMEL</t>
        </is>
      </c>
      <c r="C7481" t="n">
        <v>1</v>
      </c>
      <c r="D7481" t="n">
        <v>0</v>
      </c>
      <c r="E7481" t="n">
        <v>0</v>
      </c>
      <c r="F7481" t="inlineStr">
        <is>
          <t>MENSAL</t>
        </is>
      </c>
      <c r="G7481" t="n">
        <v>45503</v>
      </c>
      <c r="H7481" t="n">
        <v>45503</v>
      </c>
      <c r="I7481" t="n">
        <v>9</v>
      </c>
      <c r="J7481" t="inlineStr">
        <is>
          <t>CARTEIRA</t>
        </is>
      </c>
      <c r="K7481" t="inlineStr">
        <is>
          <t>CONTRATO</t>
        </is>
      </c>
      <c r="L7481" t="n">
        <v>1227.47349</v>
      </c>
      <c r="M7481" t="inlineStr">
        <is>
          <t>Terra Luz Residencial</t>
        </is>
      </c>
      <c r="N7481" s="142">
        <f>DATE(YEAR(G7481),MONTH(G7481),1)</f>
        <v/>
      </c>
      <c r="O7481" s="132">
        <f>IF(G7481&gt;$K$3,"Futuro","Atraso")</f>
        <v/>
      </c>
      <c r="P7481">
        <f>12*(YEAR(G7481)-YEAR($K$3))+(MONTH(G7481)-MONTH($K$3))</f>
        <v/>
      </c>
      <c r="Q7481" s="366">
        <f>IF(M7481="IBIRAPITANGA FASE 3",IF(O7481="Atraso",L7481,L7481/(1+$I$2)^P7481),IF(O7481="Atraso",L7481,L7481/(1+$I$1)^P7481))</f>
        <v/>
      </c>
      <c r="R7481">
        <f>IF(O7481="Atraso",$K$3-G7481,0)</f>
        <v/>
      </c>
      <c r="S7481">
        <f>IF(R7481&lt;=15,"Até 15",IF(R7481&lt;=30,"Entre 15 e 30",IF(R7481&lt;=60,"Entre 30 e 60",IF(R7481&lt;=90,"Entre 60 e 90",IF(R7481&lt;=120,"Entre 90 e 120",IF(R7481&lt;=150,"Entre 120 e 150",IF(R7481&lt;=180,"Entre 150 e 180","Superior a 180")))))))</f>
        <v/>
      </c>
    </row>
    <row r="7482">
      <c r="A7482" t="inlineStr">
        <is>
          <t>Q04L09</t>
        </is>
      </c>
      <c r="B7482" t="inlineStr">
        <is>
          <t>ROBERTO TOLEDO HUMMEL</t>
        </is>
      </c>
      <c r="C7482" t="n">
        <v>1</v>
      </c>
      <c r="D7482" t="n">
        <v>0</v>
      </c>
      <c r="E7482" t="n">
        <v>0</v>
      </c>
      <c r="F7482" t="inlineStr">
        <is>
          <t>MENSAL</t>
        </is>
      </c>
      <c r="G7482" t="n">
        <v>45534</v>
      </c>
      <c r="H7482" t="n">
        <v>45534</v>
      </c>
      <c r="I7482" t="n">
        <v>10</v>
      </c>
      <c r="J7482" t="inlineStr">
        <is>
          <t>CARTEIRA</t>
        </is>
      </c>
      <c r="K7482" t="inlineStr">
        <is>
          <t>CONTRATO</t>
        </is>
      </c>
      <c r="L7482" t="n">
        <v>1227.47349</v>
      </c>
      <c r="M7482" t="inlineStr">
        <is>
          <t>Terra Luz Residencial</t>
        </is>
      </c>
      <c r="N7482" s="142">
        <f>DATE(YEAR(G7482),MONTH(G7482),1)</f>
        <v/>
      </c>
      <c r="O7482" s="132">
        <f>IF(G7482&gt;$K$3,"Futuro","Atraso")</f>
        <v/>
      </c>
      <c r="P7482">
        <f>12*(YEAR(G7482)-YEAR($K$3))+(MONTH(G7482)-MONTH($K$3))</f>
        <v/>
      </c>
      <c r="Q7482" s="366">
        <f>IF(M7482="IBIRAPITANGA FASE 3",IF(O7482="Atraso",L7482,L7482/(1+$I$2)^P7482),IF(O7482="Atraso",L7482,L7482/(1+$I$1)^P7482))</f>
        <v/>
      </c>
      <c r="R7482">
        <f>IF(O7482="Atraso",$K$3-G7482,0)</f>
        <v/>
      </c>
      <c r="S7482">
        <f>IF(R7482&lt;=15,"Até 15",IF(R7482&lt;=30,"Entre 15 e 30",IF(R7482&lt;=60,"Entre 30 e 60",IF(R7482&lt;=90,"Entre 60 e 90",IF(R7482&lt;=120,"Entre 90 e 120",IF(R7482&lt;=150,"Entre 120 e 150",IF(R7482&lt;=180,"Entre 150 e 180","Superior a 180")))))))</f>
        <v/>
      </c>
    </row>
    <row r="7483">
      <c r="A7483" t="inlineStr">
        <is>
          <t>Q04L09</t>
        </is>
      </c>
      <c r="B7483" t="inlineStr">
        <is>
          <t>ROBERTO TOLEDO HUMMEL</t>
        </is>
      </c>
      <c r="C7483" t="n">
        <v>1</v>
      </c>
      <c r="D7483" t="n">
        <v>0</v>
      </c>
      <c r="E7483" t="n">
        <v>0</v>
      </c>
      <c r="F7483" t="inlineStr">
        <is>
          <t>MENSAL</t>
        </is>
      </c>
      <c r="G7483" t="n">
        <v>45565</v>
      </c>
      <c r="H7483" t="n">
        <v>45565</v>
      </c>
      <c r="I7483" t="n">
        <v>11</v>
      </c>
      <c r="J7483" t="inlineStr">
        <is>
          <t>CARTEIRA</t>
        </is>
      </c>
      <c r="K7483" t="inlineStr">
        <is>
          <t>CONTRATO</t>
        </is>
      </c>
      <c r="L7483" t="n">
        <v>1227.47349</v>
      </c>
      <c r="M7483" t="inlineStr">
        <is>
          <t>Terra Luz Residencial</t>
        </is>
      </c>
      <c r="N7483" s="142">
        <f>DATE(YEAR(G7483),MONTH(G7483),1)</f>
        <v/>
      </c>
      <c r="O7483" s="132">
        <f>IF(G7483&gt;$K$3,"Futuro","Atraso")</f>
        <v/>
      </c>
      <c r="P7483">
        <f>12*(YEAR(G7483)-YEAR($K$3))+(MONTH(G7483)-MONTH($K$3))</f>
        <v/>
      </c>
      <c r="Q7483" s="366">
        <f>IF(M7483="IBIRAPITANGA FASE 3",IF(O7483="Atraso",L7483,L7483/(1+$I$2)^P7483),IF(O7483="Atraso",L7483,L7483/(1+$I$1)^P7483))</f>
        <v/>
      </c>
      <c r="R7483">
        <f>IF(O7483="Atraso",$K$3-G7483,0)</f>
        <v/>
      </c>
      <c r="S7483">
        <f>IF(R7483&lt;=15,"Até 15",IF(R7483&lt;=30,"Entre 15 e 30",IF(R7483&lt;=60,"Entre 30 e 60",IF(R7483&lt;=90,"Entre 60 e 90",IF(R7483&lt;=120,"Entre 90 e 120",IF(R7483&lt;=150,"Entre 120 e 150",IF(R7483&lt;=180,"Entre 150 e 180","Superior a 180")))))))</f>
        <v/>
      </c>
    </row>
    <row r="7484">
      <c r="A7484" t="inlineStr">
        <is>
          <t>Q04L09</t>
        </is>
      </c>
      <c r="B7484" t="inlineStr">
        <is>
          <t>ROBERTO TOLEDO HUMMEL</t>
        </is>
      </c>
      <c r="C7484" t="n">
        <v>1</v>
      </c>
      <c r="D7484" t="n">
        <v>0</v>
      </c>
      <c r="E7484" t="n">
        <v>0</v>
      </c>
      <c r="F7484" t="inlineStr">
        <is>
          <t>MENSAL</t>
        </is>
      </c>
      <c r="G7484" t="n">
        <v>45595</v>
      </c>
      <c r="H7484" t="n">
        <v>45595</v>
      </c>
      <c r="I7484" t="n">
        <v>12</v>
      </c>
      <c r="J7484" t="inlineStr">
        <is>
          <t>CARTEIRA</t>
        </is>
      </c>
      <c r="K7484" t="inlineStr">
        <is>
          <t>CONTRATO</t>
        </is>
      </c>
      <c r="L7484" t="n">
        <v>1227.47349</v>
      </c>
      <c r="M7484" t="inlineStr">
        <is>
          <t>Terra Luz Residencial</t>
        </is>
      </c>
      <c r="N7484" s="142">
        <f>DATE(YEAR(G7484),MONTH(G7484),1)</f>
        <v/>
      </c>
      <c r="O7484" s="132">
        <f>IF(G7484&gt;$K$3,"Futuro","Atraso")</f>
        <v/>
      </c>
      <c r="P7484">
        <f>12*(YEAR(G7484)-YEAR($K$3))+(MONTH(G7484)-MONTH($K$3))</f>
        <v/>
      </c>
      <c r="Q7484" s="366">
        <f>IF(M7484="IBIRAPITANGA FASE 3",IF(O7484="Atraso",L7484,L7484/(1+$I$2)^P7484),IF(O7484="Atraso",L7484,L7484/(1+$I$1)^P7484))</f>
        <v/>
      </c>
      <c r="R7484">
        <f>IF(O7484="Atraso",$K$3-G7484,0)</f>
        <v/>
      </c>
      <c r="S7484">
        <f>IF(R7484&lt;=15,"Até 15",IF(R7484&lt;=30,"Entre 15 e 30",IF(R7484&lt;=60,"Entre 30 e 60",IF(R7484&lt;=90,"Entre 60 e 90",IF(R7484&lt;=120,"Entre 90 e 120",IF(R7484&lt;=150,"Entre 120 e 150",IF(R7484&lt;=180,"Entre 150 e 180","Superior a 180")))))))</f>
        <v/>
      </c>
    </row>
    <row r="7485">
      <c r="A7485" t="inlineStr">
        <is>
          <t>Q04L09</t>
        </is>
      </c>
      <c r="B7485" t="inlineStr">
        <is>
          <t>ROBERTO TOLEDO HUMMEL</t>
        </is>
      </c>
      <c r="C7485" t="n">
        <v>1</v>
      </c>
      <c r="D7485" t="n">
        <v>0</v>
      </c>
      <c r="E7485" t="n">
        <v>0</v>
      </c>
      <c r="F7485" t="inlineStr">
        <is>
          <t>MENSAL</t>
        </is>
      </c>
      <c r="G7485" t="n">
        <v>45626</v>
      </c>
      <c r="H7485" t="n">
        <v>45626</v>
      </c>
      <c r="I7485" t="n">
        <v>13</v>
      </c>
      <c r="J7485" t="inlineStr">
        <is>
          <t>CARTEIRA</t>
        </is>
      </c>
      <c r="K7485" t="inlineStr">
        <is>
          <t>CONTRATO</t>
        </is>
      </c>
      <c r="L7485" t="n">
        <v>1227.47349</v>
      </c>
      <c r="M7485" t="inlineStr">
        <is>
          <t>Terra Luz Residencial</t>
        </is>
      </c>
      <c r="N7485" s="142">
        <f>DATE(YEAR(G7485),MONTH(G7485),1)</f>
        <v/>
      </c>
      <c r="O7485" s="132">
        <f>IF(G7485&gt;$K$3,"Futuro","Atraso")</f>
        <v/>
      </c>
      <c r="P7485">
        <f>12*(YEAR(G7485)-YEAR($K$3))+(MONTH(G7485)-MONTH($K$3))</f>
        <v/>
      </c>
      <c r="Q7485" s="366">
        <f>IF(M7485="IBIRAPITANGA FASE 3",IF(O7485="Atraso",L7485,L7485/(1+$I$2)^P7485),IF(O7485="Atraso",L7485,L7485/(1+$I$1)^P7485))</f>
        <v/>
      </c>
      <c r="R7485">
        <f>IF(O7485="Atraso",$K$3-G7485,0)</f>
        <v/>
      </c>
      <c r="S7485">
        <f>IF(R7485&lt;=15,"Até 15",IF(R7485&lt;=30,"Entre 15 e 30",IF(R7485&lt;=60,"Entre 30 e 60",IF(R7485&lt;=90,"Entre 60 e 90",IF(R7485&lt;=120,"Entre 90 e 120",IF(R7485&lt;=150,"Entre 120 e 150",IF(R7485&lt;=180,"Entre 150 e 180","Superior a 180")))))))</f>
        <v/>
      </c>
    </row>
    <row r="7486">
      <c r="A7486" t="inlineStr">
        <is>
          <t>Q04L09</t>
        </is>
      </c>
      <c r="B7486" t="inlineStr">
        <is>
          <t>ROBERTO TOLEDO HUMMEL</t>
        </is>
      </c>
      <c r="C7486" t="n">
        <v>1</v>
      </c>
      <c r="D7486" t="n">
        <v>0</v>
      </c>
      <c r="E7486" t="n">
        <v>0</v>
      </c>
      <c r="F7486" t="inlineStr">
        <is>
          <t>MENSAL</t>
        </is>
      </c>
      <c r="G7486" t="n">
        <v>45656</v>
      </c>
      <c r="H7486" t="n">
        <v>45656</v>
      </c>
      <c r="I7486" t="n">
        <v>14</v>
      </c>
      <c r="J7486" t="inlineStr">
        <is>
          <t>CARTEIRA</t>
        </is>
      </c>
      <c r="K7486" t="inlineStr">
        <is>
          <t>CONTRATO</t>
        </is>
      </c>
      <c r="L7486" t="n">
        <v>1227.47349</v>
      </c>
      <c r="M7486" t="inlineStr">
        <is>
          <t>Terra Luz Residencial</t>
        </is>
      </c>
      <c r="N7486" s="142">
        <f>DATE(YEAR(G7486),MONTH(G7486),1)</f>
        <v/>
      </c>
      <c r="O7486" s="132">
        <f>IF(G7486&gt;$K$3,"Futuro","Atraso")</f>
        <v/>
      </c>
      <c r="P7486">
        <f>12*(YEAR(G7486)-YEAR($K$3))+(MONTH(G7486)-MONTH($K$3))</f>
        <v/>
      </c>
      <c r="Q7486" s="366">
        <f>IF(M7486="IBIRAPITANGA FASE 3",IF(O7486="Atraso",L7486,L7486/(1+$I$2)^P7486),IF(O7486="Atraso",L7486,L7486/(1+$I$1)^P7486))</f>
        <v/>
      </c>
      <c r="R7486">
        <f>IF(O7486="Atraso",$K$3-G7486,0)</f>
        <v/>
      </c>
      <c r="S7486">
        <f>IF(R7486&lt;=15,"Até 15",IF(R7486&lt;=30,"Entre 15 e 30",IF(R7486&lt;=60,"Entre 30 e 60",IF(R7486&lt;=90,"Entre 60 e 90",IF(R7486&lt;=120,"Entre 90 e 120",IF(R7486&lt;=150,"Entre 120 e 150",IF(R7486&lt;=180,"Entre 150 e 180","Superior a 180")))))))</f>
        <v/>
      </c>
    </row>
    <row r="7487">
      <c r="A7487" t="inlineStr">
        <is>
          <t>Q04L09</t>
        </is>
      </c>
      <c r="B7487" t="inlineStr">
        <is>
          <t>ROBERTO TOLEDO HUMMEL</t>
        </is>
      </c>
      <c r="C7487" t="n">
        <v>1</v>
      </c>
      <c r="D7487" t="n">
        <v>0</v>
      </c>
      <c r="E7487" t="n">
        <v>0</v>
      </c>
      <c r="F7487" t="inlineStr">
        <is>
          <t>MENSAL</t>
        </is>
      </c>
      <c r="G7487" t="n">
        <v>45687</v>
      </c>
      <c r="H7487" t="n">
        <v>45687</v>
      </c>
      <c r="I7487" t="n">
        <v>15</v>
      </c>
      <c r="J7487" t="inlineStr">
        <is>
          <t>CARTEIRA</t>
        </is>
      </c>
      <c r="K7487" t="inlineStr">
        <is>
          <t>CONTRATO</t>
        </is>
      </c>
      <c r="L7487" t="n">
        <v>1227.47349</v>
      </c>
      <c r="M7487" t="inlineStr">
        <is>
          <t>Terra Luz Residencial</t>
        </is>
      </c>
      <c r="N7487" s="142">
        <f>DATE(YEAR(G7487),MONTH(G7487),1)</f>
        <v/>
      </c>
      <c r="O7487" s="132">
        <f>IF(G7487&gt;$K$3,"Futuro","Atraso")</f>
        <v/>
      </c>
      <c r="P7487">
        <f>12*(YEAR(G7487)-YEAR($K$3))+(MONTH(G7487)-MONTH($K$3))</f>
        <v/>
      </c>
      <c r="Q7487" s="366">
        <f>IF(M7487="IBIRAPITANGA FASE 3",IF(O7487="Atraso",L7487,L7487/(1+$I$2)^P7487),IF(O7487="Atraso",L7487,L7487/(1+$I$1)^P7487))</f>
        <v/>
      </c>
      <c r="R7487">
        <f>IF(O7487="Atraso",$K$3-G7487,0)</f>
        <v/>
      </c>
      <c r="S7487">
        <f>IF(R7487&lt;=15,"Até 15",IF(R7487&lt;=30,"Entre 15 e 30",IF(R7487&lt;=60,"Entre 30 e 60",IF(R7487&lt;=90,"Entre 60 e 90",IF(R7487&lt;=120,"Entre 90 e 120",IF(R7487&lt;=150,"Entre 120 e 150",IF(R7487&lt;=180,"Entre 150 e 180","Superior a 180")))))))</f>
        <v/>
      </c>
    </row>
    <row r="7488">
      <c r="A7488" t="inlineStr">
        <is>
          <t>Q04L09</t>
        </is>
      </c>
      <c r="B7488" t="inlineStr">
        <is>
          <t>ROBERTO TOLEDO HUMMEL</t>
        </is>
      </c>
      <c r="C7488" t="n">
        <v>1</v>
      </c>
      <c r="D7488" t="n">
        <v>0</v>
      </c>
      <c r="E7488" t="n">
        <v>0</v>
      </c>
      <c r="F7488" t="inlineStr">
        <is>
          <t>MENSAL</t>
        </is>
      </c>
      <c r="G7488" t="n">
        <v>45716</v>
      </c>
      <c r="H7488" t="n">
        <v>45716</v>
      </c>
      <c r="I7488" t="n">
        <v>16</v>
      </c>
      <c r="J7488" t="inlineStr">
        <is>
          <t>CARTEIRA</t>
        </is>
      </c>
      <c r="K7488" t="inlineStr">
        <is>
          <t>CONTRATO</t>
        </is>
      </c>
      <c r="L7488" t="n">
        <v>1227.47349</v>
      </c>
      <c r="M7488" t="inlineStr">
        <is>
          <t>Terra Luz Residencial</t>
        </is>
      </c>
      <c r="N7488" s="142">
        <f>DATE(YEAR(G7488),MONTH(G7488),1)</f>
        <v/>
      </c>
      <c r="O7488" s="132">
        <f>IF(G7488&gt;$K$3,"Futuro","Atraso")</f>
        <v/>
      </c>
      <c r="P7488">
        <f>12*(YEAR(G7488)-YEAR($K$3))+(MONTH(G7488)-MONTH($K$3))</f>
        <v/>
      </c>
      <c r="Q7488" s="366">
        <f>IF(M7488="IBIRAPITANGA FASE 3",IF(O7488="Atraso",L7488,L7488/(1+$I$2)^P7488),IF(O7488="Atraso",L7488,L7488/(1+$I$1)^P7488))</f>
        <v/>
      </c>
      <c r="R7488">
        <f>IF(O7488="Atraso",$K$3-G7488,0)</f>
        <v/>
      </c>
      <c r="S7488">
        <f>IF(R7488&lt;=15,"Até 15",IF(R7488&lt;=30,"Entre 15 e 30",IF(R7488&lt;=60,"Entre 30 e 60",IF(R7488&lt;=90,"Entre 60 e 90",IF(R7488&lt;=120,"Entre 90 e 120",IF(R7488&lt;=150,"Entre 120 e 150",IF(R7488&lt;=180,"Entre 150 e 180","Superior a 180")))))))</f>
        <v/>
      </c>
    </row>
    <row r="7489">
      <c r="A7489" t="inlineStr">
        <is>
          <t>Q04L09</t>
        </is>
      </c>
      <c r="B7489" t="inlineStr">
        <is>
          <t>ROBERTO TOLEDO HUMMEL</t>
        </is>
      </c>
      <c r="C7489" t="n">
        <v>1</v>
      </c>
      <c r="D7489" t="n">
        <v>0</v>
      </c>
      <c r="E7489" t="n">
        <v>0</v>
      </c>
      <c r="F7489" t="inlineStr">
        <is>
          <t>MENSAL</t>
        </is>
      </c>
      <c r="G7489" t="n">
        <v>45746</v>
      </c>
      <c r="H7489" t="n">
        <v>45746</v>
      </c>
      <c r="I7489" t="n">
        <v>17</v>
      </c>
      <c r="J7489" t="inlineStr">
        <is>
          <t>CARTEIRA</t>
        </is>
      </c>
      <c r="K7489" t="inlineStr">
        <is>
          <t>CONTRATO</t>
        </is>
      </c>
      <c r="L7489" t="n">
        <v>1227.47349</v>
      </c>
      <c r="M7489" t="inlineStr">
        <is>
          <t>Terra Luz Residencial</t>
        </is>
      </c>
      <c r="N7489" s="142">
        <f>DATE(YEAR(G7489),MONTH(G7489),1)</f>
        <v/>
      </c>
      <c r="O7489" s="132">
        <f>IF(G7489&gt;$K$3,"Futuro","Atraso")</f>
        <v/>
      </c>
      <c r="P7489">
        <f>12*(YEAR(G7489)-YEAR($K$3))+(MONTH(G7489)-MONTH($K$3))</f>
        <v/>
      </c>
      <c r="Q7489" s="366">
        <f>IF(M7489="IBIRAPITANGA FASE 3",IF(O7489="Atraso",L7489,L7489/(1+$I$2)^P7489),IF(O7489="Atraso",L7489,L7489/(1+$I$1)^P7489))</f>
        <v/>
      </c>
      <c r="R7489">
        <f>IF(O7489="Atraso",$K$3-G7489,0)</f>
        <v/>
      </c>
      <c r="S7489">
        <f>IF(R7489&lt;=15,"Até 15",IF(R7489&lt;=30,"Entre 15 e 30",IF(R7489&lt;=60,"Entre 30 e 60",IF(R7489&lt;=90,"Entre 60 e 90",IF(R7489&lt;=120,"Entre 90 e 120",IF(R7489&lt;=150,"Entre 120 e 150",IF(R7489&lt;=180,"Entre 150 e 180","Superior a 180")))))))</f>
        <v/>
      </c>
    </row>
    <row r="7490">
      <c r="A7490" t="inlineStr">
        <is>
          <t>Q04L09</t>
        </is>
      </c>
      <c r="B7490" t="inlineStr">
        <is>
          <t>ROBERTO TOLEDO HUMMEL</t>
        </is>
      </c>
      <c r="C7490" t="n">
        <v>1</v>
      </c>
      <c r="D7490" t="n">
        <v>0</v>
      </c>
      <c r="E7490" t="n">
        <v>0</v>
      </c>
      <c r="F7490" t="inlineStr">
        <is>
          <t>MENSAL</t>
        </is>
      </c>
      <c r="G7490" t="n">
        <v>45777</v>
      </c>
      <c r="H7490" t="n">
        <v>45777</v>
      </c>
      <c r="I7490" t="n">
        <v>18</v>
      </c>
      <c r="J7490" t="inlineStr">
        <is>
          <t>CARTEIRA</t>
        </is>
      </c>
      <c r="K7490" t="inlineStr">
        <is>
          <t>CONTRATO</t>
        </is>
      </c>
      <c r="L7490" t="n">
        <v>1227.47349</v>
      </c>
      <c r="M7490" t="inlineStr">
        <is>
          <t>Terra Luz Residencial</t>
        </is>
      </c>
      <c r="N7490" s="142">
        <f>DATE(YEAR(G7490),MONTH(G7490),1)</f>
        <v/>
      </c>
      <c r="O7490" s="132">
        <f>IF(G7490&gt;$K$3,"Futuro","Atraso")</f>
        <v/>
      </c>
      <c r="P7490">
        <f>12*(YEAR(G7490)-YEAR($K$3))+(MONTH(G7490)-MONTH($K$3))</f>
        <v/>
      </c>
      <c r="Q7490" s="366">
        <f>IF(M7490="IBIRAPITANGA FASE 3",IF(O7490="Atraso",L7490,L7490/(1+$I$2)^P7490),IF(O7490="Atraso",L7490,L7490/(1+$I$1)^P7490))</f>
        <v/>
      </c>
      <c r="R7490">
        <f>IF(O7490="Atraso",$K$3-G7490,0)</f>
        <v/>
      </c>
      <c r="S7490">
        <f>IF(R7490&lt;=15,"Até 15",IF(R7490&lt;=30,"Entre 15 e 30",IF(R7490&lt;=60,"Entre 30 e 60",IF(R7490&lt;=90,"Entre 60 e 90",IF(R7490&lt;=120,"Entre 90 e 120",IF(R7490&lt;=150,"Entre 120 e 150",IF(R7490&lt;=180,"Entre 150 e 180","Superior a 180")))))))</f>
        <v/>
      </c>
    </row>
    <row r="7491">
      <c r="A7491" t="inlineStr">
        <is>
          <t>Q04L09</t>
        </is>
      </c>
      <c r="B7491" t="inlineStr">
        <is>
          <t>ROBERTO TOLEDO HUMMEL</t>
        </is>
      </c>
      <c r="C7491" t="n">
        <v>1</v>
      </c>
      <c r="D7491" t="n">
        <v>0</v>
      </c>
      <c r="E7491" t="n">
        <v>0</v>
      </c>
      <c r="F7491" t="inlineStr">
        <is>
          <t>MENSAL</t>
        </is>
      </c>
      <c r="G7491" t="n">
        <v>45807</v>
      </c>
      <c r="H7491" t="n">
        <v>45807</v>
      </c>
      <c r="I7491" t="n">
        <v>19</v>
      </c>
      <c r="J7491" t="inlineStr">
        <is>
          <t>CARTEIRA</t>
        </is>
      </c>
      <c r="K7491" t="inlineStr">
        <is>
          <t>CONTRATO</t>
        </is>
      </c>
      <c r="L7491" t="n">
        <v>1227.47349</v>
      </c>
      <c r="M7491" t="inlineStr">
        <is>
          <t>Terra Luz Residencial</t>
        </is>
      </c>
      <c r="N7491" s="142">
        <f>DATE(YEAR(G7491),MONTH(G7491),1)</f>
        <v/>
      </c>
      <c r="O7491" s="132">
        <f>IF(G7491&gt;$K$3,"Futuro","Atraso")</f>
        <v/>
      </c>
      <c r="P7491">
        <f>12*(YEAR(G7491)-YEAR($K$3))+(MONTH(G7491)-MONTH($K$3))</f>
        <v/>
      </c>
      <c r="Q7491" s="366">
        <f>IF(M7491="IBIRAPITANGA FASE 3",IF(O7491="Atraso",L7491,L7491/(1+$I$2)^P7491),IF(O7491="Atraso",L7491,L7491/(1+$I$1)^P7491))</f>
        <v/>
      </c>
      <c r="R7491">
        <f>IF(O7491="Atraso",$K$3-G7491,0)</f>
        <v/>
      </c>
      <c r="S7491">
        <f>IF(R7491&lt;=15,"Até 15",IF(R7491&lt;=30,"Entre 15 e 30",IF(R7491&lt;=60,"Entre 30 e 60",IF(R7491&lt;=90,"Entre 60 e 90",IF(R7491&lt;=120,"Entre 90 e 120",IF(R7491&lt;=150,"Entre 120 e 150",IF(R7491&lt;=180,"Entre 150 e 180","Superior a 180")))))))</f>
        <v/>
      </c>
    </row>
    <row r="7492">
      <c r="A7492" t="inlineStr">
        <is>
          <t>Q04L09</t>
        </is>
      </c>
      <c r="B7492" t="inlineStr">
        <is>
          <t>ROBERTO TOLEDO HUMMEL</t>
        </is>
      </c>
      <c r="C7492" t="n">
        <v>1</v>
      </c>
      <c r="D7492" t="n">
        <v>0</v>
      </c>
      <c r="E7492" t="n">
        <v>0</v>
      </c>
      <c r="F7492" t="inlineStr">
        <is>
          <t>MENSAL</t>
        </is>
      </c>
      <c r="G7492" t="n">
        <v>45838</v>
      </c>
      <c r="H7492" t="n">
        <v>45838</v>
      </c>
      <c r="I7492" t="n">
        <v>20</v>
      </c>
      <c r="J7492" t="inlineStr">
        <is>
          <t>CARTEIRA</t>
        </is>
      </c>
      <c r="K7492" t="inlineStr">
        <is>
          <t>CONTRATO</t>
        </is>
      </c>
      <c r="L7492" t="n">
        <v>1227.47349</v>
      </c>
      <c r="M7492" t="inlineStr">
        <is>
          <t>Terra Luz Residencial</t>
        </is>
      </c>
      <c r="N7492" s="142">
        <f>DATE(YEAR(G7492),MONTH(G7492),1)</f>
        <v/>
      </c>
      <c r="O7492" s="132">
        <f>IF(G7492&gt;$K$3,"Futuro","Atraso")</f>
        <v/>
      </c>
      <c r="P7492">
        <f>12*(YEAR(G7492)-YEAR($K$3))+(MONTH(G7492)-MONTH($K$3))</f>
        <v/>
      </c>
      <c r="Q7492" s="366">
        <f>IF(M7492="IBIRAPITANGA FASE 3",IF(O7492="Atraso",L7492,L7492/(1+$I$2)^P7492),IF(O7492="Atraso",L7492,L7492/(1+$I$1)^P7492))</f>
        <v/>
      </c>
      <c r="R7492">
        <f>IF(O7492="Atraso",$K$3-G7492,0)</f>
        <v/>
      </c>
      <c r="S7492">
        <f>IF(R7492&lt;=15,"Até 15",IF(R7492&lt;=30,"Entre 15 e 30",IF(R7492&lt;=60,"Entre 30 e 60",IF(R7492&lt;=90,"Entre 60 e 90",IF(R7492&lt;=120,"Entre 90 e 120",IF(R7492&lt;=150,"Entre 120 e 150",IF(R7492&lt;=180,"Entre 150 e 180","Superior a 180")))))))</f>
        <v/>
      </c>
    </row>
    <row r="7493">
      <c r="A7493" t="inlineStr">
        <is>
          <t>Q04L09</t>
        </is>
      </c>
      <c r="B7493" t="inlineStr">
        <is>
          <t>ROBERTO TOLEDO HUMMEL</t>
        </is>
      </c>
      <c r="C7493" t="n">
        <v>1</v>
      </c>
      <c r="D7493" t="n">
        <v>0</v>
      </c>
      <c r="E7493" t="n">
        <v>0</v>
      </c>
      <c r="F7493" t="inlineStr">
        <is>
          <t>MENSAL</t>
        </is>
      </c>
      <c r="G7493" t="n">
        <v>45868</v>
      </c>
      <c r="H7493" t="n">
        <v>45868</v>
      </c>
      <c r="I7493" t="n">
        <v>21</v>
      </c>
      <c r="J7493" t="inlineStr">
        <is>
          <t>CARTEIRA</t>
        </is>
      </c>
      <c r="K7493" t="inlineStr">
        <is>
          <t>CONTRATO</t>
        </is>
      </c>
      <c r="L7493" t="n">
        <v>1227.47349</v>
      </c>
      <c r="M7493" t="inlineStr">
        <is>
          <t>Terra Luz Residencial</t>
        </is>
      </c>
      <c r="N7493" s="142">
        <f>DATE(YEAR(G7493),MONTH(G7493),1)</f>
        <v/>
      </c>
      <c r="O7493" s="132">
        <f>IF(G7493&gt;$K$3,"Futuro","Atraso")</f>
        <v/>
      </c>
      <c r="P7493">
        <f>12*(YEAR(G7493)-YEAR($K$3))+(MONTH(G7493)-MONTH($K$3))</f>
        <v/>
      </c>
      <c r="Q7493" s="366">
        <f>IF(M7493="IBIRAPITANGA FASE 3",IF(O7493="Atraso",L7493,L7493/(1+$I$2)^P7493),IF(O7493="Atraso",L7493,L7493/(1+$I$1)^P7493))</f>
        <v/>
      </c>
      <c r="R7493">
        <f>IF(O7493="Atraso",$K$3-G7493,0)</f>
        <v/>
      </c>
      <c r="S7493">
        <f>IF(R7493&lt;=15,"Até 15",IF(R7493&lt;=30,"Entre 15 e 30",IF(R7493&lt;=60,"Entre 30 e 60",IF(R7493&lt;=90,"Entre 60 e 90",IF(R7493&lt;=120,"Entre 90 e 120",IF(R7493&lt;=150,"Entre 120 e 150",IF(R7493&lt;=180,"Entre 150 e 180","Superior a 180")))))))</f>
        <v/>
      </c>
    </row>
    <row r="7494">
      <c r="A7494" t="inlineStr">
        <is>
          <t>Q04L09</t>
        </is>
      </c>
      <c r="B7494" t="inlineStr">
        <is>
          <t>ROBERTO TOLEDO HUMMEL</t>
        </is>
      </c>
      <c r="C7494" t="n">
        <v>1</v>
      </c>
      <c r="D7494" t="n">
        <v>0</v>
      </c>
      <c r="E7494" t="n">
        <v>0</v>
      </c>
      <c r="F7494" t="inlineStr">
        <is>
          <t>MENSAL</t>
        </is>
      </c>
      <c r="G7494" t="n">
        <v>45899</v>
      </c>
      <c r="H7494" t="n">
        <v>45899</v>
      </c>
      <c r="I7494" t="n">
        <v>22</v>
      </c>
      <c r="J7494" t="inlineStr">
        <is>
          <t>CARTEIRA</t>
        </is>
      </c>
      <c r="K7494" t="inlineStr">
        <is>
          <t>CONTRATO</t>
        </is>
      </c>
      <c r="L7494" t="n">
        <v>1227.47349</v>
      </c>
      <c r="M7494" t="inlineStr">
        <is>
          <t>Terra Luz Residencial</t>
        </is>
      </c>
      <c r="N7494" s="142">
        <f>DATE(YEAR(G7494),MONTH(G7494),1)</f>
        <v/>
      </c>
      <c r="O7494" s="132">
        <f>IF(G7494&gt;$K$3,"Futuro","Atraso")</f>
        <v/>
      </c>
      <c r="P7494">
        <f>12*(YEAR(G7494)-YEAR($K$3))+(MONTH(G7494)-MONTH($K$3))</f>
        <v/>
      </c>
      <c r="Q7494" s="366">
        <f>IF(M7494="IBIRAPITANGA FASE 3",IF(O7494="Atraso",L7494,L7494/(1+$I$2)^P7494),IF(O7494="Atraso",L7494,L7494/(1+$I$1)^P7494))</f>
        <v/>
      </c>
      <c r="R7494">
        <f>IF(O7494="Atraso",$K$3-G7494,0)</f>
        <v/>
      </c>
      <c r="S7494">
        <f>IF(R7494&lt;=15,"Até 15",IF(R7494&lt;=30,"Entre 15 e 30",IF(R7494&lt;=60,"Entre 30 e 60",IF(R7494&lt;=90,"Entre 60 e 90",IF(R7494&lt;=120,"Entre 90 e 120",IF(R7494&lt;=150,"Entre 120 e 150",IF(R7494&lt;=180,"Entre 150 e 180","Superior a 180")))))))</f>
        <v/>
      </c>
    </row>
    <row r="7495">
      <c r="A7495" t="inlineStr">
        <is>
          <t>Q04L09</t>
        </is>
      </c>
      <c r="B7495" t="inlineStr">
        <is>
          <t>ROBERTO TOLEDO HUMMEL</t>
        </is>
      </c>
      <c r="C7495" t="n">
        <v>1</v>
      </c>
      <c r="D7495" t="n">
        <v>0</v>
      </c>
      <c r="E7495" t="n">
        <v>0</v>
      </c>
      <c r="F7495" t="inlineStr">
        <is>
          <t>MENSAL</t>
        </is>
      </c>
      <c r="G7495" t="n">
        <v>45930</v>
      </c>
      <c r="H7495" t="n">
        <v>45930</v>
      </c>
      <c r="I7495" t="n">
        <v>23</v>
      </c>
      <c r="J7495" t="inlineStr">
        <is>
          <t>CARTEIRA</t>
        </is>
      </c>
      <c r="K7495" t="inlineStr">
        <is>
          <t>CONTRATO</t>
        </is>
      </c>
      <c r="L7495" t="n">
        <v>1227.47349</v>
      </c>
      <c r="M7495" t="inlineStr">
        <is>
          <t>Terra Luz Residencial</t>
        </is>
      </c>
      <c r="N7495" s="142">
        <f>DATE(YEAR(G7495),MONTH(G7495),1)</f>
        <v/>
      </c>
      <c r="O7495" s="132">
        <f>IF(G7495&gt;$K$3,"Futuro","Atraso")</f>
        <v/>
      </c>
      <c r="P7495">
        <f>12*(YEAR(G7495)-YEAR($K$3))+(MONTH(G7495)-MONTH($K$3))</f>
        <v/>
      </c>
      <c r="Q7495" s="366">
        <f>IF(M7495="IBIRAPITANGA FASE 3",IF(O7495="Atraso",L7495,L7495/(1+$I$2)^P7495),IF(O7495="Atraso",L7495,L7495/(1+$I$1)^P7495))</f>
        <v/>
      </c>
      <c r="R7495">
        <f>IF(O7495="Atraso",$K$3-G7495,0)</f>
        <v/>
      </c>
      <c r="S7495">
        <f>IF(R7495&lt;=15,"Até 15",IF(R7495&lt;=30,"Entre 15 e 30",IF(R7495&lt;=60,"Entre 30 e 60",IF(R7495&lt;=90,"Entre 60 e 90",IF(R7495&lt;=120,"Entre 90 e 120",IF(R7495&lt;=150,"Entre 120 e 150",IF(R7495&lt;=180,"Entre 150 e 180","Superior a 180")))))))</f>
        <v/>
      </c>
    </row>
    <row r="7496">
      <c r="A7496" t="inlineStr">
        <is>
          <t>Q04L09</t>
        </is>
      </c>
      <c r="B7496" t="inlineStr">
        <is>
          <t>ROBERTO TOLEDO HUMMEL</t>
        </is>
      </c>
      <c r="C7496" t="n">
        <v>1</v>
      </c>
      <c r="D7496" t="n">
        <v>0</v>
      </c>
      <c r="E7496" t="n">
        <v>0</v>
      </c>
      <c r="F7496" t="inlineStr">
        <is>
          <t>MENSAL</t>
        </is>
      </c>
      <c r="G7496" t="n">
        <v>45960</v>
      </c>
      <c r="H7496" t="n">
        <v>45960</v>
      </c>
      <c r="I7496" t="n">
        <v>24</v>
      </c>
      <c r="J7496" t="inlineStr">
        <is>
          <t>CARTEIRA</t>
        </is>
      </c>
      <c r="K7496" t="inlineStr">
        <is>
          <t>CONTRATO</t>
        </is>
      </c>
      <c r="L7496" t="n">
        <v>1227.47349</v>
      </c>
      <c r="M7496" t="inlineStr">
        <is>
          <t>Terra Luz Residencial</t>
        </is>
      </c>
      <c r="N7496" s="142">
        <f>DATE(YEAR(G7496),MONTH(G7496),1)</f>
        <v/>
      </c>
      <c r="O7496" s="132">
        <f>IF(G7496&gt;$K$3,"Futuro","Atraso")</f>
        <v/>
      </c>
      <c r="P7496">
        <f>12*(YEAR(G7496)-YEAR($K$3))+(MONTH(G7496)-MONTH($K$3))</f>
        <v/>
      </c>
      <c r="Q7496" s="366">
        <f>IF(M7496="IBIRAPITANGA FASE 3",IF(O7496="Atraso",L7496,L7496/(1+$I$2)^P7496),IF(O7496="Atraso",L7496,L7496/(1+$I$1)^P7496))</f>
        <v/>
      </c>
      <c r="R7496">
        <f>IF(O7496="Atraso",$K$3-G7496,0)</f>
        <v/>
      </c>
      <c r="S7496">
        <f>IF(R7496&lt;=15,"Até 15",IF(R7496&lt;=30,"Entre 15 e 30",IF(R7496&lt;=60,"Entre 30 e 60",IF(R7496&lt;=90,"Entre 60 e 90",IF(R7496&lt;=120,"Entre 90 e 120",IF(R7496&lt;=150,"Entre 120 e 150",IF(R7496&lt;=180,"Entre 150 e 180","Superior a 180")))))))</f>
        <v/>
      </c>
    </row>
    <row r="7497">
      <c r="A7497" t="inlineStr">
        <is>
          <t>Q04L09</t>
        </is>
      </c>
      <c r="B7497" t="inlineStr">
        <is>
          <t>ROBERTO TOLEDO HUMMEL</t>
        </is>
      </c>
      <c r="C7497" t="n">
        <v>1</v>
      </c>
      <c r="D7497" t="n">
        <v>0</v>
      </c>
      <c r="E7497" t="n">
        <v>0</v>
      </c>
      <c r="F7497" t="inlineStr">
        <is>
          <t>MENSAL</t>
        </is>
      </c>
      <c r="G7497" t="n">
        <v>45991</v>
      </c>
      <c r="H7497" t="n">
        <v>45991</v>
      </c>
      <c r="I7497" t="n">
        <v>25</v>
      </c>
      <c r="J7497" t="inlineStr">
        <is>
          <t>CARTEIRA</t>
        </is>
      </c>
      <c r="K7497" t="inlineStr">
        <is>
          <t>CONTRATO</t>
        </is>
      </c>
      <c r="L7497" t="n">
        <v>1227.47349</v>
      </c>
      <c r="M7497" t="inlineStr">
        <is>
          <t>Terra Luz Residencial</t>
        </is>
      </c>
      <c r="N7497" s="142">
        <f>DATE(YEAR(G7497),MONTH(G7497),1)</f>
        <v/>
      </c>
      <c r="O7497" s="132">
        <f>IF(G7497&gt;$K$3,"Futuro","Atraso")</f>
        <v/>
      </c>
      <c r="P7497">
        <f>12*(YEAR(G7497)-YEAR($K$3))+(MONTH(G7497)-MONTH($K$3))</f>
        <v/>
      </c>
      <c r="Q7497" s="366">
        <f>IF(M7497="IBIRAPITANGA FASE 3",IF(O7497="Atraso",L7497,L7497/(1+$I$2)^P7497),IF(O7497="Atraso",L7497,L7497/(1+$I$1)^P7497))</f>
        <v/>
      </c>
      <c r="R7497">
        <f>IF(O7497="Atraso",$K$3-G7497,0)</f>
        <v/>
      </c>
      <c r="S7497">
        <f>IF(R7497&lt;=15,"Até 15",IF(R7497&lt;=30,"Entre 15 e 30",IF(R7497&lt;=60,"Entre 30 e 60",IF(R7497&lt;=90,"Entre 60 e 90",IF(R7497&lt;=120,"Entre 90 e 120",IF(R7497&lt;=150,"Entre 120 e 150",IF(R7497&lt;=180,"Entre 150 e 180","Superior a 180")))))))</f>
        <v/>
      </c>
    </row>
    <row r="7498">
      <c r="A7498" t="inlineStr">
        <is>
          <t>Q04L09</t>
        </is>
      </c>
      <c r="B7498" t="inlineStr">
        <is>
          <t>ROBERTO TOLEDO HUMMEL</t>
        </is>
      </c>
      <c r="C7498" t="n">
        <v>1</v>
      </c>
      <c r="D7498" t="n">
        <v>0</v>
      </c>
      <c r="E7498" t="n">
        <v>0</v>
      </c>
      <c r="F7498" t="inlineStr">
        <is>
          <t>MENSAL</t>
        </is>
      </c>
      <c r="G7498" t="n">
        <v>46021</v>
      </c>
      <c r="H7498" t="n">
        <v>46021</v>
      </c>
      <c r="I7498" t="n">
        <v>26</v>
      </c>
      <c r="J7498" t="inlineStr">
        <is>
          <t>CARTEIRA</t>
        </is>
      </c>
      <c r="K7498" t="inlineStr">
        <is>
          <t>CONTRATO</t>
        </is>
      </c>
      <c r="L7498" t="n">
        <v>1227.47349</v>
      </c>
      <c r="M7498" t="inlineStr">
        <is>
          <t>Terra Luz Residencial</t>
        </is>
      </c>
      <c r="N7498" s="142">
        <f>DATE(YEAR(G7498),MONTH(G7498),1)</f>
        <v/>
      </c>
      <c r="O7498" s="132">
        <f>IF(G7498&gt;$K$3,"Futuro","Atraso")</f>
        <v/>
      </c>
      <c r="P7498">
        <f>12*(YEAR(G7498)-YEAR($K$3))+(MONTH(G7498)-MONTH($K$3))</f>
        <v/>
      </c>
      <c r="Q7498" s="366">
        <f>IF(M7498="IBIRAPITANGA FASE 3",IF(O7498="Atraso",L7498,L7498/(1+$I$2)^P7498),IF(O7498="Atraso",L7498,L7498/(1+$I$1)^P7498))</f>
        <v/>
      </c>
      <c r="R7498">
        <f>IF(O7498="Atraso",$K$3-G7498,0)</f>
        <v/>
      </c>
      <c r="S7498">
        <f>IF(R7498&lt;=15,"Até 15",IF(R7498&lt;=30,"Entre 15 e 30",IF(R7498&lt;=60,"Entre 30 e 60",IF(R7498&lt;=90,"Entre 60 e 90",IF(R7498&lt;=120,"Entre 90 e 120",IF(R7498&lt;=150,"Entre 120 e 150",IF(R7498&lt;=180,"Entre 150 e 180","Superior a 180")))))))</f>
        <v/>
      </c>
    </row>
    <row r="7499">
      <c r="A7499" t="inlineStr">
        <is>
          <t>Q04L09</t>
        </is>
      </c>
      <c r="B7499" t="inlineStr">
        <is>
          <t>ROBERTO TOLEDO HUMMEL</t>
        </is>
      </c>
      <c r="C7499" t="n">
        <v>1</v>
      </c>
      <c r="D7499" t="n">
        <v>0</v>
      </c>
      <c r="E7499" t="n">
        <v>0</v>
      </c>
      <c r="F7499" t="inlineStr">
        <is>
          <t>MENSAL</t>
        </is>
      </c>
      <c r="G7499" t="n">
        <v>46052</v>
      </c>
      <c r="H7499" t="n">
        <v>46052</v>
      </c>
      <c r="I7499" t="n">
        <v>27</v>
      </c>
      <c r="J7499" t="inlineStr">
        <is>
          <t>CARTEIRA</t>
        </is>
      </c>
      <c r="K7499" t="inlineStr">
        <is>
          <t>CONTRATO</t>
        </is>
      </c>
      <c r="L7499" t="n">
        <v>1227.47349</v>
      </c>
      <c r="M7499" t="inlineStr">
        <is>
          <t>Terra Luz Residencial</t>
        </is>
      </c>
      <c r="N7499" s="142">
        <f>DATE(YEAR(G7499),MONTH(G7499),1)</f>
        <v/>
      </c>
      <c r="O7499" s="132">
        <f>IF(G7499&gt;$K$3,"Futuro","Atraso")</f>
        <v/>
      </c>
      <c r="P7499">
        <f>12*(YEAR(G7499)-YEAR($K$3))+(MONTH(G7499)-MONTH($K$3))</f>
        <v/>
      </c>
      <c r="Q7499" s="366">
        <f>IF(M7499="IBIRAPITANGA FASE 3",IF(O7499="Atraso",L7499,L7499/(1+$I$2)^P7499),IF(O7499="Atraso",L7499,L7499/(1+$I$1)^P7499))</f>
        <v/>
      </c>
      <c r="R7499">
        <f>IF(O7499="Atraso",$K$3-G7499,0)</f>
        <v/>
      </c>
      <c r="S7499">
        <f>IF(R7499&lt;=15,"Até 15",IF(R7499&lt;=30,"Entre 15 e 30",IF(R7499&lt;=60,"Entre 30 e 60",IF(R7499&lt;=90,"Entre 60 e 90",IF(R7499&lt;=120,"Entre 90 e 120",IF(R7499&lt;=150,"Entre 120 e 150",IF(R7499&lt;=180,"Entre 150 e 180","Superior a 180")))))))</f>
        <v/>
      </c>
    </row>
    <row r="7500">
      <c r="A7500" t="inlineStr">
        <is>
          <t>Q04L09</t>
        </is>
      </c>
      <c r="B7500" t="inlineStr">
        <is>
          <t>ROBERTO TOLEDO HUMMEL</t>
        </is>
      </c>
      <c r="C7500" t="n">
        <v>1</v>
      </c>
      <c r="D7500" t="n">
        <v>0</v>
      </c>
      <c r="E7500" t="n">
        <v>0</v>
      </c>
      <c r="F7500" t="inlineStr">
        <is>
          <t>MENSAL</t>
        </is>
      </c>
      <c r="G7500" t="n">
        <v>46081</v>
      </c>
      <c r="H7500" t="n">
        <v>46081</v>
      </c>
      <c r="I7500" t="n">
        <v>28</v>
      </c>
      <c r="J7500" t="inlineStr">
        <is>
          <t>CARTEIRA</t>
        </is>
      </c>
      <c r="K7500" t="inlineStr">
        <is>
          <t>CONTRATO</t>
        </is>
      </c>
      <c r="L7500" t="n">
        <v>1227.47349</v>
      </c>
      <c r="M7500" t="inlineStr">
        <is>
          <t>Terra Luz Residencial</t>
        </is>
      </c>
      <c r="N7500" s="142">
        <f>DATE(YEAR(G7500),MONTH(G7500),1)</f>
        <v/>
      </c>
      <c r="O7500" s="132">
        <f>IF(G7500&gt;$K$3,"Futuro","Atraso")</f>
        <v/>
      </c>
      <c r="P7500">
        <f>12*(YEAR(G7500)-YEAR($K$3))+(MONTH(G7500)-MONTH($K$3))</f>
        <v/>
      </c>
      <c r="Q7500" s="366">
        <f>IF(M7500="IBIRAPITANGA FASE 3",IF(O7500="Atraso",L7500,L7500/(1+$I$2)^P7500),IF(O7500="Atraso",L7500,L7500/(1+$I$1)^P7500))</f>
        <v/>
      </c>
      <c r="R7500">
        <f>IF(O7500="Atraso",$K$3-G7500,0)</f>
        <v/>
      </c>
      <c r="S7500">
        <f>IF(R7500&lt;=15,"Até 15",IF(R7500&lt;=30,"Entre 15 e 30",IF(R7500&lt;=60,"Entre 30 e 60",IF(R7500&lt;=90,"Entre 60 e 90",IF(R7500&lt;=120,"Entre 90 e 120",IF(R7500&lt;=150,"Entre 120 e 150",IF(R7500&lt;=180,"Entre 150 e 180","Superior a 180")))))))</f>
        <v/>
      </c>
    </row>
    <row r="7501">
      <c r="A7501" t="inlineStr">
        <is>
          <t>Q04L09</t>
        </is>
      </c>
      <c r="B7501" t="inlineStr">
        <is>
          <t>ROBERTO TOLEDO HUMMEL</t>
        </is>
      </c>
      <c r="C7501" t="n">
        <v>1</v>
      </c>
      <c r="D7501" t="n">
        <v>0</v>
      </c>
      <c r="E7501" t="n">
        <v>0</v>
      </c>
      <c r="F7501" t="inlineStr">
        <is>
          <t>MENSAL</t>
        </is>
      </c>
      <c r="G7501" t="n">
        <v>46111</v>
      </c>
      <c r="H7501" t="n">
        <v>46111</v>
      </c>
      <c r="I7501" t="n">
        <v>29</v>
      </c>
      <c r="J7501" t="inlineStr">
        <is>
          <t>CARTEIRA</t>
        </is>
      </c>
      <c r="K7501" t="inlineStr">
        <is>
          <t>CONTRATO</t>
        </is>
      </c>
      <c r="L7501" t="n">
        <v>1227.47349</v>
      </c>
      <c r="M7501" t="inlineStr">
        <is>
          <t>Terra Luz Residencial</t>
        </is>
      </c>
      <c r="N7501" s="142">
        <f>DATE(YEAR(G7501),MONTH(G7501),1)</f>
        <v/>
      </c>
      <c r="O7501" s="132">
        <f>IF(G7501&gt;$K$3,"Futuro","Atraso")</f>
        <v/>
      </c>
      <c r="P7501">
        <f>12*(YEAR(G7501)-YEAR($K$3))+(MONTH(G7501)-MONTH($K$3))</f>
        <v/>
      </c>
      <c r="Q7501" s="366">
        <f>IF(M7501="IBIRAPITANGA FASE 3",IF(O7501="Atraso",L7501,L7501/(1+$I$2)^P7501),IF(O7501="Atraso",L7501,L7501/(1+$I$1)^P7501))</f>
        <v/>
      </c>
      <c r="R7501">
        <f>IF(O7501="Atraso",$K$3-G7501,0)</f>
        <v/>
      </c>
      <c r="S7501">
        <f>IF(R7501&lt;=15,"Até 15",IF(R7501&lt;=30,"Entre 15 e 30",IF(R7501&lt;=60,"Entre 30 e 60",IF(R7501&lt;=90,"Entre 60 e 90",IF(R7501&lt;=120,"Entre 90 e 120",IF(R7501&lt;=150,"Entre 120 e 150",IF(R7501&lt;=180,"Entre 150 e 180","Superior a 180")))))))</f>
        <v/>
      </c>
    </row>
    <row r="7502">
      <c r="A7502" t="inlineStr">
        <is>
          <t>Q04L09</t>
        </is>
      </c>
      <c r="B7502" t="inlineStr">
        <is>
          <t>ROBERTO TOLEDO HUMMEL</t>
        </is>
      </c>
      <c r="C7502" t="n">
        <v>1</v>
      </c>
      <c r="D7502" t="n">
        <v>0</v>
      </c>
      <c r="E7502" t="n">
        <v>0</v>
      </c>
      <c r="F7502" t="inlineStr">
        <is>
          <t>MENSAL</t>
        </is>
      </c>
      <c r="G7502" t="n">
        <v>46142</v>
      </c>
      <c r="H7502" t="n">
        <v>46142</v>
      </c>
      <c r="I7502" t="n">
        <v>30</v>
      </c>
      <c r="J7502" t="inlineStr">
        <is>
          <t>CARTEIRA</t>
        </is>
      </c>
      <c r="K7502" t="inlineStr">
        <is>
          <t>CONTRATO</t>
        </is>
      </c>
      <c r="L7502" t="n">
        <v>1227.47349</v>
      </c>
      <c r="M7502" t="inlineStr">
        <is>
          <t>Terra Luz Residencial</t>
        </is>
      </c>
      <c r="N7502" s="142">
        <f>DATE(YEAR(G7502),MONTH(G7502),1)</f>
        <v/>
      </c>
      <c r="O7502" s="132">
        <f>IF(G7502&gt;$K$3,"Futuro","Atraso")</f>
        <v/>
      </c>
      <c r="P7502">
        <f>12*(YEAR(G7502)-YEAR($K$3))+(MONTH(G7502)-MONTH($K$3))</f>
        <v/>
      </c>
      <c r="Q7502" s="366">
        <f>IF(M7502="IBIRAPITANGA FASE 3",IF(O7502="Atraso",L7502,L7502/(1+$I$2)^P7502),IF(O7502="Atraso",L7502,L7502/(1+$I$1)^P7502))</f>
        <v/>
      </c>
      <c r="R7502">
        <f>IF(O7502="Atraso",$K$3-G7502,0)</f>
        <v/>
      </c>
      <c r="S7502">
        <f>IF(R7502&lt;=15,"Até 15",IF(R7502&lt;=30,"Entre 15 e 30",IF(R7502&lt;=60,"Entre 30 e 60",IF(R7502&lt;=90,"Entre 60 e 90",IF(R7502&lt;=120,"Entre 90 e 120",IF(R7502&lt;=150,"Entre 120 e 150",IF(R7502&lt;=180,"Entre 150 e 180","Superior a 180")))))))</f>
        <v/>
      </c>
    </row>
    <row r="7503">
      <c r="A7503" t="inlineStr">
        <is>
          <t>Q04L09</t>
        </is>
      </c>
      <c r="B7503" t="inlineStr">
        <is>
          <t>ROBERTO TOLEDO HUMMEL</t>
        </is>
      </c>
      <c r="C7503" t="n">
        <v>1</v>
      </c>
      <c r="D7503" t="n">
        <v>0</v>
      </c>
      <c r="E7503" t="n">
        <v>0</v>
      </c>
      <c r="F7503" t="inlineStr">
        <is>
          <t>MENSAL</t>
        </is>
      </c>
      <c r="G7503" t="n">
        <v>46172</v>
      </c>
      <c r="H7503" t="n">
        <v>46172</v>
      </c>
      <c r="I7503" t="n">
        <v>31</v>
      </c>
      <c r="J7503" t="inlineStr">
        <is>
          <t>CARTEIRA</t>
        </is>
      </c>
      <c r="K7503" t="inlineStr">
        <is>
          <t>CONTRATO</t>
        </is>
      </c>
      <c r="L7503" t="n">
        <v>1227.47349</v>
      </c>
      <c r="M7503" t="inlineStr">
        <is>
          <t>Terra Luz Residencial</t>
        </is>
      </c>
      <c r="N7503" s="142">
        <f>DATE(YEAR(G7503),MONTH(G7503),1)</f>
        <v/>
      </c>
      <c r="O7503" s="132">
        <f>IF(G7503&gt;$K$3,"Futuro","Atraso")</f>
        <v/>
      </c>
      <c r="P7503">
        <f>12*(YEAR(G7503)-YEAR($K$3))+(MONTH(G7503)-MONTH($K$3))</f>
        <v/>
      </c>
      <c r="Q7503" s="366">
        <f>IF(M7503="IBIRAPITANGA FASE 3",IF(O7503="Atraso",L7503,L7503/(1+$I$2)^P7503),IF(O7503="Atraso",L7503,L7503/(1+$I$1)^P7503))</f>
        <v/>
      </c>
      <c r="R7503">
        <f>IF(O7503="Atraso",$K$3-G7503,0)</f>
        <v/>
      </c>
      <c r="S7503">
        <f>IF(R7503&lt;=15,"Até 15",IF(R7503&lt;=30,"Entre 15 e 30",IF(R7503&lt;=60,"Entre 30 e 60",IF(R7503&lt;=90,"Entre 60 e 90",IF(R7503&lt;=120,"Entre 90 e 120",IF(R7503&lt;=150,"Entre 120 e 150",IF(R7503&lt;=180,"Entre 150 e 180","Superior a 180")))))))</f>
        <v/>
      </c>
    </row>
    <row r="7504">
      <c r="A7504" t="inlineStr">
        <is>
          <t>Q04L09</t>
        </is>
      </c>
      <c r="B7504" t="inlineStr">
        <is>
          <t>ROBERTO TOLEDO HUMMEL</t>
        </is>
      </c>
      <c r="C7504" t="n">
        <v>1</v>
      </c>
      <c r="D7504" t="n">
        <v>0</v>
      </c>
      <c r="E7504" t="n">
        <v>0</v>
      </c>
      <c r="F7504" t="inlineStr">
        <is>
          <t>MENSAL</t>
        </is>
      </c>
      <c r="G7504" t="n">
        <v>46203</v>
      </c>
      <c r="H7504" t="n">
        <v>46203</v>
      </c>
      <c r="I7504" t="n">
        <v>32</v>
      </c>
      <c r="J7504" t="inlineStr">
        <is>
          <t>CARTEIRA</t>
        </is>
      </c>
      <c r="K7504" t="inlineStr">
        <is>
          <t>CONTRATO</t>
        </is>
      </c>
      <c r="L7504" t="n">
        <v>1227.47349</v>
      </c>
      <c r="M7504" t="inlineStr">
        <is>
          <t>Terra Luz Residencial</t>
        </is>
      </c>
      <c r="N7504" s="142">
        <f>DATE(YEAR(G7504),MONTH(G7504),1)</f>
        <v/>
      </c>
      <c r="O7504" s="132">
        <f>IF(G7504&gt;$K$3,"Futuro","Atraso")</f>
        <v/>
      </c>
      <c r="P7504">
        <f>12*(YEAR(G7504)-YEAR($K$3))+(MONTH(G7504)-MONTH($K$3))</f>
        <v/>
      </c>
      <c r="Q7504" s="366">
        <f>IF(M7504="IBIRAPITANGA FASE 3",IF(O7504="Atraso",L7504,L7504/(1+$I$2)^P7504),IF(O7504="Atraso",L7504,L7504/(1+$I$1)^P7504))</f>
        <v/>
      </c>
      <c r="R7504">
        <f>IF(O7504="Atraso",$K$3-G7504,0)</f>
        <v/>
      </c>
      <c r="S7504">
        <f>IF(R7504&lt;=15,"Até 15",IF(R7504&lt;=30,"Entre 15 e 30",IF(R7504&lt;=60,"Entre 30 e 60",IF(R7504&lt;=90,"Entre 60 e 90",IF(R7504&lt;=120,"Entre 90 e 120",IF(R7504&lt;=150,"Entre 120 e 150",IF(R7504&lt;=180,"Entre 150 e 180","Superior a 180")))))))</f>
        <v/>
      </c>
    </row>
    <row r="7505">
      <c r="A7505" t="inlineStr">
        <is>
          <t>Q04L09</t>
        </is>
      </c>
      <c r="B7505" t="inlineStr">
        <is>
          <t>ROBERTO TOLEDO HUMMEL</t>
        </is>
      </c>
      <c r="C7505" t="n">
        <v>1</v>
      </c>
      <c r="D7505" t="n">
        <v>0</v>
      </c>
      <c r="E7505" t="n">
        <v>0</v>
      </c>
      <c r="F7505" t="inlineStr">
        <is>
          <t>MENSAL</t>
        </is>
      </c>
      <c r="G7505" t="n">
        <v>46233</v>
      </c>
      <c r="H7505" t="n">
        <v>46233</v>
      </c>
      <c r="I7505" t="n">
        <v>33</v>
      </c>
      <c r="J7505" t="inlineStr">
        <is>
          <t>CARTEIRA</t>
        </is>
      </c>
      <c r="K7505" t="inlineStr">
        <is>
          <t>CONTRATO</t>
        </is>
      </c>
      <c r="L7505" t="n">
        <v>1227.47349</v>
      </c>
      <c r="M7505" t="inlineStr">
        <is>
          <t>Terra Luz Residencial</t>
        </is>
      </c>
      <c r="N7505" s="142">
        <f>DATE(YEAR(G7505),MONTH(G7505),1)</f>
        <v/>
      </c>
      <c r="O7505" s="132">
        <f>IF(G7505&gt;$K$3,"Futuro","Atraso")</f>
        <v/>
      </c>
      <c r="P7505">
        <f>12*(YEAR(G7505)-YEAR($K$3))+(MONTH(G7505)-MONTH($K$3))</f>
        <v/>
      </c>
      <c r="Q7505" s="366">
        <f>IF(M7505="IBIRAPITANGA FASE 3",IF(O7505="Atraso",L7505,L7505/(1+$I$2)^P7505),IF(O7505="Atraso",L7505,L7505/(1+$I$1)^P7505))</f>
        <v/>
      </c>
      <c r="R7505">
        <f>IF(O7505="Atraso",$K$3-G7505,0)</f>
        <v/>
      </c>
      <c r="S7505">
        <f>IF(R7505&lt;=15,"Até 15",IF(R7505&lt;=30,"Entre 15 e 30",IF(R7505&lt;=60,"Entre 30 e 60",IF(R7505&lt;=90,"Entre 60 e 90",IF(R7505&lt;=120,"Entre 90 e 120",IF(R7505&lt;=150,"Entre 120 e 150",IF(R7505&lt;=180,"Entre 150 e 180","Superior a 180")))))))</f>
        <v/>
      </c>
    </row>
    <row r="7506">
      <c r="A7506" t="inlineStr">
        <is>
          <t>Q04L09</t>
        </is>
      </c>
      <c r="B7506" t="inlineStr">
        <is>
          <t>ROBERTO TOLEDO HUMMEL</t>
        </is>
      </c>
      <c r="C7506" t="n">
        <v>1</v>
      </c>
      <c r="D7506" t="n">
        <v>0</v>
      </c>
      <c r="E7506" t="n">
        <v>0</v>
      </c>
      <c r="F7506" t="inlineStr">
        <is>
          <t>MENSAL</t>
        </is>
      </c>
      <c r="G7506" t="n">
        <v>46264</v>
      </c>
      <c r="H7506" t="n">
        <v>46264</v>
      </c>
      <c r="I7506" t="n">
        <v>34</v>
      </c>
      <c r="J7506" t="inlineStr">
        <is>
          <t>CARTEIRA</t>
        </is>
      </c>
      <c r="K7506" t="inlineStr">
        <is>
          <t>CONTRATO</t>
        </is>
      </c>
      <c r="L7506" t="n">
        <v>1227.47349</v>
      </c>
      <c r="M7506" t="inlineStr">
        <is>
          <t>Terra Luz Residencial</t>
        </is>
      </c>
      <c r="N7506" s="142">
        <f>DATE(YEAR(G7506),MONTH(G7506),1)</f>
        <v/>
      </c>
      <c r="O7506" s="132">
        <f>IF(G7506&gt;$K$3,"Futuro","Atraso")</f>
        <v/>
      </c>
      <c r="P7506">
        <f>12*(YEAR(G7506)-YEAR($K$3))+(MONTH(G7506)-MONTH($K$3))</f>
        <v/>
      </c>
      <c r="Q7506" s="366">
        <f>IF(M7506="IBIRAPITANGA FASE 3",IF(O7506="Atraso",L7506,L7506/(1+$I$2)^P7506),IF(O7506="Atraso",L7506,L7506/(1+$I$1)^P7506))</f>
        <v/>
      </c>
      <c r="R7506">
        <f>IF(O7506="Atraso",$K$3-G7506,0)</f>
        <v/>
      </c>
      <c r="S7506">
        <f>IF(R7506&lt;=15,"Até 15",IF(R7506&lt;=30,"Entre 15 e 30",IF(R7506&lt;=60,"Entre 30 e 60",IF(R7506&lt;=90,"Entre 60 e 90",IF(R7506&lt;=120,"Entre 90 e 120",IF(R7506&lt;=150,"Entre 120 e 150",IF(R7506&lt;=180,"Entre 150 e 180","Superior a 180")))))))</f>
        <v/>
      </c>
    </row>
    <row r="7507">
      <c r="A7507" t="inlineStr">
        <is>
          <t>Q04L09</t>
        </is>
      </c>
      <c r="B7507" t="inlineStr">
        <is>
          <t>ROBERTO TOLEDO HUMMEL</t>
        </is>
      </c>
      <c r="C7507" t="n">
        <v>1</v>
      </c>
      <c r="D7507" t="n">
        <v>0</v>
      </c>
      <c r="E7507" t="n">
        <v>0</v>
      </c>
      <c r="F7507" t="inlineStr">
        <is>
          <t>MENSAL</t>
        </is>
      </c>
      <c r="G7507" t="n">
        <v>46295</v>
      </c>
      <c r="H7507" t="n">
        <v>46295</v>
      </c>
      <c r="I7507" t="n">
        <v>35</v>
      </c>
      <c r="J7507" t="inlineStr">
        <is>
          <t>CARTEIRA</t>
        </is>
      </c>
      <c r="K7507" t="inlineStr">
        <is>
          <t>CONTRATO</t>
        </is>
      </c>
      <c r="L7507" t="n">
        <v>1227.47349</v>
      </c>
      <c r="M7507" t="inlineStr">
        <is>
          <t>Terra Luz Residencial</t>
        </is>
      </c>
      <c r="N7507" s="142">
        <f>DATE(YEAR(G7507),MONTH(G7507),1)</f>
        <v/>
      </c>
      <c r="O7507" s="132">
        <f>IF(G7507&gt;$K$3,"Futuro","Atraso")</f>
        <v/>
      </c>
      <c r="P7507">
        <f>12*(YEAR(G7507)-YEAR($K$3))+(MONTH(G7507)-MONTH($K$3))</f>
        <v/>
      </c>
      <c r="Q7507" s="366">
        <f>IF(M7507="IBIRAPITANGA FASE 3",IF(O7507="Atraso",L7507,L7507/(1+$I$2)^P7507),IF(O7507="Atraso",L7507,L7507/(1+$I$1)^P7507))</f>
        <v/>
      </c>
      <c r="R7507">
        <f>IF(O7507="Atraso",$K$3-G7507,0)</f>
        <v/>
      </c>
      <c r="S7507">
        <f>IF(R7507&lt;=15,"Até 15",IF(R7507&lt;=30,"Entre 15 e 30",IF(R7507&lt;=60,"Entre 30 e 60",IF(R7507&lt;=90,"Entre 60 e 90",IF(R7507&lt;=120,"Entre 90 e 120",IF(R7507&lt;=150,"Entre 120 e 150",IF(R7507&lt;=180,"Entre 150 e 180","Superior a 180")))))))</f>
        <v/>
      </c>
    </row>
    <row r="7508">
      <c r="A7508" t="inlineStr">
        <is>
          <t>Q04L09</t>
        </is>
      </c>
      <c r="B7508" t="inlineStr">
        <is>
          <t>ROBERTO TOLEDO HUMMEL</t>
        </is>
      </c>
      <c r="C7508" t="n">
        <v>1</v>
      </c>
      <c r="D7508" t="n">
        <v>0</v>
      </c>
      <c r="E7508" t="n">
        <v>0</v>
      </c>
      <c r="F7508" t="inlineStr">
        <is>
          <t>MENSAL</t>
        </is>
      </c>
      <c r="G7508" t="n">
        <v>46325</v>
      </c>
      <c r="H7508" t="n">
        <v>46325</v>
      </c>
      <c r="I7508" t="n">
        <v>36</v>
      </c>
      <c r="J7508" t="inlineStr">
        <is>
          <t>CARTEIRA</t>
        </is>
      </c>
      <c r="K7508" t="inlineStr">
        <is>
          <t>CONTRATO</t>
        </is>
      </c>
      <c r="L7508" t="n">
        <v>1227.47349</v>
      </c>
      <c r="M7508" t="inlineStr">
        <is>
          <t>Terra Luz Residencial</t>
        </is>
      </c>
      <c r="N7508" s="142">
        <f>DATE(YEAR(G7508),MONTH(G7508),1)</f>
        <v/>
      </c>
      <c r="O7508" s="132">
        <f>IF(G7508&gt;$K$3,"Futuro","Atraso")</f>
        <v/>
      </c>
      <c r="P7508">
        <f>12*(YEAR(G7508)-YEAR($K$3))+(MONTH(G7508)-MONTH($K$3))</f>
        <v/>
      </c>
      <c r="Q7508" s="366">
        <f>IF(M7508="IBIRAPITANGA FASE 3",IF(O7508="Atraso",L7508,L7508/(1+$I$2)^P7508),IF(O7508="Atraso",L7508,L7508/(1+$I$1)^P7508))</f>
        <v/>
      </c>
      <c r="R7508">
        <f>IF(O7508="Atraso",$K$3-G7508,0)</f>
        <v/>
      </c>
      <c r="S7508">
        <f>IF(R7508&lt;=15,"Até 15",IF(R7508&lt;=30,"Entre 15 e 30",IF(R7508&lt;=60,"Entre 30 e 60",IF(R7508&lt;=90,"Entre 60 e 90",IF(R7508&lt;=120,"Entre 90 e 120",IF(R7508&lt;=150,"Entre 120 e 150",IF(R7508&lt;=180,"Entre 150 e 180","Superior a 180")))))))</f>
        <v/>
      </c>
    </row>
    <row r="7509">
      <c r="A7509" t="inlineStr">
        <is>
          <t>Q04L09</t>
        </is>
      </c>
      <c r="B7509" t="inlineStr">
        <is>
          <t>ROBERTO TOLEDO HUMMEL</t>
        </is>
      </c>
      <c r="C7509" t="n">
        <v>1</v>
      </c>
      <c r="D7509" t="n">
        <v>0</v>
      </c>
      <c r="E7509" t="n">
        <v>0</v>
      </c>
      <c r="F7509" t="inlineStr">
        <is>
          <t>MENSAL</t>
        </is>
      </c>
      <c r="G7509" t="n">
        <v>46356</v>
      </c>
      <c r="H7509" t="n">
        <v>46356</v>
      </c>
      <c r="I7509" t="n">
        <v>37</v>
      </c>
      <c r="J7509" t="inlineStr">
        <is>
          <t>CARTEIRA</t>
        </is>
      </c>
      <c r="K7509" t="inlineStr">
        <is>
          <t>CONTRATO</t>
        </is>
      </c>
      <c r="L7509" t="n">
        <v>1227.47349</v>
      </c>
      <c r="M7509" t="inlineStr">
        <is>
          <t>Terra Luz Residencial</t>
        </is>
      </c>
      <c r="N7509" s="142">
        <f>DATE(YEAR(G7509),MONTH(G7509),1)</f>
        <v/>
      </c>
      <c r="O7509" s="132">
        <f>IF(G7509&gt;$K$3,"Futuro","Atraso")</f>
        <v/>
      </c>
      <c r="P7509">
        <f>12*(YEAR(G7509)-YEAR($K$3))+(MONTH(G7509)-MONTH($K$3))</f>
        <v/>
      </c>
      <c r="Q7509" s="366">
        <f>IF(M7509="IBIRAPITANGA FASE 3",IF(O7509="Atraso",L7509,L7509/(1+$I$2)^P7509),IF(O7509="Atraso",L7509,L7509/(1+$I$1)^P7509))</f>
        <v/>
      </c>
      <c r="R7509">
        <f>IF(O7509="Atraso",$K$3-G7509,0)</f>
        <v/>
      </c>
      <c r="S7509">
        <f>IF(R7509&lt;=15,"Até 15",IF(R7509&lt;=30,"Entre 15 e 30",IF(R7509&lt;=60,"Entre 30 e 60",IF(R7509&lt;=90,"Entre 60 e 90",IF(R7509&lt;=120,"Entre 90 e 120",IF(R7509&lt;=150,"Entre 120 e 150",IF(R7509&lt;=180,"Entre 150 e 180","Superior a 180")))))))</f>
        <v/>
      </c>
    </row>
    <row r="7510">
      <c r="A7510" t="inlineStr">
        <is>
          <t>Q04L09</t>
        </is>
      </c>
      <c r="B7510" t="inlineStr">
        <is>
          <t>ROBERTO TOLEDO HUMMEL</t>
        </is>
      </c>
      <c r="C7510" t="n">
        <v>1</v>
      </c>
      <c r="D7510" t="n">
        <v>0</v>
      </c>
      <c r="E7510" t="n">
        <v>0</v>
      </c>
      <c r="F7510" t="inlineStr">
        <is>
          <t>MENSAL</t>
        </is>
      </c>
      <c r="G7510" t="n">
        <v>46386</v>
      </c>
      <c r="H7510" t="n">
        <v>46386</v>
      </c>
      <c r="I7510" t="n">
        <v>38</v>
      </c>
      <c r="J7510" t="inlineStr">
        <is>
          <t>CARTEIRA</t>
        </is>
      </c>
      <c r="K7510" t="inlineStr">
        <is>
          <t>CONTRATO</t>
        </is>
      </c>
      <c r="L7510" t="n">
        <v>1227.47349</v>
      </c>
      <c r="M7510" t="inlineStr">
        <is>
          <t>Terra Luz Residencial</t>
        </is>
      </c>
      <c r="N7510" s="142">
        <f>DATE(YEAR(G7510),MONTH(G7510),1)</f>
        <v/>
      </c>
      <c r="O7510" s="132">
        <f>IF(G7510&gt;$K$3,"Futuro","Atraso")</f>
        <v/>
      </c>
      <c r="P7510">
        <f>12*(YEAR(G7510)-YEAR($K$3))+(MONTH(G7510)-MONTH($K$3))</f>
        <v/>
      </c>
      <c r="Q7510" s="366">
        <f>IF(M7510="IBIRAPITANGA FASE 3",IF(O7510="Atraso",L7510,L7510/(1+$I$2)^P7510),IF(O7510="Atraso",L7510,L7510/(1+$I$1)^P7510))</f>
        <v/>
      </c>
      <c r="R7510">
        <f>IF(O7510="Atraso",$K$3-G7510,0)</f>
        <v/>
      </c>
      <c r="S7510">
        <f>IF(R7510&lt;=15,"Até 15",IF(R7510&lt;=30,"Entre 15 e 30",IF(R7510&lt;=60,"Entre 30 e 60",IF(R7510&lt;=90,"Entre 60 e 90",IF(R7510&lt;=120,"Entre 90 e 120",IF(R7510&lt;=150,"Entre 120 e 150",IF(R7510&lt;=180,"Entre 150 e 180","Superior a 180")))))))</f>
        <v/>
      </c>
    </row>
    <row r="7511">
      <c r="A7511" t="inlineStr">
        <is>
          <t>Q04L09</t>
        </is>
      </c>
      <c r="B7511" t="inlineStr">
        <is>
          <t>ROBERTO TOLEDO HUMMEL</t>
        </is>
      </c>
      <c r="C7511" t="n">
        <v>1</v>
      </c>
      <c r="D7511" t="n">
        <v>0</v>
      </c>
      <c r="E7511" t="n">
        <v>0</v>
      </c>
      <c r="F7511" t="inlineStr">
        <is>
          <t>MENSAL</t>
        </is>
      </c>
      <c r="G7511" t="n">
        <v>46417</v>
      </c>
      <c r="H7511" t="n">
        <v>46417</v>
      </c>
      <c r="I7511" t="n">
        <v>39</v>
      </c>
      <c r="J7511" t="inlineStr">
        <is>
          <t>CARTEIRA</t>
        </is>
      </c>
      <c r="K7511" t="inlineStr">
        <is>
          <t>CONTRATO</t>
        </is>
      </c>
      <c r="L7511" t="n">
        <v>1227.47349</v>
      </c>
      <c r="M7511" t="inlineStr">
        <is>
          <t>Terra Luz Residencial</t>
        </is>
      </c>
      <c r="N7511" s="142">
        <f>DATE(YEAR(G7511),MONTH(G7511),1)</f>
        <v/>
      </c>
      <c r="O7511" s="132">
        <f>IF(G7511&gt;$K$3,"Futuro","Atraso")</f>
        <v/>
      </c>
      <c r="P7511">
        <f>12*(YEAR(G7511)-YEAR($K$3))+(MONTH(G7511)-MONTH($K$3))</f>
        <v/>
      </c>
      <c r="Q7511" s="366">
        <f>IF(M7511="IBIRAPITANGA FASE 3",IF(O7511="Atraso",L7511,L7511/(1+$I$2)^P7511),IF(O7511="Atraso",L7511,L7511/(1+$I$1)^P7511))</f>
        <v/>
      </c>
      <c r="R7511">
        <f>IF(O7511="Atraso",$K$3-G7511,0)</f>
        <v/>
      </c>
      <c r="S7511">
        <f>IF(R7511&lt;=15,"Até 15",IF(R7511&lt;=30,"Entre 15 e 30",IF(R7511&lt;=60,"Entre 30 e 60",IF(R7511&lt;=90,"Entre 60 e 90",IF(R7511&lt;=120,"Entre 90 e 120",IF(R7511&lt;=150,"Entre 120 e 150",IF(R7511&lt;=180,"Entre 150 e 180","Superior a 180")))))))</f>
        <v/>
      </c>
    </row>
    <row r="7512">
      <c r="A7512" t="inlineStr">
        <is>
          <t>Q04L09</t>
        </is>
      </c>
      <c r="B7512" t="inlineStr">
        <is>
          <t>ROBERTO TOLEDO HUMMEL</t>
        </is>
      </c>
      <c r="C7512" t="n">
        <v>1</v>
      </c>
      <c r="D7512" t="n">
        <v>0</v>
      </c>
      <c r="E7512" t="n">
        <v>0</v>
      </c>
      <c r="F7512" t="inlineStr">
        <is>
          <t>MENSAL</t>
        </is>
      </c>
      <c r="G7512" t="n">
        <v>46446</v>
      </c>
      <c r="H7512" t="n">
        <v>46446</v>
      </c>
      <c r="I7512" t="n">
        <v>40</v>
      </c>
      <c r="J7512" t="inlineStr">
        <is>
          <t>CARTEIRA</t>
        </is>
      </c>
      <c r="K7512" t="inlineStr">
        <is>
          <t>CONTRATO</t>
        </is>
      </c>
      <c r="L7512" t="n">
        <v>1227.47349</v>
      </c>
      <c r="M7512" t="inlineStr">
        <is>
          <t>Terra Luz Residencial</t>
        </is>
      </c>
      <c r="N7512" s="142">
        <f>DATE(YEAR(G7512),MONTH(G7512),1)</f>
        <v/>
      </c>
      <c r="O7512" s="132">
        <f>IF(G7512&gt;$K$3,"Futuro","Atraso")</f>
        <v/>
      </c>
      <c r="P7512">
        <f>12*(YEAR(G7512)-YEAR($K$3))+(MONTH(G7512)-MONTH($K$3))</f>
        <v/>
      </c>
      <c r="Q7512" s="366">
        <f>IF(M7512="IBIRAPITANGA FASE 3",IF(O7512="Atraso",L7512,L7512/(1+$I$2)^P7512),IF(O7512="Atraso",L7512,L7512/(1+$I$1)^P7512))</f>
        <v/>
      </c>
      <c r="R7512">
        <f>IF(O7512="Atraso",$K$3-G7512,0)</f>
        <v/>
      </c>
      <c r="S7512">
        <f>IF(R7512&lt;=15,"Até 15",IF(R7512&lt;=30,"Entre 15 e 30",IF(R7512&lt;=60,"Entre 30 e 60",IF(R7512&lt;=90,"Entre 60 e 90",IF(R7512&lt;=120,"Entre 90 e 120",IF(R7512&lt;=150,"Entre 120 e 150",IF(R7512&lt;=180,"Entre 150 e 180","Superior a 180")))))))</f>
        <v/>
      </c>
    </row>
    <row r="7513">
      <c r="A7513" t="inlineStr">
        <is>
          <t>Q04L09</t>
        </is>
      </c>
      <c r="B7513" t="inlineStr">
        <is>
          <t>ROBERTO TOLEDO HUMMEL</t>
        </is>
      </c>
      <c r="C7513" t="n">
        <v>1</v>
      </c>
      <c r="D7513" t="n">
        <v>0</v>
      </c>
      <c r="E7513" t="n">
        <v>0</v>
      </c>
      <c r="F7513" t="inlineStr">
        <is>
          <t>MENSAL</t>
        </is>
      </c>
      <c r="G7513" t="n">
        <v>46476</v>
      </c>
      <c r="H7513" t="n">
        <v>46476</v>
      </c>
      <c r="I7513" t="n">
        <v>41</v>
      </c>
      <c r="J7513" t="inlineStr">
        <is>
          <t>CARTEIRA</t>
        </is>
      </c>
      <c r="K7513" t="inlineStr">
        <is>
          <t>CONTRATO</t>
        </is>
      </c>
      <c r="L7513" t="n">
        <v>1227.47349</v>
      </c>
      <c r="M7513" t="inlineStr">
        <is>
          <t>Terra Luz Residencial</t>
        </is>
      </c>
      <c r="N7513" s="142">
        <f>DATE(YEAR(G7513),MONTH(G7513),1)</f>
        <v/>
      </c>
      <c r="O7513" s="132">
        <f>IF(G7513&gt;$K$3,"Futuro","Atraso")</f>
        <v/>
      </c>
      <c r="P7513">
        <f>12*(YEAR(G7513)-YEAR($K$3))+(MONTH(G7513)-MONTH($K$3))</f>
        <v/>
      </c>
      <c r="Q7513" s="366">
        <f>IF(M7513="IBIRAPITANGA FASE 3",IF(O7513="Atraso",L7513,L7513/(1+$I$2)^P7513),IF(O7513="Atraso",L7513,L7513/(1+$I$1)^P7513))</f>
        <v/>
      </c>
      <c r="R7513">
        <f>IF(O7513="Atraso",$K$3-G7513,0)</f>
        <v/>
      </c>
      <c r="S7513">
        <f>IF(R7513&lt;=15,"Até 15",IF(R7513&lt;=30,"Entre 15 e 30",IF(R7513&lt;=60,"Entre 30 e 60",IF(R7513&lt;=90,"Entre 60 e 90",IF(R7513&lt;=120,"Entre 90 e 120",IF(R7513&lt;=150,"Entre 120 e 150",IF(R7513&lt;=180,"Entre 150 e 180","Superior a 180")))))))</f>
        <v/>
      </c>
    </row>
    <row r="7514">
      <c r="A7514" t="inlineStr">
        <is>
          <t>Q04L09</t>
        </is>
      </c>
      <c r="B7514" t="inlineStr">
        <is>
          <t>ROBERTO TOLEDO HUMMEL</t>
        </is>
      </c>
      <c r="C7514" t="n">
        <v>1</v>
      </c>
      <c r="D7514" t="n">
        <v>0</v>
      </c>
      <c r="E7514" t="n">
        <v>0</v>
      </c>
      <c r="F7514" t="inlineStr">
        <is>
          <t>MENSAL</t>
        </is>
      </c>
      <c r="G7514" t="n">
        <v>46507</v>
      </c>
      <c r="H7514" t="n">
        <v>46507</v>
      </c>
      <c r="I7514" t="n">
        <v>42</v>
      </c>
      <c r="J7514" t="inlineStr">
        <is>
          <t>CARTEIRA</t>
        </is>
      </c>
      <c r="K7514" t="inlineStr">
        <is>
          <t>CONTRATO</t>
        </is>
      </c>
      <c r="L7514" t="n">
        <v>1227.47349</v>
      </c>
      <c r="M7514" t="inlineStr">
        <is>
          <t>Terra Luz Residencial</t>
        </is>
      </c>
      <c r="N7514" s="142">
        <f>DATE(YEAR(G7514),MONTH(G7514),1)</f>
        <v/>
      </c>
      <c r="O7514" s="132">
        <f>IF(G7514&gt;$K$3,"Futuro","Atraso")</f>
        <v/>
      </c>
      <c r="P7514">
        <f>12*(YEAR(G7514)-YEAR($K$3))+(MONTH(G7514)-MONTH($K$3))</f>
        <v/>
      </c>
      <c r="Q7514" s="366">
        <f>IF(M7514="IBIRAPITANGA FASE 3",IF(O7514="Atraso",L7514,L7514/(1+$I$2)^P7514),IF(O7514="Atraso",L7514,L7514/(1+$I$1)^P7514))</f>
        <v/>
      </c>
      <c r="R7514">
        <f>IF(O7514="Atraso",$K$3-G7514,0)</f>
        <v/>
      </c>
      <c r="S7514">
        <f>IF(R7514&lt;=15,"Até 15",IF(R7514&lt;=30,"Entre 15 e 30",IF(R7514&lt;=60,"Entre 30 e 60",IF(R7514&lt;=90,"Entre 60 e 90",IF(R7514&lt;=120,"Entre 90 e 120",IF(R7514&lt;=150,"Entre 120 e 150",IF(R7514&lt;=180,"Entre 150 e 180","Superior a 180")))))))</f>
        <v/>
      </c>
    </row>
    <row r="7515">
      <c r="A7515" t="inlineStr">
        <is>
          <t>Q04L09</t>
        </is>
      </c>
      <c r="B7515" t="inlineStr">
        <is>
          <t>ROBERTO TOLEDO HUMMEL</t>
        </is>
      </c>
      <c r="C7515" t="n">
        <v>1</v>
      </c>
      <c r="D7515" t="n">
        <v>0</v>
      </c>
      <c r="E7515" t="n">
        <v>0</v>
      </c>
      <c r="F7515" t="inlineStr">
        <is>
          <t>MENSAL</t>
        </is>
      </c>
      <c r="G7515" t="n">
        <v>46537</v>
      </c>
      <c r="H7515" t="n">
        <v>46537</v>
      </c>
      <c r="I7515" t="n">
        <v>43</v>
      </c>
      <c r="J7515" t="inlineStr">
        <is>
          <t>CARTEIRA</t>
        </is>
      </c>
      <c r="K7515" t="inlineStr">
        <is>
          <t>CONTRATO</t>
        </is>
      </c>
      <c r="L7515" t="n">
        <v>1227.47349</v>
      </c>
      <c r="M7515" t="inlineStr">
        <is>
          <t>Terra Luz Residencial</t>
        </is>
      </c>
      <c r="N7515" s="142">
        <f>DATE(YEAR(G7515),MONTH(G7515),1)</f>
        <v/>
      </c>
      <c r="O7515" s="132">
        <f>IF(G7515&gt;$K$3,"Futuro","Atraso")</f>
        <v/>
      </c>
      <c r="P7515">
        <f>12*(YEAR(G7515)-YEAR($K$3))+(MONTH(G7515)-MONTH($K$3))</f>
        <v/>
      </c>
      <c r="Q7515" s="366">
        <f>IF(M7515="IBIRAPITANGA FASE 3",IF(O7515="Atraso",L7515,L7515/(1+$I$2)^P7515),IF(O7515="Atraso",L7515,L7515/(1+$I$1)^P7515))</f>
        <v/>
      </c>
      <c r="R7515">
        <f>IF(O7515="Atraso",$K$3-G7515,0)</f>
        <v/>
      </c>
      <c r="S7515">
        <f>IF(R7515&lt;=15,"Até 15",IF(R7515&lt;=30,"Entre 15 e 30",IF(R7515&lt;=60,"Entre 30 e 60",IF(R7515&lt;=90,"Entre 60 e 90",IF(R7515&lt;=120,"Entre 90 e 120",IF(R7515&lt;=150,"Entre 120 e 150",IF(R7515&lt;=180,"Entre 150 e 180","Superior a 180")))))))</f>
        <v/>
      </c>
    </row>
    <row r="7516">
      <c r="A7516" t="inlineStr">
        <is>
          <t>Q05L05</t>
        </is>
      </c>
      <c r="B7516" t="inlineStr">
        <is>
          <t>CAMILA DA FROTA GUERRA</t>
        </is>
      </c>
      <c r="C7516" t="n">
        <v>1</v>
      </c>
      <c r="D7516" t="inlineStr">
        <is>
          <t>IPCA</t>
        </is>
      </c>
      <c r="E7516" t="n">
        <v>0</v>
      </c>
      <c r="F7516" t="inlineStr">
        <is>
          <t>MENSAL</t>
        </is>
      </c>
      <c r="G7516" t="n">
        <v>45260</v>
      </c>
      <c r="H7516" t="n">
        <v>45260</v>
      </c>
      <c r="I7516" t="n">
        <v>1</v>
      </c>
      <c r="J7516" t="inlineStr">
        <is>
          <t>CARTEIRA</t>
        </is>
      </c>
      <c r="K7516" t="inlineStr">
        <is>
          <t>CONTRATO</t>
        </is>
      </c>
      <c r="L7516" t="n">
        <v>1227.47349</v>
      </c>
      <c r="M7516" t="inlineStr">
        <is>
          <t>Terra Luz Residencial</t>
        </is>
      </c>
      <c r="N7516" s="142">
        <f>DATE(YEAR(G7516),MONTH(G7516),1)</f>
        <v/>
      </c>
      <c r="O7516" s="132">
        <f>IF(G7516&gt;$K$3,"Futuro","Atraso")</f>
        <v/>
      </c>
      <c r="P7516">
        <f>12*(YEAR(G7516)-YEAR($K$3))+(MONTH(G7516)-MONTH($K$3))</f>
        <v/>
      </c>
      <c r="Q7516" s="366">
        <f>IF(M7516="IBIRAPITANGA FASE 3",IF(O7516="Atraso",L7516,L7516/(1+$I$2)^P7516),IF(O7516="Atraso",L7516,L7516/(1+$I$1)^P7516))</f>
        <v/>
      </c>
      <c r="R7516">
        <f>IF(O7516="Atraso",$K$3-G7516,0)</f>
        <v/>
      </c>
      <c r="S7516">
        <f>IF(R7516&lt;=15,"Até 15",IF(R7516&lt;=30,"Entre 15 e 30",IF(R7516&lt;=60,"Entre 30 e 60",IF(R7516&lt;=90,"Entre 60 e 90",IF(R7516&lt;=120,"Entre 90 e 120",IF(R7516&lt;=150,"Entre 120 e 150",IF(R7516&lt;=180,"Entre 150 e 180","Superior a 180")))))))</f>
        <v/>
      </c>
    </row>
    <row r="7517">
      <c r="A7517" t="inlineStr">
        <is>
          <t>Q05L05</t>
        </is>
      </c>
      <c r="B7517" t="inlineStr">
        <is>
          <t>CAMILA DA FROTA GUERRA</t>
        </is>
      </c>
      <c r="C7517" t="n">
        <v>1</v>
      </c>
      <c r="D7517" t="inlineStr">
        <is>
          <t>IPCA</t>
        </is>
      </c>
      <c r="E7517" t="n">
        <v>0</v>
      </c>
      <c r="F7517" t="inlineStr">
        <is>
          <t>MENSAL</t>
        </is>
      </c>
      <c r="G7517" t="n">
        <v>45290</v>
      </c>
      <c r="H7517" t="n">
        <v>45290</v>
      </c>
      <c r="I7517" t="n">
        <v>2</v>
      </c>
      <c r="J7517" t="inlineStr">
        <is>
          <t>CARTEIRA</t>
        </is>
      </c>
      <c r="K7517" t="inlineStr">
        <is>
          <t>CONTRATO</t>
        </is>
      </c>
      <c r="L7517" t="n">
        <v>1227.47349</v>
      </c>
      <c r="M7517" t="inlineStr">
        <is>
          <t>Terra Luz Residencial</t>
        </is>
      </c>
      <c r="N7517" s="142">
        <f>DATE(YEAR(G7517),MONTH(G7517),1)</f>
        <v/>
      </c>
      <c r="O7517" s="132">
        <f>IF(G7517&gt;$K$3,"Futuro","Atraso")</f>
        <v/>
      </c>
      <c r="P7517">
        <f>12*(YEAR(G7517)-YEAR($K$3))+(MONTH(G7517)-MONTH($K$3))</f>
        <v/>
      </c>
      <c r="Q7517" s="366">
        <f>IF(M7517="IBIRAPITANGA FASE 3",IF(O7517="Atraso",L7517,L7517/(1+$I$2)^P7517),IF(O7517="Atraso",L7517,L7517/(1+$I$1)^P7517))</f>
        <v/>
      </c>
      <c r="R7517">
        <f>IF(O7517="Atraso",$K$3-G7517,0)</f>
        <v/>
      </c>
      <c r="S7517">
        <f>IF(R7517&lt;=15,"Até 15",IF(R7517&lt;=30,"Entre 15 e 30",IF(R7517&lt;=60,"Entre 30 e 60",IF(R7517&lt;=90,"Entre 60 e 90",IF(R7517&lt;=120,"Entre 90 e 120",IF(R7517&lt;=150,"Entre 120 e 150",IF(R7517&lt;=180,"Entre 150 e 180","Superior a 180")))))))</f>
        <v/>
      </c>
    </row>
    <row r="7518">
      <c r="A7518" t="inlineStr">
        <is>
          <t>Q05L05</t>
        </is>
      </c>
      <c r="B7518" t="inlineStr">
        <is>
          <t>CAMILA DA FROTA GUERRA</t>
        </is>
      </c>
      <c r="C7518" t="n">
        <v>1</v>
      </c>
      <c r="D7518" t="inlineStr">
        <is>
          <t>IPCA</t>
        </is>
      </c>
      <c r="E7518" t="n">
        <v>0</v>
      </c>
      <c r="F7518" t="inlineStr">
        <is>
          <t>MENSAL</t>
        </is>
      </c>
      <c r="G7518" t="n">
        <v>45321</v>
      </c>
      <c r="H7518" t="n">
        <v>45321</v>
      </c>
      <c r="I7518" t="n">
        <v>3</v>
      </c>
      <c r="J7518" t="inlineStr">
        <is>
          <t>CARTEIRA</t>
        </is>
      </c>
      <c r="K7518" t="inlineStr">
        <is>
          <t>CONTRATO</t>
        </is>
      </c>
      <c r="L7518" t="n">
        <v>1227.47349</v>
      </c>
      <c r="M7518" t="inlineStr">
        <is>
          <t>Terra Luz Residencial</t>
        </is>
      </c>
      <c r="N7518" s="142">
        <f>DATE(YEAR(G7518),MONTH(G7518),1)</f>
        <v/>
      </c>
      <c r="O7518" s="132">
        <f>IF(G7518&gt;$K$3,"Futuro","Atraso")</f>
        <v/>
      </c>
      <c r="P7518">
        <f>12*(YEAR(G7518)-YEAR($K$3))+(MONTH(G7518)-MONTH($K$3))</f>
        <v/>
      </c>
      <c r="Q7518" s="366">
        <f>IF(M7518="IBIRAPITANGA FASE 3",IF(O7518="Atraso",L7518,L7518/(1+$I$2)^P7518),IF(O7518="Atraso",L7518,L7518/(1+$I$1)^P7518))</f>
        <v/>
      </c>
      <c r="R7518">
        <f>IF(O7518="Atraso",$K$3-G7518,0)</f>
        <v/>
      </c>
      <c r="S7518">
        <f>IF(R7518&lt;=15,"Até 15",IF(R7518&lt;=30,"Entre 15 e 30",IF(R7518&lt;=60,"Entre 30 e 60",IF(R7518&lt;=90,"Entre 60 e 90",IF(R7518&lt;=120,"Entre 90 e 120",IF(R7518&lt;=150,"Entre 120 e 150",IF(R7518&lt;=180,"Entre 150 e 180","Superior a 180")))))))</f>
        <v/>
      </c>
    </row>
    <row r="7519">
      <c r="A7519" t="inlineStr">
        <is>
          <t>Q05L05</t>
        </is>
      </c>
      <c r="B7519" t="inlineStr">
        <is>
          <t>CAMILA DA FROTA GUERRA</t>
        </is>
      </c>
      <c r="C7519" t="n">
        <v>1</v>
      </c>
      <c r="D7519" t="inlineStr">
        <is>
          <t>IPCA</t>
        </is>
      </c>
      <c r="E7519" t="n">
        <v>0</v>
      </c>
      <c r="F7519" t="inlineStr">
        <is>
          <t>MENSAL</t>
        </is>
      </c>
      <c r="G7519" t="n">
        <v>45351</v>
      </c>
      <c r="H7519" t="n">
        <v>45351</v>
      </c>
      <c r="I7519" t="n">
        <v>4</v>
      </c>
      <c r="J7519" t="inlineStr">
        <is>
          <t>CARTEIRA</t>
        </is>
      </c>
      <c r="K7519" t="inlineStr">
        <is>
          <t>CONTRATO</t>
        </is>
      </c>
      <c r="L7519" t="n">
        <v>1227.47349</v>
      </c>
      <c r="M7519" t="inlineStr">
        <is>
          <t>Terra Luz Residencial</t>
        </is>
      </c>
      <c r="N7519" s="142">
        <f>DATE(YEAR(G7519),MONTH(G7519),1)</f>
        <v/>
      </c>
      <c r="O7519" s="132">
        <f>IF(G7519&gt;$K$3,"Futuro","Atraso")</f>
        <v/>
      </c>
      <c r="P7519">
        <f>12*(YEAR(G7519)-YEAR($K$3))+(MONTH(G7519)-MONTH($K$3))</f>
        <v/>
      </c>
      <c r="Q7519" s="366">
        <f>IF(M7519="IBIRAPITANGA FASE 3",IF(O7519="Atraso",L7519,L7519/(1+$I$2)^P7519),IF(O7519="Atraso",L7519,L7519/(1+$I$1)^P7519))</f>
        <v/>
      </c>
      <c r="R7519">
        <f>IF(O7519="Atraso",$K$3-G7519,0)</f>
        <v/>
      </c>
      <c r="S7519">
        <f>IF(R7519&lt;=15,"Até 15",IF(R7519&lt;=30,"Entre 15 e 30",IF(R7519&lt;=60,"Entre 30 e 60",IF(R7519&lt;=90,"Entre 60 e 90",IF(R7519&lt;=120,"Entre 90 e 120",IF(R7519&lt;=150,"Entre 120 e 150",IF(R7519&lt;=180,"Entre 150 e 180","Superior a 180")))))))</f>
        <v/>
      </c>
    </row>
    <row r="7520">
      <c r="A7520" t="inlineStr">
        <is>
          <t>Q05L05</t>
        </is>
      </c>
      <c r="B7520" t="inlineStr">
        <is>
          <t>CAMILA DA FROTA GUERRA</t>
        </is>
      </c>
      <c r="C7520" t="n">
        <v>1</v>
      </c>
      <c r="D7520" t="inlineStr">
        <is>
          <t>IPCA</t>
        </is>
      </c>
      <c r="E7520" t="n">
        <v>0</v>
      </c>
      <c r="F7520" t="inlineStr">
        <is>
          <t>MENSAL</t>
        </is>
      </c>
      <c r="G7520" t="n">
        <v>45381</v>
      </c>
      <c r="H7520" t="n">
        <v>45381</v>
      </c>
      <c r="I7520" t="n">
        <v>5</v>
      </c>
      <c r="J7520" t="inlineStr">
        <is>
          <t>CARTEIRA</t>
        </is>
      </c>
      <c r="K7520" t="inlineStr">
        <is>
          <t>CONTRATO</t>
        </is>
      </c>
      <c r="L7520" t="n">
        <v>1227.47349</v>
      </c>
      <c r="M7520" t="inlineStr">
        <is>
          <t>Terra Luz Residencial</t>
        </is>
      </c>
      <c r="N7520" s="142">
        <f>DATE(YEAR(G7520),MONTH(G7520),1)</f>
        <v/>
      </c>
      <c r="O7520" s="132">
        <f>IF(G7520&gt;$K$3,"Futuro","Atraso")</f>
        <v/>
      </c>
      <c r="P7520">
        <f>12*(YEAR(G7520)-YEAR($K$3))+(MONTH(G7520)-MONTH($K$3))</f>
        <v/>
      </c>
      <c r="Q7520" s="366">
        <f>IF(M7520="IBIRAPITANGA FASE 3",IF(O7520="Atraso",L7520,L7520/(1+$I$2)^P7520),IF(O7520="Atraso",L7520,L7520/(1+$I$1)^P7520))</f>
        <v/>
      </c>
      <c r="R7520">
        <f>IF(O7520="Atraso",$K$3-G7520,0)</f>
        <v/>
      </c>
      <c r="S7520">
        <f>IF(R7520&lt;=15,"Até 15",IF(R7520&lt;=30,"Entre 15 e 30",IF(R7520&lt;=60,"Entre 30 e 60",IF(R7520&lt;=90,"Entre 60 e 90",IF(R7520&lt;=120,"Entre 90 e 120",IF(R7520&lt;=150,"Entre 120 e 150",IF(R7520&lt;=180,"Entre 150 e 180","Superior a 180")))))))</f>
        <v/>
      </c>
    </row>
    <row r="7521">
      <c r="A7521" t="inlineStr">
        <is>
          <t>Q05L05</t>
        </is>
      </c>
      <c r="B7521" t="inlineStr">
        <is>
          <t>CAMILA DA FROTA GUERRA</t>
        </is>
      </c>
      <c r="C7521" t="n">
        <v>1</v>
      </c>
      <c r="D7521" t="inlineStr">
        <is>
          <t>IPCA</t>
        </is>
      </c>
      <c r="E7521" t="n">
        <v>0</v>
      </c>
      <c r="F7521" t="inlineStr">
        <is>
          <t>MENSAL</t>
        </is>
      </c>
      <c r="G7521" t="n">
        <v>45412</v>
      </c>
      <c r="H7521" t="n">
        <v>45412</v>
      </c>
      <c r="I7521" t="n">
        <v>6</v>
      </c>
      <c r="J7521" t="inlineStr">
        <is>
          <t>CARTEIRA</t>
        </is>
      </c>
      <c r="K7521" t="inlineStr">
        <is>
          <t>CONTRATO</t>
        </is>
      </c>
      <c r="L7521" t="n">
        <v>1227.47349</v>
      </c>
      <c r="M7521" t="inlineStr">
        <is>
          <t>Terra Luz Residencial</t>
        </is>
      </c>
      <c r="N7521" s="142">
        <f>DATE(YEAR(G7521),MONTH(G7521),1)</f>
        <v/>
      </c>
      <c r="O7521" s="132">
        <f>IF(G7521&gt;$K$3,"Futuro","Atraso")</f>
        <v/>
      </c>
      <c r="P7521">
        <f>12*(YEAR(G7521)-YEAR($K$3))+(MONTH(G7521)-MONTH($K$3))</f>
        <v/>
      </c>
      <c r="Q7521" s="366">
        <f>IF(M7521="IBIRAPITANGA FASE 3",IF(O7521="Atraso",L7521,L7521/(1+$I$2)^P7521),IF(O7521="Atraso",L7521,L7521/(1+$I$1)^P7521))</f>
        <v/>
      </c>
      <c r="R7521">
        <f>IF(O7521="Atraso",$K$3-G7521,0)</f>
        <v/>
      </c>
      <c r="S7521">
        <f>IF(R7521&lt;=15,"Até 15",IF(R7521&lt;=30,"Entre 15 e 30",IF(R7521&lt;=60,"Entre 30 e 60",IF(R7521&lt;=90,"Entre 60 e 90",IF(R7521&lt;=120,"Entre 90 e 120",IF(R7521&lt;=150,"Entre 120 e 150",IF(R7521&lt;=180,"Entre 150 e 180","Superior a 180")))))))</f>
        <v/>
      </c>
    </row>
    <row r="7522">
      <c r="A7522" t="inlineStr">
        <is>
          <t>Q05L05</t>
        </is>
      </c>
      <c r="B7522" t="inlineStr">
        <is>
          <t>CAMILA DA FROTA GUERRA</t>
        </is>
      </c>
      <c r="C7522" t="n">
        <v>1</v>
      </c>
      <c r="D7522" t="inlineStr">
        <is>
          <t>IPCA</t>
        </is>
      </c>
      <c r="E7522" t="n">
        <v>0</v>
      </c>
      <c r="F7522" t="inlineStr">
        <is>
          <t>MENSAL</t>
        </is>
      </c>
      <c r="G7522" t="n">
        <v>45442</v>
      </c>
      <c r="H7522" t="n">
        <v>45442</v>
      </c>
      <c r="I7522" t="n">
        <v>7</v>
      </c>
      <c r="J7522" t="inlineStr">
        <is>
          <t>CARTEIRA</t>
        </is>
      </c>
      <c r="K7522" t="inlineStr">
        <is>
          <t>CONTRATO</t>
        </is>
      </c>
      <c r="L7522" t="n">
        <v>1227.47349</v>
      </c>
      <c r="M7522" t="inlineStr">
        <is>
          <t>Terra Luz Residencial</t>
        </is>
      </c>
      <c r="N7522" s="142">
        <f>DATE(YEAR(G7522),MONTH(G7522),1)</f>
        <v/>
      </c>
      <c r="O7522" s="132">
        <f>IF(G7522&gt;$K$3,"Futuro","Atraso")</f>
        <v/>
      </c>
      <c r="P7522">
        <f>12*(YEAR(G7522)-YEAR($K$3))+(MONTH(G7522)-MONTH($K$3))</f>
        <v/>
      </c>
      <c r="Q7522" s="366">
        <f>IF(M7522="IBIRAPITANGA FASE 3",IF(O7522="Atraso",L7522,L7522/(1+$I$2)^P7522),IF(O7522="Atraso",L7522,L7522/(1+$I$1)^P7522))</f>
        <v/>
      </c>
      <c r="R7522">
        <f>IF(O7522="Atraso",$K$3-G7522,0)</f>
        <v/>
      </c>
      <c r="S7522">
        <f>IF(R7522&lt;=15,"Até 15",IF(R7522&lt;=30,"Entre 15 e 30",IF(R7522&lt;=60,"Entre 30 e 60",IF(R7522&lt;=90,"Entre 60 e 90",IF(R7522&lt;=120,"Entre 90 e 120",IF(R7522&lt;=150,"Entre 120 e 150",IF(R7522&lt;=180,"Entre 150 e 180","Superior a 180")))))))</f>
        <v/>
      </c>
    </row>
    <row r="7523">
      <c r="A7523" t="inlineStr">
        <is>
          <t>Q05L05</t>
        </is>
      </c>
      <c r="B7523" t="inlineStr">
        <is>
          <t>CAMILA DA FROTA GUERRA</t>
        </is>
      </c>
      <c r="C7523" t="n">
        <v>1</v>
      </c>
      <c r="D7523" t="inlineStr">
        <is>
          <t>IPCA</t>
        </is>
      </c>
      <c r="E7523" t="n">
        <v>0</v>
      </c>
      <c r="F7523" t="inlineStr">
        <is>
          <t>MENSAL</t>
        </is>
      </c>
      <c r="G7523" t="n">
        <v>45473</v>
      </c>
      <c r="H7523" t="n">
        <v>45473</v>
      </c>
      <c r="I7523" t="n">
        <v>8</v>
      </c>
      <c r="J7523" t="inlineStr">
        <is>
          <t>CARTEIRA</t>
        </is>
      </c>
      <c r="K7523" t="inlineStr">
        <is>
          <t>CONTRATO</t>
        </is>
      </c>
      <c r="L7523" t="n">
        <v>1227.47349</v>
      </c>
      <c r="M7523" t="inlineStr">
        <is>
          <t>Terra Luz Residencial</t>
        </is>
      </c>
      <c r="N7523" s="142">
        <f>DATE(YEAR(G7523),MONTH(G7523),1)</f>
        <v/>
      </c>
      <c r="O7523" s="132">
        <f>IF(G7523&gt;$K$3,"Futuro","Atraso")</f>
        <v/>
      </c>
      <c r="P7523">
        <f>12*(YEAR(G7523)-YEAR($K$3))+(MONTH(G7523)-MONTH($K$3))</f>
        <v/>
      </c>
      <c r="Q7523" s="366">
        <f>IF(M7523="IBIRAPITANGA FASE 3",IF(O7523="Atraso",L7523,L7523/(1+$I$2)^P7523),IF(O7523="Atraso",L7523,L7523/(1+$I$1)^P7523))</f>
        <v/>
      </c>
      <c r="R7523">
        <f>IF(O7523="Atraso",$K$3-G7523,0)</f>
        <v/>
      </c>
      <c r="S7523">
        <f>IF(R7523&lt;=15,"Até 15",IF(R7523&lt;=30,"Entre 15 e 30",IF(R7523&lt;=60,"Entre 30 e 60",IF(R7523&lt;=90,"Entre 60 e 90",IF(R7523&lt;=120,"Entre 90 e 120",IF(R7523&lt;=150,"Entre 120 e 150",IF(R7523&lt;=180,"Entre 150 e 180","Superior a 180")))))))</f>
        <v/>
      </c>
    </row>
    <row r="7524">
      <c r="A7524" t="inlineStr">
        <is>
          <t>Q05L05</t>
        </is>
      </c>
      <c r="B7524" t="inlineStr">
        <is>
          <t>CAMILA DA FROTA GUERRA</t>
        </is>
      </c>
      <c r="C7524" t="n">
        <v>1</v>
      </c>
      <c r="D7524" t="inlineStr">
        <is>
          <t>IPCA</t>
        </is>
      </c>
      <c r="E7524" t="n">
        <v>0</v>
      </c>
      <c r="F7524" t="inlineStr">
        <is>
          <t>MENSAL</t>
        </is>
      </c>
      <c r="G7524" t="n">
        <v>45503</v>
      </c>
      <c r="H7524" t="n">
        <v>45503</v>
      </c>
      <c r="I7524" t="n">
        <v>9</v>
      </c>
      <c r="J7524" t="inlineStr">
        <is>
          <t>CARTEIRA</t>
        </is>
      </c>
      <c r="K7524" t="inlineStr">
        <is>
          <t>CONTRATO</t>
        </is>
      </c>
      <c r="L7524" t="n">
        <v>1227.47349</v>
      </c>
      <c r="M7524" t="inlineStr">
        <is>
          <t>Terra Luz Residencial</t>
        </is>
      </c>
      <c r="N7524" s="142">
        <f>DATE(YEAR(G7524),MONTH(G7524),1)</f>
        <v/>
      </c>
      <c r="O7524" s="132">
        <f>IF(G7524&gt;$K$3,"Futuro","Atraso")</f>
        <v/>
      </c>
      <c r="P7524">
        <f>12*(YEAR(G7524)-YEAR($K$3))+(MONTH(G7524)-MONTH($K$3))</f>
        <v/>
      </c>
      <c r="Q7524" s="366">
        <f>IF(M7524="IBIRAPITANGA FASE 3",IF(O7524="Atraso",L7524,L7524/(1+$I$2)^P7524),IF(O7524="Atraso",L7524,L7524/(1+$I$1)^P7524))</f>
        <v/>
      </c>
      <c r="R7524">
        <f>IF(O7524="Atraso",$K$3-G7524,0)</f>
        <v/>
      </c>
      <c r="S7524">
        <f>IF(R7524&lt;=15,"Até 15",IF(R7524&lt;=30,"Entre 15 e 30",IF(R7524&lt;=60,"Entre 30 e 60",IF(R7524&lt;=90,"Entre 60 e 90",IF(R7524&lt;=120,"Entre 90 e 120",IF(R7524&lt;=150,"Entre 120 e 150",IF(R7524&lt;=180,"Entre 150 e 180","Superior a 180")))))))</f>
        <v/>
      </c>
    </row>
    <row r="7525">
      <c r="A7525" t="inlineStr">
        <is>
          <t>Q05L05</t>
        </is>
      </c>
      <c r="B7525" t="inlineStr">
        <is>
          <t>CAMILA DA FROTA GUERRA</t>
        </is>
      </c>
      <c r="C7525" t="n">
        <v>1</v>
      </c>
      <c r="D7525" t="inlineStr">
        <is>
          <t>IPCA</t>
        </is>
      </c>
      <c r="E7525" t="n">
        <v>0</v>
      </c>
      <c r="F7525" t="inlineStr">
        <is>
          <t>MENSAL</t>
        </is>
      </c>
      <c r="G7525" t="n">
        <v>45534</v>
      </c>
      <c r="H7525" t="n">
        <v>45534</v>
      </c>
      <c r="I7525" t="n">
        <v>10</v>
      </c>
      <c r="J7525" t="inlineStr">
        <is>
          <t>CARTEIRA</t>
        </is>
      </c>
      <c r="K7525" t="inlineStr">
        <is>
          <t>CONTRATO</t>
        </is>
      </c>
      <c r="L7525" t="n">
        <v>1227.47349</v>
      </c>
      <c r="M7525" t="inlineStr">
        <is>
          <t>Terra Luz Residencial</t>
        </is>
      </c>
      <c r="N7525" s="142">
        <f>DATE(YEAR(G7525),MONTH(G7525),1)</f>
        <v/>
      </c>
      <c r="O7525" s="132">
        <f>IF(G7525&gt;$K$3,"Futuro","Atraso")</f>
        <v/>
      </c>
      <c r="P7525">
        <f>12*(YEAR(G7525)-YEAR($K$3))+(MONTH(G7525)-MONTH($K$3))</f>
        <v/>
      </c>
      <c r="Q7525" s="366">
        <f>IF(M7525="IBIRAPITANGA FASE 3",IF(O7525="Atraso",L7525,L7525/(1+$I$2)^P7525),IF(O7525="Atraso",L7525,L7525/(1+$I$1)^P7525))</f>
        <v/>
      </c>
      <c r="R7525">
        <f>IF(O7525="Atraso",$K$3-G7525,0)</f>
        <v/>
      </c>
      <c r="S7525">
        <f>IF(R7525&lt;=15,"Até 15",IF(R7525&lt;=30,"Entre 15 e 30",IF(R7525&lt;=60,"Entre 30 e 60",IF(R7525&lt;=90,"Entre 60 e 90",IF(R7525&lt;=120,"Entre 90 e 120",IF(R7525&lt;=150,"Entre 120 e 150",IF(R7525&lt;=180,"Entre 150 e 180","Superior a 180")))))))</f>
        <v/>
      </c>
    </row>
    <row r="7526">
      <c r="A7526" t="inlineStr">
        <is>
          <t>Q05L05</t>
        </is>
      </c>
      <c r="B7526" t="inlineStr">
        <is>
          <t>CAMILA DA FROTA GUERRA</t>
        </is>
      </c>
      <c r="C7526" t="n">
        <v>1</v>
      </c>
      <c r="D7526" t="inlineStr">
        <is>
          <t>IPCA</t>
        </is>
      </c>
      <c r="E7526" t="n">
        <v>0</v>
      </c>
      <c r="F7526" t="inlineStr">
        <is>
          <t>MENSAL</t>
        </is>
      </c>
      <c r="G7526" t="n">
        <v>45565</v>
      </c>
      <c r="H7526" t="n">
        <v>45565</v>
      </c>
      <c r="I7526" t="n">
        <v>11</v>
      </c>
      <c r="J7526" t="inlineStr">
        <is>
          <t>CARTEIRA</t>
        </is>
      </c>
      <c r="K7526" t="inlineStr">
        <is>
          <t>CONTRATO</t>
        </is>
      </c>
      <c r="L7526" t="n">
        <v>1227.47349</v>
      </c>
      <c r="M7526" t="inlineStr">
        <is>
          <t>Terra Luz Residencial</t>
        </is>
      </c>
      <c r="N7526" s="142">
        <f>DATE(YEAR(G7526),MONTH(G7526),1)</f>
        <v/>
      </c>
      <c r="O7526" s="132">
        <f>IF(G7526&gt;$K$3,"Futuro","Atraso")</f>
        <v/>
      </c>
      <c r="P7526">
        <f>12*(YEAR(G7526)-YEAR($K$3))+(MONTH(G7526)-MONTH($K$3))</f>
        <v/>
      </c>
      <c r="Q7526" s="366">
        <f>IF(M7526="IBIRAPITANGA FASE 3",IF(O7526="Atraso",L7526,L7526/(1+$I$2)^P7526),IF(O7526="Atraso",L7526,L7526/(1+$I$1)^P7526))</f>
        <v/>
      </c>
      <c r="R7526">
        <f>IF(O7526="Atraso",$K$3-G7526,0)</f>
        <v/>
      </c>
      <c r="S7526">
        <f>IF(R7526&lt;=15,"Até 15",IF(R7526&lt;=30,"Entre 15 e 30",IF(R7526&lt;=60,"Entre 30 e 60",IF(R7526&lt;=90,"Entre 60 e 90",IF(R7526&lt;=120,"Entre 90 e 120",IF(R7526&lt;=150,"Entre 120 e 150",IF(R7526&lt;=180,"Entre 150 e 180","Superior a 180")))))))</f>
        <v/>
      </c>
    </row>
    <row r="7527">
      <c r="A7527" t="inlineStr">
        <is>
          <t>Q05L05</t>
        </is>
      </c>
      <c r="B7527" t="inlineStr">
        <is>
          <t>CAMILA DA FROTA GUERRA</t>
        </is>
      </c>
      <c r="C7527" t="n">
        <v>1</v>
      </c>
      <c r="D7527" t="inlineStr">
        <is>
          <t>IPCA</t>
        </is>
      </c>
      <c r="E7527" t="n">
        <v>0</v>
      </c>
      <c r="F7527" t="inlineStr">
        <is>
          <t>MENSAL</t>
        </is>
      </c>
      <c r="G7527" t="n">
        <v>45595</v>
      </c>
      <c r="H7527" t="n">
        <v>45595</v>
      </c>
      <c r="I7527" t="n">
        <v>12</v>
      </c>
      <c r="J7527" t="inlineStr">
        <is>
          <t>CARTEIRA</t>
        </is>
      </c>
      <c r="K7527" t="inlineStr">
        <is>
          <t>CONTRATO</t>
        </is>
      </c>
      <c r="L7527" t="n">
        <v>1227.47349</v>
      </c>
      <c r="M7527" t="inlineStr">
        <is>
          <t>Terra Luz Residencial</t>
        </is>
      </c>
      <c r="N7527" s="142">
        <f>DATE(YEAR(G7527),MONTH(G7527),1)</f>
        <v/>
      </c>
      <c r="O7527" s="132">
        <f>IF(G7527&gt;$K$3,"Futuro","Atraso")</f>
        <v/>
      </c>
      <c r="P7527">
        <f>12*(YEAR(G7527)-YEAR($K$3))+(MONTH(G7527)-MONTH($K$3))</f>
        <v/>
      </c>
      <c r="Q7527" s="366">
        <f>IF(M7527="IBIRAPITANGA FASE 3",IF(O7527="Atraso",L7527,L7527/(1+$I$2)^P7527),IF(O7527="Atraso",L7527,L7527/(1+$I$1)^P7527))</f>
        <v/>
      </c>
      <c r="R7527">
        <f>IF(O7527="Atraso",$K$3-G7527,0)</f>
        <v/>
      </c>
      <c r="S7527">
        <f>IF(R7527&lt;=15,"Até 15",IF(R7527&lt;=30,"Entre 15 e 30",IF(R7527&lt;=60,"Entre 30 e 60",IF(R7527&lt;=90,"Entre 60 e 90",IF(R7527&lt;=120,"Entre 90 e 120",IF(R7527&lt;=150,"Entre 120 e 150",IF(R7527&lt;=180,"Entre 150 e 180","Superior a 180")))))))</f>
        <v/>
      </c>
    </row>
    <row r="7528">
      <c r="A7528" t="inlineStr">
        <is>
          <t>Q05L05</t>
        </is>
      </c>
      <c r="B7528" t="inlineStr">
        <is>
          <t>CAMILA DA FROTA GUERRA</t>
        </is>
      </c>
      <c r="C7528" t="n">
        <v>1</v>
      </c>
      <c r="D7528" t="inlineStr">
        <is>
          <t>IPCA</t>
        </is>
      </c>
      <c r="E7528" t="n">
        <v>0</v>
      </c>
      <c r="F7528" t="inlineStr">
        <is>
          <t>MENSAL</t>
        </is>
      </c>
      <c r="G7528" t="n">
        <v>45626</v>
      </c>
      <c r="H7528" t="n">
        <v>45626</v>
      </c>
      <c r="I7528" t="n">
        <v>13</v>
      </c>
      <c r="J7528" t="inlineStr">
        <is>
          <t>CARTEIRA</t>
        </is>
      </c>
      <c r="K7528" t="inlineStr">
        <is>
          <t>CONTRATO</t>
        </is>
      </c>
      <c r="L7528" t="n">
        <v>1227.47349</v>
      </c>
      <c r="M7528" t="inlineStr">
        <is>
          <t>Terra Luz Residencial</t>
        </is>
      </c>
      <c r="N7528" s="142">
        <f>DATE(YEAR(G7528),MONTH(G7528),1)</f>
        <v/>
      </c>
      <c r="O7528" s="132">
        <f>IF(G7528&gt;$K$3,"Futuro","Atraso")</f>
        <v/>
      </c>
      <c r="P7528">
        <f>12*(YEAR(G7528)-YEAR($K$3))+(MONTH(G7528)-MONTH($K$3))</f>
        <v/>
      </c>
      <c r="Q7528" s="366">
        <f>IF(M7528="IBIRAPITANGA FASE 3",IF(O7528="Atraso",L7528,L7528/(1+$I$2)^P7528),IF(O7528="Atraso",L7528,L7528/(1+$I$1)^P7528))</f>
        <v/>
      </c>
      <c r="R7528">
        <f>IF(O7528="Atraso",$K$3-G7528,0)</f>
        <v/>
      </c>
      <c r="S7528">
        <f>IF(R7528&lt;=15,"Até 15",IF(R7528&lt;=30,"Entre 15 e 30",IF(R7528&lt;=60,"Entre 30 e 60",IF(R7528&lt;=90,"Entre 60 e 90",IF(R7528&lt;=120,"Entre 90 e 120",IF(R7528&lt;=150,"Entre 120 e 150",IF(R7528&lt;=180,"Entre 150 e 180","Superior a 180")))))))</f>
        <v/>
      </c>
    </row>
    <row r="7529">
      <c r="A7529" t="inlineStr">
        <is>
          <t>Q05L05</t>
        </is>
      </c>
      <c r="B7529" t="inlineStr">
        <is>
          <t>CAMILA DA FROTA GUERRA</t>
        </is>
      </c>
      <c r="C7529" t="n">
        <v>1</v>
      </c>
      <c r="D7529" t="inlineStr">
        <is>
          <t>IPCA</t>
        </is>
      </c>
      <c r="E7529" t="n">
        <v>0</v>
      </c>
      <c r="F7529" t="inlineStr">
        <is>
          <t>MENSAL</t>
        </is>
      </c>
      <c r="G7529" t="n">
        <v>45656</v>
      </c>
      <c r="H7529" t="n">
        <v>45656</v>
      </c>
      <c r="I7529" t="n">
        <v>14</v>
      </c>
      <c r="J7529" t="inlineStr">
        <is>
          <t>CARTEIRA</t>
        </is>
      </c>
      <c r="K7529" t="inlineStr">
        <is>
          <t>CONTRATO</t>
        </is>
      </c>
      <c r="L7529" t="n">
        <v>1227.47349</v>
      </c>
      <c r="M7529" t="inlineStr">
        <is>
          <t>Terra Luz Residencial</t>
        </is>
      </c>
      <c r="N7529" s="142">
        <f>DATE(YEAR(G7529),MONTH(G7529),1)</f>
        <v/>
      </c>
      <c r="O7529" s="132">
        <f>IF(G7529&gt;$K$3,"Futuro","Atraso")</f>
        <v/>
      </c>
      <c r="P7529">
        <f>12*(YEAR(G7529)-YEAR($K$3))+(MONTH(G7529)-MONTH($K$3))</f>
        <v/>
      </c>
      <c r="Q7529" s="366">
        <f>IF(M7529="IBIRAPITANGA FASE 3",IF(O7529="Atraso",L7529,L7529/(1+$I$2)^P7529),IF(O7529="Atraso",L7529,L7529/(1+$I$1)^P7529))</f>
        <v/>
      </c>
      <c r="R7529">
        <f>IF(O7529="Atraso",$K$3-G7529,0)</f>
        <v/>
      </c>
      <c r="S7529">
        <f>IF(R7529&lt;=15,"Até 15",IF(R7529&lt;=30,"Entre 15 e 30",IF(R7529&lt;=60,"Entre 30 e 60",IF(R7529&lt;=90,"Entre 60 e 90",IF(R7529&lt;=120,"Entre 90 e 120",IF(R7529&lt;=150,"Entre 120 e 150",IF(R7529&lt;=180,"Entre 150 e 180","Superior a 180")))))))</f>
        <v/>
      </c>
    </row>
    <row r="7530">
      <c r="A7530" t="inlineStr">
        <is>
          <t>Q05L05</t>
        </is>
      </c>
      <c r="B7530" t="inlineStr">
        <is>
          <t>CAMILA DA FROTA GUERRA</t>
        </is>
      </c>
      <c r="C7530" t="n">
        <v>1</v>
      </c>
      <c r="D7530" t="inlineStr">
        <is>
          <t>IPCA</t>
        </is>
      </c>
      <c r="E7530" t="n">
        <v>0</v>
      </c>
      <c r="F7530" t="inlineStr">
        <is>
          <t>MENSAL</t>
        </is>
      </c>
      <c r="G7530" t="n">
        <v>45687</v>
      </c>
      <c r="H7530" t="n">
        <v>45687</v>
      </c>
      <c r="I7530" t="n">
        <v>15</v>
      </c>
      <c r="J7530" t="inlineStr">
        <is>
          <t>CARTEIRA</t>
        </is>
      </c>
      <c r="K7530" t="inlineStr">
        <is>
          <t>CONTRATO</t>
        </is>
      </c>
      <c r="L7530" t="n">
        <v>1227.47349</v>
      </c>
      <c r="M7530" t="inlineStr">
        <is>
          <t>Terra Luz Residencial</t>
        </is>
      </c>
      <c r="N7530" s="142">
        <f>DATE(YEAR(G7530),MONTH(G7530),1)</f>
        <v/>
      </c>
      <c r="O7530" s="132">
        <f>IF(G7530&gt;$K$3,"Futuro","Atraso")</f>
        <v/>
      </c>
      <c r="P7530">
        <f>12*(YEAR(G7530)-YEAR($K$3))+(MONTH(G7530)-MONTH($K$3))</f>
        <v/>
      </c>
      <c r="Q7530" s="366">
        <f>IF(M7530="IBIRAPITANGA FASE 3",IF(O7530="Atraso",L7530,L7530/(1+$I$2)^P7530),IF(O7530="Atraso",L7530,L7530/(1+$I$1)^P7530))</f>
        <v/>
      </c>
      <c r="R7530">
        <f>IF(O7530="Atraso",$K$3-G7530,0)</f>
        <v/>
      </c>
      <c r="S7530">
        <f>IF(R7530&lt;=15,"Até 15",IF(R7530&lt;=30,"Entre 15 e 30",IF(R7530&lt;=60,"Entre 30 e 60",IF(R7530&lt;=90,"Entre 60 e 90",IF(R7530&lt;=120,"Entre 90 e 120",IF(R7530&lt;=150,"Entre 120 e 150",IF(R7530&lt;=180,"Entre 150 e 180","Superior a 180")))))))</f>
        <v/>
      </c>
    </row>
    <row r="7531">
      <c r="A7531" t="inlineStr">
        <is>
          <t>Q05L05</t>
        </is>
      </c>
      <c r="B7531" t="inlineStr">
        <is>
          <t>CAMILA DA FROTA GUERRA</t>
        </is>
      </c>
      <c r="C7531" t="n">
        <v>1</v>
      </c>
      <c r="D7531" t="inlineStr">
        <is>
          <t>IPCA</t>
        </is>
      </c>
      <c r="E7531" t="n">
        <v>0</v>
      </c>
      <c r="F7531" t="inlineStr">
        <is>
          <t>MENSAL</t>
        </is>
      </c>
      <c r="G7531" t="n">
        <v>45716</v>
      </c>
      <c r="H7531" t="n">
        <v>45716</v>
      </c>
      <c r="I7531" t="n">
        <v>16</v>
      </c>
      <c r="J7531" t="inlineStr">
        <is>
          <t>CARTEIRA</t>
        </is>
      </c>
      <c r="K7531" t="inlineStr">
        <is>
          <t>CONTRATO</t>
        </is>
      </c>
      <c r="L7531" t="n">
        <v>1227.47349</v>
      </c>
      <c r="M7531" t="inlineStr">
        <is>
          <t>Terra Luz Residencial</t>
        </is>
      </c>
      <c r="N7531" s="142">
        <f>DATE(YEAR(G7531),MONTH(G7531),1)</f>
        <v/>
      </c>
      <c r="O7531" s="132">
        <f>IF(G7531&gt;$K$3,"Futuro","Atraso")</f>
        <v/>
      </c>
      <c r="P7531">
        <f>12*(YEAR(G7531)-YEAR($K$3))+(MONTH(G7531)-MONTH($K$3))</f>
        <v/>
      </c>
      <c r="Q7531" s="366">
        <f>IF(M7531="IBIRAPITANGA FASE 3",IF(O7531="Atraso",L7531,L7531/(1+$I$2)^P7531),IF(O7531="Atraso",L7531,L7531/(1+$I$1)^P7531))</f>
        <v/>
      </c>
      <c r="R7531">
        <f>IF(O7531="Atraso",$K$3-G7531,0)</f>
        <v/>
      </c>
      <c r="S7531">
        <f>IF(R7531&lt;=15,"Até 15",IF(R7531&lt;=30,"Entre 15 e 30",IF(R7531&lt;=60,"Entre 30 e 60",IF(R7531&lt;=90,"Entre 60 e 90",IF(R7531&lt;=120,"Entre 90 e 120",IF(R7531&lt;=150,"Entre 120 e 150",IF(R7531&lt;=180,"Entre 150 e 180","Superior a 180")))))))</f>
        <v/>
      </c>
    </row>
    <row r="7532">
      <c r="A7532" t="inlineStr">
        <is>
          <t>Q05L05</t>
        </is>
      </c>
      <c r="B7532" t="inlineStr">
        <is>
          <t>CAMILA DA FROTA GUERRA</t>
        </is>
      </c>
      <c r="C7532" t="n">
        <v>1</v>
      </c>
      <c r="D7532" t="inlineStr">
        <is>
          <t>IPCA</t>
        </is>
      </c>
      <c r="E7532" t="n">
        <v>0</v>
      </c>
      <c r="F7532" t="inlineStr">
        <is>
          <t>MENSAL</t>
        </is>
      </c>
      <c r="G7532" t="n">
        <v>45746</v>
      </c>
      <c r="H7532" t="n">
        <v>45746</v>
      </c>
      <c r="I7532" t="n">
        <v>17</v>
      </c>
      <c r="J7532" t="inlineStr">
        <is>
          <t>CARTEIRA</t>
        </is>
      </c>
      <c r="K7532" t="inlineStr">
        <is>
          <t>CONTRATO</t>
        </is>
      </c>
      <c r="L7532" t="n">
        <v>1227.47349</v>
      </c>
      <c r="M7532" t="inlineStr">
        <is>
          <t>Terra Luz Residencial</t>
        </is>
      </c>
      <c r="N7532" s="142">
        <f>DATE(YEAR(G7532),MONTH(G7532),1)</f>
        <v/>
      </c>
      <c r="O7532" s="132">
        <f>IF(G7532&gt;$K$3,"Futuro","Atraso")</f>
        <v/>
      </c>
      <c r="P7532">
        <f>12*(YEAR(G7532)-YEAR($K$3))+(MONTH(G7532)-MONTH($K$3))</f>
        <v/>
      </c>
      <c r="Q7532" s="366">
        <f>IF(M7532="IBIRAPITANGA FASE 3",IF(O7532="Atraso",L7532,L7532/(1+$I$2)^P7532),IF(O7532="Atraso",L7532,L7532/(1+$I$1)^P7532))</f>
        <v/>
      </c>
      <c r="R7532">
        <f>IF(O7532="Atraso",$K$3-G7532,0)</f>
        <v/>
      </c>
      <c r="S7532">
        <f>IF(R7532&lt;=15,"Até 15",IF(R7532&lt;=30,"Entre 15 e 30",IF(R7532&lt;=60,"Entre 30 e 60",IF(R7532&lt;=90,"Entre 60 e 90",IF(R7532&lt;=120,"Entre 90 e 120",IF(R7532&lt;=150,"Entre 120 e 150",IF(R7532&lt;=180,"Entre 150 e 180","Superior a 180")))))))</f>
        <v/>
      </c>
    </row>
    <row r="7533">
      <c r="A7533" t="inlineStr">
        <is>
          <t>Q05L05</t>
        </is>
      </c>
      <c r="B7533" t="inlineStr">
        <is>
          <t>CAMILA DA FROTA GUERRA</t>
        </is>
      </c>
      <c r="C7533" t="n">
        <v>1</v>
      </c>
      <c r="D7533" t="inlineStr">
        <is>
          <t>IPCA</t>
        </is>
      </c>
      <c r="E7533" t="n">
        <v>0</v>
      </c>
      <c r="F7533" t="inlineStr">
        <is>
          <t>MENSAL</t>
        </is>
      </c>
      <c r="G7533" t="n">
        <v>45777</v>
      </c>
      <c r="H7533" t="n">
        <v>45777</v>
      </c>
      <c r="I7533" t="n">
        <v>18</v>
      </c>
      <c r="J7533" t="inlineStr">
        <is>
          <t>CARTEIRA</t>
        </is>
      </c>
      <c r="K7533" t="inlineStr">
        <is>
          <t>CONTRATO</t>
        </is>
      </c>
      <c r="L7533" t="n">
        <v>1227.47349</v>
      </c>
      <c r="M7533" t="inlineStr">
        <is>
          <t>Terra Luz Residencial</t>
        </is>
      </c>
      <c r="N7533" s="142">
        <f>DATE(YEAR(G7533),MONTH(G7533),1)</f>
        <v/>
      </c>
      <c r="O7533" s="132">
        <f>IF(G7533&gt;$K$3,"Futuro","Atraso")</f>
        <v/>
      </c>
      <c r="P7533">
        <f>12*(YEAR(G7533)-YEAR($K$3))+(MONTH(G7533)-MONTH($K$3))</f>
        <v/>
      </c>
      <c r="Q7533" s="366">
        <f>IF(M7533="IBIRAPITANGA FASE 3",IF(O7533="Atraso",L7533,L7533/(1+$I$2)^P7533),IF(O7533="Atraso",L7533,L7533/(1+$I$1)^P7533))</f>
        <v/>
      </c>
      <c r="R7533">
        <f>IF(O7533="Atraso",$K$3-G7533,0)</f>
        <v/>
      </c>
      <c r="S7533">
        <f>IF(R7533&lt;=15,"Até 15",IF(R7533&lt;=30,"Entre 15 e 30",IF(R7533&lt;=60,"Entre 30 e 60",IF(R7533&lt;=90,"Entre 60 e 90",IF(R7533&lt;=120,"Entre 90 e 120",IF(R7533&lt;=150,"Entre 120 e 150",IF(R7533&lt;=180,"Entre 150 e 180","Superior a 180")))))))</f>
        <v/>
      </c>
    </row>
    <row r="7534">
      <c r="A7534" t="inlineStr">
        <is>
          <t>Q05L05</t>
        </is>
      </c>
      <c r="B7534" t="inlineStr">
        <is>
          <t>CAMILA DA FROTA GUERRA</t>
        </is>
      </c>
      <c r="C7534" t="n">
        <v>1</v>
      </c>
      <c r="D7534" t="inlineStr">
        <is>
          <t>IPCA</t>
        </is>
      </c>
      <c r="E7534" t="n">
        <v>0</v>
      </c>
      <c r="F7534" t="inlineStr">
        <is>
          <t>MENSAL</t>
        </is>
      </c>
      <c r="G7534" t="n">
        <v>45807</v>
      </c>
      <c r="H7534" t="n">
        <v>45807</v>
      </c>
      <c r="I7534" t="n">
        <v>19</v>
      </c>
      <c r="J7534" t="inlineStr">
        <is>
          <t>CARTEIRA</t>
        </is>
      </c>
      <c r="K7534" t="inlineStr">
        <is>
          <t>CONTRATO</t>
        </is>
      </c>
      <c r="L7534" t="n">
        <v>1227.47349</v>
      </c>
      <c r="M7534" t="inlineStr">
        <is>
          <t>Terra Luz Residencial</t>
        </is>
      </c>
      <c r="N7534" s="142">
        <f>DATE(YEAR(G7534),MONTH(G7534),1)</f>
        <v/>
      </c>
      <c r="O7534" s="132">
        <f>IF(G7534&gt;$K$3,"Futuro","Atraso")</f>
        <v/>
      </c>
      <c r="P7534">
        <f>12*(YEAR(G7534)-YEAR($K$3))+(MONTH(G7534)-MONTH($K$3))</f>
        <v/>
      </c>
      <c r="Q7534" s="366">
        <f>IF(M7534="IBIRAPITANGA FASE 3",IF(O7534="Atraso",L7534,L7534/(1+$I$2)^P7534),IF(O7534="Atraso",L7534,L7534/(1+$I$1)^P7534))</f>
        <v/>
      </c>
      <c r="R7534">
        <f>IF(O7534="Atraso",$K$3-G7534,0)</f>
        <v/>
      </c>
      <c r="S7534">
        <f>IF(R7534&lt;=15,"Até 15",IF(R7534&lt;=30,"Entre 15 e 30",IF(R7534&lt;=60,"Entre 30 e 60",IF(R7534&lt;=90,"Entre 60 e 90",IF(R7534&lt;=120,"Entre 90 e 120",IF(R7534&lt;=150,"Entre 120 e 150",IF(R7534&lt;=180,"Entre 150 e 180","Superior a 180")))))))</f>
        <v/>
      </c>
    </row>
    <row r="7535">
      <c r="A7535" t="inlineStr">
        <is>
          <t>Q05L05</t>
        </is>
      </c>
      <c r="B7535" t="inlineStr">
        <is>
          <t>CAMILA DA FROTA GUERRA</t>
        </is>
      </c>
      <c r="C7535" t="n">
        <v>1</v>
      </c>
      <c r="D7535" t="inlineStr">
        <is>
          <t>IPCA</t>
        </is>
      </c>
      <c r="E7535" t="n">
        <v>0</v>
      </c>
      <c r="F7535" t="inlineStr">
        <is>
          <t>MENSAL</t>
        </is>
      </c>
      <c r="G7535" t="n">
        <v>45838</v>
      </c>
      <c r="H7535" t="n">
        <v>45838</v>
      </c>
      <c r="I7535" t="n">
        <v>20</v>
      </c>
      <c r="J7535" t="inlineStr">
        <is>
          <t>CARTEIRA</t>
        </is>
      </c>
      <c r="K7535" t="inlineStr">
        <is>
          <t>CONTRATO</t>
        </is>
      </c>
      <c r="L7535" t="n">
        <v>1227.47349</v>
      </c>
      <c r="M7535" t="inlineStr">
        <is>
          <t>Terra Luz Residencial</t>
        </is>
      </c>
      <c r="N7535" s="142">
        <f>DATE(YEAR(G7535),MONTH(G7535),1)</f>
        <v/>
      </c>
      <c r="O7535" s="132">
        <f>IF(G7535&gt;$K$3,"Futuro","Atraso")</f>
        <v/>
      </c>
      <c r="P7535">
        <f>12*(YEAR(G7535)-YEAR($K$3))+(MONTH(G7535)-MONTH($K$3))</f>
        <v/>
      </c>
      <c r="Q7535" s="366">
        <f>IF(M7535="IBIRAPITANGA FASE 3",IF(O7535="Atraso",L7535,L7535/(1+$I$2)^P7535),IF(O7535="Atraso",L7535,L7535/(1+$I$1)^P7535))</f>
        <v/>
      </c>
      <c r="R7535">
        <f>IF(O7535="Atraso",$K$3-G7535,0)</f>
        <v/>
      </c>
      <c r="S7535">
        <f>IF(R7535&lt;=15,"Até 15",IF(R7535&lt;=30,"Entre 15 e 30",IF(R7535&lt;=60,"Entre 30 e 60",IF(R7535&lt;=90,"Entre 60 e 90",IF(R7535&lt;=120,"Entre 90 e 120",IF(R7535&lt;=150,"Entre 120 e 150",IF(R7535&lt;=180,"Entre 150 e 180","Superior a 180")))))))</f>
        <v/>
      </c>
    </row>
    <row r="7536">
      <c r="A7536" t="inlineStr">
        <is>
          <t>Q05L05</t>
        </is>
      </c>
      <c r="B7536" t="inlineStr">
        <is>
          <t>CAMILA DA FROTA GUERRA</t>
        </is>
      </c>
      <c r="C7536" t="n">
        <v>1</v>
      </c>
      <c r="D7536" t="inlineStr">
        <is>
          <t>IPCA</t>
        </is>
      </c>
      <c r="E7536" t="n">
        <v>0</v>
      </c>
      <c r="F7536" t="inlineStr">
        <is>
          <t>MENSAL</t>
        </is>
      </c>
      <c r="G7536" t="n">
        <v>45868</v>
      </c>
      <c r="H7536" t="n">
        <v>45868</v>
      </c>
      <c r="I7536" t="n">
        <v>21</v>
      </c>
      <c r="J7536" t="inlineStr">
        <is>
          <t>CARTEIRA</t>
        </is>
      </c>
      <c r="K7536" t="inlineStr">
        <is>
          <t>CONTRATO</t>
        </is>
      </c>
      <c r="L7536" t="n">
        <v>1227.47349</v>
      </c>
      <c r="M7536" t="inlineStr">
        <is>
          <t>Terra Luz Residencial</t>
        </is>
      </c>
      <c r="N7536" s="142">
        <f>DATE(YEAR(G7536),MONTH(G7536),1)</f>
        <v/>
      </c>
      <c r="O7536" s="132">
        <f>IF(G7536&gt;$K$3,"Futuro","Atraso")</f>
        <v/>
      </c>
      <c r="P7536">
        <f>12*(YEAR(G7536)-YEAR($K$3))+(MONTH(G7536)-MONTH($K$3))</f>
        <v/>
      </c>
      <c r="Q7536" s="366">
        <f>IF(M7536="IBIRAPITANGA FASE 3",IF(O7536="Atraso",L7536,L7536/(1+$I$2)^P7536),IF(O7536="Atraso",L7536,L7536/(1+$I$1)^P7536))</f>
        <v/>
      </c>
      <c r="R7536">
        <f>IF(O7536="Atraso",$K$3-G7536,0)</f>
        <v/>
      </c>
      <c r="S7536">
        <f>IF(R7536&lt;=15,"Até 15",IF(R7536&lt;=30,"Entre 15 e 30",IF(R7536&lt;=60,"Entre 30 e 60",IF(R7536&lt;=90,"Entre 60 e 90",IF(R7536&lt;=120,"Entre 90 e 120",IF(R7536&lt;=150,"Entre 120 e 150",IF(R7536&lt;=180,"Entre 150 e 180","Superior a 180")))))))</f>
        <v/>
      </c>
    </row>
    <row r="7537">
      <c r="A7537" t="inlineStr">
        <is>
          <t>Q05L05</t>
        </is>
      </c>
      <c r="B7537" t="inlineStr">
        <is>
          <t>CAMILA DA FROTA GUERRA</t>
        </is>
      </c>
      <c r="C7537" t="n">
        <v>1</v>
      </c>
      <c r="D7537" t="inlineStr">
        <is>
          <t>IPCA</t>
        </is>
      </c>
      <c r="E7537" t="n">
        <v>0</v>
      </c>
      <c r="F7537" t="inlineStr">
        <is>
          <t>MENSAL</t>
        </is>
      </c>
      <c r="G7537" t="n">
        <v>45899</v>
      </c>
      <c r="H7537" t="n">
        <v>45899</v>
      </c>
      <c r="I7537" t="n">
        <v>22</v>
      </c>
      <c r="J7537" t="inlineStr">
        <is>
          <t>CARTEIRA</t>
        </is>
      </c>
      <c r="K7537" t="inlineStr">
        <is>
          <t>CONTRATO</t>
        </is>
      </c>
      <c r="L7537" t="n">
        <v>1227.47349</v>
      </c>
      <c r="M7537" t="inlineStr">
        <is>
          <t>Terra Luz Residencial</t>
        </is>
      </c>
      <c r="N7537" s="142">
        <f>DATE(YEAR(G7537),MONTH(G7537),1)</f>
        <v/>
      </c>
      <c r="O7537" s="132">
        <f>IF(G7537&gt;$K$3,"Futuro","Atraso")</f>
        <v/>
      </c>
      <c r="P7537">
        <f>12*(YEAR(G7537)-YEAR($K$3))+(MONTH(G7537)-MONTH($K$3))</f>
        <v/>
      </c>
      <c r="Q7537" s="366">
        <f>IF(M7537="IBIRAPITANGA FASE 3",IF(O7537="Atraso",L7537,L7537/(1+$I$2)^P7537),IF(O7537="Atraso",L7537,L7537/(1+$I$1)^P7537))</f>
        <v/>
      </c>
      <c r="R7537">
        <f>IF(O7537="Atraso",$K$3-G7537,0)</f>
        <v/>
      </c>
      <c r="S7537">
        <f>IF(R7537&lt;=15,"Até 15",IF(R7537&lt;=30,"Entre 15 e 30",IF(R7537&lt;=60,"Entre 30 e 60",IF(R7537&lt;=90,"Entre 60 e 90",IF(R7537&lt;=120,"Entre 90 e 120",IF(R7537&lt;=150,"Entre 120 e 150",IF(R7537&lt;=180,"Entre 150 e 180","Superior a 180")))))))</f>
        <v/>
      </c>
    </row>
    <row r="7538">
      <c r="A7538" t="inlineStr">
        <is>
          <t>Q05L05</t>
        </is>
      </c>
      <c r="B7538" t="inlineStr">
        <is>
          <t>CAMILA DA FROTA GUERRA</t>
        </is>
      </c>
      <c r="C7538" t="n">
        <v>1</v>
      </c>
      <c r="D7538" t="inlineStr">
        <is>
          <t>IPCA</t>
        </is>
      </c>
      <c r="E7538" t="n">
        <v>0</v>
      </c>
      <c r="F7538" t="inlineStr">
        <is>
          <t>MENSAL</t>
        </is>
      </c>
      <c r="G7538" t="n">
        <v>45930</v>
      </c>
      <c r="H7538" t="n">
        <v>45930</v>
      </c>
      <c r="I7538" t="n">
        <v>23</v>
      </c>
      <c r="J7538" t="inlineStr">
        <is>
          <t>CARTEIRA</t>
        </is>
      </c>
      <c r="K7538" t="inlineStr">
        <is>
          <t>CONTRATO</t>
        </is>
      </c>
      <c r="L7538" t="n">
        <v>1227.47349</v>
      </c>
      <c r="M7538" t="inlineStr">
        <is>
          <t>Terra Luz Residencial</t>
        </is>
      </c>
      <c r="N7538" s="142">
        <f>DATE(YEAR(G7538),MONTH(G7538),1)</f>
        <v/>
      </c>
      <c r="O7538" s="132">
        <f>IF(G7538&gt;$K$3,"Futuro","Atraso")</f>
        <v/>
      </c>
      <c r="P7538">
        <f>12*(YEAR(G7538)-YEAR($K$3))+(MONTH(G7538)-MONTH($K$3))</f>
        <v/>
      </c>
      <c r="Q7538" s="366">
        <f>IF(M7538="IBIRAPITANGA FASE 3",IF(O7538="Atraso",L7538,L7538/(1+$I$2)^P7538),IF(O7538="Atraso",L7538,L7538/(1+$I$1)^P7538))</f>
        <v/>
      </c>
      <c r="R7538">
        <f>IF(O7538="Atraso",$K$3-G7538,0)</f>
        <v/>
      </c>
      <c r="S7538">
        <f>IF(R7538&lt;=15,"Até 15",IF(R7538&lt;=30,"Entre 15 e 30",IF(R7538&lt;=60,"Entre 30 e 60",IF(R7538&lt;=90,"Entre 60 e 90",IF(R7538&lt;=120,"Entre 90 e 120",IF(R7538&lt;=150,"Entre 120 e 150",IF(R7538&lt;=180,"Entre 150 e 180","Superior a 180")))))))</f>
        <v/>
      </c>
    </row>
    <row r="7539">
      <c r="A7539" t="inlineStr">
        <is>
          <t>Q05L05</t>
        </is>
      </c>
      <c r="B7539" t="inlineStr">
        <is>
          <t>CAMILA DA FROTA GUERRA</t>
        </is>
      </c>
      <c r="C7539" t="n">
        <v>1</v>
      </c>
      <c r="D7539" t="inlineStr">
        <is>
          <t>IPCA</t>
        </is>
      </c>
      <c r="E7539" t="n">
        <v>0</v>
      </c>
      <c r="F7539" t="inlineStr">
        <is>
          <t>MENSAL</t>
        </is>
      </c>
      <c r="G7539" t="n">
        <v>45960</v>
      </c>
      <c r="H7539" t="n">
        <v>45960</v>
      </c>
      <c r="I7539" t="n">
        <v>24</v>
      </c>
      <c r="J7539" t="inlineStr">
        <is>
          <t>CARTEIRA</t>
        </is>
      </c>
      <c r="K7539" t="inlineStr">
        <is>
          <t>CONTRATO</t>
        </is>
      </c>
      <c r="L7539" t="n">
        <v>1227.47349</v>
      </c>
      <c r="M7539" t="inlineStr">
        <is>
          <t>Terra Luz Residencial</t>
        </is>
      </c>
      <c r="N7539" s="142">
        <f>DATE(YEAR(G7539),MONTH(G7539),1)</f>
        <v/>
      </c>
      <c r="O7539" s="132">
        <f>IF(G7539&gt;$K$3,"Futuro","Atraso")</f>
        <v/>
      </c>
      <c r="P7539">
        <f>12*(YEAR(G7539)-YEAR($K$3))+(MONTH(G7539)-MONTH($K$3))</f>
        <v/>
      </c>
      <c r="Q7539" s="366">
        <f>IF(M7539="IBIRAPITANGA FASE 3",IF(O7539="Atraso",L7539,L7539/(1+$I$2)^P7539),IF(O7539="Atraso",L7539,L7539/(1+$I$1)^P7539))</f>
        <v/>
      </c>
      <c r="R7539">
        <f>IF(O7539="Atraso",$K$3-G7539,0)</f>
        <v/>
      </c>
      <c r="S7539">
        <f>IF(R7539&lt;=15,"Até 15",IF(R7539&lt;=30,"Entre 15 e 30",IF(R7539&lt;=60,"Entre 30 e 60",IF(R7539&lt;=90,"Entre 60 e 90",IF(R7539&lt;=120,"Entre 90 e 120",IF(R7539&lt;=150,"Entre 120 e 150",IF(R7539&lt;=180,"Entre 150 e 180","Superior a 180")))))))</f>
        <v/>
      </c>
    </row>
    <row r="7540">
      <c r="A7540" t="inlineStr">
        <is>
          <t>Q05L05</t>
        </is>
      </c>
      <c r="B7540" t="inlineStr">
        <is>
          <t>CAMILA DA FROTA GUERRA</t>
        </is>
      </c>
      <c r="C7540" t="n">
        <v>1</v>
      </c>
      <c r="D7540" t="inlineStr">
        <is>
          <t>IPCA</t>
        </is>
      </c>
      <c r="E7540" t="n">
        <v>0</v>
      </c>
      <c r="F7540" t="inlineStr">
        <is>
          <t>MENSAL</t>
        </is>
      </c>
      <c r="G7540" t="n">
        <v>45991</v>
      </c>
      <c r="H7540" t="n">
        <v>45991</v>
      </c>
      <c r="I7540" t="n">
        <v>25</v>
      </c>
      <c r="J7540" t="inlineStr">
        <is>
          <t>CARTEIRA</t>
        </is>
      </c>
      <c r="K7540" t="inlineStr">
        <is>
          <t>CONTRATO</t>
        </is>
      </c>
      <c r="L7540" t="n">
        <v>1227.47349</v>
      </c>
      <c r="M7540" t="inlineStr">
        <is>
          <t>Terra Luz Residencial</t>
        </is>
      </c>
      <c r="N7540" s="142">
        <f>DATE(YEAR(G7540),MONTH(G7540),1)</f>
        <v/>
      </c>
      <c r="O7540" s="132">
        <f>IF(G7540&gt;$K$3,"Futuro","Atraso")</f>
        <v/>
      </c>
      <c r="P7540">
        <f>12*(YEAR(G7540)-YEAR($K$3))+(MONTH(G7540)-MONTH($K$3))</f>
        <v/>
      </c>
      <c r="Q7540" s="366">
        <f>IF(M7540="IBIRAPITANGA FASE 3",IF(O7540="Atraso",L7540,L7540/(1+$I$2)^P7540),IF(O7540="Atraso",L7540,L7540/(1+$I$1)^P7540))</f>
        <v/>
      </c>
      <c r="R7540">
        <f>IF(O7540="Atraso",$K$3-G7540,0)</f>
        <v/>
      </c>
      <c r="S7540">
        <f>IF(R7540&lt;=15,"Até 15",IF(R7540&lt;=30,"Entre 15 e 30",IF(R7540&lt;=60,"Entre 30 e 60",IF(R7540&lt;=90,"Entre 60 e 90",IF(R7540&lt;=120,"Entre 90 e 120",IF(R7540&lt;=150,"Entre 120 e 150",IF(R7540&lt;=180,"Entre 150 e 180","Superior a 180")))))))</f>
        <v/>
      </c>
    </row>
    <row r="7541">
      <c r="A7541" t="inlineStr">
        <is>
          <t>Q05L05</t>
        </is>
      </c>
      <c r="B7541" t="inlineStr">
        <is>
          <t>CAMILA DA FROTA GUERRA</t>
        </is>
      </c>
      <c r="C7541" t="n">
        <v>1</v>
      </c>
      <c r="D7541" t="inlineStr">
        <is>
          <t>IPCA</t>
        </is>
      </c>
      <c r="E7541" t="n">
        <v>0</v>
      </c>
      <c r="F7541" t="inlineStr">
        <is>
          <t>MENSAL</t>
        </is>
      </c>
      <c r="G7541" t="n">
        <v>46021</v>
      </c>
      <c r="H7541" t="n">
        <v>46021</v>
      </c>
      <c r="I7541" t="n">
        <v>26</v>
      </c>
      <c r="J7541" t="inlineStr">
        <is>
          <t>CARTEIRA</t>
        </is>
      </c>
      <c r="K7541" t="inlineStr">
        <is>
          <t>CONTRATO</t>
        </is>
      </c>
      <c r="L7541" t="n">
        <v>1227.47349</v>
      </c>
      <c r="M7541" t="inlineStr">
        <is>
          <t>Terra Luz Residencial</t>
        </is>
      </c>
      <c r="N7541" s="142">
        <f>DATE(YEAR(G7541),MONTH(G7541),1)</f>
        <v/>
      </c>
      <c r="O7541" s="132">
        <f>IF(G7541&gt;$K$3,"Futuro","Atraso")</f>
        <v/>
      </c>
      <c r="P7541">
        <f>12*(YEAR(G7541)-YEAR($K$3))+(MONTH(G7541)-MONTH($K$3))</f>
        <v/>
      </c>
      <c r="Q7541" s="366">
        <f>IF(M7541="IBIRAPITANGA FASE 3",IF(O7541="Atraso",L7541,L7541/(1+$I$2)^P7541),IF(O7541="Atraso",L7541,L7541/(1+$I$1)^P7541))</f>
        <v/>
      </c>
      <c r="R7541">
        <f>IF(O7541="Atraso",$K$3-G7541,0)</f>
        <v/>
      </c>
      <c r="S7541">
        <f>IF(R7541&lt;=15,"Até 15",IF(R7541&lt;=30,"Entre 15 e 30",IF(R7541&lt;=60,"Entre 30 e 60",IF(R7541&lt;=90,"Entre 60 e 90",IF(R7541&lt;=120,"Entre 90 e 120",IF(R7541&lt;=150,"Entre 120 e 150",IF(R7541&lt;=180,"Entre 150 e 180","Superior a 180")))))))</f>
        <v/>
      </c>
    </row>
    <row r="7542">
      <c r="A7542" t="inlineStr">
        <is>
          <t>Q05L05</t>
        </is>
      </c>
      <c r="B7542" t="inlineStr">
        <is>
          <t>CAMILA DA FROTA GUERRA</t>
        </is>
      </c>
      <c r="C7542" t="n">
        <v>1</v>
      </c>
      <c r="D7542" t="inlineStr">
        <is>
          <t>IPCA</t>
        </is>
      </c>
      <c r="E7542" t="n">
        <v>0</v>
      </c>
      <c r="F7542" t="inlineStr">
        <is>
          <t>MENSAL</t>
        </is>
      </c>
      <c r="G7542" t="n">
        <v>46052</v>
      </c>
      <c r="H7542" t="n">
        <v>46052</v>
      </c>
      <c r="I7542" t="n">
        <v>27</v>
      </c>
      <c r="J7542" t="inlineStr">
        <is>
          <t>CARTEIRA</t>
        </is>
      </c>
      <c r="K7542" t="inlineStr">
        <is>
          <t>CONTRATO</t>
        </is>
      </c>
      <c r="L7542" t="n">
        <v>1227.47349</v>
      </c>
      <c r="M7542" t="inlineStr">
        <is>
          <t>Terra Luz Residencial</t>
        </is>
      </c>
      <c r="N7542" s="142">
        <f>DATE(YEAR(G7542),MONTH(G7542),1)</f>
        <v/>
      </c>
      <c r="O7542" s="132">
        <f>IF(G7542&gt;$K$3,"Futuro","Atraso")</f>
        <v/>
      </c>
      <c r="P7542">
        <f>12*(YEAR(G7542)-YEAR($K$3))+(MONTH(G7542)-MONTH($K$3))</f>
        <v/>
      </c>
      <c r="Q7542" s="366">
        <f>IF(M7542="IBIRAPITANGA FASE 3",IF(O7542="Atraso",L7542,L7542/(1+$I$2)^P7542),IF(O7542="Atraso",L7542,L7542/(1+$I$1)^P7542))</f>
        <v/>
      </c>
      <c r="R7542">
        <f>IF(O7542="Atraso",$K$3-G7542,0)</f>
        <v/>
      </c>
      <c r="S7542">
        <f>IF(R7542&lt;=15,"Até 15",IF(R7542&lt;=30,"Entre 15 e 30",IF(R7542&lt;=60,"Entre 30 e 60",IF(R7542&lt;=90,"Entre 60 e 90",IF(R7542&lt;=120,"Entre 90 e 120",IF(R7542&lt;=150,"Entre 120 e 150",IF(R7542&lt;=180,"Entre 150 e 180","Superior a 180")))))))</f>
        <v/>
      </c>
    </row>
    <row r="7543">
      <c r="A7543" t="inlineStr">
        <is>
          <t>Q05L05</t>
        </is>
      </c>
      <c r="B7543" t="inlineStr">
        <is>
          <t>CAMILA DA FROTA GUERRA</t>
        </is>
      </c>
      <c r="C7543" t="n">
        <v>1</v>
      </c>
      <c r="D7543" t="inlineStr">
        <is>
          <t>IPCA</t>
        </is>
      </c>
      <c r="E7543" t="n">
        <v>0</v>
      </c>
      <c r="F7543" t="inlineStr">
        <is>
          <t>MENSAL</t>
        </is>
      </c>
      <c r="G7543" t="n">
        <v>46081</v>
      </c>
      <c r="H7543" t="n">
        <v>46081</v>
      </c>
      <c r="I7543" t="n">
        <v>28</v>
      </c>
      <c r="J7543" t="inlineStr">
        <is>
          <t>CARTEIRA</t>
        </is>
      </c>
      <c r="K7543" t="inlineStr">
        <is>
          <t>CONTRATO</t>
        </is>
      </c>
      <c r="L7543" t="n">
        <v>1227.47349</v>
      </c>
      <c r="M7543" t="inlineStr">
        <is>
          <t>Terra Luz Residencial</t>
        </is>
      </c>
      <c r="N7543" s="142">
        <f>DATE(YEAR(G7543),MONTH(G7543),1)</f>
        <v/>
      </c>
      <c r="O7543" s="132">
        <f>IF(G7543&gt;$K$3,"Futuro","Atraso")</f>
        <v/>
      </c>
      <c r="P7543">
        <f>12*(YEAR(G7543)-YEAR($K$3))+(MONTH(G7543)-MONTH($K$3))</f>
        <v/>
      </c>
      <c r="Q7543" s="366">
        <f>IF(M7543="IBIRAPITANGA FASE 3",IF(O7543="Atraso",L7543,L7543/(1+$I$2)^P7543),IF(O7543="Atraso",L7543,L7543/(1+$I$1)^P7543))</f>
        <v/>
      </c>
      <c r="R7543">
        <f>IF(O7543="Atraso",$K$3-G7543,0)</f>
        <v/>
      </c>
      <c r="S7543">
        <f>IF(R7543&lt;=15,"Até 15",IF(R7543&lt;=30,"Entre 15 e 30",IF(R7543&lt;=60,"Entre 30 e 60",IF(R7543&lt;=90,"Entre 60 e 90",IF(R7543&lt;=120,"Entre 90 e 120",IF(R7543&lt;=150,"Entre 120 e 150",IF(R7543&lt;=180,"Entre 150 e 180","Superior a 180")))))))</f>
        <v/>
      </c>
    </row>
    <row r="7544">
      <c r="A7544" t="inlineStr">
        <is>
          <t>Q05L05</t>
        </is>
      </c>
      <c r="B7544" t="inlineStr">
        <is>
          <t>CAMILA DA FROTA GUERRA</t>
        </is>
      </c>
      <c r="C7544" t="n">
        <v>1</v>
      </c>
      <c r="D7544" t="inlineStr">
        <is>
          <t>IPCA</t>
        </is>
      </c>
      <c r="E7544" t="n">
        <v>0</v>
      </c>
      <c r="F7544" t="inlineStr">
        <is>
          <t>MENSAL</t>
        </is>
      </c>
      <c r="G7544" t="n">
        <v>46111</v>
      </c>
      <c r="H7544" t="n">
        <v>46111</v>
      </c>
      <c r="I7544" t="n">
        <v>29</v>
      </c>
      <c r="J7544" t="inlineStr">
        <is>
          <t>CARTEIRA</t>
        </is>
      </c>
      <c r="K7544" t="inlineStr">
        <is>
          <t>CONTRATO</t>
        </is>
      </c>
      <c r="L7544" t="n">
        <v>1227.47349</v>
      </c>
      <c r="M7544" t="inlineStr">
        <is>
          <t>Terra Luz Residencial</t>
        </is>
      </c>
      <c r="N7544" s="142">
        <f>DATE(YEAR(G7544),MONTH(G7544),1)</f>
        <v/>
      </c>
      <c r="O7544" s="132">
        <f>IF(G7544&gt;$K$3,"Futuro","Atraso")</f>
        <v/>
      </c>
      <c r="P7544">
        <f>12*(YEAR(G7544)-YEAR($K$3))+(MONTH(G7544)-MONTH($K$3))</f>
        <v/>
      </c>
      <c r="Q7544" s="366">
        <f>IF(M7544="IBIRAPITANGA FASE 3",IF(O7544="Atraso",L7544,L7544/(1+$I$2)^P7544),IF(O7544="Atraso",L7544,L7544/(1+$I$1)^P7544))</f>
        <v/>
      </c>
      <c r="R7544">
        <f>IF(O7544="Atraso",$K$3-G7544,0)</f>
        <v/>
      </c>
      <c r="S7544">
        <f>IF(R7544&lt;=15,"Até 15",IF(R7544&lt;=30,"Entre 15 e 30",IF(R7544&lt;=60,"Entre 30 e 60",IF(R7544&lt;=90,"Entre 60 e 90",IF(R7544&lt;=120,"Entre 90 e 120",IF(R7544&lt;=150,"Entre 120 e 150",IF(R7544&lt;=180,"Entre 150 e 180","Superior a 180")))))))</f>
        <v/>
      </c>
    </row>
    <row r="7545">
      <c r="A7545" t="inlineStr">
        <is>
          <t>Q05L05</t>
        </is>
      </c>
      <c r="B7545" t="inlineStr">
        <is>
          <t>CAMILA DA FROTA GUERRA</t>
        </is>
      </c>
      <c r="C7545" t="n">
        <v>1</v>
      </c>
      <c r="D7545" t="inlineStr">
        <is>
          <t>IPCA</t>
        </is>
      </c>
      <c r="E7545" t="n">
        <v>0</v>
      </c>
      <c r="F7545" t="inlineStr">
        <is>
          <t>MENSAL</t>
        </is>
      </c>
      <c r="G7545" t="n">
        <v>46142</v>
      </c>
      <c r="H7545" t="n">
        <v>46142</v>
      </c>
      <c r="I7545" t="n">
        <v>30</v>
      </c>
      <c r="J7545" t="inlineStr">
        <is>
          <t>CARTEIRA</t>
        </is>
      </c>
      <c r="K7545" t="inlineStr">
        <is>
          <t>CONTRATO</t>
        </is>
      </c>
      <c r="L7545" t="n">
        <v>1227.47349</v>
      </c>
      <c r="M7545" t="inlineStr">
        <is>
          <t>Terra Luz Residencial</t>
        </is>
      </c>
      <c r="N7545" s="142">
        <f>DATE(YEAR(G7545),MONTH(G7545),1)</f>
        <v/>
      </c>
      <c r="O7545" s="132">
        <f>IF(G7545&gt;$K$3,"Futuro","Atraso")</f>
        <v/>
      </c>
      <c r="P7545">
        <f>12*(YEAR(G7545)-YEAR($K$3))+(MONTH(G7545)-MONTH($K$3))</f>
        <v/>
      </c>
      <c r="Q7545" s="366">
        <f>IF(M7545="IBIRAPITANGA FASE 3",IF(O7545="Atraso",L7545,L7545/(1+$I$2)^P7545),IF(O7545="Atraso",L7545,L7545/(1+$I$1)^P7545))</f>
        <v/>
      </c>
      <c r="R7545">
        <f>IF(O7545="Atraso",$K$3-G7545,0)</f>
        <v/>
      </c>
      <c r="S7545">
        <f>IF(R7545&lt;=15,"Até 15",IF(R7545&lt;=30,"Entre 15 e 30",IF(R7545&lt;=60,"Entre 30 e 60",IF(R7545&lt;=90,"Entre 60 e 90",IF(R7545&lt;=120,"Entre 90 e 120",IF(R7545&lt;=150,"Entre 120 e 150",IF(R7545&lt;=180,"Entre 150 e 180","Superior a 180")))))))</f>
        <v/>
      </c>
    </row>
    <row r="7546">
      <c r="A7546" t="inlineStr">
        <is>
          <t>Q05L05</t>
        </is>
      </c>
      <c r="B7546" t="inlineStr">
        <is>
          <t>CAMILA DA FROTA GUERRA</t>
        </is>
      </c>
      <c r="C7546" t="n">
        <v>1</v>
      </c>
      <c r="D7546" t="inlineStr">
        <is>
          <t>IPCA</t>
        </is>
      </c>
      <c r="E7546" t="n">
        <v>0</v>
      </c>
      <c r="F7546" t="inlineStr">
        <is>
          <t>MENSAL</t>
        </is>
      </c>
      <c r="G7546" t="n">
        <v>46172</v>
      </c>
      <c r="H7546" t="n">
        <v>46172</v>
      </c>
      <c r="I7546" t="n">
        <v>31</v>
      </c>
      <c r="J7546" t="inlineStr">
        <is>
          <t>CARTEIRA</t>
        </is>
      </c>
      <c r="K7546" t="inlineStr">
        <is>
          <t>CONTRATO</t>
        </is>
      </c>
      <c r="L7546" t="n">
        <v>1227.47349</v>
      </c>
      <c r="M7546" t="inlineStr">
        <is>
          <t>Terra Luz Residencial</t>
        </is>
      </c>
      <c r="N7546" s="142">
        <f>DATE(YEAR(G7546),MONTH(G7546),1)</f>
        <v/>
      </c>
      <c r="O7546" s="132">
        <f>IF(G7546&gt;$K$3,"Futuro","Atraso")</f>
        <v/>
      </c>
      <c r="P7546">
        <f>12*(YEAR(G7546)-YEAR($K$3))+(MONTH(G7546)-MONTH($K$3))</f>
        <v/>
      </c>
      <c r="Q7546" s="366">
        <f>IF(M7546="IBIRAPITANGA FASE 3",IF(O7546="Atraso",L7546,L7546/(1+$I$2)^P7546),IF(O7546="Atraso",L7546,L7546/(1+$I$1)^P7546))</f>
        <v/>
      </c>
      <c r="R7546">
        <f>IF(O7546="Atraso",$K$3-G7546,0)</f>
        <v/>
      </c>
      <c r="S7546">
        <f>IF(R7546&lt;=15,"Até 15",IF(R7546&lt;=30,"Entre 15 e 30",IF(R7546&lt;=60,"Entre 30 e 60",IF(R7546&lt;=90,"Entre 60 e 90",IF(R7546&lt;=120,"Entre 90 e 120",IF(R7546&lt;=150,"Entre 120 e 150",IF(R7546&lt;=180,"Entre 150 e 180","Superior a 180")))))))</f>
        <v/>
      </c>
    </row>
    <row r="7547">
      <c r="A7547" t="inlineStr">
        <is>
          <t>Q05L05</t>
        </is>
      </c>
      <c r="B7547" t="inlineStr">
        <is>
          <t>CAMILA DA FROTA GUERRA</t>
        </is>
      </c>
      <c r="C7547" t="n">
        <v>1</v>
      </c>
      <c r="D7547" t="inlineStr">
        <is>
          <t>IPCA</t>
        </is>
      </c>
      <c r="E7547" t="n">
        <v>0</v>
      </c>
      <c r="F7547" t="inlineStr">
        <is>
          <t>MENSAL</t>
        </is>
      </c>
      <c r="G7547" t="n">
        <v>46203</v>
      </c>
      <c r="H7547" t="n">
        <v>46203</v>
      </c>
      <c r="I7547" t="n">
        <v>32</v>
      </c>
      <c r="J7547" t="inlineStr">
        <is>
          <t>CARTEIRA</t>
        </is>
      </c>
      <c r="K7547" t="inlineStr">
        <is>
          <t>CONTRATO</t>
        </is>
      </c>
      <c r="L7547" t="n">
        <v>1227.47349</v>
      </c>
      <c r="M7547" t="inlineStr">
        <is>
          <t>Terra Luz Residencial</t>
        </is>
      </c>
      <c r="N7547" s="142">
        <f>DATE(YEAR(G7547),MONTH(G7547),1)</f>
        <v/>
      </c>
      <c r="O7547" s="132">
        <f>IF(G7547&gt;$K$3,"Futuro","Atraso")</f>
        <v/>
      </c>
      <c r="P7547">
        <f>12*(YEAR(G7547)-YEAR($K$3))+(MONTH(G7547)-MONTH($K$3))</f>
        <v/>
      </c>
      <c r="Q7547" s="366">
        <f>IF(M7547="IBIRAPITANGA FASE 3",IF(O7547="Atraso",L7547,L7547/(1+$I$2)^P7547),IF(O7547="Atraso",L7547,L7547/(1+$I$1)^P7547))</f>
        <v/>
      </c>
      <c r="R7547">
        <f>IF(O7547="Atraso",$K$3-G7547,0)</f>
        <v/>
      </c>
      <c r="S7547">
        <f>IF(R7547&lt;=15,"Até 15",IF(R7547&lt;=30,"Entre 15 e 30",IF(R7547&lt;=60,"Entre 30 e 60",IF(R7547&lt;=90,"Entre 60 e 90",IF(R7547&lt;=120,"Entre 90 e 120",IF(R7547&lt;=150,"Entre 120 e 150",IF(R7547&lt;=180,"Entre 150 e 180","Superior a 180")))))))</f>
        <v/>
      </c>
    </row>
    <row r="7548">
      <c r="A7548" t="inlineStr">
        <is>
          <t>Q05L05</t>
        </is>
      </c>
      <c r="B7548" t="inlineStr">
        <is>
          <t>CAMILA DA FROTA GUERRA</t>
        </is>
      </c>
      <c r="C7548" t="n">
        <v>1</v>
      </c>
      <c r="D7548" t="inlineStr">
        <is>
          <t>IPCA</t>
        </is>
      </c>
      <c r="E7548" t="n">
        <v>0</v>
      </c>
      <c r="F7548" t="inlineStr">
        <is>
          <t>MENSAL</t>
        </is>
      </c>
      <c r="G7548" t="n">
        <v>46233</v>
      </c>
      <c r="H7548" t="n">
        <v>46233</v>
      </c>
      <c r="I7548" t="n">
        <v>33</v>
      </c>
      <c r="J7548" t="inlineStr">
        <is>
          <t>CARTEIRA</t>
        </is>
      </c>
      <c r="K7548" t="inlineStr">
        <is>
          <t>CONTRATO</t>
        </is>
      </c>
      <c r="L7548" t="n">
        <v>1227.47349</v>
      </c>
      <c r="M7548" t="inlineStr">
        <is>
          <t>Terra Luz Residencial</t>
        </is>
      </c>
      <c r="N7548" s="142">
        <f>DATE(YEAR(G7548),MONTH(G7548),1)</f>
        <v/>
      </c>
      <c r="O7548" s="132">
        <f>IF(G7548&gt;$K$3,"Futuro","Atraso")</f>
        <v/>
      </c>
      <c r="P7548">
        <f>12*(YEAR(G7548)-YEAR($K$3))+(MONTH(G7548)-MONTH($K$3))</f>
        <v/>
      </c>
      <c r="Q7548" s="366">
        <f>IF(M7548="IBIRAPITANGA FASE 3",IF(O7548="Atraso",L7548,L7548/(1+$I$2)^P7548),IF(O7548="Atraso",L7548,L7548/(1+$I$1)^P7548))</f>
        <v/>
      </c>
      <c r="R7548">
        <f>IF(O7548="Atraso",$K$3-G7548,0)</f>
        <v/>
      </c>
      <c r="S7548">
        <f>IF(R7548&lt;=15,"Até 15",IF(R7548&lt;=30,"Entre 15 e 30",IF(R7548&lt;=60,"Entre 30 e 60",IF(R7548&lt;=90,"Entre 60 e 90",IF(R7548&lt;=120,"Entre 90 e 120",IF(R7548&lt;=150,"Entre 120 e 150",IF(R7548&lt;=180,"Entre 150 e 180","Superior a 180")))))))</f>
        <v/>
      </c>
    </row>
    <row r="7549">
      <c r="A7549" t="inlineStr">
        <is>
          <t>Q05L05</t>
        </is>
      </c>
      <c r="B7549" t="inlineStr">
        <is>
          <t>CAMILA DA FROTA GUERRA</t>
        </is>
      </c>
      <c r="C7549" t="n">
        <v>1</v>
      </c>
      <c r="D7549" t="inlineStr">
        <is>
          <t>IPCA</t>
        </is>
      </c>
      <c r="E7549" t="n">
        <v>0</v>
      </c>
      <c r="F7549" t="inlineStr">
        <is>
          <t>MENSAL</t>
        </is>
      </c>
      <c r="G7549" t="n">
        <v>46264</v>
      </c>
      <c r="H7549" t="n">
        <v>46264</v>
      </c>
      <c r="I7549" t="n">
        <v>34</v>
      </c>
      <c r="J7549" t="inlineStr">
        <is>
          <t>CARTEIRA</t>
        </is>
      </c>
      <c r="K7549" t="inlineStr">
        <is>
          <t>CONTRATO</t>
        </is>
      </c>
      <c r="L7549" t="n">
        <v>1227.47349</v>
      </c>
      <c r="M7549" t="inlineStr">
        <is>
          <t>Terra Luz Residencial</t>
        </is>
      </c>
      <c r="N7549" s="142">
        <f>DATE(YEAR(G7549),MONTH(G7549),1)</f>
        <v/>
      </c>
      <c r="O7549" s="132">
        <f>IF(G7549&gt;$K$3,"Futuro","Atraso")</f>
        <v/>
      </c>
      <c r="P7549">
        <f>12*(YEAR(G7549)-YEAR($K$3))+(MONTH(G7549)-MONTH($K$3))</f>
        <v/>
      </c>
      <c r="Q7549" s="366">
        <f>IF(M7549="IBIRAPITANGA FASE 3",IF(O7549="Atraso",L7549,L7549/(1+$I$2)^P7549),IF(O7549="Atraso",L7549,L7549/(1+$I$1)^P7549))</f>
        <v/>
      </c>
      <c r="R7549">
        <f>IF(O7549="Atraso",$K$3-G7549,0)</f>
        <v/>
      </c>
      <c r="S7549">
        <f>IF(R7549&lt;=15,"Até 15",IF(R7549&lt;=30,"Entre 15 e 30",IF(R7549&lt;=60,"Entre 30 e 60",IF(R7549&lt;=90,"Entre 60 e 90",IF(R7549&lt;=120,"Entre 90 e 120",IF(R7549&lt;=150,"Entre 120 e 150",IF(R7549&lt;=180,"Entre 150 e 180","Superior a 180")))))))</f>
        <v/>
      </c>
    </row>
    <row r="7550">
      <c r="A7550" t="inlineStr">
        <is>
          <t>Q05L05</t>
        </is>
      </c>
      <c r="B7550" t="inlineStr">
        <is>
          <t>CAMILA DA FROTA GUERRA</t>
        </is>
      </c>
      <c r="C7550" t="n">
        <v>1</v>
      </c>
      <c r="D7550" t="inlineStr">
        <is>
          <t>IPCA</t>
        </is>
      </c>
      <c r="E7550" t="n">
        <v>0</v>
      </c>
      <c r="F7550" t="inlineStr">
        <is>
          <t>MENSAL</t>
        </is>
      </c>
      <c r="G7550" t="n">
        <v>46295</v>
      </c>
      <c r="H7550" t="n">
        <v>46295</v>
      </c>
      <c r="I7550" t="n">
        <v>35</v>
      </c>
      <c r="J7550" t="inlineStr">
        <is>
          <t>CARTEIRA</t>
        </is>
      </c>
      <c r="K7550" t="inlineStr">
        <is>
          <t>CONTRATO</t>
        </is>
      </c>
      <c r="L7550" t="n">
        <v>1227.47349</v>
      </c>
      <c r="M7550" t="inlineStr">
        <is>
          <t>Terra Luz Residencial</t>
        </is>
      </c>
      <c r="N7550" s="142">
        <f>DATE(YEAR(G7550),MONTH(G7550),1)</f>
        <v/>
      </c>
      <c r="O7550" s="132">
        <f>IF(G7550&gt;$K$3,"Futuro","Atraso")</f>
        <v/>
      </c>
      <c r="P7550">
        <f>12*(YEAR(G7550)-YEAR($K$3))+(MONTH(G7550)-MONTH($K$3))</f>
        <v/>
      </c>
      <c r="Q7550" s="366">
        <f>IF(M7550="IBIRAPITANGA FASE 3",IF(O7550="Atraso",L7550,L7550/(1+$I$2)^P7550),IF(O7550="Atraso",L7550,L7550/(1+$I$1)^P7550))</f>
        <v/>
      </c>
      <c r="R7550">
        <f>IF(O7550="Atraso",$K$3-G7550,0)</f>
        <v/>
      </c>
      <c r="S7550">
        <f>IF(R7550&lt;=15,"Até 15",IF(R7550&lt;=30,"Entre 15 e 30",IF(R7550&lt;=60,"Entre 30 e 60",IF(R7550&lt;=90,"Entre 60 e 90",IF(R7550&lt;=120,"Entre 90 e 120",IF(R7550&lt;=150,"Entre 120 e 150",IF(R7550&lt;=180,"Entre 150 e 180","Superior a 180")))))))</f>
        <v/>
      </c>
    </row>
    <row r="7551">
      <c r="A7551" t="inlineStr">
        <is>
          <t>Q05L05</t>
        </is>
      </c>
      <c r="B7551" t="inlineStr">
        <is>
          <t>CAMILA DA FROTA GUERRA</t>
        </is>
      </c>
      <c r="C7551" t="n">
        <v>1</v>
      </c>
      <c r="D7551" t="inlineStr">
        <is>
          <t>IPCA</t>
        </is>
      </c>
      <c r="E7551" t="n">
        <v>0</v>
      </c>
      <c r="F7551" t="inlineStr">
        <is>
          <t>MENSAL</t>
        </is>
      </c>
      <c r="G7551" t="n">
        <v>46325</v>
      </c>
      <c r="H7551" t="n">
        <v>46325</v>
      </c>
      <c r="I7551" t="n">
        <v>36</v>
      </c>
      <c r="J7551" t="inlineStr">
        <is>
          <t>CARTEIRA</t>
        </is>
      </c>
      <c r="K7551" t="inlineStr">
        <is>
          <t>CONTRATO</t>
        </is>
      </c>
      <c r="L7551" t="n">
        <v>1227.47349</v>
      </c>
      <c r="M7551" t="inlineStr">
        <is>
          <t>Terra Luz Residencial</t>
        </is>
      </c>
      <c r="N7551" s="142">
        <f>DATE(YEAR(G7551),MONTH(G7551),1)</f>
        <v/>
      </c>
      <c r="O7551" s="132">
        <f>IF(G7551&gt;$K$3,"Futuro","Atraso")</f>
        <v/>
      </c>
      <c r="P7551">
        <f>12*(YEAR(G7551)-YEAR($K$3))+(MONTH(G7551)-MONTH($K$3))</f>
        <v/>
      </c>
      <c r="Q7551" s="366">
        <f>IF(M7551="IBIRAPITANGA FASE 3",IF(O7551="Atraso",L7551,L7551/(1+$I$2)^P7551),IF(O7551="Atraso",L7551,L7551/(1+$I$1)^P7551))</f>
        <v/>
      </c>
      <c r="R7551">
        <f>IF(O7551="Atraso",$K$3-G7551,0)</f>
        <v/>
      </c>
      <c r="S7551">
        <f>IF(R7551&lt;=15,"Até 15",IF(R7551&lt;=30,"Entre 15 e 30",IF(R7551&lt;=60,"Entre 30 e 60",IF(R7551&lt;=90,"Entre 60 e 90",IF(R7551&lt;=120,"Entre 90 e 120",IF(R7551&lt;=150,"Entre 120 e 150",IF(R7551&lt;=180,"Entre 150 e 180","Superior a 180")))))))</f>
        <v/>
      </c>
    </row>
    <row r="7552">
      <c r="A7552" t="inlineStr">
        <is>
          <t>Q05L05</t>
        </is>
      </c>
      <c r="B7552" t="inlineStr">
        <is>
          <t>CAMILA DA FROTA GUERRA</t>
        </is>
      </c>
      <c r="C7552" t="n">
        <v>1</v>
      </c>
      <c r="D7552" t="inlineStr">
        <is>
          <t>IPCA</t>
        </is>
      </c>
      <c r="E7552" t="n">
        <v>0</v>
      </c>
      <c r="F7552" t="inlineStr">
        <is>
          <t>MENSAL</t>
        </is>
      </c>
      <c r="G7552" t="n">
        <v>46356</v>
      </c>
      <c r="H7552" t="n">
        <v>46356</v>
      </c>
      <c r="I7552" t="n">
        <v>37</v>
      </c>
      <c r="J7552" t="inlineStr">
        <is>
          <t>CARTEIRA</t>
        </is>
      </c>
      <c r="K7552" t="inlineStr">
        <is>
          <t>CONTRATO</t>
        </is>
      </c>
      <c r="L7552" t="n">
        <v>1227.47349</v>
      </c>
      <c r="M7552" t="inlineStr">
        <is>
          <t>Terra Luz Residencial</t>
        </is>
      </c>
      <c r="N7552" s="142">
        <f>DATE(YEAR(G7552),MONTH(G7552),1)</f>
        <v/>
      </c>
      <c r="O7552" s="132">
        <f>IF(G7552&gt;$K$3,"Futuro","Atraso")</f>
        <v/>
      </c>
      <c r="P7552">
        <f>12*(YEAR(G7552)-YEAR($K$3))+(MONTH(G7552)-MONTH($K$3))</f>
        <v/>
      </c>
      <c r="Q7552" s="366">
        <f>IF(M7552="IBIRAPITANGA FASE 3",IF(O7552="Atraso",L7552,L7552/(1+$I$2)^P7552),IF(O7552="Atraso",L7552,L7552/(1+$I$1)^P7552))</f>
        <v/>
      </c>
      <c r="R7552">
        <f>IF(O7552="Atraso",$K$3-G7552,0)</f>
        <v/>
      </c>
      <c r="S7552">
        <f>IF(R7552&lt;=15,"Até 15",IF(R7552&lt;=30,"Entre 15 e 30",IF(R7552&lt;=60,"Entre 30 e 60",IF(R7552&lt;=90,"Entre 60 e 90",IF(R7552&lt;=120,"Entre 90 e 120",IF(R7552&lt;=150,"Entre 120 e 150",IF(R7552&lt;=180,"Entre 150 e 180","Superior a 180")))))))</f>
        <v/>
      </c>
    </row>
    <row r="7553">
      <c r="A7553" t="inlineStr">
        <is>
          <t>Q05L05</t>
        </is>
      </c>
      <c r="B7553" t="inlineStr">
        <is>
          <t>CAMILA DA FROTA GUERRA</t>
        </is>
      </c>
      <c r="C7553" t="n">
        <v>1</v>
      </c>
      <c r="D7553" t="inlineStr">
        <is>
          <t>IPCA</t>
        </is>
      </c>
      <c r="E7553" t="n">
        <v>0</v>
      </c>
      <c r="F7553" t="inlineStr">
        <is>
          <t>MENSAL</t>
        </is>
      </c>
      <c r="G7553" t="n">
        <v>46386</v>
      </c>
      <c r="H7553" t="n">
        <v>46386</v>
      </c>
      <c r="I7553" t="n">
        <v>38</v>
      </c>
      <c r="J7553" t="inlineStr">
        <is>
          <t>CARTEIRA</t>
        </is>
      </c>
      <c r="K7553" t="inlineStr">
        <is>
          <t>CONTRATO</t>
        </is>
      </c>
      <c r="L7553" t="n">
        <v>1227.47349</v>
      </c>
      <c r="M7553" t="inlineStr">
        <is>
          <t>Terra Luz Residencial</t>
        </is>
      </c>
      <c r="N7553" s="142">
        <f>DATE(YEAR(G7553),MONTH(G7553),1)</f>
        <v/>
      </c>
      <c r="O7553" s="132">
        <f>IF(G7553&gt;$K$3,"Futuro","Atraso")</f>
        <v/>
      </c>
      <c r="P7553">
        <f>12*(YEAR(G7553)-YEAR($K$3))+(MONTH(G7553)-MONTH($K$3))</f>
        <v/>
      </c>
      <c r="Q7553" s="366">
        <f>IF(M7553="IBIRAPITANGA FASE 3",IF(O7553="Atraso",L7553,L7553/(1+$I$2)^P7553),IF(O7553="Atraso",L7553,L7553/(1+$I$1)^P7553))</f>
        <v/>
      </c>
      <c r="R7553">
        <f>IF(O7553="Atraso",$K$3-G7553,0)</f>
        <v/>
      </c>
      <c r="S7553">
        <f>IF(R7553&lt;=15,"Até 15",IF(R7553&lt;=30,"Entre 15 e 30",IF(R7553&lt;=60,"Entre 30 e 60",IF(R7553&lt;=90,"Entre 60 e 90",IF(R7553&lt;=120,"Entre 90 e 120",IF(R7553&lt;=150,"Entre 120 e 150",IF(R7553&lt;=180,"Entre 150 e 180","Superior a 180")))))))</f>
        <v/>
      </c>
    </row>
    <row r="7554">
      <c r="A7554" t="inlineStr">
        <is>
          <t>Q05L05</t>
        </is>
      </c>
      <c r="B7554" t="inlineStr">
        <is>
          <t>CAMILA DA FROTA GUERRA</t>
        </is>
      </c>
      <c r="C7554" t="n">
        <v>1</v>
      </c>
      <c r="D7554" t="inlineStr">
        <is>
          <t>IPCA</t>
        </is>
      </c>
      <c r="E7554" t="n">
        <v>0</v>
      </c>
      <c r="F7554" t="inlineStr">
        <is>
          <t>MENSAL</t>
        </is>
      </c>
      <c r="G7554" t="n">
        <v>46417</v>
      </c>
      <c r="H7554" t="n">
        <v>46417</v>
      </c>
      <c r="I7554" t="n">
        <v>39</v>
      </c>
      <c r="J7554" t="inlineStr">
        <is>
          <t>CARTEIRA</t>
        </is>
      </c>
      <c r="K7554" t="inlineStr">
        <is>
          <t>CONTRATO</t>
        </is>
      </c>
      <c r="L7554" t="n">
        <v>1227.47349</v>
      </c>
      <c r="M7554" t="inlineStr">
        <is>
          <t>Terra Luz Residencial</t>
        </is>
      </c>
      <c r="N7554" s="142">
        <f>DATE(YEAR(G7554),MONTH(G7554),1)</f>
        <v/>
      </c>
      <c r="O7554" s="132">
        <f>IF(G7554&gt;$K$3,"Futuro","Atraso")</f>
        <v/>
      </c>
      <c r="P7554">
        <f>12*(YEAR(G7554)-YEAR($K$3))+(MONTH(G7554)-MONTH($K$3))</f>
        <v/>
      </c>
      <c r="Q7554" s="366">
        <f>IF(M7554="IBIRAPITANGA FASE 3",IF(O7554="Atraso",L7554,L7554/(1+$I$2)^P7554),IF(O7554="Atraso",L7554,L7554/(1+$I$1)^P7554))</f>
        <v/>
      </c>
      <c r="R7554">
        <f>IF(O7554="Atraso",$K$3-G7554,0)</f>
        <v/>
      </c>
      <c r="S7554">
        <f>IF(R7554&lt;=15,"Até 15",IF(R7554&lt;=30,"Entre 15 e 30",IF(R7554&lt;=60,"Entre 30 e 60",IF(R7554&lt;=90,"Entre 60 e 90",IF(R7554&lt;=120,"Entre 90 e 120",IF(R7554&lt;=150,"Entre 120 e 150",IF(R7554&lt;=180,"Entre 150 e 180","Superior a 180")))))))</f>
        <v/>
      </c>
    </row>
    <row r="7555">
      <c r="A7555" t="inlineStr">
        <is>
          <t>Q05L05</t>
        </is>
      </c>
      <c r="B7555" t="inlineStr">
        <is>
          <t>CAMILA DA FROTA GUERRA</t>
        </is>
      </c>
      <c r="C7555" t="n">
        <v>1</v>
      </c>
      <c r="D7555" t="inlineStr">
        <is>
          <t>IPCA</t>
        </is>
      </c>
      <c r="E7555" t="n">
        <v>0</v>
      </c>
      <c r="F7555" t="inlineStr">
        <is>
          <t>MENSAL</t>
        </is>
      </c>
      <c r="G7555" t="n">
        <v>46446</v>
      </c>
      <c r="H7555" t="n">
        <v>46446</v>
      </c>
      <c r="I7555" t="n">
        <v>40</v>
      </c>
      <c r="J7555" t="inlineStr">
        <is>
          <t>CARTEIRA</t>
        </is>
      </c>
      <c r="K7555" t="inlineStr">
        <is>
          <t>CONTRATO</t>
        </is>
      </c>
      <c r="L7555" t="n">
        <v>1227.47349</v>
      </c>
      <c r="M7555" t="inlineStr">
        <is>
          <t>Terra Luz Residencial</t>
        </is>
      </c>
      <c r="N7555" s="142">
        <f>DATE(YEAR(G7555),MONTH(G7555),1)</f>
        <v/>
      </c>
      <c r="O7555" s="132">
        <f>IF(G7555&gt;$K$3,"Futuro","Atraso")</f>
        <v/>
      </c>
      <c r="P7555">
        <f>12*(YEAR(G7555)-YEAR($K$3))+(MONTH(G7555)-MONTH($K$3))</f>
        <v/>
      </c>
      <c r="Q7555" s="366">
        <f>IF(M7555="IBIRAPITANGA FASE 3",IF(O7555="Atraso",L7555,L7555/(1+$I$2)^P7555),IF(O7555="Atraso",L7555,L7555/(1+$I$1)^P7555))</f>
        <v/>
      </c>
      <c r="R7555">
        <f>IF(O7555="Atraso",$K$3-G7555,0)</f>
        <v/>
      </c>
      <c r="S7555">
        <f>IF(R7555&lt;=15,"Até 15",IF(R7555&lt;=30,"Entre 15 e 30",IF(R7555&lt;=60,"Entre 30 e 60",IF(R7555&lt;=90,"Entre 60 e 90",IF(R7555&lt;=120,"Entre 90 e 120",IF(R7555&lt;=150,"Entre 120 e 150",IF(R7555&lt;=180,"Entre 150 e 180","Superior a 180")))))))</f>
        <v/>
      </c>
    </row>
    <row r="7556">
      <c r="A7556" t="inlineStr">
        <is>
          <t>Q05L05</t>
        </is>
      </c>
      <c r="B7556" t="inlineStr">
        <is>
          <t>CAMILA DA FROTA GUERRA</t>
        </is>
      </c>
      <c r="C7556" t="n">
        <v>1</v>
      </c>
      <c r="D7556" t="inlineStr">
        <is>
          <t>IPCA</t>
        </is>
      </c>
      <c r="E7556" t="n">
        <v>0</v>
      </c>
      <c r="F7556" t="inlineStr">
        <is>
          <t>MENSAL</t>
        </is>
      </c>
      <c r="G7556" t="n">
        <v>46476</v>
      </c>
      <c r="H7556" t="n">
        <v>46476</v>
      </c>
      <c r="I7556" t="n">
        <v>41</v>
      </c>
      <c r="J7556" t="inlineStr">
        <is>
          <t>CARTEIRA</t>
        </is>
      </c>
      <c r="K7556" t="inlineStr">
        <is>
          <t>CONTRATO</t>
        </is>
      </c>
      <c r="L7556" t="n">
        <v>1227.47349</v>
      </c>
      <c r="M7556" t="inlineStr">
        <is>
          <t>Terra Luz Residencial</t>
        </is>
      </c>
      <c r="N7556" s="142">
        <f>DATE(YEAR(G7556),MONTH(G7556),1)</f>
        <v/>
      </c>
      <c r="O7556" s="132">
        <f>IF(G7556&gt;$K$3,"Futuro","Atraso")</f>
        <v/>
      </c>
      <c r="P7556">
        <f>12*(YEAR(G7556)-YEAR($K$3))+(MONTH(G7556)-MONTH($K$3))</f>
        <v/>
      </c>
      <c r="Q7556" s="366">
        <f>IF(M7556="IBIRAPITANGA FASE 3",IF(O7556="Atraso",L7556,L7556/(1+$I$2)^P7556),IF(O7556="Atraso",L7556,L7556/(1+$I$1)^P7556))</f>
        <v/>
      </c>
      <c r="R7556">
        <f>IF(O7556="Atraso",$K$3-G7556,0)</f>
        <v/>
      </c>
      <c r="S7556">
        <f>IF(R7556&lt;=15,"Até 15",IF(R7556&lt;=30,"Entre 15 e 30",IF(R7556&lt;=60,"Entre 30 e 60",IF(R7556&lt;=90,"Entre 60 e 90",IF(R7556&lt;=120,"Entre 90 e 120",IF(R7556&lt;=150,"Entre 120 e 150",IF(R7556&lt;=180,"Entre 150 e 180","Superior a 180")))))))</f>
        <v/>
      </c>
    </row>
    <row r="7557">
      <c r="A7557" t="inlineStr">
        <is>
          <t>Q05L05</t>
        </is>
      </c>
      <c r="B7557" t="inlineStr">
        <is>
          <t>CAMILA DA FROTA GUERRA</t>
        </is>
      </c>
      <c r="C7557" t="n">
        <v>1</v>
      </c>
      <c r="D7557" t="inlineStr">
        <is>
          <t>IPCA</t>
        </is>
      </c>
      <c r="E7557" t="n">
        <v>0</v>
      </c>
      <c r="F7557" t="inlineStr">
        <is>
          <t>MENSAL</t>
        </is>
      </c>
      <c r="G7557" t="n">
        <v>46507</v>
      </c>
      <c r="H7557" t="n">
        <v>46507</v>
      </c>
      <c r="I7557" t="n">
        <v>42</v>
      </c>
      <c r="J7557" t="inlineStr">
        <is>
          <t>CARTEIRA</t>
        </is>
      </c>
      <c r="K7557" t="inlineStr">
        <is>
          <t>CONTRATO</t>
        </is>
      </c>
      <c r="L7557" t="n">
        <v>1227.47349</v>
      </c>
      <c r="M7557" t="inlineStr">
        <is>
          <t>Terra Luz Residencial</t>
        </is>
      </c>
      <c r="N7557" s="142">
        <f>DATE(YEAR(G7557),MONTH(G7557),1)</f>
        <v/>
      </c>
      <c r="O7557" s="132">
        <f>IF(G7557&gt;$K$3,"Futuro","Atraso")</f>
        <v/>
      </c>
      <c r="P7557">
        <f>12*(YEAR(G7557)-YEAR($K$3))+(MONTH(G7557)-MONTH($K$3))</f>
        <v/>
      </c>
      <c r="Q7557" s="366">
        <f>IF(M7557="IBIRAPITANGA FASE 3",IF(O7557="Atraso",L7557,L7557/(1+$I$2)^P7557),IF(O7557="Atraso",L7557,L7557/(1+$I$1)^P7557))</f>
        <v/>
      </c>
      <c r="R7557">
        <f>IF(O7557="Atraso",$K$3-G7557,0)</f>
        <v/>
      </c>
      <c r="S7557">
        <f>IF(R7557&lt;=15,"Até 15",IF(R7557&lt;=30,"Entre 15 e 30",IF(R7557&lt;=60,"Entre 30 e 60",IF(R7557&lt;=90,"Entre 60 e 90",IF(R7557&lt;=120,"Entre 90 e 120",IF(R7557&lt;=150,"Entre 120 e 150",IF(R7557&lt;=180,"Entre 150 e 180","Superior a 180")))))))</f>
        <v/>
      </c>
    </row>
    <row r="7558">
      <c r="A7558" t="inlineStr">
        <is>
          <t>Q05L05</t>
        </is>
      </c>
      <c r="B7558" t="inlineStr">
        <is>
          <t>CAMILA DA FROTA GUERRA</t>
        </is>
      </c>
      <c r="C7558" t="n">
        <v>1</v>
      </c>
      <c r="D7558" t="inlineStr">
        <is>
          <t>IPCA</t>
        </is>
      </c>
      <c r="E7558" t="n">
        <v>0</v>
      </c>
      <c r="F7558" t="inlineStr">
        <is>
          <t>MENSAL</t>
        </is>
      </c>
      <c r="G7558" t="n">
        <v>46537</v>
      </c>
      <c r="H7558" t="n">
        <v>46537</v>
      </c>
      <c r="I7558" t="n">
        <v>43</v>
      </c>
      <c r="J7558" t="inlineStr">
        <is>
          <t>CARTEIRA</t>
        </is>
      </c>
      <c r="K7558" t="inlineStr">
        <is>
          <t>CONTRATO</t>
        </is>
      </c>
      <c r="L7558" t="n">
        <v>1227.47349</v>
      </c>
      <c r="M7558" t="inlineStr">
        <is>
          <t>Terra Luz Residencial</t>
        </is>
      </c>
      <c r="N7558" s="142">
        <f>DATE(YEAR(G7558),MONTH(G7558),1)</f>
        <v/>
      </c>
      <c r="O7558" s="132">
        <f>IF(G7558&gt;$K$3,"Futuro","Atraso")</f>
        <v/>
      </c>
      <c r="P7558">
        <f>12*(YEAR(G7558)-YEAR($K$3))+(MONTH(G7558)-MONTH($K$3))</f>
        <v/>
      </c>
      <c r="Q7558" s="366">
        <f>IF(M7558="IBIRAPITANGA FASE 3",IF(O7558="Atraso",L7558,L7558/(1+$I$2)^P7558),IF(O7558="Atraso",L7558,L7558/(1+$I$1)^P7558))</f>
        <v/>
      </c>
      <c r="R7558">
        <f>IF(O7558="Atraso",$K$3-G7558,0)</f>
        <v/>
      </c>
      <c r="S7558">
        <f>IF(R7558&lt;=15,"Até 15",IF(R7558&lt;=30,"Entre 15 e 30",IF(R7558&lt;=60,"Entre 30 e 60",IF(R7558&lt;=90,"Entre 60 e 90",IF(R7558&lt;=120,"Entre 90 e 120",IF(R7558&lt;=150,"Entre 120 e 150",IF(R7558&lt;=180,"Entre 150 e 180","Superior a 180")))))))</f>
        <v/>
      </c>
    </row>
    <row r="7559">
      <c r="A7559" t="inlineStr">
        <is>
          <t>Q05L012</t>
        </is>
      </c>
      <c r="B7559" t="inlineStr">
        <is>
          <t>SANDERSON SANTOS</t>
        </is>
      </c>
      <c r="C7559" t="n">
        <v>1</v>
      </c>
      <c r="D7559" t="inlineStr">
        <is>
          <t>IPCA</t>
        </is>
      </c>
      <c r="E7559" t="n">
        <v>0</v>
      </c>
      <c r="F7559" t="inlineStr">
        <is>
          <t>MENSAL</t>
        </is>
      </c>
      <c r="G7559" t="n">
        <v>45240</v>
      </c>
      <c r="H7559" t="n">
        <v>45240</v>
      </c>
      <c r="I7559" t="n">
        <v>3</v>
      </c>
      <c r="J7559" t="inlineStr">
        <is>
          <t>CARTEIRA</t>
        </is>
      </c>
      <c r="K7559" t="inlineStr">
        <is>
          <t>CONTRATO</t>
        </is>
      </c>
      <c r="L7559" t="n">
        <v>1076.67354</v>
      </c>
      <c r="M7559" t="inlineStr">
        <is>
          <t>Terra Luz Residencial</t>
        </is>
      </c>
      <c r="N7559" s="142">
        <f>DATE(YEAR(G7559),MONTH(G7559),1)</f>
        <v/>
      </c>
      <c r="O7559" s="132">
        <f>IF(G7559&gt;$K$3,"Futuro","Atraso")</f>
        <v/>
      </c>
      <c r="P7559">
        <f>12*(YEAR(G7559)-YEAR($K$3))+(MONTH(G7559)-MONTH($K$3))</f>
        <v/>
      </c>
      <c r="Q7559" s="366">
        <f>IF(M7559="IBIRAPITANGA FASE 3",IF(O7559="Atraso",L7559,L7559/(1+$I$2)^P7559),IF(O7559="Atraso",L7559,L7559/(1+$I$1)^P7559))</f>
        <v/>
      </c>
      <c r="R7559">
        <f>IF(O7559="Atraso",$K$3-G7559,0)</f>
        <v/>
      </c>
      <c r="S7559">
        <f>IF(R7559&lt;=15,"Até 15",IF(R7559&lt;=30,"Entre 15 e 30",IF(R7559&lt;=60,"Entre 30 e 60",IF(R7559&lt;=90,"Entre 60 e 90",IF(R7559&lt;=120,"Entre 90 e 120",IF(R7559&lt;=150,"Entre 120 e 150",IF(R7559&lt;=180,"Entre 150 e 180","Superior a 180")))))))</f>
        <v/>
      </c>
    </row>
    <row r="7560">
      <c r="A7560" t="inlineStr">
        <is>
          <t>Q05L012</t>
        </is>
      </c>
      <c r="B7560" t="inlineStr">
        <is>
          <t>SANDERSON SANTOS</t>
        </is>
      </c>
      <c r="C7560" t="n">
        <v>1</v>
      </c>
      <c r="D7560" t="inlineStr">
        <is>
          <t>IPCA</t>
        </is>
      </c>
      <c r="E7560" t="n">
        <v>0</v>
      </c>
      <c r="F7560" t="inlineStr">
        <is>
          <t>MENSAL</t>
        </is>
      </c>
      <c r="G7560" t="n">
        <v>45270</v>
      </c>
      <c r="H7560" t="n">
        <v>45270</v>
      </c>
      <c r="I7560" t="n">
        <v>4</v>
      </c>
      <c r="J7560" t="inlineStr">
        <is>
          <t>CARTEIRA</t>
        </is>
      </c>
      <c r="K7560" t="inlineStr">
        <is>
          <t>CONTRATO</t>
        </is>
      </c>
      <c r="L7560" t="n">
        <v>1076.67354</v>
      </c>
      <c r="M7560" t="inlineStr">
        <is>
          <t>Terra Luz Residencial</t>
        </is>
      </c>
      <c r="N7560" s="142">
        <f>DATE(YEAR(G7560),MONTH(G7560),1)</f>
        <v/>
      </c>
      <c r="O7560" s="132">
        <f>IF(G7560&gt;$K$3,"Futuro","Atraso")</f>
        <v/>
      </c>
      <c r="P7560">
        <f>12*(YEAR(G7560)-YEAR($K$3))+(MONTH(G7560)-MONTH($K$3))</f>
        <v/>
      </c>
      <c r="Q7560" s="366">
        <f>IF(M7560="IBIRAPITANGA FASE 3",IF(O7560="Atraso",L7560,L7560/(1+$I$2)^P7560),IF(O7560="Atraso",L7560,L7560/(1+$I$1)^P7560))</f>
        <v/>
      </c>
      <c r="R7560">
        <f>IF(O7560="Atraso",$K$3-G7560,0)</f>
        <v/>
      </c>
      <c r="S7560">
        <f>IF(R7560&lt;=15,"Até 15",IF(R7560&lt;=30,"Entre 15 e 30",IF(R7560&lt;=60,"Entre 30 e 60",IF(R7560&lt;=90,"Entre 60 e 90",IF(R7560&lt;=120,"Entre 90 e 120",IF(R7560&lt;=150,"Entre 120 e 150",IF(R7560&lt;=180,"Entre 150 e 180","Superior a 180")))))))</f>
        <v/>
      </c>
    </row>
    <row r="7561">
      <c r="A7561" t="inlineStr">
        <is>
          <t>Q05L012</t>
        </is>
      </c>
      <c r="B7561" t="inlineStr">
        <is>
          <t>SANDERSON SANTOS</t>
        </is>
      </c>
      <c r="C7561" t="n">
        <v>1</v>
      </c>
      <c r="D7561" t="inlineStr">
        <is>
          <t>IPCA</t>
        </is>
      </c>
      <c r="E7561" t="n">
        <v>0</v>
      </c>
      <c r="F7561" t="inlineStr">
        <is>
          <t>MENSAL</t>
        </is>
      </c>
      <c r="G7561" t="n">
        <v>45301</v>
      </c>
      <c r="H7561" t="n">
        <v>45301</v>
      </c>
      <c r="I7561" t="n">
        <v>5</v>
      </c>
      <c r="J7561" t="inlineStr">
        <is>
          <t>CARTEIRA</t>
        </is>
      </c>
      <c r="K7561" t="inlineStr">
        <is>
          <t>CONTRATO</t>
        </is>
      </c>
      <c r="L7561" t="n">
        <v>1076.67354</v>
      </c>
      <c r="M7561" t="inlineStr">
        <is>
          <t>Terra Luz Residencial</t>
        </is>
      </c>
      <c r="N7561" s="142">
        <f>DATE(YEAR(G7561),MONTH(G7561),1)</f>
        <v/>
      </c>
      <c r="O7561" s="132">
        <f>IF(G7561&gt;$K$3,"Futuro","Atraso")</f>
        <v/>
      </c>
      <c r="P7561">
        <f>12*(YEAR(G7561)-YEAR($K$3))+(MONTH(G7561)-MONTH($K$3))</f>
        <v/>
      </c>
      <c r="Q7561" s="366">
        <f>IF(M7561="IBIRAPITANGA FASE 3",IF(O7561="Atraso",L7561,L7561/(1+$I$2)^P7561),IF(O7561="Atraso",L7561,L7561/(1+$I$1)^P7561))</f>
        <v/>
      </c>
      <c r="R7561">
        <f>IF(O7561="Atraso",$K$3-G7561,0)</f>
        <v/>
      </c>
      <c r="S7561">
        <f>IF(R7561&lt;=15,"Até 15",IF(R7561&lt;=30,"Entre 15 e 30",IF(R7561&lt;=60,"Entre 30 e 60",IF(R7561&lt;=90,"Entre 60 e 90",IF(R7561&lt;=120,"Entre 90 e 120",IF(R7561&lt;=150,"Entre 120 e 150",IF(R7561&lt;=180,"Entre 150 e 180","Superior a 180")))))))</f>
        <v/>
      </c>
    </row>
    <row r="7562">
      <c r="A7562" t="inlineStr">
        <is>
          <t>Q05L012</t>
        </is>
      </c>
      <c r="B7562" t="inlineStr">
        <is>
          <t>SANDERSON SANTOS</t>
        </is>
      </c>
      <c r="C7562" t="n">
        <v>1</v>
      </c>
      <c r="D7562" t="inlineStr">
        <is>
          <t>IPCA</t>
        </is>
      </c>
      <c r="E7562" t="n">
        <v>0</v>
      </c>
      <c r="F7562" t="inlineStr">
        <is>
          <t>MENSAL</t>
        </is>
      </c>
      <c r="G7562" t="n">
        <v>45332</v>
      </c>
      <c r="H7562" t="n">
        <v>45332</v>
      </c>
      <c r="I7562" t="n">
        <v>6</v>
      </c>
      <c r="J7562" t="inlineStr">
        <is>
          <t>CARTEIRA</t>
        </is>
      </c>
      <c r="K7562" t="inlineStr">
        <is>
          <t>CONTRATO</t>
        </is>
      </c>
      <c r="L7562" t="n">
        <v>1076.67354</v>
      </c>
      <c r="M7562" t="inlineStr">
        <is>
          <t>Terra Luz Residencial</t>
        </is>
      </c>
      <c r="N7562" s="142">
        <f>DATE(YEAR(G7562),MONTH(G7562),1)</f>
        <v/>
      </c>
      <c r="O7562" s="132">
        <f>IF(G7562&gt;$K$3,"Futuro","Atraso")</f>
        <v/>
      </c>
      <c r="P7562">
        <f>12*(YEAR(G7562)-YEAR($K$3))+(MONTH(G7562)-MONTH($K$3))</f>
        <v/>
      </c>
      <c r="Q7562" s="366">
        <f>IF(M7562="IBIRAPITANGA FASE 3",IF(O7562="Atraso",L7562,L7562/(1+$I$2)^P7562),IF(O7562="Atraso",L7562,L7562/(1+$I$1)^P7562))</f>
        <v/>
      </c>
      <c r="R7562">
        <f>IF(O7562="Atraso",$K$3-G7562,0)</f>
        <v/>
      </c>
      <c r="S7562">
        <f>IF(R7562&lt;=15,"Até 15",IF(R7562&lt;=30,"Entre 15 e 30",IF(R7562&lt;=60,"Entre 30 e 60",IF(R7562&lt;=90,"Entre 60 e 90",IF(R7562&lt;=120,"Entre 90 e 120",IF(R7562&lt;=150,"Entre 120 e 150",IF(R7562&lt;=180,"Entre 150 e 180","Superior a 180")))))))</f>
        <v/>
      </c>
    </row>
    <row r="7563">
      <c r="A7563" t="inlineStr">
        <is>
          <t>Q05L012</t>
        </is>
      </c>
      <c r="B7563" t="inlineStr">
        <is>
          <t>SANDERSON SANTOS</t>
        </is>
      </c>
      <c r="C7563" t="n">
        <v>1</v>
      </c>
      <c r="D7563" t="inlineStr">
        <is>
          <t>IPCA</t>
        </is>
      </c>
      <c r="E7563" t="n">
        <v>0</v>
      </c>
      <c r="F7563" t="inlineStr">
        <is>
          <t>MENSAL</t>
        </is>
      </c>
      <c r="G7563" t="n">
        <v>45361</v>
      </c>
      <c r="H7563" t="n">
        <v>45361</v>
      </c>
      <c r="I7563" t="n">
        <v>7</v>
      </c>
      <c r="J7563" t="inlineStr">
        <is>
          <t>CARTEIRA</t>
        </is>
      </c>
      <c r="K7563" t="inlineStr">
        <is>
          <t>CONTRATO</t>
        </is>
      </c>
      <c r="L7563" t="n">
        <v>1076.67354</v>
      </c>
      <c r="M7563" t="inlineStr">
        <is>
          <t>Terra Luz Residencial</t>
        </is>
      </c>
      <c r="N7563" s="142">
        <f>DATE(YEAR(G7563),MONTH(G7563),1)</f>
        <v/>
      </c>
      <c r="O7563" s="132">
        <f>IF(G7563&gt;$K$3,"Futuro","Atraso")</f>
        <v/>
      </c>
      <c r="P7563">
        <f>12*(YEAR(G7563)-YEAR($K$3))+(MONTH(G7563)-MONTH($K$3))</f>
        <v/>
      </c>
      <c r="Q7563" s="366">
        <f>IF(M7563="IBIRAPITANGA FASE 3",IF(O7563="Atraso",L7563,L7563/(1+$I$2)^P7563),IF(O7563="Atraso",L7563,L7563/(1+$I$1)^P7563))</f>
        <v/>
      </c>
      <c r="R7563">
        <f>IF(O7563="Atraso",$K$3-G7563,0)</f>
        <v/>
      </c>
      <c r="S7563">
        <f>IF(R7563&lt;=15,"Até 15",IF(R7563&lt;=30,"Entre 15 e 30",IF(R7563&lt;=60,"Entre 30 e 60",IF(R7563&lt;=90,"Entre 60 e 90",IF(R7563&lt;=120,"Entre 90 e 120",IF(R7563&lt;=150,"Entre 120 e 150",IF(R7563&lt;=180,"Entre 150 e 180","Superior a 180")))))))</f>
        <v/>
      </c>
    </row>
    <row r="7564">
      <c r="A7564" t="inlineStr">
        <is>
          <t>Q05L012</t>
        </is>
      </c>
      <c r="B7564" t="inlineStr">
        <is>
          <t>SANDERSON SANTOS</t>
        </is>
      </c>
      <c r="C7564" t="n">
        <v>1</v>
      </c>
      <c r="D7564" t="inlineStr">
        <is>
          <t>IPCA</t>
        </is>
      </c>
      <c r="E7564" t="n">
        <v>0</v>
      </c>
      <c r="F7564" t="inlineStr">
        <is>
          <t>MENSAL</t>
        </is>
      </c>
      <c r="G7564" t="n">
        <v>45392</v>
      </c>
      <c r="H7564" t="n">
        <v>45392</v>
      </c>
      <c r="I7564" t="n">
        <v>8</v>
      </c>
      <c r="J7564" t="inlineStr">
        <is>
          <t>CARTEIRA</t>
        </is>
      </c>
      <c r="K7564" t="inlineStr">
        <is>
          <t>CONTRATO</t>
        </is>
      </c>
      <c r="L7564" t="n">
        <v>1076.67354</v>
      </c>
      <c r="M7564" t="inlineStr">
        <is>
          <t>Terra Luz Residencial</t>
        </is>
      </c>
      <c r="N7564" s="142">
        <f>DATE(YEAR(G7564),MONTH(G7564),1)</f>
        <v/>
      </c>
      <c r="O7564" s="132">
        <f>IF(G7564&gt;$K$3,"Futuro","Atraso")</f>
        <v/>
      </c>
      <c r="P7564">
        <f>12*(YEAR(G7564)-YEAR($K$3))+(MONTH(G7564)-MONTH($K$3))</f>
        <v/>
      </c>
      <c r="Q7564" s="366">
        <f>IF(M7564="IBIRAPITANGA FASE 3",IF(O7564="Atraso",L7564,L7564/(1+$I$2)^P7564),IF(O7564="Atraso",L7564,L7564/(1+$I$1)^P7564))</f>
        <v/>
      </c>
      <c r="R7564">
        <f>IF(O7564="Atraso",$K$3-G7564,0)</f>
        <v/>
      </c>
      <c r="S7564">
        <f>IF(R7564&lt;=15,"Até 15",IF(R7564&lt;=30,"Entre 15 e 30",IF(R7564&lt;=60,"Entre 30 e 60",IF(R7564&lt;=90,"Entre 60 e 90",IF(R7564&lt;=120,"Entre 90 e 120",IF(R7564&lt;=150,"Entre 120 e 150",IF(R7564&lt;=180,"Entre 150 e 180","Superior a 180")))))))</f>
        <v/>
      </c>
    </row>
    <row r="7565">
      <c r="A7565" t="inlineStr">
        <is>
          <t>Q05L012</t>
        </is>
      </c>
      <c r="B7565" t="inlineStr">
        <is>
          <t>SANDERSON SANTOS</t>
        </is>
      </c>
      <c r="C7565" t="n">
        <v>1</v>
      </c>
      <c r="D7565" t="inlineStr">
        <is>
          <t>IPCA</t>
        </is>
      </c>
      <c r="E7565" t="n">
        <v>0</v>
      </c>
      <c r="F7565" t="inlineStr">
        <is>
          <t>MENSAL</t>
        </is>
      </c>
      <c r="G7565" t="n">
        <v>45422</v>
      </c>
      <c r="H7565" t="n">
        <v>45422</v>
      </c>
      <c r="I7565" t="n">
        <v>9</v>
      </c>
      <c r="J7565" t="inlineStr">
        <is>
          <t>CARTEIRA</t>
        </is>
      </c>
      <c r="K7565" t="inlineStr">
        <is>
          <t>CONTRATO</t>
        </is>
      </c>
      <c r="L7565" t="n">
        <v>1076.67354</v>
      </c>
      <c r="M7565" t="inlineStr">
        <is>
          <t>Terra Luz Residencial</t>
        </is>
      </c>
      <c r="N7565" s="142">
        <f>DATE(YEAR(G7565),MONTH(G7565),1)</f>
        <v/>
      </c>
      <c r="O7565" s="132">
        <f>IF(G7565&gt;$K$3,"Futuro","Atraso")</f>
        <v/>
      </c>
      <c r="P7565">
        <f>12*(YEAR(G7565)-YEAR($K$3))+(MONTH(G7565)-MONTH($K$3))</f>
        <v/>
      </c>
      <c r="Q7565" s="366">
        <f>IF(M7565="IBIRAPITANGA FASE 3",IF(O7565="Atraso",L7565,L7565/(1+$I$2)^P7565),IF(O7565="Atraso",L7565,L7565/(1+$I$1)^P7565))</f>
        <v/>
      </c>
      <c r="R7565">
        <f>IF(O7565="Atraso",$K$3-G7565,0)</f>
        <v/>
      </c>
      <c r="S7565">
        <f>IF(R7565&lt;=15,"Até 15",IF(R7565&lt;=30,"Entre 15 e 30",IF(R7565&lt;=60,"Entre 30 e 60",IF(R7565&lt;=90,"Entre 60 e 90",IF(R7565&lt;=120,"Entre 90 e 120",IF(R7565&lt;=150,"Entre 120 e 150",IF(R7565&lt;=180,"Entre 150 e 180","Superior a 180")))))))</f>
        <v/>
      </c>
    </row>
    <row r="7566">
      <c r="A7566" t="inlineStr">
        <is>
          <t>Q05L012</t>
        </is>
      </c>
      <c r="B7566" t="inlineStr">
        <is>
          <t>SANDERSON SANTOS</t>
        </is>
      </c>
      <c r="C7566" t="n">
        <v>1</v>
      </c>
      <c r="D7566" t="inlineStr">
        <is>
          <t>IPCA</t>
        </is>
      </c>
      <c r="E7566" t="n">
        <v>0</v>
      </c>
      <c r="F7566" t="inlineStr">
        <is>
          <t>MENSAL</t>
        </is>
      </c>
      <c r="G7566" t="n">
        <v>45453</v>
      </c>
      <c r="H7566" t="n">
        <v>45453</v>
      </c>
      <c r="I7566" t="n">
        <v>10</v>
      </c>
      <c r="J7566" t="inlineStr">
        <is>
          <t>CARTEIRA</t>
        </is>
      </c>
      <c r="K7566" t="inlineStr">
        <is>
          <t>CONTRATO</t>
        </is>
      </c>
      <c r="L7566" t="n">
        <v>1076.67354</v>
      </c>
      <c r="M7566" t="inlineStr">
        <is>
          <t>Terra Luz Residencial</t>
        </is>
      </c>
      <c r="N7566" s="142">
        <f>DATE(YEAR(G7566),MONTH(G7566),1)</f>
        <v/>
      </c>
      <c r="O7566" s="132">
        <f>IF(G7566&gt;$K$3,"Futuro","Atraso")</f>
        <v/>
      </c>
      <c r="P7566">
        <f>12*(YEAR(G7566)-YEAR($K$3))+(MONTH(G7566)-MONTH($K$3))</f>
        <v/>
      </c>
      <c r="Q7566" s="366">
        <f>IF(M7566="IBIRAPITANGA FASE 3",IF(O7566="Atraso",L7566,L7566/(1+$I$2)^P7566),IF(O7566="Atraso",L7566,L7566/(1+$I$1)^P7566))</f>
        <v/>
      </c>
      <c r="R7566">
        <f>IF(O7566="Atraso",$K$3-G7566,0)</f>
        <v/>
      </c>
      <c r="S7566">
        <f>IF(R7566&lt;=15,"Até 15",IF(R7566&lt;=30,"Entre 15 e 30",IF(R7566&lt;=60,"Entre 30 e 60",IF(R7566&lt;=90,"Entre 60 e 90",IF(R7566&lt;=120,"Entre 90 e 120",IF(R7566&lt;=150,"Entre 120 e 150",IF(R7566&lt;=180,"Entre 150 e 180","Superior a 180")))))))</f>
        <v/>
      </c>
    </row>
    <row r="7567">
      <c r="A7567" t="inlineStr">
        <is>
          <t>Q05L012</t>
        </is>
      </c>
      <c r="B7567" t="inlineStr">
        <is>
          <t>SANDERSON SANTOS</t>
        </is>
      </c>
      <c r="C7567" t="n">
        <v>1</v>
      </c>
      <c r="D7567" t="inlineStr">
        <is>
          <t>IPCA</t>
        </is>
      </c>
      <c r="E7567" t="n">
        <v>0</v>
      </c>
      <c r="F7567" t="inlineStr">
        <is>
          <t>MENSAL</t>
        </is>
      </c>
      <c r="G7567" t="n">
        <v>45483</v>
      </c>
      <c r="H7567" t="n">
        <v>45483</v>
      </c>
      <c r="I7567" t="n">
        <v>11</v>
      </c>
      <c r="J7567" t="inlineStr">
        <is>
          <t>CARTEIRA</t>
        </is>
      </c>
      <c r="K7567" t="inlineStr">
        <is>
          <t>CONTRATO</t>
        </is>
      </c>
      <c r="L7567" t="n">
        <v>1076.67354</v>
      </c>
      <c r="M7567" t="inlineStr">
        <is>
          <t>Terra Luz Residencial</t>
        </is>
      </c>
      <c r="N7567" s="142">
        <f>DATE(YEAR(G7567),MONTH(G7567),1)</f>
        <v/>
      </c>
      <c r="O7567" s="132">
        <f>IF(G7567&gt;$K$3,"Futuro","Atraso")</f>
        <v/>
      </c>
      <c r="P7567">
        <f>12*(YEAR(G7567)-YEAR($K$3))+(MONTH(G7567)-MONTH($K$3))</f>
        <v/>
      </c>
      <c r="Q7567" s="366">
        <f>IF(M7567="IBIRAPITANGA FASE 3",IF(O7567="Atraso",L7567,L7567/(1+$I$2)^P7567),IF(O7567="Atraso",L7567,L7567/(1+$I$1)^P7567))</f>
        <v/>
      </c>
      <c r="R7567">
        <f>IF(O7567="Atraso",$K$3-G7567,0)</f>
        <v/>
      </c>
      <c r="S7567">
        <f>IF(R7567&lt;=15,"Até 15",IF(R7567&lt;=30,"Entre 15 e 30",IF(R7567&lt;=60,"Entre 30 e 60",IF(R7567&lt;=90,"Entre 60 e 90",IF(R7567&lt;=120,"Entre 90 e 120",IF(R7567&lt;=150,"Entre 120 e 150",IF(R7567&lt;=180,"Entre 150 e 180","Superior a 180")))))))</f>
        <v/>
      </c>
    </row>
    <row r="7568">
      <c r="A7568" t="inlineStr">
        <is>
          <t>Q05L012</t>
        </is>
      </c>
      <c r="B7568" t="inlineStr">
        <is>
          <t>SANDERSON SANTOS</t>
        </is>
      </c>
      <c r="C7568" t="n">
        <v>1</v>
      </c>
      <c r="D7568" t="inlineStr">
        <is>
          <t>IPCA</t>
        </is>
      </c>
      <c r="E7568" t="n">
        <v>0</v>
      </c>
      <c r="F7568" t="inlineStr">
        <is>
          <t>MENSAL</t>
        </is>
      </c>
      <c r="G7568" t="n">
        <v>45514</v>
      </c>
      <c r="H7568" t="n">
        <v>45514</v>
      </c>
      <c r="I7568" t="n">
        <v>12</v>
      </c>
      <c r="J7568" t="inlineStr">
        <is>
          <t>CARTEIRA</t>
        </is>
      </c>
      <c r="K7568" t="inlineStr">
        <is>
          <t>CONTRATO</t>
        </is>
      </c>
      <c r="L7568" t="n">
        <v>1076.67354</v>
      </c>
      <c r="M7568" t="inlineStr">
        <is>
          <t>Terra Luz Residencial</t>
        </is>
      </c>
      <c r="N7568" s="142">
        <f>DATE(YEAR(G7568),MONTH(G7568),1)</f>
        <v/>
      </c>
      <c r="O7568" s="132">
        <f>IF(G7568&gt;$K$3,"Futuro","Atraso")</f>
        <v/>
      </c>
      <c r="P7568">
        <f>12*(YEAR(G7568)-YEAR($K$3))+(MONTH(G7568)-MONTH($K$3))</f>
        <v/>
      </c>
      <c r="Q7568" s="366">
        <f>IF(M7568="IBIRAPITANGA FASE 3",IF(O7568="Atraso",L7568,L7568/(1+$I$2)^P7568),IF(O7568="Atraso",L7568,L7568/(1+$I$1)^P7568))</f>
        <v/>
      </c>
      <c r="R7568">
        <f>IF(O7568="Atraso",$K$3-G7568,0)</f>
        <v/>
      </c>
      <c r="S7568">
        <f>IF(R7568&lt;=15,"Até 15",IF(R7568&lt;=30,"Entre 15 e 30",IF(R7568&lt;=60,"Entre 30 e 60",IF(R7568&lt;=90,"Entre 60 e 90",IF(R7568&lt;=120,"Entre 90 e 120",IF(R7568&lt;=150,"Entre 120 e 150",IF(R7568&lt;=180,"Entre 150 e 180","Superior a 180")))))))</f>
        <v/>
      </c>
    </row>
    <row r="7569">
      <c r="A7569" t="inlineStr">
        <is>
          <t>Q05L012</t>
        </is>
      </c>
      <c r="B7569" t="inlineStr">
        <is>
          <t>SANDERSON SANTOS</t>
        </is>
      </c>
      <c r="C7569" t="n">
        <v>1</v>
      </c>
      <c r="D7569" t="inlineStr">
        <is>
          <t>IPCA</t>
        </is>
      </c>
      <c r="E7569" t="n">
        <v>0</v>
      </c>
      <c r="F7569" t="inlineStr">
        <is>
          <t>MENSAL</t>
        </is>
      </c>
      <c r="G7569" t="n">
        <v>45545</v>
      </c>
      <c r="H7569" t="n">
        <v>45545</v>
      </c>
      <c r="I7569" t="n">
        <v>13</v>
      </c>
      <c r="J7569" t="inlineStr">
        <is>
          <t>CARTEIRA</t>
        </is>
      </c>
      <c r="K7569" t="inlineStr">
        <is>
          <t>CONTRATO</t>
        </is>
      </c>
      <c r="L7569" t="n">
        <v>1076.67354</v>
      </c>
      <c r="M7569" t="inlineStr">
        <is>
          <t>Terra Luz Residencial</t>
        </is>
      </c>
      <c r="N7569" s="142">
        <f>DATE(YEAR(G7569),MONTH(G7569),1)</f>
        <v/>
      </c>
      <c r="O7569" s="132">
        <f>IF(G7569&gt;$K$3,"Futuro","Atraso")</f>
        <v/>
      </c>
      <c r="P7569">
        <f>12*(YEAR(G7569)-YEAR($K$3))+(MONTH(G7569)-MONTH($K$3))</f>
        <v/>
      </c>
      <c r="Q7569" s="366">
        <f>IF(M7569="IBIRAPITANGA FASE 3",IF(O7569="Atraso",L7569,L7569/(1+$I$2)^P7569),IF(O7569="Atraso",L7569,L7569/(1+$I$1)^P7569))</f>
        <v/>
      </c>
      <c r="R7569">
        <f>IF(O7569="Atraso",$K$3-G7569,0)</f>
        <v/>
      </c>
      <c r="S7569">
        <f>IF(R7569&lt;=15,"Até 15",IF(R7569&lt;=30,"Entre 15 e 30",IF(R7569&lt;=60,"Entre 30 e 60",IF(R7569&lt;=90,"Entre 60 e 90",IF(R7569&lt;=120,"Entre 90 e 120",IF(R7569&lt;=150,"Entre 120 e 150",IF(R7569&lt;=180,"Entre 150 e 180","Superior a 180")))))))</f>
        <v/>
      </c>
    </row>
    <row r="7570">
      <c r="A7570" t="inlineStr">
        <is>
          <t>Q05L012</t>
        </is>
      </c>
      <c r="B7570" t="inlineStr">
        <is>
          <t>SANDERSON SANTOS</t>
        </is>
      </c>
      <c r="C7570" t="n">
        <v>1</v>
      </c>
      <c r="D7570" t="inlineStr">
        <is>
          <t>IPCA</t>
        </is>
      </c>
      <c r="E7570" t="n">
        <v>0</v>
      </c>
      <c r="F7570" t="inlineStr">
        <is>
          <t>MENSAL</t>
        </is>
      </c>
      <c r="G7570" t="n">
        <v>45575</v>
      </c>
      <c r="H7570" t="n">
        <v>45575</v>
      </c>
      <c r="I7570" t="n">
        <v>14</v>
      </c>
      <c r="J7570" t="inlineStr">
        <is>
          <t>CARTEIRA</t>
        </is>
      </c>
      <c r="K7570" t="inlineStr">
        <is>
          <t>CONTRATO</t>
        </is>
      </c>
      <c r="L7570" t="n">
        <v>1076.67354</v>
      </c>
      <c r="M7570" t="inlineStr">
        <is>
          <t>Terra Luz Residencial</t>
        </is>
      </c>
      <c r="N7570" s="142">
        <f>DATE(YEAR(G7570),MONTH(G7570),1)</f>
        <v/>
      </c>
      <c r="O7570" s="132">
        <f>IF(G7570&gt;$K$3,"Futuro","Atraso")</f>
        <v/>
      </c>
      <c r="P7570">
        <f>12*(YEAR(G7570)-YEAR($K$3))+(MONTH(G7570)-MONTH($K$3))</f>
        <v/>
      </c>
      <c r="Q7570" s="366">
        <f>IF(M7570="IBIRAPITANGA FASE 3",IF(O7570="Atraso",L7570,L7570/(1+$I$2)^P7570),IF(O7570="Atraso",L7570,L7570/(1+$I$1)^P7570))</f>
        <v/>
      </c>
      <c r="R7570">
        <f>IF(O7570="Atraso",$K$3-G7570,0)</f>
        <v/>
      </c>
      <c r="S7570">
        <f>IF(R7570&lt;=15,"Até 15",IF(R7570&lt;=30,"Entre 15 e 30",IF(R7570&lt;=60,"Entre 30 e 60",IF(R7570&lt;=90,"Entre 60 e 90",IF(R7570&lt;=120,"Entre 90 e 120",IF(R7570&lt;=150,"Entre 120 e 150",IF(R7570&lt;=180,"Entre 150 e 180","Superior a 180")))))))</f>
        <v/>
      </c>
    </row>
    <row r="7571">
      <c r="A7571" t="inlineStr">
        <is>
          <t>Q05L012</t>
        </is>
      </c>
      <c r="B7571" t="inlineStr">
        <is>
          <t>SANDERSON SANTOS</t>
        </is>
      </c>
      <c r="C7571" t="n">
        <v>1</v>
      </c>
      <c r="D7571" t="inlineStr">
        <is>
          <t>IPCA</t>
        </is>
      </c>
      <c r="E7571" t="n">
        <v>0</v>
      </c>
      <c r="F7571" t="inlineStr">
        <is>
          <t>MENSAL</t>
        </is>
      </c>
      <c r="G7571" t="n">
        <v>45606</v>
      </c>
      <c r="H7571" t="n">
        <v>45606</v>
      </c>
      <c r="I7571" t="n">
        <v>15</v>
      </c>
      <c r="J7571" t="inlineStr">
        <is>
          <t>CARTEIRA</t>
        </is>
      </c>
      <c r="K7571" t="inlineStr">
        <is>
          <t>CONTRATO</t>
        </is>
      </c>
      <c r="L7571" t="n">
        <v>1076.67354</v>
      </c>
      <c r="M7571" t="inlineStr">
        <is>
          <t>Terra Luz Residencial</t>
        </is>
      </c>
      <c r="N7571" s="142">
        <f>DATE(YEAR(G7571),MONTH(G7571),1)</f>
        <v/>
      </c>
      <c r="O7571" s="132">
        <f>IF(G7571&gt;$K$3,"Futuro","Atraso")</f>
        <v/>
      </c>
      <c r="P7571">
        <f>12*(YEAR(G7571)-YEAR($K$3))+(MONTH(G7571)-MONTH($K$3))</f>
        <v/>
      </c>
      <c r="Q7571" s="366">
        <f>IF(M7571="IBIRAPITANGA FASE 3",IF(O7571="Atraso",L7571,L7571/(1+$I$2)^P7571),IF(O7571="Atraso",L7571,L7571/(1+$I$1)^P7571))</f>
        <v/>
      </c>
      <c r="R7571">
        <f>IF(O7571="Atraso",$K$3-G7571,0)</f>
        <v/>
      </c>
      <c r="S7571">
        <f>IF(R7571&lt;=15,"Até 15",IF(R7571&lt;=30,"Entre 15 e 30",IF(R7571&lt;=60,"Entre 30 e 60",IF(R7571&lt;=90,"Entre 60 e 90",IF(R7571&lt;=120,"Entre 90 e 120",IF(R7571&lt;=150,"Entre 120 e 150",IF(R7571&lt;=180,"Entre 150 e 180","Superior a 180")))))))</f>
        <v/>
      </c>
    </row>
    <row r="7572">
      <c r="A7572" t="inlineStr">
        <is>
          <t>Q05L012</t>
        </is>
      </c>
      <c r="B7572" t="inlineStr">
        <is>
          <t>SANDERSON SANTOS</t>
        </is>
      </c>
      <c r="C7572" t="n">
        <v>1</v>
      </c>
      <c r="D7572" t="inlineStr">
        <is>
          <t>IPCA</t>
        </is>
      </c>
      <c r="E7572" t="n">
        <v>0</v>
      </c>
      <c r="F7572" t="inlineStr">
        <is>
          <t>MENSAL</t>
        </is>
      </c>
      <c r="G7572" t="n">
        <v>45636</v>
      </c>
      <c r="H7572" t="n">
        <v>45636</v>
      </c>
      <c r="I7572" t="n">
        <v>16</v>
      </c>
      <c r="J7572" t="inlineStr">
        <is>
          <t>CARTEIRA</t>
        </is>
      </c>
      <c r="K7572" t="inlineStr">
        <is>
          <t>CONTRATO</t>
        </is>
      </c>
      <c r="L7572" t="n">
        <v>1076.67354</v>
      </c>
      <c r="M7572" t="inlineStr">
        <is>
          <t>Terra Luz Residencial</t>
        </is>
      </c>
      <c r="N7572" s="142">
        <f>DATE(YEAR(G7572),MONTH(G7572),1)</f>
        <v/>
      </c>
      <c r="O7572" s="132">
        <f>IF(G7572&gt;$K$3,"Futuro","Atraso")</f>
        <v/>
      </c>
      <c r="P7572">
        <f>12*(YEAR(G7572)-YEAR($K$3))+(MONTH(G7572)-MONTH($K$3))</f>
        <v/>
      </c>
      <c r="Q7572" s="366">
        <f>IF(M7572="IBIRAPITANGA FASE 3",IF(O7572="Atraso",L7572,L7572/(1+$I$2)^P7572),IF(O7572="Atraso",L7572,L7572/(1+$I$1)^P7572))</f>
        <v/>
      </c>
      <c r="R7572">
        <f>IF(O7572="Atraso",$K$3-G7572,0)</f>
        <v/>
      </c>
      <c r="S7572">
        <f>IF(R7572&lt;=15,"Até 15",IF(R7572&lt;=30,"Entre 15 e 30",IF(R7572&lt;=60,"Entre 30 e 60",IF(R7572&lt;=90,"Entre 60 e 90",IF(R7572&lt;=120,"Entre 90 e 120",IF(R7572&lt;=150,"Entre 120 e 150",IF(R7572&lt;=180,"Entre 150 e 180","Superior a 180")))))))</f>
        <v/>
      </c>
    </row>
    <row r="7573">
      <c r="A7573" t="inlineStr">
        <is>
          <t>Q05L012</t>
        </is>
      </c>
      <c r="B7573" t="inlineStr">
        <is>
          <t>SANDERSON SANTOS</t>
        </is>
      </c>
      <c r="C7573" t="n">
        <v>1</v>
      </c>
      <c r="D7573" t="inlineStr">
        <is>
          <t>IPCA</t>
        </is>
      </c>
      <c r="E7573" t="n">
        <v>0</v>
      </c>
      <c r="F7573" t="inlineStr">
        <is>
          <t>MENSAL</t>
        </is>
      </c>
      <c r="G7573" t="n">
        <v>45667</v>
      </c>
      <c r="H7573" t="n">
        <v>45667</v>
      </c>
      <c r="I7573" t="n">
        <v>17</v>
      </c>
      <c r="J7573" t="inlineStr">
        <is>
          <t>CARTEIRA</t>
        </is>
      </c>
      <c r="K7573" t="inlineStr">
        <is>
          <t>CONTRATO</t>
        </is>
      </c>
      <c r="L7573" t="n">
        <v>1076.67354</v>
      </c>
      <c r="M7573" t="inlineStr">
        <is>
          <t>Terra Luz Residencial</t>
        </is>
      </c>
      <c r="N7573" s="142">
        <f>DATE(YEAR(G7573),MONTH(G7573),1)</f>
        <v/>
      </c>
      <c r="O7573" s="132">
        <f>IF(G7573&gt;$K$3,"Futuro","Atraso")</f>
        <v/>
      </c>
      <c r="P7573">
        <f>12*(YEAR(G7573)-YEAR($K$3))+(MONTH(G7573)-MONTH($K$3))</f>
        <v/>
      </c>
      <c r="Q7573" s="366">
        <f>IF(M7573="IBIRAPITANGA FASE 3",IF(O7573="Atraso",L7573,L7573/(1+$I$2)^P7573),IF(O7573="Atraso",L7573,L7573/(1+$I$1)^P7573))</f>
        <v/>
      </c>
      <c r="R7573">
        <f>IF(O7573="Atraso",$K$3-G7573,0)</f>
        <v/>
      </c>
      <c r="S7573">
        <f>IF(R7573&lt;=15,"Até 15",IF(R7573&lt;=30,"Entre 15 e 30",IF(R7573&lt;=60,"Entre 30 e 60",IF(R7573&lt;=90,"Entre 60 e 90",IF(R7573&lt;=120,"Entre 90 e 120",IF(R7573&lt;=150,"Entre 120 e 150",IF(R7573&lt;=180,"Entre 150 e 180","Superior a 180")))))))</f>
        <v/>
      </c>
    </row>
    <row r="7574">
      <c r="A7574" t="inlineStr">
        <is>
          <t>Q05L012</t>
        </is>
      </c>
      <c r="B7574" t="inlineStr">
        <is>
          <t>SANDERSON SANTOS</t>
        </is>
      </c>
      <c r="C7574" t="n">
        <v>1</v>
      </c>
      <c r="D7574" t="inlineStr">
        <is>
          <t>IPCA</t>
        </is>
      </c>
      <c r="E7574" t="n">
        <v>0</v>
      </c>
      <c r="F7574" t="inlineStr">
        <is>
          <t>MENSAL</t>
        </is>
      </c>
      <c r="G7574" t="n">
        <v>45698</v>
      </c>
      <c r="H7574" t="n">
        <v>45698</v>
      </c>
      <c r="I7574" t="n">
        <v>18</v>
      </c>
      <c r="J7574" t="inlineStr">
        <is>
          <t>CARTEIRA</t>
        </is>
      </c>
      <c r="K7574" t="inlineStr">
        <is>
          <t>CONTRATO</t>
        </is>
      </c>
      <c r="L7574" t="n">
        <v>1076.67354</v>
      </c>
      <c r="M7574" t="inlineStr">
        <is>
          <t>Terra Luz Residencial</t>
        </is>
      </c>
      <c r="N7574" s="142">
        <f>DATE(YEAR(G7574),MONTH(G7574),1)</f>
        <v/>
      </c>
      <c r="O7574" s="132">
        <f>IF(G7574&gt;$K$3,"Futuro","Atraso")</f>
        <v/>
      </c>
      <c r="P7574">
        <f>12*(YEAR(G7574)-YEAR($K$3))+(MONTH(G7574)-MONTH($K$3))</f>
        <v/>
      </c>
      <c r="Q7574" s="366">
        <f>IF(M7574="IBIRAPITANGA FASE 3",IF(O7574="Atraso",L7574,L7574/(1+$I$2)^P7574),IF(O7574="Atraso",L7574,L7574/(1+$I$1)^P7574))</f>
        <v/>
      </c>
      <c r="R7574">
        <f>IF(O7574="Atraso",$K$3-G7574,0)</f>
        <v/>
      </c>
      <c r="S7574">
        <f>IF(R7574&lt;=15,"Até 15",IF(R7574&lt;=30,"Entre 15 e 30",IF(R7574&lt;=60,"Entre 30 e 60",IF(R7574&lt;=90,"Entre 60 e 90",IF(R7574&lt;=120,"Entre 90 e 120",IF(R7574&lt;=150,"Entre 120 e 150",IF(R7574&lt;=180,"Entre 150 e 180","Superior a 180")))))))</f>
        <v/>
      </c>
    </row>
    <row r="7575">
      <c r="A7575" t="inlineStr">
        <is>
          <t>Q05L012</t>
        </is>
      </c>
      <c r="B7575" t="inlineStr">
        <is>
          <t>SANDERSON SANTOS</t>
        </is>
      </c>
      <c r="C7575" t="n">
        <v>1</v>
      </c>
      <c r="D7575" t="inlineStr">
        <is>
          <t>IPCA</t>
        </is>
      </c>
      <c r="E7575" t="n">
        <v>0</v>
      </c>
      <c r="F7575" t="inlineStr">
        <is>
          <t>MENSAL</t>
        </is>
      </c>
      <c r="G7575" t="n">
        <v>45726</v>
      </c>
      <c r="H7575" t="n">
        <v>45726</v>
      </c>
      <c r="I7575" t="n">
        <v>19</v>
      </c>
      <c r="J7575" t="inlineStr">
        <is>
          <t>CARTEIRA</t>
        </is>
      </c>
      <c r="K7575" t="inlineStr">
        <is>
          <t>CONTRATO</t>
        </is>
      </c>
      <c r="L7575" t="n">
        <v>1076.67354</v>
      </c>
      <c r="M7575" t="inlineStr">
        <is>
          <t>Terra Luz Residencial</t>
        </is>
      </c>
      <c r="N7575" s="142">
        <f>DATE(YEAR(G7575),MONTH(G7575),1)</f>
        <v/>
      </c>
      <c r="O7575" s="132">
        <f>IF(G7575&gt;$K$3,"Futuro","Atraso")</f>
        <v/>
      </c>
      <c r="P7575">
        <f>12*(YEAR(G7575)-YEAR($K$3))+(MONTH(G7575)-MONTH($K$3))</f>
        <v/>
      </c>
      <c r="Q7575" s="366">
        <f>IF(M7575="IBIRAPITANGA FASE 3",IF(O7575="Atraso",L7575,L7575/(1+$I$2)^P7575),IF(O7575="Atraso",L7575,L7575/(1+$I$1)^P7575))</f>
        <v/>
      </c>
      <c r="R7575">
        <f>IF(O7575="Atraso",$K$3-G7575,0)</f>
        <v/>
      </c>
      <c r="S7575">
        <f>IF(R7575&lt;=15,"Até 15",IF(R7575&lt;=30,"Entre 15 e 30",IF(R7575&lt;=60,"Entre 30 e 60",IF(R7575&lt;=90,"Entre 60 e 90",IF(R7575&lt;=120,"Entre 90 e 120",IF(R7575&lt;=150,"Entre 120 e 150",IF(R7575&lt;=180,"Entre 150 e 180","Superior a 180")))))))</f>
        <v/>
      </c>
    </row>
    <row r="7576">
      <c r="A7576" t="inlineStr">
        <is>
          <t>Q05L012</t>
        </is>
      </c>
      <c r="B7576" t="inlineStr">
        <is>
          <t>SANDERSON SANTOS</t>
        </is>
      </c>
      <c r="C7576" t="n">
        <v>1</v>
      </c>
      <c r="D7576" t="inlineStr">
        <is>
          <t>IPCA</t>
        </is>
      </c>
      <c r="E7576" t="n">
        <v>0</v>
      </c>
      <c r="F7576" t="inlineStr">
        <is>
          <t>MENSAL</t>
        </is>
      </c>
      <c r="G7576" t="n">
        <v>45757</v>
      </c>
      <c r="H7576" t="n">
        <v>45757</v>
      </c>
      <c r="I7576" t="n">
        <v>20</v>
      </c>
      <c r="J7576" t="inlineStr">
        <is>
          <t>CARTEIRA</t>
        </is>
      </c>
      <c r="K7576" t="inlineStr">
        <is>
          <t>CONTRATO</t>
        </is>
      </c>
      <c r="L7576" t="n">
        <v>1076.67354</v>
      </c>
      <c r="M7576" t="inlineStr">
        <is>
          <t>Terra Luz Residencial</t>
        </is>
      </c>
      <c r="N7576" s="142">
        <f>DATE(YEAR(G7576),MONTH(G7576),1)</f>
        <v/>
      </c>
      <c r="O7576" s="132">
        <f>IF(G7576&gt;$K$3,"Futuro","Atraso")</f>
        <v/>
      </c>
      <c r="P7576">
        <f>12*(YEAR(G7576)-YEAR($K$3))+(MONTH(G7576)-MONTH($K$3))</f>
        <v/>
      </c>
      <c r="Q7576" s="366">
        <f>IF(M7576="IBIRAPITANGA FASE 3",IF(O7576="Atraso",L7576,L7576/(1+$I$2)^P7576),IF(O7576="Atraso",L7576,L7576/(1+$I$1)^P7576))</f>
        <v/>
      </c>
      <c r="R7576">
        <f>IF(O7576="Atraso",$K$3-G7576,0)</f>
        <v/>
      </c>
      <c r="S7576">
        <f>IF(R7576&lt;=15,"Até 15",IF(R7576&lt;=30,"Entre 15 e 30",IF(R7576&lt;=60,"Entre 30 e 60",IF(R7576&lt;=90,"Entre 60 e 90",IF(R7576&lt;=120,"Entre 90 e 120",IF(R7576&lt;=150,"Entre 120 e 150",IF(R7576&lt;=180,"Entre 150 e 180","Superior a 180")))))))</f>
        <v/>
      </c>
    </row>
    <row r="7577">
      <c r="A7577" t="inlineStr">
        <is>
          <t>Q05L012</t>
        </is>
      </c>
      <c r="B7577" t="inlineStr">
        <is>
          <t>SANDERSON SANTOS</t>
        </is>
      </c>
      <c r="C7577" t="n">
        <v>1</v>
      </c>
      <c r="D7577" t="inlineStr">
        <is>
          <t>IPCA</t>
        </is>
      </c>
      <c r="E7577" t="n">
        <v>0</v>
      </c>
      <c r="F7577" t="inlineStr">
        <is>
          <t>MENSAL</t>
        </is>
      </c>
      <c r="G7577" t="n">
        <v>45787</v>
      </c>
      <c r="H7577" t="n">
        <v>45787</v>
      </c>
      <c r="I7577" t="n">
        <v>21</v>
      </c>
      <c r="J7577" t="inlineStr">
        <is>
          <t>CARTEIRA</t>
        </is>
      </c>
      <c r="K7577" t="inlineStr">
        <is>
          <t>CONTRATO</t>
        </is>
      </c>
      <c r="L7577" t="n">
        <v>1076.67354</v>
      </c>
      <c r="M7577" t="inlineStr">
        <is>
          <t>Terra Luz Residencial</t>
        </is>
      </c>
      <c r="N7577" s="142">
        <f>DATE(YEAR(G7577),MONTH(G7577),1)</f>
        <v/>
      </c>
      <c r="O7577" s="132">
        <f>IF(G7577&gt;$K$3,"Futuro","Atraso")</f>
        <v/>
      </c>
      <c r="P7577">
        <f>12*(YEAR(G7577)-YEAR($K$3))+(MONTH(G7577)-MONTH($K$3))</f>
        <v/>
      </c>
      <c r="Q7577" s="366">
        <f>IF(M7577="IBIRAPITANGA FASE 3",IF(O7577="Atraso",L7577,L7577/(1+$I$2)^P7577),IF(O7577="Atraso",L7577,L7577/(1+$I$1)^P7577))</f>
        <v/>
      </c>
      <c r="R7577">
        <f>IF(O7577="Atraso",$K$3-G7577,0)</f>
        <v/>
      </c>
      <c r="S7577">
        <f>IF(R7577&lt;=15,"Até 15",IF(R7577&lt;=30,"Entre 15 e 30",IF(R7577&lt;=60,"Entre 30 e 60",IF(R7577&lt;=90,"Entre 60 e 90",IF(R7577&lt;=120,"Entre 90 e 120",IF(R7577&lt;=150,"Entre 120 e 150",IF(R7577&lt;=180,"Entre 150 e 180","Superior a 180")))))))</f>
        <v/>
      </c>
    </row>
    <row r="7578">
      <c r="A7578" t="inlineStr">
        <is>
          <t>Q05L012</t>
        </is>
      </c>
      <c r="B7578" t="inlineStr">
        <is>
          <t>SANDERSON SANTOS</t>
        </is>
      </c>
      <c r="C7578" t="n">
        <v>1</v>
      </c>
      <c r="D7578" t="inlineStr">
        <is>
          <t>IPCA</t>
        </is>
      </c>
      <c r="E7578" t="n">
        <v>0</v>
      </c>
      <c r="F7578" t="inlineStr">
        <is>
          <t>MENSAL</t>
        </is>
      </c>
      <c r="G7578" t="n">
        <v>45818</v>
      </c>
      <c r="H7578" t="n">
        <v>45818</v>
      </c>
      <c r="I7578" t="n">
        <v>22</v>
      </c>
      <c r="J7578" t="inlineStr">
        <is>
          <t>CARTEIRA</t>
        </is>
      </c>
      <c r="K7578" t="inlineStr">
        <is>
          <t>CONTRATO</t>
        </is>
      </c>
      <c r="L7578" t="n">
        <v>1076.67354</v>
      </c>
      <c r="M7578" t="inlineStr">
        <is>
          <t>Terra Luz Residencial</t>
        </is>
      </c>
      <c r="N7578" s="142">
        <f>DATE(YEAR(G7578),MONTH(G7578),1)</f>
        <v/>
      </c>
      <c r="O7578" s="132">
        <f>IF(G7578&gt;$K$3,"Futuro","Atraso")</f>
        <v/>
      </c>
      <c r="P7578">
        <f>12*(YEAR(G7578)-YEAR($K$3))+(MONTH(G7578)-MONTH($K$3))</f>
        <v/>
      </c>
      <c r="Q7578" s="366">
        <f>IF(M7578="IBIRAPITANGA FASE 3",IF(O7578="Atraso",L7578,L7578/(1+$I$2)^P7578),IF(O7578="Atraso",L7578,L7578/(1+$I$1)^P7578))</f>
        <v/>
      </c>
      <c r="R7578">
        <f>IF(O7578="Atraso",$K$3-G7578,0)</f>
        <v/>
      </c>
      <c r="S7578">
        <f>IF(R7578&lt;=15,"Até 15",IF(R7578&lt;=30,"Entre 15 e 30",IF(R7578&lt;=60,"Entre 30 e 60",IF(R7578&lt;=90,"Entre 60 e 90",IF(R7578&lt;=120,"Entre 90 e 120",IF(R7578&lt;=150,"Entre 120 e 150",IF(R7578&lt;=180,"Entre 150 e 180","Superior a 180")))))))</f>
        <v/>
      </c>
    </row>
    <row r="7579">
      <c r="A7579" t="inlineStr">
        <is>
          <t>Q05L012</t>
        </is>
      </c>
      <c r="B7579" t="inlineStr">
        <is>
          <t>SANDERSON SANTOS</t>
        </is>
      </c>
      <c r="C7579" t="n">
        <v>1</v>
      </c>
      <c r="D7579" t="inlineStr">
        <is>
          <t>IPCA</t>
        </is>
      </c>
      <c r="E7579" t="n">
        <v>0</v>
      </c>
      <c r="F7579" t="inlineStr">
        <is>
          <t>MENSAL</t>
        </is>
      </c>
      <c r="G7579" t="n">
        <v>45848</v>
      </c>
      <c r="H7579" t="n">
        <v>45848</v>
      </c>
      <c r="I7579" t="n">
        <v>23</v>
      </c>
      <c r="J7579" t="inlineStr">
        <is>
          <t>CARTEIRA</t>
        </is>
      </c>
      <c r="K7579" t="inlineStr">
        <is>
          <t>CONTRATO</t>
        </is>
      </c>
      <c r="L7579" t="n">
        <v>1076.67354</v>
      </c>
      <c r="M7579" t="inlineStr">
        <is>
          <t>Terra Luz Residencial</t>
        </is>
      </c>
      <c r="N7579" s="142">
        <f>DATE(YEAR(G7579),MONTH(G7579),1)</f>
        <v/>
      </c>
      <c r="O7579" s="132">
        <f>IF(G7579&gt;$K$3,"Futuro","Atraso")</f>
        <v/>
      </c>
      <c r="P7579">
        <f>12*(YEAR(G7579)-YEAR($K$3))+(MONTH(G7579)-MONTH($K$3))</f>
        <v/>
      </c>
      <c r="Q7579" s="366">
        <f>IF(M7579="IBIRAPITANGA FASE 3",IF(O7579="Atraso",L7579,L7579/(1+$I$2)^P7579),IF(O7579="Atraso",L7579,L7579/(1+$I$1)^P7579))</f>
        <v/>
      </c>
      <c r="R7579">
        <f>IF(O7579="Atraso",$K$3-G7579,0)</f>
        <v/>
      </c>
      <c r="S7579">
        <f>IF(R7579&lt;=15,"Até 15",IF(R7579&lt;=30,"Entre 15 e 30",IF(R7579&lt;=60,"Entre 30 e 60",IF(R7579&lt;=90,"Entre 60 e 90",IF(R7579&lt;=120,"Entre 90 e 120",IF(R7579&lt;=150,"Entre 120 e 150",IF(R7579&lt;=180,"Entre 150 e 180","Superior a 180")))))))</f>
        <v/>
      </c>
    </row>
    <row r="7580">
      <c r="A7580" t="inlineStr">
        <is>
          <t>Q05L012</t>
        </is>
      </c>
      <c r="B7580" t="inlineStr">
        <is>
          <t>SANDERSON SANTOS</t>
        </is>
      </c>
      <c r="C7580" t="n">
        <v>1</v>
      </c>
      <c r="D7580" t="inlineStr">
        <is>
          <t>IPCA</t>
        </is>
      </c>
      <c r="E7580" t="n">
        <v>0</v>
      </c>
      <c r="F7580" t="inlineStr">
        <is>
          <t>MENSAL</t>
        </is>
      </c>
      <c r="G7580" t="n">
        <v>45879</v>
      </c>
      <c r="H7580" t="n">
        <v>45879</v>
      </c>
      <c r="I7580" t="n">
        <v>24</v>
      </c>
      <c r="J7580" t="inlineStr">
        <is>
          <t>CARTEIRA</t>
        </is>
      </c>
      <c r="K7580" t="inlineStr">
        <is>
          <t>CONTRATO</t>
        </is>
      </c>
      <c r="L7580" t="n">
        <v>1076.67354</v>
      </c>
      <c r="M7580" t="inlineStr">
        <is>
          <t>Terra Luz Residencial</t>
        </is>
      </c>
      <c r="N7580" s="142">
        <f>DATE(YEAR(G7580),MONTH(G7580),1)</f>
        <v/>
      </c>
      <c r="O7580" s="132">
        <f>IF(G7580&gt;$K$3,"Futuro","Atraso")</f>
        <v/>
      </c>
      <c r="P7580">
        <f>12*(YEAR(G7580)-YEAR($K$3))+(MONTH(G7580)-MONTH($K$3))</f>
        <v/>
      </c>
      <c r="Q7580" s="366">
        <f>IF(M7580="IBIRAPITANGA FASE 3",IF(O7580="Atraso",L7580,L7580/(1+$I$2)^P7580),IF(O7580="Atraso",L7580,L7580/(1+$I$1)^P7580))</f>
        <v/>
      </c>
      <c r="R7580">
        <f>IF(O7580="Atraso",$K$3-G7580,0)</f>
        <v/>
      </c>
      <c r="S7580">
        <f>IF(R7580&lt;=15,"Até 15",IF(R7580&lt;=30,"Entre 15 e 30",IF(R7580&lt;=60,"Entre 30 e 60",IF(R7580&lt;=90,"Entre 60 e 90",IF(R7580&lt;=120,"Entre 90 e 120",IF(R7580&lt;=150,"Entre 120 e 150",IF(R7580&lt;=180,"Entre 150 e 180","Superior a 180")))))))</f>
        <v/>
      </c>
    </row>
    <row r="7581">
      <c r="A7581" t="inlineStr">
        <is>
          <t>Q05L012</t>
        </is>
      </c>
      <c r="B7581" t="inlineStr">
        <is>
          <t>SANDERSON SANTOS</t>
        </is>
      </c>
      <c r="C7581" t="n">
        <v>1</v>
      </c>
      <c r="D7581" t="inlineStr">
        <is>
          <t>IPCA</t>
        </is>
      </c>
      <c r="E7581" t="n">
        <v>0</v>
      </c>
      <c r="F7581" t="inlineStr">
        <is>
          <t>MENSAL</t>
        </is>
      </c>
      <c r="G7581" t="n">
        <v>45910</v>
      </c>
      <c r="H7581" t="n">
        <v>45910</v>
      </c>
      <c r="I7581" t="n">
        <v>25</v>
      </c>
      <c r="J7581" t="inlineStr">
        <is>
          <t>CARTEIRA</t>
        </is>
      </c>
      <c r="K7581" t="inlineStr">
        <is>
          <t>CONTRATO</t>
        </is>
      </c>
      <c r="L7581" t="n">
        <v>1076.67354</v>
      </c>
      <c r="M7581" t="inlineStr">
        <is>
          <t>Terra Luz Residencial</t>
        </is>
      </c>
      <c r="N7581" s="142">
        <f>DATE(YEAR(G7581),MONTH(G7581),1)</f>
        <v/>
      </c>
      <c r="O7581" s="132">
        <f>IF(G7581&gt;$K$3,"Futuro","Atraso")</f>
        <v/>
      </c>
      <c r="P7581">
        <f>12*(YEAR(G7581)-YEAR($K$3))+(MONTH(G7581)-MONTH($K$3))</f>
        <v/>
      </c>
      <c r="Q7581" s="366">
        <f>IF(M7581="IBIRAPITANGA FASE 3",IF(O7581="Atraso",L7581,L7581/(1+$I$2)^P7581),IF(O7581="Atraso",L7581,L7581/(1+$I$1)^P7581))</f>
        <v/>
      </c>
      <c r="R7581">
        <f>IF(O7581="Atraso",$K$3-G7581,0)</f>
        <v/>
      </c>
      <c r="S7581">
        <f>IF(R7581&lt;=15,"Até 15",IF(R7581&lt;=30,"Entre 15 e 30",IF(R7581&lt;=60,"Entre 30 e 60",IF(R7581&lt;=90,"Entre 60 e 90",IF(R7581&lt;=120,"Entre 90 e 120",IF(R7581&lt;=150,"Entre 120 e 150",IF(R7581&lt;=180,"Entre 150 e 180","Superior a 180")))))))</f>
        <v/>
      </c>
    </row>
    <row r="7582">
      <c r="A7582" t="inlineStr">
        <is>
          <t>Q05L012</t>
        </is>
      </c>
      <c r="B7582" t="inlineStr">
        <is>
          <t>SANDERSON SANTOS</t>
        </is>
      </c>
      <c r="C7582" t="n">
        <v>1</v>
      </c>
      <c r="D7582" t="inlineStr">
        <is>
          <t>IPCA</t>
        </is>
      </c>
      <c r="E7582" t="n">
        <v>0</v>
      </c>
      <c r="F7582" t="inlineStr">
        <is>
          <t>MENSAL</t>
        </is>
      </c>
      <c r="G7582" t="n">
        <v>45940</v>
      </c>
      <c r="H7582" t="n">
        <v>45940</v>
      </c>
      <c r="I7582" t="n">
        <v>26</v>
      </c>
      <c r="J7582" t="inlineStr">
        <is>
          <t>CARTEIRA</t>
        </is>
      </c>
      <c r="K7582" t="inlineStr">
        <is>
          <t>CONTRATO</t>
        </is>
      </c>
      <c r="L7582" t="n">
        <v>1076.67354</v>
      </c>
      <c r="M7582" t="inlineStr">
        <is>
          <t>Terra Luz Residencial</t>
        </is>
      </c>
      <c r="N7582" s="142">
        <f>DATE(YEAR(G7582),MONTH(G7582),1)</f>
        <v/>
      </c>
      <c r="O7582" s="132">
        <f>IF(G7582&gt;$K$3,"Futuro","Atraso")</f>
        <v/>
      </c>
      <c r="P7582">
        <f>12*(YEAR(G7582)-YEAR($K$3))+(MONTH(G7582)-MONTH($K$3))</f>
        <v/>
      </c>
      <c r="Q7582" s="366">
        <f>IF(M7582="IBIRAPITANGA FASE 3",IF(O7582="Atraso",L7582,L7582/(1+$I$2)^P7582),IF(O7582="Atraso",L7582,L7582/(1+$I$1)^P7582))</f>
        <v/>
      </c>
      <c r="R7582">
        <f>IF(O7582="Atraso",$K$3-G7582,0)</f>
        <v/>
      </c>
      <c r="S7582">
        <f>IF(R7582&lt;=15,"Até 15",IF(R7582&lt;=30,"Entre 15 e 30",IF(R7582&lt;=60,"Entre 30 e 60",IF(R7582&lt;=90,"Entre 60 e 90",IF(R7582&lt;=120,"Entre 90 e 120",IF(R7582&lt;=150,"Entre 120 e 150",IF(R7582&lt;=180,"Entre 150 e 180","Superior a 180")))))))</f>
        <v/>
      </c>
    </row>
    <row r="7583">
      <c r="A7583" t="inlineStr">
        <is>
          <t>Q05L012</t>
        </is>
      </c>
      <c r="B7583" t="inlineStr">
        <is>
          <t>SANDERSON SANTOS</t>
        </is>
      </c>
      <c r="C7583" t="n">
        <v>1</v>
      </c>
      <c r="D7583" t="inlineStr">
        <is>
          <t>IPCA</t>
        </is>
      </c>
      <c r="E7583" t="n">
        <v>0</v>
      </c>
      <c r="F7583" t="inlineStr">
        <is>
          <t>MENSAL</t>
        </is>
      </c>
      <c r="G7583" t="n">
        <v>45971</v>
      </c>
      <c r="H7583" t="n">
        <v>45971</v>
      </c>
      <c r="I7583" t="n">
        <v>27</v>
      </c>
      <c r="J7583" t="inlineStr">
        <is>
          <t>CARTEIRA</t>
        </is>
      </c>
      <c r="K7583" t="inlineStr">
        <is>
          <t>CONTRATO</t>
        </is>
      </c>
      <c r="L7583" t="n">
        <v>1076.67354</v>
      </c>
      <c r="M7583" t="inlineStr">
        <is>
          <t>Terra Luz Residencial</t>
        </is>
      </c>
      <c r="N7583" s="142">
        <f>DATE(YEAR(G7583),MONTH(G7583),1)</f>
        <v/>
      </c>
      <c r="O7583" s="132">
        <f>IF(G7583&gt;$K$3,"Futuro","Atraso")</f>
        <v/>
      </c>
      <c r="P7583">
        <f>12*(YEAR(G7583)-YEAR($K$3))+(MONTH(G7583)-MONTH($K$3))</f>
        <v/>
      </c>
      <c r="Q7583" s="366">
        <f>IF(M7583="IBIRAPITANGA FASE 3",IF(O7583="Atraso",L7583,L7583/(1+$I$2)^P7583),IF(O7583="Atraso",L7583,L7583/(1+$I$1)^P7583))</f>
        <v/>
      </c>
      <c r="R7583">
        <f>IF(O7583="Atraso",$K$3-G7583,0)</f>
        <v/>
      </c>
      <c r="S7583">
        <f>IF(R7583&lt;=15,"Até 15",IF(R7583&lt;=30,"Entre 15 e 30",IF(R7583&lt;=60,"Entre 30 e 60",IF(R7583&lt;=90,"Entre 60 e 90",IF(R7583&lt;=120,"Entre 90 e 120",IF(R7583&lt;=150,"Entre 120 e 150",IF(R7583&lt;=180,"Entre 150 e 180","Superior a 180")))))))</f>
        <v/>
      </c>
    </row>
    <row r="7584">
      <c r="A7584" t="inlineStr">
        <is>
          <t>Q05L012</t>
        </is>
      </c>
      <c r="B7584" t="inlineStr">
        <is>
          <t>SANDERSON SANTOS</t>
        </is>
      </c>
      <c r="C7584" t="n">
        <v>1</v>
      </c>
      <c r="D7584" t="inlineStr">
        <is>
          <t>IPCA</t>
        </is>
      </c>
      <c r="E7584" t="n">
        <v>0</v>
      </c>
      <c r="F7584" t="inlineStr">
        <is>
          <t>MENSAL</t>
        </is>
      </c>
      <c r="G7584" t="n">
        <v>46001</v>
      </c>
      <c r="H7584" t="n">
        <v>46001</v>
      </c>
      <c r="I7584" t="n">
        <v>28</v>
      </c>
      <c r="J7584" t="inlineStr">
        <is>
          <t>CARTEIRA</t>
        </is>
      </c>
      <c r="K7584" t="inlineStr">
        <is>
          <t>CONTRATO</t>
        </is>
      </c>
      <c r="L7584" t="n">
        <v>1076.67354</v>
      </c>
      <c r="M7584" t="inlineStr">
        <is>
          <t>Terra Luz Residencial</t>
        </is>
      </c>
      <c r="N7584" s="142">
        <f>DATE(YEAR(G7584),MONTH(G7584),1)</f>
        <v/>
      </c>
      <c r="O7584" s="132">
        <f>IF(G7584&gt;$K$3,"Futuro","Atraso")</f>
        <v/>
      </c>
      <c r="P7584">
        <f>12*(YEAR(G7584)-YEAR($K$3))+(MONTH(G7584)-MONTH($K$3))</f>
        <v/>
      </c>
      <c r="Q7584" s="366">
        <f>IF(M7584="IBIRAPITANGA FASE 3",IF(O7584="Atraso",L7584,L7584/(1+$I$2)^P7584),IF(O7584="Atraso",L7584,L7584/(1+$I$1)^P7584))</f>
        <v/>
      </c>
      <c r="R7584">
        <f>IF(O7584="Atraso",$K$3-G7584,0)</f>
        <v/>
      </c>
      <c r="S7584">
        <f>IF(R7584&lt;=15,"Até 15",IF(R7584&lt;=30,"Entre 15 e 30",IF(R7584&lt;=60,"Entre 30 e 60",IF(R7584&lt;=90,"Entre 60 e 90",IF(R7584&lt;=120,"Entre 90 e 120",IF(R7584&lt;=150,"Entre 120 e 150",IF(R7584&lt;=180,"Entre 150 e 180","Superior a 180")))))))</f>
        <v/>
      </c>
    </row>
    <row r="7585">
      <c r="A7585" t="inlineStr">
        <is>
          <t>Q05L012</t>
        </is>
      </c>
      <c r="B7585" t="inlineStr">
        <is>
          <t>SANDERSON SANTOS</t>
        </is>
      </c>
      <c r="C7585" t="n">
        <v>1</v>
      </c>
      <c r="D7585" t="inlineStr">
        <is>
          <t>IPCA</t>
        </is>
      </c>
      <c r="E7585" t="n">
        <v>0</v>
      </c>
      <c r="F7585" t="inlineStr">
        <is>
          <t>MENSAL</t>
        </is>
      </c>
      <c r="G7585" t="n">
        <v>46032</v>
      </c>
      <c r="H7585" t="n">
        <v>46032</v>
      </c>
      <c r="I7585" t="n">
        <v>29</v>
      </c>
      <c r="J7585" t="inlineStr">
        <is>
          <t>CARTEIRA</t>
        </is>
      </c>
      <c r="K7585" t="inlineStr">
        <is>
          <t>CONTRATO</t>
        </is>
      </c>
      <c r="L7585" t="n">
        <v>1076.67354</v>
      </c>
      <c r="M7585" t="inlineStr">
        <is>
          <t>Terra Luz Residencial</t>
        </is>
      </c>
      <c r="N7585" s="142">
        <f>DATE(YEAR(G7585),MONTH(G7585),1)</f>
        <v/>
      </c>
      <c r="O7585" s="132">
        <f>IF(G7585&gt;$K$3,"Futuro","Atraso")</f>
        <v/>
      </c>
      <c r="P7585">
        <f>12*(YEAR(G7585)-YEAR($K$3))+(MONTH(G7585)-MONTH($K$3))</f>
        <v/>
      </c>
      <c r="Q7585" s="366">
        <f>IF(M7585="IBIRAPITANGA FASE 3",IF(O7585="Atraso",L7585,L7585/(1+$I$2)^P7585),IF(O7585="Atraso",L7585,L7585/(1+$I$1)^P7585))</f>
        <v/>
      </c>
      <c r="R7585">
        <f>IF(O7585="Atraso",$K$3-G7585,0)</f>
        <v/>
      </c>
      <c r="S7585">
        <f>IF(R7585&lt;=15,"Até 15",IF(R7585&lt;=30,"Entre 15 e 30",IF(R7585&lt;=60,"Entre 30 e 60",IF(R7585&lt;=90,"Entre 60 e 90",IF(R7585&lt;=120,"Entre 90 e 120",IF(R7585&lt;=150,"Entre 120 e 150",IF(R7585&lt;=180,"Entre 150 e 180","Superior a 180")))))))</f>
        <v/>
      </c>
    </row>
    <row r="7586">
      <c r="A7586" t="inlineStr">
        <is>
          <t>Q05L012</t>
        </is>
      </c>
      <c r="B7586" t="inlineStr">
        <is>
          <t>SANDERSON SANTOS</t>
        </is>
      </c>
      <c r="C7586" t="n">
        <v>1</v>
      </c>
      <c r="D7586" t="inlineStr">
        <is>
          <t>IPCA</t>
        </is>
      </c>
      <c r="E7586" t="n">
        <v>0</v>
      </c>
      <c r="F7586" t="inlineStr">
        <is>
          <t>MENSAL</t>
        </is>
      </c>
      <c r="G7586" t="n">
        <v>46063</v>
      </c>
      <c r="H7586" t="n">
        <v>46063</v>
      </c>
      <c r="I7586" t="n">
        <v>30</v>
      </c>
      <c r="J7586" t="inlineStr">
        <is>
          <t>CARTEIRA</t>
        </is>
      </c>
      <c r="K7586" t="inlineStr">
        <is>
          <t>CONTRATO</t>
        </is>
      </c>
      <c r="L7586" t="n">
        <v>1076.67354</v>
      </c>
      <c r="M7586" t="inlineStr">
        <is>
          <t>Terra Luz Residencial</t>
        </is>
      </c>
      <c r="N7586" s="142">
        <f>DATE(YEAR(G7586),MONTH(G7586),1)</f>
        <v/>
      </c>
      <c r="O7586" s="132">
        <f>IF(G7586&gt;$K$3,"Futuro","Atraso")</f>
        <v/>
      </c>
      <c r="P7586">
        <f>12*(YEAR(G7586)-YEAR($K$3))+(MONTH(G7586)-MONTH($K$3))</f>
        <v/>
      </c>
      <c r="Q7586" s="366">
        <f>IF(M7586="IBIRAPITANGA FASE 3",IF(O7586="Atraso",L7586,L7586/(1+$I$2)^P7586),IF(O7586="Atraso",L7586,L7586/(1+$I$1)^P7586))</f>
        <v/>
      </c>
      <c r="R7586">
        <f>IF(O7586="Atraso",$K$3-G7586,0)</f>
        <v/>
      </c>
      <c r="S7586">
        <f>IF(R7586&lt;=15,"Até 15",IF(R7586&lt;=30,"Entre 15 e 30",IF(R7586&lt;=60,"Entre 30 e 60",IF(R7586&lt;=90,"Entre 60 e 90",IF(R7586&lt;=120,"Entre 90 e 120",IF(R7586&lt;=150,"Entre 120 e 150",IF(R7586&lt;=180,"Entre 150 e 180","Superior a 180")))))))</f>
        <v/>
      </c>
    </row>
    <row r="7587">
      <c r="A7587" t="inlineStr">
        <is>
          <t>Q05L012</t>
        </is>
      </c>
      <c r="B7587" t="inlineStr">
        <is>
          <t>SANDERSON SANTOS</t>
        </is>
      </c>
      <c r="C7587" t="n">
        <v>1</v>
      </c>
      <c r="D7587" t="inlineStr">
        <is>
          <t>IPCA</t>
        </is>
      </c>
      <c r="E7587" t="n">
        <v>0</v>
      </c>
      <c r="F7587" t="inlineStr">
        <is>
          <t>MENSAL</t>
        </is>
      </c>
      <c r="G7587" t="n">
        <v>46091</v>
      </c>
      <c r="H7587" t="n">
        <v>46091</v>
      </c>
      <c r="I7587" t="n">
        <v>31</v>
      </c>
      <c r="J7587" t="inlineStr">
        <is>
          <t>CARTEIRA</t>
        </is>
      </c>
      <c r="K7587" t="inlineStr">
        <is>
          <t>CONTRATO</t>
        </is>
      </c>
      <c r="L7587" t="n">
        <v>1076.67354</v>
      </c>
      <c r="M7587" t="inlineStr">
        <is>
          <t>Terra Luz Residencial</t>
        </is>
      </c>
      <c r="N7587" s="142">
        <f>DATE(YEAR(G7587),MONTH(G7587),1)</f>
        <v/>
      </c>
      <c r="O7587" s="132">
        <f>IF(G7587&gt;$K$3,"Futuro","Atraso")</f>
        <v/>
      </c>
      <c r="P7587">
        <f>12*(YEAR(G7587)-YEAR($K$3))+(MONTH(G7587)-MONTH($K$3))</f>
        <v/>
      </c>
      <c r="Q7587" s="366">
        <f>IF(M7587="IBIRAPITANGA FASE 3",IF(O7587="Atraso",L7587,L7587/(1+$I$2)^P7587),IF(O7587="Atraso",L7587,L7587/(1+$I$1)^P7587))</f>
        <v/>
      </c>
      <c r="R7587">
        <f>IF(O7587="Atraso",$K$3-G7587,0)</f>
        <v/>
      </c>
      <c r="S7587">
        <f>IF(R7587&lt;=15,"Até 15",IF(R7587&lt;=30,"Entre 15 e 30",IF(R7587&lt;=60,"Entre 30 e 60",IF(R7587&lt;=90,"Entre 60 e 90",IF(R7587&lt;=120,"Entre 90 e 120",IF(R7587&lt;=150,"Entre 120 e 150",IF(R7587&lt;=180,"Entre 150 e 180","Superior a 180")))))))</f>
        <v/>
      </c>
    </row>
    <row r="7588">
      <c r="A7588" t="inlineStr">
        <is>
          <t>Q05L012</t>
        </is>
      </c>
      <c r="B7588" t="inlineStr">
        <is>
          <t>SANDERSON SANTOS</t>
        </is>
      </c>
      <c r="C7588" t="n">
        <v>1</v>
      </c>
      <c r="D7588" t="inlineStr">
        <is>
          <t>IPCA</t>
        </is>
      </c>
      <c r="E7588" t="n">
        <v>0</v>
      </c>
      <c r="F7588" t="inlineStr">
        <is>
          <t>MENSAL</t>
        </is>
      </c>
      <c r="G7588" t="n">
        <v>46122</v>
      </c>
      <c r="H7588" t="n">
        <v>46122</v>
      </c>
      <c r="I7588" t="n">
        <v>32</v>
      </c>
      <c r="J7588" t="inlineStr">
        <is>
          <t>CARTEIRA</t>
        </is>
      </c>
      <c r="K7588" t="inlineStr">
        <is>
          <t>CONTRATO</t>
        </is>
      </c>
      <c r="L7588" t="n">
        <v>1076.67354</v>
      </c>
      <c r="M7588" t="inlineStr">
        <is>
          <t>Terra Luz Residencial</t>
        </is>
      </c>
      <c r="N7588" s="142">
        <f>DATE(YEAR(G7588),MONTH(G7588),1)</f>
        <v/>
      </c>
      <c r="O7588" s="132">
        <f>IF(G7588&gt;$K$3,"Futuro","Atraso")</f>
        <v/>
      </c>
      <c r="P7588">
        <f>12*(YEAR(G7588)-YEAR($K$3))+(MONTH(G7588)-MONTH($K$3))</f>
        <v/>
      </c>
      <c r="Q7588" s="366">
        <f>IF(M7588="IBIRAPITANGA FASE 3",IF(O7588="Atraso",L7588,L7588/(1+$I$2)^P7588),IF(O7588="Atraso",L7588,L7588/(1+$I$1)^P7588))</f>
        <v/>
      </c>
      <c r="R7588">
        <f>IF(O7588="Atraso",$K$3-G7588,0)</f>
        <v/>
      </c>
      <c r="S7588">
        <f>IF(R7588&lt;=15,"Até 15",IF(R7588&lt;=30,"Entre 15 e 30",IF(R7588&lt;=60,"Entre 30 e 60",IF(R7588&lt;=90,"Entre 60 e 90",IF(R7588&lt;=120,"Entre 90 e 120",IF(R7588&lt;=150,"Entre 120 e 150",IF(R7588&lt;=180,"Entre 150 e 180","Superior a 180")))))))</f>
        <v/>
      </c>
    </row>
    <row r="7589">
      <c r="A7589" t="inlineStr">
        <is>
          <t>Q05L012</t>
        </is>
      </c>
      <c r="B7589" t="inlineStr">
        <is>
          <t>SANDERSON SANTOS</t>
        </is>
      </c>
      <c r="C7589" t="n">
        <v>1</v>
      </c>
      <c r="D7589" t="inlineStr">
        <is>
          <t>IPCA</t>
        </is>
      </c>
      <c r="E7589" t="n">
        <v>0</v>
      </c>
      <c r="F7589" t="inlineStr">
        <is>
          <t>MENSAL</t>
        </is>
      </c>
      <c r="G7589" t="n">
        <v>46152</v>
      </c>
      <c r="H7589" t="n">
        <v>46152</v>
      </c>
      <c r="I7589" t="n">
        <v>33</v>
      </c>
      <c r="J7589" t="inlineStr">
        <is>
          <t>CARTEIRA</t>
        </is>
      </c>
      <c r="K7589" t="inlineStr">
        <is>
          <t>CONTRATO</t>
        </is>
      </c>
      <c r="L7589" t="n">
        <v>1076.67354</v>
      </c>
      <c r="M7589" t="inlineStr">
        <is>
          <t>Terra Luz Residencial</t>
        </is>
      </c>
      <c r="N7589" s="142">
        <f>DATE(YEAR(G7589),MONTH(G7589),1)</f>
        <v/>
      </c>
      <c r="O7589" s="132">
        <f>IF(G7589&gt;$K$3,"Futuro","Atraso")</f>
        <v/>
      </c>
      <c r="P7589">
        <f>12*(YEAR(G7589)-YEAR($K$3))+(MONTH(G7589)-MONTH($K$3))</f>
        <v/>
      </c>
      <c r="Q7589" s="366">
        <f>IF(M7589="IBIRAPITANGA FASE 3",IF(O7589="Atraso",L7589,L7589/(1+$I$2)^P7589),IF(O7589="Atraso",L7589,L7589/(1+$I$1)^P7589))</f>
        <v/>
      </c>
      <c r="R7589">
        <f>IF(O7589="Atraso",$K$3-G7589,0)</f>
        <v/>
      </c>
      <c r="S7589">
        <f>IF(R7589&lt;=15,"Até 15",IF(R7589&lt;=30,"Entre 15 e 30",IF(R7589&lt;=60,"Entre 30 e 60",IF(R7589&lt;=90,"Entre 60 e 90",IF(R7589&lt;=120,"Entre 90 e 120",IF(R7589&lt;=150,"Entre 120 e 150",IF(R7589&lt;=180,"Entre 150 e 180","Superior a 180")))))))</f>
        <v/>
      </c>
    </row>
    <row r="7590">
      <c r="A7590" t="inlineStr">
        <is>
          <t>Q05L012</t>
        </is>
      </c>
      <c r="B7590" t="inlineStr">
        <is>
          <t>SANDERSON SANTOS</t>
        </is>
      </c>
      <c r="C7590" t="n">
        <v>1</v>
      </c>
      <c r="D7590" t="inlineStr">
        <is>
          <t>IPCA</t>
        </is>
      </c>
      <c r="E7590" t="n">
        <v>0</v>
      </c>
      <c r="F7590" t="inlineStr">
        <is>
          <t>MENSAL</t>
        </is>
      </c>
      <c r="G7590" t="n">
        <v>46183</v>
      </c>
      <c r="H7590" t="n">
        <v>46183</v>
      </c>
      <c r="I7590" t="n">
        <v>34</v>
      </c>
      <c r="J7590" t="inlineStr">
        <is>
          <t>CARTEIRA</t>
        </is>
      </c>
      <c r="K7590" t="inlineStr">
        <is>
          <t>CONTRATO</t>
        </is>
      </c>
      <c r="L7590" t="n">
        <v>1076.67354</v>
      </c>
      <c r="M7590" t="inlineStr">
        <is>
          <t>Terra Luz Residencial</t>
        </is>
      </c>
      <c r="N7590" s="142">
        <f>DATE(YEAR(G7590),MONTH(G7590),1)</f>
        <v/>
      </c>
      <c r="O7590" s="132">
        <f>IF(G7590&gt;$K$3,"Futuro","Atraso")</f>
        <v/>
      </c>
      <c r="P7590">
        <f>12*(YEAR(G7590)-YEAR($K$3))+(MONTH(G7590)-MONTH($K$3))</f>
        <v/>
      </c>
      <c r="Q7590" s="366">
        <f>IF(M7590="IBIRAPITANGA FASE 3",IF(O7590="Atraso",L7590,L7590/(1+$I$2)^P7590),IF(O7590="Atraso",L7590,L7590/(1+$I$1)^P7590))</f>
        <v/>
      </c>
      <c r="R7590">
        <f>IF(O7590="Atraso",$K$3-G7590,0)</f>
        <v/>
      </c>
      <c r="S7590">
        <f>IF(R7590&lt;=15,"Até 15",IF(R7590&lt;=30,"Entre 15 e 30",IF(R7590&lt;=60,"Entre 30 e 60",IF(R7590&lt;=90,"Entre 60 e 90",IF(R7590&lt;=120,"Entre 90 e 120",IF(R7590&lt;=150,"Entre 120 e 150",IF(R7590&lt;=180,"Entre 150 e 180","Superior a 180")))))))</f>
        <v/>
      </c>
    </row>
    <row r="7591">
      <c r="A7591" t="inlineStr">
        <is>
          <t>Q05L012</t>
        </is>
      </c>
      <c r="B7591" t="inlineStr">
        <is>
          <t>SANDERSON SANTOS</t>
        </is>
      </c>
      <c r="C7591" t="n">
        <v>1</v>
      </c>
      <c r="D7591" t="inlineStr">
        <is>
          <t>IPCA</t>
        </is>
      </c>
      <c r="E7591" t="n">
        <v>0</v>
      </c>
      <c r="F7591" t="inlineStr">
        <is>
          <t>MENSAL</t>
        </is>
      </c>
      <c r="G7591" t="n">
        <v>46213</v>
      </c>
      <c r="H7591" t="n">
        <v>46213</v>
      </c>
      <c r="I7591" t="n">
        <v>35</v>
      </c>
      <c r="J7591" t="inlineStr">
        <is>
          <t>CARTEIRA</t>
        </is>
      </c>
      <c r="K7591" t="inlineStr">
        <is>
          <t>CONTRATO</t>
        </is>
      </c>
      <c r="L7591" t="n">
        <v>1076.67354</v>
      </c>
      <c r="M7591" t="inlineStr">
        <is>
          <t>Terra Luz Residencial</t>
        </is>
      </c>
      <c r="N7591" s="142">
        <f>DATE(YEAR(G7591),MONTH(G7591),1)</f>
        <v/>
      </c>
      <c r="O7591" s="132">
        <f>IF(G7591&gt;$K$3,"Futuro","Atraso")</f>
        <v/>
      </c>
      <c r="P7591">
        <f>12*(YEAR(G7591)-YEAR($K$3))+(MONTH(G7591)-MONTH($K$3))</f>
        <v/>
      </c>
      <c r="Q7591" s="366">
        <f>IF(M7591="IBIRAPITANGA FASE 3",IF(O7591="Atraso",L7591,L7591/(1+$I$2)^P7591),IF(O7591="Atraso",L7591,L7591/(1+$I$1)^P7591))</f>
        <v/>
      </c>
      <c r="R7591">
        <f>IF(O7591="Atraso",$K$3-G7591,0)</f>
        <v/>
      </c>
      <c r="S7591">
        <f>IF(R7591&lt;=15,"Até 15",IF(R7591&lt;=30,"Entre 15 e 30",IF(R7591&lt;=60,"Entre 30 e 60",IF(R7591&lt;=90,"Entre 60 e 90",IF(R7591&lt;=120,"Entre 90 e 120",IF(R7591&lt;=150,"Entre 120 e 150",IF(R7591&lt;=180,"Entre 150 e 180","Superior a 180")))))))</f>
        <v/>
      </c>
    </row>
    <row r="7592">
      <c r="A7592" t="inlineStr">
        <is>
          <t>Q05L012</t>
        </is>
      </c>
      <c r="B7592" t="inlineStr">
        <is>
          <t>SANDERSON SANTOS</t>
        </is>
      </c>
      <c r="C7592" t="n">
        <v>1</v>
      </c>
      <c r="D7592" t="inlineStr">
        <is>
          <t>IPCA</t>
        </is>
      </c>
      <c r="E7592" t="n">
        <v>0</v>
      </c>
      <c r="F7592" t="inlineStr">
        <is>
          <t>MENSAL</t>
        </is>
      </c>
      <c r="G7592" t="n">
        <v>46244</v>
      </c>
      <c r="H7592" t="n">
        <v>46244</v>
      </c>
      <c r="I7592" t="n">
        <v>36</v>
      </c>
      <c r="J7592" t="inlineStr">
        <is>
          <t>CARTEIRA</t>
        </is>
      </c>
      <c r="K7592" t="inlineStr">
        <is>
          <t>CONTRATO</t>
        </is>
      </c>
      <c r="L7592" t="n">
        <v>1076.67354</v>
      </c>
      <c r="M7592" t="inlineStr">
        <is>
          <t>Terra Luz Residencial</t>
        </is>
      </c>
      <c r="N7592" s="142">
        <f>DATE(YEAR(G7592),MONTH(G7592),1)</f>
        <v/>
      </c>
      <c r="O7592" s="132">
        <f>IF(G7592&gt;$K$3,"Futuro","Atraso")</f>
        <v/>
      </c>
      <c r="P7592">
        <f>12*(YEAR(G7592)-YEAR($K$3))+(MONTH(G7592)-MONTH($K$3))</f>
        <v/>
      </c>
      <c r="Q7592" s="366">
        <f>IF(M7592="IBIRAPITANGA FASE 3",IF(O7592="Atraso",L7592,L7592/(1+$I$2)^P7592),IF(O7592="Atraso",L7592,L7592/(1+$I$1)^P7592))</f>
        <v/>
      </c>
      <c r="R7592">
        <f>IF(O7592="Atraso",$K$3-G7592,0)</f>
        <v/>
      </c>
      <c r="S7592">
        <f>IF(R7592&lt;=15,"Até 15",IF(R7592&lt;=30,"Entre 15 e 30",IF(R7592&lt;=60,"Entre 30 e 60",IF(R7592&lt;=90,"Entre 60 e 90",IF(R7592&lt;=120,"Entre 90 e 120",IF(R7592&lt;=150,"Entre 120 e 150",IF(R7592&lt;=180,"Entre 150 e 180","Superior a 180")))))))</f>
        <v/>
      </c>
    </row>
    <row r="7593">
      <c r="A7593" t="inlineStr">
        <is>
          <t>Q05L012</t>
        </is>
      </c>
      <c r="B7593" t="inlineStr">
        <is>
          <t>SANDERSON SANTOS</t>
        </is>
      </c>
      <c r="C7593" t="n">
        <v>1</v>
      </c>
      <c r="D7593" t="inlineStr">
        <is>
          <t>IPCA</t>
        </is>
      </c>
      <c r="E7593" t="n">
        <v>0</v>
      </c>
      <c r="F7593" t="inlineStr">
        <is>
          <t>MENSAL</t>
        </is>
      </c>
      <c r="G7593" t="n">
        <v>46275</v>
      </c>
      <c r="H7593" t="n">
        <v>46275</v>
      </c>
      <c r="I7593" t="n">
        <v>37</v>
      </c>
      <c r="J7593" t="inlineStr">
        <is>
          <t>CARTEIRA</t>
        </is>
      </c>
      <c r="K7593" t="inlineStr">
        <is>
          <t>CONTRATO</t>
        </is>
      </c>
      <c r="L7593" t="n">
        <v>1076.67354</v>
      </c>
      <c r="M7593" t="inlineStr">
        <is>
          <t>Terra Luz Residencial</t>
        </is>
      </c>
      <c r="N7593" s="142">
        <f>DATE(YEAR(G7593),MONTH(G7593),1)</f>
        <v/>
      </c>
      <c r="O7593" s="132">
        <f>IF(G7593&gt;$K$3,"Futuro","Atraso")</f>
        <v/>
      </c>
      <c r="P7593">
        <f>12*(YEAR(G7593)-YEAR($K$3))+(MONTH(G7593)-MONTH($K$3))</f>
        <v/>
      </c>
      <c r="Q7593" s="366">
        <f>IF(M7593="IBIRAPITANGA FASE 3",IF(O7593="Atraso",L7593,L7593/(1+$I$2)^P7593),IF(O7593="Atraso",L7593,L7593/(1+$I$1)^P7593))</f>
        <v/>
      </c>
      <c r="R7593">
        <f>IF(O7593="Atraso",$K$3-G7593,0)</f>
        <v/>
      </c>
      <c r="S7593">
        <f>IF(R7593&lt;=15,"Até 15",IF(R7593&lt;=30,"Entre 15 e 30",IF(R7593&lt;=60,"Entre 30 e 60",IF(R7593&lt;=90,"Entre 60 e 90",IF(R7593&lt;=120,"Entre 90 e 120",IF(R7593&lt;=150,"Entre 120 e 150",IF(R7593&lt;=180,"Entre 150 e 180","Superior a 180")))))))</f>
        <v/>
      </c>
    </row>
    <row r="7594">
      <c r="A7594" t="inlineStr">
        <is>
          <t>Q05L012</t>
        </is>
      </c>
      <c r="B7594" t="inlineStr">
        <is>
          <t>SANDERSON SANTOS</t>
        </is>
      </c>
      <c r="C7594" t="n">
        <v>1</v>
      </c>
      <c r="D7594" t="inlineStr">
        <is>
          <t>IPCA</t>
        </is>
      </c>
      <c r="E7594" t="n">
        <v>0</v>
      </c>
      <c r="F7594" t="inlineStr">
        <is>
          <t>MENSAL</t>
        </is>
      </c>
      <c r="G7594" t="n">
        <v>46305</v>
      </c>
      <c r="H7594" t="n">
        <v>46305</v>
      </c>
      <c r="I7594" t="n">
        <v>38</v>
      </c>
      <c r="J7594" t="inlineStr">
        <is>
          <t>CARTEIRA</t>
        </is>
      </c>
      <c r="K7594" t="inlineStr">
        <is>
          <t>CONTRATO</t>
        </is>
      </c>
      <c r="L7594" t="n">
        <v>1076.67354</v>
      </c>
      <c r="M7594" t="inlineStr">
        <is>
          <t>Terra Luz Residencial</t>
        </is>
      </c>
      <c r="N7594" s="142">
        <f>DATE(YEAR(G7594),MONTH(G7594),1)</f>
        <v/>
      </c>
      <c r="O7594" s="132">
        <f>IF(G7594&gt;$K$3,"Futuro","Atraso")</f>
        <v/>
      </c>
      <c r="P7594">
        <f>12*(YEAR(G7594)-YEAR($K$3))+(MONTH(G7594)-MONTH($K$3))</f>
        <v/>
      </c>
      <c r="Q7594" s="366">
        <f>IF(M7594="IBIRAPITANGA FASE 3",IF(O7594="Atraso",L7594,L7594/(1+$I$2)^P7594),IF(O7594="Atraso",L7594,L7594/(1+$I$1)^P7594))</f>
        <v/>
      </c>
      <c r="R7594">
        <f>IF(O7594="Atraso",$K$3-G7594,0)</f>
        <v/>
      </c>
      <c r="S7594">
        <f>IF(R7594&lt;=15,"Até 15",IF(R7594&lt;=30,"Entre 15 e 30",IF(R7594&lt;=60,"Entre 30 e 60",IF(R7594&lt;=90,"Entre 60 e 90",IF(R7594&lt;=120,"Entre 90 e 120",IF(R7594&lt;=150,"Entre 120 e 150",IF(R7594&lt;=180,"Entre 150 e 180","Superior a 180")))))))</f>
        <v/>
      </c>
    </row>
    <row r="7595">
      <c r="A7595" t="inlineStr">
        <is>
          <t>Q05L012</t>
        </is>
      </c>
      <c r="B7595" t="inlineStr">
        <is>
          <t>SANDERSON SANTOS</t>
        </is>
      </c>
      <c r="C7595" t="n">
        <v>1</v>
      </c>
      <c r="D7595" t="inlineStr">
        <is>
          <t>IPCA</t>
        </is>
      </c>
      <c r="E7595" t="n">
        <v>0</v>
      </c>
      <c r="F7595" t="inlineStr">
        <is>
          <t>MENSAL</t>
        </is>
      </c>
      <c r="G7595" t="n">
        <v>46336</v>
      </c>
      <c r="H7595" t="n">
        <v>46336</v>
      </c>
      <c r="I7595" t="n">
        <v>39</v>
      </c>
      <c r="J7595" t="inlineStr">
        <is>
          <t>CARTEIRA</t>
        </is>
      </c>
      <c r="K7595" t="inlineStr">
        <is>
          <t>CONTRATO</t>
        </is>
      </c>
      <c r="L7595" t="n">
        <v>1076.67354</v>
      </c>
      <c r="M7595" t="inlineStr">
        <is>
          <t>Terra Luz Residencial</t>
        </is>
      </c>
      <c r="N7595" s="142">
        <f>DATE(YEAR(G7595),MONTH(G7595),1)</f>
        <v/>
      </c>
      <c r="O7595" s="132">
        <f>IF(G7595&gt;$K$3,"Futuro","Atraso")</f>
        <v/>
      </c>
      <c r="P7595">
        <f>12*(YEAR(G7595)-YEAR($K$3))+(MONTH(G7595)-MONTH($K$3))</f>
        <v/>
      </c>
      <c r="Q7595" s="366">
        <f>IF(M7595="IBIRAPITANGA FASE 3",IF(O7595="Atraso",L7595,L7595/(1+$I$2)^P7595),IF(O7595="Atraso",L7595,L7595/(1+$I$1)^P7595))</f>
        <v/>
      </c>
      <c r="R7595">
        <f>IF(O7595="Atraso",$K$3-G7595,0)</f>
        <v/>
      </c>
      <c r="S7595">
        <f>IF(R7595&lt;=15,"Até 15",IF(R7595&lt;=30,"Entre 15 e 30",IF(R7595&lt;=60,"Entre 30 e 60",IF(R7595&lt;=90,"Entre 60 e 90",IF(R7595&lt;=120,"Entre 90 e 120",IF(R7595&lt;=150,"Entre 120 e 150",IF(R7595&lt;=180,"Entre 150 e 180","Superior a 180")))))))</f>
        <v/>
      </c>
    </row>
    <row r="7596">
      <c r="A7596" t="inlineStr">
        <is>
          <t>Q05L012</t>
        </is>
      </c>
      <c r="B7596" t="inlineStr">
        <is>
          <t>SANDERSON SANTOS</t>
        </is>
      </c>
      <c r="C7596" t="n">
        <v>1</v>
      </c>
      <c r="D7596" t="inlineStr">
        <is>
          <t>IPCA</t>
        </is>
      </c>
      <c r="E7596" t="n">
        <v>0</v>
      </c>
      <c r="F7596" t="inlineStr">
        <is>
          <t>MENSAL</t>
        </is>
      </c>
      <c r="G7596" t="n">
        <v>46366</v>
      </c>
      <c r="H7596" t="n">
        <v>46366</v>
      </c>
      <c r="I7596" t="n">
        <v>40</v>
      </c>
      <c r="J7596" t="inlineStr">
        <is>
          <t>CARTEIRA</t>
        </is>
      </c>
      <c r="K7596" t="inlineStr">
        <is>
          <t>CONTRATO</t>
        </is>
      </c>
      <c r="L7596" t="n">
        <v>1076.67354</v>
      </c>
      <c r="M7596" t="inlineStr">
        <is>
          <t>Terra Luz Residencial</t>
        </is>
      </c>
      <c r="N7596" s="142">
        <f>DATE(YEAR(G7596),MONTH(G7596),1)</f>
        <v/>
      </c>
      <c r="O7596" s="132">
        <f>IF(G7596&gt;$K$3,"Futuro","Atraso")</f>
        <v/>
      </c>
      <c r="P7596">
        <f>12*(YEAR(G7596)-YEAR($K$3))+(MONTH(G7596)-MONTH($K$3))</f>
        <v/>
      </c>
      <c r="Q7596" s="366">
        <f>IF(M7596="IBIRAPITANGA FASE 3",IF(O7596="Atraso",L7596,L7596/(1+$I$2)^P7596),IF(O7596="Atraso",L7596,L7596/(1+$I$1)^P7596))</f>
        <v/>
      </c>
      <c r="R7596">
        <f>IF(O7596="Atraso",$K$3-G7596,0)</f>
        <v/>
      </c>
      <c r="S7596">
        <f>IF(R7596&lt;=15,"Até 15",IF(R7596&lt;=30,"Entre 15 e 30",IF(R7596&lt;=60,"Entre 30 e 60",IF(R7596&lt;=90,"Entre 60 e 90",IF(R7596&lt;=120,"Entre 90 e 120",IF(R7596&lt;=150,"Entre 120 e 150",IF(R7596&lt;=180,"Entre 150 e 180","Superior a 180")))))))</f>
        <v/>
      </c>
    </row>
    <row r="7597">
      <c r="A7597" t="inlineStr">
        <is>
          <t>Q05L012</t>
        </is>
      </c>
      <c r="B7597" t="inlineStr">
        <is>
          <t>SANDERSON SANTOS</t>
        </is>
      </c>
      <c r="C7597" t="n">
        <v>1</v>
      </c>
      <c r="D7597" t="inlineStr">
        <is>
          <t>IPCA</t>
        </is>
      </c>
      <c r="E7597" t="n">
        <v>0</v>
      </c>
      <c r="F7597" t="inlineStr">
        <is>
          <t>MENSAL</t>
        </is>
      </c>
      <c r="G7597" t="n">
        <v>46397</v>
      </c>
      <c r="H7597" t="n">
        <v>46397</v>
      </c>
      <c r="I7597" t="n">
        <v>41</v>
      </c>
      <c r="J7597" t="inlineStr">
        <is>
          <t>CARTEIRA</t>
        </is>
      </c>
      <c r="K7597" t="inlineStr">
        <is>
          <t>CONTRATO</t>
        </is>
      </c>
      <c r="L7597" t="n">
        <v>1076.67354</v>
      </c>
      <c r="M7597" t="inlineStr">
        <is>
          <t>Terra Luz Residencial</t>
        </is>
      </c>
      <c r="N7597" s="142">
        <f>DATE(YEAR(G7597),MONTH(G7597),1)</f>
        <v/>
      </c>
      <c r="O7597" s="132">
        <f>IF(G7597&gt;$K$3,"Futuro","Atraso")</f>
        <v/>
      </c>
      <c r="P7597">
        <f>12*(YEAR(G7597)-YEAR($K$3))+(MONTH(G7597)-MONTH($K$3))</f>
        <v/>
      </c>
      <c r="Q7597" s="366">
        <f>IF(M7597="IBIRAPITANGA FASE 3",IF(O7597="Atraso",L7597,L7597/(1+$I$2)^P7597),IF(O7597="Atraso",L7597,L7597/(1+$I$1)^P7597))</f>
        <v/>
      </c>
      <c r="R7597">
        <f>IF(O7597="Atraso",$K$3-G7597,0)</f>
        <v/>
      </c>
      <c r="S7597">
        <f>IF(R7597&lt;=15,"Até 15",IF(R7597&lt;=30,"Entre 15 e 30",IF(R7597&lt;=60,"Entre 30 e 60",IF(R7597&lt;=90,"Entre 60 e 90",IF(R7597&lt;=120,"Entre 90 e 120",IF(R7597&lt;=150,"Entre 120 e 150",IF(R7597&lt;=180,"Entre 150 e 180","Superior a 180")))))))</f>
        <v/>
      </c>
    </row>
    <row r="7598">
      <c r="A7598" t="inlineStr">
        <is>
          <t>Q05L012</t>
        </is>
      </c>
      <c r="B7598" t="inlineStr">
        <is>
          <t>SANDERSON SANTOS</t>
        </is>
      </c>
      <c r="C7598" t="n">
        <v>1</v>
      </c>
      <c r="D7598" t="inlineStr">
        <is>
          <t>IPCA</t>
        </is>
      </c>
      <c r="E7598" t="n">
        <v>0</v>
      </c>
      <c r="F7598" t="inlineStr">
        <is>
          <t>MENSAL</t>
        </is>
      </c>
      <c r="G7598" t="n">
        <v>46428</v>
      </c>
      <c r="H7598" t="n">
        <v>46428</v>
      </c>
      <c r="I7598" t="n">
        <v>42</v>
      </c>
      <c r="J7598" t="inlineStr">
        <is>
          <t>CARTEIRA</t>
        </is>
      </c>
      <c r="K7598" t="inlineStr">
        <is>
          <t>CONTRATO</t>
        </is>
      </c>
      <c r="L7598" t="n">
        <v>1076.67354</v>
      </c>
      <c r="M7598" t="inlineStr">
        <is>
          <t>Terra Luz Residencial</t>
        </is>
      </c>
      <c r="N7598" s="142">
        <f>DATE(YEAR(G7598),MONTH(G7598),1)</f>
        <v/>
      </c>
      <c r="O7598" s="132">
        <f>IF(G7598&gt;$K$3,"Futuro","Atraso")</f>
        <v/>
      </c>
      <c r="P7598">
        <f>12*(YEAR(G7598)-YEAR($K$3))+(MONTH(G7598)-MONTH($K$3))</f>
        <v/>
      </c>
      <c r="Q7598" s="366">
        <f>IF(M7598="IBIRAPITANGA FASE 3",IF(O7598="Atraso",L7598,L7598/(1+$I$2)^P7598),IF(O7598="Atraso",L7598,L7598/(1+$I$1)^P7598))</f>
        <v/>
      </c>
      <c r="R7598">
        <f>IF(O7598="Atraso",$K$3-G7598,0)</f>
        <v/>
      </c>
      <c r="S7598">
        <f>IF(R7598&lt;=15,"Até 15",IF(R7598&lt;=30,"Entre 15 e 30",IF(R7598&lt;=60,"Entre 30 e 60",IF(R7598&lt;=90,"Entre 60 e 90",IF(R7598&lt;=120,"Entre 90 e 120",IF(R7598&lt;=150,"Entre 120 e 150",IF(R7598&lt;=180,"Entre 150 e 180","Superior a 180")))))))</f>
        <v/>
      </c>
    </row>
    <row r="7599">
      <c r="A7599" t="inlineStr">
        <is>
          <t>Q05L012</t>
        </is>
      </c>
      <c r="B7599" t="inlineStr">
        <is>
          <t>SANDERSON SANTOS</t>
        </is>
      </c>
      <c r="C7599" t="n">
        <v>1</v>
      </c>
      <c r="D7599" t="inlineStr">
        <is>
          <t>IPCA</t>
        </is>
      </c>
      <c r="E7599" t="n">
        <v>0</v>
      </c>
      <c r="F7599" t="inlineStr">
        <is>
          <t>MENSAL</t>
        </is>
      </c>
      <c r="G7599" t="n">
        <v>46456</v>
      </c>
      <c r="H7599" t="n">
        <v>46456</v>
      </c>
      <c r="I7599" t="n">
        <v>43</v>
      </c>
      <c r="J7599" t="inlineStr">
        <is>
          <t>CARTEIRA</t>
        </is>
      </c>
      <c r="K7599" t="inlineStr">
        <is>
          <t>CONTRATO</t>
        </is>
      </c>
      <c r="L7599" t="n">
        <v>1076.67354</v>
      </c>
      <c r="M7599" t="inlineStr">
        <is>
          <t>Terra Luz Residencial</t>
        </is>
      </c>
      <c r="N7599" s="142">
        <f>DATE(YEAR(G7599),MONTH(G7599),1)</f>
        <v/>
      </c>
      <c r="O7599" s="132">
        <f>IF(G7599&gt;$K$3,"Futuro","Atraso")</f>
        <v/>
      </c>
      <c r="P7599">
        <f>12*(YEAR(G7599)-YEAR($K$3))+(MONTH(G7599)-MONTH($K$3))</f>
        <v/>
      </c>
      <c r="Q7599" s="366">
        <f>IF(M7599="IBIRAPITANGA FASE 3",IF(O7599="Atraso",L7599,L7599/(1+$I$2)^P7599),IF(O7599="Atraso",L7599,L7599/(1+$I$1)^P7599))</f>
        <v/>
      </c>
      <c r="R7599">
        <f>IF(O7599="Atraso",$K$3-G7599,0)</f>
        <v/>
      </c>
      <c r="S7599">
        <f>IF(R7599&lt;=15,"Até 15",IF(R7599&lt;=30,"Entre 15 e 30",IF(R7599&lt;=60,"Entre 30 e 60",IF(R7599&lt;=90,"Entre 60 e 90",IF(R7599&lt;=120,"Entre 90 e 120",IF(R7599&lt;=150,"Entre 120 e 150",IF(R7599&lt;=180,"Entre 150 e 180","Superior a 180")))))))</f>
        <v/>
      </c>
    </row>
    <row r="7600">
      <c r="A7600" t="inlineStr">
        <is>
          <t>Q05L012</t>
        </is>
      </c>
      <c r="B7600" t="inlineStr">
        <is>
          <t>SANDERSON SANTOS</t>
        </is>
      </c>
      <c r="C7600" t="n">
        <v>1</v>
      </c>
      <c r="D7600" t="inlineStr">
        <is>
          <t>IPCA</t>
        </is>
      </c>
      <c r="E7600" t="n">
        <v>0</v>
      </c>
      <c r="F7600" t="inlineStr">
        <is>
          <t>MENSAL</t>
        </is>
      </c>
      <c r="G7600" t="n">
        <v>46487</v>
      </c>
      <c r="H7600" t="n">
        <v>46487</v>
      </c>
      <c r="I7600" t="n">
        <v>44</v>
      </c>
      <c r="J7600" t="inlineStr">
        <is>
          <t>CARTEIRA</t>
        </is>
      </c>
      <c r="K7600" t="inlineStr">
        <is>
          <t>CONTRATO</t>
        </is>
      </c>
      <c r="L7600" t="n">
        <v>1076.67354</v>
      </c>
      <c r="M7600" t="inlineStr">
        <is>
          <t>Terra Luz Residencial</t>
        </is>
      </c>
      <c r="N7600" s="142">
        <f>DATE(YEAR(G7600),MONTH(G7600),1)</f>
        <v/>
      </c>
      <c r="O7600" s="132">
        <f>IF(G7600&gt;$K$3,"Futuro","Atraso")</f>
        <v/>
      </c>
      <c r="P7600">
        <f>12*(YEAR(G7600)-YEAR($K$3))+(MONTH(G7600)-MONTH($K$3))</f>
        <v/>
      </c>
      <c r="Q7600" s="366">
        <f>IF(M7600="IBIRAPITANGA FASE 3",IF(O7600="Atraso",L7600,L7600/(1+$I$2)^P7600),IF(O7600="Atraso",L7600,L7600/(1+$I$1)^P7600))</f>
        <v/>
      </c>
      <c r="R7600">
        <f>IF(O7600="Atraso",$K$3-G7600,0)</f>
        <v/>
      </c>
      <c r="S7600">
        <f>IF(R7600&lt;=15,"Até 15",IF(R7600&lt;=30,"Entre 15 e 30",IF(R7600&lt;=60,"Entre 30 e 60",IF(R7600&lt;=90,"Entre 60 e 90",IF(R7600&lt;=120,"Entre 90 e 120",IF(R7600&lt;=150,"Entre 120 e 150",IF(R7600&lt;=180,"Entre 150 e 180","Superior a 180")))))))</f>
        <v/>
      </c>
    </row>
    <row r="7601">
      <c r="A7601" t="inlineStr">
        <is>
          <t>Q05L012</t>
        </is>
      </c>
      <c r="B7601" t="inlineStr">
        <is>
          <t>SANDERSON SANTOS</t>
        </is>
      </c>
      <c r="C7601" t="n">
        <v>1</v>
      </c>
      <c r="D7601" t="inlineStr">
        <is>
          <t>IPCA</t>
        </is>
      </c>
      <c r="E7601" t="n">
        <v>0</v>
      </c>
      <c r="F7601" t="inlineStr">
        <is>
          <t>MENSAL</t>
        </is>
      </c>
      <c r="G7601" t="n">
        <v>46517</v>
      </c>
      <c r="H7601" t="n">
        <v>46517</v>
      </c>
      <c r="I7601" t="n">
        <v>45</v>
      </c>
      <c r="J7601" t="inlineStr">
        <is>
          <t>CARTEIRA</t>
        </is>
      </c>
      <c r="K7601" t="inlineStr">
        <is>
          <t>CONTRATO</t>
        </is>
      </c>
      <c r="L7601" t="n">
        <v>1076.67354</v>
      </c>
      <c r="M7601" t="inlineStr">
        <is>
          <t>Terra Luz Residencial</t>
        </is>
      </c>
      <c r="N7601" s="142">
        <f>DATE(YEAR(G7601),MONTH(G7601),1)</f>
        <v/>
      </c>
      <c r="O7601" s="132">
        <f>IF(G7601&gt;$K$3,"Futuro","Atraso")</f>
        <v/>
      </c>
      <c r="P7601">
        <f>12*(YEAR(G7601)-YEAR($K$3))+(MONTH(G7601)-MONTH($K$3))</f>
        <v/>
      </c>
      <c r="Q7601" s="366">
        <f>IF(M7601="IBIRAPITANGA FASE 3",IF(O7601="Atraso",L7601,L7601/(1+$I$2)^P7601),IF(O7601="Atraso",L7601,L7601/(1+$I$1)^P7601))</f>
        <v/>
      </c>
      <c r="R7601">
        <f>IF(O7601="Atraso",$K$3-G7601,0)</f>
        <v/>
      </c>
      <c r="S7601">
        <f>IF(R7601&lt;=15,"Até 15",IF(R7601&lt;=30,"Entre 15 e 30",IF(R7601&lt;=60,"Entre 30 e 60",IF(R7601&lt;=90,"Entre 60 e 90",IF(R7601&lt;=120,"Entre 90 e 120",IF(R7601&lt;=150,"Entre 120 e 150",IF(R7601&lt;=180,"Entre 150 e 180","Superior a 180")))))))</f>
        <v/>
      </c>
    </row>
    <row r="7602">
      <c r="A7602" t="inlineStr">
        <is>
          <t>Q05L012</t>
        </is>
      </c>
      <c r="B7602" t="inlineStr">
        <is>
          <t>SANDERSON SANTOS</t>
        </is>
      </c>
      <c r="C7602" t="n">
        <v>1</v>
      </c>
      <c r="D7602" t="inlineStr">
        <is>
          <t>IPCA</t>
        </is>
      </c>
      <c r="E7602" t="n">
        <v>0</v>
      </c>
      <c r="F7602" t="inlineStr">
        <is>
          <t>MENSAL</t>
        </is>
      </c>
      <c r="G7602" t="n">
        <v>46548</v>
      </c>
      <c r="H7602" t="n">
        <v>46548</v>
      </c>
      <c r="I7602" t="n">
        <v>46</v>
      </c>
      <c r="J7602" t="inlineStr">
        <is>
          <t>CARTEIRA</t>
        </is>
      </c>
      <c r="K7602" t="inlineStr">
        <is>
          <t>CONTRATO</t>
        </is>
      </c>
      <c r="L7602" t="n">
        <v>1076.67354</v>
      </c>
      <c r="M7602" t="inlineStr">
        <is>
          <t>Terra Luz Residencial</t>
        </is>
      </c>
      <c r="N7602" s="142">
        <f>DATE(YEAR(G7602),MONTH(G7602),1)</f>
        <v/>
      </c>
      <c r="O7602" s="132">
        <f>IF(G7602&gt;$K$3,"Futuro","Atraso")</f>
        <v/>
      </c>
      <c r="P7602">
        <f>12*(YEAR(G7602)-YEAR($K$3))+(MONTH(G7602)-MONTH($K$3))</f>
        <v/>
      </c>
      <c r="Q7602" s="366">
        <f>IF(M7602="IBIRAPITANGA FASE 3",IF(O7602="Atraso",L7602,L7602/(1+$I$2)^P7602),IF(O7602="Atraso",L7602,L7602/(1+$I$1)^P7602))</f>
        <v/>
      </c>
      <c r="R7602">
        <f>IF(O7602="Atraso",$K$3-G7602,0)</f>
        <v/>
      </c>
      <c r="S7602">
        <f>IF(R7602&lt;=15,"Até 15",IF(R7602&lt;=30,"Entre 15 e 30",IF(R7602&lt;=60,"Entre 30 e 60",IF(R7602&lt;=90,"Entre 60 e 90",IF(R7602&lt;=120,"Entre 90 e 120",IF(R7602&lt;=150,"Entre 120 e 150",IF(R7602&lt;=180,"Entre 150 e 180","Superior a 180")))))))</f>
        <v/>
      </c>
    </row>
    <row r="7603">
      <c r="A7603" t="inlineStr">
        <is>
          <t>Q05L012</t>
        </is>
      </c>
      <c r="B7603" t="inlineStr">
        <is>
          <t>SANDERSON SANTOS</t>
        </is>
      </c>
      <c r="C7603" t="n">
        <v>1</v>
      </c>
      <c r="D7603" t="inlineStr">
        <is>
          <t>IPCA</t>
        </is>
      </c>
      <c r="E7603" t="n">
        <v>0</v>
      </c>
      <c r="F7603" t="inlineStr">
        <is>
          <t>MENSAL</t>
        </is>
      </c>
      <c r="G7603" t="n">
        <v>46578</v>
      </c>
      <c r="H7603" t="n">
        <v>46578</v>
      </c>
      <c r="I7603" t="n">
        <v>47</v>
      </c>
      <c r="J7603" t="inlineStr">
        <is>
          <t>CARTEIRA</t>
        </is>
      </c>
      <c r="K7603" t="inlineStr">
        <is>
          <t>CONTRATO</t>
        </is>
      </c>
      <c r="L7603" t="n">
        <v>1076.67354</v>
      </c>
      <c r="M7603" t="inlineStr">
        <is>
          <t>Terra Luz Residencial</t>
        </is>
      </c>
      <c r="N7603" s="142">
        <f>DATE(YEAR(G7603),MONTH(G7603),1)</f>
        <v/>
      </c>
      <c r="O7603" s="132">
        <f>IF(G7603&gt;$K$3,"Futuro","Atraso")</f>
        <v/>
      </c>
      <c r="P7603">
        <f>12*(YEAR(G7603)-YEAR($K$3))+(MONTH(G7603)-MONTH($K$3))</f>
        <v/>
      </c>
      <c r="Q7603" s="366">
        <f>IF(M7603="IBIRAPITANGA FASE 3",IF(O7603="Atraso",L7603,L7603/(1+$I$2)^P7603),IF(O7603="Atraso",L7603,L7603/(1+$I$1)^P7603))</f>
        <v/>
      </c>
      <c r="R7603">
        <f>IF(O7603="Atraso",$K$3-G7603,0)</f>
        <v/>
      </c>
      <c r="S7603">
        <f>IF(R7603&lt;=15,"Até 15",IF(R7603&lt;=30,"Entre 15 e 30",IF(R7603&lt;=60,"Entre 30 e 60",IF(R7603&lt;=90,"Entre 60 e 90",IF(R7603&lt;=120,"Entre 90 e 120",IF(R7603&lt;=150,"Entre 120 e 150",IF(R7603&lt;=180,"Entre 150 e 180","Superior a 180")))))))</f>
        <v/>
      </c>
    </row>
    <row r="7604">
      <c r="A7604" t="inlineStr">
        <is>
          <t>Q05L012</t>
        </is>
      </c>
      <c r="B7604" t="inlineStr">
        <is>
          <t>SANDERSON SANTOS</t>
        </is>
      </c>
      <c r="C7604" t="n">
        <v>1</v>
      </c>
      <c r="D7604" t="inlineStr">
        <is>
          <t>IPCA</t>
        </is>
      </c>
      <c r="E7604" t="n">
        <v>0</v>
      </c>
      <c r="F7604" t="inlineStr">
        <is>
          <t>MENSAL</t>
        </is>
      </c>
      <c r="G7604" t="n">
        <v>46609</v>
      </c>
      <c r="H7604" t="n">
        <v>46609</v>
      </c>
      <c r="I7604" t="n">
        <v>48</v>
      </c>
      <c r="J7604" t="inlineStr">
        <is>
          <t>CARTEIRA</t>
        </is>
      </c>
      <c r="K7604" t="inlineStr">
        <is>
          <t>CONTRATO</t>
        </is>
      </c>
      <c r="L7604" t="n">
        <v>1076.67354</v>
      </c>
      <c r="M7604" t="inlineStr">
        <is>
          <t>Terra Luz Residencial</t>
        </is>
      </c>
      <c r="N7604" s="142">
        <f>DATE(YEAR(G7604),MONTH(G7604),1)</f>
        <v/>
      </c>
      <c r="O7604" s="132">
        <f>IF(G7604&gt;$K$3,"Futuro","Atraso")</f>
        <v/>
      </c>
      <c r="P7604">
        <f>12*(YEAR(G7604)-YEAR($K$3))+(MONTH(G7604)-MONTH($K$3))</f>
        <v/>
      </c>
      <c r="Q7604" s="366">
        <f>IF(M7604="IBIRAPITANGA FASE 3",IF(O7604="Atraso",L7604,L7604/(1+$I$2)^P7604),IF(O7604="Atraso",L7604,L7604/(1+$I$1)^P7604))</f>
        <v/>
      </c>
      <c r="R7604">
        <f>IF(O7604="Atraso",$K$3-G7604,0)</f>
        <v/>
      </c>
      <c r="S7604">
        <f>IF(R7604&lt;=15,"Até 15",IF(R7604&lt;=30,"Entre 15 e 30",IF(R7604&lt;=60,"Entre 30 e 60",IF(R7604&lt;=90,"Entre 60 e 90",IF(R7604&lt;=120,"Entre 90 e 120",IF(R7604&lt;=150,"Entre 120 e 150",IF(R7604&lt;=180,"Entre 150 e 180","Superior a 180")))))))</f>
        <v/>
      </c>
    </row>
    <row r="7605">
      <c r="A7605" t="inlineStr">
        <is>
          <t>Q05L014</t>
        </is>
      </c>
      <c r="B7605" t="inlineStr">
        <is>
          <t>LUIZ  HENRIQUE VIDOTTE</t>
        </is>
      </c>
      <c r="C7605" t="n">
        <v>1</v>
      </c>
      <c r="D7605" t="inlineStr">
        <is>
          <t>IPCA</t>
        </is>
      </c>
      <c r="E7605" t="n">
        <v>0</v>
      </c>
      <c r="F7605" t="inlineStr">
        <is>
          <t>MENSAL</t>
        </is>
      </c>
      <c r="G7605" t="n">
        <v>45260</v>
      </c>
      <c r="H7605" t="n">
        <v>45260</v>
      </c>
      <c r="I7605" t="n">
        <v>1</v>
      </c>
      <c r="J7605" t="inlineStr">
        <is>
          <t>CARTEIRA</t>
        </is>
      </c>
      <c r="K7605" t="inlineStr">
        <is>
          <t>CONTRATO</t>
        </is>
      </c>
      <c r="L7605" t="n">
        <v>1227.47349</v>
      </c>
      <c r="M7605" t="inlineStr">
        <is>
          <t>Terra Luz Residencial</t>
        </is>
      </c>
      <c r="N7605" s="142">
        <f>DATE(YEAR(G7605),MONTH(G7605),1)</f>
        <v/>
      </c>
      <c r="O7605" s="132">
        <f>IF(G7605&gt;$K$3,"Futuro","Atraso")</f>
        <v/>
      </c>
      <c r="P7605">
        <f>12*(YEAR(G7605)-YEAR($K$3))+(MONTH(G7605)-MONTH($K$3))</f>
        <v/>
      </c>
      <c r="Q7605" s="366">
        <f>IF(M7605="IBIRAPITANGA FASE 3",IF(O7605="Atraso",L7605,L7605/(1+$I$2)^P7605),IF(O7605="Atraso",L7605,L7605/(1+$I$1)^P7605))</f>
        <v/>
      </c>
      <c r="R7605">
        <f>IF(O7605="Atraso",$K$3-G7605,0)</f>
        <v/>
      </c>
      <c r="S7605">
        <f>IF(R7605&lt;=15,"Até 15",IF(R7605&lt;=30,"Entre 15 e 30",IF(R7605&lt;=60,"Entre 30 e 60",IF(R7605&lt;=90,"Entre 60 e 90",IF(R7605&lt;=120,"Entre 90 e 120",IF(R7605&lt;=150,"Entre 120 e 150",IF(R7605&lt;=180,"Entre 150 e 180","Superior a 180")))))))</f>
        <v/>
      </c>
    </row>
    <row r="7606">
      <c r="A7606" t="inlineStr">
        <is>
          <t>Q05L014</t>
        </is>
      </c>
      <c r="B7606" t="inlineStr">
        <is>
          <t>LUIZ  HENRIQUE VIDOTTE</t>
        </is>
      </c>
      <c r="C7606" t="n">
        <v>1</v>
      </c>
      <c r="D7606" t="inlineStr">
        <is>
          <t>IPCA</t>
        </is>
      </c>
      <c r="E7606" t="n">
        <v>0</v>
      </c>
      <c r="F7606" t="inlineStr">
        <is>
          <t>MENSAL</t>
        </is>
      </c>
      <c r="G7606" t="n">
        <v>45290</v>
      </c>
      <c r="H7606" t="n">
        <v>45290</v>
      </c>
      <c r="I7606" t="n">
        <v>2</v>
      </c>
      <c r="J7606" t="inlineStr">
        <is>
          <t>CARTEIRA</t>
        </is>
      </c>
      <c r="K7606" t="inlineStr">
        <is>
          <t>CONTRATO</t>
        </is>
      </c>
      <c r="L7606" t="n">
        <v>1227.47349</v>
      </c>
      <c r="M7606" t="inlineStr">
        <is>
          <t>Terra Luz Residencial</t>
        </is>
      </c>
      <c r="N7606" s="142">
        <f>DATE(YEAR(G7606),MONTH(G7606),1)</f>
        <v/>
      </c>
      <c r="O7606" s="132">
        <f>IF(G7606&gt;$K$3,"Futuro","Atraso")</f>
        <v/>
      </c>
      <c r="P7606">
        <f>12*(YEAR(G7606)-YEAR($K$3))+(MONTH(G7606)-MONTH($K$3))</f>
        <v/>
      </c>
      <c r="Q7606" s="366">
        <f>IF(M7606="IBIRAPITANGA FASE 3",IF(O7606="Atraso",L7606,L7606/(1+$I$2)^P7606),IF(O7606="Atraso",L7606,L7606/(1+$I$1)^P7606))</f>
        <v/>
      </c>
      <c r="R7606">
        <f>IF(O7606="Atraso",$K$3-G7606,0)</f>
        <v/>
      </c>
      <c r="S7606">
        <f>IF(R7606&lt;=15,"Até 15",IF(R7606&lt;=30,"Entre 15 e 30",IF(R7606&lt;=60,"Entre 30 e 60",IF(R7606&lt;=90,"Entre 60 e 90",IF(R7606&lt;=120,"Entre 90 e 120",IF(R7606&lt;=150,"Entre 120 e 150",IF(R7606&lt;=180,"Entre 150 e 180","Superior a 180")))))))</f>
        <v/>
      </c>
    </row>
    <row r="7607">
      <c r="A7607" t="inlineStr">
        <is>
          <t>Q05L014</t>
        </is>
      </c>
      <c r="B7607" t="inlineStr">
        <is>
          <t>LUIZ  HENRIQUE VIDOTTE</t>
        </is>
      </c>
      <c r="C7607" t="n">
        <v>1</v>
      </c>
      <c r="D7607" t="inlineStr">
        <is>
          <t>IPCA</t>
        </is>
      </c>
      <c r="E7607" t="n">
        <v>0</v>
      </c>
      <c r="F7607" t="inlineStr">
        <is>
          <t>MENSAL</t>
        </is>
      </c>
      <c r="G7607" t="n">
        <v>45321</v>
      </c>
      <c r="H7607" t="n">
        <v>45321</v>
      </c>
      <c r="I7607" t="n">
        <v>3</v>
      </c>
      <c r="J7607" t="inlineStr">
        <is>
          <t>CARTEIRA</t>
        </is>
      </c>
      <c r="K7607" t="inlineStr">
        <is>
          <t>CONTRATO</t>
        </is>
      </c>
      <c r="L7607" t="n">
        <v>1227.47349</v>
      </c>
      <c r="M7607" t="inlineStr">
        <is>
          <t>Terra Luz Residencial</t>
        </is>
      </c>
      <c r="N7607" s="142">
        <f>DATE(YEAR(G7607),MONTH(G7607),1)</f>
        <v/>
      </c>
      <c r="O7607" s="132">
        <f>IF(G7607&gt;$K$3,"Futuro","Atraso")</f>
        <v/>
      </c>
      <c r="P7607">
        <f>12*(YEAR(G7607)-YEAR($K$3))+(MONTH(G7607)-MONTH($K$3))</f>
        <v/>
      </c>
      <c r="Q7607" s="366">
        <f>IF(M7607="IBIRAPITANGA FASE 3",IF(O7607="Atraso",L7607,L7607/(1+$I$2)^P7607),IF(O7607="Atraso",L7607,L7607/(1+$I$1)^P7607))</f>
        <v/>
      </c>
      <c r="R7607">
        <f>IF(O7607="Atraso",$K$3-G7607,0)</f>
        <v/>
      </c>
      <c r="S7607">
        <f>IF(R7607&lt;=15,"Até 15",IF(R7607&lt;=30,"Entre 15 e 30",IF(R7607&lt;=60,"Entre 30 e 60",IF(R7607&lt;=90,"Entre 60 e 90",IF(R7607&lt;=120,"Entre 90 e 120",IF(R7607&lt;=150,"Entre 120 e 150",IF(R7607&lt;=180,"Entre 150 e 180","Superior a 180")))))))</f>
        <v/>
      </c>
    </row>
    <row r="7608">
      <c r="A7608" t="inlineStr">
        <is>
          <t>Q05L014</t>
        </is>
      </c>
      <c r="B7608" t="inlineStr">
        <is>
          <t>LUIZ  HENRIQUE VIDOTTE</t>
        </is>
      </c>
      <c r="C7608" t="n">
        <v>1</v>
      </c>
      <c r="D7608" t="inlineStr">
        <is>
          <t>IPCA</t>
        </is>
      </c>
      <c r="E7608" t="n">
        <v>0</v>
      </c>
      <c r="F7608" t="inlineStr">
        <is>
          <t>MENSAL</t>
        </is>
      </c>
      <c r="G7608" t="n">
        <v>45351</v>
      </c>
      <c r="H7608" t="n">
        <v>45351</v>
      </c>
      <c r="I7608" t="n">
        <v>4</v>
      </c>
      <c r="J7608" t="inlineStr">
        <is>
          <t>CARTEIRA</t>
        </is>
      </c>
      <c r="K7608" t="inlineStr">
        <is>
          <t>CONTRATO</t>
        </is>
      </c>
      <c r="L7608" t="n">
        <v>1227.47349</v>
      </c>
      <c r="M7608" t="inlineStr">
        <is>
          <t>Terra Luz Residencial</t>
        </is>
      </c>
      <c r="N7608" s="142">
        <f>DATE(YEAR(G7608),MONTH(G7608),1)</f>
        <v/>
      </c>
      <c r="O7608" s="132">
        <f>IF(G7608&gt;$K$3,"Futuro","Atraso")</f>
        <v/>
      </c>
      <c r="P7608">
        <f>12*(YEAR(G7608)-YEAR($K$3))+(MONTH(G7608)-MONTH($K$3))</f>
        <v/>
      </c>
      <c r="Q7608" s="366">
        <f>IF(M7608="IBIRAPITANGA FASE 3",IF(O7608="Atraso",L7608,L7608/(1+$I$2)^P7608),IF(O7608="Atraso",L7608,L7608/(1+$I$1)^P7608))</f>
        <v/>
      </c>
      <c r="R7608">
        <f>IF(O7608="Atraso",$K$3-G7608,0)</f>
        <v/>
      </c>
      <c r="S7608">
        <f>IF(R7608&lt;=15,"Até 15",IF(R7608&lt;=30,"Entre 15 e 30",IF(R7608&lt;=60,"Entre 30 e 60",IF(R7608&lt;=90,"Entre 60 e 90",IF(R7608&lt;=120,"Entre 90 e 120",IF(R7608&lt;=150,"Entre 120 e 150",IF(R7608&lt;=180,"Entre 150 e 180","Superior a 180")))))))</f>
        <v/>
      </c>
    </row>
    <row r="7609">
      <c r="A7609" t="inlineStr">
        <is>
          <t>Q05L014</t>
        </is>
      </c>
      <c r="B7609" t="inlineStr">
        <is>
          <t>LUIZ  HENRIQUE VIDOTTE</t>
        </is>
      </c>
      <c r="C7609" t="n">
        <v>1</v>
      </c>
      <c r="D7609" t="inlineStr">
        <is>
          <t>IPCA</t>
        </is>
      </c>
      <c r="E7609" t="n">
        <v>0</v>
      </c>
      <c r="F7609" t="inlineStr">
        <is>
          <t>MENSAL</t>
        </is>
      </c>
      <c r="G7609" t="n">
        <v>45381</v>
      </c>
      <c r="H7609" t="n">
        <v>45381</v>
      </c>
      <c r="I7609" t="n">
        <v>5</v>
      </c>
      <c r="J7609" t="inlineStr">
        <is>
          <t>CARTEIRA</t>
        </is>
      </c>
      <c r="K7609" t="inlineStr">
        <is>
          <t>CONTRATO</t>
        </is>
      </c>
      <c r="L7609" t="n">
        <v>1227.47349</v>
      </c>
      <c r="M7609" t="inlineStr">
        <is>
          <t>Terra Luz Residencial</t>
        </is>
      </c>
      <c r="N7609" s="142">
        <f>DATE(YEAR(G7609),MONTH(G7609),1)</f>
        <v/>
      </c>
      <c r="O7609" s="132">
        <f>IF(G7609&gt;$K$3,"Futuro","Atraso")</f>
        <v/>
      </c>
      <c r="P7609">
        <f>12*(YEAR(G7609)-YEAR($K$3))+(MONTH(G7609)-MONTH($K$3))</f>
        <v/>
      </c>
      <c r="Q7609" s="366">
        <f>IF(M7609="IBIRAPITANGA FASE 3",IF(O7609="Atraso",L7609,L7609/(1+$I$2)^P7609),IF(O7609="Atraso",L7609,L7609/(1+$I$1)^P7609))</f>
        <v/>
      </c>
      <c r="R7609">
        <f>IF(O7609="Atraso",$K$3-G7609,0)</f>
        <v/>
      </c>
      <c r="S7609">
        <f>IF(R7609&lt;=15,"Até 15",IF(R7609&lt;=30,"Entre 15 e 30",IF(R7609&lt;=60,"Entre 30 e 60",IF(R7609&lt;=90,"Entre 60 e 90",IF(R7609&lt;=120,"Entre 90 e 120",IF(R7609&lt;=150,"Entre 120 e 150",IF(R7609&lt;=180,"Entre 150 e 180","Superior a 180")))))))</f>
        <v/>
      </c>
    </row>
    <row r="7610">
      <c r="A7610" t="inlineStr">
        <is>
          <t>Q05L014</t>
        </is>
      </c>
      <c r="B7610" t="inlineStr">
        <is>
          <t>LUIZ  HENRIQUE VIDOTTE</t>
        </is>
      </c>
      <c r="C7610" t="n">
        <v>1</v>
      </c>
      <c r="D7610" t="inlineStr">
        <is>
          <t>IPCA</t>
        </is>
      </c>
      <c r="E7610" t="n">
        <v>0</v>
      </c>
      <c r="F7610" t="inlineStr">
        <is>
          <t>MENSAL</t>
        </is>
      </c>
      <c r="G7610" t="n">
        <v>45412</v>
      </c>
      <c r="H7610" t="n">
        <v>45412</v>
      </c>
      <c r="I7610" t="n">
        <v>6</v>
      </c>
      <c r="J7610" t="inlineStr">
        <is>
          <t>CARTEIRA</t>
        </is>
      </c>
      <c r="K7610" t="inlineStr">
        <is>
          <t>CONTRATO</t>
        </is>
      </c>
      <c r="L7610" t="n">
        <v>1227.47349</v>
      </c>
      <c r="M7610" t="inlineStr">
        <is>
          <t>Terra Luz Residencial</t>
        </is>
      </c>
      <c r="N7610" s="142">
        <f>DATE(YEAR(G7610),MONTH(G7610),1)</f>
        <v/>
      </c>
      <c r="O7610" s="132">
        <f>IF(G7610&gt;$K$3,"Futuro","Atraso")</f>
        <v/>
      </c>
      <c r="P7610">
        <f>12*(YEAR(G7610)-YEAR($K$3))+(MONTH(G7610)-MONTH($K$3))</f>
        <v/>
      </c>
      <c r="Q7610" s="366">
        <f>IF(M7610="IBIRAPITANGA FASE 3",IF(O7610="Atraso",L7610,L7610/(1+$I$2)^P7610),IF(O7610="Atraso",L7610,L7610/(1+$I$1)^P7610))</f>
        <v/>
      </c>
      <c r="R7610">
        <f>IF(O7610="Atraso",$K$3-G7610,0)</f>
        <v/>
      </c>
      <c r="S7610">
        <f>IF(R7610&lt;=15,"Até 15",IF(R7610&lt;=30,"Entre 15 e 30",IF(R7610&lt;=60,"Entre 30 e 60",IF(R7610&lt;=90,"Entre 60 e 90",IF(R7610&lt;=120,"Entre 90 e 120",IF(R7610&lt;=150,"Entre 120 e 150",IF(R7610&lt;=180,"Entre 150 e 180","Superior a 180")))))))</f>
        <v/>
      </c>
    </row>
    <row r="7611">
      <c r="A7611" t="inlineStr">
        <is>
          <t>Q05L014</t>
        </is>
      </c>
      <c r="B7611" t="inlineStr">
        <is>
          <t>LUIZ  HENRIQUE VIDOTTE</t>
        </is>
      </c>
      <c r="C7611" t="n">
        <v>1</v>
      </c>
      <c r="D7611" t="inlineStr">
        <is>
          <t>IPCA</t>
        </is>
      </c>
      <c r="E7611" t="n">
        <v>0</v>
      </c>
      <c r="F7611" t="inlineStr">
        <is>
          <t>MENSAL</t>
        </is>
      </c>
      <c r="G7611" t="n">
        <v>45442</v>
      </c>
      <c r="H7611" t="n">
        <v>45442</v>
      </c>
      <c r="I7611" t="n">
        <v>7</v>
      </c>
      <c r="J7611" t="inlineStr">
        <is>
          <t>CARTEIRA</t>
        </is>
      </c>
      <c r="K7611" t="inlineStr">
        <is>
          <t>CONTRATO</t>
        </is>
      </c>
      <c r="L7611" t="n">
        <v>1227.47349</v>
      </c>
      <c r="M7611" t="inlineStr">
        <is>
          <t>Terra Luz Residencial</t>
        </is>
      </c>
      <c r="N7611" s="142">
        <f>DATE(YEAR(G7611),MONTH(G7611),1)</f>
        <v/>
      </c>
      <c r="O7611" s="132">
        <f>IF(G7611&gt;$K$3,"Futuro","Atraso")</f>
        <v/>
      </c>
      <c r="P7611">
        <f>12*(YEAR(G7611)-YEAR($K$3))+(MONTH(G7611)-MONTH($K$3))</f>
        <v/>
      </c>
      <c r="Q7611" s="366">
        <f>IF(M7611="IBIRAPITANGA FASE 3",IF(O7611="Atraso",L7611,L7611/(1+$I$2)^P7611),IF(O7611="Atraso",L7611,L7611/(1+$I$1)^P7611))</f>
        <v/>
      </c>
      <c r="R7611">
        <f>IF(O7611="Atraso",$K$3-G7611,0)</f>
        <v/>
      </c>
      <c r="S7611">
        <f>IF(R7611&lt;=15,"Até 15",IF(R7611&lt;=30,"Entre 15 e 30",IF(R7611&lt;=60,"Entre 30 e 60",IF(R7611&lt;=90,"Entre 60 e 90",IF(R7611&lt;=120,"Entre 90 e 120",IF(R7611&lt;=150,"Entre 120 e 150",IF(R7611&lt;=180,"Entre 150 e 180","Superior a 180")))))))</f>
        <v/>
      </c>
    </row>
    <row r="7612">
      <c r="A7612" t="inlineStr">
        <is>
          <t>Q05L014</t>
        </is>
      </c>
      <c r="B7612" t="inlineStr">
        <is>
          <t>LUIZ  HENRIQUE VIDOTTE</t>
        </is>
      </c>
      <c r="C7612" t="n">
        <v>1</v>
      </c>
      <c r="D7612" t="inlineStr">
        <is>
          <t>IPCA</t>
        </is>
      </c>
      <c r="E7612" t="n">
        <v>0</v>
      </c>
      <c r="F7612" t="inlineStr">
        <is>
          <t>MENSAL</t>
        </is>
      </c>
      <c r="G7612" t="n">
        <v>45473</v>
      </c>
      <c r="H7612" t="n">
        <v>45473</v>
      </c>
      <c r="I7612" t="n">
        <v>8</v>
      </c>
      <c r="J7612" t="inlineStr">
        <is>
          <t>CARTEIRA</t>
        </is>
      </c>
      <c r="K7612" t="inlineStr">
        <is>
          <t>CONTRATO</t>
        </is>
      </c>
      <c r="L7612" t="n">
        <v>1227.47349</v>
      </c>
      <c r="M7612" t="inlineStr">
        <is>
          <t>Terra Luz Residencial</t>
        </is>
      </c>
      <c r="N7612" s="142">
        <f>DATE(YEAR(G7612),MONTH(G7612),1)</f>
        <v/>
      </c>
      <c r="O7612" s="132">
        <f>IF(G7612&gt;$K$3,"Futuro","Atraso")</f>
        <v/>
      </c>
      <c r="P7612">
        <f>12*(YEAR(G7612)-YEAR($K$3))+(MONTH(G7612)-MONTH($K$3))</f>
        <v/>
      </c>
      <c r="Q7612" s="366">
        <f>IF(M7612="IBIRAPITANGA FASE 3",IF(O7612="Atraso",L7612,L7612/(1+$I$2)^P7612),IF(O7612="Atraso",L7612,L7612/(1+$I$1)^P7612))</f>
        <v/>
      </c>
      <c r="R7612">
        <f>IF(O7612="Atraso",$K$3-G7612,0)</f>
        <v/>
      </c>
      <c r="S7612">
        <f>IF(R7612&lt;=15,"Até 15",IF(R7612&lt;=30,"Entre 15 e 30",IF(R7612&lt;=60,"Entre 30 e 60",IF(R7612&lt;=90,"Entre 60 e 90",IF(R7612&lt;=120,"Entre 90 e 120",IF(R7612&lt;=150,"Entre 120 e 150",IF(R7612&lt;=180,"Entre 150 e 180","Superior a 180")))))))</f>
        <v/>
      </c>
    </row>
    <row r="7613">
      <c r="A7613" t="inlineStr">
        <is>
          <t>Q05L014</t>
        </is>
      </c>
      <c r="B7613" t="inlineStr">
        <is>
          <t>LUIZ  HENRIQUE VIDOTTE</t>
        </is>
      </c>
      <c r="C7613" t="n">
        <v>1</v>
      </c>
      <c r="D7613" t="inlineStr">
        <is>
          <t>IPCA</t>
        </is>
      </c>
      <c r="E7613" t="n">
        <v>0</v>
      </c>
      <c r="F7613" t="inlineStr">
        <is>
          <t>MENSAL</t>
        </is>
      </c>
      <c r="G7613" t="n">
        <v>45503</v>
      </c>
      <c r="H7613" t="n">
        <v>45503</v>
      </c>
      <c r="I7613" t="n">
        <v>9</v>
      </c>
      <c r="J7613" t="inlineStr">
        <is>
          <t>CARTEIRA</t>
        </is>
      </c>
      <c r="K7613" t="inlineStr">
        <is>
          <t>CONTRATO</t>
        </is>
      </c>
      <c r="L7613" t="n">
        <v>1227.47349</v>
      </c>
      <c r="M7613" t="inlineStr">
        <is>
          <t>Terra Luz Residencial</t>
        </is>
      </c>
      <c r="N7613" s="142">
        <f>DATE(YEAR(G7613),MONTH(G7613),1)</f>
        <v/>
      </c>
      <c r="O7613" s="132">
        <f>IF(G7613&gt;$K$3,"Futuro","Atraso")</f>
        <v/>
      </c>
      <c r="P7613">
        <f>12*(YEAR(G7613)-YEAR($K$3))+(MONTH(G7613)-MONTH($K$3))</f>
        <v/>
      </c>
      <c r="Q7613" s="366">
        <f>IF(M7613="IBIRAPITANGA FASE 3",IF(O7613="Atraso",L7613,L7613/(1+$I$2)^P7613),IF(O7613="Atraso",L7613,L7613/(1+$I$1)^P7613))</f>
        <v/>
      </c>
      <c r="R7613">
        <f>IF(O7613="Atraso",$K$3-G7613,0)</f>
        <v/>
      </c>
      <c r="S7613">
        <f>IF(R7613&lt;=15,"Até 15",IF(R7613&lt;=30,"Entre 15 e 30",IF(R7613&lt;=60,"Entre 30 e 60",IF(R7613&lt;=90,"Entre 60 e 90",IF(R7613&lt;=120,"Entre 90 e 120",IF(R7613&lt;=150,"Entre 120 e 150",IF(R7613&lt;=180,"Entre 150 e 180","Superior a 180")))))))</f>
        <v/>
      </c>
    </row>
    <row r="7614">
      <c r="A7614" t="inlineStr">
        <is>
          <t>Q05L014</t>
        </is>
      </c>
      <c r="B7614" t="inlineStr">
        <is>
          <t>LUIZ  HENRIQUE VIDOTTE</t>
        </is>
      </c>
      <c r="C7614" t="n">
        <v>1</v>
      </c>
      <c r="D7614" t="inlineStr">
        <is>
          <t>IPCA</t>
        </is>
      </c>
      <c r="E7614" t="n">
        <v>0</v>
      </c>
      <c r="F7614" t="inlineStr">
        <is>
          <t>MENSAL</t>
        </is>
      </c>
      <c r="G7614" t="n">
        <v>45534</v>
      </c>
      <c r="H7614" t="n">
        <v>45534</v>
      </c>
      <c r="I7614" t="n">
        <v>10</v>
      </c>
      <c r="J7614" t="inlineStr">
        <is>
          <t>CARTEIRA</t>
        </is>
      </c>
      <c r="K7614" t="inlineStr">
        <is>
          <t>CONTRATO</t>
        </is>
      </c>
      <c r="L7614" t="n">
        <v>1227.47349</v>
      </c>
      <c r="M7614" t="inlineStr">
        <is>
          <t>Terra Luz Residencial</t>
        </is>
      </c>
      <c r="N7614" s="142">
        <f>DATE(YEAR(G7614),MONTH(G7614),1)</f>
        <v/>
      </c>
      <c r="O7614" s="132">
        <f>IF(G7614&gt;$K$3,"Futuro","Atraso")</f>
        <v/>
      </c>
      <c r="P7614">
        <f>12*(YEAR(G7614)-YEAR($K$3))+(MONTH(G7614)-MONTH($K$3))</f>
        <v/>
      </c>
      <c r="Q7614" s="366">
        <f>IF(M7614="IBIRAPITANGA FASE 3",IF(O7614="Atraso",L7614,L7614/(1+$I$2)^P7614),IF(O7614="Atraso",L7614,L7614/(1+$I$1)^P7614))</f>
        <v/>
      </c>
      <c r="R7614">
        <f>IF(O7614="Atraso",$K$3-G7614,0)</f>
        <v/>
      </c>
      <c r="S7614">
        <f>IF(R7614&lt;=15,"Até 15",IF(R7614&lt;=30,"Entre 15 e 30",IF(R7614&lt;=60,"Entre 30 e 60",IF(R7614&lt;=90,"Entre 60 e 90",IF(R7614&lt;=120,"Entre 90 e 120",IF(R7614&lt;=150,"Entre 120 e 150",IF(R7614&lt;=180,"Entre 150 e 180","Superior a 180")))))))</f>
        <v/>
      </c>
    </row>
    <row r="7615">
      <c r="A7615" t="inlineStr">
        <is>
          <t>Q05L014</t>
        </is>
      </c>
      <c r="B7615" t="inlineStr">
        <is>
          <t>LUIZ  HENRIQUE VIDOTTE</t>
        </is>
      </c>
      <c r="C7615" t="n">
        <v>1</v>
      </c>
      <c r="D7615" t="inlineStr">
        <is>
          <t>IPCA</t>
        </is>
      </c>
      <c r="E7615" t="n">
        <v>0</v>
      </c>
      <c r="F7615" t="inlineStr">
        <is>
          <t>MENSAL</t>
        </is>
      </c>
      <c r="G7615" t="n">
        <v>45565</v>
      </c>
      <c r="H7615" t="n">
        <v>45565</v>
      </c>
      <c r="I7615" t="n">
        <v>11</v>
      </c>
      <c r="J7615" t="inlineStr">
        <is>
          <t>CARTEIRA</t>
        </is>
      </c>
      <c r="K7615" t="inlineStr">
        <is>
          <t>CONTRATO</t>
        </is>
      </c>
      <c r="L7615" t="n">
        <v>1227.47349</v>
      </c>
      <c r="M7615" t="inlineStr">
        <is>
          <t>Terra Luz Residencial</t>
        </is>
      </c>
      <c r="N7615" s="142">
        <f>DATE(YEAR(G7615),MONTH(G7615),1)</f>
        <v/>
      </c>
      <c r="O7615" s="132">
        <f>IF(G7615&gt;$K$3,"Futuro","Atraso")</f>
        <v/>
      </c>
      <c r="P7615">
        <f>12*(YEAR(G7615)-YEAR($K$3))+(MONTH(G7615)-MONTH($K$3))</f>
        <v/>
      </c>
      <c r="Q7615" s="366">
        <f>IF(M7615="IBIRAPITANGA FASE 3",IF(O7615="Atraso",L7615,L7615/(1+$I$2)^P7615),IF(O7615="Atraso",L7615,L7615/(1+$I$1)^P7615))</f>
        <v/>
      </c>
      <c r="R7615">
        <f>IF(O7615="Atraso",$K$3-G7615,0)</f>
        <v/>
      </c>
      <c r="S7615">
        <f>IF(R7615&lt;=15,"Até 15",IF(R7615&lt;=30,"Entre 15 e 30",IF(R7615&lt;=60,"Entre 30 e 60",IF(R7615&lt;=90,"Entre 60 e 90",IF(R7615&lt;=120,"Entre 90 e 120",IF(R7615&lt;=150,"Entre 120 e 150",IF(R7615&lt;=180,"Entre 150 e 180","Superior a 180")))))))</f>
        <v/>
      </c>
    </row>
    <row r="7616">
      <c r="A7616" t="inlineStr">
        <is>
          <t>Q05L014</t>
        </is>
      </c>
      <c r="B7616" t="inlineStr">
        <is>
          <t>LUIZ  HENRIQUE VIDOTTE</t>
        </is>
      </c>
      <c r="C7616" t="n">
        <v>1</v>
      </c>
      <c r="D7616" t="inlineStr">
        <is>
          <t>IPCA</t>
        </is>
      </c>
      <c r="E7616" t="n">
        <v>0</v>
      </c>
      <c r="F7616" t="inlineStr">
        <is>
          <t>MENSAL</t>
        </is>
      </c>
      <c r="G7616" t="n">
        <v>45595</v>
      </c>
      <c r="H7616" t="n">
        <v>45595</v>
      </c>
      <c r="I7616" t="n">
        <v>12</v>
      </c>
      <c r="J7616" t="inlineStr">
        <is>
          <t>CARTEIRA</t>
        </is>
      </c>
      <c r="K7616" t="inlineStr">
        <is>
          <t>CONTRATO</t>
        </is>
      </c>
      <c r="L7616" t="n">
        <v>1227.47349</v>
      </c>
      <c r="M7616" t="inlineStr">
        <is>
          <t>Terra Luz Residencial</t>
        </is>
      </c>
      <c r="N7616" s="142">
        <f>DATE(YEAR(G7616),MONTH(G7616),1)</f>
        <v/>
      </c>
      <c r="O7616" s="132">
        <f>IF(G7616&gt;$K$3,"Futuro","Atraso")</f>
        <v/>
      </c>
      <c r="P7616">
        <f>12*(YEAR(G7616)-YEAR($K$3))+(MONTH(G7616)-MONTH($K$3))</f>
        <v/>
      </c>
      <c r="Q7616" s="366">
        <f>IF(M7616="IBIRAPITANGA FASE 3",IF(O7616="Atraso",L7616,L7616/(1+$I$2)^P7616),IF(O7616="Atraso",L7616,L7616/(1+$I$1)^P7616))</f>
        <v/>
      </c>
      <c r="R7616">
        <f>IF(O7616="Atraso",$K$3-G7616,0)</f>
        <v/>
      </c>
      <c r="S7616">
        <f>IF(R7616&lt;=15,"Até 15",IF(R7616&lt;=30,"Entre 15 e 30",IF(R7616&lt;=60,"Entre 30 e 60",IF(R7616&lt;=90,"Entre 60 e 90",IF(R7616&lt;=120,"Entre 90 e 120",IF(R7616&lt;=150,"Entre 120 e 150",IF(R7616&lt;=180,"Entre 150 e 180","Superior a 180")))))))</f>
        <v/>
      </c>
    </row>
    <row r="7617">
      <c r="A7617" t="inlineStr">
        <is>
          <t>Q05L014</t>
        </is>
      </c>
      <c r="B7617" t="inlineStr">
        <is>
          <t>LUIZ  HENRIQUE VIDOTTE</t>
        </is>
      </c>
      <c r="C7617" t="n">
        <v>1</v>
      </c>
      <c r="D7617" t="inlineStr">
        <is>
          <t>IPCA</t>
        </is>
      </c>
      <c r="E7617" t="n">
        <v>0</v>
      </c>
      <c r="F7617" t="inlineStr">
        <is>
          <t>MENSAL</t>
        </is>
      </c>
      <c r="G7617" t="n">
        <v>45626</v>
      </c>
      <c r="H7617" t="n">
        <v>45626</v>
      </c>
      <c r="I7617" t="n">
        <v>13</v>
      </c>
      <c r="J7617" t="inlineStr">
        <is>
          <t>CARTEIRA</t>
        </is>
      </c>
      <c r="K7617" t="inlineStr">
        <is>
          <t>CONTRATO</t>
        </is>
      </c>
      <c r="L7617" t="n">
        <v>1227.47349</v>
      </c>
      <c r="M7617" t="inlineStr">
        <is>
          <t>Terra Luz Residencial</t>
        </is>
      </c>
      <c r="N7617" s="142">
        <f>DATE(YEAR(G7617),MONTH(G7617),1)</f>
        <v/>
      </c>
      <c r="O7617" s="132">
        <f>IF(G7617&gt;$K$3,"Futuro","Atraso")</f>
        <v/>
      </c>
      <c r="P7617">
        <f>12*(YEAR(G7617)-YEAR($K$3))+(MONTH(G7617)-MONTH($K$3))</f>
        <v/>
      </c>
      <c r="Q7617" s="366">
        <f>IF(M7617="IBIRAPITANGA FASE 3",IF(O7617="Atraso",L7617,L7617/(1+$I$2)^P7617),IF(O7617="Atraso",L7617,L7617/(1+$I$1)^P7617))</f>
        <v/>
      </c>
      <c r="R7617">
        <f>IF(O7617="Atraso",$K$3-G7617,0)</f>
        <v/>
      </c>
      <c r="S7617">
        <f>IF(R7617&lt;=15,"Até 15",IF(R7617&lt;=30,"Entre 15 e 30",IF(R7617&lt;=60,"Entre 30 e 60",IF(R7617&lt;=90,"Entre 60 e 90",IF(R7617&lt;=120,"Entre 90 e 120",IF(R7617&lt;=150,"Entre 120 e 150",IF(R7617&lt;=180,"Entre 150 e 180","Superior a 180")))))))</f>
        <v/>
      </c>
    </row>
    <row r="7618">
      <c r="A7618" t="inlineStr">
        <is>
          <t>Q05L014</t>
        </is>
      </c>
      <c r="B7618" t="inlineStr">
        <is>
          <t>LUIZ  HENRIQUE VIDOTTE</t>
        </is>
      </c>
      <c r="C7618" t="n">
        <v>1</v>
      </c>
      <c r="D7618" t="inlineStr">
        <is>
          <t>IPCA</t>
        </is>
      </c>
      <c r="E7618" t="n">
        <v>0</v>
      </c>
      <c r="F7618" t="inlineStr">
        <is>
          <t>MENSAL</t>
        </is>
      </c>
      <c r="G7618" t="n">
        <v>45656</v>
      </c>
      <c r="H7618" t="n">
        <v>45656</v>
      </c>
      <c r="I7618" t="n">
        <v>14</v>
      </c>
      <c r="J7618" t="inlineStr">
        <is>
          <t>CARTEIRA</t>
        </is>
      </c>
      <c r="K7618" t="inlineStr">
        <is>
          <t>CONTRATO</t>
        </is>
      </c>
      <c r="L7618" t="n">
        <v>1227.47349</v>
      </c>
      <c r="M7618" t="inlineStr">
        <is>
          <t>Terra Luz Residencial</t>
        </is>
      </c>
      <c r="N7618" s="142">
        <f>DATE(YEAR(G7618),MONTH(G7618),1)</f>
        <v/>
      </c>
      <c r="O7618" s="132">
        <f>IF(G7618&gt;$K$3,"Futuro","Atraso")</f>
        <v/>
      </c>
      <c r="P7618">
        <f>12*(YEAR(G7618)-YEAR($K$3))+(MONTH(G7618)-MONTH($K$3))</f>
        <v/>
      </c>
      <c r="Q7618" s="366">
        <f>IF(M7618="IBIRAPITANGA FASE 3",IF(O7618="Atraso",L7618,L7618/(1+$I$2)^P7618),IF(O7618="Atraso",L7618,L7618/(1+$I$1)^P7618))</f>
        <v/>
      </c>
      <c r="R7618">
        <f>IF(O7618="Atraso",$K$3-G7618,0)</f>
        <v/>
      </c>
      <c r="S7618">
        <f>IF(R7618&lt;=15,"Até 15",IF(R7618&lt;=30,"Entre 15 e 30",IF(R7618&lt;=60,"Entre 30 e 60",IF(R7618&lt;=90,"Entre 60 e 90",IF(R7618&lt;=120,"Entre 90 e 120",IF(R7618&lt;=150,"Entre 120 e 150",IF(R7618&lt;=180,"Entre 150 e 180","Superior a 180")))))))</f>
        <v/>
      </c>
    </row>
    <row r="7619">
      <c r="A7619" t="inlineStr">
        <is>
          <t>Q05L014</t>
        </is>
      </c>
      <c r="B7619" t="inlineStr">
        <is>
          <t>LUIZ  HENRIQUE VIDOTTE</t>
        </is>
      </c>
      <c r="C7619" t="n">
        <v>1</v>
      </c>
      <c r="D7619" t="inlineStr">
        <is>
          <t>IPCA</t>
        </is>
      </c>
      <c r="E7619" t="n">
        <v>0</v>
      </c>
      <c r="F7619" t="inlineStr">
        <is>
          <t>MENSAL</t>
        </is>
      </c>
      <c r="G7619" t="n">
        <v>45687</v>
      </c>
      <c r="H7619" t="n">
        <v>45687</v>
      </c>
      <c r="I7619" t="n">
        <v>15</v>
      </c>
      <c r="J7619" t="inlineStr">
        <is>
          <t>CARTEIRA</t>
        </is>
      </c>
      <c r="K7619" t="inlineStr">
        <is>
          <t>CONTRATO</t>
        </is>
      </c>
      <c r="L7619" t="n">
        <v>1227.47349</v>
      </c>
      <c r="M7619" t="inlineStr">
        <is>
          <t>Terra Luz Residencial</t>
        </is>
      </c>
      <c r="N7619" s="142">
        <f>DATE(YEAR(G7619),MONTH(G7619),1)</f>
        <v/>
      </c>
      <c r="O7619" s="132">
        <f>IF(G7619&gt;$K$3,"Futuro","Atraso")</f>
        <v/>
      </c>
      <c r="P7619">
        <f>12*(YEAR(G7619)-YEAR($K$3))+(MONTH(G7619)-MONTH($K$3))</f>
        <v/>
      </c>
      <c r="Q7619" s="366">
        <f>IF(M7619="IBIRAPITANGA FASE 3",IF(O7619="Atraso",L7619,L7619/(1+$I$2)^P7619),IF(O7619="Atraso",L7619,L7619/(1+$I$1)^P7619))</f>
        <v/>
      </c>
      <c r="R7619">
        <f>IF(O7619="Atraso",$K$3-G7619,0)</f>
        <v/>
      </c>
      <c r="S7619">
        <f>IF(R7619&lt;=15,"Até 15",IF(R7619&lt;=30,"Entre 15 e 30",IF(R7619&lt;=60,"Entre 30 e 60",IF(R7619&lt;=90,"Entre 60 e 90",IF(R7619&lt;=120,"Entre 90 e 120",IF(R7619&lt;=150,"Entre 120 e 150",IF(R7619&lt;=180,"Entre 150 e 180","Superior a 180")))))))</f>
        <v/>
      </c>
    </row>
    <row r="7620">
      <c r="A7620" t="inlineStr">
        <is>
          <t>Q05L014</t>
        </is>
      </c>
      <c r="B7620" t="inlineStr">
        <is>
          <t>LUIZ  HENRIQUE VIDOTTE</t>
        </is>
      </c>
      <c r="C7620" t="n">
        <v>1</v>
      </c>
      <c r="D7620" t="inlineStr">
        <is>
          <t>IPCA</t>
        </is>
      </c>
      <c r="E7620" t="n">
        <v>0</v>
      </c>
      <c r="F7620" t="inlineStr">
        <is>
          <t>MENSAL</t>
        </is>
      </c>
      <c r="G7620" t="n">
        <v>45716</v>
      </c>
      <c r="H7620" t="n">
        <v>45716</v>
      </c>
      <c r="I7620" t="n">
        <v>16</v>
      </c>
      <c r="J7620" t="inlineStr">
        <is>
          <t>CARTEIRA</t>
        </is>
      </c>
      <c r="K7620" t="inlineStr">
        <is>
          <t>CONTRATO</t>
        </is>
      </c>
      <c r="L7620" t="n">
        <v>1227.47349</v>
      </c>
      <c r="M7620" t="inlineStr">
        <is>
          <t>Terra Luz Residencial</t>
        </is>
      </c>
      <c r="N7620" s="142">
        <f>DATE(YEAR(G7620),MONTH(G7620),1)</f>
        <v/>
      </c>
      <c r="O7620" s="132">
        <f>IF(G7620&gt;$K$3,"Futuro","Atraso")</f>
        <v/>
      </c>
      <c r="P7620">
        <f>12*(YEAR(G7620)-YEAR($K$3))+(MONTH(G7620)-MONTH($K$3))</f>
        <v/>
      </c>
      <c r="Q7620" s="366">
        <f>IF(M7620="IBIRAPITANGA FASE 3",IF(O7620="Atraso",L7620,L7620/(1+$I$2)^P7620),IF(O7620="Atraso",L7620,L7620/(1+$I$1)^P7620))</f>
        <v/>
      </c>
      <c r="R7620">
        <f>IF(O7620="Atraso",$K$3-G7620,0)</f>
        <v/>
      </c>
      <c r="S7620">
        <f>IF(R7620&lt;=15,"Até 15",IF(R7620&lt;=30,"Entre 15 e 30",IF(R7620&lt;=60,"Entre 30 e 60",IF(R7620&lt;=90,"Entre 60 e 90",IF(R7620&lt;=120,"Entre 90 e 120",IF(R7620&lt;=150,"Entre 120 e 150",IF(R7620&lt;=180,"Entre 150 e 180","Superior a 180")))))))</f>
        <v/>
      </c>
    </row>
    <row r="7621">
      <c r="A7621" t="inlineStr">
        <is>
          <t>Q05L014</t>
        </is>
      </c>
      <c r="B7621" t="inlineStr">
        <is>
          <t>LUIZ  HENRIQUE VIDOTTE</t>
        </is>
      </c>
      <c r="C7621" t="n">
        <v>1</v>
      </c>
      <c r="D7621" t="inlineStr">
        <is>
          <t>IPCA</t>
        </is>
      </c>
      <c r="E7621" t="n">
        <v>0</v>
      </c>
      <c r="F7621" t="inlineStr">
        <is>
          <t>MENSAL</t>
        </is>
      </c>
      <c r="G7621" t="n">
        <v>45746</v>
      </c>
      <c r="H7621" t="n">
        <v>45746</v>
      </c>
      <c r="I7621" t="n">
        <v>17</v>
      </c>
      <c r="J7621" t="inlineStr">
        <is>
          <t>CARTEIRA</t>
        </is>
      </c>
      <c r="K7621" t="inlineStr">
        <is>
          <t>CONTRATO</t>
        </is>
      </c>
      <c r="L7621" t="n">
        <v>1227.47349</v>
      </c>
      <c r="M7621" t="inlineStr">
        <is>
          <t>Terra Luz Residencial</t>
        </is>
      </c>
      <c r="N7621" s="142">
        <f>DATE(YEAR(G7621),MONTH(G7621),1)</f>
        <v/>
      </c>
      <c r="O7621" s="132">
        <f>IF(G7621&gt;$K$3,"Futuro","Atraso")</f>
        <v/>
      </c>
      <c r="P7621">
        <f>12*(YEAR(G7621)-YEAR($K$3))+(MONTH(G7621)-MONTH($K$3))</f>
        <v/>
      </c>
      <c r="Q7621" s="366">
        <f>IF(M7621="IBIRAPITANGA FASE 3",IF(O7621="Atraso",L7621,L7621/(1+$I$2)^P7621),IF(O7621="Atraso",L7621,L7621/(1+$I$1)^P7621))</f>
        <v/>
      </c>
      <c r="R7621">
        <f>IF(O7621="Atraso",$K$3-G7621,0)</f>
        <v/>
      </c>
      <c r="S7621">
        <f>IF(R7621&lt;=15,"Até 15",IF(R7621&lt;=30,"Entre 15 e 30",IF(R7621&lt;=60,"Entre 30 e 60",IF(R7621&lt;=90,"Entre 60 e 90",IF(R7621&lt;=120,"Entre 90 e 120",IF(R7621&lt;=150,"Entre 120 e 150",IF(R7621&lt;=180,"Entre 150 e 180","Superior a 180")))))))</f>
        <v/>
      </c>
    </row>
    <row r="7622">
      <c r="A7622" t="inlineStr">
        <is>
          <t>Q05L014</t>
        </is>
      </c>
      <c r="B7622" t="inlineStr">
        <is>
          <t>LUIZ  HENRIQUE VIDOTTE</t>
        </is>
      </c>
      <c r="C7622" t="n">
        <v>1</v>
      </c>
      <c r="D7622" t="inlineStr">
        <is>
          <t>IPCA</t>
        </is>
      </c>
      <c r="E7622" t="n">
        <v>0</v>
      </c>
      <c r="F7622" t="inlineStr">
        <is>
          <t>MENSAL</t>
        </is>
      </c>
      <c r="G7622" t="n">
        <v>45777</v>
      </c>
      <c r="H7622" t="n">
        <v>45777</v>
      </c>
      <c r="I7622" t="n">
        <v>18</v>
      </c>
      <c r="J7622" t="inlineStr">
        <is>
          <t>CARTEIRA</t>
        </is>
      </c>
      <c r="K7622" t="inlineStr">
        <is>
          <t>CONTRATO</t>
        </is>
      </c>
      <c r="L7622" t="n">
        <v>1227.47349</v>
      </c>
      <c r="M7622" t="inlineStr">
        <is>
          <t>Terra Luz Residencial</t>
        </is>
      </c>
      <c r="N7622" s="142">
        <f>DATE(YEAR(G7622),MONTH(G7622),1)</f>
        <v/>
      </c>
      <c r="O7622" s="132">
        <f>IF(G7622&gt;$K$3,"Futuro","Atraso")</f>
        <v/>
      </c>
      <c r="P7622">
        <f>12*(YEAR(G7622)-YEAR($K$3))+(MONTH(G7622)-MONTH($K$3))</f>
        <v/>
      </c>
      <c r="Q7622" s="366">
        <f>IF(M7622="IBIRAPITANGA FASE 3",IF(O7622="Atraso",L7622,L7622/(1+$I$2)^P7622),IF(O7622="Atraso",L7622,L7622/(1+$I$1)^P7622))</f>
        <v/>
      </c>
      <c r="R7622">
        <f>IF(O7622="Atraso",$K$3-G7622,0)</f>
        <v/>
      </c>
      <c r="S7622">
        <f>IF(R7622&lt;=15,"Até 15",IF(R7622&lt;=30,"Entre 15 e 30",IF(R7622&lt;=60,"Entre 30 e 60",IF(R7622&lt;=90,"Entre 60 e 90",IF(R7622&lt;=120,"Entre 90 e 120",IF(R7622&lt;=150,"Entre 120 e 150",IF(R7622&lt;=180,"Entre 150 e 180","Superior a 180")))))))</f>
        <v/>
      </c>
    </row>
    <row r="7623">
      <c r="A7623" t="inlineStr">
        <is>
          <t>Q05L014</t>
        </is>
      </c>
      <c r="B7623" t="inlineStr">
        <is>
          <t>LUIZ  HENRIQUE VIDOTTE</t>
        </is>
      </c>
      <c r="C7623" t="n">
        <v>1</v>
      </c>
      <c r="D7623" t="inlineStr">
        <is>
          <t>IPCA</t>
        </is>
      </c>
      <c r="E7623" t="n">
        <v>0</v>
      </c>
      <c r="F7623" t="inlineStr">
        <is>
          <t>MENSAL</t>
        </is>
      </c>
      <c r="G7623" t="n">
        <v>45807</v>
      </c>
      <c r="H7623" t="n">
        <v>45807</v>
      </c>
      <c r="I7623" t="n">
        <v>19</v>
      </c>
      <c r="J7623" t="inlineStr">
        <is>
          <t>CARTEIRA</t>
        </is>
      </c>
      <c r="K7623" t="inlineStr">
        <is>
          <t>CONTRATO</t>
        </is>
      </c>
      <c r="L7623" t="n">
        <v>1227.47349</v>
      </c>
      <c r="M7623" t="inlineStr">
        <is>
          <t>Terra Luz Residencial</t>
        </is>
      </c>
      <c r="N7623" s="142">
        <f>DATE(YEAR(G7623),MONTH(G7623),1)</f>
        <v/>
      </c>
      <c r="O7623" s="132">
        <f>IF(G7623&gt;$K$3,"Futuro","Atraso")</f>
        <v/>
      </c>
      <c r="P7623">
        <f>12*(YEAR(G7623)-YEAR($K$3))+(MONTH(G7623)-MONTH($K$3))</f>
        <v/>
      </c>
      <c r="Q7623" s="366">
        <f>IF(M7623="IBIRAPITANGA FASE 3",IF(O7623="Atraso",L7623,L7623/(1+$I$2)^P7623),IF(O7623="Atraso",L7623,L7623/(1+$I$1)^P7623))</f>
        <v/>
      </c>
      <c r="R7623">
        <f>IF(O7623="Atraso",$K$3-G7623,0)</f>
        <v/>
      </c>
      <c r="S7623">
        <f>IF(R7623&lt;=15,"Até 15",IF(R7623&lt;=30,"Entre 15 e 30",IF(R7623&lt;=60,"Entre 30 e 60",IF(R7623&lt;=90,"Entre 60 e 90",IF(R7623&lt;=120,"Entre 90 e 120",IF(R7623&lt;=150,"Entre 120 e 150",IF(R7623&lt;=180,"Entre 150 e 180","Superior a 180")))))))</f>
        <v/>
      </c>
    </row>
    <row r="7624">
      <c r="A7624" t="inlineStr">
        <is>
          <t>Q05L014</t>
        </is>
      </c>
      <c r="B7624" t="inlineStr">
        <is>
          <t>LUIZ  HENRIQUE VIDOTTE</t>
        </is>
      </c>
      <c r="C7624" t="n">
        <v>1</v>
      </c>
      <c r="D7624" t="inlineStr">
        <is>
          <t>IPCA</t>
        </is>
      </c>
      <c r="E7624" t="n">
        <v>0</v>
      </c>
      <c r="F7624" t="inlineStr">
        <is>
          <t>MENSAL</t>
        </is>
      </c>
      <c r="G7624" t="n">
        <v>45838</v>
      </c>
      <c r="H7624" t="n">
        <v>45838</v>
      </c>
      <c r="I7624" t="n">
        <v>20</v>
      </c>
      <c r="J7624" t="inlineStr">
        <is>
          <t>CARTEIRA</t>
        </is>
      </c>
      <c r="K7624" t="inlineStr">
        <is>
          <t>CONTRATO</t>
        </is>
      </c>
      <c r="L7624" t="n">
        <v>1227.47349</v>
      </c>
      <c r="M7624" t="inlineStr">
        <is>
          <t>Terra Luz Residencial</t>
        </is>
      </c>
      <c r="N7624" s="142">
        <f>DATE(YEAR(G7624),MONTH(G7624),1)</f>
        <v/>
      </c>
      <c r="O7624" s="132">
        <f>IF(G7624&gt;$K$3,"Futuro","Atraso")</f>
        <v/>
      </c>
      <c r="P7624">
        <f>12*(YEAR(G7624)-YEAR($K$3))+(MONTH(G7624)-MONTH($K$3))</f>
        <v/>
      </c>
      <c r="Q7624" s="366">
        <f>IF(M7624="IBIRAPITANGA FASE 3",IF(O7624="Atraso",L7624,L7624/(1+$I$2)^P7624),IF(O7624="Atraso",L7624,L7624/(1+$I$1)^P7624))</f>
        <v/>
      </c>
      <c r="R7624">
        <f>IF(O7624="Atraso",$K$3-G7624,0)</f>
        <v/>
      </c>
      <c r="S7624">
        <f>IF(R7624&lt;=15,"Até 15",IF(R7624&lt;=30,"Entre 15 e 30",IF(R7624&lt;=60,"Entre 30 e 60",IF(R7624&lt;=90,"Entre 60 e 90",IF(R7624&lt;=120,"Entre 90 e 120",IF(R7624&lt;=150,"Entre 120 e 150",IF(R7624&lt;=180,"Entre 150 e 180","Superior a 180")))))))</f>
        <v/>
      </c>
    </row>
    <row r="7625">
      <c r="A7625" t="inlineStr">
        <is>
          <t>Q05L014</t>
        </is>
      </c>
      <c r="B7625" t="inlineStr">
        <is>
          <t>LUIZ  HENRIQUE VIDOTTE</t>
        </is>
      </c>
      <c r="C7625" t="n">
        <v>1</v>
      </c>
      <c r="D7625" t="inlineStr">
        <is>
          <t>IPCA</t>
        </is>
      </c>
      <c r="E7625" t="n">
        <v>0</v>
      </c>
      <c r="F7625" t="inlineStr">
        <is>
          <t>MENSAL</t>
        </is>
      </c>
      <c r="G7625" t="n">
        <v>45868</v>
      </c>
      <c r="H7625" t="n">
        <v>45868</v>
      </c>
      <c r="I7625" t="n">
        <v>21</v>
      </c>
      <c r="J7625" t="inlineStr">
        <is>
          <t>CARTEIRA</t>
        </is>
      </c>
      <c r="K7625" t="inlineStr">
        <is>
          <t>CONTRATO</t>
        </is>
      </c>
      <c r="L7625" t="n">
        <v>1227.47349</v>
      </c>
      <c r="M7625" t="inlineStr">
        <is>
          <t>Terra Luz Residencial</t>
        </is>
      </c>
      <c r="N7625" s="142">
        <f>DATE(YEAR(G7625),MONTH(G7625),1)</f>
        <v/>
      </c>
      <c r="O7625" s="132">
        <f>IF(G7625&gt;$K$3,"Futuro","Atraso")</f>
        <v/>
      </c>
      <c r="P7625">
        <f>12*(YEAR(G7625)-YEAR($K$3))+(MONTH(G7625)-MONTH($K$3))</f>
        <v/>
      </c>
      <c r="Q7625" s="366">
        <f>IF(M7625="IBIRAPITANGA FASE 3",IF(O7625="Atraso",L7625,L7625/(1+$I$2)^P7625),IF(O7625="Atraso",L7625,L7625/(1+$I$1)^P7625))</f>
        <v/>
      </c>
      <c r="R7625">
        <f>IF(O7625="Atraso",$K$3-G7625,0)</f>
        <v/>
      </c>
      <c r="S7625">
        <f>IF(R7625&lt;=15,"Até 15",IF(R7625&lt;=30,"Entre 15 e 30",IF(R7625&lt;=60,"Entre 30 e 60",IF(R7625&lt;=90,"Entre 60 e 90",IF(R7625&lt;=120,"Entre 90 e 120",IF(R7625&lt;=150,"Entre 120 e 150",IF(R7625&lt;=180,"Entre 150 e 180","Superior a 180")))))))</f>
        <v/>
      </c>
    </row>
    <row r="7626">
      <c r="A7626" t="inlineStr">
        <is>
          <t>Q05L014</t>
        </is>
      </c>
      <c r="B7626" t="inlineStr">
        <is>
          <t>LUIZ  HENRIQUE VIDOTTE</t>
        </is>
      </c>
      <c r="C7626" t="n">
        <v>1</v>
      </c>
      <c r="D7626" t="inlineStr">
        <is>
          <t>IPCA</t>
        </is>
      </c>
      <c r="E7626" t="n">
        <v>0</v>
      </c>
      <c r="F7626" t="inlineStr">
        <is>
          <t>MENSAL</t>
        </is>
      </c>
      <c r="G7626" t="n">
        <v>45899</v>
      </c>
      <c r="H7626" t="n">
        <v>45899</v>
      </c>
      <c r="I7626" t="n">
        <v>22</v>
      </c>
      <c r="J7626" t="inlineStr">
        <is>
          <t>CARTEIRA</t>
        </is>
      </c>
      <c r="K7626" t="inlineStr">
        <is>
          <t>CONTRATO</t>
        </is>
      </c>
      <c r="L7626" t="n">
        <v>1227.47349</v>
      </c>
      <c r="M7626" t="inlineStr">
        <is>
          <t>Terra Luz Residencial</t>
        </is>
      </c>
      <c r="N7626" s="142">
        <f>DATE(YEAR(G7626),MONTH(G7626),1)</f>
        <v/>
      </c>
      <c r="O7626" s="132">
        <f>IF(G7626&gt;$K$3,"Futuro","Atraso")</f>
        <v/>
      </c>
      <c r="P7626">
        <f>12*(YEAR(G7626)-YEAR($K$3))+(MONTH(G7626)-MONTH($K$3))</f>
        <v/>
      </c>
      <c r="Q7626" s="366">
        <f>IF(M7626="IBIRAPITANGA FASE 3",IF(O7626="Atraso",L7626,L7626/(1+$I$2)^P7626),IF(O7626="Atraso",L7626,L7626/(1+$I$1)^P7626))</f>
        <v/>
      </c>
      <c r="R7626">
        <f>IF(O7626="Atraso",$K$3-G7626,0)</f>
        <v/>
      </c>
      <c r="S7626">
        <f>IF(R7626&lt;=15,"Até 15",IF(R7626&lt;=30,"Entre 15 e 30",IF(R7626&lt;=60,"Entre 30 e 60",IF(R7626&lt;=90,"Entre 60 e 90",IF(R7626&lt;=120,"Entre 90 e 120",IF(R7626&lt;=150,"Entre 120 e 150",IF(R7626&lt;=180,"Entre 150 e 180","Superior a 180")))))))</f>
        <v/>
      </c>
    </row>
    <row r="7627">
      <c r="A7627" t="inlineStr">
        <is>
          <t>Q05L014</t>
        </is>
      </c>
      <c r="B7627" t="inlineStr">
        <is>
          <t>LUIZ  HENRIQUE VIDOTTE</t>
        </is>
      </c>
      <c r="C7627" t="n">
        <v>1</v>
      </c>
      <c r="D7627" t="inlineStr">
        <is>
          <t>IPCA</t>
        </is>
      </c>
      <c r="E7627" t="n">
        <v>0</v>
      </c>
      <c r="F7627" t="inlineStr">
        <is>
          <t>MENSAL</t>
        </is>
      </c>
      <c r="G7627" t="n">
        <v>45930</v>
      </c>
      <c r="H7627" t="n">
        <v>45930</v>
      </c>
      <c r="I7627" t="n">
        <v>23</v>
      </c>
      <c r="J7627" t="inlineStr">
        <is>
          <t>CARTEIRA</t>
        </is>
      </c>
      <c r="K7627" t="inlineStr">
        <is>
          <t>CONTRATO</t>
        </is>
      </c>
      <c r="L7627" t="n">
        <v>1227.47349</v>
      </c>
      <c r="M7627" t="inlineStr">
        <is>
          <t>Terra Luz Residencial</t>
        </is>
      </c>
      <c r="N7627" s="142">
        <f>DATE(YEAR(G7627),MONTH(G7627),1)</f>
        <v/>
      </c>
      <c r="O7627" s="132">
        <f>IF(G7627&gt;$K$3,"Futuro","Atraso")</f>
        <v/>
      </c>
      <c r="P7627">
        <f>12*(YEAR(G7627)-YEAR($K$3))+(MONTH(G7627)-MONTH($K$3))</f>
        <v/>
      </c>
      <c r="Q7627" s="366">
        <f>IF(M7627="IBIRAPITANGA FASE 3",IF(O7627="Atraso",L7627,L7627/(1+$I$2)^P7627),IF(O7627="Atraso",L7627,L7627/(1+$I$1)^P7627))</f>
        <v/>
      </c>
      <c r="R7627">
        <f>IF(O7627="Atraso",$K$3-G7627,0)</f>
        <v/>
      </c>
      <c r="S7627">
        <f>IF(R7627&lt;=15,"Até 15",IF(R7627&lt;=30,"Entre 15 e 30",IF(R7627&lt;=60,"Entre 30 e 60",IF(R7627&lt;=90,"Entre 60 e 90",IF(R7627&lt;=120,"Entre 90 e 120",IF(R7627&lt;=150,"Entre 120 e 150",IF(R7627&lt;=180,"Entre 150 e 180","Superior a 180")))))))</f>
        <v/>
      </c>
    </row>
    <row r="7628">
      <c r="A7628" t="inlineStr">
        <is>
          <t>Q05L014</t>
        </is>
      </c>
      <c r="B7628" t="inlineStr">
        <is>
          <t>LUIZ  HENRIQUE VIDOTTE</t>
        </is>
      </c>
      <c r="C7628" t="n">
        <v>1</v>
      </c>
      <c r="D7628" t="inlineStr">
        <is>
          <t>IPCA</t>
        </is>
      </c>
      <c r="E7628" t="n">
        <v>0</v>
      </c>
      <c r="F7628" t="inlineStr">
        <is>
          <t>MENSAL</t>
        </is>
      </c>
      <c r="G7628" t="n">
        <v>45960</v>
      </c>
      <c r="H7628" t="n">
        <v>45960</v>
      </c>
      <c r="I7628" t="n">
        <v>24</v>
      </c>
      <c r="J7628" t="inlineStr">
        <is>
          <t>CARTEIRA</t>
        </is>
      </c>
      <c r="K7628" t="inlineStr">
        <is>
          <t>CONTRATO</t>
        </is>
      </c>
      <c r="L7628" t="n">
        <v>1227.47349</v>
      </c>
      <c r="M7628" t="inlineStr">
        <is>
          <t>Terra Luz Residencial</t>
        </is>
      </c>
      <c r="N7628" s="142">
        <f>DATE(YEAR(G7628),MONTH(G7628),1)</f>
        <v/>
      </c>
      <c r="O7628" s="132">
        <f>IF(G7628&gt;$K$3,"Futuro","Atraso")</f>
        <v/>
      </c>
      <c r="P7628">
        <f>12*(YEAR(G7628)-YEAR($K$3))+(MONTH(G7628)-MONTH($K$3))</f>
        <v/>
      </c>
      <c r="Q7628" s="366">
        <f>IF(M7628="IBIRAPITANGA FASE 3",IF(O7628="Atraso",L7628,L7628/(1+$I$2)^P7628),IF(O7628="Atraso",L7628,L7628/(1+$I$1)^P7628))</f>
        <v/>
      </c>
      <c r="R7628">
        <f>IF(O7628="Atraso",$K$3-G7628,0)</f>
        <v/>
      </c>
      <c r="S7628">
        <f>IF(R7628&lt;=15,"Até 15",IF(R7628&lt;=30,"Entre 15 e 30",IF(R7628&lt;=60,"Entre 30 e 60",IF(R7628&lt;=90,"Entre 60 e 90",IF(R7628&lt;=120,"Entre 90 e 120",IF(R7628&lt;=150,"Entre 120 e 150",IF(R7628&lt;=180,"Entre 150 e 180","Superior a 180")))))))</f>
        <v/>
      </c>
    </row>
    <row r="7629">
      <c r="A7629" t="inlineStr">
        <is>
          <t>Q05L014</t>
        </is>
      </c>
      <c r="B7629" t="inlineStr">
        <is>
          <t>LUIZ  HENRIQUE VIDOTTE</t>
        </is>
      </c>
      <c r="C7629" t="n">
        <v>1</v>
      </c>
      <c r="D7629" t="inlineStr">
        <is>
          <t>IPCA</t>
        </is>
      </c>
      <c r="E7629" t="n">
        <v>0</v>
      </c>
      <c r="F7629" t="inlineStr">
        <is>
          <t>MENSAL</t>
        </is>
      </c>
      <c r="G7629" t="n">
        <v>45991</v>
      </c>
      <c r="H7629" t="n">
        <v>45991</v>
      </c>
      <c r="I7629" t="n">
        <v>25</v>
      </c>
      <c r="J7629" t="inlineStr">
        <is>
          <t>CARTEIRA</t>
        </is>
      </c>
      <c r="K7629" t="inlineStr">
        <is>
          <t>CONTRATO</t>
        </is>
      </c>
      <c r="L7629" t="n">
        <v>1227.47349</v>
      </c>
      <c r="M7629" t="inlineStr">
        <is>
          <t>Terra Luz Residencial</t>
        </is>
      </c>
      <c r="N7629" s="142">
        <f>DATE(YEAR(G7629),MONTH(G7629),1)</f>
        <v/>
      </c>
      <c r="O7629" s="132">
        <f>IF(G7629&gt;$K$3,"Futuro","Atraso")</f>
        <v/>
      </c>
      <c r="P7629">
        <f>12*(YEAR(G7629)-YEAR($K$3))+(MONTH(G7629)-MONTH($K$3))</f>
        <v/>
      </c>
      <c r="Q7629" s="366">
        <f>IF(M7629="IBIRAPITANGA FASE 3",IF(O7629="Atraso",L7629,L7629/(1+$I$2)^P7629),IF(O7629="Atraso",L7629,L7629/(1+$I$1)^P7629))</f>
        <v/>
      </c>
      <c r="R7629">
        <f>IF(O7629="Atraso",$K$3-G7629,0)</f>
        <v/>
      </c>
      <c r="S7629">
        <f>IF(R7629&lt;=15,"Até 15",IF(R7629&lt;=30,"Entre 15 e 30",IF(R7629&lt;=60,"Entre 30 e 60",IF(R7629&lt;=90,"Entre 60 e 90",IF(R7629&lt;=120,"Entre 90 e 120",IF(R7629&lt;=150,"Entre 120 e 150",IF(R7629&lt;=180,"Entre 150 e 180","Superior a 180")))))))</f>
        <v/>
      </c>
    </row>
    <row r="7630">
      <c r="A7630" t="inlineStr">
        <is>
          <t>Q05L014</t>
        </is>
      </c>
      <c r="B7630" t="inlineStr">
        <is>
          <t>LUIZ  HENRIQUE VIDOTTE</t>
        </is>
      </c>
      <c r="C7630" t="n">
        <v>1</v>
      </c>
      <c r="D7630" t="inlineStr">
        <is>
          <t>IPCA</t>
        </is>
      </c>
      <c r="E7630" t="n">
        <v>0</v>
      </c>
      <c r="F7630" t="inlineStr">
        <is>
          <t>MENSAL</t>
        </is>
      </c>
      <c r="G7630" t="n">
        <v>46021</v>
      </c>
      <c r="H7630" t="n">
        <v>46021</v>
      </c>
      <c r="I7630" t="n">
        <v>26</v>
      </c>
      <c r="J7630" t="inlineStr">
        <is>
          <t>CARTEIRA</t>
        </is>
      </c>
      <c r="K7630" t="inlineStr">
        <is>
          <t>CONTRATO</t>
        </is>
      </c>
      <c r="L7630" t="n">
        <v>1227.47349</v>
      </c>
      <c r="M7630" t="inlineStr">
        <is>
          <t>Terra Luz Residencial</t>
        </is>
      </c>
      <c r="N7630" s="142">
        <f>DATE(YEAR(G7630),MONTH(G7630),1)</f>
        <v/>
      </c>
      <c r="O7630" s="132">
        <f>IF(G7630&gt;$K$3,"Futuro","Atraso")</f>
        <v/>
      </c>
      <c r="P7630">
        <f>12*(YEAR(G7630)-YEAR($K$3))+(MONTH(G7630)-MONTH($K$3))</f>
        <v/>
      </c>
      <c r="Q7630" s="366">
        <f>IF(M7630="IBIRAPITANGA FASE 3",IF(O7630="Atraso",L7630,L7630/(1+$I$2)^P7630),IF(O7630="Atraso",L7630,L7630/(1+$I$1)^P7630))</f>
        <v/>
      </c>
      <c r="R7630">
        <f>IF(O7630="Atraso",$K$3-G7630,0)</f>
        <v/>
      </c>
      <c r="S7630">
        <f>IF(R7630&lt;=15,"Até 15",IF(R7630&lt;=30,"Entre 15 e 30",IF(R7630&lt;=60,"Entre 30 e 60",IF(R7630&lt;=90,"Entre 60 e 90",IF(R7630&lt;=120,"Entre 90 e 120",IF(R7630&lt;=150,"Entre 120 e 150",IF(R7630&lt;=180,"Entre 150 e 180","Superior a 180")))))))</f>
        <v/>
      </c>
    </row>
    <row r="7631">
      <c r="A7631" t="inlineStr">
        <is>
          <t>Q05L014</t>
        </is>
      </c>
      <c r="B7631" t="inlineStr">
        <is>
          <t>LUIZ  HENRIQUE VIDOTTE</t>
        </is>
      </c>
      <c r="C7631" t="n">
        <v>1</v>
      </c>
      <c r="D7631" t="inlineStr">
        <is>
          <t>IPCA</t>
        </is>
      </c>
      <c r="E7631" t="n">
        <v>0</v>
      </c>
      <c r="F7631" t="inlineStr">
        <is>
          <t>MENSAL</t>
        </is>
      </c>
      <c r="G7631" t="n">
        <v>46052</v>
      </c>
      <c r="H7631" t="n">
        <v>46052</v>
      </c>
      <c r="I7631" t="n">
        <v>27</v>
      </c>
      <c r="J7631" t="inlineStr">
        <is>
          <t>CARTEIRA</t>
        </is>
      </c>
      <c r="K7631" t="inlineStr">
        <is>
          <t>CONTRATO</t>
        </is>
      </c>
      <c r="L7631" t="n">
        <v>1227.47349</v>
      </c>
      <c r="M7631" t="inlineStr">
        <is>
          <t>Terra Luz Residencial</t>
        </is>
      </c>
      <c r="N7631" s="142">
        <f>DATE(YEAR(G7631),MONTH(G7631),1)</f>
        <v/>
      </c>
      <c r="O7631" s="132">
        <f>IF(G7631&gt;$K$3,"Futuro","Atraso")</f>
        <v/>
      </c>
      <c r="P7631">
        <f>12*(YEAR(G7631)-YEAR($K$3))+(MONTH(G7631)-MONTH($K$3))</f>
        <v/>
      </c>
      <c r="Q7631" s="366">
        <f>IF(M7631="IBIRAPITANGA FASE 3",IF(O7631="Atraso",L7631,L7631/(1+$I$2)^P7631),IF(O7631="Atraso",L7631,L7631/(1+$I$1)^P7631))</f>
        <v/>
      </c>
      <c r="R7631">
        <f>IF(O7631="Atraso",$K$3-G7631,0)</f>
        <v/>
      </c>
      <c r="S7631">
        <f>IF(R7631&lt;=15,"Até 15",IF(R7631&lt;=30,"Entre 15 e 30",IF(R7631&lt;=60,"Entre 30 e 60",IF(R7631&lt;=90,"Entre 60 e 90",IF(R7631&lt;=120,"Entre 90 e 120",IF(R7631&lt;=150,"Entre 120 e 150",IF(R7631&lt;=180,"Entre 150 e 180","Superior a 180")))))))</f>
        <v/>
      </c>
    </row>
    <row r="7632">
      <c r="A7632" t="inlineStr">
        <is>
          <t>Q05L014</t>
        </is>
      </c>
      <c r="B7632" t="inlineStr">
        <is>
          <t>LUIZ  HENRIQUE VIDOTTE</t>
        </is>
      </c>
      <c r="C7632" t="n">
        <v>1</v>
      </c>
      <c r="D7632" t="inlineStr">
        <is>
          <t>IPCA</t>
        </is>
      </c>
      <c r="E7632" t="n">
        <v>0</v>
      </c>
      <c r="F7632" t="inlineStr">
        <is>
          <t>MENSAL</t>
        </is>
      </c>
      <c r="G7632" t="n">
        <v>46081</v>
      </c>
      <c r="H7632" t="n">
        <v>46081</v>
      </c>
      <c r="I7632" t="n">
        <v>28</v>
      </c>
      <c r="J7632" t="inlineStr">
        <is>
          <t>CARTEIRA</t>
        </is>
      </c>
      <c r="K7632" t="inlineStr">
        <is>
          <t>CONTRATO</t>
        </is>
      </c>
      <c r="L7632" t="n">
        <v>1227.47349</v>
      </c>
      <c r="M7632" t="inlineStr">
        <is>
          <t>Terra Luz Residencial</t>
        </is>
      </c>
      <c r="N7632" s="142">
        <f>DATE(YEAR(G7632),MONTH(G7632),1)</f>
        <v/>
      </c>
      <c r="O7632" s="132">
        <f>IF(G7632&gt;$K$3,"Futuro","Atraso")</f>
        <v/>
      </c>
      <c r="P7632">
        <f>12*(YEAR(G7632)-YEAR($K$3))+(MONTH(G7632)-MONTH($K$3))</f>
        <v/>
      </c>
      <c r="Q7632" s="366">
        <f>IF(M7632="IBIRAPITANGA FASE 3",IF(O7632="Atraso",L7632,L7632/(1+$I$2)^P7632),IF(O7632="Atraso",L7632,L7632/(1+$I$1)^P7632))</f>
        <v/>
      </c>
      <c r="R7632">
        <f>IF(O7632="Atraso",$K$3-G7632,0)</f>
        <v/>
      </c>
      <c r="S7632">
        <f>IF(R7632&lt;=15,"Até 15",IF(R7632&lt;=30,"Entre 15 e 30",IF(R7632&lt;=60,"Entre 30 e 60",IF(R7632&lt;=90,"Entre 60 e 90",IF(R7632&lt;=120,"Entre 90 e 120",IF(R7632&lt;=150,"Entre 120 e 150",IF(R7632&lt;=180,"Entre 150 e 180","Superior a 180")))))))</f>
        <v/>
      </c>
    </row>
    <row r="7633">
      <c r="A7633" t="inlineStr">
        <is>
          <t>Q05L014</t>
        </is>
      </c>
      <c r="B7633" t="inlineStr">
        <is>
          <t>LUIZ  HENRIQUE VIDOTTE</t>
        </is>
      </c>
      <c r="C7633" t="n">
        <v>1</v>
      </c>
      <c r="D7633" t="inlineStr">
        <is>
          <t>IPCA</t>
        </is>
      </c>
      <c r="E7633" t="n">
        <v>0</v>
      </c>
      <c r="F7633" t="inlineStr">
        <is>
          <t>MENSAL</t>
        </is>
      </c>
      <c r="G7633" t="n">
        <v>46111</v>
      </c>
      <c r="H7633" t="n">
        <v>46111</v>
      </c>
      <c r="I7633" t="n">
        <v>29</v>
      </c>
      <c r="J7633" t="inlineStr">
        <is>
          <t>CARTEIRA</t>
        </is>
      </c>
      <c r="K7633" t="inlineStr">
        <is>
          <t>CONTRATO</t>
        </is>
      </c>
      <c r="L7633" t="n">
        <v>1227.47349</v>
      </c>
      <c r="M7633" t="inlineStr">
        <is>
          <t>Terra Luz Residencial</t>
        </is>
      </c>
      <c r="N7633" s="142">
        <f>DATE(YEAR(G7633),MONTH(G7633),1)</f>
        <v/>
      </c>
      <c r="O7633" s="132">
        <f>IF(G7633&gt;$K$3,"Futuro","Atraso")</f>
        <v/>
      </c>
      <c r="P7633">
        <f>12*(YEAR(G7633)-YEAR($K$3))+(MONTH(G7633)-MONTH($K$3))</f>
        <v/>
      </c>
      <c r="Q7633" s="366">
        <f>IF(M7633="IBIRAPITANGA FASE 3",IF(O7633="Atraso",L7633,L7633/(1+$I$2)^P7633),IF(O7633="Atraso",L7633,L7633/(1+$I$1)^P7633))</f>
        <v/>
      </c>
      <c r="R7633">
        <f>IF(O7633="Atraso",$K$3-G7633,0)</f>
        <v/>
      </c>
      <c r="S7633">
        <f>IF(R7633&lt;=15,"Até 15",IF(R7633&lt;=30,"Entre 15 e 30",IF(R7633&lt;=60,"Entre 30 e 60",IF(R7633&lt;=90,"Entre 60 e 90",IF(R7633&lt;=120,"Entre 90 e 120",IF(R7633&lt;=150,"Entre 120 e 150",IF(R7633&lt;=180,"Entre 150 e 180","Superior a 180")))))))</f>
        <v/>
      </c>
    </row>
    <row r="7634">
      <c r="A7634" t="inlineStr">
        <is>
          <t>Q05L014</t>
        </is>
      </c>
      <c r="B7634" t="inlineStr">
        <is>
          <t>LUIZ  HENRIQUE VIDOTTE</t>
        </is>
      </c>
      <c r="C7634" t="n">
        <v>1</v>
      </c>
      <c r="D7634" t="inlineStr">
        <is>
          <t>IPCA</t>
        </is>
      </c>
      <c r="E7634" t="n">
        <v>0</v>
      </c>
      <c r="F7634" t="inlineStr">
        <is>
          <t>MENSAL</t>
        </is>
      </c>
      <c r="G7634" t="n">
        <v>46142</v>
      </c>
      <c r="H7634" t="n">
        <v>46142</v>
      </c>
      <c r="I7634" t="n">
        <v>30</v>
      </c>
      <c r="J7634" t="inlineStr">
        <is>
          <t>CARTEIRA</t>
        </is>
      </c>
      <c r="K7634" t="inlineStr">
        <is>
          <t>CONTRATO</t>
        </is>
      </c>
      <c r="L7634" t="n">
        <v>1227.47349</v>
      </c>
      <c r="M7634" t="inlineStr">
        <is>
          <t>Terra Luz Residencial</t>
        </is>
      </c>
      <c r="N7634" s="142">
        <f>DATE(YEAR(G7634),MONTH(G7634),1)</f>
        <v/>
      </c>
      <c r="O7634" s="132">
        <f>IF(G7634&gt;$K$3,"Futuro","Atraso")</f>
        <v/>
      </c>
      <c r="P7634">
        <f>12*(YEAR(G7634)-YEAR($K$3))+(MONTH(G7634)-MONTH($K$3))</f>
        <v/>
      </c>
      <c r="Q7634" s="366">
        <f>IF(M7634="IBIRAPITANGA FASE 3",IF(O7634="Atraso",L7634,L7634/(1+$I$2)^P7634),IF(O7634="Atraso",L7634,L7634/(1+$I$1)^P7634))</f>
        <v/>
      </c>
      <c r="R7634">
        <f>IF(O7634="Atraso",$K$3-G7634,0)</f>
        <v/>
      </c>
      <c r="S7634">
        <f>IF(R7634&lt;=15,"Até 15",IF(R7634&lt;=30,"Entre 15 e 30",IF(R7634&lt;=60,"Entre 30 e 60",IF(R7634&lt;=90,"Entre 60 e 90",IF(R7634&lt;=120,"Entre 90 e 120",IF(R7634&lt;=150,"Entre 120 e 150",IF(R7634&lt;=180,"Entre 150 e 180","Superior a 180")))))))</f>
        <v/>
      </c>
    </row>
    <row r="7635">
      <c r="A7635" t="inlineStr">
        <is>
          <t>Q05L014</t>
        </is>
      </c>
      <c r="B7635" t="inlineStr">
        <is>
          <t>LUIZ  HENRIQUE VIDOTTE</t>
        </is>
      </c>
      <c r="C7635" t="n">
        <v>1</v>
      </c>
      <c r="D7635" t="inlineStr">
        <is>
          <t>IPCA</t>
        </is>
      </c>
      <c r="E7635" t="n">
        <v>0</v>
      </c>
      <c r="F7635" t="inlineStr">
        <is>
          <t>MENSAL</t>
        </is>
      </c>
      <c r="G7635" t="n">
        <v>46172</v>
      </c>
      <c r="H7635" t="n">
        <v>46172</v>
      </c>
      <c r="I7635" t="n">
        <v>31</v>
      </c>
      <c r="J7635" t="inlineStr">
        <is>
          <t>CARTEIRA</t>
        </is>
      </c>
      <c r="K7635" t="inlineStr">
        <is>
          <t>CONTRATO</t>
        </is>
      </c>
      <c r="L7635" t="n">
        <v>1227.47349</v>
      </c>
      <c r="M7635" t="inlineStr">
        <is>
          <t>Terra Luz Residencial</t>
        </is>
      </c>
      <c r="N7635" s="142">
        <f>DATE(YEAR(G7635),MONTH(G7635),1)</f>
        <v/>
      </c>
      <c r="O7635" s="132">
        <f>IF(G7635&gt;$K$3,"Futuro","Atraso")</f>
        <v/>
      </c>
      <c r="P7635">
        <f>12*(YEAR(G7635)-YEAR($K$3))+(MONTH(G7635)-MONTH($K$3))</f>
        <v/>
      </c>
      <c r="Q7635" s="366">
        <f>IF(M7635="IBIRAPITANGA FASE 3",IF(O7635="Atraso",L7635,L7635/(1+$I$2)^P7635),IF(O7635="Atraso",L7635,L7635/(1+$I$1)^P7635))</f>
        <v/>
      </c>
      <c r="R7635">
        <f>IF(O7635="Atraso",$K$3-G7635,0)</f>
        <v/>
      </c>
      <c r="S7635">
        <f>IF(R7635&lt;=15,"Até 15",IF(R7635&lt;=30,"Entre 15 e 30",IF(R7635&lt;=60,"Entre 30 e 60",IF(R7635&lt;=90,"Entre 60 e 90",IF(R7635&lt;=120,"Entre 90 e 120",IF(R7635&lt;=150,"Entre 120 e 150",IF(R7635&lt;=180,"Entre 150 e 180","Superior a 180")))))))</f>
        <v/>
      </c>
    </row>
    <row r="7636">
      <c r="A7636" t="inlineStr">
        <is>
          <t>Q05L014</t>
        </is>
      </c>
      <c r="B7636" t="inlineStr">
        <is>
          <t>LUIZ  HENRIQUE VIDOTTE</t>
        </is>
      </c>
      <c r="C7636" t="n">
        <v>1</v>
      </c>
      <c r="D7636" t="inlineStr">
        <is>
          <t>IPCA</t>
        </is>
      </c>
      <c r="E7636" t="n">
        <v>0</v>
      </c>
      <c r="F7636" t="inlineStr">
        <is>
          <t>MENSAL</t>
        </is>
      </c>
      <c r="G7636" t="n">
        <v>46203</v>
      </c>
      <c r="H7636" t="n">
        <v>46203</v>
      </c>
      <c r="I7636" t="n">
        <v>32</v>
      </c>
      <c r="J7636" t="inlineStr">
        <is>
          <t>CARTEIRA</t>
        </is>
      </c>
      <c r="K7636" t="inlineStr">
        <is>
          <t>CONTRATO</t>
        </is>
      </c>
      <c r="L7636" t="n">
        <v>1227.47349</v>
      </c>
      <c r="M7636" t="inlineStr">
        <is>
          <t>Terra Luz Residencial</t>
        </is>
      </c>
      <c r="N7636" s="142">
        <f>DATE(YEAR(G7636),MONTH(G7636),1)</f>
        <v/>
      </c>
      <c r="O7636" s="132">
        <f>IF(G7636&gt;$K$3,"Futuro","Atraso")</f>
        <v/>
      </c>
      <c r="P7636">
        <f>12*(YEAR(G7636)-YEAR($K$3))+(MONTH(G7636)-MONTH($K$3))</f>
        <v/>
      </c>
      <c r="Q7636" s="366">
        <f>IF(M7636="IBIRAPITANGA FASE 3",IF(O7636="Atraso",L7636,L7636/(1+$I$2)^P7636),IF(O7636="Atraso",L7636,L7636/(1+$I$1)^P7636))</f>
        <v/>
      </c>
      <c r="R7636">
        <f>IF(O7636="Atraso",$K$3-G7636,0)</f>
        <v/>
      </c>
      <c r="S7636">
        <f>IF(R7636&lt;=15,"Até 15",IF(R7636&lt;=30,"Entre 15 e 30",IF(R7636&lt;=60,"Entre 30 e 60",IF(R7636&lt;=90,"Entre 60 e 90",IF(R7636&lt;=120,"Entre 90 e 120",IF(R7636&lt;=150,"Entre 120 e 150",IF(R7636&lt;=180,"Entre 150 e 180","Superior a 180")))))))</f>
        <v/>
      </c>
    </row>
    <row r="7637">
      <c r="A7637" t="inlineStr">
        <is>
          <t>Q05L014</t>
        </is>
      </c>
      <c r="B7637" t="inlineStr">
        <is>
          <t>LUIZ  HENRIQUE VIDOTTE</t>
        </is>
      </c>
      <c r="C7637" t="n">
        <v>1</v>
      </c>
      <c r="D7637" t="inlineStr">
        <is>
          <t>IPCA</t>
        </is>
      </c>
      <c r="E7637" t="n">
        <v>0</v>
      </c>
      <c r="F7637" t="inlineStr">
        <is>
          <t>MENSAL</t>
        </is>
      </c>
      <c r="G7637" t="n">
        <v>46233</v>
      </c>
      <c r="H7637" t="n">
        <v>46233</v>
      </c>
      <c r="I7637" t="n">
        <v>33</v>
      </c>
      <c r="J7637" t="inlineStr">
        <is>
          <t>CARTEIRA</t>
        </is>
      </c>
      <c r="K7637" t="inlineStr">
        <is>
          <t>CONTRATO</t>
        </is>
      </c>
      <c r="L7637" t="n">
        <v>1227.47349</v>
      </c>
      <c r="M7637" t="inlineStr">
        <is>
          <t>Terra Luz Residencial</t>
        </is>
      </c>
      <c r="N7637" s="142">
        <f>DATE(YEAR(G7637),MONTH(G7637),1)</f>
        <v/>
      </c>
      <c r="O7637" s="132">
        <f>IF(G7637&gt;$K$3,"Futuro","Atraso")</f>
        <v/>
      </c>
      <c r="P7637">
        <f>12*(YEAR(G7637)-YEAR($K$3))+(MONTH(G7637)-MONTH($K$3))</f>
        <v/>
      </c>
      <c r="Q7637" s="366">
        <f>IF(M7637="IBIRAPITANGA FASE 3",IF(O7637="Atraso",L7637,L7637/(1+$I$2)^P7637),IF(O7637="Atraso",L7637,L7637/(1+$I$1)^P7637))</f>
        <v/>
      </c>
      <c r="R7637">
        <f>IF(O7637="Atraso",$K$3-G7637,0)</f>
        <v/>
      </c>
      <c r="S7637">
        <f>IF(R7637&lt;=15,"Até 15",IF(R7637&lt;=30,"Entre 15 e 30",IF(R7637&lt;=60,"Entre 30 e 60",IF(R7637&lt;=90,"Entre 60 e 90",IF(R7637&lt;=120,"Entre 90 e 120",IF(R7637&lt;=150,"Entre 120 e 150",IF(R7637&lt;=180,"Entre 150 e 180","Superior a 180")))))))</f>
        <v/>
      </c>
    </row>
    <row r="7638">
      <c r="A7638" t="inlineStr">
        <is>
          <t>Q05L014</t>
        </is>
      </c>
      <c r="B7638" t="inlineStr">
        <is>
          <t>LUIZ  HENRIQUE VIDOTTE</t>
        </is>
      </c>
      <c r="C7638" t="n">
        <v>1</v>
      </c>
      <c r="D7638" t="inlineStr">
        <is>
          <t>IPCA</t>
        </is>
      </c>
      <c r="E7638" t="n">
        <v>0</v>
      </c>
      <c r="F7638" t="inlineStr">
        <is>
          <t>MENSAL</t>
        </is>
      </c>
      <c r="G7638" t="n">
        <v>46264</v>
      </c>
      <c r="H7638" t="n">
        <v>46264</v>
      </c>
      <c r="I7638" t="n">
        <v>34</v>
      </c>
      <c r="J7638" t="inlineStr">
        <is>
          <t>CARTEIRA</t>
        </is>
      </c>
      <c r="K7638" t="inlineStr">
        <is>
          <t>CONTRATO</t>
        </is>
      </c>
      <c r="L7638" t="n">
        <v>1227.47349</v>
      </c>
      <c r="M7638" t="inlineStr">
        <is>
          <t>Terra Luz Residencial</t>
        </is>
      </c>
      <c r="N7638" s="142">
        <f>DATE(YEAR(G7638),MONTH(G7638),1)</f>
        <v/>
      </c>
      <c r="O7638" s="132">
        <f>IF(G7638&gt;$K$3,"Futuro","Atraso")</f>
        <v/>
      </c>
      <c r="P7638">
        <f>12*(YEAR(G7638)-YEAR($K$3))+(MONTH(G7638)-MONTH($K$3))</f>
        <v/>
      </c>
      <c r="Q7638" s="366">
        <f>IF(M7638="IBIRAPITANGA FASE 3",IF(O7638="Atraso",L7638,L7638/(1+$I$2)^P7638),IF(O7638="Atraso",L7638,L7638/(1+$I$1)^P7638))</f>
        <v/>
      </c>
      <c r="R7638">
        <f>IF(O7638="Atraso",$K$3-G7638,0)</f>
        <v/>
      </c>
      <c r="S7638">
        <f>IF(R7638&lt;=15,"Até 15",IF(R7638&lt;=30,"Entre 15 e 30",IF(R7638&lt;=60,"Entre 30 e 60",IF(R7638&lt;=90,"Entre 60 e 90",IF(R7638&lt;=120,"Entre 90 e 120",IF(R7638&lt;=150,"Entre 120 e 150",IF(R7638&lt;=180,"Entre 150 e 180","Superior a 180")))))))</f>
        <v/>
      </c>
    </row>
    <row r="7639">
      <c r="A7639" t="inlineStr">
        <is>
          <t>Q05L014</t>
        </is>
      </c>
      <c r="B7639" t="inlineStr">
        <is>
          <t>LUIZ  HENRIQUE VIDOTTE</t>
        </is>
      </c>
      <c r="C7639" t="n">
        <v>1</v>
      </c>
      <c r="D7639" t="inlineStr">
        <is>
          <t>IPCA</t>
        </is>
      </c>
      <c r="E7639" t="n">
        <v>0</v>
      </c>
      <c r="F7639" t="inlineStr">
        <is>
          <t>MENSAL</t>
        </is>
      </c>
      <c r="G7639" t="n">
        <v>46295</v>
      </c>
      <c r="H7639" t="n">
        <v>46295</v>
      </c>
      <c r="I7639" t="n">
        <v>35</v>
      </c>
      <c r="J7639" t="inlineStr">
        <is>
          <t>CARTEIRA</t>
        </is>
      </c>
      <c r="K7639" t="inlineStr">
        <is>
          <t>CONTRATO</t>
        </is>
      </c>
      <c r="L7639" t="n">
        <v>1227.47349</v>
      </c>
      <c r="M7639" t="inlineStr">
        <is>
          <t>Terra Luz Residencial</t>
        </is>
      </c>
      <c r="N7639" s="142">
        <f>DATE(YEAR(G7639),MONTH(G7639),1)</f>
        <v/>
      </c>
      <c r="O7639" s="132">
        <f>IF(G7639&gt;$K$3,"Futuro","Atraso")</f>
        <v/>
      </c>
      <c r="P7639">
        <f>12*(YEAR(G7639)-YEAR($K$3))+(MONTH(G7639)-MONTH($K$3))</f>
        <v/>
      </c>
      <c r="Q7639" s="366">
        <f>IF(M7639="IBIRAPITANGA FASE 3",IF(O7639="Atraso",L7639,L7639/(1+$I$2)^P7639),IF(O7639="Atraso",L7639,L7639/(1+$I$1)^P7639))</f>
        <v/>
      </c>
      <c r="R7639">
        <f>IF(O7639="Atraso",$K$3-G7639,0)</f>
        <v/>
      </c>
      <c r="S7639">
        <f>IF(R7639&lt;=15,"Até 15",IF(R7639&lt;=30,"Entre 15 e 30",IF(R7639&lt;=60,"Entre 30 e 60",IF(R7639&lt;=90,"Entre 60 e 90",IF(R7639&lt;=120,"Entre 90 e 120",IF(R7639&lt;=150,"Entre 120 e 150",IF(R7639&lt;=180,"Entre 150 e 180","Superior a 180")))))))</f>
        <v/>
      </c>
    </row>
    <row r="7640">
      <c r="A7640" t="inlineStr">
        <is>
          <t>Q05L014</t>
        </is>
      </c>
      <c r="B7640" t="inlineStr">
        <is>
          <t>LUIZ  HENRIQUE VIDOTTE</t>
        </is>
      </c>
      <c r="C7640" t="n">
        <v>1</v>
      </c>
      <c r="D7640" t="inlineStr">
        <is>
          <t>IPCA</t>
        </is>
      </c>
      <c r="E7640" t="n">
        <v>0</v>
      </c>
      <c r="F7640" t="inlineStr">
        <is>
          <t>MENSAL</t>
        </is>
      </c>
      <c r="G7640" t="n">
        <v>46325</v>
      </c>
      <c r="H7640" t="n">
        <v>46325</v>
      </c>
      <c r="I7640" t="n">
        <v>36</v>
      </c>
      <c r="J7640" t="inlineStr">
        <is>
          <t>CARTEIRA</t>
        </is>
      </c>
      <c r="K7640" t="inlineStr">
        <is>
          <t>CONTRATO</t>
        </is>
      </c>
      <c r="L7640" t="n">
        <v>1227.47349</v>
      </c>
      <c r="M7640" t="inlineStr">
        <is>
          <t>Terra Luz Residencial</t>
        </is>
      </c>
      <c r="N7640" s="142">
        <f>DATE(YEAR(G7640),MONTH(G7640),1)</f>
        <v/>
      </c>
      <c r="O7640" s="132">
        <f>IF(G7640&gt;$K$3,"Futuro","Atraso")</f>
        <v/>
      </c>
      <c r="P7640">
        <f>12*(YEAR(G7640)-YEAR($K$3))+(MONTH(G7640)-MONTH($K$3))</f>
        <v/>
      </c>
      <c r="Q7640" s="366">
        <f>IF(M7640="IBIRAPITANGA FASE 3",IF(O7640="Atraso",L7640,L7640/(1+$I$2)^P7640),IF(O7640="Atraso",L7640,L7640/(1+$I$1)^P7640))</f>
        <v/>
      </c>
      <c r="R7640">
        <f>IF(O7640="Atraso",$K$3-G7640,0)</f>
        <v/>
      </c>
      <c r="S7640">
        <f>IF(R7640&lt;=15,"Até 15",IF(R7640&lt;=30,"Entre 15 e 30",IF(R7640&lt;=60,"Entre 30 e 60",IF(R7640&lt;=90,"Entre 60 e 90",IF(R7640&lt;=120,"Entre 90 e 120",IF(R7640&lt;=150,"Entre 120 e 150",IF(R7640&lt;=180,"Entre 150 e 180","Superior a 180")))))))</f>
        <v/>
      </c>
    </row>
    <row r="7641">
      <c r="A7641" t="inlineStr">
        <is>
          <t>Q05L014</t>
        </is>
      </c>
      <c r="B7641" t="inlineStr">
        <is>
          <t>LUIZ  HENRIQUE VIDOTTE</t>
        </is>
      </c>
      <c r="C7641" t="n">
        <v>1</v>
      </c>
      <c r="D7641" t="inlineStr">
        <is>
          <t>IPCA</t>
        </is>
      </c>
      <c r="E7641" t="n">
        <v>0</v>
      </c>
      <c r="F7641" t="inlineStr">
        <is>
          <t>MENSAL</t>
        </is>
      </c>
      <c r="G7641" t="n">
        <v>46356</v>
      </c>
      <c r="H7641" t="n">
        <v>46356</v>
      </c>
      <c r="I7641" t="n">
        <v>37</v>
      </c>
      <c r="J7641" t="inlineStr">
        <is>
          <t>CARTEIRA</t>
        </is>
      </c>
      <c r="K7641" t="inlineStr">
        <is>
          <t>CONTRATO</t>
        </is>
      </c>
      <c r="L7641" t="n">
        <v>1227.47349</v>
      </c>
      <c r="M7641" t="inlineStr">
        <is>
          <t>Terra Luz Residencial</t>
        </is>
      </c>
      <c r="N7641" s="142">
        <f>DATE(YEAR(G7641),MONTH(G7641),1)</f>
        <v/>
      </c>
      <c r="O7641" s="132">
        <f>IF(G7641&gt;$K$3,"Futuro","Atraso")</f>
        <v/>
      </c>
      <c r="P7641">
        <f>12*(YEAR(G7641)-YEAR($K$3))+(MONTH(G7641)-MONTH($K$3))</f>
        <v/>
      </c>
      <c r="Q7641" s="366">
        <f>IF(M7641="IBIRAPITANGA FASE 3",IF(O7641="Atraso",L7641,L7641/(1+$I$2)^P7641),IF(O7641="Atraso",L7641,L7641/(1+$I$1)^P7641))</f>
        <v/>
      </c>
      <c r="R7641">
        <f>IF(O7641="Atraso",$K$3-G7641,0)</f>
        <v/>
      </c>
      <c r="S7641">
        <f>IF(R7641&lt;=15,"Até 15",IF(R7641&lt;=30,"Entre 15 e 30",IF(R7641&lt;=60,"Entre 30 e 60",IF(R7641&lt;=90,"Entre 60 e 90",IF(R7641&lt;=120,"Entre 90 e 120",IF(R7641&lt;=150,"Entre 120 e 150",IF(R7641&lt;=180,"Entre 150 e 180","Superior a 180")))))))</f>
        <v/>
      </c>
    </row>
    <row r="7642">
      <c r="A7642" t="inlineStr">
        <is>
          <t>Q05L014</t>
        </is>
      </c>
      <c r="B7642" t="inlineStr">
        <is>
          <t>LUIZ  HENRIQUE VIDOTTE</t>
        </is>
      </c>
      <c r="C7642" t="n">
        <v>1</v>
      </c>
      <c r="D7642" t="inlineStr">
        <is>
          <t>IPCA</t>
        </is>
      </c>
      <c r="E7642" t="n">
        <v>0</v>
      </c>
      <c r="F7642" t="inlineStr">
        <is>
          <t>MENSAL</t>
        </is>
      </c>
      <c r="G7642" t="n">
        <v>46386</v>
      </c>
      <c r="H7642" t="n">
        <v>46386</v>
      </c>
      <c r="I7642" t="n">
        <v>38</v>
      </c>
      <c r="J7642" t="inlineStr">
        <is>
          <t>CARTEIRA</t>
        </is>
      </c>
      <c r="K7642" t="inlineStr">
        <is>
          <t>CONTRATO</t>
        </is>
      </c>
      <c r="L7642" t="n">
        <v>1227.47349</v>
      </c>
      <c r="M7642" t="inlineStr">
        <is>
          <t>Terra Luz Residencial</t>
        </is>
      </c>
      <c r="N7642" s="142">
        <f>DATE(YEAR(G7642),MONTH(G7642),1)</f>
        <v/>
      </c>
      <c r="O7642" s="132">
        <f>IF(G7642&gt;$K$3,"Futuro","Atraso")</f>
        <v/>
      </c>
      <c r="P7642">
        <f>12*(YEAR(G7642)-YEAR($K$3))+(MONTH(G7642)-MONTH($K$3))</f>
        <v/>
      </c>
      <c r="Q7642" s="366">
        <f>IF(M7642="IBIRAPITANGA FASE 3",IF(O7642="Atraso",L7642,L7642/(1+$I$2)^P7642),IF(O7642="Atraso",L7642,L7642/(1+$I$1)^P7642))</f>
        <v/>
      </c>
      <c r="R7642">
        <f>IF(O7642="Atraso",$K$3-G7642,0)</f>
        <v/>
      </c>
      <c r="S7642">
        <f>IF(R7642&lt;=15,"Até 15",IF(R7642&lt;=30,"Entre 15 e 30",IF(R7642&lt;=60,"Entre 30 e 60",IF(R7642&lt;=90,"Entre 60 e 90",IF(R7642&lt;=120,"Entre 90 e 120",IF(R7642&lt;=150,"Entre 120 e 150",IF(R7642&lt;=180,"Entre 150 e 180","Superior a 180")))))))</f>
        <v/>
      </c>
    </row>
    <row r="7643">
      <c r="A7643" t="inlineStr">
        <is>
          <t>Q05L014</t>
        </is>
      </c>
      <c r="B7643" t="inlineStr">
        <is>
          <t>LUIZ  HENRIQUE VIDOTTE</t>
        </is>
      </c>
      <c r="C7643" t="n">
        <v>1</v>
      </c>
      <c r="D7643" t="inlineStr">
        <is>
          <t>IPCA</t>
        </is>
      </c>
      <c r="E7643" t="n">
        <v>0</v>
      </c>
      <c r="F7643" t="inlineStr">
        <is>
          <t>MENSAL</t>
        </is>
      </c>
      <c r="G7643" t="n">
        <v>46417</v>
      </c>
      <c r="H7643" t="n">
        <v>46417</v>
      </c>
      <c r="I7643" t="n">
        <v>39</v>
      </c>
      <c r="J7643" t="inlineStr">
        <is>
          <t>CARTEIRA</t>
        </is>
      </c>
      <c r="K7643" t="inlineStr">
        <is>
          <t>CONTRATO</t>
        </is>
      </c>
      <c r="L7643" t="n">
        <v>1227.47349</v>
      </c>
      <c r="M7643" t="inlineStr">
        <is>
          <t>Terra Luz Residencial</t>
        </is>
      </c>
      <c r="N7643" s="142">
        <f>DATE(YEAR(G7643),MONTH(G7643),1)</f>
        <v/>
      </c>
      <c r="O7643" s="132">
        <f>IF(G7643&gt;$K$3,"Futuro","Atraso")</f>
        <v/>
      </c>
      <c r="P7643">
        <f>12*(YEAR(G7643)-YEAR($K$3))+(MONTH(G7643)-MONTH($K$3))</f>
        <v/>
      </c>
      <c r="Q7643" s="366">
        <f>IF(M7643="IBIRAPITANGA FASE 3",IF(O7643="Atraso",L7643,L7643/(1+$I$2)^P7643),IF(O7643="Atraso",L7643,L7643/(1+$I$1)^P7643))</f>
        <v/>
      </c>
      <c r="R7643">
        <f>IF(O7643="Atraso",$K$3-G7643,0)</f>
        <v/>
      </c>
      <c r="S7643">
        <f>IF(R7643&lt;=15,"Até 15",IF(R7643&lt;=30,"Entre 15 e 30",IF(R7643&lt;=60,"Entre 30 e 60",IF(R7643&lt;=90,"Entre 60 e 90",IF(R7643&lt;=120,"Entre 90 e 120",IF(R7643&lt;=150,"Entre 120 e 150",IF(R7643&lt;=180,"Entre 150 e 180","Superior a 180")))))))</f>
        <v/>
      </c>
    </row>
    <row r="7644">
      <c r="A7644" t="inlineStr">
        <is>
          <t>Q05L014</t>
        </is>
      </c>
      <c r="B7644" t="inlineStr">
        <is>
          <t>LUIZ  HENRIQUE VIDOTTE</t>
        </is>
      </c>
      <c r="C7644" t="n">
        <v>1</v>
      </c>
      <c r="D7644" t="inlineStr">
        <is>
          <t>IPCA</t>
        </is>
      </c>
      <c r="E7644" t="n">
        <v>0</v>
      </c>
      <c r="F7644" t="inlineStr">
        <is>
          <t>MENSAL</t>
        </is>
      </c>
      <c r="G7644" t="n">
        <v>46446</v>
      </c>
      <c r="H7644" t="n">
        <v>46446</v>
      </c>
      <c r="I7644" t="n">
        <v>40</v>
      </c>
      <c r="J7644" t="inlineStr">
        <is>
          <t>CARTEIRA</t>
        </is>
      </c>
      <c r="K7644" t="inlineStr">
        <is>
          <t>CONTRATO</t>
        </is>
      </c>
      <c r="L7644" t="n">
        <v>1227.47349</v>
      </c>
      <c r="M7644" t="inlineStr">
        <is>
          <t>Terra Luz Residencial</t>
        </is>
      </c>
      <c r="N7644" s="142">
        <f>DATE(YEAR(G7644),MONTH(G7644),1)</f>
        <v/>
      </c>
      <c r="O7644" s="132">
        <f>IF(G7644&gt;$K$3,"Futuro","Atraso")</f>
        <v/>
      </c>
      <c r="P7644">
        <f>12*(YEAR(G7644)-YEAR($K$3))+(MONTH(G7644)-MONTH($K$3))</f>
        <v/>
      </c>
      <c r="Q7644" s="366">
        <f>IF(M7644="IBIRAPITANGA FASE 3",IF(O7644="Atraso",L7644,L7644/(1+$I$2)^P7644),IF(O7644="Atraso",L7644,L7644/(1+$I$1)^P7644))</f>
        <v/>
      </c>
      <c r="R7644">
        <f>IF(O7644="Atraso",$K$3-G7644,0)</f>
        <v/>
      </c>
      <c r="S7644">
        <f>IF(R7644&lt;=15,"Até 15",IF(R7644&lt;=30,"Entre 15 e 30",IF(R7644&lt;=60,"Entre 30 e 60",IF(R7644&lt;=90,"Entre 60 e 90",IF(R7644&lt;=120,"Entre 90 e 120",IF(R7644&lt;=150,"Entre 120 e 150",IF(R7644&lt;=180,"Entre 150 e 180","Superior a 180")))))))</f>
        <v/>
      </c>
    </row>
    <row r="7645">
      <c r="A7645" t="inlineStr">
        <is>
          <t>Q05L014</t>
        </is>
      </c>
      <c r="B7645" t="inlineStr">
        <is>
          <t>LUIZ  HENRIQUE VIDOTTE</t>
        </is>
      </c>
      <c r="C7645" t="n">
        <v>1</v>
      </c>
      <c r="D7645" t="inlineStr">
        <is>
          <t>IPCA</t>
        </is>
      </c>
      <c r="E7645" t="n">
        <v>0</v>
      </c>
      <c r="F7645" t="inlineStr">
        <is>
          <t>MENSAL</t>
        </is>
      </c>
      <c r="G7645" t="n">
        <v>46476</v>
      </c>
      <c r="H7645" t="n">
        <v>46476</v>
      </c>
      <c r="I7645" t="n">
        <v>41</v>
      </c>
      <c r="J7645" t="inlineStr">
        <is>
          <t>CARTEIRA</t>
        </is>
      </c>
      <c r="K7645" t="inlineStr">
        <is>
          <t>CONTRATO</t>
        </is>
      </c>
      <c r="L7645" t="n">
        <v>1227.47349</v>
      </c>
      <c r="M7645" t="inlineStr">
        <is>
          <t>Terra Luz Residencial</t>
        </is>
      </c>
      <c r="N7645" s="142">
        <f>DATE(YEAR(G7645),MONTH(G7645),1)</f>
        <v/>
      </c>
      <c r="O7645" s="132">
        <f>IF(G7645&gt;$K$3,"Futuro","Atraso")</f>
        <v/>
      </c>
      <c r="P7645">
        <f>12*(YEAR(G7645)-YEAR($K$3))+(MONTH(G7645)-MONTH($K$3))</f>
        <v/>
      </c>
      <c r="Q7645" s="366">
        <f>IF(M7645="IBIRAPITANGA FASE 3",IF(O7645="Atraso",L7645,L7645/(1+$I$2)^P7645),IF(O7645="Atraso",L7645,L7645/(1+$I$1)^P7645))</f>
        <v/>
      </c>
      <c r="R7645">
        <f>IF(O7645="Atraso",$K$3-G7645,0)</f>
        <v/>
      </c>
      <c r="S7645">
        <f>IF(R7645&lt;=15,"Até 15",IF(R7645&lt;=30,"Entre 15 e 30",IF(R7645&lt;=60,"Entre 30 e 60",IF(R7645&lt;=90,"Entre 60 e 90",IF(R7645&lt;=120,"Entre 90 e 120",IF(R7645&lt;=150,"Entre 120 e 150",IF(R7645&lt;=180,"Entre 150 e 180","Superior a 180")))))))</f>
        <v/>
      </c>
    </row>
    <row r="7646">
      <c r="A7646" t="inlineStr">
        <is>
          <t>Q05L014</t>
        </is>
      </c>
      <c r="B7646" t="inlineStr">
        <is>
          <t>LUIZ  HENRIQUE VIDOTTE</t>
        </is>
      </c>
      <c r="C7646" t="n">
        <v>1</v>
      </c>
      <c r="D7646" t="inlineStr">
        <is>
          <t>IPCA</t>
        </is>
      </c>
      <c r="E7646" t="n">
        <v>0</v>
      </c>
      <c r="F7646" t="inlineStr">
        <is>
          <t>MENSAL</t>
        </is>
      </c>
      <c r="G7646" t="n">
        <v>46507</v>
      </c>
      <c r="H7646" t="n">
        <v>46507</v>
      </c>
      <c r="I7646" t="n">
        <v>42</v>
      </c>
      <c r="J7646" t="inlineStr">
        <is>
          <t>CARTEIRA</t>
        </is>
      </c>
      <c r="K7646" t="inlineStr">
        <is>
          <t>CONTRATO</t>
        </is>
      </c>
      <c r="L7646" t="n">
        <v>1227.47349</v>
      </c>
      <c r="M7646" t="inlineStr">
        <is>
          <t>Terra Luz Residencial</t>
        </is>
      </c>
      <c r="N7646" s="142">
        <f>DATE(YEAR(G7646),MONTH(G7646),1)</f>
        <v/>
      </c>
      <c r="O7646" s="132">
        <f>IF(G7646&gt;$K$3,"Futuro","Atraso")</f>
        <v/>
      </c>
      <c r="P7646">
        <f>12*(YEAR(G7646)-YEAR($K$3))+(MONTH(G7646)-MONTH($K$3))</f>
        <v/>
      </c>
      <c r="Q7646" s="366">
        <f>IF(M7646="IBIRAPITANGA FASE 3",IF(O7646="Atraso",L7646,L7646/(1+$I$2)^P7646),IF(O7646="Atraso",L7646,L7646/(1+$I$1)^P7646))</f>
        <v/>
      </c>
      <c r="R7646">
        <f>IF(O7646="Atraso",$K$3-G7646,0)</f>
        <v/>
      </c>
      <c r="S7646">
        <f>IF(R7646&lt;=15,"Até 15",IF(R7646&lt;=30,"Entre 15 e 30",IF(R7646&lt;=60,"Entre 30 e 60",IF(R7646&lt;=90,"Entre 60 e 90",IF(R7646&lt;=120,"Entre 90 e 120",IF(R7646&lt;=150,"Entre 120 e 150",IF(R7646&lt;=180,"Entre 150 e 180","Superior a 180")))))))</f>
        <v/>
      </c>
    </row>
    <row r="7647">
      <c r="A7647" t="inlineStr">
        <is>
          <t>Q05L014</t>
        </is>
      </c>
      <c r="B7647" t="inlineStr">
        <is>
          <t>LUIZ  HENRIQUE VIDOTTE</t>
        </is>
      </c>
      <c r="C7647" t="n">
        <v>1</v>
      </c>
      <c r="D7647" t="inlineStr">
        <is>
          <t>IPCA</t>
        </is>
      </c>
      <c r="E7647" t="n">
        <v>0</v>
      </c>
      <c r="F7647" t="inlineStr">
        <is>
          <t>MENSAL</t>
        </is>
      </c>
      <c r="G7647" t="n">
        <v>46537</v>
      </c>
      <c r="H7647" t="n">
        <v>46537</v>
      </c>
      <c r="I7647" t="n">
        <v>43</v>
      </c>
      <c r="J7647" t="inlineStr">
        <is>
          <t>CARTEIRA</t>
        </is>
      </c>
      <c r="K7647" t="inlineStr">
        <is>
          <t>CONTRATO</t>
        </is>
      </c>
      <c r="L7647" t="n">
        <v>1227.47349</v>
      </c>
      <c r="M7647" t="inlineStr">
        <is>
          <t>Terra Luz Residencial</t>
        </is>
      </c>
      <c r="N7647" s="142">
        <f>DATE(YEAR(G7647),MONTH(G7647),1)</f>
        <v/>
      </c>
      <c r="O7647" s="132">
        <f>IF(G7647&gt;$K$3,"Futuro","Atraso")</f>
        <v/>
      </c>
      <c r="P7647">
        <f>12*(YEAR(G7647)-YEAR($K$3))+(MONTH(G7647)-MONTH($K$3))</f>
        <v/>
      </c>
      <c r="Q7647" s="366">
        <f>IF(M7647="IBIRAPITANGA FASE 3",IF(O7647="Atraso",L7647,L7647/(1+$I$2)^P7647),IF(O7647="Atraso",L7647,L7647/(1+$I$1)^P7647))</f>
        <v/>
      </c>
      <c r="R7647">
        <f>IF(O7647="Atraso",$K$3-G7647,0)</f>
        <v/>
      </c>
      <c r="S7647">
        <f>IF(R7647&lt;=15,"Até 15",IF(R7647&lt;=30,"Entre 15 e 30",IF(R7647&lt;=60,"Entre 30 e 60",IF(R7647&lt;=90,"Entre 60 e 90",IF(R7647&lt;=120,"Entre 90 e 120",IF(R7647&lt;=150,"Entre 120 e 150",IF(R7647&lt;=180,"Entre 150 e 180","Superior a 180")))))))</f>
        <v/>
      </c>
    </row>
    <row r="7648">
      <c r="A7648" t="inlineStr">
        <is>
          <t>Q06L015</t>
        </is>
      </c>
      <c r="B7648" t="inlineStr">
        <is>
          <t>SALATIEL LUZ MARINHO</t>
        </is>
      </c>
      <c r="C7648" t="n">
        <v>1</v>
      </c>
      <c r="D7648" t="inlineStr">
        <is>
          <t>IPCA</t>
        </is>
      </c>
      <c r="E7648" t="n">
        <v>0.009488792934583046</v>
      </c>
      <c r="F7648" t="inlineStr">
        <is>
          <t>MENSAL</t>
        </is>
      </c>
      <c r="G7648" t="n">
        <v>45229</v>
      </c>
      <c r="H7648" t="n">
        <v>45229</v>
      </c>
      <c r="I7648" t="n">
        <v>24</v>
      </c>
      <c r="J7648" t="inlineStr">
        <is>
          <t>CARTEIRA</t>
        </is>
      </c>
      <c r="K7648" t="inlineStr">
        <is>
          <t>CONTRATO</t>
        </is>
      </c>
      <c r="L7648" t="n">
        <v>1221.75</v>
      </c>
      <c r="M7648" t="inlineStr">
        <is>
          <t>Terra Luz Residencial</t>
        </is>
      </c>
      <c r="N7648" s="142">
        <f>DATE(YEAR(G7648),MONTH(G7648),1)</f>
        <v/>
      </c>
      <c r="O7648" s="132">
        <f>IF(G7648&gt;$K$3,"Futuro","Atraso")</f>
        <v/>
      </c>
      <c r="P7648">
        <f>12*(YEAR(G7648)-YEAR($K$3))+(MONTH(G7648)-MONTH($K$3))</f>
        <v/>
      </c>
      <c r="Q7648" s="366">
        <f>IF(M7648="IBIRAPITANGA FASE 3",IF(O7648="Atraso",L7648,L7648/(1+$I$2)^P7648),IF(O7648="Atraso",L7648,L7648/(1+$I$1)^P7648))</f>
        <v/>
      </c>
      <c r="R7648">
        <f>IF(O7648="Atraso",$K$3-G7648,0)</f>
        <v/>
      </c>
      <c r="S7648">
        <f>IF(R7648&lt;=15,"Até 15",IF(R7648&lt;=30,"Entre 15 e 30",IF(R7648&lt;=60,"Entre 30 e 60",IF(R7648&lt;=90,"Entre 60 e 90",IF(R7648&lt;=120,"Entre 90 e 120",IF(R7648&lt;=150,"Entre 120 e 150",IF(R7648&lt;=180,"Entre 150 e 180","Superior a 180")))))))</f>
        <v/>
      </c>
    </row>
    <row r="7649">
      <c r="A7649" t="inlineStr">
        <is>
          <t>Q06L015</t>
        </is>
      </c>
      <c r="B7649" t="inlineStr">
        <is>
          <t>SALATIEL LUZ MARINHO</t>
        </is>
      </c>
      <c r="C7649" t="n">
        <v>1</v>
      </c>
      <c r="D7649" t="inlineStr">
        <is>
          <t>IPCA</t>
        </is>
      </c>
      <c r="E7649" t="n">
        <v>0.009488792934583046</v>
      </c>
      <c r="F7649" t="inlineStr">
        <is>
          <t>MENSAL</t>
        </is>
      </c>
      <c r="G7649" t="n">
        <v>45260</v>
      </c>
      <c r="H7649" t="n">
        <v>45260</v>
      </c>
      <c r="I7649" t="n">
        <v>25</v>
      </c>
      <c r="J7649" t="inlineStr">
        <is>
          <t>CARTEIRA</t>
        </is>
      </c>
      <c r="K7649" t="inlineStr">
        <is>
          <t>CONTRATO</t>
        </is>
      </c>
      <c r="L7649" t="n">
        <v>1175.33</v>
      </c>
      <c r="M7649" t="inlineStr">
        <is>
          <t>Terra Luz Residencial</t>
        </is>
      </c>
      <c r="N7649" s="142">
        <f>DATE(YEAR(G7649),MONTH(G7649),1)</f>
        <v/>
      </c>
      <c r="O7649" s="132">
        <f>IF(G7649&gt;$K$3,"Futuro","Atraso")</f>
        <v/>
      </c>
      <c r="P7649">
        <f>12*(YEAR(G7649)-YEAR($K$3))+(MONTH(G7649)-MONTH($K$3))</f>
        <v/>
      </c>
      <c r="Q7649" s="366">
        <f>IF(M7649="IBIRAPITANGA FASE 3",IF(O7649="Atraso",L7649,L7649/(1+$I$2)^P7649),IF(O7649="Atraso",L7649,L7649/(1+$I$1)^P7649))</f>
        <v/>
      </c>
      <c r="R7649">
        <f>IF(O7649="Atraso",$K$3-G7649,0)</f>
        <v/>
      </c>
      <c r="S7649">
        <f>IF(R7649&lt;=15,"Até 15",IF(R7649&lt;=30,"Entre 15 e 30",IF(R7649&lt;=60,"Entre 30 e 60",IF(R7649&lt;=90,"Entre 60 e 90",IF(R7649&lt;=120,"Entre 90 e 120",IF(R7649&lt;=150,"Entre 120 e 150",IF(R7649&lt;=180,"Entre 150 e 180","Superior a 180")))))))</f>
        <v/>
      </c>
    </row>
    <row r="7650">
      <c r="A7650" t="inlineStr">
        <is>
          <t>Q06L015</t>
        </is>
      </c>
      <c r="B7650" t="inlineStr">
        <is>
          <t>SALATIEL LUZ MARINHO</t>
        </is>
      </c>
      <c r="C7650" t="n">
        <v>1</v>
      </c>
      <c r="D7650" t="inlineStr">
        <is>
          <t>IPCA</t>
        </is>
      </c>
      <c r="E7650" t="n">
        <v>0.009488792934583046</v>
      </c>
      <c r="F7650" t="inlineStr">
        <is>
          <t>MENSAL</t>
        </is>
      </c>
      <c r="G7650" t="n">
        <v>45290</v>
      </c>
      <c r="H7650" t="n">
        <v>45290</v>
      </c>
      <c r="I7650" t="n">
        <v>26</v>
      </c>
      <c r="J7650" t="inlineStr">
        <is>
          <t>CARTEIRA</t>
        </is>
      </c>
      <c r="K7650" t="inlineStr">
        <is>
          <t>CONTRATO</t>
        </is>
      </c>
      <c r="L7650" t="n">
        <v>1175.33</v>
      </c>
      <c r="M7650" t="inlineStr">
        <is>
          <t>Terra Luz Residencial</t>
        </is>
      </c>
      <c r="N7650" s="142">
        <f>DATE(YEAR(G7650),MONTH(G7650),1)</f>
        <v/>
      </c>
      <c r="O7650" s="132">
        <f>IF(G7650&gt;$K$3,"Futuro","Atraso")</f>
        <v/>
      </c>
      <c r="P7650">
        <f>12*(YEAR(G7650)-YEAR($K$3))+(MONTH(G7650)-MONTH($K$3))</f>
        <v/>
      </c>
      <c r="Q7650" s="366">
        <f>IF(M7650="IBIRAPITANGA FASE 3",IF(O7650="Atraso",L7650,L7650/(1+$I$2)^P7650),IF(O7650="Atraso",L7650,L7650/(1+$I$1)^P7650))</f>
        <v/>
      </c>
      <c r="R7650">
        <f>IF(O7650="Atraso",$K$3-G7650,0)</f>
        <v/>
      </c>
      <c r="S7650">
        <f>IF(R7650&lt;=15,"Até 15",IF(R7650&lt;=30,"Entre 15 e 30",IF(R7650&lt;=60,"Entre 30 e 60",IF(R7650&lt;=90,"Entre 60 e 90",IF(R7650&lt;=120,"Entre 90 e 120",IF(R7650&lt;=150,"Entre 120 e 150",IF(R7650&lt;=180,"Entre 150 e 180","Superior a 180")))))))</f>
        <v/>
      </c>
    </row>
    <row r="7651">
      <c r="A7651" t="inlineStr">
        <is>
          <t>Q06L015</t>
        </is>
      </c>
      <c r="B7651" t="inlineStr">
        <is>
          <t>SALATIEL LUZ MARINHO</t>
        </is>
      </c>
      <c r="C7651" t="n">
        <v>1</v>
      </c>
      <c r="D7651" t="inlineStr">
        <is>
          <t>IPCA</t>
        </is>
      </c>
      <c r="E7651" t="n">
        <v>0.009488792934583046</v>
      </c>
      <c r="F7651" t="inlineStr">
        <is>
          <t>MENSAL</t>
        </is>
      </c>
      <c r="G7651" t="n">
        <v>45321</v>
      </c>
      <c r="H7651" t="n">
        <v>45321</v>
      </c>
      <c r="I7651" t="n">
        <v>27</v>
      </c>
      <c r="J7651" t="inlineStr">
        <is>
          <t>CARTEIRA</t>
        </is>
      </c>
      <c r="K7651" t="inlineStr">
        <is>
          <t>CONTRATO</t>
        </is>
      </c>
      <c r="L7651" t="n">
        <v>1175.33</v>
      </c>
      <c r="M7651" t="inlineStr">
        <is>
          <t>Terra Luz Residencial</t>
        </is>
      </c>
      <c r="N7651" s="142">
        <f>DATE(YEAR(G7651),MONTH(G7651),1)</f>
        <v/>
      </c>
      <c r="O7651" s="132">
        <f>IF(G7651&gt;$K$3,"Futuro","Atraso")</f>
        <v/>
      </c>
      <c r="P7651">
        <f>12*(YEAR(G7651)-YEAR($K$3))+(MONTH(G7651)-MONTH($K$3))</f>
        <v/>
      </c>
      <c r="Q7651" s="366">
        <f>IF(M7651="IBIRAPITANGA FASE 3",IF(O7651="Atraso",L7651,L7651/(1+$I$2)^P7651),IF(O7651="Atraso",L7651,L7651/(1+$I$1)^P7651))</f>
        <v/>
      </c>
      <c r="R7651">
        <f>IF(O7651="Atraso",$K$3-G7651,0)</f>
        <v/>
      </c>
      <c r="S7651">
        <f>IF(R7651&lt;=15,"Até 15",IF(R7651&lt;=30,"Entre 15 e 30",IF(R7651&lt;=60,"Entre 30 e 60",IF(R7651&lt;=90,"Entre 60 e 90",IF(R7651&lt;=120,"Entre 90 e 120",IF(R7651&lt;=150,"Entre 120 e 150",IF(R7651&lt;=180,"Entre 150 e 180","Superior a 180")))))))</f>
        <v/>
      </c>
    </row>
    <row r="7652">
      <c r="A7652" t="inlineStr">
        <is>
          <t>Q06L015</t>
        </is>
      </c>
      <c r="B7652" t="inlineStr">
        <is>
          <t>SALATIEL LUZ MARINHO</t>
        </is>
      </c>
      <c r="C7652" t="n">
        <v>1</v>
      </c>
      <c r="D7652" t="inlineStr">
        <is>
          <t>IPCA</t>
        </is>
      </c>
      <c r="E7652" t="n">
        <v>0.009488792934583046</v>
      </c>
      <c r="F7652" t="inlineStr">
        <is>
          <t>MENSAL</t>
        </is>
      </c>
      <c r="G7652" t="n">
        <v>45351</v>
      </c>
      <c r="H7652" t="n">
        <v>45351</v>
      </c>
      <c r="I7652" t="n">
        <v>28</v>
      </c>
      <c r="J7652" t="inlineStr">
        <is>
          <t>CARTEIRA</t>
        </is>
      </c>
      <c r="K7652" t="inlineStr">
        <is>
          <t>CONTRATO</t>
        </is>
      </c>
      <c r="L7652" t="n">
        <v>1175.33</v>
      </c>
      <c r="M7652" t="inlineStr">
        <is>
          <t>Terra Luz Residencial</t>
        </is>
      </c>
      <c r="N7652" s="142">
        <f>DATE(YEAR(G7652),MONTH(G7652),1)</f>
        <v/>
      </c>
      <c r="O7652" s="132">
        <f>IF(G7652&gt;$K$3,"Futuro","Atraso")</f>
        <v/>
      </c>
      <c r="P7652">
        <f>12*(YEAR(G7652)-YEAR($K$3))+(MONTH(G7652)-MONTH($K$3))</f>
        <v/>
      </c>
      <c r="Q7652" s="366">
        <f>IF(M7652="IBIRAPITANGA FASE 3",IF(O7652="Atraso",L7652,L7652/(1+$I$2)^P7652),IF(O7652="Atraso",L7652,L7652/(1+$I$1)^P7652))</f>
        <v/>
      </c>
      <c r="R7652">
        <f>IF(O7652="Atraso",$K$3-G7652,0)</f>
        <v/>
      </c>
      <c r="S7652">
        <f>IF(R7652&lt;=15,"Até 15",IF(R7652&lt;=30,"Entre 15 e 30",IF(R7652&lt;=60,"Entre 30 e 60",IF(R7652&lt;=90,"Entre 60 e 90",IF(R7652&lt;=120,"Entre 90 e 120",IF(R7652&lt;=150,"Entre 120 e 150",IF(R7652&lt;=180,"Entre 150 e 180","Superior a 180")))))))</f>
        <v/>
      </c>
    </row>
    <row r="7653">
      <c r="A7653" t="inlineStr">
        <is>
          <t>Q06L015</t>
        </is>
      </c>
      <c r="B7653" t="inlineStr">
        <is>
          <t>SALATIEL LUZ MARINHO</t>
        </is>
      </c>
      <c r="C7653" t="n">
        <v>1</v>
      </c>
      <c r="D7653" t="inlineStr">
        <is>
          <t>IPCA</t>
        </is>
      </c>
      <c r="E7653" t="n">
        <v>0.009488792934583046</v>
      </c>
      <c r="F7653" t="inlineStr">
        <is>
          <t>MENSAL</t>
        </is>
      </c>
      <c r="G7653" t="n">
        <v>45381</v>
      </c>
      <c r="H7653" t="n">
        <v>45381</v>
      </c>
      <c r="I7653" t="n">
        <v>29</v>
      </c>
      <c r="J7653" t="inlineStr">
        <is>
          <t>CARTEIRA</t>
        </is>
      </c>
      <c r="K7653" t="inlineStr">
        <is>
          <t>CONTRATO</t>
        </is>
      </c>
      <c r="L7653" t="n">
        <v>1175.33</v>
      </c>
      <c r="M7653" t="inlineStr">
        <is>
          <t>Terra Luz Residencial</t>
        </is>
      </c>
      <c r="N7653" s="142">
        <f>DATE(YEAR(G7653),MONTH(G7653),1)</f>
        <v/>
      </c>
      <c r="O7653" s="132">
        <f>IF(G7653&gt;$K$3,"Futuro","Atraso")</f>
        <v/>
      </c>
      <c r="P7653">
        <f>12*(YEAR(G7653)-YEAR($K$3))+(MONTH(G7653)-MONTH($K$3))</f>
        <v/>
      </c>
      <c r="Q7653" s="366">
        <f>IF(M7653="IBIRAPITANGA FASE 3",IF(O7653="Atraso",L7653,L7653/(1+$I$2)^P7653),IF(O7653="Atraso",L7653,L7653/(1+$I$1)^P7653))</f>
        <v/>
      </c>
      <c r="R7653">
        <f>IF(O7653="Atraso",$K$3-G7653,0)</f>
        <v/>
      </c>
      <c r="S7653">
        <f>IF(R7653&lt;=15,"Até 15",IF(R7653&lt;=30,"Entre 15 e 30",IF(R7653&lt;=60,"Entre 30 e 60",IF(R7653&lt;=90,"Entre 60 e 90",IF(R7653&lt;=120,"Entre 90 e 120",IF(R7653&lt;=150,"Entre 120 e 150",IF(R7653&lt;=180,"Entre 150 e 180","Superior a 180")))))))</f>
        <v/>
      </c>
    </row>
    <row r="7654">
      <c r="A7654" t="inlineStr">
        <is>
          <t>Q06L015</t>
        </is>
      </c>
      <c r="B7654" t="inlineStr">
        <is>
          <t>SALATIEL LUZ MARINHO</t>
        </is>
      </c>
      <c r="C7654" t="n">
        <v>1</v>
      </c>
      <c r="D7654" t="inlineStr">
        <is>
          <t>IPCA</t>
        </is>
      </c>
      <c r="E7654" t="n">
        <v>0.009488792934583046</v>
      </c>
      <c r="F7654" t="inlineStr">
        <is>
          <t>MENSAL</t>
        </is>
      </c>
      <c r="G7654" t="n">
        <v>45412</v>
      </c>
      <c r="H7654" t="n">
        <v>45412</v>
      </c>
      <c r="I7654" t="n">
        <v>30</v>
      </c>
      <c r="J7654" t="inlineStr">
        <is>
          <t>CARTEIRA</t>
        </is>
      </c>
      <c r="K7654" t="inlineStr">
        <is>
          <t>CONTRATO</t>
        </is>
      </c>
      <c r="L7654" t="n">
        <v>1175.33</v>
      </c>
      <c r="M7654" t="inlineStr">
        <is>
          <t>Terra Luz Residencial</t>
        </is>
      </c>
      <c r="N7654" s="142">
        <f>DATE(YEAR(G7654),MONTH(G7654),1)</f>
        <v/>
      </c>
      <c r="O7654" s="132">
        <f>IF(G7654&gt;$K$3,"Futuro","Atraso")</f>
        <v/>
      </c>
      <c r="P7654">
        <f>12*(YEAR(G7654)-YEAR($K$3))+(MONTH(G7654)-MONTH($K$3))</f>
        <v/>
      </c>
      <c r="Q7654" s="366">
        <f>IF(M7654="IBIRAPITANGA FASE 3",IF(O7654="Atraso",L7654,L7654/(1+$I$2)^P7654),IF(O7654="Atraso",L7654,L7654/(1+$I$1)^P7654))</f>
        <v/>
      </c>
      <c r="R7654">
        <f>IF(O7654="Atraso",$K$3-G7654,0)</f>
        <v/>
      </c>
      <c r="S7654">
        <f>IF(R7654&lt;=15,"Até 15",IF(R7654&lt;=30,"Entre 15 e 30",IF(R7654&lt;=60,"Entre 30 e 60",IF(R7654&lt;=90,"Entre 60 e 90",IF(R7654&lt;=120,"Entre 90 e 120",IF(R7654&lt;=150,"Entre 120 e 150",IF(R7654&lt;=180,"Entre 150 e 180","Superior a 180")))))))</f>
        <v/>
      </c>
    </row>
    <row r="7655">
      <c r="A7655" t="inlineStr">
        <is>
          <t>Q06L015</t>
        </is>
      </c>
      <c r="B7655" t="inlineStr">
        <is>
          <t>SALATIEL LUZ MARINHO</t>
        </is>
      </c>
      <c r="C7655" t="n">
        <v>1</v>
      </c>
      <c r="D7655" t="inlineStr">
        <is>
          <t>IPCA</t>
        </is>
      </c>
      <c r="E7655" t="n">
        <v>0.009488792934583046</v>
      </c>
      <c r="F7655" t="inlineStr">
        <is>
          <t>MENSAL</t>
        </is>
      </c>
      <c r="G7655" t="n">
        <v>45442</v>
      </c>
      <c r="H7655" t="n">
        <v>45442</v>
      </c>
      <c r="I7655" t="n">
        <v>31</v>
      </c>
      <c r="J7655" t="inlineStr">
        <is>
          <t>CARTEIRA</t>
        </is>
      </c>
      <c r="K7655" t="inlineStr">
        <is>
          <t>CONTRATO</t>
        </is>
      </c>
      <c r="L7655" t="n">
        <v>1175.33</v>
      </c>
      <c r="M7655" t="inlineStr">
        <is>
          <t>Terra Luz Residencial</t>
        </is>
      </c>
      <c r="N7655" s="142">
        <f>DATE(YEAR(G7655),MONTH(G7655),1)</f>
        <v/>
      </c>
      <c r="O7655" s="132">
        <f>IF(G7655&gt;$K$3,"Futuro","Atraso")</f>
        <v/>
      </c>
      <c r="P7655">
        <f>12*(YEAR(G7655)-YEAR($K$3))+(MONTH(G7655)-MONTH($K$3))</f>
        <v/>
      </c>
      <c r="Q7655" s="366">
        <f>IF(M7655="IBIRAPITANGA FASE 3",IF(O7655="Atraso",L7655,L7655/(1+$I$2)^P7655),IF(O7655="Atraso",L7655,L7655/(1+$I$1)^P7655))</f>
        <v/>
      </c>
      <c r="R7655">
        <f>IF(O7655="Atraso",$K$3-G7655,0)</f>
        <v/>
      </c>
      <c r="S7655">
        <f>IF(R7655&lt;=15,"Até 15",IF(R7655&lt;=30,"Entre 15 e 30",IF(R7655&lt;=60,"Entre 30 e 60",IF(R7655&lt;=90,"Entre 60 e 90",IF(R7655&lt;=120,"Entre 90 e 120",IF(R7655&lt;=150,"Entre 120 e 150",IF(R7655&lt;=180,"Entre 150 e 180","Superior a 180")))))))</f>
        <v/>
      </c>
    </row>
    <row r="7656">
      <c r="A7656" t="inlineStr">
        <is>
          <t>Q06L015</t>
        </is>
      </c>
      <c r="B7656" t="inlineStr">
        <is>
          <t>SALATIEL LUZ MARINHO</t>
        </is>
      </c>
      <c r="C7656" t="n">
        <v>1</v>
      </c>
      <c r="D7656" t="inlineStr">
        <is>
          <t>IPCA</t>
        </is>
      </c>
      <c r="E7656" t="n">
        <v>0.009488792934583046</v>
      </c>
      <c r="F7656" t="inlineStr">
        <is>
          <t>MENSAL</t>
        </is>
      </c>
      <c r="G7656" t="n">
        <v>45473</v>
      </c>
      <c r="H7656" t="n">
        <v>45473</v>
      </c>
      <c r="I7656" t="n">
        <v>32</v>
      </c>
      <c r="J7656" t="inlineStr">
        <is>
          <t>CARTEIRA</t>
        </is>
      </c>
      <c r="K7656" t="inlineStr">
        <is>
          <t>CONTRATO</t>
        </is>
      </c>
      <c r="L7656" t="n">
        <v>1175.33</v>
      </c>
      <c r="M7656" t="inlineStr">
        <is>
          <t>Terra Luz Residencial</t>
        </is>
      </c>
      <c r="N7656" s="142">
        <f>DATE(YEAR(G7656),MONTH(G7656),1)</f>
        <v/>
      </c>
      <c r="O7656" s="132">
        <f>IF(G7656&gt;$K$3,"Futuro","Atraso")</f>
        <v/>
      </c>
      <c r="P7656">
        <f>12*(YEAR(G7656)-YEAR($K$3))+(MONTH(G7656)-MONTH($K$3))</f>
        <v/>
      </c>
      <c r="Q7656" s="366">
        <f>IF(M7656="IBIRAPITANGA FASE 3",IF(O7656="Atraso",L7656,L7656/(1+$I$2)^P7656),IF(O7656="Atraso",L7656,L7656/(1+$I$1)^P7656))</f>
        <v/>
      </c>
      <c r="R7656">
        <f>IF(O7656="Atraso",$K$3-G7656,0)</f>
        <v/>
      </c>
      <c r="S7656">
        <f>IF(R7656&lt;=15,"Até 15",IF(R7656&lt;=30,"Entre 15 e 30",IF(R7656&lt;=60,"Entre 30 e 60",IF(R7656&lt;=90,"Entre 60 e 90",IF(R7656&lt;=120,"Entre 90 e 120",IF(R7656&lt;=150,"Entre 120 e 150",IF(R7656&lt;=180,"Entre 150 e 180","Superior a 180")))))))</f>
        <v/>
      </c>
    </row>
    <row r="7657">
      <c r="A7657" t="inlineStr">
        <is>
          <t>Q06L015</t>
        </is>
      </c>
      <c r="B7657" t="inlineStr">
        <is>
          <t>SALATIEL LUZ MARINHO</t>
        </is>
      </c>
      <c r="C7657" t="n">
        <v>1</v>
      </c>
      <c r="D7657" t="inlineStr">
        <is>
          <t>IPCA</t>
        </is>
      </c>
      <c r="E7657" t="n">
        <v>0.009488792934583046</v>
      </c>
      <c r="F7657" t="inlineStr">
        <is>
          <t>MENSAL</t>
        </is>
      </c>
      <c r="G7657" t="n">
        <v>45495</v>
      </c>
      <c r="H7657" t="n">
        <v>45495</v>
      </c>
      <c r="I7657" t="n">
        <v>3</v>
      </c>
      <c r="J7657" t="inlineStr">
        <is>
          <t>CARTEIRA</t>
        </is>
      </c>
      <c r="K7657" t="inlineStr">
        <is>
          <t>CONTRATO</t>
        </is>
      </c>
      <c r="L7657" t="n">
        <v>3715.97</v>
      </c>
      <c r="M7657" t="inlineStr">
        <is>
          <t>Terra Luz Residencial</t>
        </is>
      </c>
      <c r="N7657" s="142">
        <f>DATE(YEAR(G7657),MONTH(G7657),1)</f>
        <v/>
      </c>
      <c r="O7657" s="132">
        <f>IF(G7657&gt;$K$3,"Futuro","Atraso")</f>
        <v/>
      </c>
      <c r="P7657">
        <f>12*(YEAR(G7657)-YEAR($K$3))+(MONTH(G7657)-MONTH($K$3))</f>
        <v/>
      </c>
      <c r="Q7657" s="366">
        <f>IF(M7657="IBIRAPITANGA FASE 3",IF(O7657="Atraso",L7657,L7657/(1+$I$2)^P7657),IF(O7657="Atraso",L7657,L7657/(1+$I$1)^P7657))</f>
        <v/>
      </c>
      <c r="R7657">
        <f>IF(O7657="Atraso",$K$3-G7657,0)</f>
        <v/>
      </c>
      <c r="S7657">
        <f>IF(R7657&lt;=15,"Até 15",IF(R7657&lt;=30,"Entre 15 e 30",IF(R7657&lt;=60,"Entre 30 e 60",IF(R7657&lt;=90,"Entre 60 e 90",IF(R7657&lt;=120,"Entre 90 e 120",IF(R7657&lt;=150,"Entre 120 e 150",IF(R7657&lt;=180,"Entre 150 e 180","Superior a 180")))))))</f>
        <v/>
      </c>
    </row>
    <row r="7658">
      <c r="A7658" t="inlineStr">
        <is>
          <t>Q06L015</t>
        </is>
      </c>
      <c r="B7658" t="inlineStr">
        <is>
          <t>SALATIEL LUZ MARINHO</t>
        </is>
      </c>
      <c r="C7658" t="n">
        <v>1</v>
      </c>
      <c r="D7658" t="inlineStr">
        <is>
          <t>IPCA</t>
        </is>
      </c>
      <c r="E7658" t="n">
        <v>0.009488792934583046</v>
      </c>
      <c r="F7658" t="inlineStr">
        <is>
          <t>MENSAL</t>
        </is>
      </c>
      <c r="G7658" t="n">
        <v>45503</v>
      </c>
      <c r="H7658" t="n">
        <v>45503</v>
      </c>
      <c r="I7658" t="n">
        <v>33</v>
      </c>
      <c r="J7658" t="inlineStr">
        <is>
          <t>CARTEIRA</t>
        </is>
      </c>
      <c r="K7658" t="inlineStr">
        <is>
          <t>CONTRATO</t>
        </is>
      </c>
      <c r="L7658" t="n">
        <v>1175.33</v>
      </c>
      <c r="M7658" t="inlineStr">
        <is>
          <t>Terra Luz Residencial</t>
        </is>
      </c>
      <c r="N7658" s="142">
        <f>DATE(YEAR(G7658),MONTH(G7658),1)</f>
        <v/>
      </c>
      <c r="O7658" s="132">
        <f>IF(G7658&gt;$K$3,"Futuro","Atraso")</f>
        <v/>
      </c>
      <c r="P7658">
        <f>12*(YEAR(G7658)-YEAR($K$3))+(MONTH(G7658)-MONTH($K$3))</f>
        <v/>
      </c>
      <c r="Q7658" s="366">
        <f>IF(M7658="IBIRAPITANGA FASE 3",IF(O7658="Atraso",L7658,L7658/(1+$I$2)^P7658),IF(O7658="Atraso",L7658,L7658/(1+$I$1)^P7658))</f>
        <v/>
      </c>
      <c r="R7658">
        <f>IF(O7658="Atraso",$K$3-G7658,0)</f>
        <v/>
      </c>
      <c r="S7658">
        <f>IF(R7658&lt;=15,"Até 15",IF(R7658&lt;=30,"Entre 15 e 30",IF(R7658&lt;=60,"Entre 30 e 60",IF(R7658&lt;=90,"Entre 60 e 90",IF(R7658&lt;=120,"Entre 90 e 120",IF(R7658&lt;=150,"Entre 120 e 150",IF(R7658&lt;=180,"Entre 150 e 180","Superior a 180")))))))</f>
        <v/>
      </c>
    </row>
    <row r="7659">
      <c r="A7659" t="inlineStr">
        <is>
          <t>Q06L015</t>
        </is>
      </c>
      <c r="B7659" t="inlineStr">
        <is>
          <t>SALATIEL LUZ MARINHO</t>
        </is>
      </c>
      <c r="C7659" t="n">
        <v>1</v>
      </c>
      <c r="D7659" t="inlineStr">
        <is>
          <t>IPCA</t>
        </is>
      </c>
      <c r="E7659" t="n">
        <v>0.009488792934583046</v>
      </c>
      <c r="F7659" t="inlineStr">
        <is>
          <t>MENSAL</t>
        </is>
      </c>
      <c r="G7659" t="n">
        <v>45534</v>
      </c>
      <c r="H7659" t="n">
        <v>45534</v>
      </c>
      <c r="I7659" t="n">
        <v>34</v>
      </c>
      <c r="J7659" t="inlineStr">
        <is>
          <t>CARTEIRA</t>
        </is>
      </c>
      <c r="K7659" t="inlineStr">
        <is>
          <t>CONTRATO</t>
        </is>
      </c>
      <c r="L7659" t="n">
        <v>1175.33</v>
      </c>
      <c r="M7659" t="inlineStr">
        <is>
          <t>Terra Luz Residencial</t>
        </is>
      </c>
      <c r="N7659" s="142">
        <f>DATE(YEAR(G7659),MONTH(G7659),1)</f>
        <v/>
      </c>
      <c r="O7659" s="132">
        <f>IF(G7659&gt;$K$3,"Futuro","Atraso")</f>
        <v/>
      </c>
      <c r="P7659">
        <f>12*(YEAR(G7659)-YEAR($K$3))+(MONTH(G7659)-MONTH($K$3))</f>
        <v/>
      </c>
      <c r="Q7659" s="366">
        <f>IF(M7659="IBIRAPITANGA FASE 3",IF(O7659="Atraso",L7659,L7659/(1+$I$2)^P7659),IF(O7659="Atraso",L7659,L7659/(1+$I$1)^P7659))</f>
        <v/>
      </c>
      <c r="R7659">
        <f>IF(O7659="Atraso",$K$3-G7659,0)</f>
        <v/>
      </c>
      <c r="S7659">
        <f>IF(R7659&lt;=15,"Até 15",IF(R7659&lt;=30,"Entre 15 e 30",IF(R7659&lt;=60,"Entre 30 e 60",IF(R7659&lt;=90,"Entre 60 e 90",IF(R7659&lt;=120,"Entre 90 e 120",IF(R7659&lt;=150,"Entre 120 e 150",IF(R7659&lt;=180,"Entre 150 e 180","Superior a 180")))))))</f>
        <v/>
      </c>
    </row>
    <row r="7660">
      <c r="A7660" t="inlineStr">
        <is>
          <t>Q06L015</t>
        </is>
      </c>
      <c r="B7660" t="inlineStr">
        <is>
          <t>SALATIEL LUZ MARINHO</t>
        </is>
      </c>
      <c r="C7660" t="n">
        <v>1</v>
      </c>
      <c r="D7660" t="inlineStr">
        <is>
          <t>IPCA</t>
        </is>
      </c>
      <c r="E7660" t="n">
        <v>0.009488792934583046</v>
      </c>
      <c r="F7660" t="inlineStr">
        <is>
          <t>MENSAL</t>
        </is>
      </c>
      <c r="G7660" t="n">
        <v>45565</v>
      </c>
      <c r="H7660" t="n">
        <v>45565</v>
      </c>
      <c r="I7660" t="n">
        <v>35</v>
      </c>
      <c r="J7660" t="inlineStr">
        <is>
          <t>CARTEIRA</t>
        </is>
      </c>
      <c r="K7660" t="inlineStr">
        <is>
          <t>CONTRATO</t>
        </is>
      </c>
      <c r="L7660" t="n">
        <v>1175.33</v>
      </c>
      <c r="M7660" t="inlineStr">
        <is>
          <t>Terra Luz Residencial</t>
        </is>
      </c>
      <c r="N7660" s="142">
        <f>DATE(YEAR(G7660),MONTH(G7660),1)</f>
        <v/>
      </c>
      <c r="O7660" s="132">
        <f>IF(G7660&gt;$K$3,"Futuro","Atraso")</f>
        <v/>
      </c>
      <c r="P7660">
        <f>12*(YEAR(G7660)-YEAR($K$3))+(MONTH(G7660)-MONTH($K$3))</f>
        <v/>
      </c>
      <c r="Q7660" s="366">
        <f>IF(M7660="IBIRAPITANGA FASE 3",IF(O7660="Atraso",L7660,L7660/(1+$I$2)^P7660),IF(O7660="Atraso",L7660,L7660/(1+$I$1)^P7660))</f>
        <v/>
      </c>
      <c r="R7660">
        <f>IF(O7660="Atraso",$K$3-G7660,0)</f>
        <v/>
      </c>
      <c r="S7660">
        <f>IF(R7660&lt;=15,"Até 15",IF(R7660&lt;=30,"Entre 15 e 30",IF(R7660&lt;=60,"Entre 30 e 60",IF(R7660&lt;=90,"Entre 60 e 90",IF(R7660&lt;=120,"Entre 90 e 120",IF(R7660&lt;=150,"Entre 120 e 150",IF(R7660&lt;=180,"Entre 150 e 180","Superior a 180")))))))</f>
        <v/>
      </c>
    </row>
    <row r="7661">
      <c r="A7661" t="inlineStr">
        <is>
          <t>Q06L015</t>
        </is>
      </c>
      <c r="B7661" t="inlineStr">
        <is>
          <t>SALATIEL LUZ MARINHO</t>
        </is>
      </c>
      <c r="C7661" t="n">
        <v>1</v>
      </c>
      <c r="D7661" t="inlineStr">
        <is>
          <t>IPCA</t>
        </is>
      </c>
      <c r="E7661" t="n">
        <v>0.009488792934583046</v>
      </c>
      <c r="F7661" t="inlineStr">
        <is>
          <t>MENSAL</t>
        </is>
      </c>
      <c r="G7661" t="n">
        <v>45595</v>
      </c>
      <c r="H7661" t="n">
        <v>45595</v>
      </c>
      <c r="I7661" t="n">
        <v>36</v>
      </c>
      <c r="J7661" t="inlineStr">
        <is>
          <t>CARTEIRA</t>
        </is>
      </c>
      <c r="K7661" t="inlineStr">
        <is>
          <t>CONTRATO</t>
        </is>
      </c>
      <c r="L7661" t="n">
        <v>1175.33</v>
      </c>
      <c r="M7661" t="inlineStr">
        <is>
          <t>Terra Luz Residencial</t>
        </is>
      </c>
      <c r="N7661" s="142">
        <f>DATE(YEAR(G7661),MONTH(G7661),1)</f>
        <v/>
      </c>
      <c r="O7661" s="132">
        <f>IF(G7661&gt;$K$3,"Futuro","Atraso")</f>
        <v/>
      </c>
      <c r="P7661">
        <f>12*(YEAR(G7661)-YEAR($K$3))+(MONTH(G7661)-MONTH($K$3))</f>
        <v/>
      </c>
      <c r="Q7661" s="366">
        <f>IF(M7661="IBIRAPITANGA FASE 3",IF(O7661="Atraso",L7661,L7661/(1+$I$2)^P7661),IF(O7661="Atraso",L7661,L7661/(1+$I$1)^P7661))</f>
        <v/>
      </c>
      <c r="R7661">
        <f>IF(O7661="Atraso",$K$3-G7661,0)</f>
        <v/>
      </c>
      <c r="S7661">
        <f>IF(R7661&lt;=15,"Até 15",IF(R7661&lt;=30,"Entre 15 e 30",IF(R7661&lt;=60,"Entre 30 e 60",IF(R7661&lt;=90,"Entre 60 e 90",IF(R7661&lt;=120,"Entre 90 e 120",IF(R7661&lt;=150,"Entre 120 e 150",IF(R7661&lt;=180,"Entre 150 e 180","Superior a 180")))))))</f>
        <v/>
      </c>
    </row>
    <row r="7662">
      <c r="A7662" t="inlineStr">
        <is>
          <t>Q06L015</t>
        </is>
      </c>
      <c r="B7662" t="inlineStr">
        <is>
          <t>SALATIEL LUZ MARINHO</t>
        </is>
      </c>
      <c r="C7662" t="n">
        <v>1</v>
      </c>
      <c r="D7662" t="inlineStr">
        <is>
          <t>IPCA</t>
        </is>
      </c>
      <c r="E7662" t="n">
        <v>0.009488792934583046</v>
      </c>
      <c r="F7662" t="inlineStr">
        <is>
          <t>MENSAL</t>
        </is>
      </c>
      <c r="G7662" t="n">
        <v>45626</v>
      </c>
      <c r="H7662" t="n">
        <v>45626</v>
      </c>
      <c r="I7662" t="n">
        <v>37</v>
      </c>
      <c r="J7662" t="inlineStr">
        <is>
          <t>CARTEIRA</t>
        </is>
      </c>
      <c r="K7662" t="inlineStr">
        <is>
          <t>CONTRATO</t>
        </is>
      </c>
      <c r="L7662" t="n">
        <v>1175.33</v>
      </c>
      <c r="M7662" t="inlineStr">
        <is>
          <t>Terra Luz Residencial</t>
        </is>
      </c>
      <c r="N7662" s="142">
        <f>DATE(YEAR(G7662),MONTH(G7662),1)</f>
        <v/>
      </c>
      <c r="O7662" s="132">
        <f>IF(G7662&gt;$K$3,"Futuro","Atraso")</f>
        <v/>
      </c>
      <c r="P7662">
        <f>12*(YEAR(G7662)-YEAR($K$3))+(MONTH(G7662)-MONTH($K$3))</f>
        <v/>
      </c>
      <c r="Q7662" s="366">
        <f>IF(M7662="IBIRAPITANGA FASE 3",IF(O7662="Atraso",L7662,L7662/(1+$I$2)^P7662),IF(O7662="Atraso",L7662,L7662/(1+$I$1)^P7662))</f>
        <v/>
      </c>
      <c r="R7662">
        <f>IF(O7662="Atraso",$K$3-G7662,0)</f>
        <v/>
      </c>
      <c r="S7662">
        <f>IF(R7662&lt;=15,"Até 15",IF(R7662&lt;=30,"Entre 15 e 30",IF(R7662&lt;=60,"Entre 30 e 60",IF(R7662&lt;=90,"Entre 60 e 90",IF(R7662&lt;=120,"Entre 90 e 120",IF(R7662&lt;=150,"Entre 120 e 150",IF(R7662&lt;=180,"Entre 150 e 180","Superior a 180")))))))</f>
        <v/>
      </c>
    </row>
    <row r="7663">
      <c r="A7663" t="inlineStr">
        <is>
          <t>Q06L015</t>
        </is>
      </c>
      <c r="B7663" t="inlineStr">
        <is>
          <t>SALATIEL LUZ MARINHO</t>
        </is>
      </c>
      <c r="C7663" t="n">
        <v>1</v>
      </c>
      <c r="D7663" t="inlineStr">
        <is>
          <t>IPCA</t>
        </is>
      </c>
      <c r="E7663" t="n">
        <v>0.009488792934583046</v>
      </c>
      <c r="F7663" t="inlineStr">
        <is>
          <t>MENSAL</t>
        </is>
      </c>
      <c r="G7663" t="n">
        <v>45656</v>
      </c>
      <c r="H7663" t="n">
        <v>45656</v>
      </c>
      <c r="I7663" t="n">
        <v>38</v>
      </c>
      <c r="J7663" t="inlineStr">
        <is>
          <t>CARTEIRA</t>
        </is>
      </c>
      <c r="K7663" t="inlineStr">
        <is>
          <t>CONTRATO</t>
        </is>
      </c>
      <c r="L7663" t="n">
        <v>1175.33</v>
      </c>
      <c r="M7663" t="inlineStr">
        <is>
          <t>Terra Luz Residencial</t>
        </is>
      </c>
      <c r="N7663" s="142">
        <f>DATE(YEAR(G7663),MONTH(G7663),1)</f>
        <v/>
      </c>
      <c r="O7663" s="132">
        <f>IF(G7663&gt;$K$3,"Futuro","Atraso")</f>
        <v/>
      </c>
      <c r="P7663">
        <f>12*(YEAR(G7663)-YEAR($K$3))+(MONTH(G7663)-MONTH($K$3))</f>
        <v/>
      </c>
      <c r="Q7663" s="366">
        <f>IF(M7663="IBIRAPITANGA FASE 3",IF(O7663="Atraso",L7663,L7663/(1+$I$2)^P7663),IF(O7663="Atraso",L7663,L7663/(1+$I$1)^P7663))</f>
        <v/>
      </c>
      <c r="R7663">
        <f>IF(O7663="Atraso",$K$3-G7663,0)</f>
        <v/>
      </c>
      <c r="S7663">
        <f>IF(R7663&lt;=15,"Até 15",IF(R7663&lt;=30,"Entre 15 e 30",IF(R7663&lt;=60,"Entre 30 e 60",IF(R7663&lt;=90,"Entre 60 e 90",IF(R7663&lt;=120,"Entre 90 e 120",IF(R7663&lt;=150,"Entre 120 e 150",IF(R7663&lt;=180,"Entre 150 e 180","Superior a 180")))))))</f>
        <v/>
      </c>
    </row>
    <row r="7664">
      <c r="A7664" t="inlineStr">
        <is>
          <t>Q06L015</t>
        </is>
      </c>
      <c r="B7664" t="inlineStr">
        <is>
          <t>SALATIEL LUZ MARINHO</t>
        </is>
      </c>
      <c r="C7664" t="n">
        <v>1</v>
      </c>
      <c r="D7664" t="inlineStr">
        <is>
          <t>IPCA</t>
        </is>
      </c>
      <c r="E7664" t="n">
        <v>0.009488792934583046</v>
      </c>
      <c r="F7664" t="inlineStr">
        <is>
          <t>MENSAL</t>
        </is>
      </c>
      <c r="G7664" t="n">
        <v>45687</v>
      </c>
      <c r="H7664" t="n">
        <v>45687</v>
      </c>
      <c r="I7664" t="n">
        <v>39</v>
      </c>
      <c r="J7664" t="inlineStr">
        <is>
          <t>CARTEIRA</t>
        </is>
      </c>
      <c r="K7664" t="inlineStr">
        <is>
          <t>CONTRATO</t>
        </is>
      </c>
      <c r="L7664" t="n">
        <v>1175.33</v>
      </c>
      <c r="M7664" t="inlineStr">
        <is>
          <t>Terra Luz Residencial</t>
        </is>
      </c>
      <c r="N7664" s="142">
        <f>DATE(YEAR(G7664),MONTH(G7664),1)</f>
        <v/>
      </c>
      <c r="O7664" s="132">
        <f>IF(G7664&gt;$K$3,"Futuro","Atraso")</f>
        <v/>
      </c>
      <c r="P7664">
        <f>12*(YEAR(G7664)-YEAR($K$3))+(MONTH(G7664)-MONTH($K$3))</f>
        <v/>
      </c>
      <c r="Q7664" s="366">
        <f>IF(M7664="IBIRAPITANGA FASE 3",IF(O7664="Atraso",L7664,L7664/(1+$I$2)^P7664),IF(O7664="Atraso",L7664,L7664/(1+$I$1)^P7664))</f>
        <v/>
      </c>
      <c r="R7664">
        <f>IF(O7664="Atraso",$K$3-G7664,0)</f>
        <v/>
      </c>
      <c r="S7664">
        <f>IF(R7664&lt;=15,"Até 15",IF(R7664&lt;=30,"Entre 15 e 30",IF(R7664&lt;=60,"Entre 30 e 60",IF(R7664&lt;=90,"Entre 60 e 90",IF(R7664&lt;=120,"Entre 90 e 120",IF(R7664&lt;=150,"Entre 120 e 150",IF(R7664&lt;=180,"Entre 150 e 180","Superior a 180")))))))</f>
        <v/>
      </c>
    </row>
    <row r="7665">
      <c r="A7665" t="inlineStr">
        <is>
          <t>Q06L015</t>
        </is>
      </c>
      <c r="B7665" t="inlineStr">
        <is>
          <t>SALATIEL LUZ MARINHO</t>
        </is>
      </c>
      <c r="C7665" t="n">
        <v>1</v>
      </c>
      <c r="D7665" t="inlineStr">
        <is>
          <t>IPCA</t>
        </is>
      </c>
      <c r="E7665" t="n">
        <v>0.009488792934583046</v>
      </c>
      <c r="F7665" t="inlineStr">
        <is>
          <t>MENSAL</t>
        </is>
      </c>
      <c r="G7665" t="n">
        <v>45716</v>
      </c>
      <c r="H7665" t="n">
        <v>45716</v>
      </c>
      <c r="I7665" t="n">
        <v>40</v>
      </c>
      <c r="J7665" t="inlineStr">
        <is>
          <t>CARTEIRA</t>
        </is>
      </c>
      <c r="K7665" t="inlineStr">
        <is>
          <t>CONTRATO</t>
        </is>
      </c>
      <c r="L7665" t="n">
        <v>1175.33</v>
      </c>
      <c r="M7665" t="inlineStr">
        <is>
          <t>Terra Luz Residencial</t>
        </is>
      </c>
      <c r="N7665" s="142">
        <f>DATE(YEAR(G7665),MONTH(G7665),1)</f>
        <v/>
      </c>
      <c r="O7665" s="132">
        <f>IF(G7665&gt;$K$3,"Futuro","Atraso")</f>
        <v/>
      </c>
      <c r="P7665">
        <f>12*(YEAR(G7665)-YEAR($K$3))+(MONTH(G7665)-MONTH($K$3))</f>
        <v/>
      </c>
      <c r="Q7665" s="366">
        <f>IF(M7665="IBIRAPITANGA FASE 3",IF(O7665="Atraso",L7665,L7665/(1+$I$2)^P7665),IF(O7665="Atraso",L7665,L7665/(1+$I$1)^P7665))</f>
        <v/>
      </c>
      <c r="R7665">
        <f>IF(O7665="Atraso",$K$3-G7665,0)</f>
        <v/>
      </c>
      <c r="S7665">
        <f>IF(R7665&lt;=15,"Até 15",IF(R7665&lt;=30,"Entre 15 e 30",IF(R7665&lt;=60,"Entre 30 e 60",IF(R7665&lt;=90,"Entre 60 e 90",IF(R7665&lt;=120,"Entre 90 e 120",IF(R7665&lt;=150,"Entre 120 e 150",IF(R7665&lt;=180,"Entre 150 e 180","Superior a 180")))))))</f>
        <v/>
      </c>
    </row>
    <row r="7666">
      <c r="A7666" t="inlineStr">
        <is>
          <t>Q06L015</t>
        </is>
      </c>
      <c r="B7666" t="inlineStr">
        <is>
          <t>SALATIEL LUZ MARINHO</t>
        </is>
      </c>
      <c r="C7666" t="n">
        <v>1</v>
      </c>
      <c r="D7666" t="inlineStr">
        <is>
          <t>IPCA</t>
        </is>
      </c>
      <c r="E7666" t="n">
        <v>0.009488792934583046</v>
      </c>
      <c r="F7666" t="inlineStr">
        <is>
          <t>MENSAL</t>
        </is>
      </c>
      <c r="G7666" t="n">
        <v>45746</v>
      </c>
      <c r="H7666" t="n">
        <v>45746</v>
      </c>
      <c r="I7666" t="n">
        <v>41</v>
      </c>
      <c r="J7666" t="inlineStr">
        <is>
          <t>CARTEIRA</t>
        </is>
      </c>
      <c r="K7666" t="inlineStr">
        <is>
          <t>CONTRATO</t>
        </is>
      </c>
      <c r="L7666" t="n">
        <v>1175.33</v>
      </c>
      <c r="M7666" t="inlineStr">
        <is>
          <t>Terra Luz Residencial</t>
        </is>
      </c>
      <c r="N7666" s="142">
        <f>DATE(YEAR(G7666),MONTH(G7666),1)</f>
        <v/>
      </c>
      <c r="O7666" s="132">
        <f>IF(G7666&gt;$K$3,"Futuro","Atraso")</f>
        <v/>
      </c>
      <c r="P7666">
        <f>12*(YEAR(G7666)-YEAR($K$3))+(MONTH(G7666)-MONTH($K$3))</f>
        <v/>
      </c>
      <c r="Q7666" s="366">
        <f>IF(M7666="IBIRAPITANGA FASE 3",IF(O7666="Atraso",L7666,L7666/(1+$I$2)^P7666),IF(O7666="Atraso",L7666,L7666/(1+$I$1)^P7666))</f>
        <v/>
      </c>
      <c r="R7666">
        <f>IF(O7666="Atraso",$K$3-G7666,0)</f>
        <v/>
      </c>
      <c r="S7666">
        <f>IF(R7666&lt;=15,"Até 15",IF(R7666&lt;=30,"Entre 15 e 30",IF(R7666&lt;=60,"Entre 30 e 60",IF(R7666&lt;=90,"Entre 60 e 90",IF(R7666&lt;=120,"Entre 90 e 120",IF(R7666&lt;=150,"Entre 120 e 150",IF(R7666&lt;=180,"Entre 150 e 180","Superior a 180")))))))</f>
        <v/>
      </c>
    </row>
    <row r="7667">
      <c r="A7667" t="inlineStr">
        <is>
          <t>Q06L015</t>
        </is>
      </c>
      <c r="B7667" t="inlineStr">
        <is>
          <t>SALATIEL LUZ MARINHO</t>
        </is>
      </c>
      <c r="C7667" t="n">
        <v>1</v>
      </c>
      <c r="D7667" t="inlineStr">
        <is>
          <t>IPCA</t>
        </is>
      </c>
      <c r="E7667" t="n">
        <v>0.009488792934583046</v>
      </c>
      <c r="F7667" t="inlineStr">
        <is>
          <t>MENSAL</t>
        </is>
      </c>
      <c r="G7667" t="n">
        <v>45777</v>
      </c>
      <c r="H7667" t="n">
        <v>45777</v>
      </c>
      <c r="I7667" t="n">
        <v>42</v>
      </c>
      <c r="J7667" t="inlineStr">
        <is>
          <t>CARTEIRA</t>
        </is>
      </c>
      <c r="K7667" t="inlineStr">
        <is>
          <t>CONTRATO</t>
        </is>
      </c>
      <c r="L7667" t="n">
        <v>1175.33</v>
      </c>
      <c r="M7667" t="inlineStr">
        <is>
          <t>Terra Luz Residencial</t>
        </is>
      </c>
      <c r="N7667" s="142">
        <f>DATE(YEAR(G7667),MONTH(G7667),1)</f>
        <v/>
      </c>
      <c r="O7667" s="132">
        <f>IF(G7667&gt;$K$3,"Futuro","Atraso")</f>
        <v/>
      </c>
      <c r="P7667">
        <f>12*(YEAR(G7667)-YEAR($K$3))+(MONTH(G7667)-MONTH($K$3))</f>
        <v/>
      </c>
      <c r="Q7667" s="366">
        <f>IF(M7667="IBIRAPITANGA FASE 3",IF(O7667="Atraso",L7667,L7667/(1+$I$2)^P7667),IF(O7667="Atraso",L7667,L7667/(1+$I$1)^P7667))</f>
        <v/>
      </c>
      <c r="R7667">
        <f>IF(O7667="Atraso",$K$3-G7667,0)</f>
        <v/>
      </c>
      <c r="S7667">
        <f>IF(R7667&lt;=15,"Até 15",IF(R7667&lt;=30,"Entre 15 e 30",IF(R7667&lt;=60,"Entre 30 e 60",IF(R7667&lt;=90,"Entre 60 e 90",IF(R7667&lt;=120,"Entre 90 e 120",IF(R7667&lt;=150,"Entre 120 e 150",IF(R7667&lt;=180,"Entre 150 e 180","Superior a 180")))))))</f>
        <v/>
      </c>
    </row>
    <row r="7668">
      <c r="A7668" t="inlineStr">
        <is>
          <t>Q06L015</t>
        </is>
      </c>
      <c r="B7668" t="inlineStr">
        <is>
          <t>SALATIEL LUZ MARINHO</t>
        </is>
      </c>
      <c r="C7668" t="n">
        <v>1</v>
      </c>
      <c r="D7668" t="inlineStr">
        <is>
          <t>IPCA</t>
        </is>
      </c>
      <c r="E7668" t="n">
        <v>0.009488792934583046</v>
      </c>
      <c r="F7668" t="inlineStr">
        <is>
          <t>MENSAL</t>
        </is>
      </c>
      <c r="G7668" t="n">
        <v>45807</v>
      </c>
      <c r="H7668" t="n">
        <v>45807</v>
      </c>
      <c r="I7668" t="n">
        <v>43</v>
      </c>
      <c r="J7668" t="inlineStr">
        <is>
          <t>CARTEIRA</t>
        </is>
      </c>
      <c r="K7668" t="inlineStr">
        <is>
          <t>CONTRATO</t>
        </is>
      </c>
      <c r="L7668" t="n">
        <v>1175.33</v>
      </c>
      <c r="M7668" t="inlineStr">
        <is>
          <t>Terra Luz Residencial</t>
        </is>
      </c>
      <c r="N7668" s="142">
        <f>DATE(YEAR(G7668),MONTH(G7668),1)</f>
        <v/>
      </c>
      <c r="O7668" s="132">
        <f>IF(G7668&gt;$K$3,"Futuro","Atraso")</f>
        <v/>
      </c>
      <c r="P7668">
        <f>12*(YEAR(G7668)-YEAR($K$3))+(MONTH(G7668)-MONTH($K$3))</f>
        <v/>
      </c>
      <c r="Q7668" s="366">
        <f>IF(M7668="IBIRAPITANGA FASE 3",IF(O7668="Atraso",L7668,L7668/(1+$I$2)^P7668),IF(O7668="Atraso",L7668,L7668/(1+$I$1)^P7668))</f>
        <v/>
      </c>
      <c r="R7668">
        <f>IF(O7668="Atraso",$K$3-G7668,0)</f>
        <v/>
      </c>
      <c r="S7668">
        <f>IF(R7668&lt;=15,"Até 15",IF(R7668&lt;=30,"Entre 15 e 30",IF(R7668&lt;=60,"Entre 30 e 60",IF(R7668&lt;=90,"Entre 60 e 90",IF(R7668&lt;=120,"Entre 90 e 120",IF(R7668&lt;=150,"Entre 120 e 150",IF(R7668&lt;=180,"Entre 150 e 180","Superior a 180")))))))</f>
        <v/>
      </c>
    </row>
    <row r="7669">
      <c r="A7669" t="inlineStr">
        <is>
          <t>Q06L015</t>
        </is>
      </c>
      <c r="B7669" t="inlineStr">
        <is>
          <t>SALATIEL LUZ MARINHO</t>
        </is>
      </c>
      <c r="C7669" t="n">
        <v>1</v>
      </c>
      <c r="D7669" t="inlineStr">
        <is>
          <t>IPCA</t>
        </is>
      </c>
      <c r="E7669" t="n">
        <v>0.009488792934583046</v>
      </c>
      <c r="F7669" t="inlineStr">
        <is>
          <t>MENSAL</t>
        </is>
      </c>
      <c r="G7669" t="n">
        <v>45838</v>
      </c>
      <c r="H7669" t="n">
        <v>45838</v>
      </c>
      <c r="I7669" t="n">
        <v>44</v>
      </c>
      <c r="J7669" t="inlineStr">
        <is>
          <t>CARTEIRA</t>
        </is>
      </c>
      <c r="K7669" t="inlineStr">
        <is>
          <t>CONTRATO</t>
        </is>
      </c>
      <c r="L7669" t="n">
        <v>1175.33</v>
      </c>
      <c r="M7669" t="inlineStr">
        <is>
          <t>Terra Luz Residencial</t>
        </is>
      </c>
      <c r="N7669" s="142">
        <f>DATE(YEAR(G7669),MONTH(G7669),1)</f>
        <v/>
      </c>
      <c r="O7669" s="132">
        <f>IF(G7669&gt;$K$3,"Futuro","Atraso")</f>
        <v/>
      </c>
      <c r="P7669">
        <f>12*(YEAR(G7669)-YEAR($K$3))+(MONTH(G7669)-MONTH($K$3))</f>
        <v/>
      </c>
      <c r="Q7669" s="366">
        <f>IF(M7669="IBIRAPITANGA FASE 3",IF(O7669="Atraso",L7669,L7669/(1+$I$2)^P7669),IF(O7669="Atraso",L7669,L7669/(1+$I$1)^P7669))</f>
        <v/>
      </c>
      <c r="R7669">
        <f>IF(O7669="Atraso",$K$3-G7669,0)</f>
        <v/>
      </c>
      <c r="S7669">
        <f>IF(R7669&lt;=15,"Até 15",IF(R7669&lt;=30,"Entre 15 e 30",IF(R7669&lt;=60,"Entre 30 e 60",IF(R7669&lt;=90,"Entre 60 e 90",IF(R7669&lt;=120,"Entre 90 e 120",IF(R7669&lt;=150,"Entre 120 e 150",IF(R7669&lt;=180,"Entre 150 e 180","Superior a 180")))))))</f>
        <v/>
      </c>
    </row>
    <row r="7670">
      <c r="A7670" t="inlineStr">
        <is>
          <t>Q06L015</t>
        </is>
      </c>
      <c r="B7670" t="inlineStr">
        <is>
          <t>SALATIEL LUZ MARINHO</t>
        </is>
      </c>
      <c r="C7670" t="n">
        <v>1</v>
      </c>
      <c r="D7670" t="inlineStr">
        <is>
          <t>IPCA</t>
        </is>
      </c>
      <c r="E7670" t="n">
        <v>0.009488792934583046</v>
      </c>
      <c r="F7670" t="inlineStr">
        <is>
          <t>MENSAL</t>
        </is>
      </c>
      <c r="G7670" t="n">
        <v>45860</v>
      </c>
      <c r="H7670" t="n">
        <v>45860</v>
      </c>
      <c r="I7670" t="n">
        <v>4</v>
      </c>
      <c r="J7670" t="inlineStr">
        <is>
          <t>CARTEIRA</t>
        </is>
      </c>
      <c r="K7670" t="inlineStr">
        <is>
          <t>CONTRATO</t>
        </is>
      </c>
      <c r="L7670" t="n">
        <v>3715.97</v>
      </c>
      <c r="M7670" t="inlineStr">
        <is>
          <t>Terra Luz Residencial</t>
        </is>
      </c>
      <c r="N7670" s="142">
        <f>DATE(YEAR(G7670),MONTH(G7670),1)</f>
        <v/>
      </c>
      <c r="O7670" s="132">
        <f>IF(G7670&gt;$K$3,"Futuro","Atraso")</f>
        <v/>
      </c>
      <c r="P7670">
        <f>12*(YEAR(G7670)-YEAR($K$3))+(MONTH(G7670)-MONTH($K$3))</f>
        <v/>
      </c>
      <c r="Q7670" s="366">
        <f>IF(M7670="IBIRAPITANGA FASE 3",IF(O7670="Atraso",L7670,L7670/(1+$I$2)^P7670),IF(O7670="Atraso",L7670,L7670/(1+$I$1)^P7670))</f>
        <v/>
      </c>
      <c r="R7670">
        <f>IF(O7670="Atraso",$K$3-G7670,0)</f>
        <v/>
      </c>
      <c r="S7670">
        <f>IF(R7670&lt;=15,"Até 15",IF(R7670&lt;=30,"Entre 15 e 30",IF(R7670&lt;=60,"Entre 30 e 60",IF(R7670&lt;=90,"Entre 60 e 90",IF(R7670&lt;=120,"Entre 90 e 120",IF(R7670&lt;=150,"Entre 120 e 150",IF(R7670&lt;=180,"Entre 150 e 180","Superior a 180")))))))</f>
        <v/>
      </c>
    </row>
    <row r="7671">
      <c r="A7671" t="inlineStr">
        <is>
          <t>Q06L015</t>
        </is>
      </c>
      <c r="B7671" t="inlineStr">
        <is>
          <t>SALATIEL LUZ MARINHO</t>
        </is>
      </c>
      <c r="C7671" t="n">
        <v>1</v>
      </c>
      <c r="D7671" t="inlineStr">
        <is>
          <t>IPCA</t>
        </is>
      </c>
      <c r="E7671" t="n">
        <v>0.009488792934583046</v>
      </c>
      <c r="F7671" t="inlineStr">
        <is>
          <t>MENSAL</t>
        </is>
      </c>
      <c r="G7671" t="n">
        <v>45868</v>
      </c>
      <c r="H7671" t="n">
        <v>45868</v>
      </c>
      <c r="I7671" t="n">
        <v>45</v>
      </c>
      <c r="J7671" t="inlineStr">
        <is>
          <t>CARTEIRA</t>
        </is>
      </c>
      <c r="K7671" t="inlineStr">
        <is>
          <t>CONTRATO</t>
        </is>
      </c>
      <c r="L7671" t="n">
        <v>1175.33</v>
      </c>
      <c r="M7671" t="inlineStr">
        <is>
          <t>Terra Luz Residencial</t>
        </is>
      </c>
      <c r="N7671" s="142">
        <f>DATE(YEAR(G7671),MONTH(G7671),1)</f>
        <v/>
      </c>
      <c r="O7671" s="132">
        <f>IF(G7671&gt;$K$3,"Futuro","Atraso")</f>
        <v/>
      </c>
      <c r="P7671">
        <f>12*(YEAR(G7671)-YEAR($K$3))+(MONTH(G7671)-MONTH($K$3))</f>
        <v/>
      </c>
      <c r="Q7671" s="366">
        <f>IF(M7671="IBIRAPITANGA FASE 3",IF(O7671="Atraso",L7671,L7671/(1+$I$2)^P7671),IF(O7671="Atraso",L7671,L7671/(1+$I$1)^P7671))</f>
        <v/>
      </c>
      <c r="R7671">
        <f>IF(O7671="Atraso",$K$3-G7671,0)</f>
        <v/>
      </c>
      <c r="S7671">
        <f>IF(R7671&lt;=15,"Até 15",IF(R7671&lt;=30,"Entre 15 e 30",IF(R7671&lt;=60,"Entre 30 e 60",IF(R7671&lt;=90,"Entre 60 e 90",IF(R7671&lt;=120,"Entre 90 e 120",IF(R7671&lt;=150,"Entre 120 e 150",IF(R7671&lt;=180,"Entre 150 e 180","Superior a 180")))))))</f>
        <v/>
      </c>
    </row>
    <row r="7672">
      <c r="A7672" t="inlineStr">
        <is>
          <t>Q06L015</t>
        </is>
      </c>
      <c r="B7672" t="inlineStr">
        <is>
          <t>SALATIEL LUZ MARINHO</t>
        </is>
      </c>
      <c r="C7672" t="n">
        <v>1</v>
      </c>
      <c r="D7672" t="inlineStr">
        <is>
          <t>IPCA</t>
        </is>
      </c>
      <c r="E7672" t="n">
        <v>0.009488792934583046</v>
      </c>
      <c r="F7672" t="inlineStr">
        <is>
          <t>MENSAL</t>
        </is>
      </c>
      <c r="G7672" t="n">
        <v>45899</v>
      </c>
      <c r="H7672" t="n">
        <v>45899</v>
      </c>
      <c r="I7672" t="n">
        <v>46</v>
      </c>
      <c r="J7672" t="inlineStr">
        <is>
          <t>CARTEIRA</t>
        </is>
      </c>
      <c r="K7672" t="inlineStr">
        <is>
          <t>CONTRATO</t>
        </is>
      </c>
      <c r="L7672" t="n">
        <v>1175.33</v>
      </c>
      <c r="M7672" t="inlineStr">
        <is>
          <t>Terra Luz Residencial</t>
        </is>
      </c>
      <c r="N7672" s="142">
        <f>DATE(YEAR(G7672),MONTH(G7672),1)</f>
        <v/>
      </c>
      <c r="O7672" s="132">
        <f>IF(G7672&gt;$K$3,"Futuro","Atraso")</f>
        <v/>
      </c>
      <c r="P7672">
        <f>12*(YEAR(G7672)-YEAR($K$3))+(MONTH(G7672)-MONTH($K$3))</f>
        <v/>
      </c>
      <c r="Q7672" s="366">
        <f>IF(M7672="IBIRAPITANGA FASE 3",IF(O7672="Atraso",L7672,L7672/(1+$I$2)^P7672),IF(O7672="Atraso",L7672,L7672/(1+$I$1)^P7672))</f>
        <v/>
      </c>
      <c r="R7672">
        <f>IF(O7672="Atraso",$K$3-G7672,0)</f>
        <v/>
      </c>
      <c r="S7672">
        <f>IF(R7672&lt;=15,"Até 15",IF(R7672&lt;=30,"Entre 15 e 30",IF(R7672&lt;=60,"Entre 30 e 60",IF(R7672&lt;=90,"Entre 60 e 90",IF(R7672&lt;=120,"Entre 90 e 120",IF(R7672&lt;=150,"Entre 120 e 150",IF(R7672&lt;=180,"Entre 150 e 180","Superior a 180")))))))</f>
        <v/>
      </c>
    </row>
    <row r="7673">
      <c r="A7673" t="inlineStr">
        <is>
          <t>Q06L015</t>
        </is>
      </c>
      <c r="B7673" t="inlineStr">
        <is>
          <t>SALATIEL LUZ MARINHO</t>
        </is>
      </c>
      <c r="C7673" t="n">
        <v>1</v>
      </c>
      <c r="D7673" t="inlineStr">
        <is>
          <t>IPCA</t>
        </is>
      </c>
      <c r="E7673" t="n">
        <v>0.009488792934583046</v>
      </c>
      <c r="F7673" t="inlineStr">
        <is>
          <t>MENSAL</t>
        </is>
      </c>
      <c r="G7673" t="n">
        <v>45930</v>
      </c>
      <c r="H7673" t="n">
        <v>45930</v>
      </c>
      <c r="I7673" t="n">
        <v>47</v>
      </c>
      <c r="J7673" t="inlineStr">
        <is>
          <t>CARTEIRA</t>
        </is>
      </c>
      <c r="K7673" t="inlineStr">
        <is>
          <t>CONTRATO</t>
        </is>
      </c>
      <c r="L7673" t="n">
        <v>1175.33</v>
      </c>
      <c r="M7673" t="inlineStr">
        <is>
          <t>Terra Luz Residencial</t>
        </is>
      </c>
      <c r="N7673" s="142">
        <f>DATE(YEAR(G7673),MONTH(G7673),1)</f>
        <v/>
      </c>
      <c r="O7673" s="132">
        <f>IF(G7673&gt;$K$3,"Futuro","Atraso")</f>
        <v/>
      </c>
      <c r="P7673">
        <f>12*(YEAR(G7673)-YEAR($K$3))+(MONTH(G7673)-MONTH($K$3))</f>
        <v/>
      </c>
      <c r="Q7673" s="366">
        <f>IF(M7673="IBIRAPITANGA FASE 3",IF(O7673="Atraso",L7673,L7673/(1+$I$2)^P7673),IF(O7673="Atraso",L7673,L7673/(1+$I$1)^P7673))</f>
        <v/>
      </c>
      <c r="R7673">
        <f>IF(O7673="Atraso",$K$3-G7673,0)</f>
        <v/>
      </c>
      <c r="S7673">
        <f>IF(R7673&lt;=15,"Até 15",IF(R7673&lt;=30,"Entre 15 e 30",IF(R7673&lt;=60,"Entre 30 e 60",IF(R7673&lt;=90,"Entre 60 e 90",IF(R7673&lt;=120,"Entre 90 e 120",IF(R7673&lt;=150,"Entre 120 e 150",IF(R7673&lt;=180,"Entre 150 e 180","Superior a 180")))))))</f>
        <v/>
      </c>
    </row>
    <row r="7674">
      <c r="A7674" t="inlineStr">
        <is>
          <t>Q06L015</t>
        </is>
      </c>
      <c r="B7674" t="inlineStr">
        <is>
          <t>SALATIEL LUZ MARINHO</t>
        </is>
      </c>
      <c r="C7674" t="n">
        <v>1</v>
      </c>
      <c r="D7674" t="inlineStr">
        <is>
          <t>IPCA</t>
        </is>
      </c>
      <c r="E7674" t="n">
        <v>0.009488792934583046</v>
      </c>
      <c r="F7674" t="inlineStr">
        <is>
          <t>MENSAL</t>
        </is>
      </c>
      <c r="G7674" t="n">
        <v>45960</v>
      </c>
      <c r="H7674" t="n">
        <v>45960</v>
      </c>
      <c r="I7674" t="n">
        <v>48</v>
      </c>
      <c r="J7674" t="inlineStr">
        <is>
          <t>CARTEIRA</t>
        </is>
      </c>
      <c r="K7674" t="inlineStr">
        <is>
          <t>CONTRATO</t>
        </is>
      </c>
      <c r="L7674" t="n">
        <v>1175.33</v>
      </c>
      <c r="M7674" t="inlineStr">
        <is>
          <t>Terra Luz Residencial</t>
        </is>
      </c>
      <c r="N7674" s="142">
        <f>DATE(YEAR(G7674),MONTH(G7674),1)</f>
        <v/>
      </c>
      <c r="O7674" s="132">
        <f>IF(G7674&gt;$K$3,"Futuro","Atraso")</f>
        <v/>
      </c>
      <c r="P7674">
        <f>12*(YEAR(G7674)-YEAR($K$3))+(MONTH(G7674)-MONTH($K$3))</f>
        <v/>
      </c>
      <c r="Q7674" s="366">
        <f>IF(M7674="IBIRAPITANGA FASE 3",IF(O7674="Atraso",L7674,L7674/(1+$I$2)^P7674),IF(O7674="Atraso",L7674,L7674/(1+$I$1)^P7674))</f>
        <v/>
      </c>
      <c r="R7674">
        <f>IF(O7674="Atraso",$K$3-G7674,0)</f>
        <v/>
      </c>
      <c r="S7674">
        <f>IF(R7674&lt;=15,"Até 15",IF(R7674&lt;=30,"Entre 15 e 30",IF(R7674&lt;=60,"Entre 30 e 60",IF(R7674&lt;=90,"Entre 60 e 90",IF(R7674&lt;=120,"Entre 90 e 120",IF(R7674&lt;=150,"Entre 120 e 150",IF(R7674&lt;=180,"Entre 150 e 180","Superior a 180")))))))</f>
        <v/>
      </c>
    </row>
    <row r="7675">
      <c r="A7675" t="inlineStr">
        <is>
          <t>Q06L015</t>
        </is>
      </c>
      <c r="B7675" t="inlineStr">
        <is>
          <t>SALATIEL LUZ MARINHO</t>
        </is>
      </c>
      <c r="C7675" t="n">
        <v>1</v>
      </c>
      <c r="D7675" t="inlineStr">
        <is>
          <t>IPCA</t>
        </is>
      </c>
      <c r="E7675" t="n">
        <v>0.009488792934583046</v>
      </c>
      <c r="F7675" t="inlineStr">
        <is>
          <t>MENSAL</t>
        </is>
      </c>
      <c r="G7675" t="n">
        <v>45991</v>
      </c>
      <c r="H7675" t="n">
        <v>45991</v>
      </c>
      <c r="I7675" t="n">
        <v>49</v>
      </c>
      <c r="J7675" t="inlineStr">
        <is>
          <t>CARTEIRA</t>
        </is>
      </c>
      <c r="K7675" t="inlineStr">
        <is>
          <t>CONTRATO</t>
        </is>
      </c>
      <c r="L7675" t="n">
        <v>1175.33</v>
      </c>
      <c r="M7675" t="inlineStr">
        <is>
          <t>Terra Luz Residencial</t>
        </is>
      </c>
      <c r="N7675" s="142">
        <f>DATE(YEAR(G7675),MONTH(G7675),1)</f>
        <v/>
      </c>
      <c r="O7675" s="132">
        <f>IF(G7675&gt;$K$3,"Futuro","Atraso")</f>
        <v/>
      </c>
      <c r="P7675">
        <f>12*(YEAR(G7675)-YEAR($K$3))+(MONTH(G7675)-MONTH($K$3))</f>
        <v/>
      </c>
      <c r="Q7675" s="366">
        <f>IF(M7675="IBIRAPITANGA FASE 3",IF(O7675="Atraso",L7675,L7675/(1+$I$2)^P7675),IF(O7675="Atraso",L7675,L7675/(1+$I$1)^P7675))</f>
        <v/>
      </c>
      <c r="R7675">
        <f>IF(O7675="Atraso",$K$3-G7675,0)</f>
        <v/>
      </c>
      <c r="S7675">
        <f>IF(R7675&lt;=15,"Até 15",IF(R7675&lt;=30,"Entre 15 e 30",IF(R7675&lt;=60,"Entre 30 e 60",IF(R7675&lt;=90,"Entre 60 e 90",IF(R7675&lt;=120,"Entre 90 e 120",IF(R7675&lt;=150,"Entre 120 e 150",IF(R7675&lt;=180,"Entre 150 e 180","Superior a 180")))))))</f>
        <v/>
      </c>
    </row>
    <row r="7676">
      <c r="A7676" t="inlineStr">
        <is>
          <t>Q06L015</t>
        </is>
      </c>
      <c r="B7676" t="inlineStr">
        <is>
          <t>SALATIEL LUZ MARINHO</t>
        </is>
      </c>
      <c r="C7676" t="n">
        <v>1</v>
      </c>
      <c r="D7676" t="inlineStr">
        <is>
          <t>IPCA</t>
        </is>
      </c>
      <c r="E7676" t="n">
        <v>0.009488792934583046</v>
      </c>
      <c r="F7676" t="inlineStr">
        <is>
          <t>MENSAL</t>
        </is>
      </c>
      <c r="G7676" t="n">
        <v>46021</v>
      </c>
      <c r="H7676" t="n">
        <v>46021</v>
      </c>
      <c r="I7676" t="n">
        <v>50</v>
      </c>
      <c r="J7676" t="inlineStr">
        <is>
          <t>CARTEIRA</t>
        </is>
      </c>
      <c r="K7676" t="inlineStr">
        <is>
          <t>CONTRATO</t>
        </is>
      </c>
      <c r="L7676" t="n">
        <v>1175.33</v>
      </c>
      <c r="M7676" t="inlineStr">
        <is>
          <t>Terra Luz Residencial</t>
        </is>
      </c>
      <c r="N7676" s="142">
        <f>DATE(YEAR(G7676),MONTH(G7676),1)</f>
        <v/>
      </c>
      <c r="O7676" s="132">
        <f>IF(G7676&gt;$K$3,"Futuro","Atraso")</f>
        <v/>
      </c>
      <c r="P7676">
        <f>12*(YEAR(G7676)-YEAR($K$3))+(MONTH(G7676)-MONTH($K$3))</f>
        <v/>
      </c>
      <c r="Q7676" s="366">
        <f>IF(M7676="IBIRAPITANGA FASE 3",IF(O7676="Atraso",L7676,L7676/(1+$I$2)^P7676),IF(O7676="Atraso",L7676,L7676/(1+$I$1)^P7676))</f>
        <v/>
      </c>
      <c r="R7676">
        <f>IF(O7676="Atraso",$K$3-G7676,0)</f>
        <v/>
      </c>
      <c r="S7676">
        <f>IF(R7676&lt;=15,"Até 15",IF(R7676&lt;=30,"Entre 15 e 30",IF(R7676&lt;=60,"Entre 30 e 60",IF(R7676&lt;=90,"Entre 60 e 90",IF(R7676&lt;=120,"Entre 90 e 120",IF(R7676&lt;=150,"Entre 120 e 150",IF(R7676&lt;=180,"Entre 150 e 180","Superior a 180")))))))</f>
        <v/>
      </c>
    </row>
    <row r="7677">
      <c r="A7677" t="inlineStr">
        <is>
          <t>Q06L015</t>
        </is>
      </c>
      <c r="B7677" t="inlineStr">
        <is>
          <t>SALATIEL LUZ MARINHO</t>
        </is>
      </c>
      <c r="C7677" t="n">
        <v>1</v>
      </c>
      <c r="D7677" t="inlineStr">
        <is>
          <t>IPCA</t>
        </is>
      </c>
      <c r="E7677" t="n">
        <v>0.009488792934583046</v>
      </c>
      <c r="F7677" t="inlineStr">
        <is>
          <t>MENSAL</t>
        </is>
      </c>
      <c r="G7677" t="n">
        <v>46052</v>
      </c>
      <c r="H7677" t="n">
        <v>46052</v>
      </c>
      <c r="I7677" t="n">
        <v>51</v>
      </c>
      <c r="J7677" t="inlineStr">
        <is>
          <t>CARTEIRA</t>
        </is>
      </c>
      <c r="K7677" t="inlineStr">
        <is>
          <t>CONTRATO</t>
        </is>
      </c>
      <c r="L7677" t="n">
        <v>1175.33</v>
      </c>
      <c r="M7677" t="inlineStr">
        <is>
          <t>Terra Luz Residencial</t>
        </is>
      </c>
      <c r="N7677" s="142">
        <f>DATE(YEAR(G7677),MONTH(G7677),1)</f>
        <v/>
      </c>
      <c r="O7677" s="132">
        <f>IF(G7677&gt;$K$3,"Futuro","Atraso")</f>
        <v/>
      </c>
      <c r="P7677">
        <f>12*(YEAR(G7677)-YEAR($K$3))+(MONTH(G7677)-MONTH($K$3))</f>
        <v/>
      </c>
      <c r="Q7677" s="366">
        <f>IF(M7677="IBIRAPITANGA FASE 3",IF(O7677="Atraso",L7677,L7677/(1+$I$2)^P7677),IF(O7677="Atraso",L7677,L7677/(1+$I$1)^P7677))</f>
        <v/>
      </c>
      <c r="R7677">
        <f>IF(O7677="Atraso",$K$3-G7677,0)</f>
        <v/>
      </c>
      <c r="S7677">
        <f>IF(R7677&lt;=15,"Até 15",IF(R7677&lt;=30,"Entre 15 e 30",IF(R7677&lt;=60,"Entre 30 e 60",IF(R7677&lt;=90,"Entre 60 e 90",IF(R7677&lt;=120,"Entre 90 e 120",IF(R7677&lt;=150,"Entre 120 e 150",IF(R7677&lt;=180,"Entre 150 e 180","Superior a 180")))))))</f>
        <v/>
      </c>
    </row>
    <row r="7678">
      <c r="A7678" t="inlineStr">
        <is>
          <t>Q06L015</t>
        </is>
      </c>
      <c r="B7678" t="inlineStr">
        <is>
          <t>SALATIEL LUZ MARINHO</t>
        </is>
      </c>
      <c r="C7678" t="n">
        <v>1</v>
      </c>
      <c r="D7678" t="inlineStr">
        <is>
          <t>IPCA</t>
        </is>
      </c>
      <c r="E7678" t="n">
        <v>0.009488792934583046</v>
      </c>
      <c r="F7678" t="inlineStr">
        <is>
          <t>MENSAL</t>
        </is>
      </c>
      <c r="G7678" t="n">
        <v>46081</v>
      </c>
      <c r="H7678" t="n">
        <v>46081</v>
      </c>
      <c r="I7678" t="n">
        <v>52</v>
      </c>
      <c r="J7678" t="inlineStr">
        <is>
          <t>CARTEIRA</t>
        </is>
      </c>
      <c r="K7678" t="inlineStr">
        <is>
          <t>CONTRATO</t>
        </is>
      </c>
      <c r="L7678" t="n">
        <v>1175.33</v>
      </c>
      <c r="M7678" t="inlineStr">
        <is>
          <t>Terra Luz Residencial</t>
        </is>
      </c>
      <c r="N7678" s="142">
        <f>DATE(YEAR(G7678),MONTH(G7678),1)</f>
        <v/>
      </c>
      <c r="O7678" s="132">
        <f>IF(G7678&gt;$K$3,"Futuro","Atraso")</f>
        <v/>
      </c>
      <c r="P7678">
        <f>12*(YEAR(G7678)-YEAR($K$3))+(MONTH(G7678)-MONTH($K$3))</f>
        <v/>
      </c>
      <c r="Q7678" s="366">
        <f>IF(M7678="IBIRAPITANGA FASE 3",IF(O7678="Atraso",L7678,L7678/(1+$I$2)^P7678),IF(O7678="Atraso",L7678,L7678/(1+$I$1)^P7678))</f>
        <v/>
      </c>
      <c r="R7678">
        <f>IF(O7678="Atraso",$K$3-G7678,0)</f>
        <v/>
      </c>
      <c r="S7678">
        <f>IF(R7678&lt;=15,"Até 15",IF(R7678&lt;=30,"Entre 15 e 30",IF(R7678&lt;=60,"Entre 30 e 60",IF(R7678&lt;=90,"Entre 60 e 90",IF(R7678&lt;=120,"Entre 90 e 120",IF(R7678&lt;=150,"Entre 120 e 150",IF(R7678&lt;=180,"Entre 150 e 180","Superior a 180")))))))</f>
        <v/>
      </c>
    </row>
    <row r="7679">
      <c r="A7679" t="inlineStr">
        <is>
          <t>Q06L015</t>
        </is>
      </c>
      <c r="B7679" t="inlineStr">
        <is>
          <t>SALATIEL LUZ MARINHO</t>
        </is>
      </c>
      <c r="C7679" t="n">
        <v>1</v>
      </c>
      <c r="D7679" t="inlineStr">
        <is>
          <t>IPCA</t>
        </is>
      </c>
      <c r="E7679" t="n">
        <v>0.009488792934583046</v>
      </c>
      <c r="F7679" t="inlineStr">
        <is>
          <t>MENSAL</t>
        </is>
      </c>
      <c r="G7679" t="n">
        <v>46111</v>
      </c>
      <c r="H7679" t="n">
        <v>46111</v>
      </c>
      <c r="I7679" t="n">
        <v>53</v>
      </c>
      <c r="J7679" t="inlineStr">
        <is>
          <t>CARTEIRA</t>
        </is>
      </c>
      <c r="K7679" t="inlineStr">
        <is>
          <t>CONTRATO</t>
        </is>
      </c>
      <c r="L7679" t="n">
        <v>1175.33</v>
      </c>
      <c r="M7679" t="inlineStr">
        <is>
          <t>Terra Luz Residencial</t>
        </is>
      </c>
      <c r="N7679" s="142">
        <f>DATE(YEAR(G7679),MONTH(G7679),1)</f>
        <v/>
      </c>
      <c r="O7679" s="132">
        <f>IF(G7679&gt;$K$3,"Futuro","Atraso")</f>
        <v/>
      </c>
      <c r="P7679">
        <f>12*(YEAR(G7679)-YEAR($K$3))+(MONTH(G7679)-MONTH($K$3))</f>
        <v/>
      </c>
      <c r="Q7679" s="366">
        <f>IF(M7679="IBIRAPITANGA FASE 3",IF(O7679="Atraso",L7679,L7679/(1+$I$2)^P7679),IF(O7679="Atraso",L7679,L7679/(1+$I$1)^P7679))</f>
        <v/>
      </c>
      <c r="R7679">
        <f>IF(O7679="Atraso",$K$3-G7679,0)</f>
        <v/>
      </c>
      <c r="S7679">
        <f>IF(R7679&lt;=15,"Até 15",IF(R7679&lt;=30,"Entre 15 e 30",IF(R7679&lt;=60,"Entre 30 e 60",IF(R7679&lt;=90,"Entre 60 e 90",IF(R7679&lt;=120,"Entre 90 e 120",IF(R7679&lt;=150,"Entre 120 e 150",IF(R7679&lt;=180,"Entre 150 e 180","Superior a 180")))))))</f>
        <v/>
      </c>
    </row>
    <row r="7680">
      <c r="A7680" t="inlineStr">
        <is>
          <t>Q06L015</t>
        </is>
      </c>
      <c r="B7680" t="inlineStr">
        <is>
          <t>SALATIEL LUZ MARINHO</t>
        </is>
      </c>
      <c r="C7680" t="n">
        <v>1</v>
      </c>
      <c r="D7680" t="inlineStr">
        <is>
          <t>IPCA</t>
        </is>
      </c>
      <c r="E7680" t="n">
        <v>0.009488792934583046</v>
      </c>
      <c r="F7680" t="inlineStr">
        <is>
          <t>MENSAL</t>
        </is>
      </c>
      <c r="G7680" t="n">
        <v>46142</v>
      </c>
      <c r="H7680" t="n">
        <v>46142</v>
      </c>
      <c r="I7680" t="n">
        <v>54</v>
      </c>
      <c r="J7680" t="inlineStr">
        <is>
          <t>CARTEIRA</t>
        </is>
      </c>
      <c r="K7680" t="inlineStr">
        <is>
          <t>CONTRATO</t>
        </is>
      </c>
      <c r="L7680" t="n">
        <v>1175.33</v>
      </c>
      <c r="M7680" t="inlineStr">
        <is>
          <t>Terra Luz Residencial</t>
        </is>
      </c>
      <c r="N7680" s="142">
        <f>DATE(YEAR(G7680),MONTH(G7680),1)</f>
        <v/>
      </c>
      <c r="O7680" s="132">
        <f>IF(G7680&gt;$K$3,"Futuro","Atraso")</f>
        <v/>
      </c>
      <c r="P7680">
        <f>12*(YEAR(G7680)-YEAR($K$3))+(MONTH(G7680)-MONTH($K$3))</f>
        <v/>
      </c>
      <c r="Q7680" s="366">
        <f>IF(M7680="IBIRAPITANGA FASE 3",IF(O7680="Atraso",L7680,L7680/(1+$I$2)^P7680),IF(O7680="Atraso",L7680,L7680/(1+$I$1)^P7680))</f>
        <v/>
      </c>
      <c r="R7680">
        <f>IF(O7680="Atraso",$K$3-G7680,0)</f>
        <v/>
      </c>
      <c r="S7680">
        <f>IF(R7680&lt;=15,"Até 15",IF(R7680&lt;=30,"Entre 15 e 30",IF(R7680&lt;=60,"Entre 30 e 60",IF(R7680&lt;=90,"Entre 60 e 90",IF(R7680&lt;=120,"Entre 90 e 120",IF(R7680&lt;=150,"Entre 120 e 150",IF(R7680&lt;=180,"Entre 150 e 180","Superior a 180")))))))</f>
        <v/>
      </c>
    </row>
    <row r="7681">
      <c r="A7681" t="inlineStr">
        <is>
          <t>Q06L015</t>
        </is>
      </c>
      <c r="B7681" t="inlineStr">
        <is>
          <t>SALATIEL LUZ MARINHO</t>
        </is>
      </c>
      <c r="C7681" t="n">
        <v>1</v>
      </c>
      <c r="D7681" t="inlineStr">
        <is>
          <t>IPCA</t>
        </is>
      </c>
      <c r="E7681" t="n">
        <v>0.009488792934583046</v>
      </c>
      <c r="F7681" t="inlineStr">
        <is>
          <t>MENSAL</t>
        </is>
      </c>
      <c r="G7681" t="n">
        <v>46172</v>
      </c>
      <c r="H7681" t="n">
        <v>46172</v>
      </c>
      <c r="I7681" t="n">
        <v>55</v>
      </c>
      <c r="J7681" t="inlineStr">
        <is>
          <t>CARTEIRA</t>
        </is>
      </c>
      <c r="K7681" t="inlineStr">
        <is>
          <t>CONTRATO</t>
        </is>
      </c>
      <c r="L7681" t="n">
        <v>1175.33</v>
      </c>
      <c r="M7681" t="inlineStr">
        <is>
          <t>Terra Luz Residencial</t>
        </is>
      </c>
      <c r="N7681" s="142">
        <f>DATE(YEAR(G7681),MONTH(G7681),1)</f>
        <v/>
      </c>
      <c r="O7681" s="132">
        <f>IF(G7681&gt;$K$3,"Futuro","Atraso")</f>
        <v/>
      </c>
      <c r="P7681">
        <f>12*(YEAR(G7681)-YEAR($K$3))+(MONTH(G7681)-MONTH($K$3))</f>
        <v/>
      </c>
      <c r="Q7681" s="366">
        <f>IF(M7681="IBIRAPITANGA FASE 3",IF(O7681="Atraso",L7681,L7681/(1+$I$2)^P7681),IF(O7681="Atraso",L7681,L7681/(1+$I$1)^P7681))</f>
        <v/>
      </c>
      <c r="R7681">
        <f>IF(O7681="Atraso",$K$3-G7681,0)</f>
        <v/>
      </c>
      <c r="S7681">
        <f>IF(R7681&lt;=15,"Até 15",IF(R7681&lt;=30,"Entre 15 e 30",IF(R7681&lt;=60,"Entre 30 e 60",IF(R7681&lt;=90,"Entre 60 e 90",IF(R7681&lt;=120,"Entre 90 e 120",IF(R7681&lt;=150,"Entre 120 e 150",IF(R7681&lt;=180,"Entre 150 e 180","Superior a 180")))))))</f>
        <v/>
      </c>
    </row>
    <row r="7682">
      <c r="A7682" t="inlineStr">
        <is>
          <t>Q06L015</t>
        </is>
      </c>
      <c r="B7682" t="inlineStr">
        <is>
          <t>SALATIEL LUZ MARINHO</t>
        </is>
      </c>
      <c r="C7682" t="n">
        <v>1</v>
      </c>
      <c r="D7682" t="inlineStr">
        <is>
          <t>IPCA</t>
        </is>
      </c>
      <c r="E7682" t="n">
        <v>0.009488792934583046</v>
      </c>
      <c r="F7682" t="inlineStr">
        <is>
          <t>MENSAL</t>
        </is>
      </c>
      <c r="G7682" t="n">
        <v>46203</v>
      </c>
      <c r="H7682" t="n">
        <v>46203</v>
      </c>
      <c r="I7682" t="n">
        <v>56</v>
      </c>
      <c r="J7682" t="inlineStr">
        <is>
          <t>CARTEIRA</t>
        </is>
      </c>
      <c r="K7682" t="inlineStr">
        <is>
          <t>CONTRATO</t>
        </is>
      </c>
      <c r="L7682" t="n">
        <v>1175.33</v>
      </c>
      <c r="M7682" t="inlineStr">
        <is>
          <t>Terra Luz Residencial</t>
        </is>
      </c>
      <c r="N7682" s="142">
        <f>DATE(YEAR(G7682),MONTH(G7682),1)</f>
        <v/>
      </c>
      <c r="O7682" s="132">
        <f>IF(G7682&gt;$K$3,"Futuro","Atraso")</f>
        <v/>
      </c>
      <c r="P7682">
        <f>12*(YEAR(G7682)-YEAR($K$3))+(MONTH(G7682)-MONTH($K$3))</f>
        <v/>
      </c>
      <c r="Q7682" s="366">
        <f>IF(M7682="IBIRAPITANGA FASE 3",IF(O7682="Atraso",L7682,L7682/(1+$I$2)^P7682),IF(O7682="Atraso",L7682,L7682/(1+$I$1)^P7682))</f>
        <v/>
      </c>
      <c r="R7682">
        <f>IF(O7682="Atraso",$K$3-G7682,0)</f>
        <v/>
      </c>
      <c r="S7682">
        <f>IF(R7682&lt;=15,"Até 15",IF(R7682&lt;=30,"Entre 15 e 30",IF(R7682&lt;=60,"Entre 30 e 60",IF(R7682&lt;=90,"Entre 60 e 90",IF(R7682&lt;=120,"Entre 90 e 120",IF(R7682&lt;=150,"Entre 120 e 150",IF(R7682&lt;=180,"Entre 150 e 180","Superior a 180")))))))</f>
        <v/>
      </c>
    </row>
    <row r="7683">
      <c r="A7683" t="inlineStr">
        <is>
          <t>Q06L015</t>
        </is>
      </c>
      <c r="B7683" t="inlineStr">
        <is>
          <t>SALATIEL LUZ MARINHO</t>
        </is>
      </c>
      <c r="C7683" t="n">
        <v>1</v>
      </c>
      <c r="D7683" t="inlineStr">
        <is>
          <t>IPCA</t>
        </is>
      </c>
      <c r="E7683" t="n">
        <v>0.009488792934583046</v>
      </c>
      <c r="F7683" t="inlineStr">
        <is>
          <t>MENSAL</t>
        </is>
      </c>
      <c r="G7683" t="n">
        <v>46225</v>
      </c>
      <c r="H7683" t="n">
        <v>46225</v>
      </c>
      <c r="I7683" t="n">
        <v>5</v>
      </c>
      <c r="J7683" t="inlineStr">
        <is>
          <t>CARTEIRA</t>
        </is>
      </c>
      <c r="K7683" t="inlineStr">
        <is>
          <t>CONTRATO</t>
        </is>
      </c>
      <c r="L7683" t="n">
        <v>3715.97</v>
      </c>
      <c r="M7683" t="inlineStr">
        <is>
          <t>Terra Luz Residencial</t>
        </is>
      </c>
      <c r="N7683" s="142">
        <f>DATE(YEAR(G7683),MONTH(G7683),1)</f>
        <v/>
      </c>
      <c r="O7683" s="132">
        <f>IF(G7683&gt;$K$3,"Futuro","Atraso")</f>
        <v/>
      </c>
      <c r="P7683">
        <f>12*(YEAR(G7683)-YEAR($K$3))+(MONTH(G7683)-MONTH($K$3))</f>
        <v/>
      </c>
      <c r="Q7683" s="366">
        <f>IF(M7683="IBIRAPITANGA FASE 3",IF(O7683="Atraso",L7683,L7683/(1+$I$2)^P7683),IF(O7683="Atraso",L7683,L7683/(1+$I$1)^P7683))</f>
        <v/>
      </c>
      <c r="R7683">
        <f>IF(O7683="Atraso",$K$3-G7683,0)</f>
        <v/>
      </c>
      <c r="S7683">
        <f>IF(R7683&lt;=15,"Até 15",IF(R7683&lt;=30,"Entre 15 e 30",IF(R7683&lt;=60,"Entre 30 e 60",IF(R7683&lt;=90,"Entre 60 e 90",IF(R7683&lt;=120,"Entre 90 e 120",IF(R7683&lt;=150,"Entre 120 e 150",IF(R7683&lt;=180,"Entre 150 e 180","Superior a 180")))))))</f>
        <v/>
      </c>
    </row>
    <row r="7684">
      <c r="A7684" t="inlineStr">
        <is>
          <t>Q06L015</t>
        </is>
      </c>
      <c r="B7684" t="inlineStr">
        <is>
          <t>SALATIEL LUZ MARINHO</t>
        </is>
      </c>
      <c r="C7684" t="n">
        <v>1</v>
      </c>
      <c r="D7684" t="inlineStr">
        <is>
          <t>IPCA</t>
        </is>
      </c>
      <c r="E7684" t="n">
        <v>0.009488792934583046</v>
      </c>
      <c r="F7684" t="inlineStr">
        <is>
          <t>MENSAL</t>
        </is>
      </c>
      <c r="G7684" t="n">
        <v>46233</v>
      </c>
      <c r="H7684" t="n">
        <v>46233</v>
      </c>
      <c r="I7684" t="n">
        <v>57</v>
      </c>
      <c r="J7684" t="inlineStr">
        <is>
          <t>CARTEIRA</t>
        </is>
      </c>
      <c r="K7684" t="inlineStr">
        <is>
          <t>CONTRATO</t>
        </is>
      </c>
      <c r="L7684" t="n">
        <v>1175.33</v>
      </c>
      <c r="M7684" t="inlineStr">
        <is>
          <t>Terra Luz Residencial</t>
        </is>
      </c>
      <c r="N7684" s="142">
        <f>DATE(YEAR(G7684),MONTH(G7684),1)</f>
        <v/>
      </c>
      <c r="O7684" s="132">
        <f>IF(G7684&gt;$K$3,"Futuro","Atraso")</f>
        <v/>
      </c>
      <c r="P7684">
        <f>12*(YEAR(G7684)-YEAR($K$3))+(MONTH(G7684)-MONTH($K$3))</f>
        <v/>
      </c>
      <c r="Q7684" s="366">
        <f>IF(M7684="IBIRAPITANGA FASE 3",IF(O7684="Atraso",L7684,L7684/(1+$I$2)^P7684),IF(O7684="Atraso",L7684,L7684/(1+$I$1)^P7684))</f>
        <v/>
      </c>
      <c r="R7684">
        <f>IF(O7684="Atraso",$K$3-G7684,0)</f>
        <v/>
      </c>
      <c r="S7684">
        <f>IF(R7684&lt;=15,"Até 15",IF(R7684&lt;=30,"Entre 15 e 30",IF(R7684&lt;=60,"Entre 30 e 60",IF(R7684&lt;=90,"Entre 60 e 90",IF(R7684&lt;=120,"Entre 90 e 120",IF(R7684&lt;=150,"Entre 120 e 150",IF(R7684&lt;=180,"Entre 150 e 180","Superior a 180")))))))</f>
        <v/>
      </c>
    </row>
    <row r="7685">
      <c r="A7685" t="inlineStr">
        <is>
          <t>Q06L015</t>
        </is>
      </c>
      <c r="B7685" t="inlineStr">
        <is>
          <t>SALATIEL LUZ MARINHO</t>
        </is>
      </c>
      <c r="C7685" t="n">
        <v>1</v>
      </c>
      <c r="D7685" t="inlineStr">
        <is>
          <t>IPCA</t>
        </is>
      </c>
      <c r="E7685" t="n">
        <v>0.009488792934583046</v>
      </c>
      <c r="F7685" t="inlineStr">
        <is>
          <t>MENSAL</t>
        </is>
      </c>
      <c r="G7685" t="n">
        <v>46264</v>
      </c>
      <c r="H7685" t="n">
        <v>46264</v>
      </c>
      <c r="I7685" t="n">
        <v>58</v>
      </c>
      <c r="J7685" t="inlineStr">
        <is>
          <t>CARTEIRA</t>
        </is>
      </c>
      <c r="K7685" t="inlineStr">
        <is>
          <t>CONTRATO</t>
        </is>
      </c>
      <c r="L7685" t="n">
        <v>1175.33</v>
      </c>
      <c r="M7685" t="inlineStr">
        <is>
          <t>Terra Luz Residencial</t>
        </is>
      </c>
      <c r="N7685" s="142">
        <f>DATE(YEAR(G7685),MONTH(G7685),1)</f>
        <v/>
      </c>
      <c r="O7685" s="132">
        <f>IF(G7685&gt;$K$3,"Futuro","Atraso")</f>
        <v/>
      </c>
      <c r="P7685">
        <f>12*(YEAR(G7685)-YEAR($K$3))+(MONTH(G7685)-MONTH($K$3))</f>
        <v/>
      </c>
      <c r="Q7685" s="366">
        <f>IF(M7685="IBIRAPITANGA FASE 3",IF(O7685="Atraso",L7685,L7685/(1+$I$2)^P7685),IF(O7685="Atraso",L7685,L7685/(1+$I$1)^P7685))</f>
        <v/>
      </c>
      <c r="R7685">
        <f>IF(O7685="Atraso",$K$3-G7685,0)</f>
        <v/>
      </c>
      <c r="S7685">
        <f>IF(R7685&lt;=15,"Até 15",IF(R7685&lt;=30,"Entre 15 e 30",IF(R7685&lt;=60,"Entre 30 e 60",IF(R7685&lt;=90,"Entre 60 e 90",IF(R7685&lt;=120,"Entre 90 e 120",IF(R7685&lt;=150,"Entre 120 e 150",IF(R7685&lt;=180,"Entre 150 e 180","Superior a 180")))))))</f>
        <v/>
      </c>
    </row>
    <row r="7686">
      <c r="A7686" t="inlineStr">
        <is>
          <t>Q06L015</t>
        </is>
      </c>
      <c r="B7686" t="inlineStr">
        <is>
          <t>SALATIEL LUZ MARINHO</t>
        </is>
      </c>
      <c r="C7686" t="n">
        <v>1</v>
      </c>
      <c r="D7686" t="inlineStr">
        <is>
          <t>IPCA</t>
        </is>
      </c>
      <c r="E7686" t="n">
        <v>0.009488792934583046</v>
      </c>
      <c r="F7686" t="inlineStr">
        <is>
          <t>MENSAL</t>
        </is>
      </c>
      <c r="G7686" t="n">
        <v>46295</v>
      </c>
      <c r="H7686" t="n">
        <v>46295</v>
      </c>
      <c r="I7686" t="n">
        <v>59</v>
      </c>
      <c r="J7686" t="inlineStr">
        <is>
          <t>CARTEIRA</t>
        </is>
      </c>
      <c r="K7686" t="inlineStr">
        <is>
          <t>CONTRATO</t>
        </is>
      </c>
      <c r="L7686" t="n">
        <v>1175.33</v>
      </c>
      <c r="M7686" t="inlineStr">
        <is>
          <t>Terra Luz Residencial</t>
        </is>
      </c>
      <c r="N7686" s="142">
        <f>DATE(YEAR(G7686),MONTH(G7686),1)</f>
        <v/>
      </c>
      <c r="O7686" s="132">
        <f>IF(G7686&gt;$K$3,"Futuro","Atraso")</f>
        <v/>
      </c>
      <c r="P7686">
        <f>12*(YEAR(G7686)-YEAR($K$3))+(MONTH(G7686)-MONTH($K$3))</f>
        <v/>
      </c>
      <c r="Q7686" s="366">
        <f>IF(M7686="IBIRAPITANGA FASE 3",IF(O7686="Atraso",L7686,L7686/(1+$I$2)^P7686),IF(O7686="Atraso",L7686,L7686/(1+$I$1)^P7686))</f>
        <v/>
      </c>
      <c r="R7686">
        <f>IF(O7686="Atraso",$K$3-G7686,0)</f>
        <v/>
      </c>
      <c r="S7686">
        <f>IF(R7686&lt;=15,"Até 15",IF(R7686&lt;=30,"Entre 15 e 30",IF(R7686&lt;=60,"Entre 30 e 60",IF(R7686&lt;=90,"Entre 60 e 90",IF(R7686&lt;=120,"Entre 90 e 120",IF(R7686&lt;=150,"Entre 120 e 150",IF(R7686&lt;=180,"Entre 150 e 180","Superior a 180")))))))</f>
        <v/>
      </c>
    </row>
    <row r="7687">
      <c r="A7687" t="inlineStr">
        <is>
          <t>Q06L015</t>
        </is>
      </c>
      <c r="B7687" t="inlineStr">
        <is>
          <t>SALATIEL LUZ MARINHO</t>
        </is>
      </c>
      <c r="C7687" t="n">
        <v>1</v>
      </c>
      <c r="D7687" t="inlineStr">
        <is>
          <t>IPCA</t>
        </is>
      </c>
      <c r="E7687" t="n">
        <v>0.009488792934583046</v>
      </c>
      <c r="F7687" t="inlineStr">
        <is>
          <t>MENSAL</t>
        </is>
      </c>
      <c r="G7687" t="n">
        <v>46325</v>
      </c>
      <c r="H7687" t="n">
        <v>46325</v>
      </c>
      <c r="I7687" t="n">
        <v>60</v>
      </c>
      <c r="J7687" t="inlineStr">
        <is>
          <t>CARTEIRA</t>
        </is>
      </c>
      <c r="K7687" t="inlineStr">
        <is>
          <t>CONTRATO</t>
        </is>
      </c>
      <c r="L7687" t="n">
        <v>1175.33</v>
      </c>
      <c r="M7687" t="inlineStr">
        <is>
          <t>Terra Luz Residencial</t>
        </is>
      </c>
      <c r="N7687" s="142">
        <f>DATE(YEAR(G7687),MONTH(G7687),1)</f>
        <v/>
      </c>
      <c r="O7687" s="132">
        <f>IF(G7687&gt;$K$3,"Futuro","Atraso")</f>
        <v/>
      </c>
      <c r="P7687">
        <f>12*(YEAR(G7687)-YEAR($K$3))+(MONTH(G7687)-MONTH($K$3))</f>
        <v/>
      </c>
      <c r="Q7687" s="366">
        <f>IF(M7687="IBIRAPITANGA FASE 3",IF(O7687="Atraso",L7687,L7687/(1+$I$2)^P7687),IF(O7687="Atraso",L7687,L7687/(1+$I$1)^P7687))</f>
        <v/>
      </c>
      <c r="R7687">
        <f>IF(O7687="Atraso",$K$3-G7687,0)</f>
        <v/>
      </c>
      <c r="S7687">
        <f>IF(R7687&lt;=15,"Até 15",IF(R7687&lt;=30,"Entre 15 e 30",IF(R7687&lt;=60,"Entre 30 e 60",IF(R7687&lt;=90,"Entre 60 e 90",IF(R7687&lt;=120,"Entre 90 e 120",IF(R7687&lt;=150,"Entre 120 e 150",IF(R7687&lt;=180,"Entre 150 e 180","Superior a 180")))))))</f>
        <v/>
      </c>
    </row>
    <row r="7688">
      <c r="A7688" t="inlineStr">
        <is>
          <t>Q06L015</t>
        </is>
      </c>
      <c r="B7688" t="inlineStr">
        <is>
          <t>SALATIEL LUZ MARINHO</t>
        </is>
      </c>
      <c r="C7688" t="n">
        <v>1</v>
      </c>
      <c r="D7688" t="inlineStr">
        <is>
          <t>IPCA</t>
        </is>
      </c>
      <c r="E7688" t="n">
        <v>0.009488792934583046</v>
      </c>
      <c r="F7688" t="inlineStr">
        <is>
          <t>MENSAL</t>
        </is>
      </c>
      <c r="G7688" t="n">
        <v>46356</v>
      </c>
      <c r="H7688" t="n">
        <v>46356</v>
      </c>
      <c r="I7688" t="n">
        <v>61</v>
      </c>
      <c r="J7688" t="inlineStr">
        <is>
          <t>CARTEIRA</t>
        </is>
      </c>
      <c r="K7688" t="inlineStr">
        <is>
          <t>CONTRATO</t>
        </is>
      </c>
      <c r="L7688" t="n">
        <v>1175.33</v>
      </c>
      <c r="M7688" t="inlineStr">
        <is>
          <t>Terra Luz Residencial</t>
        </is>
      </c>
      <c r="N7688" s="142">
        <f>DATE(YEAR(G7688),MONTH(G7688),1)</f>
        <v/>
      </c>
      <c r="O7688" s="132">
        <f>IF(G7688&gt;$K$3,"Futuro","Atraso")</f>
        <v/>
      </c>
      <c r="P7688">
        <f>12*(YEAR(G7688)-YEAR($K$3))+(MONTH(G7688)-MONTH($K$3))</f>
        <v/>
      </c>
      <c r="Q7688" s="366">
        <f>IF(M7688="IBIRAPITANGA FASE 3",IF(O7688="Atraso",L7688,L7688/(1+$I$2)^P7688),IF(O7688="Atraso",L7688,L7688/(1+$I$1)^P7688))</f>
        <v/>
      </c>
      <c r="R7688">
        <f>IF(O7688="Atraso",$K$3-G7688,0)</f>
        <v/>
      </c>
      <c r="S7688">
        <f>IF(R7688&lt;=15,"Até 15",IF(R7688&lt;=30,"Entre 15 e 30",IF(R7688&lt;=60,"Entre 30 e 60",IF(R7688&lt;=90,"Entre 60 e 90",IF(R7688&lt;=120,"Entre 90 e 120",IF(R7688&lt;=150,"Entre 120 e 150",IF(R7688&lt;=180,"Entre 150 e 180","Superior a 180")))))))</f>
        <v/>
      </c>
    </row>
    <row r="7689">
      <c r="A7689" t="inlineStr">
        <is>
          <t>Q06L015</t>
        </is>
      </c>
      <c r="B7689" t="inlineStr">
        <is>
          <t>SALATIEL LUZ MARINHO</t>
        </is>
      </c>
      <c r="C7689" t="n">
        <v>1</v>
      </c>
      <c r="D7689" t="inlineStr">
        <is>
          <t>IPCA</t>
        </is>
      </c>
      <c r="E7689" t="n">
        <v>0.009488792934583046</v>
      </c>
      <c r="F7689" t="inlineStr">
        <is>
          <t>MENSAL</t>
        </is>
      </c>
      <c r="G7689" t="n">
        <v>46386</v>
      </c>
      <c r="H7689" t="n">
        <v>46386</v>
      </c>
      <c r="I7689" t="n">
        <v>62</v>
      </c>
      <c r="J7689" t="inlineStr">
        <is>
          <t>CARTEIRA</t>
        </is>
      </c>
      <c r="K7689" t="inlineStr">
        <is>
          <t>CONTRATO</t>
        </is>
      </c>
      <c r="L7689" t="n">
        <v>1175.33</v>
      </c>
      <c r="M7689" t="inlineStr">
        <is>
          <t>Terra Luz Residencial</t>
        </is>
      </c>
      <c r="N7689" s="142">
        <f>DATE(YEAR(G7689),MONTH(G7689),1)</f>
        <v/>
      </c>
      <c r="O7689" s="132">
        <f>IF(G7689&gt;$K$3,"Futuro","Atraso")</f>
        <v/>
      </c>
      <c r="P7689">
        <f>12*(YEAR(G7689)-YEAR($K$3))+(MONTH(G7689)-MONTH($K$3))</f>
        <v/>
      </c>
      <c r="Q7689" s="366">
        <f>IF(M7689="IBIRAPITANGA FASE 3",IF(O7689="Atraso",L7689,L7689/(1+$I$2)^P7689),IF(O7689="Atraso",L7689,L7689/(1+$I$1)^P7689))</f>
        <v/>
      </c>
      <c r="R7689">
        <f>IF(O7689="Atraso",$K$3-G7689,0)</f>
        <v/>
      </c>
      <c r="S7689">
        <f>IF(R7689&lt;=15,"Até 15",IF(R7689&lt;=30,"Entre 15 e 30",IF(R7689&lt;=60,"Entre 30 e 60",IF(R7689&lt;=90,"Entre 60 e 90",IF(R7689&lt;=120,"Entre 90 e 120",IF(R7689&lt;=150,"Entre 120 e 150",IF(R7689&lt;=180,"Entre 150 e 180","Superior a 180")))))))</f>
        <v/>
      </c>
    </row>
    <row r="7690">
      <c r="A7690" t="inlineStr">
        <is>
          <t>Q06L015</t>
        </is>
      </c>
      <c r="B7690" t="inlineStr">
        <is>
          <t>SALATIEL LUZ MARINHO</t>
        </is>
      </c>
      <c r="C7690" t="n">
        <v>1</v>
      </c>
      <c r="D7690" t="inlineStr">
        <is>
          <t>IPCA</t>
        </is>
      </c>
      <c r="E7690" t="n">
        <v>0.009488792934583046</v>
      </c>
      <c r="F7690" t="inlineStr">
        <is>
          <t>MENSAL</t>
        </is>
      </c>
      <c r="G7690" t="n">
        <v>46417</v>
      </c>
      <c r="H7690" t="n">
        <v>46417</v>
      </c>
      <c r="I7690" t="n">
        <v>63</v>
      </c>
      <c r="J7690" t="inlineStr">
        <is>
          <t>CARTEIRA</t>
        </is>
      </c>
      <c r="K7690" t="inlineStr">
        <is>
          <t>CONTRATO</t>
        </is>
      </c>
      <c r="L7690" t="n">
        <v>1175.33</v>
      </c>
      <c r="M7690" t="inlineStr">
        <is>
          <t>Terra Luz Residencial</t>
        </is>
      </c>
      <c r="N7690" s="142">
        <f>DATE(YEAR(G7690),MONTH(G7690),1)</f>
        <v/>
      </c>
      <c r="O7690" s="132">
        <f>IF(G7690&gt;$K$3,"Futuro","Atraso")</f>
        <v/>
      </c>
      <c r="P7690">
        <f>12*(YEAR(G7690)-YEAR($K$3))+(MONTH(G7690)-MONTH($K$3))</f>
        <v/>
      </c>
      <c r="Q7690" s="366">
        <f>IF(M7690="IBIRAPITANGA FASE 3",IF(O7690="Atraso",L7690,L7690/(1+$I$2)^P7690),IF(O7690="Atraso",L7690,L7690/(1+$I$1)^P7690))</f>
        <v/>
      </c>
      <c r="R7690">
        <f>IF(O7690="Atraso",$K$3-G7690,0)</f>
        <v/>
      </c>
      <c r="S7690">
        <f>IF(R7690&lt;=15,"Até 15",IF(R7690&lt;=30,"Entre 15 e 30",IF(R7690&lt;=60,"Entre 30 e 60",IF(R7690&lt;=90,"Entre 60 e 90",IF(R7690&lt;=120,"Entre 90 e 120",IF(R7690&lt;=150,"Entre 120 e 150",IF(R7690&lt;=180,"Entre 150 e 180","Superior a 180")))))))</f>
        <v/>
      </c>
    </row>
    <row r="7691">
      <c r="A7691" t="inlineStr">
        <is>
          <t>Q06L015</t>
        </is>
      </c>
      <c r="B7691" t="inlineStr">
        <is>
          <t>SALATIEL LUZ MARINHO</t>
        </is>
      </c>
      <c r="C7691" t="n">
        <v>1</v>
      </c>
      <c r="D7691" t="inlineStr">
        <is>
          <t>IPCA</t>
        </is>
      </c>
      <c r="E7691" t="n">
        <v>0.009488792934583046</v>
      </c>
      <c r="F7691" t="inlineStr">
        <is>
          <t>MENSAL</t>
        </is>
      </c>
      <c r="G7691" t="n">
        <v>46446</v>
      </c>
      <c r="H7691" t="n">
        <v>46446</v>
      </c>
      <c r="I7691" t="n">
        <v>64</v>
      </c>
      <c r="J7691" t="inlineStr">
        <is>
          <t>CARTEIRA</t>
        </is>
      </c>
      <c r="K7691" t="inlineStr">
        <is>
          <t>CONTRATO</t>
        </is>
      </c>
      <c r="L7691" t="n">
        <v>1175.33</v>
      </c>
      <c r="M7691" t="inlineStr">
        <is>
          <t>Terra Luz Residencial</t>
        </is>
      </c>
      <c r="N7691" s="142">
        <f>DATE(YEAR(G7691),MONTH(G7691),1)</f>
        <v/>
      </c>
      <c r="O7691" s="132">
        <f>IF(G7691&gt;$K$3,"Futuro","Atraso")</f>
        <v/>
      </c>
      <c r="P7691">
        <f>12*(YEAR(G7691)-YEAR($K$3))+(MONTH(G7691)-MONTH($K$3))</f>
        <v/>
      </c>
      <c r="Q7691" s="366">
        <f>IF(M7691="IBIRAPITANGA FASE 3",IF(O7691="Atraso",L7691,L7691/(1+$I$2)^P7691),IF(O7691="Atraso",L7691,L7691/(1+$I$1)^P7691))</f>
        <v/>
      </c>
      <c r="R7691">
        <f>IF(O7691="Atraso",$K$3-G7691,0)</f>
        <v/>
      </c>
      <c r="S7691">
        <f>IF(R7691&lt;=15,"Até 15",IF(R7691&lt;=30,"Entre 15 e 30",IF(R7691&lt;=60,"Entre 30 e 60",IF(R7691&lt;=90,"Entre 60 e 90",IF(R7691&lt;=120,"Entre 90 e 120",IF(R7691&lt;=150,"Entre 120 e 150",IF(R7691&lt;=180,"Entre 150 e 180","Superior a 180")))))))</f>
        <v/>
      </c>
    </row>
    <row r="7692">
      <c r="A7692" t="inlineStr">
        <is>
          <t>Q06L015</t>
        </is>
      </c>
      <c r="B7692" t="inlineStr">
        <is>
          <t>SALATIEL LUZ MARINHO</t>
        </is>
      </c>
      <c r="C7692" t="n">
        <v>1</v>
      </c>
      <c r="D7692" t="inlineStr">
        <is>
          <t>IPCA</t>
        </is>
      </c>
      <c r="E7692" t="n">
        <v>0.009488792934583046</v>
      </c>
      <c r="F7692" t="inlineStr">
        <is>
          <t>MENSAL</t>
        </is>
      </c>
      <c r="G7692" t="n">
        <v>46476</v>
      </c>
      <c r="H7692" t="n">
        <v>46476</v>
      </c>
      <c r="I7692" t="n">
        <v>65</v>
      </c>
      <c r="J7692" t="inlineStr">
        <is>
          <t>CARTEIRA</t>
        </is>
      </c>
      <c r="K7692" t="inlineStr">
        <is>
          <t>CONTRATO</t>
        </is>
      </c>
      <c r="L7692" t="n">
        <v>1175.33</v>
      </c>
      <c r="M7692" t="inlineStr">
        <is>
          <t>Terra Luz Residencial</t>
        </is>
      </c>
      <c r="N7692" s="142">
        <f>DATE(YEAR(G7692),MONTH(G7692),1)</f>
        <v/>
      </c>
      <c r="O7692" s="132">
        <f>IF(G7692&gt;$K$3,"Futuro","Atraso")</f>
        <v/>
      </c>
      <c r="P7692">
        <f>12*(YEAR(G7692)-YEAR($K$3))+(MONTH(G7692)-MONTH($K$3))</f>
        <v/>
      </c>
      <c r="Q7692" s="366">
        <f>IF(M7692="IBIRAPITANGA FASE 3",IF(O7692="Atraso",L7692,L7692/(1+$I$2)^P7692),IF(O7692="Atraso",L7692,L7692/(1+$I$1)^P7692))</f>
        <v/>
      </c>
      <c r="R7692">
        <f>IF(O7692="Atraso",$K$3-G7692,0)</f>
        <v/>
      </c>
      <c r="S7692">
        <f>IF(R7692&lt;=15,"Até 15",IF(R7692&lt;=30,"Entre 15 e 30",IF(R7692&lt;=60,"Entre 30 e 60",IF(R7692&lt;=90,"Entre 60 e 90",IF(R7692&lt;=120,"Entre 90 e 120",IF(R7692&lt;=150,"Entre 120 e 150",IF(R7692&lt;=180,"Entre 150 e 180","Superior a 180")))))))</f>
        <v/>
      </c>
    </row>
    <row r="7693">
      <c r="A7693" t="inlineStr">
        <is>
          <t>Q06L015</t>
        </is>
      </c>
      <c r="B7693" t="inlineStr">
        <is>
          <t>SALATIEL LUZ MARINHO</t>
        </is>
      </c>
      <c r="C7693" t="n">
        <v>1</v>
      </c>
      <c r="D7693" t="inlineStr">
        <is>
          <t>IPCA</t>
        </is>
      </c>
      <c r="E7693" t="n">
        <v>0.009488792934583046</v>
      </c>
      <c r="F7693" t="inlineStr">
        <is>
          <t>MENSAL</t>
        </is>
      </c>
      <c r="G7693" t="n">
        <v>46507</v>
      </c>
      <c r="H7693" t="n">
        <v>46507</v>
      </c>
      <c r="I7693" t="n">
        <v>66</v>
      </c>
      <c r="J7693" t="inlineStr">
        <is>
          <t>CARTEIRA</t>
        </is>
      </c>
      <c r="K7693" t="inlineStr">
        <is>
          <t>CONTRATO</t>
        </is>
      </c>
      <c r="L7693" t="n">
        <v>1175.33</v>
      </c>
      <c r="M7693" t="inlineStr">
        <is>
          <t>Terra Luz Residencial</t>
        </is>
      </c>
      <c r="N7693" s="142">
        <f>DATE(YEAR(G7693),MONTH(G7693),1)</f>
        <v/>
      </c>
      <c r="O7693" s="132">
        <f>IF(G7693&gt;$K$3,"Futuro","Atraso")</f>
        <v/>
      </c>
      <c r="P7693">
        <f>12*(YEAR(G7693)-YEAR($K$3))+(MONTH(G7693)-MONTH($K$3))</f>
        <v/>
      </c>
      <c r="Q7693" s="366">
        <f>IF(M7693="IBIRAPITANGA FASE 3",IF(O7693="Atraso",L7693,L7693/(1+$I$2)^P7693),IF(O7693="Atraso",L7693,L7693/(1+$I$1)^P7693))</f>
        <v/>
      </c>
      <c r="R7693">
        <f>IF(O7693="Atraso",$K$3-G7693,0)</f>
        <v/>
      </c>
      <c r="S7693">
        <f>IF(R7693&lt;=15,"Até 15",IF(R7693&lt;=30,"Entre 15 e 30",IF(R7693&lt;=60,"Entre 30 e 60",IF(R7693&lt;=90,"Entre 60 e 90",IF(R7693&lt;=120,"Entre 90 e 120",IF(R7693&lt;=150,"Entre 120 e 150",IF(R7693&lt;=180,"Entre 150 e 180","Superior a 180")))))))</f>
        <v/>
      </c>
    </row>
    <row r="7694">
      <c r="A7694" t="inlineStr">
        <is>
          <t>Q06L015</t>
        </is>
      </c>
      <c r="B7694" t="inlineStr">
        <is>
          <t>SALATIEL LUZ MARINHO</t>
        </is>
      </c>
      <c r="C7694" t="n">
        <v>1</v>
      </c>
      <c r="D7694" t="inlineStr">
        <is>
          <t>IPCA</t>
        </is>
      </c>
      <c r="E7694" t="n">
        <v>0.009488792934583046</v>
      </c>
      <c r="F7694" t="inlineStr">
        <is>
          <t>MENSAL</t>
        </is>
      </c>
      <c r="G7694" t="n">
        <v>46537</v>
      </c>
      <c r="H7694" t="n">
        <v>46537</v>
      </c>
      <c r="I7694" t="n">
        <v>67</v>
      </c>
      <c r="J7694" t="inlineStr">
        <is>
          <t>CARTEIRA</t>
        </is>
      </c>
      <c r="K7694" t="inlineStr">
        <is>
          <t>CONTRATO</t>
        </is>
      </c>
      <c r="L7694" t="n">
        <v>1175.33</v>
      </c>
      <c r="M7694" t="inlineStr">
        <is>
          <t>Terra Luz Residencial</t>
        </is>
      </c>
      <c r="N7694" s="142">
        <f>DATE(YEAR(G7694),MONTH(G7694),1)</f>
        <v/>
      </c>
      <c r="O7694" s="132">
        <f>IF(G7694&gt;$K$3,"Futuro","Atraso")</f>
        <v/>
      </c>
      <c r="P7694">
        <f>12*(YEAR(G7694)-YEAR($K$3))+(MONTH(G7694)-MONTH($K$3))</f>
        <v/>
      </c>
      <c r="Q7694" s="366">
        <f>IF(M7694="IBIRAPITANGA FASE 3",IF(O7694="Atraso",L7694,L7694/(1+$I$2)^P7694),IF(O7694="Atraso",L7694,L7694/(1+$I$1)^P7694))</f>
        <v/>
      </c>
      <c r="R7694">
        <f>IF(O7694="Atraso",$K$3-G7694,0)</f>
        <v/>
      </c>
      <c r="S7694">
        <f>IF(R7694&lt;=15,"Até 15",IF(R7694&lt;=30,"Entre 15 e 30",IF(R7694&lt;=60,"Entre 30 e 60",IF(R7694&lt;=90,"Entre 60 e 90",IF(R7694&lt;=120,"Entre 90 e 120",IF(R7694&lt;=150,"Entre 120 e 150",IF(R7694&lt;=180,"Entre 150 e 180","Superior a 180")))))))</f>
        <v/>
      </c>
    </row>
    <row r="7695">
      <c r="A7695" t="inlineStr">
        <is>
          <t>Q06L015</t>
        </is>
      </c>
      <c r="B7695" t="inlineStr">
        <is>
          <t>SALATIEL LUZ MARINHO</t>
        </is>
      </c>
      <c r="C7695" t="n">
        <v>1</v>
      </c>
      <c r="D7695" t="inlineStr">
        <is>
          <t>IPCA</t>
        </is>
      </c>
      <c r="E7695" t="n">
        <v>0.009488792934583046</v>
      </c>
      <c r="F7695" t="inlineStr">
        <is>
          <t>MENSAL</t>
        </is>
      </c>
      <c r="G7695" t="n">
        <v>46568</v>
      </c>
      <c r="H7695" t="n">
        <v>46568</v>
      </c>
      <c r="I7695" t="n">
        <v>68</v>
      </c>
      <c r="J7695" t="inlineStr">
        <is>
          <t>CARTEIRA</t>
        </is>
      </c>
      <c r="K7695" t="inlineStr">
        <is>
          <t>CONTRATO</t>
        </is>
      </c>
      <c r="L7695" t="n">
        <v>1175.33</v>
      </c>
      <c r="M7695" t="inlineStr">
        <is>
          <t>Terra Luz Residencial</t>
        </is>
      </c>
      <c r="N7695" s="142">
        <f>DATE(YEAR(G7695),MONTH(G7695),1)</f>
        <v/>
      </c>
      <c r="O7695" s="132">
        <f>IF(G7695&gt;$K$3,"Futuro","Atraso")</f>
        <v/>
      </c>
      <c r="P7695">
        <f>12*(YEAR(G7695)-YEAR($K$3))+(MONTH(G7695)-MONTH($K$3))</f>
        <v/>
      </c>
      <c r="Q7695" s="366">
        <f>IF(M7695="IBIRAPITANGA FASE 3",IF(O7695="Atraso",L7695,L7695/(1+$I$2)^P7695),IF(O7695="Atraso",L7695,L7695/(1+$I$1)^P7695))</f>
        <v/>
      </c>
      <c r="R7695">
        <f>IF(O7695="Atraso",$K$3-G7695,0)</f>
        <v/>
      </c>
      <c r="S7695">
        <f>IF(R7695&lt;=15,"Até 15",IF(R7695&lt;=30,"Entre 15 e 30",IF(R7695&lt;=60,"Entre 30 e 60",IF(R7695&lt;=90,"Entre 60 e 90",IF(R7695&lt;=120,"Entre 90 e 120",IF(R7695&lt;=150,"Entre 120 e 150",IF(R7695&lt;=180,"Entre 150 e 180","Superior a 180")))))))</f>
        <v/>
      </c>
    </row>
    <row r="7696">
      <c r="A7696" t="inlineStr">
        <is>
          <t>Q06L015</t>
        </is>
      </c>
      <c r="B7696" t="inlineStr">
        <is>
          <t>SALATIEL LUZ MARINHO</t>
        </is>
      </c>
      <c r="C7696" t="n">
        <v>1</v>
      </c>
      <c r="D7696" t="inlineStr">
        <is>
          <t>IPCA</t>
        </is>
      </c>
      <c r="E7696" t="n">
        <v>0.009488792934583046</v>
      </c>
      <c r="F7696" t="inlineStr">
        <is>
          <t>MENSAL</t>
        </is>
      </c>
      <c r="G7696" t="n">
        <v>46590</v>
      </c>
      <c r="H7696" t="n">
        <v>46590</v>
      </c>
      <c r="I7696" t="n">
        <v>6</v>
      </c>
      <c r="J7696" t="inlineStr">
        <is>
          <t>CARTEIRA</t>
        </is>
      </c>
      <c r="K7696" t="inlineStr">
        <is>
          <t>CONTRATO</t>
        </is>
      </c>
      <c r="L7696" t="n">
        <v>3715.97</v>
      </c>
      <c r="M7696" t="inlineStr">
        <is>
          <t>Terra Luz Residencial</t>
        </is>
      </c>
      <c r="N7696" s="142">
        <f>DATE(YEAR(G7696),MONTH(G7696),1)</f>
        <v/>
      </c>
      <c r="O7696" s="132">
        <f>IF(G7696&gt;$K$3,"Futuro","Atraso")</f>
        <v/>
      </c>
      <c r="P7696">
        <f>12*(YEAR(G7696)-YEAR($K$3))+(MONTH(G7696)-MONTH($K$3))</f>
        <v/>
      </c>
      <c r="Q7696" s="366">
        <f>IF(M7696="IBIRAPITANGA FASE 3",IF(O7696="Atraso",L7696,L7696/(1+$I$2)^P7696),IF(O7696="Atraso",L7696,L7696/(1+$I$1)^P7696))</f>
        <v/>
      </c>
      <c r="R7696">
        <f>IF(O7696="Atraso",$K$3-G7696,0)</f>
        <v/>
      </c>
      <c r="S7696">
        <f>IF(R7696&lt;=15,"Até 15",IF(R7696&lt;=30,"Entre 15 e 30",IF(R7696&lt;=60,"Entre 30 e 60",IF(R7696&lt;=90,"Entre 60 e 90",IF(R7696&lt;=120,"Entre 90 e 120",IF(R7696&lt;=150,"Entre 120 e 150",IF(R7696&lt;=180,"Entre 150 e 180","Superior a 180")))))))</f>
        <v/>
      </c>
    </row>
    <row r="7697">
      <c r="A7697" t="inlineStr">
        <is>
          <t>Q06L015</t>
        </is>
      </c>
      <c r="B7697" t="inlineStr">
        <is>
          <t>SALATIEL LUZ MARINHO</t>
        </is>
      </c>
      <c r="C7697" t="n">
        <v>1</v>
      </c>
      <c r="D7697" t="inlineStr">
        <is>
          <t>IPCA</t>
        </is>
      </c>
      <c r="E7697" t="n">
        <v>0.009488792934583046</v>
      </c>
      <c r="F7697" t="inlineStr">
        <is>
          <t>MENSAL</t>
        </is>
      </c>
      <c r="G7697" t="n">
        <v>46598</v>
      </c>
      <c r="H7697" t="n">
        <v>46598</v>
      </c>
      <c r="I7697" t="n">
        <v>69</v>
      </c>
      <c r="J7697" t="inlineStr">
        <is>
          <t>CARTEIRA</t>
        </is>
      </c>
      <c r="K7697" t="inlineStr">
        <is>
          <t>CONTRATO</t>
        </is>
      </c>
      <c r="L7697" t="n">
        <v>1175.33</v>
      </c>
      <c r="M7697" t="inlineStr">
        <is>
          <t>Terra Luz Residencial</t>
        </is>
      </c>
      <c r="N7697" s="142">
        <f>DATE(YEAR(G7697),MONTH(G7697),1)</f>
        <v/>
      </c>
      <c r="O7697" s="132">
        <f>IF(G7697&gt;$K$3,"Futuro","Atraso")</f>
        <v/>
      </c>
      <c r="P7697">
        <f>12*(YEAR(G7697)-YEAR($K$3))+(MONTH(G7697)-MONTH($K$3))</f>
        <v/>
      </c>
      <c r="Q7697" s="366">
        <f>IF(M7697="IBIRAPITANGA FASE 3",IF(O7697="Atraso",L7697,L7697/(1+$I$2)^P7697),IF(O7697="Atraso",L7697,L7697/(1+$I$1)^P7697))</f>
        <v/>
      </c>
      <c r="R7697">
        <f>IF(O7697="Atraso",$K$3-G7697,0)</f>
        <v/>
      </c>
      <c r="S7697">
        <f>IF(R7697&lt;=15,"Até 15",IF(R7697&lt;=30,"Entre 15 e 30",IF(R7697&lt;=60,"Entre 30 e 60",IF(R7697&lt;=90,"Entre 60 e 90",IF(R7697&lt;=120,"Entre 90 e 120",IF(R7697&lt;=150,"Entre 120 e 150",IF(R7697&lt;=180,"Entre 150 e 180","Superior a 180")))))))</f>
        <v/>
      </c>
    </row>
    <row r="7698">
      <c r="A7698" t="inlineStr">
        <is>
          <t>Q06L015</t>
        </is>
      </c>
      <c r="B7698" t="inlineStr">
        <is>
          <t>SALATIEL LUZ MARINHO</t>
        </is>
      </c>
      <c r="C7698" t="n">
        <v>1</v>
      </c>
      <c r="D7698" t="inlineStr">
        <is>
          <t>IPCA</t>
        </is>
      </c>
      <c r="E7698" t="n">
        <v>0.009488792934583046</v>
      </c>
      <c r="F7698" t="inlineStr">
        <is>
          <t>MENSAL</t>
        </is>
      </c>
      <c r="G7698" t="n">
        <v>46629</v>
      </c>
      <c r="H7698" t="n">
        <v>46629</v>
      </c>
      <c r="I7698" t="n">
        <v>70</v>
      </c>
      <c r="J7698" t="inlineStr">
        <is>
          <t>CARTEIRA</t>
        </is>
      </c>
      <c r="K7698" t="inlineStr">
        <is>
          <t>CONTRATO</t>
        </is>
      </c>
      <c r="L7698" t="n">
        <v>1175.33</v>
      </c>
      <c r="M7698" t="inlineStr">
        <is>
          <t>Terra Luz Residencial</t>
        </is>
      </c>
      <c r="N7698" s="142">
        <f>DATE(YEAR(G7698),MONTH(G7698),1)</f>
        <v/>
      </c>
      <c r="O7698" s="132">
        <f>IF(G7698&gt;$K$3,"Futuro","Atraso")</f>
        <v/>
      </c>
      <c r="P7698">
        <f>12*(YEAR(G7698)-YEAR($K$3))+(MONTH(G7698)-MONTH($K$3))</f>
        <v/>
      </c>
      <c r="Q7698" s="366">
        <f>IF(M7698="IBIRAPITANGA FASE 3",IF(O7698="Atraso",L7698,L7698/(1+$I$2)^P7698),IF(O7698="Atraso",L7698,L7698/(1+$I$1)^P7698))</f>
        <v/>
      </c>
      <c r="R7698">
        <f>IF(O7698="Atraso",$K$3-G7698,0)</f>
        <v/>
      </c>
      <c r="S7698">
        <f>IF(R7698&lt;=15,"Até 15",IF(R7698&lt;=30,"Entre 15 e 30",IF(R7698&lt;=60,"Entre 30 e 60",IF(R7698&lt;=90,"Entre 60 e 90",IF(R7698&lt;=120,"Entre 90 e 120",IF(R7698&lt;=150,"Entre 120 e 150",IF(R7698&lt;=180,"Entre 150 e 180","Superior a 180")))))))</f>
        <v/>
      </c>
    </row>
    <row r="7699">
      <c r="A7699" t="inlineStr">
        <is>
          <t>Q06L015</t>
        </is>
      </c>
      <c r="B7699" t="inlineStr">
        <is>
          <t>SALATIEL LUZ MARINHO</t>
        </is>
      </c>
      <c r="C7699" t="n">
        <v>1</v>
      </c>
      <c r="D7699" t="inlineStr">
        <is>
          <t>IPCA</t>
        </is>
      </c>
      <c r="E7699" t="n">
        <v>0.009488792934583046</v>
      </c>
      <c r="F7699" t="inlineStr">
        <is>
          <t>MENSAL</t>
        </is>
      </c>
      <c r="G7699" t="n">
        <v>46660</v>
      </c>
      <c r="H7699" t="n">
        <v>46660</v>
      </c>
      <c r="I7699" t="n">
        <v>71</v>
      </c>
      <c r="J7699" t="inlineStr">
        <is>
          <t>CARTEIRA</t>
        </is>
      </c>
      <c r="K7699" t="inlineStr">
        <is>
          <t>CONTRATO</t>
        </is>
      </c>
      <c r="L7699" t="n">
        <v>1175.33</v>
      </c>
      <c r="M7699" t="inlineStr">
        <is>
          <t>Terra Luz Residencial</t>
        </is>
      </c>
      <c r="N7699" s="142">
        <f>DATE(YEAR(G7699),MONTH(G7699),1)</f>
        <v/>
      </c>
      <c r="O7699" s="132">
        <f>IF(G7699&gt;$K$3,"Futuro","Atraso")</f>
        <v/>
      </c>
      <c r="P7699">
        <f>12*(YEAR(G7699)-YEAR($K$3))+(MONTH(G7699)-MONTH($K$3))</f>
        <v/>
      </c>
      <c r="Q7699" s="366">
        <f>IF(M7699="IBIRAPITANGA FASE 3",IF(O7699="Atraso",L7699,L7699/(1+$I$2)^P7699),IF(O7699="Atraso",L7699,L7699/(1+$I$1)^P7699))</f>
        <v/>
      </c>
      <c r="R7699">
        <f>IF(O7699="Atraso",$K$3-G7699,0)</f>
        <v/>
      </c>
      <c r="S7699">
        <f>IF(R7699&lt;=15,"Até 15",IF(R7699&lt;=30,"Entre 15 e 30",IF(R7699&lt;=60,"Entre 30 e 60",IF(R7699&lt;=90,"Entre 60 e 90",IF(R7699&lt;=120,"Entre 90 e 120",IF(R7699&lt;=150,"Entre 120 e 150",IF(R7699&lt;=180,"Entre 150 e 180","Superior a 180")))))))</f>
        <v/>
      </c>
    </row>
    <row r="7700">
      <c r="A7700" t="inlineStr">
        <is>
          <t>Q06L015</t>
        </is>
      </c>
      <c r="B7700" t="inlineStr">
        <is>
          <t>SALATIEL LUZ MARINHO</t>
        </is>
      </c>
      <c r="C7700" t="n">
        <v>1</v>
      </c>
      <c r="D7700" t="inlineStr">
        <is>
          <t>IPCA</t>
        </is>
      </c>
      <c r="E7700" t="n">
        <v>0.009488792934583046</v>
      </c>
      <c r="F7700" t="inlineStr">
        <is>
          <t>MENSAL</t>
        </is>
      </c>
      <c r="G7700" t="n">
        <v>46690</v>
      </c>
      <c r="H7700" t="n">
        <v>46690</v>
      </c>
      <c r="I7700" t="n">
        <v>72</v>
      </c>
      <c r="J7700" t="inlineStr">
        <is>
          <t>CARTEIRA</t>
        </is>
      </c>
      <c r="K7700" t="inlineStr">
        <is>
          <t>CONTRATO</t>
        </is>
      </c>
      <c r="L7700" t="n">
        <v>1175.33</v>
      </c>
      <c r="M7700" t="inlineStr">
        <is>
          <t>Terra Luz Residencial</t>
        </is>
      </c>
      <c r="N7700" s="142">
        <f>DATE(YEAR(G7700),MONTH(G7700),1)</f>
        <v/>
      </c>
      <c r="O7700" s="132">
        <f>IF(G7700&gt;$K$3,"Futuro","Atraso")</f>
        <v/>
      </c>
      <c r="P7700">
        <f>12*(YEAR(G7700)-YEAR($K$3))+(MONTH(G7700)-MONTH($K$3))</f>
        <v/>
      </c>
      <c r="Q7700" s="366">
        <f>IF(M7700="IBIRAPITANGA FASE 3",IF(O7700="Atraso",L7700,L7700/(1+$I$2)^P7700),IF(O7700="Atraso",L7700,L7700/(1+$I$1)^P7700))</f>
        <v/>
      </c>
      <c r="R7700">
        <f>IF(O7700="Atraso",$K$3-G7700,0)</f>
        <v/>
      </c>
      <c r="S7700">
        <f>IF(R7700&lt;=15,"Até 15",IF(R7700&lt;=30,"Entre 15 e 30",IF(R7700&lt;=60,"Entre 30 e 60",IF(R7700&lt;=90,"Entre 60 e 90",IF(R7700&lt;=120,"Entre 90 e 120",IF(R7700&lt;=150,"Entre 120 e 150",IF(R7700&lt;=180,"Entre 150 e 180","Superior a 180")))))))</f>
        <v/>
      </c>
    </row>
    <row r="7701">
      <c r="A7701" t="inlineStr">
        <is>
          <t>Q06L015</t>
        </is>
      </c>
      <c r="B7701" t="inlineStr">
        <is>
          <t>SALATIEL LUZ MARINHO</t>
        </is>
      </c>
      <c r="C7701" t="n">
        <v>1</v>
      </c>
      <c r="D7701" t="inlineStr">
        <is>
          <t>IPCA</t>
        </is>
      </c>
      <c r="E7701" t="n">
        <v>0.009488792934583046</v>
      </c>
      <c r="F7701" t="inlineStr">
        <is>
          <t>MENSAL</t>
        </is>
      </c>
      <c r="G7701" t="n">
        <v>46721</v>
      </c>
      <c r="H7701" t="n">
        <v>46721</v>
      </c>
      <c r="I7701" t="n">
        <v>73</v>
      </c>
      <c r="J7701" t="inlineStr">
        <is>
          <t>CARTEIRA</t>
        </is>
      </c>
      <c r="K7701" t="inlineStr">
        <is>
          <t>CONTRATO</t>
        </is>
      </c>
      <c r="L7701" t="n">
        <v>1175.33</v>
      </c>
      <c r="M7701" t="inlineStr">
        <is>
          <t>Terra Luz Residencial</t>
        </is>
      </c>
      <c r="N7701" s="142">
        <f>DATE(YEAR(G7701),MONTH(G7701),1)</f>
        <v/>
      </c>
      <c r="O7701" s="132">
        <f>IF(G7701&gt;$K$3,"Futuro","Atraso")</f>
        <v/>
      </c>
      <c r="P7701">
        <f>12*(YEAR(G7701)-YEAR($K$3))+(MONTH(G7701)-MONTH($K$3))</f>
        <v/>
      </c>
      <c r="Q7701" s="366">
        <f>IF(M7701="IBIRAPITANGA FASE 3",IF(O7701="Atraso",L7701,L7701/(1+$I$2)^P7701),IF(O7701="Atraso",L7701,L7701/(1+$I$1)^P7701))</f>
        <v/>
      </c>
      <c r="R7701">
        <f>IF(O7701="Atraso",$K$3-G7701,0)</f>
        <v/>
      </c>
      <c r="S7701">
        <f>IF(R7701&lt;=15,"Até 15",IF(R7701&lt;=30,"Entre 15 e 30",IF(R7701&lt;=60,"Entre 30 e 60",IF(R7701&lt;=90,"Entre 60 e 90",IF(R7701&lt;=120,"Entre 90 e 120",IF(R7701&lt;=150,"Entre 120 e 150",IF(R7701&lt;=180,"Entre 150 e 180","Superior a 180")))))))</f>
        <v/>
      </c>
    </row>
    <row r="7702">
      <c r="A7702" t="inlineStr">
        <is>
          <t>Q06L015</t>
        </is>
      </c>
      <c r="B7702" t="inlineStr">
        <is>
          <t>SALATIEL LUZ MARINHO</t>
        </is>
      </c>
      <c r="C7702" t="n">
        <v>1</v>
      </c>
      <c r="D7702" t="inlineStr">
        <is>
          <t>IPCA</t>
        </is>
      </c>
      <c r="E7702" t="n">
        <v>0.009488792934583046</v>
      </c>
      <c r="F7702" t="inlineStr">
        <is>
          <t>MENSAL</t>
        </is>
      </c>
      <c r="G7702" t="n">
        <v>46751</v>
      </c>
      <c r="H7702" t="n">
        <v>46751</v>
      </c>
      <c r="I7702" t="n">
        <v>74</v>
      </c>
      <c r="J7702" t="inlineStr">
        <is>
          <t>CARTEIRA</t>
        </is>
      </c>
      <c r="K7702" t="inlineStr">
        <is>
          <t>CONTRATO</t>
        </is>
      </c>
      <c r="L7702" t="n">
        <v>1175.33</v>
      </c>
      <c r="M7702" t="inlineStr">
        <is>
          <t>Terra Luz Residencial</t>
        </is>
      </c>
      <c r="N7702" s="142">
        <f>DATE(YEAR(G7702),MONTH(G7702),1)</f>
        <v/>
      </c>
      <c r="O7702" s="132">
        <f>IF(G7702&gt;$K$3,"Futuro","Atraso")</f>
        <v/>
      </c>
      <c r="P7702">
        <f>12*(YEAR(G7702)-YEAR($K$3))+(MONTH(G7702)-MONTH($K$3))</f>
        <v/>
      </c>
      <c r="Q7702" s="366">
        <f>IF(M7702="IBIRAPITANGA FASE 3",IF(O7702="Atraso",L7702,L7702/(1+$I$2)^P7702),IF(O7702="Atraso",L7702,L7702/(1+$I$1)^P7702))</f>
        <v/>
      </c>
      <c r="R7702">
        <f>IF(O7702="Atraso",$K$3-G7702,0)</f>
        <v/>
      </c>
      <c r="S7702">
        <f>IF(R7702&lt;=15,"Até 15",IF(R7702&lt;=30,"Entre 15 e 30",IF(R7702&lt;=60,"Entre 30 e 60",IF(R7702&lt;=90,"Entre 60 e 90",IF(R7702&lt;=120,"Entre 90 e 120",IF(R7702&lt;=150,"Entre 120 e 150",IF(R7702&lt;=180,"Entre 150 e 180","Superior a 180")))))))</f>
        <v/>
      </c>
    </row>
    <row r="7703">
      <c r="A7703" t="inlineStr">
        <is>
          <t>Q06L015</t>
        </is>
      </c>
      <c r="B7703" t="inlineStr">
        <is>
          <t>SALATIEL LUZ MARINHO</t>
        </is>
      </c>
      <c r="C7703" t="n">
        <v>1</v>
      </c>
      <c r="D7703" t="inlineStr">
        <is>
          <t>IPCA</t>
        </is>
      </c>
      <c r="E7703" t="n">
        <v>0.009488792934583046</v>
      </c>
      <c r="F7703" t="inlineStr">
        <is>
          <t>MENSAL</t>
        </is>
      </c>
      <c r="G7703" t="n">
        <v>46782</v>
      </c>
      <c r="H7703" t="n">
        <v>46782</v>
      </c>
      <c r="I7703" t="n">
        <v>75</v>
      </c>
      <c r="J7703" t="inlineStr">
        <is>
          <t>CARTEIRA</t>
        </is>
      </c>
      <c r="K7703" t="inlineStr">
        <is>
          <t>CONTRATO</t>
        </is>
      </c>
      <c r="L7703" t="n">
        <v>1175.33</v>
      </c>
      <c r="M7703" t="inlineStr">
        <is>
          <t>Terra Luz Residencial</t>
        </is>
      </c>
      <c r="N7703" s="142">
        <f>DATE(YEAR(G7703),MONTH(G7703),1)</f>
        <v/>
      </c>
      <c r="O7703" s="132">
        <f>IF(G7703&gt;$K$3,"Futuro","Atraso")</f>
        <v/>
      </c>
      <c r="P7703">
        <f>12*(YEAR(G7703)-YEAR($K$3))+(MONTH(G7703)-MONTH($K$3))</f>
        <v/>
      </c>
      <c r="Q7703" s="366">
        <f>IF(M7703="IBIRAPITANGA FASE 3",IF(O7703="Atraso",L7703,L7703/(1+$I$2)^P7703),IF(O7703="Atraso",L7703,L7703/(1+$I$1)^P7703))</f>
        <v/>
      </c>
      <c r="R7703">
        <f>IF(O7703="Atraso",$K$3-G7703,0)</f>
        <v/>
      </c>
      <c r="S7703">
        <f>IF(R7703&lt;=15,"Até 15",IF(R7703&lt;=30,"Entre 15 e 30",IF(R7703&lt;=60,"Entre 30 e 60",IF(R7703&lt;=90,"Entre 60 e 90",IF(R7703&lt;=120,"Entre 90 e 120",IF(R7703&lt;=150,"Entre 120 e 150",IF(R7703&lt;=180,"Entre 150 e 180","Superior a 180")))))))</f>
        <v/>
      </c>
    </row>
    <row r="7704">
      <c r="A7704" t="inlineStr">
        <is>
          <t>Q06L015</t>
        </is>
      </c>
      <c r="B7704" t="inlineStr">
        <is>
          <t>SALATIEL LUZ MARINHO</t>
        </is>
      </c>
      <c r="C7704" t="n">
        <v>1</v>
      </c>
      <c r="D7704" t="inlineStr">
        <is>
          <t>IPCA</t>
        </is>
      </c>
      <c r="E7704" t="n">
        <v>0.009488792934583046</v>
      </c>
      <c r="F7704" t="inlineStr">
        <is>
          <t>MENSAL</t>
        </is>
      </c>
      <c r="G7704" t="n">
        <v>46812</v>
      </c>
      <c r="H7704" t="n">
        <v>46812</v>
      </c>
      <c r="I7704" t="n">
        <v>76</v>
      </c>
      <c r="J7704" t="inlineStr">
        <is>
          <t>CARTEIRA</t>
        </is>
      </c>
      <c r="K7704" t="inlineStr">
        <is>
          <t>CONTRATO</t>
        </is>
      </c>
      <c r="L7704" t="n">
        <v>1175.33</v>
      </c>
      <c r="M7704" t="inlineStr">
        <is>
          <t>Terra Luz Residencial</t>
        </is>
      </c>
      <c r="N7704" s="142">
        <f>DATE(YEAR(G7704),MONTH(G7704),1)</f>
        <v/>
      </c>
      <c r="O7704" s="132">
        <f>IF(G7704&gt;$K$3,"Futuro","Atraso")</f>
        <v/>
      </c>
      <c r="P7704">
        <f>12*(YEAR(G7704)-YEAR($K$3))+(MONTH(G7704)-MONTH($K$3))</f>
        <v/>
      </c>
      <c r="Q7704" s="366">
        <f>IF(M7704="IBIRAPITANGA FASE 3",IF(O7704="Atraso",L7704,L7704/(1+$I$2)^P7704),IF(O7704="Atraso",L7704,L7704/(1+$I$1)^P7704))</f>
        <v/>
      </c>
      <c r="R7704">
        <f>IF(O7704="Atraso",$K$3-G7704,0)</f>
        <v/>
      </c>
      <c r="S7704">
        <f>IF(R7704&lt;=15,"Até 15",IF(R7704&lt;=30,"Entre 15 e 30",IF(R7704&lt;=60,"Entre 30 e 60",IF(R7704&lt;=90,"Entre 60 e 90",IF(R7704&lt;=120,"Entre 90 e 120",IF(R7704&lt;=150,"Entre 120 e 150",IF(R7704&lt;=180,"Entre 150 e 180","Superior a 180")))))))</f>
        <v/>
      </c>
    </row>
    <row r="7705">
      <c r="A7705" t="inlineStr">
        <is>
          <t>Q06L015</t>
        </is>
      </c>
      <c r="B7705" t="inlineStr">
        <is>
          <t>SALATIEL LUZ MARINHO</t>
        </is>
      </c>
      <c r="C7705" t="n">
        <v>1</v>
      </c>
      <c r="D7705" t="inlineStr">
        <is>
          <t>IPCA</t>
        </is>
      </c>
      <c r="E7705" t="n">
        <v>0.009488792934583046</v>
      </c>
      <c r="F7705" t="inlineStr">
        <is>
          <t>MENSAL</t>
        </is>
      </c>
      <c r="G7705" t="n">
        <v>46842</v>
      </c>
      <c r="H7705" t="n">
        <v>46842</v>
      </c>
      <c r="I7705" t="n">
        <v>77</v>
      </c>
      <c r="J7705" t="inlineStr">
        <is>
          <t>CARTEIRA</t>
        </is>
      </c>
      <c r="K7705" t="inlineStr">
        <is>
          <t>CONTRATO</t>
        </is>
      </c>
      <c r="L7705" t="n">
        <v>1175.33</v>
      </c>
      <c r="M7705" t="inlineStr">
        <is>
          <t>Terra Luz Residencial</t>
        </is>
      </c>
      <c r="N7705" s="142">
        <f>DATE(YEAR(G7705),MONTH(G7705),1)</f>
        <v/>
      </c>
      <c r="O7705" s="132">
        <f>IF(G7705&gt;$K$3,"Futuro","Atraso")</f>
        <v/>
      </c>
      <c r="P7705">
        <f>12*(YEAR(G7705)-YEAR($K$3))+(MONTH(G7705)-MONTH($K$3))</f>
        <v/>
      </c>
      <c r="Q7705" s="366">
        <f>IF(M7705="IBIRAPITANGA FASE 3",IF(O7705="Atraso",L7705,L7705/(1+$I$2)^P7705),IF(O7705="Atraso",L7705,L7705/(1+$I$1)^P7705))</f>
        <v/>
      </c>
      <c r="R7705">
        <f>IF(O7705="Atraso",$K$3-G7705,0)</f>
        <v/>
      </c>
      <c r="S7705">
        <f>IF(R7705&lt;=15,"Até 15",IF(R7705&lt;=30,"Entre 15 e 30",IF(R7705&lt;=60,"Entre 30 e 60",IF(R7705&lt;=90,"Entre 60 e 90",IF(R7705&lt;=120,"Entre 90 e 120",IF(R7705&lt;=150,"Entre 120 e 150",IF(R7705&lt;=180,"Entre 150 e 180","Superior a 180")))))))</f>
        <v/>
      </c>
    </row>
    <row r="7706">
      <c r="A7706" t="inlineStr">
        <is>
          <t>Q06L015</t>
        </is>
      </c>
      <c r="B7706" t="inlineStr">
        <is>
          <t>SALATIEL LUZ MARINHO</t>
        </is>
      </c>
      <c r="C7706" t="n">
        <v>1</v>
      </c>
      <c r="D7706" t="inlineStr">
        <is>
          <t>IPCA</t>
        </is>
      </c>
      <c r="E7706" t="n">
        <v>0.009488792934583046</v>
      </c>
      <c r="F7706" t="inlineStr">
        <is>
          <t>MENSAL</t>
        </is>
      </c>
      <c r="G7706" t="n">
        <v>46873</v>
      </c>
      <c r="H7706" t="n">
        <v>46873</v>
      </c>
      <c r="I7706" t="n">
        <v>78</v>
      </c>
      <c r="J7706" t="inlineStr">
        <is>
          <t>CARTEIRA</t>
        </is>
      </c>
      <c r="K7706" t="inlineStr">
        <is>
          <t>CONTRATO</t>
        </is>
      </c>
      <c r="L7706" t="n">
        <v>1175.33</v>
      </c>
      <c r="M7706" t="inlineStr">
        <is>
          <t>Terra Luz Residencial</t>
        </is>
      </c>
      <c r="N7706" s="142">
        <f>DATE(YEAR(G7706),MONTH(G7706),1)</f>
        <v/>
      </c>
      <c r="O7706" s="132">
        <f>IF(G7706&gt;$K$3,"Futuro","Atraso")</f>
        <v/>
      </c>
      <c r="P7706">
        <f>12*(YEAR(G7706)-YEAR($K$3))+(MONTH(G7706)-MONTH($K$3))</f>
        <v/>
      </c>
      <c r="Q7706" s="366">
        <f>IF(M7706="IBIRAPITANGA FASE 3",IF(O7706="Atraso",L7706,L7706/(1+$I$2)^P7706),IF(O7706="Atraso",L7706,L7706/(1+$I$1)^P7706))</f>
        <v/>
      </c>
      <c r="R7706">
        <f>IF(O7706="Atraso",$K$3-G7706,0)</f>
        <v/>
      </c>
      <c r="S7706">
        <f>IF(R7706&lt;=15,"Até 15",IF(R7706&lt;=30,"Entre 15 e 30",IF(R7706&lt;=60,"Entre 30 e 60",IF(R7706&lt;=90,"Entre 60 e 90",IF(R7706&lt;=120,"Entre 90 e 120",IF(R7706&lt;=150,"Entre 120 e 150",IF(R7706&lt;=180,"Entre 150 e 180","Superior a 180")))))))</f>
        <v/>
      </c>
    </row>
    <row r="7707">
      <c r="A7707" t="inlineStr">
        <is>
          <t>Q06L015</t>
        </is>
      </c>
      <c r="B7707" t="inlineStr">
        <is>
          <t>SALATIEL LUZ MARINHO</t>
        </is>
      </c>
      <c r="C7707" t="n">
        <v>1</v>
      </c>
      <c r="D7707" t="inlineStr">
        <is>
          <t>IPCA</t>
        </is>
      </c>
      <c r="E7707" t="n">
        <v>0.009488792934583046</v>
      </c>
      <c r="F7707" t="inlineStr">
        <is>
          <t>MENSAL</t>
        </is>
      </c>
      <c r="G7707" t="n">
        <v>46903</v>
      </c>
      <c r="H7707" t="n">
        <v>46903</v>
      </c>
      <c r="I7707" t="n">
        <v>79</v>
      </c>
      <c r="J7707" t="inlineStr">
        <is>
          <t>CARTEIRA</t>
        </is>
      </c>
      <c r="K7707" t="inlineStr">
        <is>
          <t>CONTRATO</t>
        </is>
      </c>
      <c r="L7707" t="n">
        <v>1175.33</v>
      </c>
      <c r="M7707" t="inlineStr">
        <is>
          <t>Terra Luz Residencial</t>
        </is>
      </c>
      <c r="N7707" s="142">
        <f>DATE(YEAR(G7707),MONTH(G7707),1)</f>
        <v/>
      </c>
      <c r="O7707" s="132">
        <f>IF(G7707&gt;$K$3,"Futuro","Atraso")</f>
        <v/>
      </c>
      <c r="P7707">
        <f>12*(YEAR(G7707)-YEAR($K$3))+(MONTH(G7707)-MONTH($K$3))</f>
        <v/>
      </c>
      <c r="Q7707" s="366">
        <f>IF(M7707="IBIRAPITANGA FASE 3",IF(O7707="Atraso",L7707,L7707/(1+$I$2)^P7707),IF(O7707="Atraso",L7707,L7707/(1+$I$1)^P7707))</f>
        <v/>
      </c>
      <c r="R7707">
        <f>IF(O7707="Atraso",$K$3-G7707,0)</f>
        <v/>
      </c>
      <c r="S7707">
        <f>IF(R7707&lt;=15,"Até 15",IF(R7707&lt;=30,"Entre 15 e 30",IF(R7707&lt;=60,"Entre 30 e 60",IF(R7707&lt;=90,"Entre 60 e 90",IF(R7707&lt;=120,"Entre 90 e 120",IF(R7707&lt;=150,"Entre 120 e 150",IF(R7707&lt;=180,"Entre 150 e 180","Superior a 180")))))))</f>
        <v/>
      </c>
    </row>
    <row r="7708">
      <c r="A7708" t="inlineStr">
        <is>
          <t>Q06L015</t>
        </is>
      </c>
      <c r="B7708" t="inlineStr">
        <is>
          <t>SALATIEL LUZ MARINHO</t>
        </is>
      </c>
      <c r="C7708" t="n">
        <v>1</v>
      </c>
      <c r="D7708" t="inlineStr">
        <is>
          <t>IPCA</t>
        </is>
      </c>
      <c r="E7708" t="n">
        <v>0.009488792934583046</v>
      </c>
      <c r="F7708" t="inlineStr">
        <is>
          <t>MENSAL</t>
        </is>
      </c>
      <c r="G7708" t="n">
        <v>46934</v>
      </c>
      <c r="H7708" t="n">
        <v>46934</v>
      </c>
      <c r="I7708" t="n">
        <v>80</v>
      </c>
      <c r="J7708" t="inlineStr">
        <is>
          <t>CARTEIRA</t>
        </is>
      </c>
      <c r="K7708" t="inlineStr">
        <is>
          <t>CONTRATO</t>
        </is>
      </c>
      <c r="L7708" t="n">
        <v>1175.33</v>
      </c>
      <c r="M7708" t="inlineStr">
        <is>
          <t>Terra Luz Residencial</t>
        </is>
      </c>
      <c r="N7708" s="142">
        <f>DATE(YEAR(G7708),MONTH(G7708),1)</f>
        <v/>
      </c>
      <c r="O7708" s="132">
        <f>IF(G7708&gt;$K$3,"Futuro","Atraso")</f>
        <v/>
      </c>
      <c r="P7708">
        <f>12*(YEAR(G7708)-YEAR($K$3))+(MONTH(G7708)-MONTH($K$3))</f>
        <v/>
      </c>
      <c r="Q7708" s="366">
        <f>IF(M7708="IBIRAPITANGA FASE 3",IF(O7708="Atraso",L7708,L7708/(1+$I$2)^P7708),IF(O7708="Atraso",L7708,L7708/(1+$I$1)^P7708))</f>
        <v/>
      </c>
      <c r="R7708">
        <f>IF(O7708="Atraso",$K$3-G7708,0)</f>
        <v/>
      </c>
      <c r="S7708">
        <f>IF(R7708&lt;=15,"Até 15",IF(R7708&lt;=30,"Entre 15 e 30",IF(R7708&lt;=60,"Entre 30 e 60",IF(R7708&lt;=90,"Entre 60 e 90",IF(R7708&lt;=120,"Entre 90 e 120",IF(R7708&lt;=150,"Entre 120 e 150",IF(R7708&lt;=180,"Entre 150 e 180","Superior a 180")))))))</f>
        <v/>
      </c>
    </row>
    <row r="7709">
      <c r="A7709" t="inlineStr">
        <is>
          <t>Q06L015</t>
        </is>
      </c>
      <c r="B7709" t="inlineStr">
        <is>
          <t>SALATIEL LUZ MARINHO</t>
        </is>
      </c>
      <c r="C7709" t="n">
        <v>1</v>
      </c>
      <c r="D7709" t="inlineStr">
        <is>
          <t>IPCA</t>
        </is>
      </c>
      <c r="E7709" t="n">
        <v>0.009488792934583046</v>
      </c>
      <c r="F7709" t="inlineStr">
        <is>
          <t>MENSAL</t>
        </is>
      </c>
      <c r="G7709" t="n">
        <v>46956</v>
      </c>
      <c r="H7709" t="n">
        <v>46956</v>
      </c>
      <c r="I7709" t="n">
        <v>7</v>
      </c>
      <c r="J7709" t="inlineStr">
        <is>
          <t>CARTEIRA</t>
        </is>
      </c>
      <c r="K7709" t="inlineStr">
        <is>
          <t>CONTRATO</t>
        </is>
      </c>
      <c r="L7709" t="n">
        <v>3715.97</v>
      </c>
      <c r="M7709" t="inlineStr">
        <is>
          <t>Terra Luz Residencial</t>
        </is>
      </c>
      <c r="N7709" s="142">
        <f>DATE(YEAR(G7709),MONTH(G7709),1)</f>
        <v/>
      </c>
      <c r="O7709" s="132">
        <f>IF(G7709&gt;$K$3,"Futuro","Atraso")</f>
        <v/>
      </c>
      <c r="P7709">
        <f>12*(YEAR(G7709)-YEAR($K$3))+(MONTH(G7709)-MONTH($K$3))</f>
        <v/>
      </c>
      <c r="Q7709" s="366">
        <f>IF(M7709="IBIRAPITANGA FASE 3",IF(O7709="Atraso",L7709,L7709/(1+$I$2)^P7709),IF(O7709="Atraso",L7709,L7709/(1+$I$1)^P7709))</f>
        <v/>
      </c>
      <c r="R7709">
        <f>IF(O7709="Atraso",$K$3-G7709,0)</f>
        <v/>
      </c>
      <c r="S7709">
        <f>IF(R7709&lt;=15,"Até 15",IF(R7709&lt;=30,"Entre 15 e 30",IF(R7709&lt;=60,"Entre 30 e 60",IF(R7709&lt;=90,"Entre 60 e 90",IF(R7709&lt;=120,"Entre 90 e 120",IF(R7709&lt;=150,"Entre 120 e 150",IF(R7709&lt;=180,"Entre 150 e 180","Superior a 180")))))))</f>
        <v/>
      </c>
    </row>
    <row r="7710">
      <c r="A7710" t="inlineStr">
        <is>
          <t>Q06L015</t>
        </is>
      </c>
      <c r="B7710" t="inlineStr">
        <is>
          <t>SALATIEL LUZ MARINHO</t>
        </is>
      </c>
      <c r="C7710" t="n">
        <v>1</v>
      </c>
      <c r="D7710" t="inlineStr">
        <is>
          <t>IPCA</t>
        </is>
      </c>
      <c r="E7710" t="n">
        <v>0.009488792934583046</v>
      </c>
      <c r="F7710" t="inlineStr">
        <is>
          <t>MENSAL</t>
        </is>
      </c>
      <c r="G7710" t="n">
        <v>46964</v>
      </c>
      <c r="H7710" t="n">
        <v>46964</v>
      </c>
      <c r="I7710" t="n">
        <v>81</v>
      </c>
      <c r="J7710" t="inlineStr">
        <is>
          <t>CARTEIRA</t>
        </is>
      </c>
      <c r="K7710" t="inlineStr">
        <is>
          <t>CONTRATO</t>
        </is>
      </c>
      <c r="L7710" t="n">
        <v>1175.33</v>
      </c>
      <c r="M7710" t="inlineStr">
        <is>
          <t>Terra Luz Residencial</t>
        </is>
      </c>
      <c r="N7710" s="142">
        <f>DATE(YEAR(G7710),MONTH(G7710),1)</f>
        <v/>
      </c>
      <c r="O7710" s="132">
        <f>IF(G7710&gt;$K$3,"Futuro","Atraso")</f>
        <v/>
      </c>
      <c r="P7710">
        <f>12*(YEAR(G7710)-YEAR($K$3))+(MONTH(G7710)-MONTH($K$3))</f>
        <v/>
      </c>
      <c r="Q7710" s="366">
        <f>IF(M7710="IBIRAPITANGA FASE 3",IF(O7710="Atraso",L7710,L7710/(1+$I$2)^P7710),IF(O7710="Atraso",L7710,L7710/(1+$I$1)^P7710))</f>
        <v/>
      </c>
      <c r="R7710">
        <f>IF(O7710="Atraso",$K$3-G7710,0)</f>
        <v/>
      </c>
      <c r="S7710">
        <f>IF(R7710&lt;=15,"Até 15",IF(R7710&lt;=30,"Entre 15 e 30",IF(R7710&lt;=60,"Entre 30 e 60",IF(R7710&lt;=90,"Entre 60 e 90",IF(R7710&lt;=120,"Entre 90 e 120",IF(R7710&lt;=150,"Entre 120 e 150",IF(R7710&lt;=180,"Entre 150 e 180","Superior a 180")))))))</f>
        <v/>
      </c>
    </row>
    <row r="7711">
      <c r="A7711" t="inlineStr">
        <is>
          <t>Q06L015</t>
        </is>
      </c>
      <c r="B7711" t="inlineStr">
        <is>
          <t>SALATIEL LUZ MARINHO</t>
        </is>
      </c>
      <c r="C7711" t="n">
        <v>1</v>
      </c>
      <c r="D7711" t="inlineStr">
        <is>
          <t>IPCA</t>
        </is>
      </c>
      <c r="E7711" t="n">
        <v>0.009488792934583046</v>
      </c>
      <c r="F7711" t="inlineStr">
        <is>
          <t>MENSAL</t>
        </is>
      </c>
      <c r="G7711" t="n">
        <v>46995</v>
      </c>
      <c r="H7711" t="n">
        <v>46995</v>
      </c>
      <c r="I7711" t="n">
        <v>82</v>
      </c>
      <c r="J7711" t="inlineStr">
        <is>
          <t>CARTEIRA</t>
        </is>
      </c>
      <c r="K7711" t="inlineStr">
        <is>
          <t>CONTRATO</t>
        </is>
      </c>
      <c r="L7711" t="n">
        <v>1175.33</v>
      </c>
      <c r="M7711" t="inlineStr">
        <is>
          <t>Terra Luz Residencial</t>
        </is>
      </c>
      <c r="N7711" s="142">
        <f>DATE(YEAR(G7711),MONTH(G7711),1)</f>
        <v/>
      </c>
      <c r="O7711" s="132">
        <f>IF(G7711&gt;$K$3,"Futuro","Atraso")</f>
        <v/>
      </c>
      <c r="P7711">
        <f>12*(YEAR(G7711)-YEAR($K$3))+(MONTH(G7711)-MONTH($K$3))</f>
        <v/>
      </c>
      <c r="Q7711" s="366">
        <f>IF(M7711="IBIRAPITANGA FASE 3",IF(O7711="Atraso",L7711,L7711/(1+$I$2)^P7711),IF(O7711="Atraso",L7711,L7711/(1+$I$1)^P7711))</f>
        <v/>
      </c>
      <c r="R7711">
        <f>IF(O7711="Atraso",$K$3-G7711,0)</f>
        <v/>
      </c>
      <c r="S7711">
        <f>IF(R7711&lt;=15,"Até 15",IF(R7711&lt;=30,"Entre 15 e 30",IF(R7711&lt;=60,"Entre 30 e 60",IF(R7711&lt;=90,"Entre 60 e 90",IF(R7711&lt;=120,"Entre 90 e 120",IF(R7711&lt;=150,"Entre 120 e 150",IF(R7711&lt;=180,"Entre 150 e 180","Superior a 180")))))))</f>
        <v/>
      </c>
    </row>
    <row r="7712">
      <c r="A7712" t="inlineStr">
        <is>
          <t>Q06L015</t>
        </is>
      </c>
      <c r="B7712" t="inlineStr">
        <is>
          <t>SALATIEL LUZ MARINHO</t>
        </is>
      </c>
      <c r="C7712" t="n">
        <v>1</v>
      </c>
      <c r="D7712" t="inlineStr">
        <is>
          <t>IPCA</t>
        </is>
      </c>
      <c r="E7712" t="n">
        <v>0.009488792934583046</v>
      </c>
      <c r="F7712" t="inlineStr">
        <is>
          <t>MENSAL</t>
        </is>
      </c>
      <c r="G7712" t="n">
        <v>47026</v>
      </c>
      <c r="H7712" t="n">
        <v>47026</v>
      </c>
      <c r="I7712" t="n">
        <v>83</v>
      </c>
      <c r="J7712" t="inlineStr">
        <is>
          <t>CARTEIRA</t>
        </is>
      </c>
      <c r="K7712" t="inlineStr">
        <is>
          <t>CONTRATO</t>
        </is>
      </c>
      <c r="L7712" t="n">
        <v>1175.33</v>
      </c>
      <c r="M7712" t="inlineStr">
        <is>
          <t>Terra Luz Residencial</t>
        </is>
      </c>
      <c r="N7712" s="142">
        <f>DATE(YEAR(G7712),MONTH(G7712),1)</f>
        <v/>
      </c>
      <c r="O7712" s="132">
        <f>IF(G7712&gt;$K$3,"Futuro","Atraso")</f>
        <v/>
      </c>
      <c r="P7712">
        <f>12*(YEAR(G7712)-YEAR($K$3))+(MONTH(G7712)-MONTH($K$3))</f>
        <v/>
      </c>
      <c r="Q7712" s="366">
        <f>IF(M7712="IBIRAPITANGA FASE 3",IF(O7712="Atraso",L7712,L7712/(1+$I$2)^P7712),IF(O7712="Atraso",L7712,L7712/(1+$I$1)^P7712))</f>
        <v/>
      </c>
      <c r="R7712">
        <f>IF(O7712="Atraso",$K$3-G7712,0)</f>
        <v/>
      </c>
      <c r="S7712">
        <f>IF(R7712&lt;=15,"Até 15",IF(R7712&lt;=30,"Entre 15 e 30",IF(R7712&lt;=60,"Entre 30 e 60",IF(R7712&lt;=90,"Entre 60 e 90",IF(R7712&lt;=120,"Entre 90 e 120",IF(R7712&lt;=150,"Entre 120 e 150",IF(R7712&lt;=180,"Entre 150 e 180","Superior a 180")))))))</f>
        <v/>
      </c>
    </row>
    <row r="7713">
      <c r="A7713" t="inlineStr">
        <is>
          <t>Q06L015</t>
        </is>
      </c>
      <c r="B7713" t="inlineStr">
        <is>
          <t>SALATIEL LUZ MARINHO</t>
        </is>
      </c>
      <c r="C7713" t="n">
        <v>1</v>
      </c>
      <c r="D7713" t="inlineStr">
        <is>
          <t>IPCA</t>
        </is>
      </c>
      <c r="E7713" t="n">
        <v>0.009488792934583046</v>
      </c>
      <c r="F7713" t="inlineStr">
        <is>
          <t>MENSAL</t>
        </is>
      </c>
      <c r="G7713" t="n">
        <v>47056</v>
      </c>
      <c r="H7713" t="n">
        <v>47056</v>
      </c>
      <c r="I7713" t="n">
        <v>84</v>
      </c>
      <c r="J7713" t="inlineStr">
        <is>
          <t>CARTEIRA</t>
        </is>
      </c>
      <c r="K7713" t="inlineStr">
        <is>
          <t>CONTRATO</t>
        </is>
      </c>
      <c r="L7713" t="n">
        <v>1175.33</v>
      </c>
      <c r="M7713" t="inlineStr">
        <is>
          <t>Terra Luz Residencial</t>
        </is>
      </c>
      <c r="N7713" s="142">
        <f>DATE(YEAR(G7713),MONTH(G7713),1)</f>
        <v/>
      </c>
      <c r="O7713" s="132">
        <f>IF(G7713&gt;$K$3,"Futuro","Atraso")</f>
        <v/>
      </c>
      <c r="P7713">
        <f>12*(YEAR(G7713)-YEAR($K$3))+(MONTH(G7713)-MONTH($K$3))</f>
        <v/>
      </c>
      <c r="Q7713" s="366">
        <f>IF(M7713="IBIRAPITANGA FASE 3",IF(O7713="Atraso",L7713,L7713/(1+$I$2)^P7713),IF(O7713="Atraso",L7713,L7713/(1+$I$1)^P7713))</f>
        <v/>
      </c>
      <c r="R7713">
        <f>IF(O7713="Atraso",$K$3-G7713,0)</f>
        <v/>
      </c>
      <c r="S7713">
        <f>IF(R7713&lt;=15,"Até 15",IF(R7713&lt;=30,"Entre 15 e 30",IF(R7713&lt;=60,"Entre 30 e 60",IF(R7713&lt;=90,"Entre 60 e 90",IF(R7713&lt;=120,"Entre 90 e 120",IF(R7713&lt;=150,"Entre 120 e 150",IF(R7713&lt;=180,"Entre 150 e 180","Superior a 180")))))))</f>
        <v/>
      </c>
    </row>
    <row r="7714">
      <c r="A7714" t="inlineStr">
        <is>
          <t>Q06L015</t>
        </is>
      </c>
      <c r="B7714" t="inlineStr">
        <is>
          <t>SALATIEL LUZ MARINHO</t>
        </is>
      </c>
      <c r="C7714" t="n">
        <v>1</v>
      </c>
      <c r="D7714" t="inlineStr">
        <is>
          <t>IPCA</t>
        </is>
      </c>
      <c r="E7714" t="n">
        <v>0.009488792934583046</v>
      </c>
      <c r="F7714" t="inlineStr">
        <is>
          <t>MENSAL</t>
        </is>
      </c>
      <c r="G7714" t="n">
        <v>47087</v>
      </c>
      <c r="H7714" t="n">
        <v>47087</v>
      </c>
      <c r="I7714" t="n">
        <v>85</v>
      </c>
      <c r="J7714" t="inlineStr">
        <is>
          <t>CARTEIRA</t>
        </is>
      </c>
      <c r="K7714" t="inlineStr">
        <is>
          <t>CONTRATO</t>
        </is>
      </c>
      <c r="L7714" t="n">
        <v>1175.33</v>
      </c>
      <c r="M7714" t="inlineStr">
        <is>
          <t>Terra Luz Residencial</t>
        </is>
      </c>
      <c r="N7714" s="142">
        <f>DATE(YEAR(G7714),MONTH(G7714),1)</f>
        <v/>
      </c>
      <c r="O7714" s="132">
        <f>IF(G7714&gt;$K$3,"Futuro","Atraso")</f>
        <v/>
      </c>
      <c r="P7714">
        <f>12*(YEAR(G7714)-YEAR($K$3))+(MONTH(G7714)-MONTH($K$3))</f>
        <v/>
      </c>
      <c r="Q7714" s="366">
        <f>IF(M7714="IBIRAPITANGA FASE 3",IF(O7714="Atraso",L7714,L7714/(1+$I$2)^P7714),IF(O7714="Atraso",L7714,L7714/(1+$I$1)^P7714))</f>
        <v/>
      </c>
      <c r="R7714">
        <f>IF(O7714="Atraso",$K$3-G7714,0)</f>
        <v/>
      </c>
      <c r="S7714">
        <f>IF(R7714&lt;=15,"Até 15",IF(R7714&lt;=30,"Entre 15 e 30",IF(R7714&lt;=60,"Entre 30 e 60",IF(R7714&lt;=90,"Entre 60 e 90",IF(R7714&lt;=120,"Entre 90 e 120",IF(R7714&lt;=150,"Entre 120 e 150",IF(R7714&lt;=180,"Entre 150 e 180","Superior a 180")))))))</f>
        <v/>
      </c>
    </row>
    <row r="7715">
      <c r="A7715" t="inlineStr">
        <is>
          <t>Q06L015</t>
        </is>
      </c>
      <c r="B7715" t="inlineStr">
        <is>
          <t>SALATIEL LUZ MARINHO</t>
        </is>
      </c>
      <c r="C7715" t="n">
        <v>1</v>
      </c>
      <c r="D7715" t="inlineStr">
        <is>
          <t>IPCA</t>
        </is>
      </c>
      <c r="E7715" t="n">
        <v>0.009488792934583046</v>
      </c>
      <c r="F7715" t="inlineStr">
        <is>
          <t>MENSAL</t>
        </is>
      </c>
      <c r="G7715" t="n">
        <v>47117</v>
      </c>
      <c r="H7715" t="n">
        <v>47117</v>
      </c>
      <c r="I7715" t="n">
        <v>86</v>
      </c>
      <c r="J7715" t="inlineStr">
        <is>
          <t>CARTEIRA</t>
        </is>
      </c>
      <c r="K7715" t="inlineStr">
        <is>
          <t>CONTRATO</t>
        </is>
      </c>
      <c r="L7715" t="n">
        <v>1175.33</v>
      </c>
      <c r="M7715" t="inlineStr">
        <is>
          <t>Terra Luz Residencial</t>
        </is>
      </c>
      <c r="N7715" s="142">
        <f>DATE(YEAR(G7715),MONTH(G7715),1)</f>
        <v/>
      </c>
      <c r="O7715" s="132">
        <f>IF(G7715&gt;$K$3,"Futuro","Atraso")</f>
        <v/>
      </c>
      <c r="P7715">
        <f>12*(YEAR(G7715)-YEAR($K$3))+(MONTH(G7715)-MONTH($K$3))</f>
        <v/>
      </c>
      <c r="Q7715" s="366">
        <f>IF(M7715="IBIRAPITANGA FASE 3",IF(O7715="Atraso",L7715,L7715/(1+$I$2)^P7715),IF(O7715="Atraso",L7715,L7715/(1+$I$1)^P7715))</f>
        <v/>
      </c>
      <c r="R7715">
        <f>IF(O7715="Atraso",$K$3-G7715,0)</f>
        <v/>
      </c>
      <c r="S7715">
        <f>IF(R7715&lt;=15,"Até 15",IF(R7715&lt;=30,"Entre 15 e 30",IF(R7715&lt;=60,"Entre 30 e 60",IF(R7715&lt;=90,"Entre 60 e 90",IF(R7715&lt;=120,"Entre 90 e 120",IF(R7715&lt;=150,"Entre 120 e 150",IF(R7715&lt;=180,"Entre 150 e 180","Superior a 180")))))))</f>
        <v/>
      </c>
    </row>
    <row r="7716">
      <c r="A7716" t="inlineStr">
        <is>
          <t>Q06L015</t>
        </is>
      </c>
      <c r="B7716" t="inlineStr">
        <is>
          <t>SALATIEL LUZ MARINHO</t>
        </is>
      </c>
      <c r="C7716" t="n">
        <v>1</v>
      </c>
      <c r="D7716" t="inlineStr">
        <is>
          <t>IPCA</t>
        </is>
      </c>
      <c r="E7716" t="n">
        <v>0.009488792934583046</v>
      </c>
      <c r="F7716" t="inlineStr">
        <is>
          <t>MENSAL</t>
        </is>
      </c>
      <c r="G7716" t="n">
        <v>47148</v>
      </c>
      <c r="H7716" t="n">
        <v>47148</v>
      </c>
      <c r="I7716" t="n">
        <v>87</v>
      </c>
      <c r="J7716" t="inlineStr">
        <is>
          <t>CARTEIRA</t>
        </is>
      </c>
      <c r="K7716" t="inlineStr">
        <is>
          <t>CONTRATO</t>
        </is>
      </c>
      <c r="L7716" t="n">
        <v>1175.33</v>
      </c>
      <c r="M7716" t="inlineStr">
        <is>
          <t>Terra Luz Residencial</t>
        </is>
      </c>
      <c r="N7716" s="142">
        <f>DATE(YEAR(G7716),MONTH(G7716),1)</f>
        <v/>
      </c>
      <c r="O7716" s="132">
        <f>IF(G7716&gt;$K$3,"Futuro","Atraso")</f>
        <v/>
      </c>
      <c r="P7716">
        <f>12*(YEAR(G7716)-YEAR($K$3))+(MONTH(G7716)-MONTH($K$3))</f>
        <v/>
      </c>
      <c r="Q7716" s="366">
        <f>IF(M7716="IBIRAPITANGA FASE 3",IF(O7716="Atraso",L7716,L7716/(1+$I$2)^P7716),IF(O7716="Atraso",L7716,L7716/(1+$I$1)^P7716))</f>
        <v/>
      </c>
      <c r="R7716">
        <f>IF(O7716="Atraso",$K$3-G7716,0)</f>
        <v/>
      </c>
      <c r="S7716">
        <f>IF(R7716&lt;=15,"Até 15",IF(R7716&lt;=30,"Entre 15 e 30",IF(R7716&lt;=60,"Entre 30 e 60",IF(R7716&lt;=90,"Entre 60 e 90",IF(R7716&lt;=120,"Entre 90 e 120",IF(R7716&lt;=150,"Entre 120 e 150",IF(R7716&lt;=180,"Entre 150 e 180","Superior a 180")))))))</f>
        <v/>
      </c>
    </row>
    <row r="7717">
      <c r="A7717" t="inlineStr">
        <is>
          <t>Q06L015</t>
        </is>
      </c>
      <c r="B7717" t="inlineStr">
        <is>
          <t>SALATIEL LUZ MARINHO</t>
        </is>
      </c>
      <c r="C7717" t="n">
        <v>1</v>
      </c>
      <c r="D7717" t="inlineStr">
        <is>
          <t>IPCA</t>
        </is>
      </c>
      <c r="E7717" t="n">
        <v>0.009488792934583046</v>
      </c>
      <c r="F7717" t="inlineStr">
        <is>
          <t>MENSAL</t>
        </is>
      </c>
      <c r="G7717" t="n">
        <v>47177</v>
      </c>
      <c r="H7717" t="n">
        <v>47177</v>
      </c>
      <c r="I7717" t="n">
        <v>88</v>
      </c>
      <c r="J7717" t="inlineStr">
        <is>
          <t>CARTEIRA</t>
        </is>
      </c>
      <c r="K7717" t="inlineStr">
        <is>
          <t>CONTRATO</t>
        </is>
      </c>
      <c r="L7717" t="n">
        <v>1175.33</v>
      </c>
      <c r="M7717" t="inlineStr">
        <is>
          <t>Terra Luz Residencial</t>
        </is>
      </c>
      <c r="N7717" s="142">
        <f>DATE(YEAR(G7717),MONTH(G7717),1)</f>
        <v/>
      </c>
      <c r="O7717" s="132">
        <f>IF(G7717&gt;$K$3,"Futuro","Atraso")</f>
        <v/>
      </c>
      <c r="P7717">
        <f>12*(YEAR(G7717)-YEAR($K$3))+(MONTH(G7717)-MONTH($K$3))</f>
        <v/>
      </c>
      <c r="Q7717" s="366">
        <f>IF(M7717="IBIRAPITANGA FASE 3",IF(O7717="Atraso",L7717,L7717/(1+$I$2)^P7717),IF(O7717="Atraso",L7717,L7717/(1+$I$1)^P7717))</f>
        <v/>
      </c>
      <c r="R7717">
        <f>IF(O7717="Atraso",$K$3-G7717,0)</f>
        <v/>
      </c>
      <c r="S7717">
        <f>IF(R7717&lt;=15,"Até 15",IF(R7717&lt;=30,"Entre 15 e 30",IF(R7717&lt;=60,"Entre 30 e 60",IF(R7717&lt;=90,"Entre 60 e 90",IF(R7717&lt;=120,"Entre 90 e 120",IF(R7717&lt;=150,"Entre 120 e 150",IF(R7717&lt;=180,"Entre 150 e 180","Superior a 180")))))))</f>
        <v/>
      </c>
    </row>
    <row r="7718">
      <c r="A7718" t="inlineStr">
        <is>
          <t>Q06L015</t>
        </is>
      </c>
      <c r="B7718" t="inlineStr">
        <is>
          <t>SALATIEL LUZ MARINHO</t>
        </is>
      </c>
      <c r="C7718" t="n">
        <v>1</v>
      </c>
      <c r="D7718" t="inlineStr">
        <is>
          <t>IPCA</t>
        </is>
      </c>
      <c r="E7718" t="n">
        <v>0.009488792934583046</v>
      </c>
      <c r="F7718" t="inlineStr">
        <is>
          <t>MENSAL</t>
        </is>
      </c>
      <c r="G7718" t="n">
        <v>47207</v>
      </c>
      <c r="H7718" t="n">
        <v>47207</v>
      </c>
      <c r="I7718" t="n">
        <v>89</v>
      </c>
      <c r="J7718" t="inlineStr">
        <is>
          <t>CARTEIRA</t>
        </is>
      </c>
      <c r="K7718" t="inlineStr">
        <is>
          <t>CONTRATO</t>
        </is>
      </c>
      <c r="L7718" t="n">
        <v>1175.33</v>
      </c>
      <c r="M7718" t="inlineStr">
        <is>
          <t>Terra Luz Residencial</t>
        </is>
      </c>
      <c r="N7718" s="142">
        <f>DATE(YEAR(G7718),MONTH(G7718),1)</f>
        <v/>
      </c>
      <c r="O7718" s="132">
        <f>IF(G7718&gt;$K$3,"Futuro","Atraso")</f>
        <v/>
      </c>
      <c r="P7718">
        <f>12*(YEAR(G7718)-YEAR($K$3))+(MONTH(G7718)-MONTH($K$3))</f>
        <v/>
      </c>
      <c r="Q7718" s="366">
        <f>IF(M7718="IBIRAPITANGA FASE 3",IF(O7718="Atraso",L7718,L7718/(1+$I$2)^P7718),IF(O7718="Atraso",L7718,L7718/(1+$I$1)^P7718))</f>
        <v/>
      </c>
      <c r="R7718">
        <f>IF(O7718="Atraso",$K$3-G7718,0)</f>
        <v/>
      </c>
      <c r="S7718">
        <f>IF(R7718&lt;=15,"Até 15",IF(R7718&lt;=30,"Entre 15 e 30",IF(R7718&lt;=60,"Entre 30 e 60",IF(R7718&lt;=90,"Entre 60 e 90",IF(R7718&lt;=120,"Entre 90 e 120",IF(R7718&lt;=150,"Entre 120 e 150",IF(R7718&lt;=180,"Entre 150 e 180","Superior a 180")))))))</f>
        <v/>
      </c>
    </row>
    <row r="7719">
      <c r="A7719" t="inlineStr">
        <is>
          <t>Q06L015</t>
        </is>
      </c>
      <c r="B7719" t="inlineStr">
        <is>
          <t>SALATIEL LUZ MARINHO</t>
        </is>
      </c>
      <c r="C7719" t="n">
        <v>1</v>
      </c>
      <c r="D7719" t="inlineStr">
        <is>
          <t>IPCA</t>
        </is>
      </c>
      <c r="E7719" t="n">
        <v>0.009488792934583046</v>
      </c>
      <c r="F7719" t="inlineStr">
        <is>
          <t>MENSAL</t>
        </is>
      </c>
      <c r="G7719" t="n">
        <v>47238</v>
      </c>
      <c r="H7719" t="n">
        <v>47238</v>
      </c>
      <c r="I7719" t="n">
        <v>90</v>
      </c>
      <c r="J7719" t="inlineStr">
        <is>
          <t>CARTEIRA</t>
        </is>
      </c>
      <c r="K7719" t="inlineStr">
        <is>
          <t>CONTRATO</t>
        </is>
      </c>
      <c r="L7719" t="n">
        <v>1175.33</v>
      </c>
      <c r="M7719" t="inlineStr">
        <is>
          <t>Terra Luz Residencial</t>
        </is>
      </c>
      <c r="N7719" s="142">
        <f>DATE(YEAR(G7719),MONTH(G7719),1)</f>
        <v/>
      </c>
      <c r="O7719" s="132">
        <f>IF(G7719&gt;$K$3,"Futuro","Atraso")</f>
        <v/>
      </c>
      <c r="P7719">
        <f>12*(YEAR(G7719)-YEAR($K$3))+(MONTH(G7719)-MONTH($K$3))</f>
        <v/>
      </c>
      <c r="Q7719" s="366">
        <f>IF(M7719="IBIRAPITANGA FASE 3",IF(O7719="Atraso",L7719,L7719/(1+$I$2)^P7719),IF(O7719="Atraso",L7719,L7719/(1+$I$1)^P7719))</f>
        <v/>
      </c>
      <c r="R7719">
        <f>IF(O7719="Atraso",$K$3-G7719,0)</f>
        <v/>
      </c>
      <c r="S7719">
        <f>IF(R7719&lt;=15,"Até 15",IF(R7719&lt;=30,"Entre 15 e 30",IF(R7719&lt;=60,"Entre 30 e 60",IF(R7719&lt;=90,"Entre 60 e 90",IF(R7719&lt;=120,"Entre 90 e 120",IF(R7719&lt;=150,"Entre 120 e 150",IF(R7719&lt;=180,"Entre 150 e 180","Superior a 180")))))))</f>
        <v/>
      </c>
    </row>
    <row r="7720">
      <c r="A7720" t="inlineStr">
        <is>
          <t>Q06L015</t>
        </is>
      </c>
      <c r="B7720" t="inlineStr">
        <is>
          <t>SALATIEL LUZ MARINHO</t>
        </is>
      </c>
      <c r="C7720" t="n">
        <v>1</v>
      </c>
      <c r="D7720" t="inlineStr">
        <is>
          <t>IPCA</t>
        </is>
      </c>
      <c r="E7720" t="n">
        <v>0.009488792934583046</v>
      </c>
      <c r="F7720" t="inlineStr">
        <is>
          <t>MENSAL</t>
        </is>
      </c>
      <c r="G7720" t="n">
        <v>47268</v>
      </c>
      <c r="H7720" t="n">
        <v>47268</v>
      </c>
      <c r="I7720" t="n">
        <v>91</v>
      </c>
      <c r="J7720" t="inlineStr">
        <is>
          <t>CARTEIRA</t>
        </is>
      </c>
      <c r="K7720" t="inlineStr">
        <is>
          <t>CONTRATO</t>
        </is>
      </c>
      <c r="L7720" t="n">
        <v>1175.33</v>
      </c>
      <c r="M7720" t="inlineStr">
        <is>
          <t>Terra Luz Residencial</t>
        </is>
      </c>
      <c r="N7720" s="142">
        <f>DATE(YEAR(G7720),MONTH(G7720),1)</f>
        <v/>
      </c>
      <c r="O7720" s="132">
        <f>IF(G7720&gt;$K$3,"Futuro","Atraso")</f>
        <v/>
      </c>
      <c r="P7720">
        <f>12*(YEAR(G7720)-YEAR($K$3))+(MONTH(G7720)-MONTH($K$3))</f>
        <v/>
      </c>
      <c r="Q7720" s="366">
        <f>IF(M7720="IBIRAPITANGA FASE 3",IF(O7720="Atraso",L7720,L7720/(1+$I$2)^P7720),IF(O7720="Atraso",L7720,L7720/(1+$I$1)^P7720))</f>
        <v/>
      </c>
      <c r="R7720">
        <f>IF(O7720="Atraso",$K$3-G7720,0)</f>
        <v/>
      </c>
      <c r="S7720">
        <f>IF(R7720&lt;=15,"Até 15",IF(R7720&lt;=30,"Entre 15 e 30",IF(R7720&lt;=60,"Entre 30 e 60",IF(R7720&lt;=90,"Entre 60 e 90",IF(R7720&lt;=120,"Entre 90 e 120",IF(R7720&lt;=150,"Entre 120 e 150",IF(R7720&lt;=180,"Entre 150 e 180","Superior a 180")))))))</f>
        <v/>
      </c>
    </row>
    <row r="7721">
      <c r="A7721" t="inlineStr">
        <is>
          <t>Q06L015</t>
        </is>
      </c>
      <c r="B7721" t="inlineStr">
        <is>
          <t>SALATIEL LUZ MARINHO</t>
        </is>
      </c>
      <c r="C7721" t="n">
        <v>1</v>
      </c>
      <c r="D7721" t="inlineStr">
        <is>
          <t>IPCA</t>
        </is>
      </c>
      <c r="E7721" t="n">
        <v>0.009488792934583046</v>
      </c>
      <c r="F7721" t="inlineStr">
        <is>
          <t>MENSAL</t>
        </is>
      </c>
      <c r="G7721" t="n">
        <v>47299</v>
      </c>
      <c r="H7721" t="n">
        <v>47299</v>
      </c>
      <c r="I7721" t="n">
        <v>92</v>
      </c>
      <c r="J7721" t="inlineStr">
        <is>
          <t>CARTEIRA</t>
        </is>
      </c>
      <c r="K7721" t="inlineStr">
        <is>
          <t>CONTRATO</t>
        </is>
      </c>
      <c r="L7721" t="n">
        <v>1175.33</v>
      </c>
      <c r="M7721" t="inlineStr">
        <is>
          <t>Terra Luz Residencial</t>
        </is>
      </c>
      <c r="N7721" s="142">
        <f>DATE(YEAR(G7721),MONTH(G7721),1)</f>
        <v/>
      </c>
      <c r="O7721" s="132">
        <f>IF(G7721&gt;$K$3,"Futuro","Atraso")</f>
        <v/>
      </c>
      <c r="P7721">
        <f>12*(YEAR(G7721)-YEAR($K$3))+(MONTH(G7721)-MONTH($K$3))</f>
        <v/>
      </c>
      <c r="Q7721" s="366">
        <f>IF(M7721="IBIRAPITANGA FASE 3",IF(O7721="Atraso",L7721,L7721/(1+$I$2)^P7721),IF(O7721="Atraso",L7721,L7721/(1+$I$1)^P7721))</f>
        <v/>
      </c>
      <c r="R7721">
        <f>IF(O7721="Atraso",$K$3-G7721,0)</f>
        <v/>
      </c>
      <c r="S7721">
        <f>IF(R7721&lt;=15,"Até 15",IF(R7721&lt;=30,"Entre 15 e 30",IF(R7721&lt;=60,"Entre 30 e 60",IF(R7721&lt;=90,"Entre 60 e 90",IF(R7721&lt;=120,"Entre 90 e 120",IF(R7721&lt;=150,"Entre 120 e 150",IF(R7721&lt;=180,"Entre 150 e 180","Superior a 180")))))))</f>
        <v/>
      </c>
    </row>
    <row r="7722">
      <c r="A7722" t="inlineStr">
        <is>
          <t>Q06L015</t>
        </is>
      </c>
      <c r="B7722" t="inlineStr">
        <is>
          <t>SALATIEL LUZ MARINHO</t>
        </is>
      </c>
      <c r="C7722" t="n">
        <v>1</v>
      </c>
      <c r="D7722" t="inlineStr">
        <is>
          <t>IPCA</t>
        </is>
      </c>
      <c r="E7722" t="n">
        <v>0.009488792934583046</v>
      </c>
      <c r="F7722" t="inlineStr">
        <is>
          <t>MENSAL</t>
        </is>
      </c>
      <c r="G7722" t="n">
        <v>47321</v>
      </c>
      <c r="H7722" t="n">
        <v>47321</v>
      </c>
      <c r="I7722" t="n">
        <v>8</v>
      </c>
      <c r="J7722" t="inlineStr">
        <is>
          <t>CARTEIRA</t>
        </is>
      </c>
      <c r="K7722" t="inlineStr">
        <is>
          <t>CONTRATO</t>
        </is>
      </c>
      <c r="L7722" t="n">
        <v>3715.97</v>
      </c>
      <c r="M7722" t="inlineStr">
        <is>
          <t>Terra Luz Residencial</t>
        </is>
      </c>
      <c r="N7722" s="142">
        <f>DATE(YEAR(G7722),MONTH(G7722),1)</f>
        <v/>
      </c>
      <c r="O7722" s="132">
        <f>IF(G7722&gt;$K$3,"Futuro","Atraso")</f>
        <v/>
      </c>
      <c r="P7722">
        <f>12*(YEAR(G7722)-YEAR($K$3))+(MONTH(G7722)-MONTH($K$3))</f>
        <v/>
      </c>
      <c r="Q7722" s="366">
        <f>IF(M7722="IBIRAPITANGA FASE 3",IF(O7722="Atraso",L7722,L7722/(1+$I$2)^P7722),IF(O7722="Atraso",L7722,L7722/(1+$I$1)^P7722))</f>
        <v/>
      </c>
      <c r="R7722">
        <f>IF(O7722="Atraso",$K$3-G7722,0)</f>
        <v/>
      </c>
      <c r="S7722">
        <f>IF(R7722&lt;=15,"Até 15",IF(R7722&lt;=30,"Entre 15 e 30",IF(R7722&lt;=60,"Entre 30 e 60",IF(R7722&lt;=90,"Entre 60 e 90",IF(R7722&lt;=120,"Entre 90 e 120",IF(R7722&lt;=150,"Entre 120 e 150",IF(R7722&lt;=180,"Entre 150 e 180","Superior a 180")))))))</f>
        <v/>
      </c>
    </row>
    <row r="7723">
      <c r="A7723" t="inlineStr">
        <is>
          <t>Q06L015</t>
        </is>
      </c>
      <c r="B7723" t="inlineStr">
        <is>
          <t>SALATIEL LUZ MARINHO</t>
        </is>
      </c>
      <c r="C7723" t="n">
        <v>1</v>
      </c>
      <c r="D7723" t="inlineStr">
        <is>
          <t>IPCA</t>
        </is>
      </c>
      <c r="E7723" t="n">
        <v>0.009488792934583046</v>
      </c>
      <c r="F7723" t="inlineStr">
        <is>
          <t>MENSAL</t>
        </is>
      </c>
      <c r="G7723" t="n">
        <v>47329</v>
      </c>
      <c r="H7723" t="n">
        <v>47329</v>
      </c>
      <c r="I7723" t="n">
        <v>93</v>
      </c>
      <c r="J7723" t="inlineStr">
        <is>
          <t>CARTEIRA</t>
        </is>
      </c>
      <c r="K7723" t="inlineStr">
        <is>
          <t>CONTRATO</t>
        </is>
      </c>
      <c r="L7723" t="n">
        <v>1175.33</v>
      </c>
      <c r="M7723" t="inlineStr">
        <is>
          <t>Terra Luz Residencial</t>
        </is>
      </c>
      <c r="N7723" s="142">
        <f>DATE(YEAR(G7723),MONTH(G7723),1)</f>
        <v/>
      </c>
      <c r="O7723" s="132">
        <f>IF(G7723&gt;$K$3,"Futuro","Atraso")</f>
        <v/>
      </c>
      <c r="P7723">
        <f>12*(YEAR(G7723)-YEAR($K$3))+(MONTH(G7723)-MONTH($K$3))</f>
        <v/>
      </c>
      <c r="Q7723" s="366">
        <f>IF(M7723="IBIRAPITANGA FASE 3",IF(O7723="Atraso",L7723,L7723/(1+$I$2)^P7723),IF(O7723="Atraso",L7723,L7723/(1+$I$1)^P7723))</f>
        <v/>
      </c>
      <c r="R7723">
        <f>IF(O7723="Atraso",$K$3-G7723,0)</f>
        <v/>
      </c>
      <c r="S7723">
        <f>IF(R7723&lt;=15,"Até 15",IF(R7723&lt;=30,"Entre 15 e 30",IF(R7723&lt;=60,"Entre 30 e 60",IF(R7723&lt;=90,"Entre 60 e 90",IF(R7723&lt;=120,"Entre 90 e 120",IF(R7723&lt;=150,"Entre 120 e 150",IF(R7723&lt;=180,"Entre 150 e 180","Superior a 180")))))))</f>
        <v/>
      </c>
    </row>
    <row r="7724">
      <c r="A7724" t="inlineStr">
        <is>
          <t>Q06L015</t>
        </is>
      </c>
      <c r="B7724" t="inlineStr">
        <is>
          <t>SALATIEL LUZ MARINHO</t>
        </is>
      </c>
      <c r="C7724" t="n">
        <v>1</v>
      </c>
      <c r="D7724" t="inlineStr">
        <is>
          <t>IPCA</t>
        </is>
      </c>
      <c r="E7724" t="n">
        <v>0.009488792934583046</v>
      </c>
      <c r="F7724" t="inlineStr">
        <is>
          <t>MENSAL</t>
        </is>
      </c>
      <c r="G7724" t="n">
        <v>47360</v>
      </c>
      <c r="H7724" t="n">
        <v>47360</v>
      </c>
      <c r="I7724" t="n">
        <v>94</v>
      </c>
      <c r="J7724" t="inlineStr">
        <is>
          <t>CARTEIRA</t>
        </is>
      </c>
      <c r="K7724" t="inlineStr">
        <is>
          <t>CONTRATO</t>
        </is>
      </c>
      <c r="L7724" t="n">
        <v>1175.33</v>
      </c>
      <c r="M7724" t="inlineStr">
        <is>
          <t>Terra Luz Residencial</t>
        </is>
      </c>
      <c r="N7724" s="142">
        <f>DATE(YEAR(G7724),MONTH(G7724),1)</f>
        <v/>
      </c>
      <c r="O7724" s="132">
        <f>IF(G7724&gt;$K$3,"Futuro","Atraso")</f>
        <v/>
      </c>
      <c r="P7724">
        <f>12*(YEAR(G7724)-YEAR($K$3))+(MONTH(G7724)-MONTH($K$3))</f>
        <v/>
      </c>
      <c r="Q7724" s="366">
        <f>IF(M7724="IBIRAPITANGA FASE 3",IF(O7724="Atraso",L7724,L7724/(1+$I$2)^P7724),IF(O7724="Atraso",L7724,L7724/(1+$I$1)^P7724))</f>
        <v/>
      </c>
      <c r="R7724">
        <f>IF(O7724="Atraso",$K$3-G7724,0)</f>
        <v/>
      </c>
      <c r="S7724">
        <f>IF(R7724&lt;=15,"Até 15",IF(R7724&lt;=30,"Entre 15 e 30",IF(R7724&lt;=60,"Entre 30 e 60",IF(R7724&lt;=90,"Entre 60 e 90",IF(R7724&lt;=120,"Entre 90 e 120",IF(R7724&lt;=150,"Entre 120 e 150",IF(R7724&lt;=180,"Entre 150 e 180","Superior a 180")))))))</f>
        <v/>
      </c>
    </row>
    <row r="7725">
      <c r="A7725" t="inlineStr">
        <is>
          <t>Q06L015</t>
        </is>
      </c>
      <c r="B7725" t="inlineStr">
        <is>
          <t>SALATIEL LUZ MARINHO</t>
        </is>
      </c>
      <c r="C7725" t="n">
        <v>1</v>
      </c>
      <c r="D7725" t="inlineStr">
        <is>
          <t>IPCA</t>
        </is>
      </c>
      <c r="E7725" t="n">
        <v>0.009488792934583046</v>
      </c>
      <c r="F7725" t="inlineStr">
        <is>
          <t>MENSAL</t>
        </is>
      </c>
      <c r="G7725" t="n">
        <v>47391</v>
      </c>
      <c r="H7725" t="n">
        <v>47391</v>
      </c>
      <c r="I7725" t="n">
        <v>95</v>
      </c>
      <c r="J7725" t="inlineStr">
        <is>
          <t>CARTEIRA</t>
        </is>
      </c>
      <c r="K7725" t="inlineStr">
        <is>
          <t>CONTRATO</t>
        </is>
      </c>
      <c r="L7725" t="n">
        <v>1175.33</v>
      </c>
      <c r="M7725" t="inlineStr">
        <is>
          <t>Terra Luz Residencial</t>
        </is>
      </c>
      <c r="N7725" s="142">
        <f>DATE(YEAR(G7725),MONTH(G7725),1)</f>
        <v/>
      </c>
      <c r="O7725" s="132">
        <f>IF(G7725&gt;$K$3,"Futuro","Atraso")</f>
        <v/>
      </c>
      <c r="P7725">
        <f>12*(YEAR(G7725)-YEAR($K$3))+(MONTH(G7725)-MONTH($K$3))</f>
        <v/>
      </c>
      <c r="Q7725" s="366">
        <f>IF(M7725="IBIRAPITANGA FASE 3",IF(O7725="Atraso",L7725,L7725/(1+$I$2)^P7725),IF(O7725="Atraso",L7725,L7725/(1+$I$1)^P7725))</f>
        <v/>
      </c>
      <c r="R7725">
        <f>IF(O7725="Atraso",$K$3-G7725,0)</f>
        <v/>
      </c>
      <c r="S7725">
        <f>IF(R7725&lt;=15,"Até 15",IF(R7725&lt;=30,"Entre 15 e 30",IF(R7725&lt;=60,"Entre 30 e 60",IF(R7725&lt;=90,"Entre 60 e 90",IF(R7725&lt;=120,"Entre 90 e 120",IF(R7725&lt;=150,"Entre 120 e 150",IF(R7725&lt;=180,"Entre 150 e 180","Superior a 180")))))))</f>
        <v/>
      </c>
    </row>
    <row r="7726">
      <c r="A7726" t="inlineStr">
        <is>
          <t>Q06L015</t>
        </is>
      </c>
      <c r="B7726" t="inlineStr">
        <is>
          <t>SALATIEL LUZ MARINHO</t>
        </is>
      </c>
      <c r="C7726" t="n">
        <v>1</v>
      </c>
      <c r="D7726" t="inlineStr">
        <is>
          <t>IPCA</t>
        </is>
      </c>
      <c r="E7726" t="n">
        <v>0.009488792934583046</v>
      </c>
      <c r="F7726" t="inlineStr">
        <is>
          <t>MENSAL</t>
        </is>
      </c>
      <c r="G7726" t="n">
        <v>47421</v>
      </c>
      <c r="H7726" t="n">
        <v>47421</v>
      </c>
      <c r="I7726" t="n">
        <v>96</v>
      </c>
      <c r="J7726" t="inlineStr">
        <is>
          <t>CARTEIRA</t>
        </is>
      </c>
      <c r="K7726" t="inlineStr">
        <is>
          <t>CONTRATO</t>
        </is>
      </c>
      <c r="L7726" t="n">
        <v>1175.33</v>
      </c>
      <c r="M7726" t="inlineStr">
        <is>
          <t>Terra Luz Residencial</t>
        </is>
      </c>
      <c r="N7726" s="142">
        <f>DATE(YEAR(G7726),MONTH(G7726),1)</f>
        <v/>
      </c>
      <c r="O7726" s="132">
        <f>IF(G7726&gt;$K$3,"Futuro","Atraso")</f>
        <v/>
      </c>
      <c r="P7726">
        <f>12*(YEAR(G7726)-YEAR($K$3))+(MONTH(G7726)-MONTH($K$3))</f>
        <v/>
      </c>
      <c r="Q7726" s="366">
        <f>IF(M7726="IBIRAPITANGA FASE 3",IF(O7726="Atraso",L7726,L7726/(1+$I$2)^P7726),IF(O7726="Atraso",L7726,L7726/(1+$I$1)^P7726))</f>
        <v/>
      </c>
      <c r="R7726">
        <f>IF(O7726="Atraso",$K$3-G7726,0)</f>
        <v/>
      </c>
      <c r="S7726">
        <f>IF(R7726&lt;=15,"Até 15",IF(R7726&lt;=30,"Entre 15 e 30",IF(R7726&lt;=60,"Entre 30 e 60",IF(R7726&lt;=90,"Entre 60 e 90",IF(R7726&lt;=120,"Entre 90 e 120",IF(R7726&lt;=150,"Entre 120 e 150",IF(R7726&lt;=180,"Entre 150 e 180","Superior a 180")))))))</f>
        <v/>
      </c>
    </row>
    <row r="7727">
      <c r="A7727" t="inlineStr">
        <is>
          <t>Q06L015</t>
        </is>
      </c>
      <c r="B7727" t="inlineStr">
        <is>
          <t>SALATIEL LUZ MARINHO</t>
        </is>
      </c>
      <c r="C7727" t="n">
        <v>1</v>
      </c>
      <c r="D7727" t="inlineStr">
        <is>
          <t>IPCA</t>
        </is>
      </c>
      <c r="E7727" t="n">
        <v>0.009488792934583046</v>
      </c>
      <c r="F7727" t="inlineStr">
        <is>
          <t>MENSAL</t>
        </is>
      </c>
      <c r="G7727" t="n">
        <v>47452</v>
      </c>
      <c r="H7727" t="n">
        <v>47452</v>
      </c>
      <c r="I7727" t="n">
        <v>97</v>
      </c>
      <c r="J7727" t="inlineStr">
        <is>
          <t>CARTEIRA</t>
        </is>
      </c>
      <c r="K7727" t="inlineStr">
        <is>
          <t>CONTRATO</t>
        </is>
      </c>
      <c r="L7727" t="n">
        <v>1175.33</v>
      </c>
      <c r="M7727" t="inlineStr">
        <is>
          <t>Terra Luz Residencial</t>
        </is>
      </c>
      <c r="N7727" s="142">
        <f>DATE(YEAR(G7727),MONTH(G7727),1)</f>
        <v/>
      </c>
      <c r="O7727" s="132">
        <f>IF(G7727&gt;$K$3,"Futuro","Atraso")</f>
        <v/>
      </c>
      <c r="P7727">
        <f>12*(YEAR(G7727)-YEAR($K$3))+(MONTH(G7727)-MONTH($K$3))</f>
        <v/>
      </c>
      <c r="Q7727" s="366">
        <f>IF(M7727="IBIRAPITANGA FASE 3",IF(O7727="Atraso",L7727,L7727/(1+$I$2)^P7727),IF(O7727="Atraso",L7727,L7727/(1+$I$1)^P7727))</f>
        <v/>
      </c>
      <c r="R7727">
        <f>IF(O7727="Atraso",$K$3-G7727,0)</f>
        <v/>
      </c>
      <c r="S7727">
        <f>IF(R7727&lt;=15,"Até 15",IF(R7727&lt;=30,"Entre 15 e 30",IF(R7727&lt;=60,"Entre 30 e 60",IF(R7727&lt;=90,"Entre 60 e 90",IF(R7727&lt;=120,"Entre 90 e 120",IF(R7727&lt;=150,"Entre 120 e 150",IF(R7727&lt;=180,"Entre 150 e 180","Superior a 180")))))))</f>
        <v/>
      </c>
    </row>
    <row r="7728">
      <c r="A7728" t="inlineStr">
        <is>
          <t>Q06L015</t>
        </is>
      </c>
      <c r="B7728" t="inlineStr">
        <is>
          <t>SALATIEL LUZ MARINHO</t>
        </is>
      </c>
      <c r="C7728" t="n">
        <v>1</v>
      </c>
      <c r="D7728" t="inlineStr">
        <is>
          <t>IPCA</t>
        </is>
      </c>
      <c r="E7728" t="n">
        <v>0.009488792934583046</v>
      </c>
      <c r="F7728" t="inlineStr">
        <is>
          <t>MENSAL</t>
        </is>
      </c>
      <c r="G7728" t="n">
        <v>47482</v>
      </c>
      <c r="H7728" t="n">
        <v>47482</v>
      </c>
      <c r="I7728" t="n">
        <v>98</v>
      </c>
      <c r="J7728" t="inlineStr">
        <is>
          <t>CARTEIRA</t>
        </is>
      </c>
      <c r="K7728" t="inlineStr">
        <is>
          <t>CONTRATO</t>
        </is>
      </c>
      <c r="L7728" t="n">
        <v>1175.33</v>
      </c>
      <c r="M7728" t="inlineStr">
        <is>
          <t>Terra Luz Residencial</t>
        </is>
      </c>
      <c r="N7728" s="142">
        <f>DATE(YEAR(G7728),MONTH(G7728),1)</f>
        <v/>
      </c>
      <c r="O7728" s="132">
        <f>IF(G7728&gt;$K$3,"Futuro","Atraso")</f>
        <v/>
      </c>
      <c r="P7728">
        <f>12*(YEAR(G7728)-YEAR($K$3))+(MONTH(G7728)-MONTH($K$3))</f>
        <v/>
      </c>
      <c r="Q7728" s="366">
        <f>IF(M7728="IBIRAPITANGA FASE 3",IF(O7728="Atraso",L7728,L7728/(1+$I$2)^P7728),IF(O7728="Atraso",L7728,L7728/(1+$I$1)^P7728))</f>
        <v/>
      </c>
      <c r="R7728">
        <f>IF(O7728="Atraso",$K$3-G7728,0)</f>
        <v/>
      </c>
      <c r="S7728">
        <f>IF(R7728&lt;=15,"Até 15",IF(R7728&lt;=30,"Entre 15 e 30",IF(R7728&lt;=60,"Entre 30 e 60",IF(R7728&lt;=90,"Entre 60 e 90",IF(R7728&lt;=120,"Entre 90 e 120",IF(R7728&lt;=150,"Entre 120 e 150",IF(R7728&lt;=180,"Entre 150 e 180","Superior a 180")))))))</f>
        <v/>
      </c>
    </row>
    <row r="7729">
      <c r="A7729" t="inlineStr">
        <is>
          <t>Q06L015</t>
        </is>
      </c>
      <c r="B7729" t="inlineStr">
        <is>
          <t>SALATIEL LUZ MARINHO</t>
        </is>
      </c>
      <c r="C7729" t="n">
        <v>1</v>
      </c>
      <c r="D7729" t="inlineStr">
        <is>
          <t>IPCA</t>
        </is>
      </c>
      <c r="E7729" t="n">
        <v>0.009488792934583046</v>
      </c>
      <c r="F7729" t="inlineStr">
        <is>
          <t>MENSAL</t>
        </is>
      </c>
      <c r="G7729" t="n">
        <v>47513</v>
      </c>
      <c r="H7729" t="n">
        <v>47513</v>
      </c>
      <c r="I7729" t="n">
        <v>99</v>
      </c>
      <c r="J7729" t="inlineStr">
        <is>
          <t>CARTEIRA</t>
        </is>
      </c>
      <c r="K7729" t="inlineStr">
        <is>
          <t>CONTRATO</t>
        </is>
      </c>
      <c r="L7729" t="n">
        <v>1175.33</v>
      </c>
      <c r="M7729" t="inlineStr">
        <is>
          <t>Terra Luz Residencial</t>
        </is>
      </c>
      <c r="N7729" s="142">
        <f>DATE(YEAR(G7729),MONTH(G7729),1)</f>
        <v/>
      </c>
      <c r="O7729" s="132">
        <f>IF(G7729&gt;$K$3,"Futuro","Atraso")</f>
        <v/>
      </c>
      <c r="P7729">
        <f>12*(YEAR(G7729)-YEAR($K$3))+(MONTH(G7729)-MONTH($K$3))</f>
        <v/>
      </c>
      <c r="Q7729" s="366">
        <f>IF(M7729="IBIRAPITANGA FASE 3",IF(O7729="Atraso",L7729,L7729/(1+$I$2)^P7729),IF(O7729="Atraso",L7729,L7729/(1+$I$1)^P7729))</f>
        <v/>
      </c>
      <c r="R7729">
        <f>IF(O7729="Atraso",$K$3-G7729,0)</f>
        <v/>
      </c>
      <c r="S7729">
        <f>IF(R7729&lt;=15,"Até 15",IF(R7729&lt;=30,"Entre 15 e 30",IF(R7729&lt;=60,"Entre 30 e 60",IF(R7729&lt;=90,"Entre 60 e 90",IF(R7729&lt;=120,"Entre 90 e 120",IF(R7729&lt;=150,"Entre 120 e 150",IF(R7729&lt;=180,"Entre 150 e 180","Superior a 180")))))))</f>
        <v/>
      </c>
    </row>
    <row r="7730">
      <c r="A7730" t="inlineStr">
        <is>
          <t>Q06L015</t>
        </is>
      </c>
      <c r="B7730" t="inlineStr">
        <is>
          <t>SALATIEL LUZ MARINHO</t>
        </is>
      </c>
      <c r="C7730" t="n">
        <v>1</v>
      </c>
      <c r="D7730" t="inlineStr">
        <is>
          <t>IPCA</t>
        </is>
      </c>
      <c r="E7730" t="n">
        <v>0.009488792934583046</v>
      </c>
      <c r="F7730" t="inlineStr">
        <is>
          <t>MENSAL</t>
        </is>
      </c>
      <c r="G7730" t="n">
        <v>47542</v>
      </c>
      <c r="H7730" t="n">
        <v>47542</v>
      </c>
      <c r="I7730" t="n">
        <v>100</v>
      </c>
      <c r="J7730" t="inlineStr">
        <is>
          <t>CARTEIRA</t>
        </is>
      </c>
      <c r="K7730" t="inlineStr">
        <is>
          <t>CONTRATO</t>
        </is>
      </c>
      <c r="L7730" t="n">
        <v>1175.33</v>
      </c>
      <c r="M7730" t="inlineStr">
        <is>
          <t>Terra Luz Residencial</t>
        </is>
      </c>
      <c r="N7730" s="142">
        <f>DATE(YEAR(G7730),MONTH(G7730),1)</f>
        <v/>
      </c>
      <c r="O7730" s="132">
        <f>IF(G7730&gt;$K$3,"Futuro","Atraso")</f>
        <v/>
      </c>
      <c r="P7730">
        <f>12*(YEAR(G7730)-YEAR($K$3))+(MONTH(G7730)-MONTH($K$3))</f>
        <v/>
      </c>
      <c r="Q7730" s="366">
        <f>IF(M7730="IBIRAPITANGA FASE 3",IF(O7730="Atraso",L7730,L7730/(1+$I$2)^P7730),IF(O7730="Atraso",L7730,L7730/(1+$I$1)^P7730))</f>
        <v/>
      </c>
      <c r="R7730">
        <f>IF(O7730="Atraso",$K$3-G7730,0)</f>
        <v/>
      </c>
      <c r="S7730">
        <f>IF(R7730&lt;=15,"Até 15",IF(R7730&lt;=30,"Entre 15 e 30",IF(R7730&lt;=60,"Entre 30 e 60",IF(R7730&lt;=90,"Entre 60 e 90",IF(R7730&lt;=120,"Entre 90 e 120",IF(R7730&lt;=150,"Entre 120 e 150",IF(R7730&lt;=180,"Entre 150 e 180","Superior a 180")))))))</f>
        <v/>
      </c>
    </row>
    <row r="7731">
      <c r="A7731" t="inlineStr">
        <is>
          <t>Q06L015</t>
        </is>
      </c>
      <c r="B7731" t="inlineStr">
        <is>
          <t>SALATIEL LUZ MARINHO</t>
        </is>
      </c>
      <c r="C7731" t="n">
        <v>1</v>
      </c>
      <c r="D7731" t="inlineStr">
        <is>
          <t>IPCA</t>
        </is>
      </c>
      <c r="E7731" t="n">
        <v>0.009488792934583046</v>
      </c>
      <c r="F7731" t="inlineStr">
        <is>
          <t>MENSAL</t>
        </is>
      </c>
      <c r="G7731" t="n">
        <v>47572</v>
      </c>
      <c r="H7731" t="n">
        <v>47572</v>
      </c>
      <c r="I7731" t="n">
        <v>101</v>
      </c>
      <c r="J7731" t="inlineStr">
        <is>
          <t>CARTEIRA</t>
        </is>
      </c>
      <c r="K7731" t="inlineStr">
        <is>
          <t>CONTRATO</t>
        </is>
      </c>
      <c r="L7731" t="n">
        <v>1175.33</v>
      </c>
      <c r="M7731" t="inlineStr">
        <is>
          <t>Terra Luz Residencial</t>
        </is>
      </c>
      <c r="N7731" s="142">
        <f>DATE(YEAR(G7731),MONTH(G7731),1)</f>
        <v/>
      </c>
      <c r="O7731" s="132">
        <f>IF(G7731&gt;$K$3,"Futuro","Atraso")</f>
        <v/>
      </c>
      <c r="P7731">
        <f>12*(YEAR(G7731)-YEAR($K$3))+(MONTH(G7731)-MONTH($K$3))</f>
        <v/>
      </c>
      <c r="Q7731" s="366">
        <f>IF(M7731="IBIRAPITANGA FASE 3",IF(O7731="Atraso",L7731,L7731/(1+$I$2)^P7731),IF(O7731="Atraso",L7731,L7731/(1+$I$1)^P7731))</f>
        <v/>
      </c>
      <c r="R7731">
        <f>IF(O7731="Atraso",$K$3-G7731,0)</f>
        <v/>
      </c>
      <c r="S7731">
        <f>IF(R7731&lt;=15,"Até 15",IF(R7731&lt;=30,"Entre 15 e 30",IF(R7731&lt;=60,"Entre 30 e 60",IF(R7731&lt;=90,"Entre 60 e 90",IF(R7731&lt;=120,"Entre 90 e 120",IF(R7731&lt;=150,"Entre 120 e 150",IF(R7731&lt;=180,"Entre 150 e 180","Superior a 180")))))))</f>
        <v/>
      </c>
    </row>
    <row r="7732">
      <c r="A7732" t="inlineStr">
        <is>
          <t>Q06L015</t>
        </is>
      </c>
      <c r="B7732" t="inlineStr">
        <is>
          <t>SALATIEL LUZ MARINHO</t>
        </is>
      </c>
      <c r="C7732" t="n">
        <v>1</v>
      </c>
      <c r="D7732" t="inlineStr">
        <is>
          <t>IPCA</t>
        </is>
      </c>
      <c r="E7732" t="n">
        <v>0.009488792934583046</v>
      </c>
      <c r="F7732" t="inlineStr">
        <is>
          <t>MENSAL</t>
        </is>
      </c>
      <c r="G7732" t="n">
        <v>47603</v>
      </c>
      <c r="H7732" t="n">
        <v>47603</v>
      </c>
      <c r="I7732" t="n">
        <v>102</v>
      </c>
      <c r="J7732" t="inlineStr">
        <is>
          <t>CARTEIRA</t>
        </is>
      </c>
      <c r="K7732" t="inlineStr">
        <is>
          <t>CONTRATO</t>
        </is>
      </c>
      <c r="L7732" t="n">
        <v>1175.33</v>
      </c>
      <c r="M7732" t="inlineStr">
        <is>
          <t>Terra Luz Residencial</t>
        </is>
      </c>
      <c r="N7732" s="142">
        <f>DATE(YEAR(G7732),MONTH(G7732),1)</f>
        <v/>
      </c>
      <c r="O7732" s="132">
        <f>IF(G7732&gt;$K$3,"Futuro","Atraso")</f>
        <v/>
      </c>
      <c r="P7732">
        <f>12*(YEAR(G7732)-YEAR($K$3))+(MONTH(G7732)-MONTH($K$3))</f>
        <v/>
      </c>
      <c r="Q7732" s="366">
        <f>IF(M7732="IBIRAPITANGA FASE 3",IF(O7732="Atraso",L7732,L7732/(1+$I$2)^P7732),IF(O7732="Atraso",L7732,L7732/(1+$I$1)^P7732))</f>
        <v/>
      </c>
      <c r="R7732">
        <f>IF(O7732="Atraso",$K$3-G7732,0)</f>
        <v/>
      </c>
      <c r="S7732">
        <f>IF(R7732&lt;=15,"Até 15",IF(R7732&lt;=30,"Entre 15 e 30",IF(R7732&lt;=60,"Entre 30 e 60",IF(R7732&lt;=90,"Entre 60 e 90",IF(R7732&lt;=120,"Entre 90 e 120",IF(R7732&lt;=150,"Entre 120 e 150",IF(R7732&lt;=180,"Entre 150 e 180","Superior a 180")))))))</f>
        <v/>
      </c>
    </row>
    <row r="7733">
      <c r="A7733" t="inlineStr">
        <is>
          <t>Q06L015</t>
        </is>
      </c>
      <c r="B7733" t="inlineStr">
        <is>
          <t>SALATIEL LUZ MARINHO</t>
        </is>
      </c>
      <c r="C7733" t="n">
        <v>1</v>
      </c>
      <c r="D7733" t="inlineStr">
        <is>
          <t>IPCA</t>
        </is>
      </c>
      <c r="E7733" t="n">
        <v>0.009488792934583046</v>
      </c>
      <c r="F7733" t="inlineStr">
        <is>
          <t>MENSAL</t>
        </is>
      </c>
      <c r="G7733" t="n">
        <v>47633</v>
      </c>
      <c r="H7733" t="n">
        <v>47633</v>
      </c>
      <c r="I7733" t="n">
        <v>103</v>
      </c>
      <c r="J7733" t="inlineStr">
        <is>
          <t>CARTEIRA</t>
        </is>
      </c>
      <c r="K7733" t="inlineStr">
        <is>
          <t>CONTRATO</t>
        </is>
      </c>
      <c r="L7733" t="n">
        <v>1175.33</v>
      </c>
      <c r="M7733" t="inlineStr">
        <is>
          <t>Terra Luz Residencial</t>
        </is>
      </c>
      <c r="N7733" s="142">
        <f>DATE(YEAR(G7733),MONTH(G7733),1)</f>
        <v/>
      </c>
      <c r="O7733" s="132">
        <f>IF(G7733&gt;$K$3,"Futuro","Atraso")</f>
        <v/>
      </c>
      <c r="P7733">
        <f>12*(YEAR(G7733)-YEAR($K$3))+(MONTH(G7733)-MONTH($K$3))</f>
        <v/>
      </c>
      <c r="Q7733" s="366">
        <f>IF(M7733="IBIRAPITANGA FASE 3",IF(O7733="Atraso",L7733,L7733/(1+$I$2)^P7733),IF(O7733="Atraso",L7733,L7733/(1+$I$1)^P7733))</f>
        <v/>
      </c>
      <c r="R7733">
        <f>IF(O7733="Atraso",$K$3-G7733,0)</f>
        <v/>
      </c>
      <c r="S7733">
        <f>IF(R7733&lt;=15,"Até 15",IF(R7733&lt;=30,"Entre 15 e 30",IF(R7733&lt;=60,"Entre 30 e 60",IF(R7733&lt;=90,"Entre 60 e 90",IF(R7733&lt;=120,"Entre 90 e 120",IF(R7733&lt;=150,"Entre 120 e 150",IF(R7733&lt;=180,"Entre 150 e 180","Superior a 180")))))))</f>
        <v/>
      </c>
    </row>
    <row r="7734">
      <c r="A7734" t="inlineStr">
        <is>
          <t>Q06L015</t>
        </is>
      </c>
      <c r="B7734" t="inlineStr">
        <is>
          <t>SALATIEL LUZ MARINHO</t>
        </is>
      </c>
      <c r="C7734" t="n">
        <v>1</v>
      </c>
      <c r="D7734" t="inlineStr">
        <is>
          <t>IPCA</t>
        </is>
      </c>
      <c r="E7734" t="n">
        <v>0.009488792934583046</v>
      </c>
      <c r="F7734" t="inlineStr">
        <is>
          <t>MENSAL</t>
        </is>
      </c>
      <c r="G7734" t="n">
        <v>47664</v>
      </c>
      <c r="H7734" t="n">
        <v>47664</v>
      </c>
      <c r="I7734" t="n">
        <v>104</v>
      </c>
      <c r="J7734" t="inlineStr">
        <is>
          <t>CARTEIRA</t>
        </is>
      </c>
      <c r="K7734" t="inlineStr">
        <is>
          <t>CONTRATO</t>
        </is>
      </c>
      <c r="L7734" t="n">
        <v>1175.33</v>
      </c>
      <c r="M7734" t="inlineStr">
        <is>
          <t>Terra Luz Residencial</t>
        </is>
      </c>
      <c r="N7734" s="142">
        <f>DATE(YEAR(G7734),MONTH(G7734),1)</f>
        <v/>
      </c>
      <c r="O7734" s="132">
        <f>IF(G7734&gt;$K$3,"Futuro","Atraso")</f>
        <v/>
      </c>
      <c r="P7734">
        <f>12*(YEAR(G7734)-YEAR($K$3))+(MONTH(G7734)-MONTH($K$3))</f>
        <v/>
      </c>
      <c r="Q7734" s="366">
        <f>IF(M7734="IBIRAPITANGA FASE 3",IF(O7734="Atraso",L7734,L7734/(1+$I$2)^P7734),IF(O7734="Atraso",L7734,L7734/(1+$I$1)^P7734))</f>
        <v/>
      </c>
      <c r="R7734">
        <f>IF(O7734="Atraso",$K$3-G7734,0)</f>
        <v/>
      </c>
      <c r="S7734">
        <f>IF(R7734&lt;=15,"Até 15",IF(R7734&lt;=30,"Entre 15 e 30",IF(R7734&lt;=60,"Entre 30 e 60",IF(R7734&lt;=90,"Entre 60 e 90",IF(R7734&lt;=120,"Entre 90 e 120",IF(R7734&lt;=150,"Entre 120 e 150",IF(R7734&lt;=180,"Entre 150 e 180","Superior a 180")))))))</f>
        <v/>
      </c>
    </row>
    <row r="7735">
      <c r="A7735" t="inlineStr">
        <is>
          <t>Q06L015</t>
        </is>
      </c>
      <c r="B7735" t="inlineStr">
        <is>
          <t>SALATIEL LUZ MARINHO</t>
        </is>
      </c>
      <c r="C7735" t="n">
        <v>1</v>
      </c>
      <c r="D7735" t="inlineStr">
        <is>
          <t>IPCA</t>
        </is>
      </c>
      <c r="E7735" t="n">
        <v>0.009488792934583046</v>
      </c>
      <c r="F7735" t="inlineStr">
        <is>
          <t>MENSAL</t>
        </is>
      </c>
      <c r="G7735" t="n">
        <v>47686</v>
      </c>
      <c r="H7735" t="n">
        <v>47686</v>
      </c>
      <c r="I7735" t="n">
        <v>9</v>
      </c>
      <c r="J7735" t="inlineStr">
        <is>
          <t>CARTEIRA</t>
        </is>
      </c>
      <c r="K7735" t="inlineStr">
        <is>
          <t>CONTRATO</t>
        </is>
      </c>
      <c r="L7735" t="n">
        <v>3715.97</v>
      </c>
      <c r="M7735" t="inlineStr">
        <is>
          <t>Terra Luz Residencial</t>
        </is>
      </c>
      <c r="N7735" s="142">
        <f>DATE(YEAR(G7735),MONTH(G7735),1)</f>
        <v/>
      </c>
      <c r="O7735" s="132">
        <f>IF(G7735&gt;$K$3,"Futuro","Atraso")</f>
        <v/>
      </c>
      <c r="P7735">
        <f>12*(YEAR(G7735)-YEAR($K$3))+(MONTH(G7735)-MONTH($K$3))</f>
        <v/>
      </c>
      <c r="Q7735" s="366">
        <f>IF(M7735="IBIRAPITANGA FASE 3",IF(O7735="Atraso",L7735,L7735/(1+$I$2)^P7735),IF(O7735="Atraso",L7735,L7735/(1+$I$1)^P7735))</f>
        <v/>
      </c>
      <c r="R7735">
        <f>IF(O7735="Atraso",$K$3-G7735,0)</f>
        <v/>
      </c>
      <c r="S7735">
        <f>IF(R7735&lt;=15,"Até 15",IF(R7735&lt;=30,"Entre 15 e 30",IF(R7735&lt;=60,"Entre 30 e 60",IF(R7735&lt;=90,"Entre 60 e 90",IF(R7735&lt;=120,"Entre 90 e 120",IF(R7735&lt;=150,"Entre 120 e 150",IF(R7735&lt;=180,"Entre 150 e 180","Superior a 180")))))))</f>
        <v/>
      </c>
    </row>
    <row r="7736">
      <c r="A7736" t="inlineStr">
        <is>
          <t>Q06L015</t>
        </is>
      </c>
      <c r="B7736" t="inlineStr">
        <is>
          <t>SALATIEL LUZ MARINHO</t>
        </is>
      </c>
      <c r="C7736" t="n">
        <v>1</v>
      </c>
      <c r="D7736" t="inlineStr">
        <is>
          <t>IPCA</t>
        </is>
      </c>
      <c r="E7736" t="n">
        <v>0.009488792934583046</v>
      </c>
      <c r="F7736" t="inlineStr">
        <is>
          <t>MENSAL</t>
        </is>
      </c>
      <c r="G7736" t="n">
        <v>47694</v>
      </c>
      <c r="H7736" t="n">
        <v>47694</v>
      </c>
      <c r="I7736" t="n">
        <v>105</v>
      </c>
      <c r="J7736" t="inlineStr">
        <is>
          <t>CARTEIRA</t>
        </is>
      </c>
      <c r="K7736" t="inlineStr">
        <is>
          <t>CONTRATO</t>
        </is>
      </c>
      <c r="L7736" t="n">
        <v>1175.33</v>
      </c>
      <c r="M7736" t="inlineStr">
        <is>
          <t>Terra Luz Residencial</t>
        </is>
      </c>
      <c r="N7736" s="142">
        <f>DATE(YEAR(G7736),MONTH(G7736),1)</f>
        <v/>
      </c>
      <c r="O7736" s="132">
        <f>IF(G7736&gt;$K$3,"Futuro","Atraso")</f>
        <v/>
      </c>
      <c r="P7736">
        <f>12*(YEAR(G7736)-YEAR($K$3))+(MONTH(G7736)-MONTH($K$3))</f>
        <v/>
      </c>
      <c r="Q7736" s="366">
        <f>IF(M7736="IBIRAPITANGA FASE 3",IF(O7736="Atraso",L7736,L7736/(1+$I$2)^P7736),IF(O7736="Atraso",L7736,L7736/(1+$I$1)^P7736))</f>
        <v/>
      </c>
      <c r="R7736">
        <f>IF(O7736="Atraso",$K$3-G7736,0)</f>
        <v/>
      </c>
      <c r="S7736">
        <f>IF(R7736&lt;=15,"Até 15",IF(R7736&lt;=30,"Entre 15 e 30",IF(R7736&lt;=60,"Entre 30 e 60",IF(R7736&lt;=90,"Entre 60 e 90",IF(R7736&lt;=120,"Entre 90 e 120",IF(R7736&lt;=150,"Entre 120 e 150",IF(R7736&lt;=180,"Entre 150 e 180","Superior a 180")))))))</f>
        <v/>
      </c>
    </row>
    <row r="7737">
      <c r="A7737" t="inlineStr">
        <is>
          <t>Q06L015</t>
        </is>
      </c>
      <c r="B7737" t="inlineStr">
        <is>
          <t>SALATIEL LUZ MARINHO</t>
        </is>
      </c>
      <c r="C7737" t="n">
        <v>1</v>
      </c>
      <c r="D7737" t="inlineStr">
        <is>
          <t>IPCA</t>
        </is>
      </c>
      <c r="E7737" t="n">
        <v>0.009488792934583046</v>
      </c>
      <c r="F7737" t="inlineStr">
        <is>
          <t>MENSAL</t>
        </is>
      </c>
      <c r="G7737" t="n">
        <v>47725</v>
      </c>
      <c r="H7737" t="n">
        <v>47725</v>
      </c>
      <c r="I7737" t="n">
        <v>106</v>
      </c>
      <c r="J7737" t="inlineStr">
        <is>
          <t>CARTEIRA</t>
        </is>
      </c>
      <c r="K7737" t="inlineStr">
        <is>
          <t>CONTRATO</t>
        </is>
      </c>
      <c r="L7737" t="n">
        <v>1175.33</v>
      </c>
      <c r="M7737" t="inlineStr">
        <is>
          <t>Terra Luz Residencial</t>
        </is>
      </c>
      <c r="N7737" s="142">
        <f>DATE(YEAR(G7737),MONTH(G7737),1)</f>
        <v/>
      </c>
      <c r="O7737" s="132">
        <f>IF(G7737&gt;$K$3,"Futuro","Atraso")</f>
        <v/>
      </c>
      <c r="P7737">
        <f>12*(YEAR(G7737)-YEAR($K$3))+(MONTH(G7737)-MONTH($K$3))</f>
        <v/>
      </c>
      <c r="Q7737" s="366">
        <f>IF(M7737="IBIRAPITANGA FASE 3",IF(O7737="Atraso",L7737,L7737/(1+$I$2)^P7737),IF(O7737="Atraso",L7737,L7737/(1+$I$1)^P7737))</f>
        <v/>
      </c>
      <c r="R7737">
        <f>IF(O7737="Atraso",$K$3-G7737,0)</f>
        <v/>
      </c>
      <c r="S7737">
        <f>IF(R7737&lt;=15,"Até 15",IF(R7737&lt;=30,"Entre 15 e 30",IF(R7737&lt;=60,"Entre 30 e 60",IF(R7737&lt;=90,"Entre 60 e 90",IF(R7737&lt;=120,"Entre 90 e 120",IF(R7737&lt;=150,"Entre 120 e 150",IF(R7737&lt;=180,"Entre 150 e 180","Superior a 180")))))))</f>
        <v/>
      </c>
    </row>
    <row r="7738">
      <c r="A7738" t="inlineStr">
        <is>
          <t>Q06L015</t>
        </is>
      </c>
      <c r="B7738" t="inlineStr">
        <is>
          <t>SALATIEL LUZ MARINHO</t>
        </is>
      </c>
      <c r="C7738" t="n">
        <v>1</v>
      </c>
      <c r="D7738" t="inlineStr">
        <is>
          <t>IPCA</t>
        </is>
      </c>
      <c r="E7738" t="n">
        <v>0.009488792934583046</v>
      </c>
      <c r="F7738" t="inlineStr">
        <is>
          <t>MENSAL</t>
        </is>
      </c>
      <c r="G7738" t="n">
        <v>47756</v>
      </c>
      <c r="H7738" t="n">
        <v>47756</v>
      </c>
      <c r="I7738" t="n">
        <v>107</v>
      </c>
      <c r="J7738" t="inlineStr">
        <is>
          <t>CARTEIRA</t>
        </is>
      </c>
      <c r="K7738" t="inlineStr">
        <is>
          <t>CONTRATO</t>
        </is>
      </c>
      <c r="L7738" t="n">
        <v>1175.33</v>
      </c>
      <c r="M7738" t="inlineStr">
        <is>
          <t>Terra Luz Residencial</t>
        </is>
      </c>
      <c r="N7738" s="142">
        <f>DATE(YEAR(G7738),MONTH(G7738),1)</f>
        <v/>
      </c>
      <c r="O7738" s="132">
        <f>IF(G7738&gt;$K$3,"Futuro","Atraso")</f>
        <v/>
      </c>
      <c r="P7738">
        <f>12*(YEAR(G7738)-YEAR($K$3))+(MONTH(G7738)-MONTH($K$3))</f>
        <v/>
      </c>
      <c r="Q7738" s="366">
        <f>IF(M7738="IBIRAPITANGA FASE 3",IF(O7738="Atraso",L7738,L7738/(1+$I$2)^P7738),IF(O7738="Atraso",L7738,L7738/(1+$I$1)^P7738))</f>
        <v/>
      </c>
      <c r="R7738">
        <f>IF(O7738="Atraso",$K$3-G7738,0)</f>
        <v/>
      </c>
      <c r="S7738">
        <f>IF(R7738&lt;=15,"Até 15",IF(R7738&lt;=30,"Entre 15 e 30",IF(R7738&lt;=60,"Entre 30 e 60",IF(R7738&lt;=90,"Entre 60 e 90",IF(R7738&lt;=120,"Entre 90 e 120",IF(R7738&lt;=150,"Entre 120 e 150",IF(R7738&lt;=180,"Entre 150 e 180","Superior a 180")))))))</f>
        <v/>
      </c>
    </row>
    <row r="7739">
      <c r="A7739" t="inlineStr">
        <is>
          <t>Q06L015</t>
        </is>
      </c>
      <c r="B7739" t="inlineStr">
        <is>
          <t>SALATIEL LUZ MARINHO</t>
        </is>
      </c>
      <c r="C7739" t="n">
        <v>1</v>
      </c>
      <c r="D7739" t="inlineStr">
        <is>
          <t>IPCA</t>
        </is>
      </c>
      <c r="E7739" t="n">
        <v>0.009488792934583046</v>
      </c>
      <c r="F7739" t="inlineStr">
        <is>
          <t>MENSAL</t>
        </is>
      </c>
      <c r="G7739" t="n">
        <v>47786</v>
      </c>
      <c r="H7739" t="n">
        <v>47786</v>
      </c>
      <c r="I7739" t="n">
        <v>108</v>
      </c>
      <c r="J7739" t="inlineStr">
        <is>
          <t>CARTEIRA</t>
        </is>
      </c>
      <c r="K7739" t="inlineStr">
        <is>
          <t>CONTRATO</t>
        </is>
      </c>
      <c r="L7739" t="n">
        <v>1175.33</v>
      </c>
      <c r="M7739" t="inlineStr">
        <is>
          <t>Terra Luz Residencial</t>
        </is>
      </c>
      <c r="N7739" s="142">
        <f>DATE(YEAR(G7739),MONTH(G7739),1)</f>
        <v/>
      </c>
      <c r="O7739" s="132">
        <f>IF(G7739&gt;$K$3,"Futuro","Atraso")</f>
        <v/>
      </c>
      <c r="P7739">
        <f>12*(YEAR(G7739)-YEAR($K$3))+(MONTH(G7739)-MONTH($K$3))</f>
        <v/>
      </c>
      <c r="Q7739" s="366">
        <f>IF(M7739="IBIRAPITANGA FASE 3",IF(O7739="Atraso",L7739,L7739/(1+$I$2)^P7739),IF(O7739="Atraso",L7739,L7739/(1+$I$1)^P7739))</f>
        <v/>
      </c>
      <c r="R7739">
        <f>IF(O7739="Atraso",$K$3-G7739,0)</f>
        <v/>
      </c>
      <c r="S7739">
        <f>IF(R7739&lt;=15,"Até 15",IF(R7739&lt;=30,"Entre 15 e 30",IF(R7739&lt;=60,"Entre 30 e 60",IF(R7739&lt;=90,"Entre 60 e 90",IF(R7739&lt;=120,"Entre 90 e 120",IF(R7739&lt;=150,"Entre 120 e 150",IF(R7739&lt;=180,"Entre 150 e 180","Superior a 180")))))))</f>
        <v/>
      </c>
    </row>
    <row r="7740">
      <c r="A7740" t="inlineStr">
        <is>
          <t>Q06L015</t>
        </is>
      </c>
      <c r="B7740" t="inlineStr">
        <is>
          <t>SALATIEL LUZ MARINHO</t>
        </is>
      </c>
      <c r="C7740" t="n">
        <v>1</v>
      </c>
      <c r="D7740" t="inlineStr">
        <is>
          <t>IPCA</t>
        </is>
      </c>
      <c r="E7740" t="n">
        <v>0.009488792934583046</v>
      </c>
      <c r="F7740" t="inlineStr">
        <is>
          <t>MENSAL</t>
        </is>
      </c>
      <c r="G7740" t="n">
        <v>47817</v>
      </c>
      <c r="H7740" t="n">
        <v>47817</v>
      </c>
      <c r="I7740" t="n">
        <v>109</v>
      </c>
      <c r="J7740" t="inlineStr">
        <is>
          <t>CARTEIRA</t>
        </is>
      </c>
      <c r="K7740" t="inlineStr">
        <is>
          <t>CONTRATO</t>
        </is>
      </c>
      <c r="L7740" t="n">
        <v>1175.33</v>
      </c>
      <c r="M7740" t="inlineStr">
        <is>
          <t>Terra Luz Residencial</t>
        </is>
      </c>
      <c r="N7740" s="142">
        <f>DATE(YEAR(G7740),MONTH(G7740),1)</f>
        <v/>
      </c>
      <c r="O7740" s="132">
        <f>IF(G7740&gt;$K$3,"Futuro","Atraso")</f>
        <v/>
      </c>
      <c r="P7740">
        <f>12*(YEAR(G7740)-YEAR($K$3))+(MONTH(G7740)-MONTH($K$3))</f>
        <v/>
      </c>
      <c r="Q7740" s="366">
        <f>IF(M7740="IBIRAPITANGA FASE 3",IF(O7740="Atraso",L7740,L7740/(1+$I$2)^P7740),IF(O7740="Atraso",L7740,L7740/(1+$I$1)^P7740))</f>
        <v/>
      </c>
      <c r="R7740">
        <f>IF(O7740="Atraso",$K$3-G7740,0)</f>
        <v/>
      </c>
      <c r="S7740">
        <f>IF(R7740&lt;=15,"Até 15",IF(R7740&lt;=30,"Entre 15 e 30",IF(R7740&lt;=60,"Entre 30 e 60",IF(R7740&lt;=90,"Entre 60 e 90",IF(R7740&lt;=120,"Entre 90 e 120",IF(R7740&lt;=150,"Entre 120 e 150",IF(R7740&lt;=180,"Entre 150 e 180","Superior a 180")))))))</f>
        <v/>
      </c>
    </row>
    <row r="7741">
      <c r="A7741" t="inlineStr">
        <is>
          <t>Q06L015</t>
        </is>
      </c>
      <c r="B7741" t="inlineStr">
        <is>
          <t>SALATIEL LUZ MARINHO</t>
        </is>
      </c>
      <c r="C7741" t="n">
        <v>1</v>
      </c>
      <c r="D7741" t="inlineStr">
        <is>
          <t>IPCA</t>
        </is>
      </c>
      <c r="E7741" t="n">
        <v>0.009488792934583046</v>
      </c>
      <c r="F7741" t="inlineStr">
        <is>
          <t>MENSAL</t>
        </is>
      </c>
      <c r="G7741" t="n">
        <v>47847</v>
      </c>
      <c r="H7741" t="n">
        <v>47847</v>
      </c>
      <c r="I7741" t="n">
        <v>110</v>
      </c>
      <c r="J7741" t="inlineStr">
        <is>
          <t>CARTEIRA</t>
        </is>
      </c>
      <c r="K7741" t="inlineStr">
        <is>
          <t>CONTRATO</t>
        </is>
      </c>
      <c r="L7741" t="n">
        <v>1175.33</v>
      </c>
      <c r="M7741" t="inlineStr">
        <is>
          <t>Terra Luz Residencial</t>
        </is>
      </c>
      <c r="N7741" s="142">
        <f>DATE(YEAR(G7741),MONTH(G7741),1)</f>
        <v/>
      </c>
      <c r="O7741" s="132">
        <f>IF(G7741&gt;$K$3,"Futuro","Atraso")</f>
        <v/>
      </c>
      <c r="P7741">
        <f>12*(YEAR(G7741)-YEAR($K$3))+(MONTH(G7741)-MONTH($K$3))</f>
        <v/>
      </c>
      <c r="Q7741" s="366">
        <f>IF(M7741="IBIRAPITANGA FASE 3",IF(O7741="Atraso",L7741,L7741/(1+$I$2)^P7741),IF(O7741="Atraso",L7741,L7741/(1+$I$1)^P7741))</f>
        <v/>
      </c>
      <c r="R7741">
        <f>IF(O7741="Atraso",$K$3-G7741,0)</f>
        <v/>
      </c>
      <c r="S7741">
        <f>IF(R7741&lt;=15,"Até 15",IF(R7741&lt;=30,"Entre 15 e 30",IF(R7741&lt;=60,"Entre 30 e 60",IF(R7741&lt;=90,"Entre 60 e 90",IF(R7741&lt;=120,"Entre 90 e 120",IF(R7741&lt;=150,"Entre 120 e 150",IF(R7741&lt;=180,"Entre 150 e 180","Superior a 180")))))))</f>
        <v/>
      </c>
    </row>
    <row r="7742">
      <c r="A7742" t="inlineStr">
        <is>
          <t>Q06L015</t>
        </is>
      </c>
      <c r="B7742" t="inlineStr">
        <is>
          <t>SALATIEL LUZ MARINHO</t>
        </is>
      </c>
      <c r="C7742" t="n">
        <v>1</v>
      </c>
      <c r="D7742" t="inlineStr">
        <is>
          <t>IPCA</t>
        </is>
      </c>
      <c r="E7742" t="n">
        <v>0.009488792934583046</v>
      </c>
      <c r="F7742" t="inlineStr">
        <is>
          <t>MENSAL</t>
        </is>
      </c>
      <c r="G7742" t="n">
        <v>47878</v>
      </c>
      <c r="H7742" t="n">
        <v>47878</v>
      </c>
      <c r="I7742" t="n">
        <v>111</v>
      </c>
      <c r="J7742" t="inlineStr">
        <is>
          <t>CARTEIRA</t>
        </is>
      </c>
      <c r="K7742" t="inlineStr">
        <is>
          <t>CONTRATO</t>
        </is>
      </c>
      <c r="L7742" t="n">
        <v>1175.33</v>
      </c>
      <c r="M7742" t="inlineStr">
        <is>
          <t>Terra Luz Residencial</t>
        </is>
      </c>
      <c r="N7742" s="142">
        <f>DATE(YEAR(G7742),MONTH(G7742),1)</f>
        <v/>
      </c>
      <c r="O7742" s="132">
        <f>IF(G7742&gt;$K$3,"Futuro","Atraso")</f>
        <v/>
      </c>
      <c r="P7742">
        <f>12*(YEAR(G7742)-YEAR($K$3))+(MONTH(G7742)-MONTH($K$3))</f>
        <v/>
      </c>
      <c r="Q7742" s="366">
        <f>IF(M7742="IBIRAPITANGA FASE 3",IF(O7742="Atraso",L7742,L7742/(1+$I$2)^P7742),IF(O7742="Atraso",L7742,L7742/(1+$I$1)^P7742))</f>
        <v/>
      </c>
      <c r="R7742">
        <f>IF(O7742="Atraso",$K$3-G7742,0)</f>
        <v/>
      </c>
      <c r="S7742">
        <f>IF(R7742&lt;=15,"Até 15",IF(R7742&lt;=30,"Entre 15 e 30",IF(R7742&lt;=60,"Entre 30 e 60",IF(R7742&lt;=90,"Entre 60 e 90",IF(R7742&lt;=120,"Entre 90 e 120",IF(R7742&lt;=150,"Entre 120 e 150",IF(R7742&lt;=180,"Entre 150 e 180","Superior a 180")))))))</f>
        <v/>
      </c>
    </row>
    <row r="7743">
      <c r="A7743" t="inlineStr">
        <is>
          <t>Q06L015</t>
        </is>
      </c>
      <c r="B7743" t="inlineStr">
        <is>
          <t>SALATIEL LUZ MARINHO</t>
        </is>
      </c>
      <c r="C7743" t="n">
        <v>1</v>
      </c>
      <c r="D7743" t="inlineStr">
        <is>
          <t>IPCA</t>
        </is>
      </c>
      <c r="E7743" t="n">
        <v>0.009488792934583046</v>
      </c>
      <c r="F7743" t="inlineStr">
        <is>
          <t>MENSAL</t>
        </is>
      </c>
      <c r="G7743" t="n">
        <v>47907</v>
      </c>
      <c r="H7743" t="n">
        <v>47907</v>
      </c>
      <c r="I7743" t="n">
        <v>112</v>
      </c>
      <c r="J7743" t="inlineStr">
        <is>
          <t>CARTEIRA</t>
        </is>
      </c>
      <c r="K7743" t="inlineStr">
        <is>
          <t>CONTRATO</t>
        </is>
      </c>
      <c r="L7743" t="n">
        <v>1175.33</v>
      </c>
      <c r="M7743" t="inlineStr">
        <is>
          <t>Terra Luz Residencial</t>
        </is>
      </c>
      <c r="N7743" s="142">
        <f>DATE(YEAR(G7743),MONTH(G7743),1)</f>
        <v/>
      </c>
      <c r="O7743" s="132">
        <f>IF(G7743&gt;$K$3,"Futuro","Atraso")</f>
        <v/>
      </c>
      <c r="P7743">
        <f>12*(YEAR(G7743)-YEAR($K$3))+(MONTH(G7743)-MONTH($K$3))</f>
        <v/>
      </c>
      <c r="Q7743" s="366">
        <f>IF(M7743="IBIRAPITANGA FASE 3",IF(O7743="Atraso",L7743,L7743/(1+$I$2)^P7743),IF(O7743="Atraso",L7743,L7743/(1+$I$1)^P7743))</f>
        <v/>
      </c>
      <c r="R7743">
        <f>IF(O7743="Atraso",$K$3-G7743,0)</f>
        <v/>
      </c>
      <c r="S7743">
        <f>IF(R7743&lt;=15,"Até 15",IF(R7743&lt;=30,"Entre 15 e 30",IF(R7743&lt;=60,"Entre 30 e 60",IF(R7743&lt;=90,"Entre 60 e 90",IF(R7743&lt;=120,"Entre 90 e 120",IF(R7743&lt;=150,"Entre 120 e 150",IF(R7743&lt;=180,"Entre 150 e 180","Superior a 180")))))))</f>
        <v/>
      </c>
    </row>
    <row r="7744">
      <c r="A7744" t="inlineStr">
        <is>
          <t>Q06L015</t>
        </is>
      </c>
      <c r="B7744" t="inlineStr">
        <is>
          <t>SALATIEL LUZ MARINHO</t>
        </is>
      </c>
      <c r="C7744" t="n">
        <v>1</v>
      </c>
      <c r="D7744" t="inlineStr">
        <is>
          <t>IPCA</t>
        </is>
      </c>
      <c r="E7744" t="n">
        <v>0.009488792934583046</v>
      </c>
      <c r="F7744" t="inlineStr">
        <is>
          <t>MENSAL</t>
        </is>
      </c>
      <c r="G7744" t="n">
        <v>47937</v>
      </c>
      <c r="H7744" t="n">
        <v>47937</v>
      </c>
      <c r="I7744" t="n">
        <v>113</v>
      </c>
      <c r="J7744" t="inlineStr">
        <is>
          <t>CARTEIRA</t>
        </is>
      </c>
      <c r="K7744" t="inlineStr">
        <is>
          <t>CONTRATO</t>
        </is>
      </c>
      <c r="L7744" t="n">
        <v>1175.33</v>
      </c>
      <c r="M7744" t="inlineStr">
        <is>
          <t>Terra Luz Residencial</t>
        </is>
      </c>
      <c r="N7744" s="142">
        <f>DATE(YEAR(G7744),MONTH(G7744),1)</f>
        <v/>
      </c>
      <c r="O7744" s="132">
        <f>IF(G7744&gt;$K$3,"Futuro","Atraso")</f>
        <v/>
      </c>
      <c r="P7744">
        <f>12*(YEAR(G7744)-YEAR($K$3))+(MONTH(G7744)-MONTH($K$3))</f>
        <v/>
      </c>
      <c r="Q7744" s="366">
        <f>IF(M7744="IBIRAPITANGA FASE 3",IF(O7744="Atraso",L7744,L7744/(1+$I$2)^P7744),IF(O7744="Atraso",L7744,L7744/(1+$I$1)^P7744))</f>
        <v/>
      </c>
      <c r="R7744">
        <f>IF(O7744="Atraso",$K$3-G7744,0)</f>
        <v/>
      </c>
      <c r="S7744">
        <f>IF(R7744&lt;=15,"Até 15",IF(R7744&lt;=30,"Entre 15 e 30",IF(R7744&lt;=60,"Entre 30 e 60",IF(R7744&lt;=90,"Entre 60 e 90",IF(R7744&lt;=120,"Entre 90 e 120",IF(R7744&lt;=150,"Entre 120 e 150",IF(R7744&lt;=180,"Entre 150 e 180","Superior a 180")))))))</f>
        <v/>
      </c>
    </row>
    <row r="7745">
      <c r="A7745" t="inlineStr">
        <is>
          <t>Q06L015</t>
        </is>
      </c>
      <c r="B7745" t="inlineStr">
        <is>
          <t>SALATIEL LUZ MARINHO</t>
        </is>
      </c>
      <c r="C7745" t="n">
        <v>1</v>
      </c>
      <c r="D7745" t="inlineStr">
        <is>
          <t>IPCA</t>
        </is>
      </c>
      <c r="E7745" t="n">
        <v>0.009488792934583046</v>
      </c>
      <c r="F7745" t="inlineStr">
        <is>
          <t>MENSAL</t>
        </is>
      </c>
      <c r="G7745" t="n">
        <v>47968</v>
      </c>
      <c r="H7745" t="n">
        <v>47968</v>
      </c>
      <c r="I7745" t="n">
        <v>114</v>
      </c>
      <c r="J7745" t="inlineStr">
        <is>
          <t>CARTEIRA</t>
        </is>
      </c>
      <c r="K7745" t="inlineStr">
        <is>
          <t>CONTRATO</t>
        </is>
      </c>
      <c r="L7745" t="n">
        <v>1175.33</v>
      </c>
      <c r="M7745" t="inlineStr">
        <is>
          <t>Terra Luz Residencial</t>
        </is>
      </c>
      <c r="N7745" s="142">
        <f>DATE(YEAR(G7745),MONTH(G7745),1)</f>
        <v/>
      </c>
      <c r="O7745" s="132">
        <f>IF(G7745&gt;$K$3,"Futuro","Atraso")</f>
        <v/>
      </c>
      <c r="P7745">
        <f>12*(YEAR(G7745)-YEAR($K$3))+(MONTH(G7745)-MONTH($K$3))</f>
        <v/>
      </c>
      <c r="Q7745" s="366">
        <f>IF(M7745="IBIRAPITANGA FASE 3",IF(O7745="Atraso",L7745,L7745/(1+$I$2)^P7745),IF(O7745="Atraso",L7745,L7745/(1+$I$1)^P7745))</f>
        <v/>
      </c>
      <c r="R7745">
        <f>IF(O7745="Atraso",$K$3-G7745,0)</f>
        <v/>
      </c>
      <c r="S7745">
        <f>IF(R7745&lt;=15,"Até 15",IF(R7745&lt;=30,"Entre 15 e 30",IF(R7745&lt;=60,"Entre 30 e 60",IF(R7745&lt;=90,"Entre 60 e 90",IF(R7745&lt;=120,"Entre 90 e 120",IF(R7745&lt;=150,"Entre 120 e 150",IF(R7745&lt;=180,"Entre 150 e 180","Superior a 180")))))))</f>
        <v/>
      </c>
    </row>
    <row r="7746">
      <c r="A7746" t="inlineStr">
        <is>
          <t>Q06L015</t>
        </is>
      </c>
      <c r="B7746" t="inlineStr">
        <is>
          <t>SALATIEL LUZ MARINHO</t>
        </is>
      </c>
      <c r="C7746" t="n">
        <v>1</v>
      </c>
      <c r="D7746" t="inlineStr">
        <is>
          <t>IPCA</t>
        </is>
      </c>
      <c r="E7746" t="n">
        <v>0.009488792934583046</v>
      </c>
      <c r="F7746" t="inlineStr">
        <is>
          <t>MENSAL</t>
        </is>
      </c>
      <c r="G7746" t="n">
        <v>47998</v>
      </c>
      <c r="H7746" t="n">
        <v>47998</v>
      </c>
      <c r="I7746" t="n">
        <v>115</v>
      </c>
      <c r="J7746" t="inlineStr">
        <is>
          <t>CARTEIRA</t>
        </is>
      </c>
      <c r="K7746" t="inlineStr">
        <is>
          <t>CONTRATO</t>
        </is>
      </c>
      <c r="L7746" t="n">
        <v>1175.33</v>
      </c>
      <c r="M7746" t="inlineStr">
        <is>
          <t>Terra Luz Residencial</t>
        </is>
      </c>
      <c r="N7746" s="142">
        <f>DATE(YEAR(G7746),MONTH(G7746),1)</f>
        <v/>
      </c>
      <c r="O7746" s="132">
        <f>IF(G7746&gt;$K$3,"Futuro","Atraso")</f>
        <v/>
      </c>
      <c r="P7746">
        <f>12*(YEAR(G7746)-YEAR($K$3))+(MONTH(G7746)-MONTH($K$3))</f>
        <v/>
      </c>
      <c r="Q7746" s="366">
        <f>IF(M7746="IBIRAPITANGA FASE 3",IF(O7746="Atraso",L7746,L7746/(1+$I$2)^P7746),IF(O7746="Atraso",L7746,L7746/(1+$I$1)^P7746))</f>
        <v/>
      </c>
      <c r="R7746">
        <f>IF(O7746="Atraso",$K$3-G7746,0)</f>
        <v/>
      </c>
      <c r="S7746">
        <f>IF(R7746&lt;=15,"Até 15",IF(R7746&lt;=30,"Entre 15 e 30",IF(R7746&lt;=60,"Entre 30 e 60",IF(R7746&lt;=90,"Entre 60 e 90",IF(R7746&lt;=120,"Entre 90 e 120",IF(R7746&lt;=150,"Entre 120 e 150",IF(R7746&lt;=180,"Entre 150 e 180","Superior a 180")))))))</f>
        <v/>
      </c>
    </row>
    <row r="7747">
      <c r="A7747" t="inlineStr">
        <is>
          <t>Q06L015</t>
        </is>
      </c>
      <c r="B7747" t="inlineStr">
        <is>
          <t>SALATIEL LUZ MARINHO</t>
        </is>
      </c>
      <c r="C7747" t="n">
        <v>1</v>
      </c>
      <c r="D7747" t="inlineStr">
        <is>
          <t>IPCA</t>
        </is>
      </c>
      <c r="E7747" t="n">
        <v>0.009488792934583046</v>
      </c>
      <c r="F7747" t="inlineStr">
        <is>
          <t>MENSAL</t>
        </is>
      </c>
      <c r="G7747" t="n">
        <v>48029</v>
      </c>
      <c r="H7747" t="n">
        <v>48029</v>
      </c>
      <c r="I7747" t="n">
        <v>116</v>
      </c>
      <c r="J7747" t="inlineStr">
        <is>
          <t>CARTEIRA</t>
        </is>
      </c>
      <c r="K7747" t="inlineStr">
        <is>
          <t>CONTRATO</t>
        </is>
      </c>
      <c r="L7747" t="n">
        <v>1175.33</v>
      </c>
      <c r="M7747" t="inlineStr">
        <is>
          <t>Terra Luz Residencial</t>
        </is>
      </c>
      <c r="N7747" s="142">
        <f>DATE(YEAR(G7747),MONTH(G7747),1)</f>
        <v/>
      </c>
      <c r="O7747" s="132">
        <f>IF(G7747&gt;$K$3,"Futuro","Atraso")</f>
        <v/>
      </c>
      <c r="P7747">
        <f>12*(YEAR(G7747)-YEAR($K$3))+(MONTH(G7747)-MONTH($K$3))</f>
        <v/>
      </c>
      <c r="Q7747" s="366">
        <f>IF(M7747="IBIRAPITANGA FASE 3",IF(O7747="Atraso",L7747,L7747/(1+$I$2)^P7747),IF(O7747="Atraso",L7747,L7747/(1+$I$1)^P7747))</f>
        <v/>
      </c>
      <c r="R7747">
        <f>IF(O7747="Atraso",$K$3-G7747,0)</f>
        <v/>
      </c>
      <c r="S7747">
        <f>IF(R7747&lt;=15,"Até 15",IF(R7747&lt;=30,"Entre 15 e 30",IF(R7747&lt;=60,"Entre 30 e 60",IF(R7747&lt;=90,"Entre 60 e 90",IF(R7747&lt;=120,"Entre 90 e 120",IF(R7747&lt;=150,"Entre 120 e 150",IF(R7747&lt;=180,"Entre 150 e 180","Superior a 180")))))))</f>
        <v/>
      </c>
    </row>
    <row r="7748">
      <c r="A7748" t="inlineStr">
        <is>
          <t>Q06L015</t>
        </is>
      </c>
      <c r="B7748" t="inlineStr">
        <is>
          <t>SALATIEL LUZ MARINHO</t>
        </is>
      </c>
      <c r="C7748" t="n">
        <v>1</v>
      </c>
      <c r="D7748" t="inlineStr">
        <is>
          <t>IPCA</t>
        </is>
      </c>
      <c r="E7748" t="n">
        <v>0.009488792934583046</v>
      </c>
      <c r="F7748" t="inlineStr">
        <is>
          <t>MENSAL</t>
        </is>
      </c>
      <c r="G7748" t="n">
        <v>48051</v>
      </c>
      <c r="H7748" t="n">
        <v>48051</v>
      </c>
      <c r="I7748" t="n">
        <v>10</v>
      </c>
      <c r="J7748" t="inlineStr">
        <is>
          <t>CARTEIRA</t>
        </is>
      </c>
      <c r="K7748" t="inlineStr">
        <is>
          <t>CONTRATO</t>
        </is>
      </c>
      <c r="L7748" t="n">
        <v>3715.97</v>
      </c>
      <c r="M7748" t="inlineStr">
        <is>
          <t>Terra Luz Residencial</t>
        </is>
      </c>
      <c r="N7748" s="142">
        <f>DATE(YEAR(G7748),MONTH(G7748),1)</f>
        <v/>
      </c>
      <c r="O7748" s="132">
        <f>IF(G7748&gt;$K$3,"Futuro","Atraso")</f>
        <v/>
      </c>
      <c r="P7748">
        <f>12*(YEAR(G7748)-YEAR($K$3))+(MONTH(G7748)-MONTH($K$3))</f>
        <v/>
      </c>
      <c r="Q7748" s="366">
        <f>IF(M7748="IBIRAPITANGA FASE 3",IF(O7748="Atraso",L7748,L7748/(1+$I$2)^P7748),IF(O7748="Atraso",L7748,L7748/(1+$I$1)^P7748))</f>
        <v/>
      </c>
      <c r="R7748">
        <f>IF(O7748="Atraso",$K$3-G7748,0)</f>
        <v/>
      </c>
      <c r="S7748">
        <f>IF(R7748&lt;=15,"Até 15",IF(R7748&lt;=30,"Entre 15 e 30",IF(R7748&lt;=60,"Entre 30 e 60",IF(R7748&lt;=90,"Entre 60 e 90",IF(R7748&lt;=120,"Entre 90 e 120",IF(R7748&lt;=150,"Entre 120 e 150",IF(R7748&lt;=180,"Entre 150 e 180","Superior a 180")))))))</f>
        <v/>
      </c>
    </row>
    <row r="7749">
      <c r="A7749" t="inlineStr">
        <is>
          <t>Q06L015</t>
        </is>
      </c>
      <c r="B7749" t="inlineStr">
        <is>
          <t>SALATIEL LUZ MARINHO</t>
        </is>
      </c>
      <c r="C7749" t="n">
        <v>1</v>
      </c>
      <c r="D7749" t="inlineStr">
        <is>
          <t>IPCA</t>
        </is>
      </c>
      <c r="E7749" t="n">
        <v>0.009488792934583046</v>
      </c>
      <c r="F7749" t="inlineStr">
        <is>
          <t>MENSAL</t>
        </is>
      </c>
      <c r="G7749" t="n">
        <v>48059</v>
      </c>
      <c r="H7749" t="n">
        <v>48059</v>
      </c>
      <c r="I7749" t="n">
        <v>117</v>
      </c>
      <c r="J7749" t="inlineStr">
        <is>
          <t>CARTEIRA</t>
        </is>
      </c>
      <c r="K7749" t="inlineStr">
        <is>
          <t>CONTRATO</t>
        </is>
      </c>
      <c r="L7749" t="n">
        <v>1175.33</v>
      </c>
      <c r="M7749" t="inlineStr">
        <is>
          <t>Terra Luz Residencial</t>
        </is>
      </c>
      <c r="N7749" s="142">
        <f>DATE(YEAR(G7749),MONTH(G7749),1)</f>
        <v/>
      </c>
      <c r="O7749" s="132">
        <f>IF(G7749&gt;$K$3,"Futuro","Atraso")</f>
        <v/>
      </c>
      <c r="P7749">
        <f>12*(YEAR(G7749)-YEAR($K$3))+(MONTH(G7749)-MONTH($K$3))</f>
        <v/>
      </c>
      <c r="Q7749" s="366">
        <f>IF(M7749="IBIRAPITANGA FASE 3",IF(O7749="Atraso",L7749,L7749/(1+$I$2)^P7749),IF(O7749="Atraso",L7749,L7749/(1+$I$1)^P7749))</f>
        <v/>
      </c>
      <c r="R7749">
        <f>IF(O7749="Atraso",$K$3-G7749,0)</f>
        <v/>
      </c>
      <c r="S7749">
        <f>IF(R7749&lt;=15,"Até 15",IF(R7749&lt;=30,"Entre 15 e 30",IF(R7749&lt;=60,"Entre 30 e 60",IF(R7749&lt;=90,"Entre 60 e 90",IF(R7749&lt;=120,"Entre 90 e 120",IF(R7749&lt;=150,"Entre 120 e 150",IF(R7749&lt;=180,"Entre 150 e 180","Superior a 180")))))))</f>
        <v/>
      </c>
    </row>
    <row r="7750">
      <c r="A7750" t="inlineStr">
        <is>
          <t>Q06L015</t>
        </is>
      </c>
      <c r="B7750" t="inlineStr">
        <is>
          <t>SALATIEL LUZ MARINHO</t>
        </is>
      </c>
      <c r="C7750" t="n">
        <v>1</v>
      </c>
      <c r="D7750" t="inlineStr">
        <is>
          <t>IPCA</t>
        </is>
      </c>
      <c r="E7750" t="n">
        <v>0.009488792934583046</v>
      </c>
      <c r="F7750" t="inlineStr">
        <is>
          <t>MENSAL</t>
        </is>
      </c>
      <c r="G7750" t="n">
        <v>48090</v>
      </c>
      <c r="H7750" t="n">
        <v>48090</v>
      </c>
      <c r="I7750" t="n">
        <v>118</v>
      </c>
      <c r="J7750" t="inlineStr">
        <is>
          <t>CARTEIRA</t>
        </is>
      </c>
      <c r="K7750" t="inlineStr">
        <is>
          <t>CONTRATO</t>
        </is>
      </c>
      <c r="L7750" t="n">
        <v>1175.33</v>
      </c>
      <c r="M7750" t="inlineStr">
        <is>
          <t>Terra Luz Residencial</t>
        </is>
      </c>
      <c r="N7750" s="142">
        <f>DATE(YEAR(G7750),MONTH(G7750),1)</f>
        <v/>
      </c>
      <c r="O7750" s="132">
        <f>IF(G7750&gt;$K$3,"Futuro","Atraso")</f>
        <v/>
      </c>
      <c r="P7750">
        <f>12*(YEAR(G7750)-YEAR($K$3))+(MONTH(G7750)-MONTH($K$3))</f>
        <v/>
      </c>
      <c r="Q7750" s="366">
        <f>IF(M7750="IBIRAPITANGA FASE 3",IF(O7750="Atraso",L7750,L7750/(1+$I$2)^P7750),IF(O7750="Atraso",L7750,L7750/(1+$I$1)^P7750))</f>
        <v/>
      </c>
      <c r="R7750">
        <f>IF(O7750="Atraso",$K$3-G7750,0)</f>
        <v/>
      </c>
      <c r="S7750">
        <f>IF(R7750&lt;=15,"Até 15",IF(R7750&lt;=30,"Entre 15 e 30",IF(R7750&lt;=60,"Entre 30 e 60",IF(R7750&lt;=90,"Entre 60 e 90",IF(R7750&lt;=120,"Entre 90 e 120",IF(R7750&lt;=150,"Entre 120 e 150",IF(R7750&lt;=180,"Entre 150 e 180","Superior a 180")))))))</f>
        <v/>
      </c>
    </row>
    <row r="7751">
      <c r="A7751" t="inlineStr">
        <is>
          <t>Q06L015</t>
        </is>
      </c>
      <c r="B7751" t="inlineStr">
        <is>
          <t>SALATIEL LUZ MARINHO</t>
        </is>
      </c>
      <c r="C7751" t="n">
        <v>1</v>
      </c>
      <c r="D7751" t="inlineStr">
        <is>
          <t>IPCA</t>
        </is>
      </c>
      <c r="E7751" t="n">
        <v>0.009488792934583046</v>
      </c>
      <c r="F7751" t="inlineStr">
        <is>
          <t>MENSAL</t>
        </is>
      </c>
      <c r="G7751" t="n">
        <v>48121</v>
      </c>
      <c r="H7751" t="n">
        <v>48121</v>
      </c>
      <c r="I7751" t="n">
        <v>119</v>
      </c>
      <c r="J7751" t="inlineStr">
        <is>
          <t>CARTEIRA</t>
        </is>
      </c>
      <c r="K7751" t="inlineStr">
        <is>
          <t>CONTRATO</t>
        </is>
      </c>
      <c r="L7751" t="n">
        <v>1175.33</v>
      </c>
      <c r="M7751" t="inlineStr">
        <is>
          <t>Terra Luz Residencial</t>
        </is>
      </c>
      <c r="N7751" s="142">
        <f>DATE(YEAR(G7751),MONTH(G7751),1)</f>
        <v/>
      </c>
      <c r="O7751" s="132">
        <f>IF(G7751&gt;$K$3,"Futuro","Atraso")</f>
        <v/>
      </c>
      <c r="P7751">
        <f>12*(YEAR(G7751)-YEAR($K$3))+(MONTH(G7751)-MONTH($K$3))</f>
        <v/>
      </c>
      <c r="Q7751" s="366">
        <f>IF(M7751="IBIRAPITANGA FASE 3",IF(O7751="Atraso",L7751,L7751/(1+$I$2)^P7751),IF(O7751="Atraso",L7751,L7751/(1+$I$1)^P7751))</f>
        <v/>
      </c>
      <c r="R7751">
        <f>IF(O7751="Atraso",$K$3-G7751,0)</f>
        <v/>
      </c>
      <c r="S7751">
        <f>IF(R7751&lt;=15,"Até 15",IF(R7751&lt;=30,"Entre 15 e 30",IF(R7751&lt;=60,"Entre 30 e 60",IF(R7751&lt;=90,"Entre 60 e 90",IF(R7751&lt;=120,"Entre 90 e 120",IF(R7751&lt;=150,"Entre 120 e 150",IF(R7751&lt;=180,"Entre 150 e 180","Superior a 180")))))))</f>
        <v/>
      </c>
    </row>
    <row r="7752">
      <c r="A7752" t="inlineStr">
        <is>
          <t>Q06L015</t>
        </is>
      </c>
      <c r="B7752" t="inlineStr">
        <is>
          <t>SALATIEL LUZ MARINHO</t>
        </is>
      </c>
      <c r="C7752" t="n">
        <v>1</v>
      </c>
      <c r="D7752" t="inlineStr">
        <is>
          <t>IPCA</t>
        </is>
      </c>
      <c r="E7752" t="n">
        <v>0.009488792934583046</v>
      </c>
      <c r="F7752" t="inlineStr">
        <is>
          <t>MENSAL</t>
        </is>
      </c>
      <c r="G7752" t="n">
        <v>48151</v>
      </c>
      <c r="H7752" t="n">
        <v>48151</v>
      </c>
      <c r="I7752" t="n">
        <v>120</v>
      </c>
      <c r="J7752" t="inlineStr">
        <is>
          <t>CARTEIRA</t>
        </is>
      </c>
      <c r="K7752" t="inlineStr">
        <is>
          <t>CONTRATO</t>
        </is>
      </c>
      <c r="L7752" t="n">
        <v>1175.33</v>
      </c>
      <c r="M7752" t="inlineStr">
        <is>
          <t>Terra Luz Residencial</t>
        </is>
      </c>
      <c r="N7752" s="142">
        <f>DATE(YEAR(G7752),MONTH(G7752),1)</f>
        <v/>
      </c>
      <c r="O7752" s="132">
        <f>IF(G7752&gt;$K$3,"Futuro","Atraso")</f>
        <v/>
      </c>
      <c r="P7752">
        <f>12*(YEAR(G7752)-YEAR($K$3))+(MONTH(G7752)-MONTH($K$3))</f>
        <v/>
      </c>
      <c r="Q7752" s="366">
        <f>IF(M7752="IBIRAPITANGA FASE 3",IF(O7752="Atraso",L7752,L7752/(1+$I$2)^P7752),IF(O7752="Atraso",L7752,L7752/(1+$I$1)^P7752))</f>
        <v/>
      </c>
      <c r="R7752">
        <f>IF(O7752="Atraso",$K$3-G7752,0)</f>
        <v/>
      </c>
      <c r="S7752">
        <f>IF(R7752&lt;=15,"Até 15",IF(R7752&lt;=30,"Entre 15 e 30",IF(R7752&lt;=60,"Entre 30 e 60",IF(R7752&lt;=90,"Entre 60 e 90",IF(R7752&lt;=120,"Entre 90 e 120",IF(R7752&lt;=150,"Entre 120 e 150",IF(R7752&lt;=180,"Entre 150 e 180","Superior a 180")))))))</f>
        <v/>
      </c>
    </row>
    <row r="7753">
      <c r="A7753" t="inlineStr">
        <is>
          <t>Q06L015</t>
        </is>
      </c>
      <c r="B7753" t="inlineStr">
        <is>
          <t>SALATIEL LUZ MARINHO</t>
        </is>
      </c>
      <c r="C7753" t="n">
        <v>1</v>
      </c>
      <c r="D7753" t="inlineStr">
        <is>
          <t>IPCA</t>
        </is>
      </c>
      <c r="E7753" t="n">
        <v>0.009488792934583046</v>
      </c>
      <c r="F7753" t="inlineStr">
        <is>
          <t>MENSAL</t>
        </is>
      </c>
      <c r="G7753" t="n">
        <v>48182</v>
      </c>
      <c r="H7753" t="n">
        <v>48182</v>
      </c>
      <c r="I7753" t="n">
        <v>121</v>
      </c>
      <c r="J7753" t="inlineStr">
        <is>
          <t>CARTEIRA</t>
        </is>
      </c>
      <c r="K7753" t="inlineStr">
        <is>
          <t>CONTRATO</t>
        </is>
      </c>
      <c r="L7753" t="n">
        <v>1175.33</v>
      </c>
      <c r="M7753" t="inlineStr">
        <is>
          <t>Terra Luz Residencial</t>
        </is>
      </c>
      <c r="N7753" s="142">
        <f>DATE(YEAR(G7753),MONTH(G7753),1)</f>
        <v/>
      </c>
      <c r="O7753" s="132">
        <f>IF(G7753&gt;$K$3,"Futuro","Atraso")</f>
        <v/>
      </c>
      <c r="P7753">
        <f>12*(YEAR(G7753)-YEAR($K$3))+(MONTH(G7753)-MONTH($K$3))</f>
        <v/>
      </c>
      <c r="Q7753" s="366">
        <f>IF(M7753="IBIRAPITANGA FASE 3",IF(O7753="Atraso",L7753,L7753/(1+$I$2)^P7753),IF(O7753="Atraso",L7753,L7753/(1+$I$1)^P7753))</f>
        <v/>
      </c>
      <c r="R7753">
        <f>IF(O7753="Atraso",$K$3-G7753,0)</f>
        <v/>
      </c>
      <c r="S7753">
        <f>IF(R7753&lt;=15,"Até 15",IF(R7753&lt;=30,"Entre 15 e 30",IF(R7753&lt;=60,"Entre 30 e 60",IF(R7753&lt;=90,"Entre 60 e 90",IF(R7753&lt;=120,"Entre 90 e 120",IF(R7753&lt;=150,"Entre 120 e 150",IF(R7753&lt;=180,"Entre 150 e 180","Superior a 180")))))))</f>
        <v/>
      </c>
    </row>
    <row r="7754">
      <c r="A7754" t="inlineStr">
        <is>
          <t>Q06L015</t>
        </is>
      </c>
      <c r="B7754" t="inlineStr">
        <is>
          <t>SALATIEL LUZ MARINHO</t>
        </is>
      </c>
      <c r="C7754" t="n">
        <v>1</v>
      </c>
      <c r="D7754" t="inlineStr">
        <is>
          <t>IPCA</t>
        </is>
      </c>
      <c r="E7754" t="n">
        <v>0.009488792934583046</v>
      </c>
      <c r="F7754" t="inlineStr">
        <is>
          <t>MENSAL</t>
        </is>
      </c>
      <c r="G7754" t="n">
        <v>48212</v>
      </c>
      <c r="H7754" t="n">
        <v>48212</v>
      </c>
      <c r="I7754" t="n">
        <v>122</v>
      </c>
      <c r="J7754" t="inlineStr">
        <is>
          <t>CARTEIRA</t>
        </is>
      </c>
      <c r="K7754" t="inlineStr">
        <is>
          <t>CONTRATO</t>
        </is>
      </c>
      <c r="L7754" t="n">
        <v>1175.33</v>
      </c>
      <c r="M7754" t="inlineStr">
        <is>
          <t>Terra Luz Residencial</t>
        </is>
      </c>
      <c r="N7754" s="142">
        <f>DATE(YEAR(G7754),MONTH(G7754),1)</f>
        <v/>
      </c>
      <c r="O7754" s="132">
        <f>IF(G7754&gt;$K$3,"Futuro","Atraso")</f>
        <v/>
      </c>
      <c r="P7754">
        <f>12*(YEAR(G7754)-YEAR($K$3))+(MONTH(G7754)-MONTH($K$3))</f>
        <v/>
      </c>
      <c r="Q7754" s="366">
        <f>IF(M7754="IBIRAPITANGA FASE 3",IF(O7754="Atraso",L7754,L7754/(1+$I$2)^P7754),IF(O7754="Atraso",L7754,L7754/(1+$I$1)^P7754))</f>
        <v/>
      </c>
      <c r="R7754">
        <f>IF(O7754="Atraso",$K$3-G7754,0)</f>
        <v/>
      </c>
      <c r="S7754">
        <f>IF(R7754&lt;=15,"Até 15",IF(R7754&lt;=30,"Entre 15 e 30",IF(R7754&lt;=60,"Entre 30 e 60",IF(R7754&lt;=90,"Entre 60 e 90",IF(R7754&lt;=120,"Entre 90 e 120",IF(R7754&lt;=150,"Entre 120 e 150",IF(R7754&lt;=180,"Entre 150 e 180","Superior a 180")))))))</f>
        <v/>
      </c>
    </row>
    <row r="7755">
      <c r="A7755" t="inlineStr">
        <is>
          <t>Q06L015</t>
        </is>
      </c>
      <c r="B7755" t="inlineStr">
        <is>
          <t>SALATIEL LUZ MARINHO</t>
        </is>
      </c>
      <c r="C7755" t="n">
        <v>1</v>
      </c>
      <c r="D7755" t="inlineStr">
        <is>
          <t>IPCA</t>
        </is>
      </c>
      <c r="E7755" t="n">
        <v>0.009488792934583046</v>
      </c>
      <c r="F7755" t="inlineStr">
        <is>
          <t>MENSAL</t>
        </is>
      </c>
      <c r="G7755" t="n">
        <v>48243</v>
      </c>
      <c r="H7755" t="n">
        <v>48243</v>
      </c>
      <c r="I7755" t="n">
        <v>123</v>
      </c>
      <c r="J7755" t="inlineStr">
        <is>
          <t>CARTEIRA</t>
        </is>
      </c>
      <c r="K7755" t="inlineStr">
        <is>
          <t>CONTRATO</t>
        </is>
      </c>
      <c r="L7755" t="n">
        <v>1175.33</v>
      </c>
      <c r="M7755" t="inlineStr">
        <is>
          <t>Terra Luz Residencial</t>
        </is>
      </c>
      <c r="N7755" s="142">
        <f>DATE(YEAR(G7755),MONTH(G7755),1)</f>
        <v/>
      </c>
      <c r="O7755" s="132">
        <f>IF(G7755&gt;$K$3,"Futuro","Atraso")</f>
        <v/>
      </c>
      <c r="P7755">
        <f>12*(YEAR(G7755)-YEAR($K$3))+(MONTH(G7755)-MONTH($K$3))</f>
        <v/>
      </c>
      <c r="Q7755" s="366">
        <f>IF(M7755="IBIRAPITANGA FASE 3",IF(O7755="Atraso",L7755,L7755/(1+$I$2)^P7755),IF(O7755="Atraso",L7755,L7755/(1+$I$1)^P7755))</f>
        <v/>
      </c>
      <c r="R7755">
        <f>IF(O7755="Atraso",$K$3-G7755,0)</f>
        <v/>
      </c>
      <c r="S7755">
        <f>IF(R7755&lt;=15,"Até 15",IF(R7755&lt;=30,"Entre 15 e 30",IF(R7755&lt;=60,"Entre 30 e 60",IF(R7755&lt;=90,"Entre 60 e 90",IF(R7755&lt;=120,"Entre 90 e 120",IF(R7755&lt;=150,"Entre 120 e 150",IF(R7755&lt;=180,"Entre 150 e 180","Superior a 180")))))))</f>
        <v/>
      </c>
    </row>
    <row r="7756">
      <c r="A7756" t="inlineStr">
        <is>
          <t>Q06L015</t>
        </is>
      </c>
      <c r="B7756" t="inlineStr">
        <is>
          <t>SALATIEL LUZ MARINHO</t>
        </is>
      </c>
      <c r="C7756" t="n">
        <v>1</v>
      </c>
      <c r="D7756" t="inlineStr">
        <is>
          <t>IPCA</t>
        </is>
      </c>
      <c r="E7756" t="n">
        <v>0.009488792934583046</v>
      </c>
      <c r="F7756" t="inlineStr">
        <is>
          <t>MENSAL</t>
        </is>
      </c>
      <c r="G7756" t="n">
        <v>48273</v>
      </c>
      <c r="H7756" t="n">
        <v>48273</v>
      </c>
      <c r="I7756" t="n">
        <v>124</v>
      </c>
      <c r="J7756" t="inlineStr">
        <is>
          <t>CARTEIRA</t>
        </is>
      </c>
      <c r="K7756" t="inlineStr">
        <is>
          <t>CONTRATO</t>
        </is>
      </c>
      <c r="L7756" t="n">
        <v>1175.33</v>
      </c>
      <c r="M7756" t="inlineStr">
        <is>
          <t>Terra Luz Residencial</t>
        </is>
      </c>
      <c r="N7756" s="142">
        <f>DATE(YEAR(G7756),MONTH(G7756),1)</f>
        <v/>
      </c>
      <c r="O7756" s="132">
        <f>IF(G7756&gt;$K$3,"Futuro","Atraso")</f>
        <v/>
      </c>
      <c r="P7756">
        <f>12*(YEAR(G7756)-YEAR($K$3))+(MONTH(G7756)-MONTH($K$3))</f>
        <v/>
      </c>
      <c r="Q7756" s="366">
        <f>IF(M7756="IBIRAPITANGA FASE 3",IF(O7756="Atraso",L7756,L7756/(1+$I$2)^P7756),IF(O7756="Atraso",L7756,L7756/(1+$I$1)^P7756))</f>
        <v/>
      </c>
      <c r="R7756">
        <f>IF(O7756="Atraso",$K$3-G7756,0)</f>
        <v/>
      </c>
      <c r="S7756">
        <f>IF(R7756&lt;=15,"Até 15",IF(R7756&lt;=30,"Entre 15 e 30",IF(R7756&lt;=60,"Entre 30 e 60",IF(R7756&lt;=90,"Entre 60 e 90",IF(R7756&lt;=120,"Entre 90 e 120",IF(R7756&lt;=150,"Entre 120 e 150",IF(R7756&lt;=180,"Entre 150 e 180","Superior a 180")))))))</f>
        <v/>
      </c>
    </row>
    <row r="7757">
      <c r="A7757" t="inlineStr">
        <is>
          <t>Q06L015</t>
        </is>
      </c>
      <c r="B7757" t="inlineStr">
        <is>
          <t>SALATIEL LUZ MARINHO</t>
        </is>
      </c>
      <c r="C7757" t="n">
        <v>1</v>
      </c>
      <c r="D7757" t="inlineStr">
        <is>
          <t>IPCA</t>
        </is>
      </c>
      <c r="E7757" t="n">
        <v>0.009488792934583046</v>
      </c>
      <c r="F7757" t="inlineStr">
        <is>
          <t>MENSAL</t>
        </is>
      </c>
      <c r="G7757" t="n">
        <v>48303</v>
      </c>
      <c r="H7757" t="n">
        <v>48303</v>
      </c>
      <c r="I7757" t="n">
        <v>125</v>
      </c>
      <c r="J7757" t="inlineStr">
        <is>
          <t>CARTEIRA</t>
        </is>
      </c>
      <c r="K7757" t="inlineStr">
        <is>
          <t>CONTRATO</t>
        </is>
      </c>
      <c r="L7757" t="n">
        <v>1175.33</v>
      </c>
      <c r="M7757" t="inlineStr">
        <is>
          <t>Terra Luz Residencial</t>
        </is>
      </c>
      <c r="N7757" s="142">
        <f>DATE(YEAR(G7757),MONTH(G7757),1)</f>
        <v/>
      </c>
      <c r="O7757" s="132">
        <f>IF(G7757&gt;$K$3,"Futuro","Atraso")</f>
        <v/>
      </c>
      <c r="P7757">
        <f>12*(YEAR(G7757)-YEAR($K$3))+(MONTH(G7757)-MONTH($K$3))</f>
        <v/>
      </c>
      <c r="Q7757" s="366">
        <f>IF(M7757="IBIRAPITANGA FASE 3",IF(O7757="Atraso",L7757,L7757/(1+$I$2)^P7757),IF(O7757="Atraso",L7757,L7757/(1+$I$1)^P7757))</f>
        <v/>
      </c>
      <c r="R7757">
        <f>IF(O7757="Atraso",$K$3-G7757,0)</f>
        <v/>
      </c>
      <c r="S7757">
        <f>IF(R7757&lt;=15,"Até 15",IF(R7757&lt;=30,"Entre 15 e 30",IF(R7757&lt;=60,"Entre 30 e 60",IF(R7757&lt;=90,"Entre 60 e 90",IF(R7757&lt;=120,"Entre 90 e 120",IF(R7757&lt;=150,"Entre 120 e 150",IF(R7757&lt;=180,"Entre 150 e 180","Superior a 180")))))))</f>
        <v/>
      </c>
    </row>
    <row r="7758">
      <c r="A7758" t="inlineStr">
        <is>
          <t>Q06L015</t>
        </is>
      </c>
      <c r="B7758" t="inlineStr">
        <is>
          <t>SALATIEL LUZ MARINHO</t>
        </is>
      </c>
      <c r="C7758" t="n">
        <v>1</v>
      </c>
      <c r="D7758" t="inlineStr">
        <is>
          <t>IPCA</t>
        </is>
      </c>
      <c r="E7758" t="n">
        <v>0.009488792934583046</v>
      </c>
      <c r="F7758" t="inlineStr">
        <is>
          <t>MENSAL</t>
        </is>
      </c>
      <c r="G7758" t="n">
        <v>48334</v>
      </c>
      <c r="H7758" t="n">
        <v>48334</v>
      </c>
      <c r="I7758" t="n">
        <v>126</v>
      </c>
      <c r="J7758" t="inlineStr">
        <is>
          <t>CARTEIRA</t>
        </is>
      </c>
      <c r="K7758" t="inlineStr">
        <is>
          <t>CONTRATO</t>
        </is>
      </c>
      <c r="L7758" t="n">
        <v>1175.33</v>
      </c>
      <c r="M7758" t="inlineStr">
        <is>
          <t>Terra Luz Residencial</t>
        </is>
      </c>
      <c r="N7758" s="142">
        <f>DATE(YEAR(G7758),MONTH(G7758),1)</f>
        <v/>
      </c>
      <c r="O7758" s="132">
        <f>IF(G7758&gt;$K$3,"Futuro","Atraso")</f>
        <v/>
      </c>
      <c r="P7758">
        <f>12*(YEAR(G7758)-YEAR($K$3))+(MONTH(G7758)-MONTH($K$3))</f>
        <v/>
      </c>
      <c r="Q7758" s="366">
        <f>IF(M7758="IBIRAPITANGA FASE 3",IF(O7758="Atraso",L7758,L7758/(1+$I$2)^P7758),IF(O7758="Atraso",L7758,L7758/(1+$I$1)^P7758))</f>
        <v/>
      </c>
      <c r="R7758">
        <f>IF(O7758="Atraso",$K$3-G7758,0)</f>
        <v/>
      </c>
      <c r="S7758">
        <f>IF(R7758&lt;=15,"Até 15",IF(R7758&lt;=30,"Entre 15 e 30",IF(R7758&lt;=60,"Entre 30 e 60",IF(R7758&lt;=90,"Entre 60 e 90",IF(R7758&lt;=120,"Entre 90 e 120",IF(R7758&lt;=150,"Entre 120 e 150",IF(R7758&lt;=180,"Entre 150 e 180","Superior a 180")))))))</f>
        <v/>
      </c>
    </row>
    <row r="7759">
      <c r="A7759" t="inlineStr">
        <is>
          <t>Q06L015</t>
        </is>
      </c>
      <c r="B7759" t="inlineStr">
        <is>
          <t>SALATIEL LUZ MARINHO</t>
        </is>
      </c>
      <c r="C7759" t="n">
        <v>1</v>
      </c>
      <c r="D7759" t="inlineStr">
        <is>
          <t>IPCA</t>
        </is>
      </c>
      <c r="E7759" t="n">
        <v>0.009488792934583046</v>
      </c>
      <c r="F7759" t="inlineStr">
        <is>
          <t>MENSAL</t>
        </is>
      </c>
      <c r="G7759" t="n">
        <v>48364</v>
      </c>
      <c r="H7759" t="n">
        <v>48364</v>
      </c>
      <c r="I7759" t="n">
        <v>127</v>
      </c>
      <c r="J7759" t="inlineStr">
        <is>
          <t>CARTEIRA</t>
        </is>
      </c>
      <c r="K7759" t="inlineStr">
        <is>
          <t>CONTRATO</t>
        </is>
      </c>
      <c r="L7759" t="n">
        <v>1175.33</v>
      </c>
      <c r="M7759" t="inlineStr">
        <is>
          <t>Terra Luz Residencial</t>
        </is>
      </c>
      <c r="N7759" s="142">
        <f>DATE(YEAR(G7759),MONTH(G7759),1)</f>
        <v/>
      </c>
      <c r="O7759" s="132">
        <f>IF(G7759&gt;$K$3,"Futuro","Atraso")</f>
        <v/>
      </c>
      <c r="P7759">
        <f>12*(YEAR(G7759)-YEAR($K$3))+(MONTH(G7759)-MONTH($K$3))</f>
        <v/>
      </c>
      <c r="Q7759" s="366">
        <f>IF(M7759="IBIRAPITANGA FASE 3",IF(O7759="Atraso",L7759,L7759/(1+$I$2)^P7759),IF(O7759="Atraso",L7759,L7759/(1+$I$1)^P7759))</f>
        <v/>
      </c>
      <c r="R7759">
        <f>IF(O7759="Atraso",$K$3-G7759,0)</f>
        <v/>
      </c>
      <c r="S7759">
        <f>IF(R7759&lt;=15,"Até 15",IF(R7759&lt;=30,"Entre 15 e 30",IF(R7759&lt;=60,"Entre 30 e 60",IF(R7759&lt;=90,"Entre 60 e 90",IF(R7759&lt;=120,"Entre 90 e 120",IF(R7759&lt;=150,"Entre 120 e 150",IF(R7759&lt;=180,"Entre 150 e 180","Superior a 180")))))))</f>
        <v/>
      </c>
    </row>
    <row r="7760">
      <c r="A7760" t="inlineStr">
        <is>
          <t>Q06L015</t>
        </is>
      </c>
      <c r="B7760" t="inlineStr">
        <is>
          <t>SALATIEL LUZ MARINHO</t>
        </is>
      </c>
      <c r="C7760" t="n">
        <v>1</v>
      </c>
      <c r="D7760" t="inlineStr">
        <is>
          <t>IPCA</t>
        </is>
      </c>
      <c r="E7760" t="n">
        <v>0.009488792934583046</v>
      </c>
      <c r="F7760" t="inlineStr">
        <is>
          <t>MENSAL</t>
        </is>
      </c>
      <c r="G7760" t="n">
        <v>48395</v>
      </c>
      <c r="H7760" t="n">
        <v>48395</v>
      </c>
      <c r="I7760" t="n">
        <v>128</v>
      </c>
      <c r="J7760" t="inlineStr">
        <is>
          <t>CARTEIRA</t>
        </is>
      </c>
      <c r="K7760" t="inlineStr">
        <is>
          <t>CONTRATO</t>
        </is>
      </c>
      <c r="L7760" t="n">
        <v>1175.33</v>
      </c>
      <c r="M7760" t="inlineStr">
        <is>
          <t>Terra Luz Residencial</t>
        </is>
      </c>
      <c r="N7760" s="142">
        <f>DATE(YEAR(G7760),MONTH(G7760),1)</f>
        <v/>
      </c>
      <c r="O7760" s="132">
        <f>IF(G7760&gt;$K$3,"Futuro","Atraso")</f>
        <v/>
      </c>
      <c r="P7760">
        <f>12*(YEAR(G7760)-YEAR($K$3))+(MONTH(G7760)-MONTH($K$3))</f>
        <v/>
      </c>
      <c r="Q7760" s="366">
        <f>IF(M7760="IBIRAPITANGA FASE 3",IF(O7760="Atraso",L7760,L7760/(1+$I$2)^P7760),IF(O7760="Atraso",L7760,L7760/(1+$I$1)^P7760))</f>
        <v/>
      </c>
      <c r="R7760">
        <f>IF(O7760="Atraso",$K$3-G7760,0)</f>
        <v/>
      </c>
      <c r="S7760">
        <f>IF(R7760&lt;=15,"Até 15",IF(R7760&lt;=30,"Entre 15 e 30",IF(R7760&lt;=60,"Entre 30 e 60",IF(R7760&lt;=90,"Entre 60 e 90",IF(R7760&lt;=120,"Entre 90 e 120",IF(R7760&lt;=150,"Entre 120 e 150",IF(R7760&lt;=180,"Entre 150 e 180","Superior a 180")))))))</f>
        <v/>
      </c>
    </row>
    <row r="7761">
      <c r="A7761" t="inlineStr">
        <is>
          <t>Q06L015</t>
        </is>
      </c>
      <c r="B7761" t="inlineStr">
        <is>
          <t>SALATIEL LUZ MARINHO</t>
        </is>
      </c>
      <c r="C7761" t="n">
        <v>1</v>
      </c>
      <c r="D7761" t="inlineStr">
        <is>
          <t>IPCA</t>
        </is>
      </c>
      <c r="E7761" t="n">
        <v>0.009488792934583046</v>
      </c>
      <c r="F7761" t="inlineStr">
        <is>
          <t>MENSAL</t>
        </is>
      </c>
      <c r="G7761" t="n">
        <v>48417</v>
      </c>
      <c r="H7761" t="n">
        <v>48417</v>
      </c>
      <c r="I7761" t="n">
        <v>11</v>
      </c>
      <c r="J7761" t="inlineStr">
        <is>
          <t>CARTEIRA</t>
        </is>
      </c>
      <c r="K7761" t="inlineStr">
        <is>
          <t>CONTRATO</t>
        </is>
      </c>
      <c r="L7761" t="n">
        <v>3715.97</v>
      </c>
      <c r="M7761" t="inlineStr">
        <is>
          <t>Terra Luz Residencial</t>
        </is>
      </c>
      <c r="N7761" s="142">
        <f>DATE(YEAR(G7761),MONTH(G7761),1)</f>
        <v/>
      </c>
      <c r="O7761" s="132">
        <f>IF(G7761&gt;$K$3,"Futuro","Atraso")</f>
        <v/>
      </c>
      <c r="P7761">
        <f>12*(YEAR(G7761)-YEAR($K$3))+(MONTH(G7761)-MONTH($K$3))</f>
        <v/>
      </c>
      <c r="Q7761" s="366">
        <f>IF(M7761="IBIRAPITANGA FASE 3",IF(O7761="Atraso",L7761,L7761/(1+$I$2)^P7761),IF(O7761="Atraso",L7761,L7761/(1+$I$1)^P7761))</f>
        <v/>
      </c>
      <c r="R7761">
        <f>IF(O7761="Atraso",$K$3-G7761,0)</f>
        <v/>
      </c>
      <c r="S7761">
        <f>IF(R7761&lt;=15,"Até 15",IF(R7761&lt;=30,"Entre 15 e 30",IF(R7761&lt;=60,"Entre 30 e 60",IF(R7761&lt;=90,"Entre 60 e 90",IF(R7761&lt;=120,"Entre 90 e 120",IF(R7761&lt;=150,"Entre 120 e 150",IF(R7761&lt;=180,"Entre 150 e 180","Superior a 180")))))))</f>
        <v/>
      </c>
    </row>
    <row r="7762">
      <c r="A7762" t="inlineStr">
        <is>
          <t>Q06L015</t>
        </is>
      </c>
      <c r="B7762" t="inlineStr">
        <is>
          <t>SALATIEL LUZ MARINHO</t>
        </is>
      </c>
      <c r="C7762" t="n">
        <v>1</v>
      </c>
      <c r="D7762" t="inlineStr">
        <is>
          <t>IPCA</t>
        </is>
      </c>
      <c r="E7762" t="n">
        <v>0.009488792934583046</v>
      </c>
      <c r="F7762" t="inlineStr">
        <is>
          <t>MENSAL</t>
        </is>
      </c>
      <c r="G7762" t="n">
        <v>48425</v>
      </c>
      <c r="H7762" t="n">
        <v>48425</v>
      </c>
      <c r="I7762" t="n">
        <v>129</v>
      </c>
      <c r="J7762" t="inlineStr">
        <is>
          <t>CARTEIRA</t>
        </is>
      </c>
      <c r="K7762" t="inlineStr">
        <is>
          <t>CONTRATO</t>
        </is>
      </c>
      <c r="L7762" t="n">
        <v>1175.33</v>
      </c>
      <c r="M7762" t="inlineStr">
        <is>
          <t>Terra Luz Residencial</t>
        </is>
      </c>
      <c r="N7762" s="142">
        <f>DATE(YEAR(G7762),MONTH(G7762),1)</f>
        <v/>
      </c>
      <c r="O7762" s="132">
        <f>IF(G7762&gt;$K$3,"Futuro","Atraso")</f>
        <v/>
      </c>
      <c r="P7762">
        <f>12*(YEAR(G7762)-YEAR($K$3))+(MONTH(G7762)-MONTH($K$3))</f>
        <v/>
      </c>
      <c r="Q7762" s="366">
        <f>IF(M7762="IBIRAPITANGA FASE 3",IF(O7762="Atraso",L7762,L7762/(1+$I$2)^P7762),IF(O7762="Atraso",L7762,L7762/(1+$I$1)^P7762))</f>
        <v/>
      </c>
      <c r="R7762">
        <f>IF(O7762="Atraso",$K$3-G7762,0)</f>
        <v/>
      </c>
      <c r="S7762">
        <f>IF(R7762&lt;=15,"Até 15",IF(R7762&lt;=30,"Entre 15 e 30",IF(R7762&lt;=60,"Entre 30 e 60",IF(R7762&lt;=90,"Entre 60 e 90",IF(R7762&lt;=120,"Entre 90 e 120",IF(R7762&lt;=150,"Entre 120 e 150",IF(R7762&lt;=180,"Entre 150 e 180","Superior a 180")))))))</f>
        <v/>
      </c>
    </row>
    <row r="7763">
      <c r="A7763" t="inlineStr">
        <is>
          <t>Q06L015</t>
        </is>
      </c>
      <c r="B7763" t="inlineStr">
        <is>
          <t>SALATIEL LUZ MARINHO</t>
        </is>
      </c>
      <c r="C7763" t="n">
        <v>1</v>
      </c>
      <c r="D7763" t="inlineStr">
        <is>
          <t>IPCA</t>
        </is>
      </c>
      <c r="E7763" t="n">
        <v>0.009488792934583046</v>
      </c>
      <c r="F7763" t="inlineStr">
        <is>
          <t>MENSAL</t>
        </is>
      </c>
      <c r="G7763" t="n">
        <v>48456</v>
      </c>
      <c r="H7763" t="n">
        <v>48456</v>
      </c>
      <c r="I7763" t="n">
        <v>130</v>
      </c>
      <c r="J7763" t="inlineStr">
        <is>
          <t>CARTEIRA</t>
        </is>
      </c>
      <c r="K7763" t="inlineStr">
        <is>
          <t>CONTRATO</t>
        </is>
      </c>
      <c r="L7763" t="n">
        <v>1175.33</v>
      </c>
      <c r="M7763" t="inlineStr">
        <is>
          <t>Terra Luz Residencial</t>
        </is>
      </c>
      <c r="N7763" s="142">
        <f>DATE(YEAR(G7763),MONTH(G7763),1)</f>
        <v/>
      </c>
      <c r="O7763" s="132">
        <f>IF(G7763&gt;$K$3,"Futuro","Atraso")</f>
        <v/>
      </c>
      <c r="P7763">
        <f>12*(YEAR(G7763)-YEAR($K$3))+(MONTH(G7763)-MONTH($K$3))</f>
        <v/>
      </c>
      <c r="Q7763" s="366">
        <f>IF(M7763="IBIRAPITANGA FASE 3",IF(O7763="Atraso",L7763,L7763/(1+$I$2)^P7763),IF(O7763="Atraso",L7763,L7763/(1+$I$1)^P7763))</f>
        <v/>
      </c>
      <c r="R7763">
        <f>IF(O7763="Atraso",$K$3-G7763,0)</f>
        <v/>
      </c>
      <c r="S7763">
        <f>IF(R7763&lt;=15,"Até 15",IF(R7763&lt;=30,"Entre 15 e 30",IF(R7763&lt;=60,"Entre 30 e 60",IF(R7763&lt;=90,"Entre 60 e 90",IF(R7763&lt;=120,"Entre 90 e 120",IF(R7763&lt;=150,"Entre 120 e 150",IF(R7763&lt;=180,"Entre 150 e 180","Superior a 180")))))))</f>
        <v/>
      </c>
    </row>
    <row r="7764">
      <c r="A7764" t="inlineStr">
        <is>
          <t>Q06L015</t>
        </is>
      </c>
      <c r="B7764" t="inlineStr">
        <is>
          <t>SALATIEL LUZ MARINHO</t>
        </is>
      </c>
      <c r="C7764" t="n">
        <v>1</v>
      </c>
      <c r="D7764" t="inlineStr">
        <is>
          <t>IPCA</t>
        </is>
      </c>
      <c r="E7764" t="n">
        <v>0.009488792934583046</v>
      </c>
      <c r="F7764" t="inlineStr">
        <is>
          <t>MENSAL</t>
        </is>
      </c>
      <c r="G7764" t="n">
        <v>48487</v>
      </c>
      <c r="H7764" t="n">
        <v>48487</v>
      </c>
      <c r="I7764" t="n">
        <v>131</v>
      </c>
      <c r="J7764" t="inlineStr">
        <is>
          <t>CARTEIRA</t>
        </is>
      </c>
      <c r="K7764" t="inlineStr">
        <is>
          <t>CONTRATO</t>
        </is>
      </c>
      <c r="L7764" t="n">
        <v>1175.33</v>
      </c>
      <c r="M7764" t="inlineStr">
        <is>
          <t>Terra Luz Residencial</t>
        </is>
      </c>
      <c r="N7764" s="142">
        <f>DATE(YEAR(G7764),MONTH(G7764),1)</f>
        <v/>
      </c>
      <c r="O7764" s="132">
        <f>IF(G7764&gt;$K$3,"Futuro","Atraso")</f>
        <v/>
      </c>
      <c r="P7764">
        <f>12*(YEAR(G7764)-YEAR($K$3))+(MONTH(G7764)-MONTH($K$3))</f>
        <v/>
      </c>
      <c r="Q7764" s="366">
        <f>IF(M7764="IBIRAPITANGA FASE 3",IF(O7764="Atraso",L7764,L7764/(1+$I$2)^P7764),IF(O7764="Atraso",L7764,L7764/(1+$I$1)^P7764))</f>
        <v/>
      </c>
      <c r="R7764">
        <f>IF(O7764="Atraso",$K$3-G7764,0)</f>
        <v/>
      </c>
      <c r="S7764">
        <f>IF(R7764&lt;=15,"Até 15",IF(R7764&lt;=30,"Entre 15 e 30",IF(R7764&lt;=60,"Entre 30 e 60",IF(R7764&lt;=90,"Entre 60 e 90",IF(R7764&lt;=120,"Entre 90 e 120",IF(R7764&lt;=150,"Entre 120 e 150",IF(R7764&lt;=180,"Entre 150 e 180","Superior a 180")))))))</f>
        <v/>
      </c>
    </row>
    <row r="7765">
      <c r="A7765" t="inlineStr">
        <is>
          <t>Q06L015</t>
        </is>
      </c>
      <c r="B7765" t="inlineStr">
        <is>
          <t>SALATIEL LUZ MARINHO</t>
        </is>
      </c>
      <c r="C7765" t="n">
        <v>1</v>
      </c>
      <c r="D7765" t="inlineStr">
        <is>
          <t>IPCA</t>
        </is>
      </c>
      <c r="E7765" t="n">
        <v>0.009488792934583046</v>
      </c>
      <c r="F7765" t="inlineStr">
        <is>
          <t>MENSAL</t>
        </is>
      </c>
      <c r="G7765" t="n">
        <v>48517</v>
      </c>
      <c r="H7765" t="n">
        <v>48517</v>
      </c>
      <c r="I7765" t="n">
        <v>132</v>
      </c>
      <c r="J7765" t="inlineStr">
        <is>
          <t>CARTEIRA</t>
        </is>
      </c>
      <c r="K7765" t="inlineStr">
        <is>
          <t>CONTRATO</t>
        </is>
      </c>
      <c r="L7765" t="n">
        <v>1175.33</v>
      </c>
      <c r="M7765" t="inlineStr">
        <is>
          <t>Terra Luz Residencial</t>
        </is>
      </c>
      <c r="N7765" s="142">
        <f>DATE(YEAR(G7765),MONTH(G7765),1)</f>
        <v/>
      </c>
      <c r="O7765" s="132">
        <f>IF(G7765&gt;$K$3,"Futuro","Atraso")</f>
        <v/>
      </c>
      <c r="P7765">
        <f>12*(YEAR(G7765)-YEAR($K$3))+(MONTH(G7765)-MONTH($K$3))</f>
        <v/>
      </c>
      <c r="Q7765" s="366">
        <f>IF(M7765="IBIRAPITANGA FASE 3",IF(O7765="Atraso",L7765,L7765/(1+$I$2)^P7765),IF(O7765="Atraso",L7765,L7765/(1+$I$1)^P7765))</f>
        <v/>
      </c>
      <c r="R7765">
        <f>IF(O7765="Atraso",$K$3-G7765,0)</f>
        <v/>
      </c>
      <c r="S7765">
        <f>IF(R7765&lt;=15,"Até 15",IF(R7765&lt;=30,"Entre 15 e 30",IF(R7765&lt;=60,"Entre 30 e 60",IF(R7765&lt;=90,"Entre 60 e 90",IF(R7765&lt;=120,"Entre 90 e 120",IF(R7765&lt;=150,"Entre 120 e 150",IF(R7765&lt;=180,"Entre 150 e 180","Superior a 180")))))))</f>
        <v/>
      </c>
    </row>
    <row r="7766">
      <c r="A7766" t="inlineStr">
        <is>
          <t>Q06L015</t>
        </is>
      </c>
      <c r="B7766" t="inlineStr">
        <is>
          <t>SALATIEL LUZ MARINHO</t>
        </is>
      </c>
      <c r="C7766" t="n">
        <v>1</v>
      </c>
      <c r="D7766" t="inlineStr">
        <is>
          <t>IPCA</t>
        </is>
      </c>
      <c r="E7766" t="n">
        <v>0.009488792934583046</v>
      </c>
      <c r="F7766" t="inlineStr">
        <is>
          <t>MENSAL</t>
        </is>
      </c>
      <c r="G7766" t="n">
        <v>48548</v>
      </c>
      <c r="H7766" t="n">
        <v>48548</v>
      </c>
      <c r="I7766" t="n">
        <v>133</v>
      </c>
      <c r="J7766" t="inlineStr">
        <is>
          <t>CARTEIRA</t>
        </is>
      </c>
      <c r="K7766" t="inlineStr">
        <is>
          <t>CONTRATO</t>
        </is>
      </c>
      <c r="L7766" t="n">
        <v>1175.33</v>
      </c>
      <c r="M7766" t="inlineStr">
        <is>
          <t>Terra Luz Residencial</t>
        </is>
      </c>
      <c r="N7766" s="142">
        <f>DATE(YEAR(G7766),MONTH(G7766),1)</f>
        <v/>
      </c>
      <c r="O7766" s="132">
        <f>IF(G7766&gt;$K$3,"Futuro","Atraso")</f>
        <v/>
      </c>
      <c r="P7766">
        <f>12*(YEAR(G7766)-YEAR($K$3))+(MONTH(G7766)-MONTH($K$3))</f>
        <v/>
      </c>
      <c r="Q7766" s="366">
        <f>IF(M7766="IBIRAPITANGA FASE 3",IF(O7766="Atraso",L7766,L7766/(1+$I$2)^P7766),IF(O7766="Atraso",L7766,L7766/(1+$I$1)^P7766))</f>
        <v/>
      </c>
      <c r="R7766">
        <f>IF(O7766="Atraso",$K$3-G7766,0)</f>
        <v/>
      </c>
      <c r="S7766">
        <f>IF(R7766&lt;=15,"Até 15",IF(R7766&lt;=30,"Entre 15 e 30",IF(R7766&lt;=60,"Entre 30 e 60",IF(R7766&lt;=90,"Entre 60 e 90",IF(R7766&lt;=120,"Entre 90 e 120",IF(R7766&lt;=150,"Entre 120 e 150",IF(R7766&lt;=180,"Entre 150 e 180","Superior a 180")))))))</f>
        <v/>
      </c>
    </row>
    <row r="7767">
      <c r="A7767" t="inlineStr">
        <is>
          <t>Q06L015</t>
        </is>
      </c>
      <c r="B7767" t="inlineStr">
        <is>
          <t>SALATIEL LUZ MARINHO</t>
        </is>
      </c>
      <c r="C7767" t="n">
        <v>1</v>
      </c>
      <c r="D7767" t="inlineStr">
        <is>
          <t>IPCA</t>
        </is>
      </c>
      <c r="E7767" t="n">
        <v>0.009488792934583046</v>
      </c>
      <c r="F7767" t="inlineStr">
        <is>
          <t>MENSAL</t>
        </is>
      </c>
      <c r="G7767" t="n">
        <v>48578</v>
      </c>
      <c r="H7767" t="n">
        <v>48578</v>
      </c>
      <c r="I7767" t="n">
        <v>134</v>
      </c>
      <c r="J7767" t="inlineStr">
        <is>
          <t>CARTEIRA</t>
        </is>
      </c>
      <c r="K7767" t="inlineStr">
        <is>
          <t>CONTRATO</t>
        </is>
      </c>
      <c r="L7767" t="n">
        <v>1175.33</v>
      </c>
      <c r="M7767" t="inlineStr">
        <is>
          <t>Terra Luz Residencial</t>
        </is>
      </c>
      <c r="N7767" s="142">
        <f>DATE(YEAR(G7767),MONTH(G7767),1)</f>
        <v/>
      </c>
      <c r="O7767" s="132">
        <f>IF(G7767&gt;$K$3,"Futuro","Atraso")</f>
        <v/>
      </c>
      <c r="P7767">
        <f>12*(YEAR(G7767)-YEAR($K$3))+(MONTH(G7767)-MONTH($K$3))</f>
        <v/>
      </c>
      <c r="Q7767" s="366">
        <f>IF(M7767="IBIRAPITANGA FASE 3",IF(O7767="Atraso",L7767,L7767/(1+$I$2)^P7767),IF(O7767="Atraso",L7767,L7767/(1+$I$1)^P7767))</f>
        <v/>
      </c>
      <c r="R7767">
        <f>IF(O7767="Atraso",$K$3-G7767,0)</f>
        <v/>
      </c>
      <c r="S7767">
        <f>IF(R7767&lt;=15,"Até 15",IF(R7767&lt;=30,"Entre 15 e 30",IF(R7767&lt;=60,"Entre 30 e 60",IF(R7767&lt;=90,"Entre 60 e 90",IF(R7767&lt;=120,"Entre 90 e 120",IF(R7767&lt;=150,"Entre 120 e 150",IF(R7767&lt;=180,"Entre 150 e 180","Superior a 180")))))))</f>
        <v/>
      </c>
    </row>
    <row r="7768">
      <c r="A7768" t="inlineStr">
        <is>
          <t>Q06L015</t>
        </is>
      </c>
      <c r="B7768" t="inlineStr">
        <is>
          <t>SALATIEL LUZ MARINHO</t>
        </is>
      </c>
      <c r="C7768" t="n">
        <v>1</v>
      </c>
      <c r="D7768" t="inlineStr">
        <is>
          <t>IPCA</t>
        </is>
      </c>
      <c r="E7768" t="n">
        <v>0.009488792934583046</v>
      </c>
      <c r="F7768" t="inlineStr">
        <is>
          <t>MENSAL</t>
        </is>
      </c>
      <c r="G7768" t="n">
        <v>48609</v>
      </c>
      <c r="H7768" t="n">
        <v>48609</v>
      </c>
      <c r="I7768" t="n">
        <v>135</v>
      </c>
      <c r="J7768" t="inlineStr">
        <is>
          <t>CARTEIRA</t>
        </is>
      </c>
      <c r="K7768" t="inlineStr">
        <is>
          <t>CONTRATO</t>
        </is>
      </c>
      <c r="L7768" t="n">
        <v>1175.33</v>
      </c>
      <c r="M7768" t="inlineStr">
        <is>
          <t>Terra Luz Residencial</t>
        </is>
      </c>
      <c r="N7768" s="142">
        <f>DATE(YEAR(G7768),MONTH(G7768),1)</f>
        <v/>
      </c>
      <c r="O7768" s="132">
        <f>IF(G7768&gt;$K$3,"Futuro","Atraso")</f>
        <v/>
      </c>
      <c r="P7768">
        <f>12*(YEAR(G7768)-YEAR($K$3))+(MONTH(G7768)-MONTH($K$3))</f>
        <v/>
      </c>
      <c r="Q7768" s="366">
        <f>IF(M7768="IBIRAPITANGA FASE 3",IF(O7768="Atraso",L7768,L7768/(1+$I$2)^P7768),IF(O7768="Atraso",L7768,L7768/(1+$I$1)^P7768))</f>
        <v/>
      </c>
      <c r="R7768">
        <f>IF(O7768="Atraso",$K$3-G7768,0)</f>
        <v/>
      </c>
      <c r="S7768">
        <f>IF(R7768&lt;=15,"Até 15",IF(R7768&lt;=30,"Entre 15 e 30",IF(R7768&lt;=60,"Entre 30 e 60",IF(R7768&lt;=90,"Entre 60 e 90",IF(R7768&lt;=120,"Entre 90 e 120",IF(R7768&lt;=150,"Entre 120 e 150",IF(R7768&lt;=180,"Entre 150 e 180","Superior a 180")))))))</f>
        <v/>
      </c>
    </row>
    <row r="7769">
      <c r="A7769" t="inlineStr">
        <is>
          <t>Q06L015</t>
        </is>
      </c>
      <c r="B7769" t="inlineStr">
        <is>
          <t>SALATIEL LUZ MARINHO</t>
        </is>
      </c>
      <c r="C7769" t="n">
        <v>1</v>
      </c>
      <c r="D7769" t="inlineStr">
        <is>
          <t>IPCA</t>
        </is>
      </c>
      <c r="E7769" t="n">
        <v>0.009488792934583046</v>
      </c>
      <c r="F7769" t="inlineStr">
        <is>
          <t>MENSAL</t>
        </is>
      </c>
      <c r="G7769" t="n">
        <v>48638</v>
      </c>
      <c r="H7769" t="n">
        <v>48638</v>
      </c>
      <c r="I7769" t="n">
        <v>136</v>
      </c>
      <c r="J7769" t="inlineStr">
        <is>
          <t>CARTEIRA</t>
        </is>
      </c>
      <c r="K7769" t="inlineStr">
        <is>
          <t>CONTRATO</t>
        </is>
      </c>
      <c r="L7769" t="n">
        <v>1175.33</v>
      </c>
      <c r="M7769" t="inlineStr">
        <is>
          <t>Terra Luz Residencial</t>
        </is>
      </c>
      <c r="N7769" s="142">
        <f>DATE(YEAR(G7769),MONTH(G7769),1)</f>
        <v/>
      </c>
      <c r="O7769" s="132">
        <f>IF(G7769&gt;$K$3,"Futuro","Atraso")</f>
        <v/>
      </c>
      <c r="P7769">
        <f>12*(YEAR(G7769)-YEAR($K$3))+(MONTH(G7769)-MONTH($K$3))</f>
        <v/>
      </c>
      <c r="Q7769" s="366">
        <f>IF(M7769="IBIRAPITANGA FASE 3",IF(O7769="Atraso",L7769,L7769/(1+$I$2)^P7769),IF(O7769="Atraso",L7769,L7769/(1+$I$1)^P7769))</f>
        <v/>
      </c>
      <c r="R7769">
        <f>IF(O7769="Atraso",$K$3-G7769,0)</f>
        <v/>
      </c>
      <c r="S7769">
        <f>IF(R7769&lt;=15,"Até 15",IF(R7769&lt;=30,"Entre 15 e 30",IF(R7769&lt;=60,"Entre 30 e 60",IF(R7769&lt;=90,"Entre 60 e 90",IF(R7769&lt;=120,"Entre 90 e 120",IF(R7769&lt;=150,"Entre 120 e 150",IF(R7769&lt;=180,"Entre 150 e 180","Superior a 180")))))))</f>
        <v/>
      </c>
    </row>
    <row r="7770">
      <c r="A7770" t="inlineStr">
        <is>
          <t>Q06L015</t>
        </is>
      </c>
      <c r="B7770" t="inlineStr">
        <is>
          <t>SALATIEL LUZ MARINHO</t>
        </is>
      </c>
      <c r="C7770" t="n">
        <v>1</v>
      </c>
      <c r="D7770" t="inlineStr">
        <is>
          <t>IPCA</t>
        </is>
      </c>
      <c r="E7770" t="n">
        <v>0.009488792934583046</v>
      </c>
      <c r="F7770" t="inlineStr">
        <is>
          <t>MENSAL</t>
        </is>
      </c>
      <c r="G7770" t="n">
        <v>48668</v>
      </c>
      <c r="H7770" t="n">
        <v>48668</v>
      </c>
      <c r="I7770" t="n">
        <v>137</v>
      </c>
      <c r="J7770" t="inlineStr">
        <is>
          <t>CARTEIRA</t>
        </is>
      </c>
      <c r="K7770" t="inlineStr">
        <is>
          <t>CONTRATO</t>
        </is>
      </c>
      <c r="L7770" t="n">
        <v>1175.33</v>
      </c>
      <c r="M7770" t="inlineStr">
        <is>
          <t>Terra Luz Residencial</t>
        </is>
      </c>
      <c r="N7770" s="142">
        <f>DATE(YEAR(G7770),MONTH(G7770),1)</f>
        <v/>
      </c>
      <c r="O7770" s="132">
        <f>IF(G7770&gt;$K$3,"Futuro","Atraso")</f>
        <v/>
      </c>
      <c r="P7770">
        <f>12*(YEAR(G7770)-YEAR($K$3))+(MONTH(G7770)-MONTH($K$3))</f>
        <v/>
      </c>
      <c r="Q7770" s="366">
        <f>IF(M7770="IBIRAPITANGA FASE 3",IF(O7770="Atraso",L7770,L7770/(1+$I$2)^P7770),IF(O7770="Atraso",L7770,L7770/(1+$I$1)^P7770))</f>
        <v/>
      </c>
      <c r="R7770">
        <f>IF(O7770="Atraso",$K$3-G7770,0)</f>
        <v/>
      </c>
      <c r="S7770">
        <f>IF(R7770&lt;=15,"Até 15",IF(R7770&lt;=30,"Entre 15 e 30",IF(R7770&lt;=60,"Entre 30 e 60",IF(R7770&lt;=90,"Entre 60 e 90",IF(R7770&lt;=120,"Entre 90 e 120",IF(R7770&lt;=150,"Entre 120 e 150",IF(R7770&lt;=180,"Entre 150 e 180","Superior a 180")))))))</f>
        <v/>
      </c>
    </row>
    <row r="7771">
      <c r="A7771" t="inlineStr">
        <is>
          <t>Q06L015</t>
        </is>
      </c>
      <c r="B7771" t="inlineStr">
        <is>
          <t>SALATIEL LUZ MARINHO</t>
        </is>
      </c>
      <c r="C7771" t="n">
        <v>1</v>
      </c>
      <c r="D7771" t="inlineStr">
        <is>
          <t>IPCA</t>
        </is>
      </c>
      <c r="E7771" t="n">
        <v>0.009488792934583046</v>
      </c>
      <c r="F7771" t="inlineStr">
        <is>
          <t>MENSAL</t>
        </is>
      </c>
      <c r="G7771" t="n">
        <v>48699</v>
      </c>
      <c r="H7771" t="n">
        <v>48699</v>
      </c>
      <c r="I7771" t="n">
        <v>138</v>
      </c>
      <c r="J7771" t="inlineStr">
        <is>
          <t>CARTEIRA</t>
        </is>
      </c>
      <c r="K7771" t="inlineStr">
        <is>
          <t>CONTRATO</t>
        </is>
      </c>
      <c r="L7771" t="n">
        <v>1175.33</v>
      </c>
      <c r="M7771" t="inlineStr">
        <is>
          <t>Terra Luz Residencial</t>
        </is>
      </c>
      <c r="N7771" s="142">
        <f>DATE(YEAR(G7771),MONTH(G7771),1)</f>
        <v/>
      </c>
      <c r="O7771" s="132">
        <f>IF(G7771&gt;$K$3,"Futuro","Atraso")</f>
        <v/>
      </c>
      <c r="P7771">
        <f>12*(YEAR(G7771)-YEAR($K$3))+(MONTH(G7771)-MONTH($K$3))</f>
        <v/>
      </c>
      <c r="Q7771" s="366">
        <f>IF(M7771="IBIRAPITANGA FASE 3",IF(O7771="Atraso",L7771,L7771/(1+$I$2)^P7771),IF(O7771="Atraso",L7771,L7771/(1+$I$1)^P7771))</f>
        <v/>
      </c>
      <c r="R7771">
        <f>IF(O7771="Atraso",$K$3-G7771,0)</f>
        <v/>
      </c>
      <c r="S7771">
        <f>IF(R7771&lt;=15,"Até 15",IF(R7771&lt;=30,"Entre 15 e 30",IF(R7771&lt;=60,"Entre 30 e 60",IF(R7771&lt;=90,"Entre 60 e 90",IF(R7771&lt;=120,"Entre 90 e 120",IF(R7771&lt;=150,"Entre 120 e 150",IF(R7771&lt;=180,"Entre 150 e 180","Superior a 180")))))))</f>
        <v/>
      </c>
    </row>
    <row r="7772">
      <c r="A7772" t="inlineStr">
        <is>
          <t>Q06L015</t>
        </is>
      </c>
      <c r="B7772" t="inlineStr">
        <is>
          <t>SALATIEL LUZ MARINHO</t>
        </is>
      </c>
      <c r="C7772" t="n">
        <v>1</v>
      </c>
      <c r="D7772" t="inlineStr">
        <is>
          <t>IPCA</t>
        </is>
      </c>
      <c r="E7772" t="n">
        <v>0.009488792934583046</v>
      </c>
      <c r="F7772" t="inlineStr">
        <is>
          <t>MENSAL</t>
        </is>
      </c>
      <c r="G7772" t="n">
        <v>48729</v>
      </c>
      <c r="H7772" t="n">
        <v>48729</v>
      </c>
      <c r="I7772" t="n">
        <v>139</v>
      </c>
      <c r="J7772" t="inlineStr">
        <is>
          <t>CARTEIRA</t>
        </is>
      </c>
      <c r="K7772" t="inlineStr">
        <is>
          <t>CONTRATO</t>
        </is>
      </c>
      <c r="L7772" t="n">
        <v>1175.33</v>
      </c>
      <c r="M7772" t="inlineStr">
        <is>
          <t>Terra Luz Residencial</t>
        </is>
      </c>
      <c r="N7772" s="142">
        <f>DATE(YEAR(G7772),MONTH(G7772),1)</f>
        <v/>
      </c>
      <c r="O7772" s="132">
        <f>IF(G7772&gt;$K$3,"Futuro","Atraso")</f>
        <v/>
      </c>
      <c r="P7772">
        <f>12*(YEAR(G7772)-YEAR($K$3))+(MONTH(G7772)-MONTH($K$3))</f>
        <v/>
      </c>
      <c r="Q7772" s="366">
        <f>IF(M7772="IBIRAPITANGA FASE 3",IF(O7772="Atraso",L7772,L7772/(1+$I$2)^P7772),IF(O7772="Atraso",L7772,L7772/(1+$I$1)^P7772))</f>
        <v/>
      </c>
      <c r="R7772">
        <f>IF(O7772="Atraso",$K$3-G7772,0)</f>
        <v/>
      </c>
      <c r="S7772">
        <f>IF(R7772&lt;=15,"Até 15",IF(R7772&lt;=30,"Entre 15 e 30",IF(R7772&lt;=60,"Entre 30 e 60",IF(R7772&lt;=90,"Entre 60 e 90",IF(R7772&lt;=120,"Entre 90 e 120",IF(R7772&lt;=150,"Entre 120 e 150",IF(R7772&lt;=180,"Entre 150 e 180","Superior a 180")))))))</f>
        <v/>
      </c>
    </row>
    <row r="7773">
      <c r="A7773" t="inlineStr">
        <is>
          <t>Q06L015</t>
        </is>
      </c>
      <c r="B7773" t="inlineStr">
        <is>
          <t>SALATIEL LUZ MARINHO</t>
        </is>
      </c>
      <c r="C7773" t="n">
        <v>1</v>
      </c>
      <c r="D7773" t="inlineStr">
        <is>
          <t>IPCA</t>
        </is>
      </c>
      <c r="E7773" t="n">
        <v>0.009488792934583046</v>
      </c>
      <c r="F7773" t="inlineStr">
        <is>
          <t>MENSAL</t>
        </is>
      </c>
      <c r="G7773" t="n">
        <v>48760</v>
      </c>
      <c r="H7773" t="n">
        <v>48760</v>
      </c>
      <c r="I7773" t="n">
        <v>140</v>
      </c>
      <c r="J7773" t="inlineStr">
        <is>
          <t>CARTEIRA</t>
        </is>
      </c>
      <c r="K7773" t="inlineStr">
        <is>
          <t>CONTRATO</t>
        </is>
      </c>
      <c r="L7773" t="n">
        <v>1175.33</v>
      </c>
      <c r="M7773" t="inlineStr">
        <is>
          <t>Terra Luz Residencial</t>
        </is>
      </c>
      <c r="N7773" s="142">
        <f>DATE(YEAR(G7773),MONTH(G7773),1)</f>
        <v/>
      </c>
      <c r="O7773" s="132">
        <f>IF(G7773&gt;$K$3,"Futuro","Atraso")</f>
        <v/>
      </c>
      <c r="P7773">
        <f>12*(YEAR(G7773)-YEAR($K$3))+(MONTH(G7773)-MONTH($K$3))</f>
        <v/>
      </c>
      <c r="Q7773" s="366">
        <f>IF(M7773="IBIRAPITANGA FASE 3",IF(O7773="Atraso",L7773,L7773/(1+$I$2)^P7773),IF(O7773="Atraso",L7773,L7773/(1+$I$1)^P7773))</f>
        <v/>
      </c>
      <c r="R7773">
        <f>IF(O7773="Atraso",$K$3-G7773,0)</f>
        <v/>
      </c>
      <c r="S7773">
        <f>IF(R7773&lt;=15,"Até 15",IF(R7773&lt;=30,"Entre 15 e 30",IF(R7773&lt;=60,"Entre 30 e 60",IF(R7773&lt;=90,"Entre 60 e 90",IF(R7773&lt;=120,"Entre 90 e 120",IF(R7773&lt;=150,"Entre 120 e 150",IF(R7773&lt;=180,"Entre 150 e 180","Superior a 180")))))))</f>
        <v/>
      </c>
    </row>
    <row r="7774">
      <c r="A7774" t="inlineStr">
        <is>
          <t>Q06L015</t>
        </is>
      </c>
      <c r="B7774" t="inlineStr">
        <is>
          <t>SALATIEL LUZ MARINHO</t>
        </is>
      </c>
      <c r="C7774" t="n">
        <v>1</v>
      </c>
      <c r="D7774" t="inlineStr">
        <is>
          <t>IPCA</t>
        </is>
      </c>
      <c r="E7774" t="n">
        <v>0.009488792934583046</v>
      </c>
      <c r="F7774" t="inlineStr">
        <is>
          <t>MENSAL</t>
        </is>
      </c>
      <c r="G7774" t="n">
        <v>48782</v>
      </c>
      <c r="H7774" t="n">
        <v>48782</v>
      </c>
      <c r="I7774" t="n">
        <v>12</v>
      </c>
      <c r="J7774" t="inlineStr">
        <is>
          <t>CARTEIRA</t>
        </is>
      </c>
      <c r="K7774" t="inlineStr">
        <is>
          <t>CONTRATO</t>
        </is>
      </c>
      <c r="L7774" t="n">
        <v>3715.97</v>
      </c>
      <c r="M7774" t="inlineStr">
        <is>
          <t>Terra Luz Residencial</t>
        </is>
      </c>
      <c r="N7774" s="142">
        <f>DATE(YEAR(G7774),MONTH(G7774),1)</f>
        <v/>
      </c>
      <c r="O7774" s="132">
        <f>IF(G7774&gt;$K$3,"Futuro","Atraso")</f>
        <v/>
      </c>
      <c r="P7774">
        <f>12*(YEAR(G7774)-YEAR($K$3))+(MONTH(G7774)-MONTH($K$3))</f>
        <v/>
      </c>
      <c r="Q7774" s="366">
        <f>IF(M7774="IBIRAPITANGA FASE 3",IF(O7774="Atraso",L7774,L7774/(1+$I$2)^P7774),IF(O7774="Atraso",L7774,L7774/(1+$I$1)^P7774))</f>
        <v/>
      </c>
      <c r="R7774">
        <f>IF(O7774="Atraso",$K$3-G7774,0)</f>
        <v/>
      </c>
      <c r="S7774">
        <f>IF(R7774&lt;=15,"Até 15",IF(R7774&lt;=30,"Entre 15 e 30",IF(R7774&lt;=60,"Entre 30 e 60",IF(R7774&lt;=90,"Entre 60 e 90",IF(R7774&lt;=120,"Entre 90 e 120",IF(R7774&lt;=150,"Entre 120 e 150",IF(R7774&lt;=180,"Entre 150 e 180","Superior a 180")))))))</f>
        <v/>
      </c>
    </row>
    <row r="7775">
      <c r="A7775" t="inlineStr">
        <is>
          <t>Q06L015</t>
        </is>
      </c>
      <c r="B7775" t="inlineStr">
        <is>
          <t>SALATIEL LUZ MARINHO</t>
        </is>
      </c>
      <c r="C7775" t="n">
        <v>1</v>
      </c>
      <c r="D7775" t="inlineStr">
        <is>
          <t>IPCA</t>
        </is>
      </c>
      <c r="E7775" t="n">
        <v>0.009488792934583046</v>
      </c>
      <c r="F7775" t="inlineStr">
        <is>
          <t>MENSAL</t>
        </is>
      </c>
      <c r="G7775" t="n">
        <v>48790</v>
      </c>
      <c r="H7775" t="n">
        <v>48790</v>
      </c>
      <c r="I7775" t="n">
        <v>141</v>
      </c>
      <c r="J7775" t="inlineStr">
        <is>
          <t>CARTEIRA</t>
        </is>
      </c>
      <c r="K7775" t="inlineStr">
        <is>
          <t>CONTRATO</t>
        </is>
      </c>
      <c r="L7775" t="n">
        <v>1175.33</v>
      </c>
      <c r="M7775" t="inlineStr">
        <is>
          <t>Terra Luz Residencial</t>
        </is>
      </c>
      <c r="N7775" s="142">
        <f>DATE(YEAR(G7775),MONTH(G7775),1)</f>
        <v/>
      </c>
      <c r="O7775" s="132">
        <f>IF(G7775&gt;$K$3,"Futuro","Atraso")</f>
        <v/>
      </c>
      <c r="P7775">
        <f>12*(YEAR(G7775)-YEAR($K$3))+(MONTH(G7775)-MONTH($K$3))</f>
        <v/>
      </c>
      <c r="Q7775" s="366">
        <f>IF(M7775="IBIRAPITANGA FASE 3",IF(O7775="Atraso",L7775,L7775/(1+$I$2)^P7775),IF(O7775="Atraso",L7775,L7775/(1+$I$1)^P7775))</f>
        <v/>
      </c>
      <c r="R7775">
        <f>IF(O7775="Atraso",$K$3-G7775,0)</f>
        <v/>
      </c>
      <c r="S7775">
        <f>IF(R7775&lt;=15,"Até 15",IF(R7775&lt;=30,"Entre 15 e 30",IF(R7775&lt;=60,"Entre 30 e 60",IF(R7775&lt;=90,"Entre 60 e 90",IF(R7775&lt;=120,"Entre 90 e 120",IF(R7775&lt;=150,"Entre 120 e 150",IF(R7775&lt;=180,"Entre 150 e 180","Superior a 180")))))))</f>
        <v/>
      </c>
    </row>
    <row r="7776">
      <c r="A7776" t="inlineStr">
        <is>
          <t>Q06L015</t>
        </is>
      </c>
      <c r="B7776" t="inlineStr">
        <is>
          <t>SALATIEL LUZ MARINHO</t>
        </is>
      </c>
      <c r="C7776" t="n">
        <v>1</v>
      </c>
      <c r="D7776" t="inlineStr">
        <is>
          <t>IPCA</t>
        </is>
      </c>
      <c r="E7776" t="n">
        <v>0.009488792934583046</v>
      </c>
      <c r="F7776" t="inlineStr">
        <is>
          <t>MENSAL</t>
        </is>
      </c>
      <c r="G7776" t="n">
        <v>48821</v>
      </c>
      <c r="H7776" t="n">
        <v>48821</v>
      </c>
      <c r="I7776" t="n">
        <v>142</v>
      </c>
      <c r="J7776" t="inlineStr">
        <is>
          <t>CARTEIRA</t>
        </is>
      </c>
      <c r="K7776" t="inlineStr">
        <is>
          <t>CONTRATO</t>
        </is>
      </c>
      <c r="L7776" t="n">
        <v>1175.33</v>
      </c>
      <c r="M7776" t="inlineStr">
        <is>
          <t>Terra Luz Residencial</t>
        </is>
      </c>
      <c r="N7776" s="142">
        <f>DATE(YEAR(G7776),MONTH(G7776),1)</f>
        <v/>
      </c>
      <c r="O7776" s="132">
        <f>IF(G7776&gt;$K$3,"Futuro","Atraso")</f>
        <v/>
      </c>
      <c r="P7776">
        <f>12*(YEAR(G7776)-YEAR($K$3))+(MONTH(G7776)-MONTH($K$3))</f>
        <v/>
      </c>
      <c r="Q7776" s="366">
        <f>IF(M7776="IBIRAPITANGA FASE 3",IF(O7776="Atraso",L7776,L7776/(1+$I$2)^P7776),IF(O7776="Atraso",L7776,L7776/(1+$I$1)^P7776))</f>
        <v/>
      </c>
      <c r="R7776">
        <f>IF(O7776="Atraso",$K$3-G7776,0)</f>
        <v/>
      </c>
      <c r="S7776">
        <f>IF(R7776&lt;=15,"Até 15",IF(R7776&lt;=30,"Entre 15 e 30",IF(R7776&lt;=60,"Entre 30 e 60",IF(R7776&lt;=90,"Entre 60 e 90",IF(R7776&lt;=120,"Entre 90 e 120",IF(R7776&lt;=150,"Entre 120 e 150",IF(R7776&lt;=180,"Entre 150 e 180","Superior a 180")))))))</f>
        <v/>
      </c>
    </row>
    <row r="7777">
      <c r="A7777" t="inlineStr">
        <is>
          <t>Q06L015</t>
        </is>
      </c>
      <c r="B7777" t="inlineStr">
        <is>
          <t>SALATIEL LUZ MARINHO</t>
        </is>
      </c>
      <c r="C7777" t="n">
        <v>1</v>
      </c>
      <c r="D7777" t="inlineStr">
        <is>
          <t>IPCA</t>
        </is>
      </c>
      <c r="E7777" t="n">
        <v>0.009488792934583046</v>
      </c>
      <c r="F7777" t="inlineStr">
        <is>
          <t>MENSAL</t>
        </is>
      </c>
      <c r="G7777" t="n">
        <v>48852</v>
      </c>
      <c r="H7777" t="n">
        <v>48852</v>
      </c>
      <c r="I7777" t="n">
        <v>143</v>
      </c>
      <c r="J7777" t="inlineStr">
        <is>
          <t>CARTEIRA</t>
        </is>
      </c>
      <c r="K7777" t="inlineStr">
        <is>
          <t>CONTRATO</t>
        </is>
      </c>
      <c r="L7777" t="n">
        <v>1175.33</v>
      </c>
      <c r="M7777" t="inlineStr">
        <is>
          <t>Terra Luz Residencial</t>
        </is>
      </c>
      <c r="N7777" s="142">
        <f>DATE(YEAR(G7777),MONTH(G7777),1)</f>
        <v/>
      </c>
      <c r="O7777" s="132">
        <f>IF(G7777&gt;$K$3,"Futuro","Atraso")</f>
        <v/>
      </c>
      <c r="P7777">
        <f>12*(YEAR(G7777)-YEAR($K$3))+(MONTH(G7777)-MONTH($K$3))</f>
        <v/>
      </c>
      <c r="Q7777" s="366">
        <f>IF(M7777="IBIRAPITANGA FASE 3",IF(O7777="Atraso",L7777,L7777/(1+$I$2)^P7777),IF(O7777="Atraso",L7777,L7777/(1+$I$1)^P7777))</f>
        <v/>
      </c>
      <c r="R7777">
        <f>IF(O7777="Atraso",$K$3-G7777,0)</f>
        <v/>
      </c>
      <c r="S7777">
        <f>IF(R7777&lt;=15,"Até 15",IF(R7777&lt;=30,"Entre 15 e 30",IF(R7777&lt;=60,"Entre 30 e 60",IF(R7777&lt;=90,"Entre 60 e 90",IF(R7777&lt;=120,"Entre 90 e 120",IF(R7777&lt;=150,"Entre 120 e 150",IF(R7777&lt;=180,"Entre 150 e 180","Superior a 180")))))))</f>
        <v/>
      </c>
    </row>
    <row r="7778">
      <c r="A7778" t="inlineStr">
        <is>
          <t>Q06L015</t>
        </is>
      </c>
      <c r="B7778" t="inlineStr">
        <is>
          <t>SALATIEL LUZ MARINHO</t>
        </is>
      </c>
      <c r="C7778" t="n">
        <v>1</v>
      </c>
      <c r="D7778" t="inlineStr">
        <is>
          <t>IPCA</t>
        </is>
      </c>
      <c r="E7778" t="n">
        <v>0.009488792934583046</v>
      </c>
      <c r="F7778" t="inlineStr">
        <is>
          <t>MENSAL</t>
        </is>
      </c>
      <c r="G7778" t="n">
        <v>48882</v>
      </c>
      <c r="H7778" t="n">
        <v>48882</v>
      </c>
      <c r="I7778" t="n">
        <v>144</v>
      </c>
      <c r="J7778" t="inlineStr">
        <is>
          <t>CARTEIRA</t>
        </is>
      </c>
      <c r="K7778" t="inlineStr">
        <is>
          <t>CONTRATO</t>
        </is>
      </c>
      <c r="L7778" t="n">
        <v>1175.33</v>
      </c>
      <c r="M7778" t="inlineStr">
        <is>
          <t>Terra Luz Residencial</t>
        </is>
      </c>
      <c r="N7778" s="142">
        <f>DATE(YEAR(G7778),MONTH(G7778),1)</f>
        <v/>
      </c>
      <c r="O7778" s="132">
        <f>IF(G7778&gt;$K$3,"Futuro","Atraso")</f>
        <v/>
      </c>
      <c r="P7778">
        <f>12*(YEAR(G7778)-YEAR($K$3))+(MONTH(G7778)-MONTH($K$3))</f>
        <v/>
      </c>
      <c r="Q7778" s="366">
        <f>IF(M7778="IBIRAPITANGA FASE 3",IF(O7778="Atraso",L7778,L7778/(1+$I$2)^P7778),IF(O7778="Atraso",L7778,L7778/(1+$I$1)^P7778))</f>
        <v/>
      </c>
      <c r="R7778">
        <f>IF(O7778="Atraso",$K$3-G7778,0)</f>
        <v/>
      </c>
      <c r="S7778">
        <f>IF(R7778&lt;=15,"Até 15",IF(R7778&lt;=30,"Entre 15 e 30",IF(R7778&lt;=60,"Entre 30 e 60",IF(R7778&lt;=90,"Entre 60 e 90",IF(R7778&lt;=120,"Entre 90 e 120",IF(R7778&lt;=150,"Entre 120 e 150",IF(R7778&lt;=180,"Entre 150 e 180","Superior a 180")))))))</f>
        <v/>
      </c>
    </row>
    <row r="7779">
      <c r="A7779" t="inlineStr">
        <is>
          <t>Q06L015</t>
        </is>
      </c>
      <c r="B7779" t="inlineStr">
        <is>
          <t>SALATIEL LUZ MARINHO</t>
        </is>
      </c>
      <c r="C7779" t="n">
        <v>1</v>
      </c>
      <c r="D7779" t="inlineStr">
        <is>
          <t>IPCA</t>
        </is>
      </c>
      <c r="E7779" t="n">
        <v>0.009488792934583046</v>
      </c>
      <c r="F7779" t="inlineStr">
        <is>
          <t>MENSAL</t>
        </is>
      </c>
      <c r="G7779" t="n">
        <v>48913</v>
      </c>
      <c r="H7779" t="n">
        <v>48913</v>
      </c>
      <c r="I7779" t="n">
        <v>145</v>
      </c>
      <c r="J7779" t="inlineStr">
        <is>
          <t>CARTEIRA</t>
        </is>
      </c>
      <c r="K7779" t="inlineStr">
        <is>
          <t>CONTRATO</t>
        </is>
      </c>
      <c r="L7779" t="n">
        <v>1175.33</v>
      </c>
      <c r="M7779" t="inlineStr">
        <is>
          <t>Terra Luz Residencial</t>
        </is>
      </c>
      <c r="N7779" s="142">
        <f>DATE(YEAR(G7779),MONTH(G7779),1)</f>
        <v/>
      </c>
      <c r="O7779" s="132">
        <f>IF(G7779&gt;$K$3,"Futuro","Atraso")</f>
        <v/>
      </c>
      <c r="P7779">
        <f>12*(YEAR(G7779)-YEAR($K$3))+(MONTH(G7779)-MONTH($K$3))</f>
        <v/>
      </c>
      <c r="Q7779" s="366">
        <f>IF(M7779="IBIRAPITANGA FASE 3",IF(O7779="Atraso",L7779,L7779/(1+$I$2)^P7779),IF(O7779="Atraso",L7779,L7779/(1+$I$1)^P7779))</f>
        <v/>
      </c>
      <c r="R7779">
        <f>IF(O7779="Atraso",$K$3-G7779,0)</f>
        <v/>
      </c>
      <c r="S7779">
        <f>IF(R7779&lt;=15,"Até 15",IF(R7779&lt;=30,"Entre 15 e 30",IF(R7779&lt;=60,"Entre 30 e 60",IF(R7779&lt;=90,"Entre 60 e 90",IF(R7779&lt;=120,"Entre 90 e 120",IF(R7779&lt;=150,"Entre 120 e 150",IF(R7779&lt;=180,"Entre 150 e 180","Superior a 180")))))))</f>
        <v/>
      </c>
    </row>
    <row r="7780">
      <c r="A7780" t="inlineStr">
        <is>
          <t>Q06L015</t>
        </is>
      </c>
      <c r="B7780" t="inlineStr">
        <is>
          <t>SALATIEL LUZ MARINHO</t>
        </is>
      </c>
      <c r="C7780" t="n">
        <v>1</v>
      </c>
      <c r="D7780" t="inlineStr">
        <is>
          <t>IPCA</t>
        </is>
      </c>
      <c r="E7780" t="n">
        <v>0.009488792934583046</v>
      </c>
      <c r="F7780" t="inlineStr">
        <is>
          <t>MENSAL</t>
        </is>
      </c>
      <c r="G7780" t="n">
        <v>48943</v>
      </c>
      <c r="H7780" t="n">
        <v>48943</v>
      </c>
      <c r="I7780" t="n">
        <v>146</v>
      </c>
      <c r="J7780" t="inlineStr">
        <is>
          <t>CARTEIRA</t>
        </is>
      </c>
      <c r="K7780" t="inlineStr">
        <is>
          <t>CONTRATO</t>
        </is>
      </c>
      <c r="L7780" t="n">
        <v>1175.33</v>
      </c>
      <c r="M7780" t="inlineStr">
        <is>
          <t>Terra Luz Residencial</t>
        </is>
      </c>
      <c r="N7780" s="142">
        <f>DATE(YEAR(G7780),MONTH(G7780),1)</f>
        <v/>
      </c>
      <c r="O7780" s="132">
        <f>IF(G7780&gt;$K$3,"Futuro","Atraso")</f>
        <v/>
      </c>
      <c r="P7780">
        <f>12*(YEAR(G7780)-YEAR($K$3))+(MONTH(G7780)-MONTH($K$3))</f>
        <v/>
      </c>
      <c r="Q7780" s="366">
        <f>IF(M7780="IBIRAPITANGA FASE 3",IF(O7780="Atraso",L7780,L7780/(1+$I$2)^P7780),IF(O7780="Atraso",L7780,L7780/(1+$I$1)^P7780))</f>
        <v/>
      </c>
      <c r="R7780">
        <f>IF(O7780="Atraso",$K$3-G7780,0)</f>
        <v/>
      </c>
      <c r="S7780">
        <f>IF(R7780&lt;=15,"Até 15",IF(R7780&lt;=30,"Entre 15 e 30",IF(R7780&lt;=60,"Entre 30 e 60",IF(R7780&lt;=90,"Entre 60 e 90",IF(R7780&lt;=120,"Entre 90 e 120",IF(R7780&lt;=150,"Entre 120 e 150",IF(R7780&lt;=180,"Entre 150 e 180","Superior a 180")))))))</f>
        <v/>
      </c>
    </row>
    <row r="7781">
      <c r="A7781" t="inlineStr">
        <is>
          <t>Q06L015</t>
        </is>
      </c>
      <c r="B7781" t="inlineStr">
        <is>
          <t>SALATIEL LUZ MARINHO</t>
        </is>
      </c>
      <c r="C7781" t="n">
        <v>1</v>
      </c>
      <c r="D7781" t="inlineStr">
        <is>
          <t>IPCA</t>
        </is>
      </c>
      <c r="E7781" t="n">
        <v>0.009488792934583046</v>
      </c>
      <c r="F7781" t="inlineStr">
        <is>
          <t>MENSAL</t>
        </is>
      </c>
      <c r="G7781" t="n">
        <v>48974</v>
      </c>
      <c r="H7781" t="n">
        <v>48974</v>
      </c>
      <c r="I7781" t="n">
        <v>147</v>
      </c>
      <c r="J7781" t="inlineStr">
        <is>
          <t>CARTEIRA</t>
        </is>
      </c>
      <c r="K7781" t="inlineStr">
        <is>
          <t>CONTRATO</t>
        </is>
      </c>
      <c r="L7781" t="n">
        <v>1175.33</v>
      </c>
      <c r="M7781" t="inlineStr">
        <is>
          <t>Terra Luz Residencial</t>
        </is>
      </c>
      <c r="N7781" s="142">
        <f>DATE(YEAR(G7781),MONTH(G7781),1)</f>
        <v/>
      </c>
      <c r="O7781" s="132">
        <f>IF(G7781&gt;$K$3,"Futuro","Atraso")</f>
        <v/>
      </c>
      <c r="P7781">
        <f>12*(YEAR(G7781)-YEAR($K$3))+(MONTH(G7781)-MONTH($K$3))</f>
        <v/>
      </c>
      <c r="Q7781" s="366">
        <f>IF(M7781="IBIRAPITANGA FASE 3",IF(O7781="Atraso",L7781,L7781/(1+$I$2)^P7781),IF(O7781="Atraso",L7781,L7781/(1+$I$1)^P7781))</f>
        <v/>
      </c>
      <c r="R7781">
        <f>IF(O7781="Atraso",$K$3-G7781,0)</f>
        <v/>
      </c>
      <c r="S7781">
        <f>IF(R7781&lt;=15,"Até 15",IF(R7781&lt;=30,"Entre 15 e 30",IF(R7781&lt;=60,"Entre 30 e 60",IF(R7781&lt;=90,"Entre 60 e 90",IF(R7781&lt;=120,"Entre 90 e 120",IF(R7781&lt;=150,"Entre 120 e 150",IF(R7781&lt;=180,"Entre 150 e 180","Superior a 180")))))))</f>
        <v/>
      </c>
    </row>
    <row r="7782">
      <c r="A7782" t="inlineStr">
        <is>
          <t>Q06L015</t>
        </is>
      </c>
      <c r="B7782" t="inlineStr">
        <is>
          <t>SALATIEL LUZ MARINHO</t>
        </is>
      </c>
      <c r="C7782" t="n">
        <v>1</v>
      </c>
      <c r="D7782" t="inlineStr">
        <is>
          <t>IPCA</t>
        </is>
      </c>
      <c r="E7782" t="n">
        <v>0.009488792934583046</v>
      </c>
      <c r="F7782" t="inlineStr">
        <is>
          <t>MENSAL</t>
        </is>
      </c>
      <c r="G7782" t="n">
        <v>49003</v>
      </c>
      <c r="H7782" t="n">
        <v>49003</v>
      </c>
      <c r="I7782" t="n">
        <v>148</v>
      </c>
      <c r="J7782" t="inlineStr">
        <is>
          <t>CARTEIRA</t>
        </is>
      </c>
      <c r="K7782" t="inlineStr">
        <is>
          <t>CONTRATO</t>
        </is>
      </c>
      <c r="L7782" t="n">
        <v>1175.33</v>
      </c>
      <c r="M7782" t="inlineStr">
        <is>
          <t>Terra Luz Residencial</t>
        </is>
      </c>
      <c r="N7782" s="142">
        <f>DATE(YEAR(G7782),MONTH(G7782),1)</f>
        <v/>
      </c>
      <c r="O7782" s="132">
        <f>IF(G7782&gt;$K$3,"Futuro","Atraso")</f>
        <v/>
      </c>
      <c r="P7782">
        <f>12*(YEAR(G7782)-YEAR($K$3))+(MONTH(G7782)-MONTH($K$3))</f>
        <v/>
      </c>
      <c r="Q7782" s="366">
        <f>IF(M7782="IBIRAPITANGA FASE 3",IF(O7782="Atraso",L7782,L7782/(1+$I$2)^P7782),IF(O7782="Atraso",L7782,L7782/(1+$I$1)^P7782))</f>
        <v/>
      </c>
      <c r="R7782">
        <f>IF(O7782="Atraso",$K$3-G7782,0)</f>
        <v/>
      </c>
      <c r="S7782">
        <f>IF(R7782&lt;=15,"Até 15",IF(R7782&lt;=30,"Entre 15 e 30",IF(R7782&lt;=60,"Entre 30 e 60",IF(R7782&lt;=90,"Entre 60 e 90",IF(R7782&lt;=120,"Entre 90 e 120",IF(R7782&lt;=150,"Entre 120 e 150",IF(R7782&lt;=180,"Entre 150 e 180","Superior a 180")))))))</f>
        <v/>
      </c>
    </row>
    <row r="7783">
      <c r="A7783" t="inlineStr">
        <is>
          <t>Q06L015</t>
        </is>
      </c>
      <c r="B7783" t="inlineStr">
        <is>
          <t>SALATIEL LUZ MARINHO</t>
        </is>
      </c>
      <c r="C7783" t="n">
        <v>1</v>
      </c>
      <c r="D7783" t="inlineStr">
        <is>
          <t>IPCA</t>
        </is>
      </c>
      <c r="E7783" t="n">
        <v>0.009488792934583046</v>
      </c>
      <c r="F7783" t="inlineStr">
        <is>
          <t>MENSAL</t>
        </is>
      </c>
      <c r="G7783" t="n">
        <v>49033</v>
      </c>
      <c r="H7783" t="n">
        <v>49033</v>
      </c>
      <c r="I7783" t="n">
        <v>149</v>
      </c>
      <c r="J7783" t="inlineStr">
        <is>
          <t>CARTEIRA</t>
        </is>
      </c>
      <c r="K7783" t="inlineStr">
        <is>
          <t>CONTRATO</t>
        </is>
      </c>
      <c r="L7783" t="n">
        <v>1175.33</v>
      </c>
      <c r="M7783" t="inlineStr">
        <is>
          <t>Terra Luz Residencial</t>
        </is>
      </c>
      <c r="N7783" s="142">
        <f>DATE(YEAR(G7783),MONTH(G7783),1)</f>
        <v/>
      </c>
      <c r="O7783" s="132">
        <f>IF(G7783&gt;$K$3,"Futuro","Atraso")</f>
        <v/>
      </c>
      <c r="P7783">
        <f>12*(YEAR(G7783)-YEAR($K$3))+(MONTH(G7783)-MONTH($K$3))</f>
        <v/>
      </c>
      <c r="Q7783" s="366">
        <f>IF(M7783="IBIRAPITANGA FASE 3",IF(O7783="Atraso",L7783,L7783/(1+$I$2)^P7783),IF(O7783="Atraso",L7783,L7783/(1+$I$1)^P7783))</f>
        <v/>
      </c>
      <c r="R7783">
        <f>IF(O7783="Atraso",$K$3-G7783,0)</f>
        <v/>
      </c>
      <c r="S7783">
        <f>IF(R7783&lt;=15,"Até 15",IF(R7783&lt;=30,"Entre 15 e 30",IF(R7783&lt;=60,"Entre 30 e 60",IF(R7783&lt;=90,"Entre 60 e 90",IF(R7783&lt;=120,"Entre 90 e 120",IF(R7783&lt;=150,"Entre 120 e 150",IF(R7783&lt;=180,"Entre 150 e 180","Superior a 180")))))))</f>
        <v/>
      </c>
    </row>
    <row r="7784">
      <c r="A7784" t="inlineStr">
        <is>
          <t>Q06L015</t>
        </is>
      </c>
      <c r="B7784" t="inlineStr">
        <is>
          <t>SALATIEL LUZ MARINHO</t>
        </is>
      </c>
      <c r="C7784" t="n">
        <v>1</v>
      </c>
      <c r="D7784" t="inlineStr">
        <is>
          <t>IPCA</t>
        </is>
      </c>
      <c r="E7784" t="n">
        <v>0.009488792934583046</v>
      </c>
      <c r="F7784" t="inlineStr">
        <is>
          <t>MENSAL</t>
        </is>
      </c>
      <c r="G7784" t="n">
        <v>49064</v>
      </c>
      <c r="H7784" t="n">
        <v>49064</v>
      </c>
      <c r="I7784" t="n">
        <v>150</v>
      </c>
      <c r="J7784" t="inlineStr">
        <is>
          <t>CARTEIRA</t>
        </is>
      </c>
      <c r="K7784" t="inlineStr">
        <is>
          <t>CONTRATO</t>
        </is>
      </c>
      <c r="L7784" t="n">
        <v>1175.33</v>
      </c>
      <c r="M7784" t="inlineStr">
        <is>
          <t>Terra Luz Residencial</t>
        </is>
      </c>
      <c r="N7784" s="142">
        <f>DATE(YEAR(G7784),MONTH(G7784),1)</f>
        <v/>
      </c>
      <c r="O7784" s="132">
        <f>IF(G7784&gt;$K$3,"Futuro","Atraso")</f>
        <v/>
      </c>
      <c r="P7784">
        <f>12*(YEAR(G7784)-YEAR($K$3))+(MONTH(G7784)-MONTH($K$3))</f>
        <v/>
      </c>
      <c r="Q7784" s="366">
        <f>IF(M7784="IBIRAPITANGA FASE 3",IF(O7784="Atraso",L7784,L7784/(1+$I$2)^P7784),IF(O7784="Atraso",L7784,L7784/(1+$I$1)^P7784))</f>
        <v/>
      </c>
      <c r="R7784">
        <f>IF(O7784="Atraso",$K$3-G7784,0)</f>
        <v/>
      </c>
      <c r="S7784">
        <f>IF(R7784&lt;=15,"Até 15",IF(R7784&lt;=30,"Entre 15 e 30",IF(R7784&lt;=60,"Entre 30 e 60",IF(R7784&lt;=90,"Entre 60 e 90",IF(R7784&lt;=120,"Entre 90 e 120",IF(R7784&lt;=150,"Entre 120 e 150",IF(R7784&lt;=180,"Entre 150 e 180","Superior a 180")))))))</f>
        <v/>
      </c>
    </row>
    <row r="7785">
      <c r="A7785" t="inlineStr">
        <is>
          <t>Q06L015</t>
        </is>
      </c>
      <c r="B7785" t="inlineStr">
        <is>
          <t>SALATIEL LUZ MARINHO</t>
        </is>
      </c>
      <c r="C7785" t="n">
        <v>1</v>
      </c>
      <c r="D7785" t="inlineStr">
        <is>
          <t>IPCA</t>
        </is>
      </c>
      <c r="E7785" t="n">
        <v>0.009488792934583046</v>
      </c>
      <c r="F7785" t="inlineStr">
        <is>
          <t>MENSAL</t>
        </is>
      </c>
      <c r="G7785" t="n">
        <v>49094</v>
      </c>
      <c r="H7785" t="n">
        <v>49094</v>
      </c>
      <c r="I7785" t="n">
        <v>151</v>
      </c>
      <c r="J7785" t="inlineStr">
        <is>
          <t>CARTEIRA</t>
        </is>
      </c>
      <c r="K7785" t="inlineStr">
        <is>
          <t>CONTRATO</t>
        </is>
      </c>
      <c r="L7785" t="n">
        <v>1175.33</v>
      </c>
      <c r="M7785" t="inlineStr">
        <is>
          <t>Terra Luz Residencial</t>
        </is>
      </c>
      <c r="N7785" s="142">
        <f>DATE(YEAR(G7785),MONTH(G7785),1)</f>
        <v/>
      </c>
      <c r="O7785" s="132">
        <f>IF(G7785&gt;$K$3,"Futuro","Atraso")</f>
        <v/>
      </c>
      <c r="P7785">
        <f>12*(YEAR(G7785)-YEAR($K$3))+(MONTH(G7785)-MONTH($K$3))</f>
        <v/>
      </c>
      <c r="Q7785" s="366">
        <f>IF(M7785="IBIRAPITANGA FASE 3",IF(O7785="Atraso",L7785,L7785/(1+$I$2)^P7785),IF(O7785="Atraso",L7785,L7785/(1+$I$1)^P7785))</f>
        <v/>
      </c>
      <c r="R7785">
        <f>IF(O7785="Atraso",$K$3-G7785,0)</f>
        <v/>
      </c>
      <c r="S7785">
        <f>IF(R7785&lt;=15,"Até 15",IF(R7785&lt;=30,"Entre 15 e 30",IF(R7785&lt;=60,"Entre 30 e 60",IF(R7785&lt;=90,"Entre 60 e 90",IF(R7785&lt;=120,"Entre 90 e 120",IF(R7785&lt;=150,"Entre 120 e 150",IF(R7785&lt;=180,"Entre 150 e 180","Superior a 180")))))))</f>
        <v/>
      </c>
    </row>
    <row r="7786">
      <c r="A7786" t="inlineStr">
        <is>
          <t>Q06L015</t>
        </is>
      </c>
      <c r="B7786" t="inlineStr">
        <is>
          <t>SALATIEL LUZ MARINHO</t>
        </is>
      </c>
      <c r="C7786" t="n">
        <v>1</v>
      </c>
      <c r="D7786" t="inlineStr">
        <is>
          <t>IPCA</t>
        </is>
      </c>
      <c r="E7786" t="n">
        <v>0.009488792934583046</v>
      </c>
      <c r="F7786" t="inlineStr">
        <is>
          <t>MENSAL</t>
        </is>
      </c>
      <c r="G7786" t="n">
        <v>49125</v>
      </c>
      <c r="H7786" t="n">
        <v>49125</v>
      </c>
      <c r="I7786" t="n">
        <v>152</v>
      </c>
      <c r="J7786" t="inlineStr">
        <is>
          <t>CARTEIRA</t>
        </is>
      </c>
      <c r="K7786" t="inlineStr">
        <is>
          <t>CONTRATO</t>
        </is>
      </c>
      <c r="L7786" t="n">
        <v>1175.33</v>
      </c>
      <c r="M7786" t="inlineStr">
        <is>
          <t>Terra Luz Residencial</t>
        </is>
      </c>
      <c r="N7786" s="142">
        <f>DATE(YEAR(G7786),MONTH(G7786),1)</f>
        <v/>
      </c>
      <c r="O7786" s="132">
        <f>IF(G7786&gt;$K$3,"Futuro","Atraso")</f>
        <v/>
      </c>
      <c r="P7786">
        <f>12*(YEAR(G7786)-YEAR($K$3))+(MONTH(G7786)-MONTH($K$3))</f>
        <v/>
      </c>
      <c r="Q7786" s="366">
        <f>IF(M7786="IBIRAPITANGA FASE 3",IF(O7786="Atraso",L7786,L7786/(1+$I$2)^P7786),IF(O7786="Atraso",L7786,L7786/(1+$I$1)^P7786))</f>
        <v/>
      </c>
      <c r="R7786">
        <f>IF(O7786="Atraso",$K$3-G7786,0)</f>
        <v/>
      </c>
      <c r="S7786">
        <f>IF(R7786&lt;=15,"Até 15",IF(R7786&lt;=30,"Entre 15 e 30",IF(R7786&lt;=60,"Entre 30 e 60",IF(R7786&lt;=90,"Entre 60 e 90",IF(R7786&lt;=120,"Entre 90 e 120",IF(R7786&lt;=150,"Entre 120 e 150",IF(R7786&lt;=180,"Entre 150 e 180","Superior a 180")))))))</f>
        <v/>
      </c>
    </row>
    <row r="7787">
      <c r="A7787" t="inlineStr">
        <is>
          <t>Q06L015</t>
        </is>
      </c>
      <c r="B7787" t="inlineStr">
        <is>
          <t>SALATIEL LUZ MARINHO</t>
        </is>
      </c>
      <c r="C7787" t="n">
        <v>1</v>
      </c>
      <c r="D7787" t="inlineStr">
        <is>
          <t>IPCA</t>
        </is>
      </c>
      <c r="E7787" t="n">
        <v>0.009488792934583046</v>
      </c>
      <c r="F7787" t="inlineStr">
        <is>
          <t>MENSAL</t>
        </is>
      </c>
      <c r="G7787" t="n">
        <v>49147</v>
      </c>
      <c r="H7787" t="n">
        <v>49147</v>
      </c>
      <c r="I7787" t="n">
        <v>13</v>
      </c>
      <c r="J7787" t="inlineStr">
        <is>
          <t>CARTEIRA</t>
        </is>
      </c>
      <c r="K7787" t="inlineStr">
        <is>
          <t>CONTRATO</t>
        </is>
      </c>
      <c r="L7787" t="n">
        <v>3715.97</v>
      </c>
      <c r="M7787" t="inlineStr">
        <is>
          <t>Terra Luz Residencial</t>
        </is>
      </c>
      <c r="N7787" s="142">
        <f>DATE(YEAR(G7787),MONTH(G7787),1)</f>
        <v/>
      </c>
      <c r="O7787" s="132">
        <f>IF(G7787&gt;$K$3,"Futuro","Atraso")</f>
        <v/>
      </c>
      <c r="P7787">
        <f>12*(YEAR(G7787)-YEAR($K$3))+(MONTH(G7787)-MONTH($K$3))</f>
        <v/>
      </c>
      <c r="Q7787" s="366">
        <f>IF(M7787="IBIRAPITANGA FASE 3",IF(O7787="Atraso",L7787,L7787/(1+$I$2)^P7787),IF(O7787="Atraso",L7787,L7787/(1+$I$1)^P7787))</f>
        <v/>
      </c>
      <c r="R7787">
        <f>IF(O7787="Atraso",$K$3-G7787,0)</f>
        <v/>
      </c>
      <c r="S7787">
        <f>IF(R7787&lt;=15,"Até 15",IF(R7787&lt;=30,"Entre 15 e 30",IF(R7787&lt;=60,"Entre 30 e 60",IF(R7787&lt;=90,"Entre 60 e 90",IF(R7787&lt;=120,"Entre 90 e 120",IF(R7787&lt;=150,"Entre 120 e 150",IF(R7787&lt;=180,"Entre 150 e 180","Superior a 180")))))))</f>
        <v/>
      </c>
    </row>
    <row r="7788">
      <c r="A7788" t="inlineStr">
        <is>
          <t>Q06L015</t>
        </is>
      </c>
      <c r="B7788" t="inlineStr">
        <is>
          <t>SALATIEL LUZ MARINHO</t>
        </is>
      </c>
      <c r="C7788" t="n">
        <v>1</v>
      </c>
      <c r="D7788" t="inlineStr">
        <is>
          <t>IPCA</t>
        </is>
      </c>
      <c r="E7788" t="n">
        <v>0.009488792934583046</v>
      </c>
      <c r="F7788" t="inlineStr">
        <is>
          <t>MENSAL</t>
        </is>
      </c>
      <c r="G7788" t="n">
        <v>49155</v>
      </c>
      <c r="H7788" t="n">
        <v>49155</v>
      </c>
      <c r="I7788" t="n">
        <v>153</v>
      </c>
      <c r="J7788" t="inlineStr">
        <is>
          <t>CARTEIRA</t>
        </is>
      </c>
      <c r="K7788" t="inlineStr">
        <is>
          <t>CONTRATO</t>
        </is>
      </c>
      <c r="L7788" t="n">
        <v>1175.33</v>
      </c>
      <c r="M7788" t="inlineStr">
        <is>
          <t>Terra Luz Residencial</t>
        </is>
      </c>
      <c r="N7788" s="142">
        <f>DATE(YEAR(G7788),MONTH(G7788),1)</f>
        <v/>
      </c>
      <c r="O7788" s="132">
        <f>IF(G7788&gt;$K$3,"Futuro","Atraso")</f>
        <v/>
      </c>
      <c r="P7788">
        <f>12*(YEAR(G7788)-YEAR($K$3))+(MONTH(G7788)-MONTH($K$3))</f>
        <v/>
      </c>
      <c r="Q7788" s="366">
        <f>IF(M7788="IBIRAPITANGA FASE 3",IF(O7788="Atraso",L7788,L7788/(1+$I$2)^P7788),IF(O7788="Atraso",L7788,L7788/(1+$I$1)^P7788))</f>
        <v/>
      </c>
      <c r="R7788">
        <f>IF(O7788="Atraso",$K$3-G7788,0)</f>
        <v/>
      </c>
      <c r="S7788">
        <f>IF(R7788&lt;=15,"Até 15",IF(R7788&lt;=30,"Entre 15 e 30",IF(R7788&lt;=60,"Entre 30 e 60",IF(R7788&lt;=90,"Entre 60 e 90",IF(R7788&lt;=120,"Entre 90 e 120",IF(R7788&lt;=150,"Entre 120 e 150",IF(R7788&lt;=180,"Entre 150 e 180","Superior a 180")))))))</f>
        <v/>
      </c>
    </row>
    <row r="7789">
      <c r="A7789" t="inlineStr">
        <is>
          <t>Q06L015</t>
        </is>
      </c>
      <c r="B7789" t="inlineStr">
        <is>
          <t>SALATIEL LUZ MARINHO</t>
        </is>
      </c>
      <c r="C7789" t="n">
        <v>1</v>
      </c>
      <c r="D7789" t="inlineStr">
        <is>
          <t>IPCA</t>
        </is>
      </c>
      <c r="E7789" t="n">
        <v>0.009488792934583046</v>
      </c>
      <c r="F7789" t="inlineStr">
        <is>
          <t>MENSAL</t>
        </is>
      </c>
      <c r="G7789" t="n">
        <v>49186</v>
      </c>
      <c r="H7789" t="n">
        <v>49186</v>
      </c>
      <c r="I7789" t="n">
        <v>154</v>
      </c>
      <c r="J7789" t="inlineStr">
        <is>
          <t>CARTEIRA</t>
        </is>
      </c>
      <c r="K7789" t="inlineStr">
        <is>
          <t>CONTRATO</t>
        </is>
      </c>
      <c r="L7789" t="n">
        <v>1175.33</v>
      </c>
      <c r="M7789" t="inlineStr">
        <is>
          <t>Terra Luz Residencial</t>
        </is>
      </c>
      <c r="N7789" s="142">
        <f>DATE(YEAR(G7789),MONTH(G7789),1)</f>
        <v/>
      </c>
      <c r="O7789" s="132">
        <f>IF(G7789&gt;$K$3,"Futuro","Atraso")</f>
        <v/>
      </c>
      <c r="P7789">
        <f>12*(YEAR(G7789)-YEAR($K$3))+(MONTH(G7789)-MONTH($K$3))</f>
        <v/>
      </c>
      <c r="Q7789" s="366">
        <f>IF(M7789="IBIRAPITANGA FASE 3",IF(O7789="Atraso",L7789,L7789/(1+$I$2)^P7789),IF(O7789="Atraso",L7789,L7789/(1+$I$1)^P7789))</f>
        <v/>
      </c>
      <c r="R7789">
        <f>IF(O7789="Atraso",$K$3-G7789,0)</f>
        <v/>
      </c>
      <c r="S7789">
        <f>IF(R7789&lt;=15,"Até 15",IF(R7789&lt;=30,"Entre 15 e 30",IF(R7789&lt;=60,"Entre 30 e 60",IF(R7789&lt;=90,"Entre 60 e 90",IF(R7789&lt;=120,"Entre 90 e 120",IF(R7789&lt;=150,"Entre 120 e 150",IF(R7789&lt;=180,"Entre 150 e 180","Superior a 180")))))))</f>
        <v/>
      </c>
    </row>
    <row r="7790">
      <c r="A7790" t="inlineStr">
        <is>
          <t>Q06L015</t>
        </is>
      </c>
      <c r="B7790" t="inlineStr">
        <is>
          <t>SALATIEL LUZ MARINHO</t>
        </is>
      </c>
      <c r="C7790" t="n">
        <v>1</v>
      </c>
      <c r="D7790" t="inlineStr">
        <is>
          <t>IPCA</t>
        </is>
      </c>
      <c r="E7790" t="n">
        <v>0.009488792934583046</v>
      </c>
      <c r="F7790" t="inlineStr">
        <is>
          <t>MENSAL</t>
        </is>
      </c>
      <c r="G7790" t="n">
        <v>49217</v>
      </c>
      <c r="H7790" t="n">
        <v>49217</v>
      </c>
      <c r="I7790" t="n">
        <v>155</v>
      </c>
      <c r="J7790" t="inlineStr">
        <is>
          <t>CARTEIRA</t>
        </is>
      </c>
      <c r="K7790" t="inlineStr">
        <is>
          <t>CONTRATO</t>
        </is>
      </c>
      <c r="L7790" t="n">
        <v>1175.33</v>
      </c>
      <c r="M7790" t="inlineStr">
        <is>
          <t>Terra Luz Residencial</t>
        </is>
      </c>
      <c r="N7790" s="142">
        <f>DATE(YEAR(G7790),MONTH(G7790),1)</f>
        <v/>
      </c>
      <c r="O7790" s="132">
        <f>IF(G7790&gt;$K$3,"Futuro","Atraso")</f>
        <v/>
      </c>
      <c r="P7790">
        <f>12*(YEAR(G7790)-YEAR($K$3))+(MONTH(G7790)-MONTH($K$3))</f>
        <v/>
      </c>
      <c r="Q7790" s="366">
        <f>IF(M7790="IBIRAPITANGA FASE 3",IF(O7790="Atraso",L7790,L7790/(1+$I$2)^P7790),IF(O7790="Atraso",L7790,L7790/(1+$I$1)^P7790))</f>
        <v/>
      </c>
      <c r="R7790">
        <f>IF(O7790="Atraso",$K$3-G7790,0)</f>
        <v/>
      </c>
      <c r="S7790">
        <f>IF(R7790&lt;=15,"Até 15",IF(R7790&lt;=30,"Entre 15 e 30",IF(R7790&lt;=60,"Entre 30 e 60",IF(R7790&lt;=90,"Entre 60 e 90",IF(R7790&lt;=120,"Entre 90 e 120",IF(R7790&lt;=150,"Entre 120 e 150",IF(R7790&lt;=180,"Entre 150 e 180","Superior a 180")))))))</f>
        <v/>
      </c>
    </row>
    <row r="7791">
      <c r="A7791" t="inlineStr">
        <is>
          <t>Q06L015</t>
        </is>
      </c>
      <c r="B7791" t="inlineStr">
        <is>
          <t>SALATIEL LUZ MARINHO</t>
        </is>
      </c>
      <c r="C7791" t="n">
        <v>1</v>
      </c>
      <c r="D7791" t="inlineStr">
        <is>
          <t>IPCA</t>
        </is>
      </c>
      <c r="E7791" t="n">
        <v>0.009488792934583046</v>
      </c>
      <c r="F7791" t="inlineStr">
        <is>
          <t>MENSAL</t>
        </is>
      </c>
      <c r="G7791" t="n">
        <v>49247</v>
      </c>
      <c r="H7791" t="n">
        <v>49247</v>
      </c>
      <c r="I7791" t="n">
        <v>156</v>
      </c>
      <c r="J7791" t="inlineStr">
        <is>
          <t>CARTEIRA</t>
        </is>
      </c>
      <c r="K7791" t="inlineStr">
        <is>
          <t>CONTRATO</t>
        </is>
      </c>
      <c r="L7791" t="n">
        <v>1175.33</v>
      </c>
      <c r="M7791" t="inlineStr">
        <is>
          <t>Terra Luz Residencial</t>
        </is>
      </c>
      <c r="N7791" s="142">
        <f>DATE(YEAR(G7791),MONTH(G7791),1)</f>
        <v/>
      </c>
      <c r="O7791" s="132">
        <f>IF(G7791&gt;$K$3,"Futuro","Atraso")</f>
        <v/>
      </c>
      <c r="P7791">
        <f>12*(YEAR(G7791)-YEAR($K$3))+(MONTH(G7791)-MONTH($K$3))</f>
        <v/>
      </c>
      <c r="Q7791" s="366">
        <f>IF(M7791="IBIRAPITANGA FASE 3",IF(O7791="Atraso",L7791,L7791/(1+$I$2)^P7791),IF(O7791="Atraso",L7791,L7791/(1+$I$1)^P7791))</f>
        <v/>
      </c>
      <c r="R7791">
        <f>IF(O7791="Atraso",$K$3-G7791,0)</f>
        <v/>
      </c>
      <c r="S7791">
        <f>IF(R7791&lt;=15,"Até 15",IF(R7791&lt;=30,"Entre 15 e 30",IF(R7791&lt;=60,"Entre 30 e 60",IF(R7791&lt;=90,"Entre 60 e 90",IF(R7791&lt;=120,"Entre 90 e 120",IF(R7791&lt;=150,"Entre 120 e 150",IF(R7791&lt;=180,"Entre 150 e 180","Superior a 180")))))))</f>
        <v/>
      </c>
    </row>
    <row r="7792">
      <c r="A7792" t="inlineStr">
        <is>
          <t>Q06L015</t>
        </is>
      </c>
      <c r="B7792" t="inlineStr">
        <is>
          <t>SALATIEL LUZ MARINHO</t>
        </is>
      </c>
      <c r="C7792" t="n">
        <v>1</v>
      </c>
      <c r="D7792" t="inlineStr">
        <is>
          <t>IPCA</t>
        </is>
      </c>
      <c r="E7792" t="n">
        <v>0.009488792934583046</v>
      </c>
      <c r="F7792" t="inlineStr">
        <is>
          <t>MENSAL</t>
        </is>
      </c>
      <c r="G7792" t="n">
        <v>49278</v>
      </c>
      <c r="H7792" t="n">
        <v>49278</v>
      </c>
      <c r="I7792" t="n">
        <v>157</v>
      </c>
      <c r="J7792" t="inlineStr">
        <is>
          <t>CARTEIRA</t>
        </is>
      </c>
      <c r="K7792" t="inlineStr">
        <is>
          <t>CONTRATO</t>
        </is>
      </c>
      <c r="L7792" t="n">
        <v>1175.33</v>
      </c>
      <c r="M7792" t="inlineStr">
        <is>
          <t>Terra Luz Residencial</t>
        </is>
      </c>
      <c r="N7792" s="142">
        <f>DATE(YEAR(G7792),MONTH(G7792),1)</f>
        <v/>
      </c>
      <c r="O7792" s="132">
        <f>IF(G7792&gt;$K$3,"Futuro","Atraso")</f>
        <v/>
      </c>
      <c r="P7792">
        <f>12*(YEAR(G7792)-YEAR($K$3))+(MONTH(G7792)-MONTH($K$3))</f>
        <v/>
      </c>
      <c r="Q7792" s="366">
        <f>IF(M7792="IBIRAPITANGA FASE 3",IF(O7792="Atraso",L7792,L7792/(1+$I$2)^P7792),IF(O7792="Atraso",L7792,L7792/(1+$I$1)^P7792))</f>
        <v/>
      </c>
      <c r="R7792">
        <f>IF(O7792="Atraso",$K$3-G7792,0)</f>
        <v/>
      </c>
      <c r="S7792">
        <f>IF(R7792&lt;=15,"Até 15",IF(R7792&lt;=30,"Entre 15 e 30",IF(R7792&lt;=60,"Entre 30 e 60",IF(R7792&lt;=90,"Entre 60 e 90",IF(R7792&lt;=120,"Entre 90 e 120",IF(R7792&lt;=150,"Entre 120 e 150",IF(R7792&lt;=180,"Entre 150 e 180","Superior a 180")))))))</f>
        <v/>
      </c>
    </row>
    <row r="7793">
      <c r="A7793" t="inlineStr">
        <is>
          <t>Q06L015</t>
        </is>
      </c>
      <c r="B7793" t="inlineStr">
        <is>
          <t>SALATIEL LUZ MARINHO</t>
        </is>
      </c>
      <c r="C7793" t="n">
        <v>1</v>
      </c>
      <c r="D7793" t="inlineStr">
        <is>
          <t>IPCA</t>
        </is>
      </c>
      <c r="E7793" t="n">
        <v>0.009488792934583046</v>
      </c>
      <c r="F7793" t="inlineStr">
        <is>
          <t>MENSAL</t>
        </is>
      </c>
      <c r="G7793" t="n">
        <v>49308</v>
      </c>
      <c r="H7793" t="n">
        <v>49308</v>
      </c>
      <c r="I7793" t="n">
        <v>158</v>
      </c>
      <c r="J7793" t="inlineStr">
        <is>
          <t>CARTEIRA</t>
        </is>
      </c>
      <c r="K7793" t="inlineStr">
        <is>
          <t>CONTRATO</t>
        </is>
      </c>
      <c r="L7793" t="n">
        <v>1175.33</v>
      </c>
      <c r="M7793" t="inlineStr">
        <is>
          <t>Terra Luz Residencial</t>
        </is>
      </c>
      <c r="N7793" s="142">
        <f>DATE(YEAR(G7793),MONTH(G7793),1)</f>
        <v/>
      </c>
      <c r="O7793" s="132">
        <f>IF(G7793&gt;$K$3,"Futuro","Atraso")</f>
        <v/>
      </c>
      <c r="P7793">
        <f>12*(YEAR(G7793)-YEAR($K$3))+(MONTH(G7793)-MONTH($K$3))</f>
        <v/>
      </c>
      <c r="Q7793" s="366">
        <f>IF(M7793="IBIRAPITANGA FASE 3",IF(O7793="Atraso",L7793,L7793/(1+$I$2)^P7793),IF(O7793="Atraso",L7793,L7793/(1+$I$1)^P7793))</f>
        <v/>
      </c>
      <c r="R7793">
        <f>IF(O7793="Atraso",$K$3-G7793,0)</f>
        <v/>
      </c>
      <c r="S7793">
        <f>IF(R7793&lt;=15,"Até 15",IF(R7793&lt;=30,"Entre 15 e 30",IF(R7793&lt;=60,"Entre 30 e 60",IF(R7793&lt;=90,"Entre 60 e 90",IF(R7793&lt;=120,"Entre 90 e 120",IF(R7793&lt;=150,"Entre 120 e 150",IF(R7793&lt;=180,"Entre 150 e 180","Superior a 180")))))))</f>
        <v/>
      </c>
    </row>
    <row r="7794">
      <c r="A7794" t="inlineStr">
        <is>
          <t>Q06L015</t>
        </is>
      </c>
      <c r="B7794" t="inlineStr">
        <is>
          <t>SALATIEL LUZ MARINHO</t>
        </is>
      </c>
      <c r="C7794" t="n">
        <v>1</v>
      </c>
      <c r="D7794" t="inlineStr">
        <is>
          <t>IPCA</t>
        </is>
      </c>
      <c r="E7794" t="n">
        <v>0.009488792934583046</v>
      </c>
      <c r="F7794" t="inlineStr">
        <is>
          <t>MENSAL</t>
        </is>
      </c>
      <c r="G7794" t="n">
        <v>49339</v>
      </c>
      <c r="H7794" t="n">
        <v>49339</v>
      </c>
      <c r="I7794" t="n">
        <v>159</v>
      </c>
      <c r="J7794" t="inlineStr">
        <is>
          <t>CARTEIRA</t>
        </is>
      </c>
      <c r="K7794" t="inlineStr">
        <is>
          <t>CONTRATO</t>
        </is>
      </c>
      <c r="L7794" t="n">
        <v>1175.33</v>
      </c>
      <c r="M7794" t="inlineStr">
        <is>
          <t>Terra Luz Residencial</t>
        </is>
      </c>
      <c r="N7794" s="142">
        <f>DATE(YEAR(G7794),MONTH(G7794),1)</f>
        <v/>
      </c>
      <c r="O7794" s="132">
        <f>IF(G7794&gt;$K$3,"Futuro","Atraso")</f>
        <v/>
      </c>
      <c r="P7794">
        <f>12*(YEAR(G7794)-YEAR($K$3))+(MONTH(G7794)-MONTH($K$3))</f>
        <v/>
      </c>
      <c r="Q7794" s="366">
        <f>IF(M7794="IBIRAPITANGA FASE 3",IF(O7794="Atraso",L7794,L7794/(1+$I$2)^P7794),IF(O7794="Atraso",L7794,L7794/(1+$I$1)^P7794))</f>
        <v/>
      </c>
      <c r="R7794">
        <f>IF(O7794="Atraso",$K$3-G7794,0)</f>
        <v/>
      </c>
      <c r="S7794">
        <f>IF(R7794&lt;=15,"Até 15",IF(R7794&lt;=30,"Entre 15 e 30",IF(R7794&lt;=60,"Entre 30 e 60",IF(R7794&lt;=90,"Entre 60 e 90",IF(R7794&lt;=120,"Entre 90 e 120",IF(R7794&lt;=150,"Entre 120 e 150",IF(R7794&lt;=180,"Entre 150 e 180","Superior a 180")))))))</f>
        <v/>
      </c>
    </row>
    <row r="7795">
      <c r="A7795" t="inlineStr">
        <is>
          <t>Q06L015</t>
        </is>
      </c>
      <c r="B7795" t="inlineStr">
        <is>
          <t>SALATIEL LUZ MARINHO</t>
        </is>
      </c>
      <c r="C7795" t="n">
        <v>1</v>
      </c>
      <c r="D7795" t="inlineStr">
        <is>
          <t>IPCA</t>
        </is>
      </c>
      <c r="E7795" t="n">
        <v>0.009488792934583046</v>
      </c>
      <c r="F7795" t="inlineStr">
        <is>
          <t>MENSAL</t>
        </is>
      </c>
      <c r="G7795" t="n">
        <v>49368</v>
      </c>
      <c r="H7795" t="n">
        <v>49368</v>
      </c>
      <c r="I7795" t="n">
        <v>160</v>
      </c>
      <c r="J7795" t="inlineStr">
        <is>
          <t>CARTEIRA</t>
        </is>
      </c>
      <c r="K7795" t="inlineStr">
        <is>
          <t>CONTRATO</t>
        </is>
      </c>
      <c r="L7795" t="n">
        <v>1175.33</v>
      </c>
      <c r="M7795" t="inlineStr">
        <is>
          <t>Terra Luz Residencial</t>
        </is>
      </c>
      <c r="N7795" s="142">
        <f>DATE(YEAR(G7795),MONTH(G7795),1)</f>
        <v/>
      </c>
      <c r="O7795" s="132">
        <f>IF(G7795&gt;$K$3,"Futuro","Atraso")</f>
        <v/>
      </c>
      <c r="P7795">
        <f>12*(YEAR(G7795)-YEAR($K$3))+(MONTH(G7795)-MONTH($K$3))</f>
        <v/>
      </c>
      <c r="Q7795" s="366">
        <f>IF(M7795="IBIRAPITANGA FASE 3",IF(O7795="Atraso",L7795,L7795/(1+$I$2)^P7795),IF(O7795="Atraso",L7795,L7795/(1+$I$1)^P7795))</f>
        <v/>
      </c>
      <c r="R7795">
        <f>IF(O7795="Atraso",$K$3-G7795,0)</f>
        <v/>
      </c>
      <c r="S7795">
        <f>IF(R7795&lt;=15,"Até 15",IF(R7795&lt;=30,"Entre 15 e 30",IF(R7795&lt;=60,"Entre 30 e 60",IF(R7795&lt;=90,"Entre 60 e 90",IF(R7795&lt;=120,"Entre 90 e 120",IF(R7795&lt;=150,"Entre 120 e 150",IF(R7795&lt;=180,"Entre 150 e 180","Superior a 180")))))))</f>
        <v/>
      </c>
    </row>
    <row r="7796">
      <c r="A7796" t="inlineStr">
        <is>
          <t>Q06L015</t>
        </is>
      </c>
      <c r="B7796" t="inlineStr">
        <is>
          <t>SALATIEL LUZ MARINHO</t>
        </is>
      </c>
      <c r="C7796" t="n">
        <v>1</v>
      </c>
      <c r="D7796" t="inlineStr">
        <is>
          <t>IPCA</t>
        </is>
      </c>
      <c r="E7796" t="n">
        <v>0.009488792934583046</v>
      </c>
      <c r="F7796" t="inlineStr">
        <is>
          <t>MENSAL</t>
        </is>
      </c>
      <c r="G7796" t="n">
        <v>49398</v>
      </c>
      <c r="H7796" t="n">
        <v>49398</v>
      </c>
      <c r="I7796" t="n">
        <v>161</v>
      </c>
      <c r="J7796" t="inlineStr">
        <is>
          <t>CARTEIRA</t>
        </is>
      </c>
      <c r="K7796" t="inlineStr">
        <is>
          <t>CONTRATO</t>
        </is>
      </c>
      <c r="L7796" t="n">
        <v>1175.33</v>
      </c>
      <c r="M7796" t="inlineStr">
        <is>
          <t>Terra Luz Residencial</t>
        </is>
      </c>
      <c r="N7796" s="142">
        <f>DATE(YEAR(G7796),MONTH(G7796),1)</f>
        <v/>
      </c>
      <c r="O7796" s="132">
        <f>IF(G7796&gt;$K$3,"Futuro","Atraso")</f>
        <v/>
      </c>
      <c r="P7796">
        <f>12*(YEAR(G7796)-YEAR($K$3))+(MONTH(G7796)-MONTH($K$3))</f>
        <v/>
      </c>
      <c r="Q7796" s="366">
        <f>IF(M7796="IBIRAPITANGA FASE 3",IF(O7796="Atraso",L7796,L7796/(1+$I$2)^P7796),IF(O7796="Atraso",L7796,L7796/(1+$I$1)^P7796))</f>
        <v/>
      </c>
      <c r="R7796">
        <f>IF(O7796="Atraso",$K$3-G7796,0)</f>
        <v/>
      </c>
      <c r="S7796">
        <f>IF(R7796&lt;=15,"Até 15",IF(R7796&lt;=30,"Entre 15 e 30",IF(R7796&lt;=60,"Entre 30 e 60",IF(R7796&lt;=90,"Entre 60 e 90",IF(R7796&lt;=120,"Entre 90 e 120",IF(R7796&lt;=150,"Entre 120 e 150",IF(R7796&lt;=180,"Entre 150 e 180","Superior a 180")))))))</f>
        <v/>
      </c>
    </row>
    <row r="7797">
      <c r="A7797" t="inlineStr">
        <is>
          <t>Q06L015</t>
        </is>
      </c>
      <c r="B7797" t="inlineStr">
        <is>
          <t>SALATIEL LUZ MARINHO</t>
        </is>
      </c>
      <c r="C7797" t="n">
        <v>1</v>
      </c>
      <c r="D7797" t="inlineStr">
        <is>
          <t>IPCA</t>
        </is>
      </c>
      <c r="E7797" t="n">
        <v>0.009488792934583046</v>
      </c>
      <c r="F7797" t="inlineStr">
        <is>
          <t>MENSAL</t>
        </is>
      </c>
      <c r="G7797" t="n">
        <v>49429</v>
      </c>
      <c r="H7797" t="n">
        <v>49429</v>
      </c>
      <c r="I7797" t="n">
        <v>162</v>
      </c>
      <c r="J7797" t="inlineStr">
        <is>
          <t>CARTEIRA</t>
        </is>
      </c>
      <c r="K7797" t="inlineStr">
        <is>
          <t>CONTRATO</t>
        </is>
      </c>
      <c r="L7797" t="n">
        <v>1175.33</v>
      </c>
      <c r="M7797" t="inlineStr">
        <is>
          <t>Terra Luz Residencial</t>
        </is>
      </c>
      <c r="N7797" s="142">
        <f>DATE(YEAR(G7797),MONTH(G7797),1)</f>
        <v/>
      </c>
      <c r="O7797" s="132">
        <f>IF(G7797&gt;$K$3,"Futuro","Atraso")</f>
        <v/>
      </c>
      <c r="P7797">
        <f>12*(YEAR(G7797)-YEAR($K$3))+(MONTH(G7797)-MONTH($K$3))</f>
        <v/>
      </c>
      <c r="Q7797" s="366">
        <f>IF(M7797="IBIRAPITANGA FASE 3",IF(O7797="Atraso",L7797,L7797/(1+$I$2)^P7797),IF(O7797="Atraso",L7797,L7797/(1+$I$1)^P7797))</f>
        <v/>
      </c>
      <c r="R7797">
        <f>IF(O7797="Atraso",$K$3-G7797,0)</f>
        <v/>
      </c>
      <c r="S7797">
        <f>IF(R7797&lt;=15,"Até 15",IF(R7797&lt;=30,"Entre 15 e 30",IF(R7797&lt;=60,"Entre 30 e 60",IF(R7797&lt;=90,"Entre 60 e 90",IF(R7797&lt;=120,"Entre 90 e 120",IF(R7797&lt;=150,"Entre 120 e 150",IF(R7797&lt;=180,"Entre 150 e 180","Superior a 180")))))))</f>
        <v/>
      </c>
    </row>
    <row r="7798">
      <c r="A7798" t="inlineStr">
        <is>
          <t>Q06L015</t>
        </is>
      </c>
      <c r="B7798" t="inlineStr">
        <is>
          <t>SALATIEL LUZ MARINHO</t>
        </is>
      </c>
      <c r="C7798" t="n">
        <v>1</v>
      </c>
      <c r="D7798" t="inlineStr">
        <is>
          <t>IPCA</t>
        </is>
      </c>
      <c r="E7798" t="n">
        <v>0.009488792934583046</v>
      </c>
      <c r="F7798" t="inlineStr">
        <is>
          <t>MENSAL</t>
        </is>
      </c>
      <c r="G7798" t="n">
        <v>49459</v>
      </c>
      <c r="H7798" t="n">
        <v>49459</v>
      </c>
      <c r="I7798" t="n">
        <v>163</v>
      </c>
      <c r="J7798" t="inlineStr">
        <is>
          <t>CARTEIRA</t>
        </is>
      </c>
      <c r="K7798" t="inlineStr">
        <is>
          <t>CONTRATO</t>
        </is>
      </c>
      <c r="L7798" t="n">
        <v>1175.33</v>
      </c>
      <c r="M7798" t="inlineStr">
        <is>
          <t>Terra Luz Residencial</t>
        </is>
      </c>
      <c r="N7798" s="142">
        <f>DATE(YEAR(G7798),MONTH(G7798),1)</f>
        <v/>
      </c>
      <c r="O7798" s="132">
        <f>IF(G7798&gt;$K$3,"Futuro","Atraso")</f>
        <v/>
      </c>
      <c r="P7798">
        <f>12*(YEAR(G7798)-YEAR($K$3))+(MONTH(G7798)-MONTH($K$3))</f>
        <v/>
      </c>
      <c r="Q7798" s="366">
        <f>IF(M7798="IBIRAPITANGA FASE 3",IF(O7798="Atraso",L7798,L7798/(1+$I$2)^P7798),IF(O7798="Atraso",L7798,L7798/(1+$I$1)^P7798))</f>
        <v/>
      </c>
      <c r="R7798">
        <f>IF(O7798="Atraso",$K$3-G7798,0)</f>
        <v/>
      </c>
      <c r="S7798">
        <f>IF(R7798&lt;=15,"Até 15",IF(R7798&lt;=30,"Entre 15 e 30",IF(R7798&lt;=60,"Entre 30 e 60",IF(R7798&lt;=90,"Entre 60 e 90",IF(R7798&lt;=120,"Entre 90 e 120",IF(R7798&lt;=150,"Entre 120 e 150",IF(R7798&lt;=180,"Entre 150 e 180","Superior a 180")))))))</f>
        <v/>
      </c>
    </row>
    <row r="7799">
      <c r="A7799" t="inlineStr">
        <is>
          <t>Q06L015</t>
        </is>
      </c>
      <c r="B7799" t="inlineStr">
        <is>
          <t>SALATIEL LUZ MARINHO</t>
        </is>
      </c>
      <c r="C7799" t="n">
        <v>1</v>
      </c>
      <c r="D7799" t="inlineStr">
        <is>
          <t>IPCA</t>
        </is>
      </c>
      <c r="E7799" t="n">
        <v>0.009488792934583046</v>
      </c>
      <c r="F7799" t="inlineStr">
        <is>
          <t>MENSAL</t>
        </is>
      </c>
      <c r="G7799" t="n">
        <v>49490</v>
      </c>
      <c r="H7799" t="n">
        <v>49490</v>
      </c>
      <c r="I7799" t="n">
        <v>164</v>
      </c>
      <c r="J7799" t="inlineStr">
        <is>
          <t>CARTEIRA</t>
        </is>
      </c>
      <c r="K7799" t="inlineStr">
        <is>
          <t>CONTRATO</t>
        </is>
      </c>
      <c r="L7799" t="n">
        <v>1175.33</v>
      </c>
      <c r="M7799" t="inlineStr">
        <is>
          <t>Terra Luz Residencial</t>
        </is>
      </c>
      <c r="N7799" s="142">
        <f>DATE(YEAR(G7799),MONTH(G7799),1)</f>
        <v/>
      </c>
      <c r="O7799" s="132">
        <f>IF(G7799&gt;$K$3,"Futuro","Atraso")</f>
        <v/>
      </c>
      <c r="P7799">
        <f>12*(YEAR(G7799)-YEAR($K$3))+(MONTH(G7799)-MONTH($K$3))</f>
        <v/>
      </c>
      <c r="Q7799" s="366">
        <f>IF(M7799="IBIRAPITANGA FASE 3",IF(O7799="Atraso",L7799,L7799/(1+$I$2)^P7799),IF(O7799="Atraso",L7799,L7799/(1+$I$1)^P7799))</f>
        <v/>
      </c>
      <c r="R7799">
        <f>IF(O7799="Atraso",$K$3-G7799,0)</f>
        <v/>
      </c>
      <c r="S7799">
        <f>IF(R7799&lt;=15,"Até 15",IF(R7799&lt;=30,"Entre 15 e 30",IF(R7799&lt;=60,"Entre 30 e 60",IF(R7799&lt;=90,"Entre 60 e 90",IF(R7799&lt;=120,"Entre 90 e 120",IF(R7799&lt;=150,"Entre 120 e 150",IF(R7799&lt;=180,"Entre 150 e 180","Superior a 180")))))))</f>
        <v/>
      </c>
    </row>
    <row r="7800">
      <c r="A7800" t="inlineStr">
        <is>
          <t>Q06L015</t>
        </is>
      </c>
      <c r="B7800" t="inlineStr">
        <is>
          <t>SALATIEL LUZ MARINHO</t>
        </is>
      </c>
      <c r="C7800" t="n">
        <v>1</v>
      </c>
      <c r="D7800" t="inlineStr">
        <is>
          <t>IPCA</t>
        </is>
      </c>
      <c r="E7800" t="n">
        <v>0.009488792934583046</v>
      </c>
      <c r="F7800" t="inlineStr">
        <is>
          <t>MENSAL</t>
        </is>
      </c>
      <c r="G7800" t="n">
        <v>49512</v>
      </c>
      <c r="H7800" t="n">
        <v>49512</v>
      </c>
      <c r="I7800" t="n">
        <v>14</v>
      </c>
      <c r="J7800" t="inlineStr">
        <is>
          <t>CARTEIRA</t>
        </is>
      </c>
      <c r="K7800" t="inlineStr">
        <is>
          <t>CONTRATO</t>
        </is>
      </c>
      <c r="L7800" t="n">
        <v>3715.97</v>
      </c>
      <c r="M7800" t="inlineStr">
        <is>
          <t>Terra Luz Residencial</t>
        </is>
      </c>
      <c r="N7800" s="142">
        <f>DATE(YEAR(G7800),MONTH(G7800),1)</f>
        <v/>
      </c>
      <c r="O7800" s="132">
        <f>IF(G7800&gt;$K$3,"Futuro","Atraso")</f>
        <v/>
      </c>
      <c r="P7800">
        <f>12*(YEAR(G7800)-YEAR($K$3))+(MONTH(G7800)-MONTH($K$3))</f>
        <v/>
      </c>
      <c r="Q7800" s="366">
        <f>IF(M7800="IBIRAPITANGA FASE 3",IF(O7800="Atraso",L7800,L7800/(1+$I$2)^P7800),IF(O7800="Atraso",L7800,L7800/(1+$I$1)^P7800))</f>
        <v/>
      </c>
      <c r="R7800">
        <f>IF(O7800="Atraso",$K$3-G7800,0)</f>
        <v/>
      </c>
      <c r="S7800">
        <f>IF(R7800&lt;=15,"Até 15",IF(R7800&lt;=30,"Entre 15 e 30",IF(R7800&lt;=60,"Entre 30 e 60",IF(R7800&lt;=90,"Entre 60 e 90",IF(R7800&lt;=120,"Entre 90 e 120",IF(R7800&lt;=150,"Entre 120 e 150",IF(R7800&lt;=180,"Entre 150 e 180","Superior a 180")))))))</f>
        <v/>
      </c>
    </row>
    <row r="7801">
      <c r="A7801" t="inlineStr">
        <is>
          <t>Q06L015</t>
        </is>
      </c>
      <c r="B7801" t="inlineStr">
        <is>
          <t>SALATIEL LUZ MARINHO</t>
        </is>
      </c>
      <c r="C7801" t="n">
        <v>1</v>
      </c>
      <c r="D7801" t="inlineStr">
        <is>
          <t>IPCA</t>
        </is>
      </c>
      <c r="E7801" t="n">
        <v>0.009488792934583046</v>
      </c>
      <c r="F7801" t="inlineStr">
        <is>
          <t>MENSAL</t>
        </is>
      </c>
      <c r="G7801" t="n">
        <v>49520</v>
      </c>
      <c r="H7801" t="n">
        <v>49520</v>
      </c>
      <c r="I7801" t="n">
        <v>165</v>
      </c>
      <c r="J7801" t="inlineStr">
        <is>
          <t>CARTEIRA</t>
        </is>
      </c>
      <c r="K7801" t="inlineStr">
        <is>
          <t>CONTRATO</t>
        </is>
      </c>
      <c r="L7801" t="n">
        <v>1175.33</v>
      </c>
      <c r="M7801" t="inlineStr">
        <is>
          <t>Terra Luz Residencial</t>
        </is>
      </c>
      <c r="N7801" s="142">
        <f>DATE(YEAR(G7801),MONTH(G7801),1)</f>
        <v/>
      </c>
      <c r="O7801" s="132">
        <f>IF(G7801&gt;$K$3,"Futuro","Atraso")</f>
        <v/>
      </c>
      <c r="P7801">
        <f>12*(YEAR(G7801)-YEAR($K$3))+(MONTH(G7801)-MONTH($K$3))</f>
        <v/>
      </c>
      <c r="Q7801" s="366">
        <f>IF(M7801="IBIRAPITANGA FASE 3",IF(O7801="Atraso",L7801,L7801/(1+$I$2)^P7801),IF(O7801="Atraso",L7801,L7801/(1+$I$1)^P7801))</f>
        <v/>
      </c>
      <c r="R7801">
        <f>IF(O7801="Atraso",$K$3-G7801,0)</f>
        <v/>
      </c>
      <c r="S7801">
        <f>IF(R7801&lt;=15,"Até 15",IF(R7801&lt;=30,"Entre 15 e 30",IF(R7801&lt;=60,"Entre 30 e 60",IF(R7801&lt;=90,"Entre 60 e 90",IF(R7801&lt;=120,"Entre 90 e 120",IF(R7801&lt;=150,"Entre 120 e 150",IF(R7801&lt;=180,"Entre 150 e 180","Superior a 180")))))))</f>
        <v/>
      </c>
    </row>
    <row r="7802">
      <c r="A7802" t="inlineStr">
        <is>
          <t>Q06L015</t>
        </is>
      </c>
      <c r="B7802" t="inlineStr">
        <is>
          <t>SALATIEL LUZ MARINHO</t>
        </is>
      </c>
      <c r="C7802" t="n">
        <v>1</v>
      </c>
      <c r="D7802" t="inlineStr">
        <is>
          <t>IPCA</t>
        </is>
      </c>
      <c r="E7802" t="n">
        <v>0.009488792934583046</v>
      </c>
      <c r="F7802" t="inlineStr">
        <is>
          <t>MENSAL</t>
        </is>
      </c>
      <c r="G7802" t="n">
        <v>49551</v>
      </c>
      <c r="H7802" t="n">
        <v>49551</v>
      </c>
      <c r="I7802" t="n">
        <v>166</v>
      </c>
      <c r="J7802" t="inlineStr">
        <is>
          <t>CARTEIRA</t>
        </is>
      </c>
      <c r="K7802" t="inlineStr">
        <is>
          <t>CONTRATO</t>
        </is>
      </c>
      <c r="L7802" t="n">
        <v>1175.33</v>
      </c>
      <c r="M7802" t="inlineStr">
        <is>
          <t>Terra Luz Residencial</t>
        </is>
      </c>
      <c r="N7802" s="142">
        <f>DATE(YEAR(G7802),MONTH(G7802),1)</f>
        <v/>
      </c>
      <c r="O7802" s="132">
        <f>IF(G7802&gt;$K$3,"Futuro","Atraso")</f>
        <v/>
      </c>
      <c r="P7802">
        <f>12*(YEAR(G7802)-YEAR($K$3))+(MONTH(G7802)-MONTH($K$3))</f>
        <v/>
      </c>
      <c r="Q7802" s="366">
        <f>IF(M7802="IBIRAPITANGA FASE 3",IF(O7802="Atraso",L7802,L7802/(1+$I$2)^P7802),IF(O7802="Atraso",L7802,L7802/(1+$I$1)^P7802))</f>
        <v/>
      </c>
      <c r="R7802">
        <f>IF(O7802="Atraso",$K$3-G7802,0)</f>
        <v/>
      </c>
      <c r="S7802">
        <f>IF(R7802&lt;=15,"Até 15",IF(R7802&lt;=30,"Entre 15 e 30",IF(R7802&lt;=60,"Entre 30 e 60",IF(R7802&lt;=90,"Entre 60 e 90",IF(R7802&lt;=120,"Entre 90 e 120",IF(R7802&lt;=150,"Entre 120 e 150",IF(R7802&lt;=180,"Entre 150 e 180","Superior a 180")))))))</f>
        <v/>
      </c>
    </row>
    <row r="7803">
      <c r="A7803" t="inlineStr">
        <is>
          <t>Q06L015</t>
        </is>
      </c>
      <c r="B7803" t="inlineStr">
        <is>
          <t>SALATIEL LUZ MARINHO</t>
        </is>
      </c>
      <c r="C7803" t="n">
        <v>1</v>
      </c>
      <c r="D7803" t="inlineStr">
        <is>
          <t>IPCA</t>
        </is>
      </c>
      <c r="E7803" t="n">
        <v>0.009488792934583046</v>
      </c>
      <c r="F7803" t="inlineStr">
        <is>
          <t>MENSAL</t>
        </is>
      </c>
      <c r="G7803" t="n">
        <v>49582</v>
      </c>
      <c r="H7803" t="n">
        <v>49582</v>
      </c>
      <c r="I7803" t="n">
        <v>167</v>
      </c>
      <c r="J7803" t="inlineStr">
        <is>
          <t>CARTEIRA</t>
        </is>
      </c>
      <c r="K7803" t="inlineStr">
        <is>
          <t>CONTRATO</t>
        </is>
      </c>
      <c r="L7803" t="n">
        <v>1175.33</v>
      </c>
      <c r="M7803" t="inlineStr">
        <is>
          <t>Terra Luz Residencial</t>
        </is>
      </c>
      <c r="N7803" s="142">
        <f>DATE(YEAR(G7803),MONTH(G7803),1)</f>
        <v/>
      </c>
      <c r="O7803" s="132">
        <f>IF(G7803&gt;$K$3,"Futuro","Atraso")</f>
        <v/>
      </c>
      <c r="P7803">
        <f>12*(YEAR(G7803)-YEAR($K$3))+(MONTH(G7803)-MONTH($K$3))</f>
        <v/>
      </c>
      <c r="Q7803" s="366">
        <f>IF(M7803="IBIRAPITANGA FASE 3",IF(O7803="Atraso",L7803,L7803/(1+$I$2)^P7803),IF(O7803="Atraso",L7803,L7803/(1+$I$1)^P7803))</f>
        <v/>
      </c>
      <c r="R7803">
        <f>IF(O7803="Atraso",$K$3-G7803,0)</f>
        <v/>
      </c>
      <c r="S7803">
        <f>IF(R7803&lt;=15,"Até 15",IF(R7803&lt;=30,"Entre 15 e 30",IF(R7803&lt;=60,"Entre 30 e 60",IF(R7803&lt;=90,"Entre 60 e 90",IF(R7803&lt;=120,"Entre 90 e 120",IF(R7803&lt;=150,"Entre 120 e 150",IF(R7803&lt;=180,"Entre 150 e 180","Superior a 180")))))))</f>
        <v/>
      </c>
    </row>
    <row r="7804">
      <c r="A7804" t="inlineStr">
        <is>
          <t>Q06L015</t>
        </is>
      </c>
      <c r="B7804" t="inlineStr">
        <is>
          <t>SALATIEL LUZ MARINHO</t>
        </is>
      </c>
      <c r="C7804" t="n">
        <v>1</v>
      </c>
      <c r="D7804" t="inlineStr">
        <is>
          <t>IPCA</t>
        </is>
      </c>
      <c r="E7804" t="n">
        <v>0.009488792934583046</v>
      </c>
      <c r="F7804" t="inlineStr">
        <is>
          <t>MENSAL</t>
        </is>
      </c>
      <c r="G7804" t="n">
        <v>49612</v>
      </c>
      <c r="H7804" t="n">
        <v>49612</v>
      </c>
      <c r="I7804" t="n">
        <v>168</v>
      </c>
      <c r="J7804" t="inlineStr">
        <is>
          <t>CARTEIRA</t>
        </is>
      </c>
      <c r="K7804" t="inlineStr">
        <is>
          <t>CONTRATO</t>
        </is>
      </c>
      <c r="L7804" t="n">
        <v>1175.33</v>
      </c>
      <c r="M7804" t="inlineStr">
        <is>
          <t>Terra Luz Residencial</t>
        </is>
      </c>
      <c r="N7804" s="142">
        <f>DATE(YEAR(G7804),MONTH(G7804),1)</f>
        <v/>
      </c>
      <c r="O7804" s="132">
        <f>IF(G7804&gt;$K$3,"Futuro","Atraso")</f>
        <v/>
      </c>
      <c r="P7804">
        <f>12*(YEAR(G7804)-YEAR($K$3))+(MONTH(G7804)-MONTH($K$3))</f>
        <v/>
      </c>
      <c r="Q7804" s="366">
        <f>IF(M7804="IBIRAPITANGA FASE 3",IF(O7804="Atraso",L7804,L7804/(1+$I$2)^P7804),IF(O7804="Atraso",L7804,L7804/(1+$I$1)^P7804))</f>
        <v/>
      </c>
      <c r="R7804">
        <f>IF(O7804="Atraso",$K$3-G7804,0)</f>
        <v/>
      </c>
      <c r="S7804">
        <f>IF(R7804&lt;=15,"Até 15",IF(R7804&lt;=30,"Entre 15 e 30",IF(R7804&lt;=60,"Entre 30 e 60",IF(R7804&lt;=90,"Entre 60 e 90",IF(R7804&lt;=120,"Entre 90 e 120",IF(R7804&lt;=150,"Entre 120 e 150",IF(R7804&lt;=180,"Entre 150 e 180","Superior a 180")))))))</f>
        <v/>
      </c>
    </row>
    <row r="7805">
      <c r="A7805" t="inlineStr">
        <is>
          <t>Q06L015</t>
        </is>
      </c>
      <c r="B7805" t="inlineStr">
        <is>
          <t>SALATIEL LUZ MARINHO</t>
        </is>
      </c>
      <c r="C7805" t="n">
        <v>1</v>
      </c>
      <c r="D7805" t="inlineStr">
        <is>
          <t>IPCA</t>
        </is>
      </c>
      <c r="E7805" t="n">
        <v>0.009488792934583046</v>
      </c>
      <c r="F7805" t="inlineStr">
        <is>
          <t>MENSAL</t>
        </is>
      </c>
      <c r="G7805" t="n">
        <v>49643</v>
      </c>
      <c r="H7805" t="n">
        <v>49643</v>
      </c>
      <c r="I7805" t="n">
        <v>169</v>
      </c>
      <c r="J7805" t="inlineStr">
        <is>
          <t>CARTEIRA</t>
        </is>
      </c>
      <c r="K7805" t="inlineStr">
        <is>
          <t>CONTRATO</t>
        </is>
      </c>
      <c r="L7805" t="n">
        <v>1175.33</v>
      </c>
      <c r="M7805" t="inlineStr">
        <is>
          <t>Terra Luz Residencial</t>
        </is>
      </c>
      <c r="N7805" s="142">
        <f>DATE(YEAR(G7805),MONTH(G7805),1)</f>
        <v/>
      </c>
      <c r="O7805" s="132">
        <f>IF(G7805&gt;$K$3,"Futuro","Atraso")</f>
        <v/>
      </c>
      <c r="P7805">
        <f>12*(YEAR(G7805)-YEAR($K$3))+(MONTH(G7805)-MONTH($K$3))</f>
        <v/>
      </c>
      <c r="Q7805" s="366">
        <f>IF(M7805="IBIRAPITANGA FASE 3",IF(O7805="Atraso",L7805,L7805/(1+$I$2)^P7805),IF(O7805="Atraso",L7805,L7805/(1+$I$1)^P7805))</f>
        <v/>
      </c>
      <c r="R7805">
        <f>IF(O7805="Atraso",$K$3-G7805,0)</f>
        <v/>
      </c>
      <c r="S7805">
        <f>IF(R7805&lt;=15,"Até 15",IF(R7805&lt;=30,"Entre 15 e 30",IF(R7805&lt;=60,"Entre 30 e 60",IF(R7805&lt;=90,"Entre 60 e 90",IF(R7805&lt;=120,"Entre 90 e 120",IF(R7805&lt;=150,"Entre 120 e 150",IF(R7805&lt;=180,"Entre 150 e 180","Superior a 180")))))))</f>
        <v/>
      </c>
    </row>
    <row r="7806">
      <c r="A7806" t="inlineStr">
        <is>
          <t>Q06L015</t>
        </is>
      </c>
      <c r="B7806" t="inlineStr">
        <is>
          <t>SALATIEL LUZ MARINHO</t>
        </is>
      </c>
      <c r="C7806" t="n">
        <v>1</v>
      </c>
      <c r="D7806" t="inlineStr">
        <is>
          <t>IPCA</t>
        </is>
      </c>
      <c r="E7806" t="n">
        <v>0.009488792934583046</v>
      </c>
      <c r="F7806" t="inlineStr">
        <is>
          <t>MENSAL</t>
        </is>
      </c>
      <c r="G7806" t="n">
        <v>49673</v>
      </c>
      <c r="H7806" t="n">
        <v>49673</v>
      </c>
      <c r="I7806" t="n">
        <v>170</v>
      </c>
      <c r="J7806" t="inlineStr">
        <is>
          <t>CARTEIRA</t>
        </is>
      </c>
      <c r="K7806" t="inlineStr">
        <is>
          <t>CONTRATO</t>
        </is>
      </c>
      <c r="L7806" t="n">
        <v>1175.33</v>
      </c>
      <c r="M7806" t="inlineStr">
        <is>
          <t>Terra Luz Residencial</t>
        </is>
      </c>
      <c r="N7806" s="142">
        <f>DATE(YEAR(G7806),MONTH(G7806),1)</f>
        <v/>
      </c>
      <c r="O7806" s="132">
        <f>IF(G7806&gt;$K$3,"Futuro","Atraso")</f>
        <v/>
      </c>
      <c r="P7806">
        <f>12*(YEAR(G7806)-YEAR($K$3))+(MONTH(G7806)-MONTH($K$3))</f>
        <v/>
      </c>
      <c r="Q7806" s="366">
        <f>IF(M7806="IBIRAPITANGA FASE 3",IF(O7806="Atraso",L7806,L7806/(1+$I$2)^P7806),IF(O7806="Atraso",L7806,L7806/(1+$I$1)^P7806))</f>
        <v/>
      </c>
      <c r="R7806">
        <f>IF(O7806="Atraso",$K$3-G7806,0)</f>
        <v/>
      </c>
      <c r="S7806">
        <f>IF(R7806&lt;=15,"Até 15",IF(R7806&lt;=30,"Entre 15 e 30",IF(R7806&lt;=60,"Entre 30 e 60",IF(R7806&lt;=90,"Entre 60 e 90",IF(R7806&lt;=120,"Entre 90 e 120",IF(R7806&lt;=150,"Entre 120 e 150",IF(R7806&lt;=180,"Entre 150 e 180","Superior a 180")))))))</f>
        <v/>
      </c>
    </row>
    <row r="7807">
      <c r="A7807" t="inlineStr">
        <is>
          <t>Q06L015</t>
        </is>
      </c>
      <c r="B7807" t="inlineStr">
        <is>
          <t>SALATIEL LUZ MARINHO</t>
        </is>
      </c>
      <c r="C7807" t="n">
        <v>1</v>
      </c>
      <c r="D7807" t="inlineStr">
        <is>
          <t>IPCA</t>
        </is>
      </c>
      <c r="E7807" t="n">
        <v>0.009488792934583046</v>
      </c>
      <c r="F7807" t="inlineStr">
        <is>
          <t>MENSAL</t>
        </is>
      </c>
      <c r="G7807" t="n">
        <v>49704</v>
      </c>
      <c r="H7807" t="n">
        <v>49704</v>
      </c>
      <c r="I7807" t="n">
        <v>171</v>
      </c>
      <c r="J7807" t="inlineStr">
        <is>
          <t>CARTEIRA</t>
        </is>
      </c>
      <c r="K7807" t="inlineStr">
        <is>
          <t>CONTRATO</t>
        </is>
      </c>
      <c r="L7807" t="n">
        <v>1175.33</v>
      </c>
      <c r="M7807" t="inlineStr">
        <is>
          <t>Terra Luz Residencial</t>
        </is>
      </c>
      <c r="N7807" s="142">
        <f>DATE(YEAR(G7807),MONTH(G7807),1)</f>
        <v/>
      </c>
      <c r="O7807" s="132">
        <f>IF(G7807&gt;$K$3,"Futuro","Atraso")</f>
        <v/>
      </c>
      <c r="P7807">
        <f>12*(YEAR(G7807)-YEAR($K$3))+(MONTH(G7807)-MONTH($K$3))</f>
        <v/>
      </c>
      <c r="Q7807" s="366">
        <f>IF(M7807="IBIRAPITANGA FASE 3",IF(O7807="Atraso",L7807,L7807/(1+$I$2)^P7807),IF(O7807="Atraso",L7807,L7807/(1+$I$1)^P7807))</f>
        <v/>
      </c>
      <c r="R7807">
        <f>IF(O7807="Atraso",$K$3-G7807,0)</f>
        <v/>
      </c>
      <c r="S7807">
        <f>IF(R7807&lt;=15,"Até 15",IF(R7807&lt;=30,"Entre 15 e 30",IF(R7807&lt;=60,"Entre 30 e 60",IF(R7807&lt;=90,"Entre 60 e 90",IF(R7807&lt;=120,"Entre 90 e 120",IF(R7807&lt;=150,"Entre 120 e 150",IF(R7807&lt;=180,"Entre 150 e 180","Superior a 180")))))))</f>
        <v/>
      </c>
    </row>
    <row r="7808">
      <c r="A7808" t="inlineStr">
        <is>
          <t>Q06L015</t>
        </is>
      </c>
      <c r="B7808" t="inlineStr">
        <is>
          <t>SALATIEL LUZ MARINHO</t>
        </is>
      </c>
      <c r="C7808" t="n">
        <v>1</v>
      </c>
      <c r="D7808" t="inlineStr">
        <is>
          <t>IPCA</t>
        </is>
      </c>
      <c r="E7808" t="n">
        <v>0.009488792934583046</v>
      </c>
      <c r="F7808" t="inlineStr">
        <is>
          <t>MENSAL</t>
        </is>
      </c>
      <c r="G7808" t="n">
        <v>49734</v>
      </c>
      <c r="H7808" t="n">
        <v>49734</v>
      </c>
      <c r="I7808" t="n">
        <v>172</v>
      </c>
      <c r="J7808" t="inlineStr">
        <is>
          <t>CARTEIRA</t>
        </is>
      </c>
      <c r="K7808" t="inlineStr">
        <is>
          <t>CONTRATO</t>
        </is>
      </c>
      <c r="L7808" t="n">
        <v>1175.33</v>
      </c>
      <c r="M7808" t="inlineStr">
        <is>
          <t>Terra Luz Residencial</t>
        </is>
      </c>
      <c r="N7808" s="142">
        <f>DATE(YEAR(G7808),MONTH(G7808),1)</f>
        <v/>
      </c>
      <c r="O7808" s="132">
        <f>IF(G7808&gt;$K$3,"Futuro","Atraso")</f>
        <v/>
      </c>
      <c r="P7808">
        <f>12*(YEAR(G7808)-YEAR($K$3))+(MONTH(G7808)-MONTH($K$3))</f>
        <v/>
      </c>
      <c r="Q7808" s="366">
        <f>IF(M7808="IBIRAPITANGA FASE 3",IF(O7808="Atraso",L7808,L7808/(1+$I$2)^P7808),IF(O7808="Atraso",L7808,L7808/(1+$I$1)^P7808))</f>
        <v/>
      </c>
      <c r="R7808">
        <f>IF(O7808="Atraso",$K$3-G7808,0)</f>
        <v/>
      </c>
      <c r="S7808">
        <f>IF(R7808&lt;=15,"Até 15",IF(R7808&lt;=30,"Entre 15 e 30",IF(R7808&lt;=60,"Entre 30 e 60",IF(R7808&lt;=90,"Entre 60 e 90",IF(R7808&lt;=120,"Entre 90 e 120",IF(R7808&lt;=150,"Entre 120 e 150",IF(R7808&lt;=180,"Entre 150 e 180","Superior a 180")))))))</f>
        <v/>
      </c>
    </row>
    <row r="7809">
      <c r="A7809" t="inlineStr">
        <is>
          <t>Q06L015</t>
        </is>
      </c>
      <c r="B7809" t="inlineStr">
        <is>
          <t>SALATIEL LUZ MARINHO</t>
        </is>
      </c>
      <c r="C7809" t="n">
        <v>1</v>
      </c>
      <c r="D7809" t="inlineStr">
        <is>
          <t>IPCA</t>
        </is>
      </c>
      <c r="E7809" t="n">
        <v>0.009488792934583046</v>
      </c>
      <c r="F7809" t="inlineStr">
        <is>
          <t>MENSAL</t>
        </is>
      </c>
      <c r="G7809" t="n">
        <v>49764</v>
      </c>
      <c r="H7809" t="n">
        <v>49764</v>
      </c>
      <c r="I7809" t="n">
        <v>173</v>
      </c>
      <c r="J7809" t="inlineStr">
        <is>
          <t>CARTEIRA</t>
        </is>
      </c>
      <c r="K7809" t="inlineStr">
        <is>
          <t>CONTRATO</t>
        </is>
      </c>
      <c r="L7809" t="n">
        <v>1175.33</v>
      </c>
      <c r="M7809" t="inlineStr">
        <is>
          <t>Terra Luz Residencial</t>
        </is>
      </c>
      <c r="N7809" s="142">
        <f>DATE(YEAR(G7809),MONTH(G7809),1)</f>
        <v/>
      </c>
      <c r="O7809" s="132">
        <f>IF(G7809&gt;$K$3,"Futuro","Atraso")</f>
        <v/>
      </c>
      <c r="P7809">
        <f>12*(YEAR(G7809)-YEAR($K$3))+(MONTH(G7809)-MONTH($K$3))</f>
        <v/>
      </c>
      <c r="Q7809" s="366">
        <f>IF(M7809="IBIRAPITANGA FASE 3",IF(O7809="Atraso",L7809,L7809/(1+$I$2)^P7809),IF(O7809="Atraso",L7809,L7809/(1+$I$1)^P7809))</f>
        <v/>
      </c>
      <c r="R7809">
        <f>IF(O7809="Atraso",$K$3-G7809,0)</f>
        <v/>
      </c>
      <c r="S7809">
        <f>IF(R7809&lt;=15,"Até 15",IF(R7809&lt;=30,"Entre 15 e 30",IF(R7809&lt;=60,"Entre 30 e 60",IF(R7809&lt;=90,"Entre 60 e 90",IF(R7809&lt;=120,"Entre 90 e 120",IF(R7809&lt;=150,"Entre 120 e 150",IF(R7809&lt;=180,"Entre 150 e 180","Superior a 180")))))))</f>
        <v/>
      </c>
    </row>
    <row r="7810">
      <c r="A7810" t="inlineStr">
        <is>
          <t>Q06L015</t>
        </is>
      </c>
      <c r="B7810" t="inlineStr">
        <is>
          <t>SALATIEL LUZ MARINHO</t>
        </is>
      </c>
      <c r="C7810" t="n">
        <v>1</v>
      </c>
      <c r="D7810" t="inlineStr">
        <is>
          <t>IPCA</t>
        </is>
      </c>
      <c r="E7810" t="n">
        <v>0.009488792934583046</v>
      </c>
      <c r="F7810" t="inlineStr">
        <is>
          <t>MENSAL</t>
        </is>
      </c>
      <c r="G7810" t="n">
        <v>49795</v>
      </c>
      <c r="H7810" t="n">
        <v>49795</v>
      </c>
      <c r="I7810" t="n">
        <v>174</v>
      </c>
      <c r="J7810" t="inlineStr">
        <is>
          <t>CARTEIRA</t>
        </is>
      </c>
      <c r="K7810" t="inlineStr">
        <is>
          <t>CONTRATO</t>
        </is>
      </c>
      <c r="L7810" t="n">
        <v>1175.33</v>
      </c>
      <c r="M7810" t="inlineStr">
        <is>
          <t>Terra Luz Residencial</t>
        </is>
      </c>
      <c r="N7810" s="142">
        <f>DATE(YEAR(G7810),MONTH(G7810),1)</f>
        <v/>
      </c>
      <c r="O7810" s="132">
        <f>IF(G7810&gt;$K$3,"Futuro","Atraso")</f>
        <v/>
      </c>
      <c r="P7810">
        <f>12*(YEAR(G7810)-YEAR($K$3))+(MONTH(G7810)-MONTH($K$3))</f>
        <v/>
      </c>
      <c r="Q7810" s="366">
        <f>IF(M7810="IBIRAPITANGA FASE 3",IF(O7810="Atraso",L7810,L7810/(1+$I$2)^P7810),IF(O7810="Atraso",L7810,L7810/(1+$I$1)^P7810))</f>
        <v/>
      </c>
      <c r="R7810">
        <f>IF(O7810="Atraso",$K$3-G7810,0)</f>
        <v/>
      </c>
      <c r="S7810">
        <f>IF(R7810&lt;=15,"Até 15",IF(R7810&lt;=30,"Entre 15 e 30",IF(R7810&lt;=60,"Entre 30 e 60",IF(R7810&lt;=90,"Entre 60 e 90",IF(R7810&lt;=120,"Entre 90 e 120",IF(R7810&lt;=150,"Entre 120 e 150",IF(R7810&lt;=180,"Entre 150 e 180","Superior a 180")))))))</f>
        <v/>
      </c>
    </row>
    <row r="7811">
      <c r="A7811" t="inlineStr">
        <is>
          <t>Q06L015</t>
        </is>
      </c>
      <c r="B7811" t="inlineStr">
        <is>
          <t>SALATIEL LUZ MARINHO</t>
        </is>
      </c>
      <c r="C7811" t="n">
        <v>1</v>
      </c>
      <c r="D7811" t="inlineStr">
        <is>
          <t>IPCA</t>
        </is>
      </c>
      <c r="E7811" t="n">
        <v>0.009488792934583046</v>
      </c>
      <c r="F7811" t="inlineStr">
        <is>
          <t>MENSAL</t>
        </is>
      </c>
      <c r="G7811" t="n">
        <v>49825</v>
      </c>
      <c r="H7811" t="n">
        <v>49825</v>
      </c>
      <c r="I7811" t="n">
        <v>175</v>
      </c>
      <c r="J7811" t="inlineStr">
        <is>
          <t>CARTEIRA</t>
        </is>
      </c>
      <c r="K7811" t="inlineStr">
        <is>
          <t>CONTRATO</t>
        </is>
      </c>
      <c r="L7811" t="n">
        <v>1175.33</v>
      </c>
      <c r="M7811" t="inlineStr">
        <is>
          <t>Terra Luz Residencial</t>
        </is>
      </c>
      <c r="N7811" s="142">
        <f>DATE(YEAR(G7811),MONTH(G7811),1)</f>
        <v/>
      </c>
      <c r="O7811" s="132">
        <f>IF(G7811&gt;$K$3,"Futuro","Atraso")</f>
        <v/>
      </c>
      <c r="P7811">
        <f>12*(YEAR(G7811)-YEAR($K$3))+(MONTH(G7811)-MONTH($K$3))</f>
        <v/>
      </c>
      <c r="Q7811" s="366">
        <f>IF(M7811="IBIRAPITANGA FASE 3",IF(O7811="Atraso",L7811,L7811/(1+$I$2)^P7811),IF(O7811="Atraso",L7811,L7811/(1+$I$1)^P7811))</f>
        <v/>
      </c>
      <c r="R7811">
        <f>IF(O7811="Atraso",$K$3-G7811,0)</f>
        <v/>
      </c>
      <c r="S7811">
        <f>IF(R7811&lt;=15,"Até 15",IF(R7811&lt;=30,"Entre 15 e 30",IF(R7811&lt;=60,"Entre 30 e 60",IF(R7811&lt;=90,"Entre 60 e 90",IF(R7811&lt;=120,"Entre 90 e 120",IF(R7811&lt;=150,"Entre 120 e 150",IF(R7811&lt;=180,"Entre 150 e 180","Superior a 180")))))))</f>
        <v/>
      </c>
    </row>
    <row r="7812">
      <c r="A7812" t="inlineStr">
        <is>
          <t>Q06L015</t>
        </is>
      </c>
      <c r="B7812" t="inlineStr">
        <is>
          <t>SALATIEL LUZ MARINHO</t>
        </is>
      </c>
      <c r="C7812" t="n">
        <v>1</v>
      </c>
      <c r="D7812" t="inlineStr">
        <is>
          <t>IPCA</t>
        </is>
      </c>
      <c r="E7812" t="n">
        <v>0.009488792934583046</v>
      </c>
      <c r="F7812" t="inlineStr">
        <is>
          <t>MENSAL</t>
        </is>
      </c>
      <c r="G7812" t="n">
        <v>49856</v>
      </c>
      <c r="H7812" t="n">
        <v>49856</v>
      </c>
      <c r="I7812" t="n">
        <v>176</v>
      </c>
      <c r="J7812" t="inlineStr">
        <is>
          <t>CARTEIRA</t>
        </is>
      </c>
      <c r="K7812" t="inlineStr">
        <is>
          <t>CONTRATO</t>
        </is>
      </c>
      <c r="L7812" t="n">
        <v>1175.33</v>
      </c>
      <c r="M7812" t="inlineStr">
        <is>
          <t>Terra Luz Residencial</t>
        </is>
      </c>
      <c r="N7812" s="142">
        <f>DATE(YEAR(G7812),MONTH(G7812),1)</f>
        <v/>
      </c>
      <c r="O7812" s="132">
        <f>IF(G7812&gt;$K$3,"Futuro","Atraso")</f>
        <v/>
      </c>
      <c r="P7812">
        <f>12*(YEAR(G7812)-YEAR($K$3))+(MONTH(G7812)-MONTH($K$3))</f>
        <v/>
      </c>
      <c r="Q7812" s="366">
        <f>IF(M7812="IBIRAPITANGA FASE 3",IF(O7812="Atraso",L7812,L7812/(1+$I$2)^P7812),IF(O7812="Atraso",L7812,L7812/(1+$I$1)^P7812))</f>
        <v/>
      </c>
      <c r="R7812">
        <f>IF(O7812="Atraso",$K$3-G7812,0)</f>
        <v/>
      </c>
      <c r="S7812">
        <f>IF(R7812&lt;=15,"Até 15",IF(R7812&lt;=30,"Entre 15 e 30",IF(R7812&lt;=60,"Entre 30 e 60",IF(R7812&lt;=90,"Entre 60 e 90",IF(R7812&lt;=120,"Entre 90 e 120",IF(R7812&lt;=150,"Entre 120 e 150",IF(R7812&lt;=180,"Entre 150 e 180","Superior a 180")))))))</f>
        <v/>
      </c>
    </row>
    <row r="7813">
      <c r="A7813" t="inlineStr">
        <is>
          <t>Q06L015</t>
        </is>
      </c>
      <c r="B7813" t="inlineStr">
        <is>
          <t>SALATIEL LUZ MARINHO</t>
        </is>
      </c>
      <c r="C7813" t="n">
        <v>1</v>
      </c>
      <c r="D7813" t="inlineStr">
        <is>
          <t>IPCA</t>
        </is>
      </c>
      <c r="E7813" t="n">
        <v>0.009488792934583046</v>
      </c>
      <c r="F7813" t="inlineStr">
        <is>
          <t>MENSAL</t>
        </is>
      </c>
      <c r="G7813" t="n">
        <v>49878</v>
      </c>
      <c r="H7813" t="n">
        <v>49878</v>
      </c>
      <c r="I7813" t="n">
        <v>15</v>
      </c>
      <c r="J7813" t="inlineStr">
        <is>
          <t>CARTEIRA</t>
        </is>
      </c>
      <c r="K7813" t="inlineStr">
        <is>
          <t>CONTRATO</t>
        </is>
      </c>
      <c r="L7813" t="n">
        <v>3715.97</v>
      </c>
      <c r="M7813" t="inlineStr">
        <is>
          <t>Terra Luz Residencial</t>
        </is>
      </c>
      <c r="N7813" s="142">
        <f>DATE(YEAR(G7813),MONTH(G7813),1)</f>
        <v/>
      </c>
      <c r="O7813" s="132">
        <f>IF(G7813&gt;$K$3,"Futuro","Atraso")</f>
        <v/>
      </c>
      <c r="P7813">
        <f>12*(YEAR(G7813)-YEAR($K$3))+(MONTH(G7813)-MONTH($K$3))</f>
        <v/>
      </c>
      <c r="Q7813" s="366">
        <f>IF(M7813="IBIRAPITANGA FASE 3",IF(O7813="Atraso",L7813,L7813/(1+$I$2)^P7813),IF(O7813="Atraso",L7813,L7813/(1+$I$1)^P7813))</f>
        <v/>
      </c>
      <c r="R7813">
        <f>IF(O7813="Atraso",$K$3-G7813,0)</f>
        <v/>
      </c>
      <c r="S7813">
        <f>IF(R7813&lt;=15,"Até 15",IF(R7813&lt;=30,"Entre 15 e 30",IF(R7813&lt;=60,"Entre 30 e 60",IF(R7813&lt;=90,"Entre 60 e 90",IF(R7813&lt;=120,"Entre 90 e 120",IF(R7813&lt;=150,"Entre 120 e 150",IF(R7813&lt;=180,"Entre 150 e 180","Superior a 180")))))))</f>
        <v/>
      </c>
    </row>
    <row r="7814">
      <c r="A7814" t="inlineStr">
        <is>
          <t>Q06L015</t>
        </is>
      </c>
      <c r="B7814" t="inlineStr">
        <is>
          <t>SALATIEL LUZ MARINHO</t>
        </is>
      </c>
      <c r="C7814" t="n">
        <v>1</v>
      </c>
      <c r="D7814" t="inlineStr">
        <is>
          <t>IPCA</t>
        </is>
      </c>
      <c r="E7814" t="n">
        <v>0.009488792934583046</v>
      </c>
      <c r="F7814" t="inlineStr">
        <is>
          <t>MENSAL</t>
        </is>
      </c>
      <c r="G7814" t="n">
        <v>49886</v>
      </c>
      <c r="H7814" t="n">
        <v>49886</v>
      </c>
      <c r="I7814" t="n">
        <v>177</v>
      </c>
      <c r="J7814" t="inlineStr">
        <is>
          <t>CARTEIRA</t>
        </is>
      </c>
      <c r="K7814" t="inlineStr">
        <is>
          <t>CONTRATO</t>
        </is>
      </c>
      <c r="L7814" t="n">
        <v>1175.33</v>
      </c>
      <c r="M7814" t="inlineStr">
        <is>
          <t>Terra Luz Residencial</t>
        </is>
      </c>
      <c r="N7814" s="142">
        <f>DATE(YEAR(G7814),MONTH(G7814),1)</f>
        <v/>
      </c>
      <c r="O7814" s="132">
        <f>IF(G7814&gt;$K$3,"Futuro","Atraso")</f>
        <v/>
      </c>
      <c r="P7814">
        <f>12*(YEAR(G7814)-YEAR($K$3))+(MONTH(G7814)-MONTH($K$3))</f>
        <v/>
      </c>
      <c r="Q7814" s="366">
        <f>IF(M7814="IBIRAPITANGA FASE 3",IF(O7814="Atraso",L7814,L7814/(1+$I$2)^P7814),IF(O7814="Atraso",L7814,L7814/(1+$I$1)^P7814))</f>
        <v/>
      </c>
      <c r="R7814">
        <f>IF(O7814="Atraso",$K$3-G7814,0)</f>
        <v/>
      </c>
      <c r="S7814">
        <f>IF(R7814&lt;=15,"Até 15",IF(R7814&lt;=30,"Entre 15 e 30",IF(R7814&lt;=60,"Entre 30 e 60",IF(R7814&lt;=90,"Entre 60 e 90",IF(R7814&lt;=120,"Entre 90 e 120",IF(R7814&lt;=150,"Entre 120 e 150",IF(R7814&lt;=180,"Entre 150 e 180","Superior a 180")))))))</f>
        <v/>
      </c>
    </row>
    <row r="7815">
      <c r="A7815" t="inlineStr">
        <is>
          <t>Q06L015</t>
        </is>
      </c>
      <c r="B7815" t="inlineStr">
        <is>
          <t>SALATIEL LUZ MARINHO</t>
        </is>
      </c>
      <c r="C7815" t="n">
        <v>1</v>
      </c>
      <c r="D7815" t="inlineStr">
        <is>
          <t>IPCA</t>
        </is>
      </c>
      <c r="E7815" t="n">
        <v>0.009488792934583046</v>
      </c>
      <c r="F7815" t="inlineStr">
        <is>
          <t>MENSAL</t>
        </is>
      </c>
      <c r="G7815" t="n">
        <v>49917</v>
      </c>
      <c r="H7815" t="n">
        <v>49917</v>
      </c>
      <c r="I7815" t="n">
        <v>178</v>
      </c>
      <c r="J7815" t="inlineStr">
        <is>
          <t>CARTEIRA</t>
        </is>
      </c>
      <c r="K7815" t="inlineStr">
        <is>
          <t>CONTRATO</t>
        </is>
      </c>
      <c r="L7815" t="n">
        <v>1175.33</v>
      </c>
      <c r="M7815" t="inlineStr">
        <is>
          <t>Terra Luz Residencial</t>
        </is>
      </c>
      <c r="N7815" s="142">
        <f>DATE(YEAR(G7815),MONTH(G7815),1)</f>
        <v/>
      </c>
      <c r="O7815" s="132">
        <f>IF(G7815&gt;$K$3,"Futuro","Atraso")</f>
        <v/>
      </c>
      <c r="P7815">
        <f>12*(YEAR(G7815)-YEAR($K$3))+(MONTH(G7815)-MONTH($K$3))</f>
        <v/>
      </c>
      <c r="Q7815" s="366">
        <f>IF(M7815="IBIRAPITANGA FASE 3",IF(O7815="Atraso",L7815,L7815/(1+$I$2)^P7815),IF(O7815="Atraso",L7815,L7815/(1+$I$1)^P7815))</f>
        <v/>
      </c>
      <c r="R7815">
        <f>IF(O7815="Atraso",$K$3-G7815,0)</f>
        <v/>
      </c>
      <c r="S7815">
        <f>IF(R7815&lt;=15,"Até 15",IF(R7815&lt;=30,"Entre 15 e 30",IF(R7815&lt;=60,"Entre 30 e 60",IF(R7815&lt;=90,"Entre 60 e 90",IF(R7815&lt;=120,"Entre 90 e 120",IF(R7815&lt;=150,"Entre 120 e 150",IF(R7815&lt;=180,"Entre 150 e 180","Superior a 180")))))))</f>
        <v/>
      </c>
    </row>
    <row r="7816">
      <c r="A7816" t="inlineStr">
        <is>
          <t>Q06L015</t>
        </is>
      </c>
      <c r="B7816" t="inlineStr">
        <is>
          <t>SALATIEL LUZ MARINHO</t>
        </is>
      </c>
      <c r="C7816" t="n">
        <v>1</v>
      </c>
      <c r="D7816" t="inlineStr">
        <is>
          <t>IPCA</t>
        </is>
      </c>
      <c r="E7816" t="n">
        <v>0.009488792934583046</v>
      </c>
      <c r="F7816" t="inlineStr">
        <is>
          <t>MENSAL</t>
        </is>
      </c>
      <c r="G7816" t="n">
        <v>49948</v>
      </c>
      <c r="H7816" t="n">
        <v>49948</v>
      </c>
      <c r="I7816" t="n">
        <v>179</v>
      </c>
      <c r="J7816" t="inlineStr">
        <is>
          <t>CARTEIRA</t>
        </is>
      </c>
      <c r="K7816" t="inlineStr">
        <is>
          <t>CONTRATO</t>
        </is>
      </c>
      <c r="L7816" t="n">
        <v>1175.33</v>
      </c>
      <c r="M7816" t="inlineStr">
        <is>
          <t>Terra Luz Residencial</t>
        </is>
      </c>
      <c r="N7816" s="142">
        <f>DATE(YEAR(G7816),MONTH(G7816),1)</f>
        <v/>
      </c>
      <c r="O7816" s="132">
        <f>IF(G7816&gt;$K$3,"Futuro","Atraso")</f>
        <v/>
      </c>
      <c r="P7816">
        <f>12*(YEAR(G7816)-YEAR($K$3))+(MONTH(G7816)-MONTH($K$3))</f>
        <v/>
      </c>
      <c r="Q7816" s="366">
        <f>IF(M7816="IBIRAPITANGA FASE 3",IF(O7816="Atraso",L7816,L7816/(1+$I$2)^P7816),IF(O7816="Atraso",L7816,L7816/(1+$I$1)^P7816))</f>
        <v/>
      </c>
      <c r="R7816">
        <f>IF(O7816="Atraso",$K$3-G7816,0)</f>
        <v/>
      </c>
      <c r="S7816">
        <f>IF(R7816&lt;=15,"Até 15",IF(R7816&lt;=30,"Entre 15 e 30",IF(R7816&lt;=60,"Entre 30 e 60",IF(R7816&lt;=90,"Entre 60 e 90",IF(R7816&lt;=120,"Entre 90 e 120",IF(R7816&lt;=150,"Entre 120 e 150",IF(R7816&lt;=180,"Entre 150 e 180","Superior a 180")))))))</f>
        <v/>
      </c>
    </row>
    <row r="7817">
      <c r="A7817" t="inlineStr">
        <is>
          <t>Q06L015</t>
        </is>
      </c>
      <c r="B7817" t="inlineStr">
        <is>
          <t>SALATIEL LUZ MARINHO</t>
        </is>
      </c>
      <c r="C7817" t="n">
        <v>1</v>
      </c>
      <c r="D7817" t="inlineStr">
        <is>
          <t>IPCA</t>
        </is>
      </c>
      <c r="E7817" t="n">
        <v>0.009488792934583046</v>
      </c>
      <c r="F7817" t="inlineStr">
        <is>
          <t>MENSAL</t>
        </is>
      </c>
      <c r="G7817" t="n">
        <v>49978</v>
      </c>
      <c r="H7817" t="n">
        <v>49978</v>
      </c>
      <c r="I7817" t="n">
        <v>180</v>
      </c>
      <c r="J7817" t="inlineStr">
        <is>
          <t>CARTEIRA</t>
        </is>
      </c>
      <c r="K7817" t="inlineStr">
        <is>
          <t>CONTRATO</t>
        </is>
      </c>
      <c r="L7817" t="n">
        <v>1175.33</v>
      </c>
      <c r="M7817" t="inlineStr">
        <is>
          <t>Terra Luz Residencial</t>
        </is>
      </c>
      <c r="N7817" s="142">
        <f>DATE(YEAR(G7817),MONTH(G7817),1)</f>
        <v/>
      </c>
      <c r="O7817" s="132">
        <f>IF(G7817&gt;$K$3,"Futuro","Atraso")</f>
        <v/>
      </c>
      <c r="P7817">
        <f>12*(YEAR(G7817)-YEAR($K$3))+(MONTH(G7817)-MONTH($K$3))</f>
        <v/>
      </c>
      <c r="Q7817" s="366">
        <f>IF(M7817="IBIRAPITANGA FASE 3",IF(O7817="Atraso",L7817,L7817/(1+$I$2)^P7817),IF(O7817="Atraso",L7817,L7817/(1+$I$1)^P7817))</f>
        <v/>
      </c>
      <c r="R7817">
        <f>IF(O7817="Atraso",$K$3-G7817,0)</f>
        <v/>
      </c>
      <c r="S7817">
        <f>IF(R7817&lt;=15,"Até 15",IF(R7817&lt;=30,"Entre 15 e 30",IF(R7817&lt;=60,"Entre 30 e 60",IF(R7817&lt;=90,"Entre 60 e 90",IF(R7817&lt;=120,"Entre 90 e 120",IF(R7817&lt;=150,"Entre 120 e 150",IF(R7817&lt;=180,"Entre 150 e 180","Superior a 180")))))))</f>
        <v/>
      </c>
    </row>
    <row r="7818">
      <c r="A7818" t="inlineStr">
        <is>
          <t>Q07L02</t>
        </is>
      </c>
      <c r="B7818" t="inlineStr">
        <is>
          <t>HILTON CHARLES MASCARENHAS JUNIOR</t>
        </is>
      </c>
      <c r="C7818" t="n">
        <v>1</v>
      </c>
      <c r="D7818" t="inlineStr">
        <is>
          <t>IPCA</t>
        </is>
      </c>
      <c r="E7818" t="n">
        <v>0</v>
      </c>
      <c r="F7818" t="inlineStr">
        <is>
          <t>MENSAL</t>
        </is>
      </c>
      <c r="G7818" t="n">
        <v>45245</v>
      </c>
      <c r="H7818" t="n">
        <v>45245</v>
      </c>
      <c r="I7818" t="n">
        <v>5</v>
      </c>
      <c r="J7818" t="inlineStr">
        <is>
          <t>CARTEIRA</t>
        </is>
      </c>
      <c r="K7818" t="inlineStr">
        <is>
          <t>CONTRATO</t>
        </is>
      </c>
      <c r="L7818" t="n">
        <v>859.2343740000001</v>
      </c>
      <c r="M7818" t="inlineStr">
        <is>
          <t>Terra Luz Residencial</t>
        </is>
      </c>
      <c r="N7818" s="142">
        <f>DATE(YEAR(G7818),MONTH(G7818),1)</f>
        <v/>
      </c>
      <c r="O7818" s="132">
        <f>IF(G7818&gt;$K$3,"Futuro","Atraso")</f>
        <v/>
      </c>
      <c r="P7818">
        <f>12*(YEAR(G7818)-YEAR($K$3))+(MONTH(G7818)-MONTH($K$3))</f>
        <v/>
      </c>
      <c r="Q7818" s="366">
        <f>IF(M7818="IBIRAPITANGA FASE 3",IF(O7818="Atraso",L7818,L7818/(1+$I$2)^P7818),IF(O7818="Atraso",L7818,L7818/(1+$I$1)^P7818))</f>
        <v/>
      </c>
      <c r="R7818">
        <f>IF(O7818="Atraso",$K$3-G7818,0)</f>
        <v/>
      </c>
      <c r="S7818">
        <f>IF(R7818&lt;=15,"Até 15",IF(R7818&lt;=30,"Entre 15 e 30",IF(R7818&lt;=60,"Entre 30 e 60",IF(R7818&lt;=90,"Entre 60 e 90",IF(R7818&lt;=120,"Entre 90 e 120",IF(R7818&lt;=150,"Entre 120 e 150",IF(R7818&lt;=180,"Entre 150 e 180","Superior a 180")))))))</f>
        <v/>
      </c>
    </row>
    <row r="7819">
      <c r="A7819" t="inlineStr">
        <is>
          <t>Q07L02</t>
        </is>
      </c>
      <c r="B7819" t="inlineStr">
        <is>
          <t>HILTON CHARLES MASCARENHAS JUNIOR</t>
        </is>
      </c>
      <c r="C7819" t="n">
        <v>1</v>
      </c>
      <c r="D7819" t="inlineStr">
        <is>
          <t>IPCA</t>
        </is>
      </c>
      <c r="E7819" t="n">
        <v>0</v>
      </c>
      <c r="F7819" t="inlineStr">
        <is>
          <t>MENSAL</t>
        </is>
      </c>
      <c r="G7819" t="n">
        <v>45275</v>
      </c>
      <c r="H7819" t="n">
        <v>45275</v>
      </c>
      <c r="I7819" t="n">
        <v>6</v>
      </c>
      <c r="J7819" t="inlineStr">
        <is>
          <t>CARTEIRA</t>
        </is>
      </c>
      <c r="K7819" t="inlineStr">
        <is>
          <t>CONTRATO</t>
        </is>
      </c>
      <c r="L7819" t="n">
        <v>859.2343740000001</v>
      </c>
      <c r="M7819" t="inlineStr">
        <is>
          <t>Terra Luz Residencial</t>
        </is>
      </c>
      <c r="N7819" s="142">
        <f>DATE(YEAR(G7819),MONTH(G7819),1)</f>
        <v/>
      </c>
      <c r="O7819" s="132">
        <f>IF(G7819&gt;$K$3,"Futuro","Atraso")</f>
        <v/>
      </c>
      <c r="P7819">
        <f>12*(YEAR(G7819)-YEAR($K$3))+(MONTH(G7819)-MONTH($K$3))</f>
        <v/>
      </c>
      <c r="Q7819" s="366">
        <f>IF(M7819="IBIRAPITANGA FASE 3",IF(O7819="Atraso",L7819,L7819/(1+$I$2)^P7819),IF(O7819="Atraso",L7819,L7819/(1+$I$1)^P7819))</f>
        <v/>
      </c>
      <c r="R7819">
        <f>IF(O7819="Atraso",$K$3-G7819,0)</f>
        <v/>
      </c>
      <c r="S7819">
        <f>IF(R7819&lt;=15,"Até 15",IF(R7819&lt;=30,"Entre 15 e 30",IF(R7819&lt;=60,"Entre 30 e 60",IF(R7819&lt;=90,"Entre 60 e 90",IF(R7819&lt;=120,"Entre 90 e 120",IF(R7819&lt;=150,"Entre 120 e 150",IF(R7819&lt;=180,"Entre 150 e 180","Superior a 180")))))))</f>
        <v/>
      </c>
    </row>
    <row r="7820">
      <c r="A7820" t="inlineStr">
        <is>
          <t>Q07L02</t>
        </is>
      </c>
      <c r="B7820" t="inlineStr">
        <is>
          <t>HILTON CHARLES MASCARENHAS JUNIOR</t>
        </is>
      </c>
      <c r="C7820" t="n">
        <v>1</v>
      </c>
      <c r="D7820" t="inlineStr">
        <is>
          <t>IPCA</t>
        </is>
      </c>
      <c r="E7820" t="n">
        <v>0</v>
      </c>
      <c r="F7820" t="inlineStr">
        <is>
          <t>MENSAL</t>
        </is>
      </c>
      <c r="G7820" t="n">
        <v>45306</v>
      </c>
      <c r="H7820" t="n">
        <v>45306</v>
      </c>
      <c r="I7820" t="n">
        <v>7</v>
      </c>
      <c r="J7820" t="inlineStr">
        <is>
          <t>CARTEIRA</t>
        </is>
      </c>
      <c r="K7820" t="inlineStr">
        <is>
          <t>CONTRATO</t>
        </is>
      </c>
      <c r="L7820" t="n">
        <v>859.2343740000001</v>
      </c>
      <c r="M7820" t="inlineStr">
        <is>
          <t>Terra Luz Residencial</t>
        </is>
      </c>
      <c r="N7820" s="142">
        <f>DATE(YEAR(G7820),MONTH(G7820),1)</f>
        <v/>
      </c>
      <c r="O7820" s="132">
        <f>IF(G7820&gt;$K$3,"Futuro","Atraso")</f>
        <v/>
      </c>
      <c r="P7820">
        <f>12*(YEAR(G7820)-YEAR($K$3))+(MONTH(G7820)-MONTH($K$3))</f>
        <v/>
      </c>
      <c r="Q7820" s="366">
        <f>IF(M7820="IBIRAPITANGA FASE 3",IF(O7820="Atraso",L7820,L7820/(1+$I$2)^P7820),IF(O7820="Atraso",L7820,L7820/(1+$I$1)^P7820))</f>
        <v/>
      </c>
      <c r="R7820">
        <f>IF(O7820="Atraso",$K$3-G7820,0)</f>
        <v/>
      </c>
      <c r="S7820">
        <f>IF(R7820&lt;=15,"Até 15",IF(R7820&lt;=30,"Entre 15 e 30",IF(R7820&lt;=60,"Entre 30 e 60",IF(R7820&lt;=90,"Entre 60 e 90",IF(R7820&lt;=120,"Entre 90 e 120",IF(R7820&lt;=150,"Entre 120 e 150",IF(R7820&lt;=180,"Entre 150 e 180","Superior a 180")))))))</f>
        <v/>
      </c>
    </row>
    <row r="7821">
      <c r="A7821" t="inlineStr">
        <is>
          <t>Q07L02</t>
        </is>
      </c>
      <c r="B7821" t="inlineStr">
        <is>
          <t>HILTON CHARLES MASCARENHAS JUNIOR</t>
        </is>
      </c>
      <c r="C7821" t="n">
        <v>1</v>
      </c>
      <c r="D7821" t="inlineStr">
        <is>
          <t>IPCA</t>
        </is>
      </c>
      <c r="E7821" t="n">
        <v>0</v>
      </c>
      <c r="F7821" t="inlineStr">
        <is>
          <t>MENSAL</t>
        </is>
      </c>
      <c r="G7821" t="n">
        <v>45337</v>
      </c>
      <c r="H7821" t="n">
        <v>45337</v>
      </c>
      <c r="I7821" t="n">
        <v>8</v>
      </c>
      <c r="J7821" t="inlineStr">
        <is>
          <t>CARTEIRA</t>
        </is>
      </c>
      <c r="K7821" t="inlineStr">
        <is>
          <t>CONTRATO</t>
        </is>
      </c>
      <c r="L7821" t="n">
        <v>859.2343740000001</v>
      </c>
      <c r="M7821" t="inlineStr">
        <is>
          <t>Terra Luz Residencial</t>
        </is>
      </c>
      <c r="N7821" s="142">
        <f>DATE(YEAR(G7821),MONTH(G7821),1)</f>
        <v/>
      </c>
      <c r="O7821" s="132">
        <f>IF(G7821&gt;$K$3,"Futuro","Atraso")</f>
        <v/>
      </c>
      <c r="P7821">
        <f>12*(YEAR(G7821)-YEAR($K$3))+(MONTH(G7821)-MONTH($K$3))</f>
        <v/>
      </c>
      <c r="Q7821" s="366">
        <f>IF(M7821="IBIRAPITANGA FASE 3",IF(O7821="Atraso",L7821,L7821/(1+$I$2)^P7821),IF(O7821="Atraso",L7821,L7821/(1+$I$1)^P7821))</f>
        <v/>
      </c>
      <c r="R7821">
        <f>IF(O7821="Atraso",$K$3-G7821,0)</f>
        <v/>
      </c>
      <c r="S7821">
        <f>IF(R7821&lt;=15,"Até 15",IF(R7821&lt;=30,"Entre 15 e 30",IF(R7821&lt;=60,"Entre 30 e 60",IF(R7821&lt;=90,"Entre 60 e 90",IF(R7821&lt;=120,"Entre 90 e 120",IF(R7821&lt;=150,"Entre 120 e 150",IF(R7821&lt;=180,"Entre 150 e 180","Superior a 180")))))))</f>
        <v/>
      </c>
    </row>
    <row r="7822">
      <c r="A7822" t="inlineStr">
        <is>
          <t>Q07L02</t>
        </is>
      </c>
      <c r="B7822" t="inlineStr">
        <is>
          <t>HILTON CHARLES MASCARENHAS JUNIOR</t>
        </is>
      </c>
      <c r="C7822" t="n">
        <v>1</v>
      </c>
      <c r="D7822" t="inlineStr">
        <is>
          <t>IPCA</t>
        </is>
      </c>
      <c r="E7822" t="n">
        <v>0</v>
      </c>
      <c r="F7822" t="inlineStr">
        <is>
          <t>MENSAL</t>
        </is>
      </c>
      <c r="G7822" t="n">
        <v>45366</v>
      </c>
      <c r="H7822" t="n">
        <v>45366</v>
      </c>
      <c r="I7822" t="n">
        <v>9</v>
      </c>
      <c r="J7822" t="inlineStr">
        <is>
          <t>CARTEIRA</t>
        </is>
      </c>
      <c r="K7822" t="inlineStr">
        <is>
          <t>CONTRATO</t>
        </is>
      </c>
      <c r="L7822" t="n">
        <v>859.2343740000001</v>
      </c>
      <c r="M7822" t="inlineStr">
        <is>
          <t>Terra Luz Residencial</t>
        </is>
      </c>
      <c r="N7822" s="142">
        <f>DATE(YEAR(G7822),MONTH(G7822),1)</f>
        <v/>
      </c>
      <c r="O7822" s="132">
        <f>IF(G7822&gt;$K$3,"Futuro","Atraso")</f>
        <v/>
      </c>
      <c r="P7822">
        <f>12*(YEAR(G7822)-YEAR($K$3))+(MONTH(G7822)-MONTH($K$3))</f>
        <v/>
      </c>
      <c r="Q7822" s="366">
        <f>IF(M7822="IBIRAPITANGA FASE 3",IF(O7822="Atraso",L7822,L7822/(1+$I$2)^P7822),IF(O7822="Atraso",L7822,L7822/(1+$I$1)^P7822))</f>
        <v/>
      </c>
      <c r="R7822">
        <f>IF(O7822="Atraso",$K$3-G7822,0)</f>
        <v/>
      </c>
      <c r="S7822">
        <f>IF(R7822&lt;=15,"Até 15",IF(R7822&lt;=30,"Entre 15 e 30",IF(R7822&lt;=60,"Entre 30 e 60",IF(R7822&lt;=90,"Entre 60 e 90",IF(R7822&lt;=120,"Entre 90 e 120",IF(R7822&lt;=150,"Entre 120 e 150",IF(R7822&lt;=180,"Entre 150 e 180","Superior a 180")))))))</f>
        <v/>
      </c>
    </row>
    <row r="7823">
      <c r="A7823" t="inlineStr">
        <is>
          <t>Q07L02</t>
        </is>
      </c>
      <c r="B7823" t="inlineStr">
        <is>
          <t>HILTON CHARLES MASCARENHAS JUNIOR</t>
        </is>
      </c>
      <c r="C7823" t="n">
        <v>1</v>
      </c>
      <c r="D7823" t="inlineStr">
        <is>
          <t>IPCA</t>
        </is>
      </c>
      <c r="E7823" t="n">
        <v>0</v>
      </c>
      <c r="F7823" t="inlineStr">
        <is>
          <t>MENSAL</t>
        </is>
      </c>
      <c r="G7823" t="n">
        <v>45397</v>
      </c>
      <c r="H7823" t="n">
        <v>45397</v>
      </c>
      <c r="I7823" t="n">
        <v>10</v>
      </c>
      <c r="J7823" t="inlineStr">
        <is>
          <t>CARTEIRA</t>
        </is>
      </c>
      <c r="K7823" t="inlineStr">
        <is>
          <t>CONTRATO</t>
        </is>
      </c>
      <c r="L7823" t="n">
        <v>859.2343740000001</v>
      </c>
      <c r="M7823" t="inlineStr">
        <is>
          <t>Terra Luz Residencial</t>
        </is>
      </c>
      <c r="N7823" s="142">
        <f>DATE(YEAR(G7823),MONTH(G7823),1)</f>
        <v/>
      </c>
      <c r="O7823" s="132">
        <f>IF(G7823&gt;$K$3,"Futuro","Atraso")</f>
        <v/>
      </c>
      <c r="P7823">
        <f>12*(YEAR(G7823)-YEAR($K$3))+(MONTH(G7823)-MONTH($K$3))</f>
        <v/>
      </c>
      <c r="Q7823" s="366">
        <f>IF(M7823="IBIRAPITANGA FASE 3",IF(O7823="Atraso",L7823,L7823/(1+$I$2)^P7823),IF(O7823="Atraso",L7823,L7823/(1+$I$1)^P7823))</f>
        <v/>
      </c>
      <c r="R7823">
        <f>IF(O7823="Atraso",$K$3-G7823,0)</f>
        <v/>
      </c>
      <c r="S7823">
        <f>IF(R7823&lt;=15,"Até 15",IF(R7823&lt;=30,"Entre 15 e 30",IF(R7823&lt;=60,"Entre 30 e 60",IF(R7823&lt;=90,"Entre 60 e 90",IF(R7823&lt;=120,"Entre 90 e 120",IF(R7823&lt;=150,"Entre 120 e 150",IF(R7823&lt;=180,"Entre 150 e 180","Superior a 180")))))))</f>
        <v/>
      </c>
    </row>
    <row r="7824">
      <c r="A7824" t="inlineStr">
        <is>
          <t>Q07L02</t>
        </is>
      </c>
      <c r="B7824" t="inlineStr">
        <is>
          <t>HILTON CHARLES MASCARENHAS JUNIOR</t>
        </is>
      </c>
      <c r="C7824" t="n">
        <v>1</v>
      </c>
      <c r="D7824" t="inlineStr">
        <is>
          <t>IPCA</t>
        </is>
      </c>
      <c r="E7824" t="n">
        <v>0</v>
      </c>
      <c r="F7824" t="inlineStr">
        <is>
          <t>MENSAL</t>
        </is>
      </c>
      <c r="G7824" t="n">
        <v>45427</v>
      </c>
      <c r="H7824" t="n">
        <v>45427</v>
      </c>
      <c r="I7824" t="n">
        <v>11</v>
      </c>
      <c r="J7824" t="inlineStr">
        <is>
          <t>CARTEIRA</t>
        </is>
      </c>
      <c r="K7824" t="inlineStr">
        <is>
          <t>CONTRATO</t>
        </is>
      </c>
      <c r="L7824" t="n">
        <v>859.2343740000001</v>
      </c>
      <c r="M7824" t="inlineStr">
        <is>
          <t>Terra Luz Residencial</t>
        </is>
      </c>
      <c r="N7824" s="142">
        <f>DATE(YEAR(G7824),MONTH(G7824),1)</f>
        <v/>
      </c>
      <c r="O7824" s="132">
        <f>IF(G7824&gt;$K$3,"Futuro","Atraso")</f>
        <v/>
      </c>
      <c r="P7824">
        <f>12*(YEAR(G7824)-YEAR($K$3))+(MONTH(G7824)-MONTH($K$3))</f>
        <v/>
      </c>
      <c r="Q7824" s="366">
        <f>IF(M7824="IBIRAPITANGA FASE 3",IF(O7824="Atraso",L7824,L7824/(1+$I$2)^P7824),IF(O7824="Atraso",L7824,L7824/(1+$I$1)^P7824))</f>
        <v/>
      </c>
      <c r="R7824">
        <f>IF(O7824="Atraso",$K$3-G7824,0)</f>
        <v/>
      </c>
      <c r="S7824">
        <f>IF(R7824&lt;=15,"Até 15",IF(R7824&lt;=30,"Entre 15 e 30",IF(R7824&lt;=60,"Entre 30 e 60",IF(R7824&lt;=90,"Entre 60 e 90",IF(R7824&lt;=120,"Entre 90 e 120",IF(R7824&lt;=150,"Entre 120 e 150",IF(R7824&lt;=180,"Entre 150 e 180","Superior a 180")))))))</f>
        <v/>
      </c>
    </row>
    <row r="7825">
      <c r="A7825" t="inlineStr">
        <is>
          <t>Q07L02</t>
        </is>
      </c>
      <c r="B7825" t="inlineStr">
        <is>
          <t>HILTON CHARLES MASCARENHAS JUNIOR</t>
        </is>
      </c>
      <c r="C7825" t="n">
        <v>1</v>
      </c>
      <c r="D7825" t="inlineStr">
        <is>
          <t>IPCA</t>
        </is>
      </c>
      <c r="E7825" t="n">
        <v>0</v>
      </c>
      <c r="F7825" t="inlineStr">
        <is>
          <t>MENSAL</t>
        </is>
      </c>
      <c r="G7825" t="n">
        <v>45458</v>
      </c>
      <c r="H7825" t="n">
        <v>45458</v>
      </c>
      <c r="I7825" t="n">
        <v>12</v>
      </c>
      <c r="J7825" t="inlineStr">
        <is>
          <t>CARTEIRA</t>
        </is>
      </c>
      <c r="K7825" t="inlineStr">
        <is>
          <t>CONTRATO</t>
        </is>
      </c>
      <c r="L7825" t="n">
        <v>859.2343740000001</v>
      </c>
      <c r="M7825" t="inlineStr">
        <is>
          <t>Terra Luz Residencial</t>
        </is>
      </c>
      <c r="N7825" s="142">
        <f>DATE(YEAR(G7825),MONTH(G7825),1)</f>
        <v/>
      </c>
      <c r="O7825" s="132">
        <f>IF(G7825&gt;$K$3,"Futuro","Atraso")</f>
        <v/>
      </c>
      <c r="P7825">
        <f>12*(YEAR(G7825)-YEAR($K$3))+(MONTH(G7825)-MONTH($K$3))</f>
        <v/>
      </c>
      <c r="Q7825" s="366">
        <f>IF(M7825="IBIRAPITANGA FASE 3",IF(O7825="Atraso",L7825,L7825/(1+$I$2)^P7825),IF(O7825="Atraso",L7825,L7825/(1+$I$1)^P7825))</f>
        <v/>
      </c>
      <c r="R7825">
        <f>IF(O7825="Atraso",$K$3-G7825,0)</f>
        <v/>
      </c>
      <c r="S7825">
        <f>IF(R7825&lt;=15,"Até 15",IF(R7825&lt;=30,"Entre 15 e 30",IF(R7825&lt;=60,"Entre 30 e 60",IF(R7825&lt;=90,"Entre 60 e 90",IF(R7825&lt;=120,"Entre 90 e 120",IF(R7825&lt;=150,"Entre 120 e 150",IF(R7825&lt;=180,"Entre 150 e 180","Superior a 180")))))))</f>
        <v/>
      </c>
    </row>
    <row r="7826">
      <c r="A7826" t="inlineStr">
        <is>
          <t>Q07L02</t>
        </is>
      </c>
      <c r="B7826" t="inlineStr">
        <is>
          <t>HILTON CHARLES MASCARENHAS JUNIOR</t>
        </is>
      </c>
      <c r="C7826" t="n">
        <v>1</v>
      </c>
      <c r="D7826" t="inlineStr">
        <is>
          <t>IPCA</t>
        </is>
      </c>
      <c r="E7826" t="n">
        <v>0</v>
      </c>
      <c r="F7826" t="inlineStr">
        <is>
          <t>MENSAL</t>
        </is>
      </c>
      <c r="G7826" t="n">
        <v>45488</v>
      </c>
      <c r="H7826" t="n">
        <v>45488</v>
      </c>
      <c r="I7826" t="n">
        <v>13</v>
      </c>
      <c r="J7826" t="inlineStr">
        <is>
          <t>CARTEIRA</t>
        </is>
      </c>
      <c r="K7826" t="inlineStr">
        <is>
          <t>CONTRATO</t>
        </is>
      </c>
      <c r="L7826" t="n">
        <v>859.2343740000001</v>
      </c>
      <c r="M7826" t="inlineStr">
        <is>
          <t>Terra Luz Residencial</t>
        </is>
      </c>
      <c r="N7826" s="142">
        <f>DATE(YEAR(G7826),MONTH(G7826),1)</f>
        <v/>
      </c>
      <c r="O7826" s="132">
        <f>IF(G7826&gt;$K$3,"Futuro","Atraso")</f>
        <v/>
      </c>
      <c r="P7826">
        <f>12*(YEAR(G7826)-YEAR($K$3))+(MONTH(G7826)-MONTH($K$3))</f>
        <v/>
      </c>
      <c r="Q7826" s="366">
        <f>IF(M7826="IBIRAPITANGA FASE 3",IF(O7826="Atraso",L7826,L7826/(1+$I$2)^P7826),IF(O7826="Atraso",L7826,L7826/(1+$I$1)^P7826))</f>
        <v/>
      </c>
      <c r="R7826">
        <f>IF(O7826="Atraso",$K$3-G7826,0)</f>
        <v/>
      </c>
      <c r="S7826">
        <f>IF(R7826&lt;=15,"Até 15",IF(R7826&lt;=30,"Entre 15 e 30",IF(R7826&lt;=60,"Entre 30 e 60",IF(R7826&lt;=90,"Entre 60 e 90",IF(R7826&lt;=120,"Entre 90 e 120",IF(R7826&lt;=150,"Entre 120 e 150",IF(R7826&lt;=180,"Entre 150 e 180","Superior a 180")))))))</f>
        <v/>
      </c>
    </row>
    <row r="7827">
      <c r="A7827" t="inlineStr">
        <is>
          <t>Q07L02</t>
        </is>
      </c>
      <c r="B7827" t="inlineStr">
        <is>
          <t>HILTON CHARLES MASCARENHAS JUNIOR</t>
        </is>
      </c>
      <c r="C7827" t="n">
        <v>1</v>
      </c>
      <c r="D7827" t="inlineStr">
        <is>
          <t>IPCA</t>
        </is>
      </c>
      <c r="E7827" t="n">
        <v>0</v>
      </c>
      <c r="F7827" t="inlineStr">
        <is>
          <t>MENSAL</t>
        </is>
      </c>
      <c r="G7827" t="n">
        <v>45519</v>
      </c>
      <c r="H7827" t="n">
        <v>45519</v>
      </c>
      <c r="I7827" t="n">
        <v>14</v>
      </c>
      <c r="J7827" t="inlineStr">
        <is>
          <t>CARTEIRA</t>
        </is>
      </c>
      <c r="K7827" t="inlineStr">
        <is>
          <t>CONTRATO</t>
        </is>
      </c>
      <c r="L7827" t="n">
        <v>859.2343740000001</v>
      </c>
      <c r="M7827" t="inlineStr">
        <is>
          <t>Terra Luz Residencial</t>
        </is>
      </c>
      <c r="N7827" s="142">
        <f>DATE(YEAR(G7827),MONTH(G7827),1)</f>
        <v/>
      </c>
      <c r="O7827" s="132">
        <f>IF(G7827&gt;$K$3,"Futuro","Atraso")</f>
        <v/>
      </c>
      <c r="P7827">
        <f>12*(YEAR(G7827)-YEAR($K$3))+(MONTH(G7827)-MONTH($K$3))</f>
        <v/>
      </c>
      <c r="Q7827" s="366">
        <f>IF(M7827="IBIRAPITANGA FASE 3",IF(O7827="Atraso",L7827,L7827/(1+$I$2)^P7827),IF(O7827="Atraso",L7827,L7827/(1+$I$1)^P7827))</f>
        <v/>
      </c>
      <c r="R7827">
        <f>IF(O7827="Atraso",$K$3-G7827,0)</f>
        <v/>
      </c>
      <c r="S7827">
        <f>IF(R7827&lt;=15,"Até 15",IF(R7827&lt;=30,"Entre 15 e 30",IF(R7827&lt;=60,"Entre 30 e 60",IF(R7827&lt;=90,"Entre 60 e 90",IF(R7827&lt;=120,"Entre 90 e 120",IF(R7827&lt;=150,"Entre 120 e 150",IF(R7827&lt;=180,"Entre 150 e 180","Superior a 180")))))))</f>
        <v/>
      </c>
    </row>
    <row r="7828">
      <c r="A7828" t="inlineStr">
        <is>
          <t>Q07L02</t>
        </is>
      </c>
      <c r="B7828" t="inlineStr">
        <is>
          <t>HILTON CHARLES MASCARENHAS JUNIOR</t>
        </is>
      </c>
      <c r="C7828" t="n">
        <v>1</v>
      </c>
      <c r="D7828" t="inlineStr">
        <is>
          <t>IPCA</t>
        </is>
      </c>
      <c r="E7828" t="n">
        <v>0</v>
      </c>
      <c r="F7828" t="inlineStr">
        <is>
          <t>MENSAL</t>
        </is>
      </c>
      <c r="G7828" t="n">
        <v>45550</v>
      </c>
      <c r="H7828" t="n">
        <v>45550</v>
      </c>
      <c r="I7828" t="n">
        <v>15</v>
      </c>
      <c r="J7828" t="inlineStr">
        <is>
          <t>CARTEIRA</t>
        </is>
      </c>
      <c r="K7828" t="inlineStr">
        <is>
          <t>CONTRATO</t>
        </is>
      </c>
      <c r="L7828" t="n">
        <v>859.2343740000001</v>
      </c>
      <c r="M7828" t="inlineStr">
        <is>
          <t>Terra Luz Residencial</t>
        </is>
      </c>
      <c r="N7828" s="142">
        <f>DATE(YEAR(G7828),MONTH(G7828),1)</f>
        <v/>
      </c>
      <c r="O7828" s="132">
        <f>IF(G7828&gt;$K$3,"Futuro","Atraso")</f>
        <v/>
      </c>
      <c r="P7828">
        <f>12*(YEAR(G7828)-YEAR($K$3))+(MONTH(G7828)-MONTH($K$3))</f>
        <v/>
      </c>
      <c r="Q7828" s="366">
        <f>IF(M7828="IBIRAPITANGA FASE 3",IF(O7828="Atraso",L7828,L7828/(1+$I$2)^P7828),IF(O7828="Atraso",L7828,L7828/(1+$I$1)^P7828))</f>
        <v/>
      </c>
      <c r="R7828">
        <f>IF(O7828="Atraso",$K$3-G7828,0)</f>
        <v/>
      </c>
      <c r="S7828">
        <f>IF(R7828&lt;=15,"Até 15",IF(R7828&lt;=30,"Entre 15 e 30",IF(R7828&lt;=60,"Entre 30 e 60",IF(R7828&lt;=90,"Entre 60 e 90",IF(R7828&lt;=120,"Entre 90 e 120",IF(R7828&lt;=150,"Entre 120 e 150",IF(R7828&lt;=180,"Entre 150 e 180","Superior a 180")))))))</f>
        <v/>
      </c>
    </row>
    <row r="7829">
      <c r="A7829" t="inlineStr">
        <is>
          <t>Q07L02</t>
        </is>
      </c>
      <c r="B7829" t="inlineStr">
        <is>
          <t>HILTON CHARLES MASCARENHAS JUNIOR</t>
        </is>
      </c>
      <c r="C7829" t="n">
        <v>1</v>
      </c>
      <c r="D7829" t="inlineStr">
        <is>
          <t>IPCA</t>
        </is>
      </c>
      <c r="E7829" t="n">
        <v>0</v>
      </c>
      <c r="F7829" t="inlineStr">
        <is>
          <t>MENSAL</t>
        </is>
      </c>
      <c r="G7829" t="n">
        <v>45580</v>
      </c>
      <c r="H7829" t="n">
        <v>45580</v>
      </c>
      <c r="I7829" t="n">
        <v>16</v>
      </c>
      <c r="J7829" t="inlineStr">
        <is>
          <t>CARTEIRA</t>
        </is>
      </c>
      <c r="K7829" t="inlineStr">
        <is>
          <t>CONTRATO</t>
        </is>
      </c>
      <c r="L7829" t="n">
        <v>859.2343740000001</v>
      </c>
      <c r="M7829" t="inlineStr">
        <is>
          <t>Terra Luz Residencial</t>
        </is>
      </c>
      <c r="N7829" s="142">
        <f>DATE(YEAR(G7829),MONTH(G7829),1)</f>
        <v/>
      </c>
      <c r="O7829" s="132">
        <f>IF(G7829&gt;$K$3,"Futuro","Atraso")</f>
        <v/>
      </c>
      <c r="P7829">
        <f>12*(YEAR(G7829)-YEAR($K$3))+(MONTH(G7829)-MONTH($K$3))</f>
        <v/>
      </c>
      <c r="Q7829" s="366">
        <f>IF(M7829="IBIRAPITANGA FASE 3",IF(O7829="Atraso",L7829,L7829/(1+$I$2)^P7829),IF(O7829="Atraso",L7829,L7829/(1+$I$1)^P7829))</f>
        <v/>
      </c>
      <c r="R7829">
        <f>IF(O7829="Atraso",$K$3-G7829,0)</f>
        <v/>
      </c>
      <c r="S7829">
        <f>IF(R7829&lt;=15,"Até 15",IF(R7829&lt;=30,"Entre 15 e 30",IF(R7829&lt;=60,"Entre 30 e 60",IF(R7829&lt;=90,"Entre 60 e 90",IF(R7829&lt;=120,"Entre 90 e 120",IF(R7829&lt;=150,"Entre 120 e 150",IF(R7829&lt;=180,"Entre 150 e 180","Superior a 180")))))))</f>
        <v/>
      </c>
    </row>
    <row r="7830">
      <c r="A7830" t="inlineStr">
        <is>
          <t>Q07L02</t>
        </is>
      </c>
      <c r="B7830" t="inlineStr">
        <is>
          <t>HILTON CHARLES MASCARENHAS JUNIOR</t>
        </is>
      </c>
      <c r="C7830" t="n">
        <v>1</v>
      </c>
      <c r="D7830" t="inlineStr">
        <is>
          <t>IPCA</t>
        </is>
      </c>
      <c r="E7830" t="n">
        <v>0</v>
      </c>
      <c r="F7830" t="inlineStr">
        <is>
          <t>MENSAL</t>
        </is>
      </c>
      <c r="G7830" t="n">
        <v>45611</v>
      </c>
      <c r="H7830" t="n">
        <v>45611</v>
      </c>
      <c r="I7830" t="n">
        <v>17</v>
      </c>
      <c r="J7830" t="inlineStr">
        <is>
          <t>CARTEIRA</t>
        </is>
      </c>
      <c r="K7830" t="inlineStr">
        <is>
          <t>CONTRATO</t>
        </is>
      </c>
      <c r="L7830" t="n">
        <v>859.2343740000001</v>
      </c>
      <c r="M7830" t="inlineStr">
        <is>
          <t>Terra Luz Residencial</t>
        </is>
      </c>
      <c r="N7830" s="142">
        <f>DATE(YEAR(G7830),MONTH(G7830),1)</f>
        <v/>
      </c>
      <c r="O7830" s="132">
        <f>IF(G7830&gt;$K$3,"Futuro","Atraso")</f>
        <v/>
      </c>
      <c r="P7830">
        <f>12*(YEAR(G7830)-YEAR($K$3))+(MONTH(G7830)-MONTH($K$3))</f>
        <v/>
      </c>
      <c r="Q7830" s="366">
        <f>IF(M7830="IBIRAPITANGA FASE 3",IF(O7830="Atraso",L7830,L7830/(1+$I$2)^P7830),IF(O7830="Atraso",L7830,L7830/(1+$I$1)^P7830))</f>
        <v/>
      </c>
      <c r="R7830">
        <f>IF(O7830="Atraso",$K$3-G7830,0)</f>
        <v/>
      </c>
      <c r="S7830">
        <f>IF(R7830&lt;=15,"Até 15",IF(R7830&lt;=30,"Entre 15 e 30",IF(R7830&lt;=60,"Entre 30 e 60",IF(R7830&lt;=90,"Entre 60 e 90",IF(R7830&lt;=120,"Entre 90 e 120",IF(R7830&lt;=150,"Entre 120 e 150",IF(R7830&lt;=180,"Entre 150 e 180","Superior a 180")))))))</f>
        <v/>
      </c>
    </row>
    <row r="7831">
      <c r="A7831" t="inlineStr">
        <is>
          <t>Q07L02</t>
        </is>
      </c>
      <c r="B7831" t="inlineStr">
        <is>
          <t>HILTON CHARLES MASCARENHAS JUNIOR</t>
        </is>
      </c>
      <c r="C7831" t="n">
        <v>1</v>
      </c>
      <c r="D7831" t="inlineStr">
        <is>
          <t>IPCA</t>
        </is>
      </c>
      <c r="E7831" t="n">
        <v>0</v>
      </c>
      <c r="F7831" t="inlineStr">
        <is>
          <t>MENSAL</t>
        </is>
      </c>
      <c r="G7831" t="n">
        <v>45641</v>
      </c>
      <c r="H7831" t="n">
        <v>45641</v>
      </c>
      <c r="I7831" t="n">
        <v>18</v>
      </c>
      <c r="J7831" t="inlineStr">
        <is>
          <t>CARTEIRA</t>
        </is>
      </c>
      <c r="K7831" t="inlineStr">
        <is>
          <t>CONTRATO</t>
        </is>
      </c>
      <c r="L7831" t="n">
        <v>859.2343740000001</v>
      </c>
      <c r="M7831" t="inlineStr">
        <is>
          <t>Terra Luz Residencial</t>
        </is>
      </c>
      <c r="N7831" s="142">
        <f>DATE(YEAR(G7831),MONTH(G7831),1)</f>
        <v/>
      </c>
      <c r="O7831" s="132">
        <f>IF(G7831&gt;$K$3,"Futuro","Atraso")</f>
        <v/>
      </c>
      <c r="P7831">
        <f>12*(YEAR(G7831)-YEAR($K$3))+(MONTH(G7831)-MONTH($K$3))</f>
        <v/>
      </c>
      <c r="Q7831" s="366">
        <f>IF(M7831="IBIRAPITANGA FASE 3",IF(O7831="Atraso",L7831,L7831/(1+$I$2)^P7831),IF(O7831="Atraso",L7831,L7831/(1+$I$1)^P7831))</f>
        <v/>
      </c>
      <c r="R7831">
        <f>IF(O7831="Atraso",$K$3-G7831,0)</f>
        <v/>
      </c>
      <c r="S7831">
        <f>IF(R7831&lt;=15,"Até 15",IF(R7831&lt;=30,"Entre 15 e 30",IF(R7831&lt;=60,"Entre 30 e 60",IF(R7831&lt;=90,"Entre 60 e 90",IF(R7831&lt;=120,"Entre 90 e 120",IF(R7831&lt;=150,"Entre 120 e 150",IF(R7831&lt;=180,"Entre 150 e 180","Superior a 180")))))))</f>
        <v/>
      </c>
    </row>
    <row r="7832">
      <c r="A7832" t="inlineStr">
        <is>
          <t>Q07L02</t>
        </is>
      </c>
      <c r="B7832" t="inlineStr">
        <is>
          <t>HILTON CHARLES MASCARENHAS JUNIOR</t>
        </is>
      </c>
      <c r="C7832" t="n">
        <v>1</v>
      </c>
      <c r="D7832" t="inlineStr">
        <is>
          <t>IPCA</t>
        </is>
      </c>
      <c r="E7832" t="n">
        <v>0</v>
      </c>
      <c r="F7832" t="inlineStr">
        <is>
          <t>MENSAL</t>
        </is>
      </c>
      <c r="G7832" t="n">
        <v>45672</v>
      </c>
      <c r="H7832" t="n">
        <v>45672</v>
      </c>
      <c r="I7832" t="n">
        <v>19</v>
      </c>
      <c r="J7832" t="inlineStr">
        <is>
          <t>CARTEIRA</t>
        </is>
      </c>
      <c r="K7832" t="inlineStr">
        <is>
          <t>CONTRATO</t>
        </is>
      </c>
      <c r="L7832" t="n">
        <v>859.2343740000001</v>
      </c>
      <c r="M7832" t="inlineStr">
        <is>
          <t>Terra Luz Residencial</t>
        </is>
      </c>
      <c r="N7832" s="142">
        <f>DATE(YEAR(G7832),MONTH(G7832),1)</f>
        <v/>
      </c>
      <c r="O7832" s="132">
        <f>IF(G7832&gt;$K$3,"Futuro","Atraso")</f>
        <v/>
      </c>
      <c r="P7832">
        <f>12*(YEAR(G7832)-YEAR($K$3))+(MONTH(G7832)-MONTH($K$3))</f>
        <v/>
      </c>
      <c r="Q7832" s="366">
        <f>IF(M7832="IBIRAPITANGA FASE 3",IF(O7832="Atraso",L7832,L7832/(1+$I$2)^P7832),IF(O7832="Atraso",L7832,L7832/(1+$I$1)^P7832))</f>
        <v/>
      </c>
      <c r="R7832">
        <f>IF(O7832="Atraso",$K$3-G7832,0)</f>
        <v/>
      </c>
      <c r="S7832">
        <f>IF(R7832&lt;=15,"Até 15",IF(R7832&lt;=30,"Entre 15 e 30",IF(R7832&lt;=60,"Entre 30 e 60",IF(R7832&lt;=90,"Entre 60 e 90",IF(R7832&lt;=120,"Entre 90 e 120",IF(R7832&lt;=150,"Entre 120 e 150",IF(R7832&lt;=180,"Entre 150 e 180","Superior a 180")))))))</f>
        <v/>
      </c>
    </row>
    <row r="7833">
      <c r="A7833" t="inlineStr">
        <is>
          <t>Q07L02</t>
        </is>
      </c>
      <c r="B7833" t="inlineStr">
        <is>
          <t>HILTON CHARLES MASCARENHAS JUNIOR</t>
        </is>
      </c>
      <c r="C7833" t="n">
        <v>1</v>
      </c>
      <c r="D7833" t="inlineStr">
        <is>
          <t>IPCA</t>
        </is>
      </c>
      <c r="E7833" t="n">
        <v>0</v>
      </c>
      <c r="F7833" t="inlineStr">
        <is>
          <t>MENSAL</t>
        </is>
      </c>
      <c r="G7833" t="n">
        <v>45703</v>
      </c>
      <c r="H7833" t="n">
        <v>45703</v>
      </c>
      <c r="I7833" t="n">
        <v>20</v>
      </c>
      <c r="J7833" t="inlineStr">
        <is>
          <t>CARTEIRA</t>
        </is>
      </c>
      <c r="K7833" t="inlineStr">
        <is>
          <t>CONTRATO</t>
        </is>
      </c>
      <c r="L7833" t="n">
        <v>859.2343740000001</v>
      </c>
      <c r="M7833" t="inlineStr">
        <is>
          <t>Terra Luz Residencial</t>
        </is>
      </c>
      <c r="N7833" s="142">
        <f>DATE(YEAR(G7833),MONTH(G7833),1)</f>
        <v/>
      </c>
      <c r="O7833" s="132">
        <f>IF(G7833&gt;$K$3,"Futuro","Atraso")</f>
        <v/>
      </c>
      <c r="P7833">
        <f>12*(YEAR(G7833)-YEAR($K$3))+(MONTH(G7833)-MONTH($K$3))</f>
        <v/>
      </c>
      <c r="Q7833" s="366">
        <f>IF(M7833="IBIRAPITANGA FASE 3",IF(O7833="Atraso",L7833,L7833/(1+$I$2)^P7833),IF(O7833="Atraso",L7833,L7833/(1+$I$1)^P7833))</f>
        <v/>
      </c>
      <c r="R7833">
        <f>IF(O7833="Atraso",$K$3-G7833,0)</f>
        <v/>
      </c>
      <c r="S7833">
        <f>IF(R7833&lt;=15,"Até 15",IF(R7833&lt;=30,"Entre 15 e 30",IF(R7833&lt;=60,"Entre 30 e 60",IF(R7833&lt;=90,"Entre 60 e 90",IF(R7833&lt;=120,"Entre 90 e 120",IF(R7833&lt;=150,"Entre 120 e 150",IF(R7833&lt;=180,"Entre 150 e 180","Superior a 180")))))))</f>
        <v/>
      </c>
    </row>
    <row r="7834">
      <c r="A7834" t="inlineStr">
        <is>
          <t>Q07L02</t>
        </is>
      </c>
      <c r="B7834" t="inlineStr">
        <is>
          <t>HILTON CHARLES MASCARENHAS JUNIOR</t>
        </is>
      </c>
      <c r="C7834" t="n">
        <v>1</v>
      </c>
      <c r="D7834" t="inlineStr">
        <is>
          <t>IPCA</t>
        </is>
      </c>
      <c r="E7834" t="n">
        <v>0</v>
      </c>
      <c r="F7834" t="inlineStr">
        <is>
          <t>MENSAL</t>
        </is>
      </c>
      <c r="G7834" t="n">
        <v>45731</v>
      </c>
      <c r="H7834" t="n">
        <v>45731</v>
      </c>
      <c r="I7834" t="n">
        <v>21</v>
      </c>
      <c r="J7834" t="inlineStr">
        <is>
          <t>CARTEIRA</t>
        </is>
      </c>
      <c r="K7834" t="inlineStr">
        <is>
          <t>CONTRATO</t>
        </is>
      </c>
      <c r="L7834" t="n">
        <v>859.2343740000001</v>
      </c>
      <c r="M7834" t="inlineStr">
        <is>
          <t>Terra Luz Residencial</t>
        </is>
      </c>
      <c r="N7834" s="142">
        <f>DATE(YEAR(G7834),MONTH(G7834),1)</f>
        <v/>
      </c>
      <c r="O7834" s="132">
        <f>IF(G7834&gt;$K$3,"Futuro","Atraso")</f>
        <v/>
      </c>
      <c r="P7834">
        <f>12*(YEAR(G7834)-YEAR($K$3))+(MONTH(G7834)-MONTH($K$3))</f>
        <v/>
      </c>
      <c r="Q7834" s="366">
        <f>IF(M7834="IBIRAPITANGA FASE 3",IF(O7834="Atraso",L7834,L7834/(1+$I$2)^P7834),IF(O7834="Atraso",L7834,L7834/(1+$I$1)^P7834))</f>
        <v/>
      </c>
      <c r="R7834">
        <f>IF(O7834="Atraso",$K$3-G7834,0)</f>
        <v/>
      </c>
      <c r="S7834">
        <f>IF(R7834&lt;=15,"Até 15",IF(R7834&lt;=30,"Entre 15 e 30",IF(R7834&lt;=60,"Entre 30 e 60",IF(R7834&lt;=90,"Entre 60 e 90",IF(R7834&lt;=120,"Entre 90 e 120",IF(R7834&lt;=150,"Entre 120 e 150",IF(R7834&lt;=180,"Entre 150 e 180","Superior a 180")))))))</f>
        <v/>
      </c>
    </row>
    <row r="7835">
      <c r="A7835" t="inlineStr">
        <is>
          <t>Q07L02</t>
        </is>
      </c>
      <c r="B7835" t="inlineStr">
        <is>
          <t>HILTON CHARLES MASCARENHAS JUNIOR</t>
        </is>
      </c>
      <c r="C7835" t="n">
        <v>1</v>
      </c>
      <c r="D7835" t="inlineStr">
        <is>
          <t>IPCA</t>
        </is>
      </c>
      <c r="E7835" t="n">
        <v>0</v>
      </c>
      <c r="F7835" t="inlineStr">
        <is>
          <t>MENSAL</t>
        </is>
      </c>
      <c r="G7835" t="n">
        <v>45762</v>
      </c>
      <c r="H7835" t="n">
        <v>45762</v>
      </c>
      <c r="I7835" t="n">
        <v>22</v>
      </c>
      <c r="J7835" t="inlineStr">
        <is>
          <t>CARTEIRA</t>
        </is>
      </c>
      <c r="K7835" t="inlineStr">
        <is>
          <t>CONTRATO</t>
        </is>
      </c>
      <c r="L7835" t="n">
        <v>859.2343740000001</v>
      </c>
      <c r="M7835" t="inlineStr">
        <is>
          <t>Terra Luz Residencial</t>
        </is>
      </c>
      <c r="N7835" s="142">
        <f>DATE(YEAR(G7835),MONTH(G7835),1)</f>
        <v/>
      </c>
      <c r="O7835" s="132">
        <f>IF(G7835&gt;$K$3,"Futuro","Atraso")</f>
        <v/>
      </c>
      <c r="P7835">
        <f>12*(YEAR(G7835)-YEAR($K$3))+(MONTH(G7835)-MONTH($K$3))</f>
        <v/>
      </c>
      <c r="Q7835" s="366">
        <f>IF(M7835="IBIRAPITANGA FASE 3",IF(O7835="Atraso",L7835,L7835/(1+$I$2)^P7835),IF(O7835="Atraso",L7835,L7835/(1+$I$1)^P7835))</f>
        <v/>
      </c>
      <c r="R7835">
        <f>IF(O7835="Atraso",$K$3-G7835,0)</f>
        <v/>
      </c>
      <c r="S7835">
        <f>IF(R7835&lt;=15,"Até 15",IF(R7835&lt;=30,"Entre 15 e 30",IF(R7835&lt;=60,"Entre 30 e 60",IF(R7835&lt;=90,"Entre 60 e 90",IF(R7835&lt;=120,"Entre 90 e 120",IF(R7835&lt;=150,"Entre 120 e 150",IF(R7835&lt;=180,"Entre 150 e 180","Superior a 180")))))))</f>
        <v/>
      </c>
    </row>
    <row r="7836">
      <c r="A7836" t="inlineStr">
        <is>
          <t>Q07L02</t>
        </is>
      </c>
      <c r="B7836" t="inlineStr">
        <is>
          <t>HILTON CHARLES MASCARENHAS JUNIOR</t>
        </is>
      </c>
      <c r="C7836" t="n">
        <v>1</v>
      </c>
      <c r="D7836" t="inlineStr">
        <is>
          <t>IPCA</t>
        </is>
      </c>
      <c r="E7836" t="n">
        <v>0</v>
      </c>
      <c r="F7836" t="inlineStr">
        <is>
          <t>MENSAL</t>
        </is>
      </c>
      <c r="G7836" t="n">
        <v>45792</v>
      </c>
      <c r="H7836" t="n">
        <v>45792</v>
      </c>
      <c r="I7836" t="n">
        <v>23</v>
      </c>
      <c r="J7836" t="inlineStr">
        <is>
          <t>CARTEIRA</t>
        </is>
      </c>
      <c r="K7836" t="inlineStr">
        <is>
          <t>CONTRATO</t>
        </is>
      </c>
      <c r="L7836" t="n">
        <v>859.2343740000001</v>
      </c>
      <c r="M7836" t="inlineStr">
        <is>
          <t>Terra Luz Residencial</t>
        </is>
      </c>
      <c r="N7836" s="142">
        <f>DATE(YEAR(G7836),MONTH(G7836),1)</f>
        <v/>
      </c>
      <c r="O7836" s="132">
        <f>IF(G7836&gt;$K$3,"Futuro","Atraso")</f>
        <v/>
      </c>
      <c r="P7836">
        <f>12*(YEAR(G7836)-YEAR($K$3))+(MONTH(G7836)-MONTH($K$3))</f>
        <v/>
      </c>
      <c r="Q7836" s="366">
        <f>IF(M7836="IBIRAPITANGA FASE 3",IF(O7836="Atraso",L7836,L7836/(1+$I$2)^P7836),IF(O7836="Atraso",L7836,L7836/(1+$I$1)^P7836))</f>
        <v/>
      </c>
      <c r="R7836">
        <f>IF(O7836="Atraso",$K$3-G7836,0)</f>
        <v/>
      </c>
      <c r="S7836">
        <f>IF(R7836&lt;=15,"Até 15",IF(R7836&lt;=30,"Entre 15 e 30",IF(R7836&lt;=60,"Entre 30 e 60",IF(R7836&lt;=90,"Entre 60 e 90",IF(R7836&lt;=120,"Entre 90 e 120",IF(R7836&lt;=150,"Entre 120 e 150",IF(R7836&lt;=180,"Entre 150 e 180","Superior a 180")))))))</f>
        <v/>
      </c>
    </row>
    <row r="7837">
      <c r="A7837" t="inlineStr">
        <is>
          <t>Q07L02</t>
        </is>
      </c>
      <c r="B7837" t="inlineStr">
        <is>
          <t>HILTON CHARLES MASCARENHAS JUNIOR</t>
        </is>
      </c>
      <c r="C7837" t="n">
        <v>1</v>
      </c>
      <c r="D7837" t="inlineStr">
        <is>
          <t>IPCA</t>
        </is>
      </c>
      <c r="E7837" t="n">
        <v>0</v>
      </c>
      <c r="F7837" t="inlineStr">
        <is>
          <t>MENSAL</t>
        </is>
      </c>
      <c r="G7837" t="n">
        <v>45823</v>
      </c>
      <c r="H7837" t="n">
        <v>45823</v>
      </c>
      <c r="I7837" t="n">
        <v>24</v>
      </c>
      <c r="J7837" t="inlineStr">
        <is>
          <t>CARTEIRA</t>
        </is>
      </c>
      <c r="K7837" t="inlineStr">
        <is>
          <t>CONTRATO</t>
        </is>
      </c>
      <c r="L7837" t="n">
        <v>859.2343740000001</v>
      </c>
      <c r="M7837" t="inlineStr">
        <is>
          <t>Terra Luz Residencial</t>
        </is>
      </c>
      <c r="N7837" s="142">
        <f>DATE(YEAR(G7837),MONTH(G7837),1)</f>
        <v/>
      </c>
      <c r="O7837" s="132">
        <f>IF(G7837&gt;$K$3,"Futuro","Atraso")</f>
        <v/>
      </c>
      <c r="P7837">
        <f>12*(YEAR(G7837)-YEAR($K$3))+(MONTH(G7837)-MONTH($K$3))</f>
        <v/>
      </c>
      <c r="Q7837" s="366">
        <f>IF(M7837="IBIRAPITANGA FASE 3",IF(O7837="Atraso",L7837,L7837/(1+$I$2)^P7837),IF(O7837="Atraso",L7837,L7837/(1+$I$1)^P7837))</f>
        <v/>
      </c>
      <c r="R7837">
        <f>IF(O7837="Atraso",$K$3-G7837,0)</f>
        <v/>
      </c>
      <c r="S7837">
        <f>IF(R7837&lt;=15,"Até 15",IF(R7837&lt;=30,"Entre 15 e 30",IF(R7837&lt;=60,"Entre 30 e 60",IF(R7837&lt;=90,"Entre 60 e 90",IF(R7837&lt;=120,"Entre 90 e 120",IF(R7837&lt;=150,"Entre 120 e 150",IF(R7837&lt;=180,"Entre 150 e 180","Superior a 180")))))))</f>
        <v/>
      </c>
    </row>
    <row r="7838">
      <c r="A7838" t="inlineStr">
        <is>
          <t>Q07L02</t>
        </is>
      </c>
      <c r="B7838" t="inlineStr">
        <is>
          <t>HILTON CHARLES MASCARENHAS JUNIOR</t>
        </is>
      </c>
      <c r="C7838" t="n">
        <v>1</v>
      </c>
      <c r="D7838" t="inlineStr">
        <is>
          <t>IPCA</t>
        </is>
      </c>
      <c r="E7838" t="n">
        <v>0</v>
      </c>
      <c r="F7838" t="inlineStr">
        <is>
          <t>MENSAL</t>
        </is>
      </c>
      <c r="G7838" t="n">
        <v>45853</v>
      </c>
      <c r="H7838" t="n">
        <v>45853</v>
      </c>
      <c r="I7838" t="n">
        <v>25</v>
      </c>
      <c r="J7838" t="inlineStr">
        <is>
          <t>CARTEIRA</t>
        </is>
      </c>
      <c r="K7838" t="inlineStr">
        <is>
          <t>CONTRATO</t>
        </is>
      </c>
      <c r="L7838" t="n">
        <v>859.2343740000001</v>
      </c>
      <c r="M7838" t="inlineStr">
        <is>
          <t>Terra Luz Residencial</t>
        </is>
      </c>
      <c r="N7838" s="142">
        <f>DATE(YEAR(G7838),MONTH(G7838),1)</f>
        <v/>
      </c>
      <c r="O7838" s="132">
        <f>IF(G7838&gt;$K$3,"Futuro","Atraso")</f>
        <v/>
      </c>
      <c r="P7838">
        <f>12*(YEAR(G7838)-YEAR($K$3))+(MONTH(G7838)-MONTH($K$3))</f>
        <v/>
      </c>
      <c r="Q7838" s="366">
        <f>IF(M7838="IBIRAPITANGA FASE 3",IF(O7838="Atraso",L7838,L7838/(1+$I$2)^P7838),IF(O7838="Atraso",L7838,L7838/(1+$I$1)^P7838))</f>
        <v/>
      </c>
      <c r="R7838">
        <f>IF(O7838="Atraso",$K$3-G7838,0)</f>
        <v/>
      </c>
      <c r="S7838">
        <f>IF(R7838&lt;=15,"Até 15",IF(R7838&lt;=30,"Entre 15 e 30",IF(R7838&lt;=60,"Entre 30 e 60",IF(R7838&lt;=90,"Entre 60 e 90",IF(R7838&lt;=120,"Entre 90 e 120",IF(R7838&lt;=150,"Entre 120 e 150",IF(R7838&lt;=180,"Entre 150 e 180","Superior a 180")))))))</f>
        <v/>
      </c>
    </row>
    <row r="7839">
      <c r="A7839" t="inlineStr">
        <is>
          <t>Q07L02</t>
        </is>
      </c>
      <c r="B7839" t="inlineStr">
        <is>
          <t>HILTON CHARLES MASCARENHAS JUNIOR</t>
        </is>
      </c>
      <c r="C7839" t="n">
        <v>1</v>
      </c>
      <c r="D7839" t="inlineStr">
        <is>
          <t>IPCA</t>
        </is>
      </c>
      <c r="E7839" t="n">
        <v>0</v>
      </c>
      <c r="F7839" t="inlineStr">
        <is>
          <t>MENSAL</t>
        </is>
      </c>
      <c r="G7839" t="n">
        <v>45884</v>
      </c>
      <c r="H7839" t="n">
        <v>45884</v>
      </c>
      <c r="I7839" t="n">
        <v>26</v>
      </c>
      <c r="J7839" t="inlineStr">
        <is>
          <t>CARTEIRA</t>
        </is>
      </c>
      <c r="K7839" t="inlineStr">
        <is>
          <t>CONTRATO</t>
        </is>
      </c>
      <c r="L7839" t="n">
        <v>859.2343740000001</v>
      </c>
      <c r="M7839" t="inlineStr">
        <is>
          <t>Terra Luz Residencial</t>
        </is>
      </c>
      <c r="N7839" s="142">
        <f>DATE(YEAR(G7839),MONTH(G7839),1)</f>
        <v/>
      </c>
      <c r="O7839" s="132">
        <f>IF(G7839&gt;$K$3,"Futuro","Atraso")</f>
        <v/>
      </c>
      <c r="P7839">
        <f>12*(YEAR(G7839)-YEAR($K$3))+(MONTH(G7839)-MONTH($K$3))</f>
        <v/>
      </c>
      <c r="Q7839" s="366">
        <f>IF(M7839="IBIRAPITANGA FASE 3",IF(O7839="Atraso",L7839,L7839/(1+$I$2)^P7839),IF(O7839="Atraso",L7839,L7839/(1+$I$1)^P7839))</f>
        <v/>
      </c>
      <c r="R7839">
        <f>IF(O7839="Atraso",$K$3-G7839,0)</f>
        <v/>
      </c>
      <c r="S7839">
        <f>IF(R7839&lt;=15,"Até 15",IF(R7839&lt;=30,"Entre 15 e 30",IF(R7839&lt;=60,"Entre 30 e 60",IF(R7839&lt;=90,"Entre 60 e 90",IF(R7839&lt;=120,"Entre 90 e 120",IF(R7839&lt;=150,"Entre 120 e 150",IF(R7839&lt;=180,"Entre 150 e 180","Superior a 180")))))))</f>
        <v/>
      </c>
    </row>
    <row r="7840">
      <c r="A7840" t="inlineStr">
        <is>
          <t>Q07L02</t>
        </is>
      </c>
      <c r="B7840" t="inlineStr">
        <is>
          <t>HILTON CHARLES MASCARENHAS JUNIOR</t>
        </is>
      </c>
      <c r="C7840" t="n">
        <v>1</v>
      </c>
      <c r="D7840" t="inlineStr">
        <is>
          <t>IPCA</t>
        </is>
      </c>
      <c r="E7840" t="n">
        <v>0</v>
      </c>
      <c r="F7840" t="inlineStr">
        <is>
          <t>MENSAL</t>
        </is>
      </c>
      <c r="G7840" t="n">
        <v>45915</v>
      </c>
      <c r="H7840" t="n">
        <v>45915</v>
      </c>
      <c r="I7840" t="n">
        <v>27</v>
      </c>
      <c r="J7840" t="inlineStr">
        <is>
          <t>CARTEIRA</t>
        </is>
      </c>
      <c r="K7840" t="inlineStr">
        <is>
          <t>CONTRATO</t>
        </is>
      </c>
      <c r="L7840" t="n">
        <v>859.2343740000001</v>
      </c>
      <c r="M7840" t="inlineStr">
        <is>
          <t>Terra Luz Residencial</t>
        </is>
      </c>
      <c r="N7840" s="142">
        <f>DATE(YEAR(G7840),MONTH(G7840),1)</f>
        <v/>
      </c>
      <c r="O7840" s="132">
        <f>IF(G7840&gt;$K$3,"Futuro","Atraso")</f>
        <v/>
      </c>
      <c r="P7840">
        <f>12*(YEAR(G7840)-YEAR($K$3))+(MONTH(G7840)-MONTH($K$3))</f>
        <v/>
      </c>
      <c r="Q7840" s="366">
        <f>IF(M7840="IBIRAPITANGA FASE 3",IF(O7840="Atraso",L7840,L7840/(1+$I$2)^P7840),IF(O7840="Atraso",L7840,L7840/(1+$I$1)^P7840))</f>
        <v/>
      </c>
      <c r="R7840">
        <f>IF(O7840="Atraso",$K$3-G7840,0)</f>
        <v/>
      </c>
      <c r="S7840">
        <f>IF(R7840&lt;=15,"Até 15",IF(R7840&lt;=30,"Entre 15 e 30",IF(R7840&lt;=60,"Entre 30 e 60",IF(R7840&lt;=90,"Entre 60 e 90",IF(R7840&lt;=120,"Entre 90 e 120",IF(R7840&lt;=150,"Entre 120 e 150",IF(R7840&lt;=180,"Entre 150 e 180","Superior a 180")))))))</f>
        <v/>
      </c>
    </row>
    <row r="7841">
      <c r="A7841" t="inlineStr">
        <is>
          <t>Q07L02</t>
        </is>
      </c>
      <c r="B7841" t="inlineStr">
        <is>
          <t>HILTON CHARLES MASCARENHAS JUNIOR</t>
        </is>
      </c>
      <c r="C7841" t="n">
        <v>1</v>
      </c>
      <c r="D7841" t="inlineStr">
        <is>
          <t>IPCA</t>
        </is>
      </c>
      <c r="E7841" t="n">
        <v>0</v>
      </c>
      <c r="F7841" t="inlineStr">
        <is>
          <t>MENSAL</t>
        </is>
      </c>
      <c r="G7841" t="n">
        <v>45945</v>
      </c>
      <c r="H7841" t="n">
        <v>45945</v>
      </c>
      <c r="I7841" t="n">
        <v>28</v>
      </c>
      <c r="J7841" t="inlineStr">
        <is>
          <t>CARTEIRA</t>
        </is>
      </c>
      <c r="K7841" t="inlineStr">
        <is>
          <t>CONTRATO</t>
        </is>
      </c>
      <c r="L7841" t="n">
        <v>859.2343740000001</v>
      </c>
      <c r="M7841" t="inlineStr">
        <is>
          <t>Terra Luz Residencial</t>
        </is>
      </c>
      <c r="N7841" s="142">
        <f>DATE(YEAR(G7841),MONTH(G7841),1)</f>
        <v/>
      </c>
      <c r="O7841" s="132">
        <f>IF(G7841&gt;$K$3,"Futuro","Atraso")</f>
        <v/>
      </c>
      <c r="P7841">
        <f>12*(YEAR(G7841)-YEAR($K$3))+(MONTH(G7841)-MONTH($K$3))</f>
        <v/>
      </c>
      <c r="Q7841" s="366">
        <f>IF(M7841="IBIRAPITANGA FASE 3",IF(O7841="Atraso",L7841,L7841/(1+$I$2)^P7841),IF(O7841="Atraso",L7841,L7841/(1+$I$1)^P7841))</f>
        <v/>
      </c>
      <c r="R7841">
        <f>IF(O7841="Atraso",$K$3-G7841,0)</f>
        <v/>
      </c>
      <c r="S7841">
        <f>IF(R7841&lt;=15,"Até 15",IF(R7841&lt;=30,"Entre 15 e 30",IF(R7841&lt;=60,"Entre 30 e 60",IF(R7841&lt;=90,"Entre 60 e 90",IF(R7841&lt;=120,"Entre 90 e 120",IF(R7841&lt;=150,"Entre 120 e 150",IF(R7841&lt;=180,"Entre 150 e 180","Superior a 180")))))))</f>
        <v/>
      </c>
    </row>
    <row r="7842">
      <c r="A7842" t="inlineStr">
        <is>
          <t>Q07L02</t>
        </is>
      </c>
      <c r="B7842" t="inlineStr">
        <is>
          <t>HILTON CHARLES MASCARENHAS JUNIOR</t>
        </is>
      </c>
      <c r="C7842" t="n">
        <v>1</v>
      </c>
      <c r="D7842" t="inlineStr">
        <is>
          <t>IPCA</t>
        </is>
      </c>
      <c r="E7842" t="n">
        <v>0</v>
      </c>
      <c r="F7842" t="inlineStr">
        <is>
          <t>MENSAL</t>
        </is>
      </c>
      <c r="G7842" t="n">
        <v>45976</v>
      </c>
      <c r="H7842" t="n">
        <v>45976</v>
      </c>
      <c r="I7842" t="n">
        <v>29</v>
      </c>
      <c r="J7842" t="inlineStr">
        <is>
          <t>CARTEIRA</t>
        </is>
      </c>
      <c r="K7842" t="inlineStr">
        <is>
          <t>CONTRATO</t>
        </is>
      </c>
      <c r="L7842" t="n">
        <v>859.2343740000001</v>
      </c>
      <c r="M7842" t="inlineStr">
        <is>
          <t>Terra Luz Residencial</t>
        </is>
      </c>
      <c r="N7842" s="142">
        <f>DATE(YEAR(G7842),MONTH(G7842),1)</f>
        <v/>
      </c>
      <c r="O7842" s="132">
        <f>IF(G7842&gt;$K$3,"Futuro","Atraso")</f>
        <v/>
      </c>
      <c r="P7842">
        <f>12*(YEAR(G7842)-YEAR($K$3))+(MONTH(G7842)-MONTH($K$3))</f>
        <v/>
      </c>
      <c r="Q7842" s="366">
        <f>IF(M7842="IBIRAPITANGA FASE 3",IF(O7842="Atraso",L7842,L7842/(1+$I$2)^P7842),IF(O7842="Atraso",L7842,L7842/(1+$I$1)^P7842))</f>
        <v/>
      </c>
      <c r="R7842">
        <f>IF(O7842="Atraso",$K$3-G7842,0)</f>
        <v/>
      </c>
      <c r="S7842">
        <f>IF(R7842&lt;=15,"Até 15",IF(R7842&lt;=30,"Entre 15 e 30",IF(R7842&lt;=60,"Entre 30 e 60",IF(R7842&lt;=90,"Entre 60 e 90",IF(R7842&lt;=120,"Entre 90 e 120",IF(R7842&lt;=150,"Entre 120 e 150",IF(R7842&lt;=180,"Entre 150 e 180","Superior a 180")))))))</f>
        <v/>
      </c>
    </row>
    <row r="7843">
      <c r="A7843" t="inlineStr">
        <is>
          <t>Q07L02</t>
        </is>
      </c>
      <c r="B7843" t="inlineStr">
        <is>
          <t>HILTON CHARLES MASCARENHAS JUNIOR</t>
        </is>
      </c>
      <c r="C7843" t="n">
        <v>1</v>
      </c>
      <c r="D7843" t="inlineStr">
        <is>
          <t>IPCA</t>
        </is>
      </c>
      <c r="E7843" t="n">
        <v>0</v>
      </c>
      <c r="F7843" t="inlineStr">
        <is>
          <t>MENSAL</t>
        </is>
      </c>
      <c r="G7843" t="n">
        <v>46006</v>
      </c>
      <c r="H7843" t="n">
        <v>46006</v>
      </c>
      <c r="I7843" t="n">
        <v>30</v>
      </c>
      <c r="J7843" t="inlineStr">
        <is>
          <t>CARTEIRA</t>
        </is>
      </c>
      <c r="K7843" t="inlineStr">
        <is>
          <t>CONTRATO</t>
        </is>
      </c>
      <c r="L7843" t="n">
        <v>859.2343740000001</v>
      </c>
      <c r="M7843" t="inlineStr">
        <is>
          <t>Terra Luz Residencial</t>
        </is>
      </c>
      <c r="N7843" s="142">
        <f>DATE(YEAR(G7843),MONTH(G7843),1)</f>
        <v/>
      </c>
      <c r="O7843" s="132">
        <f>IF(G7843&gt;$K$3,"Futuro","Atraso")</f>
        <v/>
      </c>
      <c r="P7843">
        <f>12*(YEAR(G7843)-YEAR($K$3))+(MONTH(G7843)-MONTH($K$3))</f>
        <v/>
      </c>
      <c r="Q7843" s="366">
        <f>IF(M7843="IBIRAPITANGA FASE 3",IF(O7843="Atraso",L7843,L7843/(1+$I$2)^P7843),IF(O7843="Atraso",L7843,L7843/(1+$I$1)^P7843))</f>
        <v/>
      </c>
      <c r="R7843">
        <f>IF(O7843="Atraso",$K$3-G7843,0)</f>
        <v/>
      </c>
      <c r="S7843">
        <f>IF(R7843&lt;=15,"Até 15",IF(R7843&lt;=30,"Entre 15 e 30",IF(R7843&lt;=60,"Entre 30 e 60",IF(R7843&lt;=90,"Entre 60 e 90",IF(R7843&lt;=120,"Entre 90 e 120",IF(R7843&lt;=150,"Entre 120 e 150",IF(R7843&lt;=180,"Entre 150 e 180","Superior a 180")))))))</f>
        <v/>
      </c>
    </row>
    <row r="7844">
      <c r="A7844" t="inlineStr">
        <is>
          <t>Q07L02</t>
        </is>
      </c>
      <c r="B7844" t="inlineStr">
        <is>
          <t>HILTON CHARLES MASCARENHAS JUNIOR</t>
        </is>
      </c>
      <c r="C7844" t="n">
        <v>1</v>
      </c>
      <c r="D7844" t="inlineStr">
        <is>
          <t>IPCA</t>
        </is>
      </c>
      <c r="E7844" t="n">
        <v>0</v>
      </c>
      <c r="F7844" t="inlineStr">
        <is>
          <t>MENSAL</t>
        </is>
      </c>
      <c r="G7844" t="n">
        <v>46037</v>
      </c>
      <c r="H7844" t="n">
        <v>46037</v>
      </c>
      <c r="I7844" t="n">
        <v>31</v>
      </c>
      <c r="J7844" t="inlineStr">
        <is>
          <t>CARTEIRA</t>
        </is>
      </c>
      <c r="K7844" t="inlineStr">
        <is>
          <t>CONTRATO</t>
        </is>
      </c>
      <c r="L7844" t="n">
        <v>859.2343740000001</v>
      </c>
      <c r="M7844" t="inlineStr">
        <is>
          <t>Terra Luz Residencial</t>
        </is>
      </c>
      <c r="N7844" s="142">
        <f>DATE(YEAR(G7844),MONTH(G7844),1)</f>
        <v/>
      </c>
      <c r="O7844" s="132">
        <f>IF(G7844&gt;$K$3,"Futuro","Atraso")</f>
        <v/>
      </c>
      <c r="P7844">
        <f>12*(YEAR(G7844)-YEAR($K$3))+(MONTH(G7844)-MONTH($K$3))</f>
        <v/>
      </c>
      <c r="Q7844" s="366">
        <f>IF(M7844="IBIRAPITANGA FASE 3",IF(O7844="Atraso",L7844,L7844/(1+$I$2)^P7844),IF(O7844="Atraso",L7844,L7844/(1+$I$1)^P7844))</f>
        <v/>
      </c>
      <c r="R7844">
        <f>IF(O7844="Atraso",$K$3-G7844,0)</f>
        <v/>
      </c>
      <c r="S7844">
        <f>IF(R7844&lt;=15,"Até 15",IF(R7844&lt;=30,"Entre 15 e 30",IF(R7844&lt;=60,"Entre 30 e 60",IF(R7844&lt;=90,"Entre 60 e 90",IF(R7844&lt;=120,"Entre 90 e 120",IF(R7844&lt;=150,"Entre 120 e 150",IF(R7844&lt;=180,"Entre 150 e 180","Superior a 180")))))))</f>
        <v/>
      </c>
    </row>
    <row r="7845">
      <c r="A7845" t="inlineStr">
        <is>
          <t>Q07L02</t>
        </is>
      </c>
      <c r="B7845" t="inlineStr">
        <is>
          <t>HILTON CHARLES MASCARENHAS JUNIOR</t>
        </is>
      </c>
      <c r="C7845" t="n">
        <v>1</v>
      </c>
      <c r="D7845" t="inlineStr">
        <is>
          <t>IPCA</t>
        </is>
      </c>
      <c r="E7845" t="n">
        <v>0</v>
      </c>
      <c r="F7845" t="inlineStr">
        <is>
          <t>MENSAL</t>
        </is>
      </c>
      <c r="G7845" t="n">
        <v>46068</v>
      </c>
      <c r="H7845" t="n">
        <v>46068</v>
      </c>
      <c r="I7845" t="n">
        <v>32</v>
      </c>
      <c r="J7845" t="inlineStr">
        <is>
          <t>CARTEIRA</t>
        </is>
      </c>
      <c r="K7845" t="inlineStr">
        <is>
          <t>CONTRATO</t>
        </is>
      </c>
      <c r="L7845" t="n">
        <v>859.2343740000001</v>
      </c>
      <c r="M7845" t="inlineStr">
        <is>
          <t>Terra Luz Residencial</t>
        </is>
      </c>
      <c r="N7845" s="142">
        <f>DATE(YEAR(G7845),MONTH(G7845),1)</f>
        <v/>
      </c>
      <c r="O7845" s="132">
        <f>IF(G7845&gt;$K$3,"Futuro","Atraso")</f>
        <v/>
      </c>
      <c r="P7845">
        <f>12*(YEAR(G7845)-YEAR($K$3))+(MONTH(G7845)-MONTH($K$3))</f>
        <v/>
      </c>
      <c r="Q7845" s="366">
        <f>IF(M7845="IBIRAPITANGA FASE 3",IF(O7845="Atraso",L7845,L7845/(1+$I$2)^P7845),IF(O7845="Atraso",L7845,L7845/(1+$I$1)^P7845))</f>
        <v/>
      </c>
      <c r="R7845">
        <f>IF(O7845="Atraso",$K$3-G7845,0)</f>
        <v/>
      </c>
      <c r="S7845">
        <f>IF(R7845&lt;=15,"Até 15",IF(R7845&lt;=30,"Entre 15 e 30",IF(R7845&lt;=60,"Entre 30 e 60",IF(R7845&lt;=90,"Entre 60 e 90",IF(R7845&lt;=120,"Entre 90 e 120",IF(R7845&lt;=150,"Entre 120 e 150",IF(R7845&lt;=180,"Entre 150 e 180","Superior a 180")))))))</f>
        <v/>
      </c>
    </row>
    <row r="7846">
      <c r="A7846" t="inlineStr">
        <is>
          <t>Q07L02</t>
        </is>
      </c>
      <c r="B7846" t="inlineStr">
        <is>
          <t>HILTON CHARLES MASCARENHAS JUNIOR</t>
        </is>
      </c>
      <c r="C7846" t="n">
        <v>1</v>
      </c>
      <c r="D7846" t="inlineStr">
        <is>
          <t>IPCA</t>
        </is>
      </c>
      <c r="E7846" t="n">
        <v>0</v>
      </c>
      <c r="F7846" t="inlineStr">
        <is>
          <t>MENSAL</t>
        </is>
      </c>
      <c r="G7846" t="n">
        <v>46096</v>
      </c>
      <c r="H7846" t="n">
        <v>46096</v>
      </c>
      <c r="I7846" t="n">
        <v>33</v>
      </c>
      <c r="J7846" t="inlineStr">
        <is>
          <t>CARTEIRA</t>
        </is>
      </c>
      <c r="K7846" t="inlineStr">
        <is>
          <t>CONTRATO</t>
        </is>
      </c>
      <c r="L7846" t="n">
        <v>859.2343740000001</v>
      </c>
      <c r="M7846" t="inlineStr">
        <is>
          <t>Terra Luz Residencial</t>
        </is>
      </c>
      <c r="N7846" s="142">
        <f>DATE(YEAR(G7846),MONTH(G7846),1)</f>
        <v/>
      </c>
      <c r="O7846" s="132">
        <f>IF(G7846&gt;$K$3,"Futuro","Atraso")</f>
        <v/>
      </c>
      <c r="P7846">
        <f>12*(YEAR(G7846)-YEAR($K$3))+(MONTH(G7846)-MONTH($K$3))</f>
        <v/>
      </c>
      <c r="Q7846" s="366">
        <f>IF(M7846="IBIRAPITANGA FASE 3",IF(O7846="Atraso",L7846,L7846/(1+$I$2)^P7846),IF(O7846="Atraso",L7846,L7846/(1+$I$1)^P7846))</f>
        <v/>
      </c>
      <c r="R7846">
        <f>IF(O7846="Atraso",$K$3-G7846,0)</f>
        <v/>
      </c>
      <c r="S7846">
        <f>IF(R7846&lt;=15,"Até 15",IF(R7846&lt;=30,"Entre 15 e 30",IF(R7846&lt;=60,"Entre 30 e 60",IF(R7846&lt;=90,"Entre 60 e 90",IF(R7846&lt;=120,"Entre 90 e 120",IF(R7846&lt;=150,"Entre 120 e 150",IF(R7846&lt;=180,"Entre 150 e 180","Superior a 180")))))))</f>
        <v/>
      </c>
    </row>
    <row r="7847">
      <c r="A7847" t="inlineStr">
        <is>
          <t>Q07L02</t>
        </is>
      </c>
      <c r="B7847" t="inlineStr">
        <is>
          <t>HILTON CHARLES MASCARENHAS JUNIOR</t>
        </is>
      </c>
      <c r="C7847" t="n">
        <v>1</v>
      </c>
      <c r="D7847" t="inlineStr">
        <is>
          <t>IPCA</t>
        </is>
      </c>
      <c r="E7847" t="n">
        <v>0</v>
      </c>
      <c r="F7847" t="inlineStr">
        <is>
          <t>MENSAL</t>
        </is>
      </c>
      <c r="G7847" t="n">
        <v>46127</v>
      </c>
      <c r="H7847" t="n">
        <v>46127</v>
      </c>
      <c r="I7847" t="n">
        <v>34</v>
      </c>
      <c r="J7847" t="inlineStr">
        <is>
          <t>CARTEIRA</t>
        </is>
      </c>
      <c r="K7847" t="inlineStr">
        <is>
          <t>CONTRATO</t>
        </is>
      </c>
      <c r="L7847" t="n">
        <v>859.2343740000001</v>
      </c>
      <c r="M7847" t="inlineStr">
        <is>
          <t>Terra Luz Residencial</t>
        </is>
      </c>
      <c r="N7847" s="142">
        <f>DATE(YEAR(G7847),MONTH(G7847),1)</f>
        <v/>
      </c>
      <c r="O7847" s="132">
        <f>IF(G7847&gt;$K$3,"Futuro","Atraso")</f>
        <v/>
      </c>
      <c r="P7847">
        <f>12*(YEAR(G7847)-YEAR($K$3))+(MONTH(G7847)-MONTH($K$3))</f>
        <v/>
      </c>
      <c r="Q7847" s="366">
        <f>IF(M7847="IBIRAPITANGA FASE 3",IF(O7847="Atraso",L7847,L7847/(1+$I$2)^P7847),IF(O7847="Atraso",L7847,L7847/(1+$I$1)^P7847))</f>
        <v/>
      </c>
      <c r="R7847">
        <f>IF(O7847="Atraso",$K$3-G7847,0)</f>
        <v/>
      </c>
      <c r="S7847">
        <f>IF(R7847&lt;=15,"Até 15",IF(R7847&lt;=30,"Entre 15 e 30",IF(R7847&lt;=60,"Entre 30 e 60",IF(R7847&lt;=90,"Entre 60 e 90",IF(R7847&lt;=120,"Entre 90 e 120",IF(R7847&lt;=150,"Entre 120 e 150",IF(R7847&lt;=180,"Entre 150 e 180","Superior a 180")))))))</f>
        <v/>
      </c>
    </row>
    <row r="7848">
      <c r="A7848" t="inlineStr">
        <is>
          <t>Q07L02</t>
        </is>
      </c>
      <c r="B7848" t="inlineStr">
        <is>
          <t>HILTON CHARLES MASCARENHAS JUNIOR</t>
        </is>
      </c>
      <c r="C7848" t="n">
        <v>1</v>
      </c>
      <c r="D7848" t="inlineStr">
        <is>
          <t>IPCA</t>
        </is>
      </c>
      <c r="E7848" t="n">
        <v>0</v>
      </c>
      <c r="F7848" t="inlineStr">
        <is>
          <t>MENSAL</t>
        </is>
      </c>
      <c r="G7848" t="n">
        <v>46157</v>
      </c>
      <c r="H7848" t="n">
        <v>46157</v>
      </c>
      <c r="I7848" t="n">
        <v>35</v>
      </c>
      <c r="J7848" t="inlineStr">
        <is>
          <t>CARTEIRA</t>
        </is>
      </c>
      <c r="K7848" t="inlineStr">
        <is>
          <t>CONTRATO</t>
        </is>
      </c>
      <c r="L7848" t="n">
        <v>859.2343740000001</v>
      </c>
      <c r="M7848" t="inlineStr">
        <is>
          <t>Terra Luz Residencial</t>
        </is>
      </c>
      <c r="N7848" s="142">
        <f>DATE(YEAR(G7848),MONTH(G7848),1)</f>
        <v/>
      </c>
      <c r="O7848" s="132">
        <f>IF(G7848&gt;$K$3,"Futuro","Atraso")</f>
        <v/>
      </c>
      <c r="P7848">
        <f>12*(YEAR(G7848)-YEAR($K$3))+(MONTH(G7848)-MONTH($K$3))</f>
        <v/>
      </c>
      <c r="Q7848" s="366">
        <f>IF(M7848="IBIRAPITANGA FASE 3",IF(O7848="Atraso",L7848,L7848/(1+$I$2)^P7848),IF(O7848="Atraso",L7848,L7848/(1+$I$1)^P7848))</f>
        <v/>
      </c>
      <c r="R7848">
        <f>IF(O7848="Atraso",$K$3-G7848,0)</f>
        <v/>
      </c>
      <c r="S7848">
        <f>IF(R7848&lt;=15,"Até 15",IF(R7848&lt;=30,"Entre 15 e 30",IF(R7848&lt;=60,"Entre 30 e 60",IF(R7848&lt;=90,"Entre 60 e 90",IF(R7848&lt;=120,"Entre 90 e 120",IF(R7848&lt;=150,"Entre 120 e 150",IF(R7848&lt;=180,"Entre 150 e 180","Superior a 180")))))))</f>
        <v/>
      </c>
    </row>
    <row r="7849">
      <c r="A7849" t="inlineStr">
        <is>
          <t>Q07L02</t>
        </is>
      </c>
      <c r="B7849" t="inlineStr">
        <is>
          <t>HILTON CHARLES MASCARENHAS JUNIOR</t>
        </is>
      </c>
      <c r="C7849" t="n">
        <v>1</v>
      </c>
      <c r="D7849" t="inlineStr">
        <is>
          <t>IPCA</t>
        </is>
      </c>
      <c r="E7849" t="n">
        <v>0</v>
      </c>
      <c r="F7849" t="inlineStr">
        <is>
          <t>MENSAL</t>
        </is>
      </c>
      <c r="G7849" t="n">
        <v>46188</v>
      </c>
      <c r="H7849" t="n">
        <v>46188</v>
      </c>
      <c r="I7849" t="n">
        <v>36</v>
      </c>
      <c r="J7849" t="inlineStr">
        <is>
          <t>CARTEIRA</t>
        </is>
      </c>
      <c r="K7849" t="inlineStr">
        <is>
          <t>CONTRATO</t>
        </is>
      </c>
      <c r="L7849" t="n">
        <v>859.2343740000001</v>
      </c>
      <c r="M7849" t="inlineStr">
        <is>
          <t>Terra Luz Residencial</t>
        </is>
      </c>
      <c r="N7849" s="142">
        <f>DATE(YEAR(G7849),MONTH(G7849),1)</f>
        <v/>
      </c>
      <c r="O7849" s="132">
        <f>IF(G7849&gt;$K$3,"Futuro","Atraso")</f>
        <v/>
      </c>
      <c r="P7849">
        <f>12*(YEAR(G7849)-YEAR($K$3))+(MONTH(G7849)-MONTH($K$3))</f>
        <v/>
      </c>
      <c r="Q7849" s="366">
        <f>IF(M7849="IBIRAPITANGA FASE 3",IF(O7849="Atraso",L7849,L7849/(1+$I$2)^P7849),IF(O7849="Atraso",L7849,L7849/(1+$I$1)^P7849))</f>
        <v/>
      </c>
      <c r="R7849">
        <f>IF(O7849="Atraso",$K$3-G7849,0)</f>
        <v/>
      </c>
      <c r="S7849">
        <f>IF(R7849&lt;=15,"Até 15",IF(R7849&lt;=30,"Entre 15 e 30",IF(R7849&lt;=60,"Entre 30 e 60",IF(R7849&lt;=90,"Entre 60 e 90",IF(R7849&lt;=120,"Entre 90 e 120",IF(R7849&lt;=150,"Entre 120 e 150",IF(R7849&lt;=180,"Entre 150 e 180","Superior a 180")))))))</f>
        <v/>
      </c>
    </row>
    <row r="7850">
      <c r="A7850" t="inlineStr">
        <is>
          <t>Q07L02</t>
        </is>
      </c>
      <c r="B7850" t="inlineStr">
        <is>
          <t>HILTON CHARLES MASCARENHAS JUNIOR</t>
        </is>
      </c>
      <c r="C7850" t="n">
        <v>1</v>
      </c>
      <c r="D7850" t="inlineStr">
        <is>
          <t>IPCA</t>
        </is>
      </c>
      <c r="E7850" t="n">
        <v>0</v>
      </c>
      <c r="F7850" t="inlineStr">
        <is>
          <t>MENSAL</t>
        </is>
      </c>
      <c r="G7850" t="n">
        <v>46218</v>
      </c>
      <c r="H7850" t="n">
        <v>46218</v>
      </c>
      <c r="I7850" t="n">
        <v>37</v>
      </c>
      <c r="J7850" t="inlineStr">
        <is>
          <t>CARTEIRA</t>
        </is>
      </c>
      <c r="K7850" t="inlineStr">
        <is>
          <t>CONTRATO</t>
        </is>
      </c>
      <c r="L7850" t="n">
        <v>859.2343740000001</v>
      </c>
      <c r="M7850" t="inlineStr">
        <is>
          <t>Terra Luz Residencial</t>
        </is>
      </c>
      <c r="N7850" s="142">
        <f>DATE(YEAR(G7850),MONTH(G7850),1)</f>
        <v/>
      </c>
      <c r="O7850" s="132">
        <f>IF(G7850&gt;$K$3,"Futuro","Atraso")</f>
        <v/>
      </c>
      <c r="P7850">
        <f>12*(YEAR(G7850)-YEAR($K$3))+(MONTH(G7850)-MONTH($K$3))</f>
        <v/>
      </c>
      <c r="Q7850" s="366">
        <f>IF(M7850="IBIRAPITANGA FASE 3",IF(O7850="Atraso",L7850,L7850/(1+$I$2)^P7850),IF(O7850="Atraso",L7850,L7850/(1+$I$1)^P7850))</f>
        <v/>
      </c>
      <c r="R7850">
        <f>IF(O7850="Atraso",$K$3-G7850,0)</f>
        <v/>
      </c>
      <c r="S7850">
        <f>IF(R7850&lt;=15,"Até 15",IF(R7850&lt;=30,"Entre 15 e 30",IF(R7850&lt;=60,"Entre 30 e 60",IF(R7850&lt;=90,"Entre 60 e 90",IF(R7850&lt;=120,"Entre 90 e 120",IF(R7850&lt;=150,"Entre 120 e 150",IF(R7850&lt;=180,"Entre 150 e 180","Superior a 180")))))))</f>
        <v/>
      </c>
    </row>
    <row r="7851">
      <c r="A7851" t="inlineStr">
        <is>
          <t>Q07L02</t>
        </is>
      </c>
      <c r="B7851" t="inlineStr">
        <is>
          <t>HILTON CHARLES MASCARENHAS JUNIOR</t>
        </is>
      </c>
      <c r="C7851" t="n">
        <v>1</v>
      </c>
      <c r="D7851" t="inlineStr">
        <is>
          <t>IPCA</t>
        </is>
      </c>
      <c r="E7851" t="n">
        <v>0</v>
      </c>
      <c r="F7851" t="inlineStr">
        <is>
          <t>MENSAL</t>
        </is>
      </c>
      <c r="G7851" t="n">
        <v>46249</v>
      </c>
      <c r="H7851" t="n">
        <v>46249</v>
      </c>
      <c r="I7851" t="n">
        <v>38</v>
      </c>
      <c r="J7851" t="inlineStr">
        <is>
          <t>CARTEIRA</t>
        </is>
      </c>
      <c r="K7851" t="inlineStr">
        <is>
          <t>CONTRATO</t>
        </is>
      </c>
      <c r="L7851" t="n">
        <v>859.2343740000001</v>
      </c>
      <c r="M7851" t="inlineStr">
        <is>
          <t>Terra Luz Residencial</t>
        </is>
      </c>
      <c r="N7851" s="142">
        <f>DATE(YEAR(G7851),MONTH(G7851),1)</f>
        <v/>
      </c>
      <c r="O7851" s="132">
        <f>IF(G7851&gt;$K$3,"Futuro","Atraso")</f>
        <v/>
      </c>
      <c r="P7851">
        <f>12*(YEAR(G7851)-YEAR($K$3))+(MONTH(G7851)-MONTH($K$3))</f>
        <v/>
      </c>
      <c r="Q7851" s="366">
        <f>IF(M7851="IBIRAPITANGA FASE 3",IF(O7851="Atraso",L7851,L7851/(1+$I$2)^P7851),IF(O7851="Atraso",L7851,L7851/(1+$I$1)^P7851))</f>
        <v/>
      </c>
      <c r="R7851">
        <f>IF(O7851="Atraso",$K$3-G7851,0)</f>
        <v/>
      </c>
      <c r="S7851">
        <f>IF(R7851&lt;=15,"Até 15",IF(R7851&lt;=30,"Entre 15 e 30",IF(R7851&lt;=60,"Entre 30 e 60",IF(R7851&lt;=90,"Entre 60 e 90",IF(R7851&lt;=120,"Entre 90 e 120",IF(R7851&lt;=150,"Entre 120 e 150",IF(R7851&lt;=180,"Entre 150 e 180","Superior a 180")))))))</f>
        <v/>
      </c>
    </row>
    <row r="7852">
      <c r="A7852" t="inlineStr">
        <is>
          <t>Q07L02</t>
        </is>
      </c>
      <c r="B7852" t="inlineStr">
        <is>
          <t>HILTON CHARLES MASCARENHAS JUNIOR</t>
        </is>
      </c>
      <c r="C7852" t="n">
        <v>1</v>
      </c>
      <c r="D7852" t="inlineStr">
        <is>
          <t>IPCA</t>
        </is>
      </c>
      <c r="E7852" t="n">
        <v>0</v>
      </c>
      <c r="F7852" t="inlineStr">
        <is>
          <t>MENSAL</t>
        </is>
      </c>
      <c r="G7852" t="n">
        <v>46280</v>
      </c>
      <c r="H7852" t="n">
        <v>46280</v>
      </c>
      <c r="I7852" t="n">
        <v>39</v>
      </c>
      <c r="J7852" t="inlineStr">
        <is>
          <t>CARTEIRA</t>
        </is>
      </c>
      <c r="K7852" t="inlineStr">
        <is>
          <t>CONTRATO</t>
        </is>
      </c>
      <c r="L7852" t="n">
        <v>859.2343740000001</v>
      </c>
      <c r="M7852" t="inlineStr">
        <is>
          <t>Terra Luz Residencial</t>
        </is>
      </c>
      <c r="N7852" s="142">
        <f>DATE(YEAR(G7852),MONTH(G7852),1)</f>
        <v/>
      </c>
      <c r="O7852" s="132">
        <f>IF(G7852&gt;$K$3,"Futuro","Atraso")</f>
        <v/>
      </c>
      <c r="P7852">
        <f>12*(YEAR(G7852)-YEAR($K$3))+(MONTH(G7852)-MONTH($K$3))</f>
        <v/>
      </c>
      <c r="Q7852" s="366">
        <f>IF(M7852="IBIRAPITANGA FASE 3",IF(O7852="Atraso",L7852,L7852/(1+$I$2)^P7852),IF(O7852="Atraso",L7852,L7852/(1+$I$1)^P7852))</f>
        <v/>
      </c>
      <c r="R7852">
        <f>IF(O7852="Atraso",$K$3-G7852,0)</f>
        <v/>
      </c>
      <c r="S7852">
        <f>IF(R7852&lt;=15,"Até 15",IF(R7852&lt;=30,"Entre 15 e 30",IF(R7852&lt;=60,"Entre 30 e 60",IF(R7852&lt;=90,"Entre 60 e 90",IF(R7852&lt;=120,"Entre 90 e 120",IF(R7852&lt;=150,"Entre 120 e 150",IF(R7852&lt;=180,"Entre 150 e 180","Superior a 180")))))))</f>
        <v/>
      </c>
    </row>
    <row r="7853">
      <c r="A7853" t="inlineStr">
        <is>
          <t>Q07L02</t>
        </is>
      </c>
      <c r="B7853" t="inlineStr">
        <is>
          <t>HILTON CHARLES MASCARENHAS JUNIOR</t>
        </is>
      </c>
      <c r="C7853" t="n">
        <v>1</v>
      </c>
      <c r="D7853" t="inlineStr">
        <is>
          <t>IPCA</t>
        </is>
      </c>
      <c r="E7853" t="n">
        <v>0</v>
      </c>
      <c r="F7853" t="inlineStr">
        <is>
          <t>MENSAL</t>
        </is>
      </c>
      <c r="G7853" t="n">
        <v>46310</v>
      </c>
      <c r="H7853" t="n">
        <v>46310</v>
      </c>
      <c r="I7853" t="n">
        <v>40</v>
      </c>
      <c r="J7853" t="inlineStr">
        <is>
          <t>CARTEIRA</t>
        </is>
      </c>
      <c r="K7853" t="inlineStr">
        <is>
          <t>CONTRATO</t>
        </is>
      </c>
      <c r="L7853" t="n">
        <v>859.2343740000001</v>
      </c>
      <c r="M7853" t="inlineStr">
        <is>
          <t>Terra Luz Residencial</t>
        </is>
      </c>
      <c r="N7853" s="142">
        <f>DATE(YEAR(G7853),MONTH(G7853),1)</f>
        <v/>
      </c>
      <c r="O7853" s="132">
        <f>IF(G7853&gt;$K$3,"Futuro","Atraso")</f>
        <v/>
      </c>
      <c r="P7853">
        <f>12*(YEAR(G7853)-YEAR($K$3))+(MONTH(G7853)-MONTH($K$3))</f>
        <v/>
      </c>
      <c r="Q7853" s="366">
        <f>IF(M7853="IBIRAPITANGA FASE 3",IF(O7853="Atraso",L7853,L7853/(1+$I$2)^P7853),IF(O7853="Atraso",L7853,L7853/(1+$I$1)^P7853))</f>
        <v/>
      </c>
      <c r="R7853">
        <f>IF(O7853="Atraso",$K$3-G7853,0)</f>
        <v/>
      </c>
      <c r="S7853">
        <f>IF(R7853&lt;=15,"Até 15",IF(R7853&lt;=30,"Entre 15 e 30",IF(R7853&lt;=60,"Entre 30 e 60",IF(R7853&lt;=90,"Entre 60 e 90",IF(R7853&lt;=120,"Entre 90 e 120",IF(R7853&lt;=150,"Entre 120 e 150",IF(R7853&lt;=180,"Entre 150 e 180","Superior a 180")))))))</f>
        <v/>
      </c>
    </row>
    <row r="7854">
      <c r="A7854" t="inlineStr">
        <is>
          <t>Q07L02</t>
        </is>
      </c>
      <c r="B7854" t="inlineStr">
        <is>
          <t>HILTON CHARLES MASCARENHAS JUNIOR</t>
        </is>
      </c>
      <c r="C7854" t="n">
        <v>1</v>
      </c>
      <c r="D7854" t="inlineStr">
        <is>
          <t>IPCA</t>
        </is>
      </c>
      <c r="E7854" t="n">
        <v>0</v>
      </c>
      <c r="F7854" t="inlineStr">
        <is>
          <t>MENSAL</t>
        </is>
      </c>
      <c r="G7854" t="n">
        <v>46341</v>
      </c>
      <c r="H7854" t="n">
        <v>46341</v>
      </c>
      <c r="I7854" t="n">
        <v>41</v>
      </c>
      <c r="J7854" t="inlineStr">
        <is>
          <t>CARTEIRA</t>
        </is>
      </c>
      <c r="K7854" t="inlineStr">
        <is>
          <t>CONTRATO</t>
        </is>
      </c>
      <c r="L7854" t="n">
        <v>859.2343740000001</v>
      </c>
      <c r="M7854" t="inlineStr">
        <is>
          <t>Terra Luz Residencial</t>
        </is>
      </c>
      <c r="N7854" s="142">
        <f>DATE(YEAR(G7854),MONTH(G7854),1)</f>
        <v/>
      </c>
      <c r="O7854" s="132">
        <f>IF(G7854&gt;$K$3,"Futuro","Atraso")</f>
        <v/>
      </c>
      <c r="P7854">
        <f>12*(YEAR(G7854)-YEAR($K$3))+(MONTH(G7854)-MONTH($K$3))</f>
        <v/>
      </c>
      <c r="Q7854" s="366">
        <f>IF(M7854="IBIRAPITANGA FASE 3",IF(O7854="Atraso",L7854,L7854/(1+$I$2)^P7854),IF(O7854="Atraso",L7854,L7854/(1+$I$1)^P7854))</f>
        <v/>
      </c>
      <c r="R7854">
        <f>IF(O7854="Atraso",$K$3-G7854,0)</f>
        <v/>
      </c>
      <c r="S7854">
        <f>IF(R7854&lt;=15,"Até 15",IF(R7854&lt;=30,"Entre 15 e 30",IF(R7854&lt;=60,"Entre 30 e 60",IF(R7854&lt;=90,"Entre 60 e 90",IF(R7854&lt;=120,"Entre 90 e 120",IF(R7854&lt;=150,"Entre 120 e 150",IF(R7854&lt;=180,"Entre 150 e 180","Superior a 180")))))))</f>
        <v/>
      </c>
    </row>
    <row r="7855">
      <c r="A7855" t="inlineStr">
        <is>
          <t>Q07L02</t>
        </is>
      </c>
      <c r="B7855" t="inlineStr">
        <is>
          <t>HILTON CHARLES MASCARENHAS JUNIOR</t>
        </is>
      </c>
      <c r="C7855" t="n">
        <v>1</v>
      </c>
      <c r="D7855" t="inlineStr">
        <is>
          <t>IPCA</t>
        </is>
      </c>
      <c r="E7855" t="n">
        <v>0</v>
      </c>
      <c r="F7855" t="inlineStr">
        <is>
          <t>MENSAL</t>
        </is>
      </c>
      <c r="G7855" t="n">
        <v>46371</v>
      </c>
      <c r="H7855" t="n">
        <v>46371</v>
      </c>
      <c r="I7855" t="n">
        <v>42</v>
      </c>
      <c r="J7855" t="inlineStr">
        <is>
          <t>CARTEIRA</t>
        </is>
      </c>
      <c r="K7855" t="inlineStr">
        <is>
          <t>CONTRATO</t>
        </is>
      </c>
      <c r="L7855" t="n">
        <v>859.2343740000001</v>
      </c>
      <c r="M7855" t="inlineStr">
        <is>
          <t>Terra Luz Residencial</t>
        </is>
      </c>
      <c r="N7855" s="142">
        <f>DATE(YEAR(G7855),MONTH(G7855),1)</f>
        <v/>
      </c>
      <c r="O7855" s="132">
        <f>IF(G7855&gt;$K$3,"Futuro","Atraso")</f>
        <v/>
      </c>
      <c r="P7855">
        <f>12*(YEAR(G7855)-YEAR($K$3))+(MONTH(G7855)-MONTH($K$3))</f>
        <v/>
      </c>
      <c r="Q7855" s="366">
        <f>IF(M7855="IBIRAPITANGA FASE 3",IF(O7855="Atraso",L7855,L7855/(1+$I$2)^P7855),IF(O7855="Atraso",L7855,L7855/(1+$I$1)^P7855))</f>
        <v/>
      </c>
      <c r="R7855">
        <f>IF(O7855="Atraso",$K$3-G7855,0)</f>
        <v/>
      </c>
      <c r="S7855">
        <f>IF(R7855&lt;=15,"Até 15",IF(R7855&lt;=30,"Entre 15 e 30",IF(R7855&lt;=60,"Entre 30 e 60",IF(R7855&lt;=90,"Entre 60 e 90",IF(R7855&lt;=120,"Entre 90 e 120",IF(R7855&lt;=150,"Entre 120 e 150",IF(R7855&lt;=180,"Entre 150 e 180","Superior a 180")))))))</f>
        <v/>
      </c>
    </row>
    <row r="7856">
      <c r="A7856" t="inlineStr">
        <is>
          <t>Q07L02</t>
        </is>
      </c>
      <c r="B7856" t="inlineStr">
        <is>
          <t>HILTON CHARLES MASCARENHAS JUNIOR</t>
        </is>
      </c>
      <c r="C7856" t="n">
        <v>1</v>
      </c>
      <c r="D7856" t="inlineStr">
        <is>
          <t>IPCA</t>
        </is>
      </c>
      <c r="E7856" t="n">
        <v>0</v>
      </c>
      <c r="F7856" t="inlineStr">
        <is>
          <t>MENSAL</t>
        </is>
      </c>
      <c r="G7856" t="n">
        <v>46402</v>
      </c>
      <c r="H7856" t="n">
        <v>46402</v>
      </c>
      <c r="I7856" t="n">
        <v>43</v>
      </c>
      <c r="J7856" t="inlineStr">
        <is>
          <t>CARTEIRA</t>
        </is>
      </c>
      <c r="K7856" t="inlineStr">
        <is>
          <t>CONTRATO</t>
        </is>
      </c>
      <c r="L7856" t="n">
        <v>859.2343740000001</v>
      </c>
      <c r="M7856" t="inlineStr">
        <is>
          <t>Terra Luz Residencial</t>
        </is>
      </c>
      <c r="N7856" s="142">
        <f>DATE(YEAR(G7856),MONTH(G7856),1)</f>
        <v/>
      </c>
      <c r="O7856" s="132">
        <f>IF(G7856&gt;$K$3,"Futuro","Atraso")</f>
        <v/>
      </c>
      <c r="P7856">
        <f>12*(YEAR(G7856)-YEAR($K$3))+(MONTH(G7856)-MONTH($K$3))</f>
        <v/>
      </c>
      <c r="Q7856" s="366">
        <f>IF(M7856="IBIRAPITANGA FASE 3",IF(O7856="Atraso",L7856,L7856/(1+$I$2)^P7856),IF(O7856="Atraso",L7856,L7856/(1+$I$1)^P7856))</f>
        <v/>
      </c>
      <c r="R7856">
        <f>IF(O7856="Atraso",$K$3-G7856,0)</f>
        <v/>
      </c>
      <c r="S7856">
        <f>IF(R7856&lt;=15,"Até 15",IF(R7856&lt;=30,"Entre 15 e 30",IF(R7856&lt;=60,"Entre 30 e 60",IF(R7856&lt;=90,"Entre 60 e 90",IF(R7856&lt;=120,"Entre 90 e 120",IF(R7856&lt;=150,"Entre 120 e 150",IF(R7856&lt;=180,"Entre 150 e 180","Superior a 180")))))))</f>
        <v/>
      </c>
    </row>
    <row r="7857">
      <c r="A7857" t="inlineStr">
        <is>
          <t>Q07L02</t>
        </is>
      </c>
      <c r="B7857" t="inlineStr">
        <is>
          <t>HILTON CHARLES MASCARENHAS JUNIOR</t>
        </is>
      </c>
      <c r="C7857" t="n">
        <v>1</v>
      </c>
      <c r="D7857" t="inlineStr">
        <is>
          <t>IPCA</t>
        </is>
      </c>
      <c r="E7857" t="n">
        <v>0</v>
      </c>
      <c r="F7857" t="inlineStr">
        <is>
          <t>MENSAL</t>
        </is>
      </c>
      <c r="G7857" t="n">
        <v>46433</v>
      </c>
      <c r="H7857" t="n">
        <v>46433</v>
      </c>
      <c r="I7857" t="n">
        <v>44</v>
      </c>
      <c r="J7857" t="inlineStr">
        <is>
          <t>CARTEIRA</t>
        </is>
      </c>
      <c r="K7857" t="inlineStr">
        <is>
          <t>CONTRATO</t>
        </is>
      </c>
      <c r="L7857" t="n">
        <v>859.2343740000001</v>
      </c>
      <c r="M7857" t="inlineStr">
        <is>
          <t>Terra Luz Residencial</t>
        </is>
      </c>
      <c r="N7857" s="142">
        <f>DATE(YEAR(G7857),MONTH(G7857),1)</f>
        <v/>
      </c>
      <c r="O7857" s="132">
        <f>IF(G7857&gt;$K$3,"Futuro","Atraso")</f>
        <v/>
      </c>
      <c r="P7857">
        <f>12*(YEAR(G7857)-YEAR($K$3))+(MONTH(G7857)-MONTH($K$3))</f>
        <v/>
      </c>
      <c r="Q7857" s="366">
        <f>IF(M7857="IBIRAPITANGA FASE 3",IF(O7857="Atraso",L7857,L7857/(1+$I$2)^P7857),IF(O7857="Atraso",L7857,L7857/(1+$I$1)^P7857))</f>
        <v/>
      </c>
      <c r="R7857">
        <f>IF(O7857="Atraso",$K$3-G7857,0)</f>
        <v/>
      </c>
      <c r="S7857">
        <f>IF(R7857&lt;=15,"Até 15",IF(R7857&lt;=30,"Entre 15 e 30",IF(R7857&lt;=60,"Entre 30 e 60",IF(R7857&lt;=90,"Entre 60 e 90",IF(R7857&lt;=120,"Entre 90 e 120",IF(R7857&lt;=150,"Entre 120 e 150",IF(R7857&lt;=180,"Entre 150 e 180","Superior a 180")))))))</f>
        <v/>
      </c>
    </row>
    <row r="7858">
      <c r="A7858" t="inlineStr">
        <is>
          <t>Q07L02</t>
        </is>
      </c>
      <c r="B7858" t="inlineStr">
        <is>
          <t>HILTON CHARLES MASCARENHAS JUNIOR</t>
        </is>
      </c>
      <c r="C7858" t="n">
        <v>1</v>
      </c>
      <c r="D7858" t="inlineStr">
        <is>
          <t>IPCA</t>
        </is>
      </c>
      <c r="E7858" t="n">
        <v>0</v>
      </c>
      <c r="F7858" t="inlineStr">
        <is>
          <t>MENSAL</t>
        </is>
      </c>
      <c r="G7858" t="n">
        <v>46461</v>
      </c>
      <c r="H7858" t="n">
        <v>46461</v>
      </c>
      <c r="I7858" t="n">
        <v>45</v>
      </c>
      <c r="J7858" t="inlineStr">
        <is>
          <t>CARTEIRA</t>
        </is>
      </c>
      <c r="K7858" t="inlineStr">
        <is>
          <t>CONTRATO</t>
        </is>
      </c>
      <c r="L7858" t="n">
        <v>859.2343740000001</v>
      </c>
      <c r="M7858" t="inlineStr">
        <is>
          <t>Terra Luz Residencial</t>
        </is>
      </c>
      <c r="N7858" s="142">
        <f>DATE(YEAR(G7858),MONTH(G7858),1)</f>
        <v/>
      </c>
      <c r="O7858" s="132">
        <f>IF(G7858&gt;$K$3,"Futuro","Atraso")</f>
        <v/>
      </c>
      <c r="P7858">
        <f>12*(YEAR(G7858)-YEAR($K$3))+(MONTH(G7858)-MONTH($K$3))</f>
        <v/>
      </c>
      <c r="Q7858" s="366">
        <f>IF(M7858="IBIRAPITANGA FASE 3",IF(O7858="Atraso",L7858,L7858/(1+$I$2)^P7858),IF(O7858="Atraso",L7858,L7858/(1+$I$1)^P7858))</f>
        <v/>
      </c>
      <c r="R7858">
        <f>IF(O7858="Atraso",$K$3-G7858,0)</f>
        <v/>
      </c>
      <c r="S7858">
        <f>IF(R7858&lt;=15,"Até 15",IF(R7858&lt;=30,"Entre 15 e 30",IF(R7858&lt;=60,"Entre 30 e 60",IF(R7858&lt;=90,"Entre 60 e 90",IF(R7858&lt;=120,"Entre 90 e 120",IF(R7858&lt;=150,"Entre 120 e 150",IF(R7858&lt;=180,"Entre 150 e 180","Superior a 180")))))))</f>
        <v/>
      </c>
    </row>
    <row r="7859">
      <c r="A7859" t="inlineStr">
        <is>
          <t>Q07L02</t>
        </is>
      </c>
      <c r="B7859" t="inlineStr">
        <is>
          <t>HILTON CHARLES MASCARENHAS JUNIOR</t>
        </is>
      </c>
      <c r="C7859" t="n">
        <v>1</v>
      </c>
      <c r="D7859" t="inlineStr">
        <is>
          <t>IPCA</t>
        </is>
      </c>
      <c r="E7859" t="n">
        <v>0</v>
      </c>
      <c r="F7859" t="inlineStr">
        <is>
          <t>MENSAL</t>
        </is>
      </c>
      <c r="G7859" t="n">
        <v>46492</v>
      </c>
      <c r="H7859" t="n">
        <v>46492</v>
      </c>
      <c r="I7859" t="n">
        <v>46</v>
      </c>
      <c r="J7859" t="inlineStr">
        <is>
          <t>CARTEIRA</t>
        </is>
      </c>
      <c r="K7859" t="inlineStr">
        <is>
          <t>CONTRATO</t>
        </is>
      </c>
      <c r="L7859" t="n">
        <v>859.2343740000001</v>
      </c>
      <c r="M7859" t="inlineStr">
        <is>
          <t>Terra Luz Residencial</t>
        </is>
      </c>
      <c r="N7859" s="142">
        <f>DATE(YEAR(G7859),MONTH(G7859),1)</f>
        <v/>
      </c>
      <c r="O7859" s="132">
        <f>IF(G7859&gt;$K$3,"Futuro","Atraso")</f>
        <v/>
      </c>
      <c r="P7859">
        <f>12*(YEAR(G7859)-YEAR($K$3))+(MONTH(G7859)-MONTH($K$3))</f>
        <v/>
      </c>
      <c r="Q7859" s="366">
        <f>IF(M7859="IBIRAPITANGA FASE 3",IF(O7859="Atraso",L7859,L7859/(1+$I$2)^P7859),IF(O7859="Atraso",L7859,L7859/(1+$I$1)^P7859))</f>
        <v/>
      </c>
      <c r="R7859">
        <f>IF(O7859="Atraso",$K$3-G7859,0)</f>
        <v/>
      </c>
      <c r="S7859">
        <f>IF(R7859&lt;=15,"Até 15",IF(R7859&lt;=30,"Entre 15 e 30",IF(R7859&lt;=60,"Entre 30 e 60",IF(R7859&lt;=90,"Entre 60 e 90",IF(R7859&lt;=120,"Entre 90 e 120",IF(R7859&lt;=150,"Entre 120 e 150",IF(R7859&lt;=180,"Entre 150 e 180","Superior a 180")))))))</f>
        <v/>
      </c>
    </row>
    <row r="7860">
      <c r="A7860" t="inlineStr">
        <is>
          <t>Q07L02</t>
        </is>
      </c>
      <c r="B7860" t="inlineStr">
        <is>
          <t>HILTON CHARLES MASCARENHAS JUNIOR</t>
        </is>
      </c>
      <c r="C7860" t="n">
        <v>1</v>
      </c>
      <c r="D7860" t="inlineStr">
        <is>
          <t>IPCA</t>
        </is>
      </c>
      <c r="E7860" t="n">
        <v>0</v>
      </c>
      <c r="F7860" t="inlineStr">
        <is>
          <t>MENSAL</t>
        </is>
      </c>
      <c r="G7860" t="n">
        <v>46522</v>
      </c>
      <c r="H7860" t="n">
        <v>46522</v>
      </c>
      <c r="I7860" t="n">
        <v>47</v>
      </c>
      <c r="J7860" t="inlineStr">
        <is>
          <t>CARTEIRA</t>
        </is>
      </c>
      <c r="K7860" t="inlineStr">
        <is>
          <t>CONTRATO</t>
        </is>
      </c>
      <c r="L7860" t="n">
        <v>859.2343740000001</v>
      </c>
      <c r="M7860" t="inlineStr">
        <is>
          <t>Terra Luz Residencial</t>
        </is>
      </c>
      <c r="N7860" s="142">
        <f>DATE(YEAR(G7860),MONTH(G7860),1)</f>
        <v/>
      </c>
      <c r="O7860" s="132">
        <f>IF(G7860&gt;$K$3,"Futuro","Atraso")</f>
        <v/>
      </c>
      <c r="P7860">
        <f>12*(YEAR(G7860)-YEAR($K$3))+(MONTH(G7860)-MONTH($K$3))</f>
        <v/>
      </c>
      <c r="Q7860" s="366">
        <f>IF(M7860="IBIRAPITANGA FASE 3",IF(O7860="Atraso",L7860,L7860/(1+$I$2)^P7860),IF(O7860="Atraso",L7860,L7860/(1+$I$1)^P7860))</f>
        <v/>
      </c>
      <c r="R7860">
        <f>IF(O7860="Atraso",$K$3-G7860,0)</f>
        <v/>
      </c>
      <c r="S7860">
        <f>IF(R7860&lt;=15,"Até 15",IF(R7860&lt;=30,"Entre 15 e 30",IF(R7860&lt;=60,"Entre 30 e 60",IF(R7860&lt;=90,"Entre 60 e 90",IF(R7860&lt;=120,"Entre 90 e 120",IF(R7860&lt;=150,"Entre 120 e 150",IF(R7860&lt;=180,"Entre 150 e 180","Superior a 180")))))))</f>
        <v/>
      </c>
    </row>
    <row r="7861">
      <c r="A7861" t="inlineStr">
        <is>
          <t>Q07L02</t>
        </is>
      </c>
      <c r="B7861" t="inlineStr">
        <is>
          <t>HILTON CHARLES MASCARENHAS JUNIOR</t>
        </is>
      </c>
      <c r="C7861" t="n">
        <v>1</v>
      </c>
      <c r="D7861" t="inlineStr">
        <is>
          <t>IPCA</t>
        </is>
      </c>
      <c r="E7861" t="n">
        <v>0</v>
      </c>
      <c r="F7861" t="inlineStr">
        <is>
          <t>MENSAL</t>
        </is>
      </c>
      <c r="G7861" t="n">
        <v>46553</v>
      </c>
      <c r="H7861" t="n">
        <v>46553</v>
      </c>
      <c r="I7861" t="n">
        <v>48</v>
      </c>
      <c r="J7861" t="inlineStr">
        <is>
          <t>CARTEIRA</t>
        </is>
      </c>
      <c r="K7861" t="inlineStr">
        <is>
          <t>CONTRATO</t>
        </is>
      </c>
      <c r="L7861" t="n">
        <v>859.2343740000001</v>
      </c>
      <c r="M7861" t="inlineStr">
        <is>
          <t>Terra Luz Residencial</t>
        </is>
      </c>
      <c r="N7861" s="142">
        <f>DATE(YEAR(G7861),MONTH(G7861),1)</f>
        <v/>
      </c>
      <c r="O7861" s="132">
        <f>IF(G7861&gt;$K$3,"Futuro","Atraso")</f>
        <v/>
      </c>
      <c r="P7861">
        <f>12*(YEAR(G7861)-YEAR($K$3))+(MONTH(G7861)-MONTH($K$3))</f>
        <v/>
      </c>
      <c r="Q7861" s="366">
        <f>IF(M7861="IBIRAPITANGA FASE 3",IF(O7861="Atraso",L7861,L7861/(1+$I$2)^P7861),IF(O7861="Atraso",L7861,L7861/(1+$I$1)^P7861))</f>
        <v/>
      </c>
      <c r="R7861">
        <f>IF(O7861="Atraso",$K$3-G7861,0)</f>
        <v/>
      </c>
      <c r="S7861">
        <f>IF(R7861&lt;=15,"Até 15",IF(R7861&lt;=30,"Entre 15 e 30",IF(R7861&lt;=60,"Entre 30 e 60",IF(R7861&lt;=90,"Entre 60 e 90",IF(R7861&lt;=120,"Entre 90 e 120",IF(R7861&lt;=150,"Entre 120 e 150",IF(R7861&lt;=180,"Entre 150 e 180","Superior a 180")))))))</f>
        <v/>
      </c>
    </row>
    <row r="7862">
      <c r="A7862" t="inlineStr">
        <is>
          <t>Q07L09</t>
        </is>
      </c>
      <c r="B7862" t="inlineStr">
        <is>
          <t>CAMILA DA FROTA GUERRA</t>
        </is>
      </c>
      <c r="C7862" t="n">
        <v>1</v>
      </c>
      <c r="D7862" t="inlineStr">
        <is>
          <t>IPCA</t>
        </is>
      </c>
      <c r="E7862" t="n">
        <v>0</v>
      </c>
      <c r="F7862" t="inlineStr">
        <is>
          <t>MENSAL</t>
        </is>
      </c>
      <c r="G7862" t="n">
        <v>45260</v>
      </c>
      <c r="H7862" t="n">
        <v>45260</v>
      </c>
      <c r="I7862" t="n">
        <v>1</v>
      </c>
      <c r="J7862" t="inlineStr">
        <is>
          <t>CARTEIRA</t>
        </is>
      </c>
      <c r="K7862" t="inlineStr">
        <is>
          <t>CONTRATO</t>
        </is>
      </c>
      <c r="L7862" t="n">
        <v>1227.47349</v>
      </c>
      <c r="M7862" t="inlineStr">
        <is>
          <t>Terra Luz Residencial</t>
        </is>
      </c>
      <c r="N7862" s="142">
        <f>DATE(YEAR(G7862),MONTH(G7862),1)</f>
        <v/>
      </c>
      <c r="O7862" s="132">
        <f>IF(G7862&gt;$K$3,"Futuro","Atraso")</f>
        <v/>
      </c>
      <c r="P7862">
        <f>12*(YEAR(G7862)-YEAR($K$3))+(MONTH(G7862)-MONTH($K$3))</f>
        <v/>
      </c>
      <c r="Q7862" s="366">
        <f>IF(M7862="IBIRAPITANGA FASE 3",IF(O7862="Atraso",L7862,L7862/(1+$I$2)^P7862),IF(O7862="Atraso",L7862,L7862/(1+$I$1)^P7862))</f>
        <v/>
      </c>
      <c r="R7862">
        <f>IF(O7862="Atraso",$K$3-G7862,0)</f>
        <v/>
      </c>
      <c r="S7862">
        <f>IF(R7862&lt;=15,"Até 15",IF(R7862&lt;=30,"Entre 15 e 30",IF(R7862&lt;=60,"Entre 30 e 60",IF(R7862&lt;=90,"Entre 60 e 90",IF(R7862&lt;=120,"Entre 90 e 120",IF(R7862&lt;=150,"Entre 120 e 150",IF(R7862&lt;=180,"Entre 150 e 180","Superior a 180")))))))</f>
        <v/>
      </c>
    </row>
    <row r="7863">
      <c r="A7863" t="inlineStr">
        <is>
          <t>Q07L09</t>
        </is>
      </c>
      <c r="B7863" t="inlineStr">
        <is>
          <t>CAMILA DA FROTA GUERRA</t>
        </is>
      </c>
      <c r="C7863" t="n">
        <v>1</v>
      </c>
      <c r="D7863" t="inlineStr">
        <is>
          <t>IPCA</t>
        </is>
      </c>
      <c r="E7863" t="n">
        <v>0</v>
      </c>
      <c r="F7863" t="inlineStr">
        <is>
          <t>MENSAL</t>
        </is>
      </c>
      <c r="G7863" t="n">
        <v>45290</v>
      </c>
      <c r="H7863" t="n">
        <v>45290</v>
      </c>
      <c r="I7863" t="n">
        <v>2</v>
      </c>
      <c r="J7863" t="inlineStr">
        <is>
          <t>CARTEIRA</t>
        </is>
      </c>
      <c r="K7863" t="inlineStr">
        <is>
          <t>CONTRATO</t>
        </is>
      </c>
      <c r="L7863" t="n">
        <v>1227.47349</v>
      </c>
      <c r="M7863" t="inlineStr">
        <is>
          <t>Terra Luz Residencial</t>
        </is>
      </c>
      <c r="N7863" s="142">
        <f>DATE(YEAR(G7863),MONTH(G7863),1)</f>
        <v/>
      </c>
      <c r="O7863" s="132">
        <f>IF(G7863&gt;$K$3,"Futuro","Atraso")</f>
        <v/>
      </c>
      <c r="P7863">
        <f>12*(YEAR(G7863)-YEAR($K$3))+(MONTH(G7863)-MONTH($K$3))</f>
        <v/>
      </c>
      <c r="Q7863" s="366">
        <f>IF(M7863="IBIRAPITANGA FASE 3",IF(O7863="Atraso",L7863,L7863/(1+$I$2)^P7863),IF(O7863="Atraso",L7863,L7863/(1+$I$1)^P7863))</f>
        <v/>
      </c>
      <c r="R7863">
        <f>IF(O7863="Atraso",$K$3-G7863,0)</f>
        <v/>
      </c>
      <c r="S7863">
        <f>IF(R7863&lt;=15,"Até 15",IF(R7863&lt;=30,"Entre 15 e 30",IF(R7863&lt;=60,"Entre 30 e 60",IF(R7863&lt;=90,"Entre 60 e 90",IF(R7863&lt;=120,"Entre 90 e 120",IF(R7863&lt;=150,"Entre 120 e 150",IF(R7863&lt;=180,"Entre 150 e 180","Superior a 180")))))))</f>
        <v/>
      </c>
    </row>
    <row r="7864">
      <c r="A7864" t="inlineStr">
        <is>
          <t>Q07L09</t>
        </is>
      </c>
      <c r="B7864" t="inlineStr">
        <is>
          <t>CAMILA DA FROTA GUERRA</t>
        </is>
      </c>
      <c r="C7864" t="n">
        <v>1</v>
      </c>
      <c r="D7864" t="inlineStr">
        <is>
          <t>IPCA</t>
        </is>
      </c>
      <c r="E7864" t="n">
        <v>0</v>
      </c>
      <c r="F7864" t="inlineStr">
        <is>
          <t>MENSAL</t>
        </is>
      </c>
      <c r="G7864" t="n">
        <v>45321</v>
      </c>
      <c r="H7864" t="n">
        <v>45321</v>
      </c>
      <c r="I7864" t="n">
        <v>3</v>
      </c>
      <c r="J7864" t="inlineStr">
        <is>
          <t>CARTEIRA</t>
        </is>
      </c>
      <c r="K7864" t="inlineStr">
        <is>
          <t>CONTRATO</t>
        </is>
      </c>
      <c r="L7864" t="n">
        <v>1227.47349</v>
      </c>
      <c r="M7864" t="inlineStr">
        <is>
          <t>Terra Luz Residencial</t>
        </is>
      </c>
      <c r="N7864" s="142">
        <f>DATE(YEAR(G7864),MONTH(G7864),1)</f>
        <v/>
      </c>
      <c r="O7864" s="132">
        <f>IF(G7864&gt;$K$3,"Futuro","Atraso")</f>
        <v/>
      </c>
      <c r="P7864">
        <f>12*(YEAR(G7864)-YEAR($K$3))+(MONTH(G7864)-MONTH($K$3))</f>
        <v/>
      </c>
      <c r="Q7864" s="366">
        <f>IF(M7864="IBIRAPITANGA FASE 3",IF(O7864="Atraso",L7864,L7864/(1+$I$2)^P7864),IF(O7864="Atraso",L7864,L7864/(1+$I$1)^P7864))</f>
        <v/>
      </c>
      <c r="R7864">
        <f>IF(O7864="Atraso",$K$3-G7864,0)</f>
        <v/>
      </c>
      <c r="S7864">
        <f>IF(R7864&lt;=15,"Até 15",IF(R7864&lt;=30,"Entre 15 e 30",IF(R7864&lt;=60,"Entre 30 e 60",IF(R7864&lt;=90,"Entre 60 e 90",IF(R7864&lt;=120,"Entre 90 e 120",IF(R7864&lt;=150,"Entre 120 e 150",IF(R7864&lt;=180,"Entre 150 e 180","Superior a 180")))))))</f>
        <v/>
      </c>
    </row>
    <row r="7865">
      <c r="A7865" t="inlineStr">
        <is>
          <t>Q07L09</t>
        </is>
      </c>
      <c r="B7865" t="inlineStr">
        <is>
          <t>CAMILA DA FROTA GUERRA</t>
        </is>
      </c>
      <c r="C7865" t="n">
        <v>1</v>
      </c>
      <c r="D7865" t="inlineStr">
        <is>
          <t>IPCA</t>
        </is>
      </c>
      <c r="E7865" t="n">
        <v>0</v>
      </c>
      <c r="F7865" t="inlineStr">
        <is>
          <t>MENSAL</t>
        </is>
      </c>
      <c r="G7865" t="n">
        <v>45351</v>
      </c>
      <c r="H7865" t="n">
        <v>45351</v>
      </c>
      <c r="I7865" t="n">
        <v>4</v>
      </c>
      <c r="J7865" t="inlineStr">
        <is>
          <t>CARTEIRA</t>
        </is>
      </c>
      <c r="K7865" t="inlineStr">
        <is>
          <t>CONTRATO</t>
        </is>
      </c>
      <c r="L7865" t="n">
        <v>1227.47349</v>
      </c>
      <c r="M7865" t="inlineStr">
        <is>
          <t>Terra Luz Residencial</t>
        </is>
      </c>
      <c r="N7865" s="142">
        <f>DATE(YEAR(G7865),MONTH(G7865),1)</f>
        <v/>
      </c>
      <c r="O7865" s="132">
        <f>IF(G7865&gt;$K$3,"Futuro","Atraso")</f>
        <v/>
      </c>
      <c r="P7865">
        <f>12*(YEAR(G7865)-YEAR($K$3))+(MONTH(G7865)-MONTH($K$3))</f>
        <v/>
      </c>
      <c r="Q7865" s="366">
        <f>IF(M7865="IBIRAPITANGA FASE 3",IF(O7865="Atraso",L7865,L7865/(1+$I$2)^P7865),IF(O7865="Atraso",L7865,L7865/(1+$I$1)^P7865))</f>
        <v/>
      </c>
      <c r="R7865">
        <f>IF(O7865="Atraso",$K$3-G7865,0)</f>
        <v/>
      </c>
      <c r="S7865">
        <f>IF(R7865&lt;=15,"Até 15",IF(R7865&lt;=30,"Entre 15 e 30",IF(R7865&lt;=60,"Entre 30 e 60",IF(R7865&lt;=90,"Entre 60 e 90",IF(R7865&lt;=120,"Entre 90 e 120",IF(R7865&lt;=150,"Entre 120 e 150",IF(R7865&lt;=180,"Entre 150 e 180","Superior a 180")))))))</f>
        <v/>
      </c>
    </row>
    <row r="7866">
      <c r="A7866" t="inlineStr">
        <is>
          <t>Q07L09</t>
        </is>
      </c>
      <c r="B7866" t="inlineStr">
        <is>
          <t>CAMILA DA FROTA GUERRA</t>
        </is>
      </c>
      <c r="C7866" t="n">
        <v>1</v>
      </c>
      <c r="D7866" t="inlineStr">
        <is>
          <t>IPCA</t>
        </is>
      </c>
      <c r="E7866" t="n">
        <v>0</v>
      </c>
      <c r="F7866" t="inlineStr">
        <is>
          <t>MENSAL</t>
        </is>
      </c>
      <c r="G7866" t="n">
        <v>45381</v>
      </c>
      <c r="H7866" t="n">
        <v>45381</v>
      </c>
      <c r="I7866" t="n">
        <v>5</v>
      </c>
      <c r="J7866" t="inlineStr">
        <is>
          <t>CARTEIRA</t>
        </is>
      </c>
      <c r="K7866" t="inlineStr">
        <is>
          <t>CONTRATO</t>
        </is>
      </c>
      <c r="L7866" t="n">
        <v>1227.47349</v>
      </c>
      <c r="M7866" t="inlineStr">
        <is>
          <t>Terra Luz Residencial</t>
        </is>
      </c>
      <c r="N7866" s="142">
        <f>DATE(YEAR(G7866),MONTH(G7866),1)</f>
        <v/>
      </c>
      <c r="O7866" s="132">
        <f>IF(G7866&gt;$K$3,"Futuro","Atraso")</f>
        <v/>
      </c>
      <c r="P7866">
        <f>12*(YEAR(G7866)-YEAR($K$3))+(MONTH(G7866)-MONTH($K$3))</f>
        <v/>
      </c>
      <c r="Q7866" s="366">
        <f>IF(M7866="IBIRAPITANGA FASE 3",IF(O7866="Atraso",L7866,L7866/(1+$I$2)^P7866),IF(O7866="Atraso",L7866,L7866/(1+$I$1)^P7866))</f>
        <v/>
      </c>
      <c r="R7866">
        <f>IF(O7866="Atraso",$K$3-G7866,0)</f>
        <v/>
      </c>
      <c r="S7866">
        <f>IF(R7866&lt;=15,"Até 15",IF(R7866&lt;=30,"Entre 15 e 30",IF(R7866&lt;=60,"Entre 30 e 60",IF(R7866&lt;=90,"Entre 60 e 90",IF(R7866&lt;=120,"Entre 90 e 120",IF(R7866&lt;=150,"Entre 120 e 150",IF(R7866&lt;=180,"Entre 150 e 180","Superior a 180")))))))</f>
        <v/>
      </c>
    </row>
    <row r="7867">
      <c r="A7867" t="inlineStr">
        <is>
          <t>Q07L09</t>
        </is>
      </c>
      <c r="B7867" t="inlineStr">
        <is>
          <t>CAMILA DA FROTA GUERRA</t>
        </is>
      </c>
      <c r="C7867" t="n">
        <v>1</v>
      </c>
      <c r="D7867" t="inlineStr">
        <is>
          <t>IPCA</t>
        </is>
      </c>
      <c r="E7867" t="n">
        <v>0</v>
      </c>
      <c r="F7867" t="inlineStr">
        <is>
          <t>MENSAL</t>
        </is>
      </c>
      <c r="G7867" t="n">
        <v>45412</v>
      </c>
      <c r="H7867" t="n">
        <v>45412</v>
      </c>
      <c r="I7867" t="n">
        <v>6</v>
      </c>
      <c r="J7867" t="inlineStr">
        <is>
          <t>CARTEIRA</t>
        </is>
      </c>
      <c r="K7867" t="inlineStr">
        <is>
          <t>CONTRATO</t>
        </is>
      </c>
      <c r="L7867" t="n">
        <v>1227.47349</v>
      </c>
      <c r="M7867" t="inlineStr">
        <is>
          <t>Terra Luz Residencial</t>
        </is>
      </c>
      <c r="N7867" s="142">
        <f>DATE(YEAR(G7867),MONTH(G7867),1)</f>
        <v/>
      </c>
      <c r="O7867" s="132">
        <f>IF(G7867&gt;$K$3,"Futuro","Atraso")</f>
        <v/>
      </c>
      <c r="P7867">
        <f>12*(YEAR(G7867)-YEAR($K$3))+(MONTH(G7867)-MONTH($K$3))</f>
        <v/>
      </c>
      <c r="Q7867" s="366">
        <f>IF(M7867="IBIRAPITANGA FASE 3",IF(O7867="Atraso",L7867,L7867/(1+$I$2)^P7867),IF(O7867="Atraso",L7867,L7867/(1+$I$1)^P7867))</f>
        <v/>
      </c>
      <c r="R7867">
        <f>IF(O7867="Atraso",$K$3-G7867,0)</f>
        <v/>
      </c>
      <c r="S7867">
        <f>IF(R7867&lt;=15,"Até 15",IF(R7867&lt;=30,"Entre 15 e 30",IF(R7867&lt;=60,"Entre 30 e 60",IF(R7867&lt;=90,"Entre 60 e 90",IF(R7867&lt;=120,"Entre 90 e 120",IF(R7867&lt;=150,"Entre 120 e 150",IF(R7867&lt;=180,"Entre 150 e 180","Superior a 180")))))))</f>
        <v/>
      </c>
    </row>
    <row r="7868">
      <c r="A7868" t="inlineStr">
        <is>
          <t>Q07L09</t>
        </is>
      </c>
      <c r="B7868" t="inlineStr">
        <is>
          <t>CAMILA DA FROTA GUERRA</t>
        </is>
      </c>
      <c r="C7868" t="n">
        <v>1</v>
      </c>
      <c r="D7868" t="inlineStr">
        <is>
          <t>IPCA</t>
        </is>
      </c>
      <c r="E7868" t="n">
        <v>0</v>
      </c>
      <c r="F7868" t="inlineStr">
        <is>
          <t>MENSAL</t>
        </is>
      </c>
      <c r="G7868" t="n">
        <v>45442</v>
      </c>
      <c r="H7868" t="n">
        <v>45442</v>
      </c>
      <c r="I7868" t="n">
        <v>7</v>
      </c>
      <c r="J7868" t="inlineStr">
        <is>
          <t>CARTEIRA</t>
        </is>
      </c>
      <c r="K7868" t="inlineStr">
        <is>
          <t>CONTRATO</t>
        </is>
      </c>
      <c r="L7868" t="n">
        <v>1227.47349</v>
      </c>
      <c r="M7868" t="inlineStr">
        <is>
          <t>Terra Luz Residencial</t>
        </is>
      </c>
      <c r="N7868" s="142">
        <f>DATE(YEAR(G7868),MONTH(G7868),1)</f>
        <v/>
      </c>
      <c r="O7868" s="132">
        <f>IF(G7868&gt;$K$3,"Futuro","Atraso")</f>
        <v/>
      </c>
      <c r="P7868">
        <f>12*(YEAR(G7868)-YEAR($K$3))+(MONTH(G7868)-MONTH($K$3))</f>
        <v/>
      </c>
      <c r="Q7868" s="366">
        <f>IF(M7868="IBIRAPITANGA FASE 3",IF(O7868="Atraso",L7868,L7868/(1+$I$2)^P7868),IF(O7868="Atraso",L7868,L7868/(1+$I$1)^P7868))</f>
        <v/>
      </c>
      <c r="R7868">
        <f>IF(O7868="Atraso",$K$3-G7868,0)</f>
        <v/>
      </c>
      <c r="S7868">
        <f>IF(R7868&lt;=15,"Até 15",IF(R7868&lt;=30,"Entre 15 e 30",IF(R7868&lt;=60,"Entre 30 e 60",IF(R7868&lt;=90,"Entre 60 e 90",IF(R7868&lt;=120,"Entre 90 e 120",IF(R7868&lt;=150,"Entre 120 e 150",IF(R7868&lt;=180,"Entre 150 e 180","Superior a 180")))))))</f>
        <v/>
      </c>
    </row>
    <row r="7869">
      <c r="A7869" t="inlineStr">
        <is>
          <t>Q07L09</t>
        </is>
      </c>
      <c r="B7869" t="inlineStr">
        <is>
          <t>CAMILA DA FROTA GUERRA</t>
        </is>
      </c>
      <c r="C7869" t="n">
        <v>1</v>
      </c>
      <c r="D7869" t="inlineStr">
        <is>
          <t>IPCA</t>
        </is>
      </c>
      <c r="E7869" t="n">
        <v>0</v>
      </c>
      <c r="F7869" t="inlineStr">
        <is>
          <t>MENSAL</t>
        </is>
      </c>
      <c r="G7869" t="n">
        <v>45473</v>
      </c>
      <c r="H7869" t="n">
        <v>45473</v>
      </c>
      <c r="I7869" t="n">
        <v>8</v>
      </c>
      <c r="J7869" t="inlineStr">
        <is>
          <t>CARTEIRA</t>
        </is>
      </c>
      <c r="K7869" t="inlineStr">
        <is>
          <t>CONTRATO</t>
        </is>
      </c>
      <c r="L7869" t="n">
        <v>1227.47349</v>
      </c>
      <c r="M7869" t="inlineStr">
        <is>
          <t>Terra Luz Residencial</t>
        </is>
      </c>
      <c r="N7869" s="142">
        <f>DATE(YEAR(G7869),MONTH(G7869),1)</f>
        <v/>
      </c>
      <c r="O7869" s="132">
        <f>IF(G7869&gt;$K$3,"Futuro","Atraso")</f>
        <v/>
      </c>
      <c r="P7869">
        <f>12*(YEAR(G7869)-YEAR($K$3))+(MONTH(G7869)-MONTH($K$3))</f>
        <v/>
      </c>
      <c r="Q7869" s="366">
        <f>IF(M7869="IBIRAPITANGA FASE 3",IF(O7869="Atraso",L7869,L7869/(1+$I$2)^P7869),IF(O7869="Atraso",L7869,L7869/(1+$I$1)^P7869))</f>
        <v/>
      </c>
      <c r="R7869">
        <f>IF(O7869="Atraso",$K$3-G7869,0)</f>
        <v/>
      </c>
      <c r="S7869">
        <f>IF(R7869&lt;=15,"Até 15",IF(R7869&lt;=30,"Entre 15 e 30",IF(R7869&lt;=60,"Entre 30 e 60",IF(R7869&lt;=90,"Entre 60 e 90",IF(R7869&lt;=120,"Entre 90 e 120",IF(R7869&lt;=150,"Entre 120 e 150",IF(R7869&lt;=180,"Entre 150 e 180","Superior a 180")))))))</f>
        <v/>
      </c>
    </row>
    <row r="7870">
      <c r="A7870" t="inlineStr">
        <is>
          <t>Q07L09</t>
        </is>
      </c>
      <c r="B7870" t="inlineStr">
        <is>
          <t>CAMILA DA FROTA GUERRA</t>
        </is>
      </c>
      <c r="C7870" t="n">
        <v>1</v>
      </c>
      <c r="D7870" t="inlineStr">
        <is>
          <t>IPCA</t>
        </is>
      </c>
      <c r="E7870" t="n">
        <v>0</v>
      </c>
      <c r="F7870" t="inlineStr">
        <is>
          <t>MENSAL</t>
        </is>
      </c>
      <c r="G7870" t="n">
        <v>45503</v>
      </c>
      <c r="H7870" t="n">
        <v>45503</v>
      </c>
      <c r="I7870" t="n">
        <v>9</v>
      </c>
      <c r="J7870" t="inlineStr">
        <is>
          <t>CARTEIRA</t>
        </is>
      </c>
      <c r="K7870" t="inlineStr">
        <is>
          <t>CONTRATO</t>
        </is>
      </c>
      <c r="L7870" t="n">
        <v>1227.47349</v>
      </c>
      <c r="M7870" t="inlineStr">
        <is>
          <t>Terra Luz Residencial</t>
        </is>
      </c>
      <c r="N7870" s="142">
        <f>DATE(YEAR(G7870),MONTH(G7870),1)</f>
        <v/>
      </c>
      <c r="O7870" s="132">
        <f>IF(G7870&gt;$K$3,"Futuro","Atraso")</f>
        <v/>
      </c>
      <c r="P7870">
        <f>12*(YEAR(G7870)-YEAR($K$3))+(MONTH(G7870)-MONTH($K$3))</f>
        <v/>
      </c>
      <c r="Q7870" s="366">
        <f>IF(M7870="IBIRAPITANGA FASE 3",IF(O7870="Atraso",L7870,L7870/(1+$I$2)^P7870),IF(O7870="Atraso",L7870,L7870/(1+$I$1)^P7870))</f>
        <v/>
      </c>
      <c r="R7870">
        <f>IF(O7870="Atraso",$K$3-G7870,0)</f>
        <v/>
      </c>
      <c r="S7870">
        <f>IF(R7870&lt;=15,"Até 15",IF(R7870&lt;=30,"Entre 15 e 30",IF(R7870&lt;=60,"Entre 30 e 60",IF(R7870&lt;=90,"Entre 60 e 90",IF(R7870&lt;=120,"Entre 90 e 120",IF(R7870&lt;=150,"Entre 120 e 150",IF(R7870&lt;=180,"Entre 150 e 180","Superior a 180")))))))</f>
        <v/>
      </c>
    </row>
    <row r="7871">
      <c r="A7871" t="inlineStr">
        <is>
          <t>Q07L09</t>
        </is>
      </c>
      <c r="B7871" t="inlineStr">
        <is>
          <t>CAMILA DA FROTA GUERRA</t>
        </is>
      </c>
      <c r="C7871" t="n">
        <v>1</v>
      </c>
      <c r="D7871" t="inlineStr">
        <is>
          <t>IPCA</t>
        </is>
      </c>
      <c r="E7871" t="n">
        <v>0</v>
      </c>
      <c r="F7871" t="inlineStr">
        <is>
          <t>MENSAL</t>
        </is>
      </c>
      <c r="G7871" t="n">
        <v>45534</v>
      </c>
      <c r="H7871" t="n">
        <v>45534</v>
      </c>
      <c r="I7871" t="n">
        <v>10</v>
      </c>
      <c r="J7871" t="inlineStr">
        <is>
          <t>CARTEIRA</t>
        </is>
      </c>
      <c r="K7871" t="inlineStr">
        <is>
          <t>CONTRATO</t>
        </is>
      </c>
      <c r="L7871" t="n">
        <v>1227.47349</v>
      </c>
      <c r="M7871" t="inlineStr">
        <is>
          <t>Terra Luz Residencial</t>
        </is>
      </c>
      <c r="N7871" s="142">
        <f>DATE(YEAR(G7871),MONTH(G7871),1)</f>
        <v/>
      </c>
      <c r="O7871" s="132">
        <f>IF(G7871&gt;$K$3,"Futuro","Atraso")</f>
        <v/>
      </c>
      <c r="P7871">
        <f>12*(YEAR(G7871)-YEAR($K$3))+(MONTH(G7871)-MONTH($K$3))</f>
        <v/>
      </c>
      <c r="Q7871" s="366">
        <f>IF(M7871="IBIRAPITANGA FASE 3",IF(O7871="Atraso",L7871,L7871/(1+$I$2)^P7871),IF(O7871="Atraso",L7871,L7871/(1+$I$1)^P7871))</f>
        <v/>
      </c>
      <c r="R7871">
        <f>IF(O7871="Atraso",$K$3-G7871,0)</f>
        <v/>
      </c>
      <c r="S7871">
        <f>IF(R7871&lt;=15,"Até 15",IF(R7871&lt;=30,"Entre 15 e 30",IF(R7871&lt;=60,"Entre 30 e 60",IF(R7871&lt;=90,"Entre 60 e 90",IF(R7871&lt;=120,"Entre 90 e 120",IF(R7871&lt;=150,"Entre 120 e 150",IF(R7871&lt;=180,"Entre 150 e 180","Superior a 180")))))))</f>
        <v/>
      </c>
    </row>
    <row r="7872">
      <c r="A7872" t="inlineStr">
        <is>
          <t>Q07L09</t>
        </is>
      </c>
      <c r="B7872" t="inlineStr">
        <is>
          <t>CAMILA DA FROTA GUERRA</t>
        </is>
      </c>
      <c r="C7872" t="n">
        <v>1</v>
      </c>
      <c r="D7872" t="inlineStr">
        <is>
          <t>IPCA</t>
        </is>
      </c>
      <c r="E7872" t="n">
        <v>0</v>
      </c>
      <c r="F7872" t="inlineStr">
        <is>
          <t>MENSAL</t>
        </is>
      </c>
      <c r="G7872" t="n">
        <v>45565</v>
      </c>
      <c r="H7872" t="n">
        <v>45565</v>
      </c>
      <c r="I7872" t="n">
        <v>11</v>
      </c>
      <c r="J7872" t="inlineStr">
        <is>
          <t>CARTEIRA</t>
        </is>
      </c>
      <c r="K7872" t="inlineStr">
        <is>
          <t>CONTRATO</t>
        </is>
      </c>
      <c r="L7872" t="n">
        <v>1227.47349</v>
      </c>
      <c r="M7872" t="inlineStr">
        <is>
          <t>Terra Luz Residencial</t>
        </is>
      </c>
      <c r="N7872" s="142">
        <f>DATE(YEAR(G7872),MONTH(G7872),1)</f>
        <v/>
      </c>
      <c r="O7872" s="132">
        <f>IF(G7872&gt;$K$3,"Futuro","Atraso")</f>
        <v/>
      </c>
      <c r="P7872">
        <f>12*(YEAR(G7872)-YEAR($K$3))+(MONTH(G7872)-MONTH($K$3))</f>
        <v/>
      </c>
      <c r="Q7872" s="366">
        <f>IF(M7872="IBIRAPITANGA FASE 3",IF(O7872="Atraso",L7872,L7872/(1+$I$2)^P7872),IF(O7872="Atraso",L7872,L7872/(1+$I$1)^P7872))</f>
        <v/>
      </c>
      <c r="R7872">
        <f>IF(O7872="Atraso",$K$3-G7872,0)</f>
        <v/>
      </c>
      <c r="S7872">
        <f>IF(R7872&lt;=15,"Até 15",IF(R7872&lt;=30,"Entre 15 e 30",IF(R7872&lt;=60,"Entre 30 e 60",IF(R7872&lt;=90,"Entre 60 e 90",IF(R7872&lt;=120,"Entre 90 e 120",IF(R7872&lt;=150,"Entre 120 e 150",IF(R7872&lt;=180,"Entre 150 e 180","Superior a 180")))))))</f>
        <v/>
      </c>
    </row>
    <row r="7873">
      <c r="A7873" t="inlineStr">
        <is>
          <t>Q07L09</t>
        </is>
      </c>
      <c r="B7873" t="inlineStr">
        <is>
          <t>CAMILA DA FROTA GUERRA</t>
        </is>
      </c>
      <c r="C7873" t="n">
        <v>1</v>
      </c>
      <c r="D7873" t="inlineStr">
        <is>
          <t>IPCA</t>
        </is>
      </c>
      <c r="E7873" t="n">
        <v>0</v>
      </c>
      <c r="F7873" t="inlineStr">
        <is>
          <t>MENSAL</t>
        </is>
      </c>
      <c r="G7873" t="n">
        <v>45595</v>
      </c>
      <c r="H7873" t="n">
        <v>45595</v>
      </c>
      <c r="I7873" t="n">
        <v>12</v>
      </c>
      <c r="J7873" t="inlineStr">
        <is>
          <t>CARTEIRA</t>
        </is>
      </c>
      <c r="K7873" t="inlineStr">
        <is>
          <t>CONTRATO</t>
        </is>
      </c>
      <c r="L7873" t="n">
        <v>1227.47349</v>
      </c>
      <c r="M7873" t="inlineStr">
        <is>
          <t>Terra Luz Residencial</t>
        </is>
      </c>
      <c r="N7873" s="142">
        <f>DATE(YEAR(G7873),MONTH(G7873),1)</f>
        <v/>
      </c>
      <c r="O7873" s="132">
        <f>IF(G7873&gt;$K$3,"Futuro","Atraso")</f>
        <v/>
      </c>
      <c r="P7873">
        <f>12*(YEAR(G7873)-YEAR($K$3))+(MONTH(G7873)-MONTH($K$3))</f>
        <v/>
      </c>
      <c r="Q7873" s="366">
        <f>IF(M7873="IBIRAPITANGA FASE 3",IF(O7873="Atraso",L7873,L7873/(1+$I$2)^P7873),IF(O7873="Atraso",L7873,L7873/(1+$I$1)^P7873))</f>
        <v/>
      </c>
      <c r="R7873">
        <f>IF(O7873="Atraso",$K$3-G7873,0)</f>
        <v/>
      </c>
      <c r="S7873">
        <f>IF(R7873&lt;=15,"Até 15",IF(R7873&lt;=30,"Entre 15 e 30",IF(R7873&lt;=60,"Entre 30 e 60",IF(R7873&lt;=90,"Entre 60 e 90",IF(R7873&lt;=120,"Entre 90 e 120",IF(R7873&lt;=150,"Entre 120 e 150",IF(R7873&lt;=180,"Entre 150 e 180","Superior a 180")))))))</f>
        <v/>
      </c>
    </row>
    <row r="7874">
      <c r="A7874" t="inlineStr">
        <is>
          <t>Q07L09</t>
        </is>
      </c>
      <c r="B7874" t="inlineStr">
        <is>
          <t>CAMILA DA FROTA GUERRA</t>
        </is>
      </c>
      <c r="C7874" t="n">
        <v>1</v>
      </c>
      <c r="D7874" t="inlineStr">
        <is>
          <t>IPCA</t>
        </is>
      </c>
      <c r="E7874" t="n">
        <v>0</v>
      </c>
      <c r="F7874" t="inlineStr">
        <is>
          <t>MENSAL</t>
        </is>
      </c>
      <c r="G7874" t="n">
        <v>45626</v>
      </c>
      <c r="H7874" t="n">
        <v>45626</v>
      </c>
      <c r="I7874" t="n">
        <v>13</v>
      </c>
      <c r="J7874" t="inlineStr">
        <is>
          <t>CARTEIRA</t>
        </is>
      </c>
      <c r="K7874" t="inlineStr">
        <is>
          <t>CONTRATO</t>
        </is>
      </c>
      <c r="L7874" t="n">
        <v>1227.47349</v>
      </c>
      <c r="M7874" t="inlineStr">
        <is>
          <t>Terra Luz Residencial</t>
        </is>
      </c>
      <c r="N7874" s="142">
        <f>DATE(YEAR(G7874),MONTH(G7874),1)</f>
        <v/>
      </c>
      <c r="O7874" s="132">
        <f>IF(G7874&gt;$K$3,"Futuro","Atraso")</f>
        <v/>
      </c>
      <c r="P7874">
        <f>12*(YEAR(G7874)-YEAR($K$3))+(MONTH(G7874)-MONTH($K$3))</f>
        <v/>
      </c>
      <c r="Q7874" s="366">
        <f>IF(M7874="IBIRAPITANGA FASE 3",IF(O7874="Atraso",L7874,L7874/(1+$I$2)^P7874),IF(O7874="Atraso",L7874,L7874/(1+$I$1)^P7874))</f>
        <v/>
      </c>
      <c r="R7874">
        <f>IF(O7874="Atraso",$K$3-G7874,0)</f>
        <v/>
      </c>
      <c r="S7874">
        <f>IF(R7874&lt;=15,"Até 15",IF(R7874&lt;=30,"Entre 15 e 30",IF(R7874&lt;=60,"Entre 30 e 60",IF(R7874&lt;=90,"Entre 60 e 90",IF(R7874&lt;=120,"Entre 90 e 120",IF(R7874&lt;=150,"Entre 120 e 150",IF(R7874&lt;=180,"Entre 150 e 180","Superior a 180")))))))</f>
        <v/>
      </c>
    </row>
    <row r="7875">
      <c r="A7875" t="inlineStr">
        <is>
          <t>Q07L09</t>
        </is>
      </c>
      <c r="B7875" t="inlineStr">
        <is>
          <t>CAMILA DA FROTA GUERRA</t>
        </is>
      </c>
      <c r="C7875" t="n">
        <v>1</v>
      </c>
      <c r="D7875" t="inlineStr">
        <is>
          <t>IPCA</t>
        </is>
      </c>
      <c r="E7875" t="n">
        <v>0</v>
      </c>
      <c r="F7875" t="inlineStr">
        <is>
          <t>MENSAL</t>
        </is>
      </c>
      <c r="G7875" t="n">
        <v>45656</v>
      </c>
      <c r="H7875" t="n">
        <v>45656</v>
      </c>
      <c r="I7875" t="n">
        <v>14</v>
      </c>
      <c r="J7875" t="inlineStr">
        <is>
          <t>CARTEIRA</t>
        </is>
      </c>
      <c r="K7875" t="inlineStr">
        <is>
          <t>CONTRATO</t>
        </is>
      </c>
      <c r="L7875" t="n">
        <v>1227.47349</v>
      </c>
      <c r="M7875" t="inlineStr">
        <is>
          <t>Terra Luz Residencial</t>
        </is>
      </c>
      <c r="N7875" s="142">
        <f>DATE(YEAR(G7875),MONTH(G7875),1)</f>
        <v/>
      </c>
      <c r="O7875" s="132">
        <f>IF(G7875&gt;$K$3,"Futuro","Atraso")</f>
        <v/>
      </c>
      <c r="P7875">
        <f>12*(YEAR(G7875)-YEAR($K$3))+(MONTH(G7875)-MONTH($K$3))</f>
        <v/>
      </c>
      <c r="Q7875" s="366">
        <f>IF(M7875="IBIRAPITANGA FASE 3",IF(O7875="Atraso",L7875,L7875/(1+$I$2)^P7875),IF(O7875="Atraso",L7875,L7875/(1+$I$1)^P7875))</f>
        <v/>
      </c>
      <c r="R7875">
        <f>IF(O7875="Atraso",$K$3-G7875,0)</f>
        <v/>
      </c>
      <c r="S7875">
        <f>IF(R7875&lt;=15,"Até 15",IF(R7875&lt;=30,"Entre 15 e 30",IF(R7875&lt;=60,"Entre 30 e 60",IF(R7875&lt;=90,"Entre 60 e 90",IF(R7875&lt;=120,"Entre 90 e 120",IF(R7875&lt;=150,"Entre 120 e 150",IF(R7875&lt;=180,"Entre 150 e 180","Superior a 180")))))))</f>
        <v/>
      </c>
    </row>
    <row r="7876">
      <c r="A7876" t="inlineStr">
        <is>
          <t>Q07L09</t>
        </is>
      </c>
      <c r="B7876" t="inlineStr">
        <is>
          <t>CAMILA DA FROTA GUERRA</t>
        </is>
      </c>
      <c r="C7876" t="n">
        <v>1</v>
      </c>
      <c r="D7876" t="inlineStr">
        <is>
          <t>IPCA</t>
        </is>
      </c>
      <c r="E7876" t="n">
        <v>0</v>
      </c>
      <c r="F7876" t="inlineStr">
        <is>
          <t>MENSAL</t>
        </is>
      </c>
      <c r="G7876" t="n">
        <v>45687</v>
      </c>
      <c r="H7876" t="n">
        <v>45687</v>
      </c>
      <c r="I7876" t="n">
        <v>15</v>
      </c>
      <c r="J7876" t="inlineStr">
        <is>
          <t>CARTEIRA</t>
        </is>
      </c>
      <c r="K7876" t="inlineStr">
        <is>
          <t>CONTRATO</t>
        </is>
      </c>
      <c r="L7876" t="n">
        <v>1227.47349</v>
      </c>
      <c r="M7876" t="inlineStr">
        <is>
          <t>Terra Luz Residencial</t>
        </is>
      </c>
      <c r="N7876" s="142">
        <f>DATE(YEAR(G7876),MONTH(G7876),1)</f>
        <v/>
      </c>
      <c r="O7876" s="132">
        <f>IF(G7876&gt;$K$3,"Futuro","Atraso")</f>
        <v/>
      </c>
      <c r="P7876">
        <f>12*(YEAR(G7876)-YEAR($K$3))+(MONTH(G7876)-MONTH($K$3))</f>
        <v/>
      </c>
      <c r="Q7876" s="366">
        <f>IF(M7876="IBIRAPITANGA FASE 3",IF(O7876="Atraso",L7876,L7876/(1+$I$2)^P7876),IF(O7876="Atraso",L7876,L7876/(1+$I$1)^P7876))</f>
        <v/>
      </c>
      <c r="R7876">
        <f>IF(O7876="Atraso",$K$3-G7876,0)</f>
        <v/>
      </c>
      <c r="S7876">
        <f>IF(R7876&lt;=15,"Até 15",IF(R7876&lt;=30,"Entre 15 e 30",IF(R7876&lt;=60,"Entre 30 e 60",IF(R7876&lt;=90,"Entre 60 e 90",IF(R7876&lt;=120,"Entre 90 e 120",IF(R7876&lt;=150,"Entre 120 e 150",IF(R7876&lt;=180,"Entre 150 e 180","Superior a 180")))))))</f>
        <v/>
      </c>
    </row>
    <row r="7877">
      <c r="A7877" t="inlineStr">
        <is>
          <t>Q07L09</t>
        </is>
      </c>
      <c r="B7877" t="inlineStr">
        <is>
          <t>CAMILA DA FROTA GUERRA</t>
        </is>
      </c>
      <c r="C7877" t="n">
        <v>1</v>
      </c>
      <c r="D7877" t="inlineStr">
        <is>
          <t>IPCA</t>
        </is>
      </c>
      <c r="E7877" t="n">
        <v>0</v>
      </c>
      <c r="F7877" t="inlineStr">
        <is>
          <t>MENSAL</t>
        </is>
      </c>
      <c r="G7877" t="n">
        <v>45716</v>
      </c>
      <c r="H7877" t="n">
        <v>45716</v>
      </c>
      <c r="I7877" t="n">
        <v>16</v>
      </c>
      <c r="J7877" t="inlineStr">
        <is>
          <t>CARTEIRA</t>
        </is>
      </c>
      <c r="K7877" t="inlineStr">
        <is>
          <t>CONTRATO</t>
        </is>
      </c>
      <c r="L7877" t="n">
        <v>1227.47349</v>
      </c>
      <c r="M7877" t="inlineStr">
        <is>
          <t>Terra Luz Residencial</t>
        </is>
      </c>
      <c r="N7877" s="142">
        <f>DATE(YEAR(G7877),MONTH(G7877),1)</f>
        <v/>
      </c>
      <c r="O7877" s="132">
        <f>IF(G7877&gt;$K$3,"Futuro","Atraso")</f>
        <v/>
      </c>
      <c r="P7877">
        <f>12*(YEAR(G7877)-YEAR($K$3))+(MONTH(G7877)-MONTH($K$3))</f>
        <v/>
      </c>
      <c r="Q7877" s="366">
        <f>IF(M7877="IBIRAPITANGA FASE 3",IF(O7877="Atraso",L7877,L7877/(1+$I$2)^P7877),IF(O7877="Atraso",L7877,L7877/(1+$I$1)^P7877))</f>
        <v/>
      </c>
      <c r="R7877">
        <f>IF(O7877="Atraso",$K$3-G7877,0)</f>
        <v/>
      </c>
      <c r="S7877">
        <f>IF(R7877&lt;=15,"Até 15",IF(R7877&lt;=30,"Entre 15 e 30",IF(R7877&lt;=60,"Entre 30 e 60",IF(R7877&lt;=90,"Entre 60 e 90",IF(R7877&lt;=120,"Entre 90 e 120",IF(R7877&lt;=150,"Entre 120 e 150",IF(R7877&lt;=180,"Entre 150 e 180","Superior a 180")))))))</f>
        <v/>
      </c>
    </row>
    <row r="7878">
      <c r="A7878" t="inlineStr">
        <is>
          <t>Q07L09</t>
        </is>
      </c>
      <c r="B7878" t="inlineStr">
        <is>
          <t>CAMILA DA FROTA GUERRA</t>
        </is>
      </c>
      <c r="C7878" t="n">
        <v>1</v>
      </c>
      <c r="D7878" t="inlineStr">
        <is>
          <t>IPCA</t>
        </is>
      </c>
      <c r="E7878" t="n">
        <v>0</v>
      </c>
      <c r="F7878" t="inlineStr">
        <is>
          <t>MENSAL</t>
        </is>
      </c>
      <c r="G7878" t="n">
        <v>45746</v>
      </c>
      <c r="H7878" t="n">
        <v>45746</v>
      </c>
      <c r="I7878" t="n">
        <v>17</v>
      </c>
      <c r="J7878" t="inlineStr">
        <is>
          <t>CARTEIRA</t>
        </is>
      </c>
      <c r="K7878" t="inlineStr">
        <is>
          <t>CONTRATO</t>
        </is>
      </c>
      <c r="L7878" t="n">
        <v>1227.47349</v>
      </c>
      <c r="M7878" t="inlineStr">
        <is>
          <t>Terra Luz Residencial</t>
        </is>
      </c>
      <c r="N7878" s="142">
        <f>DATE(YEAR(G7878),MONTH(G7878),1)</f>
        <v/>
      </c>
      <c r="O7878" s="132">
        <f>IF(G7878&gt;$K$3,"Futuro","Atraso")</f>
        <v/>
      </c>
      <c r="P7878">
        <f>12*(YEAR(G7878)-YEAR($K$3))+(MONTH(G7878)-MONTH($K$3))</f>
        <v/>
      </c>
      <c r="Q7878" s="366">
        <f>IF(M7878="IBIRAPITANGA FASE 3",IF(O7878="Atraso",L7878,L7878/(1+$I$2)^P7878),IF(O7878="Atraso",L7878,L7878/(1+$I$1)^P7878))</f>
        <v/>
      </c>
      <c r="R7878">
        <f>IF(O7878="Atraso",$K$3-G7878,0)</f>
        <v/>
      </c>
      <c r="S7878">
        <f>IF(R7878&lt;=15,"Até 15",IF(R7878&lt;=30,"Entre 15 e 30",IF(R7878&lt;=60,"Entre 30 e 60",IF(R7878&lt;=90,"Entre 60 e 90",IF(R7878&lt;=120,"Entre 90 e 120",IF(R7878&lt;=150,"Entre 120 e 150",IF(R7878&lt;=180,"Entre 150 e 180","Superior a 180")))))))</f>
        <v/>
      </c>
    </row>
    <row r="7879">
      <c r="A7879" t="inlineStr">
        <is>
          <t>Q07L09</t>
        </is>
      </c>
      <c r="B7879" t="inlineStr">
        <is>
          <t>CAMILA DA FROTA GUERRA</t>
        </is>
      </c>
      <c r="C7879" t="n">
        <v>1</v>
      </c>
      <c r="D7879" t="inlineStr">
        <is>
          <t>IPCA</t>
        </is>
      </c>
      <c r="E7879" t="n">
        <v>0</v>
      </c>
      <c r="F7879" t="inlineStr">
        <is>
          <t>MENSAL</t>
        </is>
      </c>
      <c r="G7879" t="n">
        <v>45777</v>
      </c>
      <c r="H7879" t="n">
        <v>45777</v>
      </c>
      <c r="I7879" t="n">
        <v>18</v>
      </c>
      <c r="J7879" t="inlineStr">
        <is>
          <t>CARTEIRA</t>
        </is>
      </c>
      <c r="K7879" t="inlineStr">
        <is>
          <t>CONTRATO</t>
        </is>
      </c>
      <c r="L7879" t="n">
        <v>1227.47349</v>
      </c>
      <c r="M7879" t="inlineStr">
        <is>
          <t>Terra Luz Residencial</t>
        </is>
      </c>
      <c r="N7879" s="142">
        <f>DATE(YEAR(G7879),MONTH(G7879),1)</f>
        <v/>
      </c>
      <c r="O7879" s="132">
        <f>IF(G7879&gt;$K$3,"Futuro","Atraso")</f>
        <v/>
      </c>
      <c r="P7879">
        <f>12*(YEAR(G7879)-YEAR($K$3))+(MONTH(G7879)-MONTH($K$3))</f>
        <v/>
      </c>
      <c r="Q7879" s="366">
        <f>IF(M7879="IBIRAPITANGA FASE 3",IF(O7879="Atraso",L7879,L7879/(1+$I$2)^P7879),IF(O7879="Atraso",L7879,L7879/(1+$I$1)^P7879))</f>
        <v/>
      </c>
      <c r="R7879">
        <f>IF(O7879="Atraso",$K$3-G7879,0)</f>
        <v/>
      </c>
      <c r="S7879">
        <f>IF(R7879&lt;=15,"Até 15",IF(R7879&lt;=30,"Entre 15 e 30",IF(R7879&lt;=60,"Entre 30 e 60",IF(R7879&lt;=90,"Entre 60 e 90",IF(R7879&lt;=120,"Entre 90 e 120",IF(R7879&lt;=150,"Entre 120 e 150",IF(R7879&lt;=180,"Entre 150 e 180","Superior a 180")))))))</f>
        <v/>
      </c>
    </row>
    <row r="7880">
      <c r="A7880" t="inlineStr">
        <is>
          <t>Q07L09</t>
        </is>
      </c>
      <c r="B7880" t="inlineStr">
        <is>
          <t>CAMILA DA FROTA GUERRA</t>
        </is>
      </c>
      <c r="C7880" t="n">
        <v>1</v>
      </c>
      <c r="D7880" t="inlineStr">
        <is>
          <t>IPCA</t>
        </is>
      </c>
      <c r="E7880" t="n">
        <v>0</v>
      </c>
      <c r="F7880" t="inlineStr">
        <is>
          <t>MENSAL</t>
        </is>
      </c>
      <c r="G7880" t="n">
        <v>45807</v>
      </c>
      <c r="H7880" t="n">
        <v>45807</v>
      </c>
      <c r="I7880" t="n">
        <v>19</v>
      </c>
      <c r="J7880" t="inlineStr">
        <is>
          <t>CARTEIRA</t>
        </is>
      </c>
      <c r="K7880" t="inlineStr">
        <is>
          <t>CONTRATO</t>
        </is>
      </c>
      <c r="L7880" t="n">
        <v>1227.47349</v>
      </c>
      <c r="M7880" t="inlineStr">
        <is>
          <t>Terra Luz Residencial</t>
        </is>
      </c>
      <c r="N7880" s="142">
        <f>DATE(YEAR(G7880),MONTH(G7880),1)</f>
        <v/>
      </c>
      <c r="O7880" s="132">
        <f>IF(G7880&gt;$K$3,"Futuro","Atraso")</f>
        <v/>
      </c>
      <c r="P7880">
        <f>12*(YEAR(G7880)-YEAR($K$3))+(MONTH(G7880)-MONTH($K$3))</f>
        <v/>
      </c>
      <c r="Q7880" s="366">
        <f>IF(M7880="IBIRAPITANGA FASE 3",IF(O7880="Atraso",L7880,L7880/(1+$I$2)^P7880),IF(O7880="Atraso",L7880,L7880/(1+$I$1)^P7880))</f>
        <v/>
      </c>
      <c r="R7880">
        <f>IF(O7880="Atraso",$K$3-G7880,0)</f>
        <v/>
      </c>
      <c r="S7880">
        <f>IF(R7880&lt;=15,"Até 15",IF(R7880&lt;=30,"Entre 15 e 30",IF(R7880&lt;=60,"Entre 30 e 60",IF(R7880&lt;=90,"Entre 60 e 90",IF(R7880&lt;=120,"Entre 90 e 120",IF(R7880&lt;=150,"Entre 120 e 150",IF(R7880&lt;=180,"Entre 150 e 180","Superior a 180")))))))</f>
        <v/>
      </c>
    </row>
    <row r="7881">
      <c r="A7881" t="inlineStr">
        <is>
          <t>Q07L09</t>
        </is>
      </c>
      <c r="B7881" t="inlineStr">
        <is>
          <t>CAMILA DA FROTA GUERRA</t>
        </is>
      </c>
      <c r="C7881" t="n">
        <v>1</v>
      </c>
      <c r="D7881" t="inlineStr">
        <is>
          <t>IPCA</t>
        </is>
      </c>
      <c r="E7881" t="n">
        <v>0</v>
      </c>
      <c r="F7881" t="inlineStr">
        <is>
          <t>MENSAL</t>
        </is>
      </c>
      <c r="G7881" t="n">
        <v>45838</v>
      </c>
      <c r="H7881" t="n">
        <v>45838</v>
      </c>
      <c r="I7881" t="n">
        <v>20</v>
      </c>
      <c r="J7881" t="inlineStr">
        <is>
          <t>CARTEIRA</t>
        </is>
      </c>
      <c r="K7881" t="inlineStr">
        <is>
          <t>CONTRATO</t>
        </is>
      </c>
      <c r="L7881" t="n">
        <v>1227.47349</v>
      </c>
      <c r="M7881" t="inlineStr">
        <is>
          <t>Terra Luz Residencial</t>
        </is>
      </c>
      <c r="N7881" s="142">
        <f>DATE(YEAR(G7881),MONTH(G7881),1)</f>
        <v/>
      </c>
      <c r="O7881" s="132">
        <f>IF(G7881&gt;$K$3,"Futuro","Atraso")</f>
        <v/>
      </c>
      <c r="P7881">
        <f>12*(YEAR(G7881)-YEAR($K$3))+(MONTH(G7881)-MONTH($K$3))</f>
        <v/>
      </c>
      <c r="Q7881" s="366">
        <f>IF(M7881="IBIRAPITANGA FASE 3",IF(O7881="Atraso",L7881,L7881/(1+$I$2)^P7881),IF(O7881="Atraso",L7881,L7881/(1+$I$1)^P7881))</f>
        <v/>
      </c>
      <c r="R7881">
        <f>IF(O7881="Atraso",$K$3-G7881,0)</f>
        <v/>
      </c>
      <c r="S7881">
        <f>IF(R7881&lt;=15,"Até 15",IF(R7881&lt;=30,"Entre 15 e 30",IF(R7881&lt;=60,"Entre 30 e 60",IF(R7881&lt;=90,"Entre 60 e 90",IF(R7881&lt;=120,"Entre 90 e 120",IF(R7881&lt;=150,"Entre 120 e 150",IF(R7881&lt;=180,"Entre 150 e 180","Superior a 180")))))))</f>
        <v/>
      </c>
    </row>
    <row r="7882">
      <c r="A7882" t="inlineStr">
        <is>
          <t>Q07L09</t>
        </is>
      </c>
      <c r="B7882" t="inlineStr">
        <is>
          <t>CAMILA DA FROTA GUERRA</t>
        </is>
      </c>
      <c r="C7882" t="n">
        <v>1</v>
      </c>
      <c r="D7882" t="inlineStr">
        <is>
          <t>IPCA</t>
        </is>
      </c>
      <c r="E7882" t="n">
        <v>0</v>
      </c>
      <c r="F7882" t="inlineStr">
        <is>
          <t>MENSAL</t>
        </is>
      </c>
      <c r="G7882" t="n">
        <v>45868</v>
      </c>
      <c r="H7882" t="n">
        <v>45868</v>
      </c>
      <c r="I7882" t="n">
        <v>21</v>
      </c>
      <c r="J7882" t="inlineStr">
        <is>
          <t>CARTEIRA</t>
        </is>
      </c>
      <c r="K7882" t="inlineStr">
        <is>
          <t>CONTRATO</t>
        </is>
      </c>
      <c r="L7882" t="n">
        <v>1227.47349</v>
      </c>
      <c r="M7882" t="inlineStr">
        <is>
          <t>Terra Luz Residencial</t>
        </is>
      </c>
      <c r="N7882" s="142">
        <f>DATE(YEAR(G7882),MONTH(G7882),1)</f>
        <v/>
      </c>
      <c r="O7882" s="132">
        <f>IF(G7882&gt;$K$3,"Futuro","Atraso")</f>
        <v/>
      </c>
      <c r="P7882">
        <f>12*(YEAR(G7882)-YEAR($K$3))+(MONTH(G7882)-MONTH($K$3))</f>
        <v/>
      </c>
      <c r="Q7882" s="366">
        <f>IF(M7882="IBIRAPITANGA FASE 3",IF(O7882="Atraso",L7882,L7882/(1+$I$2)^P7882),IF(O7882="Atraso",L7882,L7882/(1+$I$1)^P7882))</f>
        <v/>
      </c>
      <c r="R7882">
        <f>IF(O7882="Atraso",$K$3-G7882,0)</f>
        <v/>
      </c>
      <c r="S7882">
        <f>IF(R7882&lt;=15,"Até 15",IF(R7882&lt;=30,"Entre 15 e 30",IF(R7882&lt;=60,"Entre 30 e 60",IF(R7882&lt;=90,"Entre 60 e 90",IF(R7882&lt;=120,"Entre 90 e 120",IF(R7882&lt;=150,"Entre 120 e 150",IF(R7882&lt;=180,"Entre 150 e 180","Superior a 180")))))))</f>
        <v/>
      </c>
    </row>
    <row r="7883">
      <c r="A7883" t="inlineStr">
        <is>
          <t>Q07L09</t>
        </is>
      </c>
      <c r="B7883" t="inlineStr">
        <is>
          <t>CAMILA DA FROTA GUERRA</t>
        </is>
      </c>
      <c r="C7883" t="n">
        <v>1</v>
      </c>
      <c r="D7883" t="inlineStr">
        <is>
          <t>IPCA</t>
        </is>
      </c>
      <c r="E7883" t="n">
        <v>0</v>
      </c>
      <c r="F7883" t="inlineStr">
        <is>
          <t>MENSAL</t>
        </is>
      </c>
      <c r="G7883" t="n">
        <v>45899</v>
      </c>
      <c r="H7883" t="n">
        <v>45899</v>
      </c>
      <c r="I7883" t="n">
        <v>22</v>
      </c>
      <c r="J7883" t="inlineStr">
        <is>
          <t>CARTEIRA</t>
        </is>
      </c>
      <c r="K7883" t="inlineStr">
        <is>
          <t>CONTRATO</t>
        </is>
      </c>
      <c r="L7883" t="n">
        <v>1227.47349</v>
      </c>
      <c r="M7883" t="inlineStr">
        <is>
          <t>Terra Luz Residencial</t>
        </is>
      </c>
      <c r="N7883" s="142">
        <f>DATE(YEAR(G7883),MONTH(G7883),1)</f>
        <v/>
      </c>
      <c r="O7883" s="132">
        <f>IF(G7883&gt;$K$3,"Futuro","Atraso")</f>
        <v/>
      </c>
      <c r="P7883">
        <f>12*(YEAR(G7883)-YEAR($K$3))+(MONTH(G7883)-MONTH($K$3))</f>
        <v/>
      </c>
      <c r="Q7883" s="366">
        <f>IF(M7883="IBIRAPITANGA FASE 3",IF(O7883="Atraso",L7883,L7883/(1+$I$2)^P7883),IF(O7883="Atraso",L7883,L7883/(1+$I$1)^P7883))</f>
        <v/>
      </c>
      <c r="R7883">
        <f>IF(O7883="Atraso",$K$3-G7883,0)</f>
        <v/>
      </c>
      <c r="S7883">
        <f>IF(R7883&lt;=15,"Até 15",IF(R7883&lt;=30,"Entre 15 e 30",IF(R7883&lt;=60,"Entre 30 e 60",IF(R7883&lt;=90,"Entre 60 e 90",IF(R7883&lt;=120,"Entre 90 e 120",IF(R7883&lt;=150,"Entre 120 e 150",IF(R7883&lt;=180,"Entre 150 e 180","Superior a 180")))))))</f>
        <v/>
      </c>
    </row>
    <row r="7884">
      <c r="A7884" t="inlineStr">
        <is>
          <t>Q07L09</t>
        </is>
      </c>
      <c r="B7884" t="inlineStr">
        <is>
          <t>CAMILA DA FROTA GUERRA</t>
        </is>
      </c>
      <c r="C7884" t="n">
        <v>1</v>
      </c>
      <c r="D7884" t="inlineStr">
        <is>
          <t>IPCA</t>
        </is>
      </c>
      <c r="E7884" t="n">
        <v>0</v>
      </c>
      <c r="F7884" t="inlineStr">
        <is>
          <t>MENSAL</t>
        </is>
      </c>
      <c r="G7884" t="n">
        <v>45930</v>
      </c>
      <c r="H7884" t="n">
        <v>45930</v>
      </c>
      <c r="I7884" t="n">
        <v>23</v>
      </c>
      <c r="J7884" t="inlineStr">
        <is>
          <t>CARTEIRA</t>
        </is>
      </c>
      <c r="K7884" t="inlineStr">
        <is>
          <t>CONTRATO</t>
        </is>
      </c>
      <c r="L7884" t="n">
        <v>1227.47349</v>
      </c>
      <c r="M7884" t="inlineStr">
        <is>
          <t>Terra Luz Residencial</t>
        </is>
      </c>
      <c r="N7884" s="142">
        <f>DATE(YEAR(G7884),MONTH(G7884),1)</f>
        <v/>
      </c>
      <c r="O7884" s="132">
        <f>IF(G7884&gt;$K$3,"Futuro","Atraso")</f>
        <v/>
      </c>
      <c r="P7884">
        <f>12*(YEAR(G7884)-YEAR($K$3))+(MONTH(G7884)-MONTH($K$3))</f>
        <v/>
      </c>
      <c r="Q7884" s="366">
        <f>IF(M7884="IBIRAPITANGA FASE 3",IF(O7884="Atraso",L7884,L7884/(1+$I$2)^P7884),IF(O7884="Atraso",L7884,L7884/(1+$I$1)^P7884))</f>
        <v/>
      </c>
      <c r="R7884">
        <f>IF(O7884="Atraso",$K$3-G7884,0)</f>
        <v/>
      </c>
      <c r="S7884">
        <f>IF(R7884&lt;=15,"Até 15",IF(R7884&lt;=30,"Entre 15 e 30",IF(R7884&lt;=60,"Entre 30 e 60",IF(R7884&lt;=90,"Entre 60 e 90",IF(R7884&lt;=120,"Entre 90 e 120",IF(R7884&lt;=150,"Entre 120 e 150",IF(R7884&lt;=180,"Entre 150 e 180","Superior a 180")))))))</f>
        <v/>
      </c>
    </row>
    <row r="7885">
      <c r="A7885" t="inlineStr">
        <is>
          <t>Q07L09</t>
        </is>
      </c>
      <c r="B7885" t="inlineStr">
        <is>
          <t>CAMILA DA FROTA GUERRA</t>
        </is>
      </c>
      <c r="C7885" t="n">
        <v>1</v>
      </c>
      <c r="D7885" t="inlineStr">
        <is>
          <t>IPCA</t>
        </is>
      </c>
      <c r="E7885" t="n">
        <v>0</v>
      </c>
      <c r="F7885" t="inlineStr">
        <is>
          <t>MENSAL</t>
        </is>
      </c>
      <c r="G7885" t="n">
        <v>45960</v>
      </c>
      <c r="H7885" t="n">
        <v>45960</v>
      </c>
      <c r="I7885" t="n">
        <v>24</v>
      </c>
      <c r="J7885" t="inlineStr">
        <is>
          <t>CARTEIRA</t>
        </is>
      </c>
      <c r="K7885" t="inlineStr">
        <is>
          <t>CONTRATO</t>
        </is>
      </c>
      <c r="L7885" t="n">
        <v>1227.47349</v>
      </c>
      <c r="M7885" t="inlineStr">
        <is>
          <t>Terra Luz Residencial</t>
        </is>
      </c>
      <c r="N7885" s="142">
        <f>DATE(YEAR(G7885),MONTH(G7885),1)</f>
        <v/>
      </c>
      <c r="O7885" s="132">
        <f>IF(G7885&gt;$K$3,"Futuro","Atraso")</f>
        <v/>
      </c>
      <c r="P7885">
        <f>12*(YEAR(G7885)-YEAR($K$3))+(MONTH(G7885)-MONTH($K$3))</f>
        <v/>
      </c>
      <c r="Q7885" s="366">
        <f>IF(M7885="IBIRAPITANGA FASE 3",IF(O7885="Atraso",L7885,L7885/(1+$I$2)^P7885),IF(O7885="Atraso",L7885,L7885/(1+$I$1)^P7885))</f>
        <v/>
      </c>
      <c r="R7885">
        <f>IF(O7885="Atraso",$K$3-G7885,0)</f>
        <v/>
      </c>
      <c r="S7885">
        <f>IF(R7885&lt;=15,"Até 15",IF(R7885&lt;=30,"Entre 15 e 30",IF(R7885&lt;=60,"Entre 30 e 60",IF(R7885&lt;=90,"Entre 60 e 90",IF(R7885&lt;=120,"Entre 90 e 120",IF(R7885&lt;=150,"Entre 120 e 150",IF(R7885&lt;=180,"Entre 150 e 180","Superior a 180")))))))</f>
        <v/>
      </c>
    </row>
    <row r="7886">
      <c r="A7886" t="inlineStr">
        <is>
          <t>Q07L09</t>
        </is>
      </c>
      <c r="B7886" t="inlineStr">
        <is>
          <t>CAMILA DA FROTA GUERRA</t>
        </is>
      </c>
      <c r="C7886" t="n">
        <v>1</v>
      </c>
      <c r="D7886" t="inlineStr">
        <is>
          <t>IPCA</t>
        </is>
      </c>
      <c r="E7886" t="n">
        <v>0</v>
      </c>
      <c r="F7886" t="inlineStr">
        <is>
          <t>MENSAL</t>
        </is>
      </c>
      <c r="G7886" t="n">
        <v>45991</v>
      </c>
      <c r="H7886" t="n">
        <v>45991</v>
      </c>
      <c r="I7886" t="n">
        <v>25</v>
      </c>
      <c r="J7886" t="inlineStr">
        <is>
          <t>CARTEIRA</t>
        </is>
      </c>
      <c r="K7886" t="inlineStr">
        <is>
          <t>CONTRATO</t>
        </is>
      </c>
      <c r="L7886" t="n">
        <v>1227.47349</v>
      </c>
      <c r="M7886" t="inlineStr">
        <is>
          <t>Terra Luz Residencial</t>
        </is>
      </c>
      <c r="N7886" s="142">
        <f>DATE(YEAR(G7886),MONTH(G7886),1)</f>
        <v/>
      </c>
      <c r="O7886" s="132">
        <f>IF(G7886&gt;$K$3,"Futuro","Atraso")</f>
        <v/>
      </c>
      <c r="P7886">
        <f>12*(YEAR(G7886)-YEAR($K$3))+(MONTH(G7886)-MONTH($K$3))</f>
        <v/>
      </c>
      <c r="Q7886" s="366">
        <f>IF(M7886="IBIRAPITANGA FASE 3",IF(O7886="Atraso",L7886,L7886/(1+$I$2)^P7886),IF(O7886="Atraso",L7886,L7886/(1+$I$1)^P7886))</f>
        <v/>
      </c>
      <c r="R7886">
        <f>IF(O7886="Atraso",$K$3-G7886,0)</f>
        <v/>
      </c>
      <c r="S7886">
        <f>IF(R7886&lt;=15,"Até 15",IF(R7886&lt;=30,"Entre 15 e 30",IF(R7886&lt;=60,"Entre 30 e 60",IF(R7886&lt;=90,"Entre 60 e 90",IF(R7886&lt;=120,"Entre 90 e 120",IF(R7886&lt;=150,"Entre 120 e 150",IF(R7886&lt;=180,"Entre 150 e 180","Superior a 180")))))))</f>
        <v/>
      </c>
    </row>
    <row r="7887">
      <c r="A7887" t="inlineStr">
        <is>
          <t>Q07L09</t>
        </is>
      </c>
      <c r="B7887" t="inlineStr">
        <is>
          <t>CAMILA DA FROTA GUERRA</t>
        </is>
      </c>
      <c r="C7887" t="n">
        <v>1</v>
      </c>
      <c r="D7887" t="inlineStr">
        <is>
          <t>IPCA</t>
        </is>
      </c>
      <c r="E7887" t="n">
        <v>0</v>
      </c>
      <c r="F7887" t="inlineStr">
        <is>
          <t>MENSAL</t>
        </is>
      </c>
      <c r="G7887" t="n">
        <v>46021</v>
      </c>
      <c r="H7887" t="n">
        <v>46021</v>
      </c>
      <c r="I7887" t="n">
        <v>26</v>
      </c>
      <c r="J7887" t="inlineStr">
        <is>
          <t>CARTEIRA</t>
        </is>
      </c>
      <c r="K7887" t="inlineStr">
        <is>
          <t>CONTRATO</t>
        </is>
      </c>
      <c r="L7887" t="n">
        <v>1227.47349</v>
      </c>
      <c r="M7887" t="inlineStr">
        <is>
          <t>Terra Luz Residencial</t>
        </is>
      </c>
      <c r="N7887" s="142">
        <f>DATE(YEAR(G7887),MONTH(G7887),1)</f>
        <v/>
      </c>
      <c r="O7887" s="132">
        <f>IF(G7887&gt;$K$3,"Futuro","Atraso")</f>
        <v/>
      </c>
      <c r="P7887">
        <f>12*(YEAR(G7887)-YEAR($K$3))+(MONTH(G7887)-MONTH($K$3))</f>
        <v/>
      </c>
      <c r="Q7887" s="366">
        <f>IF(M7887="IBIRAPITANGA FASE 3",IF(O7887="Atraso",L7887,L7887/(1+$I$2)^P7887),IF(O7887="Atraso",L7887,L7887/(1+$I$1)^P7887))</f>
        <v/>
      </c>
      <c r="R7887">
        <f>IF(O7887="Atraso",$K$3-G7887,0)</f>
        <v/>
      </c>
      <c r="S7887">
        <f>IF(R7887&lt;=15,"Até 15",IF(R7887&lt;=30,"Entre 15 e 30",IF(R7887&lt;=60,"Entre 30 e 60",IF(R7887&lt;=90,"Entre 60 e 90",IF(R7887&lt;=120,"Entre 90 e 120",IF(R7887&lt;=150,"Entre 120 e 150",IF(R7887&lt;=180,"Entre 150 e 180","Superior a 180")))))))</f>
        <v/>
      </c>
    </row>
    <row r="7888">
      <c r="A7888" t="inlineStr">
        <is>
          <t>Q07L09</t>
        </is>
      </c>
      <c r="B7888" t="inlineStr">
        <is>
          <t>CAMILA DA FROTA GUERRA</t>
        </is>
      </c>
      <c r="C7888" t="n">
        <v>1</v>
      </c>
      <c r="D7888" t="inlineStr">
        <is>
          <t>IPCA</t>
        </is>
      </c>
      <c r="E7888" t="n">
        <v>0</v>
      </c>
      <c r="F7888" t="inlineStr">
        <is>
          <t>MENSAL</t>
        </is>
      </c>
      <c r="G7888" t="n">
        <v>46052</v>
      </c>
      <c r="H7888" t="n">
        <v>46052</v>
      </c>
      <c r="I7888" t="n">
        <v>27</v>
      </c>
      <c r="J7888" t="inlineStr">
        <is>
          <t>CARTEIRA</t>
        </is>
      </c>
      <c r="K7888" t="inlineStr">
        <is>
          <t>CONTRATO</t>
        </is>
      </c>
      <c r="L7888" t="n">
        <v>1227.47349</v>
      </c>
      <c r="M7888" t="inlineStr">
        <is>
          <t>Terra Luz Residencial</t>
        </is>
      </c>
      <c r="N7888" s="142">
        <f>DATE(YEAR(G7888),MONTH(G7888),1)</f>
        <v/>
      </c>
      <c r="O7888" s="132">
        <f>IF(G7888&gt;$K$3,"Futuro","Atraso")</f>
        <v/>
      </c>
      <c r="P7888">
        <f>12*(YEAR(G7888)-YEAR($K$3))+(MONTH(G7888)-MONTH($K$3))</f>
        <v/>
      </c>
      <c r="Q7888" s="366">
        <f>IF(M7888="IBIRAPITANGA FASE 3",IF(O7888="Atraso",L7888,L7888/(1+$I$2)^P7888),IF(O7888="Atraso",L7888,L7888/(1+$I$1)^P7888))</f>
        <v/>
      </c>
      <c r="R7888">
        <f>IF(O7888="Atraso",$K$3-G7888,0)</f>
        <v/>
      </c>
      <c r="S7888">
        <f>IF(R7888&lt;=15,"Até 15",IF(R7888&lt;=30,"Entre 15 e 30",IF(R7888&lt;=60,"Entre 30 e 60",IF(R7888&lt;=90,"Entre 60 e 90",IF(R7888&lt;=120,"Entre 90 e 120",IF(R7888&lt;=150,"Entre 120 e 150",IF(R7888&lt;=180,"Entre 150 e 180","Superior a 180")))))))</f>
        <v/>
      </c>
    </row>
    <row r="7889">
      <c r="A7889" t="inlineStr">
        <is>
          <t>Q07L09</t>
        </is>
      </c>
      <c r="B7889" t="inlineStr">
        <is>
          <t>CAMILA DA FROTA GUERRA</t>
        </is>
      </c>
      <c r="C7889" t="n">
        <v>1</v>
      </c>
      <c r="D7889" t="inlineStr">
        <is>
          <t>IPCA</t>
        </is>
      </c>
      <c r="E7889" t="n">
        <v>0</v>
      </c>
      <c r="F7889" t="inlineStr">
        <is>
          <t>MENSAL</t>
        </is>
      </c>
      <c r="G7889" t="n">
        <v>46081</v>
      </c>
      <c r="H7889" t="n">
        <v>46081</v>
      </c>
      <c r="I7889" t="n">
        <v>28</v>
      </c>
      <c r="J7889" t="inlineStr">
        <is>
          <t>CARTEIRA</t>
        </is>
      </c>
      <c r="K7889" t="inlineStr">
        <is>
          <t>CONTRATO</t>
        </is>
      </c>
      <c r="L7889" t="n">
        <v>1227.47349</v>
      </c>
      <c r="M7889" t="inlineStr">
        <is>
          <t>Terra Luz Residencial</t>
        </is>
      </c>
      <c r="N7889" s="142">
        <f>DATE(YEAR(G7889),MONTH(G7889),1)</f>
        <v/>
      </c>
      <c r="O7889" s="132">
        <f>IF(G7889&gt;$K$3,"Futuro","Atraso")</f>
        <v/>
      </c>
      <c r="P7889">
        <f>12*(YEAR(G7889)-YEAR($K$3))+(MONTH(G7889)-MONTH($K$3))</f>
        <v/>
      </c>
      <c r="Q7889" s="366">
        <f>IF(M7889="IBIRAPITANGA FASE 3",IF(O7889="Atraso",L7889,L7889/(1+$I$2)^P7889),IF(O7889="Atraso",L7889,L7889/(1+$I$1)^P7889))</f>
        <v/>
      </c>
      <c r="R7889">
        <f>IF(O7889="Atraso",$K$3-G7889,0)</f>
        <v/>
      </c>
      <c r="S7889">
        <f>IF(R7889&lt;=15,"Até 15",IF(R7889&lt;=30,"Entre 15 e 30",IF(R7889&lt;=60,"Entre 30 e 60",IF(R7889&lt;=90,"Entre 60 e 90",IF(R7889&lt;=120,"Entre 90 e 120",IF(R7889&lt;=150,"Entre 120 e 150",IF(R7889&lt;=180,"Entre 150 e 180","Superior a 180")))))))</f>
        <v/>
      </c>
    </row>
    <row r="7890">
      <c r="A7890" t="inlineStr">
        <is>
          <t>Q07L09</t>
        </is>
      </c>
      <c r="B7890" t="inlineStr">
        <is>
          <t>CAMILA DA FROTA GUERRA</t>
        </is>
      </c>
      <c r="C7890" t="n">
        <v>1</v>
      </c>
      <c r="D7890" t="inlineStr">
        <is>
          <t>IPCA</t>
        </is>
      </c>
      <c r="E7890" t="n">
        <v>0</v>
      </c>
      <c r="F7890" t="inlineStr">
        <is>
          <t>MENSAL</t>
        </is>
      </c>
      <c r="G7890" t="n">
        <v>46111</v>
      </c>
      <c r="H7890" t="n">
        <v>46111</v>
      </c>
      <c r="I7890" t="n">
        <v>29</v>
      </c>
      <c r="J7890" t="inlineStr">
        <is>
          <t>CARTEIRA</t>
        </is>
      </c>
      <c r="K7890" t="inlineStr">
        <is>
          <t>CONTRATO</t>
        </is>
      </c>
      <c r="L7890" t="n">
        <v>1227.47349</v>
      </c>
      <c r="M7890" t="inlineStr">
        <is>
          <t>Terra Luz Residencial</t>
        </is>
      </c>
      <c r="N7890" s="142">
        <f>DATE(YEAR(G7890),MONTH(G7890),1)</f>
        <v/>
      </c>
      <c r="O7890" s="132">
        <f>IF(G7890&gt;$K$3,"Futuro","Atraso")</f>
        <v/>
      </c>
      <c r="P7890">
        <f>12*(YEAR(G7890)-YEAR($K$3))+(MONTH(G7890)-MONTH($K$3))</f>
        <v/>
      </c>
      <c r="Q7890" s="366">
        <f>IF(M7890="IBIRAPITANGA FASE 3",IF(O7890="Atraso",L7890,L7890/(1+$I$2)^P7890),IF(O7890="Atraso",L7890,L7890/(1+$I$1)^P7890))</f>
        <v/>
      </c>
      <c r="R7890">
        <f>IF(O7890="Atraso",$K$3-G7890,0)</f>
        <v/>
      </c>
      <c r="S7890">
        <f>IF(R7890&lt;=15,"Até 15",IF(R7890&lt;=30,"Entre 15 e 30",IF(R7890&lt;=60,"Entre 30 e 60",IF(R7890&lt;=90,"Entre 60 e 90",IF(R7890&lt;=120,"Entre 90 e 120",IF(R7890&lt;=150,"Entre 120 e 150",IF(R7890&lt;=180,"Entre 150 e 180","Superior a 180")))))))</f>
        <v/>
      </c>
    </row>
    <row r="7891">
      <c r="A7891" t="inlineStr">
        <is>
          <t>Q07L09</t>
        </is>
      </c>
      <c r="B7891" t="inlineStr">
        <is>
          <t>CAMILA DA FROTA GUERRA</t>
        </is>
      </c>
      <c r="C7891" t="n">
        <v>1</v>
      </c>
      <c r="D7891" t="inlineStr">
        <is>
          <t>IPCA</t>
        </is>
      </c>
      <c r="E7891" t="n">
        <v>0</v>
      </c>
      <c r="F7891" t="inlineStr">
        <is>
          <t>MENSAL</t>
        </is>
      </c>
      <c r="G7891" t="n">
        <v>46142</v>
      </c>
      <c r="H7891" t="n">
        <v>46142</v>
      </c>
      <c r="I7891" t="n">
        <v>30</v>
      </c>
      <c r="J7891" t="inlineStr">
        <is>
          <t>CARTEIRA</t>
        </is>
      </c>
      <c r="K7891" t="inlineStr">
        <is>
          <t>CONTRATO</t>
        </is>
      </c>
      <c r="L7891" t="n">
        <v>1227.47349</v>
      </c>
      <c r="M7891" t="inlineStr">
        <is>
          <t>Terra Luz Residencial</t>
        </is>
      </c>
      <c r="N7891" s="142">
        <f>DATE(YEAR(G7891),MONTH(G7891),1)</f>
        <v/>
      </c>
      <c r="O7891" s="132">
        <f>IF(G7891&gt;$K$3,"Futuro","Atraso")</f>
        <v/>
      </c>
      <c r="P7891">
        <f>12*(YEAR(G7891)-YEAR($K$3))+(MONTH(G7891)-MONTH($K$3))</f>
        <v/>
      </c>
      <c r="Q7891" s="366">
        <f>IF(M7891="IBIRAPITANGA FASE 3",IF(O7891="Atraso",L7891,L7891/(1+$I$2)^P7891),IF(O7891="Atraso",L7891,L7891/(1+$I$1)^P7891))</f>
        <v/>
      </c>
      <c r="R7891">
        <f>IF(O7891="Atraso",$K$3-G7891,0)</f>
        <v/>
      </c>
      <c r="S7891">
        <f>IF(R7891&lt;=15,"Até 15",IF(R7891&lt;=30,"Entre 15 e 30",IF(R7891&lt;=60,"Entre 30 e 60",IF(R7891&lt;=90,"Entre 60 e 90",IF(R7891&lt;=120,"Entre 90 e 120",IF(R7891&lt;=150,"Entre 120 e 150",IF(R7891&lt;=180,"Entre 150 e 180","Superior a 180")))))))</f>
        <v/>
      </c>
    </row>
    <row r="7892">
      <c r="A7892" t="inlineStr">
        <is>
          <t>Q07L09</t>
        </is>
      </c>
      <c r="B7892" t="inlineStr">
        <is>
          <t>CAMILA DA FROTA GUERRA</t>
        </is>
      </c>
      <c r="C7892" t="n">
        <v>1</v>
      </c>
      <c r="D7892" t="inlineStr">
        <is>
          <t>IPCA</t>
        </is>
      </c>
      <c r="E7892" t="n">
        <v>0</v>
      </c>
      <c r="F7892" t="inlineStr">
        <is>
          <t>MENSAL</t>
        </is>
      </c>
      <c r="G7892" t="n">
        <v>46172</v>
      </c>
      <c r="H7892" t="n">
        <v>46172</v>
      </c>
      <c r="I7892" t="n">
        <v>31</v>
      </c>
      <c r="J7892" t="inlineStr">
        <is>
          <t>CARTEIRA</t>
        </is>
      </c>
      <c r="K7892" t="inlineStr">
        <is>
          <t>CONTRATO</t>
        </is>
      </c>
      <c r="L7892" t="n">
        <v>1227.47349</v>
      </c>
      <c r="M7892" t="inlineStr">
        <is>
          <t>Terra Luz Residencial</t>
        </is>
      </c>
      <c r="N7892" s="142">
        <f>DATE(YEAR(G7892),MONTH(G7892),1)</f>
        <v/>
      </c>
      <c r="O7892" s="132">
        <f>IF(G7892&gt;$K$3,"Futuro","Atraso")</f>
        <v/>
      </c>
      <c r="P7892">
        <f>12*(YEAR(G7892)-YEAR($K$3))+(MONTH(G7892)-MONTH($K$3))</f>
        <v/>
      </c>
      <c r="Q7892" s="366">
        <f>IF(M7892="IBIRAPITANGA FASE 3",IF(O7892="Atraso",L7892,L7892/(1+$I$2)^P7892),IF(O7892="Atraso",L7892,L7892/(1+$I$1)^P7892))</f>
        <v/>
      </c>
      <c r="R7892">
        <f>IF(O7892="Atraso",$K$3-G7892,0)</f>
        <v/>
      </c>
      <c r="S7892">
        <f>IF(R7892&lt;=15,"Até 15",IF(R7892&lt;=30,"Entre 15 e 30",IF(R7892&lt;=60,"Entre 30 e 60",IF(R7892&lt;=90,"Entre 60 e 90",IF(R7892&lt;=120,"Entre 90 e 120",IF(R7892&lt;=150,"Entre 120 e 150",IF(R7892&lt;=180,"Entre 150 e 180","Superior a 180")))))))</f>
        <v/>
      </c>
    </row>
    <row r="7893">
      <c r="A7893" t="inlineStr">
        <is>
          <t>Q07L09</t>
        </is>
      </c>
      <c r="B7893" t="inlineStr">
        <is>
          <t>CAMILA DA FROTA GUERRA</t>
        </is>
      </c>
      <c r="C7893" t="n">
        <v>1</v>
      </c>
      <c r="D7893" t="inlineStr">
        <is>
          <t>IPCA</t>
        </is>
      </c>
      <c r="E7893" t="n">
        <v>0</v>
      </c>
      <c r="F7893" t="inlineStr">
        <is>
          <t>MENSAL</t>
        </is>
      </c>
      <c r="G7893" t="n">
        <v>46203</v>
      </c>
      <c r="H7893" t="n">
        <v>46203</v>
      </c>
      <c r="I7893" t="n">
        <v>32</v>
      </c>
      <c r="J7893" t="inlineStr">
        <is>
          <t>CARTEIRA</t>
        </is>
      </c>
      <c r="K7893" t="inlineStr">
        <is>
          <t>CONTRATO</t>
        </is>
      </c>
      <c r="L7893" t="n">
        <v>1227.47349</v>
      </c>
      <c r="M7893" t="inlineStr">
        <is>
          <t>Terra Luz Residencial</t>
        </is>
      </c>
      <c r="N7893" s="142">
        <f>DATE(YEAR(G7893),MONTH(G7893),1)</f>
        <v/>
      </c>
      <c r="O7893" s="132">
        <f>IF(G7893&gt;$K$3,"Futuro","Atraso")</f>
        <v/>
      </c>
      <c r="P7893">
        <f>12*(YEAR(G7893)-YEAR($K$3))+(MONTH(G7893)-MONTH($K$3))</f>
        <v/>
      </c>
      <c r="Q7893" s="366">
        <f>IF(M7893="IBIRAPITANGA FASE 3",IF(O7893="Atraso",L7893,L7893/(1+$I$2)^P7893),IF(O7893="Atraso",L7893,L7893/(1+$I$1)^P7893))</f>
        <v/>
      </c>
      <c r="R7893">
        <f>IF(O7893="Atraso",$K$3-G7893,0)</f>
        <v/>
      </c>
      <c r="S7893">
        <f>IF(R7893&lt;=15,"Até 15",IF(R7893&lt;=30,"Entre 15 e 30",IF(R7893&lt;=60,"Entre 30 e 60",IF(R7893&lt;=90,"Entre 60 e 90",IF(R7893&lt;=120,"Entre 90 e 120",IF(R7893&lt;=150,"Entre 120 e 150",IF(R7893&lt;=180,"Entre 150 e 180","Superior a 180")))))))</f>
        <v/>
      </c>
    </row>
    <row r="7894">
      <c r="A7894" t="inlineStr">
        <is>
          <t>Q07L09</t>
        </is>
      </c>
      <c r="B7894" t="inlineStr">
        <is>
          <t>CAMILA DA FROTA GUERRA</t>
        </is>
      </c>
      <c r="C7894" t="n">
        <v>1</v>
      </c>
      <c r="D7894" t="inlineStr">
        <is>
          <t>IPCA</t>
        </is>
      </c>
      <c r="E7894" t="n">
        <v>0</v>
      </c>
      <c r="F7894" t="inlineStr">
        <is>
          <t>MENSAL</t>
        </is>
      </c>
      <c r="G7894" t="n">
        <v>46233</v>
      </c>
      <c r="H7894" t="n">
        <v>46233</v>
      </c>
      <c r="I7894" t="n">
        <v>33</v>
      </c>
      <c r="J7894" t="inlineStr">
        <is>
          <t>CARTEIRA</t>
        </is>
      </c>
      <c r="K7894" t="inlineStr">
        <is>
          <t>CONTRATO</t>
        </is>
      </c>
      <c r="L7894" t="n">
        <v>1227.47349</v>
      </c>
      <c r="M7894" t="inlineStr">
        <is>
          <t>Terra Luz Residencial</t>
        </is>
      </c>
      <c r="N7894" s="142">
        <f>DATE(YEAR(G7894),MONTH(G7894),1)</f>
        <v/>
      </c>
      <c r="O7894" s="132">
        <f>IF(G7894&gt;$K$3,"Futuro","Atraso")</f>
        <v/>
      </c>
      <c r="P7894">
        <f>12*(YEAR(G7894)-YEAR($K$3))+(MONTH(G7894)-MONTH($K$3))</f>
        <v/>
      </c>
      <c r="Q7894" s="366">
        <f>IF(M7894="IBIRAPITANGA FASE 3",IF(O7894="Atraso",L7894,L7894/(1+$I$2)^P7894),IF(O7894="Atraso",L7894,L7894/(1+$I$1)^P7894))</f>
        <v/>
      </c>
      <c r="R7894">
        <f>IF(O7894="Atraso",$K$3-G7894,0)</f>
        <v/>
      </c>
      <c r="S7894">
        <f>IF(R7894&lt;=15,"Até 15",IF(R7894&lt;=30,"Entre 15 e 30",IF(R7894&lt;=60,"Entre 30 e 60",IF(R7894&lt;=90,"Entre 60 e 90",IF(R7894&lt;=120,"Entre 90 e 120",IF(R7894&lt;=150,"Entre 120 e 150",IF(R7894&lt;=180,"Entre 150 e 180","Superior a 180")))))))</f>
        <v/>
      </c>
    </row>
    <row r="7895">
      <c r="A7895" t="inlineStr">
        <is>
          <t>Q07L09</t>
        </is>
      </c>
      <c r="B7895" t="inlineStr">
        <is>
          <t>CAMILA DA FROTA GUERRA</t>
        </is>
      </c>
      <c r="C7895" t="n">
        <v>1</v>
      </c>
      <c r="D7895" t="inlineStr">
        <is>
          <t>IPCA</t>
        </is>
      </c>
      <c r="E7895" t="n">
        <v>0</v>
      </c>
      <c r="F7895" t="inlineStr">
        <is>
          <t>MENSAL</t>
        </is>
      </c>
      <c r="G7895" t="n">
        <v>46264</v>
      </c>
      <c r="H7895" t="n">
        <v>46264</v>
      </c>
      <c r="I7895" t="n">
        <v>34</v>
      </c>
      <c r="J7895" t="inlineStr">
        <is>
          <t>CARTEIRA</t>
        </is>
      </c>
      <c r="K7895" t="inlineStr">
        <is>
          <t>CONTRATO</t>
        </is>
      </c>
      <c r="L7895" t="n">
        <v>1227.47349</v>
      </c>
      <c r="M7895" t="inlineStr">
        <is>
          <t>Terra Luz Residencial</t>
        </is>
      </c>
      <c r="N7895" s="142">
        <f>DATE(YEAR(G7895),MONTH(G7895),1)</f>
        <v/>
      </c>
      <c r="O7895" s="132">
        <f>IF(G7895&gt;$K$3,"Futuro","Atraso")</f>
        <v/>
      </c>
      <c r="P7895">
        <f>12*(YEAR(G7895)-YEAR($K$3))+(MONTH(G7895)-MONTH($K$3))</f>
        <v/>
      </c>
      <c r="Q7895" s="366">
        <f>IF(M7895="IBIRAPITANGA FASE 3",IF(O7895="Atraso",L7895,L7895/(1+$I$2)^P7895),IF(O7895="Atraso",L7895,L7895/(1+$I$1)^P7895))</f>
        <v/>
      </c>
      <c r="R7895">
        <f>IF(O7895="Atraso",$K$3-G7895,0)</f>
        <v/>
      </c>
      <c r="S7895">
        <f>IF(R7895&lt;=15,"Até 15",IF(R7895&lt;=30,"Entre 15 e 30",IF(R7895&lt;=60,"Entre 30 e 60",IF(R7895&lt;=90,"Entre 60 e 90",IF(R7895&lt;=120,"Entre 90 e 120",IF(R7895&lt;=150,"Entre 120 e 150",IF(R7895&lt;=180,"Entre 150 e 180","Superior a 180")))))))</f>
        <v/>
      </c>
    </row>
    <row r="7896">
      <c r="A7896" t="inlineStr">
        <is>
          <t>Q07L09</t>
        </is>
      </c>
      <c r="B7896" t="inlineStr">
        <is>
          <t>CAMILA DA FROTA GUERRA</t>
        </is>
      </c>
      <c r="C7896" t="n">
        <v>1</v>
      </c>
      <c r="D7896" t="inlineStr">
        <is>
          <t>IPCA</t>
        </is>
      </c>
      <c r="E7896" t="n">
        <v>0</v>
      </c>
      <c r="F7896" t="inlineStr">
        <is>
          <t>MENSAL</t>
        </is>
      </c>
      <c r="G7896" t="n">
        <v>46295</v>
      </c>
      <c r="H7896" t="n">
        <v>46295</v>
      </c>
      <c r="I7896" t="n">
        <v>35</v>
      </c>
      <c r="J7896" t="inlineStr">
        <is>
          <t>CARTEIRA</t>
        </is>
      </c>
      <c r="K7896" t="inlineStr">
        <is>
          <t>CONTRATO</t>
        </is>
      </c>
      <c r="L7896" t="n">
        <v>1227.47349</v>
      </c>
      <c r="M7896" t="inlineStr">
        <is>
          <t>Terra Luz Residencial</t>
        </is>
      </c>
      <c r="N7896" s="142">
        <f>DATE(YEAR(G7896),MONTH(G7896),1)</f>
        <v/>
      </c>
      <c r="O7896" s="132">
        <f>IF(G7896&gt;$K$3,"Futuro","Atraso")</f>
        <v/>
      </c>
      <c r="P7896">
        <f>12*(YEAR(G7896)-YEAR($K$3))+(MONTH(G7896)-MONTH($K$3))</f>
        <v/>
      </c>
      <c r="Q7896" s="366">
        <f>IF(M7896="IBIRAPITANGA FASE 3",IF(O7896="Atraso",L7896,L7896/(1+$I$2)^P7896),IF(O7896="Atraso",L7896,L7896/(1+$I$1)^P7896))</f>
        <v/>
      </c>
      <c r="R7896">
        <f>IF(O7896="Atraso",$K$3-G7896,0)</f>
        <v/>
      </c>
      <c r="S7896">
        <f>IF(R7896&lt;=15,"Até 15",IF(R7896&lt;=30,"Entre 15 e 30",IF(R7896&lt;=60,"Entre 30 e 60",IF(R7896&lt;=90,"Entre 60 e 90",IF(R7896&lt;=120,"Entre 90 e 120",IF(R7896&lt;=150,"Entre 120 e 150",IF(R7896&lt;=180,"Entre 150 e 180","Superior a 180")))))))</f>
        <v/>
      </c>
    </row>
    <row r="7897">
      <c r="A7897" t="inlineStr">
        <is>
          <t>Q07L09</t>
        </is>
      </c>
      <c r="B7897" t="inlineStr">
        <is>
          <t>CAMILA DA FROTA GUERRA</t>
        </is>
      </c>
      <c r="C7897" t="n">
        <v>1</v>
      </c>
      <c r="D7897" t="inlineStr">
        <is>
          <t>IPCA</t>
        </is>
      </c>
      <c r="E7897" t="n">
        <v>0</v>
      </c>
      <c r="F7897" t="inlineStr">
        <is>
          <t>MENSAL</t>
        </is>
      </c>
      <c r="G7897" t="n">
        <v>46325</v>
      </c>
      <c r="H7897" t="n">
        <v>46325</v>
      </c>
      <c r="I7897" t="n">
        <v>36</v>
      </c>
      <c r="J7897" t="inlineStr">
        <is>
          <t>CARTEIRA</t>
        </is>
      </c>
      <c r="K7897" t="inlineStr">
        <is>
          <t>CONTRATO</t>
        </is>
      </c>
      <c r="L7897" t="n">
        <v>1227.47349</v>
      </c>
      <c r="M7897" t="inlineStr">
        <is>
          <t>Terra Luz Residencial</t>
        </is>
      </c>
      <c r="N7897" s="142">
        <f>DATE(YEAR(G7897),MONTH(G7897),1)</f>
        <v/>
      </c>
      <c r="O7897" s="132">
        <f>IF(G7897&gt;$K$3,"Futuro","Atraso")</f>
        <v/>
      </c>
      <c r="P7897">
        <f>12*(YEAR(G7897)-YEAR($K$3))+(MONTH(G7897)-MONTH($K$3))</f>
        <v/>
      </c>
      <c r="Q7897" s="366">
        <f>IF(M7897="IBIRAPITANGA FASE 3",IF(O7897="Atraso",L7897,L7897/(1+$I$2)^P7897),IF(O7897="Atraso",L7897,L7897/(1+$I$1)^P7897))</f>
        <v/>
      </c>
      <c r="R7897">
        <f>IF(O7897="Atraso",$K$3-G7897,0)</f>
        <v/>
      </c>
      <c r="S7897">
        <f>IF(R7897&lt;=15,"Até 15",IF(R7897&lt;=30,"Entre 15 e 30",IF(R7897&lt;=60,"Entre 30 e 60",IF(R7897&lt;=90,"Entre 60 e 90",IF(R7897&lt;=120,"Entre 90 e 120",IF(R7897&lt;=150,"Entre 120 e 150",IF(R7897&lt;=180,"Entre 150 e 180","Superior a 180")))))))</f>
        <v/>
      </c>
    </row>
    <row r="7898">
      <c r="A7898" t="inlineStr">
        <is>
          <t>Q07L09</t>
        </is>
      </c>
      <c r="B7898" t="inlineStr">
        <is>
          <t>CAMILA DA FROTA GUERRA</t>
        </is>
      </c>
      <c r="C7898" t="n">
        <v>1</v>
      </c>
      <c r="D7898" t="inlineStr">
        <is>
          <t>IPCA</t>
        </is>
      </c>
      <c r="E7898" t="n">
        <v>0</v>
      </c>
      <c r="F7898" t="inlineStr">
        <is>
          <t>MENSAL</t>
        </is>
      </c>
      <c r="G7898" t="n">
        <v>46356</v>
      </c>
      <c r="H7898" t="n">
        <v>46356</v>
      </c>
      <c r="I7898" t="n">
        <v>37</v>
      </c>
      <c r="J7898" t="inlineStr">
        <is>
          <t>CARTEIRA</t>
        </is>
      </c>
      <c r="K7898" t="inlineStr">
        <is>
          <t>CONTRATO</t>
        </is>
      </c>
      <c r="L7898" t="n">
        <v>1227.47349</v>
      </c>
      <c r="M7898" t="inlineStr">
        <is>
          <t>Terra Luz Residencial</t>
        </is>
      </c>
      <c r="N7898" s="142">
        <f>DATE(YEAR(G7898),MONTH(G7898),1)</f>
        <v/>
      </c>
      <c r="O7898" s="132">
        <f>IF(G7898&gt;$K$3,"Futuro","Atraso")</f>
        <v/>
      </c>
      <c r="P7898">
        <f>12*(YEAR(G7898)-YEAR($K$3))+(MONTH(G7898)-MONTH($K$3))</f>
        <v/>
      </c>
      <c r="Q7898" s="366">
        <f>IF(M7898="IBIRAPITANGA FASE 3",IF(O7898="Atraso",L7898,L7898/(1+$I$2)^P7898),IF(O7898="Atraso",L7898,L7898/(1+$I$1)^P7898))</f>
        <v/>
      </c>
      <c r="R7898">
        <f>IF(O7898="Atraso",$K$3-G7898,0)</f>
        <v/>
      </c>
      <c r="S7898">
        <f>IF(R7898&lt;=15,"Até 15",IF(R7898&lt;=30,"Entre 15 e 30",IF(R7898&lt;=60,"Entre 30 e 60",IF(R7898&lt;=90,"Entre 60 e 90",IF(R7898&lt;=120,"Entre 90 e 120",IF(R7898&lt;=150,"Entre 120 e 150",IF(R7898&lt;=180,"Entre 150 e 180","Superior a 180")))))))</f>
        <v/>
      </c>
    </row>
    <row r="7899">
      <c r="A7899" t="inlineStr">
        <is>
          <t>Q07L09</t>
        </is>
      </c>
      <c r="B7899" t="inlineStr">
        <is>
          <t>CAMILA DA FROTA GUERRA</t>
        </is>
      </c>
      <c r="C7899" t="n">
        <v>1</v>
      </c>
      <c r="D7899" t="inlineStr">
        <is>
          <t>IPCA</t>
        </is>
      </c>
      <c r="E7899" t="n">
        <v>0</v>
      </c>
      <c r="F7899" t="inlineStr">
        <is>
          <t>MENSAL</t>
        </is>
      </c>
      <c r="G7899" t="n">
        <v>46386</v>
      </c>
      <c r="H7899" t="n">
        <v>46386</v>
      </c>
      <c r="I7899" t="n">
        <v>38</v>
      </c>
      <c r="J7899" t="inlineStr">
        <is>
          <t>CARTEIRA</t>
        </is>
      </c>
      <c r="K7899" t="inlineStr">
        <is>
          <t>CONTRATO</t>
        </is>
      </c>
      <c r="L7899" t="n">
        <v>1227.47349</v>
      </c>
      <c r="M7899" t="inlineStr">
        <is>
          <t>Terra Luz Residencial</t>
        </is>
      </c>
      <c r="N7899" s="142">
        <f>DATE(YEAR(G7899),MONTH(G7899),1)</f>
        <v/>
      </c>
      <c r="O7899" s="132">
        <f>IF(G7899&gt;$K$3,"Futuro","Atraso")</f>
        <v/>
      </c>
      <c r="P7899">
        <f>12*(YEAR(G7899)-YEAR($K$3))+(MONTH(G7899)-MONTH($K$3))</f>
        <v/>
      </c>
      <c r="Q7899" s="366">
        <f>IF(M7899="IBIRAPITANGA FASE 3",IF(O7899="Atraso",L7899,L7899/(1+$I$2)^P7899),IF(O7899="Atraso",L7899,L7899/(1+$I$1)^P7899))</f>
        <v/>
      </c>
      <c r="R7899">
        <f>IF(O7899="Atraso",$K$3-G7899,0)</f>
        <v/>
      </c>
      <c r="S7899">
        <f>IF(R7899&lt;=15,"Até 15",IF(R7899&lt;=30,"Entre 15 e 30",IF(R7899&lt;=60,"Entre 30 e 60",IF(R7899&lt;=90,"Entre 60 e 90",IF(R7899&lt;=120,"Entre 90 e 120",IF(R7899&lt;=150,"Entre 120 e 150",IF(R7899&lt;=180,"Entre 150 e 180","Superior a 180")))))))</f>
        <v/>
      </c>
    </row>
    <row r="7900">
      <c r="A7900" t="inlineStr">
        <is>
          <t>Q07L09</t>
        </is>
      </c>
      <c r="B7900" t="inlineStr">
        <is>
          <t>CAMILA DA FROTA GUERRA</t>
        </is>
      </c>
      <c r="C7900" t="n">
        <v>1</v>
      </c>
      <c r="D7900" t="inlineStr">
        <is>
          <t>IPCA</t>
        </is>
      </c>
      <c r="E7900" t="n">
        <v>0</v>
      </c>
      <c r="F7900" t="inlineStr">
        <is>
          <t>MENSAL</t>
        </is>
      </c>
      <c r="G7900" t="n">
        <v>46417</v>
      </c>
      <c r="H7900" t="n">
        <v>46417</v>
      </c>
      <c r="I7900" t="n">
        <v>39</v>
      </c>
      <c r="J7900" t="inlineStr">
        <is>
          <t>CARTEIRA</t>
        </is>
      </c>
      <c r="K7900" t="inlineStr">
        <is>
          <t>CONTRATO</t>
        </is>
      </c>
      <c r="L7900" t="n">
        <v>1227.47349</v>
      </c>
      <c r="M7900" t="inlineStr">
        <is>
          <t>Terra Luz Residencial</t>
        </is>
      </c>
      <c r="N7900" s="142">
        <f>DATE(YEAR(G7900),MONTH(G7900),1)</f>
        <v/>
      </c>
      <c r="O7900" s="132">
        <f>IF(G7900&gt;$K$3,"Futuro","Atraso")</f>
        <v/>
      </c>
      <c r="P7900">
        <f>12*(YEAR(G7900)-YEAR($K$3))+(MONTH(G7900)-MONTH($K$3))</f>
        <v/>
      </c>
      <c r="Q7900" s="366">
        <f>IF(M7900="IBIRAPITANGA FASE 3",IF(O7900="Atraso",L7900,L7900/(1+$I$2)^P7900),IF(O7900="Atraso",L7900,L7900/(1+$I$1)^P7900))</f>
        <v/>
      </c>
      <c r="R7900">
        <f>IF(O7900="Atraso",$K$3-G7900,0)</f>
        <v/>
      </c>
      <c r="S7900">
        <f>IF(R7900&lt;=15,"Até 15",IF(R7900&lt;=30,"Entre 15 e 30",IF(R7900&lt;=60,"Entre 30 e 60",IF(R7900&lt;=90,"Entre 60 e 90",IF(R7900&lt;=120,"Entre 90 e 120",IF(R7900&lt;=150,"Entre 120 e 150",IF(R7900&lt;=180,"Entre 150 e 180","Superior a 180")))))))</f>
        <v/>
      </c>
    </row>
    <row r="7901">
      <c r="A7901" t="inlineStr">
        <is>
          <t>Q07L09</t>
        </is>
      </c>
      <c r="B7901" t="inlineStr">
        <is>
          <t>CAMILA DA FROTA GUERRA</t>
        </is>
      </c>
      <c r="C7901" t="n">
        <v>1</v>
      </c>
      <c r="D7901" t="inlineStr">
        <is>
          <t>IPCA</t>
        </is>
      </c>
      <c r="E7901" t="n">
        <v>0</v>
      </c>
      <c r="F7901" t="inlineStr">
        <is>
          <t>MENSAL</t>
        </is>
      </c>
      <c r="G7901" t="n">
        <v>46446</v>
      </c>
      <c r="H7901" t="n">
        <v>46446</v>
      </c>
      <c r="I7901" t="n">
        <v>40</v>
      </c>
      <c r="J7901" t="inlineStr">
        <is>
          <t>CARTEIRA</t>
        </is>
      </c>
      <c r="K7901" t="inlineStr">
        <is>
          <t>CONTRATO</t>
        </is>
      </c>
      <c r="L7901" t="n">
        <v>1227.47349</v>
      </c>
      <c r="M7901" t="inlineStr">
        <is>
          <t>Terra Luz Residencial</t>
        </is>
      </c>
      <c r="N7901" s="142">
        <f>DATE(YEAR(G7901),MONTH(G7901),1)</f>
        <v/>
      </c>
      <c r="O7901" s="132">
        <f>IF(G7901&gt;$K$3,"Futuro","Atraso")</f>
        <v/>
      </c>
      <c r="P7901">
        <f>12*(YEAR(G7901)-YEAR($K$3))+(MONTH(G7901)-MONTH($K$3))</f>
        <v/>
      </c>
      <c r="Q7901" s="366">
        <f>IF(M7901="IBIRAPITANGA FASE 3",IF(O7901="Atraso",L7901,L7901/(1+$I$2)^P7901),IF(O7901="Atraso",L7901,L7901/(1+$I$1)^P7901))</f>
        <v/>
      </c>
      <c r="R7901">
        <f>IF(O7901="Atraso",$K$3-G7901,0)</f>
        <v/>
      </c>
      <c r="S7901">
        <f>IF(R7901&lt;=15,"Até 15",IF(R7901&lt;=30,"Entre 15 e 30",IF(R7901&lt;=60,"Entre 30 e 60",IF(R7901&lt;=90,"Entre 60 e 90",IF(R7901&lt;=120,"Entre 90 e 120",IF(R7901&lt;=150,"Entre 120 e 150",IF(R7901&lt;=180,"Entre 150 e 180","Superior a 180")))))))</f>
        <v/>
      </c>
    </row>
    <row r="7902">
      <c r="A7902" t="inlineStr">
        <is>
          <t>Q07L09</t>
        </is>
      </c>
      <c r="B7902" t="inlineStr">
        <is>
          <t>CAMILA DA FROTA GUERRA</t>
        </is>
      </c>
      <c r="C7902" t="n">
        <v>1</v>
      </c>
      <c r="D7902" t="inlineStr">
        <is>
          <t>IPCA</t>
        </is>
      </c>
      <c r="E7902" t="n">
        <v>0</v>
      </c>
      <c r="F7902" t="inlineStr">
        <is>
          <t>MENSAL</t>
        </is>
      </c>
      <c r="G7902" t="n">
        <v>46476</v>
      </c>
      <c r="H7902" t="n">
        <v>46476</v>
      </c>
      <c r="I7902" t="n">
        <v>41</v>
      </c>
      <c r="J7902" t="inlineStr">
        <is>
          <t>CARTEIRA</t>
        </is>
      </c>
      <c r="K7902" t="inlineStr">
        <is>
          <t>CONTRATO</t>
        </is>
      </c>
      <c r="L7902" t="n">
        <v>1227.47349</v>
      </c>
      <c r="M7902" t="inlineStr">
        <is>
          <t>Terra Luz Residencial</t>
        </is>
      </c>
      <c r="N7902" s="142">
        <f>DATE(YEAR(G7902),MONTH(G7902),1)</f>
        <v/>
      </c>
      <c r="O7902" s="132">
        <f>IF(G7902&gt;$K$3,"Futuro","Atraso")</f>
        <v/>
      </c>
      <c r="P7902">
        <f>12*(YEAR(G7902)-YEAR($K$3))+(MONTH(G7902)-MONTH($K$3))</f>
        <v/>
      </c>
      <c r="Q7902" s="366">
        <f>IF(M7902="IBIRAPITANGA FASE 3",IF(O7902="Atraso",L7902,L7902/(1+$I$2)^P7902),IF(O7902="Atraso",L7902,L7902/(1+$I$1)^P7902))</f>
        <v/>
      </c>
      <c r="R7902">
        <f>IF(O7902="Atraso",$K$3-G7902,0)</f>
        <v/>
      </c>
      <c r="S7902">
        <f>IF(R7902&lt;=15,"Até 15",IF(R7902&lt;=30,"Entre 15 e 30",IF(R7902&lt;=60,"Entre 30 e 60",IF(R7902&lt;=90,"Entre 60 e 90",IF(R7902&lt;=120,"Entre 90 e 120",IF(R7902&lt;=150,"Entre 120 e 150",IF(R7902&lt;=180,"Entre 150 e 180","Superior a 180")))))))</f>
        <v/>
      </c>
    </row>
    <row r="7903">
      <c r="A7903" t="inlineStr">
        <is>
          <t>Q07L09</t>
        </is>
      </c>
      <c r="B7903" t="inlineStr">
        <is>
          <t>CAMILA DA FROTA GUERRA</t>
        </is>
      </c>
      <c r="C7903" t="n">
        <v>1</v>
      </c>
      <c r="D7903" t="inlineStr">
        <is>
          <t>IPCA</t>
        </is>
      </c>
      <c r="E7903" t="n">
        <v>0</v>
      </c>
      <c r="F7903" t="inlineStr">
        <is>
          <t>MENSAL</t>
        </is>
      </c>
      <c r="G7903" t="n">
        <v>46507</v>
      </c>
      <c r="H7903" t="n">
        <v>46507</v>
      </c>
      <c r="I7903" t="n">
        <v>42</v>
      </c>
      <c r="J7903" t="inlineStr">
        <is>
          <t>CARTEIRA</t>
        </is>
      </c>
      <c r="K7903" t="inlineStr">
        <is>
          <t>CONTRATO</t>
        </is>
      </c>
      <c r="L7903" t="n">
        <v>1227.47349</v>
      </c>
      <c r="M7903" t="inlineStr">
        <is>
          <t>Terra Luz Residencial</t>
        </is>
      </c>
      <c r="N7903" s="142">
        <f>DATE(YEAR(G7903),MONTH(G7903),1)</f>
        <v/>
      </c>
      <c r="O7903" s="132">
        <f>IF(G7903&gt;$K$3,"Futuro","Atraso")</f>
        <v/>
      </c>
      <c r="P7903">
        <f>12*(YEAR(G7903)-YEAR($K$3))+(MONTH(G7903)-MONTH($K$3))</f>
        <v/>
      </c>
      <c r="Q7903" s="366">
        <f>IF(M7903="IBIRAPITANGA FASE 3",IF(O7903="Atraso",L7903,L7903/(1+$I$2)^P7903),IF(O7903="Atraso",L7903,L7903/(1+$I$1)^P7903))</f>
        <v/>
      </c>
      <c r="R7903">
        <f>IF(O7903="Atraso",$K$3-G7903,0)</f>
        <v/>
      </c>
      <c r="S7903">
        <f>IF(R7903&lt;=15,"Até 15",IF(R7903&lt;=30,"Entre 15 e 30",IF(R7903&lt;=60,"Entre 30 e 60",IF(R7903&lt;=90,"Entre 60 e 90",IF(R7903&lt;=120,"Entre 90 e 120",IF(R7903&lt;=150,"Entre 120 e 150",IF(R7903&lt;=180,"Entre 150 e 180","Superior a 180")))))))</f>
        <v/>
      </c>
    </row>
    <row r="7904">
      <c r="A7904" t="inlineStr">
        <is>
          <t>Q07L09</t>
        </is>
      </c>
      <c r="B7904" t="inlineStr">
        <is>
          <t>CAMILA DA FROTA GUERRA</t>
        </is>
      </c>
      <c r="C7904" t="n">
        <v>1</v>
      </c>
      <c r="D7904" t="inlineStr">
        <is>
          <t>IPCA</t>
        </is>
      </c>
      <c r="E7904" t="n">
        <v>0</v>
      </c>
      <c r="F7904" t="inlineStr">
        <is>
          <t>MENSAL</t>
        </is>
      </c>
      <c r="G7904" t="n">
        <v>46537</v>
      </c>
      <c r="H7904" t="n">
        <v>46537</v>
      </c>
      <c r="I7904" t="n">
        <v>43</v>
      </c>
      <c r="J7904" t="inlineStr">
        <is>
          <t>CARTEIRA</t>
        </is>
      </c>
      <c r="K7904" t="inlineStr">
        <is>
          <t>CONTRATO</t>
        </is>
      </c>
      <c r="L7904" t="n">
        <v>1227.47349</v>
      </c>
      <c r="M7904" t="inlineStr">
        <is>
          <t>Terra Luz Residencial</t>
        </is>
      </c>
      <c r="N7904" s="142">
        <f>DATE(YEAR(G7904),MONTH(G7904),1)</f>
        <v/>
      </c>
      <c r="O7904" s="132">
        <f>IF(G7904&gt;$K$3,"Futuro","Atraso")</f>
        <v/>
      </c>
      <c r="P7904">
        <f>12*(YEAR(G7904)-YEAR($K$3))+(MONTH(G7904)-MONTH($K$3))</f>
        <v/>
      </c>
      <c r="Q7904" s="366">
        <f>IF(M7904="IBIRAPITANGA FASE 3",IF(O7904="Atraso",L7904,L7904/(1+$I$2)^P7904),IF(O7904="Atraso",L7904,L7904/(1+$I$1)^P7904))</f>
        <v/>
      </c>
      <c r="R7904">
        <f>IF(O7904="Atraso",$K$3-G7904,0)</f>
        <v/>
      </c>
      <c r="S7904">
        <f>IF(R7904&lt;=15,"Até 15",IF(R7904&lt;=30,"Entre 15 e 30",IF(R7904&lt;=60,"Entre 30 e 60",IF(R7904&lt;=90,"Entre 60 e 90",IF(R7904&lt;=120,"Entre 90 e 120",IF(R7904&lt;=150,"Entre 120 e 150",IF(R7904&lt;=180,"Entre 150 e 180","Superior a 180")))))))</f>
        <v/>
      </c>
    </row>
    <row r="7905">
      <c r="A7905" t="inlineStr">
        <is>
          <t>Q07L017</t>
        </is>
      </c>
      <c r="B7905" t="inlineStr">
        <is>
          <t>CAMILA DA FROTA GUERRA</t>
        </is>
      </c>
      <c r="C7905" t="n">
        <v>1</v>
      </c>
      <c r="D7905" t="inlineStr">
        <is>
          <t>IPCA</t>
        </is>
      </c>
      <c r="E7905" t="n">
        <v>0</v>
      </c>
      <c r="F7905" t="inlineStr">
        <is>
          <t>MENSAL</t>
        </is>
      </c>
      <c r="G7905" t="n">
        <v>45260</v>
      </c>
      <c r="H7905" t="n">
        <v>45260</v>
      </c>
      <c r="I7905" t="n">
        <v>1</v>
      </c>
      <c r="J7905" t="inlineStr">
        <is>
          <t>CARTEIRA</t>
        </is>
      </c>
      <c r="K7905" t="inlineStr">
        <is>
          <t>CONTRATO</t>
        </is>
      </c>
      <c r="L7905" t="n">
        <v>1227.47349</v>
      </c>
      <c r="M7905" t="inlineStr">
        <is>
          <t>Terra Luz Residencial</t>
        </is>
      </c>
      <c r="N7905" s="142">
        <f>DATE(YEAR(G7905),MONTH(G7905),1)</f>
        <v/>
      </c>
      <c r="O7905" s="132">
        <f>IF(G7905&gt;$K$3,"Futuro","Atraso")</f>
        <v/>
      </c>
      <c r="P7905">
        <f>12*(YEAR(G7905)-YEAR($K$3))+(MONTH(G7905)-MONTH($K$3))</f>
        <v/>
      </c>
      <c r="Q7905" s="366">
        <f>IF(M7905="IBIRAPITANGA FASE 3",IF(O7905="Atraso",L7905,L7905/(1+$I$2)^P7905),IF(O7905="Atraso",L7905,L7905/(1+$I$1)^P7905))</f>
        <v/>
      </c>
      <c r="R7905">
        <f>IF(O7905="Atraso",$K$3-G7905,0)</f>
        <v/>
      </c>
      <c r="S7905">
        <f>IF(R7905&lt;=15,"Até 15",IF(R7905&lt;=30,"Entre 15 e 30",IF(R7905&lt;=60,"Entre 30 e 60",IF(R7905&lt;=90,"Entre 60 e 90",IF(R7905&lt;=120,"Entre 90 e 120",IF(R7905&lt;=150,"Entre 120 e 150",IF(R7905&lt;=180,"Entre 150 e 180","Superior a 180")))))))</f>
        <v/>
      </c>
    </row>
    <row r="7906">
      <c r="A7906" t="inlineStr">
        <is>
          <t>Q07L017</t>
        </is>
      </c>
      <c r="B7906" t="inlineStr">
        <is>
          <t>CAMILA DA FROTA GUERRA</t>
        </is>
      </c>
      <c r="C7906" t="n">
        <v>1</v>
      </c>
      <c r="D7906" t="inlineStr">
        <is>
          <t>IPCA</t>
        </is>
      </c>
      <c r="E7906" t="n">
        <v>0</v>
      </c>
      <c r="F7906" t="inlineStr">
        <is>
          <t>MENSAL</t>
        </is>
      </c>
      <c r="G7906" t="n">
        <v>45290</v>
      </c>
      <c r="H7906" t="n">
        <v>45290</v>
      </c>
      <c r="I7906" t="n">
        <v>2</v>
      </c>
      <c r="J7906" t="inlineStr">
        <is>
          <t>CARTEIRA</t>
        </is>
      </c>
      <c r="K7906" t="inlineStr">
        <is>
          <t>CONTRATO</t>
        </is>
      </c>
      <c r="L7906" t="n">
        <v>1227.47349</v>
      </c>
      <c r="M7906" t="inlineStr">
        <is>
          <t>Terra Luz Residencial</t>
        </is>
      </c>
      <c r="N7906" s="142">
        <f>DATE(YEAR(G7906),MONTH(G7906),1)</f>
        <v/>
      </c>
      <c r="O7906" s="132">
        <f>IF(G7906&gt;$K$3,"Futuro","Atraso")</f>
        <v/>
      </c>
      <c r="P7906">
        <f>12*(YEAR(G7906)-YEAR($K$3))+(MONTH(G7906)-MONTH($K$3))</f>
        <v/>
      </c>
      <c r="Q7906" s="366">
        <f>IF(M7906="IBIRAPITANGA FASE 3",IF(O7906="Atraso",L7906,L7906/(1+$I$2)^P7906),IF(O7906="Atraso",L7906,L7906/(1+$I$1)^P7906))</f>
        <v/>
      </c>
      <c r="R7906">
        <f>IF(O7906="Atraso",$K$3-G7906,0)</f>
        <v/>
      </c>
      <c r="S7906">
        <f>IF(R7906&lt;=15,"Até 15",IF(R7906&lt;=30,"Entre 15 e 30",IF(R7906&lt;=60,"Entre 30 e 60",IF(R7906&lt;=90,"Entre 60 e 90",IF(R7906&lt;=120,"Entre 90 e 120",IF(R7906&lt;=150,"Entre 120 e 150",IF(R7906&lt;=180,"Entre 150 e 180","Superior a 180")))))))</f>
        <v/>
      </c>
    </row>
    <row r="7907">
      <c r="A7907" t="inlineStr">
        <is>
          <t>Q07L017</t>
        </is>
      </c>
      <c r="B7907" t="inlineStr">
        <is>
          <t>CAMILA DA FROTA GUERRA</t>
        </is>
      </c>
      <c r="C7907" t="n">
        <v>1</v>
      </c>
      <c r="D7907" t="inlineStr">
        <is>
          <t>IPCA</t>
        </is>
      </c>
      <c r="E7907" t="n">
        <v>0</v>
      </c>
      <c r="F7907" t="inlineStr">
        <is>
          <t>MENSAL</t>
        </is>
      </c>
      <c r="G7907" t="n">
        <v>45321</v>
      </c>
      <c r="H7907" t="n">
        <v>45321</v>
      </c>
      <c r="I7907" t="n">
        <v>3</v>
      </c>
      <c r="J7907" t="inlineStr">
        <is>
          <t>CARTEIRA</t>
        </is>
      </c>
      <c r="K7907" t="inlineStr">
        <is>
          <t>CONTRATO</t>
        </is>
      </c>
      <c r="L7907" t="n">
        <v>1227.47349</v>
      </c>
      <c r="M7907" t="inlineStr">
        <is>
          <t>Terra Luz Residencial</t>
        </is>
      </c>
      <c r="N7907" s="142">
        <f>DATE(YEAR(G7907),MONTH(G7907),1)</f>
        <v/>
      </c>
      <c r="O7907" s="132">
        <f>IF(G7907&gt;$K$3,"Futuro","Atraso")</f>
        <v/>
      </c>
      <c r="P7907">
        <f>12*(YEAR(G7907)-YEAR($K$3))+(MONTH(G7907)-MONTH($K$3))</f>
        <v/>
      </c>
      <c r="Q7907" s="366">
        <f>IF(M7907="IBIRAPITANGA FASE 3",IF(O7907="Atraso",L7907,L7907/(1+$I$2)^P7907),IF(O7907="Atraso",L7907,L7907/(1+$I$1)^P7907))</f>
        <v/>
      </c>
      <c r="R7907">
        <f>IF(O7907="Atraso",$K$3-G7907,0)</f>
        <v/>
      </c>
      <c r="S7907">
        <f>IF(R7907&lt;=15,"Até 15",IF(R7907&lt;=30,"Entre 15 e 30",IF(R7907&lt;=60,"Entre 30 e 60",IF(R7907&lt;=90,"Entre 60 e 90",IF(R7907&lt;=120,"Entre 90 e 120",IF(R7907&lt;=150,"Entre 120 e 150",IF(R7907&lt;=180,"Entre 150 e 180","Superior a 180")))))))</f>
        <v/>
      </c>
    </row>
    <row r="7908">
      <c r="A7908" t="inlineStr">
        <is>
          <t>Q07L017</t>
        </is>
      </c>
      <c r="B7908" t="inlineStr">
        <is>
          <t>CAMILA DA FROTA GUERRA</t>
        </is>
      </c>
      <c r="C7908" t="n">
        <v>1</v>
      </c>
      <c r="D7908" t="inlineStr">
        <is>
          <t>IPCA</t>
        </is>
      </c>
      <c r="E7908" t="n">
        <v>0</v>
      </c>
      <c r="F7908" t="inlineStr">
        <is>
          <t>MENSAL</t>
        </is>
      </c>
      <c r="G7908" t="n">
        <v>45351</v>
      </c>
      <c r="H7908" t="n">
        <v>45351</v>
      </c>
      <c r="I7908" t="n">
        <v>4</v>
      </c>
      <c r="J7908" t="inlineStr">
        <is>
          <t>CARTEIRA</t>
        </is>
      </c>
      <c r="K7908" t="inlineStr">
        <is>
          <t>CONTRATO</t>
        </is>
      </c>
      <c r="L7908" t="n">
        <v>1227.47349</v>
      </c>
      <c r="M7908" t="inlineStr">
        <is>
          <t>Terra Luz Residencial</t>
        </is>
      </c>
      <c r="N7908" s="142">
        <f>DATE(YEAR(G7908),MONTH(G7908),1)</f>
        <v/>
      </c>
      <c r="O7908" s="132">
        <f>IF(G7908&gt;$K$3,"Futuro","Atraso")</f>
        <v/>
      </c>
      <c r="P7908">
        <f>12*(YEAR(G7908)-YEAR($K$3))+(MONTH(G7908)-MONTH($K$3))</f>
        <v/>
      </c>
      <c r="Q7908" s="366">
        <f>IF(M7908="IBIRAPITANGA FASE 3",IF(O7908="Atraso",L7908,L7908/(1+$I$2)^P7908),IF(O7908="Atraso",L7908,L7908/(1+$I$1)^P7908))</f>
        <v/>
      </c>
      <c r="R7908">
        <f>IF(O7908="Atraso",$K$3-G7908,0)</f>
        <v/>
      </c>
      <c r="S7908">
        <f>IF(R7908&lt;=15,"Até 15",IF(R7908&lt;=30,"Entre 15 e 30",IF(R7908&lt;=60,"Entre 30 e 60",IF(R7908&lt;=90,"Entre 60 e 90",IF(R7908&lt;=120,"Entre 90 e 120",IF(R7908&lt;=150,"Entre 120 e 150",IF(R7908&lt;=180,"Entre 150 e 180","Superior a 180")))))))</f>
        <v/>
      </c>
    </row>
    <row r="7909">
      <c r="A7909" t="inlineStr">
        <is>
          <t>Q07L017</t>
        </is>
      </c>
      <c r="B7909" t="inlineStr">
        <is>
          <t>CAMILA DA FROTA GUERRA</t>
        </is>
      </c>
      <c r="C7909" t="n">
        <v>1</v>
      </c>
      <c r="D7909" t="inlineStr">
        <is>
          <t>IPCA</t>
        </is>
      </c>
      <c r="E7909" t="n">
        <v>0</v>
      </c>
      <c r="F7909" t="inlineStr">
        <is>
          <t>MENSAL</t>
        </is>
      </c>
      <c r="G7909" t="n">
        <v>45381</v>
      </c>
      <c r="H7909" t="n">
        <v>45381</v>
      </c>
      <c r="I7909" t="n">
        <v>5</v>
      </c>
      <c r="J7909" t="inlineStr">
        <is>
          <t>CARTEIRA</t>
        </is>
      </c>
      <c r="K7909" t="inlineStr">
        <is>
          <t>CONTRATO</t>
        </is>
      </c>
      <c r="L7909" t="n">
        <v>1227.47349</v>
      </c>
      <c r="M7909" t="inlineStr">
        <is>
          <t>Terra Luz Residencial</t>
        </is>
      </c>
      <c r="N7909" s="142">
        <f>DATE(YEAR(G7909),MONTH(G7909),1)</f>
        <v/>
      </c>
      <c r="O7909" s="132">
        <f>IF(G7909&gt;$K$3,"Futuro","Atraso")</f>
        <v/>
      </c>
      <c r="P7909">
        <f>12*(YEAR(G7909)-YEAR($K$3))+(MONTH(G7909)-MONTH($K$3))</f>
        <v/>
      </c>
      <c r="Q7909" s="366">
        <f>IF(M7909="IBIRAPITANGA FASE 3",IF(O7909="Atraso",L7909,L7909/(1+$I$2)^P7909),IF(O7909="Atraso",L7909,L7909/(1+$I$1)^P7909))</f>
        <v/>
      </c>
      <c r="R7909">
        <f>IF(O7909="Atraso",$K$3-G7909,0)</f>
        <v/>
      </c>
      <c r="S7909">
        <f>IF(R7909&lt;=15,"Até 15",IF(R7909&lt;=30,"Entre 15 e 30",IF(R7909&lt;=60,"Entre 30 e 60",IF(R7909&lt;=90,"Entre 60 e 90",IF(R7909&lt;=120,"Entre 90 e 120",IF(R7909&lt;=150,"Entre 120 e 150",IF(R7909&lt;=180,"Entre 150 e 180","Superior a 180")))))))</f>
        <v/>
      </c>
    </row>
    <row r="7910">
      <c r="A7910" t="inlineStr">
        <is>
          <t>Q07L017</t>
        </is>
      </c>
      <c r="B7910" t="inlineStr">
        <is>
          <t>CAMILA DA FROTA GUERRA</t>
        </is>
      </c>
      <c r="C7910" t="n">
        <v>1</v>
      </c>
      <c r="D7910" t="inlineStr">
        <is>
          <t>IPCA</t>
        </is>
      </c>
      <c r="E7910" t="n">
        <v>0</v>
      </c>
      <c r="F7910" t="inlineStr">
        <is>
          <t>MENSAL</t>
        </is>
      </c>
      <c r="G7910" t="n">
        <v>45412</v>
      </c>
      <c r="H7910" t="n">
        <v>45412</v>
      </c>
      <c r="I7910" t="n">
        <v>6</v>
      </c>
      <c r="J7910" t="inlineStr">
        <is>
          <t>CARTEIRA</t>
        </is>
      </c>
      <c r="K7910" t="inlineStr">
        <is>
          <t>CONTRATO</t>
        </is>
      </c>
      <c r="L7910" t="n">
        <v>1227.47349</v>
      </c>
      <c r="M7910" t="inlineStr">
        <is>
          <t>Terra Luz Residencial</t>
        </is>
      </c>
      <c r="N7910" s="142">
        <f>DATE(YEAR(G7910),MONTH(G7910),1)</f>
        <v/>
      </c>
      <c r="O7910" s="132">
        <f>IF(G7910&gt;$K$3,"Futuro","Atraso")</f>
        <v/>
      </c>
      <c r="P7910">
        <f>12*(YEAR(G7910)-YEAR($K$3))+(MONTH(G7910)-MONTH($K$3))</f>
        <v/>
      </c>
      <c r="Q7910" s="366">
        <f>IF(M7910="IBIRAPITANGA FASE 3",IF(O7910="Atraso",L7910,L7910/(1+$I$2)^P7910),IF(O7910="Atraso",L7910,L7910/(1+$I$1)^P7910))</f>
        <v/>
      </c>
      <c r="R7910">
        <f>IF(O7910="Atraso",$K$3-G7910,0)</f>
        <v/>
      </c>
      <c r="S7910">
        <f>IF(R7910&lt;=15,"Até 15",IF(R7910&lt;=30,"Entre 15 e 30",IF(R7910&lt;=60,"Entre 30 e 60",IF(R7910&lt;=90,"Entre 60 e 90",IF(R7910&lt;=120,"Entre 90 e 120",IF(R7910&lt;=150,"Entre 120 e 150",IF(R7910&lt;=180,"Entre 150 e 180","Superior a 180")))))))</f>
        <v/>
      </c>
    </row>
    <row r="7911">
      <c r="A7911" t="inlineStr">
        <is>
          <t>Q07L017</t>
        </is>
      </c>
      <c r="B7911" t="inlineStr">
        <is>
          <t>CAMILA DA FROTA GUERRA</t>
        </is>
      </c>
      <c r="C7911" t="n">
        <v>1</v>
      </c>
      <c r="D7911" t="inlineStr">
        <is>
          <t>IPCA</t>
        </is>
      </c>
      <c r="E7911" t="n">
        <v>0</v>
      </c>
      <c r="F7911" t="inlineStr">
        <is>
          <t>MENSAL</t>
        </is>
      </c>
      <c r="G7911" t="n">
        <v>45442</v>
      </c>
      <c r="H7911" t="n">
        <v>45442</v>
      </c>
      <c r="I7911" t="n">
        <v>7</v>
      </c>
      <c r="J7911" t="inlineStr">
        <is>
          <t>CARTEIRA</t>
        </is>
      </c>
      <c r="K7911" t="inlineStr">
        <is>
          <t>CONTRATO</t>
        </is>
      </c>
      <c r="L7911" t="n">
        <v>1227.47349</v>
      </c>
      <c r="M7911" t="inlineStr">
        <is>
          <t>Terra Luz Residencial</t>
        </is>
      </c>
      <c r="N7911" s="142">
        <f>DATE(YEAR(G7911),MONTH(G7911),1)</f>
        <v/>
      </c>
      <c r="O7911" s="132">
        <f>IF(G7911&gt;$K$3,"Futuro","Atraso")</f>
        <v/>
      </c>
      <c r="P7911">
        <f>12*(YEAR(G7911)-YEAR($K$3))+(MONTH(G7911)-MONTH($K$3))</f>
        <v/>
      </c>
      <c r="Q7911" s="366">
        <f>IF(M7911="IBIRAPITANGA FASE 3",IF(O7911="Atraso",L7911,L7911/(1+$I$2)^P7911),IF(O7911="Atraso",L7911,L7911/(1+$I$1)^P7911))</f>
        <v/>
      </c>
      <c r="R7911">
        <f>IF(O7911="Atraso",$K$3-G7911,0)</f>
        <v/>
      </c>
      <c r="S7911">
        <f>IF(R7911&lt;=15,"Até 15",IF(R7911&lt;=30,"Entre 15 e 30",IF(R7911&lt;=60,"Entre 30 e 60",IF(R7911&lt;=90,"Entre 60 e 90",IF(R7911&lt;=120,"Entre 90 e 120",IF(R7911&lt;=150,"Entre 120 e 150",IF(R7911&lt;=180,"Entre 150 e 180","Superior a 180")))))))</f>
        <v/>
      </c>
    </row>
    <row r="7912">
      <c r="A7912" t="inlineStr">
        <is>
          <t>Q07L017</t>
        </is>
      </c>
      <c r="B7912" t="inlineStr">
        <is>
          <t>CAMILA DA FROTA GUERRA</t>
        </is>
      </c>
      <c r="C7912" t="n">
        <v>1</v>
      </c>
      <c r="D7912" t="inlineStr">
        <is>
          <t>IPCA</t>
        </is>
      </c>
      <c r="E7912" t="n">
        <v>0</v>
      </c>
      <c r="F7912" t="inlineStr">
        <is>
          <t>MENSAL</t>
        </is>
      </c>
      <c r="G7912" t="n">
        <v>45473</v>
      </c>
      <c r="H7912" t="n">
        <v>45473</v>
      </c>
      <c r="I7912" t="n">
        <v>8</v>
      </c>
      <c r="J7912" t="inlineStr">
        <is>
          <t>CARTEIRA</t>
        </is>
      </c>
      <c r="K7912" t="inlineStr">
        <is>
          <t>CONTRATO</t>
        </is>
      </c>
      <c r="L7912" t="n">
        <v>1227.47349</v>
      </c>
      <c r="M7912" t="inlineStr">
        <is>
          <t>Terra Luz Residencial</t>
        </is>
      </c>
      <c r="N7912" s="142">
        <f>DATE(YEAR(G7912),MONTH(G7912),1)</f>
        <v/>
      </c>
      <c r="O7912" s="132">
        <f>IF(G7912&gt;$K$3,"Futuro","Atraso")</f>
        <v/>
      </c>
      <c r="P7912">
        <f>12*(YEAR(G7912)-YEAR($K$3))+(MONTH(G7912)-MONTH($K$3))</f>
        <v/>
      </c>
      <c r="Q7912" s="366">
        <f>IF(M7912="IBIRAPITANGA FASE 3",IF(O7912="Atraso",L7912,L7912/(1+$I$2)^P7912),IF(O7912="Atraso",L7912,L7912/(1+$I$1)^P7912))</f>
        <v/>
      </c>
      <c r="R7912">
        <f>IF(O7912="Atraso",$K$3-G7912,0)</f>
        <v/>
      </c>
      <c r="S7912">
        <f>IF(R7912&lt;=15,"Até 15",IF(R7912&lt;=30,"Entre 15 e 30",IF(R7912&lt;=60,"Entre 30 e 60",IF(R7912&lt;=90,"Entre 60 e 90",IF(R7912&lt;=120,"Entre 90 e 120",IF(R7912&lt;=150,"Entre 120 e 150",IF(R7912&lt;=180,"Entre 150 e 180","Superior a 180")))))))</f>
        <v/>
      </c>
    </row>
    <row r="7913">
      <c r="A7913" t="inlineStr">
        <is>
          <t>Q07L017</t>
        </is>
      </c>
      <c r="B7913" t="inlineStr">
        <is>
          <t>CAMILA DA FROTA GUERRA</t>
        </is>
      </c>
      <c r="C7913" t="n">
        <v>1</v>
      </c>
      <c r="D7913" t="inlineStr">
        <is>
          <t>IPCA</t>
        </is>
      </c>
      <c r="E7913" t="n">
        <v>0</v>
      </c>
      <c r="F7913" t="inlineStr">
        <is>
          <t>MENSAL</t>
        </is>
      </c>
      <c r="G7913" t="n">
        <v>45503</v>
      </c>
      <c r="H7913" t="n">
        <v>45503</v>
      </c>
      <c r="I7913" t="n">
        <v>9</v>
      </c>
      <c r="J7913" t="inlineStr">
        <is>
          <t>CARTEIRA</t>
        </is>
      </c>
      <c r="K7913" t="inlineStr">
        <is>
          <t>CONTRATO</t>
        </is>
      </c>
      <c r="L7913" t="n">
        <v>1227.47349</v>
      </c>
      <c r="M7913" t="inlineStr">
        <is>
          <t>Terra Luz Residencial</t>
        </is>
      </c>
      <c r="N7913" s="142">
        <f>DATE(YEAR(G7913),MONTH(G7913),1)</f>
        <v/>
      </c>
      <c r="O7913" s="132">
        <f>IF(G7913&gt;$K$3,"Futuro","Atraso")</f>
        <v/>
      </c>
      <c r="P7913">
        <f>12*(YEAR(G7913)-YEAR($K$3))+(MONTH(G7913)-MONTH($K$3))</f>
        <v/>
      </c>
      <c r="Q7913" s="366">
        <f>IF(M7913="IBIRAPITANGA FASE 3",IF(O7913="Atraso",L7913,L7913/(1+$I$2)^P7913),IF(O7913="Atraso",L7913,L7913/(1+$I$1)^P7913))</f>
        <v/>
      </c>
      <c r="R7913">
        <f>IF(O7913="Atraso",$K$3-G7913,0)</f>
        <v/>
      </c>
      <c r="S7913">
        <f>IF(R7913&lt;=15,"Até 15",IF(R7913&lt;=30,"Entre 15 e 30",IF(R7913&lt;=60,"Entre 30 e 60",IF(R7913&lt;=90,"Entre 60 e 90",IF(R7913&lt;=120,"Entre 90 e 120",IF(R7913&lt;=150,"Entre 120 e 150",IF(R7913&lt;=180,"Entre 150 e 180","Superior a 180")))))))</f>
        <v/>
      </c>
    </row>
    <row r="7914">
      <c r="A7914" t="inlineStr">
        <is>
          <t>Q07L017</t>
        </is>
      </c>
      <c r="B7914" t="inlineStr">
        <is>
          <t>CAMILA DA FROTA GUERRA</t>
        </is>
      </c>
      <c r="C7914" t="n">
        <v>1</v>
      </c>
      <c r="D7914" t="inlineStr">
        <is>
          <t>IPCA</t>
        </is>
      </c>
      <c r="E7914" t="n">
        <v>0</v>
      </c>
      <c r="F7914" t="inlineStr">
        <is>
          <t>MENSAL</t>
        </is>
      </c>
      <c r="G7914" t="n">
        <v>45534</v>
      </c>
      <c r="H7914" t="n">
        <v>45534</v>
      </c>
      <c r="I7914" t="n">
        <v>10</v>
      </c>
      <c r="J7914" t="inlineStr">
        <is>
          <t>CARTEIRA</t>
        </is>
      </c>
      <c r="K7914" t="inlineStr">
        <is>
          <t>CONTRATO</t>
        </is>
      </c>
      <c r="L7914" t="n">
        <v>1227.47349</v>
      </c>
      <c r="M7914" t="inlineStr">
        <is>
          <t>Terra Luz Residencial</t>
        </is>
      </c>
      <c r="N7914" s="142">
        <f>DATE(YEAR(G7914),MONTH(G7914),1)</f>
        <v/>
      </c>
      <c r="O7914" s="132">
        <f>IF(G7914&gt;$K$3,"Futuro","Atraso")</f>
        <v/>
      </c>
      <c r="P7914">
        <f>12*(YEAR(G7914)-YEAR($K$3))+(MONTH(G7914)-MONTH($K$3))</f>
        <v/>
      </c>
      <c r="Q7914" s="366">
        <f>IF(M7914="IBIRAPITANGA FASE 3",IF(O7914="Atraso",L7914,L7914/(1+$I$2)^P7914),IF(O7914="Atraso",L7914,L7914/(1+$I$1)^P7914))</f>
        <v/>
      </c>
      <c r="R7914">
        <f>IF(O7914="Atraso",$K$3-G7914,0)</f>
        <v/>
      </c>
      <c r="S7914">
        <f>IF(R7914&lt;=15,"Até 15",IF(R7914&lt;=30,"Entre 15 e 30",IF(R7914&lt;=60,"Entre 30 e 60",IF(R7914&lt;=90,"Entre 60 e 90",IF(R7914&lt;=120,"Entre 90 e 120",IF(R7914&lt;=150,"Entre 120 e 150",IF(R7914&lt;=180,"Entre 150 e 180","Superior a 180")))))))</f>
        <v/>
      </c>
    </row>
    <row r="7915">
      <c r="A7915" t="inlineStr">
        <is>
          <t>Q07L017</t>
        </is>
      </c>
      <c r="B7915" t="inlineStr">
        <is>
          <t>CAMILA DA FROTA GUERRA</t>
        </is>
      </c>
      <c r="C7915" t="n">
        <v>1</v>
      </c>
      <c r="D7915" t="inlineStr">
        <is>
          <t>IPCA</t>
        </is>
      </c>
      <c r="E7915" t="n">
        <v>0</v>
      </c>
      <c r="F7915" t="inlineStr">
        <is>
          <t>MENSAL</t>
        </is>
      </c>
      <c r="G7915" t="n">
        <v>45565</v>
      </c>
      <c r="H7915" t="n">
        <v>45565</v>
      </c>
      <c r="I7915" t="n">
        <v>11</v>
      </c>
      <c r="J7915" t="inlineStr">
        <is>
          <t>CARTEIRA</t>
        </is>
      </c>
      <c r="K7915" t="inlineStr">
        <is>
          <t>CONTRATO</t>
        </is>
      </c>
      <c r="L7915" t="n">
        <v>1227.47349</v>
      </c>
      <c r="M7915" t="inlineStr">
        <is>
          <t>Terra Luz Residencial</t>
        </is>
      </c>
      <c r="N7915" s="142">
        <f>DATE(YEAR(G7915),MONTH(G7915),1)</f>
        <v/>
      </c>
      <c r="O7915" s="132">
        <f>IF(G7915&gt;$K$3,"Futuro","Atraso")</f>
        <v/>
      </c>
      <c r="P7915">
        <f>12*(YEAR(G7915)-YEAR($K$3))+(MONTH(G7915)-MONTH($K$3))</f>
        <v/>
      </c>
      <c r="Q7915" s="366">
        <f>IF(M7915="IBIRAPITANGA FASE 3",IF(O7915="Atraso",L7915,L7915/(1+$I$2)^P7915),IF(O7915="Atraso",L7915,L7915/(1+$I$1)^P7915))</f>
        <v/>
      </c>
      <c r="R7915">
        <f>IF(O7915="Atraso",$K$3-G7915,0)</f>
        <v/>
      </c>
      <c r="S7915">
        <f>IF(R7915&lt;=15,"Até 15",IF(R7915&lt;=30,"Entre 15 e 30",IF(R7915&lt;=60,"Entre 30 e 60",IF(R7915&lt;=90,"Entre 60 e 90",IF(R7915&lt;=120,"Entre 90 e 120",IF(R7915&lt;=150,"Entre 120 e 150",IF(R7915&lt;=180,"Entre 150 e 180","Superior a 180")))))))</f>
        <v/>
      </c>
    </row>
    <row r="7916">
      <c r="A7916" t="inlineStr">
        <is>
          <t>Q07L017</t>
        </is>
      </c>
      <c r="B7916" t="inlineStr">
        <is>
          <t>CAMILA DA FROTA GUERRA</t>
        </is>
      </c>
      <c r="C7916" t="n">
        <v>1</v>
      </c>
      <c r="D7916" t="inlineStr">
        <is>
          <t>IPCA</t>
        </is>
      </c>
      <c r="E7916" t="n">
        <v>0</v>
      </c>
      <c r="F7916" t="inlineStr">
        <is>
          <t>MENSAL</t>
        </is>
      </c>
      <c r="G7916" t="n">
        <v>45595</v>
      </c>
      <c r="H7916" t="n">
        <v>45595</v>
      </c>
      <c r="I7916" t="n">
        <v>12</v>
      </c>
      <c r="J7916" t="inlineStr">
        <is>
          <t>CARTEIRA</t>
        </is>
      </c>
      <c r="K7916" t="inlineStr">
        <is>
          <t>CONTRATO</t>
        </is>
      </c>
      <c r="L7916" t="n">
        <v>1227.47349</v>
      </c>
      <c r="M7916" t="inlineStr">
        <is>
          <t>Terra Luz Residencial</t>
        </is>
      </c>
      <c r="N7916" s="142">
        <f>DATE(YEAR(G7916),MONTH(G7916),1)</f>
        <v/>
      </c>
      <c r="O7916" s="132">
        <f>IF(G7916&gt;$K$3,"Futuro","Atraso")</f>
        <v/>
      </c>
      <c r="P7916">
        <f>12*(YEAR(G7916)-YEAR($K$3))+(MONTH(G7916)-MONTH($K$3))</f>
        <v/>
      </c>
      <c r="Q7916" s="366">
        <f>IF(M7916="IBIRAPITANGA FASE 3",IF(O7916="Atraso",L7916,L7916/(1+$I$2)^P7916),IF(O7916="Atraso",L7916,L7916/(1+$I$1)^P7916))</f>
        <v/>
      </c>
      <c r="R7916">
        <f>IF(O7916="Atraso",$K$3-G7916,0)</f>
        <v/>
      </c>
      <c r="S7916">
        <f>IF(R7916&lt;=15,"Até 15",IF(R7916&lt;=30,"Entre 15 e 30",IF(R7916&lt;=60,"Entre 30 e 60",IF(R7916&lt;=90,"Entre 60 e 90",IF(R7916&lt;=120,"Entre 90 e 120",IF(R7916&lt;=150,"Entre 120 e 150",IF(R7916&lt;=180,"Entre 150 e 180","Superior a 180")))))))</f>
        <v/>
      </c>
    </row>
    <row r="7917">
      <c r="A7917" t="inlineStr">
        <is>
          <t>Q07L017</t>
        </is>
      </c>
      <c r="B7917" t="inlineStr">
        <is>
          <t>CAMILA DA FROTA GUERRA</t>
        </is>
      </c>
      <c r="C7917" t="n">
        <v>1</v>
      </c>
      <c r="D7917" t="inlineStr">
        <is>
          <t>IPCA</t>
        </is>
      </c>
      <c r="E7917" t="n">
        <v>0</v>
      </c>
      <c r="F7917" t="inlineStr">
        <is>
          <t>MENSAL</t>
        </is>
      </c>
      <c r="G7917" t="n">
        <v>45626</v>
      </c>
      <c r="H7917" t="n">
        <v>45626</v>
      </c>
      <c r="I7917" t="n">
        <v>13</v>
      </c>
      <c r="J7917" t="inlineStr">
        <is>
          <t>CARTEIRA</t>
        </is>
      </c>
      <c r="K7917" t="inlineStr">
        <is>
          <t>CONTRATO</t>
        </is>
      </c>
      <c r="L7917" t="n">
        <v>1227.47349</v>
      </c>
      <c r="M7917" t="inlineStr">
        <is>
          <t>Terra Luz Residencial</t>
        </is>
      </c>
      <c r="N7917" s="142">
        <f>DATE(YEAR(G7917),MONTH(G7917),1)</f>
        <v/>
      </c>
      <c r="O7917" s="132">
        <f>IF(G7917&gt;$K$3,"Futuro","Atraso")</f>
        <v/>
      </c>
      <c r="P7917">
        <f>12*(YEAR(G7917)-YEAR($K$3))+(MONTH(G7917)-MONTH($K$3))</f>
        <v/>
      </c>
      <c r="Q7917" s="366">
        <f>IF(M7917="IBIRAPITANGA FASE 3",IF(O7917="Atraso",L7917,L7917/(1+$I$2)^P7917),IF(O7917="Atraso",L7917,L7917/(1+$I$1)^P7917))</f>
        <v/>
      </c>
      <c r="R7917">
        <f>IF(O7917="Atraso",$K$3-G7917,0)</f>
        <v/>
      </c>
      <c r="S7917">
        <f>IF(R7917&lt;=15,"Até 15",IF(R7917&lt;=30,"Entre 15 e 30",IF(R7917&lt;=60,"Entre 30 e 60",IF(R7917&lt;=90,"Entre 60 e 90",IF(R7917&lt;=120,"Entre 90 e 120",IF(R7917&lt;=150,"Entre 120 e 150",IF(R7917&lt;=180,"Entre 150 e 180","Superior a 180")))))))</f>
        <v/>
      </c>
    </row>
    <row r="7918">
      <c r="A7918" t="inlineStr">
        <is>
          <t>Q07L017</t>
        </is>
      </c>
      <c r="B7918" t="inlineStr">
        <is>
          <t>CAMILA DA FROTA GUERRA</t>
        </is>
      </c>
      <c r="C7918" t="n">
        <v>1</v>
      </c>
      <c r="D7918" t="inlineStr">
        <is>
          <t>IPCA</t>
        </is>
      </c>
      <c r="E7918" t="n">
        <v>0</v>
      </c>
      <c r="F7918" t="inlineStr">
        <is>
          <t>MENSAL</t>
        </is>
      </c>
      <c r="G7918" t="n">
        <v>45656</v>
      </c>
      <c r="H7918" t="n">
        <v>45656</v>
      </c>
      <c r="I7918" t="n">
        <v>14</v>
      </c>
      <c r="J7918" t="inlineStr">
        <is>
          <t>CARTEIRA</t>
        </is>
      </c>
      <c r="K7918" t="inlineStr">
        <is>
          <t>CONTRATO</t>
        </is>
      </c>
      <c r="L7918" t="n">
        <v>1227.47349</v>
      </c>
      <c r="M7918" t="inlineStr">
        <is>
          <t>Terra Luz Residencial</t>
        </is>
      </c>
      <c r="N7918" s="142">
        <f>DATE(YEAR(G7918),MONTH(G7918),1)</f>
        <v/>
      </c>
      <c r="O7918" s="132">
        <f>IF(G7918&gt;$K$3,"Futuro","Atraso")</f>
        <v/>
      </c>
      <c r="P7918">
        <f>12*(YEAR(G7918)-YEAR($K$3))+(MONTH(G7918)-MONTH($K$3))</f>
        <v/>
      </c>
      <c r="Q7918" s="366">
        <f>IF(M7918="IBIRAPITANGA FASE 3",IF(O7918="Atraso",L7918,L7918/(1+$I$2)^P7918),IF(O7918="Atraso",L7918,L7918/(1+$I$1)^P7918))</f>
        <v/>
      </c>
      <c r="R7918">
        <f>IF(O7918="Atraso",$K$3-G7918,0)</f>
        <v/>
      </c>
      <c r="S7918">
        <f>IF(R7918&lt;=15,"Até 15",IF(R7918&lt;=30,"Entre 15 e 30",IF(R7918&lt;=60,"Entre 30 e 60",IF(R7918&lt;=90,"Entre 60 e 90",IF(R7918&lt;=120,"Entre 90 e 120",IF(R7918&lt;=150,"Entre 120 e 150",IF(R7918&lt;=180,"Entre 150 e 180","Superior a 180")))))))</f>
        <v/>
      </c>
    </row>
    <row r="7919">
      <c r="A7919" t="inlineStr">
        <is>
          <t>Q07L017</t>
        </is>
      </c>
      <c r="B7919" t="inlineStr">
        <is>
          <t>CAMILA DA FROTA GUERRA</t>
        </is>
      </c>
      <c r="C7919" t="n">
        <v>1</v>
      </c>
      <c r="D7919" t="inlineStr">
        <is>
          <t>IPCA</t>
        </is>
      </c>
      <c r="E7919" t="n">
        <v>0</v>
      </c>
      <c r="F7919" t="inlineStr">
        <is>
          <t>MENSAL</t>
        </is>
      </c>
      <c r="G7919" t="n">
        <v>45687</v>
      </c>
      <c r="H7919" t="n">
        <v>45687</v>
      </c>
      <c r="I7919" t="n">
        <v>15</v>
      </c>
      <c r="J7919" t="inlineStr">
        <is>
          <t>CARTEIRA</t>
        </is>
      </c>
      <c r="K7919" t="inlineStr">
        <is>
          <t>CONTRATO</t>
        </is>
      </c>
      <c r="L7919" t="n">
        <v>1227.47349</v>
      </c>
      <c r="M7919" t="inlineStr">
        <is>
          <t>Terra Luz Residencial</t>
        </is>
      </c>
      <c r="N7919" s="142">
        <f>DATE(YEAR(G7919),MONTH(G7919),1)</f>
        <v/>
      </c>
      <c r="O7919" s="132">
        <f>IF(G7919&gt;$K$3,"Futuro","Atraso")</f>
        <v/>
      </c>
      <c r="P7919">
        <f>12*(YEAR(G7919)-YEAR($K$3))+(MONTH(G7919)-MONTH($K$3))</f>
        <v/>
      </c>
      <c r="Q7919" s="366">
        <f>IF(M7919="IBIRAPITANGA FASE 3",IF(O7919="Atraso",L7919,L7919/(1+$I$2)^P7919),IF(O7919="Atraso",L7919,L7919/(1+$I$1)^P7919))</f>
        <v/>
      </c>
      <c r="R7919">
        <f>IF(O7919="Atraso",$K$3-G7919,0)</f>
        <v/>
      </c>
      <c r="S7919">
        <f>IF(R7919&lt;=15,"Até 15",IF(R7919&lt;=30,"Entre 15 e 30",IF(R7919&lt;=60,"Entre 30 e 60",IF(R7919&lt;=90,"Entre 60 e 90",IF(R7919&lt;=120,"Entre 90 e 120",IF(R7919&lt;=150,"Entre 120 e 150",IF(R7919&lt;=180,"Entre 150 e 180","Superior a 180")))))))</f>
        <v/>
      </c>
    </row>
    <row r="7920">
      <c r="A7920" t="inlineStr">
        <is>
          <t>Q07L017</t>
        </is>
      </c>
      <c r="B7920" t="inlineStr">
        <is>
          <t>CAMILA DA FROTA GUERRA</t>
        </is>
      </c>
      <c r="C7920" t="n">
        <v>1</v>
      </c>
      <c r="D7920" t="inlineStr">
        <is>
          <t>IPCA</t>
        </is>
      </c>
      <c r="E7920" t="n">
        <v>0</v>
      </c>
      <c r="F7920" t="inlineStr">
        <is>
          <t>MENSAL</t>
        </is>
      </c>
      <c r="G7920" t="n">
        <v>45716</v>
      </c>
      <c r="H7920" t="n">
        <v>45716</v>
      </c>
      <c r="I7920" t="n">
        <v>16</v>
      </c>
      <c r="J7920" t="inlineStr">
        <is>
          <t>CARTEIRA</t>
        </is>
      </c>
      <c r="K7920" t="inlineStr">
        <is>
          <t>CONTRATO</t>
        </is>
      </c>
      <c r="L7920" t="n">
        <v>1227.47349</v>
      </c>
      <c r="M7920" t="inlineStr">
        <is>
          <t>Terra Luz Residencial</t>
        </is>
      </c>
      <c r="N7920" s="142">
        <f>DATE(YEAR(G7920),MONTH(G7920),1)</f>
        <v/>
      </c>
      <c r="O7920" s="132">
        <f>IF(G7920&gt;$K$3,"Futuro","Atraso")</f>
        <v/>
      </c>
      <c r="P7920">
        <f>12*(YEAR(G7920)-YEAR($K$3))+(MONTH(G7920)-MONTH($K$3))</f>
        <v/>
      </c>
      <c r="Q7920" s="366">
        <f>IF(M7920="IBIRAPITANGA FASE 3",IF(O7920="Atraso",L7920,L7920/(1+$I$2)^P7920),IF(O7920="Atraso",L7920,L7920/(1+$I$1)^P7920))</f>
        <v/>
      </c>
      <c r="R7920">
        <f>IF(O7920="Atraso",$K$3-G7920,0)</f>
        <v/>
      </c>
      <c r="S7920">
        <f>IF(R7920&lt;=15,"Até 15",IF(R7920&lt;=30,"Entre 15 e 30",IF(R7920&lt;=60,"Entre 30 e 60",IF(R7920&lt;=90,"Entre 60 e 90",IF(R7920&lt;=120,"Entre 90 e 120",IF(R7920&lt;=150,"Entre 120 e 150",IF(R7920&lt;=180,"Entre 150 e 180","Superior a 180")))))))</f>
        <v/>
      </c>
    </row>
    <row r="7921">
      <c r="A7921" t="inlineStr">
        <is>
          <t>Q07L017</t>
        </is>
      </c>
      <c r="B7921" t="inlineStr">
        <is>
          <t>CAMILA DA FROTA GUERRA</t>
        </is>
      </c>
      <c r="C7921" t="n">
        <v>1</v>
      </c>
      <c r="D7921" t="inlineStr">
        <is>
          <t>IPCA</t>
        </is>
      </c>
      <c r="E7921" t="n">
        <v>0</v>
      </c>
      <c r="F7921" t="inlineStr">
        <is>
          <t>MENSAL</t>
        </is>
      </c>
      <c r="G7921" t="n">
        <v>45746</v>
      </c>
      <c r="H7921" t="n">
        <v>45746</v>
      </c>
      <c r="I7921" t="n">
        <v>17</v>
      </c>
      <c r="J7921" t="inlineStr">
        <is>
          <t>CARTEIRA</t>
        </is>
      </c>
      <c r="K7921" t="inlineStr">
        <is>
          <t>CONTRATO</t>
        </is>
      </c>
      <c r="L7921" t="n">
        <v>1227.47349</v>
      </c>
      <c r="M7921" t="inlineStr">
        <is>
          <t>Terra Luz Residencial</t>
        </is>
      </c>
      <c r="N7921" s="142">
        <f>DATE(YEAR(G7921),MONTH(G7921),1)</f>
        <v/>
      </c>
      <c r="O7921" s="132">
        <f>IF(G7921&gt;$K$3,"Futuro","Atraso")</f>
        <v/>
      </c>
      <c r="P7921">
        <f>12*(YEAR(G7921)-YEAR($K$3))+(MONTH(G7921)-MONTH($K$3))</f>
        <v/>
      </c>
      <c r="Q7921" s="366">
        <f>IF(M7921="IBIRAPITANGA FASE 3",IF(O7921="Atraso",L7921,L7921/(1+$I$2)^P7921),IF(O7921="Atraso",L7921,L7921/(1+$I$1)^P7921))</f>
        <v/>
      </c>
      <c r="R7921">
        <f>IF(O7921="Atraso",$K$3-G7921,0)</f>
        <v/>
      </c>
      <c r="S7921">
        <f>IF(R7921&lt;=15,"Até 15",IF(R7921&lt;=30,"Entre 15 e 30",IF(R7921&lt;=60,"Entre 30 e 60",IF(R7921&lt;=90,"Entre 60 e 90",IF(R7921&lt;=120,"Entre 90 e 120",IF(R7921&lt;=150,"Entre 120 e 150",IF(R7921&lt;=180,"Entre 150 e 180","Superior a 180")))))))</f>
        <v/>
      </c>
    </row>
    <row r="7922">
      <c r="A7922" t="inlineStr">
        <is>
          <t>Q07L017</t>
        </is>
      </c>
      <c r="B7922" t="inlineStr">
        <is>
          <t>CAMILA DA FROTA GUERRA</t>
        </is>
      </c>
      <c r="C7922" t="n">
        <v>1</v>
      </c>
      <c r="D7922" t="inlineStr">
        <is>
          <t>IPCA</t>
        </is>
      </c>
      <c r="E7922" t="n">
        <v>0</v>
      </c>
      <c r="F7922" t="inlineStr">
        <is>
          <t>MENSAL</t>
        </is>
      </c>
      <c r="G7922" t="n">
        <v>45777</v>
      </c>
      <c r="H7922" t="n">
        <v>45777</v>
      </c>
      <c r="I7922" t="n">
        <v>18</v>
      </c>
      <c r="J7922" t="inlineStr">
        <is>
          <t>CARTEIRA</t>
        </is>
      </c>
      <c r="K7922" t="inlineStr">
        <is>
          <t>CONTRATO</t>
        </is>
      </c>
      <c r="L7922" t="n">
        <v>1227.47349</v>
      </c>
      <c r="M7922" t="inlineStr">
        <is>
          <t>Terra Luz Residencial</t>
        </is>
      </c>
      <c r="N7922" s="142">
        <f>DATE(YEAR(G7922),MONTH(G7922),1)</f>
        <v/>
      </c>
      <c r="O7922" s="132">
        <f>IF(G7922&gt;$K$3,"Futuro","Atraso")</f>
        <v/>
      </c>
      <c r="P7922">
        <f>12*(YEAR(G7922)-YEAR($K$3))+(MONTH(G7922)-MONTH($K$3))</f>
        <v/>
      </c>
      <c r="Q7922" s="366">
        <f>IF(M7922="IBIRAPITANGA FASE 3",IF(O7922="Atraso",L7922,L7922/(1+$I$2)^P7922),IF(O7922="Atraso",L7922,L7922/(1+$I$1)^P7922))</f>
        <v/>
      </c>
      <c r="R7922">
        <f>IF(O7922="Atraso",$K$3-G7922,0)</f>
        <v/>
      </c>
      <c r="S7922">
        <f>IF(R7922&lt;=15,"Até 15",IF(R7922&lt;=30,"Entre 15 e 30",IF(R7922&lt;=60,"Entre 30 e 60",IF(R7922&lt;=90,"Entre 60 e 90",IF(R7922&lt;=120,"Entre 90 e 120",IF(R7922&lt;=150,"Entre 120 e 150",IF(R7922&lt;=180,"Entre 150 e 180","Superior a 180")))))))</f>
        <v/>
      </c>
    </row>
    <row r="7923">
      <c r="A7923" t="inlineStr">
        <is>
          <t>Q07L017</t>
        </is>
      </c>
      <c r="B7923" t="inlineStr">
        <is>
          <t>CAMILA DA FROTA GUERRA</t>
        </is>
      </c>
      <c r="C7923" t="n">
        <v>1</v>
      </c>
      <c r="D7923" t="inlineStr">
        <is>
          <t>IPCA</t>
        </is>
      </c>
      <c r="E7923" t="n">
        <v>0</v>
      </c>
      <c r="F7923" t="inlineStr">
        <is>
          <t>MENSAL</t>
        </is>
      </c>
      <c r="G7923" t="n">
        <v>45807</v>
      </c>
      <c r="H7923" t="n">
        <v>45807</v>
      </c>
      <c r="I7923" t="n">
        <v>19</v>
      </c>
      <c r="J7923" t="inlineStr">
        <is>
          <t>CARTEIRA</t>
        </is>
      </c>
      <c r="K7923" t="inlineStr">
        <is>
          <t>CONTRATO</t>
        </is>
      </c>
      <c r="L7923" t="n">
        <v>1227.47349</v>
      </c>
      <c r="M7923" t="inlineStr">
        <is>
          <t>Terra Luz Residencial</t>
        </is>
      </c>
      <c r="N7923" s="142">
        <f>DATE(YEAR(G7923),MONTH(G7923),1)</f>
        <v/>
      </c>
      <c r="O7923" s="132">
        <f>IF(G7923&gt;$K$3,"Futuro","Atraso")</f>
        <v/>
      </c>
      <c r="P7923">
        <f>12*(YEAR(G7923)-YEAR($K$3))+(MONTH(G7923)-MONTH($K$3))</f>
        <v/>
      </c>
      <c r="Q7923" s="366">
        <f>IF(M7923="IBIRAPITANGA FASE 3",IF(O7923="Atraso",L7923,L7923/(1+$I$2)^P7923),IF(O7923="Atraso",L7923,L7923/(1+$I$1)^P7923))</f>
        <v/>
      </c>
      <c r="R7923">
        <f>IF(O7923="Atraso",$K$3-G7923,0)</f>
        <v/>
      </c>
      <c r="S7923">
        <f>IF(R7923&lt;=15,"Até 15",IF(R7923&lt;=30,"Entre 15 e 30",IF(R7923&lt;=60,"Entre 30 e 60",IF(R7923&lt;=90,"Entre 60 e 90",IF(R7923&lt;=120,"Entre 90 e 120",IF(R7923&lt;=150,"Entre 120 e 150",IF(R7923&lt;=180,"Entre 150 e 180","Superior a 180")))))))</f>
        <v/>
      </c>
    </row>
    <row r="7924">
      <c r="A7924" t="inlineStr">
        <is>
          <t>Q07L017</t>
        </is>
      </c>
      <c r="B7924" t="inlineStr">
        <is>
          <t>CAMILA DA FROTA GUERRA</t>
        </is>
      </c>
      <c r="C7924" t="n">
        <v>1</v>
      </c>
      <c r="D7924" t="inlineStr">
        <is>
          <t>IPCA</t>
        </is>
      </c>
      <c r="E7924" t="n">
        <v>0</v>
      </c>
      <c r="F7924" t="inlineStr">
        <is>
          <t>MENSAL</t>
        </is>
      </c>
      <c r="G7924" t="n">
        <v>45838</v>
      </c>
      <c r="H7924" t="n">
        <v>45838</v>
      </c>
      <c r="I7924" t="n">
        <v>20</v>
      </c>
      <c r="J7924" t="inlineStr">
        <is>
          <t>CARTEIRA</t>
        </is>
      </c>
      <c r="K7924" t="inlineStr">
        <is>
          <t>CONTRATO</t>
        </is>
      </c>
      <c r="L7924" t="n">
        <v>1227.47349</v>
      </c>
      <c r="M7924" t="inlineStr">
        <is>
          <t>Terra Luz Residencial</t>
        </is>
      </c>
      <c r="N7924" s="142">
        <f>DATE(YEAR(G7924),MONTH(G7924),1)</f>
        <v/>
      </c>
      <c r="O7924" s="132">
        <f>IF(G7924&gt;$K$3,"Futuro","Atraso")</f>
        <v/>
      </c>
      <c r="P7924">
        <f>12*(YEAR(G7924)-YEAR($K$3))+(MONTH(G7924)-MONTH($K$3))</f>
        <v/>
      </c>
      <c r="Q7924" s="366">
        <f>IF(M7924="IBIRAPITANGA FASE 3",IF(O7924="Atraso",L7924,L7924/(1+$I$2)^P7924),IF(O7924="Atraso",L7924,L7924/(1+$I$1)^P7924))</f>
        <v/>
      </c>
      <c r="R7924">
        <f>IF(O7924="Atraso",$K$3-G7924,0)</f>
        <v/>
      </c>
      <c r="S7924">
        <f>IF(R7924&lt;=15,"Até 15",IF(R7924&lt;=30,"Entre 15 e 30",IF(R7924&lt;=60,"Entre 30 e 60",IF(R7924&lt;=90,"Entre 60 e 90",IF(R7924&lt;=120,"Entre 90 e 120",IF(R7924&lt;=150,"Entre 120 e 150",IF(R7924&lt;=180,"Entre 150 e 180","Superior a 180")))))))</f>
        <v/>
      </c>
    </row>
    <row r="7925">
      <c r="A7925" t="inlineStr">
        <is>
          <t>Q07L017</t>
        </is>
      </c>
      <c r="B7925" t="inlineStr">
        <is>
          <t>CAMILA DA FROTA GUERRA</t>
        </is>
      </c>
      <c r="C7925" t="n">
        <v>1</v>
      </c>
      <c r="D7925" t="inlineStr">
        <is>
          <t>IPCA</t>
        </is>
      </c>
      <c r="E7925" t="n">
        <v>0</v>
      </c>
      <c r="F7925" t="inlineStr">
        <is>
          <t>MENSAL</t>
        </is>
      </c>
      <c r="G7925" t="n">
        <v>45868</v>
      </c>
      <c r="H7925" t="n">
        <v>45868</v>
      </c>
      <c r="I7925" t="n">
        <v>21</v>
      </c>
      <c r="J7925" t="inlineStr">
        <is>
          <t>CARTEIRA</t>
        </is>
      </c>
      <c r="K7925" t="inlineStr">
        <is>
          <t>CONTRATO</t>
        </is>
      </c>
      <c r="L7925" t="n">
        <v>1227.47349</v>
      </c>
      <c r="M7925" t="inlineStr">
        <is>
          <t>Terra Luz Residencial</t>
        </is>
      </c>
      <c r="N7925" s="142">
        <f>DATE(YEAR(G7925),MONTH(G7925),1)</f>
        <v/>
      </c>
      <c r="O7925" s="132">
        <f>IF(G7925&gt;$K$3,"Futuro","Atraso")</f>
        <v/>
      </c>
      <c r="P7925">
        <f>12*(YEAR(G7925)-YEAR($K$3))+(MONTH(G7925)-MONTH($K$3))</f>
        <v/>
      </c>
      <c r="Q7925" s="366">
        <f>IF(M7925="IBIRAPITANGA FASE 3",IF(O7925="Atraso",L7925,L7925/(1+$I$2)^P7925),IF(O7925="Atraso",L7925,L7925/(1+$I$1)^P7925))</f>
        <v/>
      </c>
      <c r="R7925">
        <f>IF(O7925="Atraso",$K$3-G7925,0)</f>
        <v/>
      </c>
      <c r="S7925">
        <f>IF(R7925&lt;=15,"Até 15",IF(R7925&lt;=30,"Entre 15 e 30",IF(R7925&lt;=60,"Entre 30 e 60",IF(R7925&lt;=90,"Entre 60 e 90",IF(R7925&lt;=120,"Entre 90 e 120",IF(R7925&lt;=150,"Entre 120 e 150",IF(R7925&lt;=180,"Entre 150 e 180","Superior a 180")))))))</f>
        <v/>
      </c>
    </row>
    <row r="7926">
      <c r="A7926" t="inlineStr">
        <is>
          <t>Q07L017</t>
        </is>
      </c>
      <c r="B7926" t="inlineStr">
        <is>
          <t>CAMILA DA FROTA GUERRA</t>
        </is>
      </c>
      <c r="C7926" t="n">
        <v>1</v>
      </c>
      <c r="D7926" t="inlineStr">
        <is>
          <t>IPCA</t>
        </is>
      </c>
      <c r="E7926" t="n">
        <v>0</v>
      </c>
      <c r="F7926" t="inlineStr">
        <is>
          <t>MENSAL</t>
        </is>
      </c>
      <c r="G7926" t="n">
        <v>45899</v>
      </c>
      <c r="H7926" t="n">
        <v>45899</v>
      </c>
      <c r="I7926" t="n">
        <v>22</v>
      </c>
      <c r="J7926" t="inlineStr">
        <is>
          <t>CARTEIRA</t>
        </is>
      </c>
      <c r="K7926" t="inlineStr">
        <is>
          <t>CONTRATO</t>
        </is>
      </c>
      <c r="L7926" t="n">
        <v>1227.47349</v>
      </c>
      <c r="M7926" t="inlineStr">
        <is>
          <t>Terra Luz Residencial</t>
        </is>
      </c>
      <c r="N7926" s="142">
        <f>DATE(YEAR(G7926),MONTH(G7926),1)</f>
        <v/>
      </c>
      <c r="O7926" s="132">
        <f>IF(G7926&gt;$K$3,"Futuro","Atraso")</f>
        <v/>
      </c>
      <c r="P7926">
        <f>12*(YEAR(G7926)-YEAR($K$3))+(MONTH(G7926)-MONTH($K$3))</f>
        <v/>
      </c>
      <c r="Q7926" s="366">
        <f>IF(M7926="IBIRAPITANGA FASE 3",IF(O7926="Atraso",L7926,L7926/(1+$I$2)^P7926),IF(O7926="Atraso",L7926,L7926/(1+$I$1)^P7926))</f>
        <v/>
      </c>
      <c r="R7926">
        <f>IF(O7926="Atraso",$K$3-G7926,0)</f>
        <v/>
      </c>
      <c r="S7926">
        <f>IF(R7926&lt;=15,"Até 15",IF(R7926&lt;=30,"Entre 15 e 30",IF(R7926&lt;=60,"Entre 30 e 60",IF(R7926&lt;=90,"Entre 60 e 90",IF(R7926&lt;=120,"Entre 90 e 120",IF(R7926&lt;=150,"Entre 120 e 150",IF(R7926&lt;=180,"Entre 150 e 180","Superior a 180")))))))</f>
        <v/>
      </c>
    </row>
    <row r="7927">
      <c r="A7927" t="inlineStr">
        <is>
          <t>Q07L017</t>
        </is>
      </c>
      <c r="B7927" t="inlineStr">
        <is>
          <t>CAMILA DA FROTA GUERRA</t>
        </is>
      </c>
      <c r="C7927" t="n">
        <v>1</v>
      </c>
      <c r="D7927" t="inlineStr">
        <is>
          <t>IPCA</t>
        </is>
      </c>
      <c r="E7927" t="n">
        <v>0</v>
      </c>
      <c r="F7927" t="inlineStr">
        <is>
          <t>MENSAL</t>
        </is>
      </c>
      <c r="G7927" t="n">
        <v>45930</v>
      </c>
      <c r="H7927" t="n">
        <v>45930</v>
      </c>
      <c r="I7927" t="n">
        <v>23</v>
      </c>
      <c r="J7927" t="inlineStr">
        <is>
          <t>CARTEIRA</t>
        </is>
      </c>
      <c r="K7927" t="inlineStr">
        <is>
          <t>CONTRATO</t>
        </is>
      </c>
      <c r="L7927" t="n">
        <v>1227.47349</v>
      </c>
      <c r="M7927" t="inlineStr">
        <is>
          <t>Terra Luz Residencial</t>
        </is>
      </c>
      <c r="N7927" s="142">
        <f>DATE(YEAR(G7927),MONTH(G7927),1)</f>
        <v/>
      </c>
      <c r="O7927" s="132">
        <f>IF(G7927&gt;$K$3,"Futuro","Atraso")</f>
        <v/>
      </c>
      <c r="P7927">
        <f>12*(YEAR(G7927)-YEAR($K$3))+(MONTH(G7927)-MONTH($K$3))</f>
        <v/>
      </c>
      <c r="Q7927" s="366">
        <f>IF(M7927="IBIRAPITANGA FASE 3",IF(O7927="Atraso",L7927,L7927/(1+$I$2)^P7927),IF(O7927="Atraso",L7927,L7927/(1+$I$1)^P7927))</f>
        <v/>
      </c>
      <c r="R7927">
        <f>IF(O7927="Atraso",$K$3-G7927,0)</f>
        <v/>
      </c>
      <c r="S7927">
        <f>IF(R7927&lt;=15,"Até 15",IF(R7927&lt;=30,"Entre 15 e 30",IF(R7927&lt;=60,"Entre 30 e 60",IF(R7927&lt;=90,"Entre 60 e 90",IF(R7927&lt;=120,"Entre 90 e 120",IF(R7927&lt;=150,"Entre 120 e 150",IF(R7927&lt;=180,"Entre 150 e 180","Superior a 180")))))))</f>
        <v/>
      </c>
    </row>
    <row r="7928">
      <c r="A7928" t="inlineStr">
        <is>
          <t>Q07L017</t>
        </is>
      </c>
      <c r="B7928" t="inlineStr">
        <is>
          <t>CAMILA DA FROTA GUERRA</t>
        </is>
      </c>
      <c r="C7928" t="n">
        <v>1</v>
      </c>
      <c r="D7928" t="inlineStr">
        <is>
          <t>IPCA</t>
        </is>
      </c>
      <c r="E7928" t="n">
        <v>0</v>
      </c>
      <c r="F7928" t="inlineStr">
        <is>
          <t>MENSAL</t>
        </is>
      </c>
      <c r="G7928" t="n">
        <v>45960</v>
      </c>
      <c r="H7928" t="n">
        <v>45960</v>
      </c>
      <c r="I7928" t="n">
        <v>24</v>
      </c>
      <c r="J7928" t="inlineStr">
        <is>
          <t>CARTEIRA</t>
        </is>
      </c>
      <c r="K7928" t="inlineStr">
        <is>
          <t>CONTRATO</t>
        </is>
      </c>
      <c r="L7928" t="n">
        <v>1227.47349</v>
      </c>
      <c r="M7928" t="inlineStr">
        <is>
          <t>Terra Luz Residencial</t>
        </is>
      </c>
      <c r="N7928" s="142">
        <f>DATE(YEAR(G7928),MONTH(G7928),1)</f>
        <v/>
      </c>
      <c r="O7928" s="132">
        <f>IF(G7928&gt;$K$3,"Futuro","Atraso")</f>
        <v/>
      </c>
      <c r="P7928">
        <f>12*(YEAR(G7928)-YEAR($K$3))+(MONTH(G7928)-MONTH($K$3))</f>
        <v/>
      </c>
      <c r="Q7928" s="366">
        <f>IF(M7928="IBIRAPITANGA FASE 3",IF(O7928="Atraso",L7928,L7928/(1+$I$2)^P7928),IF(O7928="Atraso",L7928,L7928/(1+$I$1)^P7928))</f>
        <v/>
      </c>
      <c r="R7928">
        <f>IF(O7928="Atraso",$K$3-G7928,0)</f>
        <v/>
      </c>
      <c r="S7928">
        <f>IF(R7928&lt;=15,"Até 15",IF(R7928&lt;=30,"Entre 15 e 30",IF(R7928&lt;=60,"Entre 30 e 60",IF(R7928&lt;=90,"Entre 60 e 90",IF(R7928&lt;=120,"Entre 90 e 120",IF(R7928&lt;=150,"Entre 120 e 150",IF(R7928&lt;=180,"Entre 150 e 180","Superior a 180")))))))</f>
        <v/>
      </c>
    </row>
    <row r="7929">
      <c r="A7929" t="inlineStr">
        <is>
          <t>Q07L017</t>
        </is>
      </c>
      <c r="B7929" t="inlineStr">
        <is>
          <t>CAMILA DA FROTA GUERRA</t>
        </is>
      </c>
      <c r="C7929" t="n">
        <v>1</v>
      </c>
      <c r="D7929" t="inlineStr">
        <is>
          <t>IPCA</t>
        </is>
      </c>
      <c r="E7929" t="n">
        <v>0</v>
      </c>
      <c r="F7929" t="inlineStr">
        <is>
          <t>MENSAL</t>
        </is>
      </c>
      <c r="G7929" t="n">
        <v>45991</v>
      </c>
      <c r="H7929" t="n">
        <v>45991</v>
      </c>
      <c r="I7929" t="n">
        <v>25</v>
      </c>
      <c r="J7929" t="inlineStr">
        <is>
          <t>CARTEIRA</t>
        </is>
      </c>
      <c r="K7929" t="inlineStr">
        <is>
          <t>CONTRATO</t>
        </is>
      </c>
      <c r="L7929" t="n">
        <v>1227.47349</v>
      </c>
      <c r="M7929" t="inlineStr">
        <is>
          <t>Terra Luz Residencial</t>
        </is>
      </c>
      <c r="N7929" s="142">
        <f>DATE(YEAR(G7929),MONTH(G7929),1)</f>
        <v/>
      </c>
      <c r="O7929" s="132">
        <f>IF(G7929&gt;$K$3,"Futuro","Atraso")</f>
        <v/>
      </c>
      <c r="P7929">
        <f>12*(YEAR(G7929)-YEAR($K$3))+(MONTH(G7929)-MONTH($K$3))</f>
        <v/>
      </c>
      <c r="Q7929" s="366">
        <f>IF(M7929="IBIRAPITANGA FASE 3",IF(O7929="Atraso",L7929,L7929/(1+$I$2)^P7929),IF(O7929="Atraso",L7929,L7929/(1+$I$1)^P7929))</f>
        <v/>
      </c>
      <c r="R7929">
        <f>IF(O7929="Atraso",$K$3-G7929,0)</f>
        <v/>
      </c>
      <c r="S7929">
        <f>IF(R7929&lt;=15,"Até 15",IF(R7929&lt;=30,"Entre 15 e 30",IF(R7929&lt;=60,"Entre 30 e 60",IF(R7929&lt;=90,"Entre 60 e 90",IF(R7929&lt;=120,"Entre 90 e 120",IF(R7929&lt;=150,"Entre 120 e 150",IF(R7929&lt;=180,"Entre 150 e 180","Superior a 180")))))))</f>
        <v/>
      </c>
    </row>
    <row r="7930">
      <c r="A7930" t="inlineStr">
        <is>
          <t>Q07L017</t>
        </is>
      </c>
      <c r="B7930" t="inlineStr">
        <is>
          <t>CAMILA DA FROTA GUERRA</t>
        </is>
      </c>
      <c r="C7930" t="n">
        <v>1</v>
      </c>
      <c r="D7930" t="inlineStr">
        <is>
          <t>IPCA</t>
        </is>
      </c>
      <c r="E7930" t="n">
        <v>0</v>
      </c>
      <c r="F7930" t="inlineStr">
        <is>
          <t>MENSAL</t>
        </is>
      </c>
      <c r="G7930" t="n">
        <v>46021</v>
      </c>
      <c r="H7930" t="n">
        <v>46021</v>
      </c>
      <c r="I7930" t="n">
        <v>26</v>
      </c>
      <c r="J7930" t="inlineStr">
        <is>
          <t>CARTEIRA</t>
        </is>
      </c>
      <c r="K7930" t="inlineStr">
        <is>
          <t>CONTRATO</t>
        </is>
      </c>
      <c r="L7930" t="n">
        <v>1227.47349</v>
      </c>
      <c r="M7930" t="inlineStr">
        <is>
          <t>Terra Luz Residencial</t>
        </is>
      </c>
      <c r="N7930" s="142">
        <f>DATE(YEAR(G7930),MONTH(G7930),1)</f>
        <v/>
      </c>
      <c r="O7930" s="132">
        <f>IF(G7930&gt;$K$3,"Futuro","Atraso")</f>
        <v/>
      </c>
      <c r="P7930">
        <f>12*(YEAR(G7930)-YEAR($K$3))+(MONTH(G7930)-MONTH($K$3))</f>
        <v/>
      </c>
      <c r="Q7930" s="366">
        <f>IF(M7930="IBIRAPITANGA FASE 3",IF(O7930="Atraso",L7930,L7930/(1+$I$2)^P7930),IF(O7930="Atraso",L7930,L7930/(1+$I$1)^P7930))</f>
        <v/>
      </c>
      <c r="R7930">
        <f>IF(O7930="Atraso",$K$3-G7930,0)</f>
        <v/>
      </c>
      <c r="S7930">
        <f>IF(R7930&lt;=15,"Até 15",IF(R7930&lt;=30,"Entre 15 e 30",IF(R7930&lt;=60,"Entre 30 e 60",IF(R7930&lt;=90,"Entre 60 e 90",IF(R7930&lt;=120,"Entre 90 e 120",IF(R7930&lt;=150,"Entre 120 e 150",IF(R7930&lt;=180,"Entre 150 e 180","Superior a 180")))))))</f>
        <v/>
      </c>
    </row>
    <row r="7931">
      <c r="A7931" t="inlineStr">
        <is>
          <t>Q07L017</t>
        </is>
      </c>
      <c r="B7931" t="inlineStr">
        <is>
          <t>CAMILA DA FROTA GUERRA</t>
        </is>
      </c>
      <c r="C7931" t="n">
        <v>1</v>
      </c>
      <c r="D7931" t="inlineStr">
        <is>
          <t>IPCA</t>
        </is>
      </c>
      <c r="E7931" t="n">
        <v>0</v>
      </c>
      <c r="F7931" t="inlineStr">
        <is>
          <t>MENSAL</t>
        </is>
      </c>
      <c r="G7931" t="n">
        <v>46052</v>
      </c>
      <c r="H7931" t="n">
        <v>46052</v>
      </c>
      <c r="I7931" t="n">
        <v>27</v>
      </c>
      <c r="J7931" t="inlineStr">
        <is>
          <t>CARTEIRA</t>
        </is>
      </c>
      <c r="K7931" t="inlineStr">
        <is>
          <t>CONTRATO</t>
        </is>
      </c>
      <c r="L7931" t="n">
        <v>1227.47349</v>
      </c>
      <c r="M7931" t="inlineStr">
        <is>
          <t>Terra Luz Residencial</t>
        </is>
      </c>
      <c r="N7931" s="142">
        <f>DATE(YEAR(G7931),MONTH(G7931),1)</f>
        <v/>
      </c>
      <c r="O7931" s="132">
        <f>IF(G7931&gt;$K$3,"Futuro","Atraso")</f>
        <v/>
      </c>
      <c r="P7931">
        <f>12*(YEAR(G7931)-YEAR($K$3))+(MONTH(G7931)-MONTH($K$3))</f>
        <v/>
      </c>
      <c r="Q7931" s="366">
        <f>IF(M7931="IBIRAPITANGA FASE 3",IF(O7931="Atraso",L7931,L7931/(1+$I$2)^P7931),IF(O7931="Atraso",L7931,L7931/(1+$I$1)^P7931))</f>
        <v/>
      </c>
      <c r="R7931">
        <f>IF(O7931="Atraso",$K$3-G7931,0)</f>
        <v/>
      </c>
      <c r="S7931">
        <f>IF(R7931&lt;=15,"Até 15",IF(R7931&lt;=30,"Entre 15 e 30",IF(R7931&lt;=60,"Entre 30 e 60",IF(R7931&lt;=90,"Entre 60 e 90",IF(R7931&lt;=120,"Entre 90 e 120",IF(R7931&lt;=150,"Entre 120 e 150",IF(R7931&lt;=180,"Entre 150 e 180","Superior a 180")))))))</f>
        <v/>
      </c>
    </row>
    <row r="7932">
      <c r="A7932" t="inlineStr">
        <is>
          <t>Q07L017</t>
        </is>
      </c>
      <c r="B7932" t="inlineStr">
        <is>
          <t>CAMILA DA FROTA GUERRA</t>
        </is>
      </c>
      <c r="C7932" t="n">
        <v>1</v>
      </c>
      <c r="D7932" t="inlineStr">
        <is>
          <t>IPCA</t>
        </is>
      </c>
      <c r="E7932" t="n">
        <v>0</v>
      </c>
      <c r="F7932" t="inlineStr">
        <is>
          <t>MENSAL</t>
        </is>
      </c>
      <c r="G7932" t="n">
        <v>46081</v>
      </c>
      <c r="H7932" t="n">
        <v>46081</v>
      </c>
      <c r="I7932" t="n">
        <v>28</v>
      </c>
      <c r="J7932" t="inlineStr">
        <is>
          <t>CARTEIRA</t>
        </is>
      </c>
      <c r="K7932" t="inlineStr">
        <is>
          <t>CONTRATO</t>
        </is>
      </c>
      <c r="L7932" t="n">
        <v>1227.47349</v>
      </c>
      <c r="M7932" t="inlineStr">
        <is>
          <t>Terra Luz Residencial</t>
        </is>
      </c>
      <c r="N7932" s="142">
        <f>DATE(YEAR(G7932),MONTH(G7932),1)</f>
        <v/>
      </c>
      <c r="O7932" s="132">
        <f>IF(G7932&gt;$K$3,"Futuro","Atraso")</f>
        <v/>
      </c>
      <c r="P7932">
        <f>12*(YEAR(G7932)-YEAR($K$3))+(MONTH(G7932)-MONTH($K$3))</f>
        <v/>
      </c>
      <c r="Q7932" s="366">
        <f>IF(M7932="IBIRAPITANGA FASE 3",IF(O7932="Atraso",L7932,L7932/(1+$I$2)^P7932),IF(O7932="Atraso",L7932,L7932/(1+$I$1)^P7932))</f>
        <v/>
      </c>
      <c r="R7932">
        <f>IF(O7932="Atraso",$K$3-G7932,0)</f>
        <v/>
      </c>
      <c r="S7932">
        <f>IF(R7932&lt;=15,"Até 15",IF(R7932&lt;=30,"Entre 15 e 30",IF(R7932&lt;=60,"Entre 30 e 60",IF(R7932&lt;=90,"Entre 60 e 90",IF(R7932&lt;=120,"Entre 90 e 120",IF(R7932&lt;=150,"Entre 120 e 150",IF(R7932&lt;=180,"Entre 150 e 180","Superior a 180")))))))</f>
        <v/>
      </c>
    </row>
    <row r="7933">
      <c r="A7933" t="inlineStr">
        <is>
          <t>Q07L017</t>
        </is>
      </c>
      <c r="B7933" t="inlineStr">
        <is>
          <t>CAMILA DA FROTA GUERRA</t>
        </is>
      </c>
      <c r="C7933" t="n">
        <v>1</v>
      </c>
      <c r="D7933" t="inlineStr">
        <is>
          <t>IPCA</t>
        </is>
      </c>
      <c r="E7933" t="n">
        <v>0</v>
      </c>
      <c r="F7933" t="inlineStr">
        <is>
          <t>MENSAL</t>
        </is>
      </c>
      <c r="G7933" t="n">
        <v>46111</v>
      </c>
      <c r="H7933" t="n">
        <v>46111</v>
      </c>
      <c r="I7933" t="n">
        <v>29</v>
      </c>
      <c r="J7933" t="inlineStr">
        <is>
          <t>CARTEIRA</t>
        </is>
      </c>
      <c r="K7933" t="inlineStr">
        <is>
          <t>CONTRATO</t>
        </is>
      </c>
      <c r="L7933" t="n">
        <v>1227.47349</v>
      </c>
      <c r="M7933" t="inlineStr">
        <is>
          <t>Terra Luz Residencial</t>
        </is>
      </c>
      <c r="N7933" s="142">
        <f>DATE(YEAR(G7933),MONTH(G7933),1)</f>
        <v/>
      </c>
      <c r="O7933" s="132">
        <f>IF(G7933&gt;$K$3,"Futuro","Atraso")</f>
        <v/>
      </c>
      <c r="P7933">
        <f>12*(YEAR(G7933)-YEAR($K$3))+(MONTH(G7933)-MONTH($K$3))</f>
        <v/>
      </c>
      <c r="Q7933" s="366">
        <f>IF(M7933="IBIRAPITANGA FASE 3",IF(O7933="Atraso",L7933,L7933/(1+$I$2)^P7933),IF(O7933="Atraso",L7933,L7933/(1+$I$1)^P7933))</f>
        <v/>
      </c>
      <c r="R7933">
        <f>IF(O7933="Atraso",$K$3-G7933,0)</f>
        <v/>
      </c>
      <c r="S7933">
        <f>IF(R7933&lt;=15,"Até 15",IF(R7933&lt;=30,"Entre 15 e 30",IF(R7933&lt;=60,"Entre 30 e 60",IF(R7933&lt;=90,"Entre 60 e 90",IF(R7933&lt;=120,"Entre 90 e 120",IF(R7933&lt;=150,"Entre 120 e 150",IF(R7933&lt;=180,"Entre 150 e 180","Superior a 180")))))))</f>
        <v/>
      </c>
    </row>
    <row r="7934">
      <c r="A7934" t="inlineStr">
        <is>
          <t>Q07L017</t>
        </is>
      </c>
      <c r="B7934" t="inlineStr">
        <is>
          <t>CAMILA DA FROTA GUERRA</t>
        </is>
      </c>
      <c r="C7934" t="n">
        <v>1</v>
      </c>
      <c r="D7934" t="inlineStr">
        <is>
          <t>IPCA</t>
        </is>
      </c>
      <c r="E7934" t="n">
        <v>0</v>
      </c>
      <c r="F7934" t="inlineStr">
        <is>
          <t>MENSAL</t>
        </is>
      </c>
      <c r="G7934" t="n">
        <v>46142</v>
      </c>
      <c r="H7934" t="n">
        <v>46142</v>
      </c>
      <c r="I7934" t="n">
        <v>30</v>
      </c>
      <c r="J7934" t="inlineStr">
        <is>
          <t>CARTEIRA</t>
        </is>
      </c>
      <c r="K7934" t="inlineStr">
        <is>
          <t>CONTRATO</t>
        </is>
      </c>
      <c r="L7934" t="n">
        <v>1227.47349</v>
      </c>
      <c r="M7934" t="inlineStr">
        <is>
          <t>Terra Luz Residencial</t>
        </is>
      </c>
      <c r="N7934" s="142">
        <f>DATE(YEAR(G7934),MONTH(G7934),1)</f>
        <v/>
      </c>
      <c r="O7934" s="132">
        <f>IF(G7934&gt;$K$3,"Futuro","Atraso")</f>
        <v/>
      </c>
      <c r="P7934">
        <f>12*(YEAR(G7934)-YEAR($K$3))+(MONTH(G7934)-MONTH($K$3))</f>
        <v/>
      </c>
      <c r="Q7934" s="366">
        <f>IF(M7934="IBIRAPITANGA FASE 3",IF(O7934="Atraso",L7934,L7934/(1+$I$2)^P7934),IF(O7934="Atraso",L7934,L7934/(1+$I$1)^P7934))</f>
        <v/>
      </c>
      <c r="R7934">
        <f>IF(O7934="Atraso",$K$3-G7934,0)</f>
        <v/>
      </c>
      <c r="S7934">
        <f>IF(R7934&lt;=15,"Até 15",IF(R7934&lt;=30,"Entre 15 e 30",IF(R7934&lt;=60,"Entre 30 e 60",IF(R7934&lt;=90,"Entre 60 e 90",IF(R7934&lt;=120,"Entre 90 e 120",IF(R7934&lt;=150,"Entre 120 e 150",IF(R7934&lt;=180,"Entre 150 e 180","Superior a 180")))))))</f>
        <v/>
      </c>
    </row>
    <row r="7935">
      <c r="A7935" t="inlineStr">
        <is>
          <t>Q07L017</t>
        </is>
      </c>
      <c r="B7935" t="inlineStr">
        <is>
          <t>CAMILA DA FROTA GUERRA</t>
        </is>
      </c>
      <c r="C7935" t="n">
        <v>1</v>
      </c>
      <c r="D7935" t="inlineStr">
        <is>
          <t>IPCA</t>
        </is>
      </c>
      <c r="E7935" t="n">
        <v>0</v>
      </c>
      <c r="F7935" t="inlineStr">
        <is>
          <t>MENSAL</t>
        </is>
      </c>
      <c r="G7935" t="n">
        <v>46172</v>
      </c>
      <c r="H7935" t="n">
        <v>46172</v>
      </c>
      <c r="I7935" t="n">
        <v>31</v>
      </c>
      <c r="J7935" t="inlineStr">
        <is>
          <t>CARTEIRA</t>
        </is>
      </c>
      <c r="K7935" t="inlineStr">
        <is>
          <t>CONTRATO</t>
        </is>
      </c>
      <c r="L7935" t="n">
        <v>1227.47349</v>
      </c>
      <c r="M7935" t="inlineStr">
        <is>
          <t>Terra Luz Residencial</t>
        </is>
      </c>
      <c r="N7935" s="142">
        <f>DATE(YEAR(G7935),MONTH(G7935),1)</f>
        <v/>
      </c>
      <c r="O7935" s="132">
        <f>IF(G7935&gt;$K$3,"Futuro","Atraso")</f>
        <v/>
      </c>
      <c r="P7935">
        <f>12*(YEAR(G7935)-YEAR($K$3))+(MONTH(G7935)-MONTH($K$3))</f>
        <v/>
      </c>
      <c r="Q7935" s="366">
        <f>IF(M7935="IBIRAPITANGA FASE 3",IF(O7935="Atraso",L7935,L7935/(1+$I$2)^P7935),IF(O7935="Atraso",L7935,L7935/(1+$I$1)^P7935))</f>
        <v/>
      </c>
      <c r="R7935">
        <f>IF(O7935="Atraso",$K$3-G7935,0)</f>
        <v/>
      </c>
      <c r="S7935">
        <f>IF(R7935&lt;=15,"Até 15",IF(R7935&lt;=30,"Entre 15 e 30",IF(R7935&lt;=60,"Entre 30 e 60",IF(R7935&lt;=90,"Entre 60 e 90",IF(R7935&lt;=120,"Entre 90 e 120",IF(R7935&lt;=150,"Entre 120 e 150",IF(R7935&lt;=180,"Entre 150 e 180","Superior a 180")))))))</f>
        <v/>
      </c>
    </row>
    <row r="7936">
      <c r="A7936" t="inlineStr">
        <is>
          <t>Q07L017</t>
        </is>
      </c>
      <c r="B7936" t="inlineStr">
        <is>
          <t>CAMILA DA FROTA GUERRA</t>
        </is>
      </c>
      <c r="C7936" t="n">
        <v>1</v>
      </c>
      <c r="D7936" t="inlineStr">
        <is>
          <t>IPCA</t>
        </is>
      </c>
      <c r="E7936" t="n">
        <v>0</v>
      </c>
      <c r="F7936" t="inlineStr">
        <is>
          <t>MENSAL</t>
        </is>
      </c>
      <c r="G7936" t="n">
        <v>46203</v>
      </c>
      <c r="H7936" t="n">
        <v>46203</v>
      </c>
      <c r="I7936" t="n">
        <v>32</v>
      </c>
      <c r="J7936" t="inlineStr">
        <is>
          <t>CARTEIRA</t>
        </is>
      </c>
      <c r="K7936" t="inlineStr">
        <is>
          <t>CONTRATO</t>
        </is>
      </c>
      <c r="L7936" t="n">
        <v>1227.47349</v>
      </c>
      <c r="M7936" t="inlineStr">
        <is>
          <t>Terra Luz Residencial</t>
        </is>
      </c>
      <c r="N7936" s="142">
        <f>DATE(YEAR(G7936),MONTH(G7936),1)</f>
        <v/>
      </c>
      <c r="O7936" s="132">
        <f>IF(G7936&gt;$K$3,"Futuro","Atraso")</f>
        <v/>
      </c>
      <c r="P7936">
        <f>12*(YEAR(G7936)-YEAR($K$3))+(MONTH(G7936)-MONTH($K$3))</f>
        <v/>
      </c>
      <c r="Q7936" s="366">
        <f>IF(M7936="IBIRAPITANGA FASE 3",IF(O7936="Atraso",L7936,L7936/(1+$I$2)^P7936),IF(O7936="Atraso",L7936,L7936/(1+$I$1)^P7936))</f>
        <v/>
      </c>
      <c r="R7936">
        <f>IF(O7936="Atraso",$K$3-G7936,0)</f>
        <v/>
      </c>
      <c r="S7936">
        <f>IF(R7936&lt;=15,"Até 15",IF(R7936&lt;=30,"Entre 15 e 30",IF(R7936&lt;=60,"Entre 30 e 60",IF(R7936&lt;=90,"Entre 60 e 90",IF(R7936&lt;=120,"Entre 90 e 120",IF(R7936&lt;=150,"Entre 120 e 150",IF(R7936&lt;=180,"Entre 150 e 180","Superior a 180")))))))</f>
        <v/>
      </c>
    </row>
    <row r="7937">
      <c r="A7937" t="inlineStr">
        <is>
          <t>Q07L017</t>
        </is>
      </c>
      <c r="B7937" t="inlineStr">
        <is>
          <t>CAMILA DA FROTA GUERRA</t>
        </is>
      </c>
      <c r="C7937" t="n">
        <v>1</v>
      </c>
      <c r="D7937" t="inlineStr">
        <is>
          <t>IPCA</t>
        </is>
      </c>
      <c r="E7937" t="n">
        <v>0</v>
      </c>
      <c r="F7937" t="inlineStr">
        <is>
          <t>MENSAL</t>
        </is>
      </c>
      <c r="G7937" t="n">
        <v>46233</v>
      </c>
      <c r="H7937" t="n">
        <v>46233</v>
      </c>
      <c r="I7937" t="n">
        <v>33</v>
      </c>
      <c r="J7937" t="inlineStr">
        <is>
          <t>CARTEIRA</t>
        </is>
      </c>
      <c r="K7937" t="inlineStr">
        <is>
          <t>CONTRATO</t>
        </is>
      </c>
      <c r="L7937" t="n">
        <v>1227.47349</v>
      </c>
      <c r="M7937" t="inlineStr">
        <is>
          <t>Terra Luz Residencial</t>
        </is>
      </c>
      <c r="N7937" s="142">
        <f>DATE(YEAR(G7937),MONTH(G7937),1)</f>
        <v/>
      </c>
      <c r="O7937" s="132">
        <f>IF(G7937&gt;$K$3,"Futuro","Atraso")</f>
        <v/>
      </c>
      <c r="P7937">
        <f>12*(YEAR(G7937)-YEAR($K$3))+(MONTH(G7937)-MONTH($K$3))</f>
        <v/>
      </c>
      <c r="Q7937" s="366">
        <f>IF(M7937="IBIRAPITANGA FASE 3",IF(O7937="Atraso",L7937,L7937/(1+$I$2)^P7937),IF(O7937="Atraso",L7937,L7937/(1+$I$1)^P7937))</f>
        <v/>
      </c>
      <c r="R7937">
        <f>IF(O7937="Atraso",$K$3-G7937,0)</f>
        <v/>
      </c>
      <c r="S7937">
        <f>IF(R7937&lt;=15,"Até 15",IF(R7937&lt;=30,"Entre 15 e 30",IF(R7937&lt;=60,"Entre 30 e 60",IF(R7937&lt;=90,"Entre 60 e 90",IF(R7937&lt;=120,"Entre 90 e 120",IF(R7937&lt;=150,"Entre 120 e 150",IF(R7937&lt;=180,"Entre 150 e 180","Superior a 180")))))))</f>
        <v/>
      </c>
    </row>
    <row r="7938">
      <c r="A7938" t="inlineStr">
        <is>
          <t>Q07L017</t>
        </is>
      </c>
      <c r="B7938" t="inlineStr">
        <is>
          <t>CAMILA DA FROTA GUERRA</t>
        </is>
      </c>
      <c r="C7938" t="n">
        <v>1</v>
      </c>
      <c r="D7938" t="inlineStr">
        <is>
          <t>IPCA</t>
        </is>
      </c>
      <c r="E7938" t="n">
        <v>0</v>
      </c>
      <c r="F7938" t="inlineStr">
        <is>
          <t>MENSAL</t>
        </is>
      </c>
      <c r="G7938" t="n">
        <v>46264</v>
      </c>
      <c r="H7938" t="n">
        <v>46264</v>
      </c>
      <c r="I7938" t="n">
        <v>34</v>
      </c>
      <c r="J7938" t="inlineStr">
        <is>
          <t>CARTEIRA</t>
        </is>
      </c>
      <c r="K7938" t="inlineStr">
        <is>
          <t>CONTRATO</t>
        </is>
      </c>
      <c r="L7938" t="n">
        <v>1227.47349</v>
      </c>
      <c r="M7938" t="inlineStr">
        <is>
          <t>Terra Luz Residencial</t>
        </is>
      </c>
      <c r="N7938" s="142">
        <f>DATE(YEAR(G7938),MONTH(G7938),1)</f>
        <v/>
      </c>
      <c r="O7938" s="132">
        <f>IF(G7938&gt;$K$3,"Futuro","Atraso")</f>
        <v/>
      </c>
      <c r="P7938">
        <f>12*(YEAR(G7938)-YEAR($K$3))+(MONTH(G7938)-MONTH($K$3))</f>
        <v/>
      </c>
      <c r="Q7938" s="366">
        <f>IF(M7938="IBIRAPITANGA FASE 3",IF(O7938="Atraso",L7938,L7938/(1+$I$2)^P7938),IF(O7938="Atraso",L7938,L7938/(1+$I$1)^P7938))</f>
        <v/>
      </c>
      <c r="R7938">
        <f>IF(O7938="Atraso",$K$3-G7938,0)</f>
        <v/>
      </c>
      <c r="S7938">
        <f>IF(R7938&lt;=15,"Até 15",IF(R7938&lt;=30,"Entre 15 e 30",IF(R7938&lt;=60,"Entre 30 e 60",IF(R7938&lt;=90,"Entre 60 e 90",IF(R7938&lt;=120,"Entre 90 e 120",IF(R7938&lt;=150,"Entre 120 e 150",IF(R7938&lt;=180,"Entre 150 e 180","Superior a 180")))))))</f>
        <v/>
      </c>
    </row>
    <row r="7939">
      <c r="A7939" t="inlineStr">
        <is>
          <t>Q07L017</t>
        </is>
      </c>
      <c r="B7939" t="inlineStr">
        <is>
          <t>CAMILA DA FROTA GUERRA</t>
        </is>
      </c>
      <c r="C7939" t="n">
        <v>1</v>
      </c>
      <c r="D7939" t="inlineStr">
        <is>
          <t>IPCA</t>
        </is>
      </c>
      <c r="E7939" t="n">
        <v>0</v>
      </c>
      <c r="F7939" t="inlineStr">
        <is>
          <t>MENSAL</t>
        </is>
      </c>
      <c r="G7939" t="n">
        <v>46295</v>
      </c>
      <c r="H7939" t="n">
        <v>46295</v>
      </c>
      <c r="I7939" t="n">
        <v>35</v>
      </c>
      <c r="J7939" t="inlineStr">
        <is>
          <t>CARTEIRA</t>
        </is>
      </c>
      <c r="K7939" t="inlineStr">
        <is>
          <t>CONTRATO</t>
        </is>
      </c>
      <c r="L7939" t="n">
        <v>1227.47349</v>
      </c>
      <c r="M7939" t="inlineStr">
        <is>
          <t>Terra Luz Residencial</t>
        </is>
      </c>
      <c r="N7939" s="142">
        <f>DATE(YEAR(G7939),MONTH(G7939),1)</f>
        <v/>
      </c>
      <c r="O7939" s="132">
        <f>IF(G7939&gt;$K$3,"Futuro","Atraso")</f>
        <v/>
      </c>
      <c r="P7939">
        <f>12*(YEAR(G7939)-YEAR($K$3))+(MONTH(G7939)-MONTH($K$3))</f>
        <v/>
      </c>
      <c r="Q7939" s="366">
        <f>IF(M7939="IBIRAPITANGA FASE 3",IF(O7939="Atraso",L7939,L7939/(1+$I$2)^P7939),IF(O7939="Atraso",L7939,L7939/(1+$I$1)^P7939))</f>
        <v/>
      </c>
      <c r="R7939">
        <f>IF(O7939="Atraso",$K$3-G7939,0)</f>
        <v/>
      </c>
      <c r="S7939">
        <f>IF(R7939&lt;=15,"Até 15",IF(R7939&lt;=30,"Entre 15 e 30",IF(R7939&lt;=60,"Entre 30 e 60",IF(R7939&lt;=90,"Entre 60 e 90",IF(R7939&lt;=120,"Entre 90 e 120",IF(R7939&lt;=150,"Entre 120 e 150",IF(R7939&lt;=180,"Entre 150 e 180","Superior a 180")))))))</f>
        <v/>
      </c>
    </row>
    <row r="7940">
      <c r="A7940" t="inlineStr">
        <is>
          <t>Q07L017</t>
        </is>
      </c>
      <c r="B7940" t="inlineStr">
        <is>
          <t>CAMILA DA FROTA GUERRA</t>
        </is>
      </c>
      <c r="C7940" t="n">
        <v>1</v>
      </c>
      <c r="D7940" t="inlineStr">
        <is>
          <t>IPCA</t>
        </is>
      </c>
      <c r="E7940" t="n">
        <v>0</v>
      </c>
      <c r="F7940" t="inlineStr">
        <is>
          <t>MENSAL</t>
        </is>
      </c>
      <c r="G7940" t="n">
        <v>46325</v>
      </c>
      <c r="H7940" t="n">
        <v>46325</v>
      </c>
      <c r="I7940" t="n">
        <v>36</v>
      </c>
      <c r="J7940" t="inlineStr">
        <is>
          <t>CARTEIRA</t>
        </is>
      </c>
      <c r="K7940" t="inlineStr">
        <is>
          <t>CONTRATO</t>
        </is>
      </c>
      <c r="L7940" t="n">
        <v>1227.47349</v>
      </c>
      <c r="M7940" t="inlineStr">
        <is>
          <t>Terra Luz Residencial</t>
        </is>
      </c>
      <c r="N7940" s="142">
        <f>DATE(YEAR(G7940),MONTH(G7940),1)</f>
        <v/>
      </c>
      <c r="O7940" s="132">
        <f>IF(G7940&gt;$K$3,"Futuro","Atraso")</f>
        <v/>
      </c>
      <c r="P7940">
        <f>12*(YEAR(G7940)-YEAR($K$3))+(MONTH(G7940)-MONTH($K$3))</f>
        <v/>
      </c>
      <c r="Q7940" s="366">
        <f>IF(M7940="IBIRAPITANGA FASE 3",IF(O7940="Atraso",L7940,L7940/(1+$I$2)^P7940),IF(O7940="Atraso",L7940,L7940/(1+$I$1)^P7940))</f>
        <v/>
      </c>
      <c r="R7940">
        <f>IF(O7940="Atraso",$K$3-G7940,0)</f>
        <v/>
      </c>
      <c r="S7940">
        <f>IF(R7940&lt;=15,"Até 15",IF(R7940&lt;=30,"Entre 15 e 30",IF(R7940&lt;=60,"Entre 30 e 60",IF(R7940&lt;=90,"Entre 60 e 90",IF(R7940&lt;=120,"Entre 90 e 120",IF(R7940&lt;=150,"Entre 120 e 150",IF(R7940&lt;=180,"Entre 150 e 180","Superior a 180")))))))</f>
        <v/>
      </c>
    </row>
    <row r="7941">
      <c r="A7941" t="inlineStr">
        <is>
          <t>Q07L017</t>
        </is>
      </c>
      <c r="B7941" t="inlineStr">
        <is>
          <t>CAMILA DA FROTA GUERRA</t>
        </is>
      </c>
      <c r="C7941" t="n">
        <v>1</v>
      </c>
      <c r="D7941" t="inlineStr">
        <is>
          <t>IPCA</t>
        </is>
      </c>
      <c r="E7941" t="n">
        <v>0</v>
      </c>
      <c r="F7941" t="inlineStr">
        <is>
          <t>MENSAL</t>
        </is>
      </c>
      <c r="G7941" t="n">
        <v>46356</v>
      </c>
      <c r="H7941" t="n">
        <v>46356</v>
      </c>
      <c r="I7941" t="n">
        <v>37</v>
      </c>
      <c r="J7941" t="inlineStr">
        <is>
          <t>CARTEIRA</t>
        </is>
      </c>
      <c r="K7941" t="inlineStr">
        <is>
          <t>CONTRATO</t>
        </is>
      </c>
      <c r="L7941" t="n">
        <v>1227.47349</v>
      </c>
      <c r="M7941" t="inlineStr">
        <is>
          <t>Terra Luz Residencial</t>
        </is>
      </c>
      <c r="N7941" s="142">
        <f>DATE(YEAR(G7941),MONTH(G7941),1)</f>
        <v/>
      </c>
      <c r="O7941" s="132">
        <f>IF(G7941&gt;$K$3,"Futuro","Atraso")</f>
        <v/>
      </c>
      <c r="P7941">
        <f>12*(YEAR(G7941)-YEAR($K$3))+(MONTH(G7941)-MONTH($K$3))</f>
        <v/>
      </c>
      <c r="Q7941" s="366">
        <f>IF(M7941="IBIRAPITANGA FASE 3",IF(O7941="Atraso",L7941,L7941/(1+$I$2)^P7941),IF(O7941="Atraso",L7941,L7941/(1+$I$1)^P7941))</f>
        <v/>
      </c>
      <c r="R7941">
        <f>IF(O7941="Atraso",$K$3-G7941,0)</f>
        <v/>
      </c>
      <c r="S7941">
        <f>IF(R7941&lt;=15,"Até 15",IF(R7941&lt;=30,"Entre 15 e 30",IF(R7941&lt;=60,"Entre 30 e 60",IF(R7941&lt;=90,"Entre 60 e 90",IF(R7941&lt;=120,"Entre 90 e 120",IF(R7941&lt;=150,"Entre 120 e 150",IF(R7941&lt;=180,"Entre 150 e 180","Superior a 180")))))))</f>
        <v/>
      </c>
    </row>
    <row r="7942">
      <c r="A7942" t="inlineStr">
        <is>
          <t>Q07L017</t>
        </is>
      </c>
      <c r="B7942" t="inlineStr">
        <is>
          <t>CAMILA DA FROTA GUERRA</t>
        </is>
      </c>
      <c r="C7942" t="n">
        <v>1</v>
      </c>
      <c r="D7942" t="inlineStr">
        <is>
          <t>IPCA</t>
        </is>
      </c>
      <c r="E7942" t="n">
        <v>0</v>
      </c>
      <c r="F7942" t="inlineStr">
        <is>
          <t>MENSAL</t>
        </is>
      </c>
      <c r="G7942" t="n">
        <v>46386</v>
      </c>
      <c r="H7942" t="n">
        <v>46386</v>
      </c>
      <c r="I7942" t="n">
        <v>38</v>
      </c>
      <c r="J7942" t="inlineStr">
        <is>
          <t>CARTEIRA</t>
        </is>
      </c>
      <c r="K7942" t="inlineStr">
        <is>
          <t>CONTRATO</t>
        </is>
      </c>
      <c r="L7942" t="n">
        <v>1227.47349</v>
      </c>
      <c r="M7942" t="inlineStr">
        <is>
          <t>Terra Luz Residencial</t>
        </is>
      </c>
      <c r="N7942" s="142">
        <f>DATE(YEAR(G7942),MONTH(G7942),1)</f>
        <v/>
      </c>
      <c r="O7942" s="132">
        <f>IF(G7942&gt;$K$3,"Futuro","Atraso")</f>
        <v/>
      </c>
      <c r="P7942">
        <f>12*(YEAR(G7942)-YEAR($K$3))+(MONTH(G7942)-MONTH($K$3))</f>
        <v/>
      </c>
      <c r="Q7942" s="366">
        <f>IF(M7942="IBIRAPITANGA FASE 3",IF(O7942="Atraso",L7942,L7942/(1+$I$2)^P7942),IF(O7942="Atraso",L7942,L7942/(1+$I$1)^P7942))</f>
        <v/>
      </c>
      <c r="R7942">
        <f>IF(O7942="Atraso",$K$3-G7942,0)</f>
        <v/>
      </c>
      <c r="S7942">
        <f>IF(R7942&lt;=15,"Até 15",IF(R7942&lt;=30,"Entre 15 e 30",IF(R7942&lt;=60,"Entre 30 e 60",IF(R7942&lt;=90,"Entre 60 e 90",IF(R7942&lt;=120,"Entre 90 e 120",IF(R7942&lt;=150,"Entre 120 e 150",IF(R7942&lt;=180,"Entre 150 e 180","Superior a 180")))))))</f>
        <v/>
      </c>
    </row>
    <row r="7943">
      <c r="A7943" t="inlineStr">
        <is>
          <t>Q07L017</t>
        </is>
      </c>
      <c r="B7943" t="inlineStr">
        <is>
          <t>CAMILA DA FROTA GUERRA</t>
        </is>
      </c>
      <c r="C7943" t="n">
        <v>1</v>
      </c>
      <c r="D7943" t="inlineStr">
        <is>
          <t>IPCA</t>
        </is>
      </c>
      <c r="E7943" t="n">
        <v>0</v>
      </c>
      <c r="F7943" t="inlineStr">
        <is>
          <t>MENSAL</t>
        </is>
      </c>
      <c r="G7943" t="n">
        <v>46417</v>
      </c>
      <c r="H7943" t="n">
        <v>46417</v>
      </c>
      <c r="I7943" t="n">
        <v>39</v>
      </c>
      <c r="J7943" t="inlineStr">
        <is>
          <t>CARTEIRA</t>
        </is>
      </c>
      <c r="K7943" t="inlineStr">
        <is>
          <t>CONTRATO</t>
        </is>
      </c>
      <c r="L7943" t="n">
        <v>1227.47349</v>
      </c>
      <c r="M7943" t="inlineStr">
        <is>
          <t>Terra Luz Residencial</t>
        </is>
      </c>
      <c r="N7943" s="142">
        <f>DATE(YEAR(G7943),MONTH(G7943),1)</f>
        <v/>
      </c>
      <c r="O7943" s="132">
        <f>IF(G7943&gt;$K$3,"Futuro","Atraso")</f>
        <v/>
      </c>
      <c r="P7943">
        <f>12*(YEAR(G7943)-YEAR($K$3))+(MONTH(G7943)-MONTH($K$3))</f>
        <v/>
      </c>
      <c r="Q7943" s="366">
        <f>IF(M7943="IBIRAPITANGA FASE 3",IF(O7943="Atraso",L7943,L7943/(1+$I$2)^P7943),IF(O7943="Atraso",L7943,L7943/(1+$I$1)^P7943))</f>
        <v/>
      </c>
      <c r="R7943">
        <f>IF(O7943="Atraso",$K$3-G7943,0)</f>
        <v/>
      </c>
      <c r="S7943">
        <f>IF(R7943&lt;=15,"Até 15",IF(R7943&lt;=30,"Entre 15 e 30",IF(R7943&lt;=60,"Entre 30 e 60",IF(R7943&lt;=90,"Entre 60 e 90",IF(R7943&lt;=120,"Entre 90 e 120",IF(R7943&lt;=150,"Entre 120 e 150",IF(R7943&lt;=180,"Entre 150 e 180","Superior a 180")))))))</f>
        <v/>
      </c>
    </row>
    <row r="7944">
      <c r="A7944" t="inlineStr">
        <is>
          <t>Q07L017</t>
        </is>
      </c>
      <c r="B7944" t="inlineStr">
        <is>
          <t>CAMILA DA FROTA GUERRA</t>
        </is>
      </c>
      <c r="C7944" t="n">
        <v>1</v>
      </c>
      <c r="D7944" t="inlineStr">
        <is>
          <t>IPCA</t>
        </is>
      </c>
      <c r="E7944" t="n">
        <v>0</v>
      </c>
      <c r="F7944" t="inlineStr">
        <is>
          <t>MENSAL</t>
        </is>
      </c>
      <c r="G7944" t="n">
        <v>46446</v>
      </c>
      <c r="H7944" t="n">
        <v>46446</v>
      </c>
      <c r="I7944" t="n">
        <v>40</v>
      </c>
      <c r="J7944" t="inlineStr">
        <is>
          <t>CARTEIRA</t>
        </is>
      </c>
      <c r="K7944" t="inlineStr">
        <is>
          <t>CONTRATO</t>
        </is>
      </c>
      <c r="L7944" t="n">
        <v>1227.47349</v>
      </c>
      <c r="M7944" t="inlineStr">
        <is>
          <t>Terra Luz Residencial</t>
        </is>
      </c>
      <c r="N7944" s="142">
        <f>DATE(YEAR(G7944),MONTH(G7944),1)</f>
        <v/>
      </c>
      <c r="O7944" s="132">
        <f>IF(G7944&gt;$K$3,"Futuro","Atraso")</f>
        <v/>
      </c>
      <c r="P7944">
        <f>12*(YEAR(G7944)-YEAR($K$3))+(MONTH(G7944)-MONTH($K$3))</f>
        <v/>
      </c>
      <c r="Q7944" s="366">
        <f>IF(M7944="IBIRAPITANGA FASE 3",IF(O7944="Atraso",L7944,L7944/(1+$I$2)^P7944),IF(O7944="Atraso",L7944,L7944/(1+$I$1)^P7944))</f>
        <v/>
      </c>
      <c r="R7944">
        <f>IF(O7944="Atraso",$K$3-G7944,0)</f>
        <v/>
      </c>
      <c r="S7944">
        <f>IF(R7944&lt;=15,"Até 15",IF(R7944&lt;=30,"Entre 15 e 30",IF(R7944&lt;=60,"Entre 30 e 60",IF(R7944&lt;=90,"Entre 60 e 90",IF(R7944&lt;=120,"Entre 90 e 120",IF(R7944&lt;=150,"Entre 120 e 150",IF(R7944&lt;=180,"Entre 150 e 180","Superior a 180")))))))</f>
        <v/>
      </c>
    </row>
    <row r="7945">
      <c r="A7945" t="inlineStr">
        <is>
          <t>Q07L017</t>
        </is>
      </c>
      <c r="B7945" t="inlineStr">
        <is>
          <t>CAMILA DA FROTA GUERRA</t>
        </is>
      </c>
      <c r="C7945" t="n">
        <v>1</v>
      </c>
      <c r="D7945" t="inlineStr">
        <is>
          <t>IPCA</t>
        </is>
      </c>
      <c r="E7945" t="n">
        <v>0</v>
      </c>
      <c r="F7945" t="inlineStr">
        <is>
          <t>MENSAL</t>
        </is>
      </c>
      <c r="G7945" t="n">
        <v>46476</v>
      </c>
      <c r="H7945" t="n">
        <v>46476</v>
      </c>
      <c r="I7945" t="n">
        <v>41</v>
      </c>
      <c r="J7945" t="inlineStr">
        <is>
          <t>CARTEIRA</t>
        </is>
      </c>
      <c r="K7945" t="inlineStr">
        <is>
          <t>CONTRATO</t>
        </is>
      </c>
      <c r="L7945" t="n">
        <v>1227.47349</v>
      </c>
      <c r="M7945" t="inlineStr">
        <is>
          <t>Terra Luz Residencial</t>
        </is>
      </c>
      <c r="N7945" s="142">
        <f>DATE(YEAR(G7945),MONTH(G7945),1)</f>
        <v/>
      </c>
      <c r="O7945" s="132">
        <f>IF(G7945&gt;$K$3,"Futuro","Atraso")</f>
        <v/>
      </c>
      <c r="P7945">
        <f>12*(YEAR(G7945)-YEAR($K$3))+(MONTH(G7945)-MONTH($K$3))</f>
        <v/>
      </c>
      <c r="Q7945" s="366">
        <f>IF(M7945="IBIRAPITANGA FASE 3",IF(O7945="Atraso",L7945,L7945/(1+$I$2)^P7945),IF(O7945="Atraso",L7945,L7945/(1+$I$1)^P7945))</f>
        <v/>
      </c>
      <c r="R7945">
        <f>IF(O7945="Atraso",$K$3-G7945,0)</f>
        <v/>
      </c>
      <c r="S7945">
        <f>IF(R7945&lt;=15,"Até 15",IF(R7945&lt;=30,"Entre 15 e 30",IF(R7945&lt;=60,"Entre 30 e 60",IF(R7945&lt;=90,"Entre 60 e 90",IF(R7945&lt;=120,"Entre 90 e 120",IF(R7945&lt;=150,"Entre 120 e 150",IF(R7945&lt;=180,"Entre 150 e 180","Superior a 180")))))))</f>
        <v/>
      </c>
    </row>
    <row r="7946">
      <c r="A7946" t="inlineStr">
        <is>
          <t>Q07L017</t>
        </is>
      </c>
      <c r="B7946" t="inlineStr">
        <is>
          <t>CAMILA DA FROTA GUERRA</t>
        </is>
      </c>
      <c r="C7946" t="n">
        <v>1</v>
      </c>
      <c r="D7946" t="inlineStr">
        <is>
          <t>IPCA</t>
        </is>
      </c>
      <c r="E7946" t="n">
        <v>0</v>
      </c>
      <c r="F7946" t="inlineStr">
        <is>
          <t>MENSAL</t>
        </is>
      </c>
      <c r="G7946" t="n">
        <v>46507</v>
      </c>
      <c r="H7946" t="n">
        <v>46507</v>
      </c>
      <c r="I7946" t="n">
        <v>42</v>
      </c>
      <c r="J7946" t="inlineStr">
        <is>
          <t>CARTEIRA</t>
        </is>
      </c>
      <c r="K7946" t="inlineStr">
        <is>
          <t>CONTRATO</t>
        </is>
      </c>
      <c r="L7946" t="n">
        <v>1227.47349</v>
      </c>
      <c r="M7946" t="inlineStr">
        <is>
          <t>Terra Luz Residencial</t>
        </is>
      </c>
      <c r="N7946" s="142">
        <f>DATE(YEAR(G7946),MONTH(G7946),1)</f>
        <v/>
      </c>
      <c r="O7946" s="132">
        <f>IF(G7946&gt;$K$3,"Futuro","Atraso")</f>
        <v/>
      </c>
      <c r="P7946">
        <f>12*(YEAR(G7946)-YEAR($K$3))+(MONTH(G7946)-MONTH($K$3))</f>
        <v/>
      </c>
      <c r="Q7946" s="366">
        <f>IF(M7946="IBIRAPITANGA FASE 3",IF(O7946="Atraso",L7946,L7946/(1+$I$2)^P7946),IF(O7946="Atraso",L7946,L7946/(1+$I$1)^P7946))</f>
        <v/>
      </c>
      <c r="R7946">
        <f>IF(O7946="Atraso",$K$3-G7946,0)</f>
        <v/>
      </c>
      <c r="S7946">
        <f>IF(R7946&lt;=15,"Até 15",IF(R7946&lt;=30,"Entre 15 e 30",IF(R7946&lt;=60,"Entre 30 e 60",IF(R7946&lt;=90,"Entre 60 e 90",IF(R7946&lt;=120,"Entre 90 e 120",IF(R7946&lt;=150,"Entre 120 e 150",IF(R7946&lt;=180,"Entre 150 e 180","Superior a 180")))))))</f>
        <v/>
      </c>
    </row>
    <row r="7947">
      <c r="A7947" t="inlineStr">
        <is>
          <t>Q07L017</t>
        </is>
      </c>
      <c r="B7947" t="inlineStr">
        <is>
          <t>CAMILA DA FROTA GUERRA</t>
        </is>
      </c>
      <c r="C7947" t="n">
        <v>1</v>
      </c>
      <c r="D7947" t="inlineStr">
        <is>
          <t>IPCA</t>
        </is>
      </c>
      <c r="E7947" t="n">
        <v>0</v>
      </c>
      <c r="F7947" t="inlineStr">
        <is>
          <t>MENSAL</t>
        </is>
      </c>
      <c r="G7947" t="n">
        <v>46537</v>
      </c>
      <c r="H7947" t="n">
        <v>46537</v>
      </c>
      <c r="I7947" t="n">
        <v>43</v>
      </c>
      <c r="J7947" t="inlineStr">
        <is>
          <t>CARTEIRA</t>
        </is>
      </c>
      <c r="K7947" t="inlineStr">
        <is>
          <t>CONTRATO</t>
        </is>
      </c>
      <c r="L7947" t="n">
        <v>1227.47349</v>
      </c>
      <c r="M7947" t="inlineStr">
        <is>
          <t>Terra Luz Residencial</t>
        </is>
      </c>
      <c r="N7947" s="142">
        <f>DATE(YEAR(G7947),MONTH(G7947),1)</f>
        <v/>
      </c>
      <c r="O7947" s="132">
        <f>IF(G7947&gt;$K$3,"Futuro","Atraso")</f>
        <v/>
      </c>
      <c r="P7947">
        <f>12*(YEAR(G7947)-YEAR($K$3))+(MONTH(G7947)-MONTH($K$3))</f>
        <v/>
      </c>
      <c r="Q7947" s="366">
        <f>IF(M7947="IBIRAPITANGA FASE 3",IF(O7947="Atraso",L7947,L7947/(1+$I$2)^P7947),IF(O7947="Atraso",L7947,L7947/(1+$I$1)^P7947))</f>
        <v/>
      </c>
      <c r="R7947">
        <f>IF(O7947="Atraso",$K$3-G7947,0)</f>
        <v/>
      </c>
      <c r="S7947">
        <f>IF(R7947&lt;=15,"Até 15",IF(R7947&lt;=30,"Entre 15 e 30",IF(R7947&lt;=60,"Entre 30 e 60",IF(R7947&lt;=90,"Entre 60 e 90",IF(R7947&lt;=120,"Entre 90 e 120",IF(R7947&lt;=150,"Entre 120 e 150",IF(R7947&lt;=180,"Entre 150 e 180","Superior a 180")))))))</f>
        <v/>
      </c>
    </row>
    <row r="7948">
      <c r="A7948" t="inlineStr">
        <is>
          <t>Q07L019</t>
        </is>
      </c>
      <c r="B7948" t="inlineStr">
        <is>
          <t>CARLOS AUGUSTO DE OLIVEIRA ARAUJO</t>
        </is>
      </c>
      <c r="C7948" t="n">
        <v>1</v>
      </c>
      <c r="D7948" t="inlineStr">
        <is>
          <t>IPCA</t>
        </is>
      </c>
      <c r="E7948" t="n">
        <v>0</v>
      </c>
      <c r="F7948" t="inlineStr">
        <is>
          <t>MENSAL</t>
        </is>
      </c>
      <c r="G7948" t="n">
        <v>45250</v>
      </c>
      <c r="H7948" t="n">
        <v>45250</v>
      </c>
      <c r="I7948" t="n">
        <v>2</v>
      </c>
      <c r="J7948" t="inlineStr">
        <is>
          <t>CARTEIRA</t>
        </is>
      </c>
      <c r="K7948" t="inlineStr">
        <is>
          <t>CONTRATO</t>
        </is>
      </c>
      <c r="L7948" t="n">
        <v>540.8808780000001</v>
      </c>
      <c r="M7948" t="inlineStr">
        <is>
          <t>Terra Luz Residencial</t>
        </is>
      </c>
      <c r="N7948" s="142">
        <f>DATE(YEAR(G7948),MONTH(G7948),1)</f>
        <v/>
      </c>
      <c r="O7948" s="132">
        <f>IF(G7948&gt;$K$3,"Futuro","Atraso")</f>
        <v/>
      </c>
      <c r="P7948">
        <f>12*(YEAR(G7948)-YEAR($K$3))+(MONTH(G7948)-MONTH($K$3))</f>
        <v/>
      </c>
      <c r="Q7948" s="366">
        <f>IF(M7948="IBIRAPITANGA FASE 3",IF(O7948="Atraso",L7948,L7948/(1+$I$2)^P7948),IF(O7948="Atraso",L7948,L7948/(1+$I$1)^P7948))</f>
        <v/>
      </c>
      <c r="R7948">
        <f>IF(O7948="Atraso",$K$3-G7948,0)</f>
        <v/>
      </c>
      <c r="S7948">
        <f>IF(R7948&lt;=15,"Até 15",IF(R7948&lt;=30,"Entre 15 e 30",IF(R7948&lt;=60,"Entre 30 e 60",IF(R7948&lt;=90,"Entre 60 e 90",IF(R7948&lt;=120,"Entre 90 e 120",IF(R7948&lt;=150,"Entre 120 e 150",IF(R7948&lt;=180,"Entre 150 e 180","Superior a 180")))))))</f>
        <v/>
      </c>
    </row>
    <row r="7949">
      <c r="A7949" t="inlineStr">
        <is>
          <t>Q07L019</t>
        </is>
      </c>
      <c r="B7949" t="inlineStr">
        <is>
          <t>CARLOS AUGUSTO DE OLIVEIRA ARAUJO</t>
        </is>
      </c>
      <c r="C7949" t="n">
        <v>1</v>
      </c>
      <c r="D7949" t="inlineStr">
        <is>
          <t>IPCA</t>
        </is>
      </c>
      <c r="E7949" t="n">
        <v>0</v>
      </c>
      <c r="F7949" t="inlineStr">
        <is>
          <t>MENSAL</t>
        </is>
      </c>
      <c r="G7949" t="n">
        <v>45280</v>
      </c>
      <c r="H7949" t="n">
        <v>45280</v>
      </c>
      <c r="I7949" t="n">
        <v>1</v>
      </c>
      <c r="J7949" t="inlineStr">
        <is>
          <t>CARTEIRA</t>
        </is>
      </c>
      <c r="K7949" t="inlineStr">
        <is>
          <t>CONTRATO</t>
        </is>
      </c>
      <c r="L7949" t="n">
        <v>1422.936018</v>
      </c>
      <c r="M7949" t="inlineStr">
        <is>
          <t>Terra Luz Residencial</t>
        </is>
      </c>
      <c r="N7949" s="142">
        <f>DATE(YEAR(G7949),MONTH(G7949),1)</f>
        <v/>
      </c>
      <c r="O7949" s="132">
        <f>IF(G7949&gt;$K$3,"Futuro","Atraso")</f>
        <v/>
      </c>
      <c r="P7949">
        <f>12*(YEAR(G7949)-YEAR($K$3))+(MONTH(G7949)-MONTH($K$3))</f>
        <v/>
      </c>
      <c r="Q7949" s="366">
        <f>IF(M7949="IBIRAPITANGA FASE 3",IF(O7949="Atraso",L7949,L7949/(1+$I$2)^P7949),IF(O7949="Atraso",L7949,L7949/(1+$I$1)^P7949))</f>
        <v/>
      </c>
      <c r="R7949">
        <f>IF(O7949="Atraso",$K$3-G7949,0)</f>
        <v/>
      </c>
      <c r="S7949">
        <f>IF(R7949&lt;=15,"Até 15",IF(R7949&lt;=30,"Entre 15 e 30",IF(R7949&lt;=60,"Entre 30 e 60",IF(R7949&lt;=90,"Entre 60 e 90",IF(R7949&lt;=120,"Entre 90 e 120",IF(R7949&lt;=150,"Entre 120 e 150",IF(R7949&lt;=180,"Entre 150 e 180","Superior a 180")))))))</f>
        <v/>
      </c>
    </row>
    <row r="7950">
      <c r="A7950" t="inlineStr">
        <is>
          <t>Q07L019</t>
        </is>
      </c>
      <c r="B7950" t="inlineStr">
        <is>
          <t>CARLOS AUGUSTO DE OLIVEIRA ARAUJO</t>
        </is>
      </c>
      <c r="C7950" t="n">
        <v>1</v>
      </c>
      <c r="D7950" t="inlineStr">
        <is>
          <t>IPCA</t>
        </is>
      </c>
      <c r="E7950" t="n">
        <v>0</v>
      </c>
      <c r="F7950" t="inlineStr">
        <is>
          <t>MENSAL</t>
        </is>
      </c>
      <c r="G7950" t="n">
        <v>45311</v>
      </c>
      <c r="H7950" t="n">
        <v>45311</v>
      </c>
      <c r="I7950" t="n">
        <v>2</v>
      </c>
      <c r="J7950" t="inlineStr">
        <is>
          <t>CARTEIRA</t>
        </is>
      </c>
      <c r="K7950" t="inlineStr">
        <is>
          <t>CONTRATO</t>
        </is>
      </c>
      <c r="L7950" t="n">
        <v>1422.936018</v>
      </c>
      <c r="M7950" t="inlineStr">
        <is>
          <t>Terra Luz Residencial</t>
        </is>
      </c>
      <c r="N7950" s="142">
        <f>DATE(YEAR(G7950),MONTH(G7950),1)</f>
        <v/>
      </c>
      <c r="O7950" s="132">
        <f>IF(G7950&gt;$K$3,"Futuro","Atraso")</f>
        <v/>
      </c>
      <c r="P7950">
        <f>12*(YEAR(G7950)-YEAR($K$3))+(MONTH(G7950)-MONTH($K$3))</f>
        <v/>
      </c>
      <c r="Q7950" s="366">
        <f>IF(M7950="IBIRAPITANGA FASE 3",IF(O7950="Atraso",L7950,L7950/(1+$I$2)^P7950),IF(O7950="Atraso",L7950,L7950/(1+$I$1)^P7950))</f>
        <v/>
      </c>
      <c r="R7950">
        <f>IF(O7950="Atraso",$K$3-G7950,0)</f>
        <v/>
      </c>
      <c r="S7950">
        <f>IF(R7950&lt;=15,"Até 15",IF(R7950&lt;=30,"Entre 15 e 30",IF(R7950&lt;=60,"Entre 30 e 60",IF(R7950&lt;=90,"Entre 60 e 90",IF(R7950&lt;=120,"Entre 90 e 120",IF(R7950&lt;=150,"Entre 120 e 150",IF(R7950&lt;=180,"Entre 150 e 180","Superior a 180")))))))</f>
        <v/>
      </c>
    </row>
    <row r="7951">
      <c r="A7951" t="inlineStr">
        <is>
          <t>Q07L019</t>
        </is>
      </c>
      <c r="B7951" t="inlineStr">
        <is>
          <t>CARLOS AUGUSTO DE OLIVEIRA ARAUJO</t>
        </is>
      </c>
      <c r="C7951" t="n">
        <v>1</v>
      </c>
      <c r="D7951" t="inlineStr">
        <is>
          <t>IPCA</t>
        </is>
      </c>
      <c r="E7951" t="n">
        <v>0</v>
      </c>
      <c r="F7951" t="inlineStr">
        <is>
          <t>MENSAL</t>
        </is>
      </c>
      <c r="G7951" t="n">
        <v>45342</v>
      </c>
      <c r="H7951" t="n">
        <v>45342</v>
      </c>
      <c r="I7951" t="n">
        <v>3</v>
      </c>
      <c r="J7951" t="inlineStr">
        <is>
          <t>CARTEIRA</t>
        </is>
      </c>
      <c r="K7951" t="inlineStr">
        <is>
          <t>CONTRATO</t>
        </is>
      </c>
      <c r="L7951" t="n">
        <v>1422.936018</v>
      </c>
      <c r="M7951" t="inlineStr">
        <is>
          <t>Terra Luz Residencial</t>
        </is>
      </c>
      <c r="N7951" s="142">
        <f>DATE(YEAR(G7951),MONTH(G7951),1)</f>
        <v/>
      </c>
      <c r="O7951" s="132">
        <f>IF(G7951&gt;$K$3,"Futuro","Atraso")</f>
        <v/>
      </c>
      <c r="P7951">
        <f>12*(YEAR(G7951)-YEAR($K$3))+(MONTH(G7951)-MONTH($K$3))</f>
        <v/>
      </c>
      <c r="Q7951" s="366">
        <f>IF(M7951="IBIRAPITANGA FASE 3",IF(O7951="Atraso",L7951,L7951/(1+$I$2)^P7951),IF(O7951="Atraso",L7951,L7951/(1+$I$1)^P7951))</f>
        <v/>
      </c>
      <c r="R7951">
        <f>IF(O7951="Atraso",$K$3-G7951,0)</f>
        <v/>
      </c>
      <c r="S7951">
        <f>IF(R7951&lt;=15,"Até 15",IF(R7951&lt;=30,"Entre 15 e 30",IF(R7951&lt;=60,"Entre 30 e 60",IF(R7951&lt;=90,"Entre 60 e 90",IF(R7951&lt;=120,"Entre 90 e 120",IF(R7951&lt;=150,"Entre 120 e 150",IF(R7951&lt;=180,"Entre 150 e 180","Superior a 180")))))))</f>
        <v/>
      </c>
    </row>
    <row r="7952">
      <c r="A7952" t="inlineStr">
        <is>
          <t>Q07L019</t>
        </is>
      </c>
      <c r="B7952" t="inlineStr">
        <is>
          <t>CARLOS AUGUSTO DE OLIVEIRA ARAUJO</t>
        </is>
      </c>
      <c r="C7952" t="n">
        <v>1</v>
      </c>
      <c r="D7952" t="inlineStr">
        <is>
          <t>IPCA</t>
        </is>
      </c>
      <c r="E7952" t="n">
        <v>0</v>
      </c>
      <c r="F7952" t="inlineStr">
        <is>
          <t>MENSAL</t>
        </is>
      </c>
      <c r="G7952" t="n">
        <v>45371</v>
      </c>
      <c r="H7952" t="n">
        <v>45371</v>
      </c>
      <c r="I7952" t="n">
        <v>4</v>
      </c>
      <c r="J7952" t="inlineStr">
        <is>
          <t>CARTEIRA</t>
        </is>
      </c>
      <c r="K7952" t="inlineStr">
        <is>
          <t>CONTRATO</t>
        </is>
      </c>
      <c r="L7952" t="n">
        <v>1422.936018</v>
      </c>
      <c r="M7952" t="inlineStr">
        <is>
          <t>Terra Luz Residencial</t>
        </is>
      </c>
      <c r="N7952" s="142">
        <f>DATE(YEAR(G7952),MONTH(G7952),1)</f>
        <v/>
      </c>
      <c r="O7952" s="132">
        <f>IF(G7952&gt;$K$3,"Futuro","Atraso")</f>
        <v/>
      </c>
      <c r="P7952">
        <f>12*(YEAR(G7952)-YEAR($K$3))+(MONTH(G7952)-MONTH($K$3))</f>
        <v/>
      </c>
      <c r="Q7952" s="366">
        <f>IF(M7952="IBIRAPITANGA FASE 3",IF(O7952="Atraso",L7952,L7952/(1+$I$2)^P7952),IF(O7952="Atraso",L7952,L7952/(1+$I$1)^P7952))</f>
        <v/>
      </c>
      <c r="R7952">
        <f>IF(O7952="Atraso",$K$3-G7952,0)</f>
        <v/>
      </c>
      <c r="S7952">
        <f>IF(R7952&lt;=15,"Até 15",IF(R7952&lt;=30,"Entre 15 e 30",IF(R7952&lt;=60,"Entre 30 e 60",IF(R7952&lt;=90,"Entre 60 e 90",IF(R7952&lt;=120,"Entre 90 e 120",IF(R7952&lt;=150,"Entre 120 e 150",IF(R7952&lt;=180,"Entre 150 e 180","Superior a 180")))))))</f>
        <v/>
      </c>
    </row>
    <row r="7953">
      <c r="A7953" t="inlineStr">
        <is>
          <t>Q07L019</t>
        </is>
      </c>
      <c r="B7953" t="inlineStr">
        <is>
          <t>CARLOS AUGUSTO DE OLIVEIRA ARAUJO</t>
        </is>
      </c>
      <c r="C7953" t="n">
        <v>1</v>
      </c>
      <c r="D7953" t="inlineStr">
        <is>
          <t>IPCA</t>
        </is>
      </c>
      <c r="E7953" t="n">
        <v>0</v>
      </c>
      <c r="F7953" t="inlineStr">
        <is>
          <t>MENSAL</t>
        </is>
      </c>
      <c r="G7953" t="n">
        <v>45402</v>
      </c>
      <c r="H7953" t="n">
        <v>45402</v>
      </c>
      <c r="I7953" t="n">
        <v>5</v>
      </c>
      <c r="J7953" t="inlineStr">
        <is>
          <t>CARTEIRA</t>
        </is>
      </c>
      <c r="K7953" t="inlineStr">
        <is>
          <t>CONTRATO</t>
        </is>
      </c>
      <c r="L7953" t="n">
        <v>1422.936018</v>
      </c>
      <c r="M7953" t="inlineStr">
        <is>
          <t>Terra Luz Residencial</t>
        </is>
      </c>
      <c r="N7953" s="142">
        <f>DATE(YEAR(G7953),MONTH(G7953),1)</f>
        <v/>
      </c>
      <c r="O7953" s="132">
        <f>IF(G7953&gt;$K$3,"Futuro","Atraso")</f>
        <v/>
      </c>
      <c r="P7953">
        <f>12*(YEAR(G7953)-YEAR($K$3))+(MONTH(G7953)-MONTH($K$3))</f>
        <v/>
      </c>
      <c r="Q7953" s="366">
        <f>IF(M7953="IBIRAPITANGA FASE 3",IF(O7953="Atraso",L7953,L7953/(1+$I$2)^P7953),IF(O7953="Atraso",L7953,L7953/(1+$I$1)^P7953))</f>
        <v/>
      </c>
      <c r="R7953">
        <f>IF(O7953="Atraso",$K$3-G7953,0)</f>
        <v/>
      </c>
      <c r="S7953">
        <f>IF(R7953&lt;=15,"Até 15",IF(R7953&lt;=30,"Entre 15 e 30",IF(R7953&lt;=60,"Entre 30 e 60",IF(R7953&lt;=90,"Entre 60 e 90",IF(R7953&lt;=120,"Entre 90 e 120",IF(R7953&lt;=150,"Entre 120 e 150",IF(R7953&lt;=180,"Entre 150 e 180","Superior a 180")))))))</f>
        <v/>
      </c>
    </row>
    <row r="7954">
      <c r="A7954" t="inlineStr">
        <is>
          <t>Q07L019</t>
        </is>
      </c>
      <c r="B7954" t="inlineStr">
        <is>
          <t>CARLOS AUGUSTO DE OLIVEIRA ARAUJO</t>
        </is>
      </c>
      <c r="C7954" t="n">
        <v>1</v>
      </c>
      <c r="D7954" t="inlineStr">
        <is>
          <t>IPCA</t>
        </is>
      </c>
      <c r="E7954" t="n">
        <v>0</v>
      </c>
      <c r="F7954" t="inlineStr">
        <is>
          <t>MENSAL</t>
        </is>
      </c>
      <c r="G7954" t="n">
        <v>45432</v>
      </c>
      <c r="H7954" t="n">
        <v>45432</v>
      </c>
      <c r="I7954" t="n">
        <v>6</v>
      </c>
      <c r="J7954" t="inlineStr">
        <is>
          <t>CARTEIRA</t>
        </is>
      </c>
      <c r="K7954" t="inlineStr">
        <is>
          <t>CONTRATO</t>
        </is>
      </c>
      <c r="L7954" t="n">
        <v>1422.936018</v>
      </c>
      <c r="M7954" t="inlineStr">
        <is>
          <t>Terra Luz Residencial</t>
        </is>
      </c>
      <c r="N7954" s="142">
        <f>DATE(YEAR(G7954),MONTH(G7954),1)</f>
        <v/>
      </c>
      <c r="O7954" s="132">
        <f>IF(G7954&gt;$K$3,"Futuro","Atraso")</f>
        <v/>
      </c>
      <c r="P7954">
        <f>12*(YEAR(G7954)-YEAR($K$3))+(MONTH(G7954)-MONTH($K$3))</f>
        <v/>
      </c>
      <c r="Q7954" s="366">
        <f>IF(M7954="IBIRAPITANGA FASE 3",IF(O7954="Atraso",L7954,L7954/(1+$I$2)^P7954),IF(O7954="Atraso",L7954,L7954/(1+$I$1)^P7954))</f>
        <v/>
      </c>
      <c r="R7954">
        <f>IF(O7954="Atraso",$K$3-G7954,0)</f>
        <v/>
      </c>
      <c r="S7954">
        <f>IF(R7954&lt;=15,"Até 15",IF(R7954&lt;=30,"Entre 15 e 30",IF(R7954&lt;=60,"Entre 30 e 60",IF(R7954&lt;=90,"Entre 60 e 90",IF(R7954&lt;=120,"Entre 90 e 120",IF(R7954&lt;=150,"Entre 120 e 150",IF(R7954&lt;=180,"Entre 150 e 180","Superior a 180")))))))</f>
        <v/>
      </c>
    </row>
    <row r="7955">
      <c r="A7955" t="inlineStr">
        <is>
          <t>Q07L019</t>
        </is>
      </c>
      <c r="B7955" t="inlineStr">
        <is>
          <t>CARLOS AUGUSTO DE OLIVEIRA ARAUJO</t>
        </is>
      </c>
      <c r="C7955" t="n">
        <v>1</v>
      </c>
      <c r="D7955" t="inlineStr">
        <is>
          <t>IPCA</t>
        </is>
      </c>
      <c r="E7955" t="n">
        <v>0</v>
      </c>
      <c r="F7955" t="inlineStr">
        <is>
          <t>MENSAL</t>
        </is>
      </c>
      <c r="G7955" t="n">
        <v>45463</v>
      </c>
      <c r="H7955" t="n">
        <v>45463</v>
      </c>
      <c r="I7955" t="n">
        <v>7</v>
      </c>
      <c r="J7955" t="inlineStr">
        <is>
          <t>CARTEIRA</t>
        </is>
      </c>
      <c r="K7955" t="inlineStr">
        <is>
          <t>CONTRATO</t>
        </is>
      </c>
      <c r="L7955" t="n">
        <v>1422.936018</v>
      </c>
      <c r="M7955" t="inlineStr">
        <is>
          <t>Terra Luz Residencial</t>
        </is>
      </c>
      <c r="N7955" s="142">
        <f>DATE(YEAR(G7955),MONTH(G7955),1)</f>
        <v/>
      </c>
      <c r="O7955" s="132">
        <f>IF(G7955&gt;$K$3,"Futuro","Atraso")</f>
        <v/>
      </c>
      <c r="P7955">
        <f>12*(YEAR(G7955)-YEAR($K$3))+(MONTH(G7955)-MONTH($K$3))</f>
        <v/>
      </c>
      <c r="Q7955" s="366">
        <f>IF(M7955="IBIRAPITANGA FASE 3",IF(O7955="Atraso",L7955,L7955/(1+$I$2)^P7955),IF(O7955="Atraso",L7955,L7955/(1+$I$1)^P7955))</f>
        <v/>
      </c>
      <c r="R7955">
        <f>IF(O7955="Atraso",$K$3-G7955,0)</f>
        <v/>
      </c>
      <c r="S7955">
        <f>IF(R7955&lt;=15,"Até 15",IF(R7955&lt;=30,"Entre 15 e 30",IF(R7955&lt;=60,"Entre 30 e 60",IF(R7955&lt;=90,"Entre 60 e 90",IF(R7955&lt;=120,"Entre 90 e 120",IF(R7955&lt;=150,"Entre 120 e 150",IF(R7955&lt;=180,"Entre 150 e 180","Superior a 180")))))))</f>
        <v/>
      </c>
    </row>
    <row r="7956">
      <c r="A7956" t="inlineStr">
        <is>
          <t>Q07L019</t>
        </is>
      </c>
      <c r="B7956" t="inlineStr">
        <is>
          <t>CARLOS AUGUSTO DE OLIVEIRA ARAUJO</t>
        </is>
      </c>
      <c r="C7956" t="n">
        <v>1</v>
      </c>
      <c r="D7956" t="inlineStr">
        <is>
          <t>IPCA</t>
        </is>
      </c>
      <c r="E7956" t="n">
        <v>0</v>
      </c>
      <c r="F7956" t="inlineStr">
        <is>
          <t>MENSAL</t>
        </is>
      </c>
      <c r="G7956" t="n">
        <v>45493</v>
      </c>
      <c r="H7956" t="n">
        <v>45493</v>
      </c>
      <c r="I7956" t="n">
        <v>8</v>
      </c>
      <c r="J7956" t="inlineStr">
        <is>
          <t>CARTEIRA</t>
        </is>
      </c>
      <c r="K7956" t="inlineStr">
        <is>
          <t>CONTRATO</t>
        </is>
      </c>
      <c r="L7956" t="n">
        <v>1422.936018</v>
      </c>
      <c r="M7956" t="inlineStr">
        <is>
          <t>Terra Luz Residencial</t>
        </is>
      </c>
      <c r="N7956" s="142">
        <f>DATE(YEAR(G7956),MONTH(G7956),1)</f>
        <v/>
      </c>
      <c r="O7956" s="132">
        <f>IF(G7956&gt;$K$3,"Futuro","Atraso")</f>
        <v/>
      </c>
      <c r="P7956">
        <f>12*(YEAR(G7956)-YEAR($K$3))+(MONTH(G7956)-MONTH($K$3))</f>
        <v/>
      </c>
      <c r="Q7956" s="366">
        <f>IF(M7956="IBIRAPITANGA FASE 3",IF(O7956="Atraso",L7956,L7956/(1+$I$2)^P7956),IF(O7956="Atraso",L7956,L7956/(1+$I$1)^P7956))</f>
        <v/>
      </c>
      <c r="R7956">
        <f>IF(O7956="Atraso",$K$3-G7956,0)</f>
        <v/>
      </c>
      <c r="S7956">
        <f>IF(R7956&lt;=15,"Até 15",IF(R7956&lt;=30,"Entre 15 e 30",IF(R7956&lt;=60,"Entre 30 e 60",IF(R7956&lt;=90,"Entre 60 e 90",IF(R7956&lt;=120,"Entre 90 e 120",IF(R7956&lt;=150,"Entre 120 e 150",IF(R7956&lt;=180,"Entre 150 e 180","Superior a 180")))))))</f>
        <v/>
      </c>
    </row>
    <row r="7957">
      <c r="A7957" t="inlineStr">
        <is>
          <t>Q07L019</t>
        </is>
      </c>
      <c r="B7957" t="inlineStr">
        <is>
          <t>CARLOS AUGUSTO DE OLIVEIRA ARAUJO</t>
        </is>
      </c>
      <c r="C7957" t="n">
        <v>1</v>
      </c>
      <c r="D7957" t="inlineStr">
        <is>
          <t>IPCA</t>
        </is>
      </c>
      <c r="E7957" t="n">
        <v>0</v>
      </c>
      <c r="F7957" t="inlineStr">
        <is>
          <t>MENSAL</t>
        </is>
      </c>
      <c r="G7957" t="n">
        <v>45524</v>
      </c>
      <c r="H7957" t="n">
        <v>45524</v>
      </c>
      <c r="I7957" t="n">
        <v>9</v>
      </c>
      <c r="J7957" t="inlineStr">
        <is>
          <t>CARTEIRA</t>
        </is>
      </c>
      <c r="K7957" t="inlineStr">
        <is>
          <t>CONTRATO</t>
        </is>
      </c>
      <c r="L7957" t="n">
        <v>1422.936018</v>
      </c>
      <c r="M7957" t="inlineStr">
        <is>
          <t>Terra Luz Residencial</t>
        </is>
      </c>
      <c r="N7957" s="142">
        <f>DATE(YEAR(G7957),MONTH(G7957),1)</f>
        <v/>
      </c>
      <c r="O7957" s="132">
        <f>IF(G7957&gt;$K$3,"Futuro","Atraso")</f>
        <v/>
      </c>
      <c r="P7957">
        <f>12*(YEAR(G7957)-YEAR($K$3))+(MONTH(G7957)-MONTH($K$3))</f>
        <v/>
      </c>
      <c r="Q7957" s="366">
        <f>IF(M7957="IBIRAPITANGA FASE 3",IF(O7957="Atraso",L7957,L7957/(1+$I$2)^P7957),IF(O7957="Atraso",L7957,L7957/(1+$I$1)^P7957))</f>
        <v/>
      </c>
      <c r="R7957">
        <f>IF(O7957="Atraso",$K$3-G7957,0)</f>
        <v/>
      </c>
      <c r="S7957">
        <f>IF(R7957&lt;=15,"Até 15",IF(R7957&lt;=30,"Entre 15 e 30",IF(R7957&lt;=60,"Entre 30 e 60",IF(R7957&lt;=90,"Entre 60 e 90",IF(R7957&lt;=120,"Entre 90 e 120",IF(R7957&lt;=150,"Entre 120 e 150",IF(R7957&lt;=180,"Entre 150 e 180","Superior a 180")))))))</f>
        <v/>
      </c>
    </row>
    <row r="7958">
      <c r="A7958" t="inlineStr">
        <is>
          <t>Q07L019</t>
        </is>
      </c>
      <c r="B7958" t="inlineStr">
        <is>
          <t>CARLOS AUGUSTO DE OLIVEIRA ARAUJO</t>
        </is>
      </c>
      <c r="C7958" t="n">
        <v>1</v>
      </c>
      <c r="D7958" t="inlineStr">
        <is>
          <t>IPCA</t>
        </is>
      </c>
      <c r="E7958" t="n">
        <v>0</v>
      </c>
      <c r="F7958" t="inlineStr">
        <is>
          <t>MENSAL</t>
        </is>
      </c>
      <c r="G7958" t="n">
        <v>45555</v>
      </c>
      <c r="H7958" t="n">
        <v>45555</v>
      </c>
      <c r="I7958" t="n">
        <v>10</v>
      </c>
      <c r="J7958" t="inlineStr">
        <is>
          <t>CARTEIRA</t>
        </is>
      </c>
      <c r="K7958" t="inlineStr">
        <is>
          <t>CONTRATO</t>
        </is>
      </c>
      <c r="L7958" t="n">
        <v>1422.936018</v>
      </c>
      <c r="M7958" t="inlineStr">
        <is>
          <t>Terra Luz Residencial</t>
        </is>
      </c>
      <c r="N7958" s="142">
        <f>DATE(YEAR(G7958),MONTH(G7958),1)</f>
        <v/>
      </c>
      <c r="O7958" s="132">
        <f>IF(G7958&gt;$K$3,"Futuro","Atraso")</f>
        <v/>
      </c>
      <c r="P7958">
        <f>12*(YEAR(G7958)-YEAR($K$3))+(MONTH(G7958)-MONTH($K$3))</f>
        <v/>
      </c>
      <c r="Q7958" s="366">
        <f>IF(M7958="IBIRAPITANGA FASE 3",IF(O7958="Atraso",L7958,L7958/(1+$I$2)^P7958),IF(O7958="Atraso",L7958,L7958/(1+$I$1)^P7958))</f>
        <v/>
      </c>
      <c r="R7958">
        <f>IF(O7958="Atraso",$K$3-G7958,0)</f>
        <v/>
      </c>
      <c r="S7958">
        <f>IF(R7958&lt;=15,"Até 15",IF(R7958&lt;=30,"Entre 15 e 30",IF(R7958&lt;=60,"Entre 30 e 60",IF(R7958&lt;=90,"Entre 60 e 90",IF(R7958&lt;=120,"Entre 90 e 120",IF(R7958&lt;=150,"Entre 120 e 150",IF(R7958&lt;=180,"Entre 150 e 180","Superior a 180")))))))</f>
        <v/>
      </c>
    </row>
    <row r="7959">
      <c r="A7959" t="inlineStr">
        <is>
          <t>Q07L019</t>
        </is>
      </c>
      <c r="B7959" t="inlineStr">
        <is>
          <t>CARLOS AUGUSTO DE OLIVEIRA ARAUJO</t>
        </is>
      </c>
      <c r="C7959" t="n">
        <v>1</v>
      </c>
      <c r="D7959" t="inlineStr">
        <is>
          <t>IPCA</t>
        </is>
      </c>
      <c r="E7959" t="n">
        <v>0</v>
      </c>
      <c r="F7959" t="inlineStr">
        <is>
          <t>MENSAL</t>
        </is>
      </c>
      <c r="G7959" t="n">
        <v>45585</v>
      </c>
      <c r="H7959" t="n">
        <v>45585</v>
      </c>
      <c r="I7959" t="n">
        <v>11</v>
      </c>
      <c r="J7959" t="inlineStr">
        <is>
          <t>CARTEIRA</t>
        </is>
      </c>
      <c r="K7959" t="inlineStr">
        <is>
          <t>CONTRATO</t>
        </is>
      </c>
      <c r="L7959" t="n">
        <v>1422.936018</v>
      </c>
      <c r="M7959" t="inlineStr">
        <is>
          <t>Terra Luz Residencial</t>
        </is>
      </c>
      <c r="N7959" s="142">
        <f>DATE(YEAR(G7959),MONTH(G7959),1)</f>
        <v/>
      </c>
      <c r="O7959" s="132">
        <f>IF(G7959&gt;$K$3,"Futuro","Atraso")</f>
        <v/>
      </c>
      <c r="P7959">
        <f>12*(YEAR(G7959)-YEAR($K$3))+(MONTH(G7959)-MONTH($K$3))</f>
        <v/>
      </c>
      <c r="Q7959" s="366">
        <f>IF(M7959="IBIRAPITANGA FASE 3",IF(O7959="Atraso",L7959,L7959/(1+$I$2)^P7959),IF(O7959="Atraso",L7959,L7959/(1+$I$1)^P7959))</f>
        <v/>
      </c>
      <c r="R7959">
        <f>IF(O7959="Atraso",$K$3-G7959,0)</f>
        <v/>
      </c>
      <c r="S7959">
        <f>IF(R7959&lt;=15,"Até 15",IF(R7959&lt;=30,"Entre 15 e 30",IF(R7959&lt;=60,"Entre 30 e 60",IF(R7959&lt;=90,"Entre 60 e 90",IF(R7959&lt;=120,"Entre 90 e 120",IF(R7959&lt;=150,"Entre 120 e 150",IF(R7959&lt;=180,"Entre 150 e 180","Superior a 180")))))))</f>
        <v/>
      </c>
    </row>
    <row r="7960">
      <c r="A7960" t="inlineStr">
        <is>
          <t>Q07L019</t>
        </is>
      </c>
      <c r="B7960" t="inlineStr">
        <is>
          <t>CARLOS AUGUSTO DE OLIVEIRA ARAUJO</t>
        </is>
      </c>
      <c r="C7960" t="n">
        <v>1</v>
      </c>
      <c r="D7960" t="inlineStr">
        <is>
          <t>IPCA</t>
        </is>
      </c>
      <c r="E7960" t="n">
        <v>0</v>
      </c>
      <c r="F7960" t="inlineStr">
        <is>
          <t>MENSAL</t>
        </is>
      </c>
      <c r="G7960" t="n">
        <v>45616</v>
      </c>
      <c r="H7960" t="n">
        <v>45616</v>
      </c>
      <c r="I7960" t="n">
        <v>12</v>
      </c>
      <c r="J7960" t="inlineStr">
        <is>
          <t>CARTEIRA</t>
        </is>
      </c>
      <c r="K7960" t="inlineStr">
        <is>
          <t>CONTRATO</t>
        </is>
      </c>
      <c r="L7960" t="n">
        <v>1422.936018</v>
      </c>
      <c r="M7960" t="inlineStr">
        <is>
          <t>Terra Luz Residencial</t>
        </is>
      </c>
      <c r="N7960" s="142">
        <f>DATE(YEAR(G7960),MONTH(G7960),1)</f>
        <v/>
      </c>
      <c r="O7960" s="132">
        <f>IF(G7960&gt;$K$3,"Futuro","Atraso")</f>
        <v/>
      </c>
      <c r="P7960">
        <f>12*(YEAR(G7960)-YEAR($K$3))+(MONTH(G7960)-MONTH($K$3))</f>
        <v/>
      </c>
      <c r="Q7960" s="366">
        <f>IF(M7960="IBIRAPITANGA FASE 3",IF(O7960="Atraso",L7960,L7960/(1+$I$2)^P7960),IF(O7960="Atraso",L7960,L7960/(1+$I$1)^P7960))</f>
        <v/>
      </c>
      <c r="R7960">
        <f>IF(O7960="Atraso",$K$3-G7960,0)</f>
        <v/>
      </c>
      <c r="S7960">
        <f>IF(R7960&lt;=15,"Até 15",IF(R7960&lt;=30,"Entre 15 e 30",IF(R7960&lt;=60,"Entre 30 e 60",IF(R7960&lt;=90,"Entre 60 e 90",IF(R7960&lt;=120,"Entre 90 e 120",IF(R7960&lt;=150,"Entre 120 e 150",IF(R7960&lt;=180,"Entre 150 e 180","Superior a 180")))))))</f>
        <v/>
      </c>
    </row>
    <row r="7961">
      <c r="A7961" t="inlineStr">
        <is>
          <t>Q07L019</t>
        </is>
      </c>
      <c r="B7961" t="inlineStr">
        <is>
          <t>CARLOS AUGUSTO DE OLIVEIRA ARAUJO</t>
        </is>
      </c>
      <c r="C7961" t="n">
        <v>1</v>
      </c>
      <c r="D7961" t="inlineStr">
        <is>
          <t>IPCA</t>
        </is>
      </c>
      <c r="E7961" t="n">
        <v>0</v>
      </c>
      <c r="F7961" t="inlineStr">
        <is>
          <t>MENSAL</t>
        </is>
      </c>
      <c r="G7961" t="n">
        <v>45646</v>
      </c>
      <c r="H7961" t="n">
        <v>45646</v>
      </c>
      <c r="I7961" t="n">
        <v>13</v>
      </c>
      <c r="J7961" t="inlineStr">
        <is>
          <t>CARTEIRA</t>
        </is>
      </c>
      <c r="K7961" t="inlineStr">
        <is>
          <t>CONTRATO</t>
        </is>
      </c>
      <c r="L7961" t="n">
        <v>1422.936018</v>
      </c>
      <c r="M7961" t="inlineStr">
        <is>
          <t>Terra Luz Residencial</t>
        </is>
      </c>
      <c r="N7961" s="142">
        <f>DATE(YEAR(G7961),MONTH(G7961),1)</f>
        <v/>
      </c>
      <c r="O7961" s="132">
        <f>IF(G7961&gt;$K$3,"Futuro","Atraso")</f>
        <v/>
      </c>
      <c r="P7961">
        <f>12*(YEAR(G7961)-YEAR($K$3))+(MONTH(G7961)-MONTH($K$3))</f>
        <v/>
      </c>
      <c r="Q7961" s="366">
        <f>IF(M7961="IBIRAPITANGA FASE 3",IF(O7961="Atraso",L7961,L7961/(1+$I$2)^P7961),IF(O7961="Atraso",L7961,L7961/(1+$I$1)^P7961))</f>
        <v/>
      </c>
      <c r="R7961">
        <f>IF(O7961="Atraso",$K$3-G7961,0)</f>
        <v/>
      </c>
      <c r="S7961">
        <f>IF(R7961&lt;=15,"Até 15",IF(R7961&lt;=30,"Entre 15 e 30",IF(R7961&lt;=60,"Entre 30 e 60",IF(R7961&lt;=90,"Entre 60 e 90",IF(R7961&lt;=120,"Entre 90 e 120",IF(R7961&lt;=150,"Entre 120 e 150",IF(R7961&lt;=180,"Entre 150 e 180","Superior a 180")))))))</f>
        <v/>
      </c>
    </row>
    <row r="7962">
      <c r="A7962" t="inlineStr">
        <is>
          <t>Q07L019</t>
        </is>
      </c>
      <c r="B7962" t="inlineStr">
        <is>
          <t>CARLOS AUGUSTO DE OLIVEIRA ARAUJO</t>
        </is>
      </c>
      <c r="C7962" t="n">
        <v>1</v>
      </c>
      <c r="D7962" t="inlineStr">
        <is>
          <t>IPCA</t>
        </is>
      </c>
      <c r="E7962" t="n">
        <v>0</v>
      </c>
      <c r="F7962" t="inlineStr">
        <is>
          <t>MENSAL</t>
        </is>
      </c>
      <c r="G7962" t="n">
        <v>45677</v>
      </c>
      <c r="H7962" t="n">
        <v>45677</v>
      </c>
      <c r="I7962" t="n">
        <v>14</v>
      </c>
      <c r="J7962" t="inlineStr">
        <is>
          <t>CARTEIRA</t>
        </is>
      </c>
      <c r="K7962" t="inlineStr">
        <is>
          <t>CONTRATO</t>
        </is>
      </c>
      <c r="L7962" t="n">
        <v>1422.936018</v>
      </c>
      <c r="M7962" t="inlineStr">
        <is>
          <t>Terra Luz Residencial</t>
        </is>
      </c>
      <c r="N7962" s="142">
        <f>DATE(YEAR(G7962),MONTH(G7962),1)</f>
        <v/>
      </c>
      <c r="O7962" s="132">
        <f>IF(G7962&gt;$K$3,"Futuro","Atraso")</f>
        <v/>
      </c>
      <c r="P7962">
        <f>12*(YEAR(G7962)-YEAR($K$3))+(MONTH(G7962)-MONTH($K$3))</f>
        <v/>
      </c>
      <c r="Q7962" s="366">
        <f>IF(M7962="IBIRAPITANGA FASE 3",IF(O7962="Atraso",L7962,L7962/(1+$I$2)^P7962),IF(O7962="Atraso",L7962,L7962/(1+$I$1)^P7962))</f>
        <v/>
      </c>
      <c r="R7962">
        <f>IF(O7962="Atraso",$K$3-G7962,0)</f>
        <v/>
      </c>
      <c r="S7962">
        <f>IF(R7962&lt;=15,"Até 15",IF(R7962&lt;=30,"Entre 15 e 30",IF(R7962&lt;=60,"Entre 30 e 60",IF(R7962&lt;=90,"Entre 60 e 90",IF(R7962&lt;=120,"Entre 90 e 120",IF(R7962&lt;=150,"Entre 120 e 150",IF(R7962&lt;=180,"Entre 150 e 180","Superior a 180")))))))</f>
        <v/>
      </c>
    </row>
    <row r="7963">
      <c r="A7963" t="inlineStr">
        <is>
          <t>Q07L019</t>
        </is>
      </c>
      <c r="B7963" t="inlineStr">
        <is>
          <t>CARLOS AUGUSTO DE OLIVEIRA ARAUJO</t>
        </is>
      </c>
      <c r="C7963" t="n">
        <v>1</v>
      </c>
      <c r="D7963" t="inlineStr">
        <is>
          <t>IPCA</t>
        </is>
      </c>
      <c r="E7963" t="n">
        <v>0</v>
      </c>
      <c r="F7963" t="inlineStr">
        <is>
          <t>MENSAL</t>
        </is>
      </c>
      <c r="G7963" t="n">
        <v>45708</v>
      </c>
      <c r="H7963" t="n">
        <v>45708</v>
      </c>
      <c r="I7963" t="n">
        <v>15</v>
      </c>
      <c r="J7963" t="inlineStr">
        <is>
          <t>CARTEIRA</t>
        </is>
      </c>
      <c r="K7963" t="inlineStr">
        <is>
          <t>CONTRATO</t>
        </is>
      </c>
      <c r="L7963" t="n">
        <v>1422.936018</v>
      </c>
      <c r="M7963" t="inlineStr">
        <is>
          <t>Terra Luz Residencial</t>
        </is>
      </c>
      <c r="N7963" s="142">
        <f>DATE(YEAR(G7963),MONTH(G7963),1)</f>
        <v/>
      </c>
      <c r="O7963" s="132">
        <f>IF(G7963&gt;$K$3,"Futuro","Atraso")</f>
        <v/>
      </c>
      <c r="P7963">
        <f>12*(YEAR(G7963)-YEAR($K$3))+(MONTH(G7963)-MONTH($K$3))</f>
        <v/>
      </c>
      <c r="Q7963" s="366">
        <f>IF(M7963="IBIRAPITANGA FASE 3",IF(O7963="Atraso",L7963,L7963/(1+$I$2)^P7963),IF(O7963="Atraso",L7963,L7963/(1+$I$1)^P7963))</f>
        <v/>
      </c>
      <c r="R7963">
        <f>IF(O7963="Atraso",$K$3-G7963,0)</f>
        <v/>
      </c>
      <c r="S7963">
        <f>IF(R7963&lt;=15,"Até 15",IF(R7963&lt;=30,"Entre 15 e 30",IF(R7963&lt;=60,"Entre 30 e 60",IF(R7963&lt;=90,"Entre 60 e 90",IF(R7963&lt;=120,"Entre 90 e 120",IF(R7963&lt;=150,"Entre 120 e 150",IF(R7963&lt;=180,"Entre 150 e 180","Superior a 180")))))))</f>
        <v/>
      </c>
    </row>
    <row r="7964">
      <c r="A7964" t="inlineStr">
        <is>
          <t>Q07L019</t>
        </is>
      </c>
      <c r="B7964" t="inlineStr">
        <is>
          <t>CARLOS AUGUSTO DE OLIVEIRA ARAUJO</t>
        </is>
      </c>
      <c r="C7964" t="n">
        <v>1</v>
      </c>
      <c r="D7964" t="inlineStr">
        <is>
          <t>IPCA</t>
        </is>
      </c>
      <c r="E7964" t="n">
        <v>0</v>
      </c>
      <c r="F7964" t="inlineStr">
        <is>
          <t>MENSAL</t>
        </is>
      </c>
      <c r="G7964" t="n">
        <v>45736</v>
      </c>
      <c r="H7964" t="n">
        <v>45736</v>
      </c>
      <c r="I7964" t="n">
        <v>16</v>
      </c>
      <c r="J7964" t="inlineStr">
        <is>
          <t>CARTEIRA</t>
        </is>
      </c>
      <c r="K7964" t="inlineStr">
        <is>
          <t>CONTRATO</t>
        </is>
      </c>
      <c r="L7964" t="n">
        <v>1422.936018</v>
      </c>
      <c r="M7964" t="inlineStr">
        <is>
          <t>Terra Luz Residencial</t>
        </is>
      </c>
      <c r="N7964" s="142">
        <f>DATE(YEAR(G7964),MONTH(G7964),1)</f>
        <v/>
      </c>
      <c r="O7964" s="132">
        <f>IF(G7964&gt;$K$3,"Futuro","Atraso")</f>
        <v/>
      </c>
      <c r="P7964">
        <f>12*(YEAR(G7964)-YEAR($K$3))+(MONTH(G7964)-MONTH($K$3))</f>
        <v/>
      </c>
      <c r="Q7964" s="366">
        <f>IF(M7964="IBIRAPITANGA FASE 3",IF(O7964="Atraso",L7964,L7964/(1+$I$2)^P7964),IF(O7964="Atraso",L7964,L7964/(1+$I$1)^P7964))</f>
        <v/>
      </c>
      <c r="R7964">
        <f>IF(O7964="Atraso",$K$3-G7964,0)</f>
        <v/>
      </c>
      <c r="S7964">
        <f>IF(R7964&lt;=15,"Até 15",IF(R7964&lt;=30,"Entre 15 e 30",IF(R7964&lt;=60,"Entre 30 e 60",IF(R7964&lt;=90,"Entre 60 e 90",IF(R7964&lt;=120,"Entre 90 e 120",IF(R7964&lt;=150,"Entre 120 e 150",IF(R7964&lt;=180,"Entre 150 e 180","Superior a 180")))))))</f>
        <v/>
      </c>
    </row>
    <row r="7965">
      <c r="A7965" t="inlineStr">
        <is>
          <t>Q07L019</t>
        </is>
      </c>
      <c r="B7965" t="inlineStr">
        <is>
          <t>CARLOS AUGUSTO DE OLIVEIRA ARAUJO</t>
        </is>
      </c>
      <c r="C7965" t="n">
        <v>1</v>
      </c>
      <c r="D7965" t="inlineStr">
        <is>
          <t>IPCA</t>
        </is>
      </c>
      <c r="E7965" t="n">
        <v>0</v>
      </c>
      <c r="F7965" t="inlineStr">
        <is>
          <t>MENSAL</t>
        </is>
      </c>
      <c r="G7965" t="n">
        <v>45767</v>
      </c>
      <c r="H7965" t="n">
        <v>45767</v>
      </c>
      <c r="I7965" t="n">
        <v>17</v>
      </c>
      <c r="J7965" t="inlineStr">
        <is>
          <t>CARTEIRA</t>
        </is>
      </c>
      <c r="K7965" t="inlineStr">
        <is>
          <t>CONTRATO</t>
        </is>
      </c>
      <c r="L7965" t="n">
        <v>1422.936018</v>
      </c>
      <c r="M7965" t="inlineStr">
        <is>
          <t>Terra Luz Residencial</t>
        </is>
      </c>
      <c r="N7965" s="142">
        <f>DATE(YEAR(G7965),MONTH(G7965),1)</f>
        <v/>
      </c>
      <c r="O7965" s="132">
        <f>IF(G7965&gt;$K$3,"Futuro","Atraso")</f>
        <v/>
      </c>
      <c r="P7965">
        <f>12*(YEAR(G7965)-YEAR($K$3))+(MONTH(G7965)-MONTH($K$3))</f>
        <v/>
      </c>
      <c r="Q7965" s="366">
        <f>IF(M7965="IBIRAPITANGA FASE 3",IF(O7965="Atraso",L7965,L7965/(1+$I$2)^P7965),IF(O7965="Atraso",L7965,L7965/(1+$I$1)^P7965))</f>
        <v/>
      </c>
      <c r="R7965">
        <f>IF(O7965="Atraso",$K$3-G7965,0)</f>
        <v/>
      </c>
      <c r="S7965">
        <f>IF(R7965&lt;=15,"Até 15",IF(R7965&lt;=30,"Entre 15 e 30",IF(R7965&lt;=60,"Entre 30 e 60",IF(R7965&lt;=90,"Entre 60 e 90",IF(R7965&lt;=120,"Entre 90 e 120",IF(R7965&lt;=150,"Entre 120 e 150",IF(R7965&lt;=180,"Entre 150 e 180","Superior a 180")))))))</f>
        <v/>
      </c>
    </row>
    <row r="7966">
      <c r="A7966" t="inlineStr">
        <is>
          <t>Q07L019</t>
        </is>
      </c>
      <c r="B7966" t="inlineStr">
        <is>
          <t>CARLOS AUGUSTO DE OLIVEIRA ARAUJO</t>
        </is>
      </c>
      <c r="C7966" t="n">
        <v>1</v>
      </c>
      <c r="D7966" t="inlineStr">
        <is>
          <t>IPCA</t>
        </is>
      </c>
      <c r="E7966" t="n">
        <v>0</v>
      </c>
      <c r="F7966" t="inlineStr">
        <is>
          <t>MENSAL</t>
        </is>
      </c>
      <c r="G7966" t="n">
        <v>45797</v>
      </c>
      <c r="H7966" t="n">
        <v>45797</v>
      </c>
      <c r="I7966" t="n">
        <v>18</v>
      </c>
      <c r="J7966" t="inlineStr">
        <is>
          <t>CARTEIRA</t>
        </is>
      </c>
      <c r="K7966" t="inlineStr">
        <is>
          <t>CONTRATO</t>
        </is>
      </c>
      <c r="L7966" t="n">
        <v>1422.936018</v>
      </c>
      <c r="M7966" t="inlineStr">
        <is>
          <t>Terra Luz Residencial</t>
        </is>
      </c>
      <c r="N7966" s="142">
        <f>DATE(YEAR(G7966),MONTH(G7966),1)</f>
        <v/>
      </c>
      <c r="O7966" s="132">
        <f>IF(G7966&gt;$K$3,"Futuro","Atraso")</f>
        <v/>
      </c>
      <c r="P7966">
        <f>12*(YEAR(G7966)-YEAR($K$3))+(MONTH(G7966)-MONTH($K$3))</f>
        <v/>
      </c>
      <c r="Q7966" s="366">
        <f>IF(M7966="IBIRAPITANGA FASE 3",IF(O7966="Atraso",L7966,L7966/(1+$I$2)^P7966),IF(O7966="Atraso",L7966,L7966/(1+$I$1)^P7966))</f>
        <v/>
      </c>
      <c r="R7966">
        <f>IF(O7966="Atraso",$K$3-G7966,0)</f>
        <v/>
      </c>
      <c r="S7966">
        <f>IF(R7966&lt;=15,"Até 15",IF(R7966&lt;=30,"Entre 15 e 30",IF(R7966&lt;=60,"Entre 30 e 60",IF(R7966&lt;=90,"Entre 60 e 90",IF(R7966&lt;=120,"Entre 90 e 120",IF(R7966&lt;=150,"Entre 120 e 150",IF(R7966&lt;=180,"Entre 150 e 180","Superior a 180")))))))</f>
        <v/>
      </c>
    </row>
    <row r="7967">
      <c r="A7967" t="inlineStr">
        <is>
          <t>Q07L019</t>
        </is>
      </c>
      <c r="B7967" t="inlineStr">
        <is>
          <t>CARLOS AUGUSTO DE OLIVEIRA ARAUJO</t>
        </is>
      </c>
      <c r="C7967" t="n">
        <v>1</v>
      </c>
      <c r="D7967" t="inlineStr">
        <is>
          <t>IPCA</t>
        </is>
      </c>
      <c r="E7967" t="n">
        <v>0</v>
      </c>
      <c r="F7967" t="inlineStr">
        <is>
          <t>MENSAL</t>
        </is>
      </c>
      <c r="G7967" t="n">
        <v>45828</v>
      </c>
      <c r="H7967" t="n">
        <v>45828</v>
      </c>
      <c r="I7967" t="n">
        <v>19</v>
      </c>
      <c r="J7967" t="inlineStr">
        <is>
          <t>CARTEIRA</t>
        </is>
      </c>
      <c r="K7967" t="inlineStr">
        <is>
          <t>CONTRATO</t>
        </is>
      </c>
      <c r="L7967" t="n">
        <v>1422.936018</v>
      </c>
      <c r="M7967" t="inlineStr">
        <is>
          <t>Terra Luz Residencial</t>
        </is>
      </c>
      <c r="N7967" s="142">
        <f>DATE(YEAR(G7967),MONTH(G7967),1)</f>
        <v/>
      </c>
      <c r="O7967" s="132">
        <f>IF(G7967&gt;$K$3,"Futuro","Atraso")</f>
        <v/>
      </c>
      <c r="P7967">
        <f>12*(YEAR(G7967)-YEAR($K$3))+(MONTH(G7967)-MONTH($K$3))</f>
        <v/>
      </c>
      <c r="Q7967" s="366">
        <f>IF(M7967="IBIRAPITANGA FASE 3",IF(O7967="Atraso",L7967,L7967/(1+$I$2)^P7967),IF(O7967="Atraso",L7967,L7967/(1+$I$1)^P7967))</f>
        <v/>
      </c>
      <c r="R7967">
        <f>IF(O7967="Atraso",$K$3-G7967,0)</f>
        <v/>
      </c>
      <c r="S7967">
        <f>IF(R7967&lt;=15,"Até 15",IF(R7967&lt;=30,"Entre 15 e 30",IF(R7967&lt;=60,"Entre 30 e 60",IF(R7967&lt;=90,"Entre 60 e 90",IF(R7967&lt;=120,"Entre 90 e 120",IF(R7967&lt;=150,"Entre 120 e 150",IF(R7967&lt;=180,"Entre 150 e 180","Superior a 180")))))))</f>
        <v/>
      </c>
    </row>
    <row r="7968">
      <c r="A7968" t="inlineStr">
        <is>
          <t>Q07L019</t>
        </is>
      </c>
      <c r="B7968" t="inlineStr">
        <is>
          <t>CARLOS AUGUSTO DE OLIVEIRA ARAUJO</t>
        </is>
      </c>
      <c r="C7968" t="n">
        <v>1</v>
      </c>
      <c r="D7968" t="inlineStr">
        <is>
          <t>IPCA</t>
        </is>
      </c>
      <c r="E7968" t="n">
        <v>0</v>
      </c>
      <c r="F7968" t="inlineStr">
        <is>
          <t>MENSAL</t>
        </is>
      </c>
      <c r="G7968" t="n">
        <v>45858</v>
      </c>
      <c r="H7968" t="n">
        <v>45858</v>
      </c>
      <c r="I7968" t="n">
        <v>20</v>
      </c>
      <c r="J7968" t="inlineStr">
        <is>
          <t>CARTEIRA</t>
        </is>
      </c>
      <c r="K7968" t="inlineStr">
        <is>
          <t>CONTRATO</t>
        </is>
      </c>
      <c r="L7968" t="n">
        <v>1422.936018</v>
      </c>
      <c r="M7968" t="inlineStr">
        <is>
          <t>Terra Luz Residencial</t>
        </is>
      </c>
      <c r="N7968" s="142">
        <f>DATE(YEAR(G7968),MONTH(G7968),1)</f>
        <v/>
      </c>
      <c r="O7968" s="132">
        <f>IF(G7968&gt;$K$3,"Futuro","Atraso")</f>
        <v/>
      </c>
      <c r="P7968">
        <f>12*(YEAR(G7968)-YEAR($K$3))+(MONTH(G7968)-MONTH($K$3))</f>
        <v/>
      </c>
      <c r="Q7968" s="366">
        <f>IF(M7968="IBIRAPITANGA FASE 3",IF(O7968="Atraso",L7968,L7968/(1+$I$2)^P7968),IF(O7968="Atraso",L7968,L7968/(1+$I$1)^P7968))</f>
        <v/>
      </c>
      <c r="R7968">
        <f>IF(O7968="Atraso",$K$3-G7968,0)</f>
        <v/>
      </c>
      <c r="S7968">
        <f>IF(R7968&lt;=15,"Até 15",IF(R7968&lt;=30,"Entre 15 e 30",IF(R7968&lt;=60,"Entre 30 e 60",IF(R7968&lt;=90,"Entre 60 e 90",IF(R7968&lt;=120,"Entre 90 e 120",IF(R7968&lt;=150,"Entre 120 e 150",IF(R7968&lt;=180,"Entre 150 e 180","Superior a 180")))))))</f>
        <v/>
      </c>
    </row>
    <row r="7969">
      <c r="A7969" t="inlineStr">
        <is>
          <t>Q07L019</t>
        </is>
      </c>
      <c r="B7969" t="inlineStr">
        <is>
          <t>CARLOS AUGUSTO DE OLIVEIRA ARAUJO</t>
        </is>
      </c>
      <c r="C7969" t="n">
        <v>1</v>
      </c>
      <c r="D7969" t="inlineStr">
        <is>
          <t>IPCA</t>
        </is>
      </c>
      <c r="E7969" t="n">
        <v>0</v>
      </c>
      <c r="F7969" t="inlineStr">
        <is>
          <t>MENSAL</t>
        </is>
      </c>
      <c r="G7969" t="n">
        <v>45889</v>
      </c>
      <c r="H7969" t="n">
        <v>45889</v>
      </c>
      <c r="I7969" t="n">
        <v>21</v>
      </c>
      <c r="J7969" t="inlineStr">
        <is>
          <t>CARTEIRA</t>
        </is>
      </c>
      <c r="K7969" t="inlineStr">
        <is>
          <t>CONTRATO</t>
        </is>
      </c>
      <c r="L7969" t="n">
        <v>1422.936018</v>
      </c>
      <c r="M7969" t="inlineStr">
        <is>
          <t>Terra Luz Residencial</t>
        </is>
      </c>
      <c r="N7969" s="142">
        <f>DATE(YEAR(G7969),MONTH(G7969),1)</f>
        <v/>
      </c>
      <c r="O7969" s="132">
        <f>IF(G7969&gt;$K$3,"Futuro","Atraso")</f>
        <v/>
      </c>
      <c r="P7969">
        <f>12*(YEAR(G7969)-YEAR($K$3))+(MONTH(G7969)-MONTH($K$3))</f>
        <v/>
      </c>
      <c r="Q7969" s="366">
        <f>IF(M7969="IBIRAPITANGA FASE 3",IF(O7969="Atraso",L7969,L7969/(1+$I$2)^P7969),IF(O7969="Atraso",L7969,L7969/(1+$I$1)^P7969))</f>
        <v/>
      </c>
      <c r="R7969">
        <f>IF(O7969="Atraso",$K$3-G7969,0)</f>
        <v/>
      </c>
      <c r="S7969">
        <f>IF(R7969&lt;=15,"Até 15",IF(R7969&lt;=30,"Entre 15 e 30",IF(R7969&lt;=60,"Entre 30 e 60",IF(R7969&lt;=90,"Entre 60 e 90",IF(R7969&lt;=120,"Entre 90 e 120",IF(R7969&lt;=150,"Entre 120 e 150",IF(R7969&lt;=180,"Entre 150 e 180","Superior a 180")))))))</f>
        <v/>
      </c>
    </row>
    <row r="7970">
      <c r="A7970" t="inlineStr">
        <is>
          <t>Q07L019</t>
        </is>
      </c>
      <c r="B7970" t="inlineStr">
        <is>
          <t>CARLOS AUGUSTO DE OLIVEIRA ARAUJO</t>
        </is>
      </c>
      <c r="C7970" t="n">
        <v>1</v>
      </c>
      <c r="D7970" t="inlineStr">
        <is>
          <t>IPCA</t>
        </is>
      </c>
      <c r="E7970" t="n">
        <v>0</v>
      </c>
      <c r="F7970" t="inlineStr">
        <is>
          <t>MENSAL</t>
        </is>
      </c>
      <c r="G7970" t="n">
        <v>45920</v>
      </c>
      <c r="H7970" t="n">
        <v>45920</v>
      </c>
      <c r="I7970" t="n">
        <v>22</v>
      </c>
      <c r="J7970" t="inlineStr">
        <is>
          <t>CARTEIRA</t>
        </is>
      </c>
      <c r="K7970" t="inlineStr">
        <is>
          <t>CONTRATO</t>
        </is>
      </c>
      <c r="L7970" t="n">
        <v>1422.936018</v>
      </c>
      <c r="M7970" t="inlineStr">
        <is>
          <t>Terra Luz Residencial</t>
        </is>
      </c>
      <c r="N7970" s="142">
        <f>DATE(YEAR(G7970),MONTH(G7970),1)</f>
        <v/>
      </c>
      <c r="O7970" s="132">
        <f>IF(G7970&gt;$K$3,"Futuro","Atraso")</f>
        <v/>
      </c>
      <c r="P7970">
        <f>12*(YEAR(G7970)-YEAR($K$3))+(MONTH(G7970)-MONTH($K$3))</f>
        <v/>
      </c>
      <c r="Q7970" s="366">
        <f>IF(M7970="IBIRAPITANGA FASE 3",IF(O7970="Atraso",L7970,L7970/(1+$I$2)^P7970),IF(O7970="Atraso",L7970,L7970/(1+$I$1)^P7970))</f>
        <v/>
      </c>
      <c r="R7970">
        <f>IF(O7970="Atraso",$K$3-G7970,0)</f>
        <v/>
      </c>
      <c r="S7970">
        <f>IF(R7970&lt;=15,"Até 15",IF(R7970&lt;=30,"Entre 15 e 30",IF(R7970&lt;=60,"Entre 30 e 60",IF(R7970&lt;=90,"Entre 60 e 90",IF(R7970&lt;=120,"Entre 90 e 120",IF(R7970&lt;=150,"Entre 120 e 150",IF(R7970&lt;=180,"Entre 150 e 180","Superior a 180")))))))</f>
        <v/>
      </c>
    </row>
    <row r="7971">
      <c r="A7971" t="inlineStr">
        <is>
          <t>Q07L019</t>
        </is>
      </c>
      <c r="B7971" t="inlineStr">
        <is>
          <t>CARLOS AUGUSTO DE OLIVEIRA ARAUJO</t>
        </is>
      </c>
      <c r="C7971" t="n">
        <v>1</v>
      </c>
      <c r="D7971" t="inlineStr">
        <is>
          <t>IPCA</t>
        </is>
      </c>
      <c r="E7971" t="n">
        <v>0</v>
      </c>
      <c r="F7971" t="inlineStr">
        <is>
          <t>MENSAL</t>
        </is>
      </c>
      <c r="G7971" t="n">
        <v>45950</v>
      </c>
      <c r="H7971" t="n">
        <v>45950</v>
      </c>
      <c r="I7971" t="n">
        <v>23</v>
      </c>
      <c r="J7971" t="inlineStr">
        <is>
          <t>CARTEIRA</t>
        </is>
      </c>
      <c r="K7971" t="inlineStr">
        <is>
          <t>CONTRATO</t>
        </is>
      </c>
      <c r="L7971" t="n">
        <v>1422.936018</v>
      </c>
      <c r="M7971" t="inlineStr">
        <is>
          <t>Terra Luz Residencial</t>
        </is>
      </c>
      <c r="N7971" s="142">
        <f>DATE(YEAR(G7971),MONTH(G7971),1)</f>
        <v/>
      </c>
      <c r="O7971" s="132">
        <f>IF(G7971&gt;$K$3,"Futuro","Atraso")</f>
        <v/>
      </c>
      <c r="P7971">
        <f>12*(YEAR(G7971)-YEAR($K$3))+(MONTH(G7971)-MONTH($K$3))</f>
        <v/>
      </c>
      <c r="Q7971" s="366">
        <f>IF(M7971="IBIRAPITANGA FASE 3",IF(O7971="Atraso",L7971,L7971/(1+$I$2)^P7971),IF(O7971="Atraso",L7971,L7971/(1+$I$1)^P7971))</f>
        <v/>
      </c>
      <c r="R7971">
        <f>IF(O7971="Atraso",$K$3-G7971,0)</f>
        <v/>
      </c>
      <c r="S7971">
        <f>IF(R7971&lt;=15,"Até 15",IF(R7971&lt;=30,"Entre 15 e 30",IF(R7971&lt;=60,"Entre 30 e 60",IF(R7971&lt;=90,"Entre 60 e 90",IF(R7971&lt;=120,"Entre 90 e 120",IF(R7971&lt;=150,"Entre 120 e 150",IF(R7971&lt;=180,"Entre 150 e 180","Superior a 180")))))))</f>
        <v/>
      </c>
    </row>
    <row r="7972">
      <c r="A7972" t="inlineStr">
        <is>
          <t>Q07L019</t>
        </is>
      </c>
      <c r="B7972" t="inlineStr">
        <is>
          <t>CARLOS AUGUSTO DE OLIVEIRA ARAUJO</t>
        </is>
      </c>
      <c r="C7972" t="n">
        <v>1</v>
      </c>
      <c r="D7972" t="inlineStr">
        <is>
          <t>IPCA</t>
        </is>
      </c>
      <c r="E7972" t="n">
        <v>0</v>
      </c>
      <c r="F7972" t="inlineStr">
        <is>
          <t>MENSAL</t>
        </is>
      </c>
      <c r="G7972" t="n">
        <v>45981</v>
      </c>
      <c r="H7972" t="n">
        <v>45981</v>
      </c>
      <c r="I7972" t="n">
        <v>24</v>
      </c>
      <c r="J7972" t="inlineStr">
        <is>
          <t>CARTEIRA</t>
        </is>
      </c>
      <c r="K7972" t="inlineStr">
        <is>
          <t>CONTRATO</t>
        </is>
      </c>
      <c r="L7972" t="n">
        <v>1422.936018</v>
      </c>
      <c r="M7972" t="inlineStr">
        <is>
          <t>Terra Luz Residencial</t>
        </is>
      </c>
      <c r="N7972" s="142">
        <f>DATE(YEAR(G7972),MONTH(G7972),1)</f>
        <v/>
      </c>
      <c r="O7972" s="132">
        <f>IF(G7972&gt;$K$3,"Futuro","Atraso")</f>
        <v/>
      </c>
      <c r="P7972">
        <f>12*(YEAR(G7972)-YEAR($K$3))+(MONTH(G7972)-MONTH($K$3))</f>
        <v/>
      </c>
      <c r="Q7972" s="366">
        <f>IF(M7972="IBIRAPITANGA FASE 3",IF(O7972="Atraso",L7972,L7972/(1+$I$2)^P7972),IF(O7972="Atraso",L7972,L7972/(1+$I$1)^P7972))</f>
        <v/>
      </c>
      <c r="R7972">
        <f>IF(O7972="Atraso",$K$3-G7972,0)</f>
        <v/>
      </c>
      <c r="S7972">
        <f>IF(R7972&lt;=15,"Até 15",IF(R7972&lt;=30,"Entre 15 e 30",IF(R7972&lt;=60,"Entre 30 e 60",IF(R7972&lt;=90,"Entre 60 e 90",IF(R7972&lt;=120,"Entre 90 e 120",IF(R7972&lt;=150,"Entre 120 e 150",IF(R7972&lt;=180,"Entre 150 e 180","Superior a 180")))))))</f>
        <v/>
      </c>
    </row>
    <row r="7973">
      <c r="A7973" t="inlineStr">
        <is>
          <t>Q07L019</t>
        </is>
      </c>
      <c r="B7973" t="inlineStr">
        <is>
          <t>CARLOS AUGUSTO DE OLIVEIRA ARAUJO</t>
        </is>
      </c>
      <c r="C7973" t="n">
        <v>1</v>
      </c>
      <c r="D7973" t="inlineStr">
        <is>
          <t>IPCA</t>
        </is>
      </c>
      <c r="E7973" t="n">
        <v>0</v>
      </c>
      <c r="F7973" t="inlineStr">
        <is>
          <t>MENSAL</t>
        </is>
      </c>
      <c r="G7973" t="n">
        <v>46011</v>
      </c>
      <c r="H7973" t="n">
        <v>46011</v>
      </c>
      <c r="I7973" t="n">
        <v>25</v>
      </c>
      <c r="J7973" t="inlineStr">
        <is>
          <t>CARTEIRA</t>
        </is>
      </c>
      <c r="K7973" t="inlineStr">
        <is>
          <t>CONTRATO</t>
        </is>
      </c>
      <c r="L7973" t="n">
        <v>1422.936018</v>
      </c>
      <c r="M7973" t="inlineStr">
        <is>
          <t>Terra Luz Residencial</t>
        </is>
      </c>
      <c r="N7973" s="142">
        <f>DATE(YEAR(G7973),MONTH(G7973),1)</f>
        <v/>
      </c>
      <c r="O7973" s="132">
        <f>IF(G7973&gt;$K$3,"Futuro","Atraso")</f>
        <v/>
      </c>
      <c r="P7973">
        <f>12*(YEAR(G7973)-YEAR($K$3))+(MONTH(G7973)-MONTH($K$3))</f>
        <v/>
      </c>
      <c r="Q7973" s="366">
        <f>IF(M7973="IBIRAPITANGA FASE 3",IF(O7973="Atraso",L7973,L7973/(1+$I$2)^P7973),IF(O7973="Atraso",L7973,L7973/(1+$I$1)^P7973))</f>
        <v/>
      </c>
      <c r="R7973">
        <f>IF(O7973="Atraso",$K$3-G7973,0)</f>
        <v/>
      </c>
      <c r="S7973">
        <f>IF(R7973&lt;=15,"Até 15",IF(R7973&lt;=30,"Entre 15 e 30",IF(R7973&lt;=60,"Entre 30 e 60",IF(R7973&lt;=90,"Entre 60 e 90",IF(R7973&lt;=120,"Entre 90 e 120",IF(R7973&lt;=150,"Entre 120 e 150",IF(R7973&lt;=180,"Entre 150 e 180","Superior a 180")))))))</f>
        <v/>
      </c>
    </row>
    <row r="7974">
      <c r="A7974" t="inlineStr">
        <is>
          <t>Q07L019</t>
        </is>
      </c>
      <c r="B7974" t="inlineStr">
        <is>
          <t>CARLOS AUGUSTO DE OLIVEIRA ARAUJO</t>
        </is>
      </c>
      <c r="C7974" t="n">
        <v>1</v>
      </c>
      <c r="D7974" t="inlineStr">
        <is>
          <t>IPCA</t>
        </is>
      </c>
      <c r="E7974" t="n">
        <v>0</v>
      </c>
      <c r="F7974" t="inlineStr">
        <is>
          <t>MENSAL</t>
        </is>
      </c>
      <c r="G7974" t="n">
        <v>46042</v>
      </c>
      <c r="H7974" t="n">
        <v>46042</v>
      </c>
      <c r="I7974" t="n">
        <v>26</v>
      </c>
      <c r="J7974" t="inlineStr">
        <is>
          <t>CARTEIRA</t>
        </is>
      </c>
      <c r="K7974" t="inlineStr">
        <is>
          <t>CONTRATO</t>
        </is>
      </c>
      <c r="L7974" t="n">
        <v>1422.936018</v>
      </c>
      <c r="M7974" t="inlineStr">
        <is>
          <t>Terra Luz Residencial</t>
        </is>
      </c>
      <c r="N7974" s="142">
        <f>DATE(YEAR(G7974),MONTH(G7974),1)</f>
        <v/>
      </c>
      <c r="O7974" s="132">
        <f>IF(G7974&gt;$K$3,"Futuro","Atraso")</f>
        <v/>
      </c>
      <c r="P7974">
        <f>12*(YEAR(G7974)-YEAR($K$3))+(MONTH(G7974)-MONTH($K$3))</f>
        <v/>
      </c>
      <c r="Q7974" s="366">
        <f>IF(M7974="IBIRAPITANGA FASE 3",IF(O7974="Atraso",L7974,L7974/(1+$I$2)^P7974),IF(O7974="Atraso",L7974,L7974/(1+$I$1)^P7974))</f>
        <v/>
      </c>
      <c r="R7974">
        <f>IF(O7974="Atraso",$K$3-G7974,0)</f>
        <v/>
      </c>
      <c r="S7974">
        <f>IF(R7974&lt;=15,"Até 15",IF(R7974&lt;=30,"Entre 15 e 30",IF(R7974&lt;=60,"Entre 30 e 60",IF(R7974&lt;=90,"Entre 60 e 90",IF(R7974&lt;=120,"Entre 90 e 120",IF(R7974&lt;=150,"Entre 120 e 150",IF(R7974&lt;=180,"Entre 150 e 180","Superior a 180")))))))</f>
        <v/>
      </c>
    </row>
    <row r="7975">
      <c r="A7975" t="inlineStr">
        <is>
          <t>Q07L019</t>
        </is>
      </c>
      <c r="B7975" t="inlineStr">
        <is>
          <t>CARLOS AUGUSTO DE OLIVEIRA ARAUJO</t>
        </is>
      </c>
      <c r="C7975" t="n">
        <v>1</v>
      </c>
      <c r="D7975" t="inlineStr">
        <is>
          <t>IPCA</t>
        </is>
      </c>
      <c r="E7975" t="n">
        <v>0</v>
      </c>
      <c r="F7975" t="inlineStr">
        <is>
          <t>MENSAL</t>
        </is>
      </c>
      <c r="G7975" t="n">
        <v>46073</v>
      </c>
      <c r="H7975" t="n">
        <v>46073</v>
      </c>
      <c r="I7975" t="n">
        <v>27</v>
      </c>
      <c r="J7975" t="inlineStr">
        <is>
          <t>CARTEIRA</t>
        </is>
      </c>
      <c r="K7975" t="inlineStr">
        <is>
          <t>CONTRATO</t>
        </is>
      </c>
      <c r="L7975" t="n">
        <v>1422.936018</v>
      </c>
      <c r="M7975" t="inlineStr">
        <is>
          <t>Terra Luz Residencial</t>
        </is>
      </c>
      <c r="N7975" s="142">
        <f>DATE(YEAR(G7975),MONTH(G7975),1)</f>
        <v/>
      </c>
      <c r="O7975" s="132">
        <f>IF(G7975&gt;$K$3,"Futuro","Atraso")</f>
        <v/>
      </c>
      <c r="P7975">
        <f>12*(YEAR(G7975)-YEAR($K$3))+(MONTH(G7975)-MONTH($K$3))</f>
        <v/>
      </c>
      <c r="Q7975" s="366">
        <f>IF(M7975="IBIRAPITANGA FASE 3",IF(O7975="Atraso",L7975,L7975/(1+$I$2)^P7975),IF(O7975="Atraso",L7975,L7975/(1+$I$1)^P7975))</f>
        <v/>
      </c>
      <c r="R7975">
        <f>IF(O7975="Atraso",$K$3-G7975,0)</f>
        <v/>
      </c>
      <c r="S7975">
        <f>IF(R7975&lt;=15,"Até 15",IF(R7975&lt;=30,"Entre 15 e 30",IF(R7975&lt;=60,"Entre 30 e 60",IF(R7975&lt;=90,"Entre 60 e 90",IF(R7975&lt;=120,"Entre 90 e 120",IF(R7975&lt;=150,"Entre 120 e 150",IF(R7975&lt;=180,"Entre 150 e 180","Superior a 180")))))))</f>
        <v/>
      </c>
    </row>
    <row r="7976">
      <c r="A7976" t="inlineStr">
        <is>
          <t>Q07L019</t>
        </is>
      </c>
      <c r="B7976" t="inlineStr">
        <is>
          <t>CARLOS AUGUSTO DE OLIVEIRA ARAUJO</t>
        </is>
      </c>
      <c r="C7976" t="n">
        <v>1</v>
      </c>
      <c r="D7976" t="inlineStr">
        <is>
          <t>IPCA</t>
        </is>
      </c>
      <c r="E7976" t="n">
        <v>0</v>
      </c>
      <c r="F7976" t="inlineStr">
        <is>
          <t>MENSAL</t>
        </is>
      </c>
      <c r="G7976" t="n">
        <v>46101</v>
      </c>
      <c r="H7976" t="n">
        <v>46101</v>
      </c>
      <c r="I7976" t="n">
        <v>28</v>
      </c>
      <c r="J7976" t="inlineStr">
        <is>
          <t>CARTEIRA</t>
        </is>
      </c>
      <c r="K7976" t="inlineStr">
        <is>
          <t>CONTRATO</t>
        </is>
      </c>
      <c r="L7976" t="n">
        <v>1422.936018</v>
      </c>
      <c r="M7976" t="inlineStr">
        <is>
          <t>Terra Luz Residencial</t>
        </is>
      </c>
      <c r="N7976" s="142">
        <f>DATE(YEAR(G7976),MONTH(G7976),1)</f>
        <v/>
      </c>
      <c r="O7976" s="132">
        <f>IF(G7976&gt;$K$3,"Futuro","Atraso")</f>
        <v/>
      </c>
      <c r="P7976">
        <f>12*(YEAR(G7976)-YEAR($K$3))+(MONTH(G7976)-MONTH($K$3))</f>
        <v/>
      </c>
      <c r="Q7976" s="366">
        <f>IF(M7976="IBIRAPITANGA FASE 3",IF(O7976="Atraso",L7976,L7976/(1+$I$2)^P7976),IF(O7976="Atraso",L7976,L7976/(1+$I$1)^P7976))</f>
        <v/>
      </c>
      <c r="R7976">
        <f>IF(O7976="Atraso",$K$3-G7976,0)</f>
        <v/>
      </c>
      <c r="S7976">
        <f>IF(R7976&lt;=15,"Até 15",IF(R7976&lt;=30,"Entre 15 e 30",IF(R7976&lt;=60,"Entre 30 e 60",IF(R7976&lt;=90,"Entre 60 e 90",IF(R7976&lt;=120,"Entre 90 e 120",IF(R7976&lt;=150,"Entre 120 e 150",IF(R7976&lt;=180,"Entre 150 e 180","Superior a 180")))))))</f>
        <v/>
      </c>
    </row>
    <row r="7977">
      <c r="A7977" t="inlineStr">
        <is>
          <t>Q07L019</t>
        </is>
      </c>
      <c r="B7977" t="inlineStr">
        <is>
          <t>CARLOS AUGUSTO DE OLIVEIRA ARAUJO</t>
        </is>
      </c>
      <c r="C7977" t="n">
        <v>1</v>
      </c>
      <c r="D7977" t="inlineStr">
        <is>
          <t>IPCA</t>
        </is>
      </c>
      <c r="E7977" t="n">
        <v>0</v>
      </c>
      <c r="F7977" t="inlineStr">
        <is>
          <t>MENSAL</t>
        </is>
      </c>
      <c r="G7977" t="n">
        <v>46132</v>
      </c>
      <c r="H7977" t="n">
        <v>46132</v>
      </c>
      <c r="I7977" t="n">
        <v>29</v>
      </c>
      <c r="J7977" t="inlineStr">
        <is>
          <t>CARTEIRA</t>
        </is>
      </c>
      <c r="K7977" t="inlineStr">
        <is>
          <t>CONTRATO</t>
        </is>
      </c>
      <c r="L7977" t="n">
        <v>1422.936018</v>
      </c>
      <c r="M7977" t="inlineStr">
        <is>
          <t>Terra Luz Residencial</t>
        </is>
      </c>
      <c r="N7977" s="142">
        <f>DATE(YEAR(G7977),MONTH(G7977),1)</f>
        <v/>
      </c>
      <c r="O7977" s="132">
        <f>IF(G7977&gt;$K$3,"Futuro","Atraso")</f>
        <v/>
      </c>
      <c r="P7977">
        <f>12*(YEAR(G7977)-YEAR($K$3))+(MONTH(G7977)-MONTH($K$3))</f>
        <v/>
      </c>
      <c r="Q7977" s="366">
        <f>IF(M7977="IBIRAPITANGA FASE 3",IF(O7977="Atraso",L7977,L7977/(1+$I$2)^P7977),IF(O7977="Atraso",L7977,L7977/(1+$I$1)^P7977))</f>
        <v/>
      </c>
      <c r="R7977">
        <f>IF(O7977="Atraso",$K$3-G7977,0)</f>
        <v/>
      </c>
      <c r="S7977">
        <f>IF(R7977&lt;=15,"Até 15",IF(R7977&lt;=30,"Entre 15 e 30",IF(R7977&lt;=60,"Entre 30 e 60",IF(R7977&lt;=90,"Entre 60 e 90",IF(R7977&lt;=120,"Entre 90 e 120",IF(R7977&lt;=150,"Entre 120 e 150",IF(R7977&lt;=180,"Entre 150 e 180","Superior a 180")))))))</f>
        <v/>
      </c>
    </row>
    <row r="7978">
      <c r="A7978" t="inlineStr">
        <is>
          <t>Q07L019</t>
        </is>
      </c>
      <c r="B7978" t="inlineStr">
        <is>
          <t>CARLOS AUGUSTO DE OLIVEIRA ARAUJO</t>
        </is>
      </c>
      <c r="C7978" t="n">
        <v>1</v>
      </c>
      <c r="D7978" t="inlineStr">
        <is>
          <t>IPCA</t>
        </is>
      </c>
      <c r="E7978" t="n">
        <v>0</v>
      </c>
      <c r="F7978" t="inlineStr">
        <is>
          <t>MENSAL</t>
        </is>
      </c>
      <c r="G7978" t="n">
        <v>46162</v>
      </c>
      <c r="H7978" t="n">
        <v>46162</v>
      </c>
      <c r="I7978" t="n">
        <v>30</v>
      </c>
      <c r="J7978" t="inlineStr">
        <is>
          <t>CARTEIRA</t>
        </is>
      </c>
      <c r="K7978" t="inlineStr">
        <is>
          <t>CONTRATO</t>
        </is>
      </c>
      <c r="L7978" t="n">
        <v>1422.936018</v>
      </c>
      <c r="M7978" t="inlineStr">
        <is>
          <t>Terra Luz Residencial</t>
        </is>
      </c>
      <c r="N7978" s="142">
        <f>DATE(YEAR(G7978),MONTH(G7978),1)</f>
        <v/>
      </c>
      <c r="O7978" s="132">
        <f>IF(G7978&gt;$K$3,"Futuro","Atraso")</f>
        <v/>
      </c>
      <c r="P7978">
        <f>12*(YEAR(G7978)-YEAR($K$3))+(MONTH(G7978)-MONTH($K$3))</f>
        <v/>
      </c>
      <c r="Q7978" s="366">
        <f>IF(M7978="IBIRAPITANGA FASE 3",IF(O7978="Atraso",L7978,L7978/(1+$I$2)^P7978),IF(O7978="Atraso",L7978,L7978/(1+$I$1)^P7978))</f>
        <v/>
      </c>
      <c r="R7978">
        <f>IF(O7978="Atraso",$K$3-G7978,0)</f>
        <v/>
      </c>
      <c r="S7978">
        <f>IF(R7978&lt;=15,"Até 15",IF(R7978&lt;=30,"Entre 15 e 30",IF(R7978&lt;=60,"Entre 30 e 60",IF(R7978&lt;=90,"Entre 60 e 90",IF(R7978&lt;=120,"Entre 90 e 120",IF(R7978&lt;=150,"Entre 120 e 150",IF(R7978&lt;=180,"Entre 150 e 180","Superior a 180")))))))</f>
        <v/>
      </c>
    </row>
    <row r="7979">
      <c r="A7979" t="inlineStr">
        <is>
          <t>Q07L019</t>
        </is>
      </c>
      <c r="B7979" t="inlineStr">
        <is>
          <t>CARLOS AUGUSTO DE OLIVEIRA ARAUJO</t>
        </is>
      </c>
      <c r="C7979" t="n">
        <v>1</v>
      </c>
      <c r="D7979" t="inlineStr">
        <is>
          <t>IPCA</t>
        </is>
      </c>
      <c r="E7979" t="n">
        <v>0</v>
      </c>
      <c r="F7979" t="inlineStr">
        <is>
          <t>MENSAL</t>
        </is>
      </c>
      <c r="G7979" t="n">
        <v>46193</v>
      </c>
      <c r="H7979" t="n">
        <v>46193</v>
      </c>
      <c r="I7979" t="n">
        <v>31</v>
      </c>
      <c r="J7979" t="inlineStr">
        <is>
          <t>CARTEIRA</t>
        </is>
      </c>
      <c r="K7979" t="inlineStr">
        <is>
          <t>CONTRATO</t>
        </is>
      </c>
      <c r="L7979" t="n">
        <v>1422.936018</v>
      </c>
      <c r="M7979" t="inlineStr">
        <is>
          <t>Terra Luz Residencial</t>
        </is>
      </c>
      <c r="N7979" s="142">
        <f>DATE(YEAR(G7979),MONTH(G7979),1)</f>
        <v/>
      </c>
      <c r="O7979" s="132">
        <f>IF(G7979&gt;$K$3,"Futuro","Atraso")</f>
        <v/>
      </c>
      <c r="P7979">
        <f>12*(YEAR(G7979)-YEAR($K$3))+(MONTH(G7979)-MONTH($K$3))</f>
        <v/>
      </c>
      <c r="Q7979" s="366">
        <f>IF(M7979="IBIRAPITANGA FASE 3",IF(O7979="Atraso",L7979,L7979/(1+$I$2)^P7979),IF(O7979="Atraso",L7979,L7979/(1+$I$1)^P7979))</f>
        <v/>
      </c>
      <c r="R7979">
        <f>IF(O7979="Atraso",$K$3-G7979,0)</f>
        <v/>
      </c>
      <c r="S7979">
        <f>IF(R7979&lt;=15,"Até 15",IF(R7979&lt;=30,"Entre 15 e 30",IF(R7979&lt;=60,"Entre 30 e 60",IF(R7979&lt;=90,"Entre 60 e 90",IF(R7979&lt;=120,"Entre 90 e 120",IF(R7979&lt;=150,"Entre 120 e 150",IF(R7979&lt;=180,"Entre 150 e 180","Superior a 180")))))))</f>
        <v/>
      </c>
    </row>
    <row r="7980">
      <c r="A7980" t="inlineStr">
        <is>
          <t>Q07L019</t>
        </is>
      </c>
      <c r="B7980" t="inlineStr">
        <is>
          <t>CARLOS AUGUSTO DE OLIVEIRA ARAUJO</t>
        </is>
      </c>
      <c r="C7980" t="n">
        <v>1</v>
      </c>
      <c r="D7980" t="inlineStr">
        <is>
          <t>IPCA</t>
        </is>
      </c>
      <c r="E7980" t="n">
        <v>0</v>
      </c>
      <c r="F7980" t="inlineStr">
        <is>
          <t>MENSAL</t>
        </is>
      </c>
      <c r="G7980" t="n">
        <v>46223</v>
      </c>
      <c r="H7980" t="n">
        <v>46223</v>
      </c>
      <c r="I7980" t="n">
        <v>32</v>
      </c>
      <c r="J7980" t="inlineStr">
        <is>
          <t>CARTEIRA</t>
        </is>
      </c>
      <c r="K7980" t="inlineStr">
        <is>
          <t>CONTRATO</t>
        </is>
      </c>
      <c r="L7980" t="n">
        <v>1422.936018</v>
      </c>
      <c r="M7980" t="inlineStr">
        <is>
          <t>Terra Luz Residencial</t>
        </is>
      </c>
      <c r="N7980" s="142">
        <f>DATE(YEAR(G7980),MONTH(G7980),1)</f>
        <v/>
      </c>
      <c r="O7980" s="132">
        <f>IF(G7980&gt;$K$3,"Futuro","Atraso")</f>
        <v/>
      </c>
      <c r="P7980">
        <f>12*(YEAR(G7980)-YEAR($K$3))+(MONTH(G7980)-MONTH($K$3))</f>
        <v/>
      </c>
      <c r="Q7980" s="366">
        <f>IF(M7980="IBIRAPITANGA FASE 3",IF(O7980="Atraso",L7980,L7980/(1+$I$2)^P7980),IF(O7980="Atraso",L7980,L7980/(1+$I$1)^P7980))</f>
        <v/>
      </c>
      <c r="R7980">
        <f>IF(O7980="Atraso",$K$3-G7980,0)</f>
        <v/>
      </c>
      <c r="S7980">
        <f>IF(R7980&lt;=15,"Até 15",IF(R7980&lt;=30,"Entre 15 e 30",IF(R7980&lt;=60,"Entre 30 e 60",IF(R7980&lt;=90,"Entre 60 e 90",IF(R7980&lt;=120,"Entre 90 e 120",IF(R7980&lt;=150,"Entre 120 e 150",IF(R7980&lt;=180,"Entre 150 e 180","Superior a 180")))))))</f>
        <v/>
      </c>
    </row>
    <row r="7981">
      <c r="A7981" t="inlineStr">
        <is>
          <t>Q07L019</t>
        </is>
      </c>
      <c r="B7981" t="inlineStr">
        <is>
          <t>CARLOS AUGUSTO DE OLIVEIRA ARAUJO</t>
        </is>
      </c>
      <c r="C7981" t="n">
        <v>1</v>
      </c>
      <c r="D7981" t="inlineStr">
        <is>
          <t>IPCA</t>
        </is>
      </c>
      <c r="E7981" t="n">
        <v>0</v>
      </c>
      <c r="F7981" t="inlineStr">
        <is>
          <t>MENSAL</t>
        </is>
      </c>
      <c r="G7981" t="n">
        <v>46254</v>
      </c>
      <c r="H7981" t="n">
        <v>46254</v>
      </c>
      <c r="I7981" t="n">
        <v>33</v>
      </c>
      <c r="J7981" t="inlineStr">
        <is>
          <t>CARTEIRA</t>
        </is>
      </c>
      <c r="K7981" t="inlineStr">
        <is>
          <t>CONTRATO</t>
        </is>
      </c>
      <c r="L7981" t="n">
        <v>1422.936018</v>
      </c>
      <c r="M7981" t="inlineStr">
        <is>
          <t>Terra Luz Residencial</t>
        </is>
      </c>
      <c r="N7981" s="142">
        <f>DATE(YEAR(G7981),MONTH(G7981),1)</f>
        <v/>
      </c>
      <c r="O7981" s="132">
        <f>IF(G7981&gt;$K$3,"Futuro","Atraso")</f>
        <v/>
      </c>
      <c r="P7981">
        <f>12*(YEAR(G7981)-YEAR($K$3))+(MONTH(G7981)-MONTH($K$3))</f>
        <v/>
      </c>
      <c r="Q7981" s="366">
        <f>IF(M7981="IBIRAPITANGA FASE 3",IF(O7981="Atraso",L7981,L7981/(1+$I$2)^P7981),IF(O7981="Atraso",L7981,L7981/(1+$I$1)^P7981))</f>
        <v/>
      </c>
      <c r="R7981">
        <f>IF(O7981="Atraso",$K$3-G7981,0)</f>
        <v/>
      </c>
      <c r="S7981">
        <f>IF(R7981&lt;=15,"Até 15",IF(R7981&lt;=30,"Entre 15 e 30",IF(R7981&lt;=60,"Entre 30 e 60",IF(R7981&lt;=90,"Entre 60 e 90",IF(R7981&lt;=120,"Entre 90 e 120",IF(R7981&lt;=150,"Entre 120 e 150",IF(R7981&lt;=180,"Entre 150 e 180","Superior a 180")))))))</f>
        <v/>
      </c>
    </row>
    <row r="7982">
      <c r="A7982" t="inlineStr">
        <is>
          <t>Q07L019</t>
        </is>
      </c>
      <c r="B7982" t="inlineStr">
        <is>
          <t>CARLOS AUGUSTO DE OLIVEIRA ARAUJO</t>
        </is>
      </c>
      <c r="C7982" t="n">
        <v>1</v>
      </c>
      <c r="D7982" t="inlineStr">
        <is>
          <t>IPCA</t>
        </is>
      </c>
      <c r="E7982" t="n">
        <v>0</v>
      </c>
      <c r="F7982" t="inlineStr">
        <is>
          <t>MENSAL</t>
        </is>
      </c>
      <c r="G7982" t="n">
        <v>46285</v>
      </c>
      <c r="H7982" t="n">
        <v>46285</v>
      </c>
      <c r="I7982" t="n">
        <v>34</v>
      </c>
      <c r="J7982" t="inlineStr">
        <is>
          <t>CARTEIRA</t>
        </is>
      </c>
      <c r="K7982" t="inlineStr">
        <is>
          <t>CONTRATO</t>
        </is>
      </c>
      <c r="L7982" t="n">
        <v>1422.936018</v>
      </c>
      <c r="M7982" t="inlineStr">
        <is>
          <t>Terra Luz Residencial</t>
        </is>
      </c>
      <c r="N7982" s="142">
        <f>DATE(YEAR(G7982),MONTH(G7982),1)</f>
        <v/>
      </c>
      <c r="O7982" s="132">
        <f>IF(G7982&gt;$K$3,"Futuro","Atraso")</f>
        <v/>
      </c>
      <c r="P7982">
        <f>12*(YEAR(G7982)-YEAR($K$3))+(MONTH(G7982)-MONTH($K$3))</f>
        <v/>
      </c>
      <c r="Q7982" s="366">
        <f>IF(M7982="IBIRAPITANGA FASE 3",IF(O7982="Atraso",L7982,L7982/(1+$I$2)^P7982),IF(O7982="Atraso",L7982,L7982/(1+$I$1)^P7982))</f>
        <v/>
      </c>
      <c r="R7982">
        <f>IF(O7982="Atraso",$K$3-G7982,0)</f>
        <v/>
      </c>
      <c r="S7982">
        <f>IF(R7982&lt;=15,"Até 15",IF(R7982&lt;=30,"Entre 15 e 30",IF(R7982&lt;=60,"Entre 30 e 60",IF(R7982&lt;=90,"Entre 60 e 90",IF(R7982&lt;=120,"Entre 90 e 120",IF(R7982&lt;=150,"Entre 120 e 150",IF(R7982&lt;=180,"Entre 150 e 180","Superior a 180")))))))</f>
        <v/>
      </c>
    </row>
    <row r="7983">
      <c r="A7983" t="inlineStr">
        <is>
          <t>Q07L019</t>
        </is>
      </c>
      <c r="B7983" t="inlineStr">
        <is>
          <t>CARLOS AUGUSTO DE OLIVEIRA ARAUJO</t>
        </is>
      </c>
      <c r="C7983" t="n">
        <v>1</v>
      </c>
      <c r="D7983" t="inlineStr">
        <is>
          <t>IPCA</t>
        </is>
      </c>
      <c r="E7983" t="n">
        <v>0</v>
      </c>
      <c r="F7983" t="inlineStr">
        <is>
          <t>MENSAL</t>
        </is>
      </c>
      <c r="G7983" t="n">
        <v>46315</v>
      </c>
      <c r="H7983" t="n">
        <v>46315</v>
      </c>
      <c r="I7983" t="n">
        <v>35</v>
      </c>
      <c r="J7983" t="inlineStr">
        <is>
          <t>CARTEIRA</t>
        </is>
      </c>
      <c r="K7983" t="inlineStr">
        <is>
          <t>CONTRATO</t>
        </is>
      </c>
      <c r="L7983" t="n">
        <v>1422.936018</v>
      </c>
      <c r="M7983" t="inlineStr">
        <is>
          <t>Terra Luz Residencial</t>
        </is>
      </c>
      <c r="N7983" s="142">
        <f>DATE(YEAR(G7983),MONTH(G7983),1)</f>
        <v/>
      </c>
      <c r="O7983" s="132">
        <f>IF(G7983&gt;$K$3,"Futuro","Atraso")</f>
        <v/>
      </c>
      <c r="P7983">
        <f>12*(YEAR(G7983)-YEAR($K$3))+(MONTH(G7983)-MONTH($K$3))</f>
        <v/>
      </c>
      <c r="Q7983" s="366">
        <f>IF(M7983="IBIRAPITANGA FASE 3",IF(O7983="Atraso",L7983,L7983/(1+$I$2)^P7983),IF(O7983="Atraso",L7983,L7983/(1+$I$1)^P7983))</f>
        <v/>
      </c>
      <c r="R7983">
        <f>IF(O7983="Atraso",$K$3-G7983,0)</f>
        <v/>
      </c>
      <c r="S7983">
        <f>IF(R7983&lt;=15,"Até 15",IF(R7983&lt;=30,"Entre 15 e 30",IF(R7983&lt;=60,"Entre 30 e 60",IF(R7983&lt;=90,"Entre 60 e 90",IF(R7983&lt;=120,"Entre 90 e 120",IF(R7983&lt;=150,"Entre 120 e 150",IF(R7983&lt;=180,"Entre 150 e 180","Superior a 180")))))))</f>
        <v/>
      </c>
    </row>
    <row r="7984">
      <c r="A7984" t="inlineStr">
        <is>
          <t>Q07L019</t>
        </is>
      </c>
      <c r="B7984" t="inlineStr">
        <is>
          <t>CARLOS AUGUSTO DE OLIVEIRA ARAUJO</t>
        </is>
      </c>
      <c r="C7984" t="n">
        <v>1</v>
      </c>
      <c r="D7984" t="inlineStr">
        <is>
          <t>IPCA</t>
        </is>
      </c>
      <c r="E7984" t="n">
        <v>0</v>
      </c>
      <c r="F7984" t="inlineStr">
        <is>
          <t>MENSAL</t>
        </is>
      </c>
      <c r="G7984" t="n">
        <v>46346</v>
      </c>
      <c r="H7984" t="n">
        <v>46346</v>
      </c>
      <c r="I7984" t="n">
        <v>36</v>
      </c>
      <c r="J7984" t="inlineStr">
        <is>
          <t>CARTEIRA</t>
        </is>
      </c>
      <c r="K7984" t="inlineStr">
        <is>
          <t>CONTRATO</t>
        </is>
      </c>
      <c r="L7984" t="n">
        <v>1422.936018</v>
      </c>
      <c r="M7984" t="inlineStr">
        <is>
          <t>Terra Luz Residencial</t>
        </is>
      </c>
      <c r="N7984" s="142">
        <f>DATE(YEAR(G7984),MONTH(G7984),1)</f>
        <v/>
      </c>
      <c r="O7984" s="132">
        <f>IF(G7984&gt;$K$3,"Futuro","Atraso")</f>
        <v/>
      </c>
      <c r="P7984">
        <f>12*(YEAR(G7984)-YEAR($K$3))+(MONTH(G7984)-MONTH($K$3))</f>
        <v/>
      </c>
      <c r="Q7984" s="366">
        <f>IF(M7984="IBIRAPITANGA FASE 3",IF(O7984="Atraso",L7984,L7984/(1+$I$2)^P7984),IF(O7984="Atraso",L7984,L7984/(1+$I$1)^P7984))</f>
        <v/>
      </c>
      <c r="R7984">
        <f>IF(O7984="Atraso",$K$3-G7984,0)</f>
        <v/>
      </c>
      <c r="S7984">
        <f>IF(R7984&lt;=15,"Até 15",IF(R7984&lt;=30,"Entre 15 e 30",IF(R7984&lt;=60,"Entre 30 e 60",IF(R7984&lt;=90,"Entre 60 e 90",IF(R7984&lt;=120,"Entre 90 e 120",IF(R7984&lt;=150,"Entre 120 e 150",IF(R7984&lt;=180,"Entre 150 e 180","Superior a 180")))))))</f>
        <v/>
      </c>
    </row>
    <row r="7985">
      <c r="A7985" t="inlineStr">
        <is>
          <t>Q07L019</t>
        </is>
      </c>
      <c r="B7985" t="inlineStr">
        <is>
          <t>CARLOS AUGUSTO DE OLIVEIRA ARAUJO</t>
        </is>
      </c>
      <c r="C7985" t="n">
        <v>1</v>
      </c>
      <c r="D7985" t="inlineStr">
        <is>
          <t>IPCA</t>
        </is>
      </c>
      <c r="E7985" t="n">
        <v>0</v>
      </c>
      <c r="F7985" t="inlineStr">
        <is>
          <t>MENSAL</t>
        </is>
      </c>
      <c r="G7985" t="n">
        <v>46376</v>
      </c>
      <c r="H7985" t="n">
        <v>46376</v>
      </c>
      <c r="I7985" t="n">
        <v>37</v>
      </c>
      <c r="J7985" t="inlineStr">
        <is>
          <t>CARTEIRA</t>
        </is>
      </c>
      <c r="K7985" t="inlineStr">
        <is>
          <t>CONTRATO</t>
        </is>
      </c>
      <c r="L7985" t="n">
        <v>1422.936018</v>
      </c>
      <c r="M7985" t="inlineStr">
        <is>
          <t>Terra Luz Residencial</t>
        </is>
      </c>
      <c r="N7985" s="142">
        <f>DATE(YEAR(G7985),MONTH(G7985),1)</f>
        <v/>
      </c>
      <c r="O7985" s="132">
        <f>IF(G7985&gt;$K$3,"Futuro","Atraso")</f>
        <v/>
      </c>
      <c r="P7985">
        <f>12*(YEAR(G7985)-YEAR($K$3))+(MONTH(G7985)-MONTH($K$3))</f>
        <v/>
      </c>
      <c r="Q7985" s="366">
        <f>IF(M7985="IBIRAPITANGA FASE 3",IF(O7985="Atraso",L7985,L7985/(1+$I$2)^P7985),IF(O7985="Atraso",L7985,L7985/(1+$I$1)^P7985))</f>
        <v/>
      </c>
      <c r="R7985">
        <f>IF(O7985="Atraso",$K$3-G7985,0)</f>
        <v/>
      </c>
      <c r="S7985">
        <f>IF(R7985&lt;=15,"Até 15",IF(R7985&lt;=30,"Entre 15 e 30",IF(R7985&lt;=60,"Entre 30 e 60",IF(R7985&lt;=90,"Entre 60 e 90",IF(R7985&lt;=120,"Entre 90 e 120",IF(R7985&lt;=150,"Entre 120 e 150",IF(R7985&lt;=180,"Entre 150 e 180","Superior a 180")))))))</f>
        <v/>
      </c>
    </row>
    <row r="7986">
      <c r="A7986" t="inlineStr">
        <is>
          <t>Q07L019</t>
        </is>
      </c>
      <c r="B7986" t="inlineStr">
        <is>
          <t>CARLOS AUGUSTO DE OLIVEIRA ARAUJO</t>
        </is>
      </c>
      <c r="C7986" t="n">
        <v>1</v>
      </c>
      <c r="D7986" t="inlineStr">
        <is>
          <t>IPCA</t>
        </is>
      </c>
      <c r="E7986" t="n">
        <v>0</v>
      </c>
      <c r="F7986" t="inlineStr">
        <is>
          <t>MENSAL</t>
        </is>
      </c>
      <c r="G7986" t="n">
        <v>46407</v>
      </c>
      <c r="H7986" t="n">
        <v>46407</v>
      </c>
      <c r="I7986" t="n">
        <v>38</v>
      </c>
      <c r="J7986" t="inlineStr">
        <is>
          <t>CARTEIRA</t>
        </is>
      </c>
      <c r="K7986" t="inlineStr">
        <is>
          <t>CONTRATO</t>
        </is>
      </c>
      <c r="L7986" t="n">
        <v>1422.936018</v>
      </c>
      <c r="M7986" t="inlineStr">
        <is>
          <t>Terra Luz Residencial</t>
        </is>
      </c>
      <c r="N7986" s="142">
        <f>DATE(YEAR(G7986),MONTH(G7986),1)</f>
        <v/>
      </c>
      <c r="O7986" s="132">
        <f>IF(G7986&gt;$K$3,"Futuro","Atraso")</f>
        <v/>
      </c>
      <c r="P7986">
        <f>12*(YEAR(G7986)-YEAR($K$3))+(MONTH(G7986)-MONTH($K$3))</f>
        <v/>
      </c>
      <c r="Q7986" s="366">
        <f>IF(M7986="IBIRAPITANGA FASE 3",IF(O7986="Atraso",L7986,L7986/(1+$I$2)^P7986),IF(O7986="Atraso",L7986,L7986/(1+$I$1)^P7986))</f>
        <v/>
      </c>
      <c r="R7986">
        <f>IF(O7986="Atraso",$K$3-G7986,0)</f>
        <v/>
      </c>
      <c r="S7986">
        <f>IF(R7986&lt;=15,"Até 15",IF(R7986&lt;=30,"Entre 15 e 30",IF(R7986&lt;=60,"Entre 30 e 60",IF(R7986&lt;=90,"Entre 60 e 90",IF(R7986&lt;=120,"Entre 90 e 120",IF(R7986&lt;=150,"Entre 120 e 150",IF(R7986&lt;=180,"Entre 150 e 180","Superior a 180")))))))</f>
        <v/>
      </c>
    </row>
    <row r="7987">
      <c r="A7987" t="inlineStr">
        <is>
          <t>Q07L019</t>
        </is>
      </c>
      <c r="B7987" t="inlineStr">
        <is>
          <t>CARLOS AUGUSTO DE OLIVEIRA ARAUJO</t>
        </is>
      </c>
      <c r="C7987" t="n">
        <v>1</v>
      </c>
      <c r="D7987" t="inlineStr">
        <is>
          <t>IPCA</t>
        </is>
      </c>
      <c r="E7987" t="n">
        <v>0</v>
      </c>
      <c r="F7987" t="inlineStr">
        <is>
          <t>MENSAL</t>
        </is>
      </c>
      <c r="G7987" t="n">
        <v>46438</v>
      </c>
      <c r="H7987" t="n">
        <v>46438</v>
      </c>
      <c r="I7987" t="n">
        <v>39</v>
      </c>
      <c r="J7987" t="inlineStr">
        <is>
          <t>CARTEIRA</t>
        </is>
      </c>
      <c r="K7987" t="inlineStr">
        <is>
          <t>CONTRATO</t>
        </is>
      </c>
      <c r="L7987" t="n">
        <v>1422.936018</v>
      </c>
      <c r="M7987" t="inlineStr">
        <is>
          <t>Terra Luz Residencial</t>
        </is>
      </c>
      <c r="N7987" s="142">
        <f>DATE(YEAR(G7987),MONTH(G7987),1)</f>
        <v/>
      </c>
      <c r="O7987" s="132">
        <f>IF(G7987&gt;$K$3,"Futuro","Atraso")</f>
        <v/>
      </c>
      <c r="P7987">
        <f>12*(YEAR(G7987)-YEAR($K$3))+(MONTH(G7987)-MONTH($K$3))</f>
        <v/>
      </c>
      <c r="Q7987" s="366">
        <f>IF(M7987="IBIRAPITANGA FASE 3",IF(O7987="Atraso",L7987,L7987/(1+$I$2)^P7987),IF(O7987="Atraso",L7987,L7987/(1+$I$1)^P7987))</f>
        <v/>
      </c>
      <c r="R7987">
        <f>IF(O7987="Atraso",$K$3-G7987,0)</f>
        <v/>
      </c>
      <c r="S7987">
        <f>IF(R7987&lt;=15,"Até 15",IF(R7987&lt;=30,"Entre 15 e 30",IF(R7987&lt;=60,"Entre 30 e 60",IF(R7987&lt;=90,"Entre 60 e 90",IF(R7987&lt;=120,"Entre 90 e 120",IF(R7987&lt;=150,"Entre 120 e 150",IF(R7987&lt;=180,"Entre 150 e 180","Superior a 180")))))))</f>
        <v/>
      </c>
    </row>
    <row r="7988">
      <c r="A7988" t="inlineStr">
        <is>
          <t>Q07L019</t>
        </is>
      </c>
      <c r="B7988" t="inlineStr">
        <is>
          <t>CARLOS AUGUSTO DE OLIVEIRA ARAUJO</t>
        </is>
      </c>
      <c r="C7988" t="n">
        <v>1</v>
      </c>
      <c r="D7988" t="inlineStr">
        <is>
          <t>IPCA</t>
        </is>
      </c>
      <c r="E7988" t="n">
        <v>0</v>
      </c>
      <c r="F7988" t="inlineStr">
        <is>
          <t>MENSAL</t>
        </is>
      </c>
      <c r="G7988" t="n">
        <v>46466</v>
      </c>
      <c r="H7988" t="n">
        <v>46466</v>
      </c>
      <c r="I7988" t="n">
        <v>40</v>
      </c>
      <c r="J7988" t="inlineStr">
        <is>
          <t>CARTEIRA</t>
        </is>
      </c>
      <c r="K7988" t="inlineStr">
        <is>
          <t>CONTRATO</t>
        </is>
      </c>
      <c r="L7988" t="n">
        <v>1422.936018</v>
      </c>
      <c r="M7988" t="inlineStr">
        <is>
          <t>Terra Luz Residencial</t>
        </is>
      </c>
      <c r="N7988" s="142">
        <f>DATE(YEAR(G7988),MONTH(G7988),1)</f>
        <v/>
      </c>
      <c r="O7988" s="132">
        <f>IF(G7988&gt;$K$3,"Futuro","Atraso")</f>
        <v/>
      </c>
      <c r="P7988">
        <f>12*(YEAR(G7988)-YEAR($K$3))+(MONTH(G7988)-MONTH($K$3))</f>
        <v/>
      </c>
      <c r="Q7988" s="366">
        <f>IF(M7988="IBIRAPITANGA FASE 3",IF(O7988="Atraso",L7988,L7988/(1+$I$2)^P7988),IF(O7988="Atraso",L7988,L7988/(1+$I$1)^P7988))</f>
        <v/>
      </c>
      <c r="R7988">
        <f>IF(O7988="Atraso",$K$3-G7988,0)</f>
        <v/>
      </c>
      <c r="S7988">
        <f>IF(R7988&lt;=15,"Até 15",IF(R7988&lt;=30,"Entre 15 e 30",IF(R7988&lt;=60,"Entre 30 e 60",IF(R7988&lt;=90,"Entre 60 e 90",IF(R7988&lt;=120,"Entre 90 e 120",IF(R7988&lt;=150,"Entre 120 e 150",IF(R7988&lt;=180,"Entre 150 e 180","Superior a 180")))))))</f>
        <v/>
      </c>
    </row>
    <row r="7989">
      <c r="A7989" t="inlineStr">
        <is>
          <t>Q07L019</t>
        </is>
      </c>
      <c r="B7989" t="inlineStr">
        <is>
          <t>CARLOS AUGUSTO DE OLIVEIRA ARAUJO</t>
        </is>
      </c>
      <c r="C7989" t="n">
        <v>1</v>
      </c>
      <c r="D7989" t="inlineStr">
        <is>
          <t>IPCA</t>
        </is>
      </c>
      <c r="E7989" t="n">
        <v>0</v>
      </c>
      <c r="F7989" t="inlineStr">
        <is>
          <t>MENSAL</t>
        </is>
      </c>
      <c r="G7989" t="n">
        <v>46497</v>
      </c>
      <c r="H7989" t="n">
        <v>46497</v>
      </c>
      <c r="I7989" t="n">
        <v>41</v>
      </c>
      <c r="J7989" t="inlineStr">
        <is>
          <t>CARTEIRA</t>
        </is>
      </c>
      <c r="K7989" t="inlineStr">
        <is>
          <t>CONTRATO</t>
        </is>
      </c>
      <c r="L7989" t="n">
        <v>1422.936018</v>
      </c>
      <c r="M7989" t="inlineStr">
        <is>
          <t>Terra Luz Residencial</t>
        </is>
      </c>
      <c r="N7989" s="142">
        <f>DATE(YEAR(G7989),MONTH(G7989),1)</f>
        <v/>
      </c>
      <c r="O7989" s="132">
        <f>IF(G7989&gt;$K$3,"Futuro","Atraso")</f>
        <v/>
      </c>
      <c r="P7989">
        <f>12*(YEAR(G7989)-YEAR($K$3))+(MONTH(G7989)-MONTH($K$3))</f>
        <v/>
      </c>
      <c r="Q7989" s="366">
        <f>IF(M7989="IBIRAPITANGA FASE 3",IF(O7989="Atraso",L7989,L7989/(1+$I$2)^P7989),IF(O7989="Atraso",L7989,L7989/(1+$I$1)^P7989))</f>
        <v/>
      </c>
      <c r="R7989">
        <f>IF(O7989="Atraso",$K$3-G7989,0)</f>
        <v/>
      </c>
      <c r="S7989">
        <f>IF(R7989&lt;=15,"Até 15",IF(R7989&lt;=30,"Entre 15 e 30",IF(R7989&lt;=60,"Entre 30 e 60",IF(R7989&lt;=90,"Entre 60 e 90",IF(R7989&lt;=120,"Entre 90 e 120",IF(R7989&lt;=150,"Entre 120 e 150",IF(R7989&lt;=180,"Entre 150 e 180","Superior a 180")))))))</f>
        <v/>
      </c>
    </row>
    <row r="7990">
      <c r="A7990" t="inlineStr">
        <is>
          <t>Q07L019</t>
        </is>
      </c>
      <c r="B7990" t="inlineStr">
        <is>
          <t>CARLOS AUGUSTO DE OLIVEIRA ARAUJO</t>
        </is>
      </c>
      <c r="C7990" t="n">
        <v>1</v>
      </c>
      <c r="D7990" t="inlineStr">
        <is>
          <t>IPCA</t>
        </is>
      </c>
      <c r="E7990" t="n">
        <v>0</v>
      </c>
      <c r="F7990" t="inlineStr">
        <is>
          <t>MENSAL</t>
        </is>
      </c>
      <c r="G7990" t="n">
        <v>46527</v>
      </c>
      <c r="H7990" t="n">
        <v>46527</v>
      </c>
      <c r="I7990" t="n">
        <v>42</v>
      </c>
      <c r="J7990" t="inlineStr">
        <is>
          <t>CARTEIRA</t>
        </is>
      </c>
      <c r="K7990" t="inlineStr">
        <is>
          <t>CONTRATO</t>
        </is>
      </c>
      <c r="L7990" t="n">
        <v>1422.936018</v>
      </c>
      <c r="M7990" t="inlineStr">
        <is>
          <t>Terra Luz Residencial</t>
        </is>
      </c>
      <c r="N7990" s="142">
        <f>DATE(YEAR(G7990),MONTH(G7990),1)</f>
        <v/>
      </c>
      <c r="O7990" s="132">
        <f>IF(G7990&gt;$K$3,"Futuro","Atraso")</f>
        <v/>
      </c>
      <c r="P7990">
        <f>12*(YEAR(G7990)-YEAR($K$3))+(MONTH(G7990)-MONTH($K$3))</f>
        <v/>
      </c>
      <c r="Q7990" s="366">
        <f>IF(M7990="IBIRAPITANGA FASE 3",IF(O7990="Atraso",L7990,L7990/(1+$I$2)^P7990),IF(O7990="Atraso",L7990,L7990/(1+$I$1)^P7990))</f>
        <v/>
      </c>
      <c r="R7990">
        <f>IF(O7990="Atraso",$K$3-G7990,0)</f>
        <v/>
      </c>
      <c r="S7990">
        <f>IF(R7990&lt;=15,"Até 15",IF(R7990&lt;=30,"Entre 15 e 30",IF(R7990&lt;=60,"Entre 30 e 60",IF(R7990&lt;=90,"Entre 60 e 90",IF(R7990&lt;=120,"Entre 90 e 120",IF(R7990&lt;=150,"Entre 120 e 150",IF(R7990&lt;=180,"Entre 150 e 180","Superior a 180")))))))</f>
        <v/>
      </c>
    </row>
    <row r="7991">
      <c r="A7991" t="inlineStr">
        <is>
          <t>Q07L019</t>
        </is>
      </c>
      <c r="B7991" t="inlineStr">
        <is>
          <t>CARLOS AUGUSTO DE OLIVEIRA ARAUJO</t>
        </is>
      </c>
      <c r="C7991" t="n">
        <v>1</v>
      </c>
      <c r="D7991" t="inlineStr">
        <is>
          <t>IPCA</t>
        </is>
      </c>
      <c r="E7991" t="n">
        <v>0</v>
      </c>
      <c r="F7991" t="inlineStr">
        <is>
          <t>MENSAL</t>
        </is>
      </c>
      <c r="G7991" t="n">
        <v>46558</v>
      </c>
      <c r="H7991" t="n">
        <v>46558</v>
      </c>
      <c r="I7991" t="n">
        <v>43</v>
      </c>
      <c r="J7991" t="inlineStr">
        <is>
          <t>CARTEIRA</t>
        </is>
      </c>
      <c r="K7991" t="inlineStr">
        <is>
          <t>CONTRATO</t>
        </is>
      </c>
      <c r="L7991" t="n">
        <v>1422.936018</v>
      </c>
      <c r="M7991" t="inlineStr">
        <is>
          <t>Terra Luz Residencial</t>
        </is>
      </c>
      <c r="N7991" s="142">
        <f>DATE(YEAR(G7991),MONTH(G7991),1)</f>
        <v/>
      </c>
      <c r="O7991" s="132">
        <f>IF(G7991&gt;$K$3,"Futuro","Atraso")</f>
        <v/>
      </c>
      <c r="P7991">
        <f>12*(YEAR(G7991)-YEAR($K$3))+(MONTH(G7991)-MONTH($K$3))</f>
        <v/>
      </c>
      <c r="Q7991" s="366">
        <f>IF(M7991="IBIRAPITANGA FASE 3",IF(O7991="Atraso",L7991,L7991/(1+$I$2)^P7991),IF(O7991="Atraso",L7991,L7991/(1+$I$1)^P7991))</f>
        <v/>
      </c>
      <c r="R7991">
        <f>IF(O7991="Atraso",$K$3-G7991,0)</f>
        <v/>
      </c>
      <c r="S7991">
        <f>IF(R7991&lt;=15,"Até 15",IF(R7991&lt;=30,"Entre 15 e 30",IF(R7991&lt;=60,"Entre 30 e 60",IF(R7991&lt;=90,"Entre 60 e 90",IF(R7991&lt;=120,"Entre 90 e 120",IF(R7991&lt;=150,"Entre 120 e 150",IF(R7991&lt;=180,"Entre 150 e 180","Superior a 180")))))))</f>
        <v/>
      </c>
    </row>
    <row r="7992">
      <c r="A7992" t="inlineStr">
        <is>
          <t>Q07L024</t>
        </is>
      </c>
      <c r="B7992" t="inlineStr">
        <is>
          <t>THIAGO AUGUSTO DE OLIVEIRA RODRIGUES SILVA</t>
        </is>
      </c>
      <c r="C7992" t="n">
        <v>1</v>
      </c>
      <c r="D7992" t="inlineStr">
        <is>
          <t>IPCA</t>
        </is>
      </c>
      <c r="E7992" t="n">
        <v>0</v>
      </c>
      <c r="F7992" t="inlineStr">
        <is>
          <t>MENSAL</t>
        </is>
      </c>
      <c r="G7992" t="n">
        <v>45229</v>
      </c>
      <c r="H7992" t="n">
        <v>45229</v>
      </c>
      <c r="I7992" t="n">
        <v>13</v>
      </c>
      <c r="J7992" t="inlineStr">
        <is>
          <t>CARTEIRA</t>
        </is>
      </c>
      <c r="K7992" t="inlineStr">
        <is>
          <t>CONTRATO</t>
        </is>
      </c>
      <c r="L7992" t="n">
        <v>1156.033296</v>
      </c>
      <c r="M7992" t="inlineStr">
        <is>
          <t>Terra Luz Residencial</t>
        </is>
      </c>
      <c r="N7992" s="142">
        <f>DATE(YEAR(G7992),MONTH(G7992),1)</f>
        <v/>
      </c>
      <c r="O7992" s="132">
        <f>IF(G7992&gt;$K$3,"Futuro","Atraso")</f>
        <v/>
      </c>
      <c r="P7992">
        <f>12*(YEAR(G7992)-YEAR($K$3))+(MONTH(G7992)-MONTH($K$3))</f>
        <v/>
      </c>
      <c r="Q7992" s="366">
        <f>IF(M7992="IBIRAPITANGA FASE 3",IF(O7992="Atraso",L7992,L7992/(1+$I$2)^P7992),IF(O7992="Atraso",L7992,L7992/(1+$I$1)^P7992))</f>
        <v/>
      </c>
      <c r="R7992">
        <f>IF(O7992="Atraso",$K$3-G7992,0)</f>
        <v/>
      </c>
      <c r="S7992">
        <f>IF(R7992&lt;=15,"Até 15",IF(R7992&lt;=30,"Entre 15 e 30",IF(R7992&lt;=60,"Entre 30 e 60",IF(R7992&lt;=90,"Entre 60 e 90",IF(R7992&lt;=120,"Entre 90 e 120",IF(R7992&lt;=150,"Entre 120 e 150",IF(R7992&lt;=180,"Entre 150 e 180","Superior a 180")))))))</f>
        <v/>
      </c>
    </row>
    <row r="7993">
      <c r="A7993" t="inlineStr">
        <is>
          <t>Q07L024</t>
        </is>
      </c>
      <c r="B7993" t="inlineStr">
        <is>
          <t>THIAGO AUGUSTO DE OLIVEIRA RODRIGUES SILVA</t>
        </is>
      </c>
      <c r="C7993" t="n">
        <v>1</v>
      </c>
      <c r="D7993" t="inlineStr">
        <is>
          <t>IPCA</t>
        </is>
      </c>
      <c r="E7993" t="n">
        <v>0</v>
      </c>
      <c r="F7993" t="inlineStr">
        <is>
          <t>MENSAL</t>
        </is>
      </c>
      <c r="G7993" t="n">
        <v>45260</v>
      </c>
      <c r="H7993" t="n">
        <v>45260</v>
      </c>
      <c r="I7993" t="n">
        <v>14</v>
      </c>
      <c r="J7993" t="inlineStr">
        <is>
          <t>CARTEIRA</t>
        </is>
      </c>
      <c r="K7993" t="inlineStr">
        <is>
          <t>CONTRATO</t>
        </is>
      </c>
      <c r="L7993" t="n">
        <v>1135.856292</v>
      </c>
      <c r="M7993" t="inlineStr">
        <is>
          <t>Terra Luz Residencial</t>
        </is>
      </c>
      <c r="N7993" s="142">
        <f>DATE(YEAR(G7993),MONTH(G7993),1)</f>
        <v/>
      </c>
      <c r="O7993" s="132">
        <f>IF(G7993&gt;$K$3,"Futuro","Atraso")</f>
        <v/>
      </c>
      <c r="P7993">
        <f>12*(YEAR(G7993)-YEAR($K$3))+(MONTH(G7993)-MONTH($K$3))</f>
        <v/>
      </c>
      <c r="Q7993" s="366">
        <f>IF(M7993="IBIRAPITANGA FASE 3",IF(O7993="Atraso",L7993,L7993/(1+$I$2)^P7993),IF(O7993="Atraso",L7993,L7993/(1+$I$1)^P7993))</f>
        <v/>
      </c>
      <c r="R7993">
        <f>IF(O7993="Atraso",$K$3-G7993,0)</f>
        <v/>
      </c>
      <c r="S7993">
        <f>IF(R7993&lt;=15,"Até 15",IF(R7993&lt;=30,"Entre 15 e 30",IF(R7993&lt;=60,"Entre 30 e 60",IF(R7993&lt;=90,"Entre 60 e 90",IF(R7993&lt;=120,"Entre 90 e 120",IF(R7993&lt;=150,"Entre 120 e 150",IF(R7993&lt;=180,"Entre 150 e 180","Superior a 180")))))))</f>
        <v/>
      </c>
    </row>
    <row r="7994">
      <c r="A7994" t="inlineStr">
        <is>
          <t>Q07L024</t>
        </is>
      </c>
      <c r="B7994" t="inlineStr">
        <is>
          <t>THIAGO AUGUSTO DE OLIVEIRA RODRIGUES SILVA</t>
        </is>
      </c>
      <c r="C7994" t="n">
        <v>1</v>
      </c>
      <c r="D7994" t="inlineStr">
        <is>
          <t>IPCA</t>
        </is>
      </c>
      <c r="E7994" t="n">
        <v>0</v>
      </c>
      <c r="F7994" t="inlineStr">
        <is>
          <t>MENSAL</t>
        </is>
      </c>
      <c r="G7994" t="n">
        <v>45290</v>
      </c>
      <c r="H7994" t="n">
        <v>45290</v>
      </c>
      <c r="I7994" t="n">
        <v>15</v>
      </c>
      <c r="J7994" t="inlineStr">
        <is>
          <t>CARTEIRA</t>
        </is>
      </c>
      <c r="K7994" t="inlineStr">
        <is>
          <t>CONTRATO</t>
        </is>
      </c>
      <c r="L7994" t="n">
        <v>1135.856292</v>
      </c>
      <c r="M7994" t="inlineStr">
        <is>
          <t>Terra Luz Residencial</t>
        </is>
      </c>
      <c r="N7994" s="142">
        <f>DATE(YEAR(G7994),MONTH(G7994),1)</f>
        <v/>
      </c>
      <c r="O7994" s="132">
        <f>IF(G7994&gt;$K$3,"Futuro","Atraso")</f>
        <v/>
      </c>
      <c r="P7994">
        <f>12*(YEAR(G7994)-YEAR($K$3))+(MONTH(G7994)-MONTH($K$3))</f>
        <v/>
      </c>
      <c r="Q7994" s="366">
        <f>IF(M7994="IBIRAPITANGA FASE 3",IF(O7994="Atraso",L7994,L7994/(1+$I$2)^P7994),IF(O7994="Atraso",L7994,L7994/(1+$I$1)^P7994))</f>
        <v/>
      </c>
      <c r="R7994">
        <f>IF(O7994="Atraso",$K$3-G7994,0)</f>
        <v/>
      </c>
      <c r="S7994">
        <f>IF(R7994&lt;=15,"Até 15",IF(R7994&lt;=30,"Entre 15 e 30",IF(R7994&lt;=60,"Entre 30 e 60",IF(R7994&lt;=90,"Entre 60 e 90",IF(R7994&lt;=120,"Entre 90 e 120",IF(R7994&lt;=150,"Entre 120 e 150",IF(R7994&lt;=180,"Entre 150 e 180","Superior a 180")))))))</f>
        <v/>
      </c>
    </row>
    <row r="7995">
      <c r="A7995" t="inlineStr">
        <is>
          <t>Q07L024</t>
        </is>
      </c>
      <c r="B7995" t="inlineStr">
        <is>
          <t>THIAGO AUGUSTO DE OLIVEIRA RODRIGUES SILVA</t>
        </is>
      </c>
      <c r="C7995" t="n">
        <v>1</v>
      </c>
      <c r="D7995" t="inlineStr">
        <is>
          <t>IPCA</t>
        </is>
      </c>
      <c r="E7995" t="n">
        <v>0</v>
      </c>
      <c r="F7995" t="inlineStr">
        <is>
          <t>MENSAL</t>
        </is>
      </c>
      <c r="G7995" t="n">
        <v>45321</v>
      </c>
      <c r="H7995" t="n">
        <v>45321</v>
      </c>
      <c r="I7995" t="n">
        <v>16</v>
      </c>
      <c r="J7995" t="inlineStr">
        <is>
          <t>CARTEIRA</t>
        </is>
      </c>
      <c r="K7995" t="inlineStr">
        <is>
          <t>CONTRATO</t>
        </is>
      </c>
      <c r="L7995" t="n">
        <v>1135.856292</v>
      </c>
      <c r="M7995" t="inlineStr">
        <is>
          <t>Terra Luz Residencial</t>
        </is>
      </c>
      <c r="N7995" s="142">
        <f>DATE(YEAR(G7995),MONTH(G7995),1)</f>
        <v/>
      </c>
      <c r="O7995" s="132">
        <f>IF(G7995&gt;$K$3,"Futuro","Atraso")</f>
        <v/>
      </c>
      <c r="P7995">
        <f>12*(YEAR(G7995)-YEAR($K$3))+(MONTH(G7995)-MONTH($K$3))</f>
        <v/>
      </c>
      <c r="Q7995" s="366">
        <f>IF(M7995="IBIRAPITANGA FASE 3",IF(O7995="Atraso",L7995,L7995/(1+$I$2)^P7995),IF(O7995="Atraso",L7995,L7995/(1+$I$1)^P7995))</f>
        <v/>
      </c>
      <c r="R7995">
        <f>IF(O7995="Atraso",$K$3-G7995,0)</f>
        <v/>
      </c>
      <c r="S7995">
        <f>IF(R7995&lt;=15,"Até 15",IF(R7995&lt;=30,"Entre 15 e 30",IF(R7995&lt;=60,"Entre 30 e 60",IF(R7995&lt;=90,"Entre 60 e 90",IF(R7995&lt;=120,"Entre 90 e 120",IF(R7995&lt;=150,"Entre 120 e 150",IF(R7995&lt;=180,"Entre 150 e 180","Superior a 180")))))))</f>
        <v/>
      </c>
    </row>
    <row r="7996">
      <c r="A7996" t="inlineStr">
        <is>
          <t>Q07L024</t>
        </is>
      </c>
      <c r="B7996" t="inlineStr">
        <is>
          <t>THIAGO AUGUSTO DE OLIVEIRA RODRIGUES SILVA</t>
        </is>
      </c>
      <c r="C7996" t="n">
        <v>1</v>
      </c>
      <c r="D7996" t="inlineStr">
        <is>
          <t>IPCA</t>
        </is>
      </c>
      <c r="E7996" t="n">
        <v>0</v>
      </c>
      <c r="F7996" t="inlineStr">
        <is>
          <t>MENSAL</t>
        </is>
      </c>
      <c r="G7996" t="n">
        <v>45351</v>
      </c>
      <c r="H7996" t="n">
        <v>45351</v>
      </c>
      <c r="I7996" t="n">
        <v>17</v>
      </c>
      <c r="J7996" t="inlineStr">
        <is>
          <t>CARTEIRA</t>
        </is>
      </c>
      <c r="K7996" t="inlineStr">
        <is>
          <t>CONTRATO</t>
        </is>
      </c>
      <c r="L7996" t="n">
        <v>1135.856292</v>
      </c>
      <c r="M7996" t="inlineStr">
        <is>
          <t>Terra Luz Residencial</t>
        </is>
      </c>
      <c r="N7996" s="142">
        <f>DATE(YEAR(G7996),MONTH(G7996),1)</f>
        <v/>
      </c>
      <c r="O7996" s="132">
        <f>IF(G7996&gt;$K$3,"Futuro","Atraso")</f>
        <v/>
      </c>
      <c r="P7996">
        <f>12*(YEAR(G7996)-YEAR($K$3))+(MONTH(G7996)-MONTH($K$3))</f>
        <v/>
      </c>
      <c r="Q7996" s="366">
        <f>IF(M7996="IBIRAPITANGA FASE 3",IF(O7996="Atraso",L7996,L7996/(1+$I$2)^P7996),IF(O7996="Atraso",L7996,L7996/(1+$I$1)^P7996))</f>
        <v/>
      </c>
      <c r="R7996">
        <f>IF(O7996="Atraso",$K$3-G7996,0)</f>
        <v/>
      </c>
      <c r="S7996">
        <f>IF(R7996&lt;=15,"Até 15",IF(R7996&lt;=30,"Entre 15 e 30",IF(R7996&lt;=60,"Entre 30 e 60",IF(R7996&lt;=90,"Entre 60 e 90",IF(R7996&lt;=120,"Entre 90 e 120",IF(R7996&lt;=150,"Entre 120 e 150",IF(R7996&lt;=180,"Entre 150 e 180","Superior a 180")))))))</f>
        <v/>
      </c>
    </row>
    <row r="7997">
      <c r="A7997" t="inlineStr">
        <is>
          <t>Q07L024</t>
        </is>
      </c>
      <c r="B7997" t="inlineStr">
        <is>
          <t>THIAGO AUGUSTO DE OLIVEIRA RODRIGUES SILVA</t>
        </is>
      </c>
      <c r="C7997" t="n">
        <v>1</v>
      </c>
      <c r="D7997" t="inlineStr">
        <is>
          <t>IPCA</t>
        </is>
      </c>
      <c r="E7997" t="n">
        <v>0</v>
      </c>
      <c r="F7997" t="inlineStr">
        <is>
          <t>MENSAL</t>
        </is>
      </c>
      <c r="G7997" t="n">
        <v>45381</v>
      </c>
      <c r="H7997" t="n">
        <v>45381</v>
      </c>
      <c r="I7997" t="n">
        <v>18</v>
      </c>
      <c r="J7997" t="inlineStr">
        <is>
          <t>CARTEIRA</t>
        </is>
      </c>
      <c r="K7997" t="inlineStr">
        <is>
          <t>CONTRATO</t>
        </is>
      </c>
      <c r="L7997" t="n">
        <v>1135.856292</v>
      </c>
      <c r="M7997" t="inlineStr">
        <is>
          <t>Terra Luz Residencial</t>
        </is>
      </c>
      <c r="N7997" s="142">
        <f>DATE(YEAR(G7997),MONTH(G7997),1)</f>
        <v/>
      </c>
      <c r="O7997" s="132">
        <f>IF(G7997&gt;$K$3,"Futuro","Atraso")</f>
        <v/>
      </c>
      <c r="P7997">
        <f>12*(YEAR(G7997)-YEAR($K$3))+(MONTH(G7997)-MONTH($K$3))</f>
        <v/>
      </c>
      <c r="Q7997" s="366">
        <f>IF(M7997="IBIRAPITANGA FASE 3",IF(O7997="Atraso",L7997,L7997/(1+$I$2)^P7997),IF(O7997="Atraso",L7997,L7997/(1+$I$1)^P7997))</f>
        <v/>
      </c>
      <c r="R7997">
        <f>IF(O7997="Atraso",$K$3-G7997,0)</f>
        <v/>
      </c>
      <c r="S7997">
        <f>IF(R7997&lt;=15,"Até 15",IF(R7997&lt;=30,"Entre 15 e 30",IF(R7997&lt;=60,"Entre 30 e 60",IF(R7997&lt;=90,"Entre 60 e 90",IF(R7997&lt;=120,"Entre 90 e 120",IF(R7997&lt;=150,"Entre 120 e 150",IF(R7997&lt;=180,"Entre 150 e 180","Superior a 180")))))))</f>
        <v/>
      </c>
    </row>
    <row r="7998">
      <c r="A7998" t="inlineStr">
        <is>
          <t>Q07L024</t>
        </is>
      </c>
      <c r="B7998" t="inlineStr">
        <is>
          <t>THIAGO AUGUSTO DE OLIVEIRA RODRIGUES SILVA</t>
        </is>
      </c>
      <c r="C7998" t="n">
        <v>1</v>
      </c>
      <c r="D7998" t="inlineStr">
        <is>
          <t>IPCA</t>
        </is>
      </c>
      <c r="E7998" t="n">
        <v>0</v>
      </c>
      <c r="F7998" t="inlineStr">
        <is>
          <t>MENSAL</t>
        </is>
      </c>
      <c r="G7998" t="n">
        <v>45412</v>
      </c>
      <c r="H7998" t="n">
        <v>45412</v>
      </c>
      <c r="I7998" t="n">
        <v>19</v>
      </c>
      <c r="J7998" t="inlineStr">
        <is>
          <t>CARTEIRA</t>
        </is>
      </c>
      <c r="K7998" t="inlineStr">
        <is>
          <t>CONTRATO</t>
        </is>
      </c>
      <c r="L7998" t="n">
        <v>1135.856292</v>
      </c>
      <c r="M7998" t="inlineStr">
        <is>
          <t>Terra Luz Residencial</t>
        </is>
      </c>
      <c r="N7998" s="142">
        <f>DATE(YEAR(G7998),MONTH(G7998),1)</f>
        <v/>
      </c>
      <c r="O7998" s="132">
        <f>IF(G7998&gt;$K$3,"Futuro","Atraso")</f>
        <v/>
      </c>
      <c r="P7998">
        <f>12*(YEAR(G7998)-YEAR($K$3))+(MONTH(G7998)-MONTH($K$3))</f>
        <v/>
      </c>
      <c r="Q7998" s="366">
        <f>IF(M7998="IBIRAPITANGA FASE 3",IF(O7998="Atraso",L7998,L7998/(1+$I$2)^P7998),IF(O7998="Atraso",L7998,L7998/(1+$I$1)^P7998))</f>
        <v/>
      </c>
      <c r="R7998">
        <f>IF(O7998="Atraso",$K$3-G7998,0)</f>
        <v/>
      </c>
      <c r="S7998">
        <f>IF(R7998&lt;=15,"Até 15",IF(R7998&lt;=30,"Entre 15 e 30",IF(R7998&lt;=60,"Entre 30 e 60",IF(R7998&lt;=90,"Entre 60 e 90",IF(R7998&lt;=120,"Entre 90 e 120",IF(R7998&lt;=150,"Entre 120 e 150",IF(R7998&lt;=180,"Entre 150 e 180","Superior a 180")))))))</f>
        <v/>
      </c>
    </row>
    <row r="7999">
      <c r="A7999" t="inlineStr">
        <is>
          <t>Q07L024</t>
        </is>
      </c>
      <c r="B7999" t="inlineStr">
        <is>
          <t>THIAGO AUGUSTO DE OLIVEIRA RODRIGUES SILVA</t>
        </is>
      </c>
      <c r="C7999" t="n">
        <v>1</v>
      </c>
      <c r="D7999" t="inlineStr">
        <is>
          <t>IPCA</t>
        </is>
      </c>
      <c r="E7999" t="n">
        <v>0</v>
      </c>
      <c r="F7999" t="inlineStr">
        <is>
          <t>MENSAL</t>
        </is>
      </c>
      <c r="G7999" t="n">
        <v>45442</v>
      </c>
      <c r="H7999" t="n">
        <v>45442</v>
      </c>
      <c r="I7999" t="n">
        <v>20</v>
      </c>
      <c r="J7999" t="inlineStr">
        <is>
          <t>CARTEIRA</t>
        </is>
      </c>
      <c r="K7999" t="inlineStr">
        <is>
          <t>CONTRATO</t>
        </is>
      </c>
      <c r="L7999" t="n">
        <v>1135.856292</v>
      </c>
      <c r="M7999" t="inlineStr">
        <is>
          <t>Terra Luz Residencial</t>
        </is>
      </c>
      <c r="N7999" s="142">
        <f>DATE(YEAR(G7999),MONTH(G7999),1)</f>
        <v/>
      </c>
      <c r="O7999" s="132">
        <f>IF(G7999&gt;$K$3,"Futuro","Atraso")</f>
        <v/>
      </c>
      <c r="P7999">
        <f>12*(YEAR(G7999)-YEAR($K$3))+(MONTH(G7999)-MONTH($K$3))</f>
        <v/>
      </c>
      <c r="Q7999" s="366">
        <f>IF(M7999="IBIRAPITANGA FASE 3",IF(O7999="Atraso",L7999,L7999/(1+$I$2)^P7999),IF(O7999="Atraso",L7999,L7999/(1+$I$1)^P7999))</f>
        <v/>
      </c>
      <c r="R7999">
        <f>IF(O7999="Atraso",$K$3-G7999,0)</f>
        <v/>
      </c>
      <c r="S7999">
        <f>IF(R7999&lt;=15,"Até 15",IF(R7999&lt;=30,"Entre 15 e 30",IF(R7999&lt;=60,"Entre 30 e 60",IF(R7999&lt;=90,"Entre 60 e 90",IF(R7999&lt;=120,"Entre 90 e 120",IF(R7999&lt;=150,"Entre 120 e 150",IF(R7999&lt;=180,"Entre 150 e 180","Superior a 180")))))))</f>
        <v/>
      </c>
    </row>
    <row r="8000">
      <c r="A8000" t="inlineStr">
        <is>
          <t>Q07L024</t>
        </is>
      </c>
      <c r="B8000" t="inlineStr">
        <is>
          <t>THIAGO AUGUSTO DE OLIVEIRA RODRIGUES SILVA</t>
        </is>
      </c>
      <c r="C8000" t="n">
        <v>1</v>
      </c>
      <c r="D8000" t="inlineStr">
        <is>
          <t>IPCA</t>
        </is>
      </c>
      <c r="E8000" t="n">
        <v>0</v>
      </c>
      <c r="F8000" t="inlineStr">
        <is>
          <t>MENSAL</t>
        </is>
      </c>
      <c r="G8000" t="n">
        <v>45473</v>
      </c>
      <c r="H8000" t="n">
        <v>45473</v>
      </c>
      <c r="I8000" t="n">
        <v>21</v>
      </c>
      <c r="J8000" t="inlineStr">
        <is>
          <t>CARTEIRA</t>
        </is>
      </c>
      <c r="K8000" t="inlineStr">
        <is>
          <t>CONTRATO</t>
        </is>
      </c>
      <c r="L8000" t="n">
        <v>1135.856292</v>
      </c>
      <c r="M8000" t="inlineStr">
        <is>
          <t>Terra Luz Residencial</t>
        </is>
      </c>
      <c r="N8000" s="142">
        <f>DATE(YEAR(G8000),MONTH(G8000),1)</f>
        <v/>
      </c>
      <c r="O8000" s="132">
        <f>IF(G8000&gt;$K$3,"Futuro","Atraso")</f>
        <v/>
      </c>
      <c r="P8000">
        <f>12*(YEAR(G8000)-YEAR($K$3))+(MONTH(G8000)-MONTH($K$3))</f>
        <v/>
      </c>
      <c r="Q8000" s="366">
        <f>IF(M8000="IBIRAPITANGA FASE 3",IF(O8000="Atraso",L8000,L8000/(1+$I$2)^P8000),IF(O8000="Atraso",L8000,L8000/(1+$I$1)^P8000))</f>
        <v/>
      </c>
      <c r="R8000">
        <f>IF(O8000="Atraso",$K$3-G8000,0)</f>
        <v/>
      </c>
      <c r="S8000">
        <f>IF(R8000&lt;=15,"Até 15",IF(R8000&lt;=30,"Entre 15 e 30",IF(R8000&lt;=60,"Entre 30 e 60",IF(R8000&lt;=90,"Entre 60 e 90",IF(R8000&lt;=120,"Entre 90 e 120",IF(R8000&lt;=150,"Entre 120 e 150",IF(R8000&lt;=180,"Entre 150 e 180","Superior a 180")))))))</f>
        <v/>
      </c>
    </row>
    <row r="8001">
      <c r="A8001" t="inlineStr">
        <is>
          <t>Q07L024</t>
        </is>
      </c>
      <c r="B8001" t="inlineStr">
        <is>
          <t>THIAGO AUGUSTO DE OLIVEIRA RODRIGUES SILVA</t>
        </is>
      </c>
      <c r="C8001" t="n">
        <v>1</v>
      </c>
      <c r="D8001" t="inlineStr">
        <is>
          <t>IPCA</t>
        </is>
      </c>
      <c r="E8001" t="n">
        <v>0</v>
      </c>
      <c r="F8001" t="inlineStr">
        <is>
          <t>MENSAL</t>
        </is>
      </c>
      <c r="G8001" t="n">
        <v>45503</v>
      </c>
      <c r="H8001" t="n">
        <v>45503</v>
      </c>
      <c r="I8001" t="n">
        <v>22</v>
      </c>
      <c r="J8001" t="inlineStr">
        <is>
          <t>CARTEIRA</t>
        </is>
      </c>
      <c r="K8001" t="inlineStr">
        <is>
          <t>CONTRATO</t>
        </is>
      </c>
      <c r="L8001" t="n">
        <v>1135.856292</v>
      </c>
      <c r="M8001" t="inlineStr">
        <is>
          <t>Terra Luz Residencial</t>
        </is>
      </c>
      <c r="N8001" s="142">
        <f>DATE(YEAR(G8001),MONTH(G8001),1)</f>
        <v/>
      </c>
      <c r="O8001" s="132">
        <f>IF(G8001&gt;$K$3,"Futuro","Atraso")</f>
        <v/>
      </c>
      <c r="P8001">
        <f>12*(YEAR(G8001)-YEAR($K$3))+(MONTH(G8001)-MONTH($K$3))</f>
        <v/>
      </c>
      <c r="Q8001" s="366">
        <f>IF(M8001="IBIRAPITANGA FASE 3",IF(O8001="Atraso",L8001,L8001/(1+$I$2)^P8001),IF(O8001="Atraso",L8001,L8001/(1+$I$1)^P8001))</f>
        <v/>
      </c>
      <c r="R8001">
        <f>IF(O8001="Atraso",$K$3-G8001,0)</f>
        <v/>
      </c>
      <c r="S8001">
        <f>IF(R8001&lt;=15,"Até 15",IF(R8001&lt;=30,"Entre 15 e 30",IF(R8001&lt;=60,"Entre 30 e 60",IF(R8001&lt;=90,"Entre 60 e 90",IF(R8001&lt;=120,"Entre 90 e 120",IF(R8001&lt;=150,"Entre 120 e 150",IF(R8001&lt;=180,"Entre 150 e 180","Superior a 180")))))))</f>
        <v/>
      </c>
    </row>
    <row r="8002">
      <c r="A8002" t="inlineStr">
        <is>
          <t>Q07L024</t>
        </is>
      </c>
      <c r="B8002" t="inlineStr">
        <is>
          <t>THIAGO AUGUSTO DE OLIVEIRA RODRIGUES SILVA</t>
        </is>
      </c>
      <c r="C8002" t="n">
        <v>1</v>
      </c>
      <c r="D8002" t="inlineStr">
        <is>
          <t>IPCA</t>
        </is>
      </c>
      <c r="E8002" t="n">
        <v>0</v>
      </c>
      <c r="F8002" t="inlineStr">
        <is>
          <t>MENSAL</t>
        </is>
      </c>
      <c r="G8002" t="n">
        <v>45534</v>
      </c>
      <c r="H8002" t="n">
        <v>45534</v>
      </c>
      <c r="I8002" t="n">
        <v>23</v>
      </c>
      <c r="J8002" t="inlineStr">
        <is>
          <t>CARTEIRA</t>
        </is>
      </c>
      <c r="K8002" t="inlineStr">
        <is>
          <t>CONTRATO</t>
        </is>
      </c>
      <c r="L8002" t="n">
        <v>1135.856292</v>
      </c>
      <c r="M8002" t="inlineStr">
        <is>
          <t>Terra Luz Residencial</t>
        </is>
      </c>
      <c r="N8002" s="142">
        <f>DATE(YEAR(G8002),MONTH(G8002),1)</f>
        <v/>
      </c>
      <c r="O8002" s="132">
        <f>IF(G8002&gt;$K$3,"Futuro","Atraso")</f>
        <v/>
      </c>
      <c r="P8002">
        <f>12*(YEAR(G8002)-YEAR($K$3))+(MONTH(G8002)-MONTH($K$3))</f>
        <v/>
      </c>
      <c r="Q8002" s="366">
        <f>IF(M8002="IBIRAPITANGA FASE 3",IF(O8002="Atraso",L8002,L8002/(1+$I$2)^P8002),IF(O8002="Atraso",L8002,L8002/(1+$I$1)^P8002))</f>
        <v/>
      </c>
      <c r="R8002">
        <f>IF(O8002="Atraso",$K$3-G8002,0)</f>
        <v/>
      </c>
      <c r="S8002">
        <f>IF(R8002&lt;=15,"Até 15",IF(R8002&lt;=30,"Entre 15 e 30",IF(R8002&lt;=60,"Entre 30 e 60",IF(R8002&lt;=90,"Entre 60 e 90",IF(R8002&lt;=120,"Entre 90 e 120",IF(R8002&lt;=150,"Entre 120 e 150",IF(R8002&lt;=180,"Entre 150 e 180","Superior a 180")))))))</f>
        <v/>
      </c>
    </row>
    <row r="8003">
      <c r="A8003" t="inlineStr">
        <is>
          <t>Q07L024</t>
        </is>
      </c>
      <c r="B8003" t="inlineStr">
        <is>
          <t>THIAGO AUGUSTO DE OLIVEIRA RODRIGUES SILVA</t>
        </is>
      </c>
      <c r="C8003" t="n">
        <v>1</v>
      </c>
      <c r="D8003" t="inlineStr">
        <is>
          <t>IPCA</t>
        </is>
      </c>
      <c r="E8003" t="n">
        <v>0</v>
      </c>
      <c r="F8003" t="inlineStr">
        <is>
          <t>MENSAL</t>
        </is>
      </c>
      <c r="G8003" t="n">
        <v>45565</v>
      </c>
      <c r="H8003" t="n">
        <v>45565</v>
      </c>
      <c r="I8003" t="n">
        <v>24</v>
      </c>
      <c r="J8003" t="inlineStr">
        <is>
          <t>CARTEIRA</t>
        </is>
      </c>
      <c r="K8003" t="inlineStr">
        <is>
          <t>CONTRATO</t>
        </is>
      </c>
      <c r="L8003" t="n">
        <v>1135.856292</v>
      </c>
      <c r="M8003" t="inlineStr">
        <is>
          <t>Terra Luz Residencial</t>
        </is>
      </c>
      <c r="N8003" s="142">
        <f>DATE(YEAR(G8003),MONTH(G8003),1)</f>
        <v/>
      </c>
      <c r="O8003" s="132">
        <f>IF(G8003&gt;$K$3,"Futuro","Atraso")</f>
        <v/>
      </c>
      <c r="P8003">
        <f>12*(YEAR(G8003)-YEAR($K$3))+(MONTH(G8003)-MONTH($K$3))</f>
        <v/>
      </c>
      <c r="Q8003" s="366">
        <f>IF(M8003="IBIRAPITANGA FASE 3",IF(O8003="Atraso",L8003,L8003/(1+$I$2)^P8003),IF(O8003="Atraso",L8003,L8003/(1+$I$1)^P8003))</f>
        <v/>
      </c>
      <c r="R8003">
        <f>IF(O8003="Atraso",$K$3-G8003,0)</f>
        <v/>
      </c>
      <c r="S8003">
        <f>IF(R8003&lt;=15,"Até 15",IF(R8003&lt;=30,"Entre 15 e 30",IF(R8003&lt;=60,"Entre 30 e 60",IF(R8003&lt;=90,"Entre 60 e 90",IF(R8003&lt;=120,"Entre 90 e 120",IF(R8003&lt;=150,"Entre 120 e 150",IF(R8003&lt;=180,"Entre 150 e 180","Superior a 180")))))))</f>
        <v/>
      </c>
    </row>
    <row r="8004">
      <c r="A8004" t="inlineStr">
        <is>
          <t>Q07L024</t>
        </is>
      </c>
      <c r="B8004" t="inlineStr">
        <is>
          <t>THIAGO AUGUSTO DE OLIVEIRA RODRIGUES SILVA</t>
        </is>
      </c>
      <c r="C8004" t="n">
        <v>1</v>
      </c>
      <c r="D8004" t="inlineStr">
        <is>
          <t>IPCA</t>
        </is>
      </c>
      <c r="E8004" t="n">
        <v>0</v>
      </c>
      <c r="F8004" t="inlineStr">
        <is>
          <t>MENSAL</t>
        </is>
      </c>
      <c r="G8004" t="n">
        <v>45595</v>
      </c>
      <c r="H8004" t="n">
        <v>45595</v>
      </c>
      <c r="I8004" t="n">
        <v>25</v>
      </c>
      <c r="J8004" t="inlineStr">
        <is>
          <t>CARTEIRA</t>
        </is>
      </c>
      <c r="K8004" t="inlineStr">
        <is>
          <t>CONTRATO</t>
        </is>
      </c>
      <c r="L8004" t="n">
        <v>1135.856292</v>
      </c>
      <c r="M8004" t="inlineStr">
        <is>
          <t>Terra Luz Residencial</t>
        </is>
      </c>
      <c r="N8004" s="142">
        <f>DATE(YEAR(G8004),MONTH(G8004),1)</f>
        <v/>
      </c>
      <c r="O8004" s="132">
        <f>IF(G8004&gt;$K$3,"Futuro","Atraso")</f>
        <v/>
      </c>
      <c r="P8004">
        <f>12*(YEAR(G8004)-YEAR($K$3))+(MONTH(G8004)-MONTH($K$3))</f>
        <v/>
      </c>
      <c r="Q8004" s="366">
        <f>IF(M8004="IBIRAPITANGA FASE 3",IF(O8004="Atraso",L8004,L8004/(1+$I$2)^P8004),IF(O8004="Atraso",L8004,L8004/(1+$I$1)^P8004))</f>
        <v/>
      </c>
      <c r="R8004">
        <f>IF(O8004="Atraso",$K$3-G8004,0)</f>
        <v/>
      </c>
      <c r="S8004">
        <f>IF(R8004&lt;=15,"Até 15",IF(R8004&lt;=30,"Entre 15 e 30",IF(R8004&lt;=60,"Entre 30 e 60",IF(R8004&lt;=90,"Entre 60 e 90",IF(R8004&lt;=120,"Entre 90 e 120",IF(R8004&lt;=150,"Entre 120 e 150",IF(R8004&lt;=180,"Entre 150 e 180","Superior a 180")))))))</f>
        <v/>
      </c>
    </row>
    <row r="8005">
      <c r="A8005" t="inlineStr">
        <is>
          <t>Q07L024</t>
        </is>
      </c>
      <c r="B8005" t="inlineStr">
        <is>
          <t>THIAGO AUGUSTO DE OLIVEIRA RODRIGUES SILVA</t>
        </is>
      </c>
      <c r="C8005" t="n">
        <v>1</v>
      </c>
      <c r="D8005" t="inlineStr">
        <is>
          <t>IPCA</t>
        </is>
      </c>
      <c r="E8005" t="n">
        <v>0</v>
      </c>
      <c r="F8005" t="inlineStr">
        <is>
          <t>MENSAL</t>
        </is>
      </c>
      <c r="G8005" t="n">
        <v>45626</v>
      </c>
      <c r="H8005" t="n">
        <v>45626</v>
      </c>
      <c r="I8005" t="n">
        <v>26</v>
      </c>
      <c r="J8005" t="inlineStr">
        <is>
          <t>CARTEIRA</t>
        </is>
      </c>
      <c r="K8005" t="inlineStr">
        <is>
          <t>CONTRATO</t>
        </is>
      </c>
      <c r="L8005" t="n">
        <v>1135.856292</v>
      </c>
      <c r="M8005" t="inlineStr">
        <is>
          <t>Terra Luz Residencial</t>
        </is>
      </c>
      <c r="N8005" s="142">
        <f>DATE(YEAR(G8005),MONTH(G8005),1)</f>
        <v/>
      </c>
      <c r="O8005" s="132">
        <f>IF(G8005&gt;$K$3,"Futuro","Atraso")</f>
        <v/>
      </c>
      <c r="P8005">
        <f>12*(YEAR(G8005)-YEAR($K$3))+(MONTH(G8005)-MONTH($K$3))</f>
        <v/>
      </c>
      <c r="Q8005" s="366">
        <f>IF(M8005="IBIRAPITANGA FASE 3",IF(O8005="Atraso",L8005,L8005/(1+$I$2)^P8005),IF(O8005="Atraso",L8005,L8005/(1+$I$1)^P8005))</f>
        <v/>
      </c>
      <c r="R8005">
        <f>IF(O8005="Atraso",$K$3-G8005,0)</f>
        <v/>
      </c>
      <c r="S8005">
        <f>IF(R8005&lt;=15,"Até 15",IF(R8005&lt;=30,"Entre 15 e 30",IF(R8005&lt;=60,"Entre 30 e 60",IF(R8005&lt;=90,"Entre 60 e 90",IF(R8005&lt;=120,"Entre 90 e 120",IF(R8005&lt;=150,"Entre 120 e 150",IF(R8005&lt;=180,"Entre 150 e 180","Superior a 180")))))))</f>
        <v/>
      </c>
    </row>
    <row r="8006">
      <c r="A8006" t="inlineStr">
        <is>
          <t>Q07L024</t>
        </is>
      </c>
      <c r="B8006" t="inlineStr">
        <is>
          <t>THIAGO AUGUSTO DE OLIVEIRA RODRIGUES SILVA</t>
        </is>
      </c>
      <c r="C8006" t="n">
        <v>1</v>
      </c>
      <c r="D8006" t="inlineStr">
        <is>
          <t>IPCA</t>
        </is>
      </c>
      <c r="E8006" t="n">
        <v>0</v>
      </c>
      <c r="F8006" t="inlineStr">
        <is>
          <t>MENSAL</t>
        </is>
      </c>
      <c r="G8006" t="n">
        <v>45656</v>
      </c>
      <c r="H8006" t="n">
        <v>45656</v>
      </c>
      <c r="I8006" t="n">
        <v>27</v>
      </c>
      <c r="J8006" t="inlineStr">
        <is>
          <t>CARTEIRA</t>
        </is>
      </c>
      <c r="K8006" t="inlineStr">
        <is>
          <t>CONTRATO</t>
        </is>
      </c>
      <c r="L8006" t="n">
        <v>1135.856292</v>
      </c>
      <c r="M8006" t="inlineStr">
        <is>
          <t>Terra Luz Residencial</t>
        </is>
      </c>
      <c r="N8006" s="142">
        <f>DATE(YEAR(G8006),MONTH(G8006),1)</f>
        <v/>
      </c>
      <c r="O8006" s="132">
        <f>IF(G8006&gt;$K$3,"Futuro","Atraso")</f>
        <v/>
      </c>
      <c r="P8006">
        <f>12*(YEAR(G8006)-YEAR($K$3))+(MONTH(G8006)-MONTH($K$3))</f>
        <v/>
      </c>
      <c r="Q8006" s="366">
        <f>IF(M8006="IBIRAPITANGA FASE 3",IF(O8006="Atraso",L8006,L8006/(1+$I$2)^P8006),IF(O8006="Atraso",L8006,L8006/(1+$I$1)^P8006))</f>
        <v/>
      </c>
      <c r="R8006">
        <f>IF(O8006="Atraso",$K$3-G8006,0)</f>
        <v/>
      </c>
      <c r="S8006">
        <f>IF(R8006&lt;=15,"Até 15",IF(R8006&lt;=30,"Entre 15 e 30",IF(R8006&lt;=60,"Entre 30 e 60",IF(R8006&lt;=90,"Entre 60 e 90",IF(R8006&lt;=120,"Entre 90 e 120",IF(R8006&lt;=150,"Entre 120 e 150",IF(R8006&lt;=180,"Entre 150 e 180","Superior a 180")))))))</f>
        <v/>
      </c>
    </row>
    <row r="8007">
      <c r="A8007" t="inlineStr">
        <is>
          <t>Q07L024</t>
        </is>
      </c>
      <c r="B8007" t="inlineStr">
        <is>
          <t>THIAGO AUGUSTO DE OLIVEIRA RODRIGUES SILVA</t>
        </is>
      </c>
      <c r="C8007" t="n">
        <v>1</v>
      </c>
      <c r="D8007" t="inlineStr">
        <is>
          <t>IPCA</t>
        </is>
      </c>
      <c r="E8007" t="n">
        <v>0</v>
      </c>
      <c r="F8007" t="inlineStr">
        <is>
          <t>MENSAL</t>
        </is>
      </c>
      <c r="G8007" t="n">
        <v>45687</v>
      </c>
      <c r="H8007" t="n">
        <v>45687</v>
      </c>
      <c r="I8007" t="n">
        <v>28</v>
      </c>
      <c r="J8007" t="inlineStr">
        <is>
          <t>CARTEIRA</t>
        </is>
      </c>
      <c r="K8007" t="inlineStr">
        <is>
          <t>CONTRATO</t>
        </is>
      </c>
      <c r="L8007" t="n">
        <v>1135.856292</v>
      </c>
      <c r="M8007" t="inlineStr">
        <is>
          <t>Terra Luz Residencial</t>
        </is>
      </c>
      <c r="N8007" s="142">
        <f>DATE(YEAR(G8007),MONTH(G8007),1)</f>
        <v/>
      </c>
      <c r="O8007" s="132">
        <f>IF(G8007&gt;$K$3,"Futuro","Atraso")</f>
        <v/>
      </c>
      <c r="P8007">
        <f>12*(YEAR(G8007)-YEAR($K$3))+(MONTH(G8007)-MONTH($K$3))</f>
        <v/>
      </c>
      <c r="Q8007" s="366">
        <f>IF(M8007="IBIRAPITANGA FASE 3",IF(O8007="Atraso",L8007,L8007/(1+$I$2)^P8007),IF(O8007="Atraso",L8007,L8007/(1+$I$1)^P8007))</f>
        <v/>
      </c>
      <c r="R8007">
        <f>IF(O8007="Atraso",$K$3-G8007,0)</f>
        <v/>
      </c>
      <c r="S8007">
        <f>IF(R8007&lt;=15,"Até 15",IF(R8007&lt;=30,"Entre 15 e 30",IF(R8007&lt;=60,"Entre 30 e 60",IF(R8007&lt;=90,"Entre 60 e 90",IF(R8007&lt;=120,"Entre 90 e 120",IF(R8007&lt;=150,"Entre 120 e 150",IF(R8007&lt;=180,"Entre 150 e 180","Superior a 180")))))))</f>
        <v/>
      </c>
    </row>
    <row r="8008">
      <c r="A8008" t="inlineStr">
        <is>
          <t>Q07L024</t>
        </is>
      </c>
      <c r="B8008" t="inlineStr">
        <is>
          <t>THIAGO AUGUSTO DE OLIVEIRA RODRIGUES SILVA</t>
        </is>
      </c>
      <c r="C8008" t="n">
        <v>1</v>
      </c>
      <c r="D8008" t="inlineStr">
        <is>
          <t>IPCA</t>
        </is>
      </c>
      <c r="E8008" t="n">
        <v>0</v>
      </c>
      <c r="F8008" t="inlineStr">
        <is>
          <t>MENSAL</t>
        </is>
      </c>
      <c r="G8008" t="n">
        <v>45716</v>
      </c>
      <c r="H8008" t="n">
        <v>45716</v>
      </c>
      <c r="I8008" t="n">
        <v>29</v>
      </c>
      <c r="J8008" t="inlineStr">
        <is>
          <t>CARTEIRA</t>
        </is>
      </c>
      <c r="K8008" t="inlineStr">
        <is>
          <t>CONTRATO</t>
        </is>
      </c>
      <c r="L8008" t="n">
        <v>1135.856292</v>
      </c>
      <c r="M8008" t="inlineStr">
        <is>
          <t>Terra Luz Residencial</t>
        </is>
      </c>
      <c r="N8008" s="142">
        <f>DATE(YEAR(G8008),MONTH(G8008),1)</f>
        <v/>
      </c>
      <c r="O8008" s="132">
        <f>IF(G8008&gt;$K$3,"Futuro","Atraso")</f>
        <v/>
      </c>
      <c r="P8008">
        <f>12*(YEAR(G8008)-YEAR($K$3))+(MONTH(G8008)-MONTH($K$3))</f>
        <v/>
      </c>
      <c r="Q8008" s="366">
        <f>IF(M8008="IBIRAPITANGA FASE 3",IF(O8008="Atraso",L8008,L8008/(1+$I$2)^P8008),IF(O8008="Atraso",L8008,L8008/(1+$I$1)^P8008))</f>
        <v/>
      </c>
      <c r="R8008">
        <f>IF(O8008="Atraso",$K$3-G8008,0)</f>
        <v/>
      </c>
      <c r="S8008">
        <f>IF(R8008&lt;=15,"Até 15",IF(R8008&lt;=30,"Entre 15 e 30",IF(R8008&lt;=60,"Entre 30 e 60",IF(R8008&lt;=90,"Entre 60 e 90",IF(R8008&lt;=120,"Entre 90 e 120",IF(R8008&lt;=150,"Entre 120 e 150",IF(R8008&lt;=180,"Entre 150 e 180","Superior a 180")))))))</f>
        <v/>
      </c>
    </row>
    <row r="8009">
      <c r="A8009" t="inlineStr">
        <is>
          <t>Q07L024</t>
        </is>
      </c>
      <c r="B8009" t="inlineStr">
        <is>
          <t>THIAGO AUGUSTO DE OLIVEIRA RODRIGUES SILVA</t>
        </is>
      </c>
      <c r="C8009" t="n">
        <v>1</v>
      </c>
      <c r="D8009" t="inlineStr">
        <is>
          <t>IPCA</t>
        </is>
      </c>
      <c r="E8009" t="n">
        <v>0</v>
      </c>
      <c r="F8009" t="inlineStr">
        <is>
          <t>MENSAL</t>
        </is>
      </c>
      <c r="G8009" t="n">
        <v>45746</v>
      </c>
      <c r="H8009" t="n">
        <v>45746</v>
      </c>
      <c r="I8009" t="n">
        <v>30</v>
      </c>
      <c r="J8009" t="inlineStr">
        <is>
          <t>CARTEIRA</t>
        </is>
      </c>
      <c r="K8009" t="inlineStr">
        <is>
          <t>CONTRATO</t>
        </is>
      </c>
      <c r="L8009" t="n">
        <v>1135.856292</v>
      </c>
      <c r="M8009" t="inlineStr">
        <is>
          <t>Terra Luz Residencial</t>
        </is>
      </c>
      <c r="N8009" s="142">
        <f>DATE(YEAR(G8009),MONTH(G8009),1)</f>
        <v/>
      </c>
      <c r="O8009" s="132">
        <f>IF(G8009&gt;$K$3,"Futuro","Atraso")</f>
        <v/>
      </c>
      <c r="P8009">
        <f>12*(YEAR(G8009)-YEAR($K$3))+(MONTH(G8009)-MONTH($K$3))</f>
        <v/>
      </c>
      <c r="Q8009" s="366">
        <f>IF(M8009="IBIRAPITANGA FASE 3",IF(O8009="Atraso",L8009,L8009/(1+$I$2)^P8009),IF(O8009="Atraso",L8009,L8009/(1+$I$1)^P8009))</f>
        <v/>
      </c>
      <c r="R8009">
        <f>IF(O8009="Atraso",$K$3-G8009,0)</f>
        <v/>
      </c>
      <c r="S8009">
        <f>IF(R8009&lt;=15,"Até 15",IF(R8009&lt;=30,"Entre 15 e 30",IF(R8009&lt;=60,"Entre 30 e 60",IF(R8009&lt;=90,"Entre 60 e 90",IF(R8009&lt;=120,"Entre 90 e 120",IF(R8009&lt;=150,"Entre 120 e 150",IF(R8009&lt;=180,"Entre 150 e 180","Superior a 180")))))))</f>
        <v/>
      </c>
    </row>
    <row r="8010">
      <c r="A8010" t="inlineStr">
        <is>
          <t>Q07L024</t>
        </is>
      </c>
      <c r="B8010" t="inlineStr">
        <is>
          <t>THIAGO AUGUSTO DE OLIVEIRA RODRIGUES SILVA</t>
        </is>
      </c>
      <c r="C8010" t="n">
        <v>1</v>
      </c>
      <c r="D8010" t="inlineStr">
        <is>
          <t>IPCA</t>
        </is>
      </c>
      <c r="E8010" t="n">
        <v>0</v>
      </c>
      <c r="F8010" t="inlineStr">
        <is>
          <t>MENSAL</t>
        </is>
      </c>
      <c r="G8010" t="n">
        <v>45777</v>
      </c>
      <c r="H8010" t="n">
        <v>45777</v>
      </c>
      <c r="I8010" t="n">
        <v>31</v>
      </c>
      <c r="J8010" t="inlineStr">
        <is>
          <t>CARTEIRA</t>
        </is>
      </c>
      <c r="K8010" t="inlineStr">
        <is>
          <t>CONTRATO</t>
        </is>
      </c>
      <c r="L8010" t="n">
        <v>1135.856292</v>
      </c>
      <c r="M8010" t="inlineStr">
        <is>
          <t>Terra Luz Residencial</t>
        </is>
      </c>
      <c r="N8010" s="142">
        <f>DATE(YEAR(G8010),MONTH(G8010),1)</f>
        <v/>
      </c>
      <c r="O8010" s="132">
        <f>IF(G8010&gt;$K$3,"Futuro","Atraso")</f>
        <v/>
      </c>
      <c r="P8010">
        <f>12*(YEAR(G8010)-YEAR($K$3))+(MONTH(G8010)-MONTH($K$3))</f>
        <v/>
      </c>
      <c r="Q8010" s="366">
        <f>IF(M8010="IBIRAPITANGA FASE 3",IF(O8010="Atraso",L8010,L8010/(1+$I$2)^P8010),IF(O8010="Atraso",L8010,L8010/(1+$I$1)^P8010))</f>
        <v/>
      </c>
      <c r="R8010">
        <f>IF(O8010="Atraso",$K$3-G8010,0)</f>
        <v/>
      </c>
      <c r="S8010">
        <f>IF(R8010&lt;=15,"Até 15",IF(R8010&lt;=30,"Entre 15 e 30",IF(R8010&lt;=60,"Entre 30 e 60",IF(R8010&lt;=90,"Entre 60 e 90",IF(R8010&lt;=120,"Entre 90 e 120",IF(R8010&lt;=150,"Entre 120 e 150",IF(R8010&lt;=180,"Entre 150 e 180","Superior a 180")))))))</f>
        <v/>
      </c>
    </row>
    <row r="8011">
      <c r="A8011" t="inlineStr">
        <is>
          <t>Q07L024</t>
        </is>
      </c>
      <c r="B8011" t="inlineStr">
        <is>
          <t>THIAGO AUGUSTO DE OLIVEIRA RODRIGUES SILVA</t>
        </is>
      </c>
      <c r="C8011" t="n">
        <v>1</v>
      </c>
      <c r="D8011" t="inlineStr">
        <is>
          <t>IPCA</t>
        </is>
      </c>
      <c r="E8011" t="n">
        <v>0</v>
      </c>
      <c r="F8011" t="inlineStr">
        <is>
          <t>MENSAL</t>
        </is>
      </c>
      <c r="G8011" t="n">
        <v>45807</v>
      </c>
      <c r="H8011" t="n">
        <v>45807</v>
      </c>
      <c r="I8011" t="n">
        <v>32</v>
      </c>
      <c r="J8011" t="inlineStr">
        <is>
          <t>CARTEIRA</t>
        </is>
      </c>
      <c r="K8011" t="inlineStr">
        <is>
          <t>CONTRATO</t>
        </is>
      </c>
      <c r="L8011" t="n">
        <v>1135.856292</v>
      </c>
      <c r="M8011" t="inlineStr">
        <is>
          <t>Terra Luz Residencial</t>
        </is>
      </c>
      <c r="N8011" s="142">
        <f>DATE(YEAR(G8011),MONTH(G8011),1)</f>
        <v/>
      </c>
      <c r="O8011" s="132">
        <f>IF(G8011&gt;$K$3,"Futuro","Atraso")</f>
        <v/>
      </c>
      <c r="P8011">
        <f>12*(YEAR(G8011)-YEAR($K$3))+(MONTH(G8011)-MONTH($K$3))</f>
        <v/>
      </c>
      <c r="Q8011" s="366">
        <f>IF(M8011="IBIRAPITANGA FASE 3",IF(O8011="Atraso",L8011,L8011/(1+$I$2)^P8011),IF(O8011="Atraso",L8011,L8011/(1+$I$1)^P8011))</f>
        <v/>
      </c>
      <c r="R8011">
        <f>IF(O8011="Atraso",$K$3-G8011,0)</f>
        <v/>
      </c>
      <c r="S8011">
        <f>IF(R8011&lt;=15,"Até 15",IF(R8011&lt;=30,"Entre 15 e 30",IF(R8011&lt;=60,"Entre 30 e 60",IF(R8011&lt;=90,"Entre 60 e 90",IF(R8011&lt;=120,"Entre 90 e 120",IF(R8011&lt;=150,"Entre 120 e 150",IF(R8011&lt;=180,"Entre 150 e 180","Superior a 180")))))))</f>
        <v/>
      </c>
    </row>
    <row r="8012">
      <c r="A8012" t="inlineStr">
        <is>
          <t>Q07L024</t>
        </is>
      </c>
      <c r="B8012" t="inlineStr">
        <is>
          <t>THIAGO AUGUSTO DE OLIVEIRA RODRIGUES SILVA</t>
        </is>
      </c>
      <c r="C8012" t="n">
        <v>1</v>
      </c>
      <c r="D8012" t="inlineStr">
        <is>
          <t>IPCA</t>
        </is>
      </c>
      <c r="E8012" t="n">
        <v>0</v>
      </c>
      <c r="F8012" t="inlineStr">
        <is>
          <t>MENSAL</t>
        </is>
      </c>
      <c r="G8012" t="n">
        <v>45838</v>
      </c>
      <c r="H8012" t="n">
        <v>45838</v>
      </c>
      <c r="I8012" t="n">
        <v>33</v>
      </c>
      <c r="J8012" t="inlineStr">
        <is>
          <t>CARTEIRA</t>
        </is>
      </c>
      <c r="K8012" t="inlineStr">
        <is>
          <t>CONTRATO</t>
        </is>
      </c>
      <c r="L8012" t="n">
        <v>1135.856292</v>
      </c>
      <c r="M8012" t="inlineStr">
        <is>
          <t>Terra Luz Residencial</t>
        </is>
      </c>
      <c r="N8012" s="142">
        <f>DATE(YEAR(G8012),MONTH(G8012),1)</f>
        <v/>
      </c>
      <c r="O8012" s="132">
        <f>IF(G8012&gt;$K$3,"Futuro","Atraso")</f>
        <v/>
      </c>
      <c r="P8012">
        <f>12*(YEAR(G8012)-YEAR($K$3))+(MONTH(G8012)-MONTH($K$3))</f>
        <v/>
      </c>
      <c r="Q8012" s="366">
        <f>IF(M8012="IBIRAPITANGA FASE 3",IF(O8012="Atraso",L8012,L8012/(1+$I$2)^P8012),IF(O8012="Atraso",L8012,L8012/(1+$I$1)^P8012))</f>
        <v/>
      </c>
      <c r="R8012">
        <f>IF(O8012="Atraso",$K$3-G8012,0)</f>
        <v/>
      </c>
      <c r="S8012">
        <f>IF(R8012&lt;=15,"Até 15",IF(R8012&lt;=30,"Entre 15 e 30",IF(R8012&lt;=60,"Entre 30 e 60",IF(R8012&lt;=90,"Entre 60 e 90",IF(R8012&lt;=120,"Entre 90 e 120",IF(R8012&lt;=150,"Entre 120 e 150",IF(R8012&lt;=180,"Entre 150 e 180","Superior a 180")))))))</f>
        <v/>
      </c>
    </row>
    <row r="8013">
      <c r="A8013" t="inlineStr">
        <is>
          <t>Q07L024</t>
        </is>
      </c>
      <c r="B8013" t="inlineStr">
        <is>
          <t>THIAGO AUGUSTO DE OLIVEIRA RODRIGUES SILVA</t>
        </is>
      </c>
      <c r="C8013" t="n">
        <v>1</v>
      </c>
      <c r="D8013" t="inlineStr">
        <is>
          <t>IPCA</t>
        </is>
      </c>
      <c r="E8013" t="n">
        <v>0</v>
      </c>
      <c r="F8013" t="inlineStr">
        <is>
          <t>MENSAL</t>
        </is>
      </c>
      <c r="G8013" t="n">
        <v>45868</v>
      </c>
      <c r="H8013" t="n">
        <v>45868</v>
      </c>
      <c r="I8013" t="n">
        <v>34</v>
      </c>
      <c r="J8013" t="inlineStr">
        <is>
          <t>CARTEIRA</t>
        </is>
      </c>
      <c r="K8013" t="inlineStr">
        <is>
          <t>CONTRATO</t>
        </is>
      </c>
      <c r="L8013" t="n">
        <v>1135.856292</v>
      </c>
      <c r="M8013" t="inlineStr">
        <is>
          <t>Terra Luz Residencial</t>
        </is>
      </c>
      <c r="N8013" s="142">
        <f>DATE(YEAR(G8013),MONTH(G8013),1)</f>
        <v/>
      </c>
      <c r="O8013" s="132">
        <f>IF(G8013&gt;$K$3,"Futuro","Atraso")</f>
        <v/>
      </c>
      <c r="P8013">
        <f>12*(YEAR(G8013)-YEAR($K$3))+(MONTH(G8013)-MONTH($K$3))</f>
        <v/>
      </c>
      <c r="Q8013" s="366">
        <f>IF(M8013="IBIRAPITANGA FASE 3",IF(O8013="Atraso",L8013,L8013/(1+$I$2)^P8013),IF(O8013="Atraso",L8013,L8013/(1+$I$1)^P8013))</f>
        <v/>
      </c>
      <c r="R8013">
        <f>IF(O8013="Atraso",$K$3-G8013,0)</f>
        <v/>
      </c>
      <c r="S8013">
        <f>IF(R8013&lt;=15,"Até 15",IF(R8013&lt;=30,"Entre 15 e 30",IF(R8013&lt;=60,"Entre 30 e 60",IF(R8013&lt;=90,"Entre 60 e 90",IF(R8013&lt;=120,"Entre 90 e 120",IF(R8013&lt;=150,"Entre 120 e 150",IF(R8013&lt;=180,"Entre 150 e 180","Superior a 180")))))))</f>
        <v/>
      </c>
    </row>
    <row r="8014">
      <c r="A8014" t="inlineStr">
        <is>
          <t>Q07L024</t>
        </is>
      </c>
      <c r="B8014" t="inlineStr">
        <is>
          <t>THIAGO AUGUSTO DE OLIVEIRA RODRIGUES SILVA</t>
        </is>
      </c>
      <c r="C8014" t="n">
        <v>1</v>
      </c>
      <c r="D8014" t="inlineStr">
        <is>
          <t>IPCA</t>
        </is>
      </c>
      <c r="E8014" t="n">
        <v>0</v>
      </c>
      <c r="F8014" t="inlineStr">
        <is>
          <t>MENSAL</t>
        </is>
      </c>
      <c r="G8014" t="n">
        <v>45899</v>
      </c>
      <c r="H8014" t="n">
        <v>45899</v>
      </c>
      <c r="I8014" t="n">
        <v>35</v>
      </c>
      <c r="J8014" t="inlineStr">
        <is>
          <t>CARTEIRA</t>
        </is>
      </c>
      <c r="K8014" t="inlineStr">
        <is>
          <t>CONTRATO</t>
        </is>
      </c>
      <c r="L8014" t="n">
        <v>1135.856292</v>
      </c>
      <c r="M8014" t="inlineStr">
        <is>
          <t>Terra Luz Residencial</t>
        </is>
      </c>
      <c r="N8014" s="142">
        <f>DATE(YEAR(G8014),MONTH(G8014),1)</f>
        <v/>
      </c>
      <c r="O8014" s="132">
        <f>IF(G8014&gt;$K$3,"Futuro","Atraso")</f>
        <v/>
      </c>
      <c r="P8014">
        <f>12*(YEAR(G8014)-YEAR($K$3))+(MONTH(G8014)-MONTH($K$3))</f>
        <v/>
      </c>
      <c r="Q8014" s="366">
        <f>IF(M8014="IBIRAPITANGA FASE 3",IF(O8014="Atraso",L8014,L8014/(1+$I$2)^P8014),IF(O8014="Atraso",L8014,L8014/(1+$I$1)^P8014))</f>
        <v/>
      </c>
      <c r="R8014">
        <f>IF(O8014="Atraso",$K$3-G8014,0)</f>
        <v/>
      </c>
      <c r="S8014">
        <f>IF(R8014&lt;=15,"Até 15",IF(R8014&lt;=30,"Entre 15 e 30",IF(R8014&lt;=60,"Entre 30 e 60",IF(R8014&lt;=90,"Entre 60 e 90",IF(R8014&lt;=120,"Entre 90 e 120",IF(R8014&lt;=150,"Entre 120 e 150",IF(R8014&lt;=180,"Entre 150 e 180","Superior a 180")))))))</f>
        <v/>
      </c>
    </row>
    <row r="8015">
      <c r="A8015" t="inlineStr">
        <is>
          <t>Q07L024</t>
        </is>
      </c>
      <c r="B8015" t="inlineStr">
        <is>
          <t>THIAGO AUGUSTO DE OLIVEIRA RODRIGUES SILVA</t>
        </is>
      </c>
      <c r="C8015" t="n">
        <v>1</v>
      </c>
      <c r="D8015" t="inlineStr">
        <is>
          <t>IPCA</t>
        </is>
      </c>
      <c r="E8015" t="n">
        <v>0</v>
      </c>
      <c r="F8015" t="inlineStr">
        <is>
          <t>MENSAL</t>
        </is>
      </c>
      <c r="G8015" t="n">
        <v>45930</v>
      </c>
      <c r="H8015" t="n">
        <v>45930</v>
      </c>
      <c r="I8015" t="n">
        <v>36</v>
      </c>
      <c r="J8015" t="inlineStr">
        <is>
          <t>CARTEIRA</t>
        </is>
      </c>
      <c r="K8015" t="inlineStr">
        <is>
          <t>CONTRATO</t>
        </is>
      </c>
      <c r="L8015" t="n">
        <v>1135.856292</v>
      </c>
      <c r="M8015" t="inlineStr">
        <is>
          <t>Terra Luz Residencial</t>
        </is>
      </c>
      <c r="N8015" s="142">
        <f>DATE(YEAR(G8015),MONTH(G8015),1)</f>
        <v/>
      </c>
      <c r="O8015" s="132">
        <f>IF(G8015&gt;$K$3,"Futuro","Atraso")</f>
        <v/>
      </c>
      <c r="P8015">
        <f>12*(YEAR(G8015)-YEAR($K$3))+(MONTH(G8015)-MONTH($K$3))</f>
        <v/>
      </c>
      <c r="Q8015" s="366">
        <f>IF(M8015="IBIRAPITANGA FASE 3",IF(O8015="Atraso",L8015,L8015/(1+$I$2)^P8015),IF(O8015="Atraso",L8015,L8015/(1+$I$1)^P8015))</f>
        <v/>
      </c>
      <c r="R8015">
        <f>IF(O8015="Atraso",$K$3-G8015,0)</f>
        <v/>
      </c>
      <c r="S8015">
        <f>IF(R8015&lt;=15,"Até 15",IF(R8015&lt;=30,"Entre 15 e 30",IF(R8015&lt;=60,"Entre 30 e 60",IF(R8015&lt;=90,"Entre 60 e 90",IF(R8015&lt;=120,"Entre 90 e 120",IF(R8015&lt;=150,"Entre 120 e 150",IF(R8015&lt;=180,"Entre 150 e 180","Superior a 180")))))))</f>
        <v/>
      </c>
    </row>
    <row r="8016">
      <c r="A8016" t="inlineStr">
        <is>
          <t>Q07L024</t>
        </is>
      </c>
      <c r="B8016" t="inlineStr">
        <is>
          <t>THIAGO AUGUSTO DE OLIVEIRA RODRIGUES SILVA</t>
        </is>
      </c>
      <c r="C8016" t="n">
        <v>1</v>
      </c>
      <c r="D8016" t="inlineStr">
        <is>
          <t>IPCA</t>
        </is>
      </c>
      <c r="E8016" t="n">
        <v>0</v>
      </c>
      <c r="F8016" t="inlineStr">
        <is>
          <t>MENSAL</t>
        </is>
      </c>
      <c r="G8016" t="n">
        <v>45960</v>
      </c>
      <c r="H8016" t="n">
        <v>45960</v>
      </c>
      <c r="I8016" t="n">
        <v>37</v>
      </c>
      <c r="J8016" t="inlineStr">
        <is>
          <t>CARTEIRA</t>
        </is>
      </c>
      <c r="K8016" t="inlineStr">
        <is>
          <t>CONTRATO</t>
        </is>
      </c>
      <c r="L8016" t="n">
        <v>1135.856292</v>
      </c>
      <c r="M8016" t="inlineStr">
        <is>
          <t>Terra Luz Residencial</t>
        </is>
      </c>
      <c r="N8016" s="142">
        <f>DATE(YEAR(G8016),MONTH(G8016),1)</f>
        <v/>
      </c>
      <c r="O8016" s="132">
        <f>IF(G8016&gt;$K$3,"Futuro","Atraso")</f>
        <v/>
      </c>
      <c r="P8016">
        <f>12*(YEAR(G8016)-YEAR($K$3))+(MONTH(G8016)-MONTH($K$3))</f>
        <v/>
      </c>
      <c r="Q8016" s="366">
        <f>IF(M8016="IBIRAPITANGA FASE 3",IF(O8016="Atraso",L8016,L8016/(1+$I$2)^P8016),IF(O8016="Atraso",L8016,L8016/(1+$I$1)^P8016))</f>
        <v/>
      </c>
      <c r="R8016">
        <f>IF(O8016="Atraso",$K$3-G8016,0)</f>
        <v/>
      </c>
      <c r="S8016">
        <f>IF(R8016&lt;=15,"Até 15",IF(R8016&lt;=30,"Entre 15 e 30",IF(R8016&lt;=60,"Entre 30 e 60",IF(R8016&lt;=90,"Entre 60 e 90",IF(R8016&lt;=120,"Entre 90 e 120",IF(R8016&lt;=150,"Entre 120 e 150",IF(R8016&lt;=180,"Entre 150 e 180","Superior a 180")))))))</f>
        <v/>
      </c>
    </row>
    <row r="8017">
      <c r="A8017" t="inlineStr">
        <is>
          <t>Q07L024</t>
        </is>
      </c>
      <c r="B8017" t="inlineStr">
        <is>
          <t>THIAGO AUGUSTO DE OLIVEIRA RODRIGUES SILVA</t>
        </is>
      </c>
      <c r="C8017" t="n">
        <v>1</v>
      </c>
      <c r="D8017" t="inlineStr">
        <is>
          <t>IPCA</t>
        </is>
      </c>
      <c r="E8017" t="n">
        <v>0</v>
      </c>
      <c r="F8017" t="inlineStr">
        <is>
          <t>MENSAL</t>
        </is>
      </c>
      <c r="G8017" t="n">
        <v>45991</v>
      </c>
      <c r="H8017" t="n">
        <v>45991</v>
      </c>
      <c r="I8017" t="n">
        <v>38</v>
      </c>
      <c r="J8017" t="inlineStr">
        <is>
          <t>CARTEIRA</t>
        </is>
      </c>
      <c r="K8017" t="inlineStr">
        <is>
          <t>CONTRATO</t>
        </is>
      </c>
      <c r="L8017" t="n">
        <v>1135.856292</v>
      </c>
      <c r="M8017" t="inlineStr">
        <is>
          <t>Terra Luz Residencial</t>
        </is>
      </c>
      <c r="N8017" s="142">
        <f>DATE(YEAR(G8017),MONTH(G8017),1)</f>
        <v/>
      </c>
      <c r="O8017" s="132">
        <f>IF(G8017&gt;$K$3,"Futuro","Atraso")</f>
        <v/>
      </c>
      <c r="P8017">
        <f>12*(YEAR(G8017)-YEAR($K$3))+(MONTH(G8017)-MONTH($K$3))</f>
        <v/>
      </c>
      <c r="Q8017" s="366">
        <f>IF(M8017="IBIRAPITANGA FASE 3",IF(O8017="Atraso",L8017,L8017/(1+$I$2)^P8017),IF(O8017="Atraso",L8017,L8017/(1+$I$1)^P8017))</f>
        <v/>
      </c>
      <c r="R8017">
        <f>IF(O8017="Atraso",$K$3-G8017,0)</f>
        <v/>
      </c>
      <c r="S8017">
        <f>IF(R8017&lt;=15,"Até 15",IF(R8017&lt;=30,"Entre 15 e 30",IF(R8017&lt;=60,"Entre 30 e 60",IF(R8017&lt;=90,"Entre 60 e 90",IF(R8017&lt;=120,"Entre 90 e 120",IF(R8017&lt;=150,"Entre 120 e 150",IF(R8017&lt;=180,"Entre 150 e 180","Superior a 180")))))))</f>
        <v/>
      </c>
    </row>
    <row r="8018">
      <c r="A8018" t="inlineStr">
        <is>
          <t>Q07L024</t>
        </is>
      </c>
      <c r="B8018" t="inlineStr">
        <is>
          <t>THIAGO AUGUSTO DE OLIVEIRA RODRIGUES SILVA</t>
        </is>
      </c>
      <c r="C8018" t="n">
        <v>1</v>
      </c>
      <c r="D8018" t="inlineStr">
        <is>
          <t>IPCA</t>
        </is>
      </c>
      <c r="E8018" t="n">
        <v>0</v>
      </c>
      <c r="F8018" t="inlineStr">
        <is>
          <t>MENSAL</t>
        </is>
      </c>
      <c r="G8018" t="n">
        <v>46021</v>
      </c>
      <c r="H8018" t="n">
        <v>46021</v>
      </c>
      <c r="I8018" t="n">
        <v>39</v>
      </c>
      <c r="J8018" t="inlineStr">
        <is>
          <t>CARTEIRA</t>
        </is>
      </c>
      <c r="K8018" t="inlineStr">
        <is>
          <t>CONTRATO</t>
        </is>
      </c>
      <c r="L8018" t="n">
        <v>1135.856292</v>
      </c>
      <c r="M8018" t="inlineStr">
        <is>
          <t>Terra Luz Residencial</t>
        </is>
      </c>
      <c r="N8018" s="142">
        <f>DATE(YEAR(G8018),MONTH(G8018),1)</f>
        <v/>
      </c>
      <c r="O8018" s="132">
        <f>IF(G8018&gt;$K$3,"Futuro","Atraso")</f>
        <v/>
      </c>
      <c r="P8018">
        <f>12*(YEAR(G8018)-YEAR($K$3))+(MONTH(G8018)-MONTH($K$3))</f>
        <v/>
      </c>
      <c r="Q8018" s="366">
        <f>IF(M8018="IBIRAPITANGA FASE 3",IF(O8018="Atraso",L8018,L8018/(1+$I$2)^P8018),IF(O8018="Atraso",L8018,L8018/(1+$I$1)^P8018))</f>
        <v/>
      </c>
      <c r="R8018">
        <f>IF(O8018="Atraso",$K$3-G8018,0)</f>
        <v/>
      </c>
      <c r="S8018">
        <f>IF(R8018&lt;=15,"Até 15",IF(R8018&lt;=30,"Entre 15 e 30",IF(R8018&lt;=60,"Entre 30 e 60",IF(R8018&lt;=90,"Entre 60 e 90",IF(R8018&lt;=120,"Entre 90 e 120",IF(R8018&lt;=150,"Entre 120 e 150",IF(R8018&lt;=180,"Entre 150 e 180","Superior a 180")))))))</f>
        <v/>
      </c>
    </row>
    <row r="8019">
      <c r="A8019" t="inlineStr">
        <is>
          <t>Q07L024</t>
        </is>
      </c>
      <c r="B8019" t="inlineStr">
        <is>
          <t>THIAGO AUGUSTO DE OLIVEIRA RODRIGUES SILVA</t>
        </is>
      </c>
      <c r="C8019" t="n">
        <v>1</v>
      </c>
      <c r="D8019" t="inlineStr">
        <is>
          <t>IPCA</t>
        </is>
      </c>
      <c r="E8019" t="n">
        <v>0</v>
      </c>
      <c r="F8019" t="inlineStr">
        <is>
          <t>MENSAL</t>
        </is>
      </c>
      <c r="G8019" t="n">
        <v>46052</v>
      </c>
      <c r="H8019" t="n">
        <v>46052</v>
      </c>
      <c r="I8019" t="n">
        <v>40</v>
      </c>
      <c r="J8019" t="inlineStr">
        <is>
          <t>CARTEIRA</t>
        </is>
      </c>
      <c r="K8019" t="inlineStr">
        <is>
          <t>CONTRATO</t>
        </is>
      </c>
      <c r="L8019" t="n">
        <v>1135.856292</v>
      </c>
      <c r="M8019" t="inlineStr">
        <is>
          <t>Terra Luz Residencial</t>
        </is>
      </c>
      <c r="N8019" s="142">
        <f>DATE(YEAR(G8019),MONTH(G8019),1)</f>
        <v/>
      </c>
      <c r="O8019" s="132">
        <f>IF(G8019&gt;$K$3,"Futuro","Atraso")</f>
        <v/>
      </c>
      <c r="P8019">
        <f>12*(YEAR(G8019)-YEAR($K$3))+(MONTH(G8019)-MONTH($K$3))</f>
        <v/>
      </c>
      <c r="Q8019" s="366">
        <f>IF(M8019="IBIRAPITANGA FASE 3",IF(O8019="Atraso",L8019,L8019/(1+$I$2)^P8019),IF(O8019="Atraso",L8019,L8019/(1+$I$1)^P8019))</f>
        <v/>
      </c>
      <c r="R8019">
        <f>IF(O8019="Atraso",$K$3-G8019,0)</f>
        <v/>
      </c>
      <c r="S8019">
        <f>IF(R8019&lt;=15,"Até 15",IF(R8019&lt;=30,"Entre 15 e 30",IF(R8019&lt;=60,"Entre 30 e 60",IF(R8019&lt;=90,"Entre 60 e 90",IF(R8019&lt;=120,"Entre 90 e 120",IF(R8019&lt;=150,"Entre 120 e 150",IF(R8019&lt;=180,"Entre 150 e 180","Superior a 180")))))))</f>
        <v/>
      </c>
    </row>
    <row r="8020">
      <c r="A8020" t="inlineStr">
        <is>
          <t>Q07L024</t>
        </is>
      </c>
      <c r="B8020" t="inlineStr">
        <is>
          <t>THIAGO AUGUSTO DE OLIVEIRA RODRIGUES SILVA</t>
        </is>
      </c>
      <c r="C8020" t="n">
        <v>1</v>
      </c>
      <c r="D8020" t="inlineStr">
        <is>
          <t>IPCA</t>
        </is>
      </c>
      <c r="E8020" t="n">
        <v>0</v>
      </c>
      <c r="F8020" t="inlineStr">
        <is>
          <t>MENSAL</t>
        </is>
      </c>
      <c r="G8020" t="n">
        <v>46081</v>
      </c>
      <c r="H8020" t="n">
        <v>46081</v>
      </c>
      <c r="I8020" t="n">
        <v>41</v>
      </c>
      <c r="J8020" t="inlineStr">
        <is>
          <t>CARTEIRA</t>
        </is>
      </c>
      <c r="K8020" t="inlineStr">
        <is>
          <t>CONTRATO</t>
        </is>
      </c>
      <c r="L8020" t="n">
        <v>1135.856292</v>
      </c>
      <c r="M8020" t="inlineStr">
        <is>
          <t>Terra Luz Residencial</t>
        </is>
      </c>
      <c r="N8020" s="142">
        <f>DATE(YEAR(G8020),MONTH(G8020),1)</f>
        <v/>
      </c>
      <c r="O8020" s="132">
        <f>IF(G8020&gt;$K$3,"Futuro","Atraso")</f>
        <v/>
      </c>
      <c r="P8020">
        <f>12*(YEAR(G8020)-YEAR($K$3))+(MONTH(G8020)-MONTH($K$3))</f>
        <v/>
      </c>
      <c r="Q8020" s="366">
        <f>IF(M8020="IBIRAPITANGA FASE 3",IF(O8020="Atraso",L8020,L8020/(1+$I$2)^P8020),IF(O8020="Atraso",L8020,L8020/(1+$I$1)^P8020))</f>
        <v/>
      </c>
      <c r="R8020">
        <f>IF(O8020="Atraso",$K$3-G8020,0)</f>
        <v/>
      </c>
      <c r="S8020">
        <f>IF(R8020&lt;=15,"Até 15",IF(R8020&lt;=30,"Entre 15 e 30",IF(R8020&lt;=60,"Entre 30 e 60",IF(R8020&lt;=90,"Entre 60 e 90",IF(R8020&lt;=120,"Entre 90 e 120",IF(R8020&lt;=150,"Entre 120 e 150",IF(R8020&lt;=180,"Entre 150 e 180","Superior a 180")))))))</f>
        <v/>
      </c>
    </row>
    <row r="8021">
      <c r="A8021" t="inlineStr">
        <is>
          <t>Q07L024</t>
        </is>
      </c>
      <c r="B8021" t="inlineStr">
        <is>
          <t>THIAGO AUGUSTO DE OLIVEIRA RODRIGUES SILVA</t>
        </is>
      </c>
      <c r="C8021" t="n">
        <v>1</v>
      </c>
      <c r="D8021" t="inlineStr">
        <is>
          <t>IPCA</t>
        </is>
      </c>
      <c r="E8021" t="n">
        <v>0</v>
      </c>
      <c r="F8021" t="inlineStr">
        <is>
          <t>MENSAL</t>
        </is>
      </c>
      <c r="G8021" t="n">
        <v>46111</v>
      </c>
      <c r="H8021" t="n">
        <v>46111</v>
      </c>
      <c r="I8021" t="n">
        <v>42</v>
      </c>
      <c r="J8021" t="inlineStr">
        <is>
          <t>CARTEIRA</t>
        </is>
      </c>
      <c r="K8021" t="inlineStr">
        <is>
          <t>CONTRATO</t>
        </is>
      </c>
      <c r="L8021" t="n">
        <v>1135.856292</v>
      </c>
      <c r="M8021" t="inlineStr">
        <is>
          <t>Terra Luz Residencial</t>
        </is>
      </c>
      <c r="N8021" s="142">
        <f>DATE(YEAR(G8021),MONTH(G8021),1)</f>
        <v/>
      </c>
      <c r="O8021" s="132">
        <f>IF(G8021&gt;$K$3,"Futuro","Atraso")</f>
        <v/>
      </c>
      <c r="P8021">
        <f>12*(YEAR(G8021)-YEAR($K$3))+(MONTH(G8021)-MONTH($K$3))</f>
        <v/>
      </c>
      <c r="Q8021" s="366">
        <f>IF(M8021="IBIRAPITANGA FASE 3",IF(O8021="Atraso",L8021,L8021/(1+$I$2)^P8021),IF(O8021="Atraso",L8021,L8021/(1+$I$1)^P8021))</f>
        <v/>
      </c>
      <c r="R8021">
        <f>IF(O8021="Atraso",$K$3-G8021,0)</f>
        <v/>
      </c>
      <c r="S8021">
        <f>IF(R8021&lt;=15,"Até 15",IF(R8021&lt;=30,"Entre 15 e 30",IF(R8021&lt;=60,"Entre 30 e 60",IF(R8021&lt;=90,"Entre 60 e 90",IF(R8021&lt;=120,"Entre 90 e 120",IF(R8021&lt;=150,"Entre 120 e 150",IF(R8021&lt;=180,"Entre 150 e 180","Superior a 180")))))))</f>
        <v/>
      </c>
    </row>
    <row r="8022">
      <c r="A8022" t="inlineStr">
        <is>
          <t>Q07L024</t>
        </is>
      </c>
      <c r="B8022" t="inlineStr">
        <is>
          <t>THIAGO AUGUSTO DE OLIVEIRA RODRIGUES SILVA</t>
        </is>
      </c>
      <c r="C8022" t="n">
        <v>1</v>
      </c>
      <c r="D8022" t="inlineStr">
        <is>
          <t>IPCA</t>
        </is>
      </c>
      <c r="E8022" t="n">
        <v>0</v>
      </c>
      <c r="F8022" t="inlineStr">
        <is>
          <t>MENSAL</t>
        </is>
      </c>
      <c r="G8022" t="n">
        <v>46142</v>
      </c>
      <c r="H8022" t="n">
        <v>46142</v>
      </c>
      <c r="I8022" t="n">
        <v>43</v>
      </c>
      <c r="J8022" t="inlineStr">
        <is>
          <t>CARTEIRA</t>
        </is>
      </c>
      <c r="K8022" t="inlineStr">
        <is>
          <t>CONTRATO</t>
        </is>
      </c>
      <c r="L8022" t="n">
        <v>1135.856292</v>
      </c>
      <c r="M8022" t="inlineStr">
        <is>
          <t>Terra Luz Residencial</t>
        </is>
      </c>
      <c r="N8022" s="142">
        <f>DATE(YEAR(G8022),MONTH(G8022),1)</f>
        <v/>
      </c>
      <c r="O8022" s="132">
        <f>IF(G8022&gt;$K$3,"Futuro","Atraso")</f>
        <v/>
      </c>
      <c r="P8022">
        <f>12*(YEAR(G8022)-YEAR($K$3))+(MONTH(G8022)-MONTH($K$3))</f>
        <v/>
      </c>
      <c r="Q8022" s="366">
        <f>IF(M8022="IBIRAPITANGA FASE 3",IF(O8022="Atraso",L8022,L8022/(1+$I$2)^P8022),IF(O8022="Atraso",L8022,L8022/(1+$I$1)^P8022))</f>
        <v/>
      </c>
      <c r="R8022">
        <f>IF(O8022="Atraso",$K$3-G8022,0)</f>
        <v/>
      </c>
      <c r="S8022">
        <f>IF(R8022&lt;=15,"Até 15",IF(R8022&lt;=30,"Entre 15 e 30",IF(R8022&lt;=60,"Entre 30 e 60",IF(R8022&lt;=90,"Entre 60 e 90",IF(R8022&lt;=120,"Entre 90 e 120",IF(R8022&lt;=150,"Entre 120 e 150",IF(R8022&lt;=180,"Entre 150 e 180","Superior a 180")))))))</f>
        <v/>
      </c>
    </row>
    <row r="8023">
      <c r="A8023" t="inlineStr">
        <is>
          <t>Q07L024</t>
        </is>
      </c>
      <c r="B8023" t="inlineStr">
        <is>
          <t>THIAGO AUGUSTO DE OLIVEIRA RODRIGUES SILVA</t>
        </is>
      </c>
      <c r="C8023" t="n">
        <v>1</v>
      </c>
      <c r="D8023" t="inlineStr">
        <is>
          <t>IPCA</t>
        </is>
      </c>
      <c r="E8023" t="n">
        <v>0</v>
      </c>
      <c r="F8023" t="inlineStr">
        <is>
          <t>MENSAL</t>
        </is>
      </c>
      <c r="G8023" t="n">
        <v>46172</v>
      </c>
      <c r="H8023" t="n">
        <v>46172</v>
      </c>
      <c r="I8023" t="n">
        <v>44</v>
      </c>
      <c r="J8023" t="inlineStr">
        <is>
          <t>CARTEIRA</t>
        </is>
      </c>
      <c r="K8023" t="inlineStr">
        <is>
          <t>CONTRATO</t>
        </is>
      </c>
      <c r="L8023" t="n">
        <v>1135.856292</v>
      </c>
      <c r="M8023" t="inlineStr">
        <is>
          <t>Terra Luz Residencial</t>
        </is>
      </c>
      <c r="N8023" s="142">
        <f>DATE(YEAR(G8023),MONTH(G8023),1)</f>
        <v/>
      </c>
      <c r="O8023" s="132">
        <f>IF(G8023&gt;$K$3,"Futuro","Atraso")</f>
        <v/>
      </c>
      <c r="P8023">
        <f>12*(YEAR(G8023)-YEAR($K$3))+(MONTH(G8023)-MONTH($K$3))</f>
        <v/>
      </c>
      <c r="Q8023" s="366">
        <f>IF(M8023="IBIRAPITANGA FASE 3",IF(O8023="Atraso",L8023,L8023/(1+$I$2)^P8023),IF(O8023="Atraso",L8023,L8023/(1+$I$1)^P8023))</f>
        <v/>
      </c>
      <c r="R8023">
        <f>IF(O8023="Atraso",$K$3-G8023,0)</f>
        <v/>
      </c>
      <c r="S8023">
        <f>IF(R8023&lt;=15,"Até 15",IF(R8023&lt;=30,"Entre 15 e 30",IF(R8023&lt;=60,"Entre 30 e 60",IF(R8023&lt;=90,"Entre 60 e 90",IF(R8023&lt;=120,"Entre 90 e 120",IF(R8023&lt;=150,"Entre 120 e 150",IF(R8023&lt;=180,"Entre 150 e 180","Superior a 180")))))))</f>
        <v/>
      </c>
    </row>
    <row r="8024">
      <c r="A8024" t="inlineStr">
        <is>
          <t>Q07L024</t>
        </is>
      </c>
      <c r="B8024" t="inlineStr">
        <is>
          <t>THIAGO AUGUSTO DE OLIVEIRA RODRIGUES SILVA</t>
        </is>
      </c>
      <c r="C8024" t="n">
        <v>1</v>
      </c>
      <c r="D8024" t="inlineStr">
        <is>
          <t>IPCA</t>
        </is>
      </c>
      <c r="E8024" t="n">
        <v>0</v>
      </c>
      <c r="F8024" t="inlineStr">
        <is>
          <t>MENSAL</t>
        </is>
      </c>
      <c r="G8024" t="n">
        <v>46203</v>
      </c>
      <c r="H8024" t="n">
        <v>46203</v>
      </c>
      <c r="I8024" t="n">
        <v>45</v>
      </c>
      <c r="J8024" t="inlineStr">
        <is>
          <t>CARTEIRA</t>
        </is>
      </c>
      <c r="K8024" t="inlineStr">
        <is>
          <t>CONTRATO</t>
        </is>
      </c>
      <c r="L8024" t="n">
        <v>1135.856292</v>
      </c>
      <c r="M8024" t="inlineStr">
        <is>
          <t>Terra Luz Residencial</t>
        </is>
      </c>
      <c r="N8024" s="142">
        <f>DATE(YEAR(G8024),MONTH(G8024),1)</f>
        <v/>
      </c>
      <c r="O8024" s="132">
        <f>IF(G8024&gt;$K$3,"Futuro","Atraso")</f>
        <v/>
      </c>
      <c r="P8024">
        <f>12*(YEAR(G8024)-YEAR($K$3))+(MONTH(G8024)-MONTH($K$3))</f>
        <v/>
      </c>
      <c r="Q8024" s="366">
        <f>IF(M8024="IBIRAPITANGA FASE 3",IF(O8024="Atraso",L8024,L8024/(1+$I$2)^P8024),IF(O8024="Atraso",L8024,L8024/(1+$I$1)^P8024))</f>
        <v/>
      </c>
      <c r="R8024">
        <f>IF(O8024="Atraso",$K$3-G8024,0)</f>
        <v/>
      </c>
      <c r="S8024">
        <f>IF(R8024&lt;=15,"Até 15",IF(R8024&lt;=30,"Entre 15 e 30",IF(R8024&lt;=60,"Entre 30 e 60",IF(R8024&lt;=90,"Entre 60 e 90",IF(R8024&lt;=120,"Entre 90 e 120",IF(R8024&lt;=150,"Entre 120 e 150",IF(R8024&lt;=180,"Entre 150 e 180","Superior a 180")))))))</f>
        <v/>
      </c>
    </row>
    <row r="8025">
      <c r="A8025" t="inlineStr">
        <is>
          <t>Q07L024</t>
        </is>
      </c>
      <c r="B8025" t="inlineStr">
        <is>
          <t>THIAGO AUGUSTO DE OLIVEIRA RODRIGUES SILVA</t>
        </is>
      </c>
      <c r="C8025" t="n">
        <v>1</v>
      </c>
      <c r="D8025" t="inlineStr">
        <is>
          <t>IPCA</t>
        </is>
      </c>
      <c r="E8025" t="n">
        <v>0</v>
      </c>
      <c r="F8025" t="inlineStr">
        <is>
          <t>MENSAL</t>
        </is>
      </c>
      <c r="G8025" t="n">
        <v>46233</v>
      </c>
      <c r="H8025" t="n">
        <v>46233</v>
      </c>
      <c r="I8025" t="n">
        <v>46</v>
      </c>
      <c r="J8025" t="inlineStr">
        <is>
          <t>CARTEIRA</t>
        </is>
      </c>
      <c r="K8025" t="inlineStr">
        <is>
          <t>CONTRATO</t>
        </is>
      </c>
      <c r="L8025" t="n">
        <v>1135.856292</v>
      </c>
      <c r="M8025" t="inlineStr">
        <is>
          <t>Terra Luz Residencial</t>
        </is>
      </c>
      <c r="N8025" s="142">
        <f>DATE(YEAR(G8025),MONTH(G8025),1)</f>
        <v/>
      </c>
      <c r="O8025" s="132">
        <f>IF(G8025&gt;$K$3,"Futuro","Atraso")</f>
        <v/>
      </c>
      <c r="P8025">
        <f>12*(YEAR(G8025)-YEAR($K$3))+(MONTH(G8025)-MONTH($K$3))</f>
        <v/>
      </c>
      <c r="Q8025" s="366">
        <f>IF(M8025="IBIRAPITANGA FASE 3",IF(O8025="Atraso",L8025,L8025/(1+$I$2)^P8025),IF(O8025="Atraso",L8025,L8025/(1+$I$1)^P8025))</f>
        <v/>
      </c>
      <c r="R8025">
        <f>IF(O8025="Atraso",$K$3-G8025,0)</f>
        <v/>
      </c>
      <c r="S8025">
        <f>IF(R8025&lt;=15,"Até 15",IF(R8025&lt;=30,"Entre 15 e 30",IF(R8025&lt;=60,"Entre 30 e 60",IF(R8025&lt;=90,"Entre 60 e 90",IF(R8025&lt;=120,"Entre 90 e 120",IF(R8025&lt;=150,"Entre 120 e 150",IF(R8025&lt;=180,"Entre 150 e 180","Superior a 180")))))))</f>
        <v/>
      </c>
    </row>
    <row r="8026">
      <c r="A8026" t="inlineStr">
        <is>
          <t>Q07L025</t>
        </is>
      </c>
      <c r="B8026" t="inlineStr">
        <is>
          <t>ANTONIO CARLOS ALDEBARAN RIBEIRO PINTO</t>
        </is>
      </c>
      <c r="C8026" t="n">
        <v>1</v>
      </c>
      <c r="D8026" t="inlineStr">
        <is>
          <t>IPCA</t>
        </is>
      </c>
      <c r="E8026" t="n">
        <v>0.004867550565343048</v>
      </c>
      <c r="F8026" t="inlineStr">
        <is>
          <t>MENSAL</t>
        </is>
      </c>
      <c r="G8026" t="n">
        <v>45245</v>
      </c>
      <c r="H8026" t="n">
        <v>45245</v>
      </c>
      <c r="I8026" t="n">
        <v>16</v>
      </c>
      <c r="J8026" t="inlineStr">
        <is>
          <t>CARTEIRA</t>
        </is>
      </c>
      <c r="K8026" t="inlineStr">
        <is>
          <t>CONTRATO</t>
        </is>
      </c>
      <c r="L8026" t="n">
        <v>1032.309924</v>
      </c>
      <c r="M8026" t="inlineStr">
        <is>
          <t>Terra Luz Residencial</t>
        </is>
      </c>
      <c r="N8026" s="142">
        <f>DATE(YEAR(G8026),MONTH(G8026),1)</f>
        <v/>
      </c>
      <c r="O8026" s="132">
        <f>IF(G8026&gt;$K$3,"Futuro","Atraso")</f>
        <v/>
      </c>
      <c r="P8026">
        <f>12*(YEAR(G8026)-YEAR($K$3))+(MONTH(G8026)-MONTH($K$3))</f>
        <v/>
      </c>
      <c r="Q8026" s="366">
        <f>IF(M8026="IBIRAPITANGA FASE 3",IF(O8026="Atraso",L8026,L8026/(1+$I$2)^P8026),IF(O8026="Atraso",L8026,L8026/(1+$I$1)^P8026))</f>
        <v/>
      </c>
      <c r="R8026">
        <f>IF(O8026="Atraso",$K$3-G8026,0)</f>
        <v/>
      </c>
      <c r="S8026">
        <f>IF(R8026&lt;=15,"Até 15",IF(R8026&lt;=30,"Entre 15 e 30",IF(R8026&lt;=60,"Entre 30 e 60",IF(R8026&lt;=90,"Entre 60 e 90",IF(R8026&lt;=120,"Entre 90 e 120",IF(R8026&lt;=150,"Entre 120 e 150",IF(R8026&lt;=180,"Entre 150 e 180","Superior a 180")))))))</f>
        <v/>
      </c>
    </row>
    <row r="8027">
      <c r="A8027" t="inlineStr">
        <is>
          <t>Q07L025</t>
        </is>
      </c>
      <c r="B8027" t="inlineStr">
        <is>
          <t>ANTONIO CARLOS ALDEBARAN RIBEIRO PINTO</t>
        </is>
      </c>
      <c r="C8027" t="n">
        <v>1</v>
      </c>
      <c r="D8027" t="inlineStr">
        <is>
          <t>IPCA</t>
        </is>
      </c>
      <c r="E8027" t="n">
        <v>0.004867550565343048</v>
      </c>
      <c r="F8027" t="inlineStr">
        <is>
          <t>MENSAL</t>
        </is>
      </c>
      <c r="G8027" t="n">
        <v>45275</v>
      </c>
      <c r="H8027" t="n">
        <v>45275</v>
      </c>
      <c r="I8027" t="n">
        <v>17</v>
      </c>
      <c r="J8027" t="inlineStr">
        <is>
          <t>CARTEIRA</t>
        </is>
      </c>
      <c r="K8027" t="inlineStr">
        <is>
          <t>CONTRATO</t>
        </is>
      </c>
      <c r="L8027" t="n">
        <v>1032.309924</v>
      </c>
      <c r="M8027" t="inlineStr">
        <is>
          <t>Terra Luz Residencial</t>
        </is>
      </c>
      <c r="N8027" s="142">
        <f>DATE(YEAR(G8027),MONTH(G8027),1)</f>
        <v/>
      </c>
      <c r="O8027" s="132">
        <f>IF(G8027&gt;$K$3,"Futuro","Atraso")</f>
        <v/>
      </c>
      <c r="P8027">
        <f>12*(YEAR(G8027)-YEAR($K$3))+(MONTH(G8027)-MONTH($K$3))</f>
        <v/>
      </c>
      <c r="Q8027" s="366">
        <f>IF(M8027="IBIRAPITANGA FASE 3",IF(O8027="Atraso",L8027,L8027/(1+$I$2)^P8027),IF(O8027="Atraso",L8027,L8027/(1+$I$1)^P8027))</f>
        <v/>
      </c>
      <c r="R8027">
        <f>IF(O8027="Atraso",$K$3-G8027,0)</f>
        <v/>
      </c>
      <c r="S8027">
        <f>IF(R8027&lt;=15,"Até 15",IF(R8027&lt;=30,"Entre 15 e 30",IF(R8027&lt;=60,"Entre 30 e 60",IF(R8027&lt;=90,"Entre 60 e 90",IF(R8027&lt;=120,"Entre 90 e 120",IF(R8027&lt;=150,"Entre 120 e 150",IF(R8027&lt;=180,"Entre 150 e 180","Superior a 180")))))))</f>
        <v/>
      </c>
    </row>
    <row r="8028">
      <c r="A8028" t="inlineStr">
        <is>
          <t>Q07L025</t>
        </is>
      </c>
      <c r="B8028" t="inlineStr">
        <is>
          <t>ANTONIO CARLOS ALDEBARAN RIBEIRO PINTO</t>
        </is>
      </c>
      <c r="C8028" t="n">
        <v>1</v>
      </c>
      <c r="D8028" t="inlineStr">
        <is>
          <t>IPCA</t>
        </is>
      </c>
      <c r="E8028" t="n">
        <v>0.004867550565343048</v>
      </c>
      <c r="F8028" t="inlineStr">
        <is>
          <t>MENSAL</t>
        </is>
      </c>
      <c r="G8028" t="n">
        <v>45306</v>
      </c>
      <c r="H8028" t="n">
        <v>45306</v>
      </c>
      <c r="I8028" t="n">
        <v>18</v>
      </c>
      <c r="J8028" t="inlineStr">
        <is>
          <t>CARTEIRA</t>
        </is>
      </c>
      <c r="K8028" t="inlineStr">
        <is>
          <t>CONTRATO</t>
        </is>
      </c>
      <c r="L8028" t="n">
        <v>1032.309924</v>
      </c>
      <c r="M8028" t="inlineStr">
        <is>
          <t>Terra Luz Residencial</t>
        </is>
      </c>
      <c r="N8028" s="142">
        <f>DATE(YEAR(G8028),MONTH(G8028),1)</f>
        <v/>
      </c>
      <c r="O8028" s="132">
        <f>IF(G8028&gt;$K$3,"Futuro","Atraso")</f>
        <v/>
      </c>
      <c r="P8028">
        <f>12*(YEAR(G8028)-YEAR($K$3))+(MONTH(G8028)-MONTH($K$3))</f>
        <v/>
      </c>
      <c r="Q8028" s="366">
        <f>IF(M8028="IBIRAPITANGA FASE 3",IF(O8028="Atraso",L8028,L8028/(1+$I$2)^P8028),IF(O8028="Atraso",L8028,L8028/(1+$I$1)^P8028))</f>
        <v/>
      </c>
      <c r="R8028">
        <f>IF(O8028="Atraso",$K$3-G8028,0)</f>
        <v/>
      </c>
      <c r="S8028">
        <f>IF(R8028&lt;=15,"Até 15",IF(R8028&lt;=30,"Entre 15 e 30",IF(R8028&lt;=60,"Entre 30 e 60",IF(R8028&lt;=90,"Entre 60 e 90",IF(R8028&lt;=120,"Entre 90 e 120",IF(R8028&lt;=150,"Entre 120 e 150",IF(R8028&lt;=180,"Entre 150 e 180","Superior a 180")))))))</f>
        <v/>
      </c>
    </row>
    <row r="8029">
      <c r="A8029" t="inlineStr">
        <is>
          <t>Q07L025</t>
        </is>
      </c>
      <c r="B8029" t="inlineStr">
        <is>
          <t>ANTONIO CARLOS ALDEBARAN RIBEIRO PINTO</t>
        </is>
      </c>
      <c r="C8029" t="n">
        <v>1</v>
      </c>
      <c r="D8029" t="inlineStr">
        <is>
          <t>IPCA</t>
        </is>
      </c>
      <c r="E8029" t="n">
        <v>0.004867550565343048</v>
      </c>
      <c r="F8029" t="inlineStr">
        <is>
          <t>MENSAL</t>
        </is>
      </c>
      <c r="G8029" t="n">
        <v>45337</v>
      </c>
      <c r="H8029" t="n">
        <v>45337</v>
      </c>
      <c r="I8029" t="n">
        <v>19</v>
      </c>
      <c r="J8029" t="inlineStr">
        <is>
          <t>CARTEIRA</t>
        </is>
      </c>
      <c r="K8029" t="inlineStr">
        <is>
          <t>CONTRATO</t>
        </is>
      </c>
      <c r="L8029" t="n">
        <v>1032.309924</v>
      </c>
      <c r="M8029" t="inlineStr">
        <is>
          <t>Terra Luz Residencial</t>
        </is>
      </c>
      <c r="N8029" s="142">
        <f>DATE(YEAR(G8029),MONTH(G8029),1)</f>
        <v/>
      </c>
      <c r="O8029" s="132">
        <f>IF(G8029&gt;$K$3,"Futuro","Atraso")</f>
        <v/>
      </c>
      <c r="P8029">
        <f>12*(YEAR(G8029)-YEAR($K$3))+(MONTH(G8029)-MONTH($K$3))</f>
        <v/>
      </c>
      <c r="Q8029" s="366">
        <f>IF(M8029="IBIRAPITANGA FASE 3",IF(O8029="Atraso",L8029,L8029/(1+$I$2)^P8029),IF(O8029="Atraso",L8029,L8029/(1+$I$1)^P8029))</f>
        <v/>
      </c>
      <c r="R8029">
        <f>IF(O8029="Atraso",$K$3-G8029,0)</f>
        <v/>
      </c>
      <c r="S8029">
        <f>IF(R8029&lt;=15,"Até 15",IF(R8029&lt;=30,"Entre 15 e 30",IF(R8029&lt;=60,"Entre 30 e 60",IF(R8029&lt;=90,"Entre 60 e 90",IF(R8029&lt;=120,"Entre 90 e 120",IF(R8029&lt;=150,"Entre 120 e 150",IF(R8029&lt;=180,"Entre 150 e 180","Superior a 180")))))))</f>
        <v/>
      </c>
    </row>
    <row r="8030">
      <c r="A8030" t="inlineStr">
        <is>
          <t>Q07L025</t>
        </is>
      </c>
      <c r="B8030" t="inlineStr">
        <is>
          <t>ANTONIO CARLOS ALDEBARAN RIBEIRO PINTO</t>
        </is>
      </c>
      <c r="C8030" t="n">
        <v>1</v>
      </c>
      <c r="D8030" t="inlineStr">
        <is>
          <t>IPCA</t>
        </is>
      </c>
      <c r="E8030" t="n">
        <v>0.004867550565343048</v>
      </c>
      <c r="F8030" t="inlineStr">
        <is>
          <t>MENSAL</t>
        </is>
      </c>
      <c r="G8030" t="n">
        <v>45366</v>
      </c>
      <c r="H8030" t="n">
        <v>45366</v>
      </c>
      <c r="I8030" t="n">
        <v>20</v>
      </c>
      <c r="J8030" t="inlineStr">
        <is>
          <t>CARTEIRA</t>
        </is>
      </c>
      <c r="K8030" t="inlineStr">
        <is>
          <t>CONTRATO</t>
        </is>
      </c>
      <c r="L8030" t="n">
        <v>1032.309924</v>
      </c>
      <c r="M8030" t="inlineStr">
        <is>
          <t>Terra Luz Residencial</t>
        </is>
      </c>
      <c r="N8030" s="142">
        <f>DATE(YEAR(G8030),MONTH(G8030),1)</f>
        <v/>
      </c>
      <c r="O8030" s="132">
        <f>IF(G8030&gt;$K$3,"Futuro","Atraso")</f>
        <v/>
      </c>
      <c r="P8030">
        <f>12*(YEAR(G8030)-YEAR($K$3))+(MONTH(G8030)-MONTH($K$3))</f>
        <v/>
      </c>
      <c r="Q8030" s="366">
        <f>IF(M8030="IBIRAPITANGA FASE 3",IF(O8030="Atraso",L8030,L8030/(1+$I$2)^P8030),IF(O8030="Atraso",L8030,L8030/(1+$I$1)^P8030))</f>
        <v/>
      </c>
      <c r="R8030">
        <f>IF(O8030="Atraso",$K$3-G8030,0)</f>
        <v/>
      </c>
      <c r="S8030">
        <f>IF(R8030&lt;=15,"Até 15",IF(R8030&lt;=30,"Entre 15 e 30",IF(R8030&lt;=60,"Entre 30 e 60",IF(R8030&lt;=90,"Entre 60 e 90",IF(R8030&lt;=120,"Entre 90 e 120",IF(R8030&lt;=150,"Entre 120 e 150",IF(R8030&lt;=180,"Entre 150 e 180","Superior a 180")))))))</f>
        <v/>
      </c>
    </row>
    <row r="8031">
      <c r="A8031" t="inlineStr">
        <is>
          <t>Q07L025</t>
        </is>
      </c>
      <c r="B8031" t="inlineStr">
        <is>
          <t>ANTONIO CARLOS ALDEBARAN RIBEIRO PINTO</t>
        </is>
      </c>
      <c r="C8031" t="n">
        <v>1</v>
      </c>
      <c r="D8031" t="inlineStr">
        <is>
          <t>IPCA</t>
        </is>
      </c>
      <c r="E8031" t="n">
        <v>0.004867550565343048</v>
      </c>
      <c r="F8031" t="inlineStr">
        <is>
          <t>MENSAL</t>
        </is>
      </c>
      <c r="G8031" t="n">
        <v>45397</v>
      </c>
      <c r="H8031" t="n">
        <v>45397</v>
      </c>
      <c r="I8031" t="n">
        <v>21</v>
      </c>
      <c r="J8031" t="inlineStr">
        <is>
          <t>CARTEIRA</t>
        </is>
      </c>
      <c r="K8031" t="inlineStr">
        <is>
          <t>CONTRATO</t>
        </is>
      </c>
      <c r="L8031" t="n">
        <v>1032.309924</v>
      </c>
      <c r="M8031" t="inlineStr">
        <is>
          <t>Terra Luz Residencial</t>
        </is>
      </c>
      <c r="N8031" s="142">
        <f>DATE(YEAR(G8031),MONTH(G8031),1)</f>
        <v/>
      </c>
      <c r="O8031" s="132">
        <f>IF(G8031&gt;$K$3,"Futuro","Atraso")</f>
        <v/>
      </c>
      <c r="P8031">
        <f>12*(YEAR(G8031)-YEAR($K$3))+(MONTH(G8031)-MONTH($K$3))</f>
        <v/>
      </c>
      <c r="Q8031" s="366">
        <f>IF(M8031="IBIRAPITANGA FASE 3",IF(O8031="Atraso",L8031,L8031/(1+$I$2)^P8031),IF(O8031="Atraso",L8031,L8031/(1+$I$1)^P8031))</f>
        <v/>
      </c>
      <c r="R8031">
        <f>IF(O8031="Atraso",$K$3-G8031,0)</f>
        <v/>
      </c>
      <c r="S8031">
        <f>IF(R8031&lt;=15,"Até 15",IF(R8031&lt;=30,"Entre 15 e 30",IF(R8031&lt;=60,"Entre 30 e 60",IF(R8031&lt;=90,"Entre 60 e 90",IF(R8031&lt;=120,"Entre 90 e 120",IF(R8031&lt;=150,"Entre 120 e 150",IF(R8031&lt;=180,"Entre 150 e 180","Superior a 180")))))))</f>
        <v/>
      </c>
    </row>
    <row r="8032">
      <c r="A8032" t="inlineStr">
        <is>
          <t>Q07L025</t>
        </is>
      </c>
      <c r="B8032" t="inlineStr">
        <is>
          <t>ANTONIO CARLOS ALDEBARAN RIBEIRO PINTO</t>
        </is>
      </c>
      <c r="C8032" t="n">
        <v>1</v>
      </c>
      <c r="D8032" t="inlineStr">
        <is>
          <t>IPCA</t>
        </is>
      </c>
      <c r="E8032" t="n">
        <v>0.004867550565343048</v>
      </c>
      <c r="F8032" t="inlineStr">
        <is>
          <t>MENSAL</t>
        </is>
      </c>
      <c r="G8032" t="n">
        <v>45427</v>
      </c>
      <c r="H8032" t="n">
        <v>45427</v>
      </c>
      <c r="I8032" t="n">
        <v>22</v>
      </c>
      <c r="J8032" t="inlineStr">
        <is>
          <t>CARTEIRA</t>
        </is>
      </c>
      <c r="K8032" t="inlineStr">
        <is>
          <t>CONTRATO</t>
        </is>
      </c>
      <c r="L8032" t="n">
        <v>1032.309924</v>
      </c>
      <c r="M8032" t="inlineStr">
        <is>
          <t>Terra Luz Residencial</t>
        </is>
      </c>
      <c r="N8032" s="142">
        <f>DATE(YEAR(G8032),MONTH(G8032),1)</f>
        <v/>
      </c>
      <c r="O8032" s="132">
        <f>IF(G8032&gt;$K$3,"Futuro","Atraso")</f>
        <v/>
      </c>
      <c r="P8032">
        <f>12*(YEAR(G8032)-YEAR($K$3))+(MONTH(G8032)-MONTH($K$3))</f>
        <v/>
      </c>
      <c r="Q8032" s="366">
        <f>IF(M8032="IBIRAPITANGA FASE 3",IF(O8032="Atraso",L8032,L8032/(1+$I$2)^P8032),IF(O8032="Atraso",L8032,L8032/(1+$I$1)^P8032))</f>
        <v/>
      </c>
      <c r="R8032">
        <f>IF(O8032="Atraso",$K$3-G8032,0)</f>
        <v/>
      </c>
      <c r="S8032">
        <f>IF(R8032&lt;=15,"Até 15",IF(R8032&lt;=30,"Entre 15 e 30",IF(R8032&lt;=60,"Entre 30 e 60",IF(R8032&lt;=90,"Entre 60 e 90",IF(R8032&lt;=120,"Entre 90 e 120",IF(R8032&lt;=150,"Entre 120 e 150",IF(R8032&lt;=180,"Entre 150 e 180","Superior a 180")))))))</f>
        <v/>
      </c>
    </row>
    <row r="8033">
      <c r="A8033" t="inlineStr">
        <is>
          <t>Q07L025</t>
        </is>
      </c>
      <c r="B8033" t="inlineStr">
        <is>
          <t>ANTONIO CARLOS ALDEBARAN RIBEIRO PINTO</t>
        </is>
      </c>
      <c r="C8033" t="n">
        <v>1</v>
      </c>
      <c r="D8033" t="inlineStr">
        <is>
          <t>IPCA</t>
        </is>
      </c>
      <c r="E8033" t="n">
        <v>0.004867550565343048</v>
      </c>
      <c r="F8033" t="inlineStr">
        <is>
          <t>MENSAL</t>
        </is>
      </c>
      <c r="G8033" t="n">
        <v>45458</v>
      </c>
      <c r="H8033" t="n">
        <v>45458</v>
      </c>
      <c r="I8033" t="n">
        <v>23</v>
      </c>
      <c r="J8033" t="inlineStr">
        <is>
          <t>CARTEIRA</t>
        </is>
      </c>
      <c r="K8033" t="inlineStr">
        <is>
          <t>CONTRATO</t>
        </is>
      </c>
      <c r="L8033" t="n">
        <v>1032.309924</v>
      </c>
      <c r="M8033" t="inlineStr">
        <is>
          <t>Terra Luz Residencial</t>
        </is>
      </c>
      <c r="N8033" s="142">
        <f>DATE(YEAR(G8033),MONTH(G8033),1)</f>
        <v/>
      </c>
      <c r="O8033" s="132">
        <f>IF(G8033&gt;$K$3,"Futuro","Atraso")</f>
        <v/>
      </c>
      <c r="P8033">
        <f>12*(YEAR(G8033)-YEAR($K$3))+(MONTH(G8033)-MONTH($K$3))</f>
        <v/>
      </c>
      <c r="Q8033" s="366">
        <f>IF(M8033="IBIRAPITANGA FASE 3",IF(O8033="Atraso",L8033,L8033/(1+$I$2)^P8033),IF(O8033="Atraso",L8033,L8033/(1+$I$1)^P8033))</f>
        <v/>
      </c>
      <c r="R8033">
        <f>IF(O8033="Atraso",$K$3-G8033,0)</f>
        <v/>
      </c>
      <c r="S8033">
        <f>IF(R8033&lt;=15,"Até 15",IF(R8033&lt;=30,"Entre 15 e 30",IF(R8033&lt;=60,"Entre 30 e 60",IF(R8033&lt;=90,"Entre 60 e 90",IF(R8033&lt;=120,"Entre 90 e 120",IF(R8033&lt;=150,"Entre 120 e 150",IF(R8033&lt;=180,"Entre 150 e 180","Superior a 180")))))))</f>
        <v/>
      </c>
    </row>
    <row r="8034">
      <c r="A8034" t="inlineStr">
        <is>
          <t>Q07L025</t>
        </is>
      </c>
      <c r="B8034" t="inlineStr">
        <is>
          <t>ANTONIO CARLOS ALDEBARAN RIBEIRO PINTO</t>
        </is>
      </c>
      <c r="C8034" t="n">
        <v>1</v>
      </c>
      <c r="D8034" t="inlineStr">
        <is>
          <t>IPCA</t>
        </is>
      </c>
      <c r="E8034" t="n">
        <v>0.004867550565343048</v>
      </c>
      <c r="F8034" t="inlineStr">
        <is>
          <t>MENSAL</t>
        </is>
      </c>
      <c r="G8034" t="n">
        <v>45488</v>
      </c>
      <c r="H8034" t="n">
        <v>45488</v>
      </c>
      <c r="I8034" t="n">
        <v>24</v>
      </c>
      <c r="J8034" t="inlineStr">
        <is>
          <t>CARTEIRA</t>
        </is>
      </c>
      <c r="K8034" t="inlineStr">
        <is>
          <t>CONTRATO</t>
        </is>
      </c>
      <c r="L8034" t="n">
        <v>1032.309924</v>
      </c>
      <c r="M8034" t="inlineStr">
        <is>
          <t>Terra Luz Residencial</t>
        </is>
      </c>
      <c r="N8034" s="142">
        <f>DATE(YEAR(G8034),MONTH(G8034),1)</f>
        <v/>
      </c>
      <c r="O8034" s="132">
        <f>IF(G8034&gt;$K$3,"Futuro","Atraso")</f>
        <v/>
      </c>
      <c r="P8034">
        <f>12*(YEAR(G8034)-YEAR($K$3))+(MONTH(G8034)-MONTH($K$3))</f>
        <v/>
      </c>
      <c r="Q8034" s="366">
        <f>IF(M8034="IBIRAPITANGA FASE 3",IF(O8034="Atraso",L8034,L8034/(1+$I$2)^P8034),IF(O8034="Atraso",L8034,L8034/(1+$I$1)^P8034))</f>
        <v/>
      </c>
      <c r="R8034">
        <f>IF(O8034="Atraso",$K$3-G8034,0)</f>
        <v/>
      </c>
      <c r="S8034">
        <f>IF(R8034&lt;=15,"Até 15",IF(R8034&lt;=30,"Entre 15 e 30",IF(R8034&lt;=60,"Entre 30 e 60",IF(R8034&lt;=90,"Entre 60 e 90",IF(R8034&lt;=120,"Entre 90 e 120",IF(R8034&lt;=150,"Entre 120 e 150",IF(R8034&lt;=180,"Entre 150 e 180","Superior a 180")))))))</f>
        <v/>
      </c>
    </row>
    <row r="8035">
      <c r="A8035" t="inlineStr">
        <is>
          <t>Q07L025</t>
        </is>
      </c>
      <c r="B8035" t="inlineStr">
        <is>
          <t>ANTONIO CARLOS ALDEBARAN RIBEIRO PINTO</t>
        </is>
      </c>
      <c r="C8035" t="n">
        <v>1</v>
      </c>
      <c r="D8035" t="inlineStr">
        <is>
          <t>IPCA</t>
        </is>
      </c>
      <c r="E8035" t="n">
        <v>0.004867550565343048</v>
      </c>
      <c r="F8035" t="inlineStr">
        <is>
          <t>MENSAL</t>
        </is>
      </c>
      <c r="G8035" t="n">
        <v>45519</v>
      </c>
      <c r="H8035" t="n">
        <v>45519</v>
      </c>
      <c r="I8035" t="n">
        <v>25</v>
      </c>
      <c r="J8035" t="inlineStr">
        <is>
          <t>CARTEIRA</t>
        </is>
      </c>
      <c r="K8035" t="inlineStr">
        <is>
          <t>CONTRATO</t>
        </is>
      </c>
      <c r="L8035" t="n">
        <v>1032.309924</v>
      </c>
      <c r="M8035" t="inlineStr">
        <is>
          <t>Terra Luz Residencial</t>
        </is>
      </c>
      <c r="N8035" s="142">
        <f>DATE(YEAR(G8035),MONTH(G8035),1)</f>
        <v/>
      </c>
      <c r="O8035" s="132">
        <f>IF(G8035&gt;$K$3,"Futuro","Atraso")</f>
        <v/>
      </c>
      <c r="P8035">
        <f>12*(YEAR(G8035)-YEAR($K$3))+(MONTH(G8035)-MONTH($K$3))</f>
        <v/>
      </c>
      <c r="Q8035" s="366">
        <f>IF(M8035="IBIRAPITANGA FASE 3",IF(O8035="Atraso",L8035,L8035/(1+$I$2)^P8035),IF(O8035="Atraso",L8035,L8035/(1+$I$1)^P8035))</f>
        <v/>
      </c>
      <c r="R8035">
        <f>IF(O8035="Atraso",$K$3-G8035,0)</f>
        <v/>
      </c>
      <c r="S8035">
        <f>IF(R8035&lt;=15,"Até 15",IF(R8035&lt;=30,"Entre 15 e 30",IF(R8035&lt;=60,"Entre 30 e 60",IF(R8035&lt;=90,"Entre 60 e 90",IF(R8035&lt;=120,"Entre 90 e 120",IF(R8035&lt;=150,"Entre 120 e 150",IF(R8035&lt;=180,"Entre 150 e 180","Superior a 180")))))))</f>
        <v/>
      </c>
    </row>
    <row r="8036">
      <c r="A8036" t="inlineStr">
        <is>
          <t>Q07L025</t>
        </is>
      </c>
      <c r="B8036" t="inlineStr">
        <is>
          <t>ANTONIO CARLOS ALDEBARAN RIBEIRO PINTO</t>
        </is>
      </c>
      <c r="C8036" t="n">
        <v>1</v>
      </c>
      <c r="D8036" t="inlineStr">
        <is>
          <t>IPCA</t>
        </is>
      </c>
      <c r="E8036" t="n">
        <v>0.004867550565343048</v>
      </c>
      <c r="F8036" t="inlineStr">
        <is>
          <t>MENSAL</t>
        </is>
      </c>
      <c r="G8036" t="n">
        <v>45550</v>
      </c>
      <c r="H8036" t="n">
        <v>45550</v>
      </c>
      <c r="I8036" t="n">
        <v>26</v>
      </c>
      <c r="J8036" t="inlineStr">
        <is>
          <t>CARTEIRA</t>
        </is>
      </c>
      <c r="K8036" t="inlineStr">
        <is>
          <t>CONTRATO</t>
        </is>
      </c>
      <c r="L8036" t="n">
        <v>1032.309924</v>
      </c>
      <c r="M8036" t="inlineStr">
        <is>
          <t>Terra Luz Residencial</t>
        </is>
      </c>
      <c r="N8036" s="142">
        <f>DATE(YEAR(G8036),MONTH(G8036),1)</f>
        <v/>
      </c>
      <c r="O8036" s="132">
        <f>IF(G8036&gt;$K$3,"Futuro","Atraso")</f>
        <v/>
      </c>
      <c r="P8036">
        <f>12*(YEAR(G8036)-YEAR($K$3))+(MONTH(G8036)-MONTH($K$3))</f>
        <v/>
      </c>
      <c r="Q8036" s="366">
        <f>IF(M8036="IBIRAPITANGA FASE 3",IF(O8036="Atraso",L8036,L8036/(1+$I$2)^P8036),IF(O8036="Atraso",L8036,L8036/(1+$I$1)^P8036))</f>
        <v/>
      </c>
      <c r="R8036">
        <f>IF(O8036="Atraso",$K$3-G8036,0)</f>
        <v/>
      </c>
      <c r="S8036">
        <f>IF(R8036&lt;=15,"Até 15",IF(R8036&lt;=30,"Entre 15 e 30",IF(R8036&lt;=60,"Entre 30 e 60",IF(R8036&lt;=90,"Entre 60 e 90",IF(R8036&lt;=120,"Entre 90 e 120",IF(R8036&lt;=150,"Entre 120 e 150",IF(R8036&lt;=180,"Entre 150 e 180","Superior a 180")))))))</f>
        <v/>
      </c>
    </row>
    <row r="8037">
      <c r="A8037" t="inlineStr">
        <is>
          <t>Q07L025</t>
        </is>
      </c>
      <c r="B8037" t="inlineStr">
        <is>
          <t>ANTONIO CARLOS ALDEBARAN RIBEIRO PINTO</t>
        </is>
      </c>
      <c r="C8037" t="n">
        <v>1</v>
      </c>
      <c r="D8037" t="inlineStr">
        <is>
          <t>IPCA</t>
        </is>
      </c>
      <c r="E8037" t="n">
        <v>0.004867550565343048</v>
      </c>
      <c r="F8037" t="inlineStr">
        <is>
          <t>MENSAL</t>
        </is>
      </c>
      <c r="G8037" t="n">
        <v>45580</v>
      </c>
      <c r="H8037" t="n">
        <v>45580</v>
      </c>
      <c r="I8037" t="n">
        <v>27</v>
      </c>
      <c r="J8037" t="inlineStr">
        <is>
          <t>CARTEIRA</t>
        </is>
      </c>
      <c r="K8037" t="inlineStr">
        <is>
          <t>CONTRATO</t>
        </is>
      </c>
      <c r="L8037" t="n">
        <v>1032.309924</v>
      </c>
      <c r="M8037" t="inlineStr">
        <is>
          <t>Terra Luz Residencial</t>
        </is>
      </c>
      <c r="N8037" s="142">
        <f>DATE(YEAR(G8037),MONTH(G8037),1)</f>
        <v/>
      </c>
      <c r="O8037" s="132">
        <f>IF(G8037&gt;$K$3,"Futuro","Atraso")</f>
        <v/>
      </c>
      <c r="P8037">
        <f>12*(YEAR(G8037)-YEAR($K$3))+(MONTH(G8037)-MONTH($K$3))</f>
        <v/>
      </c>
      <c r="Q8037" s="366">
        <f>IF(M8037="IBIRAPITANGA FASE 3",IF(O8037="Atraso",L8037,L8037/(1+$I$2)^P8037),IF(O8037="Atraso",L8037,L8037/(1+$I$1)^P8037))</f>
        <v/>
      </c>
      <c r="R8037">
        <f>IF(O8037="Atraso",$K$3-G8037,0)</f>
        <v/>
      </c>
      <c r="S8037">
        <f>IF(R8037&lt;=15,"Até 15",IF(R8037&lt;=30,"Entre 15 e 30",IF(R8037&lt;=60,"Entre 30 e 60",IF(R8037&lt;=90,"Entre 60 e 90",IF(R8037&lt;=120,"Entre 90 e 120",IF(R8037&lt;=150,"Entre 120 e 150",IF(R8037&lt;=180,"Entre 150 e 180","Superior a 180")))))))</f>
        <v/>
      </c>
    </row>
    <row r="8038">
      <c r="A8038" t="inlineStr">
        <is>
          <t>Q07L025</t>
        </is>
      </c>
      <c r="B8038" t="inlineStr">
        <is>
          <t>ANTONIO CARLOS ALDEBARAN RIBEIRO PINTO</t>
        </is>
      </c>
      <c r="C8038" t="n">
        <v>1</v>
      </c>
      <c r="D8038" t="inlineStr">
        <is>
          <t>IPCA</t>
        </is>
      </c>
      <c r="E8038" t="n">
        <v>0.004867550565343048</v>
      </c>
      <c r="F8038" t="inlineStr">
        <is>
          <t>MENSAL</t>
        </is>
      </c>
      <c r="G8038" t="n">
        <v>45611</v>
      </c>
      <c r="H8038" t="n">
        <v>45611</v>
      </c>
      <c r="I8038" t="n">
        <v>28</v>
      </c>
      <c r="J8038" t="inlineStr">
        <is>
          <t>CARTEIRA</t>
        </is>
      </c>
      <c r="K8038" t="inlineStr">
        <is>
          <t>CONTRATO</t>
        </is>
      </c>
      <c r="L8038" t="n">
        <v>1032.309924</v>
      </c>
      <c r="M8038" t="inlineStr">
        <is>
          <t>Terra Luz Residencial</t>
        </is>
      </c>
      <c r="N8038" s="142">
        <f>DATE(YEAR(G8038),MONTH(G8038),1)</f>
        <v/>
      </c>
      <c r="O8038" s="132">
        <f>IF(G8038&gt;$K$3,"Futuro","Atraso")</f>
        <v/>
      </c>
      <c r="P8038">
        <f>12*(YEAR(G8038)-YEAR($K$3))+(MONTH(G8038)-MONTH($K$3))</f>
        <v/>
      </c>
      <c r="Q8038" s="366">
        <f>IF(M8038="IBIRAPITANGA FASE 3",IF(O8038="Atraso",L8038,L8038/(1+$I$2)^P8038),IF(O8038="Atraso",L8038,L8038/(1+$I$1)^P8038))</f>
        <v/>
      </c>
      <c r="R8038">
        <f>IF(O8038="Atraso",$K$3-G8038,0)</f>
        <v/>
      </c>
      <c r="S8038">
        <f>IF(R8038&lt;=15,"Até 15",IF(R8038&lt;=30,"Entre 15 e 30",IF(R8038&lt;=60,"Entre 30 e 60",IF(R8038&lt;=90,"Entre 60 e 90",IF(R8038&lt;=120,"Entre 90 e 120",IF(R8038&lt;=150,"Entre 120 e 150",IF(R8038&lt;=180,"Entre 150 e 180","Superior a 180")))))))</f>
        <v/>
      </c>
    </row>
    <row r="8039">
      <c r="A8039" t="inlineStr">
        <is>
          <t>Q07L025</t>
        </is>
      </c>
      <c r="B8039" t="inlineStr">
        <is>
          <t>ANTONIO CARLOS ALDEBARAN RIBEIRO PINTO</t>
        </is>
      </c>
      <c r="C8039" t="n">
        <v>1</v>
      </c>
      <c r="D8039" t="inlineStr">
        <is>
          <t>IPCA</t>
        </is>
      </c>
      <c r="E8039" t="n">
        <v>0.004867550565343048</v>
      </c>
      <c r="F8039" t="inlineStr">
        <is>
          <t>MENSAL</t>
        </is>
      </c>
      <c r="G8039" t="n">
        <v>45641</v>
      </c>
      <c r="H8039" t="n">
        <v>45641</v>
      </c>
      <c r="I8039" t="n">
        <v>29</v>
      </c>
      <c r="J8039" t="inlineStr">
        <is>
          <t>CARTEIRA</t>
        </is>
      </c>
      <c r="K8039" t="inlineStr">
        <is>
          <t>CONTRATO</t>
        </is>
      </c>
      <c r="L8039" t="n">
        <v>1032.309924</v>
      </c>
      <c r="M8039" t="inlineStr">
        <is>
          <t>Terra Luz Residencial</t>
        </is>
      </c>
      <c r="N8039" s="142">
        <f>DATE(YEAR(G8039),MONTH(G8039),1)</f>
        <v/>
      </c>
      <c r="O8039" s="132">
        <f>IF(G8039&gt;$K$3,"Futuro","Atraso")</f>
        <v/>
      </c>
      <c r="P8039">
        <f>12*(YEAR(G8039)-YEAR($K$3))+(MONTH(G8039)-MONTH($K$3))</f>
        <v/>
      </c>
      <c r="Q8039" s="366">
        <f>IF(M8039="IBIRAPITANGA FASE 3",IF(O8039="Atraso",L8039,L8039/(1+$I$2)^P8039),IF(O8039="Atraso",L8039,L8039/(1+$I$1)^P8039))</f>
        <v/>
      </c>
      <c r="R8039">
        <f>IF(O8039="Atraso",$K$3-G8039,0)</f>
        <v/>
      </c>
      <c r="S8039">
        <f>IF(R8039&lt;=15,"Até 15",IF(R8039&lt;=30,"Entre 15 e 30",IF(R8039&lt;=60,"Entre 30 e 60",IF(R8039&lt;=90,"Entre 60 e 90",IF(R8039&lt;=120,"Entre 90 e 120",IF(R8039&lt;=150,"Entre 120 e 150",IF(R8039&lt;=180,"Entre 150 e 180","Superior a 180")))))))</f>
        <v/>
      </c>
    </row>
    <row r="8040">
      <c r="A8040" t="inlineStr">
        <is>
          <t>Q07L025</t>
        </is>
      </c>
      <c r="B8040" t="inlineStr">
        <is>
          <t>ANTONIO CARLOS ALDEBARAN RIBEIRO PINTO</t>
        </is>
      </c>
      <c r="C8040" t="n">
        <v>1</v>
      </c>
      <c r="D8040" t="inlineStr">
        <is>
          <t>IPCA</t>
        </is>
      </c>
      <c r="E8040" t="n">
        <v>0.004867550565343048</v>
      </c>
      <c r="F8040" t="inlineStr">
        <is>
          <t>MENSAL</t>
        </is>
      </c>
      <c r="G8040" t="n">
        <v>45672</v>
      </c>
      <c r="H8040" t="n">
        <v>45672</v>
      </c>
      <c r="I8040" t="n">
        <v>30</v>
      </c>
      <c r="J8040" t="inlineStr">
        <is>
          <t>CARTEIRA</t>
        </is>
      </c>
      <c r="K8040" t="inlineStr">
        <is>
          <t>CONTRATO</t>
        </is>
      </c>
      <c r="L8040" t="n">
        <v>1032.309924</v>
      </c>
      <c r="M8040" t="inlineStr">
        <is>
          <t>Terra Luz Residencial</t>
        </is>
      </c>
      <c r="N8040" s="142">
        <f>DATE(YEAR(G8040),MONTH(G8040),1)</f>
        <v/>
      </c>
      <c r="O8040" s="132">
        <f>IF(G8040&gt;$K$3,"Futuro","Atraso")</f>
        <v/>
      </c>
      <c r="P8040">
        <f>12*(YEAR(G8040)-YEAR($K$3))+(MONTH(G8040)-MONTH($K$3))</f>
        <v/>
      </c>
      <c r="Q8040" s="366">
        <f>IF(M8040="IBIRAPITANGA FASE 3",IF(O8040="Atraso",L8040,L8040/(1+$I$2)^P8040),IF(O8040="Atraso",L8040,L8040/(1+$I$1)^P8040))</f>
        <v/>
      </c>
      <c r="R8040">
        <f>IF(O8040="Atraso",$K$3-G8040,0)</f>
        <v/>
      </c>
      <c r="S8040">
        <f>IF(R8040&lt;=15,"Até 15",IF(R8040&lt;=30,"Entre 15 e 30",IF(R8040&lt;=60,"Entre 30 e 60",IF(R8040&lt;=90,"Entre 60 e 90",IF(R8040&lt;=120,"Entre 90 e 120",IF(R8040&lt;=150,"Entre 120 e 150",IF(R8040&lt;=180,"Entre 150 e 180","Superior a 180")))))))</f>
        <v/>
      </c>
    </row>
    <row r="8041">
      <c r="A8041" t="inlineStr">
        <is>
          <t>Q07L025</t>
        </is>
      </c>
      <c r="B8041" t="inlineStr">
        <is>
          <t>ANTONIO CARLOS ALDEBARAN RIBEIRO PINTO</t>
        </is>
      </c>
      <c r="C8041" t="n">
        <v>1</v>
      </c>
      <c r="D8041" t="inlineStr">
        <is>
          <t>IPCA</t>
        </is>
      </c>
      <c r="E8041" t="n">
        <v>0.004867550565343048</v>
      </c>
      <c r="F8041" t="inlineStr">
        <is>
          <t>MENSAL</t>
        </is>
      </c>
      <c r="G8041" t="n">
        <v>45703</v>
      </c>
      <c r="H8041" t="n">
        <v>45703</v>
      </c>
      <c r="I8041" t="n">
        <v>31</v>
      </c>
      <c r="J8041" t="inlineStr">
        <is>
          <t>CARTEIRA</t>
        </is>
      </c>
      <c r="K8041" t="inlineStr">
        <is>
          <t>CONTRATO</t>
        </is>
      </c>
      <c r="L8041" t="n">
        <v>1032.309924</v>
      </c>
      <c r="M8041" t="inlineStr">
        <is>
          <t>Terra Luz Residencial</t>
        </is>
      </c>
      <c r="N8041" s="142">
        <f>DATE(YEAR(G8041),MONTH(G8041),1)</f>
        <v/>
      </c>
      <c r="O8041" s="132">
        <f>IF(G8041&gt;$K$3,"Futuro","Atraso")</f>
        <v/>
      </c>
      <c r="P8041">
        <f>12*(YEAR(G8041)-YEAR($K$3))+(MONTH(G8041)-MONTH($K$3))</f>
        <v/>
      </c>
      <c r="Q8041" s="366">
        <f>IF(M8041="IBIRAPITANGA FASE 3",IF(O8041="Atraso",L8041,L8041/(1+$I$2)^P8041),IF(O8041="Atraso",L8041,L8041/(1+$I$1)^P8041))</f>
        <v/>
      </c>
      <c r="R8041">
        <f>IF(O8041="Atraso",$K$3-G8041,0)</f>
        <v/>
      </c>
      <c r="S8041">
        <f>IF(R8041&lt;=15,"Até 15",IF(R8041&lt;=30,"Entre 15 e 30",IF(R8041&lt;=60,"Entre 30 e 60",IF(R8041&lt;=90,"Entre 60 e 90",IF(R8041&lt;=120,"Entre 90 e 120",IF(R8041&lt;=150,"Entre 120 e 150",IF(R8041&lt;=180,"Entre 150 e 180","Superior a 180")))))))</f>
        <v/>
      </c>
    </row>
    <row r="8042">
      <c r="A8042" t="inlineStr">
        <is>
          <t>Q07L025</t>
        </is>
      </c>
      <c r="B8042" t="inlineStr">
        <is>
          <t>ANTONIO CARLOS ALDEBARAN RIBEIRO PINTO</t>
        </is>
      </c>
      <c r="C8042" t="n">
        <v>1</v>
      </c>
      <c r="D8042" t="inlineStr">
        <is>
          <t>IPCA</t>
        </is>
      </c>
      <c r="E8042" t="n">
        <v>0.004867550565343048</v>
      </c>
      <c r="F8042" t="inlineStr">
        <is>
          <t>MENSAL</t>
        </is>
      </c>
      <c r="G8042" t="n">
        <v>45731</v>
      </c>
      <c r="H8042" t="n">
        <v>45731</v>
      </c>
      <c r="I8042" t="n">
        <v>32</v>
      </c>
      <c r="J8042" t="inlineStr">
        <is>
          <t>CARTEIRA</t>
        </is>
      </c>
      <c r="K8042" t="inlineStr">
        <is>
          <t>CONTRATO</t>
        </is>
      </c>
      <c r="L8042" t="n">
        <v>1032.309924</v>
      </c>
      <c r="M8042" t="inlineStr">
        <is>
          <t>Terra Luz Residencial</t>
        </is>
      </c>
      <c r="N8042" s="142">
        <f>DATE(YEAR(G8042),MONTH(G8042),1)</f>
        <v/>
      </c>
      <c r="O8042" s="132">
        <f>IF(G8042&gt;$K$3,"Futuro","Atraso")</f>
        <v/>
      </c>
      <c r="P8042">
        <f>12*(YEAR(G8042)-YEAR($K$3))+(MONTH(G8042)-MONTH($K$3))</f>
        <v/>
      </c>
      <c r="Q8042" s="366">
        <f>IF(M8042="IBIRAPITANGA FASE 3",IF(O8042="Atraso",L8042,L8042/(1+$I$2)^P8042),IF(O8042="Atraso",L8042,L8042/(1+$I$1)^P8042))</f>
        <v/>
      </c>
      <c r="R8042">
        <f>IF(O8042="Atraso",$K$3-G8042,0)</f>
        <v/>
      </c>
      <c r="S8042">
        <f>IF(R8042&lt;=15,"Até 15",IF(R8042&lt;=30,"Entre 15 e 30",IF(R8042&lt;=60,"Entre 30 e 60",IF(R8042&lt;=90,"Entre 60 e 90",IF(R8042&lt;=120,"Entre 90 e 120",IF(R8042&lt;=150,"Entre 120 e 150",IF(R8042&lt;=180,"Entre 150 e 180","Superior a 180")))))))</f>
        <v/>
      </c>
    </row>
    <row r="8043">
      <c r="A8043" t="inlineStr">
        <is>
          <t>Q07L025</t>
        </is>
      </c>
      <c r="B8043" t="inlineStr">
        <is>
          <t>ANTONIO CARLOS ALDEBARAN RIBEIRO PINTO</t>
        </is>
      </c>
      <c r="C8043" t="n">
        <v>1</v>
      </c>
      <c r="D8043" t="inlineStr">
        <is>
          <t>IPCA</t>
        </is>
      </c>
      <c r="E8043" t="n">
        <v>0.004867550565343048</v>
      </c>
      <c r="F8043" t="inlineStr">
        <is>
          <t>MENSAL</t>
        </is>
      </c>
      <c r="G8043" t="n">
        <v>45762</v>
      </c>
      <c r="H8043" t="n">
        <v>45762</v>
      </c>
      <c r="I8043" t="n">
        <v>33</v>
      </c>
      <c r="J8043" t="inlineStr">
        <is>
          <t>CARTEIRA</t>
        </is>
      </c>
      <c r="K8043" t="inlineStr">
        <is>
          <t>CONTRATO</t>
        </is>
      </c>
      <c r="L8043" t="n">
        <v>1032.309924</v>
      </c>
      <c r="M8043" t="inlineStr">
        <is>
          <t>Terra Luz Residencial</t>
        </is>
      </c>
      <c r="N8043" s="142">
        <f>DATE(YEAR(G8043),MONTH(G8043),1)</f>
        <v/>
      </c>
      <c r="O8043" s="132">
        <f>IF(G8043&gt;$K$3,"Futuro","Atraso")</f>
        <v/>
      </c>
      <c r="P8043">
        <f>12*(YEAR(G8043)-YEAR($K$3))+(MONTH(G8043)-MONTH($K$3))</f>
        <v/>
      </c>
      <c r="Q8043" s="366">
        <f>IF(M8043="IBIRAPITANGA FASE 3",IF(O8043="Atraso",L8043,L8043/(1+$I$2)^P8043),IF(O8043="Atraso",L8043,L8043/(1+$I$1)^P8043))</f>
        <v/>
      </c>
      <c r="R8043">
        <f>IF(O8043="Atraso",$K$3-G8043,0)</f>
        <v/>
      </c>
      <c r="S8043">
        <f>IF(R8043&lt;=15,"Até 15",IF(R8043&lt;=30,"Entre 15 e 30",IF(R8043&lt;=60,"Entre 30 e 60",IF(R8043&lt;=90,"Entre 60 e 90",IF(R8043&lt;=120,"Entre 90 e 120",IF(R8043&lt;=150,"Entre 120 e 150",IF(R8043&lt;=180,"Entre 150 e 180","Superior a 180")))))))</f>
        <v/>
      </c>
    </row>
    <row r="8044">
      <c r="A8044" t="inlineStr">
        <is>
          <t>Q07L025</t>
        </is>
      </c>
      <c r="B8044" t="inlineStr">
        <is>
          <t>ANTONIO CARLOS ALDEBARAN RIBEIRO PINTO</t>
        </is>
      </c>
      <c r="C8044" t="n">
        <v>1</v>
      </c>
      <c r="D8044" t="inlineStr">
        <is>
          <t>IPCA</t>
        </is>
      </c>
      <c r="E8044" t="n">
        <v>0.004867550565343048</v>
      </c>
      <c r="F8044" t="inlineStr">
        <is>
          <t>MENSAL</t>
        </is>
      </c>
      <c r="G8044" t="n">
        <v>45792</v>
      </c>
      <c r="H8044" t="n">
        <v>45792</v>
      </c>
      <c r="I8044" t="n">
        <v>34</v>
      </c>
      <c r="J8044" t="inlineStr">
        <is>
          <t>CARTEIRA</t>
        </is>
      </c>
      <c r="K8044" t="inlineStr">
        <is>
          <t>CONTRATO</t>
        </is>
      </c>
      <c r="L8044" t="n">
        <v>1032.309924</v>
      </c>
      <c r="M8044" t="inlineStr">
        <is>
          <t>Terra Luz Residencial</t>
        </is>
      </c>
      <c r="N8044" s="142">
        <f>DATE(YEAR(G8044),MONTH(G8044),1)</f>
        <v/>
      </c>
      <c r="O8044" s="132">
        <f>IF(G8044&gt;$K$3,"Futuro","Atraso")</f>
        <v/>
      </c>
      <c r="P8044">
        <f>12*(YEAR(G8044)-YEAR($K$3))+(MONTH(G8044)-MONTH($K$3))</f>
        <v/>
      </c>
      <c r="Q8044" s="366">
        <f>IF(M8044="IBIRAPITANGA FASE 3",IF(O8044="Atraso",L8044,L8044/(1+$I$2)^P8044),IF(O8044="Atraso",L8044,L8044/(1+$I$1)^P8044))</f>
        <v/>
      </c>
      <c r="R8044">
        <f>IF(O8044="Atraso",$K$3-G8044,0)</f>
        <v/>
      </c>
      <c r="S8044">
        <f>IF(R8044&lt;=15,"Até 15",IF(R8044&lt;=30,"Entre 15 e 30",IF(R8044&lt;=60,"Entre 30 e 60",IF(R8044&lt;=90,"Entre 60 e 90",IF(R8044&lt;=120,"Entre 90 e 120",IF(R8044&lt;=150,"Entre 120 e 150",IF(R8044&lt;=180,"Entre 150 e 180","Superior a 180")))))))</f>
        <v/>
      </c>
    </row>
    <row r="8045">
      <c r="A8045" t="inlineStr">
        <is>
          <t>Q07L025</t>
        </is>
      </c>
      <c r="B8045" t="inlineStr">
        <is>
          <t>ANTONIO CARLOS ALDEBARAN RIBEIRO PINTO</t>
        </is>
      </c>
      <c r="C8045" t="n">
        <v>1</v>
      </c>
      <c r="D8045" t="inlineStr">
        <is>
          <t>IPCA</t>
        </is>
      </c>
      <c r="E8045" t="n">
        <v>0.004867550565343048</v>
      </c>
      <c r="F8045" t="inlineStr">
        <is>
          <t>MENSAL</t>
        </is>
      </c>
      <c r="G8045" t="n">
        <v>45823</v>
      </c>
      <c r="H8045" t="n">
        <v>45823</v>
      </c>
      <c r="I8045" t="n">
        <v>35</v>
      </c>
      <c r="J8045" t="inlineStr">
        <is>
          <t>CARTEIRA</t>
        </is>
      </c>
      <c r="K8045" t="inlineStr">
        <is>
          <t>CONTRATO</t>
        </is>
      </c>
      <c r="L8045" t="n">
        <v>1032.309924</v>
      </c>
      <c r="M8045" t="inlineStr">
        <is>
          <t>Terra Luz Residencial</t>
        </is>
      </c>
      <c r="N8045" s="142">
        <f>DATE(YEAR(G8045),MONTH(G8045),1)</f>
        <v/>
      </c>
      <c r="O8045" s="132">
        <f>IF(G8045&gt;$K$3,"Futuro","Atraso")</f>
        <v/>
      </c>
      <c r="P8045">
        <f>12*(YEAR(G8045)-YEAR($K$3))+(MONTH(G8045)-MONTH($K$3))</f>
        <v/>
      </c>
      <c r="Q8045" s="366">
        <f>IF(M8045="IBIRAPITANGA FASE 3",IF(O8045="Atraso",L8045,L8045/(1+$I$2)^P8045),IF(O8045="Atraso",L8045,L8045/(1+$I$1)^P8045))</f>
        <v/>
      </c>
      <c r="R8045">
        <f>IF(O8045="Atraso",$K$3-G8045,0)</f>
        <v/>
      </c>
      <c r="S8045">
        <f>IF(R8045&lt;=15,"Até 15",IF(R8045&lt;=30,"Entre 15 e 30",IF(R8045&lt;=60,"Entre 30 e 60",IF(R8045&lt;=90,"Entre 60 e 90",IF(R8045&lt;=120,"Entre 90 e 120",IF(R8045&lt;=150,"Entre 120 e 150",IF(R8045&lt;=180,"Entre 150 e 180","Superior a 180")))))))</f>
        <v/>
      </c>
    </row>
    <row r="8046">
      <c r="A8046" t="inlineStr">
        <is>
          <t>Q07L025</t>
        </is>
      </c>
      <c r="B8046" t="inlineStr">
        <is>
          <t>ANTONIO CARLOS ALDEBARAN RIBEIRO PINTO</t>
        </is>
      </c>
      <c r="C8046" t="n">
        <v>1</v>
      </c>
      <c r="D8046" t="inlineStr">
        <is>
          <t>IPCA</t>
        </is>
      </c>
      <c r="E8046" t="n">
        <v>0.004867550565343048</v>
      </c>
      <c r="F8046" t="inlineStr">
        <is>
          <t>MENSAL</t>
        </is>
      </c>
      <c r="G8046" t="n">
        <v>45853</v>
      </c>
      <c r="H8046" t="n">
        <v>45853</v>
      </c>
      <c r="I8046" t="n">
        <v>36</v>
      </c>
      <c r="J8046" t="inlineStr">
        <is>
          <t>CARTEIRA</t>
        </is>
      </c>
      <c r="K8046" t="inlineStr">
        <is>
          <t>CONTRATO</t>
        </is>
      </c>
      <c r="L8046" t="n">
        <v>1032.309924</v>
      </c>
      <c r="M8046" t="inlineStr">
        <is>
          <t>Terra Luz Residencial</t>
        </is>
      </c>
      <c r="N8046" s="142">
        <f>DATE(YEAR(G8046),MONTH(G8046),1)</f>
        <v/>
      </c>
      <c r="O8046" s="132">
        <f>IF(G8046&gt;$K$3,"Futuro","Atraso")</f>
        <v/>
      </c>
      <c r="P8046">
        <f>12*(YEAR(G8046)-YEAR($K$3))+(MONTH(G8046)-MONTH($K$3))</f>
        <v/>
      </c>
      <c r="Q8046" s="366">
        <f>IF(M8046="IBIRAPITANGA FASE 3",IF(O8046="Atraso",L8046,L8046/(1+$I$2)^P8046),IF(O8046="Atraso",L8046,L8046/(1+$I$1)^P8046))</f>
        <v/>
      </c>
      <c r="R8046">
        <f>IF(O8046="Atraso",$K$3-G8046,0)</f>
        <v/>
      </c>
      <c r="S8046">
        <f>IF(R8046&lt;=15,"Até 15",IF(R8046&lt;=30,"Entre 15 e 30",IF(R8046&lt;=60,"Entre 30 e 60",IF(R8046&lt;=90,"Entre 60 e 90",IF(R8046&lt;=120,"Entre 90 e 120",IF(R8046&lt;=150,"Entre 120 e 150",IF(R8046&lt;=180,"Entre 150 e 180","Superior a 180")))))))</f>
        <v/>
      </c>
    </row>
    <row r="8047">
      <c r="A8047" t="inlineStr">
        <is>
          <t>Q07L025</t>
        </is>
      </c>
      <c r="B8047" t="inlineStr">
        <is>
          <t>ANTONIO CARLOS ALDEBARAN RIBEIRO PINTO</t>
        </is>
      </c>
      <c r="C8047" t="n">
        <v>1</v>
      </c>
      <c r="D8047" t="inlineStr">
        <is>
          <t>IPCA</t>
        </is>
      </c>
      <c r="E8047" t="n">
        <v>0.004867550565343048</v>
      </c>
      <c r="F8047" t="inlineStr">
        <is>
          <t>MENSAL</t>
        </is>
      </c>
      <c r="G8047" t="n">
        <v>45884</v>
      </c>
      <c r="H8047" t="n">
        <v>45884</v>
      </c>
      <c r="I8047" t="n">
        <v>37</v>
      </c>
      <c r="J8047" t="inlineStr">
        <is>
          <t>CARTEIRA</t>
        </is>
      </c>
      <c r="K8047" t="inlineStr">
        <is>
          <t>CONTRATO</t>
        </is>
      </c>
      <c r="L8047" t="n">
        <v>1032.309924</v>
      </c>
      <c r="M8047" t="inlineStr">
        <is>
          <t>Terra Luz Residencial</t>
        </is>
      </c>
      <c r="N8047" s="142">
        <f>DATE(YEAR(G8047),MONTH(G8047),1)</f>
        <v/>
      </c>
      <c r="O8047" s="132">
        <f>IF(G8047&gt;$K$3,"Futuro","Atraso")</f>
        <v/>
      </c>
      <c r="P8047">
        <f>12*(YEAR(G8047)-YEAR($K$3))+(MONTH(G8047)-MONTH($K$3))</f>
        <v/>
      </c>
      <c r="Q8047" s="366">
        <f>IF(M8047="IBIRAPITANGA FASE 3",IF(O8047="Atraso",L8047,L8047/(1+$I$2)^P8047),IF(O8047="Atraso",L8047,L8047/(1+$I$1)^P8047))</f>
        <v/>
      </c>
      <c r="R8047">
        <f>IF(O8047="Atraso",$K$3-G8047,0)</f>
        <v/>
      </c>
      <c r="S8047">
        <f>IF(R8047&lt;=15,"Até 15",IF(R8047&lt;=30,"Entre 15 e 30",IF(R8047&lt;=60,"Entre 30 e 60",IF(R8047&lt;=90,"Entre 60 e 90",IF(R8047&lt;=120,"Entre 90 e 120",IF(R8047&lt;=150,"Entre 120 e 150",IF(R8047&lt;=180,"Entre 150 e 180","Superior a 180")))))))</f>
        <v/>
      </c>
    </row>
    <row r="8048">
      <c r="A8048" t="inlineStr">
        <is>
          <t>Q07L025</t>
        </is>
      </c>
      <c r="B8048" t="inlineStr">
        <is>
          <t>ANTONIO CARLOS ALDEBARAN RIBEIRO PINTO</t>
        </is>
      </c>
      <c r="C8048" t="n">
        <v>1</v>
      </c>
      <c r="D8048" t="inlineStr">
        <is>
          <t>IPCA</t>
        </is>
      </c>
      <c r="E8048" t="n">
        <v>0.004867550565343048</v>
      </c>
      <c r="F8048" t="inlineStr">
        <is>
          <t>MENSAL</t>
        </is>
      </c>
      <c r="G8048" t="n">
        <v>45915</v>
      </c>
      <c r="H8048" t="n">
        <v>45915</v>
      </c>
      <c r="I8048" t="n">
        <v>38</v>
      </c>
      <c r="J8048" t="inlineStr">
        <is>
          <t>CARTEIRA</t>
        </is>
      </c>
      <c r="K8048" t="inlineStr">
        <is>
          <t>CONTRATO</t>
        </is>
      </c>
      <c r="L8048" t="n">
        <v>1032.309924</v>
      </c>
      <c r="M8048" t="inlineStr">
        <is>
          <t>Terra Luz Residencial</t>
        </is>
      </c>
      <c r="N8048" s="142">
        <f>DATE(YEAR(G8048),MONTH(G8048),1)</f>
        <v/>
      </c>
      <c r="O8048" s="132">
        <f>IF(G8048&gt;$K$3,"Futuro","Atraso")</f>
        <v/>
      </c>
      <c r="P8048">
        <f>12*(YEAR(G8048)-YEAR($K$3))+(MONTH(G8048)-MONTH($K$3))</f>
        <v/>
      </c>
      <c r="Q8048" s="366">
        <f>IF(M8048="IBIRAPITANGA FASE 3",IF(O8048="Atraso",L8048,L8048/(1+$I$2)^P8048),IF(O8048="Atraso",L8048,L8048/(1+$I$1)^P8048))</f>
        <v/>
      </c>
      <c r="R8048">
        <f>IF(O8048="Atraso",$K$3-G8048,0)</f>
        <v/>
      </c>
      <c r="S8048">
        <f>IF(R8048&lt;=15,"Até 15",IF(R8048&lt;=30,"Entre 15 e 30",IF(R8048&lt;=60,"Entre 30 e 60",IF(R8048&lt;=90,"Entre 60 e 90",IF(R8048&lt;=120,"Entre 90 e 120",IF(R8048&lt;=150,"Entre 120 e 150",IF(R8048&lt;=180,"Entre 150 e 180","Superior a 180")))))))</f>
        <v/>
      </c>
    </row>
    <row r="8049">
      <c r="A8049" t="inlineStr">
        <is>
          <t>Q07L025</t>
        </is>
      </c>
      <c r="B8049" t="inlineStr">
        <is>
          <t>ANTONIO CARLOS ALDEBARAN RIBEIRO PINTO</t>
        </is>
      </c>
      <c r="C8049" t="n">
        <v>1</v>
      </c>
      <c r="D8049" t="inlineStr">
        <is>
          <t>IPCA</t>
        </is>
      </c>
      <c r="E8049" t="n">
        <v>0.004867550565343048</v>
      </c>
      <c r="F8049" t="inlineStr">
        <is>
          <t>MENSAL</t>
        </is>
      </c>
      <c r="G8049" t="n">
        <v>45945</v>
      </c>
      <c r="H8049" t="n">
        <v>45945</v>
      </c>
      <c r="I8049" t="n">
        <v>39</v>
      </c>
      <c r="J8049" t="inlineStr">
        <is>
          <t>CARTEIRA</t>
        </is>
      </c>
      <c r="K8049" t="inlineStr">
        <is>
          <t>CONTRATO</t>
        </is>
      </c>
      <c r="L8049" t="n">
        <v>1032.309924</v>
      </c>
      <c r="M8049" t="inlineStr">
        <is>
          <t>Terra Luz Residencial</t>
        </is>
      </c>
      <c r="N8049" s="142">
        <f>DATE(YEAR(G8049),MONTH(G8049),1)</f>
        <v/>
      </c>
      <c r="O8049" s="132">
        <f>IF(G8049&gt;$K$3,"Futuro","Atraso")</f>
        <v/>
      </c>
      <c r="P8049">
        <f>12*(YEAR(G8049)-YEAR($K$3))+(MONTH(G8049)-MONTH($K$3))</f>
        <v/>
      </c>
      <c r="Q8049" s="366">
        <f>IF(M8049="IBIRAPITANGA FASE 3",IF(O8049="Atraso",L8049,L8049/(1+$I$2)^P8049),IF(O8049="Atraso",L8049,L8049/(1+$I$1)^P8049))</f>
        <v/>
      </c>
      <c r="R8049">
        <f>IF(O8049="Atraso",$K$3-G8049,0)</f>
        <v/>
      </c>
      <c r="S8049">
        <f>IF(R8049&lt;=15,"Até 15",IF(R8049&lt;=30,"Entre 15 e 30",IF(R8049&lt;=60,"Entre 30 e 60",IF(R8049&lt;=90,"Entre 60 e 90",IF(R8049&lt;=120,"Entre 90 e 120",IF(R8049&lt;=150,"Entre 120 e 150",IF(R8049&lt;=180,"Entre 150 e 180","Superior a 180")))))))</f>
        <v/>
      </c>
    </row>
    <row r="8050">
      <c r="A8050" t="inlineStr">
        <is>
          <t>Q07L025</t>
        </is>
      </c>
      <c r="B8050" t="inlineStr">
        <is>
          <t>ANTONIO CARLOS ALDEBARAN RIBEIRO PINTO</t>
        </is>
      </c>
      <c r="C8050" t="n">
        <v>1</v>
      </c>
      <c r="D8050" t="inlineStr">
        <is>
          <t>IPCA</t>
        </is>
      </c>
      <c r="E8050" t="n">
        <v>0.004867550565343048</v>
      </c>
      <c r="F8050" t="inlineStr">
        <is>
          <t>MENSAL</t>
        </is>
      </c>
      <c r="G8050" t="n">
        <v>45976</v>
      </c>
      <c r="H8050" t="n">
        <v>45976</v>
      </c>
      <c r="I8050" t="n">
        <v>40</v>
      </c>
      <c r="J8050" t="inlineStr">
        <is>
          <t>CARTEIRA</t>
        </is>
      </c>
      <c r="K8050" t="inlineStr">
        <is>
          <t>CONTRATO</t>
        </is>
      </c>
      <c r="L8050" t="n">
        <v>1032.309924</v>
      </c>
      <c r="M8050" t="inlineStr">
        <is>
          <t>Terra Luz Residencial</t>
        </is>
      </c>
      <c r="N8050" s="142">
        <f>DATE(YEAR(G8050),MONTH(G8050),1)</f>
        <v/>
      </c>
      <c r="O8050" s="132">
        <f>IF(G8050&gt;$K$3,"Futuro","Atraso")</f>
        <v/>
      </c>
      <c r="P8050">
        <f>12*(YEAR(G8050)-YEAR($K$3))+(MONTH(G8050)-MONTH($K$3))</f>
        <v/>
      </c>
      <c r="Q8050" s="366">
        <f>IF(M8050="IBIRAPITANGA FASE 3",IF(O8050="Atraso",L8050,L8050/(1+$I$2)^P8050),IF(O8050="Atraso",L8050,L8050/(1+$I$1)^P8050))</f>
        <v/>
      </c>
      <c r="R8050">
        <f>IF(O8050="Atraso",$K$3-G8050,0)</f>
        <v/>
      </c>
      <c r="S8050">
        <f>IF(R8050&lt;=15,"Até 15",IF(R8050&lt;=30,"Entre 15 e 30",IF(R8050&lt;=60,"Entre 30 e 60",IF(R8050&lt;=90,"Entre 60 e 90",IF(R8050&lt;=120,"Entre 90 e 120",IF(R8050&lt;=150,"Entre 120 e 150",IF(R8050&lt;=180,"Entre 150 e 180","Superior a 180")))))))</f>
        <v/>
      </c>
    </row>
    <row r="8051">
      <c r="A8051" t="inlineStr">
        <is>
          <t>Q07L025</t>
        </is>
      </c>
      <c r="B8051" t="inlineStr">
        <is>
          <t>ANTONIO CARLOS ALDEBARAN RIBEIRO PINTO</t>
        </is>
      </c>
      <c r="C8051" t="n">
        <v>1</v>
      </c>
      <c r="D8051" t="inlineStr">
        <is>
          <t>IPCA</t>
        </is>
      </c>
      <c r="E8051" t="n">
        <v>0.004867550565343048</v>
      </c>
      <c r="F8051" t="inlineStr">
        <is>
          <t>MENSAL</t>
        </is>
      </c>
      <c r="G8051" t="n">
        <v>46006</v>
      </c>
      <c r="H8051" t="n">
        <v>46006</v>
      </c>
      <c r="I8051" t="n">
        <v>41</v>
      </c>
      <c r="J8051" t="inlineStr">
        <is>
          <t>CARTEIRA</t>
        </is>
      </c>
      <c r="K8051" t="inlineStr">
        <is>
          <t>CONTRATO</t>
        </is>
      </c>
      <c r="L8051" t="n">
        <v>1032.309924</v>
      </c>
      <c r="M8051" t="inlineStr">
        <is>
          <t>Terra Luz Residencial</t>
        </is>
      </c>
      <c r="N8051" s="142">
        <f>DATE(YEAR(G8051),MONTH(G8051),1)</f>
        <v/>
      </c>
      <c r="O8051" s="132">
        <f>IF(G8051&gt;$K$3,"Futuro","Atraso")</f>
        <v/>
      </c>
      <c r="P8051">
        <f>12*(YEAR(G8051)-YEAR($K$3))+(MONTH(G8051)-MONTH($K$3))</f>
        <v/>
      </c>
      <c r="Q8051" s="366">
        <f>IF(M8051="IBIRAPITANGA FASE 3",IF(O8051="Atraso",L8051,L8051/(1+$I$2)^P8051),IF(O8051="Atraso",L8051,L8051/(1+$I$1)^P8051))</f>
        <v/>
      </c>
      <c r="R8051">
        <f>IF(O8051="Atraso",$K$3-G8051,0)</f>
        <v/>
      </c>
      <c r="S8051">
        <f>IF(R8051&lt;=15,"Até 15",IF(R8051&lt;=30,"Entre 15 e 30",IF(R8051&lt;=60,"Entre 30 e 60",IF(R8051&lt;=90,"Entre 60 e 90",IF(R8051&lt;=120,"Entre 90 e 120",IF(R8051&lt;=150,"Entre 120 e 150",IF(R8051&lt;=180,"Entre 150 e 180","Superior a 180")))))))</f>
        <v/>
      </c>
    </row>
    <row r="8052">
      <c r="A8052" t="inlineStr">
        <is>
          <t>Q07L025</t>
        </is>
      </c>
      <c r="B8052" t="inlineStr">
        <is>
          <t>ANTONIO CARLOS ALDEBARAN RIBEIRO PINTO</t>
        </is>
      </c>
      <c r="C8052" t="n">
        <v>1</v>
      </c>
      <c r="D8052" t="inlineStr">
        <is>
          <t>IPCA</t>
        </is>
      </c>
      <c r="E8052" t="n">
        <v>0.004867550565343048</v>
      </c>
      <c r="F8052" t="inlineStr">
        <is>
          <t>MENSAL</t>
        </is>
      </c>
      <c r="G8052" t="n">
        <v>46037</v>
      </c>
      <c r="H8052" t="n">
        <v>46037</v>
      </c>
      <c r="I8052" t="n">
        <v>42</v>
      </c>
      <c r="J8052" t="inlineStr">
        <is>
          <t>CARTEIRA</t>
        </is>
      </c>
      <c r="K8052" t="inlineStr">
        <is>
          <t>CONTRATO</t>
        </is>
      </c>
      <c r="L8052" t="n">
        <v>1032.309924</v>
      </c>
      <c r="M8052" t="inlineStr">
        <is>
          <t>Terra Luz Residencial</t>
        </is>
      </c>
      <c r="N8052" s="142">
        <f>DATE(YEAR(G8052),MONTH(G8052),1)</f>
        <v/>
      </c>
      <c r="O8052" s="132">
        <f>IF(G8052&gt;$K$3,"Futuro","Atraso")</f>
        <v/>
      </c>
      <c r="P8052">
        <f>12*(YEAR(G8052)-YEAR($K$3))+(MONTH(G8052)-MONTH($K$3))</f>
        <v/>
      </c>
      <c r="Q8052" s="366">
        <f>IF(M8052="IBIRAPITANGA FASE 3",IF(O8052="Atraso",L8052,L8052/(1+$I$2)^P8052),IF(O8052="Atraso",L8052,L8052/(1+$I$1)^P8052))</f>
        <v/>
      </c>
      <c r="R8052">
        <f>IF(O8052="Atraso",$K$3-G8052,0)</f>
        <v/>
      </c>
      <c r="S8052">
        <f>IF(R8052&lt;=15,"Até 15",IF(R8052&lt;=30,"Entre 15 e 30",IF(R8052&lt;=60,"Entre 30 e 60",IF(R8052&lt;=90,"Entre 60 e 90",IF(R8052&lt;=120,"Entre 90 e 120",IF(R8052&lt;=150,"Entre 120 e 150",IF(R8052&lt;=180,"Entre 150 e 180","Superior a 180")))))))</f>
        <v/>
      </c>
    </row>
    <row r="8053">
      <c r="A8053" t="inlineStr">
        <is>
          <t>Q07L025</t>
        </is>
      </c>
      <c r="B8053" t="inlineStr">
        <is>
          <t>ANTONIO CARLOS ALDEBARAN RIBEIRO PINTO</t>
        </is>
      </c>
      <c r="C8053" t="n">
        <v>1</v>
      </c>
      <c r="D8053" t="inlineStr">
        <is>
          <t>IPCA</t>
        </is>
      </c>
      <c r="E8053" t="n">
        <v>0.004867550565343048</v>
      </c>
      <c r="F8053" t="inlineStr">
        <is>
          <t>MENSAL</t>
        </is>
      </c>
      <c r="G8053" t="n">
        <v>46068</v>
      </c>
      <c r="H8053" t="n">
        <v>46068</v>
      </c>
      <c r="I8053" t="n">
        <v>43</v>
      </c>
      <c r="J8053" t="inlineStr">
        <is>
          <t>CARTEIRA</t>
        </is>
      </c>
      <c r="K8053" t="inlineStr">
        <is>
          <t>CONTRATO</t>
        </is>
      </c>
      <c r="L8053" t="n">
        <v>1032.309924</v>
      </c>
      <c r="M8053" t="inlineStr">
        <is>
          <t>Terra Luz Residencial</t>
        </is>
      </c>
      <c r="N8053" s="142">
        <f>DATE(YEAR(G8053),MONTH(G8053),1)</f>
        <v/>
      </c>
      <c r="O8053" s="132">
        <f>IF(G8053&gt;$K$3,"Futuro","Atraso")</f>
        <v/>
      </c>
      <c r="P8053">
        <f>12*(YEAR(G8053)-YEAR($K$3))+(MONTH(G8053)-MONTH($K$3))</f>
        <v/>
      </c>
      <c r="Q8053" s="366">
        <f>IF(M8053="IBIRAPITANGA FASE 3",IF(O8053="Atraso",L8053,L8053/(1+$I$2)^P8053),IF(O8053="Atraso",L8053,L8053/(1+$I$1)^P8053))</f>
        <v/>
      </c>
      <c r="R8053">
        <f>IF(O8053="Atraso",$K$3-G8053,0)</f>
        <v/>
      </c>
      <c r="S8053">
        <f>IF(R8053&lt;=15,"Até 15",IF(R8053&lt;=30,"Entre 15 e 30",IF(R8053&lt;=60,"Entre 30 e 60",IF(R8053&lt;=90,"Entre 60 e 90",IF(R8053&lt;=120,"Entre 90 e 120",IF(R8053&lt;=150,"Entre 120 e 150",IF(R8053&lt;=180,"Entre 150 e 180","Superior a 180")))))))</f>
        <v/>
      </c>
    </row>
    <row r="8054">
      <c r="A8054" t="inlineStr">
        <is>
          <t>Q07L025</t>
        </is>
      </c>
      <c r="B8054" t="inlineStr">
        <is>
          <t>ANTONIO CARLOS ALDEBARAN RIBEIRO PINTO</t>
        </is>
      </c>
      <c r="C8054" t="n">
        <v>1</v>
      </c>
      <c r="D8054" t="inlineStr">
        <is>
          <t>IPCA</t>
        </is>
      </c>
      <c r="E8054" t="n">
        <v>0.004867550565343048</v>
      </c>
      <c r="F8054" t="inlineStr">
        <is>
          <t>MENSAL</t>
        </is>
      </c>
      <c r="G8054" t="n">
        <v>46096</v>
      </c>
      <c r="H8054" t="n">
        <v>46096</v>
      </c>
      <c r="I8054" t="n">
        <v>44</v>
      </c>
      <c r="J8054" t="inlineStr">
        <is>
          <t>CARTEIRA</t>
        </is>
      </c>
      <c r="K8054" t="inlineStr">
        <is>
          <t>CONTRATO</t>
        </is>
      </c>
      <c r="L8054" t="n">
        <v>1032.309924</v>
      </c>
      <c r="M8054" t="inlineStr">
        <is>
          <t>Terra Luz Residencial</t>
        </is>
      </c>
      <c r="N8054" s="142">
        <f>DATE(YEAR(G8054),MONTH(G8054),1)</f>
        <v/>
      </c>
      <c r="O8054" s="132">
        <f>IF(G8054&gt;$K$3,"Futuro","Atraso")</f>
        <v/>
      </c>
      <c r="P8054">
        <f>12*(YEAR(G8054)-YEAR($K$3))+(MONTH(G8054)-MONTH($K$3))</f>
        <v/>
      </c>
      <c r="Q8054" s="366">
        <f>IF(M8054="IBIRAPITANGA FASE 3",IF(O8054="Atraso",L8054,L8054/(1+$I$2)^P8054),IF(O8054="Atraso",L8054,L8054/(1+$I$1)^P8054))</f>
        <v/>
      </c>
      <c r="R8054">
        <f>IF(O8054="Atraso",$K$3-G8054,0)</f>
        <v/>
      </c>
      <c r="S8054">
        <f>IF(R8054&lt;=15,"Até 15",IF(R8054&lt;=30,"Entre 15 e 30",IF(R8054&lt;=60,"Entre 30 e 60",IF(R8054&lt;=90,"Entre 60 e 90",IF(R8054&lt;=120,"Entre 90 e 120",IF(R8054&lt;=150,"Entre 120 e 150",IF(R8054&lt;=180,"Entre 150 e 180","Superior a 180")))))))</f>
        <v/>
      </c>
    </row>
    <row r="8055">
      <c r="A8055" t="inlineStr">
        <is>
          <t>Q07L025</t>
        </is>
      </c>
      <c r="B8055" t="inlineStr">
        <is>
          <t>ANTONIO CARLOS ALDEBARAN RIBEIRO PINTO</t>
        </is>
      </c>
      <c r="C8055" t="n">
        <v>1</v>
      </c>
      <c r="D8055" t="inlineStr">
        <is>
          <t>IPCA</t>
        </is>
      </c>
      <c r="E8055" t="n">
        <v>0.004867550565343048</v>
      </c>
      <c r="F8055" t="inlineStr">
        <is>
          <t>MENSAL</t>
        </is>
      </c>
      <c r="G8055" t="n">
        <v>46127</v>
      </c>
      <c r="H8055" t="n">
        <v>46127</v>
      </c>
      <c r="I8055" t="n">
        <v>45</v>
      </c>
      <c r="J8055" t="inlineStr">
        <is>
          <t>CARTEIRA</t>
        </is>
      </c>
      <c r="K8055" t="inlineStr">
        <is>
          <t>CONTRATO</t>
        </is>
      </c>
      <c r="L8055" t="n">
        <v>1032.309924</v>
      </c>
      <c r="M8055" t="inlineStr">
        <is>
          <t>Terra Luz Residencial</t>
        </is>
      </c>
      <c r="N8055" s="142">
        <f>DATE(YEAR(G8055),MONTH(G8055),1)</f>
        <v/>
      </c>
      <c r="O8055" s="132">
        <f>IF(G8055&gt;$K$3,"Futuro","Atraso")</f>
        <v/>
      </c>
      <c r="P8055">
        <f>12*(YEAR(G8055)-YEAR($K$3))+(MONTH(G8055)-MONTH($K$3))</f>
        <v/>
      </c>
      <c r="Q8055" s="366">
        <f>IF(M8055="IBIRAPITANGA FASE 3",IF(O8055="Atraso",L8055,L8055/(1+$I$2)^P8055),IF(O8055="Atraso",L8055,L8055/(1+$I$1)^P8055))</f>
        <v/>
      </c>
      <c r="R8055">
        <f>IF(O8055="Atraso",$K$3-G8055,0)</f>
        <v/>
      </c>
      <c r="S8055">
        <f>IF(R8055&lt;=15,"Até 15",IF(R8055&lt;=30,"Entre 15 e 30",IF(R8055&lt;=60,"Entre 30 e 60",IF(R8055&lt;=90,"Entre 60 e 90",IF(R8055&lt;=120,"Entre 90 e 120",IF(R8055&lt;=150,"Entre 120 e 150",IF(R8055&lt;=180,"Entre 150 e 180","Superior a 180")))))))</f>
        <v/>
      </c>
    </row>
    <row r="8056">
      <c r="A8056" t="inlineStr">
        <is>
          <t>Q07L025</t>
        </is>
      </c>
      <c r="B8056" t="inlineStr">
        <is>
          <t>ANTONIO CARLOS ALDEBARAN RIBEIRO PINTO</t>
        </is>
      </c>
      <c r="C8056" t="n">
        <v>1</v>
      </c>
      <c r="D8056" t="inlineStr">
        <is>
          <t>IPCA</t>
        </is>
      </c>
      <c r="E8056" t="n">
        <v>0.004867550565343048</v>
      </c>
      <c r="F8056" t="inlineStr">
        <is>
          <t>MENSAL</t>
        </is>
      </c>
      <c r="G8056" t="n">
        <v>46157</v>
      </c>
      <c r="H8056" t="n">
        <v>46157</v>
      </c>
      <c r="I8056" t="n">
        <v>46</v>
      </c>
      <c r="J8056" t="inlineStr">
        <is>
          <t>CARTEIRA</t>
        </is>
      </c>
      <c r="K8056" t="inlineStr">
        <is>
          <t>CONTRATO</t>
        </is>
      </c>
      <c r="L8056" t="n">
        <v>1032.309924</v>
      </c>
      <c r="M8056" t="inlineStr">
        <is>
          <t>Terra Luz Residencial</t>
        </is>
      </c>
      <c r="N8056" s="142">
        <f>DATE(YEAR(G8056),MONTH(G8056),1)</f>
        <v/>
      </c>
      <c r="O8056" s="132">
        <f>IF(G8056&gt;$K$3,"Futuro","Atraso")</f>
        <v/>
      </c>
      <c r="P8056">
        <f>12*(YEAR(G8056)-YEAR($K$3))+(MONTH(G8056)-MONTH($K$3))</f>
        <v/>
      </c>
      <c r="Q8056" s="366">
        <f>IF(M8056="IBIRAPITANGA FASE 3",IF(O8056="Atraso",L8056,L8056/(1+$I$2)^P8056),IF(O8056="Atraso",L8056,L8056/(1+$I$1)^P8056))</f>
        <v/>
      </c>
      <c r="R8056">
        <f>IF(O8056="Atraso",$K$3-G8056,0)</f>
        <v/>
      </c>
      <c r="S8056">
        <f>IF(R8056&lt;=15,"Até 15",IF(R8056&lt;=30,"Entre 15 e 30",IF(R8056&lt;=60,"Entre 30 e 60",IF(R8056&lt;=90,"Entre 60 e 90",IF(R8056&lt;=120,"Entre 90 e 120",IF(R8056&lt;=150,"Entre 120 e 150",IF(R8056&lt;=180,"Entre 150 e 180","Superior a 180")))))))</f>
        <v/>
      </c>
    </row>
    <row r="8057">
      <c r="A8057" t="inlineStr">
        <is>
          <t>Q07L025</t>
        </is>
      </c>
      <c r="B8057" t="inlineStr">
        <is>
          <t>ANTONIO CARLOS ALDEBARAN RIBEIRO PINTO</t>
        </is>
      </c>
      <c r="C8057" t="n">
        <v>1</v>
      </c>
      <c r="D8057" t="inlineStr">
        <is>
          <t>IPCA</t>
        </is>
      </c>
      <c r="E8057" t="n">
        <v>0.004867550565343048</v>
      </c>
      <c r="F8057" t="inlineStr">
        <is>
          <t>MENSAL</t>
        </is>
      </c>
      <c r="G8057" t="n">
        <v>46188</v>
      </c>
      <c r="H8057" t="n">
        <v>46188</v>
      </c>
      <c r="I8057" t="n">
        <v>47</v>
      </c>
      <c r="J8057" t="inlineStr">
        <is>
          <t>CARTEIRA</t>
        </is>
      </c>
      <c r="K8057" t="inlineStr">
        <is>
          <t>CONTRATO</t>
        </is>
      </c>
      <c r="L8057" t="n">
        <v>1032.309924</v>
      </c>
      <c r="M8057" t="inlineStr">
        <is>
          <t>Terra Luz Residencial</t>
        </is>
      </c>
      <c r="N8057" s="142">
        <f>DATE(YEAR(G8057),MONTH(G8057),1)</f>
        <v/>
      </c>
      <c r="O8057" s="132">
        <f>IF(G8057&gt;$K$3,"Futuro","Atraso")</f>
        <v/>
      </c>
      <c r="P8057">
        <f>12*(YEAR(G8057)-YEAR($K$3))+(MONTH(G8057)-MONTH($K$3))</f>
        <v/>
      </c>
      <c r="Q8057" s="366">
        <f>IF(M8057="IBIRAPITANGA FASE 3",IF(O8057="Atraso",L8057,L8057/(1+$I$2)^P8057),IF(O8057="Atraso",L8057,L8057/(1+$I$1)^P8057))</f>
        <v/>
      </c>
      <c r="R8057">
        <f>IF(O8057="Atraso",$K$3-G8057,0)</f>
        <v/>
      </c>
      <c r="S8057">
        <f>IF(R8057&lt;=15,"Até 15",IF(R8057&lt;=30,"Entre 15 e 30",IF(R8057&lt;=60,"Entre 30 e 60",IF(R8057&lt;=90,"Entre 60 e 90",IF(R8057&lt;=120,"Entre 90 e 120",IF(R8057&lt;=150,"Entre 120 e 150",IF(R8057&lt;=180,"Entre 150 e 180","Superior a 180")))))))</f>
        <v/>
      </c>
    </row>
    <row r="8058">
      <c r="A8058" t="inlineStr">
        <is>
          <t>Q07L025</t>
        </is>
      </c>
      <c r="B8058" t="inlineStr">
        <is>
          <t>ANTONIO CARLOS ALDEBARAN RIBEIRO PINTO</t>
        </is>
      </c>
      <c r="C8058" t="n">
        <v>1</v>
      </c>
      <c r="D8058" t="inlineStr">
        <is>
          <t>IPCA</t>
        </is>
      </c>
      <c r="E8058" t="n">
        <v>0.004867550565343048</v>
      </c>
      <c r="F8058" t="inlineStr">
        <is>
          <t>MENSAL</t>
        </is>
      </c>
      <c r="G8058" t="n">
        <v>46218</v>
      </c>
      <c r="H8058" t="n">
        <v>46218</v>
      </c>
      <c r="I8058" t="n">
        <v>48</v>
      </c>
      <c r="J8058" t="inlineStr">
        <is>
          <t>CARTEIRA</t>
        </is>
      </c>
      <c r="K8058" t="inlineStr">
        <is>
          <t>CONTRATO</t>
        </is>
      </c>
      <c r="L8058" t="n">
        <v>1032.309924</v>
      </c>
      <c r="M8058" t="inlineStr">
        <is>
          <t>Terra Luz Residencial</t>
        </is>
      </c>
      <c r="N8058" s="142">
        <f>DATE(YEAR(G8058),MONTH(G8058),1)</f>
        <v/>
      </c>
      <c r="O8058" s="132">
        <f>IF(G8058&gt;$K$3,"Futuro","Atraso")</f>
        <v/>
      </c>
      <c r="P8058">
        <f>12*(YEAR(G8058)-YEAR($K$3))+(MONTH(G8058)-MONTH($K$3))</f>
        <v/>
      </c>
      <c r="Q8058" s="366">
        <f>IF(M8058="IBIRAPITANGA FASE 3",IF(O8058="Atraso",L8058,L8058/(1+$I$2)^P8058),IF(O8058="Atraso",L8058,L8058/(1+$I$1)^P8058))</f>
        <v/>
      </c>
      <c r="R8058">
        <f>IF(O8058="Atraso",$K$3-G8058,0)</f>
        <v/>
      </c>
      <c r="S8058">
        <f>IF(R8058&lt;=15,"Até 15",IF(R8058&lt;=30,"Entre 15 e 30",IF(R8058&lt;=60,"Entre 30 e 60",IF(R8058&lt;=90,"Entre 60 e 90",IF(R8058&lt;=120,"Entre 90 e 120",IF(R8058&lt;=150,"Entre 120 e 150",IF(R8058&lt;=180,"Entre 150 e 180","Superior a 180")))))))</f>
        <v/>
      </c>
    </row>
    <row r="8059">
      <c r="A8059" t="inlineStr">
        <is>
          <t>Q07L026</t>
        </is>
      </c>
      <c r="B8059" t="inlineStr">
        <is>
          <t>MARCO AURELIO DE OLIVEIRA  GARCIA</t>
        </is>
      </c>
      <c r="C8059" t="n">
        <v>1</v>
      </c>
      <c r="D8059" t="inlineStr">
        <is>
          <t>IPCA</t>
        </is>
      </c>
      <c r="E8059" t="n">
        <v>0.009488792934583046</v>
      </c>
      <c r="F8059" t="inlineStr">
        <is>
          <t>MENSAL</t>
        </is>
      </c>
      <c r="G8059" t="n">
        <v>45240</v>
      </c>
      <c r="H8059" t="n">
        <v>45240</v>
      </c>
      <c r="I8059" t="n">
        <v>18</v>
      </c>
      <c r="J8059" t="inlineStr">
        <is>
          <t>CARTEIRA</t>
        </is>
      </c>
      <c r="K8059" t="inlineStr">
        <is>
          <t>CONTRATO</t>
        </is>
      </c>
      <c r="L8059" t="n">
        <v>684.6874620000001</v>
      </c>
      <c r="M8059" t="inlineStr">
        <is>
          <t>Terra Luz Residencial</t>
        </is>
      </c>
      <c r="N8059" s="142">
        <f>DATE(YEAR(G8059),MONTH(G8059),1)</f>
        <v/>
      </c>
      <c r="O8059" s="132">
        <f>IF(G8059&gt;$K$3,"Futuro","Atraso")</f>
        <v/>
      </c>
      <c r="P8059">
        <f>12*(YEAR(G8059)-YEAR($K$3))+(MONTH(G8059)-MONTH($K$3))</f>
        <v/>
      </c>
      <c r="Q8059" s="366">
        <f>IF(M8059="IBIRAPITANGA FASE 3",IF(O8059="Atraso",L8059,L8059/(1+$I$2)^P8059),IF(O8059="Atraso",L8059,L8059/(1+$I$1)^P8059))</f>
        <v/>
      </c>
      <c r="R8059">
        <f>IF(O8059="Atraso",$K$3-G8059,0)</f>
        <v/>
      </c>
      <c r="S8059">
        <f>IF(R8059&lt;=15,"Até 15",IF(R8059&lt;=30,"Entre 15 e 30",IF(R8059&lt;=60,"Entre 30 e 60",IF(R8059&lt;=90,"Entre 60 e 90",IF(R8059&lt;=120,"Entre 90 e 120",IF(R8059&lt;=150,"Entre 120 e 150",IF(R8059&lt;=180,"Entre 150 e 180","Superior a 180")))))))</f>
        <v/>
      </c>
    </row>
    <row r="8060">
      <c r="A8060" t="inlineStr">
        <is>
          <t>Q07L026</t>
        </is>
      </c>
      <c r="B8060" t="inlineStr">
        <is>
          <t>MARCO AURELIO DE OLIVEIRA  GARCIA</t>
        </is>
      </c>
      <c r="C8060" t="n">
        <v>1</v>
      </c>
      <c r="D8060" t="inlineStr">
        <is>
          <t>IPCA</t>
        </is>
      </c>
      <c r="E8060" t="n">
        <v>0.009488792934583046</v>
      </c>
      <c r="F8060" t="inlineStr">
        <is>
          <t>MENSAL</t>
        </is>
      </c>
      <c r="G8060" t="n">
        <v>45270</v>
      </c>
      <c r="H8060" t="n">
        <v>45270</v>
      </c>
      <c r="I8060" t="n">
        <v>19</v>
      </c>
      <c r="J8060" t="inlineStr">
        <is>
          <t>CARTEIRA</t>
        </is>
      </c>
      <c r="K8060" t="inlineStr">
        <is>
          <t>CONTRATO</t>
        </is>
      </c>
      <c r="L8060" t="n">
        <v>684.5174640000001</v>
      </c>
      <c r="M8060" t="inlineStr">
        <is>
          <t>Terra Luz Residencial</t>
        </is>
      </c>
      <c r="N8060" s="142">
        <f>DATE(YEAR(G8060),MONTH(G8060),1)</f>
        <v/>
      </c>
      <c r="O8060" s="132">
        <f>IF(G8060&gt;$K$3,"Futuro","Atraso")</f>
        <v/>
      </c>
      <c r="P8060">
        <f>12*(YEAR(G8060)-YEAR($K$3))+(MONTH(G8060)-MONTH($K$3))</f>
        <v/>
      </c>
      <c r="Q8060" s="366">
        <f>IF(M8060="IBIRAPITANGA FASE 3",IF(O8060="Atraso",L8060,L8060/(1+$I$2)^P8060),IF(O8060="Atraso",L8060,L8060/(1+$I$1)^P8060))</f>
        <v/>
      </c>
      <c r="R8060">
        <f>IF(O8060="Atraso",$K$3-G8060,0)</f>
        <v/>
      </c>
      <c r="S8060">
        <f>IF(R8060&lt;=15,"Até 15",IF(R8060&lt;=30,"Entre 15 e 30",IF(R8060&lt;=60,"Entre 30 e 60",IF(R8060&lt;=90,"Entre 60 e 90",IF(R8060&lt;=120,"Entre 90 e 120",IF(R8060&lt;=150,"Entre 120 e 150",IF(R8060&lt;=180,"Entre 150 e 180","Superior a 180")))))))</f>
        <v/>
      </c>
    </row>
    <row r="8061">
      <c r="A8061" t="inlineStr">
        <is>
          <t>Q07L026</t>
        </is>
      </c>
      <c r="B8061" t="inlineStr">
        <is>
          <t>MARCO AURELIO DE OLIVEIRA  GARCIA</t>
        </is>
      </c>
      <c r="C8061" t="n">
        <v>1</v>
      </c>
      <c r="D8061" t="inlineStr">
        <is>
          <t>IPCA</t>
        </is>
      </c>
      <c r="E8061" t="n">
        <v>0.009488792934583046</v>
      </c>
      <c r="F8061" t="inlineStr">
        <is>
          <t>MENSAL</t>
        </is>
      </c>
      <c r="G8061" t="n">
        <v>45301</v>
      </c>
      <c r="H8061" t="n">
        <v>45301</v>
      </c>
      <c r="I8061" t="n">
        <v>20</v>
      </c>
      <c r="J8061" t="inlineStr">
        <is>
          <t>CARTEIRA</t>
        </is>
      </c>
      <c r="K8061" t="inlineStr">
        <is>
          <t>CONTRATO</t>
        </is>
      </c>
      <c r="L8061" t="n">
        <v>684.5174640000001</v>
      </c>
      <c r="M8061" t="inlineStr">
        <is>
          <t>Terra Luz Residencial</t>
        </is>
      </c>
      <c r="N8061" s="142">
        <f>DATE(YEAR(G8061),MONTH(G8061),1)</f>
        <v/>
      </c>
      <c r="O8061" s="132">
        <f>IF(G8061&gt;$K$3,"Futuro","Atraso")</f>
        <v/>
      </c>
      <c r="P8061">
        <f>12*(YEAR(G8061)-YEAR($K$3))+(MONTH(G8061)-MONTH($K$3))</f>
        <v/>
      </c>
      <c r="Q8061" s="366">
        <f>IF(M8061="IBIRAPITANGA FASE 3",IF(O8061="Atraso",L8061,L8061/(1+$I$2)^P8061),IF(O8061="Atraso",L8061,L8061/(1+$I$1)^P8061))</f>
        <v/>
      </c>
      <c r="R8061">
        <f>IF(O8061="Atraso",$K$3-G8061,0)</f>
        <v/>
      </c>
      <c r="S8061">
        <f>IF(R8061&lt;=15,"Até 15",IF(R8061&lt;=30,"Entre 15 e 30",IF(R8061&lt;=60,"Entre 30 e 60",IF(R8061&lt;=90,"Entre 60 e 90",IF(R8061&lt;=120,"Entre 90 e 120",IF(R8061&lt;=150,"Entre 120 e 150",IF(R8061&lt;=180,"Entre 150 e 180","Superior a 180")))))))</f>
        <v/>
      </c>
    </row>
    <row r="8062">
      <c r="A8062" t="inlineStr">
        <is>
          <t>Q07L026</t>
        </is>
      </c>
      <c r="B8062" t="inlineStr">
        <is>
          <t>MARCO AURELIO DE OLIVEIRA  GARCIA</t>
        </is>
      </c>
      <c r="C8062" t="n">
        <v>1</v>
      </c>
      <c r="D8062" t="inlineStr">
        <is>
          <t>IPCA</t>
        </is>
      </c>
      <c r="E8062" t="n">
        <v>0.009488792934583046</v>
      </c>
      <c r="F8062" t="inlineStr">
        <is>
          <t>MENSAL</t>
        </is>
      </c>
      <c r="G8062" t="n">
        <v>45332</v>
      </c>
      <c r="H8062" t="n">
        <v>45332</v>
      </c>
      <c r="I8062" t="n">
        <v>21</v>
      </c>
      <c r="J8062" t="inlineStr">
        <is>
          <t>CARTEIRA</t>
        </is>
      </c>
      <c r="K8062" t="inlineStr">
        <is>
          <t>CONTRATO</t>
        </is>
      </c>
      <c r="L8062" t="n">
        <v>684.5174640000001</v>
      </c>
      <c r="M8062" t="inlineStr">
        <is>
          <t>Terra Luz Residencial</t>
        </is>
      </c>
      <c r="N8062" s="142">
        <f>DATE(YEAR(G8062),MONTH(G8062),1)</f>
        <v/>
      </c>
      <c r="O8062" s="132">
        <f>IF(G8062&gt;$K$3,"Futuro","Atraso")</f>
        <v/>
      </c>
      <c r="P8062">
        <f>12*(YEAR(G8062)-YEAR($K$3))+(MONTH(G8062)-MONTH($K$3))</f>
        <v/>
      </c>
      <c r="Q8062" s="366">
        <f>IF(M8062="IBIRAPITANGA FASE 3",IF(O8062="Atraso",L8062,L8062/(1+$I$2)^P8062),IF(O8062="Atraso",L8062,L8062/(1+$I$1)^P8062))</f>
        <v/>
      </c>
      <c r="R8062">
        <f>IF(O8062="Atraso",$K$3-G8062,0)</f>
        <v/>
      </c>
      <c r="S8062">
        <f>IF(R8062&lt;=15,"Até 15",IF(R8062&lt;=30,"Entre 15 e 30",IF(R8062&lt;=60,"Entre 30 e 60",IF(R8062&lt;=90,"Entre 60 e 90",IF(R8062&lt;=120,"Entre 90 e 120",IF(R8062&lt;=150,"Entre 120 e 150",IF(R8062&lt;=180,"Entre 150 e 180","Superior a 180")))))))</f>
        <v/>
      </c>
    </row>
    <row r="8063">
      <c r="A8063" t="inlineStr">
        <is>
          <t>Q07L026</t>
        </is>
      </c>
      <c r="B8063" t="inlineStr">
        <is>
          <t>MARCO AURELIO DE OLIVEIRA  GARCIA</t>
        </is>
      </c>
      <c r="C8063" t="n">
        <v>1</v>
      </c>
      <c r="D8063" t="inlineStr">
        <is>
          <t>IPCA</t>
        </is>
      </c>
      <c r="E8063" t="n">
        <v>0.009488792934583046</v>
      </c>
      <c r="F8063" t="inlineStr">
        <is>
          <t>MENSAL</t>
        </is>
      </c>
      <c r="G8063" t="n">
        <v>45361</v>
      </c>
      <c r="H8063" t="n">
        <v>45361</v>
      </c>
      <c r="I8063" t="n">
        <v>22</v>
      </c>
      <c r="J8063" t="inlineStr">
        <is>
          <t>CARTEIRA</t>
        </is>
      </c>
      <c r="K8063" t="inlineStr">
        <is>
          <t>CONTRATO</t>
        </is>
      </c>
      <c r="L8063" t="n">
        <v>684.5174640000001</v>
      </c>
      <c r="M8063" t="inlineStr">
        <is>
          <t>Terra Luz Residencial</t>
        </is>
      </c>
      <c r="N8063" s="142">
        <f>DATE(YEAR(G8063),MONTH(G8063),1)</f>
        <v/>
      </c>
      <c r="O8063" s="132">
        <f>IF(G8063&gt;$K$3,"Futuro","Atraso")</f>
        <v/>
      </c>
      <c r="P8063">
        <f>12*(YEAR(G8063)-YEAR($K$3))+(MONTH(G8063)-MONTH($K$3))</f>
        <v/>
      </c>
      <c r="Q8063" s="366">
        <f>IF(M8063="IBIRAPITANGA FASE 3",IF(O8063="Atraso",L8063,L8063/(1+$I$2)^P8063),IF(O8063="Atraso",L8063,L8063/(1+$I$1)^P8063))</f>
        <v/>
      </c>
      <c r="R8063">
        <f>IF(O8063="Atraso",$K$3-G8063,0)</f>
        <v/>
      </c>
      <c r="S8063">
        <f>IF(R8063&lt;=15,"Até 15",IF(R8063&lt;=30,"Entre 15 e 30",IF(R8063&lt;=60,"Entre 30 e 60",IF(R8063&lt;=90,"Entre 60 e 90",IF(R8063&lt;=120,"Entre 90 e 120",IF(R8063&lt;=150,"Entre 120 e 150",IF(R8063&lt;=180,"Entre 150 e 180","Superior a 180")))))))</f>
        <v/>
      </c>
    </row>
    <row r="8064">
      <c r="A8064" t="inlineStr">
        <is>
          <t>Q07L026</t>
        </is>
      </c>
      <c r="B8064" t="inlineStr">
        <is>
          <t>MARCO AURELIO DE OLIVEIRA  GARCIA</t>
        </is>
      </c>
      <c r="C8064" t="n">
        <v>1</v>
      </c>
      <c r="D8064" t="inlineStr">
        <is>
          <t>IPCA</t>
        </is>
      </c>
      <c r="E8064" t="n">
        <v>0.009488792934583046</v>
      </c>
      <c r="F8064" t="inlineStr">
        <is>
          <t>MENSAL</t>
        </is>
      </c>
      <c r="G8064" t="n">
        <v>45392</v>
      </c>
      <c r="H8064" t="n">
        <v>45392</v>
      </c>
      <c r="I8064" t="n">
        <v>23</v>
      </c>
      <c r="J8064" t="inlineStr">
        <is>
          <t>CARTEIRA</t>
        </is>
      </c>
      <c r="K8064" t="inlineStr">
        <is>
          <t>CONTRATO</t>
        </is>
      </c>
      <c r="L8064" t="n">
        <v>684.5174640000001</v>
      </c>
      <c r="M8064" t="inlineStr">
        <is>
          <t>Terra Luz Residencial</t>
        </is>
      </c>
      <c r="N8064" s="142">
        <f>DATE(YEAR(G8064),MONTH(G8064),1)</f>
        <v/>
      </c>
      <c r="O8064" s="132">
        <f>IF(G8064&gt;$K$3,"Futuro","Atraso")</f>
        <v/>
      </c>
      <c r="P8064">
        <f>12*(YEAR(G8064)-YEAR($K$3))+(MONTH(G8064)-MONTH($K$3))</f>
        <v/>
      </c>
      <c r="Q8064" s="366">
        <f>IF(M8064="IBIRAPITANGA FASE 3",IF(O8064="Atraso",L8064,L8064/(1+$I$2)^P8064),IF(O8064="Atraso",L8064,L8064/(1+$I$1)^P8064))</f>
        <v/>
      </c>
      <c r="R8064">
        <f>IF(O8064="Atraso",$K$3-G8064,0)</f>
        <v/>
      </c>
      <c r="S8064">
        <f>IF(R8064&lt;=15,"Até 15",IF(R8064&lt;=30,"Entre 15 e 30",IF(R8064&lt;=60,"Entre 30 e 60",IF(R8064&lt;=90,"Entre 60 e 90",IF(R8064&lt;=120,"Entre 90 e 120",IF(R8064&lt;=150,"Entre 120 e 150",IF(R8064&lt;=180,"Entre 150 e 180","Superior a 180")))))))</f>
        <v/>
      </c>
    </row>
    <row r="8065">
      <c r="A8065" t="inlineStr">
        <is>
          <t>Q07L026</t>
        </is>
      </c>
      <c r="B8065" t="inlineStr">
        <is>
          <t>MARCO AURELIO DE OLIVEIRA  GARCIA</t>
        </is>
      </c>
      <c r="C8065" t="n">
        <v>1</v>
      </c>
      <c r="D8065" t="inlineStr">
        <is>
          <t>IPCA</t>
        </is>
      </c>
      <c r="E8065" t="n">
        <v>0.009488792934583046</v>
      </c>
      <c r="F8065" t="inlineStr">
        <is>
          <t>MENSAL</t>
        </is>
      </c>
      <c r="G8065" t="n">
        <v>45422</v>
      </c>
      <c r="H8065" t="n">
        <v>45422</v>
      </c>
      <c r="I8065" t="n">
        <v>24</v>
      </c>
      <c r="J8065" t="inlineStr">
        <is>
          <t>CARTEIRA</t>
        </is>
      </c>
      <c r="K8065" t="inlineStr">
        <is>
          <t>CONTRATO</t>
        </is>
      </c>
      <c r="L8065" t="n">
        <v>684.5174640000001</v>
      </c>
      <c r="M8065" t="inlineStr">
        <is>
          <t>Terra Luz Residencial</t>
        </is>
      </c>
      <c r="N8065" s="142">
        <f>DATE(YEAR(G8065),MONTH(G8065),1)</f>
        <v/>
      </c>
      <c r="O8065" s="132">
        <f>IF(G8065&gt;$K$3,"Futuro","Atraso")</f>
        <v/>
      </c>
      <c r="P8065">
        <f>12*(YEAR(G8065)-YEAR($K$3))+(MONTH(G8065)-MONTH($K$3))</f>
        <v/>
      </c>
      <c r="Q8065" s="366">
        <f>IF(M8065="IBIRAPITANGA FASE 3",IF(O8065="Atraso",L8065,L8065/(1+$I$2)^P8065),IF(O8065="Atraso",L8065,L8065/(1+$I$1)^P8065))</f>
        <v/>
      </c>
      <c r="R8065">
        <f>IF(O8065="Atraso",$K$3-G8065,0)</f>
        <v/>
      </c>
      <c r="S8065">
        <f>IF(R8065&lt;=15,"Até 15",IF(R8065&lt;=30,"Entre 15 e 30",IF(R8065&lt;=60,"Entre 30 e 60",IF(R8065&lt;=90,"Entre 60 e 90",IF(R8065&lt;=120,"Entre 90 e 120",IF(R8065&lt;=150,"Entre 120 e 150",IF(R8065&lt;=180,"Entre 150 e 180","Superior a 180")))))))</f>
        <v/>
      </c>
    </row>
    <row r="8066">
      <c r="A8066" t="inlineStr">
        <is>
          <t>Q07L026</t>
        </is>
      </c>
      <c r="B8066" t="inlineStr">
        <is>
          <t>MARCO AURELIO DE OLIVEIRA  GARCIA</t>
        </is>
      </c>
      <c r="C8066" t="n">
        <v>1</v>
      </c>
      <c r="D8066" t="inlineStr">
        <is>
          <t>IPCA</t>
        </is>
      </c>
      <c r="E8066" t="n">
        <v>0.009488792934583046</v>
      </c>
      <c r="F8066" t="inlineStr">
        <is>
          <t>MENSAL</t>
        </is>
      </c>
      <c r="G8066" t="n">
        <v>45453</v>
      </c>
      <c r="H8066" t="n">
        <v>45453</v>
      </c>
      <c r="I8066" t="n">
        <v>25</v>
      </c>
      <c r="J8066" t="inlineStr">
        <is>
          <t>CARTEIRA</t>
        </is>
      </c>
      <c r="K8066" t="inlineStr">
        <is>
          <t>CONTRATO</t>
        </is>
      </c>
      <c r="L8066" t="n">
        <v>684.5174640000001</v>
      </c>
      <c r="M8066" t="inlineStr">
        <is>
          <t>Terra Luz Residencial</t>
        </is>
      </c>
      <c r="N8066" s="142">
        <f>DATE(YEAR(G8066),MONTH(G8066),1)</f>
        <v/>
      </c>
      <c r="O8066" s="132">
        <f>IF(G8066&gt;$K$3,"Futuro","Atraso")</f>
        <v/>
      </c>
      <c r="P8066">
        <f>12*(YEAR(G8066)-YEAR($K$3))+(MONTH(G8066)-MONTH($K$3))</f>
        <v/>
      </c>
      <c r="Q8066" s="366">
        <f>IF(M8066="IBIRAPITANGA FASE 3",IF(O8066="Atraso",L8066,L8066/(1+$I$2)^P8066),IF(O8066="Atraso",L8066,L8066/(1+$I$1)^P8066))</f>
        <v/>
      </c>
      <c r="R8066">
        <f>IF(O8066="Atraso",$K$3-G8066,0)</f>
        <v/>
      </c>
      <c r="S8066">
        <f>IF(R8066&lt;=15,"Até 15",IF(R8066&lt;=30,"Entre 15 e 30",IF(R8066&lt;=60,"Entre 30 e 60",IF(R8066&lt;=90,"Entre 60 e 90",IF(R8066&lt;=120,"Entre 90 e 120",IF(R8066&lt;=150,"Entre 120 e 150",IF(R8066&lt;=180,"Entre 150 e 180","Superior a 180")))))))</f>
        <v/>
      </c>
    </row>
    <row r="8067">
      <c r="A8067" t="inlineStr">
        <is>
          <t>Q07L026</t>
        </is>
      </c>
      <c r="B8067" t="inlineStr">
        <is>
          <t>MARCO AURELIO DE OLIVEIRA  GARCIA</t>
        </is>
      </c>
      <c r="C8067" t="n">
        <v>1</v>
      </c>
      <c r="D8067" t="inlineStr">
        <is>
          <t>IPCA</t>
        </is>
      </c>
      <c r="E8067" t="n">
        <v>0.009488792934583046</v>
      </c>
      <c r="F8067" t="inlineStr">
        <is>
          <t>MENSAL</t>
        </is>
      </c>
      <c r="G8067" t="n">
        <v>45483</v>
      </c>
      <c r="H8067" t="n">
        <v>45483</v>
      </c>
      <c r="I8067" t="n">
        <v>26</v>
      </c>
      <c r="J8067" t="inlineStr">
        <is>
          <t>CARTEIRA</t>
        </is>
      </c>
      <c r="K8067" t="inlineStr">
        <is>
          <t>CONTRATO</t>
        </is>
      </c>
      <c r="L8067" t="n">
        <v>684.5174640000001</v>
      </c>
      <c r="M8067" t="inlineStr">
        <is>
          <t>Terra Luz Residencial</t>
        </is>
      </c>
      <c r="N8067" s="142">
        <f>DATE(YEAR(G8067),MONTH(G8067),1)</f>
        <v/>
      </c>
      <c r="O8067" s="132">
        <f>IF(G8067&gt;$K$3,"Futuro","Atraso")</f>
        <v/>
      </c>
      <c r="P8067">
        <f>12*(YEAR(G8067)-YEAR($K$3))+(MONTH(G8067)-MONTH($K$3))</f>
        <v/>
      </c>
      <c r="Q8067" s="366">
        <f>IF(M8067="IBIRAPITANGA FASE 3",IF(O8067="Atraso",L8067,L8067/(1+$I$2)^P8067),IF(O8067="Atraso",L8067,L8067/(1+$I$1)^P8067))</f>
        <v/>
      </c>
      <c r="R8067">
        <f>IF(O8067="Atraso",$K$3-G8067,0)</f>
        <v/>
      </c>
      <c r="S8067">
        <f>IF(R8067&lt;=15,"Até 15",IF(R8067&lt;=30,"Entre 15 e 30",IF(R8067&lt;=60,"Entre 30 e 60",IF(R8067&lt;=90,"Entre 60 e 90",IF(R8067&lt;=120,"Entre 90 e 120",IF(R8067&lt;=150,"Entre 120 e 150",IF(R8067&lt;=180,"Entre 150 e 180","Superior a 180")))))))</f>
        <v/>
      </c>
    </row>
    <row r="8068">
      <c r="A8068" t="inlineStr">
        <is>
          <t>Q07L026</t>
        </is>
      </c>
      <c r="B8068" t="inlineStr">
        <is>
          <t>MARCO AURELIO DE OLIVEIRA  GARCIA</t>
        </is>
      </c>
      <c r="C8068" t="n">
        <v>1</v>
      </c>
      <c r="D8068" t="inlineStr">
        <is>
          <t>IPCA</t>
        </is>
      </c>
      <c r="E8068" t="n">
        <v>0.009488792934583046</v>
      </c>
      <c r="F8068" t="inlineStr">
        <is>
          <t>MENSAL</t>
        </is>
      </c>
      <c r="G8068" t="n">
        <v>45514</v>
      </c>
      <c r="H8068" t="n">
        <v>45514</v>
      </c>
      <c r="I8068" t="n">
        <v>27</v>
      </c>
      <c r="J8068" t="inlineStr">
        <is>
          <t>CARTEIRA</t>
        </is>
      </c>
      <c r="K8068" t="inlineStr">
        <is>
          <t>CONTRATO</t>
        </is>
      </c>
      <c r="L8068" t="n">
        <v>684.5174640000001</v>
      </c>
      <c r="M8068" t="inlineStr">
        <is>
          <t>Terra Luz Residencial</t>
        </is>
      </c>
      <c r="N8068" s="142">
        <f>DATE(YEAR(G8068),MONTH(G8068),1)</f>
        <v/>
      </c>
      <c r="O8068" s="132">
        <f>IF(G8068&gt;$K$3,"Futuro","Atraso")</f>
        <v/>
      </c>
      <c r="P8068">
        <f>12*(YEAR(G8068)-YEAR($K$3))+(MONTH(G8068)-MONTH($K$3))</f>
        <v/>
      </c>
      <c r="Q8068" s="366">
        <f>IF(M8068="IBIRAPITANGA FASE 3",IF(O8068="Atraso",L8068,L8068/(1+$I$2)^P8068),IF(O8068="Atraso",L8068,L8068/(1+$I$1)^P8068))</f>
        <v/>
      </c>
      <c r="R8068">
        <f>IF(O8068="Atraso",$K$3-G8068,0)</f>
        <v/>
      </c>
      <c r="S8068">
        <f>IF(R8068&lt;=15,"Até 15",IF(R8068&lt;=30,"Entre 15 e 30",IF(R8068&lt;=60,"Entre 30 e 60",IF(R8068&lt;=90,"Entre 60 e 90",IF(R8068&lt;=120,"Entre 90 e 120",IF(R8068&lt;=150,"Entre 120 e 150",IF(R8068&lt;=180,"Entre 150 e 180","Superior a 180")))))))</f>
        <v/>
      </c>
    </row>
    <row r="8069">
      <c r="A8069" t="inlineStr">
        <is>
          <t>Q07L026</t>
        </is>
      </c>
      <c r="B8069" t="inlineStr">
        <is>
          <t>MARCO AURELIO DE OLIVEIRA  GARCIA</t>
        </is>
      </c>
      <c r="C8069" t="n">
        <v>1</v>
      </c>
      <c r="D8069" t="inlineStr">
        <is>
          <t>IPCA</t>
        </is>
      </c>
      <c r="E8069" t="n">
        <v>0.009488792934583046</v>
      </c>
      <c r="F8069" t="inlineStr">
        <is>
          <t>MENSAL</t>
        </is>
      </c>
      <c r="G8069" t="n">
        <v>45545</v>
      </c>
      <c r="H8069" t="n">
        <v>45545</v>
      </c>
      <c r="I8069" t="n">
        <v>28</v>
      </c>
      <c r="J8069" t="inlineStr">
        <is>
          <t>CARTEIRA</t>
        </is>
      </c>
      <c r="K8069" t="inlineStr">
        <is>
          <t>CONTRATO</t>
        </is>
      </c>
      <c r="L8069" t="n">
        <v>684.5174640000001</v>
      </c>
      <c r="M8069" t="inlineStr">
        <is>
          <t>Terra Luz Residencial</t>
        </is>
      </c>
      <c r="N8069" s="142">
        <f>DATE(YEAR(G8069),MONTH(G8069),1)</f>
        <v/>
      </c>
      <c r="O8069" s="132">
        <f>IF(G8069&gt;$K$3,"Futuro","Atraso")</f>
        <v/>
      </c>
      <c r="P8069">
        <f>12*(YEAR(G8069)-YEAR($K$3))+(MONTH(G8069)-MONTH($K$3))</f>
        <v/>
      </c>
      <c r="Q8069" s="366">
        <f>IF(M8069="IBIRAPITANGA FASE 3",IF(O8069="Atraso",L8069,L8069/(1+$I$2)^P8069),IF(O8069="Atraso",L8069,L8069/(1+$I$1)^P8069))</f>
        <v/>
      </c>
      <c r="R8069">
        <f>IF(O8069="Atraso",$K$3-G8069,0)</f>
        <v/>
      </c>
      <c r="S8069">
        <f>IF(R8069&lt;=15,"Até 15",IF(R8069&lt;=30,"Entre 15 e 30",IF(R8069&lt;=60,"Entre 30 e 60",IF(R8069&lt;=90,"Entre 60 e 90",IF(R8069&lt;=120,"Entre 90 e 120",IF(R8069&lt;=150,"Entre 120 e 150",IF(R8069&lt;=180,"Entre 150 e 180","Superior a 180")))))))</f>
        <v/>
      </c>
    </row>
    <row r="8070">
      <c r="A8070" t="inlineStr">
        <is>
          <t>Q07L026</t>
        </is>
      </c>
      <c r="B8070" t="inlineStr">
        <is>
          <t>MARCO AURELIO DE OLIVEIRA  GARCIA</t>
        </is>
      </c>
      <c r="C8070" t="n">
        <v>1</v>
      </c>
      <c r="D8070" t="inlineStr">
        <is>
          <t>IPCA</t>
        </is>
      </c>
      <c r="E8070" t="n">
        <v>0.009488792934583046</v>
      </c>
      <c r="F8070" t="inlineStr">
        <is>
          <t>MENSAL</t>
        </is>
      </c>
      <c r="G8070" t="n">
        <v>45575</v>
      </c>
      <c r="H8070" t="n">
        <v>45575</v>
      </c>
      <c r="I8070" t="n">
        <v>29</v>
      </c>
      <c r="J8070" t="inlineStr">
        <is>
          <t>CARTEIRA</t>
        </is>
      </c>
      <c r="K8070" t="inlineStr">
        <is>
          <t>CONTRATO</t>
        </is>
      </c>
      <c r="L8070" t="n">
        <v>684.5174640000001</v>
      </c>
      <c r="M8070" t="inlineStr">
        <is>
          <t>Terra Luz Residencial</t>
        </is>
      </c>
      <c r="N8070" s="142">
        <f>DATE(YEAR(G8070),MONTH(G8070),1)</f>
        <v/>
      </c>
      <c r="O8070" s="132">
        <f>IF(G8070&gt;$K$3,"Futuro","Atraso")</f>
        <v/>
      </c>
      <c r="P8070">
        <f>12*(YEAR(G8070)-YEAR($K$3))+(MONTH(G8070)-MONTH($K$3))</f>
        <v/>
      </c>
      <c r="Q8070" s="366">
        <f>IF(M8070="IBIRAPITANGA FASE 3",IF(O8070="Atraso",L8070,L8070/(1+$I$2)^P8070),IF(O8070="Atraso",L8070,L8070/(1+$I$1)^P8070))</f>
        <v/>
      </c>
      <c r="R8070">
        <f>IF(O8070="Atraso",$K$3-G8070,0)</f>
        <v/>
      </c>
      <c r="S8070">
        <f>IF(R8070&lt;=15,"Até 15",IF(R8070&lt;=30,"Entre 15 e 30",IF(R8070&lt;=60,"Entre 30 e 60",IF(R8070&lt;=90,"Entre 60 e 90",IF(R8070&lt;=120,"Entre 90 e 120",IF(R8070&lt;=150,"Entre 120 e 150",IF(R8070&lt;=180,"Entre 150 e 180","Superior a 180")))))))</f>
        <v/>
      </c>
    </row>
    <row r="8071">
      <c r="A8071" t="inlineStr">
        <is>
          <t>Q07L026</t>
        </is>
      </c>
      <c r="B8071" t="inlineStr">
        <is>
          <t>MARCO AURELIO DE OLIVEIRA  GARCIA</t>
        </is>
      </c>
      <c r="C8071" t="n">
        <v>1</v>
      </c>
      <c r="D8071" t="inlineStr">
        <is>
          <t>IPCA</t>
        </is>
      </c>
      <c r="E8071" t="n">
        <v>0.009488792934583046</v>
      </c>
      <c r="F8071" t="inlineStr">
        <is>
          <t>MENSAL</t>
        </is>
      </c>
      <c r="G8071" t="n">
        <v>45606</v>
      </c>
      <c r="H8071" t="n">
        <v>45606</v>
      </c>
      <c r="I8071" t="n">
        <v>30</v>
      </c>
      <c r="J8071" t="inlineStr">
        <is>
          <t>CARTEIRA</t>
        </is>
      </c>
      <c r="K8071" t="inlineStr">
        <is>
          <t>CONTRATO</t>
        </is>
      </c>
      <c r="L8071" t="n">
        <v>684.5174640000001</v>
      </c>
      <c r="M8071" t="inlineStr">
        <is>
          <t>Terra Luz Residencial</t>
        </is>
      </c>
      <c r="N8071" s="142">
        <f>DATE(YEAR(G8071),MONTH(G8071),1)</f>
        <v/>
      </c>
      <c r="O8071" s="132">
        <f>IF(G8071&gt;$K$3,"Futuro","Atraso")</f>
        <v/>
      </c>
      <c r="P8071">
        <f>12*(YEAR(G8071)-YEAR($K$3))+(MONTH(G8071)-MONTH($K$3))</f>
        <v/>
      </c>
      <c r="Q8071" s="366">
        <f>IF(M8071="IBIRAPITANGA FASE 3",IF(O8071="Atraso",L8071,L8071/(1+$I$2)^P8071),IF(O8071="Atraso",L8071,L8071/(1+$I$1)^P8071))</f>
        <v/>
      </c>
      <c r="R8071">
        <f>IF(O8071="Atraso",$K$3-G8071,0)</f>
        <v/>
      </c>
      <c r="S8071">
        <f>IF(R8071&lt;=15,"Até 15",IF(R8071&lt;=30,"Entre 15 e 30",IF(R8071&lt;=60,"Entre 30 e 60",IF(R8071&lt;=90,"Entre 60 e 90",IF(R8071&lt;=120,"Entre 90 e 120",IF(R8071&lt;=150,"Entre 120 e 150",IF(R8071&lt;=180,"Entre 150 e 180","Superior a 180")))))))</f>
        <v/>
      </c>
    </row>
    <row r="8072">
      <c r="A8072" t="inlineStr">
        <is>
          <t>Q07L026</t>
        </is>
      </c>
      <c r="B8072" t="inlineStr">
        <is>
          <t>MARCO AURELIO DE OLIVEIRA  GARCIA</t>
        </is>
      </c>
      <c r="C8072" t="n">
        <v>1</v>
      </c>
      <c r="D8072" t="inlineStr">
        <is>
          <t>IPCA</t>
        </is>
      </c>
      <c r="E8072" t="n">
        <v>0.009488792934583046</v>
      </c>
      <c r="F8072" t="inlineStr">
        <is>
          <t>MENSAL</t>
        </is>
      </c>
      <c r="G8072" t="n">
        <v>45636</v>
      </c>
      <c r="H8072" t="n">
        <v>45636</v>
      </c>
      <c r="I8072" t="n">
        <v>31</v>
      </c>
      <c r="J8072" t="inlineStr">
        <is>
          <t>CARTEIRA</t>
        </is>
      </c>
      <c r="K8072" t="inlineStr">
        <is>
          <t>CONTRATO</t>
        </is>
      </c>
      <c r="L8072" t="n">
        <v>684.5174640000001</v>
      </c>
      <c r="M8072" t="inlineStr">
        <is>
          <t>Terra Luz Residencial</t>
        </is>
      </c>
      <c r="N8072" s="142">
        <f>DATE(YEAR(G8072),MONTH(G8072),1)</f>
        <v/>
      </c>
      <c r="O8072" s="132">
        <f>IF(G8072&gt;$K$3,"Futuro","Atraso")</f>
        <v/>
      </c>
      <c r="P8072">
        <f>12*(YEAR(G8072)-YEAR($K$3))+(MONTH(G8072)-MONTH($K$3))</f>
        <v/>
      </c>
      <c r="Q8072" s="366">
        <f>IF(M8072="IBIRAPITANGA FASE 3",IF(O8072="Atraso",L8072,L8072/(1+$I$2)^P8072),IF(O8072="Atraso",L8072,L8072/(1+$I$1)^P8072))</f>
        <v/>
      </c>
      <c r="R8072">
        <f>IF(O8072="Atraso",$K$3-G8072,0)</f>
        <v/>
      </c>
      <c r="S8072">
        <f>IF(R8072&lt;=15,"Até 15",IF(R8072&lt;=30,"Entre 15 e 30",IF(R8072&lt;=60,"Entre 30 e 60",IF(R8072&lt;=90,"Entre 60 e 90",IF(R8072&lt;=120,"Entre 90 e 120",IF(R8072&lt;=150,"Entre 120 e 150",IF(R8072&lt;=180,"Entre 150 e 180","Superior a 180")))))))</f>
        <v/>
      </c>
    </row>
    <row r="8073">
      <c r="A8073" t="inlineStr">
        <is>
          <t>Q07L026</t>
        </is>
      </c>
      <c r="B8073" t="inlineStr">
        <is>
          <t>MARCO AURELIO DE OLIVEIRA  GARCIA</t>
        </is>
      </c>
      <c r="C8073" t="n">
        <v>1</v>
      </c>
      <c r="D8073" t="inlineStr">
        <is>
          <t>IPCA</t>
        </is>
      </c>
      <c r="E8073" t="n">
        <v>0.009488792934583046</v>
      </c>
      <c r="F8073" t="inlineStr">
        <is>
          <t>MENSAL</t>
        </is>
      </c>
      <c r="G8073" t="n">
        <v>45667</v>
      </c>
      <c r="H8073" t="n">
        <v>45667</v>
      </c>
      <c r="I8073" t="n">
        <v>32</v>
      </c>
      <c r="J8073" t="inlineStr">
        <is>
          <t>CARTEIRA</t>
        </is>
      </c>
      <c r="K8073" t="inlineStr">
        <is>
          <t>CONTRATO</t>
        </is>
      </c>
      <c r="L8073" t="n">
        <v>684.5174640000001</v>
      </c>
      <c r="M8073" t="inlineStr">
        <is>
          <t>Terra Luz Residencial</t>
        </is>
      </c>
      <c r="N8073" s="142">
        <f>DATE(YEAR(G8073),MONTH(G8073),1)</f>
        <v/>
      </c>
      <c r="O8073" s="132">
        <f>IF(G8073&gt;$K$3,"Futuro","Atraso")</f>
        <v/>
      </c>
      <c r="P8073">
        <f>12*(YEAR(G8073)-YEAR($K$3))+(MONTH(G8073)-MONTH($K$3))</f>
        <v/>
      </c>
      <c r="Q8073" s="366">
        <f>IF(M8073="IBIRAPITANGA FASE 3",IF(O8073="Atraso",L8073,L8073/(1+$I$2)^P8073),IF(O8073="Atraso",L8073,L8073/(1+$I$1)^P8073))</f>
        <v/>
      </c>
      <c r="R8073">
        <f>IF(O8073="Atraso",$K$3-G8073,0)</f>
        <v/>
      </c>
      <c r="S8073">
        <f>IF(R8073&lt;=15,"Até 15",IF(R8073&lt;=30,"Entre 15 e 30",IF(R8073&lt;=60,"Entre 30 e 60",IF(R8073&lt;=90,"Entre 60 e 90",IF(R8073&lt;=120,"Entre 90 e 120",IF(R8073&lt;=150,"Entre 120 e 150",IF(R8073&lt;=180,"Entre 150 e 180","Superior a 180")))))))</f>
        <v/>
      </c>
    </row>
    <row r="8074">
      <c r="A8074" t="inlineStr">
        <is>
          <t>Q07L026</t>
        </is>
      </c>
      <c r="B8074" t="inlineStr">
        <is>
          <t>MARCO AURELIO DE OLIVEIRA  GARCIA</t>
        </is>
      </c>
      <c r="C8074" t="n">
        <v>1</v>
      </c>
      <c r="D8074" t="inlineStr">
        <is>
          <t>IPCA</t>
        </is>
      </c>
      <c r="E8074" t="n">
        <v>0.009488792934583046</v>
      </c>
      <c r="F8074" t="inlineStr">
        <is>
          <t>MENSAL</t>
        </is>
      </c>
      <c r="G8074" t="n">
        <v>45698</v>
      </c>
      <c r="H8074" t="n">
        <v>45698</v>
      </c>
      <c r="I8074" t="n">
        <v>33</v>
      </c>
      <c r="J8074" t="inlineStr">
        <is>
          <t>CARTEIRA</t>
        </is>
      </c>
      <c r="K8074" t="inlineStr">
        <is>
          <t>CONTRATO</t>
        </is>
      </c>
      <c r="L8074" t="n">
        <v>684.5174640000001</v>
      </c>
      <c r="M8074" t="inlineStr">
        <is>
          <t>Terra Luz Residencial</t>
        </is>
      </c>
      <c r="N8074" s="142">
        <f>DATE(YEAR(G8074),MONTH(G8074),1)</f>
        <v/>
      </c>
      <c r="O8074" s="132">
        <f>IF(G8074&gt;$K$3,"Futuro","Atraso")</f>
        <v/>
      </c>
      <c r="P8074">
        <f>12*(YEAR(G8074)-YEAR($K$3))+(MONTH(G8074)-MONTH($K$3))</f>
        <v/>
      </c>
      <c r="Q8074" s="366">
        <f>IF(M8074="IBIRAPITANGA FASE 3",IF(O8074="Atraso",L8074,L8074/(1+$I$2)^P8074),IF(O8074="Atraso",L8074,L8074/(1+$I$1)^P8074))</f>
        <v/>
      </c>
      <c r="R8074">
        <f>IF(O8074="Atraso",$K$3-G8074,0)</f>
        <v/>
      </c>
      <c r="S8074">
        <f>IF(R8074&lt;=15,"Até 15",IF(R8074&lt;=30,"Entre 15 e 30",IF(R8074&lt;=60,"Entre 30 e 60",IF(R8074&lt;=90,"Entre 60 e 90",IF(R8074&lt;=120,"Entre 90 e 120",IF(R8074&lt;=150,"Entre 120 e 150",IF(R8074&lt;=180,"Entre 150 e 180","Superior a 180")))))))</f>
        <v/>
      </c>
    </row>
    <row r="8075">
      <c r="A8075" t="inlineStr">
        <is>
          <t>Q07L026</t>
        </is>
      </c>
      <c r="B8075" t="inlineStr">
        <is>
          <t>MARCO AURELIO DE OLIVEIRA  GARCIA</t>
        </is>
      </c>
      <c r="C8075" t="n">
        <v>1</v>
      </c>
      <c r="D8075" t="inlineStr">
        <is>
          <t>IPCA</t>
        </is>
      </c>
      <c r="E8075" t="n">
        <v>0.009488792934583046</v>
      </c>
      <c r="F8075" t="inlineStr">
        <is>
          <t>MENSAL</t>
        </is>
      </c>
      <c r="G8075" t="n">
        <v>45726</v>
      </c>
      <c r="H8075" t="n">
        <v>45726</v>
      </c>
      <c r="I8075" t="n">
        <v>34</v>
      </c>
      <c r="J8075" t="inlineStr">
        <is>
          <t>CARTEIRA</t>
        </is>
      </c>
      <c r="K8075" t="inlineStr">
        <is>
          <t>CONTRATO</t>
        </is>
      </c>
      <c r="L8075" t="n">
        <v>684.5174640000001</v>
      </c>
      <c r="M8075" t="inlineStr">
        <is>
          <t>Terra Luz Residencial</t>
        </is>
      </c>
      <c r="N8075" s="142">
        <f>DATE(YEAR(G8075),MONTH(G8075),1)</f>
        <v/>
      </c>
      <c r="O8075" s="132">
        <f>IF(G8075&gt;$K$3,"Futuro","Atraso")</f>
        <v/>
      </c>
      <c r="P8075">
        <f>12*(YEAR(G8075)-YEAR($K$3))+(MONTH(G8075)-MONTH($K$3))</f>
        <v/>
      </c>
      <c r="Q8075" s="366">
        <f>IF(M8075="IBIRAPITANGA FASE 3",IF(O8075="Atraso",L8075,L8075/(1+$I$2)^P8075),IF(O8075="Atraso",L8075,L8075/(1+$I$1)^P8075))</f>
        <v/>
      </c>
      <c r="R8075">
        <f>IF(O8075="Atraso",$K$3-G8075,0)</f>
        <v/>
      </c>
      <c r="S8075">
        <f>IF(R8075&lt;=15,"Até 15",IF(R8075&lt;=30,"Entre 15 e 30",IF(R8075&lt;=60,"Entre 30 e 60",IF(R8075&lt;=90,"Entre 60 e 90",IF(R8075&lt;=120,"Entre 90 e 120",IF(R8075&lt;=150,"Entre 120 e 150",IF(R8075&lt;=180,"Entre 150 e 180","Superior a 180")))))))</f>
        <v/>
      </c>
    </row>
    <row r="8076">
      <c r="A8076" t="inlineStr">
        <is>
          <t>Q07L026</t>
        </is>
      </c>
      <c r="B8076" t="inlineStr">
        <is>
          <t>MARCO AURELIO DE OLIVEIRA  GARCIA</t>
        </is>
      </c>
      <c r="C8076" t="n">
        <v>1</v>
      </c>
      <c r="D8076" t="inlineStr">
        <is>
          <t>IPCA</t>
        </is>
      </c>
      <c r="E8076" t="n">
        <v>0.009488792934583046</v>
      </c>
      <c r="F8076" t="inlineStr">
        <is>
          <t>MENSAL</t>
        </is>
      </c>
      <c r="G8076" t="n">
        <v>45757</v>
      </c>
      <c r="H8076" t="n">
        <v>45757</v>
      </c>
      <c r="I8076" t="n">
        <v>35</v>
      </c>
      <c r="J8076" t="inlineStr">
        <is>
          <t>CARTEIRA</t>
        </is>
      </c>
      <c r="K8076" t="inlineStr">
        <is>
          <t>CONTRATO</t>
        </is>
      </c>
      <c r="L8076" t="n">
        <v>684.5174640000001</v>
      </c>
      <c r="M8076" t="inlineStr">
        <is>
          <t>Terra Luz Residencial</t>
        </is>
      </c>
      <c r="N8076" s="142">
        <f>DATE(YEAR(G8076),MONTH(G8076),1)</f>
        <v/>
      </c>
      <c r="O8076" s="132">
        <f>IF(G8076&gt;$K$3,"Futuro","Atraso")</f>
        <v/>
      </c>
      <c r="P8076">
        <f>12*(YEAR(G8076)-YEAR($K$3))+(MONTH(G8076)-MONTH($K$3))</f>
        <v/>
      </c>
      <c r="Q8076" s="366">
        <f>IF(M8076="IBIRAPITANGA FASE 3",IF(O8076="Atraso",L8076,L8076/(1+$I$2)^P8076),IF(O8076="Atraso",L8076,L8076/(1+$I$1)^P8076))</f>
        <v/>
      </c>
      <c r="R8076">
        <f>IF(O8076="Atraso",$K$3-G8076,0)</f>
        <v/>
      </c>
      <c r="S8076">
        <f>IF(R8076&lt;=15,"Até 15",IF(R8076&lt;=30,"Entre 15 e 30",IF(R8076&lt;=60,"Entre 30 e 60",IF(R8076&lt;=90,"Entre 60 e 90",IF(R8076&lt;=120,"Entre 90 e 120",IF(R8076&lt;=150,"Entre 120 e 150",IF(R8076&lt;=180,"Entre 150 e 180","Superior a 180")))))))</f>
        <v/>
      </c>
    </row>
    <row r="8077">
      <c r="A8077" t="inlineStr">
        <is>
          <t>Q07L026</t>
        </is>
      </c>
      <c r="B8077" t="inlineStr">
        <is>
          <t>MARCO AURELIO DE OLIVEIRA  GARCIA</t>
        </is>
      </c>
      <c r="C8077" t="n">
        <v>1</v>
      </c>
      <c r="D8077" t="inlineStr">
        <is>
          <t>IPCA</t>
        </is>
      </c>
      <c r="E8077" t="n">
        <v>0.009488792934583046</v>
      </c>
      <c r="F8077" t="inlineStr">
        <is>
          <t>MENSAL</t>
        </is>
      </c>
      <c r="G8077" t="n">
        <v>45787</v>
      </c>
      <c r="H8077" t="n">
        <v>45787</v>
      </c>
      <c r="I8077" t="n">
        <v>36</v>
      </c>
      <c r="J8077" t="inlineStr">
        <is>
          <t>CARTEIRA</t>
        </is>
      </c>
      <c r="K8077" t="inlineStr">
        <is>
          <t>CONTRATO</t>
        </is>
      </c>
      <c r="L8077" t="n">
        <v>684.5174640000001</v>
      </c>
      <c r="M8077" t="inlineStr">
        <is>
          <t>Terra Luz Residencial</t>
        </is>
      </c>
      <c r="N8077" s="142">
        <f>DATE(YEAR(G8077),MONTH(G8077),1)</f>
        <v/>
      </c>
      <c r="O8077" s="132">
        <f>IF(G8077&gt;$K$3,"Futuro","Atraso")</f>
        <v/>
      </c>
      <c r="P8077">
        <f>12*(YEAR(G8077)-YEAR($K$3))+(MONTH(G8077)-MONTH($K$3))</f>
        <v/>
      </c>
      <c r="Q8077" s="366">
        <f>IF(M8077="IBIRAPITANGA FASE 3",IF(O8077="Atraso",L8077,L8077/(1+$I$2)^P8077),IF(O8077="Atraso",L8077,L8077/(1+$I$1)^P8077))</f>
        <v/>
      </c>
      <c r="R8077">
        <f>IF(O8077="Atraso",$K$3-G8077,0)</f>
        <v/>
      </c>
      <c r="S8077">
        <f>IF(R8077&lt;=15,"Até 15",IF(R8077&lt;=30,"Entre 15 e 30",IF(R8077&lt;=60,"Entre 30 e 60",IF(R8077&lt;=90,"Entre 60 e 90",IF(R8077&lt;=120,"Entre 90 e 120",IF(R8077&lt;=150,"Entre 120 e 150",IF(R8077&lt;=180,"Entre 150 e 180","Superior a 180")))))))</f>
        <v/>
      </c>
    </row>
    <row r="8078">
      <c r="A8078" t="inlineStr">
        <is>
          <t>Q07L026</t>
        </is>
      </c>
      <c r="B8078" t="inlineStr">
        <is>
          <t>MARCO AURELIO DE OLIVEIRA  GARCIA</t>
        </is>
      </c>
      <c r="C8078" t="n">
        <v>1</v>
      </c>
      <c r="D8078" t="inlineStr">
        <is>
          <t>IPCA</t>
        </is>
      </c>
      <c r="E8078" t="n">
        <v>0.009488792934583046</v>
      </c>
      <c r="F8078" t="inlineStr">
        <is>
          <t>MENSAL</t>
        </is>
      </c>
      <c r="G8078" t="n">
        <v>45818</v>
      </c>
      <c r="H8078" t="n">
        <v>45818</v>
      </c>
      <c r="I8078" t="n">
        <v>37</v>
      </c>
      <c r="J8078" t="inlineStr">
        <is>
          <t>CARTEIRA</t>
        </is>
      </c>
      <c r="K8078" t="inlineStr">
        <is>
          <t>CONTRATO</t>
        </is>
      </c>
      <c r="L8078" t="n">
        <v>684.5174640000001</v>
      </c>
      <c r="M8078" t="inlineStr">
        <is>
          <t>Terra Luz Residencial</t>
        </is>
      </c>
      <c r="N8078" s="142">
        <f>DATE(YEAR(G8078),MONTH(G8078),1)</f>
        <v/>
      </c>
      <c r="O8078" s="132">
        <f>IF(G8078&gt;$K$3,"Futuro","Atraso")</f>
        <v/>
      </c>
      <c r="P8078">
        <f>12*(YEAR(G8078)-YEAR($K$3))+(MONTH(G8078)-MONTH($K$3))</f>
        <v/>
      </c>
      <c r="Q8078" s="366">
        <f>IF(M8078="IBIRAPITANGA FASE 3",IF(O8078="Atraso",L8078,L8078/(1+$I$2)^P8078),IF(O8078="Atraso",L8078,L8078/(1+$I$1)^P8078))</f>
        <v/>
      </c>
      <c r="R8078">
        <f>IF(O8078="Atraso",$K$3-G8078,0)</f>
        <v/>
      </c>
      <c r="S8078">
        <f>IF(R8078&lt;=15,"Até 15",IF(R8078&lt;=30,"Entre 15 e 30",IF(R8078&lt;=60,"Entre 30 e 60",IF(R8078&lt;=90,"Entre 60 e 90",IF(R8078&lt;=120,"Entre 90 e 120",IF(R8078&lt;=150,"Entre 120 e 150",IF(R8078&lt;=180,"Entre 150 e 180","Superior a 180")))))))</f>
        <v/>
      </c>
    </row>
    <row r="8079">
      <c r="A8079" t="inlineStr">
        <is>
          <t>Q07L026</t>
        </is>
      </c>
      <c r="B8079" t="inlineStr">
        <is>
          <t>MARCO AURELIO DE OLIVEIRA  GARCIA</t>
        </is>
      </c>
      <c r="C8079" t="n">
        <v>1</v>
      </c>
      <c r="D8079" t="inlineStr">
        <is>
          <t>IPCA</t>
        </is>
      </c>
      <c r="E8079" t="n">
        <v>0.009488792934583046</v>
      </c>
      <c r="F8079" t="inlineStr">
        <is>
          <t>MENSAL</t>
        </is>
      </c>
      <c r="G8079" t="n">
        <v>45848</v>
      </c>
      <c r="H8079" t="n">
        <v>45848</v>
      </c>
      <c r="I8079" t="n">
        <v>38</v>
      </c>
      <c r="J8079" t="inlineStr">
        <is>
          <t>CARTEIRA</t>
        </is>
      </c>
      <c r="K8079" t="inlineStr">
        <is>
          <t>CONTRATO</t>
        </is>
      </c>
      <c r="L8079" t="n">
        <v>684.5174640000001</v>
      </c>
      <c r="M8079" t="inlineStr">
        <is>
          <t>Terra Luz Residencial</t>
        </is>
      </c>
      <c r="N8079" s="142">
        <f>DATE(YEAR(G8079),MONTH(G8079),1)</f>
        <v/>
      </c>
      <c r="O8079" s="132">
        <f>IF(G8079&gt;$K$3,"Futuro","Atraso")</f>
        <v/>
      </c>
      <c r="P8079">
        <f>12*(YEAR(G8079)-YEAR($K$3))+(MONTH(G8079)-MONTH($K$3))</f>
        <v/>
      </c>
      <c r="Q8079" s="366">
        <f>IF(M8079="IBIRAPITANGA FASE 3",IF(O8079="Atraso",L8079,L8079/(1+$I$2)^P8079),IF(O8079="Atraso",L8079,L8079/(1+$I$1)^P8079))</f>
        <v/>
      </c>
      <c r="R8079">
        <f>IF(O8079="Atraso",$K$3-G8079,0)</f>
        <v/>
      </c>
      <c r="S8079">
        <f>IF(R8079&lt;=15,"Até 15",IF(R8079&lt;=30,"Entre 15 e 30",IF(R8079&lt;=60,"Entre 30 e 60",IF(R8079&lt;=90,"Entre 60 e 90",IF(R8079&lt;=120,"Entre 90 e 120",IF(R8079&lt;=150,"Entre 120 e 150",IF(R8079&lt;=180,"Entre 150 e 180","Superior a 180")))))))</f>
        <v/>
      </c>
    </row>
    <row r="8080">
      <c r="A8080" t="inlineStr">
        <is>
          <t>Q07L026</t>
        </is>
      </c>
      <c r="B8080" t="inlineStr">
        <is>
          <t>MARCO AURELIO DE OLIVEIRA  GARCIA</t>
        </is>
      </c>
      <c r="C8080" t="n">
        <v>1</v>
      </c>
      <c r="D8080" t="inlineStr">
        <is>
          <t>IPCA</t>
        </is>
      </c>
      <c r="E8080" t="n">
        <v>0.009488792934583046</v>
      </c>
      <c r="F8080" t="inlineStr">
        <is>
          <t>MENSAL</t>
        </is>
      </c>
      <c r="G8080" t="n">
        <v>45879</v>
      </c>
      <c r="H8080" t="n">
        <v>45879</v>
      </c>
      <c r="I8080" t="n">
        <v>39</v>
      </c>
      <c r="J8080" t="inlineStr">
        <is>
          <t>CARTEIRA</t>
        </is>
      </c>
      <c r="K8080" t="inlineStr">
        <is>
          <t>CONTRATO</t>
        </is>
      </c>
      <c r="L8080" t="n">
        <v>684.5174640000001</v>
      </c>
      <c r="M8080" t="inlineStr">
        <is>
          <t>Terra Luz Residencial</t>
        </is>
      </c>
      <c r="N8080" s="142">
        <f>DATE(YEAR(G8080),MONTH(G8080),1)</f>
        <v/>
      </c>
      <c r="O8080" s="132">
        <f>IF(G8080&gt;$K$3,"Futuro","Atraso")</f>
        <v/>
      </c>
      <c r="P8080">
        <f>12*(YEAR(G8080)-YEAR($K$3))+(MONTH(G8080)-MONTH($K$3))</f>
        <v/>
      </c>
      <c r="Q8080" s="366">
        <f>IF(M8080="IBIRAPITANGA FASE 3",IF(O8080="Atraso",L8080,L8080/(1+$I$2)^P8080),IF(O8080="Atraso",L8080,L8080/(1+$I$1)^P8080))</f>
        <v/>
      </c>
      <c r="R8080">
        <f>IF(O8080="Atraso",$K$3-G8080,0)</f>
        <v/>
      </c>
      <c r="S8080">
        <f>IF(R8080&lt;=15,"Até 15",IF(R8080&lt;=30,"Entre 15 e 30",IF(R8080&lt;=60,"Entre 30 e 60",IF(R8080&lt;=90,"Entre 60 e 90",IF(R8080&lt;=120,"Entre 90 e 120",IF(R8080&lt;=150,"Entre 120 e 150",IF(R8080&lt;=180,"Entre 150 e 180","Superior a 180")))))))</f>
        <v/>
      </c>
    </row>
    <row r="8081">
      <c r="A8081" t="inlineStr">
        <is>
          <t>Q07L026</t>
        </is>
      </c>
      <c r="B8081" t="inlineStr">
        <is>
          <t>MARCO AURELIO DE OLIVEIRA  GARCIA</t>
        </is>
      </c>
      <c r="C8081" t="n">
        <v>1</v>
      </c>
      <c r="D8081" t="inlineStr">
        <is>
          <t>IPCA</t>
        </is>
      </c>
      <c r="E8081" t="n">
        <v>0.009488792934583046</v>
      </c>
      <c r="F8081" t="inlineStr">
        <is>
          <t>MENSAL</t>
        </is>
      </c>
      <c r="G8081" t="n">
        <v>45910</v>
      </c>
      <c r="H8081" t="n">
        <v>45910</v>
      </c>
      <c r="I8081" t="n">
        <v>40</v>
      </c>
      <c r="J8081" t="inlineStr">
        <is>
          <t>CARTEIRA</t>
        </is>
      </c>
      <c r="K8081" t="inlineStr">
        <is>
          <t>CONTRATO</t>
        </is>
      </c>
      <c r="L8081" t="n">
        <v>684.5174640000001</v>
      </c>
      <c r="M8081" t="inlineStr">
        <is>
          <t>Terra Luz Residencial</t>
        </is>
      </c>
      <c r="N8081" s="142">
        <f>DATE(YEAR(G8081),MONTH(G8081),1)</f>
        <v/>
      </c>
      <c r="O8081" s="132">
        <f>IF(G8081&gt;$K$3,"Futuro","Atraso")</f>
        <v/>
      </c>
      <c r="P8081">
        <f>12*(YEAR(G8081)-YEAR($K$3))+(MONTH(G8081)-MONTH($K$3))</f>
        <v/>
      </c>
      <c r="Q8081" s="366">
        <f>IF(M8081="IBIRAPITANGA FASE 3",IF(O8081="Atraso",L8081,L8081/(1+$I$2)^P8081),IF(O8081="Atraso",L8081,L8081/(1+$I$1)^P8081))</f>
        <v/>
      </c>
      <c r="R8081">
        <f>IF(O8081="Atraso",$K$3-G8081,0)</f>
        <v/>
      </c>
      <c r="S8081">
        <f>IF(R8081&lt;=15,"Até 15",IF(R8081&lt;=30,"Entre 15 e 30",IF(R8081&lt;=60,"Entre 30 e 60",IF(R8081&lt;=90,"Entre 60 e 90",IF(R8081&lt;=120,"Entre 90 e 120",IF(R8081&lt;=150,"Entre 120 e 150",IF(R8081&lt;=180,"Entre 150 e 180","Superior a 180")))))))</f>
        <v/>
      </c>
    </row>
    <row r="8082">
      <c r="A8082" t="inlineStr">
        <is>
          <t>Q07L026</t>
        </is>
      </c>
      <c r="B8082" t="inlineStr">
        <is>
          <t>MARCO AURELIO DE OLIVEIRA  GARCIA</t>
        </is>
      </c>
      <c r="C8082" t="n">
        <v>1</v>
      </c>
      <c r="D8082" t="inlineStr">
        <is>
          <t>IPCA</t>
        </is>
      </c>
      <c r="E8082" t="n">
        <v>0.009488792934583046</v>
      </c>
      <c r="F8082" t="inlineStr">
        <is>
          <t>MENSAL</t>
        </is>
      </c>
      <c r="G8082" t="n">
        <v>45940</v>
      </c>
      <c r="H8082" t="n">
        <v>45940</v>
      </c>
      <c r="I8082" t="n">
        <v>41</v>
      </c>
      <c r="J8082" t="inlineStr">
        <is>
          <t>CARTEIRA</t>
        </is>
      </c>
      <c r="K8082" t="inlineStr">
        <is>
          <t>CONTRATO</t>
        </is>
      </c>
      <c r="L8082" t="n">
        <v>684.5174640000001</v>
      </c>
      <c r="M8082" t="inlineStr">
        <is>
          <t>Terra Luz Residencial</t>
        </is>
      </c>
      <c r="N8082" s="142">
        <f>DATE(YEAR(G8082),MONTH(G8082),1)</f>
        <v/>
      </c>
      <c r="O8082" s="132">
        <f>IF(G8082&gt;$K$3,"Futuro","Atraso")</f>
        <v/>
      </c>
      <c r="P8082">
        <f>12*(YEAR(G8082)-YEAR($K$3))+(MONTH(G8082)-MONTH($K$3))</f>
        <v/>
      </c>
      <c r="Q8082" s="366">
        <f>IF(M8082="IBIRAPITANGA FASE 3",IF(O8082="Atraso",L8082,L8082/(1+$I$2)^P8082),IF(O8082="Atraso",L8082,L8082/(1+$I$1)^P8082))</f>
        <v/>
      </c>
      <c r="R8082">
        <f>IF(O8082="Atraso",$K$3-G8082,0)</f>
        <v/>
      </c>
      <c r="S8082">
        <f>IF(R8082&lt;=15,"Até 15",IF(R8082&lt;=30,"Entre 15 e 30",IF(R8082&lt;=60,"Entre 30 e 60",IF(R8082&lt;=90,"Entre 60 e 90",IF(R8082&lt;=120,"Entre 90 e 120",IF(R8082&lt;=150,"Entre 120 e 150",IF(R8082&lt;=180,"Entre 150 e 180","Superior a 180")))))))</f>
        <v/>
      </c>
    </row>
    <row r="8083">
      <c r="A8083" t="inlineStr">
        <is>
          <t>Q07L026</t>
        </is>
      </c>
      <c r="B8083" t="inlineStr">
        <is>
          <t>MARCO AURELIO DE OLIVEIRA  GARCIA</t>
        </is>
      </c>
      <c r="C8083" t="n">
        <v>1</v>
      </c>
      <c r="D8083" t="inlineStr">
        <is>
          <t>IPCA</t>
        </is>
      </c>
      <c r="E8083" t="n">
        <v>0.009488792934583046</v>
      </c>
      <c r="F8083" t="inlineStr">
        <is>
          <t>MENSAL</t>
        </is>
      </c>
      <c r="G8083" t="n">
        <v>45971</v>
      </c>
      <c r="H8083" t="n">
        <v>45971</v>
      </c>
      <c r="I8083" t="n">
        <v>42</v>
      </c>
      <c r="J8083" t="inlineStr">
        <is>
          <t>CARTEIRA</t>
        </is>
      </c>
      <c r="K8083" t="inlineStr">
        <is>
          <t>CONTRATO</t>
        </is>
      </c>
      <c r="L8083" t="n">
        <v>684.5174640000001</v>
      </c>
      <c r="M8083" t="inlineStr">
        <is>
          <t>Terra Luz Residencial</t>
        </is>
      </c>
      <c r="N8083" s="142">
        <f>DATE(YEAR(G8083),MONTH(G8083),1)</f>
        <v/>
      </c>
      <c r="O8083" s="132">
        <f>IF(G8083&gt;$K$3,"Futuro","Atraso")</f>
        <v/>
      </c>
      <c r="P8083">
        <f>12*(YEAR(G8083)-YEAR($K$3))+(MONTH(G8083)-MONTH($K$3))</f>
        <v/>
      </c>
      <c r="Q8083" s="366">
        <f>IF(M8083="IBIRAPITANGA FASE 3",IF(O8083="Atraso",L8083,L8083/(1+$I$2)^P8083),IF(O8083="Atraso",L8083,L8083/(1+$I$1)^P8083))</f>
        <v/>
      </c>
      <c r="R8083">
        <f>IF(O8083="Atraso",$K$3-G8083,0)</f>
        <v/>
      </c>
      <c r="S8083">
        <f>IF(R8083&lt;=15,"Até 15",IF(R8083&lt;=30,"Entre 15 e 30",IF(R8083&lt;=60,"Entre 30 e 60",IF(R8083&lt;=90,"Entre 60 e 90",IF(R8083&lt;=120,"Entre 90 e 120",IF(R8083&lt;=150,"Entre 120 e 150",IF(R8083&lt;=180,"Entre 150 e 180","Superior a 180")))))))</f>
        <v/>
      </c>
    </row>
    <row r="8084">
      <c r="A8084" t="inlineStr">
        <is>
          <t>Q07L026</t>
        </is>
      </c>
      <c r="B8084" t="inlineStr">
        <is>
          <t>MARCO AURELIO DE OLIVEIRA  GARCIA</t>
        </is>
      </c>
      <c r="C8084" t="n">
        <v>1</v>
      </c>
      <c r="D8084" t="inlineStr">
        <is>
          <t>IPCA</t>
        </is>
      </c>
      <c r="E8084" t="n">
        <v>0.009488792934583046</v>
      </c>
      <c r="F8084" t="inlineStr">
        <is>
          <t>MENSAL</t>
        </is>
      </c>
      <c r="G8084" t="n">
        <v>46001</v>
      </c>
      <c r="H8084" t="n">
        <v>46001</v>
      </c>
      <c r="I8084" t="n">
        <v>43</v>
      </c>
      <c r="J8084" t="inlineStr">
        <is>
          <t>CARTEIRA</t>
        </is>
      </c>
      <c r="K8084" t="inlineStr">
        <is>
          <t>CONTRATO</t>
        </is>
      </c>
      <c r="L8084" t="n">
        <v>684.5174640000001</v>
      </c>
      <c r="M8084" t="inlineStr">
        <is>
          <t>Terra Luz Residencial</t>
        </is>
      </c>
      <c r="N8084" s="142">
        <f>DATE(YEAR(G8084),MONTH(G8084),1)</f>
        <v/>
      </c>
      <c r="O8084" s="132">
        <f>IF(G8084&gt;$K$3,"Futuro","Atraso")</f>
        <v/>
      </c>
      <c r="P8084">
        <f>12*(YEAR(G8084)-YEAR($K$3))+(MONTH(G8084)-MONTH($K$3))</f>
        <v/>
      </c>
      <c r="Q8084" s="366">
        <f>IF(M8084="IBIRAPITANGA FASE 3",IF(O8084="Atraso",L8084,L8084/(1+$I$2)^P8084),IF(O8084="Atraso",L8084,L8084/(1+$I$1)^P8084))</f>
        <v/>
      </c>
      <c r="R8084">
        <f>IF(O8084="Atraso",$K$3-G8084,0)</f>
        <v/>
      </c>
      <c r="S8084">
        <f>IF(R8084&lt;=15,"Até 15",IF(R8084&lt;=30,"Entre 15 e 30",IF(R8084&lt;=60,"Entre 30 e 60",IF(R8084&lt;=90,"Entre 60 e 90",IF(R8084&lt;=120,"Entre 90 e 120",IF(R8084&lt;=150,"Entre 120 e 150",IF(R8084&lt;=180,"Entre 150 e 180","Superior a 180")))))))</f>
        <v/>
      </c>
    </row>
    <row r="8085">
      <c r="A8085" t="inlineStr">
        <is>
          <t>Q07L026</t>
        </is>
      </c>
      <c r="B8085" t="inlineStr">
        <is>
          <t>MARCO AURELIO DE OLIVEIRA  GARCIA</t>
        </is>
      </c>
      <c r="C8085" t="n">
        <v>1</v>
      </c>
      <c r="D8085" t="inlineStr">
        <is>
          <t>IPCA</t>
        </is>
      </c>
      <c r="E8085" t="n">
        <v>0.009488792934583046</v>
      </c>
      <c r="F8085" t="inlineStr">
        <is>
          <t>MENSAL</t>
        </is>
      </c>
      <c r="G8085" t="n">
        <v>46032</v>
      </c>
      <c r="H8085" t="n">
        <v>46032</v>
      </c>
      <c r="I8085" t="n">
        <v>44</v>
      </c>
      <c r="J8085" t="inlineStr">
        <is>
          <t>CARTEIRA</t>
        </is>
      </c>
      <c r="K8085" t="inlineStr">
        <is>
          <t>CONTRATO</t>
        </is>
      </c>
      <c r="L8085" t="n">
        <v>684.5174640000001</v>
      </c>
      <c r="M8085" t="inlineStr">
        <is>
          <t>Terra Luz Residencial</t>
        </is>
      </c>
      <c r="N8085" s="142">
        <f>DATE(YEAR(G8085),MONTH(G8085),1)</f>
        <v/>
      </c>
      <c r="O8085" s="132">
        <f>IF(G8085&gt;$K$3,"Futuro","Atraso")</f>
        <v/>
      </c>
      <c r="P8085">
        <f>12*(YEAR(G8085)-YEAR($K$3))+(MONTH(G8085)-MONTH($K$3))</f>
        <v/>
      </c>
      <c r="Q8085" s="366">
        <f>IF(M8085="IBIRAPITANGA FASE 3",IF(O8085="Atraso",L8085,L8085/(1+$I$2)^P8085),IF(O8085="Atraso",L8085,L8085/(1+$I$1)^P8085))</f>
        <v/>
      </c>
      <c r="R8085">
        <f>IF(O8085="Atraso",$K$3-G8085,0)</f>
        <v/>
      </c>
      <c r="S8085">
        <f>IF(R8085&lt;=15,"Até 15",IF(R8085&lt;=30,"Entre 15 e 30",IF(R8085&lt;=60,"Entre 30 e 60",IF(R8085&lt;=90,"Entre 60 e 90",IF(R8085&lt;=120,"Entre 90 e 120",IF(R8085&lt;=150,"Entre 120 e 150",IF(R8085&lt;=180,"Entre 150 e 180","Superior a 180")))))))</f>
        <v/>
      </c>
    </row>
    <row r="8086">
      <c r="A8086" t="inlineStr">
        <is>
          <t>Q07L026</t>
        </is>
      </c>
      <c r="B8086" t="inlineStr">
        <is>
          <t>MARCO AURELIO DE OLIVEIRA  GARCIA</t>
        </is>
      </c>
      <c r="C8086" t="n">
        <v>1</v>
      </c>
      <c r="D8086" t="inlineStr">
        <is>
          <t>IPCA</t>
        </is>
      </c>
      <c r="E8086" t="n">
        <v>0.009488792934583046</v>
      </c>
      <c r="F8086" t="inlineStr">
        <is>
          <t>MENSAL</t>
        </is>
      </c>
      <c r="G8086" t="n">
        <v>46063</v>
      </c>
      <c r="H8086" t="n">
        <v>46063</v>
      </c>
      <c r="I8086" t="n">
        <v>45</v>
      </c>
      <c r="J8086" t="inlineStr">
        <is>
          <t>CARTEIRA</t>
        </is>
      </c>
      <c r="K8086" t="inlineStr">
        <is>
          <t>CONTRATO</t>
        </is>
      </c>
      <c r="L8086" t="n">
        <v>684.5174640000001</v>
      </c>
      <c r="M8086" t="inlineStr">
        <is>
          <t>Terra Luz Residencial</t>
        </is>
      </c>
      <c r="N8086" s="142">
        <f>DATE(YEAR(G8086),MONTH(G8086),1)</f>
        <v/>
      </c>
      <c r="O8086" s="132">
        <f>IF(G8086&gt;$K$3,"Futuro","Atraso")</f>
        <v/>
      </c>
      <c r="P8086">
        <f>12*(YEAR(G8086)-YEAR($K$3))+(MONTH(G8086)-MONTH($K$3))</f>
        <v/>
      </c>
      <c r="Q8086" s="366">
        <f>IF(M8086="IBIRAPITANGA FASE 3",IF(O8086="Atraso",L8086,L8086/(1+$I$2)^P8086),IF(O8086="Atraso",L8086,L8086/(1+$I$1)^P8086))</f>
        <v/>
      </c>
      <c r="R8086">
        <f>IF(O8086="Atraso",$K$3-G8086,0)</f>
        <v/>
      </c>
      <c r="S8086">
        <f>IF(R8086&lt;=15,"Até 15",IF(R8086&lt;=30,"Entre 15 e 30",IF(R8086&lt;=60,"Entre 30 e 60",IF(R8086&lt;=90,"Entre 60 e 90",IF(R8086&lt;=120,"Entre 90 e 120",IF(R8086&lt;=150,"Entre 120 e 150",IF(R8086&lt;=180,"Entre 150 e 180","Superior a 180")))))))</f>
        <v/>
      </c>
    </row>
    <row r="8087">
      <c r="A8087" t="inlineStr">
        <is>
          <t>Q07L026</t>
        </is>
      </c>
      <c r="B8087" t="inlineStr">
        <is>
          <t>MARCO AURELIO DE OLIVEIRA  GARCIA</t>
        </is>
      </c>
      <c r="C8087" t="n">
        <v>1</v>
      </c>
      <c r="D8087" t="inlineStr">
        <is>
          <t>IPCA</t>
        </is>
      </c>
      <c r="E8087" t="n">
        <v>0.009488792934583046</v>
      </c>
      <c r="F8087" t="inlineStr">
        <is>
          <t>MENSAL</t>
        </is>
      </c>
      <c r="G8087" t="n">
        <v>46091</v>
      </c>
      <c r="H8087" t="n">
        <v>46091</v>
      </c>
      <c r="I8087" t="n">
        <v>46</v>
      </c>
      <c r="J8087" t="inlineStr">
        <is>
          <t>CARTEIRA</t>
        </is>
      </c>
      <c r="K8087" t="inlineStr">
        <is>
          <t>CONTRATO</t>
        </is>
      </c>
      <c r="L8087" t="n">
        <v>684.5174640000001</v>
      </c>
      <c r="M8087" t="inlineStr">
        <is>
          <t>Terra Luz Residencial</t>
        </is>
      </c>
      <c r="N8087" s="142">
        <f>DATE(YEAR(G8087),MONTH(G8087),1)</f>
        <v/>
      </c>
      <c r="O8087" s="132">
        <f>IF(G8087&gt;$K$3,"Futuro","Atraso")</f>
        <v/>
      </c>
      <c r="P8087">
        <f>12*(YEAR(G8087)-YEAR($K$3))+(MONTH(G8087)-MONTH($K$3))</f>
        <v/>
      </c>
      <c r="Q8087" s="366">
        <f>IF(M8087="IBIRAPITANGA FASE 3",IF(O8087="Atraso",L8087,L8087/(1+$I$2)^P8087),IF(O8087="Atraso",L8087,L8087/(1+$I$1)^P8087))</f>
        <v/>
      </c>
      <c r="R8087">
        <f>IF(O8087="Atraso",$K$3-G8087,0)</f>
        <v/>
      </c>
      <c r="S8087">
        <f>IF(R8087&lt;=15,"Até 15",IF(R8087&lt;=30,"Entre 15 e 30",IF(R8087&lt;=60,"Entre 30 e 60",IF(R8087&lt;=90,"Entre 60 e 90",IF(R8087&lt;=120,"Entre 90 e 120",IF(R8087&lt;=150,"Entre 120 e 150",IF(R8087&lt;=180,"Entre 150 e 180","Superior a 180")))))))</f>
        <v/>
      </c>
    </row>
    <row r="8088">
      <c r="A8088" t="inlineStr">
        <is>
          <t>Q07L026</t>
        </is>
      </c>
      <c r="B8088" t="inlineStr">
        <is>
          <t>MARCO AURELIO DE OLIVEIRA  GARCIA</t>
        </is>
      </c>
      <c r="C8088" t="n">
        <v>1</v>
      </c>
      <c r="D8088" t="inlineStr">
        <is>
          <t>IPCA</t>
        </is>
      </c>
      <c r="E8088" t="n">
        <v>0.009488792934583046</v>
      </c>
      <c r="F8088" t="inlineStr">
        <is>
          <t>MENSAL</t>
        </is>
      </c>
      <c r="G8088" t="n">
        <v>46122</v>
      </c>
      <c r="H8088" t="n">
        <v>46122</v>
      </c>
      <c r="I8088" t="n">
        <v>47</v>
      </c>
      <c r="J8088" t="inlineStr">
        <is>
          <t>CARTEIRA</t>
        </is>
      </c>
      <c r="K8088" t="inlineStr">
        <is>
          <t>CONTRATO</t>
        </is>
      </c>
      <c r="L8088" t="n">
        <v>684.5174640000001</v>
      </c>
      <c r="M8088" t="inlineStr">
        <is>
          <t>Terra Luz Residencial</t>
        </is>
      </c>
      <c r="N8088" s="142">
        <f>DATE(YEAR(G8088),MONTH(G8088),1)</f>
        <v/>
      </c>
      <c r="O8088" s="132">
        <f>IF(G8088&gt;$K$3,"Futuro","Atraso")</f>
        <v/>
      </c>
      <c r="P8088">
        <f>12*(YEAR(G8088)-YEAR($K$3))+(MONTH(G8088)-MONTH($K$3))</f>
        <v/>
      </c>
      <c r="Q8088" s="366">
        <f>IF(M8088="IBIRAPITANGA FASE 3",IF(O8088="Atraso",L8088,L8088/(1+$I$2)^P8088),IF(O8088="Atraso",L8088,L8088/(1+$I$1)^P8088))</f>
        <v/>
      </c>
      <c r="R8088">
        <f>IF(O8088="Atraso",$K$3-G8088,0)</f>
        <v/>
      </c>
      <c r="S8088">
        <f>IF(R8088&lt;=15,"Até 15",IF(R8088&lt;=30,"Entre 15 e 30",IF(R8088&lt;=60,"Entre 30 e 60",IF(R8088&lt;=90,"Entre 60 e 90",IF(R8088&lt;=120,"Entre 90 e 120",IF(R8088&lt;=150,"Entre 120 e 150",IF(R8088&lt;=180,"Entre 150 e 180","Superior a 180")))))))</f>
        <v/>
      </c>
    </row>
    <row r="8089">
      <c r="A8089" t="inlineStr">
        <is>
          <t>Q07L026</t>
        </is>
      </c>
      <c r="B8089" t="inlineStr">
        <is>
          <t>MARCO AURELIO DE OLIVEIRA  GARCIA</t>
        </is>
      </c>
      <c r="C8089" t="n">
        <v>1</v>
      </c>
      <c r="D8089" t="inlineStr">
        <is>
          <t>IPCA</t>
        </is>
      </c>
      <c r="E8089" t="n">
        <v>0.009488792934583046</v>
      </c>
      <c r="F8089" t="inlineStr">
        <is>
          <t>MENSAL</t>
        </is>
      </c>
      <c r="G8089" t="n">
        <v>46152</v>
      </c>
      <c r="H8089" t="n">
        <v>46152</v>
      </c>
      <c r="I8089" t="n">
        <v>48</v>
      </c>
      <c r="J8089" t="inlineStr">
        <is>
          <t>CARTEIRA</t>
        </is>
      </c>
      <c r="K8089" t="inlineStr">
        <is>
          <t>CONTRATO</t>
        </is>
      </c>
      <c r="L8089" t="n">
        <v>684.5174640000001</v>
      </c>
      <c r="M8089" t="inlineStr">
        <is>
          <t>Terra Luz Residencial</t>
        </is>
      </c>
      <c r="N8089" s="142">
        <f>DATE(YEAR(G8089),MONTH(G8089),1)</f>
        <v/>
      </c>
      <c r="O8089" s="132">
        <f>IF(G8089&gt;$K$3,"Futuro","Atraso")</f>
        <v/>
      </c>
      <c r="P8089">
        <f>12*(YEAR(G8089)-YEAR($K$3))+(MONTH(G8089)-MONTH($K$3))</f>
        <v/>
      </c>
      <c r="Q8089" s="366">
        <f>IF(M8089="IBIRAPITANGA FASE 3",IF(O8089="Atraso",L8089,L8089/(1+$I$2)^P8089),IF(O8089="Atraso",L8089,L8089/(1+$I$1)^P8089))</f>
        <v/>
      </c>
      <c r="R8089">
        <f>IF(O8089="Atraso",$K$3-G8089,0)</f>
        <v/>
      </c>
      <c r="S8089">
        <f>IF(R8089&lt;=15,"Até 15",IF(R8089&lt;=30,"Entre 15 e 30",IF(R8089&lt;=60,"Entre 30 e 60",IF(R8089&lt;=90,"Entre 60 e 90",IF(R8089&lt;=120,"Entre 90 e 120",IF(R8089&lt;=150,"Entre 120 e 150",IF(R8089&lt;=180,"Entre 150 e 180","Superior a 180")))))))</f>
        <v/>
      </c>
    </row>
    <row r="8090">
      <c r="A8090" t="inlineStr">
        <is>
          <t>Q07L026</t>
        </is>
      </c>
      <c r="B8090" t="inlineStr">
        <is>
          <t>MARCO AURELIO DE OLIVEIRA  GARCIA</t>
        </is>
      </c>
      <c r="C8090" t="n">
        <v>1</v>
      </c>
      <c r="D8090" t="inlineStr">
        <is>
          <t>IPCA</t>
        </is>
      </c>
      <c r="E8090" t="n">
        <v>0.009488792934583046</v>
      </c>
      <c r="F8090" t="inlineStr">
        <is>
          <t>MENSAL</t>
        </is>
      </c>
      <c r="G8090" t="n">
        <v>46183</v>
      </c>
      <c r="H8090" t="n">
        <v>46183</v>
      </c>
      <c r="I8090" t="n">
        <v>49</v>
      </c>
      <c r="J8090" t="inlineStr">
        <is>
          <t>CARTEIRA</t>
        </is>
      </c>
      <c r="K8090" t="inlineStr">
        <is>
          <t>CONTRATO</t>
        </is>
      </c>
      <c r="L8090" t="n">
        <v>684.5174640000001</v>
      </c>
      <c r="M8090" t="inlineStr">
        <is>
          <t>Terra Luz Residencial</t>
        </is>
      </c>
      <c r="N8090" s="142">
        <f>DATE(YEAR(G8090),MONTH(G8090),1)</f>
        <v/>
      </c>
      <c r="O8090" s="132">
        <f>IF(G8090&gt;$K$3,"Futuro","Atraso")</f>
        <v/>
      </c>
      <c r="P8090">
        <f>12*(YEAR(G8090)-YEAR($K$3))+(MONTH(G8090)-MONTH($K$3))</f>
        <v/>
      </c>
      <c r="Q8090" s="366">
        <f>IF(M8090="IBIRAPITANGA FASE 3",IF(O8090="Atraso",L8090,L8090/(1+$I$2)^P8090),IF(O8090="Atraso",L8090,L8090/(1+$I$1)^P8090))</f>
        <v/>
      </c>
      <c r="R8090">
        <f>IF(O8090="Atraso",$K$3-G8090,0)</f>
        <v/>
      </c>
      <c r="S8090">
        <f>IF(R8090&lt;=15,"Até 15",IF(R8090&lt;=30,"Entre 15 e 30",IF(R8090&lt;=60,"Entre 30 e 60",IF(R8090&lt;=90,"Entre 60 e 90",IF(R8090&lt;=120,"Entre 90 e 120",IF(R8090&lt;=150,"Entre 120 e 150",IF(R8090&lt;=180,"Entre 150 e 180","Superior a 180")))))))</f>
        <v/>
      </c>
    </row>
    <row r="8091">
      <c r="A8091" t="inlineStr">
        <is>
          <t>Q07L026</t>
        </is>
      </c>
      <c r="B8091" t="inlineStr">
        <is>
          <t>MARCO AURELIO DE OLIVEIRA  GARCIA</t>
        </is>
      </c>
      <c r="C8091" t="n">
        <v>1</v>
      </c>
      <c r="D8091" t="inlineStr">
        <is>
          <t>IPCA</t>
        </is>
      </c>
      <c r="E8091" t="n">
        <v>0.009488792934583046</v>
      </c>
      <c r="F8091" t="inlineStr">
        <is>
          <t>MENSAL</t>
        </is>
      </c>
      <c r="G8091" t="n">
        <v>46213</v>
      </c>
      <c r="H8091" t="n">
        <v>46213</v>
      </c>
      <c r="I8091" t="n">
        <v>50</v>
      </c>
      <c r="J8091" t="inlineStr">
        <is>
          <t>CARTEIRA</t>
        </is>
      </c>
      <c r="K8091" t="inlineStr">
        <is>
          <t>CONTRATO</t>
        </is>
      </c>
      <c r="L8091" t="n">
        <v>684.5174640000001</v>
      </c>
      <c r="M8091" t="inlineStr">
        <is>
          <t>Terra Luz Residencial</t>
        </is>
      </c>
      <c r="N8091" s="142">
        <f>DATE(YEAR(G8091),MONTH(G8091),1)</f>
        <v/>
      </c>
      <c r="O8091" s="132">
        <f>IF(G8091&gt;$K$3,"Futuro","Atraso")</f>
        <v/>
      </c>
      <c r="P8091">
        <f>12*(YEAR(G8091)-YEAR($K$3))+(MONTH(G8091)-MONTH($K$3))</f>
        <v/>
      </c>
      <c r="Q8091" s="366">
        <f>IF(M8091="IBIRAPITANGA FASE 3",IF(O8091="Atraso",L8091,L8091/(1+$I$2)^P8091),IF(O8091="Atraso",L8091,L8091/(1+$I$1)^P8091))</f>
        <v/>
      </c>
      <c r="R8091">
        <f>IF(O8091="Atraso",$K$3-G8091,0)</f>
        <v/>
      </c>
      <c r="S8091">
        <f>IF(R8091&lt;=15,"Até 15",IF(R8091&lt;=30,"Entre 15 e 30",IF(R8091&lt;=60,"Entre 30 e 60",IF(R8091&lt;=90,"Entre 60 e 90",IF(R8091&lt;=120,"Entre 90 e 120",IF(R8091&lt;=150,"Entre 120 e 150",IF(R8091&lt;=180,"Entre 150 e 180","Superior a 180")))))))</f>
        <v/>
      </c>
    </row>
    <row r="8092">
      <c r="A8092" t="inlineStr">
        <is>
          <t>Q07L026</t>
        </is>
      </c>
      <c r="B8092" t="inlineStr">
        <is>
          <t>MARCO AURELIO DE OLIVEIRA  GARCIA</t>
        </is>
      </c>
      <c r="C8092" t="n">
        <v>1</v>
      </c>
      <c r="D8092" t="inlineStr">
        <is>
          <t>IPCA</t>
        </is>
      </c>
      <c r="E8092" t="n">
        <v>0.009488792934583046</v>
      </c>
      <c r="F8092" t="inlineStr">
        <is>
          <t>MENSAL</t>
        </is>
      </c>
      <c r="G8092" t="n">
        <v>46244</v>
      </c>
      <c r="H8092" t="n">
        <v>46244</v>
      </c>
      <c r="I8092" t="n">
        <v>51</v>
      </c>
      <c r="J8092" t="inlineStr">
        <is>
          <t>CARTEIRA</t>
        </is>
      </c>
      <c r="K8092" t="inlineStr">
        <is>
          <t>CONTRATO</t>
        </is>
      </c>
      <c r="L8092" t="n">
        <v>684.5174640000001</v>
      </c>
      <c r="M8092" t="inlineStr">
        <is>
          <t>Terra Luz Residencial</t>
        </is>
      </c>
      <c r="N8092" s="142">
        <f>DATE(YEAR(G8092),MONTH(G8092),1)</f>
        <v/>
      </c>
      <c r="O8092" s="132">
        <f>IF(G8092&gt;$K$3,"Futuro","Atraso")</f>
        <v/>
      </c>
      <c r="P8092">
        <f>12*(YEAR(G8092)-YEAR($K$3))+(MONTH(G8092)-MONTH($K$3))</f>
        <v/>
      </c>
      <c r="Q8092" s="366">
        <f>IF(M8092="IBIRAPITANGA FASE 3",IF(O8092="Atraso",L8092,L8092/(1+$I$2)^P8092),IF(O8092="Atraso",L8092,L8092/(1+$I$1)^P8092))</f>
        <v/>
      </c>
      <c r="R8092">
        <f>IF(O8092="Atraso",$K$3-G8092,0)</f>
        <v/>
      </c>
      <c r="S8092">
        <f>IF(R8092&lt;=15,"Até 15",IF(R8092&lt;=30,"Entre 15 e 30",IF(R8092&lt;=60,"Entre 30 e 60",IF(R8092&lt;=90,"Entre 60 e 90",IF(R8092&lt;=120,"Entre 90 e 120",IF(R8092&lt;=150,"Entre 120 e 150",IF(R8092&lt;=180,"Entre 150 e 180","Superior a 180")))))))</f>
        <v/>
      </c>
    </row>
    <row r="8093">
      <c r="A8093" t="inlineStr">
        <is>
          <t>Q07L026</t>
        </is>
      </c>
      <c r="B8093" t="inlineStr">
        <is>
          <t>MARCO AURELIO DE OLIVEIRA  GARCIA</t>
        </is>
      </c>
      <c r="C8093" t="n">
        <v>1</v>
      </c>
      <c r="D8093" t="inlineStr">
        <is>
          <t>IPCA</t>
        </is>
      </c>
      <c r="E8093" t="n">
        <v>0.009488792934583046</v>
      </c>
      <c r="F8093" t="inlineStr">
        <is>
          <t>MENSAL</t>
        </is>
      </c>
      <c r="G8093" t="n">
        <v>46275</v>
      </c>
      <c r="H8093" t="n">
        <v>46275</v>
      </c>
      <c r="I8093" t="n">
        <v>52</v>
      </c>
      <c r="J8093" t="inlineStr">
        <is>
          <t>CARTEIRA</t>
        </is>
      </c>
      <c r="K8093" t="inlineStr">
        <is>
          <t>CONTRATO</t>
        </is>
      </c>
      <c r="L8093" t="n">
        <v>684.5174640000001</v>
      </c>
      <c r="M8093" t="inlineStr">
        <is>
          <t>Terra Luz Residencial</t>
        </is>
      </c>
      <c r="N8093" s="142">
        <f>DATE(YEAR(G8093),MONTH(G8093),1)</f>
        <v/>
      </c>
      <c r="O8093" s="132">
        <f>IF(G8093&gt;$K$3,"Futuro","Atraso")</f>
        <v/>
      </c>
      <c r="P8093">
        <f>12*(YEAR(G8093)-YEAR($K$3))+(MONTH(G8093)-MONTH($K$3))</f>
        <v/>
      </c>
      <c r="Q8093" s="366">
        <f>IF(M8093="IBIRAPITANGA FASE 3",IF(O8093="Atraso",L8093,L8093/(1+$I$2)^P8093),IF(O8093="Atraso",L8093,L8093/(1+$I$1)^P8093))</f>
        <v/>
      </c>
      <c r="R8093">
        <f>IF(O8093="Atraso",$K$3-G8093,0)</f>
        <v/>
      </c>
      <c r="S8093">
        <f>IF(R8093&lt;=15,"Até 15",IF(R8093&lt;=30,"Entre 15 e 30",IF(R8093&lt;=60,"Entre 30 e 60",IF(R8093&lt;=90,"Entre 60 e 90",IF(R8093&lt;=120,"Entre 90 e 120",IF(R8093&lt;=150,"Entre 120 e 150",IF(R8093&lt;=180,"Entre 150 e 180","Superior a 180")))))))</f>
        <v/>
      </c>
    </row>
    <row r="8094">
      <c r="A8094" t="inlineStr">
        <is>
          <t>Q07L026</t>
        </is>
      </c>
      <c r="B8094" t="inlineStr">
        <is>
          <t>MARCO AURELIO DE OLIVEIRA  GARCIA</t>
        </is>
      </c>
      <c r="C8094" t="n">
        <v>1</v>
      </c>
      <c r="D8094" t="inlineStr">
        <is>
          <t>IPCA</t>
        </is>
      </c>
      <c r="E8094" t="n">
        <v>0.009488792934583046</v>
      </c>
      <c r="F8094" t="inlineStr">
        <is>
          <t>MENSAL</t>
        </is>
      </c>
      <c r="G8094" t="n">
        <v>46305</v>
      </c>
      <c r="H8094" t="n">
        <v>46305</v>
      </c>
      <c r="I8094" t="n">
        <v>53</v>
      </c>
      <c r="J8094" t="inlineStr">
        <is>
          <t>CARTEIRA</t>
        </is>
      </c>
      <c r="K8094" t="inlineStr">
        <is>
          <t>CONTRATO</t>
        </is>
      </c>
      <c r="L8094" t="n">
        <v>684.5174640000001</v>
      </c>
      <c r="M8094" t="inlineStr">
        <is>
          <t>Terra Luz Residencial</t>
        </is>
      </c>
      <c r="N8094" s="142">
        <f>DATE(YEAR(G8094),MONTH(G8094),1)</f>
        <v/>
      </c>
      <c r="O8094" s="132">
        <f>IF(G8094&gt;$K$3,"Futuro","Atraso")</f>
        <v/>
      </c>
      <c r="P8094">
        <f>12*(YEAR(G8094)-YEAR($K$3))+(MONTH(G8094)-MONTH($K$3))</f>
        <v/>
      </c>
      <c r="Q8094" s="366">
        <f>IF(M8094="IBIRAPITANGA FASE 3",IF(O8094="Atraso",L8094,L8094/(1+$I$2)^P8094),IF(O8094="Atraso",L8094,L8094/(1+$I$1)^P8094))</f>
        <v/>
      </c>
      <c r="R8094">
        <f>IF(O8094="Atraso",$K$3-G8094,0)</f>
        <v/>
      </c>
      <c r="S8094">
        <f>IF(R8094&lt;=15,"Até 15",IF(R8094&lt;=30,"Entre 15 e 30",IF(R8094&lt;=60,"Entre 30 e 60",IF(R8094&lt;=90,"Entre 60 e 90",IF(R8094&lt;=120,"Entre 90 e 120",IF(R8094&lt;=150,"Entre 120 e 150",IF(R8094&lt;=180,"Entre 150 e 180","Superior a 180")))))))</f>
        <v/>
      </c>
    </row>
    <row r="8095">
      <c r="A8095" t="inlineStr">
        <is>
          <t>Q07L026</t>
        </is>
      </c>
      <c r="B8095" t="inlineStr">
        <is>
          <t>MARCO AURELIO DE OLIVEIRA  GARCIA</t>
        </is>
      </c>
      <c r="C8095" t="n">
        <v>1</v>
      </c>
      <c r="D8095" t="inlineStr">
        <is>
          <t>IPCA</t>
        </is>
      </c>
      <c r="E8095" t="n">
        <v>0.009488792934583046</v>
      </c>
      <c r="F8095" t="inlineStr">
        <is>
          <t>MENSAL</t>
        </is>
      </c>
      <c r="G8095" t="n">
        <v>46336</v>
      </c>
      <c r="H8095" t="n">
        <v>46336</v>
      </c>
      <c r="I8095" t="n">
        <v>54</v>
      </c>
      <c r="J8095" t="inlineStr">
        <is>
          <t>CARTEIRA</t>
        </is>
      </c>
      <c r="K8095" t="inlineStr">
        <is>
          <t>CONTRATO</t>
        </is>
      </c>
      <c r="L8095" t="n">
        <v>684.5174640000001</v>
      </c>
      <c r="M8095" t="inlineStr">
        <is>
          <t>Terra Luz Residencial</t>
        </is>
      </c>
      <c r="N8095" s="142">
        <f>DATE(YEAR(G8095),MONTH(G8095),1)</f>
        <v/>
      </c>
      <c r="O8095" s="132">
        <f>IF(G8095&gt;$K$3,"Futuro","Atraso")</f>
        <v/>
      </c>
      <c r="P8095">
        <f>12*(YEAR(G8095)-YEAR($K$3))+(MONTH(G8095)-MONTH($K$3))</f>
        <v/>
      </c>
      <c r="Q8095" s="366">
        <f>IF(M8095="IBIRAPITANGA FASE 3",IF(O8095="Atraso",L8095,L8095/(1+$I$2)^P8095),IF(O8095="Atraso",L8095,L8095/(1+$I$1)^P8095))</f>
        <v/>
      </c>
      <c r="R8095">
        <f>IF(O8095="Atraso",$K$3-G8095,0)</f>
        <v/>
      </c>
      <c r="S8095">
        <f>IF(R8095&lt;=15,"Até 15",IF(R8095&lt;=30,"Entre 15 e 30",IF(R8095&lt;=60,"Entre 30 e 60",IF(R8095&lt;=90,"Entre 60 e 90",IF(R8095&lt;=120,"Entre 90 e 120",IF(R8095&lt;=150,"Entre 120 e 150",IF(R8095&lt;=180,"Entre 150 e 180","Superior a 180")))))))</f>
        <v/>
      </c>
    </row>
    <row r="8096">
      <c r="A8096" t="inlineStr">
        <is>
          <t>Q07L026</t>
        </is>
      </c>
      <c r="B8096" t="inlineStr">
        <is>
          <t>MARCO AURELIO DE OLIVEIRA  GARCIA</t>
        </is>
      </c>
      <c r="C8096" t="n">
        <v>1</v>
      </c>
      <c r="D8096" t="inlineStr">
        <is>
          <t>IPCA</t>
        </is>
      </c>
      <c r="E8096" t="n">
        <v>0.009488792934583046</v>
      </c>
      <c r="F8096" t="inlineStr">
        <is>
          <t>MENSAL</t>
        </is>
      </c>
      <c r="G8096" t="n">
        <v>46366</v>
      </c>
      <c r="H8096" t="n">
        <v>46366</v>
      </c>
      <c r="I8096" t="n">
        <v>55</v>
      </c>
      <c r="J8096" t="inlineStr">
        <is>
          <t>CARTEIRA</t>
        </is>
      </c>
      <c r="K8096" t="inlineStr">
        <is>
          <t>CONTRATO</t>
        </is>
      </c>
      <c r="L8096" t="n">
        <v>684.5174640000001</v>
      </c>
      <c r="M8096" t="inlineStr">
        <is>
          <t>Terra Luz Residencial</t>
        </is>
      </c>
      <c r="N8096" s="142">
        <f>DATE(YEAR(G8096),MONTH(G8096),1)</f>
        <v/>
      </c>
      <c r="O8096" s="132">
        <f>IF(G8096&gt;$K$3,"Futuro","Atraso")</f>
        <v/>
      </c>
      <c r="P8096">
        <f>12*(YEAR(G8096)-YEAR($K$3))+(MONTH(G8096)-MONTH($K$3))</f>
        <v/>
      </c>
      <c r="Q8096" s="366">
        <f>IF(M8096="IBIRAPITANGA FASE 3",IF(O8096="Atraso",L8096,L8096/(1+$I$2)^P8096),IF(O8096="Atraso",L8096,L8096/(1+$I$1)^P8096))</f>
        <v/>
      </c>
      <c r="R8096">
        <f>IF(O8096="Atraso",$K$3-G8096,0)</f>
        <v/>
      </c>
      <c r="S8096">
        <f>IF(R8096&lt;=15,"Até 15",IF(R8096&lt;=30,"Entre 15 e 30",IF(R8096&lt;=60,"Entre 30 e 60",IF(R8096&lt;=90,"Entre 60 e 90",IF(R8096&lt;=120,"Entre 90 e 120",IF(R8096&lt;=150,"Entre 120 e 150",IF(R8096&lt;=180,"Entre 150 e 180","Superior a 180")))))))</f>
        <v/>
      </c>
    </row>
    <row r="8097">
      <c r="A8097" t="inlineStr">
        <is>
          <t>Q07L026</t>
        </is>
      </c>
      <c r="B8097" t="inlineStr">
        <is>
          <t>MARCO AURELIO DE OLIVEIRA  GARCIA</t>
        </is>
      </c>
      <c r="C8097" t="n">
        <v>1</v>
      </c>
      <c r="D8097" t="inlineStr">
        <is>
          <t>IPCA</t>
        </is>
      </c>
      <c r="E8097" t="n">
        <v>0.009488792934583046</v>
      </c>
      <c r="F8097" t="inlineStr">
        <is>
          <t>MENSAL</t>
        </is>
      </c>
      <c r="G8097" t="n">
        <v>46397</v>
      </c>
      <c r="H8097" t="n">
        <v>46397</v>
      </c>
      <c r="I8097" t="n">
        <v>56</v>
      </c>
      <c r="J8097" t="inlineStr">
        <is>
          <t>CARTEIRA</t>
        </is>
      </c>
      <c r="K8097" t="inlineStr">
        <is>
          <t>CONTRATO</t>
        </is>
      </c>
      <c r="L8097" t="n">
        <v>684.5174640000001</v>
      </c>
      <c r="M8097" t="inlineStr">
        <is>
          <t>Terra Luz Residencial</t>
        </is>
      </c>
      <c r="N8097" s="142">
        <f>DATE(YEAR(G8097),MONTH(G8097),1)</f>
        <v/>
      </c>
      <c r="O8097" s="132">
        <f>IF(G8097&gt;$K$3,"Futuro","Atraso")</f>
        <v/>
      </c>
      <c r="P8097">
        <f>12*(YEAR(G8097)-YEAR($K$3))+(MONTH(G8097)-MONTH($K$3))</f>
        <v/>
      </c>
      <c r="Q8097" s="366">
        <f>IF(M8097="IBIRAPITANGA FASE 3",IF(O8097="Atraso",L8097,L8097/(1+$I$2)^P8097),IF(O8097="Atraso",L8097,L8097/(1+$I$1)^P8097))</f>
        <v/>
      </c>
      <c r="R8097">
        <f>IF(O8097="Atraso",$K$3-G8097,0)</f>
        <v/>
      </c>
      <c r="S8097">
        <f>IF(R8097&lt;=15,"Até 15",IF(R8097&lt;=30,"Entre 15 e 30",IF(R8097&lt;=60,"Entre 30 e 60",IF(R8097&lt;=90,"Entre 60 e 90",IF(R8097&lt;=120,"Entre 90 e 120",IF(R8097&lt;=150,"Entre 120 e 150",IF(R8097&lt;=180,"Entre 150 e 180","Superior a 180")))))))</f>
        <v/>
      </c>
    </row>
    <row r="8098">
      <c r="A8098" t="inlineStr">
        <is>
          <t>Q07L026</t>
        </is>
      </c>
      <c r="B8098" t="inlineStr">
        <is>
          <t>MARCO AURELIO DE OLIVEIRA  GARCIA</t>
        </is>
      </c>
      <c r="C8098" t="n">
        <v>1</v>
      </c>
      <c r="D8098" t="inlineStr">
        <is>
          <t>IPCA</t>
        </is>
      </c>
      <c r="E8098" t="n">
        <v>0.009488792934583046</v>
      </c>
      <c r="F8098" t="inlineStr">
        <is>
          <t>MENSAL</t>
        </is>
      </c>
      <c r="G8098" t="n">
        <v>46428</v>
      </c>
      <c r="H8098" t="n">
        <v>46428</v>
      </c>
      <c r="I8098" t="n">
        <v>57</v>
      </c>
      <c r="J8098" t="inlineStr">
        <is>
          <t>CARTEIRA</t>
        </is>
      </c>
      <c r="K8098" t="inlineStr">
        <is>
          <t>CONTRATO</t>
        </is>
      </c>
      <c r="L8098" t="n">
        <v>684.5174640000001</v>
      </c>
      <c r="M8098" t="inlineStr">
        <is>
          <t>Terra Luz Residencial</t>
        </is>
      </c>
      <c r="N8098" s="142">
        <f>DATE(YEAR(G8098),MONTH(G8098),1)</f>
        <v/>
      </c>
      <c r="O8098" s="132">
        <f>IF(G8098&gt;$K$3,"Futuro","Atraso")</f>
        <v/>
      </c>
      <c r="P8098">
        <f>12*(YEAR(G8098)-YEAR($K$3))+(MONTH(G8098)-MONTH($K$3))</f>
        <v/>
      </c>
      <c r="Q8098" s="366">
        <f>IF(M8098="IBIRAPITANGA FASE 3",IF(O8098="Atraso",L8098,L8098/(1+$I$2)^P8098),IF(O8098="Atraso",L8098,L8098/(1+$I$1)^P8098))</f>
        <v/>
      </c>
      <c r="R8098">
        <f>IF(O8098="Atraso",$K$3-G8098,0)</f>
        <v/>
      </c>
      <c r="S8098">
        <f>IF(R8098&lt;=15,"Até 15",IF(R8098&lt;=30,"Entre 15 e 30",IF(R8098&lt;=60,"Entre 30 e 60",IF(R8098&lt;=90,"Entre 60 e 90",IF(R8098&lt;=120,"Entre 90 e 120",IF(R8098&lt;=150,"Entre 120 e 150",IF(R8098&lt;=180,"Entre 150 e 180","Superior a 180")))))))</f>
        <v/>
      </c>
    </row>
    <row r="8099">
      <c r="A8099" t="inlineStr">
        <is>
          <t>Q07L026</t>
        </is>
      </c>
      <c r="B8099" t="inlineStr">
        <is>
          <t>MARCO AURELIO DE OLIVEIRA  GARCIA</t>
        </is>
      </c>
      <c r="C8099" t="n">
        <v>1</v>
      </c>
      <c r="D8099" t="inlineStr">
        <is>
          <t>IPCA</t>
        </is>
      </c>
      <c r="E8099" t="n">
        <v>0.009488792934583046</v>
      </c>
      <c r="F8099" t="inlineStr">
        <is>
          <t>MENSAL</t>
        </is>
      </c>
      <c r="G8099" t="n">
        <v>46456</v>
      </c>
      <c r="H8099" t="n">
        <v>46456</v>
      </c>
      <c r="I8099" t="n">
        <v>58</v>
      </c>
      <c r="J8099" t="inlineStr">
        <is>
          <t>CARTEIRA</t>
        </is>
      </c>
      <c r="K8099" t="inlineStr">
        <is>
          <t>CONTRATO</t>
        </is>
      </c>
      <c r="L8099" t="n">
        <v>684.5174640000001</v>
      </c>
      <c r="M8099" t="inlineStr">
        <is>
          <t>Terra Luz Residencial</t>
        </is>
      </c>
      <c r="N8099" s="142">
        <f>DATE(YEAR(G8099),MONTH(G8099),1)</f>
        <v/>
      </c>
      <c r="O8099" s="132">
        <f>IF(G8099&gt;$K$3,"Futuro","Atraso")</f>
        <v/>
      </c>
      <c r="P8099">
        <f>12*(YEAR(G8099)-YEAR($K$3))+(MONTH(G8099)-MONTH($K$3))</f>
        <v/>
      </c>
      <c r="Q8099" s="366">
        <f>IF(M8099="IBIRAPITANGA FASE 3",IF(O8099="Atraso",L8099,L8099/(1+$I$2)^P8099),IF(O8099="Atraso",L8099,L8099/(1+$I$1)^P8099))</f>
        <v/>
      </c>
      <c r="R8099">
        <f>IF(O8099="Atraso",$K$3-G8099,0)</f>
        <v/>
      </c>
      <c r="S8099">
        <f>IF(R8099&lt;=15,"Até 15",IF(R8099&lt;=30,"Entre 15 e 30",IF(R8099&lt;=60,"Entre 30 e 60",IF(R8099&lt;=90,"Entre 60 e 90",IF(R8099&lt;=120,"Entre 90 e 120",IF(R8099&lt;=150,"Entre 120 e 150",IF(R8099&lt;=180,"Entre 150 e 180","Superior a 180")))))))</f>
        <v/>
      </c>
    </row>
    <row r="8100">
      <c r="A8100" t="inlineStr">
        <is>
          <t>Q07L026</t>
        </is>
      </c>
      <c r="B8100" t="inlineStr">
        <is>
          <t>MARCO AURELIO DE OLIVEIRA  GARCIA</t>
        </is>
      </c>
      <c r="C8100" t="n">
        <v>1</v>
      </c>
      <c r="D8100" t="inlineStr">
        <is>
          <t>IPCA</t>
        </is>
      </c>
      <c r="E8100" t="n">
        <v>0.009488792934583046</v>
      </c>
      <c r="F8100" t="inlineStr">
        <is>
          <t>MENSAL</t>
        </is>
      </c>
      <c r="G8100" t="n">
        <v>46487</v>
      </c>
      <c r="H8100" t="n">
        <v>46487</v>
      </c>
      <c r="I8100" t="n">
        <v>59</v>
      </c>
      <c r="J8100" t="inlineStr">
        <is>
          <t>CARTEIRA</t>
        </is>
      </c>
      <c r="K8100" t="inlineStr">
        <is>
          <t>CONTRATO</t>
        </is>
      </c>
      <c r="L8100" t="n">
        <v>684.5174640000001</v>
      </c>
      <c r="M8100" t="inlineStr">
        <is>
          <t>Terra Luz Residencial</t>
        </is>
      </c>
      <c r="N8100" s="142">
        <f>DATE(YEAR(G8100),MONTH(G8100),1)</f>
        <v/>
      </c>
      <c r="O8100" s="132">
        <f>IF(G8100&gt;$K$3,"Futuro","Atraso")</f>
        <v/>
      </c>
      <c r="P8100">
        <f>12*(YEAR(G8100)-YEAR($K$3))+(MONTH(G8100)-MONTH($K$3))</f>
        <v/>
      </c>
      <c r="Q8100" s="366">
        <f>IF(M8100="IBIRAPITANGA FASE 3",IF(O8100="Atraso",L8100,L8100/(1+$I$2)^P8100),IF(O8100="Atraso",L8100,L8100/(1+$I$1)^P8100))</f>
        <v/>
      </c>
      <c r="R8100">
        <f>IF(O8100="Atraso",$K$3-G8100,0)</f>
        <v/>
      </c>
      <c r="S8100">
        <f>IF(R8100&lt;=15,"Até 15",IF(R8100&lt;=30,"Entre 15 e 30",IF(R8100&lt;=60,"Entre 30 e 60",IF(R8100&lt;=90,"Entre 60 e 90",IF(R8100&lt;=120,"Entre 90 e 120",IF(R8100&lt;=150,"Entre 120 e 150",IF(R8100&lt;=180,"Entre 150 e 180","Superior a 180")))))))</f>
        <v/>
      </c>
    </row>
    <row r="8101">
      <c r="A8101" t="inlineStr">
        <is>
          <t>Q07L026</t>
        </is>
      </c>
      <c r="B8101" t="inlineStr">
        <is>
          <t>MARCO AURELIO DE OLIVEIRA  GARCIA</t>
        </is>
      </c>
      <c r="C8101" t="n">
        <v>1</v>
      </c>
      <c r="D8101" t="inlineStr">
        <is>
          <t>IPCA</t>
        </is>
      </c>
      <c r="E8101" t="n">
        <v>0.009488792934583046</v>
      </c>
      <c r="F8101" t="inlineStr">
        <is>
          <t>MENSAL</t>
        </is>
      </c>
      <c r="G8101" t="n">
        <v>46517</v>
      </c>
      <c r="H8101" t="n">
        <v>46517</v>
      </c>
      <c r="I8101" t="n">
        <v>60</v>
      </c>
      <c r="J8101" t="inlineStr">
        <is>
          <t>CARTEIRA</t>
        </is>
      </c>
      <c r="K8101" t="inlineStr">
        <is>
          <t>CONTRATO</t>
        </is>
      </c>
      <c r="L8101" t="n">
        <v>684.5174640000001</v>
      </c>
      <c r="M8101" t="inlineStr">
        <is>
          <t>Terra Luz Residencial</t>
        </is>
      </c>
      <c r="N8101" s="142">
        <f>DATE(YEAR(G8101),MONTH(G8101),1)</f>
        <v/>
      </c>
      <c r="O8101" s="132">
        <f>IF(G8101&gt;$K$3,"Futuro","Atraso")</f>
        <v/>
      </c>
      <c r="P8101">
        <f>12*(YEAR(G8101)-YEAR($K$3))+(MONTH(G8101)-MONTH($K$3))</f>
        <v/>
      </c>
      <c r="Q8101" s="366">
        <f>IF(M8101="IBIRAPITANGA FASE 3",IF(O8101="Atraso",L8101,L8101/(1+$I$2)^P8101),IF(O8101="Atraso",L8101,L8101/(1+$I$1)^P8101))</f>
        <v/>
      </c>
      <c r="R8101">
        <f>IF(O8101="Atraso",$K$3-G8101,0)</f>
        <v/>
      </c>
      <c r="S8101">
        <f>IF(R8101&lt;=15,"Até 15",IF(R8101&lt;=30,"Entre 15 e 30",IF(R8101&lt;=60,"Entre 30 e 60",IF(R8101&lt;=90,"Entre 60 e 90",IF(R8101&lt;=120,"Entre 90 e 120",IF(R8101&lt;=150,"Entre 120 e 150",IF(R8101&lt;=180,"Entre 150 e 180","Superior a 180")))))))</f>
        <v/>
      </c>
    </row>
    <row r="8102">
      <c r="A8102" t="inlineStr">
        <is>
          <t>Q07L026</t>
        </is>
      </c>
      <c r="B8102" t="inlineStr">
        <is>
          <t>MARCO AURELIO DE OLIVEIRA  GARCIA</t>
        </is>
      </c>
      <c r="C8102" t="n">
        <v>1</v>
      </c>
      <c r="D8102" t="inlineStr">
        <is>
          <t>IPCA</t>
        </is>
      </c>
      <c r="E8102" t="n">
        <v>0.009488792934583046</v>
      </c>
      <c r="F8102" t="inlineStr">
        <is>
          <t>MENSAL</t>
        </is>
      </c>
      <c r="G8102" t="n">
        <v>46548</v>
      </c>
      <c r="H8102" t="n">
        <v>46548</v>
      </c>
      <c r="I8102" t="n">
        <v>61</v>
      </c>
      <c r="J8102" t="inlineStr">
        <is>
          <t>CARTEIRA</t>
        </is>
      </c>
      <c r="K8102" t="inlineStr">
        <is>
          <t>CONTRATO</t>
        </is>
      </c>
      <c r="L8102" t="n">
        <v>684.5174640000001</v>
      </c>
      <c r="M8102" t="inlineStr">
        <is>
          <t>Terra Luz Residencial</t>
        </is>
      </c>
      <c r="N8102" s="142">
        <f>DATE(YEAR(G8102),MONTH(G8102),1)</f>
        <v/>
      </c>
      <c r="O8102" s="132">
        <f>IF(G8102&gt;$K$3,"Futuro","Atraso")</f>
        <v/>
      </c>
      <c r="P8102">
        <f>12*(YEAR(G8102)-YEAR($K$3))+(MONTH(G8102)-MONTH($K$3))</f>
        <v/>
      </c>
      <c r="Q8102" s="366">
        <f>IF(M8102="IBIRAPITANGA FASE 3",IF(O8102="Atraso",L8102,L8102/(1+$I$2)^P8102),IF(O8102="Atraso",L8102,L8102/(1+$I$1)^P8102))</f>
        <v/>
      </c>
      <c r="R8102">
        <f>IF(O8102="Atraso",$K$3-G8102,0)</f>
        <v/>
      </c>
      <c r="S8102">
        <f>IF(R8102&lt;=15,"Até 15",IF(R8102&lt;=30,"Entre 15 e 30",IF(R8102&lt;=60,"Entre 30 e 60",IF(R8102&lt;=90,"Entre 60 e 90",IF(R8102&lt;=120,"Entre 90 e 120",IF(R8102&lt;=150,"Entre 120 e 150",IF(R8102&lt;=180,"Entre 150 e 180","Superior a 180")))))))</f>
        <v/>
      </c>
    </row>
    <row r="8103">
      <c r="A8103" t="inlineStr">
        <is>
          <t>Q07L026</t>
        </is>
      </c>
      <c r="B8103" t="inlineStr">
        <is>
          <t>MARCO AURELIO DE OLIVEIRA  GARCIA</t>
        </is>
      </c>
      <c r="C8103" t="n">
        <v>1</v>
      </c>
      <c r="D8103" t="inlineStr">
        <is>
          <t>IPCA</t>
        </is>
      </c>
      <c r="E8103" t="n">
        <v>0.009488792934583046</v>
      </c>
      <c r="F8103" t="inlineStr">
        <is>
          <t>MENSAL</t>
        </is>
      </c>
      <c r="G8103" t="n">
        <v>46578</v>
      </c>
      <c r="H8103" t="n">
        <v>46578</v>
      </c>
      <c r="I8103" t="n">
        <v>62</v>
      </c>
      <c r="J8103" t="inlineStr">
        <is>
          <t>CARTEIRA</t>
        </is>
      </c>
      <c r="K8103" t="inlineStr">
        <is>
          <t>CONTRATO</t>
        </is>
      </c>
      <c r="L8103" t="n">
        <v>684.5174640000001</v>
      </c>
      <c r="M8103" t="inlineStr">
        <is>
          <t>Terra Luz Residencial</t>
        </is>
      </c>
      <c r="N8103" s="142">
        <f>DATE(YEAR(G8103),MONTH(G8103),1)</f>
        <v/>
      </c>
      <c r="O8103" s="132">
        <f>IF(G8103&gt;$K$3,"Futuro","Atraso")</f>
        <v/>
      </c>
      <c r="P8103">
        <f>12*(YEAR(G8103)-YEAR($K$3))+(MONTH(G8103)-MONTH($K$3))</f>
        <v/>
      </c>
      <c r="Q8103" s="366">
        <f>IF(M8103="IBIRAPITANGA FASE 3",IF(O8103="Atraso",L8103,L8103/(1+$I$2)^P8103),IF(O8103="Atraso",L8103,L8103/(1+$I$1)^P8103))</f>
        <v/>
      </c>
      <c r="R8103">
        <f>IF(O8103="Atraso",$K$3-G8103,0)</f>
        <v/>
      </c>
      <c r="S8103">
        <f>IF(R8103&lt;=15,"Até 15",IF(R8103&lt;=30,"Entre 15 e 30",IF(R8103&lt;=60,"Entre 30 e 60",IF(R8103&lt;=90,"Entre 60 e 90",IF(R8103&lt;=120,"Entre 90 e 120",IF(R8103&lt;=150,"Entre 120 e 150",IF(R8103&lt;=180,"Entre 150 e 180","Superior a 180")))))))</f>
        <v/>
      </c>
    </row>
    <row r="8104">
      <c r="A8104" t="inlineStr">
        <is>
          <t>Q07L026</t>
        </is>
      </c>
      <c r="B8104" t="inlineStr">
        <is>
          <t>MARCO AURELIO DE OLIVEIRA  GARCIA</t>
        </is>
      </c>
      <c r="C8104" t="n">
        <v>1</v>
      </c>
      <c r="D8104" t="inlineStr">
        <is>
          <t>IPCA</t>
        </is>
      </c>
      <c r="E8104" t="n">
        <v>0.009488792934583046</v>
      </c>
      <c r="F8104" t="inlineStr">
        <is>
          <t>MENSAL</t>
        </is>
      </c>
      <c r="G8104" t="n">
        <v>46609</v>
      </c>
      <c r="H8104" t="n">
        <v>46609</v>
      </c>
      <c r="I8104" t="n">
        <v>63</v>
      </c>
      <c r="J8104" t="inlineStr">
        <is>
          <t>CARTEIRA</t>
        </is>
      </c>
      <c r="K8104" t="inlineStr">
        <is>
          <t>CONTRATO</t>
        </is>
      </c>
      <c r="L8104" t="n">
        <v>684.5174640000001</v>
      </c>
      <c r="M8104" t="inlineStr">
        <is>
          <t>Terra Luz Residencial</t>
        </is>
      </c>
      <c r="N8104" s="142">
        <f>DATE(YEAR(G8104),MONTH(G8104),1)</f>
        <v/>
      </c>
      <c r="O8104" s="132">
        <f>IF(G8104&gt;$K$3,"Futuro","Atraso")</f>
        <v/>
      </c>
      <c r="P8104">
        <f>12*(YEAR(G8104)-YEAR($K$3))+(MONTH(G8104)-MONTH($K$3))</f>
        <v/>
      </c>
      <c r="Q8104" s="366">
        <f>IF(M8104="IBIRAPITANGA FASE 3",IF(O8104="Atraso",L8104,L8104/(1+$I$2)^P8104),IF(O8104="Atraso",L8104,L8104/(1+$I$1)^P8104))</f>
        <v/>
      </c>
      <c r="R8104">
        <f>IF(O8104="Atraso",$K$3-G8104,0)</f>
        <v/>
      </c>
      <c r="S8104">
        <f>IF(R8104&lt;=15,"Até 15",IF(R8104&lt;=30,"Entre 15 e 30",IF(R8104&lt;=60,"Entre 30 e 60",IF(R8104&lt;=90,"Entre 60 e 90",IF(R8104&lt;=120,"Entre 90 e 120",IF(R8104&lt;=150,"Entre 120 e 150",IF(R8104&lt;=180,"Entre 150 e 180","Superior a 180")))))))</f>
        <v/>
      </c>
    </row>
    <row r="8105">
      <c r="A8105" t="inlineStr">
        <is>
          <t>Q07L026</t>
        </is>
      </c>
      <c r="B8105" t="inlineStr">
        <is>
          <t>MARCO AURELIO DE OLIVEIRA  GARCIA</t>
        </is>
      </c>
      <c r="C8105" t="n">
        <v>1</v>
      </c>
      <c r="D8105" t="inlineStr">
        <is>
          <t>IPCA</t>
        </is>
      </c>
      <c r="E8105" t="n">
        <v>0.009488792934583046</v>
      </c>
      <c r="F8105" t="inlineStr">
        <is>
          <t>MENSAL</t>
        </is>
      </c>
      <c r="G8105" t="n">
        <v>46640</v>
      </c>
      <c r="H8105" t="n">
        <v>46640</v>
      </c>
      <c r="I8105" t="n">
        <v>64</v>
      </c>
      <c r="J8105" t="inlineStr">
        <is>
          <t>CARTEIRA</t>
        </is>
      </c>
      <c r="K8105" t="inlineStr">
        <is>
          <t>CONTRATO</t>
        </is>
      </c>
      <c r="L8105" t="n">
        <v>684.5174640000001</v>
      </c>
      <c r="M8105" t="inlineStr">
        <is>
          <t>Terra Luz Residencial</t>
        </is>
      </c>
      <c r="N8105" s="142">
        <f>DATE(YEAR(G8105),MONTH(G8105),1)</f>
        <v/>
      </c>
      <c r="O8105" s="132">
        <f>IF(G8105&gt;$K$3,"Futuro","Atraso")</f>
        <v/>
      </c>
      <c r="P8105">
        <f>12*(YEAR(G8105)-YEAR($K$3))+(MONTH(G8105)-MONTH($K$3))</f>
        <v/>
      </c>
      <c r="Q8105" s="366">
        <f>IF(M8105="IBIRAPITANGA FASE 3",IF(O8105="Atraso",L8105,L8105/(1+$I$2)^P8105),IF(O8105="Atraso",L8105,L8105/(1+$I$1)^P8105))</f>
        <v/>
      </c>
      <c r="R8105">
        <f>IF(O8105="Atraso",$K$3-G8105,0)</f>
        <v/>
      </c>
      <c r="S8105">
        <f>IF(R8105&lt;=15,"Até 15",IF(R8105&lt;=30,"Entre 15 e 30",IF(R8105&lt;=60,"Entre 30 e 60",IF(R8105&lt;=90,"Entre 60 e 90",IF(R8105&lt;=120,"Entre 90 e 120",IF(R8105&lt;=150,"Entre 120 e 150",IF(R8105&lt;=180,"Entre 150 e 180","Superior a 180")))))))</f>
        <v/>
      </c>
    </row>
    <row r="8106">
      <c r="A8106" t="inlineStr">
        <is>
          <t>Q07L026</t>
        </is>
      </c>
      <c r="B8106" t="inlineStr">
        <is>
          <t>MARCO AURELIO DE OLIVEIRA  GARCIA</t>
        </is>
      </c>
      <c r="C8106" t="n">
        <v>1</v>
      </c>
      <c r="D8106" t="inlineStr">
        <is>
          <t>IPCA</t>
        </is>
      </c>
      <c r="E8106" t="n">
        <v>0.009488792934583046</v>
      </c>
      <c r="F8106" t="inlineStr">
        <is>
          <t>MENSAL</t>
        </is>
      </c>
      <c r="G8106" t="n">
        <v>46670</v>
      </c>
      <c r="H8106" t="n">
        <v>46670</v>
      </c>
      <c r="I8106" t="n">
        <v>65</v>
      </c>
      <c r="J8106" t="inlineStr">
        <is>
          <t>CARTEIRA</t>
        </is>
      </c>
      <c r="K8106" t="inlineStr">
        <is>
          <t>CONTRATO</t>
        </is>
      </c>
      <c r="L8106" t="n">
        <v>684.5174640000001</v>
      </c>
      <c r="M8106" t="inlineStr">
        <is>
          <t>Terra Luz Residencial</t>
        </is>
      </c>
      <c r="N8106" s="142">
        <f>DATE(YEAR(G8106),MONTH(G8106),1)</f>
        <v/>
      </c>
      <c r="O8106" s="132">
        <f>IF(G8106&gt;$K$3,"Futuro","Atraso")</f>
        <v/>
      </c>
      <c r="P8106">
        <f>12*(YEAR(G8106)-YEAR($K$3))+(MONTH(G8106)-MONTH($K$3))</f>
        <v/>
      </c>
      <c r="Q8106" s="366">
        <f>IF(M8106="IBIRAPITANGA FASE 3",IF(O8106="Atraso",L8106,L8106/(1+$I$2)^P8106),IF(O8106="Atraso",L8106,L8106/(1+$I$1)^P8106))</f>
        <v/>
      </c>
      <c r="R8106">
        <f>IF(O8106="Atraso",$K$3-G8106,0)</f>
        <v/>
      </c>
      <c r="S8106">
        <f>IF(R8106&lt;=15,"Até 15",IF(R8106&lt;=30,"Entre 15 e 30",IF(R8106&lt;=60,"Entre 30 e 60",IF(R8106&lt;=90,"Entre 60 e 90",IF(R8106&lt;=120,"Entre 90 e 120",IF(R8106&lt;=150,"Entre 120 e 150",IF(R8106&lt;=180,"Entre 150 e 180","Superior a 180")))))))</f>
        <v/>
      </c>
    </row>
    <row r="8107">
      <c r="A8107" t="inlineStr">
        <is>
          <t>Q07L026</t>
        </is>
      </c>
      <c r="B8107" t="inlineStr">
        <is>
          <t>MARCO AURELIO DE OLIVEIRA  GARCIA</t>
        </is>
      </c>
      <c r="C8107" t="n">
        <v>1</v>
      </c>
      <c r="D8107" t="inlineStr">
        <is>
          <t>IPCA</t>
        </is>
      </c>
      <c r="E8107" t="n">
        <v>0.009488792934583046</v>
      </c>
      <c r="F8107" t="inlineStr">
        <is>
          <t>MENSAL</t>
        </is>
      </c>
      <c r="G8107" t="n">
        <v>46701</v>
      </c>
      <c r="H8107" t="n">
        <v>46701</v>
      </c>
      <c r="I8107" t="n">
        <v>66</v>
      </c>
      <c r="J8107" t="inlineStr">
        <is>
          <t>CARTEIRA</t>
        </is>
      </c>
      <c r="K8107" t="inlineStr">
        <is>
          <t>CONTRATO</t>
        </is>
      </c>
      <c r="L8107" t="n">
        <v>684.5174640000001</v>
      </c>
      <c r="M8107" t="inlineStr">
        <is>
          <t>Terra Luz Residencial</t>
        </is>
      </c>
      <c r="N8107" s="142">
        <f>DATE(YEAR(G8107),MONTH(G8107),1)</f>
        <v/>
      </c>
      <c r="O8107" s="132">
        <f>IF(G8107&gt;$K$3,"Futuro","Atraso")</f>
        <v/>
      </c>
      <c r="P8107">
        <f>12*(YEAR(G8107)-YEAR($K$3))+(MONTH(G8107)-MONTH($K$3))</f>
        <v/>
      </c>
      <c r="Q8107" s="366">
        <f>IF(M8107="IBIRAPITANGA FASE 3",IF(O8107="Atraso",L8107,L8107/(1+$I$2)^P8107),IF(O8107="Atraso",L8107,L8107/(1+$I$1)^P8107))</f>
        <v/>
      </c>
      <c r="R8107">
        <f>IF(O8107="Atraso",$K$3-G8107,0)</f>
        <v/>
      </c>
      <c r="S8107">
        <f>IF(R8107&lt;=15,"Até 15",IF(R8107&lt;=30,"Entre 15 e 30",IF(R8107&lt;=60,"Entre 30 e 60",IF(R8107&lt;=90,"Entre 60 e 90",IF(R8107&lt;=120,"Entre 90 e 120",IF(R8107&lt;=150,"Entre 120 e 150",IF(R8107&lt;=180,"Entre 150 e 180","Superior a 180")))))))</f>
        <v/>
      </c>
    </row>
    <row r="8108">
      <c r="A8108" t="inlineStr">
        <is>
          <t>Q07L026</t>
        </is>
      </c>
      <c r="B8108" t="inlineStr">
        <is>
          <t>MARCO AURELIO DE OLIVEIRA  GARCIA</t>
        </is>
      </c>
      <c r="C8108" t="n">
        <v>1</v>
      </c>
      <c r="D8108" t="inlineStr">
        <is>
          <t>IPCA</t>
        </is>
      </c>
      <c r="E8108" t="n">
        <v>0.009488792934583046</v>
      </c>
      <c r="F8108" t="inlineStr">
        <is>
          <t>MENSAL</t>
        </is>
      </c>
      <c r="G8108" t="n">
        <v>46731</v>
      </c>
      <c r="H8108" t="n">
        <v>46731</v>
      </c>
      <c r="I8108" t="n">
        <v>67</v>
      </c>
      <c r="J8108" t="inlineStr">
        <is>
          <t>CARTEIRA</t>
        </is>
      </c>
      <c r="K8108" t="inlineStr">
        <is>
          <t>CONTRATO</t>
        </is>
      </c>
      <c r="L8108" t="n">
        <v>684.5174640000001</v>
      </c>
      <c r="M8108" t="inlineStr">
        <is>
          <t>Terra Luz Residencial</t>
        </is>
      </c>
      <c r="N8108" s="142">
        <f>DATE(YEAR(G8108),MONTH(G8108),1)</f>
        <v/>
      </c>
      <c r="O8108" s="132">
        <f>IF(G8108&gt;$K$3,"Futuro","Atraso")</f>
        <v/>
      </c>
      <c r="P8108">
        <f>12*(YEAR(G8108)-YEAR($K$3))+(MONTH(G8108)-MONTH($K$3))</f>
        <v/>
      </c>
      <c r="Q8108" s="366">
        <f>IF(M8108="IBIRAPITANGA FASE 3",IF(O8108="Atraso",L8108,L8108/(1+$I$2)^P8108),IF(O8108="Atraso",L8108,L8108/(1+$I$1)^P8108))</f>
        <v/>
      </c>
      <c r="R8108">
        <f>IF(O8108="Atraso",$K$3-G8108,0)</f>
        <v/>
      </c>
      <c r="S8108">
        <f>IF(R8108&lt;=15,"Até 15",IF(R8108&lt;=30,"Entre 15 e 30",IF(R8108&lt;=60,"Entre 30 e 60",IF(R8108&lt;=90,"Entre 60 e 90",IF(R8108&lt;=120,"Entre 90 e 120",IF(R8108&lt;=150,"Entre 120 e 150",IF(R8108&lt;=180,"Entre 150 e 180","Superior a 180")))))))</f>
        <v/>
      </c>
    </row>
    <row r="8109">
      <c r="A8109" t="inlineStr">
        <is>
          <t>Q07L026</t>
        </is>
      </c>
      <c r="B8109" t="inlineStr">
        <is>
          <t>MARCO AURELIO DE OLIVEIRA  GARCIA</t>
        </is>
      </c>
      <c r="C8109" t="n">
        <v>1</v>
      </c>
      <c r="D8109" t="inlineStr">
        <is>
          <t>IPCA</t>
        </is>
      </c>
      <c r="E8109" t="n">
        <v>0.009488792934583046</v>
      </c>
      <c r="F8109" t="inlineStr">
        <is>
          <t>MENSAL</t>
        </is>
      </c>
      <c r="G8109" t="n">
        <v>46762</v>
      </c>
      <c r="H8109" t="n">
        <v>46762</v>
      </c>
      <c r="I8109" t="n">
        <v>68</v>
      </c>
      <c r="J8109" t="inlineStr">
        <is>
          <t>CARTEIRA</t>
        </is>
      </c>
      <c r="K8109" t="inlineStr">
        <is>
          <t>CONTRATO</t>
        </is>
      </c>
      <c r="L8109" t="n">
        <v>684.5174640000001</v>
      </c>
      <c r="M8109" t="inlineStr">
        <is>
          <t>Terra Luz Residencial</t>
        </is>
      </c>
      <c r="N8109" s="142">
        <f>DATE(YEAR(G8109),MONTH(G8109),1)</f>
        <v/>
      </c>
      <c r="O8109" s="132">
        <f>IF(G8109&gt;$K$3,"Futuro","Atraso")</f>
        <v/>
      </c>
      <c r="P8109">
        <f>12*(YEAR(G8109)-YEAR($K$3))+(MONTH(G8109)-MONTH($K$3))</f>
        <v/>
      </c>
      <c r="Q8109" s="366">
        <f>IF(M8109="IBIRAPITANGA FASE 3",IF(O8109="Atraso",L8109,L8109/(1+$I$2)^P8109),IF(O8109="Atraso",L8109,L8109/(1+$I$1)^P8109))</f>
        <v/>
      </c>
      <c r="R8109">
        <f>IF(O8109="Atraso",$K$3-G8109,0)</f>
        <v/>
      </c>
      <c r="S8109">
        <f>IF(R8109&lt;=15,"Até 15",IF(R8109&lt;=30,"Entre 15 e 30",IF(R8109&lt;=60,"Entre 30 e 60",IF(R8109&lt;=90,"Entre 60 e 90",IF(R8109&lt;=120,"Entre 90 e 120",IF(R8109&lt;=150,"Entre 120 e 150",IF(R8109&lt;=180,"Entre 150 e 180","Superior a 180")))))))</f>
        <v/>
      </c>
    </row>
    <row r="8110">
      <c r="A8110" t="inlineStr">
        <is>
          <t>Q07L026</t>
        </is>
      </c>
      <c r="B8110" t="inlineStr">
        <is>
          <t>MARCO AURELIO DE OLIVEIRA  GARCIA</t>
        </is>
      </c>
      <c r="C8110" t="n">
        <v>1</v>
      </c>
      <c r="D8110" t="inlineStr">
        <is>
          <t>IPCA</t>
        </is>
      </c>
      <c r="E8110" t="n">
        <v>0.009488792934583046</v>
      </c>
      <c r="F8110" t="inlineStr">
        <is>
          <t>MENSAL</t>
        </is>
      </c>
      <c r="G8110" t="n">
        <v>46793</v>
      </c>
      <c r="H8110" t="n">
        <v>46793</v>
      </c>
      <c r="I8110" t="n">
        <v>69</v>
      </c>
      <c r="J8110" t="inlineStr">
        <is>
          <t>CARTEIRA</t>
        </is>
      </c>
      <c r="K8110" t="inlineStr">
        <is>
          <t>CONTRATO</t>
        </is>
      </c>
      <c r="L8110" t="n">
        <v>684.5174640000001</v>
      </c>
      <c r="M8110" t="inlineStr">
        <is>
          <t>Terra Luz Residencial</t>
        </is>
      </c>
      <c r="N8110" s="142">
        <f>DATE(YEAR(G8110),MONTH(G8110),1)</f>
        <v/>
      </c>
      <c r="O8110" s="132">
        <f>IF(G8110&gt;$K$3,"Futuro","Atraso")</f>
        <v/>
      </c>
      <c r="P8110">
        <f>12*(YEAR(G8110)-YEAR($K$3))+(MONTH(G8110)-MONTH($K$3))</f>
        <v/>
      </c>
      <c r="Q8110" s="366">
        <f>IF(M8110="IBIRAPITANGA FASE 3",IF(O8110="Atraso",L8110,L8110/(1+$I$2)^P8110),IF(O8110="Atraso",L8110,L8110/(1+$I$1)^P8110))</f>
        <v/>
      </c>
      <c r="R8110">
        <f>IF(O8110="Atraso",$K$3-G8110,0)</f>
        <v/>
      </c>
      <c r="S8110">
        <f>IF(R8110&lt;=15,"Até 15",IF(R8110&lt;=30,"Entre 15 e 30",IF(R8110&lt;=60,"Entre 30 e 60",IF(R8110&lt;=90,"Entre 60 e 90",IF(R8110&lt;=120,"Entre 90 e 120",IF(R8110&lt;=150,"Entre 120 e 150",IF(R8110&lt;=180,"Entre 150 e 180","Superior a 180")))))))</f>
        <v/>
      </c>
    </row>
    <row r="8111">
      <c r="A8111" t="inlineStr">
        <is>
          <t>Q07L026</t>
        </is>
      </c>
      <c r="B8111" t="inlineStr">
        <is>
          <t>MARCO AURELIO DE OLIVEIRA  GARCIA</t>
        </is>
      </c>
      <c r="C8111" t="n">
        <v>1</v>
      </c>
      <c r="D8111" t="inlineStr">
        <is>
          <t>IPCA</t>
        </is>
      </c>
      <c r="E8111" t="n">
        <v>0.009488792934583046</v>
      </c>
      <c r="F8111" t="inlineStr">
        <is>
          <t>MENSAL</t>
        </is>
      </c>
      <c r="G8111" t="n">
        <v>46822</v>
      </c>
      <c r="H8111" t="n">
        <v>46822</v>
      </c>
      <c r="I8111" t="n">
        <v>70</v>
      </c>
      <c r="J8111" t="inlineStr">
        <is>
          <t>CARTEIRA</t>
        </is>
      </c>
      <c r="K8111" t="inlineStr">
        <is>
          <t>CONTRATO</t>
        </is>
      </c>
      <c r="L8111" t="n">
        <v>684.5174640000001</v>
      </c>
      <c r="M8111" t="inlineStr">
        <is>
          <t>Terra Luz Residencial</t>
        </is>
      </c>
      <c r="N8111" s="142">
        <f>DATE(YEAR(G8111),MONTH(G8111),1)</f>
        <v/>
      </c>
      <c r="O8111" s="132">
        <f>IF(G8111&gt;$K$3,"Futuro","Atraso")</f>
        <v/>
      </c>
      <c r="P8111">
        <f>12*(YEAR(G8111)-YEAR($K$3))+(MONTH(G8111)-MONTH($K$3))</f>
        <v/>
      </c>
      <c r="Q8111" s="366">
        <f>IF(M8111="IBIRAPITANGA FASE 3",IF(O8111="Atraso",L8111,L8111/(1+$I$2)^P8111),IF(O8111="Atraso",L8111,L8111/(1+$I$1)^P8111))</f>
        <v/>
      </c>
      <c r="R8111">
        <f>IF(O8111="Atraso",$K$3-G8111,0)</f>
        <v/>
      </c>
      <c r="S8111">
        <f>IF(R8111&lt;=15,"Até 15",IF(R8111&lt;=30,"Entre 15 e 30",IF(R8111&lt;=60,"Entre 30 e 60",IF(R8111&lt;=90,"Entre 60 e 90",IF(R8111&lt;=120,"Entre 90 e 120",IF(R8111&lt;=150,"Entre 120 e 150",IF(R8111&lt;=180,"Entre 150 e 180","Superior a 180")))))))</f>
        <v/>
      </c>
    </row>
    <row r="8112">
      <c r="A8112" t="inlineStr">
        <is>
          <t>Q07L026</t>
        </is>
      </c>
      <c r="B8112" t="inlineStr">
        <is>
          <t>MARCO AURELIO DE OLIVEIRA  GARCIA</t>
        </is>
      </c>
      <c r="C8112" t="n">
        <v>1</v>
      </c>
      <c r="D8112" t="inlineStr">
        <is>
          <t>IPCA</t>
        </is>
      </c>
      <c r="E8112" t="n">
        <v>0.009488792934583046</v>
      </c>
      <c r="F8112" t="inlineStr">
        <is>
          <t>MENSAL</t>
        </is>
      </c>
      <c r="G8112" t="n">
        <v>46853</v>
      </c>
      <c r="H8112" t="n">
        <v>46853</v>
      </c>
      <c r="I8112" t="n">
        <v>71</v>
      </c>
      <c r="J8112" t="inlineStr">
        <is>
          <t>CARTEIRA</t>
        </is>
      </c>
      <c r="K8112" t="inlineStr">
        <is>
          <t>CONTRATO</t>
        </is>
      </c>
      <c r="L8112" t="n">
        <v>684.5174640000001</v>
      </c>
      <c r="M8112" t="inlineStr">
        <is>
          <t>Terra Luz Residencial</t>
        </is>
      </c>
      <c r="N8112" s="142">
        <f>DATE(YEAR(G8112),MONTH(G8112),1)</f>
        <v/>
      </c>
      <c r="O8112" s="132">
        <f>IF(G8112&gt;$K$3,"Futuro","Atraso")</f>
        <v/>
      </c>
      <c r="P8112">
        <f>12*(YEAR(G8112)-YEAR($K$3))+(MONTH(G8112)-MONTH($K$3))</f>
        <v/>
      </c>
      <c r="Q8112" s="366">
        <f>IF(M8112="IBIRAPITANGA FASE 3",IF(O8112="Atraso",L8112,L8112/(1+$I$2)^P8112),IF(O8112="Atraso",L8112,L8112/(1+$I$1)^P8112))</f>
        <v/>
      </c>
      <c r="R8112">
        <f>IF(O8112="Atraso",$K$3-G8112,0)</f>
        <v/>
      </c>
      <c r="S8112">
        <f>IF(R8112&lt;=15,"Até 15",IF(R8112&lt;=30,"Entre 15 e 30",IF(R8112&lt;=60,"Entre 30 e 60",IF(R8112&lt;=90,"Entre 60 e 90",IF(R8112&lt;=120,"Entre 90 e 120",IF(R8112&lt;=150,"Entre 120 e 150",IF(R8112&lt;=180,"Entre 150 e 180","Superior a 180")))))))</f>
        <v/>
      </c>
    </row>
    <row r="8113">
      <c r="A8113" t="inlineStr">
        <is>
          <t>Q07L026</t>
        </is>
      </c>
      <c r="B8113" t="inlineStr">
        <is>
          <t>MARCO AURELIO DE OLIVEIRA  GARCIA</t>
        </is>
      </c>
      <c r="C8113" t="n">
        <v>1</v>
      </c>
      <c r="D8113" t="inlineStr">
        <is>
          <t>IPCA</t>
        </is>
      </c>
      <c r="E8113" t="n">
        <v>0.009488792934583046</v>
      </c>
      <c r="F8113" t="inlineStr">
        <is>
          <t>MENSAL</t>
        </is>
      </c>
      <c r="G8113" t="n">
        <v>46883</v>
      </c>
      <c r="H8113" t="n">
        <v>46883</v>
      </c>
      <c r="I8113" t="n">
        <v>72</v>
      </c>
      <c r="J8113" t="inlineStr">
        <is>
          <t>CARTEIRA</t>
        </is>
      </c>
      <c r="K8113" t="inlineStr">
        <is>
          <t>CONTRATO</t>
        </is>
      </c>
      <c r="L8113" t="n">
        <v>684.5174640000001</v>
      </c>
      <c r="M8113" t="inlineStr">
        <is>
          <t>Terra Luz Residencial</t>
        </is>
      </c>
      <c r="N8113" s="142">
        <f>DATE(YEAR(G8113),MONTH(G8113),1)</f>
        <v/>
      </c>
      <c r="O8113" s="132">
        <f>IF(G8113&gt;$K$3,"Futuro","Atraso")</f>
        <v/>
      </c>
      <c r="P8113">
        <f>12*(YEAR(G8113)-YEAR($K$3))+(MONTH(G8113)-MONTH($K$3))</f>
        <v/>
      </c>
      <c r="Q8113" s="366">
        <f>IF(M8113="IBIRAPITANGA FASE 3",IF(O8113="Atraso",L8113,L8113/(1+$I$2)^P8113),IF(O8113="Atraso",L8113,L8113/(1+$I$1)^P8113))</f>
        <v/>
      </c>
      <c r="R8113">
        <f>IF(O8113="Atraso",$K$3-G8113,0)</f>
        <v/>
      </c>
      <c r="S8113">
        <f>IF(R8113&lt;=15,"Até 15",IF(R8113&lt;=30,"Entre 15 e 30",IF(R8113&lt;=60,"Entre 30 e 60",IF(R8113&lt;=90,"Entre 60 e 90",IF(R8113&lt;=120,"Entre 90 e 120",IF(R8113&lt;=150,"Entre 120 e 150",IF(R8113&lt;=180,"Entre 150 e 180","Superior a 180")))))))</f>
        <v/>
      </c>
    </row>
    <row r="8114">
      <c r="A8114" t="inlineStr">
        <is>
          <t>Q07L026</t>
        </is>
      </c>
      <c r="B8114" t="inlineStr">
        <is>
          <t>MARCO AURELIO DE OLIVEIRA  GARCIA</t>
        </is>
      </c>
      <c r="C8114" t="n">
        <v>1</v>
      </c>
      <c r="D8114" t="inlineStr">
        <is>
          <t>IPCA</t>
        </is>
      </c>
      <c r="E8114" t="n">
        <v>0.009488792934583046</v>
      </c>
      <c r="F8114" t="inlineStr">
        <is>
          <t>MENSAL</t>
        </is>
      </c>
      <c r="G8114" t="n">
        <v>46914</v>
      </c>
      <c r="H8114" t="n">
        <v>46914</v>
      </c>
      <c r="I8114" t="n">
        <v>73</v>
      </c>
      <c r="J8114" t="inlineStr">
        <is>
          <t>CARTEIRA</t>
        </is>
      </c>
      <c r="K8114" t="inlineStr">
        <is>
          <t>CONTRATO</t>
        </is>
      </c>
      <c r="L8114" t="n">
        <v>684.5174640000001</v>
      </c>
      <c r="M8114" t="inlineStr">
        <is>
          <t>Terra Luz Residencial</t>
        </is>
      </c>
      <c r="N8114" s="142">
        <f>DATE(YEAR(G8114),MONTH(G8114),1)</f>
        <v/>
      </c>
      <c r="O8114" s="132">
        <f>IF(G8114&gt;$K$3,"Futuro","Atraso")</f>
        <v/>
      </c>
      <c r="P8114">
        <f>12*(YEAR(G8114)-YEAR($K$3))+(MONTH(G8114)-MONTH($K$3))</f>
        <v/>
      </c>
      <c r="Q8114" s="366">
        <f>IF(M8114="IBIRAPITANGA FASE 3",IF(O8114="Atraso",L8114,L8114/(1+$I$2)^P8114),IF(O8114="Atraso",L8114,L8114/(1+$I$1)^P8114))</f>
        <v/>
      </c>
      <c r="R8114">
        <f>IF(O8114="Atraso",$K$3-G8114,0)</f>
        <v/>
      </c>
      <c r="S8114">
        <f>IF(R8114&lt;=15,"Até 15",IF(R8114&lt;=30,"Entre 15 e 30",IF(R8114&lt;=60,"Entre 30 e 60",IF(R8114&lt;=90,"Entre 60 e 90",IF(R8114&lt;=120,"Entre 90 e 120",IF(R8114&lt;=150,"Entre 120 e 150",IF(R8114&lt;=180,"Entre 150 e 180","Superior a 180")))))))</f>
        <v/>
      </c>
    </row>
    <row r="8115">
      <c r="A8115" t="inlineStr">
        <is>
          <t>Q07L026</t>
        </is>
      </c>
      <c r="B8115" t="inlineStr">
        <is>
          <t>MARCO AURELIO DE OLIVEIRA  GARCIA</t>
        </is>
      </c>
      <c r="C8115" t="n">
        <v>1</v>
      </c>
      <c r="D8115" t="inlineStr">
        <is>
          <t>IPCA</t>
        </is>
      </c>
      <c r="E8115" t="n">
        <v>0.009488792934583046</v>
      </c>
      <c r="F8115" t="inlineStr">
        <is>
          <t>MENSAL</t>
        </is>
      </c>
      <c r="G8115" t="n">
        <v>46944</v>
      </c>
      <c r="H8115" t="n">
        <v>46944</v>
      </c>
      <c r="I8115" t="n">
        <v>74</v>
      </c>
      <c r="J8115" t="inlineStr">
        <is>
          <t>CARTEIRA</t>
        </is>
      </c>
      <c r="K8115" t="inlineStr">
        <is>
          <t>CONTRATO</t>
        </is>
      </c>
      <c r="L8115" t="n">
        <v>684.5174640000001</v>
      </c>
      <c r="M8115" t="inlineStr">
        <is>
          <t>Terra Luz Residencial</t>
        </is>
      </c>
      <c r="N8115" s="142">
        <f>DATE(YEAR(G8115),MONTH(G8115),1)</f>
        <v/>
      </c>
      <c r="O8115" s="132">
        <f>IF(G8115&gt;$K$3,"Futuro","Atraso")</f>
        <v/>
      </c>
      <c r="P8115">
        <f>12*(YEAR(G8115)-YEAR($K$3))+(MONTH(G8115)-MONTH($K$3))</f>
        <v/>
      </c>
      <c r="Q8115" s="366">
        <f>IF(M8115="IBIRAPITANGA FASE 3",IF(O8115="Atraso",L8115,L8115/(1+$I$2)^P8115),IF(O8115="Atraso",L8115,L8115/(1+$I$1)^P8115))</f>
        <v/>
      </c>
      <c r="R8115">
        <f>IF(O8115="Atraso",$K$3-G8115,0)</f>
        <v/>
      </c>
      <c r="S8115">
        <f>IF(R8115&lt;=15,"Até 15",IF(R8115&lt;=30,"Entre 15 e 30",IF(R8115&lt;=60,"Entre 30 e 60",IF(R8115&lt;=90,"Entre 60 e 90",IF(R8115&lt;=120,"Entre 90 e 120",IF(R8115&lt;=150,"Entre 120 e 150",IF(R8115&lt;=180,"Entre 150 e 180","Superior a 180")))))))</f>
        <v/>
      </c>
    </row>
    <row r="8116">
      <c r="A8116" t="inlineStr">
        <is>
          <t>Q07L026</t>
        </is>
      </c>
      <c r="B8116" t="inlineStr">
        <is>
          <t>MARCO AURELIO DE OLIVEIRA  GARCIA</t>
        </is>
      </c>
      <c r="C8116" t="n">
        <v>1</v>
      </c>
      <c r="D8116" t="inlineStr">
        <is>
          <t>IPCA</t>
        </is>
      </c>
      <c r="E8116" t="n">
        <v>0.009488792934583046</v>
      </c>
      <c r="F8116" t="inlineStr">
        <is>
          <t>MENSAL</t>
        </is>
      </c>
      <c r="G8116" t="n">
        <v>46975</v>
      </c>
      <c r="H8116" t="n">
        <v>46975</v>
      </c>
      <c r="I8116" t="n">
        <v>75</v>
      </c>
      <c r="J8116" t="inlineStr">
        <is>
          <t>CARTEIRA</t>
        </is>
      </c>
      <c r="K8116" t="inlineStr">
        <is>
          <t>CONTRATO</t>
        </is>
      </c>
      <c r="L8116" t="n">
        <v>684.5174640000001</v>
      </c>
      <c r="M8116" t="inlineStr">
        <is>
          <t>Terra Luz Residencial</t>
        </is>
      </c>
      <c r="N8116" s="142">
        <f>DATE(YEAR(G8116),MONTH(G8116),1)</f>
        <v/>
      </c>
      <c r="O8116" s="132">
        <f>IF(G8116&gt;$K$3,"Futuro","Atraso")</f>
        <v/>
      </c>
      <c r="P8116">
        <f>12*(YEAR(G8116)-YEAR($K$3))+(MONTH(G8116)-MONTH($K$3))</f>
        <v/>
      </c>
      <c r="Q8116" s="366">
        <f>IF(M8116="IBIRAPITANGA FASE 3",IF(O8116="Atraso",L8116,L8116/(1+$I$2)^P8116),IF(O8116="Atraso",L8116,L8116/(1+$I$1)^P8116))</f>
        <v/>
      </c>
      <c r="R8116">
        <f>IF(O8116="Atraso",$K$3-G8116,0)</f>
        <v/>
      </c>
      <c r="S8116">
        <f>IF(R8116&lt;=15,"Até 15",IF(R8116&lt;=30,"Entre 15 e 30",IF(R8116&lt;=60,"Entre 30 e 60",IF(R8116&lt;=90,"Entre 60 e 90",IF(R8116&lt;=120,"Entre 90 e 120",IF(R8116&lt;=150,"Entre 120 e 150",IF(R8116&lt;=180,"Entre 150 e 180","Superior a 180")))))))</f>
        <v/>
      </c>
    </row>
    <row r="8117">
      <c r="A8117" t="inlineStr">
        <is>
          <t>Q07L026</t>
        </is>
      </c>
      <c r="B8117" t="inlineStr">
        <is>
          <t>MARCO AURELIO DE OLIVEIRA  GARCIA</t>
        </is>
      </c>
      <c r="C8117" t="n">
        <v>1</v>
      </c>
      <c r="D8117" t="inlineStr">
        <is>
          <t>IPCA</t>
        </is>
      </c>
      <c r="E8117" t="n">
        <v>0.009488792934583046</v>
      </c>
      <c r="F8117" t="inlineStr">
        <is>
          <t>MENSAL</t>
        </is>
      </c>
      <c r="G8117" t="n">
        <v>47006</v>
      </c>
      <c r="H8117" t="n">
        <v>47006</v>
      </c>
      <c r="I8117" t="n">
        <v>76</v>
      </c>
      <c r="J8117" t="inlineStr">
        <is>
          <t>CARTEIRA</t>
        </is>
      </c>
      <c r="K8117" t="inlineStr">
        <is>
          <t>CONTRATO</t>
        </is>
      </c>
      <c r="L8117" t="n">
        <v>684.5174640000001</v>
      </c>
      <c r="M8117" t="inlineStr">
        <is>
          <t>Terra Luz Residencial</t>
        </is>
      </c>
      <c r="N8117" s="142">
        <f>DATE(YEAR(G8117),MONTH(G8117),1)</f>
        <v/>
      </c>
      <c r="O8117" s="132">
        <f>IF(G8117&gt;$K$3,"Futuro","Atraso")</f>
        <v/>
      </c>
      <c r="P8117">
        <f>12*(YEAR(G8117)-YEAR($K$3))+(MONTH(G8117)-MONTH($K$3))</f>
        <v/>
      </c>
      <c r="Q8117" s="366">
        <f>IF(M8117="IBIRAPITANGA FASE 3",IF(O8117="Atraso",L8117,L8117/(1+$I$2)^P8117),IF(O8117="Atraso",L8117,L8117/(1+$I$1)^P8117))</f>
        <v/>
      </c>
      <c r="R8117">
        <f>IF(O8117="Atraso",$K$3-G8117,0)</f>
        <v/>
      </c>
      <c r="S8117">
        <f>IF(R8117&lt;=15,"Até 15",IF(R8117&lt;=30,"Entre 15 e 30",IF(R8117&lt;=60,"Entre 30 e 60",IF(R8117&lt;=90,"Entre 60 e 90",IF(R8117&lt;=120,"Entre 90 e 120",IF(R8117&lt;=150,"Entre 120 e 150",IF(R8117&lt;=180,"Entre 150 e 180","Superior a 180")))))))</f>
        <v/>
      </c>
    </row>
    <row r="8118">
      <c r="A8118" t="inlineStr">
        <is>
          <t>Q07L026</t>
        </is>
      </c>
      <c r="B8118" t="inlineStr">
        <is>
          <t>MARCO AURELIO DE OLIVEIRA  GARCIA</t>
        </is>
      </c>
      <c r="C8118" t="n">
        <v>1</v>
      </c>
      <c r="D8118" t="inlineStr">
        <is>
          <t>IPCA</t>
        </is>
      </c>
      <c r="E8118" t="n">
        <v>0.009488792934583046</v>
      </c>
      <c r="F8118" t="inlineStr">
        <is>
          <t>MENSAL</t>
        </is>
      </c>
      <c r="G8118" t="n">
        <v>47036</v>
      </c>
      <c r="H8118" t="n">
        <v>47036</v>
      </c>
      <c r="I8118" t="n">
        <v>77</v>
      </c>
      <c r="J8118" t="inlineStr">
        <is>
          <t>CARTEIRA</t>
        </is>
      </c>
      <c r="K8118" t="inlineStr">
        <is>
          <t>CONTRATO</t>
        </is>
      </c>
      <c r="L8118" t="n">
        <v>684.5174640000001</v>
      </c>
      <c r="M8118" t="inlineStr">
        <is>
          <t>Terra Luz Residencial</t>
        </is>
      </c>
      <c r="N8118" s="142">
        <f>DATE(YEAR(G8118),MONTH(G8118),1)</f>
        <v/>
      </c>
      <c r="O8118" s="132">
        <f>IF(G8118&gt;$K$3,"Futuro","Atraso")</f>
        <v/>
      </c>
      <c r="P8118">
        <f>12*(YEAR(G8118)-YEAR($K$3))+(MONTH(G8118)-MONTH($K$3))</f>
        <v/>
      </c>
      <c r="Q8118" s="366">
        <f>IF(M8118="IBIRAPITANGA FASE 3",IF(O8118="Atraso",L8118,L8118/(1+$I$2)^P8118),IF(O8118="Atraso",L8118,L8118/(1+$I$1)^P8118))</f>
        <v/>
      </c>
      <c r="R8118">
        <f>IF(O8118="Atraso",$K$3-G8118,0)</f>
        <v/>
      </c>
      <c r="S8118">
        <f>IF(R8118&lt;=15,"Até 15",IF(R8118&lt;=30,"Entre 15 e 30",IF(R8118&lt;=60,"Entre 30 e 60",IF(R8118&lt;=90,"Entre 60 e 90",IF(R8118&lt;=120,"Entre 90 e 120",IF(R8118&lt;=150,"Entre 120 e 150",IF(R8118&lt;=180,"Entre 150 e 180","Superior a 180")))))))</f>
        <v/>
      </c>
    </row>
    <row r="8119">
      <c r="A8119" t="inlineStr">
        <is>
          <t>Q07L026</t>
        </is>
      </c>
      <c r="B8119" t="inlineStr">
        <is>
          <t>MARCO AURELIO DE OLIVEIRA  GARCIA</t>
        </is>
      </c>
      <c r="C8119" t="n">
        <v>1</v>
      </c>
      <c r="D8119" t="inlineStr">
        <is>
          <t>IPCA</t>
        </is>
      </c>
      <c r="E8119" t="n">
        <v>0.009488792934583046</v>
      </c>
      <c r="F8119" t="inlineStr">
        <is>
          <t>MENSAL</t>
        </is>
      </c>
      <c r="G8119" t="n">
        <v>47067</v>
      </c>
      <c r="H8119" t="n">
        <v>47067</v>
      </c>
      <c r="I8119" t="n">
        <v>78</v>
      </c>
      <c r="J8119" t="inlineStr">
        <is>
          <t>CARTEIRA</t>
        </is>
      </c>
      <c r="K8119" t="inlineStr">
        <is>
          <t>CONTRATO</t>
        </is>
      </c>
      <c r="L8119" t="n">
        <v>684.5174640000001</v>
      </c>
      <c r="M8119" t="inlineStr">
        <is>
          <t>Terra Luz Residencial</t>
        </is>
      </c>
      <c r="N8119" s="142">
        <f>DATE(YEAR(G8119),MONTH(G8119),1)</f>
        <v/>
      </c>
      <c r="O8119" s="132">
        <f>IF(G8119&gt;$K$3,"Futuro","Atraso")</f>
        <v/>
      </c>
      <c r="P8119">
        <f>12*(YEAR(G8119)-YEAR($K$3))+(MONTH(G8119)-MONTH($K$3))</f>
        <v/>
      </c>
      <c r="Q8119" s="366">
        <f>IF(M8119="IBIRAPITANGA FASE 3",IF(O8119="Atraso",L8119,L8119/(1+$I$2)^P8119),IF(O8119="Atraso",L8119,L8119/(1+$I$1)^P8119))</f>
        <v/>
      </c>
      <c r="R8119">
        <f>IF(O8119="Atraso",$K$3-G8119,0)</f>
        <v/>
      </c>
      <c r="S8119">
        <f>IF(R8119&lt;=15,"Até 15",IF(R8119&lt;=30,"Entre 15 e 30",IF(R8119&lt;=60,"Entre 30 e 60",IF(R8119&lt;=90,"Entre 60 e 90",IF(R8119&lt;=120,"Entre 90 e 120",IF(R8119&lt;=150,"Entre 120 e 150",IF(R8119&lt;=180,"Entre 150 e 180","Superior a 180")))))))</f>
        <v/>
      </c>
    </row>
    <row r="8120">
      <c r="A8120" t="inlineStr">
        <is>
          <t>Q07L026</t>
        </is>
      </c>
      <c r="B8120" t="inlineStr">
        <is>
          <t>MARCO AURELIO DE OLIVEIRA  GARCIA</t>
        </is>
      </c>
      <c r="C8120" t="n">
        <v>1</v>
      </c>
      <c r="D8120" t="inlineStr">
        <is>
          <t>IPCA</t>
        </is>
      </c>
      <c r="E8120" t="n">
        <v>0.009488792934583046</v>
      </c>
      <c r="F8120" t="inlineStr">
        <is>
          <t>MENSAL</t>
        </is>
      </c>
      <c r="G8120" t="n">
        <v>47097</v>
      </c>
      <c r="H8120" t="n">
        <v>47097</v>
      </c>
      <c r="I8120" t="n">
        <v>79</v>
      </c>
      <c r="J8120" t="inlineStr">
        <is>
          <t>CARTEIRA</t>
        </is>
      </c>
      <c r="K8120" t="inlineStr">
        <is>
          <t>CONTRATO</t>
        </is>
      </c>
      <c r="L8120" t="n">
        <v>684.5174640000001</v>
      </c>
      <c r="M8120" t="inlineStr">
        <is>
          <t>Terra Luz Residencial</t>
        </is>
      </c>
      <c r="N8120" s="142">
        <f>DATE(YEAR(G8120),MONTH(G8120),1)</f>
        <v/>
      </c>
      <c r="O8120" s="132">
        <f>IF(G8120&gt;$K$3,"Futuro","Atraso")</f>
        <v/>
      </c>
      <c r="P8120">
        <f>12*(YEAR(G8120)-YEAR($K$3))+(MONTH(G8120)-MONTH($K$3))</f>
        <v/>
      </c>
      <c r="Q8120" s="366">
        <f>IF(M8120="IBIRAPITANGA FASE 3",IF(O8120="Atraso",L8120,L8120/(1+$I$2)^P8120),IF(O8120="Atraso",L8120,L8120/(1+$I$1)^P8120))</f>
        <v/>
      </c>
      <c r="R8120">
        <f>IF(O8120="Atraso",$K$3-G8120,0)</f>
        <v/>
      </c>
      <c r="S8120">
        <f>IF(R8120&lt;=15,"Até 15",IF(R8120&lt;=30,"Entre 15 e 30",IF(R8120&lt;=60,"Entre 30 e 60",IF(R8120&lt;=90,"Entre 60 e 90",IF(R8120&lt;=120,"Entre 90 e 120",IF(R8120&lt;=150,"Entre 120 e 150",IF(R8120&lt;=180,"Entre 150 e 180","Superior a 180")))))))</f>
        <v/>
      </c>
    </row>
    <row r="8121">
      <c r="A8121" t="inlineStr">
        <is>
          <t>Q07L026</t>
        </is>
      </c>
      <c r="B8121" t="inlineStr">
        <is>
          <t>MARCO AURELIO DE OLIVEIRA  GARCIA</t>
        </is>
      </c>
      <c r="C8121" t="n">
        <v>1</v>
      </c>
      <c r="D8121" t="inlineStr">
        <is>
          <t>IPCA</t>
        </is>
      </c>
      <c r="E8121" t="n">
        <v>0.009488792934583046</v>
      </c>
      <c r="F8121" t="inlineStr">
        <is>
          <t>MENSAL</t>
        </is>
      </c>
      <c r="G8121" t="n">
        <v>47128</v>
      </c>
      <c r="H8121" t="n">
        <v>47128</v>
      </c>
      <c r="I8121" t="n">
        <v>80</v>
      </c>
      <c r="J8121" t="inlineStr">
        <is>
          <t>CARTEIRA</t>
        </is>
      </c>
      <c r="K8121" t="inlineStr">
        <is>
          <t>CONTRATO</t>
        </is>
      </c>
      <c r="L8121" t="n">
        <v>684.5174640000001</v>
      </c>
      <c r="M8121" t="inlineStr">
        <is>
          <t>Terra Luz Residencial</t>
        </is>
      </c>
      <c r="N8121" s="142">
        <f>DATE(YEAR(G8121),MONTH(G8121),1)</f>
        <v/>
      </c>
      <c r="O8121" s="132">
        <f>IF(G8121&gt;$K$3,"Futuro","Atraso")</f>
        <v/>
      </c>
      <c r="P8121">
        <f>12*(YEAR(G8121)-YEAR($K$3))+(MONTH(G8121)-MONTH($K$3))</f>
        <v/>
      </c>
      <c r="Q8121" s="366">
        <f>IF(M8121="IBIRAPITANGA FASE 3",IF(O8121="Atraso",L8121,L8121/(1+$I$2)^P8121),IF(O8121="Atraso",L8121,L8121/(1+$I$1)^P8121))</f>
        <v/>
      </c>
      <c r="R8121">
        <f>IF(O8121="Atraso",$K$3-G8121,0)</f>
        <v/>
      </c>
      <c r="S8121">
        <f>IF(R8121&lt;=15,"Até 15",IF(R8121&lt;=30,"Entre 15 e 30",IF(R8121&lt;=60,"Entre 30 e 60",IF(R8121&lt;=90,"Entre 60 e 90",IF(R8121&lt;=120,"Entre 90 e 120",IF(R8121&lt;=150,"Entre 120 e 150",IF(R8121&lt;=180,"Entre 150 e 180","Superior a 180")))))))</f>
        <v/>
      </c>
    </row>
    <row r="8122">
      <c r="A8122" t="inlineStr">
        <is>
          <t>Q07L026</t>
        </is>
      </c>
      <c r="B8122" t="inlineStr">
        <is>
          <t>MARCO AURELIO DE OLIVEIRA  GARCIA</t>
        </is>
      </c>
      <c r="C8122" t="n">
        <v>1</v>
      </c>
      <c r="D8122" t="inlineStr">
        <is>
          <t>IPCA</t>
        </is>
      </c>
      <c r="E8122" t="n">
        <v>0.009488792934583046</v>
      </c>
      <c r="F8122" t="inlineStr">
        <is>
          <t>MENSAL</t>
        </is>
      </c>
      <c r="G8122" t="n">
        <v>47159</v>
      </c>
      <c r="H8122" t="n">
        <v>47159</v>
      </c>
      <c r="I8122" t="n">
        <v>81</v>
      </c>
      <c r="J8122" t="inlineStr">
        <is>
          <t>CARTEIRA</t>
        </is>
      </c>
      <c r="K8122" t="inlineStr">
        <is>
          <t>CONTRATO</t>
        </is>
      </c>
      <c r="L8122" t="n">
        <v>684.5174640000001</v>
      </c>
      <c r="M8122" t="inlineStr">
        <is>
          <t>Terra Luz Residencial</t>
        </is>
      </c>
      <c r="N8122" s="142">
        <f>DATE(YEAR(G8122),MONTH(G8122),1)</f>
        <v/>
      </c>
      <c r="O8122" s="132">
        <f>IF(G8122&gt;$K$3,"Futuro","Atraso")</f>
        <v/>
      </c>
      <c r="P8122">
        <f>12*(YEAR(G8122)-YEAR($K$3))+(MONTH(G8122)-MONTH($K$3))</f>
        <v/>
      </c>
      <c r="Q8122" s="366">
        <f>IF(M8122="IBIRAPITANGA FASE 3",IF(O8122="Atraso",L8122,L8122/(1+$I$2)^P8122),IF(O8122="Atraso",L8122,L8122/(1+$I$1)^P8122))</f>
        <v/>
      </c>
      <c r="R8122">
        <f>IF(O8122="Atraso",$K$3-G8122,0)</f>
        <v/>
      </c>
      <c r="S8122">
        <f>IF(R8122&lt;=15,"Até 15",IF(R8122&lt;=30,"Entre 15 e 30",IF(R8122&lt;=60,"Entre 30 e 60",IF(R8122&lt;=90,"Entre 60 e 90",IF(R8122&lt;=120,"Entre 90 e 120",IF(R8122&lt;=150,"Entre 120 e 150",IF(R8122&lt;=180,"Entre 150 e 180","Superior a 180")))))))</f>
        <v/>
      </c>
    </row>
    <row r="8123">
      <c r="A8123" t="inlineStr">
        <is>
          <t>Q07L026</t>
        </is>
      </c>
      <c r="B8123" t="inlineStr">
        <is>
          <t>MARCO AURELIO DE OLIVEIRA  GARCIA</t>
        </is>
      </c>
      <c r="C8123" t="n">
        <v>1</v>
      </c>
      <c r="D8123" t="inlineStr">
        <is>
          <t>IPCA</t>
        </is>
      </c>
      <c r="E8123" t="n">
        <v>0.009488792934583046</v>
      </c>
      <c r="F8123" t="inlineStr">
        <is>
          <t>MENSAL</t>
        </is>
      </c>
      <c r="G8123" t="n">
        <v>47187</v>
      </c>
      <c r="H8123" t="n">
        <v>47187</v>
      </c>
      <c r="I8123" t="n">
        <v>82</v>
      </c>
      <c r="J8123" t="inlineStr">
        <is>
          <t>CARTEIRA</t>
        </is>
      </c>
      <c r="K8123" t="inlineStr">
        <is>
          <t>CONTRATO</t>
        </is>
      </c>
      <c r="L8123" t="n">
        <v>684.5174640000001</v>
      </c>
      <c r="M8123" t="inlineStr">
        <is>
          <t>Terra Luz Residencial</t>
        </is>
      </c>
      <c r="N8123" s="142">
        <f>DATE(YEAR(G8123),MONTH(G8123),1)</f>
        <v/>
      </c>
      <c r="O8123" s="132">
        <f>IF(G8123&gt;$K$3,"Futuro","Atraso")</f>
        <v/>
      </c>
      <c r="P8123">
        <f>12*(YEAR(G8123)-YEAR($K$3))+(MONTH(G8123)-MONTH($K$3))</f>
        <v/>
      </c>
      <c r="Q8123" s="366">
        <f>IF(M8123="IBIRAPITANGA FASE 3",IF(O8123="Atraso",L8123,L8123/(1+$I$2)^P8123),IF(O8123="Atraso",L8123,L8123/(1+$I$1)^P8123))</f>
        <v/>
      </c>
      <c r="R8123">
        <f>IF(O8123="Atraso",$K$3-G8123,0)</f>
        <v/>
      </c>
      <c r="S8123">
        <f>IF(R8123&lt;=15,"Até 15",IF(R8123&lt;=30,"Entre 15 e 30",IF(R8123&lt;=60,"Entre 30 e 60",IF(R8123&lt;=90,"Entre 60 e 90",IF(R8123&lt;=120,"Entre 90 e 120",IF(R8123&lt;=150,"Entre 120 e 150",IF(R8123&lt;=180,"Entre 150 e 180","Superior a 180")))))))</f>
        <v/>
      </c>
    </row>
    <row r="8124">
      <c r="A8124" t="inlineStr">
        <is>
          <t>Q07L026</t>
        </is>
      </c>
      <c r="B8124" t="inlineStr">
        <is>
          <t>MARCO AURELIO DE OLIVEIRA  GARCIA</t>
        </is>
      </c>
      <c r="C8124" t="n">
        <v>1</v>
      </c>
      <c r="D8124" t="inlineStr">
        <is>
          <t>IPCA</t>
        </is>
      </c>
      <c r="E8124" t="n">
        <v>0.009488792934583046</v>
      </c>
      <c r="F8124" t="inlineStr">
        <is>
          <t>MENSAL</t>
        </is>
      </c>
      <c r="G8124" t="n">
        <v>47218</v>
      </c>
      <c r="H8124" t="n">
        <v>47218</v>
      </c>
      <c r="I8124" t="n">
        <v>83</v>
      </c>
      <c r="J8124" t="inlineStr">
        <is>
          <t>CARTEIRA</t>
        </is>
      </c>
      <c r="K8124" t="inlineStr">
        <is>
          <t>CONTRATO</t>
        </is>
      </c>
      <c r="L8124" t="n">
        <v>684.5174640000001</v>
      </c>
      <c r="M8124" t="inlineStr">
        <is>
          <t>Terra Luz Residencial</t>
        </is>
      </c>
      <c r="N8124" s="142">
        <f>DATE(YEAR(G8124),MONTH(G8124),1)</f>
        <v/>
      </c>
      <c r="O8124" s="132">
        <f>IF(G8124&gt;$K$3,"Futuro","Atraso")</f>
        <v/>
      </c>
      <c r="P8124">
        <f>12*(YEAR(G8124)-YEAR($K$3))+(MONTH(G8124)-MONTH($K$3))</f>
        <v/>
      </c>
      <c r="Q8124" s="366">
        <f>IF(M8124="IBIRAPITANGA FASE 3",IF(O8124="Atraso",L8124,L8124/(1+$I$2)^P8124),IF(O8124="Atraso",L8124,L8124/(1+$I$1)^P8124))</f>
        <v/>
      </c>
      <c r="R8124">
        <f>IF(O8124="Atraso",$K$3-G8124,0)</f>
        <v/>
      </c>
      <c r="S8124">
        <f>IF(R8124&lt;=15,"Até 15",IF(R8124&lt;=30,"Entre 15 e 30",IF(R8124&lt;=60,"Entre 30 e 60",IF(R8124&lt;=90,"Entre 60 e 90",IF(R8124&lt;=120,"Entre 90 e 120",IF(R8124&lt;=150,"Entre 120 e 150",IF(R8124&lt;=180,"Entre 150 e 180","Superior a 180")))))))</f>
        <v/>
      </c>
    </row>
    <row r="8125">
      <c r="A8125" t="inlineStr">
        <is>
          <t>Q07L026</t>
        </is>
      </c>
      <c r="B8125" t="inlineStr">
        <is>
          <t>MARCO AURELIO DE OLIVEIRA  GARCIA</t>
        </is>
      </c>
      <c r="C8125" t="n">
        <v>1</v>
      </c>
      <c r="D8125" t="inlineStr">
        <is>
          <t>IPCA</t>
        </is>
      </c>
      <c r="E8125" t="n">
        <v>0.009488792934583046</v>
      </c>
      <c r="F8125" t="inlineStr">
        <is>
          <t>MENSAL</t>
        </is>
      </c>
      <c r="G8125" t="n">
        <v>47248</v>
      </c>
      <c r="H8125" t="n">
        <v>47248</v>
      </c>
      <c r="I8125" t="n">
        <v>84</v>
      </c>
      <c r="J8125" t="inlineStr">
        <is>
          <t>CARTEIRA</t>
        </is>
      </c>
      <c r="K8125" t="inlineStr">
        <is>
          <t>CONTRATO</t>
        </is>
      </c>
      <c r="L8125" t="n">
        <v>684.5174640000001</v>
      </c>
      <c r="M8125" t="inlineStr">
        <is>
          <t>Terra Luz Residencial</t>
        </is>
      </c>
      <c r="N8125" s="142">
        <f>DATE(YEAR(G8125),MONTH(G8125),1)</f>
        <v/>
      </c>
      <c r="O8125" s="132">
        <f>IF(G8125&gt;$K$3,"Futuro","Atraso")</f>
        <v/>
      </c>
      <c r="P8125">
        <f>12*(YEAR(G8125)-YEAR($K$3))+(MONTH(G8125)-MONTH($K$3))</f>
        <v/>
      </c>
      <c r="Q8125" s="366">
        <f>IF(M8125="IBIRAPITANGA FASE 3",IF(O8125="Atraso",L8125,L8125/(1+$I$2)^P8125),IF(O8125="Atraso",L8125,L8125/(1+$I$1)^P8125))</f>
        <v/>
      </c>
      <c r="R8125">
        <f>IF(O8125="Atraso",$K$3-G8125,0)</f>
        <v/>
      </c>
      <c r="S8125">
        <f>IF(R8125&lt;=15,"Até 15",IF(R8125&lt;=30,"Entre 15 e 30",IF(R8125&lt;=60,"Entre 30 e 60",IF(R8125&lt;=90,"Entre 60 e 90",IF(R8125&lt;=120,"Entre 90 e 120",IF(R8125&lt;=150,"Entre 120 e 150",IF(R8125&lt;=180,"Entre 150 e 180","Superior a 180")))))))</f>
        <v/>
      </c>
    </row>
    <row r="8126">
      <c r="A8126" t="inlineStr">
        <is>
          <t>Q07L026</t>
        </is>
      </c>
      <c r="B8126" t="inlineStr">
        <is>
          <t>MARCO AURELIO DE OLIVEIRA  GARCIA</t>
        </is>
      </c>
      <c r="C8126" t="n">
        <v>1</v>
      </c>
      <c r="D8126" t="inlineStr">
        <is>
          <t>IPCA</t>
        </is>
      </c>
      <c r="E8126" t="n">
        <v>0.009488792934583046</v>
      </c>
      <c r="F8126" t="inlineStr">
        <is>
          <t>MENSAL</t>
        </is>
      </c>
      <c r="G8126" t="n">
        <v>47279</v>
      </c>
      <c r="H8126" t="n">
        <v>47279</v>
      </c>
      <c r="I8126" t="n">
        <v>85</v>
      </c>
      <c r="J8126" t="inlineStr">
        <is>
          <t>CARTEIRA</t>
        </is>
      </c>
      <c r="K8126" t="inlineStr">
        <is>
          <t>CONTRATO</t>
        </is>
      </c>
      <c r="L8126" t="n">
        <v>684.5174640000001</v>
      </c>
      <c r="M8126" t="inlineStr">
        <is>
          <t>Terra Luz Residencial</t>
        </is>
      </c>
      <c r="N8126" s="142">
        <f>DATE(YEAR(G8126),MONTH(G8126),1)</f>
        <v/>
      </c>
      <c r="O8126" s="132">
        <f>IF(G8126&gt;$K$3,"Futuro","Atraso")</f>
        <v/>
      </c>
      <c r="P8126">
        <f>12*(YEAR(G8126)-YEAR($K$3))+(MONTH(G8126)-MONTH($K$3))</f>
        <v/>
      </c>
      <c r="Q8126" s="366">
        <f>IF(M8126="IBIRAPITANGA FASE 3",IF(O8126="Atraso",L8126,L8126/(1+$I$2)^P8126),IF(O8126="Atraso",L8126,L8126/(1+$I$1)^P8126))</f>
        <v/>
      </c>
      <c r="R8126">
        <f>IF(O8126="Atraso",$K$3-G8126,0)</f>
        <v/>
      </c>
      <c r="S8126">
        <f>IF(R8126&lt;=15,"Até 15",IF(R8126&lt;=30,"Entre 15 e 30",IF(R8126&lt;=60,"Entre 30 e 60",IF(R8126&lt;=90,"Entre 60 e 90",IF(R8126&lt;=120,"Entre 90 e 120",IF(R8126&lt;=150,"Entre 120 e 150",IF(R8126&lt;=180,"Entre 150 e 180","Superior a 180")))))))</f>
        <v/>
      </c>
    </row>
    <row r="8127">
      <c r="A8127" t="inlineStr">
        <is>
          <t>Q07L026</t>
        </is>
      </c>
      <c r="B8127" t="inlineStr">
        <is>
          <t>MARCO AURELIO DE OLIVEIRA  GARCIA</t>
        </is>
      </c>
      <c r="C8127" t="n">
        <v>1</v>
      </c>
      <c r="D8127" t="inlineStr">
        <is>
          <t>IPCA</t>
        </is>
      </c>
      <c r="E8127" t="n">
        <v>0.009488792934583046</v>
      </c>
      <c r="F8127" t="inlineStr">
        <is>
          <t>MENSAL</t>
        </is>
      </c>
      <c r="G8127" t="n">
        <v>47309</v>
      </c>
      <c r="H8127" t="n">
        <v>47309</v>
      </c>
      <c r="I8127" t="n">
        <v>86</v>
      </c>
      <c r="J8127" t="inlineStr">
        <is>
          <t>CARTEIRA</t>
        </is>
      </c>
      <c r="K8127" t="inlineStr">
        <is>
          <t>CONTRATO</t>
        </is>
      </c>
      <c r="L8127" t="n">
        <v>684.5174640000001</v>
      </c>
      <c r="M8127" t="inlineStr">
        <is>
          <t>Terra Luz Residencial</t>
        </is>
      </c>
      <c r="N8127" s="142">
        <f>DATE(YEAR(G8127),MONTH(G8127),1)</f>
        <v/>
      </c>
      <c r="O8127" s="132">
        <f>IF(G8127&gt;$K$3,"Futuro","Atraso")</f>
        <v/>
      </c>
      <c r="P8127">
        <f>12*(YEAR(G8127)-YEAR($K$3))+(MONTH(G8127)-MONTH($K$3))</f>
        <v/>
      </c>
      <c r="Q8127" s="366">
        <f>IF(M8127="IBIRAPITANGA FASE 3",IF(O8127="Atraso",L8127,L8127/(1+$I$2)^P8127),IF(O8127="Atraso",L8127,L8127/(1+$I$1)^P8127))</f>
        <v/>
      </c>
      <c r="R8127">
        <f>IF(O8127="Atraso",$K$3-G8127,0)</f>
        <v/>
      </c>
      <c r="S8127">
        <f>IF(R8127&lt;=15,"Até 15",IF(R8127&lt;=30,"Entre 15 e 30",IF(R8127&lt;=60,"Entre 30 e 60",IF(R8127&lt;=90,"Entre 60 e 90",IF(R8127&lt;=120,"Entre 90 e 120",IF(R8127&lt;=150,"Entre 120 e 150",IF(R8127&lt;=180,"Entre 150 e 180","Superior a 180")))))))</f>
        <v/>
      </c>
    </row>
    <row r="8128">
      <c r="A8128" t="inlineStr">
        <is>
          <t>Q07L026</t>
        </is>
      </c>
      <c r="B8128" t="inlineStr">
        <is>
          <t>MARCO AURELIO DE OLIVEIRA  GARCIA</t>
        </is>
      </c>
      <c r="C8128" t="n">
        <v>1</v>
      </c>
      <c r="D8128" t="inlineStr">
        <is>
          <t>IPCA</t>
        </is>
      </c>
      <c r="E8128" t="n">
        <v>0.009488792934583046</v>
      </c>
      <c r="F8128" t="inlineStr">
        <is>
          <t>MENSAL</t>
        </is>
      </c>
      <c r="G8128" t="n">
        <v>47340</v>
      </c>
      <c r="H8128" t="n">
        <v>47340</v>
      </c>
      <c r="I8128" t="n">
        <v>87</v>
      </c>
      <c r="J8128" t="inlineStr">
        <is>
          <t>CARTEIRA</t>
        </is>
      </c>
      <c r="K8128" t="inlineStr">
        <is>
          <t>CONTRATO</t>
        </is>
      </c>
      <c r="L8128" t="n">
        <v>684.5174640000001</v>
      </c>
      <c r="M8128" t="inlineStr">
        <is>
          <t>Terra Luz Residencial</t>
        </is>
      </c>
      <c r="N8128" s="142">
        <f>DATE(YEAR(G8128),MONTH(G8128),1)</f>
        <v/>
      </c>
      <c r="O8128" s="132">
        <f>IF(G8128&gt;$K$3,"Futuro","Atraso")</f>
        <v/>
      </c>
      <c r="P8128">
        <f>12*(YEAR(G8128)-YEAR($K$3))+(MONTH(G8128)-MONTH($K$3))</f>
        <v/>
      </c>
      <c r="Q8128" s="366">
        <f>IF(M8128="IBIRAPITANGA FASE 3",IF(O8128="Atraso",L8128,L8128/(1+$I$2)^P8128),IF(O8128="Atraso",L8128,L8128/(1+$I$1)^P8128))</f>
        <v/>
      </c>
      <c r="R8128">
        <f>IF(O8128="Atraso",$K$3-G8128,0)</f>
        <v/>
      </c>
      <c r="S8128">
        <f>IF(R8128&lt;=15,"Até 15",IF(R8128&lt;=30,"Entre 15 e 30",IF(R8128&lt;=60,"Entre 30 e 60",IF(R8128&lt;=90,"Entre 60 e 90",IF(R8128&lt;=120,"Entre 90 e 120",IF(R8128&lt;=150,"Entre 120 e 150",IF(R8128&lt;=180,"Entre 150 e 180","Superior a 180")))))))</f>
        <v/>
      </c>
    </row>
    <row r="8129">
      <c r="A8129" t="inlineStr">
        <is>
          <t>Q07L026</t>
        </is>
      </c>
      <c r="B8129" t="inlineStr">
        <is>
          <t>MARCO AURELIO DE OLIVEIRA  GARCIA</t>
        </is>
      </c>
      <c r="C8129" t="n">
        <v>1</v>
      </c>
      <c r="D8129" t="inlineStr">
        <is>
          <t>IPCA</t>
        </is>
      </c>
      <c r="E8129" t="n">
        <v>0.009488792934583046</v>
      </c>
      <c r="F8129" t="inlineStr">
        <is>
          <t>MENSAL</t>
        </is>
      </c>
      <c r="G8129" t="n">
        <v>47371</v>
      </c>
      <c r="H8129" t="n">
        <v>47371</v>
      </c>
      <c r="I8129" t="n">
        <v>88</v>
      </c>
      <c r="J8129" t="inlineStr">
        <is>
          <t>CARTEIRA</t>
        </is>
      </c>
      <c r="K8129" t="inlineStr">
        <is>
          <t>CONTRATO</t>
        </is>
      </c>
      <c r="L8129" t="n">
        <v>684.5174640000001</v>
      </c>
      <c r="M8129" t="inlineStr">
        <is>
          <t>Terra Luz Residencial</t>
        </is>
      </c>
      <c r="N8129" s="142">
        <f>DATE(YEAR(G8129),MONTH(G8129),1)</f>
        <v/>
      </c>
      <c r="O8129" s="132">
        <f>IF(G8129&gt;$K$3,"Futuro","Atraso")</f>
        <v/>
      </c>
      <c r="P8129">
        <f>12*(YEAR(G8129)-YEAR($K$3))+(MONTH(G8129)-MONTH($K$3))</f>
        <v/>
      </c>
      <c r="Q8129" s="366">
        <f>IF(M8129="IBIRAPITANGA FASE 3",IF(O8129="Atraso",L8129,L8129/(1+$I$2)^P8129),IF(O8129="Atraso",L8129,L8129/(1+$I$1)^P8129))</f>
        <v/>
      </c>
      <c r="R8129">
        <f>IF(O8129="Atraso",$K$3-G8129,0)</f>
        <v/>
      </c>
      <c r="S8129">
        <f>IF(R8129&lt;=15,"Até 15",IF(R8129&lt;=30,"Entre 15 e 30",IF(R8129&lt;=60,"Entre 30 e 60",IF(R8129&lt;=90,"Entre 60 e 90",IF(R8129&lt;=120,"Entre 90 e 120",IF(R8129&lt;=150,"Entre 120 e 150",IF(R8129&lt;=180,"Entre 150 e 180","Superior a 180")))))))</f>
        <v/>
      </c>
    </row>
    <row r="8130">
      <c r="A8130" t="inlineStr">
        <is>
          <t>Q07L026</t>
        </is>
      </c>
      <c r="B8130" t="inlineStr">
        <is>
          <t>MARCO AURELIO DE OLIVEIRA  GARCIA</t>
        </is>
      </c>
      <c r="C8130" t="n">
        <v>1</v>
      </c>
      <c r="D8130" t="inlineStr">
        <is>
          <t>IPCA</t>
        </is>
      </c>
      <c r="E8130" t="n">
        <v>0.009488792934583046</v>
      </c>
      <c r="F8130" t="inlineStr">
        <is>
          <t>MENSAL</t>
        </is>
      </c>
      <c r="G8130" t="n">
        <v>47401</v>
      </c>
      <c r="H8130" t="n">
        <v>47401</v>
      </c>
      <c r="I8130" t="n">
        <v>89</v>
      </c>
      <c r="J8130" t="inlineStr">
        <is>
          <t>CARTEIRA</t>
        </is>
      </c>
      <c r="K8130" t="inlineStr">
        <is>
          <t>CONTRATO</t>
        </is>
      </c>
      <c r="L8130" t="n">
        <v>684.5174640000001</v>
      </c>
      <c r="M8130" t="inlineStr">
        <is>
          <t>Terra Luz Residencial</t>
        </is>
      </c>
      <c r="N8130" s="142">
        <f>DATE(YEAR(G8130),MONTH(G8130),1)</f>
        <v/>
      </c>
      <c r="O8130" s="132">
        <f>IF(G8130&gt;$K$3,"Futuro","Atraso")</f>
        <v/>
      </c>
      <c r="P8130">
        <f>12*(YEAR(G8130)-YEAR($K$3))+(MONTH(G8130)-MONTH($K$3))</f>
        <v/>
      </c>
      <c r="Q8130" s="366">
        <f>IF(M8130="IBIRAPITANGA FASE 3",IF(O8130="Atraso",L8130,L8130/(1+$I$2)^P8130),IF(O8130="Atraso",L8130,L8130/(1+$I$1)^P8130))</f>
        <v/>
      </c>
      <c r="R8130">
        <f>IF(O8130="Atraso",$K$3-G8130,0)</f>
        <v/>
      </c>
      <c r="S8130">
        <f>IF(R8130&lt;=15,"Até 15",IF(R8130&lt;=30,"Entre 15 e 30",IF(R8130&lt;=60,"Entre 30 e 60",IF(R8130&lt;=90,"Entre 60 e 90",IF(R8130&lt;=120,"Entre 90 e 120",IF(R8130&lt;=150,"Entre 120 e 150",IF(R8130&lt;=180,"Entre 150 e 180","Superior a 180")))))))</f>
        <v/>
      </c>
    </row>
    <row r="8131">
      <c r="A8131" t="inlineStr">
        <is>
          <t>Q07L026</t>
        </is>
      </c>
      <c r="B8131" t="inlineStr">
        <is>
          <t>MARCO AURELIO DE OLIVEIRA  GARCIA</t>
        </is>
      </c>
      <c r="C8131" t="n">
        <v>1</v>
      </c>
      <c r="D8131" t="inlineStr">
        <is>
          <t>IPCA</t>
        </is>
      </c>
      <c r="E8131" t="n">
        <v>0.009488792934583046</v>
      </c>
      <c r="F8131" t="inlineStr">
        <is>
          <t>MENSAL</t>
        </is>
      </c>
      <c r="G8131" t="n">
        <v>47432</v>
      </c>
      <c r="H8131" t="n">
        <v>47432</v>
      </c>
      <c r="I8131" t="n">
        <v>90</v>
      </c>
      <c r="J8131" t="inlineStr">
        <is>
          <t>CARTEIRA</t>
        </is>
      </c>
      <c r="K8131" t="inlineStr">
        <is>
          <t>CONTRATO</t>
        </is>
      </c>
      <c r="L8131" t="n">
        <v>684.5174640000001</v>
      </c>
      <c r="M8131" t="inlineStr">
        <is>
          <t>Terra Luz Residencial</t>
        </is>
      </c>
      <c r="N8131" s="142">
        <f>DATE(YEAR(G8131),MONTH(G8131),1)</f>
        <v/>
      </c>
      <c r="O8131" s="132">
        <f>IF(G8131&gt;$K$3,"Futuro","Atraso")</f>
        <v/>
      </c>
      <c r="P8131">
        <f>12*(YEAR(G8131)-YEAR($K$3))+(MONTH(G8131)-MONTH($K$3))</f>
        <v/>
      </c>
      <c r="Q8131" s="366">
        <f>IF(M8131="IBIRAPITANGA FASE 3",IF(O8131="Atraso",L8131,L8131/(1+$I$2)^P8131),IF(O8131="Atraso",L8131,L8131/(1+$I$1)^P8131))</f>
        <v/>
      </c>
      <c r="R8131">
        <f>IF(O8131="Atraso",$K$3-G8131,0)</f>
        <v/>
      </c>
      <c r="S8131">
        <f>IF(R8131&lt;=15,"Até 15",IF(R8131&lt;=30,"Entre 15 e 30",IF(R8131&lt;=60,"Entre 30 e 60",IF(R8131&lt;=90,"Entre 60 e 90",IF(R8131&lt;=120,"Entre 90 e 120",IF(R8131&lt;=150,"Entre 120 e 150",IF(R8131&lt;=180,"Entre 150 e 180","Superior a 180")))))))</f>
        <v/>
      </c>
    </row>
    <row r="8132">
      <c r="A8132" t="inlineStr">
        <is>
          <t>Q07L026</t>
        </is>
      </c>
      <c r="B8132" t="inlineStr">
        <is>
          <t>MARCO AURELIO DE OLIVEIRA  GARCIA</t>
        </is>
      </c>
      <c r="C8132" t="n">
        <v>1</v>
      </c>
      <c r="D8132" t="inlineStr">
        <is>
          <t>IPCA</t>
        </is>
      </c>
      <c r="E8132" t="n">
        <v>0.009488792934583046</v>
      </c>
      <c r="F8132" t="inlineStr">
        <is>
          <t>MENSAL</t>
        </is>
      </c>
      <c r="G8132" t="n">
        <v>47462</v>
      </c>
      <c r="H8132" t="n">
        <v>47462</v>
      </c>
      <c r="I8132" t="n">
        <v>91</v>
      </c>
      <c r="J8132" t="inlineStr">
        <is>
          <t>CARTEIRA</t>
        </is>
      </c>
      <c r="K8132" t="inlineStr">
        <is>
          <t>CONTRATO</t>
        </is>
      </c>
      <c r="L8132" t="n">
        <v>684.5174640000001</v>
      </c>
      <c r="M8132" t="inlineStr">
        <is>
          <t>Terra Luz Residencial</t>
        </is>
      </c>
      <c r="N8132" s="142">
        <f>DATE(YEAR(G8132),MONTH(G8132),1)</f>
        <v/>
      </c>
      <c r="O8132" s="132">
        <f>IF(G8132&gt;$K$3,"Futuro","Atraso")</f>
        <v/>
      </c>
      <c r="P8132">
        <f>12*(YEAR(G8132)-YEAR($K$3))+(MONTH(G8132)-MONTH($K$3))</f>
        <v/>
      </c>
      <c r="Q8132" s="366">
        <f>IF(M8132="IBIRAPITANGA FASE 3",IF(O8132="Atraso",L8132,L8132/(1+$I$2)^P8132),IF(O8132="Atraso",L8132,L8132/(1+$I$1)^P8132))</f>
        <v/>
      </c>
      <c r="R8132">
        <f>IF(O8132="Atraso",$K$3-G8132,0)</f>
        <v/>
      </c>
      <c r="S8132">
        <f>IF(R8132&lt;=15,"Até 15",IF(R8132&lt;=30,"Entre 15 e 30",IF(R8132&lt;=60,"Entre 30 e 60",IF(R8132&lt;=90,"Entre 60 e 90",IF(R8132&lt;=120,"Entre 90 e 120",IF(R8132&lt;=150,"Entre 120 e 150",IF(R8132&lt;=180,"Entre 150 e 180","Superior a 180")))))))</f>
        <v/>
      </c>
    </row>
    <row r="8133">
      <c r="A8133" t="inlineStr">
        <is>
          <t>Q07L026</t>
        </is>
      </c>
      <c r="B8133" t="inlineStr">
        <is>
          <t>MARCO AURELIO DE OLIVEIRA  GARCIA</t>
        </is>
      </c>
      <c r="C8133" t="n">
        <v>1</v>
      </c>
      <c r="D8133" t="inlineStr">
        <is>
          <t>IPCA</t>
        </is>
      </c>
      <c r="E8133" t="n">
        <v>0.009488792934583046</v>
      </c>
      <c r="F8133" t="inlineStr">
        <is>
          <t>MENSAL</t>
        </is>
      </c>
      <c r="G8133" t="n">
        <v>47493</v>
      </c>
      <c r="H8133" t="n">
        <v>47493</v>
      </c>
      <c r="I8133" t="n">
        <v>92</v>
      </c>
      <c r="J8133" t="inlineStr">
        <is>
          <t>CARTEIRA</t>
        </is>
      </c>
      <c r="K8133" t="inlineStr">
        <is>
          <t>CONTRATO</t>
        </is>
      </c>
      <c r="L8133" t="n">
        <v>684.5174640000001</v>
      </c>
      <c r="M8133" t="inlineStr">
        <is>
          <t>Terra Luz Residencial</t>
        </is>
      </c>
      <c r="N8133" s="142">
        <f>DATE(YEAR(G8133),MONTH(G8133),1)</f>
        <v/>
      </c>
      <c r="O8133" s="132">
        <f>IF(G8133&gt;$K$3,"Futuro","Atraso")</f>
        <v/>
      </c>
      <c r="P8133">
        <f>12*(YEAR(G8133)-YEAR($K$3))+(MONTH(G8133)-MONTH($K$3))</f>
        <v/>
      </c>
      <c r="Q8133" s="366">
        <f>IF(M8133="IBIRAPITANGA FASE 3",IF(O8133="Atraso",L8133,L8133/(1+$I$2)^P8133),IF(O8133="Atraso",L8133,L8133/(1+$I$1)^P8133))</f>
        <v/>
      </c>
      <c r="R8133">
        <f>IF(O8133="Atraso",$K$3-G8133,0)</f>
        <v/>
      </c>
      <c r="S8133">
        <f>IF(R8133&lt;=15,"Até 15",IF(R8133&lt;=30,"Entre 15 e 30",IF(R8133&lt;=60,"Entre 30 e 60",IF(R8133&lt;=90,"Entre 60 e 90",IF(R8133&lt;=120,"Entre 90 e 120",IF(R8133&lt;=150,"Entre 120 e 150",IF(R8133&lt;=180,"Entre 150 e 180","Superior a 180")))))))</f>
        <v/>
      </c>
    </row>
    <row r="8134">
      <c r="A8134" t="inlineStr">
        <is>
          <t>Q07L026</t>
        </is>
      </c>
      <c r="B8134" t="inlineStr">
        <is>
          <t>MARCO AURELIO DE OLIVEIRA  GARCIA</t>
        </is>
      </c>
      <c r="C8134" t="n">
        <v>1</v>
      </c>
      <c r="D8134" t="inlineStr">
        <is>
          <t>IPCA</t>
        </is>
      </c>
      <c r="E8134" t="n">
        <v>0.009488792934583046</v>
      </c>
      <c r="F8134" t="inlineStr">
        <is>
          <t>MENSAL</t>
        </is>
      </c>
      <c r="G8134" t="n">
        <v>47524</v>
      </c>
      <c r="H8134" t="n">
        <v>47524</v>
      </c>
      <c r="I8134" t="n">
        <v>93</v>
      </c>
      <c r="J8134" t="inlineStr">
        <is>
          <t>CARTEIRA</t>
        </is>
      </c>
      <c r="K8134" t="inlineStr">
        <is>
          <t>CONTRATO</t>
        </is>
      </c>
      <c r="L8134" t="n">
        <v>684.5174640000001</v>
      </c>
      <c r="M8134" t="inlineStr">
        <is>
          <t>Terra Luz Residencial</t>
        </is>
      </c>
      <c r="N8134" s="142">
        <f>DATE(YEAR(G8134),MONTH(G8134),1)</f>
        <v/>
      </c>
      <c r="O8134" s="132">
        <f>IF(G8134&gt;$K$3,"Futuro","Atraso")</f>
        <v/>
      </c>
      <c r="P8134">
        <f>12*(YEAR(G8134)-YEAR($K$3))+(MONTH(G8134)-MONTH($K$3))</f>
        <v/>
      </c>
      <c r="Q8134" s="366">
        <f>IF(M8134="IBIRAPITANGA FASE 3",IF(O8134="Atraso",L8134,L8134/(1+$I$2)^P8134),IF(O8134="Atraso",L8134,L8134/(1+$I$1)^P8134))</f>
        <v/>
      </c>
      <c r="R8134">
        <f>IF(O8134="Atraso",$K$3-G8134,0)</f>
        <v/>
      </c>
      <c r="S8134">
        <f>IF(R8134&lt;=15,"Até 15",IF(R8134&lt;=30,"Entre 15 e 30",IF(R8134&lt;=60,"Entre 30 e 60",IF(R8134&lt;=90,"Entre 60 e 90",IF(R8134&lt;=120,"Entre 90 e 120",IF(R8134&lt;=150,"Entre 120 e 150",IF(R8134&lt;=180,"Entre 150 e 180","Superior a 180")))))))</f>
        <v/>
      </c>
    </row>
    <row r="8135">
      <c r="A8135" t="inlineStr">
        <is>
          <t>Q07L026</t>
        </is>
      </c>
      <c r="B8135" t="inlineStr">
        <is>
          <t>MARCO AURELIO DE OLIVEIRA  GARCIA</t>
        </is>
      </c>
      <c r="C8135" t="n">
        <v>1</v>
      </c>
      <c r="D8135" t="inlineStr">
        <is>
          <t>IPCA</t>
        </is>
      </c>
      <c r="E8135" t="n">
        <v>0.009488792934583046</v>
      </c>
      <c r="F8135" t="inlineStr">
        <is>
          <t>MENSAL</t>
        </is>
      </c>
      <c r="G8135" t="n">
        <v>47552</v>
      </c>
      <c r="H8135" t="n">
        <v>47552</v>
      </c>
      <c r="I8135" t="n">
        <v>94</v>
      </c>
      <c r="J8135" t="inlineStr">
        <is>
          <t>CARTEIRA</t>
        </is>
      </c>
      <c r="K8135" t="inlineStr">
        <is>
          <t>CONTRATO</t>
        </is>
      </c>
      <c r="L8135" t="n">
        <v>684.5174640000001</v>
      </c>
      <c r="M8135" t="inlineStr">
        <is>
          <t>Terra Luz Residencial</t>
        </is>
      </c>
      <c r="N8135" s="142">
        <f>DATE(YEAR(G8135),MONTH(G8135),1)</f>
        <v/>
      </c>
      <c r="O8135" s="132">
        <f>IF(G8135&gt;$K$3,"Futuro","Atraso")</f>
        <v/>
      </c>
      <c r="P8135">
        <f>12*(YEAR(G8135)-YEAR($K$3))+(MONTH(G8135)-MONTH($K$3))</f>
        <v/>
      </c>
      <c r="Q8135" s="366">
        <f>IF(M8135="IBIRAPITANGA FASE 3",IF(O8135="Atraso",L8135,L8135/(1+$I$2)^P8135),IF(O8135="Atraso",L8135,L8135/(1+$I$1)^P8135))</f>
        <v/>
      </c>
      <c r="R8135">
        <f>IF(O8135="Atraso",$K$3-G8135,0)</f>
        <v/>
      </c>
      <c r="S8135">
        <f>IF(R8135&lt;=15,"Até 15",IF(R8135&lt;=30,"Entre 15 e 30",IF(R8135&lt;=60,"Entre 30 e 60",IF(R8135&lt;=90,"Entre 60 e 90",IF(R8135&lt;=120,"Entre 90 e 120",IF(R8135&lt;=150,"Entre 120 e 150",IF(R8135&lt;=180,"Entre 150 e 180","Superior a 180")))))))</f>
        <v/>
      </c>
    </row>
    <row r="8136">
      <c r="A8136" t="inlineStr">
        <is>
          <t>Q07L026</t>
        </is>
      </c>
      <c r="B8136" t="inlineStr">
        <is>
          <t>MARCO AURELIO DE OLIVEIRA  GARCIA</t>
        </is>
      </c>
      <c r="C8136" t="n">
        <v>1</v>
      </c>
      <c r="D8136" t="inlineStr">
        <is>
          <t>IPCA</t>
        </is>
      </c>
      <c r="E8136" t="n">
        <v>0.009488792934583046</v>
      </c>
      <c r="F8136" t="inlineStr">
        <is>
          <t>MENSAL</t>
        </is>
      </c>
      <c r="G8136" t="n">
        <v>47583</v>
      </c>
      <c r="H8136" t="n">
        <v>47583</v>
      </c>
      <c r="I8136" t="n">
        <v>95</v>
      </c>
      <c r="J8136" t="inlineStr">
        <is>
          <t>CARTEIRA</t>
        </is>
      </c>
      <c r="K8136" t="inlineStr">
        <is>
          <t>CONTRATO</t>
        </is>
      </c>
      <c r="L8136" t="n">
        <v>684.5174640000001</v>
      </c>
      <c r="M8136" t="inlineStr">
        <is>
          <t>Terra Luz Residencial</t>
        </is>
      </c>
      <c r="N8136" s="142">
        <f>DATE(YEAR(G8136),MONTH(G8136),1)</f>
        <v/>
      </c>
      <c r="O8136" s="132">
        <f>IF(G8136&gt;$K$3,"Futuro","Atraso")</f>
        <v/>
      </c>
      <c r="P8136">
        <f>12*(YEAR(G8136)-YEAR($K$3))+(MONTH(G8136)-MONTH($K$3))</f>
        <v/>
      </c>
      <c r="Q8136" s="366">
        <f>IF(M8136="IBIRAPITANGA FASE 3",IF(O8136="Atraso",L8136,L8136/(1+$I$2)^P8136),IF(O8136="Atraso",L8136,L8136/(1+$I$1)^P8136))</f>
        <v/>
      </c>
      <c r="R8136">
        <f>IF(O8136="Atraso",$K$3-G8136,0)</f>
        <v/>
      </c>
      <c r="S8136">
        <f>IF(R8136&lt;=15,"Até 15",IF(R8136&lt;=30,"Entre 15 e 30",IF(R8136&lt;=60,"Entre 30 e 60",IF(R8136&lt;=90,"Entre 60 e 90",IF(R8136&lt;=120,"Entre 90 e 120",IF(R8136&lt;=150,"Entre 120 e 150",IF(R8136&lt;=180,"Entre 150 e 180","Superior a 180")))))))</f>
        <v/>
      </c>
    </row>
    <row r="8137">
      <c r="A8137" t="inlineStr">
        <is>
          <t>Q07L026</t>
        </is>
      </c>
      <c r="B8137" t="inlineStr">
        <is>
          <t>MARCO AURELIO DE OLIVEIRA  GARCIA</t>
        </is>
      </c>
      <c r="C8137" t="n">
        <v>1</v>
      </c>
      <c r="D8137" t="inlineStr">
        <is>
          <t>IPCA</t>
        </is>
      </c>
      <c r="E8137" t="n">
        <v>0.009488792934583046</v>
      </c>
      <c r="F8137" t="inlineStr">
        <is>
          <t>MENSAL</t>
        </is>
      </c>
      <c r="G8137" t="n">
        <v>47613</v>
      </c>
      <c r="H8137" t="n">
        <v>47613</v>
      </c>
      <c r="I8137" t="n">
        <v>96</v>
      </c>
      <c r="J8137" t="inlineStr">
        <is>
          <t>CARTEIRA</t>
        </is>
      </c>
      <c r="K8137" t="inlineStr">
        <is>
          <t>CONTRATO</t>
        </is>
      </c>
      <c r="L8137" t="n">
        <v>684.5174640000001</v>
      </c>
      <c r="M8137" t="inlineStr">
        <is>
          <t>Terra Luz Residencial</t>
        </is>
      </c>
      <c r="N8137" s="142">
        <f>DATE(YEAR(G8137),MONTH(G8137),1)</f>
        <v/>
      </c>
      <c r="O8137" s="132">
        <f>IF(G8137&gt;$K$3,"Futuro","Atraso")</f>
        <v/>
      </c>
      <c r="P8137">
        <f>12*(YEAR(G8137)-YEAR($K$3))+(MONTH(G8137)-MONTH($K$3))</f>
        <v/>
      </c>
      <c r="Q8137" s="366">
        <f>IF(M8137="IBIRAPITANGA FASE 3",IF(O8137="Atraso",L8137,L8137/(1+$I$2)^P8137),IF(O8137="Atraso",L8137,L8137/(1+$I$1)^P8137))</f>
        <v/>
      </c>
      <c r="R8137">
        <f>IF(O8137="Atraso",$K$3-G8137,0)</f>
        <v/>
      </c>
      <c r="S8137">
        <f>IF(R8137&lt;=15,"Até 15",IF(R8137&lt;=30,"Entre 15 e 30",IF(R8137&lt;=60,"Entre 30 e 60",IF(R8137&lt;=90,"Entre 60 e 90",IF(R8137&lt;=120,"Entre 90 e 120",IF(R8137&lt;=150,"Entre 120 e 150",IF(R8137&lt;=180,"Entre 150 e 180","Superior a 180")))))))</f>
        <v/>
      </c>
    </row>
    <row r="8138">
      <c r="A8138" t="inlineStr">
        <is>
          <t>Q07L026</t>
        </is>
      </c>
      <c r="B8138" t="inlineStr">
        <is>
          <t>MARCO AURELIO DE OLIVEIRA  GARCIA</t>
        </is>
      </c>
      <c r="C8138" t="n">
        <v>1</v>
      </c>
      <c r="D8138" t="inlineStr">
        <is>
          <t>IPCA</t>
        </is>
      </c>
      <c r="E8138" t="n">
        <v>0.009488792934583046</v>
      </c>
      <c r="F8138" t="inlineStr">
        <is>
          <t>MENSAL</t>
        </is>
      </c>
      <c r="G8138" t="n">
        <v>47644</v>
      </c>
      <c r="H8138" t="n">
        <v>47644</v>
      </c>
      <c r="I8138" t="n">
        <v>97</v>
      </c>
      <c r="J8138" t="inlineStr">
        <is>
          <t>CARTEIRA</t>
        </is>
      </c>
      <c r="K8138" t="inlineStr">
        <is>
          <t>CONTRATO</t>
        </is>
      </c>
      <c r="L8138" t="n">
        <v>684.5174640000001</v>
      </c>
      <c r="M8138" t="inlineStr">
        <is>
          <t>Terra Luz Residencial</t>
        </is>
      </c>
      <c r="N8138" s="142">
        <f>DATE(YEAR(G8138),MONTH(G8138),1)</f>
        <v/>
      </c>
      <c r="O8138" s="132">
        <f>IF(G8138&gt;$K$3,"Futuro","Atraso")</f>
        <v/>
      </c>
      <c r="P8138">
        <f>12*(YEAR(G8138)-YEAR($K$3))+(MONTH(G8138)-MONTH($K$3))</f>
        <v/>
      </c>
      <c r="Q8138" s="366">
        <f>IF(M8138="IBIRAPITANGA FASE 3",IF(O8138="Atraso",L8138,L8138/(1+$I$2)^P8138),IF(O8138="Atraso",L8138,L8138/(1+$I$1)^P8138))</f>
        <v/>
      </c>
      <c r="R8138">
        <f>IF(O8138="Atraso",$K$3-G8138,0)</f>
        <v/>
      </c>
      <c r="S8138">
        <f>IF(R8138&lt;=15,"Até 15",IF(R8138&lt;=30,"Entre 15 e 30",IF(R8138&lt;=60,"Entre 30 e 60",IF(R8138&lt;=90,"Entre 60 e 90",IF(R8138&lt;=120,"Entre 90 e 120",IF(R8138&lt;=150,"Entre 120 e 150",IF(R8138&lt;=180,"Entre 150 e 180","Superior a 180")))))))</f>
        <v/>
      </c>
    </row>
    <row r="8139">
      <c r="A8139" t="inlineStr">
        <is>
          <t>Q07L026</t>
        </is>
      </c>
      <c r="B8139" t="inlineStr">
        <is>
          <t>MARCO AURELIO DE OLIVEIRA  GARCIA</t>
        </is>
      </c>
      <c r="C8139" t="n">
        <v>1</v>
      </c>
      <c r="D8139" t="inlineStr">
        <is>
          <t>IPCA</t>
        </is>
      </c>
      <c r="E8139" t="n">
        <v>0.009488792934583046</v>
      </c>
      <c r="F8139" t="inlineStr">
        <is>
          <t>MENSAL</t>
        </is>
      </c>
      <c r="G8139" t="n">
        <v>47674</v>
      </c>
      <c r="H8139" t="n">
        <v>47674</v>
      </c>
      <c r="I8139" t="n">
        <v>98</v>
      </c>
      <c r="J8139" t="inlineStr">
        <is>
          <t>CARTEIRA</t>
        </is>
      </c>
      <c r="K8139" t="inlineStr">
        <is>
          <t>CONTRATO</t>
        </is>
      </c>
      <c r="L8139" t="n">
        <v>684.5174640000001</v>
      </c>
      <c r="M8139" t="inlineStr">
        <is>
          <t>Terra Luz Residencial</t>
        </is>
      </c>
      <c r="N8139" s="142">
        <f>DATE(YEAR(G8139),MONTH(G8139),1)</f>
        <v/>
      </c>
      <c r="O8139" s="132">
        <f>IF(G8139&gt;$K$3,"Futuro","Atraso")</f>
        <v/>
      </c>
      <c r="P8139">
        <f>12*(YEAR(G8139)-YEAR($K$3))+(MONTH(G8139)-MONTH($K$3))</f>
        <v/>
      </c>
      <c r="Q8139" s="366">
        <f>IF(M8139="IBIRAPITANGA FASE 3",IF(O8139="Atraso",L8139,L8139/(1+$I$2)^P8139),IF(O8139="Atraso",L8139,L8139/(1+$I$1)^P8139))</f>
        <v/>
      </c>
      <c r="R8139">
        <f>IF(O8139="Atraso",$K$3-G8139,0)</f>
        <v/>
      </c>
      <c r="S8139">
        <f>IF(R8139&lt;=15,"Até 15",IF(R8139&lt;=30,"Entre 15 e 30",IF(R8139&lt;=60,"Entre 30 e 60",IF(R8139&lt;=90,"Entre 60 e 90",IF(R8139&lt;=120,"Entre 90 e 120",IF(R8139&lt;=150,"Entre 120 e 150",IF(R8139&lt;=180,"Entre 150 e 180","Superior a 180")))))))</f>
        <v/>
      </c>
    </row>
    <row r="8140">
      <c r="A8140" t="inlineStr">
        <is>
          <t>Q07L026</t>
        </is>
      </c>
      <c r="B8140" t="inlineStr">
        <is>
          <t>MARCO AURELIO DE OLIVEIRA  GARCIA</t>
        </is>
      </c>
      <c r="C8140" t="n">
        <v>1</v>
      </c>
      <c r="D8140" t="inlineStr">
        <is>
          <t>IPCA</t>
        </is>
      </c>
      <c r="E8140" t="n">
        <v>0.009488792934583046</v>
      </c>
      <c r="F8140" t="inlineStr">
        <is>
          <t>MENSAL</t>
        </is>
      </c>
      <c r="G8140" t="n">
        <v>47705</v>
      </c>
      <c r="H8140" t="n">
        <v>47705</v>
      </c>
      <c r="I8140" t="n">
        <v>99</v>
      </c>
      <c r="J8140" t="inlineStr">
        <is>
          <t>CARTEIRA</t>
        </is>
      </c>
      <c r="K8140" t="inlineStr">
        <is>
          <t>CONTRATO</t>
        </is>
      </c>
      <c r="L8140" t="n">
        <v>684.5174640000001</v>
      </c>
      <c r="M8140" t="inlineStr">
        <is>
          <t>Terra Luz Residencial</t>
        </is>
      </c>
      <c r="N8140" s="142">
        <f>DATE(YEAR(G8140),MONTH(G8140),1)</f>
        <v/>
      </c>
      <c r="O8140" s="132">
        <f>IF(G8140&gt;$K$3,"Futuro","Atraso")</f>
        <v/>
      </c>
      <c r="P8140">
        <f>12*(YEAR(G8140)-YEAR($K$3))+(MONTH(G8140)-MONTH($K$3))</f>
        <v/>
      </c>
      <c r="Q8140" s="366">
        <f>IF(M8140="IBIRAPITANGA FASE 3",IF(O8140="Atraso",L8140,L8140/(1+$I$2)^P8140),IF(O8140="Atraso",L8140,L8140/(1+$I$1)^P8140))</f>
        <v/>
      </c>
      <c r="R8140">
        <f>IF(O8140="Atraso",$K$3-G8140,0)</f>
        <v/>
      </c>
      <c r="S8140">
        <f>IF(R8140&lt;=15,"Até 15",IF(R8140&lt;=30,"Entre 15 e 30",IF(R8140&lt;=60,"Entre 30 e 60",IF(R8140&lt;=90,"Entre 60 e 90",IF(R8140&lt;=120,"Entre 90 e 120",IF(R8140&lt;=150,"Entre 120 e 150",IF(R8140&lt;=180,"Entre 150 e 180","Superior a 180")))))))</f>
        <v/>
      </c>
    </row>
    <row r="8141">
      <c r="A8141" t="inlineStr">
        <is>
          <t>Q07L026</t>
        </is>
      </c>
      <c r="B8141" t="inlineStr">
        <is>
          <t>MARCO AURELIO DE OLIVEIRA  GARCIA</t>
        </is>
      </c>
      <c r="C8141" t="n">
        <v>1</v>
      </c>
      <c r="D8141" t="inlineStr">
        <is>
          <t>IPCA</t>
        </is>
      </c>
      <c r="E8141" t="n">
        <v>0.009488792934583046</v>
      </c>
      <c r="F8141" t="inlineStr">
        <is>
          <t>MENSAL</t>
        </is>
      </c>
      <c r="G8141" t="n">
        <v>47736</v>
      </c>
      <c r="H8141" t="n">
        <v>47736</v>
      </c>
      <c r="I8141" t="n">
        <v>100</v>
      </c>
      <c r="J8141" t="inlineStr">
        <is>
          <t>CARTEIRA</t>
        </is>
      </c>
      <c r="K8141" t="inlineStr">
        <is>
          <t>CONTRATO</t>
        </is>
      </c>
      <c r="L8141" t="n">
        <v>684.5174640000001</v>
      </c>
      <c r="M8141" t="inlineStr">
        <is>
          <t>Terra Luz Residencial</t>
        </is>
      </c>
      <c r="N8141" s="142">
        <f>DATE(YEAR(G8141),MONTH(G8141),1)</f>
        <v/>
      </c>
      <c r="O8141" s="132">
        <f>IF(G8141&gt;$K$3,"Futuro","Atraso")</f>
        <v/>
      </c>
      <c r="P8141">
        <f>12*(YEAR(G8141)-YEAR($K$3))+(MONTH(G8141)-MONTH($K$3))</f>
        <v/>
      </c>
      <c r="Q8141" s="366">
        <f>IF(M8141="IBIRAPITANGA FASE 3",IF(O8141="Atraso",L8141,L8141/(1+$I$2)^P8141),IF(O8141="Atraso",L8141,L8141/(1+$I$1)^P8141))</f>
        <v/>
      </c>
      <c r="R8141">
        <f>IF(O8141="Atraso",$K$3-G8141,0)</f>
        <v/>
      </c>
      <c r="S8141">
        <f>IF(R8141&lt;=15,"Até 15",IF(R8141&lt;=30,"Entre 15 e 30",IF(R8141&lt;=60,"Entre 30 e 60",IF(R8141&lt;=90,"Entre 60 e 90",IF(R8141&lt;=120,"Entre 90 e 120",IF(R8141&lt;=150,"Entre 120 e 150",IF(R8141&lt;=180,"Entre 150 e 180","Superior a 180")))))))</f>
        <v/>
      </c>
    </row>
    <row r="8142">
      <c r="A8142" t="inlineStr">
        <is>
          <t>Q07L026</t>
        </is>
      </c>
      <c r="B8142" t="inlineStr">
        <is>
          <t>MARCO AURELIO DE OLIVEIRA  GARCIA</t>
        </is>
      </c>
      <c r="C8142" t="n">
        <v>1</v>
      </c>
      <c r="D8142" t="inlineStr">
        <is>
          <t>IPCA</t>
        </is>
      </c>
      <c r="E8142" t="n">
        <v>0.009488792934583046</v>
      </c>
      <c r="F8142" t="inlineStr">
        <is>
          <t>MENSAL</t>
        </is>
      </c>
      <c r="G8142" t="n">
        <v>47766</v>
      </c>
      <c r="H8142" t="n">
        <v>47766</v>
      </c>
      <c r="I8142" t="n">
        <v>101</v>
      </c>
      <c r="J8142" t="inlineStr">
        <is>
          <t>CARTEIRA</t>
        </is>
      </c>
      <c r="K8142" t="inlineStr">
        <is>
          <t>CONTRATO</t>
        </is>
      </c>
      <c r="L8142" t="n">
        <v>684.5174640000001</v>
      </c>
      <c r="M8142" t="inlineStr">
        <is>
          <t>Terra Luz Residencial</t>
        </is>
      </c>
      <c r="N8142" s="142">
        <f>DATE(YEAR(G8142),MONTH(G8142),1)</f>
        <v/>
      </c>
      <c r="O8142" s="132">
        <f>IF(G8142&gt;$K$3,"Futuro","Atraso")</f>
        <v/>
      </c>
      <c r="P8142">
        <f>12*(YEAR(G8142)-YEAR($K$3))+(MONTH(G8142)-MONTH($K$3))</f>
        <v/>
      </c>
      <c r="Q8142" s="366">
        <f>IF(M8142="IBIRAPITANGA FASE 3",IF(O8142="Atraso",L8142,L8142/(1+$I$2)^P8142),IF(O8142="Atraso",L8142,L8142/(1+$I$1)^P8142))</f>
        <v/>
      </c>
      <c r="R8142">
        <f>IF(O8142="Atraso",$K$3-G8142,0)</f>
        <v/>
      </c>
      <c r="S8142">
        <f>IF(R8142&lt;=15,"Até 15",IF(R8142&lt;=30,"Entre 15 e 30",IF(R8142&lt;=60,"Entre 30 e 60",IF(R8142&lt;=90,"Entre 60 e 90",IF(R8142&lt;=120,"Entre 90 e 120",IF(R8142&lt;=150,"Entre 120 e 150",IF(R8142&lt;=180,"Entre 150 e 180","Superior a 180")))))))</f>
        <v/>
      </c>
    </row>
    <row r="8143">
      <c r="A8143" t="inlineStr">
        <is>
          <t>Q07L026</t>
        </is>
      </c>
      <c r="B8143" t="inlineStr">
        <is>
          <t>MARCO AURELIO DE OLIVEIRA  GARCIA</t>
        </is>
      </c>
      <c r="C8143" t="n">
        <v>1</v>
      </c>
      <c r="D8143" t="inlineStr">
        <is>
          <t>IPCA</t>
        </is>
      </c>
      <c r="E8143" t="n">
        <v>0.009488792934583046</v>
      </c>
      <c r="F8143" t="inlineStr">
        <is>
          <t>MENSAL</t>
        </is>
      </c>
      <c r="G8143" t="n">
        <v>47797</v>
      </c>
      <c r="H8143" t="n">
        <v>47797</v>
      </c>
      <c r="I8143" t="n">
        <v>102</v>
      </c>
      <c r="J8143" t="inlineStr">
        <is>
          <t>CARTEIRA</t>
        </is>
      </c>
      <c r="K8143" t="inlineStr">
        <is>
          <t>CONTRATO</t>
        </is>
      </c>
      <c r="L8143" t="n">
        <v>684.5174640000001</v>
      </c>
      <c r="M8143" t="inlineStr">
        <is>
          <t>Terra Luz Residencial</t>
        </is>
      </c>
      <c r="N8143" s="142">
        <f>DATE(YEAR(G8143),MONTH(G8143),1)</f>
        <v/>
      </c>
      <c r="O8143" s="132">
        <f>IF(G8143&gt;$K$3,"Futuro","Atraso")</f>
        <v/>
      </c>
      <c r="P8143">
        <f>12*(YEAR(G8143)-YEAR($K$3))+(MONTH(G8143)-MONTH($K$3))</f>
        <v/>
      </c>
      <c r="Q8143" s="366">
        <f>IF(M8143="IBIRAPITANGA FASE 3",IF(O8143="Atraso",L8143,L8143/(1+$I$2)^P8143),IF(O8143="Atraso",L8143,L8143/(1+$I$1)^P8143))</f>
        <v/>
      </c>
      <c r="R8143">
        <f>IF(O8143="Atraso",$K$3-G8143,0)</f>
        <v/>
      </c>
      <c r="S8143">
        <f>IF(R8143&lt;=15,"Até 15",IF(R8143&lt;=30,"Entre 15 e 30",IF(R8143&lt;=60,"Entre 30 e 60",IF(R8143&lt;=90,"Entre 60 e 90",IF(R8143&lt;=120,"Entre 90 e 120",IF(R8143&lt;=150,"Entre 120 e 150",IF(R8143&lt;=180,"Entre 150 e 180","Superior a 180")))))))</f>
        <v/>
      </c>
    </row>
    <row r="8144">
      <c r="A8144" t="inlineStr">
        <is>
          <t>Q07L026</t>
        </is>
      </c>
      <c r="B8144" t="inlineStr">
        <is>
          <t>MARCO AURELIO DE OLIVEIRA  GARCIA</t>
        </is>
      </c>
      <c r="C8144" t="n">
        <v>1</v>
      </c>
      <c r="D8144" t="inlineStr">
        <is>
          <t>IPCA</t>
        </is>
      </c>
      <c r="E8144" t="n">
        <v>0.009488792934583046</v>
      </c>
      <c r="F8144" t="inlineStr">
        <is>
          <t>MENSAL</t>
        </is>
      </c>
      <c r="G8144" t="n">
        <v>47827</v>
      </c>
      <c r="H8144" t="n">
        <v>47827</v>
      </c>
      <c r="I8144" t="n">
        <v>103</v>
      </c>
      <c r="J8144" t="inlineStr">
        <is>
          <t>CARTEIRA</t>
        </is>
      </c>
      <c r="K8144" t="inlineStr">
        <is>
          <t>CONTRATO</t>
        </is>
      </c>
      <c r="L8144" t="n">
        <v>684.5174640000001</v>
      </c>
      <c r="M8144" t="inlineStr">
        <is>
          <t>Terra Luz Residencial</t>
        </is>
      </c>
      <c r="N8144" s="142">
        <f>DATE(YEAR(G8144),MONTH(G8144),1)</f>
        <v/>
      </c>
      <c r="O8144" s="132">
        <f>IF(G8144&gt;$K$3,"Futuro","Atraso")</f>
        <v/>
      </c>
      <c r="P8144">
        <f>12*(YEAR(G8144)-YEAR($K$3))+(MONTH(G8144)-MONTH($K$3))</f>
        <v/>
      </c>
      <c r="Q8144" s="366">
        <f>IF(M8144="IBIRAPITANGA FASE 3",IF(O8144="Atraso",L8144,L8144/(1+$I$2)^P8144),IF(O8144="Atraso",L8144,L8144/(1+$I$1)^P8144))</f>
        <v/>
      </c>
      <c r="R8144">
        <f>IF(O8144="Atraso",$K$3-G8144,0)</f>
        <v/>
      </c>
      <c r="S8144">
        <f>IF(R8144&lt;=15,"Até 15",IF(R8144&lt;=30,"Entre 15 e 30",IF(R8144&lt;=60,"Entre 30 e 60",IF(R8144&lt;=90,"Entre 60 e 90",IF(R8144&lt;=120,"Entre 90 e 120",IF(R8144&lt;=150,"Entre 120 e 150",IF(R8144&lt;=180,"Entre 150 e 180","Superior a 180")))))))</f>
        <v/>
      </c>
    </row>
    <row r="8145">
      <c r="A8145" t="inlineStr">
        <is>
          <t>Q07L026</t>
        </is>
      </c>
      <c r="B8145" t="inlineStr">
        <is>
          <t>MARCO AURELIO DE OLIVEIRA  GARCIA</t>
        </is>
      </c>
      <c r="C8145" t="n">
        <v>1</v>
      </c>
      <c r="D8145" t="inlineStr">
        <is>
          <t>IPCA</t>
        </is>
      </c>
      <c r="E8145" t="n">
        <v>0.009488792934583046</v>
      </c>
      <c r="F8145" t="inlineStr">
        <is>
          <t>MENSAL</t>
        </is>
      </c>
      <c r="G8145" t="n">
        <v>47858</v>
      </c>
      <c r="H8145" t="n">
        <v>47858</v>
      </c>
      <c r="I8145" t="n">
        <v>104</v>
      </c>
      <c r="J8145" t="inlineStr">
        <is>
          <t>CARTEIRA</t>
        </is>
      </c>
      <c r="K8145" t="inlineStr">
        <is>
          <t>CONTRATO</t>
        </is>
      </c>
      <c r="L8145" t="n">
        <v>684.5174640000001</v>
      </c>
      <c r="M8145" t="inlineStr">
        <is>
          <t>Terra Luz Residencial</t>
        </is>
      </c>
      <c r="N8145" s="142">
        <f>DATE(YEAR(G8145),MONTH(G8145),1)</f>
        <v/>
      </c>
      <c r="O8145" s="132">
        <f>IF(G8145&gt;$K$3,"Futuro","Atraso")</f>
        <v/>
      </c>
      <c r="P8145">
        <f>12*(YEAR(G8145)-YEAR($K$3))+(MONTH(G8145)-MONTH($K$3))</f>
        <v/>
      </c>
      <c r="Q8145" s="366">
        <f>IF(M8145="IBIRAPITANGA FASE 3",IF(O8145="Atraso",L8145,L8145/(1+$I$2)^P8145),IF(O8145="Atraso",L8145,L8145/(1+$I$1)^P8145))</f>
        <v/>
      </c>
      <c r="R8145">
        <f>IF(O8145="Atraso",$K$3-G8145,0)</f>
        <v/>
      </c>
      <c r="S8145">
        <f>IF(R8145&lt;=15,"Até 15",IF(R8145&lt;=30,"Entre 15 e 30",IF(R8145&lt;=60,"Entre 30 e 60",IF(R8145&lt;=90,"Entre 60 e 90",IF(R8145&lt;=120,"Entre 90 e 120",IF(R8145&lt;=150,"Entre 120 e 150",IF(R8145&lt;=180,"Entre 150 e 180","Superior a 180")))))))</f>
        <v/>
      </c>
    </row>
    <row r="8146">
      <c r="A8146" t="inlineStr">
        <is>
          <t>Q07L026</t>
        </is>
      </c>
      <c r="B8146" t="inlineStr">
        <is>
          <t>MARCO AURELIO DE OLIVEIRA  GARCIA</t>
        </is>
      </c>
      <c r="C8146" t="n">
        <v>1</v>
      </c>
      <c r="D8146" t="inlineStr">
        <is>
          <t>IPCA</t>
        </is>
      </c>
      <c r="E8146" t="n">
        <v>0.009488792934583046</v>
      </c>
      <c r="F8146" t="inlineStr">
        <is>
          <t>MENSAL</t>
        </is>
      </c>
      <c r="G8146" t="n">
        <v>47889</v>
      </c>
      <c r="H8146" t="n">
        <v>47889</v>
      </c>
      <c r="I8146" t="n">
        <v>105</v>
      </c>
      <c r="J8146" t="inlineStr">
        <is>
          <t>CARTEIRA</t>
        </is>
      </c>
      <c r="K8146" t="inlineStr">
        <is>
          <t>CONTRATO</t>
        </is>
      </c>
      <c r="L8146" t="n">
        <v>684.5174640000001</v>
      </c>
      <c r="M8146" t="inlineStr">
        <is>
          <t>Terra Luz Residencial</t>
        </is>
      </c>
      <c r="N8146" s="142">
        <f>DATE(YEAR(G8146),MONTH(G8146),1)</f>
        <v/>
      </c>
      <c r="O8146" s="132">
        <f>IF(G8146&gt;$K$3,"Futuro","Atraso")</f>
        <v/>
      </c>
      <c r="P8146">
        <f>12*(YEAR(G8146)-YEAR($K$3))+(MONTH(G8146)-MONTH($K$3))</f>
        <v/>
      </c>
      <c r="Q8146" s="366">
        <f>IF(M8146="IBIRAPITANGA FASE 3",IF(O8146="Atraso",L8146,L8146/(1+$I$2)^P8146),IF(O8146="Atraso",L8146,L8146/(1+$I$1)^P8146))</f>
        <v/>
      </c>
      <c r="R8146">
        <f>IF(O8146="Atraso",$K$3-G8146,0)</f>
        <v/>
      </c>
      <c r="S8146">
        <f>IF(R8146&lt;=15,"Até 15",IF(R8146&lt;=30,"Entre 15 e 30",IF(R8146&lt;=60,"Entre 30 e 60",IF(R8146&lt;=90,"Entre 60 e 90",IF(R8146&lt;=120,"Entre 90 e 120",IF(R8146&lt;=150,"Entre 120 e 150",IF(R8146&lt;=180,"Entre 150 e 180","Superior a 180")))))))</f>
        <v/>
      </c>
    </row>
    <row r="8147">
      <c r="A8147" t="inlineStr">
        <is>
          <t>Q07L026</t>
        </is>
      </c>
      <c r="B8147" t="inlineStr">
        <is>
          <t>MARCO AURELIO DE OLIVEIRA  GARCIA</t>
        </is>
      </c>
      <c r="C8147" t="n">
        <v>1</v>
      </c>
      <c r="D8147" t="inlineStr">
        <is>
          <t>IPCA</t>
        </is>
      </c>
      <c r="E8147" t="n">
        <v>0.009488792934583046</v>
      </c>
      <c r="F8147" t="inlineStr">
        <is>
          <t>MENSAL</t>
        </is>
      </c>
      <c r="G8147" t="n">
        <v>47917</v>
      </c>
      <c r="H8147" t="n">
        <v>47917</v>
      </c>
      <c r="I8147" t="n">
        <v>106</v>
      </c>
      <c r="J8147" t="inlineStr">
        <is>
          <t>CARTEIRA</t>
        </is>
      </c>
      <c r="K8147" t="inlineStr">
        <is>
          <t>CONTRATO</t>
        </is>
      </c>
      <c r="L8147" t="n">
        <v>684.5174640000001</v>
      </c>
      <c r="M8147" t="inlineStr">
        <is>
          <t>Terra Luz Residencial</t>
        </is>
      </c>
      <c r="N8147" s="142">
        <f>DATE(YEAR(G8147),MONTH(G8147),1)</f>
        <v/>
      </c>
      <c r="O8147" s="132">
        <f>IF(G8147&gt;$K$3,"Futuro","Atraso")</f>
        <v/>
      </c>
      <c r="P8147">
        <f>12*(YEAR(G8147)-YEAR($K$3))+(MONTH(G8147)-MONTH($K$3))</f>
        <v/>
      </c>
      <c r="Q8147" s="366">
        <f>IF(M8147="IBIRAPITANGA FASE 3",IF(O8147="Atraso",L8147,L8147/(1+$I$2)^P8147),IF(O8147="Atraso",L8147,L8147/(1+$I$1)^P8147))</f>
        <v/>
      </c>
      <c r="R8147">
        <f>IF(O8147="Atraso",$K$3-G8147,0)</f>
        <v/>
      </c>
      <c r="S8147">
        <f>IF(R8147&lt;=15,"Até 15",IF(R8147&lt;=30,"Entre 15 e 30",IF(R8147&lt;=60,"Entre 30 e 60",IF(R8147&lt;=90,"Entre 60 e 90",IF(R8147&lt;=120,"Entre 90 e 120",IF(R8147&lt;=150,"Entre 120 e 150",IF(R8147&lt;=180,"Entre 150 e 180","Superior a 180")))))))</f>
        <v/>
      </c>
    </row>
    <row r="8148">
      <c r="A8148" t="inlineStr">
        <is>
          <t>Q07L026</t>
        </is>
      </c>
      <c r="B8148" t="inlineStr">
        <is>
          <t>MARCO AURELIO DE OLIVEIRA  GARCIA</t>
        </is>
      </c>
      <c r="C8148" t="n">
        <v>1</v>
      </c>
      <c r="D8148" t="inlineStr">
        <is>
          <t>IPCA</t>
        </is>
      </c>
      <c r="E8148" t="n">
        <v>0.009488792934583046</v>
      </c>
      <c r="F8148" t="inlineStr">
        <is>
          <t>MENSAL</t>
        </is>
      </c>
      <c r="G8148" t="n">
        <v>47948</v>
      </c>
      <c r="H8148" t="n">
        <v>47948</v>
      </c>
      <c r="I8148" t="n">
        <v>107</v>
      </c>
      <c r="J8148" t="inlineStr">
        <is>
          <t>CARTEIRA</t>
        </is>
      </c>
      <c r="K8148" t="inlineStr">
        <is>
          <t>CONTRATO</t>
        </is>
      </c>
      <c r="L8148" t="n">
        <v>684.5174640000001</v>
      </c>
      <c r="M8148" t="inlineStr">
        <is>
          <t>Terra Luz Residencial</t>
        </is>
      </c>
      <c r="N8148" s="142">
        <f>DATE(YEAR(G8148),MONTH(G8148),1)</f>
        <v/>
      </c>
      <c r="O8148" s="132">
        <f>IF(G8148&gt;$K$3,"Futuro","Atraso")</f>
        <v/>
      </c>
      <c r="P8148">
        <f>12*(YEAR(G8148)-YEAR($K$3))+(MONTH(G8148)-MONTH($K$3))</f>
        <v/>
      </c>
      <c r="Q8148" s="366">
        <f>IF(M8148="IBIRAPITANGA FASE 3",IF(O8148="Atraso",L8148,L8148/(1+$I$2)^P8148),IF(O8148="Atraso",L8148,L8148/(1+$I$1)^P8148))</f>
        <v/>
      </c>
      <c r="R8148">
        <f>IF(O8148="Atraso",$K$3-G8148,0)</f>
        <v/>
      </c>
      <c r="S8148">
        <f>IF(R8148&lt;=15,"Até 15",IF(R8148&lt;=30,"Entre 15 e 30",IF(R8148&lt;=60,"Entre 30 e 60",IF(R8148&lt;=90,"Entre 60 e 90",IF(R8148&lt;=120,"Entre 90 e 120",IF(R8148&lt;=150,"Entre 120 e 150",IF(R8148&lt;=180,"Entre 150 e 180","Superior a 180")))))))</f>
        <v/>
      </c>
    </row>
    <row r="8149">
      <c r="A8149" t="inlineStr">
        <is>
          <t>Q07L026</t>
        </is>
      </c>
      <c r="B8149" t="inlineStr">
        <is>
          <t>MARCO AURELIO DE OLIVEIRA  GARCIA</t>
        </is>
      </c>
      <c r="C8149" t="n">
        <v>1</v>
      </c>
      <c r="D8149" t="inlineStr">
        <is>
          <t>IPCA</t>
        </is>
      </c>
      <c r="E8149" t="n">
        <v>0.009488792934583046</v>
      </c>
      <c r="F8149" t="inlineStr">
        <is>
          <t>MENSAL</t>
        </is>
      </c>
      <c r="G8149" t="n">
        <v>47978</v>
      </c>
      <c r="H8149" t="n">
        <v>47978</v>
      </c>
      <c r="I8149" t="n">
        <v>108</v>
      </c>
      <c r="J8149" t="inlineStr">
        <is>
          <t>CARTEIRA</t>
        </is>
      </c>
      <c r="K8149" t="inlineStr">
        <is>
          <t>CONTRATO</t>
        </is>
      </c>
      <c r="L8149" t="n">
        <v>684.5174640000001</v>
      </c>
      <c r="M8149" t="inlineStr">
        <is>
          <t>Terra Luz Residencial</t>
        </is>
      </c>
      <c r="N8149" s="142">
        <f>DATE(YEAR(G8149),MONTH(G8149),1)</f>
        <v/>
      </c>
      <c r="O8149" s="132">
        <f>IF(G8149&gt;$K$3,"Futuro","Atraso")</f>
        <v/>
      </c>
      <c r="P8149">
        <f>12*(YEAR(G8149)-YEAR($K$3))+(MONTH(G8149)-MONTH($K$3))</f>
        <v/>
      </c>
      <c r="Q8149" s="366">
        <f>IF(M8149="IBIRAPITANGA FASE 3",IF(O8149="Atraso",L8149,L8149/(1+$I$2)^P8149),IF(O8149="Atraso",L8149,L8149/(1+$I$1)^P8149))</f>
        <v/>
      </c>
      <c r="R8149">
        <f>IF(O8149="Atraso",$K$3-G8149,0)</f>
        <v/>
      </c>
      <c r="S8149">
        <f>IF(R8149&lt;=15,"Até 15",IF(R8149&lt;=30,"Entre 15 e 30",IF(R8149&lt;=60,"Entre 30 e 60",IF(R8149&lt;=90,"Entre 60 e 90",IF(R8149&lt;=120,"Entre 90 e 120",IF(R8149&lt;=150,"Entre 120 e 150",IF(R8149&lt;=180,"Entre 150 e 180","Superior a 180")))))))</f>
        <v/>
      </c>
    </row>
    <row r="8150">
      <c r="A8150" t="inlineStr">
        <is>
          <t>Q07L026</t>
        </is>
      </c>
      <c r="B8150" t="inlineStr">
        <is>
          <t>MARCO AURELIO DE OLIVEIRA  GARCIA</t>
        </is>
      </c>
      <c r="C8150" t="n">
        <v>1</v>
      </c>
      <c r="D8150" t="inlineStr">
        <is>
          <t>IPCA</t>
        </is>
      </c>
      <c r="E8150" t="n">
        <v>0.009488792934583046</v>
      </c>
      <c r="F8150" t="inlineStr">
        <is>
          <t>MENSAL</t>
        </is>
      </c>
      <c r="G8150" t="n">
        <v>48009</v>
      </c>
      <c r="H8150" t="n">
        <v>48009</v>
      </c>
      <c r="I8150" t="n">
        <v>109</v>
      </c>
      <c r="J8150" t="inlineStr">
        <is>
          <t>CARTEIRA</t>
        </is>
      </c>
      <c r="K8150" t="inlineStr">
        <is>
          <t>CONTRATO</t>
        </is>
      </c>
      <c r="L8150" t="n">
        <v>684.5174640000001</v>
      </c>
      <c r="M8150" t="inlineStr">
        <is>
          <t>Terra Luz Residencial</t>
        </is>
      </c>
      <c r="N8150" s="142">
        <f>DATE(YEAR(G8150),MONTH(G8150),1)</f>
        <v/>
      </c>
      <c r="O8150" s="132">
        <f>IF(G8150&gt;$K$3,"Futuro","Atraso")</f>
        <v/>
      </c>
      <c r="P8150">
        <f>12*(YEAR(G8150)-YEAR($K$3))+(MONTH(G8150)-MONTH($K$3))</f>
        <v/>
      </c>
      <c r="Q8150" s="366">
        <f>IF(M8150="IBIRAPITANGA FASE 3",IF(O8150="Atraso",L8150,L8150/(1+$I$2)^P8150),IF(O8150="Atraso",L8150,L8150/(1+$I$1)^P8150))</f>
        <v/>
      </c>
      <c r="R8150">
        <f>IF(O8150="Atraso",$K$3-G8150,0)</f>
        <v/>
      </c>
      <c r="S8150">
        <f>IF(R8150&lt;=15,"Até 15",IF(R8150&lt;=30,"Entre 15 e 30",IF(R8150&lt;=60,"Entre 30 e 60",IF(R8150&lt;=90,"Entre 60 e 90",IF(R8150&lt;=120,"Entre 90 e 120",IF(R8150&lt;=150,"Entre 120 e 150",IF(R8150&lt;=180,"Entre 150 e 180","Superior a 180")))))))</f>
        <v/>
      </c>
    </row>
    <row r="8151">
      <c r="A8151" t="inlineStr">
        <is>
          <t>Q07L026</t>
        </is>
      </c>
      <c r="B8151" t="inlineStr">
        <is>
          <t>MARCO AURELIO DE OLIVEIRA  GARCIA</t>
        </is>
      </c>
      <c r="C8151" t="n">
        <v>1</v>
      </c>
      <c r="D8151" t="inlineStr">
        <is>
          <t>IPCA</t>
        </is>
      </c>
      <c r="E8151" t="n">
        <v>0.009488792934583046</v>
      </c>
      <c r="F8151" t="inlineStr">
        <is>
          <t>MENSAL</t>
        </is>
      </c>
      <c r="G8151" t="n">
        <v>48039</v>
      </c>
      <c r="H8151" t="n">
        <v>48039</v>
      </c>
      <c r="I8151" t="n">
        <v>110</v>
      </c>
      <c r="J8151" t="inlineStr">
        <is>
          <t>CARTEIRA</t>
        </is>
      </c>
      <c r="K8151" t="inlineStr">
        <is>
          <t>CONTRATO</t>
        </is>
      </c>
      <c r="L8151" t="n">
        <v>684.5174640000001</v>
      </c>
      <c r="M8151" t="inlineStr">
        <is>
          <t>Terra Luz Residencial</t>
        </is>
      </c>
      <c r="N8151" s="142">
        <f>DATE(YEAR(G8151),MONTH(G8151),1)</f>
        <v/>
      </c>
      <c r="O8151" s="132">
        <f>IF(G8151&gt;$K$3,"Futuro","Atraso")</f>
        <v/>
      </c>
      <c r="P8151">
        <f>12*(YEAR(G8151)-YEAR($K$3))+(MONTH(G8151)-MONTH($K$3))</f>
        <v/>
      </c>
      <c r="Q8151" s="366">
        <f>IF(M8151="IBIRAPITANGA FASE 3",IF(O8151="Atraso",L8151,L8151/(1+$I$2)^P8151),IF(O8151="Atraso",L8151,L8151/(1+$I$1)^P8151))</f>
        <v/>
      </c>
      <c r="R8151">
        <f>IF(O8151="Atraso",$K$3-G8151,0)</f>
        <v/>
      </c>
      <c r="S8151">
        <f>IF(R8151&lt;=15,"Até 15",IF(R8151&lt;=30,"Entre 15 e 30",IF(R8151&lt;=60,"Entre 30 e 60",IF(R8151&lt;=90,"Entre 60 e 90",IF(R8151&lt;=120,"Entre 90 e 120",IF(R8151&lt;=150,"Entre 120 e 150",IF(R8151&lt;=180,"Entre 150 e 180","Superior a 180")))))))</f>
        <v/>
      </c>
    </row>
    <row r="8152">
      <c r="A8152" t="inlineStr">
        <is>
          <t>Q07L026</t>
        </is>
      </c>
      <c r="B8152" t="inlineStr">
        <is>
          <t>MARCO AURELIO DE OLIVEIRA  GARCIA</t>
        </is>
      </c>
      <c r="C8152" t="n">
        <v>1</v>
      </c>
      <c r="D8152" t="inlineStr">
        <is>
          <t>IPCA</t>
        </is>
      </c>
      <c r="E8152" t="n">
        <v>0.009488792934583046</v>
      </c>
      <c r="F8152" t="inlineStr">
        <is>
          <t>MENSAL</t>
        </is>
      </c>
      <c r="G8152" t="n">
        <v>48070</v>
      </c>
      <c r="H8152" t="n">
        <v>48070</v>
      </c>
      <c r="I8152" t="n">
        <v>111</v>
      </c>
      <c r="J8152" t="inlineStr">
        <is>
          <t>CARTEIRA</t>
        </is>
      </c>
      <c r="K8152" t="inlineStr">
        <is>
          <t>CONTRATO</t>
        </is>
      </c>
      <c r="L8152" t="n">
        <v>684.5174640000001</v>
      </c>
      <c r="M8152" t="inlineStr">
        <is>
          <t>Terra Luz Residencial</t>
        </is>
      </c>
      <c r="N8152" s="142">
        <f>DATE(YEAR(G8152),MONTH(G8152),1)</f>
        <v/>
      </c>
      <c r="O8152" s="132">
        <f>IF(G8152&gt;$K$3,"Futuro","Atraso")</f>
        <v/>
      </c>
      <c r="P8152">
        <f>12*(YEAR(G8152)-YEAR($K$3))+(MONTH(G8152)-MONTH($K$3))</f>
        <v/>
      </c>
      <c r="Q8152" s="366">
        <f>IF(M8152="IBIRAPITANGA FASE 3",IF(O8152="Atraso",L8152,L8152/(1+$I$2)^P8152),IF(O8152="Atraso",L8152,L8152/(1+$I$1)^P8152))</f>
        <v/>
      </c>
      <c r="R8152">
        <f>IF(O8152="Atraso",$K$3-G8152,0)</f>
        <v/>
      </c>
      <c r="S8152">
        <f>IF(R8152&lt;=15,"Até 15",IF(R8152&lt;=30,"Entre 15 e 30",IF(R8152&lt;=60,"Entre 30 e 60",IF(R8152&lt;=90,"Entre 60 e 90",IF(R8152&lt;=120,"Entre 90 e 120",IF(R8152&lt;=150,"Entre 120 e 150",IF(R8152&lt;=180,"Entre 150 e 180","Superior a 180")))))))</f>
        <v/>
      </c>
    </row>
    <row r="8153">
      <c r="A8153" t="inlineStr">
        <is>
          <t>Q07L026</t>
        </is>
      </c>
      <c r="B8153" t="inlineStr">
        <is>
          <t>MARCO AURELIO DE OLIVEIRA  GARCIA</t>
        </is>
      </c>
      <c r="C8153" t="n">
        <v>1</v>
      </c>
      <c r="D8153" t="inlineStr">
        <is>
          <t>IPCA</t>
        </is>
      </c>
      <c r="E8153" t="n">
        <v>0.009488792934583046</v>
      </c>
      <c r="F8153" t="inlineStr">
        <is>
          <t>MENSAL</t>
        </is>
      </c>
      <c r="G8153" t="n">
        <v>48101</v>
      </c>
      <c r="H8153" t="n">
        <v>48101</v>
      </c>
      <c r="I8153" t="n">
        <v>112</v>
      </c>
      <c r="J8153" t="inlineStr">
        <is>
          <t>CARTEIRA</t>
        </is>
      </c>
      <c r="K8153" t="inlineStr">
        <is>
          <t>CONTRATO</t>
        </is>
      </c>
      <c r="L8153" t="n">
        <v>684.5174640000001</v>
      </c>
      <c r="M8153" t="inlineStr">
        <is>
          <t>Terra Luz Residencial</t>
        </is>
      </c>
      <c r="N8153" s="142">
        <f>DATE(YEAR(G8153),MONTH(G8153),1)</f>
        <v/>
      </c>
      <c r="O8153" s="132">
        <f>IF(G8153&gt;$K$3,"Futuro","Atraso")</f>
        <v/>
      </c>
      <c r="P8153">
        <f>12*(YEAR(G8153)-YEAR($K$3))+(MONTH(G8153)-MONTH($K$3))</f>
        <v/>
      </c>
      <c r="Q8153" s="366">
        <f>IF(M8153="IBIRAPITANGA FASE 3",IF(O8153="Atraso",L8153,L8153/(1+$I$2)^P8153),IF(O8153="Atraso",L8153,L8153/(1+$I$1)^P8153))</f>
        <v/>
      </c>
      <c r="R8153">
        <f>IF(O8153="Atraso",$K$3-G8153,0)</f>
        <v/>
      </c>
      <c r="S8153">
        <f>IF(R8153&lt;=15,"Até 15",IF(R8153&lt;=30,"Entre 15 e 30",IF(R8153&lt;=60,"Entre 30 e 60",IF(R8153&lt;=90,"Entre 60 e 90",IF(R8153&lt;=120,"Entre 90 e 120",IF(R8153&lt;=150,"Entre 120 e 150",IF(R8153&lt;=180,"Entre 150 e 180","Superior a 180")))))))</f>
        <v/>
      </c>
    </row>
    <row r="8154">
      <c r="A8154" t="inlineStr">
        <is>
          <t>Q07L026</t>
        </is>
      </c>
      <c r="B8154" t="inlineStr">
        <is>
          <t>MARCO AURELIO DE OLIVEIRA  GARCIA</t>
        </is>
      </c>
      <c r="C8154" t="n">
        <v>1</v>
      </c>
      <c r="D8154" t="inlineStr">
        <is>
          <t>IPCA</t>
        </is>
      </c>
      <c r="E8154" t="n">
        <v>0.009488792934583046</v>
      </c>
      <c r="F8154" t="inlineStr">
        <is>
          <t>MENSAL</t>
        </is>
      </c>
      <c r="G8154" t="n">
        <v>48131</v>
      </c>
      <c r="H8154" t="n">
        <v>48131</v>
      </c>
      <c r="I8154" t="n">
        <v>113</v>
      </c>
      <c r="J8154" t="inlineStr">
        <is>
          <t>CARTEIRA</t>
        </is>
      </c>
      <c r="K8154" t="inlineStr">
        <is>
          <t>CONTRATO</t>
        </is>
      </c>
      <c r="L8154" t="n">
        <v>684.5174640000001</v>
      </c>
      <c r="M8154" t="inlineStr">
        <is>
          <t>Terra Luz Residencial</t>
        </is>
      </c>
      <c r="N8154" s="142">
        <f>DATE(YEAR(G8154),MONTH(G8154),1)</f>
        <v/>
      </c>
      <c r="O8154" s="132">
        <f>IF(G8154&gt;$K$3,"Futuro","Atraso")</f>
        <v/>
      </c>
      <c r="P8154">
        <f>12*(YEAR(G8154)-YEAR($K$3))+(MONTH(G8154)-MONTH($K$3))</f>
        <v/>
      </c>
      <c r="Q8154" s="366">
        <f>IF(M8154="IBIRAPITANGA FASE 3",IF(O8154="Atraso",L8154,L8154/(1+$I$2)^P8154),IF(O8154="Atraso",L8154,L8154/(1+$I$1)^P8154))</f>
        <v/>
      </c>
      <c r="R8154">
        <f>IF(O8154="Atraso",$K$3-G8154,0)</f>
        <v/>
      </c>
      <c r="S8154">
        <f>IF(R8154&lt;=15,"Até 15",IF(R8154&lt;=30,"Entre 15 e 30",IF(R8154&lt;=60,"Entre 30 e 60",IF(R8154&lt;=90,"Entre 60 e 90",IF(R8154&lt;=120,"Entre 90 e 120",IF(R8154&lt;=150,"Entre 120 e 150",IF(R8154&lt;=180,"Entre 150 e 180","Superior a 180")))))))</f>
        <v/>
      </c>
    </row>
    <row r="8155">
      <c r="A8155" t="inlineStr">
        <is>
          <t>Q07L026</t>
        </is>
      </c>
      <c r="B8155" t="inlineStr">
        <is>
          <t>MARCO AURELIO DE OLIVEIRA  GARCIA</t>
        </is>
      </c>
      <c r="C8155" t="n">
        <v>1</v>
      </c>
      <c r="D8155" t="inlineStr">
        <is>
          <t>IPCA</t>
        </is>
      </c>
      <c r="E8155" t="n">
        <v>0.009488792934583046</v>
      </c>
      <c r="F8155" t="inlineStr">
        <is>
          <t>MENSAL</t>
        </is>
      </c>
      <c r="G8155" t="n">
        <v>48162</v>
      </c>
      <c r="H8155" t="n">
        <v>48162</v>
      </c>
      <c r="I8155" t="n">
        <v>114</v>
      </c>
      <c r="J8155" t="inlineStr">
        <is>
          <t>CARTEIRA</t>
        </is>
      </c>
      <c r="K8155" t="inlineStr">
        <is>
          <t>CONTRATO</t>
        </is>
      </c>
      <c r="L8155" t="n">
        <v>684.5174640000001</v>
      </c>
      <c r="M8155" t="inlineStr">
        <is>
          <t>Terra Luz Residencial</t>
        </is>
      </c>
      <c r="N8155" s="142">
        <f>DATE(YEAR(G8155),MONTH(G8155),1)</f>
        <v/>
      </c>
      <c r="O8155" s="132">
        <f>IF(G8155&gt;$K$3,"Futuro","Atraso")</f>
        <v/>
      </c>
      <c r="P8155">
        <f>12*(YEAR(G8155)-YEAR($K$3))+(MONTH(G8155)-MONTH($K$3))</f>
        <v/>
      </c>
      <c r="Q8155" s="366">
        <f>IF(M8155="IBIRAPITANGA FASE 3",IF(O8155="Atraso",L8155,L8155/(1+$I$2)^P8155),IF(O8155="Atraso",L8155,L8155/(1+$I$1)^P8155))</f>
        <v/>
      </c>
      <c r="R8155">
        <f>IF(O8155="Atraso",$K$3-G8155,0)</f>
        <v/>
      </c>
      <c r="S8155">
        <f>IF(R8155&lt;=15,"Até 15",IF(R8155&lt;=30,"Entre 15 e 30",IF(R8155&lt;=60,"Entre 30 e 60",IF(R8155&lt;=90,"Entre 60 e 90",IF(R8155&lt;=120,"Entre 90 e 120",IF(R8155&lt;=150,"Entre 120 e 150",IF(R8155&lt;=180,"Entre 150 e 180","Superior a 180")))))))</f>
        <v/>
      </c>
    </row>
    <row r="8156">
      <c r="A8156" t="inlineStr">
        <is>
          <t>Q07L026</t>
        </is>
      </c>
      <c r="B8156" t="inlineStr">
        <is>
          <t>MARCO AURELIO DE OLIVEIRA  GARCIA</t>
        </is>
      </c>
      <c r="C8156" t="n">
        <v>1</v>
      </c>
      <c r="D8156" t="inlineStr">
        <is>
          <t>IPCA</t>
        </is>
      </c>
      <c r="E8156" t="n">
        <v>0.009488792934583046</v>
      </c>
      <c r="F8156" t="inlineStr">
        <is>
          <t>MENSAL</t>
        </is>
      </c>
      <c r="G8156" t="n">
        <v>48192</v>
      </c>
      <c r="H8156" t="n">
        <v>48192</v>
      </c>
      <c r="I8156" t="n">
        <v>115</v>
      </c>
      <c r="J8156" t="inlineStr">
        <is>
          <t>CARTEIRA</t>
        </is>
      </c>
      <c r="K8156" t="inlineStr">
        <is>
          <t>CONTRATO</t>
        </is>
      </c>
      <c r="L8156" t="n">
        <v>684.5174640000001</v>
      </c>
      <c r="M8156" t="inlineStr">
        <is>
          <t>Terra Luz Residencial</t>
        </is>
      </c>
      <c r="N8156" s="142">
        <f>DATE(YEAR(G8156),MONTH(G8156),1)</f>
        <v/>
      </c>
      <c r="O8156" s="132">
        <f>IF(G8156&gt;$K$3,"Futuro","Atraso")</f>
        <v/>
      </c>
      <c r="P8156">
        <f>12*(YEAR(G8156)-YEAR($K$3))+(MONTH(G8156)-MONTH($K$3))</f>
        <v/>
      </c>
      <c r="Q8156" s="366">
        <f>IF(M8156="IBIRAPITANGA FASE 3",IF(O8156="Atraso",L8156,L8156/(1+$I$2)^P8156),IF(O8156="Atraso",L8156,L8156/(1+$I$1)^P8156))</f>
        <v/>
      </c>
      <c r="R8156">
        <f>IF(O8156="Atraso",$K$3-G8156,0)</f>
        <v/>
      </c>
      <c r="S8156">
        <f>IF(R8156&lt;=15,"Até 15",IF(R8156&lt;=30,"Entre 15 e 30",IF(R8156&lt;=60,"Entre 30 e 60",IF(R8156&lt;=90,"Entre 60 e 90",IF(R8156&lt;=120,"Entre 90 e 120",IF(R8156&lt;=150,"Entre 120 e 150",IF(R8156&lt;=180,"Entre 150 e 180","Superior a 180")))))))</f>
        <v/>
      </c>
    </row>
    <row r="8157">
      <c r="A8157" t="inlineStr">
        <is>
          <t>Q07L026</t>
        </is>
      </c>
      <c r="B8157" t="inlineStr">
        <is>
          <t>MARCO AURELIO DE OLIVEIRA  GARCIA</t>
        </is>
      </c>
      <c r="C8157" t="n">
        <v>1</v>
      </c>
      <c r="D8157" t="inlineStr">
        <is>
          <t>IPCA</t>
        </is>
      </c>
      <c r="E8157" t="n">
        <v>0.009488792934583046</v>
      </c>
      <c r="F8157" t="inlineStr">
        <is>
          <t>MENSAL</t>
        </is>
      </c>
      <c r="G8157" t="n">
        <v>48223</v>
      </c>
      <c r="H8157" t="n">
        <v>48223</v>
      </c>
      <c r="I8157" t="n">
        <v>116</v>
      </c>
      <c r="J8157" t="inlineStr">
        <is>
          <t>CARTEIRA</t>
        </is>
      </c>
      <c r="K8157" t="inlineStr">
        <is>
          <t>CONTRATO</t>
        </is>
      </c>
      <c r="L8157" t="n">
        <v>684.5174640000001</v>
      </c>
      <c r="M8157" t="inlineStr">
        <is>
          <t>Terra Luz Residencial</t>
        </is>
      </c>
      <c r="N8157" s="142">
        <f>DATE(YEAR(G8157),MONTH(G8157),1)</f>
        <v/>
      </c>
      <c r="O8157" s="132">
        <f>IF(G8157&gt;$K$3,"Futuro","Atraso")</f>
        <v/>
      </c>
      <c r="P8157">
        <f>12*(YEAR(G8157)-YEAR($K$3))+(MONTH(G8157)-MONTH($K$3))</f>
        <v/>
      </c>
      <c r="Q8157" s="366">
        <f>IF(M8157="IBIRAPITANGA FASE 3",IF(O8157="Atraso",L8157,L8157/(1+$I$2)^P8157),IF(O8157="Atraso",L8157,L8157/(1+$I$1)^P8157))</f>
        <v/>
      </c>
      <c r="R8157">
        <f>IF(O8157="Atraso",$K$3-G8157,0)</f>
        <v/>
      </c>
      <c r="S8157">
        <f>IF(R8157&lt;=15,"Até 15",IF(R8157&lt;=30,"Entre 15 e 30",IF(R8157&lt;=60,"Entre 30 e 60",IF(R8157&lt;=90,"Entre 60 e 90",IF(R8157&lt;=120,"Entre 90 e 120",IF(R8157&lt;=150,"Entre 120 e 150",IF(R8157&lt;=180,"Entre 150 e 180","Superior a 180")))))))</f>
        <v/>
      </c>
    </row>
    <row r="8158">
      <c r="A8158" t="inlineStr">
        <is>
          <t>Q07L026</t>
        </is>
      </c>
      <c r="B8158" t="inlineStr">
        <is>
          <t>MARCO AURELIO DE OLIVEIRA  GARCIA</t>
        </is>
      </c>
      <c r="C8158" t="n">
        <v>1</v>
      </c>
      <c r="D8158" t="inlineStr">
        <is>
          <t>IPCA</t>
        </is>
      </c>
      <c r="E8158" t="n">
        <v>0.009488792934583046</v>
      </c>
      <c r="F8158" t="inlineStr">
        <is>
          <t>MENSAL</t>
        </is>
      </c>
      <c r="G8158" t="n">
        <v>48254</v>
      </c>
      <c r="H8158" t="n">
        <v>48254</v>
      </c>
      <c r="I8158" t="n">
        <v>117</v>
      </c>
      <c r="J8158" t="inlineStr">
        <is>
          <t>CARTEIRA</t>
        </is>
      </c>
      <c r="K8158" t="inlineStr">
        <is>
          <t>CONTRATO</t>
        </is>
      </c>
      <c r="L8158" t="n">
        <v>684.5174640000001</v>
      </c>
      <c r="M8158" t="inlineStr">
        <is>
          <t>Terra Luz Residencial</t>
        </is>
      </c>
      <c r="N8158" s="142">
        <f>DATE(YEAR(G8158),MONTH(G8158),1)</f>
        <v/>
      </c>
      <c r="O8158" s="132">
        <f>IF(G8158&gt;$K$3,"Futuro","Atraso")</f>
        <v/>
      </c>
      <c r="P8158">
        <f>12*(YEAR(G8158)-YEAR($K$3))+(MONTH(G8158)-MONTH($K$3))</f>
        <v/>
      </c>
      <c r="Q8158" s="366">
        <f>IF(M8158="IBIRAPITANGA FASE 3",IF(O8158="Atraso",L8158,L8158/(1+$I$2)^P8158),IF(O8158="Atraso",L8158,L8158/(1+$I$1)^P8158))</f>
        <v/>
      </c>
      <c r="R8158">
        <f>IF(O8158="Atraso",$K$3-G8158,0)</f>
        <v/>
      </c>
      <c r="S8158">
        <f>IF(R8158&lt;=15,"Até 15",IF(R8158&lt;=30,"Entre 15 e 30",IF(R8158&lt;=60,"Entre 30 e 60",IF(R8158&lt;=90,"Entre 60 e 90",IF(R8158&lt;=120,"Entre 90 e 120",IF(R8158&lt;=150,"Entre 120 e 150",IF(R8158&lt;=180,"Entre 150 e 180","Superior a 180")))))))</f>
        <v/>
      </c>
    </row>
    <row r="8159">
      <c r="A8159" t="inlineStr">
        <is>
          <t>Q07L026</t>
        </is>
      </c>
      <c r="B8159" t="inlineStr">
        <is>
          <t>MARCO AURELIO DE OLIVEIRA  GARCIA</t>
        </is>
      </c>
      <c r="C8159" t="n">
        <v>1</v>
      </c>
      <c r="D8159" t="inlineStr">
        <is>
          <t>IPCA</t>
        </is>
      </c>
      <c r="E8159" t="n">
        <v>0.009488792934583046</v>
      </c>
      <c r="F8159" t="inlineStr">
        <is>
          <t>MENSAL</t>
        </is>
      </c>
      <c r="G8159" t="n">
        <v>48283</v>
      </c>
      <c r="H8159" t="n">
        <v>48283</v>
      </c>
      <c r="I8159" t="n">
        <v>118</v>
      </c>
      <c r="J8159" t="inlineStr">
        <is>
          <t>CARTEIRA</t>
        </is>
      </c>
      <c r="K8159" t="inlineStr">
        <is>
          <t>CONTRATO</t>
        </is>
      </c>
      <c r="L8159" t="n">
        <v>684.5174640000001</v>
      </c>
      <c r="M8159" t="inlineStr">
        <is>
          <t>Terra Luz Residencial</t>
        </is>
      </c>
      <c r="N8159" s="142">
        <f>DATE(YEAR(G8159),MONTH(G8159),1)</f>
        <v/>
      </c>
      <c r="O8159" s="132">
        <f>IF(G8159&gt;$K$3,"Futuro","Atraso")</f>
        <v/>
      </c>
      <c r="P8159">
        <f>12*(YEAR(G8159)-YEAR($K$3))+(MONTH(G8159)-MONTH($K$3))</f>
        <v/>
      </c>
      <c r="Q8159" s="366">
        <f>IF(M8159="IBIRAPITANGA FASE 3",IF(O8159="Atraso",L8159,L8159/(1+$I$2)^P8159),IF(O8159="Atraso",L8159,L8159/(1+$I$1)^P8159))</f>
        <v/>
      </c>
      <c r="R8159">
        <f>IF(O8159="Atraso",$K$3-G8159,0)</f>
        <v/>
      </c>
      <c r="S8159">
        <f>IF(R8159&lt;=15,"Até 15",IF(R8159&lt;=30,"Entre 15 e 30",IF(R8159&lt;=60,"Entre 30 e 60",IF(R8159&lt;=90,"Entre 60 e 90",IF(R8159&lt;=120,"Entre 90 e 120",IF(R8159&lt;=150,"Entre 120 e 150",IF(R8159&lt;=180,"Entre 150 e 180","Superior a 180")))))))</f>
        <v/>
      </c>
    </row>
    <row r="8160">
      <c r="A8160" t="inlineStr">
        <is>
          <t>Q07L026</t>
        </is>
      </c>
      <c r="B8160" t="inlineStr">
        <is>
          <t>MARCO AURELIO DE OLIVEIRA  GARCIA</t>
        </is>
      </c>
      <c r="C8160" t="n">
        <v>1</v>
      </c>
      <c r="D8160" t="inlineStr">
        <is>
          <t>IPCA</t>
        </is>
      </c>
      <c r="E8160" t="n">
        <v>0.009488792934583046</v>
      </c>
      <c r="F8160" t="inlineStr">
        <is>
          <t>MENSAL</t>
        </is>
      </c>
      <c r="G8160" t="n">
        <v>48314</v>
      </c>
      <c r="H8160" t="n">
        <v>48314</v>
      </c>
      <c r="I8160" t="n">
        <v>119</v>
      </c>
      <c r="J8160" t="inlineStr">
        <is>
          <t>CARTEIRA</t>
        </is>
      </c>
      <c r="K8160" t="inlineStr">
        <is>
          <t>CONTRATO</t>
        </is>
      </c>
      <c r="L8160" t="n">
        <v>684.5174640000001</v>
      </c>
      <c r="M8160" t="inlineStr">
        <is>
          <t>Terra Luz Residencial</t>
        </is>
      </c>
      <c r="N8160" s="142">
        <f>DATE(YEAR(G8160),MONTH(G8160),1)</f>
        <v/>
      </c>
      <c r="O8160" s="132">
        <f>IF(G8160&gt;$K$3,"Futuro","Atraso")</f>
        <v/>
      </c>
      <c r="P8160">
        <f>12*(YEAR(G8160)-YEAR($K$3))+(MONTH(G8160)-MONTH($K$3))</f>
        <v/>
      </c>
      <c r="Q8160" s="366">
        <f>IF(M8160="IBIRAPITANGA FASE 3",IF(O8160="Atraso",L8160,L8160/(1+$I$2)^P8160),IF(O8160="Atraso",L8160,L8160/(1+$I$1)^P8160))</f>
        <v/>
      </c>
      <c r="R8160">
        <f>IF(O8160="Atraso",$K$3-G8160,0)</f>
        <v/>
      </c>
      <c r="S8160">
        <f>IF(R8160&lt;=15,"Até 15",IF(R8160&lt;=30,"Entre 15 e 30",IF(R8160&lt;=60,"Entre 30 e 60",IF(R8160&lt;=90,"Entre 60 e 90",IF(R8160&lt;=120,"Entre 90 e 120",IF(R8160&lt;=150,"Entre 120 e 150",IF(R8160&lt;=180,"Entre 150 e 180","Superior a 180")))))))</f>
        <v/>
      </c>
    </row>
    <row r="8161">
      <c r="A8161" t="inlineStr">
        <is>
          <t>Q07L026</t>
        </is>
      </c>
      <c r="B8161" t="inlineStr">
        <is>
          <t>MARCO AURELIO DE OLIVEIRA  GARCIA</t>
        </is>
      </c>
      <c r="C8161" t="n">
        <v>1</v>
      </c>
      <c r="D8161" t="inlineStr">
        <is>
          <t>IPCA</t>
        </is>
      </c>
      <c r="E8161" t="n">
        <v>0.009488792934583046</v>
      </c>
      <c r="F8161" t="inlineStr">
        <is>
          <t>MENSAL</t>
        </is>
      </c>
      <c r="G8161" t="n">
        <v>48344</v>
      </c>
      <c r="H8161" t="n">
        <v>48344</v>
      </c>
      <c r="I8161" t="n">
        <v>120</v>
      </c>
      <c r="J8161" t="inlineStr">
        <is>
          <t>CARTEIRA</t>
        </is>
      </c>
      <c r="K8161" t="inlineStr">
        <is>
          <t>CONTRATO</t>
        </is>
      </c>
      <c r="L8161" t="n">
        <v>684.5174640000001</v>
      </c>
      <c r="M8161" t="inlineStr">
        <is>
          <t>Terra Luz Residencial</t>
        </is>
      </c>
      <c r="N8161" s="142">
        <f>DATE(YEAR(G8161),MONTH(G8161),1)</f>
        <v/>
      </c>
      <c r="O8161" s="132">
        <f>IF(G8161&gt;$K$3,"Futuro","Atraso")</f>
        <v/>
      </c>
      <c r="P8161">
        <f>12*(YEAR(G8161)-YEAR($K$3))+(MONTH(G8161)-MONTH($K$3))</f>
        <v/>
      </c>
      <c r="Q8161" s="366">
        <f>IF(M8161="IBIRAPITANGA FASE 3",IF(O8161="Atraso",L8161,L8161/(1+$I$2)^P8161),IF(O8161="Atraso",L8161,L8161/(1+$I$1)^P8161))</f>
        <v/>
      </c>
      <c r="R8161">
        <f>IF(O8161="Atraso",$K$3-G8161,0)</f>
        <v/>
      </c>
      <c r="S8161">
        <f>IF(R8161&lt;=15,"Até 15",IF(R8161&lt;=30,"Entre 15 e 30",IF(R8161&lt;=60,"Entre 30 e 60",IF(R8161&lt;=90,"Entre 60 e 90",IF(R8161&lt;=120,"Entre 90 e 120",IF(R8161&lt;=150,"Entre 120 e 150",IF(R8161&lt;=180,"Entre 150 e 180","Superior a 180")))))))</f>
        <v/>
      </c>
    </row>
    <row r="8162">
      <c r="A8162" t="inlineStr">
        <is>
          <t>Q07L026</t>
        </is>
      </c>
      <c r="B8162" t="inlineStr">
        <is>
          <t>MARCO AURELIO DE OLIVEIRA  GARCIA</t>
        </is>
      </c>
      <c r="C8162" t="n">
        <v>1</v>
      </c>
      <c r="D8162" t="inlineStr">
        <is>
          <t>IPCA</t>
        </is>
      </c>
      <c r="E8162" t="n">
        <v>0.009488792934583046</v>
      </c>
      <c r="F8162" t="inlineStr">
        <is>
          <t>MENSAL</t>
        </is>
      </c>
      <c r="G8162" t="n">
        <v>48375</v>
      </c>
      <c r="H8162" t="n">
        <v>48375</v>
      </c>
      <c r="I8162" t="n">
        <v>121</v>
      </c>
      <c r="J8162" t="inlineStr">
        <is>
          <t>CARTEIRA</t>
        </is>
      </c>
      <c r="K8162" t="inlineStr">
        <is>
          <t>CONTRATO</t>
        </is>
      </c>
      <c r="L8162" t="n">
        <v>684.5174640000001</v>
      </c>
      <c r="M8162" t="inlineStr">
        <is>
          <t>Terra Luz Residencial</t>
        </is>
      </c>
      <c r="N8162" s="142">
        <f>DATE(YEAR(G8162),MONTH(G8162),1)</f>
        <v/>
      </c>
      <c r="O8162" s="132">
        <f>IF(G8162&gt;$K$3,"Futuro","Atraso")</f>
        <v/>
      </c>
      <c r="P8162">
        <f>12*(YEAR(G8162)-YEAR($K$3))+(MONTH(G8162)-MONTH($K$3))</f>
        <v/>
      </c>
      <c r="Q8162" s="366">
        <f>IF(M8162="IBIRAPITANGA FASE 3",IF(O8162="Atraso",L8162,L8162/(1+$I$2)^P8162),IF(O8162="Atraso",L8162,L8162/(1+$I$1)^P8162))</f>
        <v/>
      </c>
      <c r="R8162">
        <f>IF(O8162="Atraso",$K$3-G8162,0)</f>
        <v/>
      </c>
      <c r="S8162">
        <f>IF(R8162&lt;=15,"Até 15",IF(R8162&lt;=30,"Entre 15 e 30",IF(R8162&lt;=60,"Entre 30 e 60",IF(R8162&lt;=90,"Entre 60 e 90",IF(R8162&lt;=120,"Entre 90 e 120",IF(R8162&lt;=150,"Entre 120 e 150",IF(R8162&lt;=180,"Entre 150 e 180","Superior a 180")))))))</f>
        <v/>
      </c>
    </row>
    <row r="8163">
      <c r="A8163" t="inlineStr">
        <is>
          <t>Q07L026</t>
        </is>
      </c>
      <c r="B8163" t="inlineStr">
        <is>
          <t>MARCO AURELIO DE OLIVEIRA  GARCIA</t>
        </is>
      </c>
      <c r="C8163" t="n">
        <v>1</v>
      </c>
      <c r="D8163" t="inlineStr">
        <is>
          <t>IPCA</t>
        </is>
      </c>
      <c r="E8163" t="n">
        <v>0.009488792934583046</v>
      </c>
      <c r="F8163" t="inlineStr">
        <is>
          <t>MENSAL</t>
        </is>
      </c>
      <c r="G8163" t="n">
        <v>48405</v>
      </c>
      <c r="H8163" t="n">
        <v>48405</v>
      </c>
      <c r="I8163" t="n">
        <v>122</v>
      </c>
      <c r="J8163" t="inlineStr">
        <is>
          <t>CARTEIRA</t>
        </is>
      </c>
      <c r="K8163" t="inlineStr">
        <is>
          <t>CONTRATO</t>
        </is>
      </c>
      <c r="L8163" t="n">
        <v>684.5174640000001</v>
      </c>
      <c r="M8163" t="inlineStr">
        <is>
          <t>Terra Luz Residencial</t>
        </is>
      </c>
      <c r="N8163" s="142">
        <f>DATE(YEAR(G8163),MONTH(G8163),1)</f>
        <v/>
      </c>
      <c r="O8163" s="132">
        <f>IF(G8163&gt;$K$3,"Futuro","Atraso")</f>
        <v/>
      </c>
      <c r="P8163">
        <f>12*(YEAR(G8163)-YEAR($K$3))+(MONTH(G8163)-MONTH($K$3))</f>
        <v/>
      </c>
      <c r="Q8163" s="366">
        <f>IF(M8163="IBIRAPITANGA FASE 3",IF(O8163="Atraso",L8163,L8163/(1+$I$2)^P8163),IF(O8163="Atraso",L8163,L8163/(1+$I$1)^P8163))</f>
        <v/>
      </c>
      <c r="R8163">
        <f>IF(O8163="Atraso",$K$3-G8163,0)</f>
        <v/>
      </c>
      <c r="S8163">
        <f>IF(R8163&lt;=15,"Até 15",IF(R8163&lt;=30,"Entre 15 e 30",IF(R8163&lt;=60,"Entre 30 e 60",IF(R8163&lt;=90,"Entre 60 e 90",IF(R8163&lt;=120,"Entre 90 e 120",IF(R8163&lt;=150,"Entre 120 e 150",IF(R8163&lt;=180,"Entre 150 e 180","Superior a 180")))))))</f>
        <v/>
      </c>
    </row>
    <row r="8164">
      <c r="A8164" t="inlineStr">
        <is>
          <t>Q07L026</t>
        </is>
      </c>
      <c r="B8164" t="inlineStr">
        <is>
          <t>MARCO AURELIO DE OLIVEIRA  GARCIA</t>
        </is>
      </c>
      <c r="C8164" t="n">
        <v>1</v>
      </c>
      <c r="D8164" t="inlineStr">
        <is>
          <t>IPCA</t>
        </is>
      </c>
      <c r="E8164" t="n">
        <v>0.009488792934583046</v>
      </c>
      <c r="F8164" t="inlineStr">
        <is>
          <t>MENSAL</t>
        </is>
      </c>
      <c r="G8164" t="n">
        <v>48436</v>
      </c>
      <c r="H8164" t="n">
        <v>48436</v>
      </c>
      <c r="I8164" t="n">
        <v>123</v>
      </c>
      <c r="J8164" t="inlineStr">
        <is>
          <t>CARTEIRA</t>
        </is>
      </c>
      <c r="K8164" t="inlineStr">
        <is>
          <t>CONTRATO</t>
        </is>
      </c>
      <c r="L8164" t="n">
        <v>684.5174640000001</v>
      </c>
      <c r="M8164" t="inlineStr">
        <is>
          <t>Terra Luz Residencial</t>
        </is>
      </c>
      <c r="N8164" s="142">
        <f>DATE(YEAR(G8164),MONTH(G8164),1)</f>
        <v/>
      </c>
      <c r="O8164" s="132">
        <f>IF(G8164&gt;$K$3,"Futuro","Atraso")</f>
        <v/>
      </c>
      <c r="P8164">
        <f>12*(YEAR(G8164)-YEAR($K$3))+(MONTH(G8164)-MONTH($K$3))</f>
        <v/>
      </c>
      <c r="Q8164" s="366">
        <f>IF(M8164="IBIRAPITANGA FASE 3",IF(O8164="Atraso",L8164,L8164/(1+$I$2)^P8164),IF(O8164="Atraso",L8164,L8164/(1+$I$1)^P8164))</f>
        <v/>
      </c>
      <c r="R8164">
        <f>IF(O8164="Atraso",$K$3-G8164,0)</f>
        <v/>
      </c>
      <c r="S8164">
        <f>IF(R8164&lt;=15,"Até 15",IF(R8164&lt;=30,"Entre 15 e 30",IF(R8164&lt;=60,"Entre 30 e 60",IF(R8164&lt;=90,"Entre 60 e 90",IF(R8164&lt;=120,"Entre 90 e 120",IF(R8164&lt;=150,"Entre 120 e 150",IF(R8164&lt;=180,"Entre 150 e 180","Superior a 180")))))))</f>
        <v/>
      </c>
    </row>
    <row r="8165">
      <c r="A8165" t="inlineStr">
        <is>
          <t>Q07L026</t>
        </is>
      </c>
      <c r="B8165" t="inlineStr">
        <is>
          <t>MARCO AURELIO DE OLIVEIRA  GARCIA</t>
        </is>
      </c>
      <c r="C8165" t="n">
        <v>1</v>
      </c>
      <c r="D8165" t="inlineStr">
        <is>
          <t>IPCA</t>
        </is>
      </c>
      <c r="E8165" t="n">
        <v>0.009488792934583046</v>
      </c>
      <c r="F8165" t="inlineStr">
        <is>
          <t>MENSAL</t>
        </is>
      </c>
      <c r="G8165" t="n">
        <v>48467</v>
      </c>
      <c r="H8165" t="n">
        <v>48467</v>
      </c>
      <c r="I8165" t="n">
        <v>124</v>
      </c>
      <c r="J8165" t="inlineStr">
        <is>
          <t>CARTEIRA</t>
        </is>
      </c>
      <c r="K8165" t="inlineStr">
        <is>
          <t>CONTRATO</t>
        </is>
      </c>
      <c r="L8165" t="n">
        <v>684.5174640000001</v>
      </c>
      <c r="M8165" t="inlineStr">
        <is>
          <t>Terra Luz Residencial</t>
        </is>
      </c>
      <c r="N8165" s="142">
        <f>DATE(YEAR(G8165),MONTH(G8165),1)</f>
        <v/>
      </c>
      <c r="O8165" s="132">
        <f>IF(G8165&gt;$K$3,"Futuro","Atraso")</f>
        <v/>
      </c>
      <c r="P8165">
        <f>12*(YEAR(G8165)-YEAR($K$3))+(MONTH(G8165)-MONTH($K$3))</f>
        <v/>
      </c>
      <c r="Q8165" s="366">
        <f>IF(M8165="IBIRAPITANGA FASE 3",IF(O8165="Atraso",L8165,L8165/(1+$I$2)^P8165),IF(O8165="Atraso",L8165,L8165/(1+$I$1)^P8165))</f>
        <v/>
      </c>
      <c r="R8165">
        <f>IF(O8165="Atraso",$K$3-G8165,0)</f>
        <v/>
      </c>
      <c r="S8165">
        <f>IF(R8165&lt;=15,"Até 15",IF(R8165&lt;=30,"Entre 15 e 30",IF(R8165&lt;=60,"Entre 30 e 60",IF(R8165&lt;=90,"Entre 60 e 90",IF(R8165&lt;=120,"Entre 90 e 120",IF(R8165&lt;=150,"Entre 120 e 150",IF(R8165&lt;=180,"Entre 150 e 180","Superior a 180")))))))</f>
        <v/>
      </c>
    </row>
    <row r="8166">
      <c r="A8166" t="inlineStr">
        <is>
          <t>Q07L026</t>
        </is>
      </c>
      <c r="B8166" t="inlineStr">
        <is>
          <t>MARCO AURELIO DE OLIVEIRA  GARCIA</t>
        </is>
      </c>
      <c r="C8166" t="n">
        <v>1</v>
      </c>
      <c r="D8166" t="inlineStr">
        <is>
          <t>IPCA</t>
        </is>
      </c>
      <c r="E8166" t="n">
        <v>0.009488792934583046</v>
      </c>
      <c r="F8166" t="inlineStr">
        <is>
          <t>MENSAL</t>
        </is>
      </c>
      <c r="G8166" t="n">
        <v>48497</v>
      </c>
      <c r="H8166" t="n">
        <v>48497</v>
      </c>
      <c r="I8166" t="n">
        <v>125</v>
      </c>
      <c r="J8166" t="inlineStr">
        <is>
          <t>CARTEIRA</t>
        </is>
      </c>
      <c r="K8166" t="inlineStr">
        <is>
          <t>CONTRATO</t>
        </is>
      </c>
      <c r="L8166" t="n">
        <v>684.5174640000001</v>
      </c>
      <c r="M8166" t="inlineStr">
        <is>
          <t>Terra Luz Residencial</t>
        </is>
      </c>
      <c r="N8166" s="142">
        <f>DATE(YEAR(G8166),MONTH(G8166),1)</f>
        <v/>
      </c>
      <c r="O8166" s="132">
        <f>IF(G8166&gt;$K$3,"Futuro","Atraso")</f>
        <v/>
      </c>
      <c r="P8166">
        <f>12*(YEAR(G8166)-YEAR($K$3))+(MONTH(G8166)-MONTH($K$3))</f>
        <v/>
      </c>
      <c r="Q8166" s="366">
        <f>IF(M8166="IBIRAPITANGA FASE 3",IF(O8166="Atraso",L8166,L8166/(1+$I$2)^P8166),IF(O8166="Atraso",L8166,L8166/(1+$I$1)^P8166))</f>
        <v/>
      </c>
      <c r="R8166">
        <f>IF(O8166="Atraso",$K$3-G8166,0)</f>
        <v/>
      </c>
      <c r="S8166">
        <f>IF(R8166&lt;=15,"Até 15",IF(R8166&lt;=30,"Entre 15 e 30",IF(R8166&lt;=60,"Entre 30 e 60",IF(R8166&lt;=90,"Entre 60 e 90",IF(R8166&lt;=120,"Entre 90 e 120",IF(R8166&lt;=150,"Entre 120 e 150",IF(R8166&lt;=180,"Entre 150 e 180","Superior a 180")))))))</f>
        <v/>
      </c>
    </row>
    <row r="8167">
      <c r="A8167" t="inlineStr">
        <is>
          <t>Q07L026</t>
        </is>
      </c>
      <c r="B8167" t="inlineStr">
        <is>
          <t>MARCO AURELIO DE OLIVEIRA  GARCIA</t>
        </is>
      </c>
      <c r="C8167" t="n">
        <v>1</v>
      </c>
      <c r="D8167" t="inlineStr">
        <is>
          <t>IPCA</t>
        </is>
      </c>
      <c r="E8167" t="n">
        <v>0.009488792934583046</v>
      </c>
      <c r="F8167" t="inlineStr">
        <is>
          <t>MENSAL</t>
        </is>
      </c>
      <c r="G8167" t="n">
        <v>48528</v>
      </c>
      <c r="H8167" t="n">
        <v>48528</v>
      </c>
      <c r="I8167" t="n">
        <v>126</v>
      </c>
      <c r="J8167" t="inlineStr">
        <is>
          <t>CARTEIRA</t>
        </is>
      </c>
      <c r="K8167" t="inlineStr">
        <is>
          <t>CONTRATO</t>
        </is>
      </c>
      <c r="L8167" t="n">
        <v>684.5174640000001</v>
      </c>
      <c r="M8167" t="inlineStr">
        <is>
          <t>Terra Luz Residencial</t>
        </is>
      </c>
      <c r="N8167" s="142">
        <f>DATE(YEAR(G8167),MONTH(G8167),1)</f>
        <v/>
      </c>
      <c r="O8167" s="132">
        <f>IF(G8167&gt;$K$3,"Futuro","Atraso")</f>
        <v/>
      </c>
      <c r="P8167">
        <f>12*(YEAR(G8167)-YEAR($K$3))+(MONTH(G8167)-MONTH($K$3))</f>
        <v/>
      </c>
      <c r="Q8167" s="366">
        <f>IF(M8167="IBIRAPITANGA FASE 3",IF(O8167="Atraso",L8167,L8167/(1+$I$2)^P8167),IF(O8167="Atraso",L8167,L8167/(1+$I$1)^P8167))</f>
        <v/>
      </c>
      <c r="R8167">
        <f>IF(O8167="Atraso",$K$3-G8167,0)</f>
        <v/>
      </c>
      <c r="S8167">
        <f>IF(R8167&lt;=15,"Até 15",IF(R8167&lt;=30,"Entre 15 e 30",IF(R8167&lt;=60,"Entre 30 e 60",IF(R8167&lt;=90,"Entre 60 e 90",IF(R8167&lt;=120,"Entre 90 e 120",IF(R8167&lt;=150,"Entre 120 e 150",IF(R8167&lt;=180,"Entre 150 e 180","Superior a 180")))))))</f>
        <v/>
      </c>
    </row>
    <row r="8168">
      <c r="A8168" t="inlineStr">
        <is>
          <t>Q07L026</t>
        </is>
      </c>
      <c r="B8168" t="inlineStr">
        <is>
          <t>MARCO AURELIO DE OLIVEIRA  GARCIA</t>
        </is>
      </c>
      <c r="C8168" t="n">
        <v>1</v>
      </c>
      <c r="D8168" t="inlineStr">
        <is>
          <t>IPCA</t>
        </is>
      </c>
      <c r="E8168" t="n">
        <v>0.009488792934583046</v>
      </c>
      <c r="F8168" t="inlineStr">
        <is>
          <t>MENSAL</t>
        </is>
      </c>
      <c r="G8168" t="n">
        <v>48558</v>
      </c>
      <c r="H8168" t="n">
        <v>48558</v>
      </c>
      <c r="I8168" t="n">
        <v>127</v>
      </c>
      <c r="J8168" t="inlineStr">
        <is>
          <t>CARTEIRA</t>
        </is>
      </c>
      <c r="K8168" t="inlineStr">
        <is>
          <t>CONTRATO</t>
        </is>
      </c>
      <c r="L8168" t="n">
        <v>684.5174640000001</v>
      </c>
      <c r="M8168" t="inlineStr">
        <is>
          <t>Terra Luz Residencial</t>
        </is>
      </c>
      <c r="N8168" s="142">
        <f>DATE(YEAR(G8168),MONTH(G8168),1)</f>
        <v/>
      </c>
      <c r="O8168" s="132">
        <f>IF(G8168&gt;$K$3,"Futuro","Atraso")</f>
        <v/>
      </c>
      <c r="P8168">
        <f>12*(YEAR(G8168)-YEAR($K$3))+(MONTH(G8168)-MONTH($K$3))</f>
        <v/>
      </c>
      <c r="Q8168" s="366">
        <f>IF(M8168="IBIRAPITANGA FASE 3",IF(O8168="Atraso",L8168,L8168/(1+$I$2)^P8168),IF(O8168="Atraso",L8168,L8168/(1+$I$1)^P8168))</f>
        <v/>
      </c>
      <c r="R8168">
        <f>IF(O8168="Atraso",$K$3-G8168,0)</f>
        <v/>
      </c>
      <c r="S8168">
        <f>IF(R8168&lt;=15,"Até 15",IF(R8168&lt;=30,"Entre 15 e 30",IF(R8168&lt;=60,"Entre 30 e 60",IF(R8168&lt;=90,"Entre 60 e 90",IF(R8168&lt;=120,"Entre 90 e 120",IF(R8168&lt;=150,"Entre 120 e 150",IF(R8168&lt;=180,"Entre 150 e 180","Superior a 180")))))))</f>
        <v/>
      </c>
    </row>
    <row r="8169">
      <c r="A8169" t="inlineStr">
        <is>
          <t>Q07L026</t>
        </is>
      </c>
      <c r="B8169" t="inlineStr">
        <is>
          <t>MARCO AURELIO DE OLIVEIRA  GARCIA</t>
        </is>
      </c>
      <c r="C8169" t="n">
        <v>1</v>
      </c>
      <c r="D8169" t="inlineStr">
        <is>
          <t>IPCA</t>
        </is>
      </c>
      <c r="E8169" t="n">
        <v>0.009488792934583046</v>
      </c>
      <c r="F8169" t="inlineStr">
        <is>
          <t>MENSAL</t>
        </is>
      </c>
      <c r="G8169" t="n">
        <v>48589</v>
      </c>
      <c r="H8169" t="n">
        <v>48589</v>
      </c>
      <c r="I8169" t="n">
        <v>128</v>
      </c>
      <c r="J8169" t="inlineStr">
        <is>
          <t>CARTEIRA</t>
        </is>
      </c>
      <c r="K8169" t="inlineStr">
        <is>
          <t>CONTRATO</t>
        </is>
      </c>
      <c r="L8169" t="n">
        <v>684.5174640000001</v>
      </c>
      <c r="M8169" t="inlineStr">
        <is>
          <t>Terra Luz Residencial</t>
        </is>
      </c>
      <c r="N8169" s="142">
        <f>DATE(YEAR(G8169),MONTH(G8169),1)</f>
        <v/>
      </c>
      <c r="O8169" s="132">
        <f>IF(G8169&gt;$K$3,"Futuro","Atraso")</f>
        <v/>
      </c>
      <c r="P8169">
        <f>12*(YEAR(G8169)-YEAR($K$3))+(MONTH(G8169)-MONTH($K$3))</f>
        <v/>
      </c>
      <c r="Q8169" s="366">
        <f>IF(M8169="IBIRAPITANGA FASE 3",IF(O8169="Atraso",L8169,L8169/(1+$I$2)^P8169),IF(O8169="Atraso",L8169,L8169/(1+$I$1)^P8169))</f>
        <v/>
      </c>
      <c r="R8169">
        <f>IF(O8169="Atraso",$K$3-G8169,0)</f>
        <v/>
      </c>
      <c r="S8169">
        <f>IF(R8169&lt;=15,"Até 15",IF(R8169&lt;=30,"Entre 15 e 30",IF(R8169&lt;=60,"Entre 30 e 60",IF(R8169&lt;=90,"Entre 60 e 90",IF(R8169&lt;=120,"Entre 90 e 120",IF(R8169&lt;=150,"Entre 120 e 150",IF(R8169&lt;=180,"Entre 150 e 180","Superior a 180")))))))</f>
        <v/>
      </c>
    </row>
    <row r="8170">
      <c r="A8170" t="inlineStr">
        <is>
          <t>Q07L026</t>
        </is>
      </c>
      <c r="B8170" t="inlineStr">
        <is>
          <t>MARCO AURELIO DE OLIVEIRA  GARCIA</t>
        </is>
      </c>
      <c r="C8170" t="n">
        <v>1</v>
      </c>
      <c r="D8170" t="inlineStr">
        <is>
          <t>IPCA</t>
        </is>
      </c>
      <c r="E8170" t="n">
        <v>0.009488792934583046</v>
      </c>
      <c r="F8170" t="inlineStr">
        <is>
          <t>MENSAL</t>
        </is>
      </c>
      <c r="G8170" t="n">
        <v>48620</v>
      </c>
      <c r="H8170" t="n">
        <v>48620</v>
      </c>
      <c r="I8170" t="n">
        <v>129</v>
      </c>
      <c r="J8170" t="inlineStr">
        <is>
          <t>CARTEIRA</t>
        </is>
      </c>
      <c r="K8170" t="inlineStr">
        <is>
          <t>CONTRATO</t>
        </is>
      </c>
      <c r="L8170" t="n">
        <v>684.5174640000001</v>
      </c>
      <c r="M8170" t="inlineStr">
        <is>
          <t>Terra Luz Residencial</t>
        </is>
      </c>
      <c r="N8170" s="142">
        <f>DATE(YEAR(G8170),MONTH(G8170),1)</f>
        <v/>
      </c>
      <c r="O8170" s="132">
        <f>IF(G8170&gt;$K$3,"Futuro","Atraso")</f>
        <v/>
      </c>
      <c r="P8170">
        <f>12*(YEAR(G8170)-YEAR($K$3))+(MONTH(G8170)-MONTH($K$3))</f>
        <v/>
      </c>
      <c r="Q8170" s="366">
        <f>IF(M8170="IBIRAPITANGA FASE 3",IF(O8170="Atraso",L8170,L8170/(1+$I$2)^P8170),IF(O8170="Atraso",L8170,L8170/(1+$I$1)^P8170))</f>
        <v/>
      </c>
      <c r="R8170">
        <f>IF(O8170="Atraso",$K$3-G8170,0)</f>
        <v/>
      </c>
      <c r="S8170">
        <f>IF(R8170&lt;=15,"Até 15",IF(R8170&lt;=30,"Entre 15 e 30",IF(R8170&lt;=60,"Entre 30 e 60",IF(R8170&lt;=90,"Entre 60 e 90",IF(R8170&lt;=120,"Entre 90 e 120",IF(R8170&lt;=150,"Entre 120 e 150",IF(R8170&lt;=180,"Entre 150 e 180","Superior a 180")))))))</f>
        <v/>
      </c>
    </row>
    <row r="8171">
      <c r="A8171" t="inlineStr">
        <is>
          <t>Q07L026</t>
        </is>
      </c>
      <c r="B8171" t="inlineStr">
        <is>
          <t>MARCO AURELIO DE OLIVEIRA  GARCIA</t>
        </is>
      </c>
      <c r="C8171" t="n">
        <v>1</v>
      </c>
      <c r="D8171" t="inlineStr">
        <is>
          <t>IPCA</t>
        </is>
      </c>
      <c r="E8171" t="n">
        <v>0.009488792934583046</v>
      </c>
      <c r="F8171" t="inlineStr">
        <is>
          <t>MENSAL</t>
        </is>
      </c>
      <c r="G8171" t="n">
        <v>48648</v>
      </c>
      <c r="H8171" t="n">
        <v>48648</v>
      </c>
      <c r="I8171" t="n">
        <v>130</v>
      </c>
      <c r="J8171" t="inlineStr">
        <is>
          <t>CARTEIRA</t>
        </is>
      </c>
      <c r="K8171" t="inlineStr">
        <is>
          <t>CONTRATO</t>
        </is>
      </c>
      <c r="L8171" t="n">
        <v>684.5174640000001</v>
      </c>
      <c r="M8171" t="inlineStr">
        <is>
          <t>Terra Luz Residencial</t>
        </is>
      </c>
      <c r="N8171" s="142">
        <f>DATE(YEAR(G8171),MONTH(G8171),1)</f>
        <v/>
      </c>
      <c r="O8171" s="132">
        <f>IF(G8171&gt;$K$3,"Futuro","Atraso")</f>
        <v/>
      </c>
      <c r="P8171">
        <f>12*(YEAR(G8171)-YEAR($K$3))+(MONTH(G8171)-MONTH($K$3))</f>
        <v/>
      </c>
      <c r="Q8171" s="366">
        <f>IF(M8171="IBIRAPITANGA FASE 3",IF(O8171="Atraso",L8171,L8171/(1+$I$2)^P8171),IF(O8171="Atraso",L8171,L8171/(1+$I$1)^P8171))</f>
        <v/>
      </c>
      <c r="R8171">
        <f>IF(O8171="Atraso",$K$3-G8171,0)</f>
        <v/>
      </c>
      <c r="S8171">
        <f>IF(R8171&lt;=15,"Até 15",IF(R8171&lt;=30,"Entre 15 e 30",IF(R8171&lt;=60,"Entre 30 e 60",IF(R8171&lt;=90,"Entre 60 e 90",IF(R8171&lt;=120,"Entre 90 e 120",IF(R8171&lt;=150,"Entre 120 e 150",IF(R8171&lt;=180,"Entre 150 e 180","Superior a 180")))))))</f>
        <v/>
      </c>
    </row>
    <row r="8172">
      <c r="A8172" t="inlineStr">
        <is>
          <t>Q07L026</t>
        </is>
      </c>
      <c r="B8172" t="inlineStr">
        <is>
          <t>MARCO AURELIO DE OLIVEIRA  GARCIA</t>
        </is>
      </c>
      <c r="C8172" t="n">
        <v>1</v>
      </c>
      <c r="D8172" t="inlineStr">
        <is>
          <t>IPCA</t>
        </is>
      </c>
      <c r="E8172" t="n">
        <v>0.009488792934583046</v>
      </c>
      <c r="F8172" t="inlineStr">
        <is>
          <t>MENSAL</t>
        </is>
      </c>
      <c r="G8172" t="n">
        <v>48679</v>
      </c>
      <c r="H8172" t="n">
        <v>48679</v>
      </c>
      <c r="I8172" t="n">
        <v>131</v>
      </c>
      <c r="J8172" t="inlineStr">
        <is>
          <t>CARTEIRA</t>
        </is>
      </c>
      <c r="K8172" t="inlineStr">
        <is>
          <t>CONTRATO</t>
        </is>
      </c>
      <c r="L8172" t="n">
        <v>684.5174640000001</v>
      </c>
      <c r="M8172" t="inlineStr">
        <is>
          <t>Terra Luz Residencial</t>
        </is>
      </c>
      <c r="N8172" s="142">
        <f>DATE(YEAR(G8172),MONTH(G8172),1)</f>
        <v/>
      </c>
      <c r="O8172" s="132">
        <f>IF(G8172&gt;$K$3,"Futuro","Atraso")</f>
        <v/>
      </c>
      <c r="P8172">
        <f>12*(YEAR(G8172)-YEAR($K$3))+(MONTH(G8172)-MONTH($K$3))</f>
        <v/>
      </c>
      <c r="Q8172" s="366">
        <f>IF(M8172="IBIRAPITANGA FASE 3",IF(O8172="Atraso",L8172,L8172/(1+$I$2)^P8172),IF(O8172="Atraso",L8172,L8172/(1+$I$1)^P8172))</f>
        <v/>
      </c>
      <c r="R8172">
        <f>IF(O8172="Atraso",$K$3-G8172,0)</f>
        <v/>
      </c>
      <c r="S8172">
        <f>IF(R8172&lt;=15,"Até 15",IF(R8172&lt;=30,"Entre 15 e 30",IF(R8172&lt;=60,"Entre 30 e 60",IF(R8172&lt;=90,"Entre 60 e 90",IF(R8172&lt;=120,"Entre 90 e 120",IF(R8172&lt;=150,"Entre 120 e 150",IF(R8172&lt;=180,"Entre 150 e 180","Superior a 180")))))))</f>
        <v/>
      </c>
    </row>
    <row r="8173">
      <c r="A8173" t="inlineStr">
        <is>
          <t>Q07L026</t>
        </is>
      </c>
      <c r="B8173" t="inlineStr">
        <is>
          <t>MARCO AURELIO DE OLIVEIRA  GARCIA</t>
        </is>
      </c>
      <c r="C8173" t="n">
        <v>1</v>
      </c>
      <c r="D8173" t="inlineStr">
        <is>
          <t>IPCA</t>
        </is>
      </c>
      <c r="E8173" t="n">
        <v>0.009488792934583046</v>
      </c>
      <c r="F8173" t="inlineStr">
        <is>
          <t>MENSAL</t>
        </is>
      </c>
      <c r="G8173" t="n">
        <v>48709</v>
      </c>
      <c r="H8173" t="n">
        <v>48709</v>
      </c>
      <c r="I8173" t="n">
        <v>132</v>
      </c>
      <c r="J8173" t="inlineStr">
        <is>
          <t>CARTEIRA</t>
        </is>
      </c>
      <c r="K8173" t="inlineStr">
        <is>
          <t>CONTRATO</t>
        </is>
      </c>
      <c r="L8173" t="n">
        <v>684.5174640000001</v>
      </c>
      <c r="M8173" t="inlineStr">
        <is>
          <t>Terra Luz Residencial</t>
        </is>
      </c>
      <c r="N8173" s="142">
        <f>DATE(YEAR(G8173),MONTH(G8173),1)</f>
        <v/>
      </c>
      <c r="O8173" s="132">
        <f>IF(G8173&gt;$K$3,"Futuro","Atraso")</f>
        <v/>
      </c>
      <c r="P8173">
        <f>12*(YEAR(G8173)-YEAR($K$3))+(MONTH(G8173)-MONTH($K$3))</f>
        <v/>
      </c>
      <c r="Q8173" s="366">
        <f>IF(M8173="IBIRAPITANGA FASE 3",IF(O8173="Atraso",L8173,L8173/(1+$I$2)^P8173),IF(O8173="Atraso",L8173,L8173/(1+$I$1)^P8173))</f>
        <v/>
      </c>
      <c r="R8173">
        <f>IF(O8173="Atraso",$K$3-G8173,0)</f>
        <v/>
      </c>
      <c r="S8173">
        <f>IF(R8173&lt;=15,"Até 15",IF(R8173&lt;=30,"Entre 15 e 30",IF(R8173&lt;=60,"Entre 30 e 60",IF(R8173&lt;=90,"Entre 60 e 90",IF(R8173&lt;=120,"Entre 90 e 120",IF(R8173&lt;=150,"Entre 120 e 150",IF(R8173&lt;=180,"Entre 150 e 180","Superior a 180")))))))</f>
        <v/>
      </c>
    </row>
    <row r="8174">
      <c r="A8174" t="inlineStr">
        <is>
          <t>Q07L026</t>
        </is>
      </c>
      <c r="B8174" t="inlineStr">
        <is>
          <t>MARCO AURELIO DE OLIVEIRA  GARCIA</t>
        </is>
      </c>
      <c r="C8174" t="n">
        <v>1</v>
      </c>
      <c r="D8174" t="inlineStr">
        <is>
          <t>IPCA</t>
        </is>
      </c>
      <c r="E8174" t="n">
        <v>0.009488792934583046</v>
      </c>
      <c r="F8174" t="inlineStr">
        <is>
          <t>MENSAL</t>
        </is>
      </c>
      <c r="G8174" t="n">
        <v>48740</v>
      </c>
      <c r="H8174" t="n">
        <v>48740</v>
      </c>
      <c r="I8174" t="n">
        <v>133</v>
      </c>
      <c r="J8174" t="inlineStr">
        <is>
          <t>CARTEIRA</t>
        </is>
      </c>
      <c r="K8174" t="inlineStr">
        <is>
          <t>CONTRATO</t>
        </is>
      </c>
      <c r="L8174" t="n">
        <v>684.5174640000001</v>
      </c>
      <c r="M8174" t="inlineStr">
        <is>
          <t>Terra Luz Residencial</t>
        </is>
      </c>
      <c r="N8174" s="142">
        <f>DATE(YEAR(G8174),MONTH(G8174),1)</f>
        <v/>
      </c>
      <c r="O8174" s="132">
        <f>IF(G8174&gt;$K$3,"Futuro","Atraso")</f>
        <v/>
      </c>
      <c r="P8174">
        <f>12*(YEAR(G8174)-YEAR($K$3))+(MONTH(G8174)-MONTH($K$3))</f>
        <v/>
      </c>
      <c r="Q8174" s="366">
        <f>IF(M8174="IBIRAPITANGA FASE 3",IF(O8174="Atraso",L8174,L8174/(1+$I$2)^P8174),IF(O8174="Atraso",L8174,L8174/(1+$I$1)^P8174))</f>
        <v/>
      </c>
      <c r="R8174">
        <f>IF(O8174="Atraso",$K$3-G8174,0)</f>
        <v/>
      </c>
      <c r="S8174">
        <f>IF(R8174&lt;=15,"Até 15",IF(R8174&lt;=30,"Entre 15 e 30",IF(R8174&lt;=60,"Entre 30 e 60",IF(R8174&lt;=90,"Entre 60 e 90",IF(R8174&lt;=120,"Entre 90 e 120",IF(R8174&lt;=150,"Entre 120 e 150",IF(R8174&lt;=180,"Entre 150 e 180","Superior a 180")))))))</f>
        <v/>
      </c>
    </row>
    <row r="8175">
      <c r="A8175" t="inlineStr">
        <is>
          <t>Q07L026</t>
        </is>
      </c>
      <c r="B8175" t="inlineStr">
        <is>
          <t>MARCO AURELIO DE OLIVEIRA  GARCIA</t>
        </is>
      </c>
      <c r="C8175" t="n">
        <v>1</v>
      </c>
      <c r="D8175" t="inlineStr">
        <is>
          <t>IPCA</t>
        </is>
      </c>
      <c r="E8175" t="n">
        <v>0.009488792934583046</v>
      </c>
      <c r="F8175" t="inlineStr">
        <is>
          <t>MENSAL</t>
        </is>
      </c>
      <c r="G8175" t="n">
        <v>48770</v>
      </c>
      <c r="H8175" t="n">
        <v>48770</v>
      </c>
      <c r="I8175" t="n">
        <v>134</v>
      </c>
      <c r="J8175" t="inlineStr">
        <is>
          <t>CARTEIRA</t>
        </is>
      </c>
      <c r="K8175" t="inlineStr">
        <is>
          <t>CONTRATO</t>
        </is>
      </c>
      <c r="L8175" t="n">
        <v>684.5174640000001</v>
      </c>
      <c r="M8175" t="inlineStr">
        <is>
          <t>Terra Luz Residencial</t>
        </is>
      </c>
      <c r="N8175" s="142">
        <f>DATE(YEAR(G8175),MONTH(G8175),1)</f>
        <v/>
      </c>
      <c r="O8175" s="132">
        <f>IF(G8175&gt;$K$3,"Futuro","Atraso")</f>
        <v/>
      </c>
      <c r="P8175">
        <f>12*(YEAR(G8175)-YEAR($K$3))+(MONTH(G8175)-MONTH($K$3))</f>
        <v/>
      </c>
      <c r="Q8175" s="366">
        <f>IF(M8175="IBIRAPITANGA FASE 3",IF(O8175="Atraso",L8175,L8175/(1+$I$2)^P8175),IF(O8175="Atraso",L8175,L8175/(1+$I$1)^P8175))</f>
        <v/>
      </c>
      <c r="R8175">
        <f>IF(O8175="Atraso",$K$3-G8175,0)</f>
        <v/>
      </c>
      <c r="S8175">
        <f>IF(R8175&lt;=15,"Até 15",IF(R8175&lt;=30,"Entre 15 e 30",IF(R8175&lt;=60,"Entre 30 e 60",IF(R8175&lt;=90,"Entre 60 e 90",IF(R8175&lt;=120,"Entre 90 e 120",IF(R8175&lt;=150,"Entre 120 e 150",IF(R8175&lt;=180,"Entre 150 e 180","Superior a 180")))))))</f>
        <v/>
      </c>
    </row>
    <row r="8176">
      <c r="A8176" t="inlineStr">
        <is>
          <t>Q07L026</t>
        </is>
      </c>
      <c r="B8176" t="inlineStr">
        <is>
          <t>MARCO AURELIO DE OLIVEIRA  GARCIA</t>
        </is>
      </c>
      <c r="C8176" t="n">
        <v>1</v>
      </c>
      <c r="D8176" t="inlineStr">
        <is>
          <t>IPCA</t>
        </is>
      </c>
      <c r="E8176" t="n">
        <v>0.009488792934583046</v>
      </c>
      <c r="F8176" t="inlineStr">
        <is>
          <t>MENSAL</t>
        </is>
      </c>
      <c r="G8176" t="n">
        <v>48801</v>
      </c>
      <c r="H8176" t="n">
        <v>48801</v>
      </c>
      <c r="I8176" t="n">
        <v>135</v>
      </c>
      <c r="J8176" t="inlineStr">
        <is>
          <t>CARTEIRA</t>
        </is>
      </c>
      <c r="K8176" t="inlineStr">
        <is>
          <t>CONTRATO</t>
        </is>
      </c>
      <c r="L8176" t="n">
        <v>684.5174640000001</v>
      </c>
      <c r="M8176" t="inlineStr">
        <is>
          <t>Terra Luz Residencial</t>
        </is>
      </c>
      <c r="N8176" s="142">
        <f>DATE(YEAR(G8176),MONTH(G8176),1)</f>
        <v/>
      </c>
      <c r="O8176" s="132">
        <f>IF(G8176&gt;$K$3,"Futuro","Atraso")</f>
        <v/>
      </c>
      <c r="P8176">
        <f>12*(YEAR(G8176)-YEAR($K$3))+(MONTH(G8176)-MONTH($K$3))</f>
        <v/>
      </c>
      <c r="Q8176" s="366">
        <f>IF(M8176="IBIRAPITANGA FASE 3",IF(O8176="Atraso",L8176,L8176/(1+$I$2)^P8176),IF(O8176="Atraso",L8176,L8176/(1+$I$1)^P8176))</f>
        <v/>
      </c>
      <c r="R8176">
        <f>IF(O8176="Atraso",$K$3-G8176,0)</f>
        <v/>
      </c>
      <c r="S8176">
        <f>IF(R8176&lt;=15,"Até 15",IF(R8176&lt;=30,"Entre 15 e 30",IF(R8176&lt;=60,"Entre 30 e 60",IF(R8176&lt;=90,"Entre 60 e 90",IF(R8176&lt;=120,"Entre 90 e 120",IF(R8176&lt;=150,"Entre 120 e 150",IF(R8176&lt;=180,"Entre 150 e 180","Superior a 180")))))))</f>
        <v/>
      </c>
    </row>
    <row r="8177">
      <c r="A8177" t="inlineStr">
        <is>
          <t>Q07L026</t>
        </is>
      </c>
      <c r="B8177" t="inlineStr">
        <is>
          <t>MARCO AURELIO DE OLIVEIRA  GARCIA</t>
        </is>
      </c>
      <c r="C8177" t="n">
        <v>1</v>
      </c>
      <c r="D8177" t="inlineStr">
        <is>
          <t>IPCA</t>
        </is>
      </c>
      <c r="E8177" t="n">
        <v>0.009488792934583046</v>
      </c>
      <c r="F8177" t="inlineStr">
        <is>
          <t>MENSAL</t>
        </is>
      </c>
      <c r="G8177" t="n">
        <v>48832</v>
      </c>
      <c r="H8177" t="n">
        <v>48832</v>
      </c>
      <c r="I8177" t="n">
        <v>136</v>
      </c>
      <c r="J8177" t="inlineStr">
        <is>
          <t>CARTEIRA</t>
        </is>
      </c>
      <c r="K8177" t="inlineStr">
        <is>
          <t>CONTRATO</t>
        </is>
      </c>
      <c r="L8177" t="n">
        <v>684.5174640000001</v>
      </c>
      <c r="M8177" t="inlineStr">
        <is>
          <t>Terra Luz Residencial</t>
        </is>
      </c>
      <c r="N8177" s="142">
        <f>DATE(YEAR(G8177),MONTH(G8177),1)</f>
        <v/>
      </c>
      <c r="O8177" s="132">
        <f>IF(G8177&gt;$K$3,"Futuro","Atraso")</f>
        <v/>
      </c>
      <c r="P8177">
        <f>12*(YEAR(G8177)-YEAR($K$3))+(MONTH(G8177)-MONTH($K$3))</f>
        <v/>
      </c>
      <c r="Q8177" s="366">
        <f>IF(M8177="IBIRAPITANGA FASE 3",IF(O8177="Atraso",L8177,L8177/(1+$I$2)^P8177),IF(O8177="Atraso",L8177,L8177/(1+$I$1)^P8177))</f>
        <v/>
      </c>
      <c r="R8177">
        <f>IF(O8177="Atraso",$K$3-G8177,0)</f>
        <v/>
      </c>
      <c r="S8177">
        <f>IF(R8177&lt;=15,"Até 15",IF(R8177&lt;=30,"Entre 15 e 30",IF(R8177&lt;=60,"Entre 30 e 60",IF(R8177&lt;=90,"Entre 60 e 90",IF(R8177&lt;=120,"Entre 90 e 120",IF(R8177&lt;=150,"Entre 120 e 150",IF(R8177&lt;=180,"Entre 150 e 180","Superior a 180")))))))</f>
        <v/>
      </c>
    </row>
    <row r="8178">
      <c r="A8178" t="inlineStr">
        <is>
          <t>Q07L026</t>
        </is>
      </c>
      <c r="B8178" t="inlineStr">
        <is>
          <t>MARCO AURELIO DE OLIVEIRA  GARCIA</t>
        </is>
      </c>
      <c r="C8178" t="n">
        <v>1</v>
      </c>
      <c r="D8178" t="inlineStr">
        <is>
          <t>IPCA</t>
        </is>
      </c>
      <c r="E8178" t="n">
        <v>0.009488792934583046</v>
      </c>
      <c r="F8178" t="inlineStr">
        <is>
          <t>MENSAL</t>
        </is>
      </c>
      <c r="G8178" t="n">
        <v>48862</v>
      </c>
      <c r="H8178" t="n">
        <v>48862</v>
      </c>
      <c r="I8178" t="n">
        <v>137</v>
      </c>
      <c r="J8178" t="inlineStr">
        <is>
          <t>CARTEIRA</t>
        </is>
      </c>
      <c r="K8178" t="inlineStr">
        <is>
          <t>CONTRATO</t>
        </is>
      </c>
      <c r="L8178" t="n">
        <v>684.5174640000001</v>
      </c>
      <c r="M8178" t="inlineStr">
        <is>
          <t>Terra Luz Residencial</t>
        </is>
      </c>
      <c r="N8178" s="142">
        <f>DATE(YEAR(G8178),MONTH(G8178),1)</f>
        <v/>
      </c>
      <c r="O8178" s="132">
        <f>IF(G8178&gt;$K$3,"Futuro","Atraso")</f>
        <v/>
      </c>
      <c r="P8178">
        <f>12*(YEAR(G8178)-YEAR($K$3))+(MONTH(G8178)-MONTH($K$3))</f>
        <v/>
      </c>
      <c r="Q8178" s="366">
        <f>IF(M8178="IBIRAPITANGA FASE 3",IF(O8178="Atraso",L8178,L8178/(1+$I$2)^P8178),IF(O8178="Atraso",L8178,L8178/(1+$I$1)^P8178))</f>
        <v/>
      </c>
      <c r="R8178">
        <f>IF(O8178="Atraso",$K$3-G8178,0)</f>
        <v/>
      </c>
      <c r="S8178">
        <f>IF(R8178&lt;=15,"Até 15",IF(R8178&lt;=30,"Entre 15 e 30",IF(R8178&lt;=60,"Entre 30 e 60",IF(R8178&lt;=90,"Entre 60 e 90",IF(R8178&lt;=120,"Entre 90 e 120",IF(R8178&lt;=150,"Entre 120 e 150",IF(R8178&lt;=180,"Entre 150 e 180","Superior a 180")))))))</f>
        <v/>
      </c>
    </row>
    <row r="8179">
      <c r="A8179" t="inlineStr">
        <is>
          <t>Q07L026</t>
        </is>
      </c>
      <c r="B8179" t="inlineStr">
        <is>
          <t>MARCO AURELIO DE OLIVEIRA  GARCIA</t>
        </is>
      </c>
      <c r="C8179" t="n">
        <v>1</v>
      </c>
      <c r="D8179" t="inlineStr">
        <is>
          <t>IPCA</t>
        </is>
      </c>
      <c r="E8179" t="n">
        <v>0.009488792934583046</v>
      </c>
      <c r="F8179" t="inlineStr">
        <is>
          <t>MENSAL</t>
        </is>
      </c>
      <c r="G8179" t="n">
        <v>48893</v>
      </c>
      <c r="H8179" t="n">
        <v>48893</v>
      </c>
      <c r="I8179" t="n">
        <v>138</v>
      </c>
      <c r="J8179" t="inlineStr">
        <is>
          <t>CARTEIRA</t>
        </is>
      </c>
      <c r="K8179" t="inlineStr">
        <is>
          <t>CONTRATO</t>
        </is>
      </c>
      <c r="L8179" t="n">
        <v>684.5174640000001</v>
      </c>
      <c r="M8179" t="inlineStr">
        <is>
          <t>Terra Luz Residencial</t>
        </is>
      </c>
      <c r="N8179" s="142">
        <f>DATE(YEAR(G8179),MONTH(G8179),1)</f>
        <v/>
      </c>
      <c r="O8179" s="132">
        <f>IF(G8179&gt;$K$3,"Futuro","Atraso")</f>
        <v/>
      </c>
      <c r="P8179">
        <f>12*(YEAR(G8179)-YEAR($K$3))+(MONTH(G8179)-MONTH($K$3))</f>
        <v/>
      </c>
      <c r="Q8179" s="366">
        <f>IF(M8179="IBIRAPITANGA FASE 3",IF(O8179="Atraso",L8179,L8179/(1+$I$2)^P8179),IF(O8179="Atraso",L8179,L8179/(1+$I$1)^P8179))</f>
        <v/>
      </c>
      <c r="R8179">
        <f>IF(O8179="Atraso",$K$3-G8179,0)</f>
        <v/>
      </c>
      <c r="S8179">
        <f>IF(R8179&lt;=15,"Até 15",IF(R8179&lt;=30,"Entre 15 e 30",IF(R8179&lt;=60,"Entre 30 e 60",IF(R8179&lt;=90,"Entre 60 e 90",IF(R8179&lt;=120,"Entre 90 e 120",IF(R8179&lt;=150,"Entre 120 e 150",IF(R8179&lt;=180,"Entre 150 e 180","Superior a 180")))))))</f>
        <v/>
      </c>
    </row>
    <row r="8180">
      <c r="A8180" t="inlineStr">
        <is>
          <t>Q07L026</t>
        </is>
      </c>
      <c r="B8180" t="inlineStr">
        <is>
          <t>MARCO AURELIO DE OLIVEIRA  GARCIA</t>
        </is>
      </c>
      <c r="C8180" t="n">
        <v>1</v>
      </c>
      <c r="D8180" t="inlineStr">
        <is>
          <t>IPCA</t>
        </is>
      </c>
      <c r="E8180" t="n">
        <v>0.009488792934583046</v>
      </c>
      <c r="F8180" t="inlineStr">
        <is>
          <t>MENSAL</t>
        </is>
      </c>
      <c r="G8180" t="n">
        <v>48923</v>
      </c>
      <c r="H8180" t="n">
        <v>48923</v>
      </c>
      <c r="I8180" t="n">
        <v>139</v>
      </c>
      <c r="J8180" t="inlineStr">
        <is>
          <t>CARTEIRA</t>
        </is>
      </c>
      <c r="K8180" t="inlineStr">
        <is>
          <t>CONTRATO</t>
        </is>
      </c>
      <c r="L8180" t="n">
        <v>684.5174640000001</v>
      </c>
      <c r="M8180" t="inlineStr">
        <is>
          <t>Terra Luz Residencial</t>
        </is>
      </c>
      <c r="N8180" s="142">
        <f>DATE(YEAR(G8180),MONTH(G8180),1)</f>
        <v/>
      </c>
      <c r="O8180" s="132">
        <f>IF(G8180&gt;$K$3,"Futuro","Atraso")</f>
        <v/>
      </c>
      <c r="P8180">
        <f>12*(YEAR(G8180)-YEAR($K$3))+(MONTH(G8180)-MONTH($K$3))</f>
        <v/>
      </c>
      <c r="Q8180" s="366">
        <f>IF(M8180="IBIRAPITANGA FASE 3",IF(O8180="Atraso",L8180,L8180/(1+$I$2)^P8180),IF(O8180="Atraso",L8180,L8180/(1+$I$1)^P8180))</f>
        <v/>
      </c>
      <c r="R8180">
        <f>IF(O8180="Atraso",$K$3-G8180,0)</f>
        <v/>
      </c>
      <c r="S8180">
        <f>IF(R8180&lt;=15,"Até 15",IF(R8180&lt;=30,"Entre 15 e 30",IF(R8180&lt;=60,"Entre 30 e 60",IF(R8180&lt;=90,"Entre 60 e 90",IF(R8180&lt;=120,"Entre 90 e 120",IF(R8180&lt;=150,"Entre 120 e 150",IF(R8180&lt;=180,"Entre 150 e 180","Superior a 180")))))))</f>
        <v/>
      </c>
    </row>
    <row r="8181">
      <c r="A8181" t="inlineStr">
        <is>
          <t>Q07L026</t>
        </is>
      </c>
      <c r="B8181" t="inlineStr">
        <is>
          <t>MARCO AURELIO DE OLIVEIRA  GARCIA</t>
        </is>
      </c>
      <c r="C8181" t="n">
        <v>1</v>
      </c>
      <c r="D8181" t="inlineStr">
        <is>
          <t>IPCA</t>
        </is>
      </c>
      <c r="E8181" t="n">
        <v>0.009488792934583046</v>
      </c>
      <c r="F8181" t="inlineStr">
        <is>
          <t>MENSAL</t>
        </is>
      </c>
      <c r="G8181" t="n">
        <v>48954</v>
      </c>
      <c r="H8181" t="n">
        <v>48954</v>
      </c>
      <c r="I8181" t="n">
        <v>140</v>
      </c>
      <c r="J8181" t="inlineStr">
        <is>
          <t>CARTEIRA</t>
        </is>
      </c>
      <c r="K8181" t="inlineStr">
        <is>
          <t>CONTRATO</t>
        </is>
      </c>
      <c r="L8181" t="n">
        <v>684.5174640000001</v>
      </c>
      <c r="M8181" t="inlineStr">
        <is>
          <t>Terra Luz Residencial</t>
        </is>
      </c>
      <c r="N8181" s="142">
        <f>DATE(YEAR(G8181),MONTH(G8181),1)</f>
        <v/>
      </c>
      <c r="O8181" s="132">
        <f>IF(G8181&gt;$K$3,"Futuro","Atraso")</f>
        <v/>
      </c>
      <c r="P8181">
        <f>12*(YEAR(G8181)-YEAR($K$3))+(MONTH(G8181)-MONTH($K$3))</f>
        <v/>
      </c>
      <c r="Q8181" s="366">
        <f>IF(M8181="IBIRAPITANGA FASE 3",IF(O8181="Atraso",L8181,L8181/(1+$I$2)^P8181),IF(O8181="Atraso",L8181,L8181/(1+$I$1)^P8181))</f>
        <v/>
      </c>
      <c r="R8181">
        <f>IF(O8181="Atraso",$K$3-G8181,0)</f>
        <v/>
      </c>
      <c r="S8181">
        <f>IF(R8181&lt;=15,"Até 15",IF(R8181&lt;=30,"Entre 15 e 30",IF(R8181&lt;=60,"Entre 30 e 60",IF(R8181&lt;=90,"Entre 60 e 90",IF(R8181&lt;=120,"Entre 90 e 120",IF(R8181&lt;=150,"Entre 120 e 150",IF(R8181&lt;=180,"Entre 150 e 180","Superior a 180")))))))</f>
        <v/>
      </c>
    </row>
    <row r="8182">
      <c r="A8182" t="inlineStr">
        <is>
          <t>Q07L026</t>
        </is>
      </c>
      <c r="B8182" t="inlineStr">
        <is>
          <t>MARCO AURELIO DE OLIVEIRA  GARCIA</t>
        </is>
      </c>
      <c r="C8182" t="n">
        <v>1</v>
      </c>
      <c r="D8182" t="inlineStr">
        <is>
          <t>IPCA</t>
        </is>
      </c>
      <c r="E8182" t="n">
        <v>0.009488792934583046</v>
      </c>
      <c r="F8182" t="inlineStr">
        <is>
          <t>MENSAL</t>
        </is>
      </c>
      <c r="G8182" t="n">
        <v>48985</v>
      </c>
      <c r="H8182" t="n">
        <v>48985</v>
      </c>
      <c r="I8182" t="n">
        <v>141</v>
      </c>
      <c r="J8182" t="inlineStr">
        <is>
          <t>CARTEIRA</t>
        </is>
      </c>
      <c r="K8182" t="inlineStr">
        <is>
          <t>CONTRATO</t>
        </is>
      </c>
      <c r="L8182" t="n">
        <v>684.5174640000001</v>
      </c>
      <c r="M8182" t="inlineStr">
        <is>
          <t>Terra Luz Residencial</t>
        </is>
      </c>
      <c r="N8182" s="142">
        <f>DATE(YEAR(G8182),MONTH(G8182),1)</f>
        <v/>
      </c>
      <c r="O8182" s="132">
        <f>IF(G8182&gt;$K$3,"Futuro","Atraso")</f>
        <v/>
      </c>
      <c r="P8182">
        <f>12*(YEAR(G8182)-YEAR($K$3))+(MONTH(G8182)-MONTH($K$3))</f>
        <v/>
      </c>
      <c r="Q8182" s="366">
        <f>IF(M8182="IBIRAPITANGA FASE 3",IF(O8182="Atraso",L8182,L8182/(1+$I$2)^P8182),IF(O8182="Atraso",L8182,L8182/(1+$I$1)^P8182))</f>
        <v/>
      </c>
      <c r="R8182">
        <f>IF(O8182="Atraso",$K$3-G8182,0)</f>
        <v/>
      </c>
      <c r="S8182">
        <f>IF(R8182&lt;=15,"Até 15",IF(R8182&lt;=30,"Entre 15 e 30",IF(R8182&lt;=60,"Entre 30 e 60",IF(R8182&lt;=90,"Entre 60 e 90",IF(R8182&lt;=120,"Entre 90 e 120",IF(R8182&lt;=150,"Entre 120 e 150",IF(R8182&lt;=180,"Entre 150 e 180","Superior a 180")))))))</f>
        <v/>
      </c>
    </row>
    <row r="8183">
      <c r="A8183" t="inlineStr">
        <is>
          <t>Q07L026</t>
        </is>
      </c>
      <c r="B8183" t="inlineStr">
        <is>
          <t>MARCO AURELIO DE OLIVEIRA  GARCIA</t>
        </is>
      </c>
      <c r="C8183" t="n">
        <v>1</v>
      </c>
      <c r="D8183" t="inlineStr">
        <is>
          <t>IPCA</t>
        </is>
      </c>
      <c r="E8183" t="n">
        <v>0.009488792934583046</v>
      </c>
      <c r="F8183" t="inlineStr">
        <is>
          <t>MENSAL</t>
        </is>
      </c>
      <c r="G8183" t="n">
        <v>49013</v>
      </c>
      <c r="H8183" t="n">
        <v>49013</v>
      </c>
      <c r="I8183" t="n">
        <v>142</v>
      </c>
      <c r="J8183" t="inlineStr">
        <is>
          <t>CARTEIRA</t>
        </is>
      </c>
      <c r="K8183" t="inlineStr">
        <is>
          <t>CONTRATO</t>
        </is>
      </c>
      <c r="L8183" t="n">
        <v>684.5174640000001</v>
      </c>
      <c r="M8183" t="inlineStr">
        <is>
          <t>Terra Luz Residencial</t>
        </is>
      </c>
      <c r="N8183" s="142">
        <f>DATE(YEAR(G8183),MONTH(G8183),1)</f>
        <v/>
      </c>
      <c r="O8183" s="132">
        <f>IF(G8183&gt;$K$3,"Futuro","Atraso")</f>
        <v/>
      </c>
      <c r="P8183">
        <f>12*(YEAR(G8183)-YEAR($K$3))+(MONTH(G8183)-MONTH($K$3))</f>
        <v/>
      </c>
      <c r="Q8183" s="366">
        <f>IF(M8183="IBIRAPITANGA FASE 3",IF(O8183="Atraso",L8183,L8183/(1+$I$2)^P8183),IF(O8183="Atraso",L8183,L8183/(1+$I$1)^P8183))</f>
        <v/>
      </c>
      <c r="R8183">
        <f>IF(O8183="Atraso",$K$3-G8183,0)</f>
        <v/>
      </c>
      <c r="S8183">
        <f>IF(R8183&lt;=15,"Até 15",IF(R8183&lt;=30,"Entre 15 e 30",IF(R8183&lt;=60,"Entre 30 e 60",IF(R8183&lt;=90,"Entre 60 e 90",IF(R8183&lt;=120,"Entre 90 e 120",IF(R8183&lt;=150,"Entre 120 e 150",IF(R8183&lt;=180,"Entre 150 e 180","Superior a 180")))))))</f>
        <v/>
      </c>
    </row>
    <row r="8184">
      <c r="A8184" t="inlineStr">
        <is>
          <t>Q07L026</t>
        </is>
      </c>
      <c r="B8184" t="inlineStr">
        <is>
          <t>MARCO AURELIO DE OLIVEIRA  GARCIA</t>
        </is>
      </c>
      <c r="C8184" t="n">
        <v>1</v>
      </c>
      <c r="D8184" t="inlineStr">
        <is>
          <t>IPCA</t>
        </is>
      </c>
      <c r="E8184" t="n">
        <v>0.009488792934583046</v>
      </c>
      <c r="F8184" t="inlineStr">
        <is>
          <t>MENSAL</t>
        </is>
      </c>
      <c r="G8184" t="n">
        <v>49044</v>
      </c>
      <c r="H8184" t="n">
        <v>49044</v>
      </c>
      <c r="I8184" t="n">
        <v>143</v>
      </c>
      <c r="J8184" t="inlineStr">
        <is>
          <t>CARTEIRA</t>
        </is>
      </c>
      <c r="K8184" t="inlineStr">
        <is>
          <t>CONTRATO</t>
        </is>
      </c>
      <c r="L8184" t="n">
        <v>684.5174640000001</v>
      </c>
      <c r="M8184" t="inlineStr">
        <is>
          <t>Terra Luz Residencial</t>
        </is>
      </c>
      <c r="N8184" s="142">
        <f>DATE(YEAR(G8184),MONTH(G8184),1)</f>
        <v/>
      </c>
      <c r="O8184" s="132">
        <f>IF(G8184&gt;$K$3,"Futuro","Atraso")</f>
        <v/>
      </c>
      <c r="P8184">
        <f>12*(YEAR(G8184)-YEAR($K$3))+(MONTH(G8184)-MONTH($K$3))</f>
        <v/>
      </c>
      <c r="Q8184" s="366">
        <f>IF(M8184="IBIRAPITANGA FASE 3",IF(O8184="Atraso",L8184,L8184/(1+$I$2)^P8184),IF(O8184="Atraso",L8184,L8184/(1+$I$1)^P8184))</f>
        <v/>
      </c>
      <c r="R8184">
        <f>IF(O8184="Atraso",$K$3-G8184,0)</f>
        <v/>
      </c>
      <c r="S8184">
        <f>IF(R8184&lt;=15,"Até 15",IF(R8184&lt;=30,"Entre 15 e 30",IF(R8184&lt;=60,"Entre 30 e 60",IF(R8184&lt;=90,"Entre 60 e 90",IF(R8184&lt;=120,"Entre 90 e 120",IF(R8184&lt;=150,"Entre 120 e 150",IF(R8184&lt;=180,"Entre 150 e 180","Superior a 180")))))))</f>
        <v/>
      </c>
    </row>
    <row r="8185">
      <c r="A8185" t="inlineStr">
        <is>
          <t>Q07L026</t>
        </is>
      </c>
      <c r="B8185" t="inlineStr">
        <is>
          <t>MARCO AURELIO DE OLIVEIRA  GARCIA</t>
        </is>
      </c>
      <c r="C8185" t="n">
        <v>1</v>
      </c>
      <c r="D8185" t="inlineStr">
        <is>
          <t>IPCA</t>
        </is>
      </c>
      <c r="E8185" t="n">
        <v>0.009488792934583046</v>
      </c>
      <c r="F8185" t="inlineStr">
        <is>
          <t>MENSAL</t>
        </is>
      </c>
      <c r="G8185" t="n">
        <v>49074</v>
      </c>
      <c r="H8185" t="n">
        <v>49074</v>
      </c>
      <c r="I8185" t="n">
        <v>144</v>
      </c>
      <c r="J8185" t="inlineStr">
        <is>
          <t>CARTEIRA</t>
        </is>
      </c>
      <c r="K8185" t="inlineStr">
        <is>
          <t>CONTRATO</t>
        </is>
      </c>
      <c r="L8185" t="n">
        <v>684.5174640000001</v>
      </c>
      <c r="M8185" t="inlineStr">
        <is>
          <t>Terra Luz Residencial</t>
        </is>
      </c>
      <c r="N8185" s="142">
        <f>DATE(YEAR(G8185),MONTH(G8185),1)</f>
        <v/>
      </c>
      <c r="O8185" s="132">
        <f>IF(G8185&gt;$K$3,"Futuro","Atraso")</f>
        <v/>
      </c>
      <c r="P8185">
        <f>12*(YEAR(G8185)-YEAR($K$3))+(MONTH(G8185)-MONTH($K$3))</f>
        <v/>
      </c>
      <c r="Q8185" s="366">
        <f>IF(M8185="IBIRAPITANGA FASE 3",IF(O8185="Atraso",L8185,L8185/(1+$I$2)^P8185),IF(O8185="Atraso",L8185,L8185/(1+$I$1)^P8185))</f>
        <v/>
      </c>
      <c r="R8185">
        <f>IF(O8185="Atraso",$K$3-G8185,0)</f>
        <v/>
      </c>
      <c r="S8185">
        <f>IF(R8185&lt;=15,"Até 15",IF(R8185&lt;=30,"Entre 15 e 30",IF(R8185&lt;=60,"Entre 30 e 60",IF(R8185&lt;=90,"Entre 60 e 90",IF(R8185&lt;=120,"Entre 90 e 120",IF(R8185&lt;=150,"Entre 120 e 150",IF(R8185&lt;=180,"Entre 150 e 180","Superior a 180")))))))</f>
        <v/>
      </c>
    </row>
    <row r="8186">
      <c r="A8186" t="inlineStr">
        <is>
          <t>Q07L026</t>
        </is>
      </c>
      <c r="B8186" t="inlineStr">
        <is>
          <t>MARCO AURELIO DE OLIVEIRA  GARCIA</t>
        </is>
      </c>
      <c r="C8186" t="n">
        <v>1</v>
      </c>
      <c r="D8186" t="inlineStr">
        <is>
          <t>IPCA</t>
        </is>
      </c>
      <c r="E8186" t="n">
        <v>0.009488792934583046</v>
      </c>
      <c r="F8186" t="inlineStr">
        <is>
          <t>MENSAL</t>
        </is>
      </c>
      <c r="G8186" t="n">
        <v>49105</v>
      </c>
      <c r="H8186" t="n">
        <v>49105</v>
      </c>
      <c r="I8186" t="n">
        <v>145</v>
      </c>
      <c r="J8186" t="inlineStr">
        <is>
          <t>CARTEIRA</t>
        </is>
      </c>
      <c r="K8186" t="inlineStr">
        <is>
          <t>CONTRATO</t>
        </is>
      </c>
      <c r="L8186" t="n">
        <v>684.5174640000001</v>
      </c>
      <c r="M8186" t="inlineStr">
        <is>
          <t>Terra Luz Residencial</t>
        </is>
      </c>
      <c r="N8186" s="142">
        <f>DATE(YEAR(G8186),MONTH(G8186),1)</f>
        <v/>
      </c>
      <c r="O8186" s="132">
        <f>IF(G8186&gt;$K$3,"Futuro","Atraso")</f>
        <v/>
      </c>
      <c r="P8186">
        <f>12*(YEAR(G8186)-YEAR($K$3))+(MONTH(G8186)-MONTH($K$3))</f>
        <v/>
      </c>
      <c r="Q8186" s="366">
        <f>IF(M8186="IBIRAPITANGA FASE 3",IF(O8186="Atraso",L8186,L8186/(1+$I$2)^P8186),IF(O8186="Atraso",L8186,L8186/(1+$I$1)^P8186))</f>
        <v/>
      </c>
      <c r="R8186">
        <f>IF(O8186="Atraso",$K$3-G8186,0)</f>
        <v/>
      </c>
      <c r="S8186">
        <f>IF(R8186&lt;=15,"Até 15",IF(R8186&lt;=30,"Entre 15 e 30",IF(R8186&lt;=60,"Entre 30 e 60",IF(R8186&lt;=90,"Entre 60 e 90",IF(R8186&lt;=120,"Entre 90 e 120",IF(R8186&lt;=150,"Entre 120 e 150",IF(R8186&lt;=180,"Entre 150 e 180","Superior a 180")))))))</f>
        <v/>
      </c>
    </row>
    <row r="8187">
      <c r="A8187" t="inlineStr">
        <is>
          <t>Q07L026</t>
        </is>
      </c>
      <c r="B8187" t="inlineStr">
        <is>
          <t>MARCO AURELIO DE OLIVEIRA  GARCIA</t>
        </is>
      </c>
      <c r="C8187" t="n">
        <v>1</v>
      </c>
      <c r="D8187" t="inlineStr">
        <is>
          <t>IPCA</t>
        </is>
      </c>
      <c r="E8187" t="n">
        <v>0.009488792934583046</v>
      </c>
      <c r="F8187" t="inlineStr">
        <is>
          <t>MENSAL</t>
        </is>
      </c>
      <c r="G8187" t="n">
        <v>49135</v>
      </c>
      <c r="H8187" t="n">
        <v>49135</v>
      </c>
      <c r="I8187" t="n">
        <v>146</v>
      </c>
      <c r="J8187" t="inlineStr">
        <is>
          <t>CARTEIRA</t>
        </is>
      </c>
      <c r="K8187" t="inlineStr">
        <is>
          <t>CONTRATO</t>
        </is>
      </c>
      <c r="L8187" t="n">
        <v>684.5174640000001</v>
      </c>
      <c r="M8187" t="inlineStr">
        <is>
          <t>Terra Luz Residencial</t>
        </is>
      </c>
      <c r="N8187" s="142">
        <f>DATE(YEAR(G8187),MONTH(G8187),1)</f>
        <v/>
      </c>
      <c r="O8187" s="132">
        <f>IF(G8187&gt;$K$3,"Futuro","Atraso")</f>
        <v/>
      </c>
      <c r="P8187">
        <f>12*(YEAR(G8187)-YEAR($K$3))+(MONTH(G8187)-MONTH($K$3))</f>
        <v/>
      </c>
      <c r="Q8187" s="366">
        <f>IF(M8187="IBIRAPITANGA FASE 3",IF(O8187="Atraso",L8187,L8187/(1+$I$2)^P8187),IF(O8187="Atraso",L8187,L8187/(1+$I$1)^P8187))</f>
        <v/>
      </c>
      <c r="R8187">
        <f>IF(O8187="Atraso",$K$3-G8187,0)</f>
        <v/>
      </c>
      <c r="S8187">
        <f>IF(R8187&lt;=15,"Até 15",IF(R8187&lt;=30,"Entre 15 e 30",IF(R8187&lt;=60,"Entre 30 e 60",IF(R8187&lt;=90,"Entre 60 e 90",IF(R8187&lt;=120,"Entre 90 e 120",IF(R8187&lt;=150,"Entre 120 e 150",IF(R8187&lt;=180,"Entre 150 e 180","Superior a 180")))))))</f>
        <v/>
      </c>
    </row>
    <row r="8188">
      <c r="A8188" t="inlineStr">
        <is>
          <t>Q07L026</t>
        </is>
      </c>
      <c r="B8188" t="inlineStr">
        <is>
          <t>MARCO AURELIO DE OLIVEIRA  GARCIA</t>
        </is>
      </c>
      <c r="C8188" t="n">
        <v>1</v>
      </c>
      <c r="D8188" t="inlineStr">
        <is>
          <t>IPCA</t>
        </is>
      </c>
      <c r="E8188" t="n">
        <v>0.009488792934583046</v>
      </c>
      <c r="F8188" t="inlineStr">
        <is>
          <t>MENSAL</t>
        </is>
      </c>
      <c r="G8188" t="n">
        <v>49166</v>
      </c>
      <c r="H8188" t="n">
        <v>49166</v>
      </c>
      <c r="I8188" t="n">
        <v>147</v>
      </c>
      <c r="J8188" t="inlineStr">
        <is>
          <t>CARTEIRA</t>
        </is>
      </c>
      <c r="K8188" t="inlineStr">
        <is>
          <t>CONTRATO</t>
        </is>
      </c>
      <c r="L8188" t="n">
        <v>684.5174640000001</v>
      </c>
      <c r="M8188" t="inlineStr">
        <is>
          <t>Terra Luz Residencial</t>
        </is>
      </c>
      <c r="N8188" s="142">
        <f>DATE(YEAR(G8188),MONTH(G8188),1)</f>
        <v/>
      </c>
      <c r="O8188" s="132">
        <f>IF(G8188&gt;$K$3,"Futuro","Atraso")</f>
        <v/>
      </c>
      <c r="P8188">
        <f>12*(YEAR(G8188)-YEAR($K$3))+(MONTH(G8188)-MONTH($K$3))</f>
        <v/>
      </c>
      <c r="Q8188" s="366">
        <f>IF(M8188="IBIRAPITANGA FASE 3",IF(O8188="Atraso",L8188,L8188/(1+$I$2)^P8188),IF(O8188="Atraso",L8188,L8188/(1+$I$1)^P8188))</f>
        <v/>
      </c>
      <c r="R8188">
        <f>IF(O8188="Atraso",$K$3-G8188,0)</f>
        <v/>
      </c>
      <c r="S8188">
        <f>IF(R8188&lt;=15,"Até 15",IF(R8188&lt;=30,"Entre 15 e 30",IF(R8188&lt;=60,"Entre 30 e 60",IF(R8188&lt;=90,"Entre 60 e 90",IF(R8188&lt;=120,"Entre 90 e 120",IF(R8188&lt;=150,"Entre 120 e 150",IF(R8188&lt;=180,"Entre 150 e 180","Superior a 180")))))))</f>
        <v/>
      </c>
    </row>
    <row r="8189">
      <c r="A8189" t="inlineStr">
        <is>
          <t>Q07L026</t>
        </is>
      </c>
      <c r="B8189" t="inlineStr">
        <is>
          <t>MARCO AURELIO DE OLIVEIRA  GARCIA</t>
        </is>
      </c>
      <c r="C8189" t="n">
        <v>1</v>
      </c>
      <c r="D8189" t="inlineStr">
        <is>
          <t>IPCA</t>
        </is>
      </c>
      <c r="E8189" t="n">
        <v>0.009488792934583046</v>
      </c>
      <c r="F8189" t="inlineStr">
        <is>
          <t>MENSAL</t>
        </is>
      </c>
      <c r="G8189" t="n">
        <v>49197</v>
      </c>
      <c r="H8189" t="n">
        <v>49197</v>
      </c>
      <c r="I8189" t="n">
        <v>148</v>
      </c>
      <c r="J8189" t="inlineStr">
        <is>
          <t>CARTEIRA</t>
        </is>
      </c>
      <c r="K8189" t="inlineStr">
        <is>
          <t>CONTRATO</t>
        </is>
      </c>
      <c r="L8189" t="n">
        <v>684.5174640000001</v>
      </c>
      <c r="M8189" t="inlineStr">
        <is>
          <t>Terra Luz Residencial</t>
        </is>
      </c>
      <c r="N8189" s="142">
        <f>DATE(YEAR(G8189),MONTH(G8189),1)</f>
        <v/>
      </c>
      <c r="O8189" s="132">
        <f>IF(G8189&gt;$K$3,"Futuro","Atraso")</f>
        <v/>
      </c>
      <c r="P8189">
        <f>12*(YEAR(G8189)-YEAR($K$3))+(MONTH(G8189)-MONTH($K$3))</f>
        <v/>
      </c>
      <c r="Q8189" s="366">
        <f>IF(M8189="IBIRAPITANGA FASE 3",IF(O8189="Atraso",L8189,L8189/(1+$I$2)^P8189),IF(O8189="Atraso",L8189,L8189/(1+$I$1)^P8189))</f>
        <v/>
      </c>
      <c r="R8189">
        <f>IF(O8189="Atraso",$K$3-G8189,0)</f>
        <v/>
      </c>
      <c r="S8189">
        <f>IF(R8189&lt;=15,"Até 15",IF(R8189&lt;=30,"Entre 15 e 30",IF(R8189&lt;=60,"Entre 30 e 60",IF(R8189&lt;=90,"Entre 60 e 90",IF(R8189&lt;=120,"Entre 90 e 120",IF(R8189&lt;=150,"Entre 120 e 150",IF(R8189&lt;=180,"Entre 150 e 180","Superior a 180")))))))</f>
        <v/>
      </c>
    </row>
    <row r="8190">
      <c r="A8190" t="inlineStr">
        <is>
          <t>Q07L026</t>
        </is>
      </c>
      <c r="B8190" t="inlineStr">
        <is>
          <t>MARCO AURELIO DE OLIVEIRA  GARCIA</t>
        </is>
      </c>
      <c r="C8190" t="n">
        <v>1</v>
      </c>
      <c r="D8190" t="inlineStr">
        <is>
          <t>IPCA</t>
        </is>
      </c>
      <c r="E8190" t="n">
        <v>0.009488792934583046</v>
      </c>
      <c r="F8190" t="inlineStr">
        <is>
          <t>MENSAL</t>
        </is>
      </c>
      <c r="G8190" t="n">
        <v>49227</v>
      </c>
      <c r="H8190" t="n">
        <v>49227</v>
      </c>
      <c r="I8190" t="n">
        <v>149</v>
      </c>
      <c r="J8190" t="inlineStr">
        <is>
          <t>CARTEIRA</t>
        </is>
      </c>
      <c r="K8190" t="inlineStr">
        <is>
          <t>CONTRATO</t>
        </is>
      </c>
      <c r="L8190" t="n">
        <v>684.5174640000001</v>
      </c>
      <c r="M8190" t="inlineStr">
        <is>
          <t>Terra Luz Residencial</t>
        </is>
      </c>
      <c r="N8190" s="142">
        <f>DATE(YEAR(G8190),MONTH(G8190),1)</f>
        <v/>
      </c>
      <c r="O8190" s="132">
        <f>IF(G8190&gt;$K$3,"Futuro","Atraso")</f>
        <v/>
      </c>
      <c r="P8190">
        <f>12*(YEAR(G8190)-YEAR($K$3))+(MONTH(G8190)-MONTH($K$3))</f>
        <v/>
      </c>
      <c r="Q8190" s="366">
        <f>IF(M8190="IBIRAPITANGA FASE 3",IF(O8190="Atraso",L8190,L8190/(1+$I$2)^P8190),IF(O8190="Atraso",L8190,L8190/(1+$I$1)^P8190))</f>
        <v/>
      </c>
      <c r="R8190">
        <f>IF(O8190="Atraso",$K$3-G8190,0)</f>
        <v/>
      </c>
      <c r="S8190">
        <f>IF(R8190&lt;=15,"Até 15",IF(R8190&lt;=30,"Entre 15 e 30",IF(R8190&lt;=60,"Entre 30 e 60",IF(R8190&lt;=90,"Entre 60 e 90",IF(R8190&lt;=120,"Entre 90 e 120",IF(R8190&lt;=150,"Entre 120 e 150",IF(R8190&lt;=180,"Entre 150 e 180","Superior a 180")))))))</f>
        <v/>
      </c>
    </row>
    <row r="8191">
      <c r="A8191" t="inlineStr">
        <is>
          <t>Q07L026</t>
        </is>
      </c>
      <c r="B8191" t="inlineStr">
        <is>
          <t>MARCO AURELIO DE OLIVEIRA  GARCIA</t>
        </is>
      </c>
      <c r="C8191" t="n">
        <v>1</v>
      </c>
      <c r="D8191" t="inlineStr">
        <is>
          <t>IPCA</t>
        </is>
      </c>
      <c r="E8191" t="n">
        <v>0.009488792934583046</v>
      </c>
      <c r="F8191" t="inlineStr">
        <is>
          <t>MENSAL</t>
        </is>
      </c>
      <c r="G8191" t="n">
        <v>49258</v>
      </c>
      <c r="H8191" t="n">
        <v>49258</v>
      </c>
      <c r="I8191" t="n">
        <v>150</v>
      </c>
      <c r="J8191" t="inlineStr">
        <is>
          <t>CARTEIRA</t>
        </is>
      </c>
      <c r="K8191" t="inlineStr">
        <is>
          <t>CONTRATO</t>
        </is>
      </c>
      <c r="L8191" t="n">
        <v>684.5174640000001</v>
      </c>
      <c r="M8191" t="inlineStr">
        <is>
          <t>Terra Luz Residencial</t>
        </is>
      </c>
      <c r="N8191" s="142">
        <f>DATE(YEAR(G8191),MONTH(G8191),1)</f>
        <v/>
      </c>
      <c r="O8191" s="132">
        <f>IF(G8191&gt;$K$3,"Futuro","Atraso")</f>
        <v/>
      </c>
      <c r="P8191">
        <f>12*(YEAR(G8191)-YEAR($K$3))+(MONTH(G8191)-MONTH($K$3))</f>
        <v/>
      </c>
      <c r="Q8191" s="366">
        <f>IF(M8191="IBIRAPITANGA FASE 3",IF(O8191="Atraso",L8191,L8191/(1+$I$2)^P8191),IF(O8191="Atraso",L8191,L8191/(1+$I$1)^P8191))</f>
        <v/>
      </c>
      <c r="R8191">
        <f>IF(O8191="Atraso",$K$3-G8191,0)</f>
        <v/>
      </c>
      <c r="S8191">
        <f>IF(R8191&lt;=15,"Até 15",IF(R8191&lt;=30,"Entre 15 e 30",IF(R8191&lt;=60,"Entre 30 e 60",IF(R8191&lt;=90,"Entre 60 e 90",IF(R8191&lt;=120,"Entre 90 e 120",IF(R8191&lt;=150,"Entre 120 e 150",IF(R8191&lt;=180,"Entre 150 e 180","Superior a 180")))))))</f>
        <v/>
      </c>
    </row>
    <row r="8192">
      <c r="A8192" t="inlineStr">
        <is>
          <t>Q07L026</t>
        </is>
      </c>
      <c r="B8192" t="inlineStr">
        <is>
          <t>MARCO AURELIO DE OLIVEIRA  GARCIA</t>
        </is>
      </c>
      <c r="C8192" t="n">
        <v>1</v>
      </c>
      <c r="D8192" t="inlineStr">
        <is>
          <t>IPCA</t>
        </is>
      </c>
      <c r="E8192" t="n">
        <v>0.009488792934583046</v>
      </c>
      <c r="F8192" t="inlineStr">
        <is>
          <t>MENSAL</t>
        </is>
      </c>
      <c r="G8192" t="n">
        <v>49288</v>
      </c>
      <c r="H8192" t="n">
        <v>49288</v>
      </c>
      <c r="I8192" t="n">
        <v>151</v>
      </c>
      <c r="J8192" t="inlineStr">
        <is>
          <t>CARTEIRA</t>
        </is>
      </c>
      <c r="K8192" t="inlineStr">
        <is>
          <t>CONTRATO</t>
        </is>
      </c>
      <c r="L8192" t="n">
        <v>684.5174640000001</v>
      </c>
      <c r="M8192" t="inlineStr">
        <is>
          <t>Terra Luz Residencial</t>
        </is>
      </c>
      <c r="N8192" s="142">
        <f>DATE(YEAR(G8192),MONTH(G8192),1)</f>
        <v/>
      </c>
      <c r="O8192" s="132">
        <f>IF(G8192&gt;$K$3,"Futuro","Atraso")</f>
        <v/>
      </c>
      <c r="P8192">
        <f>12*(YEAR(G8192)-YEAR($K$3))+(MONTH(G8192)-MONTH($K$3))</f>
        <v/>
      </c>
      <c r="Q8192" s="366">
        <f>IF(M8192="IBIRAPITANGA FASE 3",IF(O8192="Atraso",L8192,L8192/(1+$I$2)^P8192),IF(O8192="Atraso",L8192,L8192/(1+$I$1)^P8192))</f>
        <v/>
      </c>
      <c r="R8192">
        <f>IF(O8192="Atraso",$K$3-G8192,0)</f>
        <v/>
      </c>
      <c r="S8192">
        <f>IF(R8192&lt;=15,"Até 15",IF(R8192&lt;=30,"Entre 15 e 30",IF(R8192&lt;=60,"Entre 30 e 60",IF(R8192&lt;=90,"Entre 60 e 90",IF(R8192&lt;=120,"Entre 90 e 120",IF(R8192&lt;=150,"Entre 120 e 150",IF(R8192&lt;=180,"Entre 150 e 180","Superior a 180")))))))</f>
        <v/>
      </c>
    </row>
    <row r="8193">
      <c r="A8193" t="inlineStr">
        <is>
          <t>Q07L026</t>
        </is>
      </c>
      <c r="B8193" t="inlineStr">
        <is>
          <t>MARCO AURELIO DE OLIVEIRA  GARCIA</t>
        </is>
      </c>
      <c r="C8193" t="n">
        <v>1</v>
      </c>
      <c r="D8193" t="inlineStr">
        <is>
          <t>IPCA</t>
        </is>
      </c>
      <c r="E8193" t="n">
        <v>0.009488792934583046</v>
      </c>
      <c r="F8193" t="inlineStr">
        <is>
          <t>MENSAL</t>
        </is>
      </c>
      <c r="G8193" t="n">
        <v>49319</v>
      </c>
      <c r="H8193" t="n">
        <v>49319</v>
      </c>
      <c r="I8193" t="n">
        <v>152</v>
      </c>
      <c r="J8193" t="inlineStr">
        <is>
          <t>CARTEIRA</t>
        </is>
      </c>
      <c r="K8193" t="inlineStr">
        <is>
          <t>CONTRATO</t>
        </is>
      </c>
      <c r="L8193" t="n">
        <v>684.5174640000001</v>
      </c>
      <c r="M8193" t="inlineStr">
        <is>
          <t>Terra Luz Residencial</t>
        </is>
      </c>
      <c r="N8193" s="142">
        <f>DATE(YEAR(G8193),MONTH(G8193),1)</f>
        <v/>
      </c>
      <c r="O8193" s="132">
        <f>IF(G8193&gt;$K$3,"Futuro","Atraso")</f>
        <v/>
      </c>
      <c r="P8193">
        <f>12*(YEAR(G8193)-YEAR($K$3))+(MONTH(G8193)-MONTH($K$3))</f>
        <v/>
      </c>
      <c r="Q8193" s="366">
        <f>IF(M8193="IBIRAPITANGA FASE 3",IF(O8193="Atraso",L8193,L8193/(1+$I$2)^P8193),IF(O8193="Atraso",L8193,L8193/(1+$I$1)^P8193))</f>
        <v/>
      </c>
      <c r="R8193">
        <f>IF(O8193="Atraso",$K$3-G8193,0)</f>
        <v/>
      </c>
      <c r="S8193">
        <f>IF(R8193&lt;=15,"Até 15",IF(R8193&lt;=30,"Entre 15 e 30",IF(R8193&lt;=60,"Entre 30 e 60",IF(R8193&lt;=90,"Entre 60 e 90",IF(R8193&lt;=120,"Entre 90 e 120",IF(R8193&lt;=150,"Entre 120 e 150",IF(R8193&lt;=180,"Entre 150 e 180","Superior a 180")))))))</f>
        <v/>
      </c>
    </row>
    <row r="8194">
      <c r="A8194" t="inlineStr">
        <is>
          <t>Q07L026</t>
        </is>
      </c>
      <c r="B8194" t="inlineStr">
        <is>
          <t>MARCO AURELIO DE OLIVEIRA  GARCIA</t>
        </is>
      </c>
      <c r="C8194" t="n">
        <v>1</v>
      </c>
      <c r="D8194" t="inlineStr">
        <is>
          <t>IPCA</t>
        </is>
      </c>
      <c r="E8194" t="n">
        <v>0.009488792934583046</v>
      </c>
      <c r="F8194" t="inlineStr">
        <is>
          <t>MENSAL</t>
        </is>
      </c>
      <c r="G8194" t="n">
        <v>49350</v>
      </c>
      <c r="H8194" t="n">
        <v>49350</v>
      </c>
      <c r="I8194" t="n">
        <v>153</v>
      </c>
      <c r="J8194" t="inlineStr">
        <is>
          <t>CARTEIRA</t>
        </is>
      </c>
      <c r="K8194" t="inlineStr">
        <is>
          <t>CONTRATO</t>
        </is>
      </c>
      <c r="L8194" t="n">
        <v>684.5174640000001</v>
      </c>
      <c r="M8194" t="inlineStr">
        <is>
          <t>Terra Luz Residencial</t>
        </is>
      </c>
      <c r="N8194" s="142">
        <f>DATE(YEAR(G8194),MONTH(G8194),1)</f>
        <v/>
      </c>
      <c r="O8194" s="132">
        <f>IF(G8194&gt;$K$3,"Futuro","Atraso")</f>
        <v/>
      </c>
      <c r="P8194">
        <f>12*(YEAR(G8194)-YEAR($K$3))+(MONTH(G8194)-MONTH($K$3))</f>
        <v/>
      </c>
      <c r="Q8194" s="366">
        <f>IF(M8194="IBIRAPITANGA FASE 3",IF(O8194="Atraso",L8194,L8194/(1+$I$2)^P8194),IF(O8194="Atraso",L8194,L8194/(1+$I$1)^P8194))</f>
        <v/>
      </c>
      <c r="R8194">
        <f>IF(O8194="Atraso",$K$3-G8194,0)</f>
        <v/>
      </c>
      <c r="S8194">
        <f>IF(R8194&lt;=15,"Até 15",IF(R8194&lt;=30,"Entre 15 e 30",IF(R8194&lt;=60,"Entre 30 e 60",IF(R8194&lt;=90,"Entre 60 e 90",IF(R8194&lt;=120,"Entre 90 e 120",IF(R8194&lt;=150,"Entre 120 e 150",IF(R8194&lt;=180,"Entre 150 e 180","Superior a 180")))))))</f>
        <v/>
      </c>
    </row>
    <row r="8195">
      <c r="A8195" t="inlineStr">
        <is>
          <t>Q07L026</t>
        </is>
      </c>
      <c r="B8195" t="inlineStr">
        <is>
          <t>MARCO AURELIO DE OLIVEIRA  GARCIA</t>
        </is>
      </c>
      <c r="C8195" t="n">
        <v>1</v>
      </c>
      <c r="D8195" t="inlineStr">
        <is>
          <t>IPCA</t>
        </is>
      </c>
      <c r="E8195" t="n">
        <v>0.009488792934583046</v>
      </c>
      <c r="F8195" t="inlineStr">
        <is>
          <t>MENSAL</t>
        </is>
      </c>
      <c r="G8195" t="n">
        <v>49378</v>
      </c>
      <c r="H8195" t="n">
        <v>49378</v>
      </c>
      <c r="I8195" t="n">
        <v>154</v>
      </c>
      <c r="J8195" t="inlineStr">
        <is>
          <t>CARTEIRA</t>
        </is>
      </c>
      <c r="K8195" t="inlineStr">
        <is>
          <t>CONTRATO</t>
        </is>
      </c>
      <c r="L8195" t="n">
        <v>684.5174640000001</v>
      </c>
      <c r="M8195" t="inlineStr">
        <is>
          <t>Terra Luz Residencial</t>
        </is>
      </c>
      <c r="N8195" s="142">
        <f>DATE(YEAR(G8195),MONTH(G8195),1)</f>
        <v/>
      </c>
      <c r="O8195" s="132">
        <f>IF(G8195&gt;$K$3,"Futuro","Atraso")</f>
        <v/>
      </c>
      <c r="P8195">
        <f>12*(YEAR(G8195)-YEAR($K$3))+(MONTH(G8195)-MONTH($K$3))</f>
        <v/>
      </c>
      <c r="Q8195" s="366">
        <f>IF(M8195="IBIRAPITANGA FASE 3",IF(O8195="Atraso",L8195,L8195/(1+$I$2)^P8195),IF(O8195="Atraso",L8195,L8195/(1+$I$1)^P8195))</f>
        <v/>
      </c>
      <c r="R8195">
        <f>IF(O8195="Atraso",$K$3-G8195,0)</f>
        <v/>
      </c>
      <c r="S8195">
        <f>IF(R8195&lt;=15,"Até 15",IF(R8195&lt;=30,"Entre 15 e 30",IF(R8195&lt;=60,"Entre 30 e 60",IF(R8195&lt;=90,"Entre 60 e 90",IF(R8195&lt;=120,"Entre 90 e 120",IF(R8195&lt;=150,"Entre 120 e 150",IF(R8195&lt;=180,"Entre 150 e 180","Superior a 180")))))))</f>
        <v/>
      </c>
    </row>
    <row r="8196">
      <c r="A8196" t="inlineStr">
        <is>
          <t>Q07L026</t>
        </is>
      </c>
      <c r="B8196" t="inlineStr">
        <is>
          <t>MARCO AURELIO DE OLIVEIRA  GARCIA</t>
        </is>
      </c>
      <c r="C8196" t="n">
        <v>1</v>
      </c>
      <c r="D8196" t="inlineStr">
        <is>
          <t>IPCA</t>
        </is>
      </c>
      <c r="E8196" t="n">
        <v>0.009488792934583046</v>
      </c>
      <c r="F8196" t="inlineStr">
        <is>
          <t>MENSAL</t>
        </is>
      </c>
      <c r="G8196" t="n">
        <v>49409</v>
      </c>
      <c r="H8196" t="n">
        <v>49409</v>
      </c>
      <c r="I8196" t="n">
        <v>155</v>
      </c>
      <c r="J8196" t="inlineStr">
        <is>
          <t>CARTEIRA</t>
        </is>
      </c>
      <c r="K8196" t="inlineStr">
        <is>
          <t>CONTRATO</t>
        </is>
      </c>
      <c r="L8196" t="n">
        <v>684.5174640000001</v>
      </c>
      <c r="M8196" t="inlineStr">
        <is>
          <t>Terra Luz Residencial</t>
        </is>
      </c>
      <c r="N8196" s="142">
        <f>DATE(YEAR(G8196),MONTH(G8196),1)</f>
        <v/>
      </c>
      <c r="O8196" s="132">
        <f>IF(G8196&gt;$K$3,"Futuro","Atraso")</f>
        <v/>
      </c>
      <c r="P8196">
        <f>12*(YEAR(G8196)-YEAR($K$3))+(MONTH(G8196)-MONTH($K$3))</f>
        <v/>
      </c>
      <c r="Q8196" s="366">
        <f>IF(M8196="IBIRAPITANGA FASE 3",IF(O8196="Atraso",L8196,L8196/(1+$I$2)^P8196),IF(O8196="Atraso",L8196,L8196/(1+$I$1)^P8196))</f>
        <v/>
      </c>
      <c r="R8196">
        <f>IF(O8196="Atraso",$K$3-G8196,0)</f>
        <v/>
      </c>
      <c r="S8196">
        <f>IF(R8196&lt;=15,"Até 15",IF(R8196&lt;=30,"Entre 15 e 30",IF(R8196&lt;=60,"Entre 30 e 60",IF(R8196&lt;=90,"Entre 60 e 90",IF(R8196&lt;=120,"Entre 90 e 120",IF(R8196&lt;=150,"Entre 120 e 150",IF(R8196&lt;=180,"Entre 150 e 180","Superior a 180")))))))</f>
        <v/>
      </c>
    </row>
    <row r="8197">
      <c r="A8197" t="inlineStr">
        <is>
          <t>Q07L026</t>
        </is>
      </c>
      <c r="B8197" t="inlineStr">
        <is>
          <t>MARCO AURELIO DE OLIVEIRA  GARCIA</t>
        </is>
      </c>
      <c r="C8197" t="n">
        <v>1</v>
      </c>
      <c r="D8197" t="inlineStr">
        <is>
          <t>IPCA</t>
        </is>
      </c>
      <c r="E8197" t="n">
        <v>0.009488792934583046</v>
      </c>
      <c r="F8197" t="inlineStr">
        <is>
          <t>MENSAL</t>
        </is>
      </c>
      <c r="G8197" t="n">
        <v>49439</v>
      </c>
      <c r="H8197" t="n">
        <v>49439</v>
      </c>
      <c r="I8197" t="n">
        <v>156</v>
      </c>
      <c r="J8197" t="inlineStr">
        <is>
          <t>CARTEIRA</t>
        </is>
      </c>
      <c r="K8197" t="inlineStr">
        <is>
          <t>CONTRATO</t>
        </is>
      </c>
      <c r="L8197" t="n">
        <v>684.5174640000001</v>
      </c>
      <c r="M8197" t="inlineStr">
        <is>
          <t>Terra Luz Residencial</t>
        </is>
      </c>
      <c r="N8197" s="142">
        <f>DATE(YEAR(G8197),MONTH(G8197),1)</f>
        <v/>
      </c>
      <c r="O8197" s="132">
        <f>IF(G8197&gt;$K$3,"Futuro","Atraso")</f>
        <v/>
      </c>
      <c r="P8197">
        <f>12*(YEAR(G8197)-YEAR($K$3))+(MONTH(G8197)-MONTH($K$3))</f>
        <v/>
      </c>
      <c r="Q8197" s="366">
        <f>IF(M8197="IBIRAPITANGA FASE 3",IF(O8197="Atraso",L8197,L8197/(1+$I$2)^P8197),IF(O8197="Atraso",L8197,L8197/(1+$I$1)^P8197))</f>
        <v/>
      </c>
      <c r="R8197">
        <f>IF(O8197="Atraso",$K$3-G8197,0)</f>
        <v/>
      </c>
      <c r="S8197">
        <f>IF(R8197&lt;=15,"Até 15",IF(R8197&lt;=30,"Entre 15 e 30",IF(R8197&lt;=60,"Entre 30 e 60",IF(R8197&lt;=90,"Entre 60 e 90",IF(R8197&lt;=120,"Entre 90 e 120",IF(R8197&lt;=150,"Entre 120 e 150",IF(R8197&lt;=180,"Entre 150 e 180","Superior a 180")))))))</f>
        <v/>
      </c>
    </row>
    <row r="8198">
      <c r="A8198" t="inlineStr">
        <is>
          <t>Q07L026</t>
        </is>
      </c>
      <c r="B8198" t="inlineStr">
        <is>
          <t>MARCO AURELIO DE OLIVEIRA  GARCIA</t>
        </is>
      </c>
      <c r="C8198" t="n">
        <v>1</v>
      </c>
      <c r="D8198" t="inlineStr">
        <is>
          <t>IPCA</t>
        </is>
      </c>
      <c r="E8198" t="n">
        <v>0.009488792934583046</v>
      </c>
      <c r="F8198" t="inlineStr">
        <is>
          <t>MENSAL</t>
        </is>
      </c>
      <c r="G8198" t="n">
        <v>49470</v>
      </c>
      <c r="H8198" t="n">
        <v>49470</v>
      </c>
      <c r="I8198" t="n">
        <v>157</v>
      </c>
      <c r="J8198" t="inlineStr">
        <is>
          <t>CARTEIRA</t>
        </is>
      </c>
      <c r="K8198" t="inlineStr">
        <is>
          <t>CONTRATO</t>
        </is>
      </c>
      <c r="L8198" t="n">
        <v>684.5174640000001</v>
      </c>
      <c r="M8198" t="inlineStr">
        <is>
          <t>Terra Luz Residencial</t>
        </is>
      </c>
      <c r="N8198" s="142">
        <f>DATE(YEAR(G8198),MONTH(G8198),1)</f>
        <v/>
      </c>
      <c r="O8198" s="132">
        <f>IF(G8198&gt;$K$3,"Futuro","Atraso")</f>
        <v/>
      </c>
      <c r="P8198">
        <f>12*(YEAR(G8198)-YEAR($K$3))+(MONTH(G8198)-MONTH($K$3))</f>
        <v/>
      </c>
      <c r="Q8198" s="366">
        <f>IF(M8198="IBIRAPITANGA FASE 3",IF(O8198="Atraso",L8198,L8198/(1+$I$2)^P8198),IF(O8198="Atraso",L8198,L8198/(1+$I$1)^P8198))</f>
        <v/>
      </c>
      <c r="R8198">
        <f>IF(O8198="Atraso",$K$3-G8198,0)</f>
        <v/>
      </c>
      <c r="S8198">
        <f>IF(R8198&lt;=15,"Até 15",IF(R8198&lt;=30,"Entre 15 e 30",IF(R8198&lt;=60,"Entre 30 e 60",IF(R8198&lt;=90,"Entre 60 e 90",IF(R8198&lt;=120,"Entre 90 e 120",IF(R8198&lt;=150,"Entre 120 e 150",IF(R8198&lt;=180,"Entre 150 e 180","Superior a 180")))))))</f>
        <v/>
      </c>
    </row>
    <row r="8199">
      <c r="A8199" t="inlineStr">
        <is>
          <t>Q07L026</t>
        </is>
      </c>
      <c r="B8199" t="inlineStr">
        <is>
          <t>MARCO AURELIO DE OLIVEIRA  GARCIA</t>
        </is>
      </c>
      <c r="C8199" t="n">
        <v>1</v>
      </c>
      <c r="D8199" t="inlineStr">
        <is>
          <t>IPCA</t>
        </is>
      </c>
      <c r="E8199" t="n">
        <v>0.009488792934583046</v>
      </c>
      <c r="F8199" t="inlineStr">
        <is>
          <t>MENSAL</t>
        </is>
      </c>
      <c r="G8199" t="n">
        <v>49500</v>
      </c>
      <c r="H8199" t="n">
        <v>49500</v>
      </c>
      <c r="I8199" t="n">
        <v>158</v>
      </c>
      <c r="J8199" t="inlineStr">
        <is>
          <t>CARTEIRA</t>
        </is>
      </c>
      <c r="K8199" t="inlineStr">
        <is>
          <t>CONTRATO</t>
        </is>
      </c>
      <c r="L8199" t="n">
        <v>684.5174640000001</v>
      </c>
      <c r="M8199" t="inlineStr">
        <is>
          <t>Terra Luz Residencial</t>
        </is>
      </c>
      <c r="N8199" s="142">
        <f>DATE(YEAR(G8199),MONTH(G8199),1)</f>
        <v/>
      </c>
      <c r="O8199" s="132">
        <f>IF(G8199&gt;$K$3,"Futuro","Atraso")</f>
        <v/>
      </c>
      <c r="P8199">
        <f>12*(YEAR(G8199)-YEAR($K$3))+(MONTH(G8199)-MONTH($K$3))</f>
        <v/>
      </c>
      <c r="Q8199" s="366">
        <f>IF(M8199="IBIRAPITANGA FASE 3",IF(O8199="Atraso",L8199,L8199/(1+$I$2)^P8199),IF(O8199="Atraso",L8199,L8199/(1+$I$1)^P8199))</f>
        <v/>
      </c>
      <c r="R8199">
        <f>IF(O8199="Atraso",$K$3-G8199,0)</f>
        <v/>
      </c>
      <c r="S8199">
        <f>IF(R8199&lt;=15,"Até 15",IF(R8199&lt;=30,"Entre 15 e 30",IF(R8199&lt;=60,"Entre 30 e 60",IF(R8199&lt;=90,"Entre 60 e 90",IF(R8199&lt;=120,"Entre 90 e 120",IF(R8199&lt;=150,"Entre 120 e 150",IF(R8199&lt;=180,"Entre 150 e 180","Superior a 180")))))))</f>
        <v/>
      </c>
    </row>
    <row r="8200">
      <c r="A8200" t="inlineStr">
        <is>
          <t>Q07L026</t>
        </is>
      </c>
      <c r="B8200" t="inlineStr">
        <is>
          <t>MARCO AURELIO DE OLIVEIRA  GARCIA</t>
        </is>
      </c>
      <c r="C8200" t="n">
        <v>1</v>
      </c>
      <c r="D8200" t="inlineStr">
        <is>
          <t>IPCA</t>
        </is>
      </c>
      <c r="E8200" t="n">
        <v>0.009488792934583046</v>
      </c>
      <c r="F8200" t="inlineStr">
        <is>
          <t>MENSAL</t>
        </is>
      </c>
      <c r="G8200" t="n">
        <v>49531</v>
      </c>
      <c r="H8200" t="n">
        <v>49531</v>
      </c>
      <c r="I8200" t="n">
        <v>159</v>
      </c>
      <c r="J8200" t="inlineStr">
        <is>
          <t>CARTEIRA</t>
        </is>
      </c>
      <c r="K8200" t="inlineStr">
        <is>
          <t>CONTRATO</t>
        </is>
      </c>
      <c r="L8200" t="n">
        <v>684.5174640000001</v>
      </c>
      <c r="M8200" t="inlineStr">
        <is>
          <t>Terra Luz Residencial</t>
        </is>
      </c>
      <c r="N8200" s="142">
        <f>DATE(YEAR(G8200),MONTH(G8200),1)</f>
        <v/>
      </c>
      <c r="O8200" s="132">
        <f>IF(G8200&gt;$K$3,"Futuro","Atraso")</f>
        <v/>
      </c>
      <c r="P8200">
        <f>12*(YEAR(G8200)-YEAR($K$3))+(MONTH(G8200)-MONTH($K$3))</f>
        <v/>
      </c>
      <c r="Q8200" s="366">
        <f>IF(M8200="IBIRAPITANGA FASE 3",IF(O8200="Atraso",L8200,L8200/(1+$I$2)^P8200),IF(O8200="Atraso",L8200,L8200/(1+$I$1)^P8200))</f>
        <v/>
      </c>
      <c r="R8200">
        <f>IF(O8200="Atraso",$K$3-G8200,0)</f>
        <v/>
      </c>
      <c r="S8200">
        <f>IF(R8200&lt;=15,"Até 15",IF(R8200&lt;=30,"Entre 15 e 30",IF(R8200&lt;=60,"Entre 30 e 60",IF(R8200&lt;=90,"Entre 60 e 90",IF(R8200&lt;=120,"Entre 90 e 120",IF(R8200&lt;=150,"Entre 120 e 150",IF(R8200&lt;=180,"Entre 150 e 180","Superior a 180")))))))</f>
        <v/>
      </c>
    </row>
    <row r="8201">
      <c r="A8201" t="inlineStr">
        <is>
          <t>Q07L026</t>
        </is>
      </c>
      <c r="B8201" t="inlineStr">
        <is>
          <t>MARCO AURELIO DE OLIVEIRA  GARCIA</t>
        </is>
      </c>
      <c r="C8201" t="n">
        <v>1</v>
      </c>
      <c r="D8201" t="inlineStr">
        <is>
          <t>IPCA</t>
        </is>
      </c>
      <c r="E8201" t="n">
        <v>0.009488792934583046</v>
      </c>
      <c r="F8201" t="inlineStr">
        <is>
          <t>MENSAL</t>
        </is>
      </c>
      <c r="G8201" t="n">
        <v>49562</v>
      </c>
      <c r="H8201" t="n">
        <v>49562</v>
      </c>
      <c r="I8201" t="n">
        <v>160</v>
      </c>
      <c r="J8201" t="inlineStr">
        <is>
          <t>CARTEIRA</t>
        </is>
      </c>
      <c r="K8201" t="inlineStr">
        <is>
          <t>CONTRATO</t>
        </is>
      </c>
      <c r="L8201" t="n">
        <v>684.5174640000001</v>
      </c>
      <c r="M8201" t="inlineStr">
        <is>
          <t>Terra Luz Residencial</t>
        </is>
      </c>
      <c r="N8201" s="142">
        <f>DATE(YEAR(G8201),MONTH(G8201),1)</f>
        <v/>
      </c>
      <c r="O8201" s="132">
        <f>IF(G8201&gt;$K$3,"Futuro","Atraso")</f>
        <v/>
      </c>
      <c r="P8201">
        <f>12*(YEAR(G8201)-YEAR($K$3))+(MONTH(G8201)-MONTH($K$3))</f>
        <v/>
      </c>
      <c r="Q8201" s="366">
        <f>IF(M8201="IBIRAPITANGA FASE 3",IF(O8201="Atraso",L8201,L8201/(1+$I$2)^P8201),IF(O8201="Atraso",L8201,L8201/(1+$I$1)^P8201))</f>
        <v/>
      </c>
      <c r="R8201">
        <f>IF(O8201="Atraso",$K$3-G8201,0)</f>
        <v/>
      </c>
      <c r="S8201">
        <f>IF(R8201&lt;=15,"Até 15",IF(R8201&lt;=30,"Entre 15 e 30",IF(R8201&lt;=60,"Entre 30 e 60",IF(R8201&lt;=90,"Entre 60 e 90",IF(R8201&lt;=120,"Entre 90 e 120",IF(R8201&lt;=150,"Entre 120 e 150",IF(R8201&lt;=180,"Entre 150 e 180","Superior a 180")))))))</f>
        <v/>
      </c>
    </row>
    <row r="8202">
      <c r="A8202" t="inlineStr">
        <is>
          <t>Q07L026</t>
        </is>
      </c>
      <c r="B8202" t="inlineStr">
        <is>
          <t>MARCO AURELIO DE OLIVEIRA  GARCIA</t>
        </is>
      </c>
      <c r="C8202" t="n">
        <v>1</v>
      </c>
      <c r="D8202" t="inlineStr">
        <is>
          <t>IPCA</t>
        </is>
      </c>
      <c r="E8202" t="n">
        <v>0.009488792934583046</v>
      </c>
      <c r="F8202" t="inlineStr">
        <is>
          <t>MENSAL</t>
        </is>
      </c>
      <c r="G8202" t="n">
        <v>49592</v>
      </c>
      <c r="H8202" t="n">
        <v>49592</v>
      </c>
      <c r="I8202" t="n">
        <v>161</v>
      </c>
      <c r="J8202" t="inlineStr">
        <is>
          <t>CARTEIRA</t>
        </is>
      </c>
      <c r="K8202" t="inlineStr">
        <is>
          <t>CONTRATO</t>
        </is>
      </c>
      <c r="L8202" t="n">
        <v>684.5174640000001</v>
      </c>
      <c r="M8202" t="inlineStr">
        <is>
          <t>Terra Luz Residencial</t>
        </is>
      </c>
      <c r="N8202" s="142">
        <f>DATE(YEAR(G8202),MONTH(G8202),1)</f>
        <v/>
      </c>
      <c r="O8202" s="132">
        <f>IF(G8202&gt;$K$3,"Futuro","Atraso")</f>
        <v/>
      </c>
      <c r="P8202">
        <f>12*(YEAR(G8202)-YEAR($K$3))+(MONTH(G8202)-MONTH($K$3))</f>
        <v/>
      </c>
      <c r="Q8202" s="366">
        <f>IF(M8202="IBIRAPITANGA FASE 3",IF(O8202="Atraso",L8202,L8202/(1+$I$2)^P8202),IF(O8202="Atraso",L8202,L8202/(1+$I$1)^P8202))</f>
        <v/>
      </c>
      <c r="R8202">
        <f>IF(O8202="Atraso",$K$3-G8202,0)</f>
        <v/>
      </c>
      <c r="S8202">
        <f>IF(R8202&lt;=15,"Até 15",IF(R8202&lt;=30,"Entre 15 e 30",IF(R8202&lt;=60,"Entre 30 e 60",IF(R8202&lt;=90,"Entre 60 e 90",IF(R8202&lt;=120,"Entre 90 e 120",IF(R8202&lt;=150,"Entre 120 e 150",IF(R8202&lt;=180,"Entre 150 e 180","Superior a 180")))))))</f>
        <v/>
      </c>
    </row>
    <row r="8203">
      <c r="A8203" t="inlineStr">
        <is>
          <t>Q07L026</t>
        </is>
      </c>
      <c r="B8203" t="inlineStr">
        <is>
          <t>MARCO AURELIO DE OLIVEIRA  GARCIA</t>
        </is>
      </c>
      <c r="C8203" t="n">
        <v>1</v>
      </c>
      <c r="D8203" t="inlineStr">
        <is>
          <t>IPCA</t>
        </is>
      </c>
      <c r="E8203" t="n">
        <v>0.009488792934583046</v>
      </c>
      <c r="F8203" t="inlineStr">
        <is>
          <t>MENSAL</t>
        </is>
      </c>
      <c r="G8203" t="n">
        <v>49623</v>
      </c>
      <c r="H8203" t="n">
        <v>49623</v>
      </c>
      <c r="I8203" t="n">
        <v>162</v>
      </c>
      <c r="J8203" t="inlineStr">
        <is>
          <t>CARTEIRA</t>
        </is>
      </c>
      <c r="K8203" t="inlineStr">
        <is>
          <t>CONTRATO</t>
        </is>
      </c>
      <c r="L8203" t="n">
        <v>684.5174640000001</v>
      </c>
      <c r="M8203" t="inlineStr">
        <is>
          <t>Terra Luz Residencial</t>
        </is>
      </c>
      <c r="N8203" s="142">
        <f>DATE(YEAR(G8203),MONTH(G8203),1)</f>
        <v/>
      </c>
      <c r="O8203" s="132">
        <f>IF(G8203&gt;$K$3,"Futuro","Atraso")</f>
        <v/>
      </c>
      <c r="P8203">
        <f>12*(YEAR(G8203)-YEAR($K$3))+(MONTH(G8203)-MONTH($K$3))</f>
        <v/>
      </c>
      <c r="Q8203" s="366">
        <f>IF(M8203="IBIRAPITANGA FASE 3",IF(O8203="Atraso",L8203,L8203/(1+$I$2)^P8203),IF(O8203="Atraso",L8203,L8203/(1+$I$1)^P8203))</f>
        <v/>
      </c>
      <c r="R8203">
        <f>IF(O8203="Atraso",$K$3-G8203,0)</f>
        <v/>
      </c>
      <c r="S8203">
        <f>IF(R8203&lt;=15,"Até 15",IF(R8203&lt;=30,"Entre 15 e 30",IF(R8203&lt;=60,"Entre 30 e 60",IF(R8203&lt;=90,"Entre 60 e 90",IF(R8203&lt;=120,"Entre 90 e 120",IF(R8203&lt;=150,"Entre 120 e 150",IF(R8203&lt;=180,"Entre 150 e 180","Superior a 180")))))))</f>
        <v/>
      </c>
    </row>
    <row r="8204">
      <c r="A8204" t="inlineStr">
        <is>
          <t>Q07L026</t>
        </is>
      </c>
      <c r="B8204" t="inlineStr">
        <is>
          <t>MARCO AURELIO DE OLIVEIRA  GARCIA</t>
        </is>
      </c>
      <c r="C8204" t="n">
        <v>1</v>
      </c>
      <c r="D8204" t="inlineStr">
        <is>
          <t>IPCA</t>
        </is>
      </c>
      <c r="E8204" t="n">
        <v>0.009488792934583046</v>
      </c>
      <c r="F8204" t="inlineStr">
        <is>
          <t>MENSAL</t>
        </is>
      </c>
      <c r="G8204" t="n">
        <v>49653</v>
      </c>
      <c r="H8204" t="n">
        <v>49653</v>
      </c>
      <c r="I8204" t="n">
        <v>163</v>
      </c>
      <c r="J8204" t="inlineStr">
        <is>
          <t>CARTEIRA</t>
        </is>
      </c>
      <c r="K8204" t="inlineStr">
        <is>
          <t>CONTRATO</t>
        </is>
      </c>
      <c r="L8204" t="n">
        <v>684.5174640000001</v>
      </c>
      <c r="M8204" t="inlineStr">
        <is>
          <t>Terra Luz Residencial</t>
        </is>
      </c>
      <c r="N8204" s="142">
        <f>DATE(YEAR(G8204),MONTH(G8204),1)</f>
        <v/>
      </c>
      <c r="O8204" s="132">
        <f>IF(G8204&gt;$K$3,"Futuro","Atraso")</f>
        <v/>
      </c>
      <c r="P8204">
        <f>12*(YEAR(G8204)-YEAR($K$3))+(MONTH(G8204)-MONTH($K$3))</f>
        <v/>
      </c>
      <c r="Q8204" s="366">
        <f>IF(M8204="IBIRAPITANGA FASE 3",IF(O8204="Atraso",L8204,L8204/(1+$I$2)^P8204),IF(O8204="Atraso",L8204,L8204/(1+$I$1)^P8204))</f>
        <v/>
      </c>
      <c r="R8204">
        <f>IF(O8204="Atraso",$K$3-G8204,0)</f>
        <v/>
      </c>
      <c r="S8204">
        <f>IF(R8204&lt;=15,"Até 15",IF(R8204&lt;=30,"Entre 15 e 30",IF(R8204&lt;=60,"Entre 30 e 60",IF(R8204&lt;=90,"Entre 60 e 90",IF(R8204&lt;=120,"Entre 90 e 120",IF(R8204&lt;=150,"Entre 120 e 150",IF(R8204&lt;=180,"Entre 150 e 180","Superior a 180")))))))</f>
        <v/>
      </c>
    </row>
    <row r="8205">
      <c r="A8205" t="inlineStr">
        <is>
          <t>Q07L026</t>
        </is>
      </c>
      <c r="B8205" t="inlineStr">
        <is>
          <t>MARCO AURELIO DE OLIVEIRA  GARCIA</t>
        </is>
      </c>
      <c r="C8205" t="n">
        <v>1</v>
      </c>
      <c r="D8205" t="inlineStr">
        <is>
          <t>IPCA</t>
        </is>
      </c>
      <c r="E8205" t="n">
        <v>0.009488792934583046</v>
      </c>
      <c r="F8205" t="inlineStr">
        <is>
          <t>MENSAL</t>
        </is>
      </c>
      <c r="G8205" t="n">
        <v>49684</v>
      </c>
      <c r="H8205" t="n">
        <v>49684</v>
      </c>
      <c r="I8205" t="n">
        <v>164</v>
      </c>
      <c r="J8205" t="inlineStr">
        <is>
          <t>CARTEIRA</t>
        </is>
      </c>
      <c r="K8205" t="inlineStr">
        <is>
          <t>CONTRATO</t>
        </is>
      </c>
      <c r="L8205" t="n">
        <v>684.5174640000001</v>
      </c>
      <c r="M8205" t="inlineStr">
        <is>
          <t>Terra Luz Residencial</t>
        </is>
      </c>
      <c r="N8205" s="142">
        <f>DATE(YEAR(G8205),MONTH(G8205),1)</f>
        <v/>
      </c>
      <c r="O8205" s="132">
        <f>IF(G8205&gt;$K$3,"Futuro","Atraso")</f>
        <v/>
      </c>
      <c r="P8205">
        <f>12*(YEAR(G8205)-YEAR($K$3))+(MONTH(G8205)-MONTH($K$3))</f>
        <v/>
      </c>
      <c r="Q8205" s="366">
        <f>IF(M8205="IBIRAPITANGA FASE 3",IF(O8205="Atraso",L8205,L8205/(1+$I$2)^P8205),IF(O8205="Atraso",L8205,L8205/(1+$I$1)^P8205))</f>
        <v/>
      </c>
      <c r="R8205">
        <f>IF(O8205="Atraso",$K$3-G8205,0)</f>
        <v/>
      </c>
      <c r="S8205">
        <f>IF(R8205&lt;=15,"Até 15",IF(R8205&lt;=30,"Entre 15 e 30",IF(R8205&lt;=60,"Entre 30 e 60",IF(R8205&lt;=90,"Entre 60 e 90",IF(R8205&lt;=120,"Entre 90 e 120",IF(R8205&lt;=150,"Entre 120 e 150",IF(R8205&lt;=180,"Entre 150 e 180","Superior a 180")))))))</f>
        <v/>
      </c>
    </row>
    <row r="8206">
      <c r="A8206" t="inlineStr">
        <is>
          <t>Q07L026</t>
        </is>
      </c>
      <c r="B8206" t="inlineStr">
        <is>
          <t>MARCO AURELIO DE OLIVEIRA  GARCIA</t>
        </is>
      </c>
      <c r="C8206" t="n">
        <v>1</v>
      </c>
      <c r="D8206" t="inlineStr">
        <is>
          <t>IPCA</t>
        </is>
      </c>
      <c r="E8206" t="n">
        <v>0.009488792934583046</v>
      </c>
      <c r="F8206" t="inlineStr">
        <is>
          <t>MENSAL</t>
        </is>
      </c>
      <c r="G8206" t="n">
        <v>49715</v>
      </c>
      <c r="H8206" t="n">
        <v>49715</v>
      </c>
      <c r="I8206" t="n">
        <v>165</v>
      </c>
      <c r="J8206" t="inlineStr">
        <is>
          <t>CARTEIRA</t>
        </is>
      </c>
      <c r="K8206" t="inlineStr">
        <is>
          <t>CONTRATO</t>
        </is>
      </c>
      <c r="L8206" t="n">
        <v>684.5174640000001</v>
      </c>
      <c r="M8206" t="inlineStr">
        <is>
          <t>Terra Luz Residencial</t>
        </is>
      </c>
      <c r="N8206" s="142">
        <f>DATE(YEAR(G8206),MONTH(G8206),1)</f>
        <v/>
      </c>
      <c r="O8206" s="132">
        <f>IF(G8206&gt;$K$3,"Futuro","Atraso")</f>
        <v/>
      </c>
      <c r="P8206">
        <f>12*(YEAR(G8206)-YEAR($K$3))+(MONTH(G8206)-MONTH($K$3))</f>
        <v/>
      </c>
      <c r="Q8206" s="366">
        <f>IF(M8206="IBIRAPITANGA FASE 3",IF(O8206="Atraso",L8206,L8206/(1+$I$2)^P8206),IF(O8206="Atraso",L8206,L8206/(1+$I$1)^P8206))</f>
        <v/>
      </c>
      <c r="R8206">
        <f>IF(O8206="Atraso",$K$3-G8206,0)</f>
        <v/>
      </c>
      <c r="S8206">
        <f>IF(R8206&lt;=15,"Até 15",IF(R8206&lt;=30,"Entre 15 e 30",IF(R8206&lt;=60,"Entre 30 e 60",IF(R8206&lt;=90,"Entre 60 e 90",IF(R8206&lt;=120,"Entre 90 e 120",IF(R8206&lt;=150,"Entre 120 e 150",IF(R8206&lt;=180,"Entre 150 e 180","Superior a 180")))))))</f>
        <v/>
      </c>
    </row>
    <row r="8207">
      <c r="A8207" t="inlineStr">
        <is>
          <t>Q07L026</t>
        </is>
      </c>
      <c r="B8207" t="inlineStr">
        <is>
          <t>MARCO AURELIO DE OLIVEIRA  GARCIA</t>
        </is>
      </c>
      <c r="C8207" t="n">
        <v>1</v>
      </c>
      <c r="D8207" t="inlineStr">
        <is>
          <t>IPCA</t>
        </is>
      </c>
      <c r="E8207" t="n">
        <v>0.009488792934583046</v>
      </c>
      <c r="F8207" t="inlineStr">
        <is>
          <t>MENSAL</t>
        </is>
      </c>
      <c r="G8207" t="n">
        <v>49744</v>
      </c>
      <c r="H8207" t="n">
        <v>49744</v>
      </c>
      <c r="I8207" t="n">
        <v>166</v>
      </c>
      <c r="J8207" t="inlineStr">
        <is>
          <t>CARTEIRA</t>
        </is>
      </c>
      <c r="K8207" t="inlineStr">
        <is>
          <t>CONTRATO</t>
        </is>
      </c>
      <c r="L8207" t="n">
        <v>684.5174640000001</v>
      </c>
      <c r="M8207" t="inlineStr">
        <is>
          <t>Terra Luz Residencial</t>
        </is>
      </c>
      <c r="N8207" s="142">
        <f>DATE(YEAR(G8207),MONTH(G8207),1)</f>
        <v/>
      </c>
      <c r="O8207" s="132">
        <f>IF(G8207&gt;$K$3,"Futuro","Atraso")</f>
        <v/>
      </c>
      <c r="P8207">
        <f>12*(YEAR(G8207)-YEAR($K$3))+(MONTH(G8207)-MONTH($K$3))</f>
        <v/>
      </c>
      <c r="Q8207" s="366">
        <f>IF(M8207="IBIRAPITANGA FASE 3",IF(O8207="Atraso",L8207,L8207/(1+$I$2)^P8207),IF(O8207="Atraso",L8207,L8207/(1+$I$1)^P8207))</f>
        <v/>
      </c>
      <c r="R8207">
        <f>IF(O8207="Atraso",$K$3-G8207,0)</f>
        <v/>
      </c>
      <c r="S8207">
        <f>IF(R8207&lt;=15,"Até 15",IF(R8207&lt;=30,"Entre 15 e 30",IF(R8207&lt;=60,"Entre 30 e 60",IF(R8207&lt;=90,"Entre 60 e 90",IF(R8207&lt;=120,"Entre 90 e 120",IF(R8207&lt;=150,"Entre 120 e 150",IF(R8207&lt;=180,"Entre 150 e 180","Superior a 180")))))))</f>
        <v/>
      </c>
    </row>
    <row r="8208">
      <c r="A8208" t="inlineStr">
        <is>
          <t>Q07L026</t>
        </is>
      </c>
      <c r="B8208" t="inlineStr">
        <is>
          <t>MARCO AURELIO DE OLIVEIRA  GARCIA</t>
        </is>
      </c>
      <c r="C8208" t="n">
        <v>1</v>
      </c>
      <c r="D8208" t="inlineStr">
        <is>
          <t>IPCA</t>
        </is>
      </c>
      <c r="E8208" t="n">
        <v>0.009488792934583046</v>
      </c>
      <c r="F8208" t="inlineStr">
        <is>
          <t>MENSAL</t>
        </is>
      </c>
      <c r="G8208" t="n">
        <v>49775</v>
      </c>
      <c r="H8208" t="n">
        <v>49775</v>
      </c>
      <c r="I8208" t="n">
        <v>167</v>
      </c>
      <c r="J8208" t="inlineStr">
        <is>
          <t>CARTEIRA</t>
        </is>
      </c>
      <c r="K8208" t="inlineStr">
        <is>
          <t>CONTRATO</t>
        </is>
      </c>
      <c r="L8208" t="n">
        <v>684.5174640000001</v>
      </c>
      <c r="M8208" t="inlineStr">
        <is>
          <t>Terra Luz Residencial</t>
        </is>
      </c>
      <c r="N8208" s="142">
        <f>DATE(YEAR(G8208),MONTH(G8208),1)</f>
        <v/>
      </c>
      <c r="O8208" s="132">
        <f>IF(G8208&gt;$K$3,"Futuro","Atraso")</f>
        <v/>
      </c>
      <c r="P8208">
        <f>12*(YEAR(G8208)-YEAR($K$3))+(MONTH(G8208)-MONTH($K$3))</f>
        <v/>
      </c>
      <c r="Q8208" s="366">
        <f>IF(M8208="IBIRAPITANGA FASE 3",IF(O8208="Atraso",L8208,L8208/(1+$I$2)^P8208),IF(O8208="Atraso",L8208,L8208/(1+$I$1)^P8208))</f>
        <v/>
      </c>
      <c r="R8208">
        <f>IF(O8208="Atraso",$K$3-G8208,0)</f>
        <v/>
      </c>
      <c r="S8208">
        <f>IF(R8208&lt;=15,"Até 15",IF(R8208&lt;=30,"Entre 15 e 30",IF(R8208&lt;=60,"Entre 30 e 60",IF(R8208&lt;=90,"Entre 60 e 90",IF(R8208&lt;=120,"Entre 90 e 120",IF(R8208&lt;=150,"Entre 120 e 150",IF(R8208&lt;=180,"Entre 150 e 180","Superior a 180")))))))</f>
        <v/>
      </c>
    </row>
    <row r="8209">
      <c r="A8209" t="inlineStr">
        <is>
          <t>Q07L026</t>
        </is>
      </c>
      <c r="B8209" t="inlineStr">
        <is>
          <t>MARCO AURELIO DE OLIVEIRA  GARCIA</t>
        </is>
      </c>
      <c r="C8209" t="n">
        <v>1</v>
      </c>
      <c r="D8209" t="inlineStr">
        <is>
          <t>IPCA</t>
        </is>
      </c>
      <c r="E8209" t="n">
        <v>0.009488792934583046</v>
      </c>
      <c r="F8209" t="inlineStr">
        <is>
          <t>MENSAL</t>
        </is>
      </c>
      <c r="G8209" t="n">
        <v>49805</v>
      </c>
      <c r="H8209" t="n">
        <v>49805</v>
      </c>
      <c r="I8209" t="n">
        <v>168</v>
      </c>
      <c r="J8209" t="inlineStr">
        <is>
          <t>CARTEIRA</t>
        </is>
      </c>
      <c r="K8209" t="inlineStr">
        <is>
          <t>CONTRATO</t>
        </is>
      </c>
      <c r="L8209" t="n">
        <v>684.5174640000001</v>
      </c>
      <c r="M8209" t="inlineStr">
        <is>
          <t>Terra Luz Residencial</t>
        </is>
      </c>
      <c r="N8209" s="142">
        <f>DATE(YEAR(G8209),MONTH(G8209),1)</f>
        <v/>
      </c>
      <c r="O8209" s="132">
        <f>IF(G8209&gt;$K$3,"Futuro","Atraso")</f>
        <v/>
      </c>
      <c r="P8209">
        <f>12*(YEAR(G8209)-YEAR($K$3))+(MONTH(G8209)-MONTH($K$3))</f>
        <v/>
      </c>
      <c r="Q8209" s="366">
        <f>IF(M8209="IBIRAPITANGA FASE 3",IF(O8209="Atraso",L8209,L8209/(1+$I$2)^P8209),IF(O8209="Atraso",L8209,L8209/(1+$I$1)^P8209))</f>
        <v/>
      </c>
      <c r="R8209">
        <f>IF(O8209="Atraso",$K$3-G8209,0)</f>
        <v/>
      </c>
      <c r="S8209">
        <f>IF(R8209&lt;=15,"Até 15",IF(R8209&lt;=30,"Entre 15 e 30",IF(R8209&lt;=60,"Entre 30 e 60",IF(R8209&lt;=90,"Entre 60 e 90",IF(R8209&lt;=120,"Entre 90 e 120",IF(R8209&lt;=150,"Entre 120 e 150",IF(R8209&lt;=180,"Entre 150 e 180","Superior a 180")))))))</f>
        <v/>
      </c>
    </row>
    <row r="8210">
      <c r="A8210" t="inlineStr">
        <is>
          <t>Q07L026</t>
        </is>
      </c>
      <c r="B8210" t="inlineStr">
        <is>
          <t>MARCO AURELIO DE OLIVEIRA  GARCIA</t>
        </is>
      </c>
      <c r="C8210" t="n">
        <v>1</v>
      </c>
      <c r="D8210" t="inlineStr">
        <is>
          <t>IPCA</t>
        </is>
      </c>
      <c r="E8210" t="n">
        <v>0.009488792934583046</v>
      </c>
      <c r="F8210" t="inlineStr">
        <is>
          <t>MENSAL</t>
        </is>
      </c>
      <c r="G8210" t="n">
        <v>49836</v>
      </c>
      <c r="H8210" t="n">
        <v>49836</v>
      </c>
      <c r="I8210" t="n">
        <v>169</v>
      </c>
      <c r="J8210" t="inlineStr">
        <is>
          <t>CARTEIRA</t>
        </is>
      </c>
      <c r="K8210" t="inlineStr">
        <is>
          <t>CONTRATO</t>
        </is>
      </c>
      <c r="L8210" t="n">
        <v>684.5174640000001</v>
      </c>
      <c r="M8210" t="inlineStr">
        <is>
          <t>Terra Luz Residencial</t>
        </is>
      </c>
      <c r="N8210" s="142">
        <f>DATE(YEAR(G8210),MONTH(G8210),1)</f>
        <v/>
      </c>
      <c r="O8210" s="132">
        <f>IF(G8210&gt;$K$3,"Futuro","Atraso")</f>
        <v/>
      </c>
      <c r="P8210">
        <f>12*(YEAR(G8210)-YEAR($K$3))+(MONTH(G8210)-MONTH($K$3))</f>
        <v/>
      </c>
      <c r="Q8210" s="366">
        <f>IF(M8210="IBIRAPITANGA FASE 3",IF(O8210="Atraso",L8210,L8210/(1+$I$2)^P8210),IF(O8210="Atraso",L8210,L8210/(1+$I$1)^P8210))</f>
        <v/>
      </c>
      <c r="R8210">
        <f>IF(O8210="Atraso",$K$3-G8210,0)</f>
        <v/>
      </c>
      <c r="S8210">
        <f>IF(R8210&lt;=15,"Até 15",IF(R8210&lt;=30,"Entre 15 e 30",IF(R8210&lt;=60,"Entre 30 e 60",IF(R8210&lt;=90,"Entre 60 e 90",IF(R8210&lt;=120,"Entre 90 e 120",IF(R8210&lt;=150,"Entre 120 e 150",IF(R8210&lt;=180,"Entre 150 e 180","Superior a 180")))))))</f>
        <v/>
      </c>
    </row>
    <row r="8211">
      <c r="A8211" t="inlineStr">
        <is>
          <t>Q07L026</t>
        </is>
      </c>
      <c r="B8211" t="inlineStr">
        <is>
          <t>MARCO AURELIO DE OLIVEIRA  GARCIA</t>
        </is>
      </c>
      <c r="C8211" t="n">
        <v>1</v>
      </c>
      <c r="D8211" t="inlineStr">
        <is>
          <t>IPCA</t>
        </is>
      </c>
      <c r="E8211" t="n">
        <v>0.009488792934583046</v>
      </c>
      <c r="F8211" t="inlineStr">
        <is>
          <t>MENSAL</t>
        </is>
      </c>
      <c r="G8211" t="n">
        <v>49866</v>
      </c>
      <c r="H8211" t="n">
        <v>49866</v>
      </c>
      <c r="I8211" t="n">
        <v>170</v>
      </c>
      <c r="J8211" t="inlineStr">
        <is>
          <t>CARTEIRA</t>
        </is>
      </c>
      <c r="K8211" t="inlineStr">
        <is>
          <t>CONTRATO</t>
        </is>
      </c>
      <c r="L8211" t="n">
        <v>684.5174640000001</v>
      </c>
      <c r="M8211" t="inlineStr">
        <is>
          <t>Terra Luz Residencial</t>
        </is>
      </c>
      <c r="N8211" s="142">
        <f>DATE(YEAR(G8211),MONTH(G8211),1)</f>
        <v/>
      </c>
      <c r="O8211" s="132">
        <f>IF(G8211&gt;$K$3,"Futuro","Atraso")</f>
        <v/>
      </c>
      <c r="P8211">
        <f>12*(YEAR(G8211)-YEAR($K$3))+(MONTH(G8211)-MONTH($K$3))</f>
        <v/>
      </c>
      <c r="Q8211" s="366">
        <f>IF(M8211="IBIRAPITANGA FASE 3",IF(O8211="Atraso",L8211,L8211/(1+$I$2)^P8211),IF(O8211="Atraso",L8211,L8211/(1+$I$1)^P8211))</f>
        <v/>
      </c>
      <c r="R8211">
        <f>IF(O8211="Atraso",$K$3-G8211,0)</f>
        <v/>
      </c>
      <c r="S8211">
        <f>IF(R8211&lt;=15,"Até 15",IF(R8211&lt;=30,"Entre 15 e 30",IF(R8211&lt;=60,"Entre 30 e 60",IF(R8211&lt;=90,"Entre 60 e 90",IF(R8211&lt;=120,"Entre 90 e 120",IF(R8211&lt;=150,"Entre 120 e 150",IF(R8211&lt;=180,"Entre 150 e 180","Superior a 180")))))))</f>
        <v/>
      </c>
    </row>
    <row r="8212">
      <c r="A8212" t="inlineStr">
        <is>
          <t>Q07L026</t>
        </is>
      </c>
      <c r="B8212" t="inlineStr">
        <is>
          <t>MARCO AURELIO DE OLIVEIRA  GARCIA</t>
        </is>
      </c>
      <c r="C8212" t="n">
        <v>1</v>
      </c>
      <c r="D8212" t="inlineStr">
        <is>
          <t>IPCA</t>
        </is>
      </c>
      <c r="E8212" t="n">
        <v>0.009488792934583046</v>
      </c>
      <c r="F8212" t="inlineStr">
        <is>
          <t>MENSAL</t>
        </is>
      </c>
      <c r="G8212" t="n">
        <v>49897</v>
      </c>
      <c r="H8212" t="n">
        <v>49897</v>
      </c>
      <c r="I8212" t="n">
        <v>171</v>
      </c>
      <c r="J8212" t="inlineStr">
        <is>
          <t>CARTEIRA</t>
        </is>
      </c>
      <c r="K8212" t="inlineStr">
        <is>
          <t>CONTRATO</t>
        </is>
      </c>
      <c r="L8212" t="n">
        <v>684.5174640000001</v>
      </c>
      <c r="M8212" t="inlineStr">
        <is>
          <t>Terra Luz Residencial</t>
        </is>
      </c>
      <c r="N8212" s="142">
        <f>DATE(YEAR(G8212),MONTH(G8212),1)</f>
        <v/>
      </c>
      <c r="O8212" s="132">
        <f>IF(G8212&gt;$K$3,"Futuro","Atraso")</f>
        <v/>
      </c>
      <c r="P8212">
        <f>12*(YEAR(G8212)-YEAR($K$3))+(MONTH(G8212)-MONTH($K$3))</f>
        <v/>
      </c>
      <c r="Q8212" s="366">
        <f>IF(M8212="IBIRAPITANGA FASE 3",IF(O8212="Atraso",L8212,L8212/(1+$I$2)^P8212),IF(O8212="Atraso",L8212,L8212/(1+$I$1)^P8212))</f>
        <v/>
      </c>
      <c r="R8212">
        <f>IF(O8212="Atraso",$K$3-G8212,0)</f>
        <v/>
      </c>
      <c r="S8212">
        <f>IF(R8212&lt;=15,"Até 15",IF(R8212&lt;=30,"Entre 15 e 30",IF(R8212&lt;=60,"Entre 30 e 60",IF(R8212&lt;=90,"Entre 60 e 90",IF(R8212&lt;=120,"Entre 90 e 120",IF(R8212&lt;=150,"Entre 120 e 150",IF(R8212&lt;=180,"Entre 150 e 180","Superior a 180")))))))</f>
        <v/>
      </c>
    </row>
    <row r="8213">
      <c r="A8213" t="inlineStr">
        <is>
          <t>Q07L026</t>
        </is>
      </c>
      <c r="B8213" t="inlineStr">
        <is>
          <t>MARCO AURELIO DE OLIVEIRA  GARCIA</t>
        </is>
      </c>
      <c r="C8213" t="n">
        <v>1</v>
      </c>
      <c r="D8213" t="inlineStr">
        <is>
          <t>IPCA</t>
        </is>
      </c>
      <c r="E8213" t="n">
        <v>0.009488792934583046</v>
      </c>
      <c r="F8213" t="inlineStr">
        <is>
          <t>MENSAL</t>
        </is>
      </c>
      <c r="G8213" t="n">
        <v>49928</v>
      </c>
      <c r="H8213" t="n">
        <v>49928</v>
      </c>
      <c r="I8213" t="n">
        <v>172</v>
      </c>
      <c r="J8213" t="inlineStr">
        <is>
          <t>CARTEIRA</t>
        </is>
      </c>
      <c r="K8213" t="inlineStr">
        <is>
          <t>CONTRATO</t>
        </is>
      </c>
      <c r="L8213" t="n">
        <v>684.5174640000001</v>
      </c>
      <c r="M8213" t="inlineStr">
        <is>
          <t>Terra Luz Residencial</t>
        </is>
      </c>
      <c r="N8213" s="142">
        <f>DATE(YEAR(G8213),MONTH(G8213),1)</f>
        <v/>
      </c>
      <c r="O8213" s="132">
        <f>IF(G8213&gt;$K$3,"Futuro","Atraso")</f>
        <v/>
      </c>
      <c r="P8213">
        <f>12*(YEAR(G8213)-YEAR($K$3))+(MONTH(G8213)-MONTH($K$3))</f>
        <v/>
      </c>
      <c r="Q8213" s="366">
        <f>IF(M8213="IBIRAPITANGA FASE 3",IF(O8213="Atraso",L8213,L8213/(1+$I$2)^P8213),IF(O8213="Atraso",L8213,L8213/(1+$I$1)^P8213))</f>
        <v/>
      </c>
      <c r="R8213">
        <f>IF(O8213="Atraso",$K$3-G8213,0)</f>
        <v/>
      </c>
      <c r="S8213">
        <f>IF(R8213&lt;=15,"Até 15",IF(R8213&lt;=30,"Entre 15 e 30",IF(R8213&lt;=60,"Entre 30 e 60",IF(R8213&lt;=90,"Entre 60 e 90",IF(R8213&lt;=120,"Entre 90 e 120",IF(R8213&lt;=150,"Entre 120 e 150",IF(R8213&lt;=180,"Entre 150 e 180","Superior a 180")))))))</f>
        <v/>
      </c>
    </row>
    <row r="8214">
      <c r="A8214" t="inlineStr">
        <is>
          <t>Q07L026</t>
        </is>
      </c>
      <c r="B8214" t="inlineStr">
        <is>
          <t>MARCO AURELIO DE OLIVEIRA  GARCIA</t>
        </is>
      </c>
      <c r="C8214" t="n">
        <v>1</v>
      </c>
      <c r="D8214" t="inlineStr">
        <is>
          <t>IPCA</t>
        </is>
      </c>
      <c r="E8214" t="n">
        <v>0.009488792934583046</v>
      </c>
      <c r="F8214" t="inlineStr">
        <is>
          <t>MENSAL</t>
        </is>
      </c>
      <c r="G8214" t="n">
        <v>49958</v>
      </c>
      <c r="H8214" t="n">
        <v>49958</v>
      </c>
      <c r="I8214" t="n">
        <v>173</v>
      </c>
      <c r="J8214" t="inlineStr">
        <is>
          <t>CARTEIRA</t>
        </is>
      </c>
      <c r="K8214" t="inlineStr">
        <is>
          <t>CONTRATO</t>
        </is>
      </c>
      <c r="L8214" t="n">
        <v>684.5174640000001</v>
      </c>
      <c r="M8214" t="inlineStr">
        <is>
          <t>Terra Luz Residencial</t>
        </is>
      </c>
      <c r="N8214" s="142">
        <f>DATE(YEAR(G8214),MONTH(G8214),1)</f>
        <v/>
      </c>
      <c r="O8214" s="132">
        <f>IF(G8214&gt;$K$3,"Futuro","Atraso")</f>
        <v/>
      </c>
      <c r="P8214">
        <f>12*(YEAR(G8214)-YEAR($K$3))+(MONTH(G8214)-MONTH($K$3))</f>
        <v/>
      </c>
      <c r="Q8214" s="366">
        <f>IF(M8214="IBIRAPITANGA FASE 3",IF(O8214="Atraso",L8214,L8214/(1+$I$2)^P8214),IF(O8214="Atraso",L8214,L8214/(1+$I$1)^P8214))</f>
        <v/>
      </c>
      <c r="R8214">
        <f>IF(O8214="Atraso",$K$3-G8214,0)</f>
        <v/>
      </c>
      <c r="S8214">
        <f>IF(R8214&lt;=15,"Até 15",IF(R8214&lt;=30,"Entre 15 e 30",IF(R8214&lt;=60,"Entre 30 e 60",IF(R8214&lt;=90,"Entre 60 e 90",IF(R8214&lt;=120,"Entre 90 e 120",IF(R8214&lt;=150,"Entre 120 e 150",IF(R8214&lt;=180,"Entre 150 e 180","Superior a 180")))))))</f>
        <v/>
      </c>
    </row>
    <row r="8215">
      <c r="A8215" t="inlineStr">
        <is>
          <t>Q07L026</t>
        </is>
      </c>
      <c r="B8215" t="inlineStr">
        <is>
          <t>MARCO AURELIO DE OLIVEIRA  GARCIA</t>
        </is>
      </c>
      <c r="C8215" t="n">
        <v>1</v>
      </c>
      <c r="D8215" t="inlineStr">
        <is>
          <t>IPCA</t>
        </is>
      </c>
      <c r="E8215" t="n">
        <v>0.009488792934583046</v>
      </c>
      <c r="F8215" t="inlineStr">
        <is>
          <t>MENSAL</t>
        </is>
      </c>
      <c r="G8215" t="n">
        <v>49989</v>
      </c>
      <c r="H8215" t="n">
        <v>49989</v>
      </c>
      <c r="I8215" t="n">
        <v>174</v>
      </c>
      <c r="J8215" t="inlineStr">
        <is>
          <t>CARTEIRA</t>
        </is>
      </c>
      <c r="K8215" t="inlineStr">
        <is>
          <t>CONTRATO</t>
        </is>
      </c>
      <c r="L8215" t="n">
        <v>684.5174640000001</v>
      </c>
      <c r="M8215" t="inlineStr">
        <is>
          <t>Terra Luz Residencial</t>
        </is>
      </c>
      <c r="N8215" s="142">
        <f>DATE(YEAR(G8215),MONTH(G8215),1)</f>
        <v/>
      </c>
      <c r="O8215" s="132">
        <f>IF(G8215&gt;$K$3,"Futuro","Atraso")</f>
        <v/>
      </c>
      <c r="P8215">
        <f>12*(YEAR(G8215)-YEAR($K$3))+(MONTH(G8215)-MONTH($K$3))</f>
        <v/>
      </c>
      <c r="Q8215" s="366">
        <f>IF(M8215="IBIRAPITANGA FASE 3",IF(O8215="Atraso",L8215,L8215/(1+$I$2)^P8215),IF(O8215="Atraso",L8215,L8215/(1+$I$1)^P8215))</f>
        <v/>
      </c>
      <c r="R8215">
        <f>IF(O8215="Atraso",$K$3-G8215,0)</f>
        <v/>
      </c>
      <c r="S8215">
        <f>IF(R8215&lt;=15,"Até 15",IF(R8215&lt;=30,"Entre 15 e 30",IF(R8215&lt;=60,"Entre 30 e 60",IF(R8215&lt;=90,"Entre 60 e 90",IF(R8215&lt;=120,"Entre 90 e 120",IF(R8215&lt;=150,"Entre 120 e 150",IF(R8215&lt;=180,"Entre 150 e 180","Superior a 180")))))))</f>
        <v/>
      </c>
    </row>
    <row r="8216">
      <c r="A8216" t="inlineStr">
        <is>
          <t>Q07L026</t>
        </is>
      </c>
      <c r="B8216" t="inlineStr">
        <is>
          <t>MARCO AURELIO DE OLIVEIRA  GARCIA</t>
        </is>
      </c>
      <c r="C8216" t="n">
        <v>1</v>
      </c>
      <c r="D8216" t="inlineStr">
        <is>
          <t>IPCA</t>
        </is>
      </c>
      <c r="E8216" t="n">
        <v>0.009488792934583046</v>
      </c>
      <c r="F8216" t="inlineStr">
        <is>
          <t>MENSAL</t>
        </is>
      </c>
      <c r="G8216" t="n">
        <v>50019</v>
      </c>
      <c r="H8216" t="n">
        <v>50019</v>
      </c>
      <c r="I8216" t="n">
        <v>175</v>
      </c>
      <c r="J8216" t="inlineStr">
        <is>
          <t>CARTEIRA</t>
        </is>
      </c>
      <c r="K8216" t="inlineStr">
        <is>
          <t>CONTRATO</t>
        </is>
      </c>
      <c r="L8216" t="n">
        <v>684.5174640000001</v>
      </c>
      <c r="M8216" t="inlineStr">
        <is>
          <t>Terra Luz Residencial</t>
        </is>
      </c>
      <c r="N8216" s="142">
        <f>DATE(YEAR(G8216),MONTH(G8216),1)</f>
        <v/>
      </c>
      <c r="O8216" s="132">
        <f>IF(G8216&gt;$K$3,"Futuro","Atraso")</f>
        <v/>
      </c>
      <c r="P8216">
        <f>12*(YEAR(G8216)-YEAR($K$3))+(MONTH(G8216)-MONTH($K$3))</f>
        <v/>
      </c>
      <c r="Q8216" s="366">
        <f>IF(M8216="IBIRAPITANGA FASE 3",IF(O8216="Atraso",L8216,L8216/(1+$I$2)^P8216),IF(O8216="Atraso",L8216,L8216/(1+$I$1)^P8216))</f>
        <v/>
      </c>
      <c r="R8216">
        <f>IF(O8216="Atraso",$K$3-G8216,0)</f>
        <v/>
      </c>
      <c r="S8216">
        <f>IF(R8216&lt;=15,"Até 15",IF(R8216&lt;=30,"Entre 15 e 30",IF(R8216&lt;=60,"Entre 30 e 60",IF(R8216&lt;=90,"Entre 60 e 90",IF(R8216&lt;=120,"Entre 90 e 120",IF(R8216&lt;=150,"Entre 120 e 150",IF(R8216&lt;=180,"Entre 150 e 180","Superior a 180")))))))</f>
        <v/>
      </c>
    </row>
    <row r="8217">
      <c r="A8217" t="inlineStr">
        <is>
          <t>Q07L026</t>
        </is>
      </c>
      <c r="B8217" t="inlineStr">
        <is>
          <t>MARCO AURELIO DE OLIVEIRA  GARCIA</t>
        </is>
      </c>
      <c r="C8217" t="n">
        <v>1</v>
      </c>
      <c r="D8217" t="inlineStr">
        <is>
          <t>IPCA</t>
        </is>
      </c>
      <c r="E8217" t="n">
        <v>0.009488792934583046</v>
      </c>
      <c r="F8217" t="inlineStr">
        <is>
          <t>MENSAL</t>
        </is>
      </c>
      <c r="G8217" t="n">
        <v>50050</v>
      </c>
      <c r="H8217" t="n">
        <v>50050</v>
      </c>
      <c r="I8217" t="n">
        <v>176</v>
      </c>
      <c r="J8217" t="inlineStr">
        <is>
          <t>CARTEIRA</t>
        </is>
      </c>
      <c r="K8217" t="inlineStr">
        <is>
          <t>CONTRATO</t>
        </is>
      </c>
      <c r="L8217" t="n">
        <v>684.5174640000001</v>
      </c>
      <c r="M8217" t="inlineStr">
        <is>
          <t>Terra Luz Residencial</t>
        </is>
      </c>
      <c r="N8217" s="142">
        <f>DATE(YEAR(G8217),MONTH(G8217),1)</f>
        <v/>
      </c>
      <c r="O8217" s="132">
        <f>IF(G8217&gt;$K$3,"Futuro","Atraso")</f>
        <v/>
      </c>
      <c r="P8217">
        <f>12*(YEAR(G8217)-YEAR($K$3))+(MONTH(G8217)-MONTH($K$3))</f>
        <v/>
      </c>
      <c r="Q8217" s="366">
        <f>IF(M8217="IBIRAPITANGA FASE 3",IF(O8217="Atraso",L8217,L8217/(1+$I$2)^P8217),IF(O8217="Atraso",L8217,L8217/(1+$I$1)^P8217))</f>
        <v/>
      </c>
      <c r="R8217">
        <f>IF(O8217="Atraso",$K$3-G8217,0)</f>
        <v/>
      </c>
      <c r="S8217">
        <f>IF(R8217&lt;=15,"Até 15",IF(R8217&lt;=30,"Entre 15 e 30",IF(R8217&lt;=60,"Entre 30 e 60",IF(R8217&lt;=90,"Entre 60 e 90",IF(R8217&lt;=120,"Entre 90 e 120",IF(R8217&lt;=150,"Entre 120 e 150",IF(R8217&lt;=180,"Entre 150 e 180","Superior a 180")))))))</f>
        <v/>
      </c>
    </row>
    <row r="8218">
      <c r="A8218" t="inlineStr">
        <is>
          <t>Q07L026</t>
        </is>
      </c>
      <c r="B8218" t="inlineStr">
        <is>
          <t>MARCO AURELIO DE OLIVEIRA  GARCIA</t>
        </is>
      </c>
      <c r="C8218" t="n">
        <v>1</v>
      </c>
      <c r="D8218" t="inlineStr">
        <is>
          <t>IPCA</t>
        </is>
      </c>
      <c r="E8218" t="n">
        <v>0.009488792934583046</v>
      </c>
      <c r="F8218" t="inlineStr">
        <is>
          <t>MENSAL</t>
        </is>
      </c>
      <c r="G8218" t="n">
        <v>50081</v>
      </c>
      <c r="H8218" t="n">
        <v>50081</v>
      </c>
      <c r="I8218" t="n">
        <v>177</v>
      </c>
      <c r="J8218" t="inlineStr">
        <is>
          <t>CARTEIRA</t>
        </is>
      </c>
      <c r="K8218" t="inlineStr">
        <is>
          <t>CONTRATO</t>
        </is>
      </c>
      <c r="L8218" t="n">
        <v>684.5174640000001</v>
      </c>
      <c r="M8218" t="inlineStr">
        <is>
          <t>Terra Luz Residencial</t>
        </is>
      </c>
      <c r="N8218" s="142">
        <f>DATE(YEAR(G8218),MONTH(G8218),1)</f>
        <v/>
      </c>
      <c r="O8218" s="132">
        <f>IF(G8218&gt;$K$3,"Futuro","Atraso")</f>
        <v/>
      </c>
      <c r="P8218">
        <f>12*(YEAR(G8218)-YEAR($K$3))+(MONTH(G8218)-MONTH($K$3))</f>
        <v/>
      </c>
      <c r="Q8218" s="366">
        <f>IF(M8218="IBIRAPITANGA FASE 3",IF(O8218="Atraso",L8218,L8218/(1+$I$2)^P8218),IF(O8218="Atraso",L8218,L8218/(1+$I$1)^P8218))</f>
        <v/>
      </c>
      <c r="R8218">
        <f>IF(O8218="Atraso",$K$3-G8218,0)</f>
        <v/>
      </c>
      <c r="S8218">
        <f>IF(R8218&lt;=15,"Até 15",IF(R8218&lt;=30,"Entre 15 e 30",IF(R8218&lt;=60,"Entre 30 e 60",IF(R8218&lt;=90,"Entre 60 e 90",IF(R8218&lt;=120,"Entre 90 e 120",IF(R8218&lt;=150,"Entre 120 e 150",IF(R8218&lt;=180,"Entre 150 e 180","Superior a 180")))))))</f>
        <v/>
      </c>
    </row>
    <row r="8219">
      <c r="A8219" t="inlineStr">
        <is>
          <t>Q07L026</t>
        </is>
      </c>
      <c r="B8219" t="inlineStr">
        <is>
          <t>MARCO AURELIO DE OLIVEIRA  GARCIA</t>
        </is>
      </c>
      <c r="C8219" t="n">
        <v>1</v>
      </c>
      <c r="D8219" t="inlineStr">
        <is>
          <t>IPCA</t>
        </is>
      </c>
      <c r="E8219" t="n">
        <v>0.009488792934583046</v>
      </c>
      <c r="F8219" t="inlineStr">
        <is>
          <t>MENSAL</t>
        </is>
      </c>
      <c r="G8219" t="n">
        <v>50109</v>
      </c>
      <c r="H8219" t="n">
        <v>50109</v>
      </c>
      <c r="I8219" t="n">
        <v>178</v>
      </c>
      <c r="J8219" t="inlineStr">
        <is>
          <t>CARTEIRA</t>
        </is>
      </c>
      <c r="K8219" t="inlineStr">
        <is>
          <t>CONTRATO</t>
        </is>
      </c>
      <c r="L8219" t="n">
        <v>684.5174640000001</v>
      </c>
      <c r="M8219" t="inlineStr">
        <is>
          <t>Terra Luz Residencial</t>
        </is>
      </c>
      <c r="N8219" s="142">
        <f>DATE(YEAR(G8219),MONTH(G8219),1)</f>
        <v/>
      </c>
      <c r="O8219" s="132">
        <f>IF(G8219&gt;$K$3,"Futuro","Atraso")</f>
        <v/>
      </c>
      <c r="P8219">
        <f>12*(YEAR(G8219)-YEAR($K$3))+(MONTH(G8219)-MONTH($K$3))</f>
        <v/>
      </c>
      <c r="Q8219" s="366">
        <f>IF(M8219="IBIRAPITANGA FASE 3",IF(O8219="Atraso",L8219,L8219/(1+$I$2)^P8219),IF(O8219="Atraso",L8219,L8219/(1+$I$1)^P8219))</f>
        <v/>
      </c>
      <c r="R8219">
        <f>IF(O8219="Atraso",$K$3-G8219,0)</f>
        <v/>
      </c>
      <c r="S8219">
        <f>IF(R8219&lt;=15,"Até 15",IF(R8219&lt;=30,"Entre 15 e 30",IF(R8219&lt;=60,"Entre 30 e 60",IF(R8219&lt;=90,"Entre 60 e 90",IF(R8219&lt;=120,"Entre 90 e 120",IF(R8219&lt;=150,"Entre 120 e 150",IF(R8219&lt;=180,"Entre 150 e 180","Superior a 180")))))))</f>
        <v/>
      </c>
    </row>
    <row r="8220">
      <c r="A8220" t="inlineStr">
        <is>
          <t>Q07L026</t>
        </is>
      </c>
      <c r="B8220" t="inlineStr">
        <is>
          <t>MARCO AURELIO DE OLIVEIRA  GARCIA</t>
        </is>
      </c>
      <c r="C8220" t="n">
        <v>1</v>
      </c>
      <c r="D8220" t="inlineStr">
        <is>
          <t>IPCA</t>
        </is>
      </c>
      <c r="E8220" t="n">
        <v>0.009488792934583046</v>
      </c>
      <c r="F8220" t="inlineStr">
        <is>
          <t>MENSAL</t>
        </is>
      </c>
      <c r="G8220" t="n">
        <v>50140</v>
      </c>
      <c r="H8220" t="n">
        <v>50140</v>
      </c>
      <c r="I8220" t="n">
        <v>179</v>
      </c>
      <c r="J8220" t="inlineStr">
        <is>
          <t>CARTEIRA</t>
        </is>
      </c>
      <c r="K8220" t="inlineStr">
        <is>
          <t>CONTRATO</t>
        </is>
      </c>
      <c r="L8220" t="n">
        <v>684.5174640000001</v>
      </c>
      <c r="M8220" t="inlineStr">
        <is>
          <t>Terra Luz Residencial</t>
        </is>
      </c>
      <c r="N8220" s="142">
        <f>DATE(YEAR(G8220),MONTH(G8220),1)</f>
        <v/>
      </c>
      <c r="O8220" s="132">
        <f>IF(G8220&gt;$K$3,"Futuro","Atraso")</f>
        <v/>
      </c>
      <c r="P8220">
        <f>12*(YEAR(G8220)-YEAR($K$3))+(MONTH(G8220)-MONTH($K$3))</f>
        <v/>
      </c>
      <c r="Q8220" s="366">
        <f>IF(M8220="IBIRAPITANGA FASE 3",IF(O8220="Atraso",L8220,L8220/(1+$I$2)^P8220),IF(O8220="Atraso",L8220,L8220/(1+$I$1)^P8220))</f>
        <v/>
      </c>
      <c r="R8220">
        <f>IF(O8220="Atraso",$K$3-G8220,0)</f>
        <v/>
      </c>
      <c r="S8220">
        <f>IF(R8220&lt;=15,"Até 15",IF(R8220&lt;=30,"Entre 15 e 30",IF(R8220&lt;=60,"Entre 30 e 60",IF(R8220&lt;=90,"Entre 60 e 90",IF(R8220&lt;=120,"Entre 90 e 120",IF(R8220&lt;=150,"Entre 120 e 150",IF(R8220&lt;=180,"Entre 150 e 180","Superior a 180")))))))</f>
        <v/>
      </c>
    </row>
    <row r="8221">
      <c r="A8221" t="inlineStr">
        <is>
          <t>Q07L026</t>
        </is>
      </c>
      <c r="B8221" t="inlineStr">
        <is>
          <t>MARCO AURELIO DE OLIVEIRA  GARCIA</t>
        </is>
      </c>
      <c r="C8221" t="n">
        <v>1</v>
      </c>
      <c r="D8221" t="inlineStr">
        <is>
          <t>IPCA</t>
        </is>
      </c>
      <c r="E8221" t="n">
        <v>0.009488792934583046</v>
      </c>
      <c r="F8221" t="inlineStr">
        <is>
          <t>MENSAL</t>
        </is>
      </c>
      <c r="G8221" t="n">
        <v>50170</v>
      </c>
      <c r="H8221" t="n">
        <v>50170</v>
      </c>
      <c r="I8221" t="n">
        <v>180</v>
      </c>
      <c r="J8221" t="inlineStr">
        <is>
          <t>CARTEIRA</t>
        </is>
      </c>
      <c r="K8221" t="inlineStr">
        <is>
          <t>CONTRATO</t>
        </is>
      </c>
      <c r="L8221" t="n">
        <v>684.5174640000001</v>
      </c>
      <c r="M8221" t="inlineStr">
        <is>
          <t>Terra Luz Residencial</t>
        </is>
      </c>
      <c r="N8221" s="142">
        <f>DATE(YEAR(G8221),MONTH(G8221),1)</f>
        <v/>
      </c>
      <c r="O8221" s="132">
        <f>IF(G8221&gt;$K$3,"Futuro","Atraso")</f>
        <v/>
      </c>
      <c r="P8221">
        <f>12*(YEAR(G8221)-YEAR($K$3))+(MONTH(G8221)-MONTH($K$3))</f>
        <v/>
      </c>
      <c r="Q8221" s="366">
        <f>IF(M8221="IBIRAPITANGA FASE 3",IF(O8221="Atraso",L8221,L8221/(1+$I$2)^P8221),IF(O8221="Atraso",L8221,L8221/(1+$I$1)^P8221))</f>
        <v/>
      </c>
      <c r="R8221">
        <f>IF(O8221="Atraso",$K$3-G8221,0)</f>
        <v/>
      </c>
      <c r="S8221">
        <f>IF(R8221&lt;=15,"Até 15",IF(R8221&lt;=30,"Entre 15 e 30",IF(R8221&lt;=60,"Entre 30 e 60",IF(R8221&lt;=90,"Entre 60 e 90",IF(R8221&lt;=120,"Entre 90 e 120",IF(R8221&lt;=150,"Entre 120 e 150",IF(R8221&lt;=180,"Entre 150 e 180","Superior a 180")))))))</f>
        <v/>
      </c>
    </row>
    <row r="8222">
      <c r="A8222" t="inlineStr">
        <is>
          <t>Q07L027</t>
        </is>
      </c>
      <c r="B8222" t="inlineStr">
        <is>
          <t>LILIANE RODRIGUES RIBEIRO</t>
        </is>
      </c>
      <c r="C8222" t="n">
        <v>1</v>
      </c>
      <c r="D8222" t="inlineStr">
        <is>
          <t>IPCA</t>
        </is>
      </c>
      <c r="E8222" t="n">
        <v>0.009488792934583046</v>
      </c>
      <c r="F8222" t="inlineStr">
        <is>
          <t>MENSAL</t>
        </is>
      </c>
      <c r="G8222" t="n">
        <v>45250</v>
      </c>
      <c r="H8222" t="n">
        <v>45250</v>
      </c>
      <c r="I8222" t="n">
        <v>16</v>
      </c>
      <c r="J8222" t="inlineStr">
        <is>
          <t>CARTEIRA</t>
        </is>
      </c>
      <c r="K8222" t="inlineStr">
        <is>
          <t>CONTRATO</t>
        </is>
      </c>
      <c r="L8222" t="n">
        <v>540.0367500000001</v>
      </c>
      <c r="M8222" t="inlineStr">
        <is>
          <t>Terra Luz Residencial</t>
        </is>
      </c>
      <c r="N8222" s="142">
        <f>DATE(YEAR(G8222),MONTH(G8222),1)</f>
        <v/>
      </c>
      <c r="O8222" s="132">
        <f>IF(G8222&gt;$K$3,"Futuro","Atraso")</f>
        <v/>
      </c>
      <c r="P8222">
        <f>12*(YEAR(G8222)-YEAR($K$3))+(MONTH(G8222)-MONTH($K$3))</f>
        <v/>
      </c>
      <c r="Q8222" s="366">
        <f>IF(M8222="IBIRAPITANGA FASE 3",IF(O8222="Atraso",L8222,L8222/(1+$I$2)^P8222),IF(O8222="Atraso",L8222,L8222/(1+$I$1)^P8222))</f>
        <v/>
      </c>
      <c r="R8222">
        <f>IF(O8222="Atraso",$K$3-G8222,0)</f>
        <v/>
      </c>
      <c r="S8222">
        <f>IF(R8222&lt;=15,"Até 15",IF(R8222&lt;=30,"Entre 15 e 30",IF(R8222&lt;=60,"Entre 30 e 60",IF(R8222&lt;=90,"Entre 60 e 90",IF(R8222&lt;=120,"Entre 90 e 120",IF(R8222&lt;=150,"Entre 120 e 150",IF(R8222&lt;=180,"Entre 150 e 180","Superior a 180")))))))</f>
        <v/>
      </c>
    </row>
    <row r="8223">
      <c r="A8223" t="inlineStr">
        <is>
          <t>Q07L027</t>
        </is>
      </c>
      <c r="B8223" t="inlineStr">
        <is>
          <t>LILIANE RODRIGUES RIBEIRO</t>
        </is>
      </c>
      <c r="C8223" t="n">
        <v>1</v>
      </c>
      <c r="D8223" t="inlineStr">
        <is>
          <t>IPCA</t>
        </is>
      </c>
      <c r="E8223" t="n">
        <v>0.009488792934583046</v>
      </c>
      <c r="F8223" t="inlineStr">
        <is>
          <t>MENSAL</t>
        </is>
      </c>
      <c r="G8223" t="n">
        <v>45280</v>
      </c>
      <c r="H8223" t="n">
        <v>45280</v>
      </c>
      <c r="I8223" t="n">
        <v>17</v>
      </c>
      <c r="J8223" t="inlineStr">
        <is>
          <t>CARTEIRA</t>
        </is>
      </c>
      <c r="K8223" t="inlineStr">
        <is>
          <t>CONTRATO</t>
        </is>
      </c>
      <c r="L8223" t="n">
        <v>540.0367500000001</v>
      </c>
      <c r="M8223" t="inlineStr">
        <is>
          <t>Terra Luz Residencial</t>
        </is>
      </c>
      <c r="N8223" s="142">
        <f>DATE(YEAR(G8223),MONTH(G8223),1)</f>
        <v/>
      </c>
      <c r="O8223" s="132">
        <f>IF(G8223&gt;$K$3,"Futuro","Atraso")</f>
        <v/>
      </c>
      <c r="P8223">
        <f>12*(YEAR(G8223)-YEAR($K$3))+(MONTH(G8223)-MONTH($K$3))</f>
        <v/>
      </c>
      <c r="Q8223" s="366">
        <f>IF(M8223="IBIRAPITANGA FASE 3",IF(O8223="Atraso",L8223,L8223/(1+$I$2)^P8223),IF(O8223="Atraso",L8223,L8223/(1+$I$1)^P8223))</f>
        <v/>
      </c>
      <c r="R8223">
        <f>IF(O8223="Atraso",$K$3-G8223,0)</f>
        <v/>
      </c>
      <c r="S8223">
        <f>IF(R8223&lt;=15,"Até 15",IF(R8223&lt;=30,"Entre 15 e 30",IF(R8223&lt;=60,"Entre 30 e 60",IF(R8223&lt;=90,"Entre 60 e 90",IF(R8223&lt;=120,"Entre 90 e 120",IF(R8223&lt;=150,"Entre 120 e 150",IF(R8223&lt;=180,"Entre 150 e 180","Superior a 180")))))))</f>
        <v/>
      </c>
    </row>
    <row r="8224">
      <c r="A8224" t="inlineStr">
        <is>
          <t>Q07L027</t>
        </is>
      </c>
      <c r="B8224" t="inlineStr">
        <is>
          <t>LILIANE RODRIGUES RIBEIRO</t>
        </is>
      </c>
      <c r="C8224" t="n">
        <v>1</v>
      </c>
      <c r="D8224" t="inlineStr">
        <is>
          <t>IPCA</t>
        </is>
      </c>
      <c r="E8224" t="n">
        <v>0.009488792934583046</v>
      </c>
      <c r="F8224" t="inlineStr">
        <is>
          <t>MENSAL</t>
        </is>
      </c>
      <c r="G8224" t="n">
        <v>45311</v>
      </c>
      <c r="H8224" t="n">
        <v>45311</v>
      </c>
      <c r="I8224" t="n">
        <v>18</v>
      </c>
      <c r="J8224" t="inlineStr">
        <is>
          <t>CARTEIRA</t>
        </is>
      </c>
      <c r="K8224" t="inlineStr">
        <is>
          <t>CONTRATO</t>
        </is>
      </c>
      <c r="L8224" t="n">
        <v>540.0367500000001</v>
      </c>
      <c r="M8224" t="inlineStr">
        <is>
          <t>Terra Luz Residencial</t>
        </is>
      </c>
      <c r="N8224" s="142">
        <f>DATE(YEAR(G8224),MONTH(G8224),1)</f>
        <v/>
      </c>
      <c r="O8224" s="132">
        <f>IF(G8224&gt;$K$3,"Futuro","Atraso")</f>
        <v/>
      </c>
      <c r="P8224">
        <f>12*(YEAR(G8224)-YEAR($K$3))+(MONTH(G8224)-MONTH($K$3))</f>
        <v/>
      </c>
      <c r="Q8224" s="366">
        <f>IF(M8224="IBIRAPITANGA FASE 3",IF(O8224="Atraso",L8224,L8224/(1+$I$2)^P8224),IF(O8224="Atraso",L8224,L8224/(1+$I$1)^P8224))</f>
        <v/>
      </c>
      <c r="R8224">
        <f>IF(O8224="Atraso",$K$3-G8224,0)</f>
        <v/>
      </c>
      <c r="S8224">
        <f>IF(R8224&lt;=15,"Até 15",IF(R8224&lt;=30,"Entre 15 e 30",IF(R8224&lt;=60,"Entre 30 e 60",IF(R8224&lt;=90,"Entre 60 e 90",IF(R8224&lt;=120,"Entre 90 e 120",IF(R8224&lt;=150,"Entre 120 e 150",IF(R8224&lt;=180,"Entre 150 e 180","Superior a 180")))))))</f>
        <v/>
      </c>
    </row>
    <row r="8225">
      <c r="A8225" t="inlineStr">
        <is>
          <t>Q07L027</t>
        </is>
      </c>
      <c r="B8225" t="inlineStr">
        <is>
          <t>LILIANE RODRIGUES RIBEIRO</t>
        </is>
      </c>
      <c r="C8225" t="n">
        <v>1</v>
      </c>
      <c r="D8225" t="inlineStr">
        <is>
          <t>IPCA</t>
        </is>
      </c>
      <c r="E8225" t="n">
        <v>0.009488792934583046</v>
      </c>
      <c r="F8225" t="inlineStr">
        <is>
          <t>MENSAL</t>
        </is>
      </c>
      <c r="G8225" t="n">
        <v>45342</v>
      </c>
      <c r="H8225" t="n">
        <v>45342</v>
      </c>
      <c r="I8225" t="n">
        <v>19</v>
      </c>
      <c r="J8225" t="inlineStr">
        <is>
          <t>CARTEIRA</t>
        </is>
      </c>
      <c r="K8225" t="inlineStr">
        <is>
          <t>CONTRATO</t>
        </is>
      </c>
      <c r="L8225" t="n">
        <v>540.0367500000001</v>
      </c>
      <c r="M8225" t="inlineStr">
        <is>
          <t>Terra Luz Residencial</t>
        </is>
      </c>
      <c r="N8225" s="142">
        <f>DATE(YEAR(G8225),MONTH(G8225),1)</f>
        <v/>
      </c>
      <c r="O8225" s="132">
        <f>IF(G8225&gt;$K$3,"Futuro","Atraso")</f>
        <v/>
      </c>
      <c r="P8225">
        <f>12*(YEAR(G8225)-YEAR($K$3))+(MONTH(G8225)-MONTH($K$3))</f>
        <v/>
      </c>
      <c r="Q8225" s="366">
        <f>IF(M8225="IBIRAPITANGA FASE 3",IF(O8225="Atraso",L8225,L8225/(1+$I$2)^P8225),IF(O8225="Atraso",L8225,L8225/(1+$I$1)^P8225))</f>
        <v/>
      </c>
      <c r="R8225">
        <f>IF(O8225="Atraso",$K$3-G8225,0)</f>
        <v/>
      </c>
      <c r="S8225">
        <f>IF(R8225&lt;=15,"Até 15",IF(R8225&lt;=30,"Entre 15 e 30",IF(R8225&lt;=60,"Entre 30 e 60",IF(R8225&lt;=90,"Entre 60 e 90",IF(R8225&lt;=120,"Entre 90 e 120",IF(R8225&lt;=150,"Entre 120 e 150",IF(R8225&lt;=180,"Entre 150 e 180","Superior a 180")))))))</f>
        <v/>
      </c>
    </row>
    <row r="8226">
      <c r="A8226" t="inlineStr">
        <is>
          <t>Q07L027</t>
        </is>
      </c>
      <c r="B8226" t="inlineStr">
        <is>
          <t>LILIANE RODRIGUES RIBEIRO</t>
        </is>
      </c>
      <c r="C8226" t="n">
        <v>1</v>
      </c>
      <c r="D8226" t="inlineStr">
        <is>
          <t>IPCA</t>
        </is>
      </c>
      <c r="E8226" t="n">
        <v>0.009488792934583046</v>
      </c>
      <c r="F8226" t="inlineStr">
        <is>
          <t>MENSAL</t>
        </is>
      </c>
      <c r="G8226" t="n">
        <v>45371</v>
      </c>
      <c r="H8226" t="n">
        <v>45371</v>
      </c>
      <c r="I8226" t="n">
        <v>20</v>
      </c>
      <c r="J8226" t="inlineStr">
        <is>
          <t>CARTEIRA</t>
        </is>
      </c>
      <c r="K8226" t="inlineStr">
        <is>
          <t>CONTRATO</t>
        </is>
      </c>
      <c r="L8226" t="n">
        <v>540.0367500000001</v>
      </c>
      <c r="M8226" t="inlineStr">
        <is>
          <t>Terra Luz Residencial</t>
        </is>
      </c>
      <c r="N8226" s="142">
        <f>DATE(YEAR(G8226),MONTH(G8226),1)</f>
        <v/>
      </c>
      <c r="O8226" s="132">
        <f>IF(G8226&gt;$K$3,"Futuro","Atraso")</f>
        <v/>
      </c>
      <c r="P8226">
        <f>12*(YEAR(G8226)-YEAR($K$3))+(MONTH(G8226)-MONTH($K$3))</f>
        <v/>
      </c>
      <c r="Q8226" s="366">
        <f>IF(M8226="IBIRAPITANGA FASE 3",IF(O8226="Atraso",L8226,L8226/(1+$I$2)^P8226),IF(O8226="Atraso",L8226,L8226/(1+$I$1)^P8226))</f>
        <v/>
      </c>
      <c r="R8226">
        <f>IF(O8226="Atraso",$K$3-G8226,0)</f>
        <v/>
      </c>
      <c r="S8226">
        <f>IF(R8226&lt;=15,"Até 15",IF(R8226&lt;=30,"Entre 15 e 30",IF(R8226&lt;=60,"Entre 30 e 60",IF(R8226&lt;=90,"Entre 60 e 90",IF(R8226&lt;=120,"Entre 90 e 120",IF(R8226&lt;=150,"Entre 120 e 150",IF(R8226&lt;=180,"Entre 150 e 180","Superior a 180")))))))</f>
        <v/>
      </c>
    </row>
    <row r="8227">
      <c r="A8227" t="inlineStr">
        <is>
          <t>Q07L027</t>
        </is>
      </c>
      <c r="B8227" t="inlineStr">
        <is>
          <t>LILIANE RODRIGUES RIBEIRO</t>
        </is>
      </c>
      <c r="C8227" t="n">
        <v>1</v>
      </c>
      <c r="D8227" t="inlineStr">
        <is>
          <t>IPCA</t>
        </is>
      </c>
      <c r="E8227" t="n">
        <v>0.009488792934583046</v>
      </c>
      <c r="F8227" t="inlineStr">
        <is>
          <t>MENSAL</t>
        </is>
      </c>
      <c r="G8227" t="n">
        <v>45402</v>
      </c>
      <c r="H8227" t="n">
        <v>45402</v>
      </c>
      <c r="I8227" t="n">
        <v>21</v>
      </c>
      <c r="J8227" t="inlineStr">
        <is>
          <t>CARTEIRA</t>
        </is>
      </c>
      <c r="K8227" t="inlineStr">
        <is>
          <t>CONTRATO</t>
        </is>
      </c>
      <c r="L8227" t="n">
        <v>540.0367500000001</v>
      </c>
      <c r="M8227" t="inlineStr">
        <is>
          <t>Terra Luz Residencial</t>
        </is>
      </c>
      <c r="N8227" s="142">
        <f>DATE(YEAR(G8227),MONTH(G8227),1)</f>
        <v/>
      </c>
      <c r="O8227" s="132">
        <f>IF(G8227&gt;$K$3,"Futuro","Atraso")</f>
        <v/>
      </c>
      <c r="P8227">
        <f>12*(YEAR(G8227)-YEAR($K$3))+(MONTH(G8227)-MONTH($K$3))</f>
        <v/>
      </c>
      <c r="Q8227" s="366">
        <f>IF(M8227="IBIRAPITANGA FASE 3",IF(O8227="Atraso",L8227,L8227/(1+$I$2)^P8227),IF(O8227="Atraso",L8227,L8227/(1+$I$1)^P8227))</f>
        <v/>
      </c>
      <c r="R8227">
        <f>IF(O8227="Atraso",$K$3-G8227,0)</f>
        <v/>
      </c>
      <c r="S8227">
        <f>IF(R8227&lt;=15,"Até 15",IF(R8227&lt;=30,"Entre 15 e 30",IF(R8227&lt;=60,"Entre 30 e 60",IF(R8227&lt;=90,"Entre 60 e 90",IF(R8227&lt;=120,"Entre 90 e 120",IF(R8227&lt;=150,"Entre 120 e 150",IF(R8227&lt;=180,"Entre 150 e 180","Superior a 180")))))))</f>
        <v/>
      </c>
    </row>
    <row r="8228">
      <c r="A8228" t="inlineStr">
        <is>
          <t>Q07L027</t>
        </is>
      </c>
      <c r="B8228" t="inlineStr">
        <is>
          <t>LILIANE RODRIGUES RIBEIRO</t>
        </is>
      </c>
      <c r="C8228" t="n">
        <v>1</v>
      </c>
      <c r="D8228" t="inlineStr">
        <is>
          <t>IPCA</t>
        </is>
      </c>
      <c r="E8228" t="n">
        <v>0.009488792934583046</v>
      </c>
      <c r="F8228" t="inlineStr">
        <is>
          <t>MENSAL</t>
        </is>
      </c>
      <c r="G8228" t="n">
        <v>45432</v>
      </c>
      <c r="H8228" t="n">
        <v>45432</v>
      </c>
      <c r="I8228" t="n">
        <v>22</v>
      </c>
      <c r="J8228" t="inlineStr">
        <is>
          <t>CARTEIRA</t>
        </is>
      </c>
      <c r="K8228" t="inlineStr">
        <is>
          <t>CONTRATO</t>
        </is>
      </c>
      <c r="L8228" t="n">
        <v>540.0367500000001</v>
      </c>
      <c r="M8228" t="inlineStr">
        <is>
          <t>Terra Luz Residencial</t>
        </is>
      </c>
      <c r="N8228" s="142">
        <f>DATE(YEAR(G8228),MONTH(G8228),1)</f>
        <v/>
      </c>
      <c r="O8228" s="132">
        <f>IF(G8228&gt;$K$3,"Futuro","Atraso")</f>
        <v/>
      </c>
      <c r="P8228">
        <f>12*(YEAR(G8228)-YEAR($K$3))+(MONTH(G8228)-MONTH($K$3))</f>
        <v/>
      </c>
      <c r="Q8228" s="366">
        <f>IF(M8228="IBIRAPITANGA FASE 3",IF(O8228="Atraso",L8228,L8228/(1+$I$2)^P8228),IF(O8228="Atraso",L8228,L8228/(1+$I$1)^P8228))</f>
        <v/>
      </c>
      <c r="R8228">
        <f>IF(O8228="Atraso",$K$3-G8228,0)</f>
        <v/>
      </c>
      <c r="S8228">
        <f>IF(R8228&lt;=15,"Até 15",IF(R8228&lt;=30,"Entre 15 e 30",IF(R8228&lt;=60,"Entre 30 e 60",IF(R8228&lt;=90,"Entre 60 e 90",IF(R8228&lt;=120,"Entre 90 e 120",IF(R8228&lt;=150,"Entre 120 e 150",IF(R8228&lt;=180,"Entre 150 e 180","Superior a 180")))))))</f>
        <v/>
      </c>
    </row>
    <row r="8229">
      <c r="A8229" t="inlineStr">
        <is>
          <t>Q07L027</t>
        </is>
      </c>
      <c r="B8229" t="inlineStr">
        <is>
          <t>LILIANE RODRIGUES RIBEIRO</t>
        </is>
      </c>
      <c r="C8229" t="n">
        <v>1</v>
      </c>
      <c r="D8229" t="inlineStr">
        <is>
          <t>IPCA</t>
        </is>
      </c>
      <c r="E8229" t="n">
        <v>0.009488792934583046</v>
      </c>
      <c r="F8229" t="inlineStr">
        <is>
          <t>MENSAL</t>
        </is>
      </c>
      <c r="G8229" t="n">
        <v>45432</v>
      </c>
      <c r="H8229" t="n">
        <v>45432</v>
      </c>
      <c r="I8229" t="n">
        <v>2</v>
      </c>
      <c r="J8229" t="inlineStr">
        <is>
          <t>CARTEIRA</t>
        </is>
      </c>
      <c r="K8229" t="inlineStr">
        <is>
          <t>CONTRATO</t>
        </is>
      </c>
      <c r="L8229" t="n">
        <v>1569.896358</v>
      </c>
      <c r="M8229" t="inlineStr">
        <is>
          <t>Terra Luz Residencial</t>
        </is>
      </c>
      <c r="N8229" s="142">
        <f>DATE(YEAR(G8229),MONTH(G8229),1)</f>
        <v/>
      </c>
      <c r="O8229" s="132">
        <f>IF(G8229&gt;$K$3,"Futuro","Atraso")</f>
        <v/>
      </c>
      <c r="P8229">
        <f>12*(YEAR(G8229)-YEAR($K$3))+(MONTH(G8229)-MONTH($K$3))</f>
        <v/>
      </c>
      <c r="Q8229" s="366">
        <f>IF(M8229="IBIRAPITANGA FASE 3",IF(O8229="Atraso",L8229,L8229/(1+$I$2)^P8229),IF(O8229="Atraso",L8229,L8229/(1+$I$1)^P8229))</f>
        <v/>
      </c>
      <c r="R8229">
        <f>IF(O8229="Atraso",$K$3-G8229,0)</f>
        <v/>
      </c>
      <c r="S8229">
        <f>IF(R8229&lt;=15,"Até 15",IF(R8229&lt;=30,"Entre 15 e 30",IF(R8229&lt;=60,"Entre 30 e 60",IF(R8229&lt;=90,"Entre 60 e 90",IF(R8229&lt;=120,"Entre 90 e 120",IF(R8229&lt;=150,"Entre 120 e 150",IF(R8229&lt;=180,"Entre 150 e 180","Superior a 180")))))))</f>
        <v/>
      </c>
    </row>
    <row r="8230">
      <c r="A8230" t="inlineStr">
        <is>
          <t>Q07L027</t>
        </is>
      </c>
      <c r="B8230" t="inlineStr">
        <is>
          <t>LILIANE RODRIGUES RIBEIRO</t>
        </is>
      </c>
      <c r="C8230" t="n">
        <v>1</v>
      </c>
      <c r="D8230" t="inlineStr">
        <is>
          <t>IPCA</t>
        </is>
      </c>
      <c r="E8230" t="n">
        <v>0.009488792934583046</v>
      </c>
      <c r="F8230" t="inlineStr">
        <is>
          <t>MENSAL</t>
        </is>
      </c>
      <c r="G8230" t="n">
        <v>45463</v>
      </c>
      <c r="H8230" t="n">
        <v>45463</v>
      </c>
      <c r="I8230" t="n">
        <v>23</v>
      </c>
      <c r="J8230" t="inlineStr">
        <is>
          <t>CARTEIRA</t>
        </is>
      </c>
      <c r="K8230" t="inlineStr">
        <is>
          <t>CONTRATO</t>
        </is>
      </c>
      <c r="L8230" t="n">
        <v>540.0367500000001</v>
      </c>
      <c r="M8230" t="inlineStr">
        <is>
          <t>Terra Luz Residencial</t>
        </is>
      </c>
      <c r="N8230" s="142">
        <f>DATE(YEAR(G8230),MONTH(G8230),1)</f>
        <v/>
      </c>
      <c r="O8230" s="132">
        <f>IF(G8230&gt;$K$3,"Futuro","Atraso")</f>
        <v/>
      </c>
      <c r="P8230">
        <f>12*(YEAR(G8230)-YEAR($K$3))+(MONTH(G8230)-MONTH($K$3))</f>
        <v/>
      </c>
      <c r="Q8230" s="366">
        <f>IF(M8230="IBIRAPITANGA FASE 3",IF(O8230="Atraso",L8230,L8230/(1+$I$2)^P8230),IF(O8230="Atraso",L8230,L8230/(1+$I$1)^P8230))</f>
        <v/>
      </c>
      <c r="R8230">
        <f>IF(O8230="Atraso",$K$3-G8230,0)</f>
        <v/>
      </c>
      <c r="S8230">
        <f>IF(R8230&lt;=15,"Até 15",IF(R8230&lt;=30,"Entre 15 e 30",IF(R8230&lt;=60,"Entre 30 e 60",IF(R8230&lt;=90,"Entre 60 e 90",IF(R8230&lt;=120,"Entre 90 e 120",IF(R8230&lt;=150,"Entre 120 e 150",IF(R8230&lt;=180,"Entre 150 e 180","Superior a 180")))))))</f>
        <v/>
      </c>
    </row>
    <row r="8231">
      <c r="A8231" t="inlineStr">
        <is>
          <t>Q07L027</t>
        </is>
      </c>
      <c r="B8231" t="inlineStr">
        <is>
          <t>LILIANE RODRIGUES RIBEIRO</t>
        </is>
      </c>
      <c r="C8231" t="n">
        <v>1</v>
      </c>
      <c r="D8231" t="inlineStr">
        <is>
          <t>IPCA</t>
        </is>
      </c>
      <c r="E8231" t="n">
        <v>0.009488792934583046</v>
      </c>
      <c r="F8231" t="inlineStr">
        <is>
          <t>MENSAL</t>
        </is>
      </c>
      <c r="G8231" t="n">
        <v>45493</v>
      </c>
      <c r="H8231" t="n">
        <v>45493</v>
      </c>
      <c r="I8231" t="n">
        <v>24</v>
      </c>
      <c r="J8231" t="inlineStr">
        <is>
          <t>CARTEIRA</t>
        </is>
      </c>
      <c r="K8231" t="inlineStr">
        <is>
          <t>CONTRATO</t>
        </is>
      </c>
      <c r="L8231" t="n">
        <v>540.0367500000001</v>
      </c>
      <c r="M8231" t="inlineStr">
        <is>
          <t>Terra Luz Residencial</t>
        </is>
      </c>
      <c r="N8231" s="142">
        <f>DATE(YEAR(G8231),MONTH(G8231),1)</f>
        <v/>
      </c>
      <c r="O8231" s="132">
        <f>IF(G8231&gt;$K$3,"Futuro","Atraso")</f>
        <v/>
      </c>
      <c r="P8231">
        <f>12*(YEAR(G8231)-YEAR($K$3))+(MONTH(G8231)-MONTH($K$3))</f>
        <v/>
      </c>
      <c r="Q8231" s="366">
        <f>IF(M8231="IBIRAPITANGA FASE 3",IF(O8231="Atraso",L8231,L8231/(1+$I$2)^P8231),IF(O8231="Atraso",L8231,L8231/(1+$I$1)^P8231))</f>
        <v/>
      </c>
      <c r="R8231">
        <f>IF(O8231="Atraso",$K$3-G8231,0)</f>
        <v/>
      </c>
      <c r="S8231">
        <f>IF(R8231&lt;=15,"Até 15",IF(R8231&lt;=30,"Entre 15 e 30",IF(R8231&lt;=60,"Entre 30 e 60",IF(R8231&lt;=90,"Entre 60 e 90",IF(R8231&lt;=120,"Entre 90 e 120",IF(R8231&lt;=150,"Entre 120 e 150",IF(R8231&lt;=180,"Entre 150 e 180","Superior a 180")))))))</f>
        <v/>
      </c>
    </row>
    <row r="8232">
      <c r="A8232" t="inlineStr">
        <is>
          <t>Q07L027</t>
        </is>
      </c>
      <c r="B8232" t="inlineStr">
        <is>
          <t>LILIANE RODRIGUES RIBEIRO</t>
        </is>
      </c>
      <c r="C8232" t="n">
        <v>1</v>
      </c>
      <c r="D8232" t="inlineStr">
        <is>
          <t>IPCA</t>
        </is>
      </c>
      <c r="E8232" t="n">
        <v>0.009488792934583046</v>
      </c>
      <c r="F8232" t="inlineStr">
        <is>
          <t>MENSAL</t>
        </is>
      </c>
      <c r="G8232" t="n">
        <v>45524</v>
      </c>
      <c r="H8232" t="n">
        <v>45524</v>
      </c>
      <c r="I8232" t="n">
        <v>25</v>
      </c>
      <c r="J8232" t="inlineStr">
        <is>
          <t>CARTEIRA</t>
        </is>
      </c>
      <c r="K8232" t="inlineStr">
        <is>
          <t>CONTRATO</t>
        </is>
      </c>
      <c r="L8232" t="n">
        <v>540.0367500000001</v>
      </c>
      <c r="M8232" t="inlineStr">
        <is>
          <t>Terra Luz Residencial</t>
        </is>
      </c>
      <c r="N8232" s="142">
        <f>DATE(YEAR(G8232),MONTH(G8232),1)</f>
        <v/>
      </c>
      <c r="O8232" s="132">
        <f>IF(G8232&gt;$K$3,"Futuro","Atraso")</f>
        <v/>
      </c>
      <c r="P8232">
        <f>12*(YEAR(G8232)-YEAR($K$3))+(MONTH(G8232)-MONTH($K$3))</f>
        <v/>
      </c>
      <c r="Q8232" s="366">
        <f>IF(M8232="IBIRAPITANGA FASE 3",IF(O8232="Atraso",L8232,L8232/(1+$I$2)^P8232),IF(O8232="Atraso",L8232,L8232/(1+$I$1)^P8232))</f>
        <v/>
      </c>
      <c r="R8232">
        <f>IF(O8232="Atraso",$K$3-G8232,0)</f>
        <v/>
      </c>
      <c r="S8232">
        <f>IF(R8232&lt;=15,"Até 15",IF(R8232&lt;=30,"Entre 15 e 30",IF(R8232&lt;=60,"Entre 30 e 60",IF(R8232&lt;=90,"Entre 60 e 90",IF(R8232&lt;=120,"Entre 90 e 120",IF(R8232&lt;=150,"Entre 120 e 150",IF(R8232&lt;=180,"Entre 150 e 180","Superior a 180")))))))</f>
        <v/>
      </c>
    </row>
    <row r="8233">
      <c r="A8233" t="inlineStr">
        <is>
          <t>Q07L027</t>
        </is>
      </c>
      <c r="B8233" t="inlineStr">
        <is>
          <t>LILIANE RODRIGUES RIBEIRO</t>
        </is>
      </c>
      <c r="C8233" t="n">
        <v>1</v>
      </c>
      <c r="D8233" t="inlineStr">
        <is>
          <t>IPCA</t>
        </is>
      </c>
      <c r="E8233" t="n">
        <v>0.009488792934583046</v>
      </c>
      <c r="F8233" t="inlineStr">
        <is>
          <t>MENSAL</t>
        </is>
      </c>
      <c r="G8233" t="n">
        <v>45555</v>
      </c>
      <c r="H8233" t="n">
        <v>45555</v>
      </c>
      <c r="I8233" t="n">
        <v>26</v>
      </c>
      <c r="J8233" t="inlineStr">
        <is>
          <t>CARTEIRA</t>
        </is>
      </c>
      <c r="K8233" t="inlineStr">
        <is>
          <t>CONTRATO</t>
        </is>
      </c>
      <c r="L8233" t="n">
        <v>540.0367500000001</v>
      </c>
      <c r="M8233" t="inlineStr">
        <is>
          <t>Terra Luz Residencial</t>
        </is>
      </c>
      <c r="N8233" s="142">
        <f>DATE(YEAR(G8233),MONTH(G8233),1)</f>
        <v/>
      </c>
      <c r="O8233" s="132">
        <f>IF(G8233&gt;$K$3,"Futuro","Atraso")</f>
        <v/>
      </c>
      <c r="P8233">
        <f>12*(YEAR(G8233)-YEAR($K$3))+(MONTH(G8233)-MONTH($K$3))</f>
        <v/>
      </c>
      <c r="Q8233" s="366">
        <f>IF(M8233="IBIRAPITANGA FASE 3",IF(O8233="Atraso",L8233,L8233/(1+$I$2)^P8233),IF(O8233="Atraso",L8233,L8233/(1+$I$1)^P8233))</f>
        <v/>
      </c>
      <c r="R8233">
        <f>IF(O8233="Atraso",$K$3-G8233,0)</f>
        <v/>
      </c>
      <c r="S8233">
        <f>IF(R8233&lt;=15,"Até 15",IF(R8233&lt;=30,"Entre 15 e 30",IF(R8233&lt;=60,"Entre 30 e 60",IF(R8233&lt;=90,"Entre 60 e 90",IF(R8233&lt;=120,"Entre 90 e 120",IF(R8233&lt;=150,"Entre 120 e 150",IF(R8233&lt;=180,"Entre 150 e 180","Superior a 180")))))))</f>
        <v/>
      </c>
    </row>
    <row r="8234">
      <c r="A8234" t="inlineStr">
        <is>
          <t>Q07L027</t>
        </is>
      </c>
      <c r="B8234" t="inlineStr">
        <is>
          <t>LILIANE RODRIGUES RIBEIRO</t>
        </is>
      </c>
      <c r="C8234" t="n">
        <v>1</v>
      </c>
      <c r="D8234" t="inlineStr">
        <is>
          <t>IPCA</t>
        </is>
      </c>
      <c r="E8234" t="n">
        <v>0.009488792934583046</v>
      </c>
      <c r="F8234" t="inlineStr">
        <is>
          <t>MENSAL</t>
        </is>
      </c>
      <c r="G8234" t="n">
        <v>45585</v>
      </c>
      <c r="H8234" t="n">
        <v>45585</v>
      </c>
      <c r="I8234" t="n">
        <v>27</v>
      </c>
      <c r="J8234" t="inlineStr">
        <is>
          <t>CARTEIRA</t>
        </is>
      </c>
      <c r="K8234" t="inlineStr">
        <is>
          <t>CONTRATO</t>
        </is>
      </c>
      <c r="L8234" t="n">
        <v>540.0367500000001</v>
      </c>
      <c r="M8234" t="inlineStr">
        <is>
          <t>Terra Luz Residencial</t>
        </is>
      </c>
      <c r="N8234" s="142">
        <f>DATE(YEAR(G8234),MONTH(G8234),1)</f>
        <v/>
      </c>
      <c r="O8234" s="132">
        <f>IF(G8234&gt;$K$3,"Futuro","Atraso")</f>
        <v/>
      </c>
      <c r="P8234">
        <f>12*(YEAR(G8234)-YEAR($K$3))+(MONTH(G8234)-MONTH($K$3))</f>
        <v/>
      </c>
      <c r="Q8234" s="366">
        <f>IF(M8234="IBIRAPITANGA FASE 3",IF(O8234="Atraso",L8234,L8234/(1+$I$2)^P8234),IF(O8234="Atraso",L8234,L8234/(1+$I$1)^P8234))</f>
        <v/>
      </c>
      <c r="R8234">
        <f>IF(O8234="Atraso",$K$3-G8234,0)</f>
        <v/>
      </c>
      <c r="S8234">
        <f>IF(R8234&lt;=15,"Até 15",IF(R8234&lt;=30,"Entre 15 e 30",IF(R8234&lt;=60,"Entre 30 e 60",IF(R8234&lt;=90,"Entre 60 e 90",IF(R8234&lt;=120,"Entre 90 e 120",IF(R8234&lt;=150,"Entre 120 e 150",IF(R8234&lt;=180,"Entre 150 e 180","Superior a 180")))))))</f>
        <v/>
      </c>
    </row>
    <row r="8235">
      <c r="A8235" t="inlineStr">
        <is>
          <t>Q07L027</t>
        </is>
      </c>
      <c r="B8235" t="inlineStr">
        <is>
          <t>LILIANE RODRIGUES RIBEIRO</t>
        </is>
      </c>
      <c r="C8235" t="n">
        <v>1</v>
      </c>
      <c r="D8235" t="inlineStr">
        <is>
          <t>IPCA</t>
        </is>
      </c>
      <c r="E8235" t="n">
        <v>0.009488792934583046</v>
      </c>
      <c r="F8235" t="inlineStr">
        <is>
          <t>MENSAL</t>
        </is>
      </c>
      <c r="G8235" t="n">
        <v>45616</v>
      </c>
      <c r="H8235" t="n">
        <v>45616</v>
      </c>
      <c r="I8235" t="n">
        <v>28</v>
      </c>
      <c r="J8235" t="inlineStr">
        <is>
          <t>CARTEIRA</t>
        </is>
      </c>
      <c r="K8235" t="inlineStr">
        <is>
          <t>CONTRATO</t>
        </is>
      </c>
      <c r="L8235" t="n">
        <v>540.0367500000001</v>
      </c>
      <c r="M8235" t="inlineStr">
        <is>
          <t>Terra Luz Residencial</t>
        </is>
      </c>
      <c r="N8235" s="142">
        <f>DATE(YEAR(G8235),MONTH(G8235),1)</f>
        <v/>
      </c>
      <c r="O8235" s="132">
        <f>IF(G8235&gt;$K$3,"Futuro","Atraso")</f>
        <v/>
      </c>
      <c r="P8235">
        <f>12*(YEAR(G8235)-YEAR($K$3))+(MONTH(G8235)-MONTH($K$3))</f>
        <v/>
      </c>
      <c r="Q8235" s="366">
        <f>IF(M8235="IBIRAPITANGA FASE 3",IF(O8235="Atraso",L8235,L8235/(1+$I$2)^P8235),IF(O8235="Atraso",L8235,L8235/(1+$I$1)^P8235))</f>
        <v/>
      </c>
      <c r="R8235">
        <f>IF(O8235="Atraso",$K$3-G8235,0)</f>
        <v/>
      </c>
      <c r="S8235">
        <f>IF(R8235&lt;=15,"Até 15",IF(R8235&lt;=30,"Entre 15 e 30",IF(R8235&lt;=60,"Entre 30 e 60",IF(R8235&lt;=90,"Entre 60 e 90",IF(R8235&lt;=120,"Entre 90 e 120",IF(R8235&lt;=150,"Entre 120 e 150",IF(R8235&lt;=180,"Entre 150 e 180","Superior a 180")))))))</f>
        <v/>
      </c>
    </row>
    <row r="8236">
      <c r="A8236" t="inlineStr">
        <is>
          <t>Q07L027</t>
        </is>
      </c>
      <c r="B8236" t="inlineStr">
        <is>
          <t>LILIANE RODRIGUES RIBEIRO</t>
        </is>
      </c>
      <c r="C8236" t="n">
        <v>1</v>
      </c>
      <c r="D8236" t="inlineStr">
        <is>
          <t>IPCA</t>
        </is>
      </c>
      <c r="E8236" t="n">
        <v>0.009488792934583046</v>
      </c>
      <c r="F8236" t="inlineStr">
        <is>
          <t>MENSAL</t>
        </is>
      </c>
      <c r="G8236" t="n">
        <v>45646</v>
      </c>
      <c r="H8236" t="n">
        <v>45646</v>
      </c>
      <c r="I8236" t="n">
        <v>29</v>
      </c>
      <c r="J8236" t="inlineStr">
        <is>
          <t>CARTEIRA</t>
        </is>
      </c>
      <c r="K8236" t="inlineStr">
        <is>
          <t>CONTRATO</t>
        </is>
      </c>
      <c r="L8236" t="n">
        <v>540.0367500000001</v>
      </c>
      <c r="M8236" t="inlineStr">
        <is>
          <t>Terra Luz Residencial</t>
        </is>
      </c>
      <c r="N8236" s="142">
        <f>DATE(YEAR(G8236),MONTH(G8236),1)</f>
        <v/>
      </c>
      <c r="O8236" s="132">
        <f>IF(G8236&gt;$K$3,"Futuro","Atraso")</f>
        <v/>
      </c>
      <c r="P8236">
        <f>12*(YEAR(G8236)-YEAR($K$3))+(MONTH(G8236)-MONTH($K$3))</f>
        <v/>
      </c>
      <c r="Q8236" s="366">
        <f>IF(M8236="IBIRAPITANGA FASE 3",IF(O8236="Atraso",L8236,L8236/(1+$I$2)^P8236),IF(O8236="Atraso",L8236,L8236/(1+$I$1)^P8236))</f>
        <v/>
      </c>
      <c r="R8236">
        <f>IF(O8236="Atraso",$K$3-G8236,0)</f>
        <v/>
      </c>
      <c r="S8236">
        <f>IF(R8236&lt;=15,"Até 15",IF(R8236&lt;=30,"Entre 15 e 30",IF(R8236&lt;=60,"Entre 30 e 60",IF(R8236&lt;=90,"Entre 60 e 90",IF(R8236&lt;=120,"Entre 90 e 120",IF(R8236&lt;=150,"Entre 120 e 150",IF(R8236&lt;=180,"Entre 150 e 180","Superior a 180")))))))</f>
        <v/>
      </c>
    </row>
    <row r="8237">
      <c r="A8237" t="inlineStr">
        <is>
          <t>Q07L027</t>
        </is>
      </c>
      <c r="B8237" t="inlineStr">
        <is>
          <t>LILIANE RODRIGUES RIBEIRO</t>
        </is>
      </c>
      <c r="C8237" t="n">
        <v>1</v>
      </c>
      <c r="D8237" t="inlineStr">
        <is>
          <t>IPCA</t>
        </is>
      </c>
      <c r="E8237" t="n">
        <v>0.009488792934583046</v>
      </c>
      <c r="F8237" t="inlineStr">
        <is>
          <t>MENSAL</t>
        </is>
      </c>
      <c r="G8237" t="n">
        <v>45677</v>
      </c>
      <c r="H8237" t="n">
        <v>45677</v>
      </c>
      <c r="I8237" t="n">
        <v>30</v>
      </c>
      <c r="J8237" t="inlineStr">
        <is>
          <t>CARTEIRA</t>
        </is>
      </c>
      <c r="K8237" t="inlineStr">
        <is>
          <t>CONTRATO</t>
        </is>
      </c>
      <c r="L8237" t="n">
        <v>540.0367500000001</v>
      </c>
      <c r="M8237" t="inlineStr">
        <is>
          <t>Terra Luz Residencial</t>
        </is>
      </c>
      <c r="N8237" s="142">
        <f>DATE(YEAR(G8237),MONTH(G8237),1)</f>
        <v/>
      </c>
      <c r="O8237" s="132">
        <f>IF(G8237&gt;$K$3,"Futuro","Atraso")</f>
        <v/>
      </c>
      <c r="P8237">
        <f>12*(YEAR(G8237)-YEAR($K$3))+(MONTH(G8237)-MONTH($K$3))</f>
        <v/>
      </c>
      <c r="Q8237" s="366">
        <f>IF(M8237="IBIRAPITANGA FASE 3",IF(O8237="Atraso",L8237,L8237/(1+$I$2)^P8237),IF(O8237="Atraso",L8237,L8237/(1+$I$1)^P8237))</f>
        <v/>
      </c>
      <c r="R8237">
        <f>IF(O8237="Atraso",$K$3-G8237,0)</f>
        <v/>
      </c>
      <c r="S8237">
        <f>IF(R8237&lt;=15,"Até 15",IF(R8237&lt;=30,"Entre 15 e 30",IF(R8237&lt;=60,"Entre 30 e 60",IF(R8237&lt;=90,"Entre 60 e 90",IF(R8237&lt;=120,"Entre 90 e 120",IF(R8237&lt;=150,"Entre 120 e 150",IF(R8237&lt;=180,"Entre 150 e 180","Superior a 180")))))))</f>
        <v/>
      </c>
    </row>
    <row r="8238">
      <c r="A8238" t="inlineStr">
        <is>
          <t>Q07L027</t>
        </is>
      </c>
      <c r="B8238" t="inlineStr">
        <is>
          <t>LILIANE RODRIGUES RIBEIRO</t>
        </is>
      </c>
      <c r="C8238" t="n">
        <v>1</v>
      </c>
      <c r="D8238" t="inlineStr">
        <is>
          <t>IPCA</t>
        </is>
      </c>
      <c r="E8238" t="n">
        <v>0.009488792934583046</v>
      </c>
      <c r="F8238" t="inlineStr">
        <is>
          <t>MENSAL</t>
        </is>
      </c>
      <c r="G8238" t="n">
        <v>45708</v>
      </c>
      <c r="H8238" t="n">
        <v>45708</v>
      </c>
      <c r="I8238" t="n">
        <v>31</v>
      </c>
      <c r="J8238" t="inlineStr">
        <is>
          <t>CARTEIRA</t>
        </is>
      </c>
      <c r="K8238" t="inlineStr">
        <is>
          <t>CONTRATO</t>
        </is>
      </c>
      <c r="L8238" t="n">
        <v>540.0367500000001</v>
      </c>
      <c r="M8238" t="inlineStr">
        <is>
          <t>Terra Luz Residencial</t>
        </is>
      </c>
      <c r="N8238" s="142">
        <f>DATE(YEAR(G8238),MONTH(G8238),1)</f>
        <v/>
      </c>
      <c r="O8238" s="132">
        <f>IF(G8238&gt;$K$3,"Futuro","Atraso")</f>
        <v/>
      </c>
      <c r="P8238">
        <f>12*(YEAR(G8238)-YEAR($K$3))+(MONTH(G8238)-MONTH($K$3))</f>
        <v/>
      </c>
      <c r="Q8238" s="366">
        <f>IF(M8238="IBIRAPITANGA FASE 3",IF(O8238="Atraso",L8238,L8238/(1+$I$2)^P8238),IF(O8238="Atraso",L8238,L8238/(1+$I$1)^P8238))</f>
        <v/>
      </c>
      <c r="R8238">
        <f>IF(O8238="Atraso",$K$3-G8238,0)</f>
        <v/>
      </c>
      <c r="S8238">
        <f>IF(R8238&lt;=15,"Até 15",IF(R8238&lt;=30,"Entre 15 e 30",IF(R8238&lt;=60,"Entre 30 e 60",IF(R8238&lt;=90,"Entre 60 e 90",IF(R8238&lt;=120,"Entre 90 e 120",IF(R8238&lt;=150,"Entre 120 e 150",IF(R8238&lt;=180,"Entre 150 e 180","Superior a 180")))))))</f>
        <v/>
      </c>
    </row>
    <row r="8239">
      <c r="A8239" t="inlineStr">
        <is>
          <t>Q07L027</t>
        </is>
      </c>
      <c r="B8239" t="inlineStr">
        <is>
          <t>LILIANE RODRIGUES RIBEIRO</t>
        </is>
      </c>
      <c r="C8239" t="n">
        <v>1</v>
      </c>
      <c r="D8239" t="inlineStr">
        <is>
          <t>IPCA</t>
        </is>
      </c>
      <c r="E8239" t="n">
        <v>0.009488792934583046</v>
      </c>
      <c r="F8239" t="inlineStr">
        <is>
          <t>MENSAL</t>
        </is>
      </c>
      <c r="G8239" t="n">
        <v>45736</v>
      </c>
      <c r="H8239" t="n">
        <v>45736</v>
      </c>
      <c r="I8239" t="n">
        <v>32</v>
      </c>
      <c r="J8239" t="inlineStr">
        <is>
          <t>CARTEIRA</t>
        </is>
      </c>
      <c r="K8239" t="inlineStr">
        <is>
          <t>CONTRATO</t>
        </is>
      </c>
      <c r="L8239" t="n">
        <v>540.0367500000001</v>
      </c>
      <c r="M8239" t="inlineStr">
        <is>
          <t>Terra Luz Residencial</t>
        </is>
      </c>
      <c r="N8239" s="142">
        <f>DATE(YEAR(G8239),MONTH(G8239),1)</f>
        <v/>
      </c>
      <c r="O8239" s="132">
        <f>IF(G8239&gt;$K$3,"Futuro","Atraso")</f>
        <v/>
      </c>
      <c r="P8239">
        <f>12*(YEAR(G8239)-YEAR($K$3))+(MONTH(G8239)-MONTH($K$3))</f>
        <v/>
      </c>
      <c r="Q8239" s="366">
        <f>IF(M8239="IBIRAPITANGA FASE 3",IF(O8239="Atraso",L8239,L8239/(1+$I$2)^P8239),IF(O8239="Atraso",L8239,L8239/(1+$I$1)^P8239))</f>
        <v/>
      </c>
      <c r="R8239">
        <f>IF(O8239="Atraso",$K$3-G8239,0)</f>
        <v/>
      </c>
      <c r="S8239">
        <f>IF(R8239&lt;=15,"Até 15",IF(R8239&lt;=30,"Entre 15 e 30",IF(R8239&lt;=60,"Entre 30 e 60",IF(R8239&lt;=90,"Entre 60 e 90",IF(R8239&lt;=120,"Entre 90 e 120",IF(R8239&lt;=150,"Entre 120 e 150",IF(R8239&lt;=180,"Entre 150 e 180","Superior a 180")))))))</f>
        <v/>
      </c>
    </row>
    <row r="8240">
      <c r="A8240" t="inlineStr">
        <is>
          <t>Q07L027</t>
        </is>
      </c>
      <c r="B8240" t="inlineStr">
        <is>
          <t>LILIANE RODRIGUES RIBEIRO</t>
        </is>
      </c>
      <c r="C8240" t="n">
        <v>1</v>
      </c>
      <c r="D8240" t="inlineStr">
        <is>
          <t>IPCA</t>
        </is>
      </c>
      <c r="E8240" t="n">
        <v>0.009488792934583046</v>
      </c>
      <c r="F8240" t="inlineStr">
        <is>
          <t>MENSAL</t>
        </is>
      </c>
      <c r="G8240" t="n">
        <v>45767</v>
      </c>
      <c r="H8240" t="n">
        <v>45767</v>
      </c>
      <c r="I8240" t="n">
        <v>33</v>
      </c>
      <c r="J8240" t="inlineStr">
        <is>
          <t>CARTEIRA</t>
        </is>
      </c>
      <c r="K8240" t="inlineStr">
        <is>
          <t>CONTRATO</t>
        </is>
      </c>
      <c r="L8240" t="n">
        <v>540.0367500000001</v>
      </c>
      <c r="M8240" t="inlineStr">
        <is>
          <t>Terra Luz Residencial</t>
        </is>
      </c>
      <c r="N8240" s="142">
        <f>DATE(YEAR(G8240),MONTH(G8240),1)</f>
        <v/>
      </c>
      <c r="O8240" s="132">
        <f>IF(G8240&gt;$K$3,"Futuro","Atraso")</f>
        <v/>
      </c>
      <c r="P8240">
        <f>12*(YEAR(G8240)-YEAR($K$3))+(MONTH(G8240)-MONTH($K$3))</f>
        <v/>
      </c>
      <c r="Q8240" s="366">
        <f>IF(M8240="IBIRAPITANGA FASE 3",IF(O8240="Atraso",L8240,L8240/(1+$I$2)^P8240),IF(O8240="Atraso",L8240,L8240/(1+$I$1)^P8240))</f>
        <v/>
      </c>
      <c r="R8240">
        <f>IF(O8240="Atraso",$K$3-G8240,0)</f>
        <v/>
      </c>
      <c r="S8240">
        <f>IF(R8240&lt;=15,"Até 15",IF(R8240&lt;=30,"Entre 15 e 30",IF(R8240&lt;=60,"Entre 30 e 60",IF(R8240&lt;=90,"Entre 60 e 90",IF(R8240&lt;=120,"Entre 90 e 120",IF(R8240&lt;=150,"Entre 120 e 150",IF(R8240&lt;=180,"Entre 150 e 180","Superior a 180")))))))</f>
        <v/>
      </c>
    </row>
    <row r="8241">
      <c r="A8241" t="inlineStr">
        <is>
          <t>Q07L027</t>
        </is>
      </c>
      <c r="B8241" t="inlineStr">
        <is>
          <t>LILIANE RODRIGUES RIBEIRO</t>
        </is>
      </c>
      <c r="C8241" t="n">
        <v>1</v>
      </c>
      <c r="D8241" t="inlineStr">
        <is>
          <t>IPCA</t>
        </is>
      </c>
      <c r="E8241" t="n">
        <v>0.009488792934583046</v>
      </c>
      <c r="F8241" t="inlineStr">
        <is>
          <t>MENSAL</t>
        </is>
      </c>
      <c r="G8241" t="n">
        <v>45797</v>
      </c>
      <c r="H8241" t="n">
        <v>45797</v>
      </c>
      <c r="I8241" t="n">
        <v>34</v>
      </c>
      <c r="J8241" t="inlineStr">
        <is>
          <t>CARTEIRA</t>
        </is>
      </c>
      <c r="K8241" t="inlineStr">
        <is>
          <t>CONTRATO</t>
        </is>
      </c>
      <c r="L8241" t="n">
        <v>540.0367500000001</v>
      </c>
      <c r="M8241" t="inlineStr">
        <is>
          <t>Terra Luz Residencial</t>
        </is>
      </c>
      <c r="N8241" s="142">
        <f>DATE(YEAR(G8241),MONTH(G8241),1)</f>
        <v/>
      </c>
      <c r="O8241" s="132">
        <f>IF(G8241&gt;$K$3,"Futuro","Atraso")</f>
        <v/>
      </c>
      <c r="P8241">
        <f>12*(YEAR(G8241)-YEAR($K$3))+(MONTH(G8241)-MONTH($K$3))</f>
        <v/>
      </c>
      <c r="Q8241" s="366">
        <f>IF(M8241="IBIRAPITANGA FASE 3",IF(O8241="Atraso",L8241,L8241/(1+$I$2)^P8241),IF(O8241="Atraso",L8241,L8241/(1+$I$1)^P8241))</f>
        <v/>
      </c>
      <c r="R8241">
        <f>IF(O8241="Atraso",$K$3-G8241,0)</f>
        <v/>
      </c>
      <c r="S8241">
        <f>IF(R8241&lt;=15,"Até 15",IF(R8241&lt;=30,"Entre 15 e 30",IF(R8241&lt;=60,"Entre 30 e 60",IF(R8241&lt;=90,"Entre 60 e 90",IF(R8241&lt;=120,"Entre 90 e 120",IF(R8241&lt;=150,"Entre 120 e 150",IF(R8241&lt;=180,"Entre 150 e 180","Superior a 180")))))))</f>
        <v/>
      </c>
    </row>
    <row r="8242">
      <c r="A8242" t="inlineStr">
        <is>
          <t>Q07L027</t>
        </is>
      </c>
      <c r="B8242" t="inlineStr">
        <is>
          <t>LILIANE RODRIGUES RIBEIRO</t>
        </is>
      </c>
      <c r="C8242" t="n">
        <v>1</v>
      </c>
      <c r="D8242" t="inlineStr">
        <is>
          <t>IPCA</t>
        </is>
      </c>
      <c r="E8242" t="n">
        <v>0.009488792934583046</v>
      </c>
      <c r="F8242" t="inlineStr">
        <is>
          <t>MENSAL</t>
        </is>
      </c>
      <c r="G8242" t="n">
        <v>45797</v>
      </c>
      <c r="H8242" t="n">
        <v>45797</v>
      </c>
      <c r="I8242" t="n">
        <v>3</v>
      </c>
      <c r="J8242" t="inlineStr">
        <is>
          <t>CARTEIRA</t>
        </is>
      </c>
      <c r="K8242" t="inlineStr">
        <is>
          <t>CONTRATO</t>
        </is>
      </c>
      <c r="L8242" t="n">
        <v>1569.896358</v>
      </c>
      <c r="M8242" t="inlineStr">
        <is>
          <t>Terra Luz Residencial</t>
        </is>
      </c>
      <c r="N8242" s="142">
        <f>DATE(YEAR(G8242),MONTH(G8242),1)</f>
        <v/>
      </c>
      <c r="O8242" s="132">
        <f>IF(G8242&gt;$K$3,"Futuro","Atraso")</f>
        <v/>
      </c>
      <c r="P8242">
        <f>12*(YEAR(G8242)-YEAR($K$3))+(MONTH(G8242)-MONTH($K$3))</f>
        <v/>
      </c>
      <c r="Q8242" s="366">
        <f>IF(M8242="IBIRAPITANGA FASE 3",IF(O8242="Atraso",L8242,L8242/(1+$I$2)^P8242),IF(O8242="Atraso",L8242,L8242/(1+$I$1)^P8242))</f>
        <v/>
      </c>
      <c r="R8242">
        <f>IF(O8242="Atraso",$K$3-G8242,0)</f>
        <v/>
      </c>
      <c r="S8242">
        <f>IF(R8242&lt;=15,"Até 15",IF(R8242&lt;=30,"Entre 15 e 30",IF(R8242&lt;=60,"Entre 30 e 60",IF(R8242&lt;=90,"Entre 60 e 90",IF(R8242&lt;=120,"Entre 90 e 120",IF(R8242&lt;=150,"Entre 120 e 150",IF(R8242&lt;=180,"Entre 150 e 180","Superior a 180")))))))</f>
        <v/>
      </c>
    </row>
    <row r="8243">
      <c r="A8243" t="inlineStr">
        <is>
          <t>Q07L027</t>
        </is>
      </c>
      <c r="B8243" t="inlineStr">
        <is>
          <t>LILIANE RODRIGUES RIBEIRO</t>
        </is>
      </c>
      <c r="C8243" t="n">
        <v>1</v>
      </c>
      <c r="D8243" t="inlineStr">
        <is>
          <t>IPCA</t>
        </is>
      </c>
      <c r="E8243" t="n">
        <v>0.009488792934583046</v>
      </c>
      <c r="F8243" t="inlineStr">
        <is>
          <t>MENSAL</t>
        </is>
      </c>
      <c r="G8243" t="n">
        <v>45828</v>
      </c>
      <c r="H8243" t="n">
        <v>45828</v>
      </c>
      <c r="I8243" t="n">
        <v>35</v>
      </c>
      <c r="J8243" t="inlineStr">
        <is>
          <t>CARTEIRA</t>
        </is>
      </c>
      <c r="K8243" t="inlineStr">
        <is>
          <t>CONTRATO</t>
        </is>
      </c>
      <c r="L8243" t="n">
        <v>540.0367500000001</v>
      </c>
      <c r="M8243" t="inlineStr">
        <is>
          <t>Terra Luz Residencial</t>
        </is>
      </c>
      <c r="N8243" s="142">
        <f>DATE(YEAR(G8243),MONTH(G8243),1)</f>
        <v/>
      </c>
      <c r="O8243" s="132">
        <f>IF(G8243&gt;$K$3,"Futuro","Atraso")</f>
        <v/>
      </c>
      <c r="P8243">
        <f>12*(YEAR(G8243)-YEAR($K$3))+(MONTH(G8243)-MONTH($K$3))</f>
        <v/>
      </c>
      <c r="Q8243" s="366">
        <f>IF(M8243="IBIRAPITANGA FASE 3",IF(O8243="Atraso",L8243,L8243/(1+$I$2)^P8243),IF(O8243="Atraso",L8243,L8243/(1+$I$1)^P8243))</f>
        <v/>
      </c>
      <c r="R8243">
        <f>IF(O8243="Atraso",$K$3-G8243,0)</f>
        <v/>
      </c>
      <c r="S8243">
        <f>IF(R8243&lt;=15,"Até 15",IF(R8243&lt;=30,"Entre 15 e 30",IF(R8243&lt;=60,"Entre 30 e 60",IF(R8243&lt;=90,"Entre 60 e 90",IF(R8243&lt;=120,"Entre 90 e 120",IF(R8243&lt;=150,"Entre 120 e 150",IF(R8243&lt;=180,"Entre 150 e 180","Superior a 180")))))))</f>
        <v/>
      </c>
    </row>
    <row r="8244">
      <c r="A8244" t="inlineStr">
        <is>
          <t>Q07L027</t>
        </is>
      </c>
      <c r="B8244" t="inlineStr">
        <is>
          <t>LILIANE RODRIGUES RIBEIRO</t>
        </is>
      </c>
      <c r="C8244" t="n">
        <v>1</v>
      </c>
      <c r="D8244" t="inlineStr">
        <is>
          <t>IPCA</t>
        </is>
      </c>
      <c r="E8244" t="n">
        <v>0.009488792934583046</v>
      </c>
      <c r="F8244" t="inlineStr">
        <is>
          <t>MENSAL</t>
        </is>
      </c>
      <c r="G8244" t="n">
        <v>45858</v>
      </c>
      <c r="H8244" t="n">
        <v>45858</v>
      </c>
      <c r="I8244" t="n">
        <v>36</v>
      </c>
      <c r="J8244" t="inlineStr">
        <is>
          <t>CARTEIRA</t>
        </is>
      </c>
      <c r="K8244" t="inlineStr">
        <is>
          <t>CONTRATO</t>
        </is>
      </c>
      <c r="L8244" t="n">
        <v>540.0367500000001</v>
      </c>
      <c r="M8244" t="inlineStr">
        <is>
          <t>Terra Luz Residencial</t>
        </is>
      </c>
      <c r="N8244" s="142">
        <f>DATE(YEAR(G8244),MONTH(G8244),1)</f>
        <v/>
      </c>
      <c r="O8244" s="132">
        <f>IF(G8244&gt;$K$3,"Futuro","Atraso")</f>
        <v/>
      </c>
      <c r="P8244">
        <f>12*(YEAR(G8244)-YEAR($K$3))+(MONTH(G8244)-MONTH($K$3))</f>
        <v/>
      </c>
      <c r="Q8244" s="366">
        <f>IF(M8244="IBIRAPITANGA FASE 3",IF(O8244="Atraso",L8244,L8244/(1+$I$2)^P8244),IF(O8244="Atraso",L8244,L8244/(1+$I$1)^P8244))</f>
        <v/>
      </c>
      <c r="R8244">
        <f>IF(O8244="Atraso",$K$3-G8244,0)</f>
        <v/>
      </c>
      <c r="S8244">
        <f>IF(R8244&lt;=15,"Até 15",IF(R8244&lt;=30,"Entre 15 e 30",IF(R8244&lt;=60,"Entre 30 e 60",IF(R8244&lt;=90,"Entre 60 e 90",IF(R8244&lt;=120,"Entre 90 e 120",IF(R8244&lt;=150,"Entre 120 e 150",IF(R8244&lt;=180,"Entre 150 e 180","Superior a 180")))))))</f>
        <v/>
      </c>
    </row>
    <row r="8245">
      <c r="A8245" t="inlineStr">
        <is>
          <t>Q07L027</t>
        </is>
      </c>
      <c r="B8245" t="inlineStr">
        <is>
          <t>LILIANE RODRIGUES RIBEIRO</t>
        </is>
      </c>
      <c r="C8245" t="n">
        <v>1</v>
      </c>
      <c r="D8245" t="inlineStr">
        <is>
          <t>IPCA</t>
        </is>
      </c>
      <c r="E8245" t="n">
        <v>0.009488792934583046</v>
      </c>
      <c r="F8245" t="inlineStr">
        <is>
          <t>MENSAL</t>
        </is>
      </c>
      <c r="G8245" t="n">
        <v>45889</v>
      </c>
      <c r="H8245" t="n">
        <v>45889</v>
      </c>
      <c r="I8245" t="n">
        <v>37</v>
      </c>
      <c r="J8245" t="inlineStr">
        <is>
          <t>CARTEIRA</t>
        </is>
      </c>
      <c r="K8245" t="inlineStr">
        <is>
          <t>CONTRATO</t>
        </is>
      </c>
      <c r="L8245" t="n">
        <v>540.0367500000001</v>
      </c>
      <c r="M8245" t="inlineStr">
        <is>
          <t>Terra Luz Residencial</t>
        </is>
      </c>
      <c r="N8245" s="142">
        <f>DATE(YEAR(G8245),MONTH(G8245),1)</f>
        <v/>
      </c>
      <c r="O8245" s="132">
        <f>IF(G8245&gt;$K$3,"Futuro","Atraso")</f>
        <v/>
      </c>
      <c r="P8245">
        <f>12*(YEAR(G8245)-YEAR($K$3))+(MONTH(G8245)-MONTH($K$3))</f>
        <v/>
      </c>
      <c r="Q8245" s="366">
        <f>IF(M8245="IBIRAPITANGA FASE 3",IF(O8245="Atraso",L8245,L8245/(1+$I$2)^P8245),IF(O8245="Atraso",L8245,L8245/(1+$I$1)^P8245))</f>
        <v/>
      </c>
      <c r="R8245">
        <f>IF(O8245="Atraso",$K$3-G8245,0)</f>
        <v/>
      </c>
      <c r="S8245">
        <f>IF(R8245&lt;=15,"Até 15",IF(R8245&lt;=30,"Entre 15 e 30",IF(R8245&lt;=60,"Entre 30 e 60",IF(R8245&lt;=90,"Entre 60 e 90",IF(R8245&lt;=120,"Entre 90 e 120",IF(R8245&lt;=150,"Entre 120 e 150",IF(R8245&lt;=180,"Entre 150 e 180","Superior a 180")))))))</f>
        <v/>
      </c>
    </row>
    <row r="8246">
      <c r="A8246" t="inlineStr">
        <is>
          <t>Q07L027</t>
        </is>
      </c>
      <c r="B8246" t="inlineStr">
        <is>
          <t>LILIANE RODRIGUES RIBEIRO</t>
        </is>
      </c>
      <c r="C8246" t="n">
        <v>1</v>
      </c>
      <c r="D8246" t="inlineStr">
        <is>
          <t>IPCA</t>
        </is>
      </c>
      <c r="E8246" t="n">
        <v>0.009488792934583046</v>
      </c>
      <c r="F8246" t="inlineStr">
        <is>
          <t>MENSAL</t>
        </is>
      </c>
      <c r="G8246" t="n">
        <v>45920</v>
      </c>
      <c r="H8246" t="n">
        <v>45920</v>
      </c>
      <c r="I8246" t="n">
        <v>38</v>
      </c>
      <c r="J8246" t="inlineStr">
        <is>
          <t>CARTEIRA</t>
        </is>
      </c>
      <c r="K8246" t="inlineStr">
        <is>
          <t>CONTRATO</t>
        </is>
      </c>
      <c r="L8246" t="n">
        <v>540.0367500000001</v>
      </c>
      <c r="M8246" t="inlineStr">
        <is>
          <t>Terra Luz Residencial</t>
        </is>
      </c>
      <c r="N8246" s="142">
        <f>DATE(YEAR(G8246),MONTH(G8246),1)</f>
        <v/>
      </c>
      <c r="O8246" s="132">
        <f>IF(G8246&gt;$K$3,"Futuro","Atraso")</f>
        <v/>
      </c>
      <c r="P8246">
        <f>12*(YEAR(G8246)-YEAR($K$3))+(MONTH(G8246)-MONTH($K$3))</f>
        <v/>
      </c>
      <c r="Q8246" s="366">
        <f>IF(M8246="IBIRAPITANGA FASE 3",IF(O8246="Atraso",L8246,L8246/(1+$I$2)^P8246),IF(O8246="Atraso",L8246,L8246/(1+$I$1)^P8246))</f>
        <v/>
      </c>
      <c r="R8246">
        <f>IF(O8246="Atraso",$K$3-G8246,0)</f>
        <v/>
      </c>
      <c r="S8246">
        <f>IF(R8246&lt;=15,"Até 15",IF(R8246&lt;=30,"Entre 15 e 30",IF(R8246&lt;=60,"Entre 30 e 60",IF(R8246&lt;=90,"Entre 60 e 90",IF(R8246&lt;=120,"Entre 90 e 120",IF(R8246&lt;=150,"Entre 120 e 150",IF(R8246&lt;=180,"Entre 150 e 180","Superior a 180")))))))</f>
        <v/>
      </c>
    </row>
    <row r="8247">
      <c r="A8247" t="inlineStr">
        <is>
          <t>Q07L027</t>
        </is>
      </c>
      <c r="B8247" t="inlineStr">
        <is>
          <t>LILIANE RODRIGUES RIBEIRO</t>
        </is>
      </c>
      <c r="C8247" t="n">
        <v>1</v>
      </c>
      <c r="D8247" t="inlineStr">
        <is>
          <t>IPCA</t>
        </is>
      </c>
      <c r="E8247" t="n">
        <v>0.009488792934583046</v>
      </c>
      <c r="F8247" t="inlineStr">
        <is>
          <t>MENSAL</t>
        </is>
      </c>
      <c r="G8247" t="n">
        <v>45950</v>
      </c>
      <c r="H8247" t="n">
        <v>45950</v>
      </c>
      <c r="I8247" t="n">
        <v>39</v>
      </c>
      <c r="J8247" t="inlineStr">
        <is>
          <t>CARTEIRA</t>
        </is>
      </c>
      <c r="K8247" t="inlineStr">
        <is>
          <t>CONTRATO</t>
        </is>
      </c>
      <c r="L8247" t="n">
        <v>540.0367500000001</v>
      </c>
      <c r="M8247" t="inlineStr">
        <is>
          <t>Terra Luz Residencial</t>
        </is>
      </c>
      <c r="N8247" s="142">
        <f>DATE(YEAR(G8247),MONTH(G8247),1)</f>
        <v/>
      </c>
      <c r="O8247" s="132">
        <f>IF(G8247&gt;$K$3,"Futuro","Atraso")</f>
        <v/>
      </c>
      <c r="P8247">
        <f>12*(YEAR(G8247)-YEAR($K$3))+(MONTH(G8247)-MONTH($K$3))</f>
        <v/>
      </c>
      <c r="Q8247" s="366">
        <f>IF(M8247="IBIRAPITANGA FASE 3",IF(O8247="Atraso",L8247,L8247/(1+$I$2)^P8247),IF(O8247="Atraso",L8247,L8247/(1+$I$1)^P8247))</f>
        <v/>
      </c>
      <c r="R8247">
        <f>IF(O8247="Atraso",$K$3-G8247,0)</f>
        <v/>
      </c>
      <c r="S8247">
        <f>IF(R8247&lt;=15,"Até 15",IF(R8247&lt;=30,"Entre 15 e 30",IF(R8247&lt;=60,"Entre 30 e 60",IF(R8247&lt;=90,"Entre 60 e 90",IF(R8247&lt;=120,"Entre 90 e 120",IF(R8247&lt;=150,"Entre 120 e 150",IF(R8247&lt;=180,"Entre 150 e 180","Superior a 180")))))))</f>
        <v/>
      </c>
    </row>
    <row r="8248">
      <c r="A8248" t="inlineStr">
        <is>
          <t>Q07L027</t>
        </is>
      </c>
      <c r="B8248" t="inlineStr">
        <is>
          <t>LILIANE RODRIGUES RIBEIRO</t>
        </is>
      </c>
      <c r="C8248" t="n">
        <v>1</v>
      </c>
      <c r="D8248" t="inlineStr">
        <is>
          <t>IPCA</t>
        </is>
      </c>
      <c r="E8248" t="n">
        <v>0.009488792934583046</v>
      </c>
      <c r="F8248" t="inlineStr">
        <is>
          <t>MENSAL</t>
        </is>
      </c>
      <c r="G8248" t="n">
        <v>45981</v>
      </c>
      <c r="H8248" t="n">
        <v>45981</v>
      </c>
      <c r="I8248" t="n">
        <v>40</v>
      </c>
      <c r="J8248" t="inlineStr">
        <is>
          <t>CARTEIRA</t>
        </is>
      </c>
      <c r="K8248" t="inlineStr">
        <is>
          <t>CONTRATO</t>
        </is>
      </c>
      <c r="L8248" t="n">
        <v>540.0367500000001</v>
      </c>
      <c r="M8248" t="inlineStr">
        <is>
          <t>Terra Luz Residencial</t>
        </is>
      </c>
      <c r="N8248" s="142">
        <f>DATE(YEAR(G8248),MONTH(G8248),1)</f>
        <v/>
      </c>
      <c r="O8248" s="132">
        <f>IF(G8248&gt;$K$3,"Futuro","Atraso")</f>
        <v/>
      </c>
      <c r="P8248">
        <f>12*(YEAR(G8248)-YEAR($K$3))+(MONTH(G8248)-MONTH($K$3))</f>
        <v/>
      </c>
      <c r="Q8248" s="366">
        <f>IF(M8248="IBIRAPITANGA FASE 3",IF(O8248="Atraso",L8248,L8248/(1+$I$2)^P8248),IF(O8248="Atraso",L8248,L8248/(1+$I$1)^P8248))</f>
        <v/>
      </c>
      <c r="R8248">
        <f>IF(O8248="Atraso",$K$3-G8248,0)</f>
        <v/>
      </c>
      <c r="S8248">
        <f>IF(R8248&lt;=15,"Até 15",IF(R8248&lt;=30,"Entre 15 e 30",IF(R8248&lt;=60,"Entre 30 e 60",IF(R8248&lt;=90,"Entre 60 e 90",IF(R8248&lt;=120,"Entre 90 e 120",IF(R8248&lt;=150,"Entre 120 e 150",IF(R8248&lt;=180,"Entre 150 e 180","Superior a 180")))))))</f>
        <v/>
      </c>
    </row>
    <row r="8249">
      <c r="A8249" t="inlineStr">
        <is>
          <t>Q07L027</t>
        </is>
      </c>
      <c r="B8249" t="inlineStr">
        <is>
          <t>LILIANE RODRIGUES RIBEIRO</t>
        </is>
      </c>
      <c r="C8249" t="n">
        <v>1</v>
      </c>
      <c r="D8249" t="inlineStr">
        <is>
          <t>IPCA</t>
        </is>
      </c>
      <c r="E8249" t="n">
        <v>0.009488792934583046</v>
      </c>
      <c r="F8249" t="inlineStr">
        <is>
          <t>MENSAL</t>
        </is>
      </c>
      <c r="G8249" t="n">
        <v>46011</v>
      </c>
      <c r="H8249" t="n">
        <v>46011</v>
      </c>
      <c r="I8249" t="n">
        <v>41</v>
      </c>
      <c r="J8249" t="inlineStr">
        <is>
          <t>CARTEIRA</t>
        </is>
      </c>
      <c r="K8249" t="inlineStr">
        <is>
          <t>CONTRATO</t>
        </is>
      </c>
      <c r="L8249" t="n">
        <v>540.0367500000001</v>
      </c>
      <c r="M8249" t="inlineStr">
        <is>
          <t>Terra Luz Residencial</t>
        </is>
      </c>
      <c r="N8249" s="142">
        <f>DATE(YEAR(G8249),MONTH(G8249),1)</f>
        <v/>
      </c>
      <c r="O8249" s="132">
        <f>IF(G8249&gt;$K$3,"Futuro","Atraso")</f>
        <v/>
      </c>
      <c r="P8249">
        <f>12*(YEAR(G8249)-YEAR($K$3))+(MONTH(G8249)-MONTH($K$3))</f>
        <v/>
      </c>
      <c r="Q8249" s="366">
        <f>IF(M8249="IBIRAPITANGA FASE 3",IF(O8249="Atraso",L8249,L8249/(1+$I$2)^P8249),IF(O8249="Atraso",L8249,L8249/(1+$I$1)^P8249))</f>
        <v/>
      </c>
      <c r="R8249">
        <f>IF(O8249="Atraso",$K$3-G8249,0)</f>
        <v/>
      </c>
      <c r="S8249">
        <f>IF(R8249&lt;=15,"Até 15",IF(R8249&lt;=30,"Entre 15 e 30",IF(R8249&lt;=60,"Entre 30 e 60",IF(R8249&lt;=90,"Entre 60 e 90",IF(R8249&lt;=120,"Entre 90 e 120",IF(R8249&lt;=150,"Entre 120 e 150",IF(R8249&lt;=180,"Entre 150 e 180","Superior a 180")))))))</f>
        <v/>
      </c>
    </row>
    <row r="8250">
      <c r="A8250" t="inlineStr">
        <is>
          <t>Q07L027</t>
        </is>
      </c>
      <c r="B8250" t="inlineStr">
        <is>
          <t>LILIANE RODRIGUES RIBEIRO</t>
        </is>
      </c>
      <c r="C8250" t="n">
        <v>1</v>
      </c>
      <c r="D8250" t="inlineStr">
        <is>
          <t>IPCA</t>
        </is>
      </c>
      <c r="E8250" t="n">
        <v>0.009488792934583046</v>
      </c>
      <c r="F8250" t="inlineStr">
        <is>
          <t>MENSAL</t>
        </is>
      </c>
      <c r="G8250" t="n">
        <v>46042</v>
      </c>
      <c r="H8250" t="n">
        <v>46042</v>
      </c>
      <c r="I8250" t="n">
        <v>42</v>
      </c>
      <c r="J8250" t="inlineStr">
        <is>
          <t>CARTEIRA</t>
        </is>
      </c>
      <c r="K8250" t="inlineStr">
        <is>
          <t>CONTRATO</t>
        </is>
      </c>
      <c r="L8250" t="n">
        <v>540.0367500000001</v>
      </c>
      <c r="M8250" t="inlineStr">
        <is>
          <t>Terra Luz Residencial</t>
        </is>
      </c>
      <c r="N8250" s="142">
        <f>DATE(YEAR(G8250),MONTH(G8250),1)</f>
        <v/>
      </c>
      <c r="O8250" s="132">
        <f>IF(G8250&gt;$K$3,"Futuro","Atraso")</f>
        <v/>
      </c>
      <c r="P8250">
        <f>12*(YEAR(G8250)-YEAR($K$3))+(MONTH(G8250)-MONTH($K$3))</f>
        <v/>
      </c>
      <c r="Q8250" s="366">
        <f>IF(M8250="IBIRAPITANGA FASE 3",IF(O8250="Atraso",L8250,L8250/(1+$I$2)^P8250),IF(O8250="Atraso",L8250,L8250/(1+$I$1)^P8250))</f>
        <v/>
      </c>
      <c r="R8250">
        <f>IF(O8250="Atraso",$K$3-G8250,0)</f>
        <v/>
      </c>
      <c r="S8250">
        <f>IF(R8250&lt;=15,"Até 15",IF(R8250&lt;=30,"Entre 15 e 30",IF(R8250&lt;=60,"Entre 30 e 60",IF(R8250&lt;=90,"Entre 60 e 90",IF(R8250&lt;=120,"Entre 90 e 120",IF(R8250&lt;=150,"Entre 120 e 150",IF(R8250&lt;=180,"Entre 150 e 180","Superior a 180")))))))</f>
        <v/>
      </c>
    </row>
    <row r="8251">
      <c r="A8251" t="inlineStr">
        <is>
          <t>Q07L027</t>
        </is>
      </c>
      <c r="B8251" t="inlineStr">
        <is>
          <t>LILIANE RODRIGUES RIBEIRO</t>
        </is>
      </c>
      <c r="C8251" t="n">
        <v>1</v>
      </c>
      <c r="D8251" t="inlineStr">
        <is>
          <t>IPCA</t>
        </is>
      </c>
      <c r="E8251" t="n">
        <v>0.009488792934583046</v>
      </c>
      <c r="F8251" t="inlineStr">
        <is>
          <t>MENSAL</t>
        </is>
      </c>
      <c r="G8251" t="n">
        <v>46073</v>
      </c>
      <c r="H8251" t="n">
        <v>46073</v>
      </c>
      <c r="I8251" t="n">
        <v>43</v>
      </c>
      <c r="J8251" t="inlineStr">
        <is>
          <t>CARTEIRA</t>
        </is>
      </c>
      <c r="K8251" t="inlineStr">
        <is>
          <t>CONTRATO</t>
        </is>
      </c>
      <c r="L8251" t="n">
        <v>540.0367500000001</v>
      </c>
      <c r="M8251" t="inlineStr">
        <is>
          <t>Terra Luz Residencial</t>
        </is>
      </c>
      <c r="N8251" s="142">
        <f>DATE(YEAR(G8251),MONTH(G8251),1)</f>
        <v/>
      </c>
      <c r="O8251" s="132">
        <f>IF(G8251&gt;$K$3,"Futuro","Atraso")</f>
        <v/>
      </c>
      <c r="P8251">
        <f>12*(YEAR(G8251)-YEAR($K$3))+(MONTH(G8251)-MONTH($K$3))</f>
        <v/>
      </c>
      <c r="Q8251" s="366">
        <f>IF(M8251="IBIRAPITANGA FASE 3",IF(O8251="Atraso",L8251,L8251/(1+$I$2)^P8251),IF(O8251="Atraso",L8251,L8251/(1+$I$1)^P8251))</f>
        <v/>
      </c>
      <c r="R8251">
        <f>IF(O8251="Atraso",$K$3-G8251,0)</f>
        <v/>
      </c>
      <c r="S8251">
        <f>IF(R8251&lt;=15,"Até 15",IF(R8251&lt;=30,"Entre 15 e 30",IF(R8251&lt;=60,"Entre 30 e 60",IF(R8251&lt;=90,"Entre 60 e 90",IF(R8251&lt;=120,"Entre 90 e 120",IF(R8251&lt;=150,"Entre 120 e 150",IF(R8251&lt;=180,"Entre 150 e 180","Superior a 180")))))))</f>
        <v/>
      </c>
    </row>
    <row r="8252">
      <c r="A8252" t="inlineStr">
        <is>
          <t>Q07L027</t>
        </is>
      </c>
      <c r="B8252" t="inlineStr">
        <is>
          <t>LILIANE RODRIGUES RIBEIRO</t>
        </is>
      </c>
      <c r="C8252" t="n">
        <v>1</v>
      </c>
      <c r="D8252" t="inlineStr">
        <is>
          <t>IPCA</t>
        </is>
      </c>
      <c r="E8252" t="n">
        <v>0.009488792934583046</v>
      </c>
      <c r="F8252" t="inlineStr">
        <is>
          <t>MENSAL</t>
        </is>
      </c>
      <c r="G8252" t="n">
        <v>46101</v>
      </c>
      <c r="H8252" t="n">
        <v>46101</v>
      </c>
      <c r="I8252" t="n">
        <v>44</v>
      </c>
      <c r="J8252" t="inlineStr">
        <is>
          <t>CARTEIRA</t>
        </is>
      </c>
      <c r="K8252" t="inlineStr">
        <is>
          <t>CONTRATO</t>
        </is>
      </c>
      <c r="L8252" t="n">
        <v>540.0367500000001</v>
      </c>
      <c r="M8252" t="inlineStr">
        <is>
          <t>Terra Luz Residencial</t>
        </is>
      </c>
      <c r="N8252" s="142">
        <f>DATE(YEAR(G8252),MONTH(G8252),1)</f>
        <v/>
      </c>
      <c r="O8252" s="132">
        <f>IF(G8252&gt;$K$3,"Futuro","Atraso")</f>
        <v/>
      </c>
      <c r="P8252">
        <f>12*(YEAR(G8252)-YEAR($K$3))+(MONTH(G8252)-MONTH($K$3))</f>
        <v/>
      </c>
      <c r="Q8252" s="366">
        <f>IF(M8252="IBIRAPITANGA FASE 3",IF(O8252="Atraso",L8252,L8252/(1+$I$2)^P8252),IF(O8252="Atraso",L8252,L8252/(1+$I$1)^P8252))</f>
        <v/>
      </c>
      <c r="R8252">
        <f>IF(O8252="Atraso",$K$3-G8252,0)</f>
        <v/>
      </c>
      <c r="S8252">
        <f>IF(R8252&lt;=15,"Até 15",IF(R8252&lt;=30,"Entre 15 e 30",IF(R8252&lt;=60,"Entre 30 e 60",IF(R8252&lt;=90,"Entre 60 e 90",IF(R8252&lt;=120,"Entre 90 e 120",IF(R8252&lt;=150,"Entre 120 e 150",IF(R8252&lt;=180,"Entre 150 e 180","Superior a 180")))))))</f>
        <v/>
      </c>
    </row>
    <row r="8253">
      <c r="A8253" t="inlineStr">
        <is>
          <t>Q07L027</t>
        </is>
      </c>
      <c r="B8253" t="inlineStr">
        <is>
          <t>LILIANE RODRIGUES RIBEIRO</t>
        </is>
      </c>
      <c r="C8253" t="n">
        <v>1</v>
      </c>
      <c r="D8253" t="inlineStr">
        <is>
          <t>IPCA</t>
        </is>
      </c>
      <c r="E8253" t="n">
        <v>0.009488792934583046</v>
      </c>
      <c r="F8253" t="inlineStr">
        <is>
          <t>MENSAL</t>
        </is>
      </c>
      <c r="G8253" t="n">
        <v>46132</v>
      </c>
      <c r="H8253" t="n">
        <v>46132</v>
      </c>
      <c r="I8253" t="n">
        <v>45</v>
      </c>
      <c r="J8253" t="inlineStr">
        <is>
          <t>CARTEIRA</t>
        </is>
      </c>
      <c r="K8253" t="inlineStr">
        <is>
          <t>CONTRATO</t>
        </is>
      </c>
      <c r="L8253" t="n">
        <v>540.0367500000001</v>
      </c>
      <c r="M8253" t="inlineStr">
        <is>
          <t>Terra Luz Residencial</t>
        </is>
      </c>
      <c r="N8253" s="142">
        <f>DATE(YEAR(G8253),MONTH(G8253),1)</f>
        <v/>
      </c>
      <c r="O8253" s="132">
        <f>IF(G8253&gt;$K$3,"Futuro","Atraso")</f>
        <v/>
      </c>
      <c r="P8253">
        <f>12*(YEAR(G8253)-YEAR($K$3))+(MONTH(G8253)-MONTH($K$3))</f>
        <v/>
      </c>
      <c r="Q8253" s="366">
        <f>IF(M8253="IBIRAPITANGA FASE 3",IF(O8253="Atraso",L8253,L8253/(1+$I$2)^P8253),IF(O8253="Atraso",L8253,L8253/(1+$I$1)^P8253))</f>
        <v/>
      </c>
      <c r="R8253">
        <f>IF(O8253="Atraso",$K$3-G8253,0)</f>
        <v/>
      </c>
      <c r="S8253">
        <f>IF(R8253&lt;=15,"Até 15",IF(R8253&lt;=30,"Entre 15 e 30",IF(R8253&lt;=60,"Entre 30 e 60",IF(R8253&lt;=90,"Entre 60 e 90",IF(R8253&lt;=120,"Entre 90 e 120",IF(R8253&lt;=150,"Entre 120 e 150",IF(R8253&lt;=180,"Entre 150 e 180","Superior a 180")))))))</f>
        <v/>
      </c>
    </row>
    <row r="8254">
      <c r="A8254" t="inlineStr">
        <is>
          <t>Q07L027</t>
        </is>
      </c>
      <c r="B8254" t="inlineStr">
        <is>
          <t>LILIANE RODRIGUES RIBEIRO</t>
        </is>
      </c>
      <c r="C8254" t="n">
        <v>1</v>
      </c>
      <c r="D8254" t="inlineStr">
        <is>
          <t>IPCA</t>
        </is>
      </c>
      <c r="E8254" t="n">
        <v>0.009488792934583046</v>
      </c>
      <c r="F8254" t="inlineStr">
        <is>
          <t>MENSAL</t>
        </is>
      </c>
      <c r="G8254" t="n">
        <v>46162</v>
      </c>
      <c r="H8254" t="n">
        <v>46162</v>
      </c>
      <c r="I8254" t="n">
        <v>46</v>
      </c>
      <c r="J8254" t="inlineStr">
        <is>
          <t>CARTEIRA</t>
        </is>
      </c>
      <c r="K8254" t="inlineStr">
        <is>
          <t>CONTRATO</t>
        </is>
      </c>
      <c r="L8254" t="n">
        <v>540.0367500000001</v>
      </c>
      <c r="M8254" t="inlineStr">
        <is>
          <t>Terra Luz Residencial</t>
        </is>
      </c>
      <c r="N8254" s="142">
        <f>DATE(YEAR(G8254),MONTH(G8254),1)</f>
        <v/>
      </c>
      <c r="O8254" s="132">
        <f>IF(G8254&gt;$K$3,"Futuro","Atraso")</f>
        <v/>
      </c>
      <c r="P8254">
        <f>12*(YEAR(G8254)-YEAR($K$3))+(MONTH(G8254)-MONTH($K$3))</f>
        <v/>
      </c>
      <c r="Q8254" s="366">
        <f>IF(M8254="IBIRAPITANGA FASE 3",IF(O8254="Atraso",L8254,L8254/(1+$I$2)^P8254),IF(O8254="Atraso",L8254,L8254/(1+$I$1)^P8254))</f>
        <v/>
      </c>
      <c r="R8254">
        <f>IF(O8254="Atraso",$K$3-G8254,0)</f>
        <v/>
      </c>
      <c r="S8254">
        <f>IF(R8254&lt;=15,"Até 15",IF(R8254&lt;=30,"Entre 15 e 30",IF(R8254&lt;=60,"Entre 30 e 60",IF(R8254&lt;=90,"Entre 60 e 90",IF(R8254&lt;=120,"Entre 90 e 120",IF(R8254&lt;=150,"Entre 120 e 150",IF(R8254&lt;=180,"Entre 150 e 180","Superior a 180")))))))</f>
        <v/>
      </c>
    </row>
    <row r="8255">
      <c r="A8255" t="inlineStr">
        <is>
          <t>Q07L027</t>
        </is>
      </c>
      <c r="B8255" t="inlineStr">
        <is>
          <t>LILIANE RODRIGUES RIBEIRO</t>
        </is>
      </c>
      <c r="C8255" t="n">
        <v>1</v>
      </c>
      <c r="D8255" t="inlineStr">
        <is>
          <t>IPCA</t>
        </is>
      </c>
      <c r="E8255" t="n">
        <v>0.009488792934583046</v>
      </c>
      <c r="F8255" t="inlineStr">
        <is>
          <t>MENSAL</t>
        </is>
      </c>
      <c r="G8255" t="n">
        <v>46162</v>
      </c>
      <c r="H8255" t="n">
        <v>46162</v>
      </c>
      <c r="I8255" t="n">
        <v>4</v>
      </c>
      <c r="J8255" t="inlineStr">
        <is>
          <t>CARTEIRA</t>
        </is>
      </c>
      <c r="K8255" t="inlineStr">
        <is>
          <t>CONTRATO</t>
        </is>
      </c>
      <c r="L8255" t="n">
        <v>1569.896358</v>
      </c>
      <c r="M8255" t="inlineStr">
        <is>
          <t>Terra Luz Residencial</t>
        </is>
      </c>
      <c r="N8255" s="142">
        <f>DATE(YEAR(G8255),MONTH(G8255),1)</f>
        <v/>
      </c>
      <c r="O8255" s="132">
        <f>IF(G8255&gt;$K$3,"Futuro","Atraso")</f>
        <v/>
      </c>
      <c r="P8255">
        <f>12*(YEAR(G8255)-YEAR($K$3))+(MONTH(G8255)-MONTH($K$3))</f>
        <v/>
      </c>
      <c r="Q8255" s="366">
        <f>IF(M8255="IBIRAPITANGA FASE 3",IF(O8255="Atraso",L8255,L8255/(1+$I$2)^P8255),IF(O8255="Atraso",L8255,L8255/(1+$I$1)^P8255))</f>
        <v/>
      </c>
      <c r="R8255">
        <f>IF(O8255="Atraso",$K$3-G8255,0)</f>
        <v/>
      </c>
      <c r="S8255">
        <f>IF(R8255&lt;=15,"Até 15",IF(R8255&lt;=30,"Entre 15 e 30",IF(R8255&lt;=60,"Entre 30 e 60",IF(R8255&lt;=90,"Entre 60 e 90",IF(R8255&lt;=120,"Entre 90 e 120",IF(R8255&lt;=150,"Entre 120 e 150",IF(R8255&lt;=180,"Entre 150 e 180","Superior a 180")))))))</f>
        <v/>
      </c>
    </row>
    <row r="8256">
      <c r="A8256" t="inlineStr">
        <is>
          <t>Q07L027</t>
        </is>
      </c>
      <c r="B8256" t="inlineStr">
        <is>
          <t>LILIANE RODRIGUES RIBEIRO</t>
        </is>
      </c>
      <c r="C8256" t="n">
        <v>1</v>
      </c>
      <c r="D8256" t="inlineStr">
        <is>
          <t>IPCA</t>
        </is>
      </c>
      <c r="E8256" t="n">
        <v>0.009488792934583046</v>
      </c>
      <c r="F8256" t="inlineStr">
        <is>
          <t>MENSAL</t>
        </is>
      </c>
      <c r="G8256" t="n">
        <v>46193</v>
      </c>
      <c r="H8256" t="n">
        <v>46193</v>
      </c>
      <c r="I8256" t="n">
        <v>47</v>
      </c>
      <c r="J8256" t="inlineStr">
        <is>
          <t>CARTEIRA</t>
        </is>
      </c>
      <c r="K8256" t="inlineStr">
        <is>
          <t>CONTRATO</t>
        </is>
      </c>
      <c r="L8256" t="n">
        <v>540.0367500000001</v>
      </c>
      <c r="M8256" t="inlineStr">
        <is>
          <t>Terra Luz Residencial</t>
        </is>
      </c>
      <c r="N8256" s="142">
        <f>DATE(YEAR(G8256),MONTH(G8256),1)</f>
        <v/>
      </c>
      <c r="O8256" s="132">
        <f>IF(G8256&gt;$K$3,"Futuro","Atraso")</f>
        <v/>
      </c>
      <c r="P8256">
        <f>12*(YEAR(G8256)-YEAR($K$3))+(MONTH(G8256)-MONTH($K$3))</f>
        <v/>
      </c>
      <c r="Q8256" s="366">
        <f>IF(M8256="IBIRAPITANGA FASE 3",IF(O8256="Atraso",L8256,L8256/(1+$I$2)^P8256),IF(O8256="Atraso",L8256,L8256/(1+$I$1)^P8256))</f>
        <v/>
      </c>
      <c r="R8256">
        <f>IF(O8256="Atraso",$K$3-G8256,0)</f>
        <v/>
      </c>
      <c r="S8256">
        <f>IF(R8256&lt;=15,"Até 15",IF(R8256&lt;=30,"Entre 15 e 30",IF(R8256&lt;=60,"Entre 30 e 60",IF(R8256&lt;=90,"Entre 60 e 90",IF(R8256&lt;=120,"Entre 90 e 120",IF(R8256&lt;=150,"Entre 120 e 150",IF(R8256&lt;=180,"Entre 150 e 180","Superior a 180")))))))</f>
        <v/>
      </c>
    </row>
    <row r="8257">
      <c r="A8257" t="inlineStr">
        <is>
          <t>Q07L027</t>
        </is>
      </c>
      <c r="B8257" t="inlineStr">
        <is>
          <t>LILIANE RODRIGUES RIBEIRO</t>
        </is>
      </c>
      <c r="C8257" t="n">
        <v>1</v>
      </c>
      <c r="D8257" t="inlineStr">
        <is>
          <t>IPCA</t>
        </is>
      </c>
      <c r="E8257" t="n">
        <v>0.009488792934583046</v>
      </c>
      <c r="F8257" t="inlineStr">
        <is>
          <t>MENSAL</t>
        </is>
      </c>
      <c r="G8257" t="n">
        <v>46223</v>
      </c>
      <c r="H8257" t="n">
        <v>46223</v>
      </c>
      <c r="I8257" t="n">
        <v>48</v>
      </c>
      <c r="J8257" t="inlineStr">
        <is>
          <t>CARTEIRA</t>
        </is>
      </c>
      <c r="K8257" t="inlineStr">
        <is>
          <t>CONTRATO</t>
        </is>
      </c>
      <c r="L8257" t="n">
        <v>540.0367500000001</v>
      </c>
      <c r="M8257" t="inlineStr">
        <is>
          <t>Terra Luz Residencial</t>
        </is>
      </c>
      <c r="N8257" s="142">
        <f>DATE(YEAR(G8257),MONTH(G8257),1)</f>
        <v/>
      </c>
      <c r="O8257" s="132">
        <f>IF(G8257&gt;$K$3,"Futuro","Atraso")</f>
        <v/>
      </c>
      <c r="P8257">
        <f>12*(YEAR(G8257)-YEAR($K$3))+(MONTH(G8257)-MONTH($K$3))</f>
        <v/>
      </c>
      <c r="Q8257" s="366">
        <f>IF(M8257="IBIRAPITANGA FASE 3",IF(O8257="Atraso",L8257,L8257/(1+$I$2)^P8257),IF(O8257="Atraso",L8257,L8257/(1+$I$1)^P8257))</f>
        <v/>
      </c>
      <c r="R8257">
        <f>IF(O8257="Atraso",$K$3-G8257,0)</f>
        <v/>
      </c>
      <c r="S8257">
        <f>IF(R8257&lt;=15,"Até 15",IF(R8257&lt;=30,"Entre 15 e 30",IF(R8257&lt;=60,"Entre 30 e 60",IF(R8257&lt;=90,"Entre 60 e 90",IF(R8257&lt;=120,"Entre 90 e 120",IF(R8257&lt;=150,"Entre 120 e 150",IF(R8257&lt;=180,"Entre 150 e 180","Superior a 180")))))))</f>
        <v/>
      </c>
    </row>
    <row r="8258">
      <c r="A8258" t="inlineStr">
        <is>
          <t>Q07L027</t>
        </is>
      </c>
      <c r="B8258" t="inlineStr">
        <is>
          <t>LILIANE RODRIGUES RIBEIRO</t>
        </is>
      </c>
      <c r="C8258" t="n">
        <v>1</v>
      </c>
      <c r="D8258" t="inlineStr">
        <is>
          <t>IPCA</t>
        </is>
      </c>
      <c r="E8258" t="n">
        <v>0.009488792934583046</v>
      </c>
      <c r="F8258" t="inlineStr">
        <is>
          <t>MENSAL</t>
        </is>
      </c>
      <c r="G8258" t="n">
        <v>46254</v>
      </c>
      <c r="H8258" t="n">
        <v>46254</v>
      </c>
      <c r="I8258" t="n">
        <v>49</v>
      </c>
      <c r="J8258" t="inlineStr">
        <is>
          <t>CARTEIRA</t>
        </is>
      </c>
      <c r="K8258" t="inlineStr">
        <is>
          <t>CONTRATO</t>
        </is>
      </c>
      <c r="L8258" t="n">
        <v>540.0367500000001</v>
      </c>
      <c r="M8258" t="inlineStr">
        <is>
          <t>Terra Luz Residencial</t>
        </is>
      </c>
      <c r="N8258" s="142">
        <f>DATE(YEAR(G8258),MONTH(G8258),1)</f>
        <v/>
      </c>
      <c r="O8258" s="132">
        <f>IF(G8258&gt;$K$3,"Futuro","Atraso")</f>
        <v/>
      </c>
      <c r="P8258">
        <f>12*(YEAR(G8258)-YEAR($K$3))+(MONTH(G8258)-MONTH($K$3))</f>
        <v/>
      </c>
      <c r="Q8258" s="366">
        <f>IF(M8258="IBIRAPITANGA FASE 3",IF(O8258="Atraso",L8258,L8258/(1+$I$2)^P8258),IF(O8258="Atraso",L8258,L8258/(1+$I$1)^P8258))</f>
        <v/>
      </c>
      <c r="R8258">
        <f>IF(O8258="Atraso",$K$3-G8258,0)</f>
        <v/>
      </c>
      <c r="S8258">
        <f>IF(R8258&lt;=15,"Até 15",IF(R8258&lt;=30,"Entre 15 e 30",IF(R8258&lt;=60,"Entre 30 e 60",IF(R8258&lt;=90,"Entre 60 e 90",IF(R8258&lt;=120,"Entre 90 e 120",IF(R8258&lt;=150,"Entre 120 e 150",IF(R8258&lt;=180,"Entre 150 e 180","Superior a 180")))))))</f>
        <v/>
      </c>
    </row>
    <row r="8259">
      <c r="A8259" t="inlineStr">
        <is>
          <t>Q07L027</t>
        </is>
      </c>
      <c r="B8259" t="inlineStr">
        <is>
          <t>LILIANE RODRIGUES RIBEIRO</t>
        </is>
      </c>
      <c r="C8259" t="n">
        <v>1</v>
      </c>
      <c r="D8259" t="inlineStr">
        <is>
          <t>IPCA</t>
        </is>
      </c>
      <c r="E8259" t="n">
        <v>0.009488792934583046</v>
      </c>
      <c r="F8259" t="inlineStr">
        <is>
          <t>MENSAL</t>
        </is>
      </c>
      <c r="G8259" t="n">
        <v>46285</v>
      </c>
      <c r="H8259" t="n">
        <v>46285</v>
      </c>
      <c r="I8259" t="n">
        <v>50</v>
      </c>
      <c r="J8259" t="inlineStr">
        <is>
          <t>CARTEIRA</t>
        </is>
      </c>
      <c r="K8259" t="inlineStr">
        <is>
          <t>CONTRATO</t>
        </is>
      </c>
      <c r="L8259" t="n">
        <v>540.0367500000001</v>
      </c>
      <c r="M8259" t="inlineStr">
        <is>
          <t>Terra Luz Residencial</t>
        </is>
      </c>
      <c r="N8259" s="142">
        <f>DATE(YEAR(G8259),MONTH(G8259),1)</f>
        <v/>
      </c>
      <c r="O8259" s="132">
        <f>IF(G8259&gt;$K$3,"Futuro","Atraso")</f>
        <v/>
      </c>
      <c r="P8259">
        <f>12*(YEAR(G8259)-YEAR($K$3))+(MONTH(G8259)-MONTH($K$3))</f>
        <v/>
      </c>
      <c r="Q8259" s="366">
        <f>IF(M8259="IBIRAPITANGA FASE 3",IF(O8259="Atraso",L8259,L8259/(1+$I$2)^P8259),IF(O8259="Atraso",L8259,L8259/(1+$I$1)^P8259))</f>
        <v/>
      </c>
      <c r="R8259">
        <f>IF(O8259="Atraso",$K$3-G8259,0)</f>
        <v/>
      </c>
      <c r="S8259">
        <f>IF(R8259&lt;=15,"Até 15",IF(R8259&lt;=30,"Entre 15 e 30",IF(R8259&lt;=60,"Entre 30 e 60",IF(R8259&lt;=90,"Entre 60 e 90",IF(R8259&lt;=120,"Entre 90 e 120",IF(R8259&lt;=150,"Entre 120 e 150",IF(R8259&lt;=180,"Entre 150 e 180","Superior a 180")))))))</f>
        <v/>
      </c>
    </row>
    <row r="8260">
      <c r="A8260" t="inlineStr">
        <is>
          <t>Q07L027</t>
        </is>
      </c>
      <c r="B8260" t="inlineStr">
        <is>
          <t>LILIANE RODRIGUES RIBEIRO</t>
        </is>
      </c>
      <c r="C8260" t="n">
        <v>1</v>
      </c>
      <c r="D8260" t="inlineStr">
        <is>
          <t>IPCA</t>
        </is>
      </c>
      <c r="E8260" t="n">
        <v>0.009488792934583046</v>
      </c>
      <c r="F8260" t="inlineStr">
        <is>
          <t>MENSAL</t>
        </is>
      </c>
      <c r="G8260" t="n">
        <v>46315</v>
      </c>
      <c r="H8260" t="n">
        <v>46315</v>
      </c>
      <c r="I8260" t="n">
        <v>51</v>
      </c>
      <c r="J8260" t="inlineStr">
        <is>
          <t>CARTEIRA</t>
        </is>
      </c>
      <c r="K8260" t="inlineStr">
        <is>
          <t>CONTRATO</t>
        </is>
      </c>
      <c r="L8260" t="n">
        <v>540.0367500000001</v>
      </c>
      <c r="M8260" t="inlineStr">
        <is>
          <t>Terra Luz Residencial</t>
        </is>
      </c>
      <c r="N8260" s="142">
        <f>DATE(YEAR(G8260),MONTH(G8260),1)</f>
        <v/>
      </c>
      <c r="O8260" s="132">
        <f>IF(G8260&gt;$K$3,"Futuro","Atraso")</f>
        <v/>
      </c>
      <c r="P8260">
        <f>12*(YEAR(G8260)-YEAR($K$3))+(MONTH(G8260)-MONTH($K$3))</f>
        <v/>
      </c>
      <c r="Q8260" s="366">
        <f>IF(M8260="IBIRAPITANGA FASE 3",IF(O8260="Atraso",L8260,L8260/(1+$I$2)^P8260),IF(O8260="Atraso",L8260,L8260/(1+$I$1)^P8260))</f>
        <v/>
      </c>
      <c r="R8260">
        <f>IF(O8260="Atraso",$K$3-G8260,0)</f>
        <v/>
      </c>
      <c r="S8260">
        <f>IF(R8260&lt;=15,"Até 15",IF(R8260&lt;=30,"Entre 15 e 30",IF(R8260&lt;=60,"Entre 30 e 60",IF(R8260&lt;=90,"Entre 60 e 90",IF(R8260&lt;=120,"Entre 90 e 120",IF(R8260&lt;=150,"Entre 120 e 150",IF(R8260&lt;=180,"Entre 150 e 180","Superior a 180")))))))</f>
        <v/>
      </c>
    </row>
    <row r="8261">
      <c r="A8261" t="inlineStr">
        <is>
          <t>Q07L027</t>
        </is>
      </c>
      <c r="B8261" t="inlineStr">
        <is>
          <t>LILIANE RODRIGUES RIBEIRO</t>
        </is>
      </c>
      <c r="C8261" t="n">
        <v>1</v>
      </c>
      <c r="D8261" t="inlineStr">
        <is>
          <t>IPCA</t>
        </is>
      </c>
      <c r="E8261" t="n">
        <v>0.009488792934583046</v>
      </c>
      <c r="F8261" t="inlineStr">
        <is>
          <t>MENSAL</t>
        </is>
      </c>
      <c r="G8261" t="n">
        <v>46346</v>
      </c>
      <c r="H8261" t="n">
        <v>46346</v>
      </c>
      <c r="I8261" t="n">
        <v>52</v>
      </c>
      <c r="J8261" t="inlineStr">
        <is>
          <t>CARTEIRA</t>
        </is>
      </c>
      <c r="K8261" t="inlineStr">
        <is>
          <t>CONTRATO</t>
        </is>
      </c>
      <c r="L8261" t="n">
        <v>540.0367500000001</v>
      </c>
      <c r="M8261" t="inlineStr">
        <is>
          <t>Terra Luz Residencial</t>
        </is>
      </c>
      <c r="N8261" s="142">
        <f>DATE(YEAR(G8261),MONTH(G8261),1)</f>
        <v/>
      </c>
      <c r="O8261" s="132">
        <f>IF(G8261&gt;$K$3,"Futuro","Atraso")</f>
        <v/>
      </c>
      <c r="P8261">
        <f>12*(YEAR(G8261)-YEAR($K$3))+(MONTH(G8261)-MONTH($K$3))</f>
        <v/>
      </c>
      <c r="Q8261" s="366">
        <f>IF(M8261="IBIRAPITANGA FASE 3",IF(O8261="Atraso",L8261,L8261/(1+$I$2)^P8261),IF(O8261="Atraso",L8261,L8261/(1+$I$1)^P8261))</f>
        <v/>
      </c>
      <c r="R8261">
        <f>IF(O8261="Atraso",$K$3-G8261,0)</f>
        <v/>
      </c>
      <c r="S8261">
        <f>IF(R8261&lt;=15,"Até 15",IF(R8261&lt;=30,"Entre 15 e 30",IF(R8261&lt;=60,"Entre 30 e 60",IF(R8261&lt;=90,"Entre 60 e 90",IF(R8261&lt;=120,"Entre 90 e 120",IF(R8261&lt;=150,"Entre 120 e 150",IF(R8261&lt;=180,"Entre 150 e 180","Superior a 180")))))))</f>
        <v/>
      </c>
    </row>
    <row r="8262">
      <c r="A8262" t="inlineStr">
        <is>
          <t>Q07L027</t>
        </is>
      </c>
      <c r="B8262" t="inlineStr">
        <is>
          <t>LILIANE RODRIGUES RIBEIRO</t>
        </is>
      </c>
      <c r="C8262" t="n">
        <v>1</v>
      </c>
      <c r="D8262" t="inlineStr">
        <is>
          <t>IPCA</t>
        </is>
      </c>
      <c r="E8262" t="n">
        <v>0.009488792934583046</v>
      </c>
      <c r="F8262" t="inlineStr">
        <is>
          <t>MENSAL</t>
        </is>
      </c>
      <c r="G8262" t="n">
        <v>46376</v>
      </c>
      <c r="H8262" t="n">
        <v>46376</v>
      </c>
      <c r="I8262" t="n">
        <v>53</v>
      </c>
      <c r="J8262" t="inlineStr">
        <is>
          <t>CARTEIRA</t>
        </is>
      </c>
      <c r="K8262" t="inlineStr">
        <is>
          <t>CONTRATO</t>
        </is>
      </c>
      <c r="L8262" t="n">
        <v>540.0367500000001</v>
      </c>
      <c r="M8262" t="inlineStr">
        <is>
          <t>Terra Luz Residencial</t>
        </is>
      </c>
      <c r="N8262" s="142">
        <f>DATE(YEAR(G8262),MONTH(G8262),1)</f>
        <v/>
      </c>
      <c r="O8262" s="132">
        <f>IF(G8262&gt;$K$3,"Futuro","Atraso")</f>
        <v/>
      </c>
      <c r="P8262">
        <f>12*(YEAR(G8262)-YEAR($K$3))+(MONTH(G8262)-MONTH($K$3))</f>
        <v/>
      </c>
      <c r="Q8262" s="366">
        <f>IF(M8262="IBIRAPITANGA FASE 3",IF(O8262="Atraso",L8262,L8262/(1+$I$2)^P8262),IF(O8262="Atraso",L8262,L8262/(1+$I$1)^P8262))</f>
        <v/>
      </c>
      <c r="R8262">
        <f>IF(O8262="Atraso",$K$3-G8262,0)</f>
        <v/>
      </c>
      <c r="S8262">
        <f>IF(R8262&lt;=15,"Até 15",IF(R8262&lt;=30,"Entre 15 e 30",IF(R8262&lt;=60,"Entre 30 e 60",IF(R8262&lt;=90,"Entre 60 e 90",IF(R8262&lt;=120,"Entre 90 e 120",IF(R8262&lt;=150,"Entre 120 e 150",IF(R8262&lt;=180,"Entre 150 e 180","Superior a 180")))))))</f>
        <v/>
      </c>
    </row>
    <row r="8263">
      <c r="A8263" t="inlineStr">
        <is>
          <t>Q07L027</t>
        </is>
      </c>
      <c r="B8263" t="inlineStr">
        <is>
          <t>LILIANE RODRIGUES RIBEIRO</t>
        </is>
      </c>
      <c r="C8263" t="n">
        <v>1</v>
      </c>
      <c r="D8263" t="inlineStr">
        <is>
          <t>IPCA</t>
        </is>
      </c>
      <c r="E8263" t="n">
        <v>0.009488792934583046</v>
      </c>
      <c r="F8263" t="inlineStr">
        <is>
          <t>MENSAL</t>
        </is>
      </c>
      <c r="G8263" t="n">
        <v>46407</v>
      </c>
      <c r="H8263" t="n">
        <v>46407</v>
      </c>
      <c r="I8263" t="n">
        <v>54</v>
      </c>
      <c r="J8263" t="inlineStr">
        <is>
          <t>CARTEIRA</t>
        </is>
      </c>
      <c r="K8263" t="inlineStr">
        <is>
          <t>CONTRATO</t>
        </is>
      </c>
      <c r="L8263" t="n">
        <v>540.0367500000001</v>
      </c>
      <c r="M8263" t="inlineStr">
        <is>
          <t>Terra Luz Residencial</t>
        </is>
      </c>
      <c r="N8263" s="142">
        <f>DATE(YEAR(G8263),MONTH(G8263),1)</f>
        <v/>
      </c>
      <c r="O8263" s="132">
        <f>IF(G8263&gt;$K$3,"Futuro","Atraso")</f>
        <v/>
      </c>
      <c r="P8263">
        <f>12*(YEAR(G8263)-YEAR($K$3))+(MONTH(G8263)-MONTH($K$3))</f>
        <v/>
      </c>
      <c r="Q8263" s="366">
        <f>IF(M8263="IBIRAPITANGA FASE 3",IF(O8263="Atraso",L8263,L8263/(1+$I$2)^P8263),IF(O8263="Atraso",L8263,L8263/(1+$I$1)^P8263))</f>
        <v/>
      </c>
      <c r="R8263">
        <f>IF(O8263="Atraso",$K$3-G8263,0)</f>
        <v/>
      </c>
      <c r="S8263">
        <f>IF(R8263&lt;=15,"Até 15",IF(R8263&lt;=30,"Entre 15 e 30",IF(R8263&lt;=60,"Entre 30 e 60",IF(R8263&lt;=90,"Entre 60 e 90",IF(R8263&lt;=120,"Entre 90 e 120",IF(R8263&lt;=150,"Entre 120 e 150",IF(R8263&lt;=180,"Entre 150 e 180","Superior a 180")))))))</f>
        <v/>
      </c>
    </row>
    <row r="8264">
      <c r="A8264" t="inlineStr">
        <is>
          <t>Q07L027</t>
        </is>
      </c>
      <c r="B8264" t="inlineStr">
        <is>
          <t>LILIANE RODRIGUES RIBEIRO</t>
        </is>
      </c>
      <c r="C8264" t="n">
        <v>1</v>
      </c>
      <c r="D8264" t="inlineStr">
        <is>
          <t>IPCA</t>
        </is>
      </c>
      <c r="E8264" t="n">
        <v>0.009488792934583046</v>
      </c>
      <c r="F8264" t="inlineStr">
        <is>
          <t>MENSAL</t>
        </is>
      </c>
      <c r="G8264" t="n">
        <v>46438</v>
      </c>
      <c r="H8264" t="n">
        <v>46438</v>
      </c>
      <c r="I8264" t="n">
        <v>55</v>
      </c>
      <c r="J8264" t="inlineStr">
        <is>
          <t>CARTEIRA</t>
        </is>
      </c>
      <c r="K8264" t="inlineStr">
        <is>
          <t>CONTRATO</t>
        </is>
      </c>
      <c r="L8264" t="n">
        <v>540.0367500000001</v>
      </c>
      <c r="M8264" t="inlineStr">
        <is>
          <t>Terra Luz Residencial</t>
        </is>
      </c>
      <c r="N8264" s="142">
        <f>DATE(YEAR(G8264),MONTH(G8264),1)</f>
        <v/>
      </c>
      <c r="O8264" s="132">
        <f>IF(G8264&gt;$K$3,"Futuro","Atraso")</f>
        <v/>
      </c>
      <c r="P8264">
        <f>12*(YEAR(G8264)-YEAR($K$3))+(MONTH(G8264)-MONTH($K$3))</f>
        <v/>
      </c>
      <c r="Q8264" s="366">
        <f>IF(M8264="IBIRAPITANGA FASE 3",IF(O8264="Atraso",L8264,L8264/(1+$I$2)^P8264),IF(O8264="Atraso",L8264,L8264/(1+$I$1)^P8264))</f>
        <v/>
      </c>
      <c r="R8264">
        <f>IF(O8264="Atraso",$K$3-G8264,0)</f>
        <v/>
      </c>
      <c r="S8264">
        <f>IF(R8264&lt;=15,"Até 15",IF(R8264&lt;=30,"Entre 15 e 30",IF(R8264&lt;=60,"Entre 30 e 60",IF(R8264&lt;=90,"Entre 60 e 90",IF(R8264&lt;=120,"Entre 90 e 120",IF(R8264&lt;=150,"Entre 120 e 150",IF(R8264&lt;=180,"Entre 150 e 180","Superior a 180")))))))</f>
        <v/>
      </c>
    </row>
    <row r="8265">
      <c r="A8265" t="inlineStr">
        <is>
          <t>Q07L027</t>
        </is>
      </c>
      <c r="B8265" t="inlineStr">
        <is>
          <t>LILIANE RODRIGUES RIBEIRO</t>
        </is>
      </c>
      <c r="C8265" t="n">
        <v>1</v>
      </c>
      <c r="D8265" t="inlineStr">
        <is>
          <t>IPCA</t>
        </is>
      </c>
      <c r="E8265" t="n">
        <v>0.009488792934583046</v>
      </c>
      <c r="F8265" t="inlineStr">
        <is>
          <t>MENSAL</t>
        </is>
      </c>
      <c r="G8265" t="n">
        <v>46466</v>
      </c>
      <c r="H8265" t="n">
        <v>46466</v>
      </c>
      <c r="I8265" t="n">
        <v>56</v>
      </c>
      <c r="J8265" t="inlineStr">
        <is>
          <t>CARTEIRA</t>
        </is>
      </c>
      <c r="K8265" t="inlineStr">
        <is>
          <t>CONTRATO</t>
        </is>
      </c>
      <c r="L8265" t="n">
        <v>540.0367500000001</v>
      </c>
      <c r="M8265" t="inlineStr">
        <is>
          <t>Terra Luz Residencial</t>
        </is>
      </c>
      <c r="N8265" s="142">
        <f>DATE(YEAR(G8265),MONTH(G8265),1)</f>
        <v/>
      </c>
      <c r="O8265" s="132">
        <f>IF(G8265&gt;$K$3,"Futuro","Atraso")</f>
        <v/>
      </c>
      <c r="P8265">
        <f>12*(YEAR(G8265)-YEAR($K$3))+(MONTH(G8265)-MONTH($K$3))</f>
        <v/>
      </c>
      <c r="Q8265" s="366">
        <f>IF(M8265="IBIRAPITANGA FASE 3",IF(O8265="Atraso",L8265,L8265/(1+$I$2)^P8265),IF(O8265="Atraso",L8265,L8265/(1+$I$1)^P8265))</f>
        <v/>
      </c>
      <c r="R8265">
        <f>IF(O8265="Atraso",$K$3-G8265,0)</f>
        <v/>
      </c>
      <c r="S8265">
        <f>IF(R8265&lt;=15,"Até 15",IF(R8265&lt;=30,"Entre 15 e 30",IF(R8265&lt;=60,"Entre 30 e 60",IF(R8265&lt;=90,"Entre 60 e 90",IF(R8265&lt;=120,"Entre 90 e 120",IF(R8265&lt;=150,"Entre 120 e 150",IF(R8265&lt;=180,"Entre 150 e 180","Superior a 180")))))))</f>
        <v/>
      </c>
    </row>
    <row r="8266">
      <c r="A8266" t="inlineStr">
        <is>
          <t>Q07L027</t>
        </is>
      </c>
      <c r="B8266" t="inlineStr">
        <is>
          <t>LILIANE RODRIGUES RIBEIRO</t>
        </is>
      </c>
      <c r="C8266" t="n">
        <v>1</v>
      </c>
      <c r="D8266" t="inlineStr">
        <is>
          <t>IPCA</t>
        </is>
      </c>
      <c r="E8266" t="n">
        <v>0.009488792934583046</v>
      </c>
      <c r="F8266" t="inlineStr">
        <is>
          <t>MENSAL</t>
        </is>
      </c>
      <c r="G8266" t="n">
        <v>46497</v>
      </c>
      <c r="H8266" t="n">
        <v>46497</v>
      </c>
      <c r="I8266" t="n">
        <v>57</v>
      </c>
      <c r="J8266" t="inlineStr">
        <is>
          <t>CARTEIRA</t>
        </is>
      </c>
      <c r="K8266" t="inlineStr">
        <is>
          <t>CONTRATO</t>
        </is>
      </c>
      <c r="L8266" t="n">
        <v>540.0367500000001</v>
      </c>
      <c r="M8266" t="inlineStr">
        <is>
          <t>Terra Luz Residencial</t>
        </is>
      </c>
      <c r="N8266" s="142">
        <f>DATE(YEAR(G8266),MONTH(G8266),1)</f>
        <v/>
      </c>
      <c r="O8266" s="132">
        <f>IF(G8266&gt;$K$3,"Futuro","Atraso")</f>
        <v/>
      </c>
      <c r="P8266">
        <f>12*(YEAR(G8266)-YEAR($K$3))+(MONTH(G8266)-MONTH($K$3))</f>
        <v/>
      </c>
      <c r="Q8266" s="366">
        <f>IF(M8266="IBIRAPITANGA FASE 3",IF(O8266="Atraso",L8266,L8266/(1+$I$2)^P8266),IF(O8266="Atraso",L8266,L8266/(1+$I$1)^P8266))</f>
        <v/>
      </c>
      <c r="R8266">
        <f>IF(O8266="Atraso",$K$3-G8266,0)</f>
        <v/>
      </c>
      <c r="S8266">
        <f>IF(R8266&lt;=15,"Até 15",IF(R8266&lt;=30,"Entre 15 e 30",IF(R8266&lt;=60,"Entre 30 e 60",IF(R8266&lt;=90,"Entre 60 e 90",IF(R8266&lt;=120,"Entre 90 e 120",IF(R8266&lt;=150,"Entre 120 e 150",IF(R8266&lt;=180,"Entre 150 e 180","Superior a 180")))))))</f>
        <v/>
      </c>
    </row>
    <row r="8267">
      <c r="A8267" t="inlineStr">
        <is>
          <t>Q07L027</t>
        </is>
      </c>
      <c r="B8267" t="inlineStr">
        <is>
          <t>LILIANE RODRIGUES RIBEIRO</t>
        </is>
      </c>
      <c r="C8267" t="n">
        <v>1</v>
      </c>
      <c r="D8267" t="inlineStr">
        <is>
          <t>IPCA</t>
        </is>
      </c>
      <c r="E8267" t="n">
        <v>0.009488792934583046</v>
      </c>
      <c r="F8267" t="inlineStr">
        <is>
          <t>MENSAL</t>
        </is>
      </c>
      <c r="G8267" t="n">
        <v>46527</v>
      </c>
      <c r="H8267" t="n">
        <v>46527</v>
      </c>
      <c r="I8267" t="n">
        <v>58</v>
      </c>
      <c r="J8267" t="inlineStr">
        <is>
          <t>CARTEIRA</t>
        </is>
      </c>
      <c r="K8267" t="inlineStr">
        <is>
          <t>CONTRATO</t>
        </is>
      </c>
      <c r="L8267" t="n">
        <v>540.0367500000001</v>
      </c>
      <c r="M8267" t="inlineStr">
        <is>
          <t>Terra Luz Residencial</t>
        </is>
      </c>
      <c r="N8267" s="142">
        <f>DATE(YEAR(G8267),MONTH(G8267),1)</f>
        <v/>
      </c>
      <c r="O8267" s="132">
        <f>IF(G8267&gt;$K$3,"Futuro","Atraso")</f>
        <v/>
      </c>
      <c r="P8267">
        <f>12*(YEAR(G8267)-YEAR($K$3))+(MONTH(G8267)-MONTH($K$3))</f>
        <v/>
      </c>
      <c r="Q8267" s="366">
        <f>IF(M8267="IBIRAPITANGA FASE 3",IF(O8267="Atraso",L8267,L8267/(1+$I$2)^P8267),IF(O8267="Atraso",L8267,L8267/(1+$I$1)^P8267))</f>
        <v/>
      </c>
      <c r="R8267">
        <f>IF(O8267="Atraso",$K$3-G8267,0)</f>
        <v/>
      </c>
      <c r="S8267">
        <f>IF(R8267&lt;=15,"Até 15",IF(R8267&lt;=30,"Entre 15 e 30",IF(R8267&lt;=60,"Entre 30 e 60",IF(R8267&lt;=90,"Entre 60 e 90",IF(R8267&lt;=120,"Entre 90 e 120",IF(R8267&lt;=150,"Entre 120 e 150",IF(R8267&lt;=180,"Entre 150 e 180","Superior a 180")))))))</f>
        <v/>
      </c>
    </row>
    <row r="8268">
      <c r="A8268" t="inlineStr">
        <is>
          <t>Q07L027</t>
        </is>
      </c>
      <c r="B8268" t="inlineStr">
        <is>
          <t>LILIANE RODRIGUES RIBEIRO</t>
        </is>
      </c>
      <c r="C8268" t="n">
        <v>1</v>
      </c>
      <c r="D8268" t="inlineStr">
        <is>
          <t>IPCA</t>
        </is>
      </c>
      <c r="E8268" t="n">
        <v>0.009488792934583046</v>
      </c>
      <c r="F8268" t="inlineStr">
        <is>
          <t>MENSAL</t>
        </is>
      </c>
      <c r="G8268" t="n">
        <v>46527</v>
      </c>
      <c r="H8268" t="n">
        <v>46527</v>
      </c>
      <c r="I8268" t="n">
        <v>5</v>
      </c>
      <c r="J8268" t="inlineStr">
        <is>
          <t>CARTEIRA</t>
        </is>
      </c>
      <c r="K8268" t="inlineStr">
        <is>
          <t>CONTRATO</t>
        </is>
      </c>
      <c r="L8268" t="n">
        <v>1569.896358</v>
      </c>
      <c r="M8268" t="inlineStr">
        <is>
          <t>Terra Luz Residencial</t>
        </is>
      </c>
      <c r="N8268" s="142">
        <f>DATE(YEAR(G8268),MONTH(G8268),1)</f>
        <v/>
      </c>
      <c r="O8268" s="132">
        <f>IF(G8268&gt;$K$3,"Futuro","Atraso")</f>
        <v/>
      </c>
      <c r="P8268">
        <f>12*(YEAR(G8268)-YEAR($K$3))+(MONTH(G8268)-MONTH($K$3))</f>
        <v/>
      </c>
      <c r="Q8268" s="366">
        <f>IF(M8268="IBIRAPITANGA FASE 3",IF(O8268="Atraso",L8268,L8268/(1+$I$2)^P8268),IF(O8268="Atraso",L8268,L8268/(1+$I$1)^P8268))</f>
        <v/>
      </c>
      <c r="R8268">
        <f>IF(O8268="Atraso",$K$3-G8268,0)</f>
        <v/>
      </c>
      <c r="S8268">
        <f>IF(R8268&lt;=15,"Até 15",IF(R8268&lt;=30,"Entre 15 e 30",IF(R8268&lt;=60,"Entre 30 e 60",IF(R8268&lt;=90,"Entre 60 e 90",IF(R8268&lt;=120,"Entre 90 e 120",IF(R8268&lt;=150,"Entre 120 e 150",IF(R8268&lt;=180,"Entre 150 e 180","Superior a 180")))))))</f>
        <v/>
      </c>
    </row>
    <row r="8269">
      <c r="A8269" t="inlineStr">
        <is>
          <t>Q07L027</t>
        </is>
      </c>
      <c r="B8269" t="inlineStr">
        <is>
          <t>LILIANE RODRIGUES RIBEIRO</t>
        </is>
      </c>
      <c r="C8269" t="n">
        <v>1</v>
      </c>
      <c r="D8269" t="inlineStr">
        <is>
          <t>IPCA</t>
        </is>
      </c>
      <c r="E8269" t="n">
        <v>0.009488792934583046</v>
      </c>
      <c r="F8269" t="inlineStr">
        <is>
          <t>MENSAL</t>
        </is>
      </c>
      <c r="G8269" t="n">
        <v>46558</v>
      </c>
      <c r="H8269" t="n">
        <v>46558</v>
      </c>
      <c r="I8269" t="n">
        <v>59</v>
      </c>
      <c r="J8269" t="inlineStr">
        <is>
          <t>CARTEIRA</t>
        </is>
      </c>
      <c r="K8269" t="inlineStr">
        <is>
          <t>CONTRATO</t>
        </is>
      </c>
      <c r="L8269" t="n">
        <v>540.0367500000001</v>
      </c>
      <c r="M8269" t="inlineStr">
        <is>
          <t>Terra Luz Residencial</t>
        </is>
      </c>
      <c r="N8269" s="142">
        <f>DATE(YEAR(G8269),MONTH(G8269),1)</f>
        <v/>
      </c>
      <c r="O8269" s="132">
        <f>IF(G8269&gt;$K$3,"Futuro","Atraso")</f>
        <v/>
      </c>
      <c r="P8269">
        <f>12*(YEAR(G8269)-YEAR($K$3))+(MONTH(G8269)-MONTH($K$3))</f>
        <v/>
      </c>
      <c r="Q8269" s="366">
        <f>IF(M8269="IBIRAPITANGA FASE 3",IF(O8269="Atraso",L8269,L8269/(1+$I$2)^P8269),IF(O8269="Atraso",L8269,L8269/(1+$I$1)^P8269))</f>
        <v/>
      </c>
      <c r="R8269">
        <f>IF(O8269="Atraso",$K$3-G8269,0)</f>
        <v/>
      </c>
      <c r="S8269">
        <f>IF(R8269&lt;=15,"Até 15",IF(R8269&lt;=30,"Entre 15 e 30",IF(R8269&lt;=60,"Entre 30 e 60",IF(R8269&lt;=90,"Entre 60 e 90",IF(R8269&lt;=120,"Entre 90 e 120",IF(R8269&lt;=150,"Entre 120 e 150",IF(R8269&lt;=180,"Entre 150 e 180","Superior a 180")))))))</f>
        <v/>
      </c>
    </row>
    <row r="8270">
      <c r="A8270" t="inlineStr">
        <is>
          <t>Q07L027</t>
        </is>
      </c>
      <c r="B8270" t="inlineStr">
        <is>
          <t>LILIANE RODRIGUES RIBEIRO</t>
        </is>
      </c>
      <c r="C8270" t="n">
        <v>1</v>
      </c>
      <c r="D8270" t="inlineStr">
        <is>
          <t>IPCA</t>
        </is>
      </c>
      <c r="E8270" t="n">
        <v>0.009488792934583046</v>
      </c>
      <c r="F8270" t="inlineStr">
        <is>
          <t>MENSAL</t>
        </is>
      </c>
      <c r="G8270" t="n">
        <v>46588</v>
      </c>
      <c r="H8270" t="n">
        <v>46588</v>
      </c>
      <c r="I8270" t="n">
        <v>60</v>
      </c>
      <c r="J8270" t="inlineStr">
        <is>
          <t>CARTEIRA</t>
        </is>
      </c>
      <c r="K8270" t="inlineStr">
        <is>
          <t>CONTRATO</t>
        </is>
      </c>
      <c r="L8270" t="n">
        <v>540.0367500000001</v>
      </c>
      <c r="M8270" t="inlineStr">
        <is>
          <t>Terra Luz Residencial</t>
        </is>
      </c>
      <c r="N8270" s="142">
        <f>DATE(YEAR(G8270),MONTH(G8270),1)</f>
        <v/>
      </c>
      <c r="O8270" s="132">
        <f>IF(G8270&gt;$K$3,"Futuro","Atraso")</f>
        <v/>
      </c>
      <c r="P8270">
        <f>12*(YEAR(G8270)-YEAR($K$3))+(MONTH(G8270)-MONTH($K$3))</f>
        <v/>
      </c>
      <c r="Q8270" s="366">
        <f>IF(M8270="IBIRAPITANGA FASE 3",IF(O8270="Atraso",L8270,L8270/(1+$I$2)^P8270),IF(O8270="Atraso",L8270,L8270/(1+$I$1)^P8270))</f>
        <v/>
      </c>
      <c r="R8270">
        <f>IF(O8270="Atraso",$K$3-G8270,0)</f>
        <v/>
      </c>
      <c r="S8270">
        <f>IF(R8270&lt;=15,"Até 15",IF(R8270&lt;=30,"Entre 15 e 30",IF(R8270&lt;=60,"Entre 30 e 60",IF(R8270&lt;=90,"Entre 60 e 90",IF(R8270&lt;=120,"Entre 90 e 120",IF(R8270&lt;=150,"Entre 120 e 150",IF(R8270&lt;=180,"Entre 150 e 180","Superior a 180")))))))</f>
        <v/>
      </c>
    </row>
    <row r="8271">
      <c r="A8271" t="inlineStr">
        <is>
          <t>Q07L027</t>
        </is>
      </c>
      <c r="B8271" t="inlineStr">
        <is>
          <t>LILIANE RODRIGUES RIBEIRO</t>
        </is>
      </c>
      <c r="C8271" t="n">
        <v>1</v>
      </c>
      <c r="D8271" t="inlineStr">
        <is>
          <t>IPCA</t>
        </is>
      </c>
      <c r="E8271" t="n">
        <v>0.009488792934583046</v>
      </c>
      <c r="F8271" t="inlineStr">
        <is>
          <t>MENSAL</t>
        </is>
      </c>
      <c r="G8271" t="n">
        <v>46619</v>
      </c>
      <c r="H8271" t="n">
        <v>46619</v>
      </c>
      <c r="I8271" t="n">
        <v>61</v>
      </c>
      <c r="J8271" t="inlineStr">
        <is>
          <t>CARTEIRA</t>
        </is>
      </c>
      <c r="K8271" t="inlineStr">
        <is>
          <t>CONTRATO</t>
        </is>
      </c>
      <c r="L8271" t="n">
        <v>540.0367500000001</v>
      </c>
      <c r="M8271" t="inlineStr">
        <is>
          <t>Terra Luz Residencial</t>
        </is>
      </c>
      <c r="N8271" s="142">
        <f>DATE(YEAR(G8271),MONTH(G8271),1)</f>
        <v/>
      </c>
      <c r="O8271" s="132">
        <f>IF(G8271&gt;$K$3,"Futuro","Atraso")</f>
        <v/>
      </c>
      <c r="P8271">
        <f>12*(YEAR(G8271)-YEAR($K$3))+(MONTH(G8271)-MONTH($K$3))</f>
        <v/>
      </c>
      <c r="Q8271" s="366">
        <f>IF(M8271="IBIRAPITANGA FASE 3",IF(O8271="Atraso",L8271,L8271/(1+$I$2)^P8271),IF(O8271="Atraso",L8271,L8271/(1+$I$1)^P8271))</f>
        <v/>
      </c>
      <c r="R8271">
        <f>IF(O8271="Atraso",$K$3-G8271,0)</f>
        <v/>
      </c>
      <c r="S8271">
        <f>IF(R8271&lt;=15,"Até 15",IF(R8271&lt;=30,"Entre 15 e 30",IF(R8271&lt;=60,"Entre 30 e 60",IF(R8271&lt;=90,"Entre 60 e 90",IF(R8271&lt;=120,"Entre 90 e 120",IF(R8271&lt;=150,"Entre 120 e 150",IF(R8271&lt;=180,"Entre 150 e 180","Superior a 180")))))))</f>
        <v/>
      </c>
    </row>
    <row r="8272">
      <c r="A8272" t="inlineStr">
        <is>
          <t>Q07L027</t>
        </is>
      </c>
      <c r="B8272" t="inlineStr">
        <is>
          <t>LILIANE RODRIGUES RIBEIRO</t>
        </is>
      </c>
      <c r="C8272" t="n">
        <v>1</v>
      </c>
      <c r="D8272" t="inlineStr">
        <is>
          <t>IPCA</t>
        </is>
      </c>
      <c r="E8272" t="n">
        <v>0.009488792934583046</v>
      </c>
      <c r="F8272" t="inlineStr">
        <is>
          <t>MENSAL</t>
        </is>
      </c>
      <c r="G8272" t="n">
        <v>46650</v>
      </c>
      <c r="H8272" t="n">
        <v>46650</v>
      </c>
      <c r="I8272" t="n">
        <v>62</v>
      </c>
      <c r="J8272" t="inlineStr">
        <is>
          <t>CARTEIRA</t>
        </is>
      </c>
      <c r="K8272" t="inlineStr">
        <is>
          <t>CONTRATO</t>
        </is>
      </c>
      <c r="L8272" t="n">
        <v>540.0367500000001</v>
      </c>
      <c r="M8272" t="inlineStr">
        <is>
          <t>Terra Luz Residencial</t>
        </is>
      </c>
      <c r="N8272" s="142">
        <f>DATE(YEAR(G8272),MONTH(G8272),1)</f>
        <v/>
      </c>
      <c r="O8272" s="132">
        <f>IF(G8272&gt;$K$3,"Futuro","Atraso")</f>
        <v/>
      </c>
      <c r="P8272">
        <f>12*(YEAR(G8272)-YEAR($K$3))+(MONTH(G8272)-MONTH($K$3))</f>
        <v/>
      </c>
      <c r="Q8272" s="366">
        <f>IF(M8272="IBIRAPITANGA FASE 3",IF(O8272="Atraso",L8272,L8272/(1+$I$2)^P8272),IF(O8272="Atraso",L8272,L8272/(1+$I$1)^P8272))</f>
        <v/>
      </c>
      <c r="R8272">
        <f>IF(O8272="Atraso",$K$3-G8272,0)</f>
        <v/>
      </c>
      <c r="S8272">
        <f>IF(R8272&lt;=15,"Até 15",IF(R8272&lt;=30,"Entre 15 e 30",IF(R8272&lt;=60,"Entre 30 e 60",IF(R8272&lt;=90,"Entre 60 e 90",IF(R8272&lt;=120,"Entre 90 e 120",IF(R8272&lt;=150,"Entre 120 e 150",IF(R8272&lt;=180,"Entre 150 e 180","Superior a 180")))))))</f>
        <v/>
      </c>
    </row>
    <row r="8273">
      <c r="A8273" t="inlineStr">
        <is>
          <t>Q07L027</t>
        </is>
      </c>
      <c r="B8273" t="inlineStr">
        <is>
          <t>LILIANE RODRIGUES RIBEIRO</t>
        </is>
      </c>
      <c r="C8273" t="n">
        <v>1</v>
      </c>
      <c r="D8273" t="inlineStr">
        <is>
          <t>IPCA</t>
        </is>
      </c>
      <c r="E8273" t="n">
        <v>0.009488792934583046</v>
      </c>
      <c r="F8273" t="inlineStr">
        <is>
          <t>MENSAL</t>
        </is>
      </c>
      <c r="G8273" t="n">
        <v>46680</v>
      </c>
      <c r="H8273" t="n">
        <v>46680</v>
      </c>
      <c r="I8273" t="n">
        <v>63</v>
      </c>
      <c r="J8273" t="inlineStr">
        <is>
          <t>CARTEIRA</t>
        </is>
      </c>
      <c r="K8273" t="inlineStr">
        <is>
          <t>CONTRATO</t>
        </is>
      </c>
      <c r="L8273" t="n">
        <v>540.0367500000001</v>
      </c>
      <c r="M8273" t="inlineStr">
        <is>
          <t>Terra Luz Residencial</t>
        </is>
      </c>
      <c r="N8273" s="142">
        <f>DATE(YEAR(G8273),MONTH(G8273),1)</f>
        <v/>
      </c>
      <c r="O8273" s="132">
        <f>IF(G8273&gt;$K$3,"Futuro","Atraso")</f>
        <v/>
      </c>
      <c r="P8273">
        <f>12*(YEAR(G8273)-YEAR($K$3))+(MONTH(G8273)-MONTH($K$3))</f>
        <v/>
      </c>
      <c r="Q8273" s="366">
        <f>IF(M8273="IBIRAPITANGA FASE 3",IF(O8273="Atraso",L8273,L8273/(1+$I$2)^P8273),IF(O8273="Atraso",L8273,L8273/(1+$I$1)^P8273))</f>
        <v/>
      </c>
      <c r="R8273">
        <f>IF(O8273="Atraso",$K$3-G8273,0)</f>
        <v/>
      </c>
      <c r="S8273">
        <f>IF(R8273&lt;=15,"Até 15",IF(R8273&lt;=30,"Entre 15 e 30",IF(R8273&lt;=60,"Entre 30 e 60",IF(R8273&lt;=90,"Entre 60 e 90",IF(R8273&lt;=120,"Entre 90 e 120",IF(R8273&lt;=150,"Entre 120 e 150",IF(R8273&lt;=180,"Entre 150 e 180","Superior a 180")))))))</f>
        <v/>
      </c>
    </row>
    <row r="8274">
      <c r="A8274" t="inlineStr">
        <is>
          <t>Q07L027</t>
        </is>
      </c>
      <c r="B8274" t="inlineStr">
        <is>
          <t>LILIANE RODRIGUES RIBEIRO</t>
        </is>
      </c>
      <c r="C8274" t="n">
        <v>1</v>
      </c>
      <c r="D8274" t="inlineStr">
        <is>
          <t>IPCA</t>
        </is>
      </c>
      <c r="E8274" t="n">
        <v>0.009488792934583046</v>
      </c>
      <c r="F8274" t="inlineStr">
        <is>
          <t>MENSAL</t>
        </is>
      </c>
      <c r="G8274" t="n">
        <v>46711</v>
      </c>
      <c r="H8274" t="n">
        <v>46711</v>
      </c>
      <c r="I8274" t="n">
        <v>64</v>
      </c>
      <c r="J8274" t="inlineStr">
        <is>
          <t>CARTEIRA</t>
        </is>
      </c>
      <c r="K8274" t="inlineStr">
        <is>
          <t>CONTRATO</t>
        </is>
      </c>
      <c r="L8274" t="n">
        <v>540.0367500000001</v>
      </c>
      <c r="M8274" t="inlineStr">
        <is>
          <t>Terra Luz Residencial</t>
        </is>
      </c>
      <c r="N8274" s="142">
        <f>DATE(YEAR(G8274),MONTH(G8274),1)</f>
        <v/>
      </c>
      <c r="O8274" s="132">
        <f>IF(G8274&gt;$K$3,"Futuro","Atraso")</f>
        <v/>
      </c>
      <c r="P8274">
        <f>12*(YEAR(G8274)-YEAR($K$3))+(MONTH(G8274)-MONTH($K$3))</f>
        <v/>
      </c>
      <c r="Q8274" s="366">
        <f>IF(M8274="IBIRAPITANGA FASE 3",IF(O8274="Atraso",L8274,L8274/(1+$I$2)^P8274),IF(O8274="Atraso",L8274,L8274/(1+$I$1)^P8274))</f>
        <v/>
      </c>
      <c r="R8274">
        <f>IF(O8274="Atraso",$K$3-G8274,0)</f>
        <v/>
      </c>
      <c r="S8274">
        <f>IF(R8274&lt;=15,"Até 15",IF(R8274&lt;=30,"Entre 15 e 30",IF(R8274&lt;=60,"Entre 30 e 60",IF(R8274&lt;=90,"Entre 60 e 90",IF(R8274&lt;=120,"Entre 90 e 120",IF(R8274&lt;=150,"Entre 120 e 150",IF(R8274&lt;=180,"Entre 150 e 180","Superior a 180")))))))</f>
        <v/>
      </c>
    </row>
    <row r="8275">
      <c r="A8275" t="inlineStr">
        <is>
          <t>Q07L027</t>
        </is>
      </c>
      <c r="B8275" t="inlineStr">
        <is>
          <t>LILIANE RODRIGUES RIBEIRO</t>
        </is>
      </c>
      <c r="C8275" t="n">
        <v>1</v>
      </c>
      <c r="D8275" t="inlineStr">
        <is>
          <t>IPCA</t>
        </is>
      </c>
      <c r="E8275" t="n">
        <v>0.009488792934583046</v>
      </c>
      <c r="F8275" t="inlineStr">
        <is>
          <t>MENSAL</t>
        </is>
      </c>
      <c r="G8275" t="n">
        <v>46741</v>
      </c>
      <c r="H8275" t="n">
        <v>46741</v>
      </c>
      <c r="I8275" t="n">
        <v>65</v>
      </c>
      <c r="J8275" t="inlineStr">
        <is>
          <t>CARTEIRA</t>
        </is>
      </c>
      <c r="K8275" t="inlineStr">
        <is>
          <t>CONTRATO</t>
        </is>
      </c>
      <c r="L8275" t="n">
        <v>540.0367500000001</v>
      </c>
      <c r="M8275" t="inlineStr">
        <is>
          <t>Terra Luz Residencial</t>
        </is>
      </c>
      <c r="N8275" s="142">
        <f>DATE(YEAR(G8275),MONTH(G8275),1)</f>
        <v/>
      </c>
      <c r="O8275" s="132">
        <f>IF(G8275&gt;$K$3,"Futuro","Atraso")</f>
        <v/>
      </c>
      <c r="P8275">
        <f>12*(YEAR(G8275)-YEAR($K$3))+(MONTH(G8275)-MONTH($K$3))</f>
        <v/>
      </c>
      <c r="Q8275" s="366">
        <f>IF(M8275="IBIRAPITANGA FASE 3",IF(O8275="Atraso",L8275,L8275/(1+$I$2)^P8275),IF(O8275="Atraso",L8275,L8275/(1+$I$1)^P8275))</f>
        <v/>
      </c>
      <c r="R8275">
        <f>IF(O8275="Atraso",$K$3-G8275,0)</f>
        <v/>
      </c>
      <c r="S8275">
        <f>IF(R8275&lt;=15,"Até 15",IF(R8275&lt;=30,"Entre 15 e 30",IF(R8275&lt;=60,"Entre 30 e 60",IF(R8275&lt;=90,"Entre 60 e 90",IF(R8275&lt;=120,"Entre 90 e 120",IF(R8275&lt;=150,"Entre 120 e 150",IF(R8275&lt;=180,"Entre 150 e 180","Superior a 180")))))))</f>
        <v/>
      </c>
    </row>
    <row r="8276">
      <c r="A8276" t="inlineStr">
        <is>
          <t>Q07L027</t>
        </is>
      </c>
      <c r="B8276" t="inlineStr">
        <is>
          <t>LILIANE RODRIGUES RIBEIRO</t>
        </is>
      </c>
      <c r="C8276" t="n">
        <v>1</v>
      </c>
      <c r="D8276" t="inlineStr">
        <is>
          <t>IPCA</t>
        </is>
      </c>
      <c r="E8276" t="n">
        <v>0.009488792934583046</v>
      </c>
      <c r="F8276" t="inlineStr">
        <is>
          <t>MENSAL</t>
        </is>
      </c>
      <c r="G8276" t="n">
        <v>46772</v>
      </c>
      <c r="H8276" t="n">
        <v>46772</v>
      </c>
      <c r="I8276" t="n">
        <v>66</v>
      </c>
      <c r="J8276" t="inlineStr">
        <is>
          <t>CARTEIRA</t>
        </is>
      </c>
      <c r="K8276" t="inlineStr">
        <is>
          <t>CONTRATO</t>
        </is>
      </c>
      <c r="L8276" t="n">
        <v>540.0367500000001</v>
      </c>
      <c r="M8276" t="inlineStr">
        <is>
          <t>Terra Luz Residencial</t>
        </is>
      </c>
      <c r="N8276" s="142">
        <f>DATE(YEAR(G8276),MONTH(G8276),1)</f>
        <v/>
      </c>
      <c r="O8276" s="132">
        <f>IF(G8276&gt;$K$3,"Futuro","Atraso")</f>
        <v/>
      </c>
      <c r="P8276">
        <f>12*(YEAR(G8276)-YEAR($K$3))+(MONTH(G8276)-MONTH($K$3))</f>
        <v/>
      </c>
      <c r="Q8276" s="366">
        <f>IF(M8276="IBIRAPITANGA FASE 3",IF(O8276="Atraso",L8276,L8276/(1+$I$2)^P8276),IF(O8276="Atraso",L8276,L8276/(1+$I$1)^P8276))</f>
        <v/>
      </c>
      <c r="R8276">
        <f>IF(O8276="Atraso",$K$3-G8276,0)</f>
        <v/>
      </c>
      <c r="S8276">
        <f>IF(R8276&lt;=15,"Até 15",IF(R8276&lt;=30,"Entre 15 e 30",IF(R8276&lt;=60,"Entre 30 e 60",IF(R8276&lt;=90,"Entre 60 e 90",IF(R8276&lt;=120,"Entre 90 e 120",IF(R8276&lt;=150,"Entre 120 e 150",IF(R8276&lt;=180,"Entre 150 e 180","Superior a 180")))))))</f>
        <v/>
      </c>
    </row>
    <row r="8277">
      <c r="A8277" t="inlineStr">
        <is>
          <t>Q07L027</t>
        </is>
      </c>
      <c r="B8277" t="inlineStr">
        <is>
          <t>LILIANE RODRIGUES RIBEIRO</t>
        </is>
      </c>
      <c r="C8277" t="n">
        <v>1</v>
      </c>
      <c r="D8277" t="inlineStr">
        <is>
          <t>IPCA</t>
        </is>
      </c>
      <c r="E8277" t="n">
        <v>0.009488792934583046</v>
      </c>
      <c r="F8277" t="inlineStr">
        <is>
          <t>MENSAL</t>
        </is>
      </c>
      <c r="G8277" t="n">
        <v>46803</v>
      </c>
      <c r="H8277" t="n">
        <v>46803</v>
      </c>
      <c r="I8277" t="n">
        <v>67</v>
      </c>
      <c r="J8277" t="inlineStr">
        <is>
          <t>CARTEIRA</t>
        </is>
      </c>
      <c r="K8277" t="inlineStr">
        <is>
          <t>CONTRATO</t>
        </is>
      </c>
      <c r="L8277" t="n">
        <v>540.0367500000001</v>
      </c>
      <c r="M8277" t="inlineStr">
        <is>
          <t>Terra Luz Residencial</t>
        </is>
      </c>
      <c r="N8277" s="142">
        <f>DATE(YEAR(G8277),MONTH(G8277),1)</f>
        <v/>
      </c>
      <c r="O8277" s="132">
        <f>IF(G8277&gt;$K$3,"Futuro","Atraso")</f>
        <v/>
      </c>
      <c r="P8277">
        <f>12*(YEAR(G8277)-YEAR($K$3))+(MONTH(G8277)-MONTH($K$3))</f>
        <v/>
      </c>
      <c r="Q8277" s="366">
        <f>IF(M8277="IBIRAPITANGA FASE 3",IF(O8277="Atraso",L8277,L8277/(1+$I$2)^P8277),IF(O8277="Atraso",L8277,L8277/(1+$I$1)^P8277))</f>
        <v/>
      </c>
      <c r="R8277">
        <f>IF(O8277="Atraso",$K$3-G8277,0)</f>
        <v/>
      </c>
      <c r="S8277">
        <f>IF(R8277&lt;=15,"Até 15",IF(R8277&lt;=30,"Entre 15 e 30",IF(R8277&lt;=60,"Entre 30 e 60",IF(R8277&lt;=90,"Entre 60 e 90",IF(R8277&lt;=120,"Entre 90 e 120",IF(R8277&lt;=150,"Entre 120 e 150",IF(R8277&lt;=180,"Entre 150 e 180","Superior a 180")))))))</f>
        <v/>
      </c>
    </row>
    <row r="8278">
      <c r="A8278" t="inlineStr">
        <is>
          <t>Q07L027</t>
        </is>
      </c>
      <c r="B8278" t="inlineStr">
        <is>
          <t>LILIANE RODRIGUES RIBEIRO</t>
        </is>
      </c>
      <c r="C8278" t="n">
        <v>1</v>
      </c>
      <c r="D8278" t="inlineStr">
        <is>
          <t>IPCA</t>
        </is>
      </c>
      <c r="E8278" t="n">
        <v>0.009488792934583046</v>
      </c>
      <c r="F8278" t="inlineStr">
        <is>
          <t>MENSAL</t>
        </is>
      </c>
      <c r="G8278" t="n">
        <v>46832</v>
      </c>
      <c r="H8278" t="n">
        <v>46832</v>
      </c>
      <c r="I8278" t="n">
        <v>68</v>
      </c>
      <c r="J8278" t="inlineStr">
        <is>
          <t>CARTEIRA</t>
        </is>
      </c>
      <c r="K8278" t="inlineStr">
        <is>
          <t>CONTRATO</t>
        </is>
      </c>
      <c r="L8278" t="n">
        <v>540.0367500000001</v>
      </c>
      <c r="M8278" t="inlineStr">
        <is>
          <t>Terra Luz Residencial</t>
        </is>
      </c>
      <c r="N8278" s="142">
        <f>DATE(YEAR(G8278),MONTH(G8278),1)</f>
        <v/>
      </c>
      <c r="O8278" s="132">
        <f>IF(G8278&gt;$K$3,"Futuro","Atraso")</f>
        <v/>
      </c>
      <c r="P8278">
        <f>12*(YEAR(G8278)-YEAR($K$3))+(MONTH(G8278)-MONTH($K$3))</f>
        <v/>
      </c>
      <c r="Q8278" s="366">
        <f>IF(M8278="IBIRAPITANGA FASE 3",IF(O8278="Atraso",L8278,L8278/(1+$I$2)^P8278),IF(O8278="Atraso",L8278,L8278/(1+$I$1)^P8278))</f>
        <v/>
      </c>
      <c r="R8278">
        <f>IF(O8278="Atraso",$K$3-G8278,0)</f>
        <v/>
      </c>
      <c r="S8278">
        <f>IF(R8278&lt;=15,"Até 15",IF(R8278&lt;=30,"Entre 15 e 30",IF(R8278&lt;=60,"Entre 30 e 60",IF(R8278&lt;=90,"Entre 60 e 90",IF(R8278&lt;=120,"Entre 90 e 120",IF(R8278&lt;=150,"Entre 120 e 150",IF(R8278&lt;=180,"Entre 150 e 180","Superior a 180")))))))</f>
        <v/>
      </c>
    </row>
    <row r="8279">
      <c r="A8279" t="inlineStr">
        <is>
          <t>Q07L027</t>
        </is>
      </c>
      <c r="B8279" t="inlineStr">
        <is>
          <t>LILIANE RODRIGUES RIBEIRO</t>
        </is>
      </c>
      <c r="C8279" t="n">
        <v>1</v>
      </c>
      <c r="D8279" t="inlineStr">
        <is>
          <t>IPCA</t>
        </is>
      </c>
      <c r="E8279" t="n">
        <v>0.009488792934583046</v>
      </c>
      <c r="F8279" t="inlineStr">
        <is>
          <t>MENSAL</t>
        </is>
      </c>
      <c r="G8279" t="n">
        <v>46863</v>
      </c>
      <c r="H8279" t="n">
        <v>46863</v>
      </c>
      <c r="I8279" t="n">
        <v>69</v>
      </c>
      <c r="J8279" t="inlineStr">
        <is>
          <t>CARTEIRA</t>
        </is>
      </c>
      <c r="K8279" t="inlineStr">
        <is>
          <t>CONTRATO</t>
        </is>
      </c>
      <c r="L8279" t="n">
        <v>540.0367500000001</v>
      </c>
      <c r="M8279" t="inlineStr">
        <is>
          <t>Terra Luz Residencial</t>
        </is>
      </c>
      <c r="N8279" s="142">
        <f>DATE(YEAR(G8279),MONTH(G8279),1)</f>
        <v/>
      </c>
      <c r="O8279" s="132">
        <f>IF(G8279&gt;$K$3,"Futuro","Atraso")</f>
        <v/>
      </c>
      <c r="P8279">
        <f>12*(YEAR(G8279)-YEAR($K$3))+(MONTH(G8279)-MONTH($K$3))</f>
        <v/>
      </c>
      <c r="Q8279" s="366">
        <f>IF(M8279="IBIRAPITANGA FASE 3",IF(O8279="Atraso",L8279,L8279/(1+$I$2)^P8279),IF(O8279="Atraso",L8279,L8279/(1+$I$1)^P8279))</f>
        <v/>
      </c>
      <c r="R8279">
        <f>IF(O8279="Atraso",$K$3-G8279,0)</f>
        <v/>
      </c>
      <c r="S8279">
        <f>IF(R8279&lt;=15,"Até 15",IF(R8279&lt;=30,"Entre 15 e 30",IF(R8279&lt;=60,"Entre 30 e 60",IF(R8279&lt;=90,"Entre 60 e 90",IF(R8279&lt;=120,"Entre 90 e 120",IF(R8279&lt;=150,"Entre 120 e 150",IF(R8279&lt;=180,"Entre 150 e 180","Superior a 180")))))))</f>
        <v/>
      </c>
    </row>
    <row r="8280">
      <c r="A8280" t="inlineStr">
        <is>
          <t>Q07L027</t>
        </is>
      </c>
      <c r="B8280" t="inlineStr">
        <is>
          <t>LILIANE RODRIGUES RIBEIRO</t>
        </is>
      </c>
      <c r="C8280" t="n">
        <v>1</v>
      </c>
      <c r="D8280" t="inlineStr">
        <is>
          <t>IPCA</t>
        </is>
      </c>
      <c r="E8280" t="n">
        <v>0.009488792934583046</v>
      </c>
      <c r="F8280" t="inlineStr">
        <is>
          <t>MENSAL</t>
        </is>
      </c>
      <c r="G8280" t="n">
        <v>46893</v>
      </c>
      <c r="H8280" t="n">
        <v>46893</v>
      </c>
      <c r="I8280" t="n">
        <v>70</v>
      </c>
      <c r="J8280" t="inlineStr">
        <is>
          <t>CARTEIRA</t>
        </is>
      </c>
      <c r="K8280" t="inlineStr">
        <is>
          <t>CONTRATO</t>
        </is>
      </c>
      <c r="L8280" t="n">
        <v>540.0367500000001</v>
      </c>
      <c r="M8280" t="inlineStr">
        <is>
          <t>Terra Luz Residencial</t>
        </is>
      </c>
      <c r="N8280" s="142">
        <f>DATE(YEAR(G8280),MONTH(G8280),1)</f>
        <v/>
      </c>
      <c r="O8280" s="132">
        <f>IF(G8280&gt;$K$3,"Futuro","Atraso")</f>
        <v/>
      </c>
      <c r="P8280">
        <f>12*(YEAR(G8280)-YEAR($K$3))+(MONTH(G8280)-MONTH($K$3))</f>
        <v/>
      </c>
      <c r="Q8280" s="366">
        <f>IF(M8280="IBIRAPITANGA FASE 3",IF(O8280="Atraso",L8280,L8280/(1+$I$2)^P8280),IF(O8280="Atraso",L8280,L8280/(1+$I$1)^P8280))</f>
        <v/>
      </c>
      <c r="R8280">
        <f>IF(O8280="Atraso",$K$3-G8280,0)</f>
        <v/>
      </c>
      <c r="S8280">
        <f>IF(R8280&lt;=15,"Até 15",IF(R8280&lt;=30,"Entre 15 e 30",IF(R8280&lt;=60,"Entre 30 e 60",IF(R8280&lt;=90,"Entre 60 e 90",IF(R8280&lt;=120,"Entre 90 e 120",IF(R8280&lt;=150,"Entre 120 e 150",IF(R8280&lt;=180,"Entre 150 e 180","Superior a 180")))))))</f>
        <v/>
      </c>
    </row>
    <row r="8281">
      <c r="A8281" t="inlineStr">
        <is>
          <t>Q07L027</t>
        </is>
      </c>
      <c r="B8281" t="inlineStr">
        <is>
          <t>LILIANE RODRIGUES RIBEIRO</t>
        </is>
      </c>
      <c r="C8281" t="n">
        <v>1</v>
      </c>
      <c r="D8281" t="inlineStr">
        <is>
          <t>IPCA</t>
        </is>
      </c>
      <c r="E8281" t="n">
        <v>0.009488792934583046</v>
      </c>
      <c r="F8281" t="inlineStr">
        <is>
          <t>MENSAL</t>
        </is>
      </c>
      <c r="G8281" t="n">
        <v>46893</v>
      </c>
      <c r="H8281" t="n">
        <v>46893</v>
      </c>
      <c r="I8281" t="n">
        <v>6</v>
      </c>
      <c r="J8281" t="inlineStr">
        <is>
          <t>CARTEIRA</t>
        </is>
      </c>
      <c r="K8281" t="inlineStr">
        <is>
          <t>CONTRATO</t>
        </is>
      </c>
      <c r="L8281" t="n">
        <v>1569.896358</v>
      </c>
      <c r="M8281" t="inlineStr">
        <is>
          <t>Terra Luz Residencial</t>
        </is>
      </c>
      <c r="N8281" s="142">
        <f>DATE(YEAR(G8281),MONTH(G8281),1)</f>
        <v/>
      </c>
      <c r="O8281" s="132">
        <f>IF(G8281&gt;$K$3,"Futuro","Atraso")</f>
        <v/>
      </c>
      <c r="P8281">
        <f>12*(YEAR(G8281)-YEAR($K$3))+(MONTH(G8281)-MONTH($K$3))</f>
        <v/>
      </c>
      <c r="Q8281" s="366">
        <f>IF(M8281="IBIRAPITANGA FASE 3",IF(O8281="Atraso",L8281,L8281/(1+$I$2)^P8281),IF(O8281="Atraso",L8281,L8281/(1+$I$1)^P8281))</f>
        <v/>
      </c>
      <c r="R8281">
        <f>IF(O8281="Atraso",$K$3-G8281,0)</f>
        <v/>
      </c>
      <c r="S8281">
        <f>IF(R8281&lt;=15,"Até 15",IF(R8281&lt;=30,"Entre 15 e 30",IF(R8281&lt;=60,"Entre 30 e 60",IF(R8281&lt;=90,"Entre 60 e 90",IF(R8281&lt;=120,"Entre 90 e 120",IF(R8281&lt;=150,"Entre 120 e 150",IF(R8281&lt;=180,"Entre 150 e 180","Superior a 180")))))))</f>
        <v/>
      </c>
    </row>
    <row r="8282">
      <c r="A8282" t="inlineStr">
        <is>
          <t>Q07L027</t>
        </is>
      </c>
      <c r="B8282" t="inlineStr">
        <is>
          <t>LILIANE RODRIGUES RIBEIRO</t>
        </is>
      </c>
      <c r="C8282" t="n">
        <v>1</v>
      </c>
      <c r="D8282" t="inlineStr">
        <is>
          <t>IPCA</t>
        </is>
      </c>
      <c r="E8282" t="n">
        <v>0.009488792934583046</v>
      </c>
      <c r="F8282" t="inlineStr">
        <is>
          <t>MENSAL</t>
        </is>
      </c>
      <c r="G8282" t="n">
        <v>46924</v>
      </c>
      <c r="H8282" t="n">
        <v>46924</v>
      </c>
      <c r="I8282" t="n">
        <v>71</v>
      </c>
      <c r="J8282" t="inlineStr">
        <is>
          <t>CARTEIRA</t>
        </is>
      </c>
      <c r="K8282" t="inlineStr">
        <is>
          <t>CONTRATO</t>
        </is>
      </c>
      <c r="L8282" t="n">
        <v>540.0367500000001</v>
      </c>
      <c r="M8282" t="inlineStr">
        <is>
          <t>Terra Luz Residencial</t>
        </is>
      </c>
      <c r="N8282" s="142">
        <f>DATE(YEAR(G8282),MONTH(G8282),1)</f>
        <v/>
      </c>
      <c r="O8282" s="132">
        <f>IF(G8282&gt;$K$3,"Futuro","Atraso")</f>
        <v/>
      </c>
      <c r="P8282">
        <f>12*(YEAR(G8282)-YEAR($K$3))+(MONTH(G8282)-MONTH($K$3))</f>
        <v/>
      </c>
      <c r="Q8282" s="366">
        <f>IF(M8282="IBIRAPITANGA FASE 3",IF(O8282="Atraso",L8282,L8282/(1+$I$2)^P8282),IF(O8282="Atraso",L8282,L8282/(1+$I$1)^P8282))</f>
        <v/>
      </c>
      <c r="R8282">
        <f>IF(O8282="Atraso",$K$3-G8282,0)</f>
        <v/>
      </c>
      <c r="S8282">
        <f>IF(R8282&lt;=15,"Até 15",IF(R8282&lt;=30,"Entre 15 e 30",IF(R8282&lt;=60,"Entre 30 e 60",IF(R8282&lt;=90,"Entre 60 e 90",IF(R8282&lt;=120,"Entre 90 e 120",IF(R8282&lt;=150,"Entre 120 e 150",IF(R8282&lt;=180,"Entre 150 e 180","Superior a 180")))))))</f>
        <v/>
      </c>
    </row>
    <row r="8283">
      <c r="A8283" t="inlineStr">
        <is>
          <t>Q07L027</t>
        </is>
      </c>
      <c r="B8283" t="inlineStr">
        <is>
          <t>LILIANE RODRIGUES RIBEIRO</t>
        </is>
      </c>
      <c r="C8283" t="n">
        <v>1</v>
      </c>
      <c r="D8283" t="inlineStr">
        <is>
          <t>IPCA</t>
        </is>
      </c>
      <c r="E8283" t="n">
        <v>0.009488792934583046</v>
      </c>
      <c r="F8283" t="inlineStr">
        <is>
          <t>MENSAL</t>
        </is>
      </c>
      <c r="G8283" t="n">
        <v>46954</v>
      </c>
      <c r="H8283" t="n">
        <v>46954</v>
      </c>
      <c r="I8283" t="n">
        <v>72</v>
      </c>
      <c r="J8283" t="inlineStr">
        <is>
          <t>CARTEIRA</t>
        </is>
      </c>
      <c r="K8283" t="inlineStr">
        <is>
          <t>CONTRATO</t>
        </is>
      </c>
      <c r="L8283" t="n">
        <v>540.0367500000001</v>
      </c>
      <c r="M8283" t="inlineStr">
        <is>
          <t>Terra Luz Residencial</t>
        </is>
      </c>
      <c r="N8283" s="142">
        <f>DATE(YEAR(G8283),MONTH(G8283),1)</f>
        <v/>
      </c>
      <c r="O8283" s="132">
        <f>IF(G8283&gt;$K$3,"Futuro","Atraso")</f>
        <v/>
      </c>
      <c r="P8283">
        <f>12*(YEAR(G8283)-YEAR($K$3))+(MONTH(G8283)-MONTH($K$3))</f>
        <v/>
      </c>
      <c r="Q8283" s="366">
        <f>IF(M8283="IBIRAPITANGA FASE 3",IF(O8283="Atraso",L8283,L8283/(1+$I$2)^P8283),IF(O8283="Atraso",L8283,L8283/(1+$I$1)^P8283))</f>
        <v/>
      </c>
      <c r="R8283">
        <f>IF(O8283="Atraso",$K$3-G8283,0)</f>
        <v/>
      </c>
      <c r="S8283">
        <f>IF(R8283&lt;=15,"Até 15",IF(R8283&lt;=30,"Entre 15 e 30",IF(R8283&lt;=60,"Entre 30 e 60",IF(R8283&lt;=90,"Entre 60 e 90",IF(R8283&lt;=120,"Entre 90 e 120",IF(R8283&lt;=150,"Entre 120 e 150",IF(R8283&lt;=180,"Entre 150 e 180","Superior a 180")))))))</f>
        <v/>
      </c>
    </row>
    <row r="8284">
      <c r="A8284" t="inlineStr">
        <is>
          <t>Q07L027</t>
        </is>
      </c>
      <c r="B8284" t="inlineStr">
        <is>
          <t>LILIANE RODRIGUES RIBEIRO</t>
        </is>
      </c>
      <c r="C8284" t="n">
        <v>1</v>
      </c>
      <c r="D8284" t="inlineStr">
        <is>
          <t>IPCA</t>
        </is>
      </c>
      <c r="E8284" t="n">
        <v>0.009488792934583046</v>
      </c>
      <c r="F8284" t="inlineStr">
        <is>
          <t>MENSAL</t>
        </is>
      </c>
      <c r="G8284" t="n">
        <v>46985</v>
      </c>
      <c r="H8284" t="n">
        <v>46985</v>
      </c>
      <c r="I8284" t="n">
        <v>73</v>
      </c>
      <c r="J8284" t="inlineStr">
        <is>
          <t>CARTEIRA</t>
        </is>
      </c>
      <c r="K8284" t="inlineStr">
        <is>
          <t>CONTRATO</t>
        </is>
      </c>
      <c r="L8284" t="n">
        <v>540.0367500000001</v>
      </c>
      <c r="M8284" t="inlineStr">
        <is>
          <t>Terra Luz Residencial</t>
        </is>
      </c>
      <c r="N8284" s="142">
        <f>DATE(YEAR(G8284),MONTH(G8284),1)</f>
        <v/>
      </c>
      <c r="O8284" s="132">
        <f>IF(G8284&gt;$K$3,"Futuro","Atraso")</f>
        <v/>
      </c>
      <c r="P8284">
        <f>12*(YEAR(G8284)-YEAR($K$3))+(MONTH(G8284)-MONTH($K$3))</f>
        <v/>
      </c>
      <c r="Q8284" s="366">
        <f>IF(M8284="IBIRAPITANGA FASE 3",IF(O8284="Atraso",L8284,L8284/(1+$I$2)^P8284),IF(O8284="Atraso",L8284,L8284/(1+$I$1)^P8284))</f>
        <v/>
      </c>
      <c r="R8284">
        <f>IF(O8284="Atraso",$K$3-G8284,0)</f>
        <v/>
      </c>
      <c r="S8284">
        <f>IF(R8284&lt;=15,"Até 15",IF(R8284&lt;=30,"Entre 15 e 30",IF(R8284&lt;=60,"Entre 30 e 60",IF(R8284&lt;=90,"Entre 60 e 90",IF(R8284&lt;=120,"Entre 90 e 120",IF(R8284&lt;=150,"Entre 120 e 150",IF(R8284&lt;=180,"Entre 150 e 180","Superior a 180")))))))</f>
        <v/>
      </c>
    </row>
    <row r="8285">
      <c r="A8285" t="inlineStr">
        <is>
          <t>Q07L027</t>
        </is>
      </c>
      <c r="B8285" t="inlineStr">
        <is>
          <t>LILIANE RODRIGUES RIBEIRO</t>
        </is>
      </c>
      <c r="C8285" t="n">
        <v>1</v>
      </c>
      <c r="D8285" t="inlineStr">
        <is>
          <t>IPCA</t>
        </is>
      </c>
      <c r="E8285" t="n">
        <v>0.009488792934583046</v>
      </c>
      <c r="F8285" t="inlineStr">
        <is>
          <t>MENSAL</t>
        </is>
      </c>
      <c r="G8285" t="n">
        <v>47016</v>
      </c>
      <c r="H8285" t="n">
        <v>47016</v>
      </c>
      <c r="I8285" t="n">
        <v>74</v>
      </c>
      <c r="J8285" t="inlineStr">
        <is>
          <t>CARTEIRA</t>
        </is>
      </c>
      <c r="K8285" t="inlineStr">
        <is>
          <t>CONTRATO</t>
        </is>
      </c>
      <c r="L8285" t="n">
        <v>540.0367500000001</v>
      </c>
      <c r="M8285" t="inlineStr">
        <is>
          <t>Terra Luz Residencial</t>
        </is>
      </c>
      <c r="N8285" s="142">
        <f>DATE(YEAR(G8285),MONTH(G8285),1)</f>
        <v/>
      </c>
      <c r="O8285" s="132">
        <f>IF(G8285&gt;$K$3,"Futuro","Atraso")</f>
        <v/>
      </c>
      <c r="P8285">
        <f>12*(YEAR(G8285)-YEAR($K$3))+(MONTH(G8285)-MONTH($K$3))</f>
        <v/>
      </c>
      <c r="Q8285" s="366">
        <f>IF(M8285="IBIRAPITANGA FASE 3",IF(O8285="Atraso",L8285,L8285/(1+$I$2)^P8285),IF(O8285="Atraso",L8285,L8285/(1+$I$1)^P8285))</f>
        <v/>
      </c>
      <c r="R8285">
        <f>IF(O8285="Atraso",$K$3-G8285,0)</f>
        <v/>
      </c>
      <c r="S8285">
        <f>IF(R8285&lt;=15,"Até 15",IF(R8285&lt;=30,"Entre 15 e 30",IF(R8285&lt;=60,"Entre 30 e 60",IF(R8285&lt;=90,"Entre 60 e 90",IF(R8285&lt;=120,"Entre 90 e 120",IF(R8285&lt;=150,"Entre 120 e 150",IF(R8285&lt;=180,"Entre 150 e 180","Superior a 180")))))))</f>
        <v/>
      </c>
    </row>
    <row r="8286">
      <c r="A8286" t="inlineStr">
        <is>
          <t>Q07L027</t>
        </is>
      </c>
      <c r="B8286" t="inlineStr">
        <is>
          <t>LILIANE RODRIGUES RIBEIRO</t>
        </is>
      </c>
      <c r="C8286" t="n">
        <v>1</v>
      </c>
      <c r="D8286" t="inlineStr">
        <is>
          <t>IPCA</t>
        </is>
      </c>
      <c r="E8286" t="n">
        <v>0.009488792934583046</v>
      </c>
      <c r="F8286" t="inlineStr">
        <is>
          <t>MENSAL</t>
        </is>
      </c>
      <c r="G8286" t="n">
        <v>47046</v>
      </c>
      <c r="H8286" t="n">
        <v>47046</v>
      </c>
      <c r="I8286" t="n">
        <v>75</v>
      </c>
      <c r="J8286" t="inlineStr">
        <is>
          <t>CARTEIRA</t>
        </is>
      </c>
      <c r="K8286" t="inlineStr">
        <is>
          <t>CONTRATO</t>
        </is>
      </c>
      <c r="L8286" t="n">
        <v>540.0367500000001</v>
      </c>
      <c r="M8286" t="inlineStr">
        <is>
          <t>Terra Luz Residencial</t>
        </is>
      </c>
      <c r="N8286" s="142">
        <f>DATE(YEAR(G8286),MONTH(G8286),1)</f>
        <v/>
      </c>
      <c r="O8286" s="132">
        <f>IF(G8286&gt;$K$3,"Futuro","Atraso")</f>
        <v/>
      </c>
      <c r="P8286">
        <f>12*(YEAR(G8286)-YEAR($K$3))+(MONTH(G8286)-MONTH($K$3))</f>
        <v/>
      </c>
      <c r="Q8286" s="366">
        <f>IF(M8286="IBIRAPITANGA FASE 3",IF(O8286="Atraso",L8286,L8286/(1+$I$2)^P8286),IF(O8286="Atraso",L8286,L8286/(1+$I$1)^P8286))</f>
        <v/>
      </c>
      <c r="R8286">
        <f>IF(O8286="Atraso",$K$3-G8286,0)</f>
        <v/>
      </c>
      <c r="S8286">
        <f>IF(R8286&lt;=15,"Até 15",IF(R8286&lt;=30,"Entre 15 e 30",IF(R8286&lt;=60,"Entre 30 e 60",IF(R8286&lt;=90,"Entre 60 e 90",IF(R8286&lt;=120,"Entre 90 e 120",IF(R8286&lt;=150,"Entre 120 e 150",IF(R8286&lt;=180,"Entre 150 e 180","Superior a 180")))))))</f>
        <v/>
      </c>
    </row>
    <row r="8287">
      <c r="A8287" t="inlineStr">
        <is>
          <t>Q07L027</t>
        </is>
      </c>
      <c r="B8287" t="inlineStr">
        <is>
          <t>LILIANE RODRIGUES RIBEIRO</t>
        </is>
      </c>
      <c r="C8287" t="n">
        <v>1</v>
      </c>
      <c r="D8287" t="inlineStr">
        <is>
          <t>IPCA</t>
        </is>
      </c>
      <c r="E8287" t="n">
        <v>0.009488792934583046</v>
      </c>
      <c r="F8287" t="inlineStr">
        <is>
          <t>MENSAL</t>
        </is>
      </c>
      <c r="G8287" t="n">
        <v>47077</v>
      </c>
      <c r="H8287" t="n">
        <v>47077</v>
      </c>
      <c r="I8287" t="n">
        <v>76</v>
      </c>
      <c r="J8287" t="inlineStr">
        <is>
          <t>CARTEIRA</t>
        </is>
      </c>
      <c r="K8287" t="inlineStr">
        <is>
          <t>CONTRATO</t>
        </is>
      </c>
      <c r="L8287" t="n">
        <v>540.0367500000001</v>
      </c>
      <c r="M8287" t="inlineStr">
        <is>
          <t>Terra Luz Residencial</t>
        </is>
      </c>
      <c r="N8287" s="142">
        <f>DATE(YEAR(G8287),MONTH(G8287),1)</f>
        <v/>
      </c>
      <c r="O8287" s="132">
        <f>IF(G8287&gt;$K$3,"Futuro","Atraso")</f>
        <v/>
      </c>
      <c r="P8287">
        <f>12*(YEAR(G8287)-YEAR($K$3))+(MONTH(G8287)-MONTH($K$3))</f>
        <v/>
      </c>
      <c r="Q8287" s="366">
        <f>IF(M8287="IBIRAPITANGA FASE 3",IF(O8287="Atraso",L8287,L8287/(1+$I$2)^P8287),IF(O8287="Atraso",L8287,L8287/(1+$I$1)^P8287))</f>
        <v/>
      </c>
      <c r="R8287">
        <f>IF(O8287="Atraso",$K$3-G8287,0)</f>
        <v/>
      </c>
      <c r="S8287">
        <f>IF(R8287&lt;=15,"Até 15",IF(R8287&lt;=30,"Entre 15 e 30",IF(R8287&lt;=60,"Entre 30 e 60",IF(R8287&lt;=90,"Entre 60 e 90",IF(R8287&lt;=120,"Entre 90 e 120",IF(R8287&lt;=150,"Entre 120 e 150",IF(R8287&lt;=180,"Entre 150 e 180","Superior a 180")))))))</f>
        <v/>
      </c>
    </row>
    <row r="8288">
      <c r="A8288" t="inlineStr">
        <is>
          <t>Q07L027</t>
        </is>
      </c>
      <c r="B8288" t="inlineStr">
        <is>
          <t>LILIANE RODRIGUES RIBEIRO</t>
        </is>
      </c>
      <c r="C8288" t="n">
        <v>1</v>
      </c>
      <c r="D8288" t="inlineStr">
        <is>
          <t>IPCA</t>
        </is>
      </c>
      <c r="E8288" t="n">
        <v>0.009488792934583046</v>
      </c>
      <c r="F8288" t="inlineStr">
        <is>
          <t>MENSAL</t>
        </is>
      </c>
      <c r="G8288" t="n">
        <v>47107</v>
      </c>
      <c r="H8288" t="n">
        <v>47107</v>
      </c>
      <c r="I8288" t="n">
        <v>77</v>
      </c>
      <c r="J8288" t="inlineStr">
        <is>
          <t>CARTEIRA</t>
        </is>
      </c>
      <c r="K8288" t="inlineStr">
        <is>
          <t>CONTRATO</t>
        </is>
      </c>
      <c r="L8288" t="n">
        <v>540.0367500000001</v>
      </c>
      <c r="M8288" t="inlineStr">
        <is>
          <t>Terra Luz Residencial</t>
        </is>
      </c>
      <c r="N8288" s="142">
        <f>DATE(YEAR(G8288),MONTH(G8288),1)</f>
        <v/>
      </c>
      <c r="O8288" s="132">
        <f>IF(G8288&gt;$K$3,"Futuro","Atraso")</f>
        <v/>
      </c>
      <c r="P8288">
        <f>12*(YEAR(G8288)-YEAR($K$3))+(MONTH(G8288)-MONTH($K$3))</f>
        <v/>
      </c>
      <c r="Q8288" s="366">
        <f>IF(M8288="IBIRAPITANGA FASE 3",IF(O8288="Atraso",L8288,L8288/(1+$I$2)^P8288),IF(O8288="Atraso",L8288,L8288/(1+$I$1)^P8288))</f>
        <v/>
      </c>
      <c r="R8288">
        <f>IF(O8288="Atraso",$K$3-G8288,0)</f>
        <v/>
      </c>
      <c r="S8288">
        <f>IF(R8288&lt;=15,"Até 15",IF(R8288&lt;=30,"Entre 15 e 30",IF(R8288&lt;=60,"Entre 30 e 60",IF(R8288&lt;=90,"Entre 60 e 90",IF(R8288&lt;=120,"Entre 90 e 120",IF(R8288&lt;=150,"Entre 120 e 150",IF(R8288&lt;=180,"Entre 150 e 180","Superior a 180")))))))</f>
        <v/>
      </c>
    </row>
    <row r="8289">
      <c r="A8289" t="inlineStr">
        <is>
          <t>Q07L027</t>
        </is>
      </c>
      <c r="B8289" t="inlineStr">
        <is>
          <t>LILIANE RODRIGUES RIBEIRO</t>
        </is>
      </c>
      <c r="C8289" t="n">
        <v>1</v>
      </c>
      <c r="D8289" t="inlineStr">
        <is>
          <t>IPCA</t>
        </is>
      </c>
      <c r="E8289" t="n">
        <v>0.009488792934583046</v>
      </c>
      <c r="F8289" t="inlineStr">
        <is>
          <t>MENSAL</t>
        </is>
      </c>
      <c r="G8289" t="n">
        <v>47138</v>
      </c>
      <c r="H8289" t="n">
        <v>47138</v>
      </c>
      <c r="I8289" t="n">
        <v>78</v>
      </c>
      <c r="J8289" t="inlineStr">
        <is>
          <t>CARTEIRA</t>
        </is>
      </c>
      <c r="K8289" t="inlineStr">
        <is>
          <t>CONTRATO</t>
        </is>
      </c>
      <c r="L8289" t="n">
        <v>540.0367500000001</v>
      </c>
      <c r="M8289" t="inlineStr">
        <is>
          <t>Terra Luz Residencial</t>
        </is>
      </c>
      <c r="N8289" s="142">
        <f>DATE(YEAR(G8289),MONTH(G8289),1)</f>
        <v/>
      </c>
      <c r="O8289" s="132">
        <f>IF(G8289&gt;$K$3,"Futuro","Atraso")</f>
        <v/>
      </c>
      <c r="P8289">
        <f>12*(YEAR(G8289)-YEAR($K$3))+(MONTH(G8289)-MONTH($K$3))</f>
        <v/>
      </c>
      <c r="Q8289" s="366">
        <f>IF(M8289="IBIRAPITANGA FASE 3",IF(O8289="Atraso",L8289,L8289/(1+$I$2)^P8289),IF(O8289="Atraso",L8289,L8289/(1+$I$1)^P8289))</f>
        <v/>
      </c>
      <c r="R8289">
        <f>IF(O8289="Atraso",$K$3-G8289,0)</f>
        <v/>
      </c>
      <c r="S8289">
        <f>IF(R8289&lt;=15,"Até 15",IF(R8289&lt;=30,"Entre 15 e 30",IF(R8289&lt;=60,"Entre 30 e 60",IF(R8289&lt;=90,"Entre 60 e 90",IF(R8289&lt;=120,"Entre 90 e 120",IF(R8289&lt;=150,"Entre 120 e 150",IF(R8289&lt;=180,"Entre 150 e 180","Superior a 180")))))))</f>
        <v/>
      </c>
    </row>
    <row r="8290">
      <c r="A8290" t="inlineStr">
        <is>
          <t>Q07L027</t>
        </is>
      </c>
      <c r="B8290" t="inlineStr">
        <is>
          <t>LILIANE RODRIGUES RIBEIRO</t>
        </is>
      </c>
      <c r="C8290" t="n">
        <v>1</v>
      </c>
      <c r="D8290" t="inlineStr">
        <is>
          <t>IPCA</t>
        </is>
      </c>
      <c r="E8290" t="n">
        <v>0.009488792934583046</v>
      </c>
      <c r="F8290" t="inlineStr">
        <is>
          <t>MENSAL</t>
        </is>
      </c>
      <c r="G8290" t="n">
        <v>47169</v>
      </c>
      <c r="H8290" t="n">
        <v>47169</v>
      </c>
      <c r="I8290" t="n">
        <v>79</v>
      </c>
      <c r="J8290" t="inlineStr">
        <is>
          <t>CARTEIRA</t>
        </is>
      </c>
      <c r="K8290" t="inlineStr">
        <is>
          <t>CONTRATO</t>
        </is>
      </c>
      <c r="L8290" t="n">
        <v>540.0367500000001</v>
      </c>
      <c r="M8290" t="inlineStr">
        <is>
          <t>Terra Luz Residencial</t>
        </is>
      </c>
      <c r="N8290" s="142">
        <f>DATE(YEAR(G8290),MONTH(G8290),1)</f>
        <v/>
      </c>
      <c r="O8290" s="132">
        <f>IF(G8290&gt;$K$3,"Futuro","Atraso")</f>
        <v/>
      </c>
      <c r="P8290">
        <f>12*(YEAR(G8290)-YEAR($K$3))+(MONTH(G8290)-MONTH($K$3))</f>
        <v/>
      </c>
      <c r="Q8290" s="366">
        <f>IF(M8290="IBIRAPITANGA FASE 3",IF(O8290="Atraso",L8290,L8290/(1+$I$2)^P8290),IF(O8290="Atraso",L8290,L8290/(1+$I$1)^P8290))</f>
        <v/>
      </c>
      <c r="R8290">
        <f>IF(O8290="Atraso",$K$3-G8290,0)</f>
        <v/>
      </c>
      <c r="S8290">
        <f>IF(R8290&lt;=15,"Até 15",IF(R8290&lt;=30,"Entre 15 e 30",IF(R8290&lt;=60,"Entre 30 e 60",IF(R8290&lt;=90,"Entre 60 e 90",IF(R8290&lt;=120,"Entre 90 e 120",IF(R8290&lt;=150,"Entre 120 e 150",IF(R8290&lt;=180,"Entre 150 e 180","Superior a 180")))))))</f>
        <v/>
      </c>
    </row>
    <row r="8291">
      <c r="A8291" t="inlineStr">
        <is>
          <t>Q07L027</t>
        </is>
      </c>
      <c r="B8291" t="inlineStr">
        <is>
          <t>LILIANE RODRIGUES RIBEIRO</t>
        </is>
      </c>
      <c r="C8291" t="n">
        <v>1</v>
      </c>
      <c r="D8291" t="inlineStr">
        <is>
          <t>IPCA</t>
        </is>
      </c>
      <c r="E8291" t="n">
        <v>0.009488792934583046</v>
      </c>
      <c r="F8291" t="inlineStr">
        <is>
          <t>MENSAL</t>
        </is>
      </c>
      <c r="G8291" t="n">
        <v>47197</v>
      </c>
      <c r="H8291" t="n">
        <v>47197</v>
      </c>
      <c r="I8291" t="n">
        <v>80</v>
      </c>
      <c r="J8291" t="inlineStr">
        <is>
          <t>CARTEIRA</t>
        </is>
      </c>
      <c r="K8291" t="inlineStr">
        <is>
          <t>CONTRATO</t>
        </is>
      </c>
      <c r="L8291" t="n">
        <v>540.0367500000001</v>
      </c>
      <c r="M8291" t="inlineStr">
        <is>
          <t>Terra Luz Residencial</t>
        </is>
      </c>
      <c r="N8291" s="142">
        <f>DATE(YEAR(G8291),MONTH(G8291),1)</f>
        <v/>
      </c>
      <c r="O8291" s="132">
        <f>IF(G8291&gt;$K$3,"Futuro","Atraso")</f>
        <v/>
      </c>
      <c r="P8291">
        <f>12*(YEAR(G8291)-YEAR($K$3))+(MONTH(G8291)-MONTH($K$3))</f>
        <v/>
      </c>
      <c r="Q8291" s="366">
        <f>IF(M8291="IBIRAPITANGA FASE 3",IF(O8291="Atraso",L8291,L8291/(1+$I$2)^P8291),IF(O8291="Atraso",L8291,L8291/(1+$I$1)^P8291))</f>
        <v/>
      </c>
      <c r="R8291">
        <f>IF(O8291="Atraso",$K$3-G8291,0)</f>
        <v/>
      </c>
      <c r="S8291">
        <f>IF(R8291&lt;=15,"Até 15",IF(R8291&lt;=30,"Entre 15 e 30",IF(R8291&lt;=60,"Entre 30 e 60",IF(R8291&lt;=90,"Entre 60 e 90",IF(R8291&lt;=120,"Entre 90 e 120",IF(R8291&lt;=150,"Entre 120 e 150",IF(R8291&lt;=180,"Entre 150 e 180","Superior a 180")))))))</f>
        <v/>
      </c>
    </row>
    <row r="8292">
      <c r="A8292" t="inlineStr">
        <is>
          <t>Q07L027</t>
        </is>
      </c>
      <c r="B8292" t="inlineStr">
        <is>
          <t>LILIANE RODRIGUES RIBEIRO</t>
        </is>
      </c>
      <c r="C8292" t="n">
        <v>1</v>
      </c>
      <c r="D8292" t="inlineStr">
        <is>
          <t>IPCA</t>
        </is>
      </c>
      <c r="E8292" t="n">
        <v>0.009488792934583046</v>
      </c>
      <c r="F8292" t="inlineStr">
        <is>
          <t>MENSAL</t>
        </is>
      </c>
      <c r="G8292" t="n">
        <v>47228</v>
      </c>
      <c r="H8292" t="n">
        <v>47228</v>
      </c>
      <c r="I8292" t="n">
        <v>81</v>
      </c>
      <c r="J8292" t="inlineStr">
        <is>
          <t>CARTEIRA</t>
        </is>
      </c>
      <c r="K8292" t="inlineStr">
        <is>
          <t>CONTRATO</t>
        </is>
      </c>
      <c r="L8292" t="n">
        <v>540.0367500000001</v>
      </c>
      <c r="M8292" t="inlineStr">
        <is>
          <t>Terra Luz Residencial</t>
        </is>
      </c>
      <c r="N8292" s="142">
        <f>DATE(YEAR(G8292),MONTH(G8292),1)</f>
        <v/>
      </c>
      <c r="O8292" s="132">
        <f>IF(G8292&gt;$K$3,"Futuro","Atraso")</f>
        <v/>
      </c>
      <c r="P8292">
        <f>12*(YEAR(G8292)-YEAR($K$3))+(MONTH(G8292)-MONTH($K$3))</f>
        <v/>
      </c>
      <c r="Q8292" s="366">
        <f>IF(M8292="IBIRAPITANGA FASE 3",IF(O8292="Atraso",L8292,L8292/(1+$I$2)^P8292),IF(O8292="Atraso",L8292,L8292/(1+$I$1)^P8292))</f>
        <v/>
      </c>
      <c r="R8292">
        <f>IF(O8292="Atraso",$K$3-G8292,0)</f>
        <v/>
      </c>
      <c r="S8292">
        <f>IF(R8292&lt;=15,"Até 15",IF(R8292&lt;=30,"Entre 15 e 30",IF(R8292&lt;=60,"Entre 30 e 60",IF(R8292&lt;=90,"Entre 60 e 90",IF(R8292&lt;=120,"Entre 90 e 120",IF(R8292&lt;=150,"Entre 120 e 150",IF(R8292&lt;=180,"Entre 150 e 180","Superior a 180")))))))</f>
        <v/>
      </c>
    </row>
    <row r="8293">
      <c r="A8293" t="inlineStr">
        <is>
          <t>Q07L027</t>
        </is>
      </c>
      <c r="B8293" t="inlineStr">
        <is>
          <t>LILIANE RODRIGUES RIBEIRO</t>
        </is>
      </c>
      <c r="C8293" t="n">
        <v>1</v>
      </c>
      <c r="D8293" t="inlineStr">
        <is>
          <t>IPCA</t>
        </is>
      </c>
      <c r="E8293" t="n">
        <v>0.009488792934583046</v>
      </c>
      <c r="F8293" t="inlineStr">
        <is>
          <t>MENSAL</t>
        </is>
      </c>
      <c r="G8293" t="n">
        <v>47258</v>
      </c>
      <c r="H8293" t="n">
        <v>47258</v>
      </c>
      <c r="I8293" t="n">
        <v>82</v>
      </c>
      <c r="J8293" t="inlineStr">
        <is>
          <t>CARTEIRA</t>
        </is>
      </c>
      <c r="K8293" t="inlineStr">
        <is>
          <t>CONTRATO</t>
        </is>
      </c>
      <c r="L8293" t="n">
        <v>540.0367500000001</v>
      </c>
      <c r="M8293" t="inlineStr">
        <is>
          <t>Terra Luz Residencial</t>
        </is>
      </c>
      <c r="N8293" s="142">
        <f>DATE(YEAR(G8293),MONTH(G8293),1)</f>
        <v/>
      </c>
      <c r="O8293" s="132">
        <f>IF(G8293&gt;$K$3,"Futuro","Atraso")</f>
        <v/>
      </c>
      <c r="P8293">
        <f>12*(YEAR(G8293)-YEAR($K$3))+(MONTH(G8293)-MONTH($K$3))</f>
        <v/>
      </c>
      <c r="Q8293" s="366">
        <f>IF(M8293="IBIRAPITANGA FASE 3",IF(O8293="Atraso",L8293,L8293/(1+$I$2)^P8293),IF(O8293="Atraso",L8293,L8293/(1+$I$1)^P8293))</f>
        <v/>
      </c>
      <c r="R8293">
        <f>IF(O8293="Atraso",$K$3-G8293,0)</f>
        <v/>
      </c>
      <c r="S8293">
        <f>IF(R8293&lt;=15,"Até 15",IF(R8293&lt;=30,"Entre 15 e 30",IF(R8293&lt;=60,"Entre 30 e 60",IF(R8293&lt;=90,"Entre 60 e 90",IF(R8293&lt;=120,"Entre 90 e 120",IF(R8293&lt;=150,"Entre 120 e 150",IF(R8293&lt;=180,"Entre 150 e 180","Superior a 180")))))))</f>
        <v/>
      </c>
    </row>
    <row r="8294">
      <c r="A8294" t="inlineStr">
        <is>
          <t>Q07L027</t>
        </is>
      </c>
      <c r="B8294" t="inlineStr">
        <is>
          <t>LILIANE RODRIGUES RIBEIRO</t>
        </is>
      </c>
      <c r="C8294" t="n">
        <v>1</v>
      </c>
      <c r="D8294" t="inlineStr">
        <is>
          <t>IPCA</t>
        </is>
      </c>
      <c r="E8294" t="n">
        <v>0.009488792934583046</v>
      </c>
      <c r="F8294" t="inlineStr">
        <is>
          <t>MENSAL</t>
        </is>
      </c>
      <c r="G8294" t="n">
        <v>47258</v>
      </c>
      <c r="H8294" t="n">
        <v>47258</v>
      </c>
      <c r="I8294" t="n">
        <v>7</v>
      </c>
      <c r="J8294" t="inlineStr">
        <is>
          <t>CARTEIRA</t>
        </is>
      </c>
      <c r="K8294" t="inlineStr">
        <is>
          <t>CONTRATO</t>
        </is>
      </c>
      <c r="L8294" t="n">
        <v>1569.896358</v>
      </c>
      <c r="M8294" t="inlineStr">
        <is>
          <t>Terra Luz Residencial</t>
        </is>
      </c>
      <c r="N8294" s="142">
        <f>DATE(YEAR(G8294),MONTH(G8294),1)</f>
        <v/>
      </c>
      <c r="O8294" s="132">
        <f>IF(G8294&gt;$K$3,"Futuro","Atraso")</f>
        <v/>
      </c>
      <c r="P8294">
        <f>12*(YEAR(G8294)-YEAR($K$3))+(MONTH(G8294)-MONTH($K$3))</f>
        <v/>
      </c>
      <c r="Q8294" s="366">
        <f>IF(M8294="IBIRAPITANGA FASE 3",IF(O8294="Atraso",L8294,L8294/(1+$I$2)^P8294),IF(O8294="Atraso",L8294,L8294/(1+$I$1)^P8294))</f>
        <v/>
      </c>
      <c r="R8294">
        <f>IF(O8294="Atraso",$K$3-G8294,0)</f>
        <v/>
      </c>
      <c r="S8294">
        <f>IF(R8294&lt;=15,"Até 15",IF(R8294&lt;=30,"Entre 15 e 30",IF(R8294&lt;=60,"Entre 30 e 60",IF(R8294&lt;=90,"Entre 60 e 90",IF(R8294&lt;=120,"Entre 90 e 120",IF(R8294&lt;=150,"Entre 120 e 150",IF(R8294&lt;=180,"Entre 150 e 180","Superior a 180")))))))</f>
        <v/>
      </c>
    </row>
    <row r="8295">
      <c r="A8295" t="inlineStr">
        <is>
          <t>Q07L027</t>
        </is>
      </c>
      <c r="B8295" t="inlineStr">
        <is>
          <t>LILIANE RODRIGUES RIBEIRO</t>
        </is>
      </c>
      <c r="C8295" t="n">
        <v>1</v>
      </c>
      <c r="D8295" t="inlineStr">
        <is>
          <t>IPCA</t>
        </is>
      </c>
      <c r="E8295" t="n">
        <v>0.009488792934583046</v>
      </c>
      <c r="F8295" t="inlineStr">
        <is>
          <t>MENSAL</t>
        </is>
      </c>
      <c r="G8295" t="n">
        <v>47289</v>
      </c>
      <c r="H8295" t="n">
        <v>47289</v>
      </c>
      <c r="I8295" t="n">
        <v>83</v>
      </c>
      <c r="J8295" t="inlineStr">
        <is>
          <t>CARTEIRA</t>
        </is>
      </c>
      <c r="K8295" t="inlineStr">
        <is>
          <t>CONTRATO</t>
        </is>
      </c>
      <c r="L8295" t="n">
        <v>540.0367500000001</v>
      </c>
      <c r="M8295" t="inlineStr">
        <is>
          <t>Terra Luz Residencial</t>
        </is>
      </c>
      <c r="N8295" s="142">
        <f>DATE(YEAR(G8295),MONTH(G8295),1)</f>
        <v/>
      </c>
      <c r="O8295" s="132">
        <f>IF(G8295&gt;$K$3,"Futuro","Atraso")</f>
        <v/>
      </c>
      <c r="P8295">
        <f>12*(YEAR(G8295)-YEAR($K$3))+(MONTH(G8295)-MONTH($K$3))</f>
        <v/>
      </c>
      <c r="Q8295" s="366">
        <f>IF(M8295="IBIRAPITANGA FASE 3",IF(O8295="Atraso",L8295,L8295/(1+$I$2)^P8295),IF(O8295="Atraso",L8295,L8295/(1+$I$1)^P8295))</f>
        <v/>
      </c>
      <c r="R8295">
        <f>IF(O8295="Atraso",$K$3-G8295,0)</f>
        <v/>
      </c>
      <c r="S8295">
        <f>IF(R8295&lt;=15,"Até 15",IF(R8295&lt;=30,"Entre 15 e 30",IF(R8295&lt;=60,"Entre 30 e 60",IF(R8295&lt;=90,"Entre 60 e 90",IF(R8295&lt;=120,"Entre 90 e 120",IF(R8295&lt;=150,"Entre 120 e 150",IF(R8295&lt;=180,"Entre 150 e 180","Superior a 180")))))))</f>
        <v/>
      </c>
    </row>
    <row r="8296">
      <c r="A8296" t="inlineStr">
        <is>
          <t>Q07L027</t>
        </is>
      </c>
      <c r="B8296" t="inlineStr">
        <is>
          <t>LILIANE RODRIGUES RIBEIRO</t>
        </is>
      </c>
      <c r="C8296" t="n">
        <v>1</v>
      </c>
      <c r="D8296" t="inlineStr">
        <is>
          <t>IPCA</t>
        </is>
      </c>
      <c r="E8296" t="n">
        <v>0.009488792934583046</v>
      </c>
      <c r="F8296" t="inlineStr">
        <is>
          <t>MENSAL</t>
        </is>
      </c>
      <c r="G8296" t="n">
        <v>47319</v>
      </c>
      <c r="H8296" t="n">
        <v>47319</v>
      </c>
      <c r="I8296" t="n">
        <v>84</v>
      </c>
      <c r="J8296" t="inlineStr">
        <is>
          <t>CARTEIRA</t>
        </is>
      </c>
      <c r="K8296" t="inlineStr">
        <is>
          <t>CONTRATO</t>
        </is>
      </c>
      <c r="L8296" t="n">
        <v>540.0367500000001</v>
      </c>
      <c r="M8296" t="inlineStr">
        <is>
          <t>Terra Luz Residencial</t>
        </is>
      </c>
      <c r="N8296" s="142">
        <f>DATE(YEAR(G8296),MONTH(G8296),1)</f>
        <v/>
      </c>
      <c r="O8296" s="132">
        <f>IF(G8296&gt;$K$3,"Futuro","Atraso")</f>
        <v/>
      </c>
      <c r="P8296">
        <f>12*(YEAR(G8296)-YEAR($K$3))+(MONTH(G8296)-MONTH($K$3))</f>
        <v/>
      </c>
      <c r="Q8296" s="366">
        <f>IF(M8296="IBIRAPITANGA FASE 3",IF(O8296="Atraso",L8296,L8296/(1+$I$2)^P8296),IF(O8296="Atraso",L8296,L8296/(1+$I$1)^P8296))</f>
        <v/>
      </c>
      <c r="R8296">
        <f>IF(O8296="Atraso",$K$3-G8296,0)</f>
        <v/>
      </c>
      <c r="S8296">
        <f>IF(R8296&lt;=15,"Até 15",IF(R8296&lt;=30,"Entre 15 e 30",IF(R8296&lt;=60,"Entre 30 e 60",IF(R8296&lt;=90,"Entre 60 e 90",IF(R8296&lt;=120,"Entre 90 e 120",IF(R8296&lt;=150,"Entre 120 e 150",IF(R8296&lt;=180,"Entre 150 e 180","Superior a 180")))))))</f>
        <v/>
      </c>
    </row>
    <row r="8297">
      <c r="A8297" t="inlineStr">
        <is>
          <t>Q07L027</t>
        </is>
      </c>
      <c r="B8297" t="inlineStr">
        <is>
          <t>LILIANE RODRIGUES RIBEIRO</t>
        </is>
      </c>
      <c r="C8297" t="n">
        <v>1</v>
      </c>
      <c r="D8297" t="inlineStr">
        <is>
          <t>IPCA</t>
        </is>
      </c>
      <c r="E8297" t="n">
        <v>0.009488792934583046</v>
      </c>
      <c r="F8297" t="inlineStr">
        <is>
          <t>MENSAL</t>
        </is>
      </c>
      <c r="G8297" t="n">
        <v>47350</v>
      </c>
      <c r="H8297" t="n">
        <v>47350</v>
      </c>
      <c r="I8297" t="n">
        <v>85</v>
      </c>
      <c r="J8297" t="inlineStr">
        <is>
          <t>CARTEIRA</t>
        </is>
      </c>
      <c r="K8297" t="inlineStr">
        <is>
          <t>CONTRATO</t>
        </is>
      </c>
      <c r="L8297" t="n">
        <v>540.0367500000001</v>
      </c>
      <c r="M8297" t="inlineStr">
        <is>
          <t>Terra Luz Residencial</t>
        </is>
      </c>
      <c r="N8297" s="142">
        <f>DATE(YEAR(G8297),MONTH(G8297),1)</f>
        <v/>
      </c>
      <c r="O8297" s="132">
        <f>IF(G8297&gt;$K$3,"Futuro","Atraso")</f>
        <v/>
      </c>
      <c r="P8297">
        <f>12*(YEAR(G8297)-YEAR($K$3))+(MONTH(G8297)-MONTH($K$3))</f>
        <v/>
      </c>
      <c r="Q8297" s="366">
        <f>IF(M8297="IBIRAPITANGA FASE 3",IF(O8297="Atraso",L8297,L8297/(1+$I$2)^P8297),IF(O8297="Atraso",L8297,L8297/(1+$I$1)^P8297))</f>
        <v/>
      </c>
      <c r="R8297">
        <f>IF(O8297="Atraso",$K$3-G8297,0)</f>
        <v/>
      </c>
      <c r="S8297">
        <f>IF(R8297&lt;=15,"Até 15",IF(R8297&lt;=30,"Entre 15 e 30",IF(R8297&lt;=60,"Entre 30 e 60",IF(R8297&lt;=90,"Entre 60 e 90",IF(R8297&lt;=120,"Entre 90 e 120",IF(R8297&lt;=150,"Entre 120 e 150",IF(R8297&lt;=180,"Entre 150 e 180","Superior a 180")))))))</f>
        <v/>
      </c>
    </row>
    <row r="8298">
      <c r="A8298" t="inlineStr">
        <is>
          <t>Q07L027</t>
        </is>
      </c>
      <c r="B8298" t="inlineStr">
        <is>
          <t>LILIANE RODRIGUES RIBEIRO</t>
        </is>
      </c>
      <c r="C8298" t="n">
        <v>1</v>
      </c>
      <c r="D8298" t="inlineStr">
        <is>
          <t>IPCA</t>
        </is>
      </c>
      <c r="E8298" t="n">
        <v>0.009488792934583046</v>
      </c>
      <c r="F8298" t="inlineStr">
        <is>
          <t>MENSAL</t>
        </is>
      </c>
      <c r="G8298" t="n">
        <v>47381</v>
      </c>
      <c r="H8298" t="n">
        <v>47381</v>
      </c>
      <c r="I8298" t="n">
        <v>86</v>
      </c>
      <c r="J8298" t="inlineStr">
        <is>
          <t>CARTEIRA</t>
        </is>
      </c>
      <c r="K8298" t="inlineStr">
        <is>
          <t>CONTRATO</t>
        </is>
      </c>
      <c r="L8298" t="n">
        <v>540.0367500000001</v>
      </c>
      <c r="M8298" t="inlineStr">
        <is>
          <t>Terra Luz Residencial</t>
        </is>
      </c>
      <c r="N8298" s="142">
        <f>DATE(YEAR(G8298),MONTH(G8298),1)</f>
        <v/>
      </c>
      <c r="O8298" s="132">
        <f>IF(G8298&gt;$K$3,"Futuro","Atraso")</f>
        <v/>
      </c>
      <c r="P8298">
        <f>12*(YEAR(G8298)-YEAR($K$3))+(MONTH(G8298)-MONTH($K$3))</f>
        <v/>
      </c>
      <c r="Q8298" s="366">
        <f>IF(M8298="IBIRAPITANGA FASE 3",IF(O8298="Atraso",L8298,L8298/(1+$I$2)^P8298),IF(O8298="Atraso",L8298,L8298/(1+$I$1)^P8298))</f>
        <v/>
      </c>
      <c r="R8298">
        <f>IF(O8298="Atraso",$K$3-G8298,0)</f>
        <v/>
      </c>
      <c r="S8298">
        <f>IF(R8298&lt;=15,"Até 15",IF(R8298&lt;=30,"Entre 15 e 30",IF(R8298&lt;=60,"Entre 30 e 60",IF(R8298&lt;=90,"Entre 60 e 90",IF(R8298&lt;=120,"Entre 90 e 120",IF(R8298&lt;=150,"Entre 120 e 150",IF(R8298&lt;=180,"Entre 150 e 180","Superior a 180")))))))</f>
        <v/>
      </c>
    </row>
    <row r="8299">
      <c r="A8299" t="inlineStr">
        <is>
          <t>Q07L027</t>
        </is>
      </c>
      <c r="B8299" t="inlineStr">
        <is>
          <t>LILIANE RODRIGUES RIBEIRO</t>
        </is>
      </c>
      <c r="C8299" t="n">
        <v>1</v>
      </c>
      <c r="D8299" t="inlineStr">
        <is>
          <t>IPCA</t>
        </is>
      </c>
      <c r="E8299" t="n">
        <v>0.009488792934583046</v>
      </c>
      <c r="F8299" t="inlineStr">
        <is>
          <t>MENSAL</t>
        </is>
      </c>
      <c r="G8299" t="n">
        <v>47411</v>
      </c>
      <c r="H8299" t="n">
        <v>47411</v>
      </c>
      <c r="I8299" t="n">
        <v>87</v>
      </c>
      <c r="J8299" t="inlineStr">
        <is>
          <t>CARTEIRA</t>
        </is>
      </c>
      <c r="K8299" t="inlineStr">
        <is>
          <t>CONTRATO</t>
        </is>
      </c>
      <c r="L8299" t="n">
        <v>540.0367500000001</v>
      </c>
      <c r="M8299" t="inlineStr">
        <is>
          <t>Terra Luz Residencial</t>
        </is>
      </c>
      <c r="N8299" s="142">
        <f>DATE(YEAR(G8299),MONTH(G8299),1)</f>
        <v/>
      </c>
      <c r="O8299" s="132">
        <f>IF(G8299&gt;$K$3,"Futuro","Atraso")</f>
        <v/>
      </c>
      <c r="P8299">
        <f>12*(YEAR(G8299)-YEAR($K$3))+(MONTH(G8299)-MONTH($K$3))</f>
        <v/>
      </c>
      <c r="Q8299" s="366">
        <f>IF(M8299="IBIRAPITANGA FASE 3",IF(O8299="Atraso",L8299,L8299/(1+$I$2)^P8299),IF(O8299="Atraso",L8299,L8299/(1+$I$1)^P8299))</f>
        <v/>
      </c>
      <c r="R8299">
        <f>IF(O8299="Atraso",$K$3-G8299,0)</f>
        <v/>
      </c>
      <c r="S8299">
        <f>IF(R8299&lt;=15,"Até 15",IF(R8299&lt;=30,"Entre 15 e 30",IF(R8299&lt;=60,"Entre 30 e 60",IF(R8299&lt;=90,"Entre 60 e 90",IF(R8299&lt;=120,"Entre 90 e 120",IF(R8299&lt;=150,"Entre 120 e 150",IF(R8299&lt;=180,"Entre 150 e 180","Superior a 180")))))))</f>
        <v/>
      </c>
    </row>
    <row r="8300">
      <c r="A8300" t="inlineStr">
        <is>
          <t>Q07L027</t>
        </is>
      </c>
      <c r="B8300" t="inlineStr">
        <is>
          <t>LILIANE RODRIGUES RIBEIRO</t>
        </is>
      </c>
      <c r="C8300" t="n">
        <v>1</v>
      </c>
      <c r="D8300" t="inlineStr">
        <is>
          <t>IPCA</t>
        </is>
      </c>
      <c r="E8300" t="n">
        <v>0.009488792934583046</v>
      </c>
      <c r="F8300" t="inlineStr">
        <is>
          <t>MENSAL</t>
        </is>
      </c>
      <c r="G8300" t="n">
        <v>47442</v>
      </c>
      <c r="H8300" t="n">
        <v>47442</v>
      </c>
      <c r="I8300" t="n">
        <v>88</v>
      </c>
      <c r="J8300" t="inlineStr">
        <is>
          <t>CARTEIRA</t>
        </is>
      </c>
      <c r="K8300" t="inlineStr">
        <is>
          <t>CONTRATO</t>
        </is>
      </c>
      <c r="L8300" t="n">
        <v>540.0367500000001</v>
      </c>
      <c r="M8300" t="inlineStr">
        <is>
          <t>Terra Luz Residencial</t>
        </is>
      </c>
      <c r="N8300" s="142">
        <f>DATE(YEAR(G8300),MONTH(G8300),1)</f>
        <v/>
      </c>
      <c r="O8300" s="132">
        <f>IF(G8300&gt;$K$3,"Futuro","Atraso")</f>
        <v/>
      </c>
      <c r="P8300">
        <f>12*(YEAR(G8300)-YEAR($K$3))+(MONTH(G8300)-MONTH($K$3))</f>
        <v/>
      </c>
      <c r="Q8300" s="366">
        <f>IF(M8300="IBIRAPITANGA FASE 3",IF(O8300="Atraso",L8300,L8300/(1+$I$2)^P8300),IF(O8300="Atraso",L8300,L8300/(1+$I$1)^P8300))</f>
        <v/>
      </c>
      <c r="R8300">
        <f>IF(O8300="Atraso",$K$3-G8300,0)</f>
        <v/>
      </c>
      <c r="S8300">
        <f>IF(R8300&lt;=15,"Até 15",IF(R8300&lt;=30,"Entre 15 e 30",IF(R8300&lt;=60,"Entre 30 e 60",IF(R8300&lt;=90,"Entre 60 e 90",IF(R8300&lt;=120,"Entre 90 e 120",IF(R8300&lt;=150,"Entre 120 e 150",IF(R8300&lt;=180,"Entre 150 e 180","Superior a 180")))))))</f>
        <v/>
      </c>
    </row>
    <row r="8301">
      <c r="A8301" t="inlineStr">
        <is>
          <t>Q07L027</t>
        </is>
      </c>
      <c r="B8301" t="inlineStr">
        <is>
          <t>LILIANE RODRIGUES RIBEIRO</t>
        </is>
      </c>
      <c r="C8301" t="n">
        <v>1</v>
      </c>
      <c r="D8301" t="inlineStr">
        <is>
          <t>IPCA</t>
        </is>
      </c>
      <c r="E8301" t="n">
        <v>0.009488792934583046</v>
      </c>
      <c r="F8301" t="inlineStr">
        <is>
          <t>MENSAL</t>
        </is>
      </c>
      <c r="G8301" t="n">
        <v>47472</v>
      </c>
      <c r="H8301" t="n">
        <v>47472</v>
      </c>
      <c r="I8301" t="n">
        <v>89</v>
      </c>
      <c r="J8301" t="inlineStr">
        <is>
          <t>CARTEIRA</t>
        </is>
      </c>
      <c r="K8301" t="inlineStr">
        <is>
          <t>CONTRATO</t>
        </is>
      </c>
      <c r="L8301" t="n">
        <v>540.0367500000001</v>
      </c>
      <c r="M8301" t="inlineStr">
        <is>
          <t>Terra Luz Residencial</t>
        </is>
      </c>
      <c r="N8301" s="142">
        <f>DATE(YEAR(G8301),MONTH(G8301),1)</f>
        <v/>
      </c>
      <c r="O8301" s="132">
        <f>IF(G8301&gt;$K$3,"Futuro","Atraso")</f>
        <v/>
      </c>
      <c r="P8301">
        <f>12*(YEAR(G8301)-YEAR($K$3))+(MONTH(G8301)-MONTH($K$3))</f>
        <v/>
      </c>
      <c r="Q8301" s="366">
        <f>IF(M8301="IBIRAPITANGA FASE 3",IF(O8301="Atraso",L8301,L8301/(1+$I$2)^P8301),IF(O8301="Atraso",L8301,L8301/(1+$I$1)^P8301))</f>
        <v/>
      </c>
      <c r="R8301">
        <f>IF(O8301="Atraso",$K$3-G8301,0)</f>
        <v/>
      </c>
      <c r="S8301">
        <f>IF(R8301&lt;=15,"Até 15",IF(R8301&lt;=30,"Entre 15 e 30",IF(R8301&lt;=60,"Entre 30 e 60",IF(R8301&lt;=90,"Entre 60 e 90",IF(R8301&lt;=120,"Entre 90 e 120",IF(R8301&lt;=150,"Entre 120 e 150",IF(R8301&lt;=180,"Entre 150 e 180","Superior a 180")))))))</f>
        <v/>
      </c>
    </row>
    <row r="8302">
      <c r="A8302" t="inlineStr">
        <is>
          <t>Q07L027</t>
        </is>
      </c>
      <c r="B8302" t="inlineStr">
        <is>
          <t>LILIANE RODRIGUES RIBEIRO</t>
        </is>
      </c>
      <c r="C8302" t="n">
        <v>1</v>
      </c>
      <c r="D8302" t="inlineStr">
        <is>
          <t>IPCA</t>
        </is>
      </c>
      <c r="E8302" t="n">
        <v>0.009488792934583046</v>
      </c>
      <c r="F8302" t="inlineStr">
        <is>
          <t>MENSAL</t>
        </is>
      </c>
      <c r="G8302" t="n">
        <v>47503</v>
      </c>
      <c r="H8302" t="n">
        <v>47503</v>
      </c>
      <c r="I8302" t="n">
        <v>90</v>
      </c>
      <c r="J8302" t="inlineStr">
        <is>
          <t>CARTEIRA</t>
        </is>
      </c>
      <c r="K8302" t="inlineStr">
        <is>
          <t>CONTRATO</t>
        </is>
      </c>
      <c r="L8302" t="n">
        <v>540.0367500000001</v>
      </c>
      <c r="M8302" t="inlineStr">
        <is>
          <t>Terra Luz Residencial</t>
        </is>
      </c>
      <c r="N8302" s="142">
        <f>DATE(YEAR(G8302),MONTH(G8302),1)</f>
        <v/>
      </c>
      <c r="O8302" s="132">
        <f>IF(G8302&gt;$K$3,"Futuro","Atraso")</f>
        <v/>
      </c>
      <c r="P8302">
        <f>12*(YEAR(G8302)-YEAR($K$3))+(MONTH(G8302)-MONTH($K$3))</f>
        <v/>
      </c>
      <c r="Q8302" s="366">
        <f>IF(M8302="IBIRAPITANGA FASE 3",IF(O8302="Atraso",L8302,L8302/(1+$I$2)^P8302),IF(O8302="Atraso",L8302,L8302/(1+$I$1)^P8302))</f>
        <v/>
      </c>
      <c r="R8302">
        <f>IF(O8302="Atraso",$K$3-G8302,0)</f>
        <v/>
      </c>
      <c r="S8302">
        <f>IF(R8302&lt;=15,"Até 15",IF(R8302&lt;=30,"Entre 15 e 30",IF(R8302&lt;=60,"Entre 30 e 60",IF(R8302&lt;=90,"Entre 60 e 90",IF(R8302&lt;=120,"Entre 90 e 120",IF(R8302&lt;=150,"Entre 120 e 150",IF(R8302&lt;=180,"Entre 150 e 180","Superior a 180")))))))</f>
        <v/>
      </c>
    </row>
    <row r="8303">
      <c r="A8303" t="inlineStr">
        <is>
          <t>Q07L027</t>
        </is>
      </c>
      <c r="B8303" t="inlineStr">
        <is>
          <t>LILIANE RODRIGUES RIBEIRO</t>
        </is>
      </c>
      <c r="C8303" t="n">
        <v>1</v>
      </c>
      <c r="D8303" t="inlineStr">
        <is>
          <t>IPCA</t>
        </is>
      </c>
      <c r="E8303" t="n">
        <v>0.009488792934583046</v>
      </c>
      <c r="F8303" t="inlineStr">
        <is>
          <t>MENSAL</t>
        </is>
      </c>
      <c r="G8303" t="n">
        <v>47534</v>
      </c>
      <c r="H8303" t="n">
        <v>47534</v>
      </c>
      <c r="I8303" t="n">
        <v>91</v>
      </c>
      <c r="J8303" t="inlineStr">
        <is>
          <t>CARTEIRA</t>
        </is>
      </c>
      <c r="K8303" t="inlineStr">
        <is>
          <t>CONTRATO</t>
        </is>
      </c>
      <c r="L8303" t="n">
        <v>540.0367500000001</v>
      </c>
      <c r="M8303" t="inlineStr">
        <is>
          <t>Terra Luz Residencial</t>
        </is>
      </c>
      <c r="N8303" s="142">
        <f>DATE(YEAR(G8303),MONTH(G8303),1)</f>
        <v/>
      </c>
      <c r="O8303" s="132">
        <f>IF(G8303&gt;$K$3,"Futuro","Atraso")</f>
        <v/>
      </c>
      <c r="P8303">
        <f>12*(YEAR(G8303)-YEAR($K$3))+(MONTH(G8303)-MONTH($K$3))</f>
        <v/>
      </c>
      <c r="Q8303" s="366">
        <f>IF(M8303="IBIRAPITANGA FASE 3",IF(O8303="Atraso",L8303,L8303/(1+$I$2)^P8303),IF(O8303="Atraso",L8303,L8303/(1+$I$1)^P8303))</f>
        <v/>
      </c>
      <c r="R8303">
        <f>IF(O8303="Atraso",$K$3-G8303,0)</f>
        <v/>
      </c>
      <c r="S8303">
        <f>IF(R8303&lt;=15,"Até 15",IF(R8303&lt;=30,"Entre 15 e 30",IF(R8303&lt;=60,"Entre 30 e 60",IF(R8303&lt;=90,"Entre 60 e 90",IF(R8303&lt;=120,"Entre 90 e 120",IF(R8303&lt;=150,"Entre 120 e 150",IF(R8303&lt;=180,"Entre 150 e 180","Superior a 180")))))))</f>
        <v/>
      </c>
    </row>
    <row r="8304">
      <c r="A8304" t="inlineStr">
        <is>
          <t>Q07L027</t>
        </is>
      </c>
      <c r="B8304" t="inlineStr">
        <is>
          <t>LILIANE RODRIGUES RIBEIRO</t>
        </is>
      </c>
      <c r="C8304" t="n">
        <v>1</v>
      </c>
      <c r="D8304" t="inlineStr">
        <is>
          <t>IPCA</t>
        </is>
      </c>
      <c r="E8304" t="n">
        <v>0.009488792934583046</v>
      </c>
      <c r="F8304" t="inlineStr">
        <is>
          <t>MENSAL</t>
        </is>
      </c>
      <c r="G8304" t="n">
        <v>47562</v>
      </c>
      <c r="H8304" t="n">
        <v>47562</v>
      </c>
      <c r="I8304" t="n">
        <v>92</v>
      </c>
      <c r="J8304" t="inlineStr">
        <is>
          <t>CARTEIRA</t>
        </is>
      </c>
      <c r="K8304" t="inlineStr">
        <is>
          <t>CONTRATO</t>
        </is>
      </c>
      <c r="L8304" t="n">
        <v>540.0367500000001</v>
      </c>
      <c r="M8304" t="inlineStr">
        <is>
          <t>Terra Luz Residencial</t>
        </is>
      </c>
      <c r="N8304" s="142">
        <f>DATE(YEAR(G8304),MONTH(G8304),1)</f>
        <v/>
      </c>
      <c r="O8304" s="132">
        <f>IF(G8304&gt;$K$3,"Futuro","Atraso")</f>
        <v/>
      </c>
      <c r="P8304">
        <f>12*(YEAR(G8304)-YEAR($K$3))+(MONTH(G8304)-MONTH($K$3))</f>
        <v/>
      </c>
      <c r="Q8304" s="366">
        <f>IF(M8304="IBIRAPITANGA FASE 3",IF(O8304="Atraso",L8304,L8304/(1+$I$2)^P8304),IF(O8304="Atraso",L8304,L8304/(1+$I$1)^P8304))</f>
        <v/>
      </c>
      <c r="R8304">
        <f>IF(O8304="Atraso",$K$3-G8304,0)</f>
        <v/>
      </c>
      <c r="S8304">
        <f>IF(R8304&lt;=15,"Até 15",IF(R8304&lt;=30,"Entre 15 e 30",IF(R8304&lt;=60,"Entre 30 e 60",IF(R8304&lt;=90,"Entre 60 e 90",IF(R8304&lt;=120,"Entre 90 e 120",IF(R8304&lt;=150,"Entre 120 e 150",IF(R8304&lt;=180,"Entre 150 e 180","Superior a 180")))))))</f>
        <v/>
      </c>
    </row>
    <row r="8305">
      <c r="A8305" t="inlineStr">
        <is>
          <t>Q07L027</t>
        </is>
      </c>
      <c r="B8305" t="inlineStr">
        <is>
          <t>LILIANE RODRIGUES RIBEIRO</t>
        </is>
      </c>
      <c r="C8305" t="n">
        <v>1</v>
      </c>
      <c r="D8305" t="inlineStr">
        <is>
          <t>IPCA</t>
        </is>
      </c>
      <c r="E8305" t="n">
        <v>0.009488792934583046</v>
      </c>
      <c r="F8305" t="inlineStr">
        <is>
          <t>MENSAL</t>
        </is>
      </c>
      <c r="G8305" t="n">
        <v>47593</v>
      </c>
      <c r="H8305" t="n">
        <v>47593</v>
      </c>
      <c r="I8305" t="n">
        <v>93</v>
      </c>
      <c r="J8305" t="inlineStr">
        <is>
          <t>CARTEIRA</t>
        </is>
      </c>
      <c r="K8305" t="inlineStr">
        <is>
          <t>CONTRATO</t>
        </is>
      </c>
      <c r="L8305" t="n">
        <v>540.0367500000001</v>
      </c>
      <c r="M8305" t="inlineStr">
        <is>
          <t>Terra Luz Residencial</t>
        </is>
      </c>
      <c r="N8305" s="142">
        <f>DATE(YEAR(G8305),MONTH(G8305),1)</f>
        <v/>
      </c>
      <c r="O8305" s="132">
        <f>IF(G8305&gt;$K$3,"Futuro","Atraso")</f>
        <v/>
      </c>
      <c r="P8305">
        <f>12*(YEAR(G8305)-YEAR($K$3))+(MONTH(G8305)-MONTH($K$3))</f>
        <v/>
      </c>
      <c r="Q8305" s="366">
        <f>IF(M8305="IBIRAPITANGA FASE 3",IF(O8305="Atraso",L8305,L8305/(1+$I$2)^P8305),IF(O8305="Atraso",L8305,L8305/(1+$I$1)^P8305))</f>
        <v/>
      </c>
      <c r="R8305">
        <f>IF(O8305="Atraso",$K$3-G8305,0)</f>
        <v/>
      </c>
      <c r="S8305">
        <f>IF(R8305&lt;=15,"Até 15",IF(R8305&lt;=30,"Entre 15 e 30",IF(R8305&lt;=60,"Entre 30 e 60",IF(R8305&lt;=90,"Entre 60 e 90",IF(R8305&lt;=120,"Entre 90 e 120",IF(R8305&lt;=150,"Entre 120 e 150",IF(R8305&lt;=180,"Entre 150 e 180","Superior a 180")))))))</f>
        <v/>
      </c>
    </row>
    <row r="8306">
      <c r="A8306" t="inlineStr">
        <is>
          <t>Q07L027</t>
        </is>
      </c>
      <c r="B8306" t="inlineStr">
        <is>
          <t>LILIANE RODRIGUES RIBEIRO</t>
        </is>
      </c>
      <c r="C8306" t="n">
        <v>1</v>
      </c>
      <c r="D8306" t="inlineStr">
        <is>
          <t>IPCA</t>
        </is>
      </c>
      <c r="E8306" t="n">
        <v>0.009488792934583046</v>
      </c>
      <c r="F8306" t="inlineStr">
        <is>
          <t>MENSAL</t>
        </is>
      </c>
      <c r="G8306" t="n">
        <v>47623</v>
      </c>
      <c r="H8306" t="n">
        <v>47623</v>
      </c>
      <c r="I8306" t="n">
        <v>94</v>
      </c>
      <c r="J8306" t="inlineStr">
        <is>
          <t>CARTEIRA</t>
        </is>
      </c>
      <c r="K8306" t="inlineStr">
        <is>
          <t>CONTRATO</t>
        </is>
      </c>
      <c r="L8306" t="n">
        <v>540.0367500000001</v>
      </c>
      <c r="M8306" t="inlineStr">
        <is>
          <t>Terra Luz Residencial</t>
        </is>
      </c>
      <c r="N8306" s="142">
        <f>DATE(YEAR(G8306),MONTH(G8306),1)</f>
        <v/>
      </c>
      <c r="O8306" s="132">
        <f>IF(G8306&gt;$K$3,"Futuro","Atraso")</f>
        <v/>
      </c>
      <c r="P8306">
        <f>12*(YEAR(G8306)-YEAR($K$3))+(MONTH(G8306)-MONTH($K$3))</f>
        <v/>
      </c>
      <c r="Q8306" s="366">
        <f>IF(M8306="IBIRAPITANGA FASE 3",IF(O8306="Atraso",L8306,L8306/(1+$I$2)^P8306),IF(O8306="Atraso",L8306,L8306/(1+$I$1)^P8306))</f>
        <v/>
      </c>
      <c r="R8306">
        <f>IF(O8306="Atraso",$K$3-G8306,0)</f>
        <v/>
      </c>
      <c r="S8306">
        <f>IF(R8306&lt;=15,"Até 15",IF(R8306&lt;=30,"Entre 15 e 30",IF(R8306&lt;=60,"Entre 30 e 60",IF(R8306&lt;=90,"Entre 60 e 90",IF(R8306&lt;=120,"Entre 90 e 120",IF(R8306&lt;=150,"Entre 120 e 150",IF(R8306&lt;=180,"Entre 150 e 180","Superior a 180")))))))</f>
        <v/>
      </c>
    </row>
    <row r="8307">
      <c r="A8307" t="inlineStr">
        <is>
          <t>Q07L027</t>
        </is>
      </c>
      <c r="B8307" t="inlineStr">
        <is>
          <t>LILIANE RODRIGUES RIBEIRO</t>
        </is>
      </c>
      <c r="C8307" t="n">
        <v>1</v>
      </c>
      <c r="D8307" t="inlineStr">
        <is>
          <t>IPCA</t>
        </is>
      </c>
      <c r="E8307" t="n">
        <v>0.009488792934583046</v>
      </c>
      <c r="F8307" t="inlineStr">
        <is>
          <t>MENSAL</t>
        </is>
      </c>
      <c r="G8307" t="n">
        <v>47623</v>
      </c>
      <c r="H8307" t="n">
        <v>47623</v>
      </c>
      <c r="I8307" t="n">
        <v>8</v>
      </c>
      <c r="J8307" t="inlineStr">
        <is>
          <t>CARTEIRA</t>
        </is>
      </c>
      <c r="K8307" t="inlineStr">
        <is>
          <t>CONTRATO</t>
        </is>
      </c>
      <c r="L8307" t="n">
        <v>1569.896358</v>
      </c>
      <c r="M8307" t="inlineStr">
        <is>
          <t>Terra Luz Residencial</t>
        </is>
      </c>
      <c r="N8307" s="142">
        <f>DATE(YEAR(G8307),MONTH(G8307),1)</f>
        <v/>
      </c>
      <c r="O8307" s="132">
        <f>IF(G8307&gt;$K$3,"Futuro","Atraso")</f>
        <v/>
      </c>
      <c r="P8307">
        <f>12*(YEAR(G8307)-YEAR($K$3))+(MONTH(G8307)-MONTH($K$3))</f>
        <v/>
      </c>
      <c r="Q8307" s="366">
        <f>IF(M8307="IBIRAPITANGA FASE 3",IF(O8307="Atraso",L8307,L8307/(1+$I$2)^P8307),IF(O8307="Atraso",L8307,L8307/(1+$I$1)^P8307))</f>
        <v/>
      </c>
      <c r="R8307">
        <f>IF(O8307="Atraso",$K$3-G8307,0)</f>
        <v/>
      </c>
      <c r="S8307">
        <f>IF(R8307&lt;=15,"Até 15",IF(R8307&lt;=30,"Entre 15 e 30",IF(R8307&lt;=60,"Entre 30 e 60",IF(R8307&lt;=90,"Entre 60 e 90",IF(R8307&lt;=120,"Entre 90 e 120",IF(R8307&lt;=150,"Entre 120 e 150",IF(R8307&lt;=180,"Entre 150 e 180","Superior a 180")))))))</f>
        <v/>
      </c>
    </row>
    <row r="8308">
      <c r="A8308" t="inlineStr">
        <is>
          <t>Q07L027</t>
        </is>
      </c>
      <c r="B8308" t="inlineStr">
        <is>
          <t>LILIANE RODRIGUES RIBEIRO</t>
        </is>
      </c>
      <c r="C8308" t="n">
        <v>1</v>
      </c>
      <c r="D8308" t="inlineStr">
        <is>
          <t>IPCA</t>
        </is>
      </c>
      <c r="E8308" t="n">
        <v>0.009488792934583046</v>
      </c>
      <c r="F8308" t="inlineStr">
        <is>
          <t>MENSAL</t>
        </is>
      </c>
      <c r="G8308" t="n">
        <v>47654</v>
      </c>
      <c r="H8308" t="n">
        <v>47654</v>
      </c>
      <c r="I8308" t="n">
        <v>95</v>
      </c>
      <c r="J8308" t="inlineStr">
        <is>
          <t>CARTEIRA</t>
        </is>
      </c>
      <c r="K8308" t="inlineStr">
        <is>
          <t>CONTRATO</t>
        </is>
      </c>
      <c r="L8308" t="n">
        <v>540.0367500000001</v>
      </c>
      <c r="M8308" t="inlineStr">
        <is>
          <t>Terra Luz Residencial</t>
        </is>
      </c>
      <c r="N8308" s="142">
        <f>DATE(YEAR(G8308),MONTH(G8308),1)</f>
        <v/>
      </c>
      <c r="O8308" s="132">
        <f>IF(G8308&gt;$K$3,"Futuro","Atraso")</f>
        <v/>
      </c>
      <c r="P8308">
        <f>12*(YEAR(G8308)-YEAR($K$3))+(MONTH(G8308)-MONTH($K$3))</f>
        <v/>
      </c>
      <c r="Q8308" s="366">
        <f>IF(M8308="IBIRAPITANGA FASE 3",IF(O8308="Atraso",L8308,L8308/(1+$I$2)^P8308),IF(O8308="Atraso",L8308,L8308/(1+$I$1)^P8308))</f>
        <v/>
      </c>
      <c r="R8308">
        <f>IF(O8308="Atraso",$K$3-G8308,0)</f>
        <v/>
      </c>
      <c r="S8308">
        <f>IF(R8308&lt;=15,"Até 15",IF(R8308&lt;=30,"Entre 15 e 30",IF(R8308&lt;=60,"Entre 30 e 60",IF(R8308&lt;=90,"Entre 60 e 90",IF(R8308&lt;=120,"Entre 90 e 120",IF(R8308&lt;=150,"Entre 120 e 150",IF(R8308&lt;=180,"Entre 150 e 180","Superior a 180")))))))</f>
        <v/>
      </c>
    </row>
    <row r="8309">
      <c r="A8309" t="inlineStr">
        <is>
          <t>Q07L027</t>
        </is>
      </c>
      <c r="B8309" t="inlineStr">
        <is>
          <t>LILIANE RODRIGUES RIBEIRO</t>
        </is>
      </c>
      <c r="C8309" t="n">
        <v>1</v>
      </c>
      <c r="D8309" t="inlineStr">
        <is>
          <t>IPCA</t>
        </is>
      </c>
      <c r="E8309" t="n">
        <v>0.009488792934583046</v>
      </c>
      <c r="F8309" t="inlineStr">
        <is>
          <t>MENSAL</t>
        </is>
      </c>
      <c r="G8309" t="n">
        <v>47684</v>
      </c>
      <c r="H8309" t="n">
        <v>47684</v>
      </c>
      <c r="I8309" t="n">
        <v>96</v>
      </c>
      <c r="J8309" t="inlineStr">
        <is>
          <t>CARTEIRA</t>
        </is>
      </c>
      <c r="K8309" t="inlineStr">
        <is>
          <t>CONTRATO</t>
        </is>
      </c>
      <c r="L8309" t="n">
        <v>540.0367500000001</v>
      </c>
      <c r="M8309" t="inlineStr">
        <is>
          <t>Terra Luz Residencial</t>
        </is>
      </c>
      <c r="N8309" s="142">
        <f>DATE(YEAR(G8309),MONTH(G8309),1)</f>
        <v/>
      </c>
      <c r="O8309" s="132">
        <f>IF(G8309&gt;$K$3,"Futuro","Atraso")</f>
        <v/>
      </c>
      <c r="P8309">
        <f>12*(YEAR(G8309)-YEAR($K$3))+(MONTH(G8309)-MONTH($K$3))</f>
        <v/>
      </c>
      <c r="Q8309" s="366">
        <f>IF(M8309="IBIRAPITANGA FASE 3",IF(O8309="Atraso",L8309,L8309/(1+$I$2)^P8309),IF(O8309="Atraso",L8309,L8309/(1+$I$1)^P8309))</f>
        <v/>
      </c>
      <c r="R8309">
        <f>IF(O8309="Atraso",$K$3-G8309,0)</f>
        <v/>
      </c>
      <c r="S8309">
        <f>IF(R8309&lt;=15,"Até 15",IF(R8309&lt;=30,"Entre 15 e 30",IF(R8309&lt;=60,"Entre 30 e 60",IF(R8309&lt;=90,"Entre 60 e 90",IF(R8309&lt;=120,"Entre 90 e 120",IF(R8309&lt;=150,"Entre 120 e 150",IF(R8309&lt;=180,"Entre 150 e 180","Superior a 180")))))))</f>
        <v/>
      </c>
    </row>
    <row r="8310">
      <c r="A8310" t="inlineStr">
        <is>
          <t>Q07L027</t>
        </is>
      </c>
      <c r="B8310" t="inlineStr">
        <is>
          <t>LILIANE RODRIGUES RIBEIRO</t>
        </is>
      </c>
      <c r="C8310" t="n">
        <v>1</v>
      </c>
      <c r="D8310" t="inlineStr">
        <is>
          <t>IPCA</t>
        </is>
      </c>
      <c r="E8310" t="n">
        <v>0.009488792934583046</v>
      </c>
      <c r="F8310" t="inlineStr">
        <is>
          <t>MENSAL</t>
        </is>
      </c>
      <c r="G8310" t="n">
        <v>47715</v>
      </c>
      <c r="H8310" t="n">
        <v>47715</v>
      </c>
      <c r="I8310" t="n">
        <v>97</v>
      </c>
      <c r="J8310" t="inlineStr">
        <is>
          <t>CARTEIRA</t>
        </is>
      </c>
      <c r="K8310" t="inlineStr">
        <is>
          <t>CONTRATO</t>
        </is>
      </c>
      <c r="L8310" t="n">
        <v>540.0367500000001</v>
      </c>
      <c r="M8310" t="inlineStr">
        <is>
          <t>Terra Luz Residencial</t>
        </is>
      </c>
      <c r="N8310" s="142">
        <f>DATE(YEAR(G8310),MONTH(G8310),1)</f>
        <v/>
      </c>
      <c r="O8310" s="132">
        <f>IF(G8310&gt;$K$3,"Futuro","Atraso")</f>
        <v/>
      </c>
      <c r="P8310">
        <f>12*(YEAR(G8310)-YEAR($K$3))+(MONTH(G8310)-MONTH($K$3))</f>
        <v/>
      </c>
      <c r="Q8310" s="366">
        <f>IF(M8310="IBIRAPITANGA FASE 3",IF(O8310="Atraso",L8310,L8310/(1+$I$2)^P8310),IF(O8310="Atraso",L8310,L8310/(1+$I$1)^P8310))</f>
        <v/>
      </c>
      <c r="R8310">
        <f>IF(O8310="Atraso",$K$3-G8310,0)</f>
        <v/>
      </c>
      <c r="S8310">
        <f>IF(R8310&lt;=15,"Até 15",IF(R8310&lt;=30,"Entre 15 e 30",IF(R8310&lt;=60,"Entre 30 e 60",IF(R8310&lt;=90,"Entre 60 e 90",IF(R8310&lt;=120,"Entre 90 e 120",IF(R8310&lt;=150,"Entre 120 e 150",IF(R8310&lt;=180,"Entre 150 e 180","Superior a 180")))))))</f>
        <v/>
      </c>
    </row>
    <row r="8311">
      <c r="A8311" t="inlineStr">
        <is>
          <t>Q07L027</t>
        </is>
      </c>
      <c r="B8311" t="inlineStr">
        <is>
          <t>LILIANE RODRIGUES RIBEIRO</t>
        </is>
      </c>
      <c r="C8311" t="n">
        <v>1</v>
      </c>
      <c r="D8311" t="inlineStr">
        <is>
          <t>IPCA</t>
        </is>
      </c>
      <c r="E8311" t="n">
        <v>0.009488792934583046</v>
      </c>
      <c r="F8311" t="inlineStr">
        <is>
          <t>MENSAL</t>
        </is>
      </c>
      <c r="G8311" t="n">
        <v>47746</v>
      </c>
      <c r="H8311" t="n">
        <v>47746</v>
      </c>
      <c r="I8311" t="n">
        <v>98</v>
      </c>
      <c r="J8311" t="inlineStr">
        <is>
          <t>CARTEIRA</t>
        </is>
      </c>
      <c r="K8311" t="inlineStr">
        <is>
          <t>CONTRATO</t>
        </is>
      </c>
      <c r="L8311" t="n">
        <v>540.0367500000001</v>
      </c>
      <c r="M8311" t="inlineStr">
        <is>
          <t>Terra Luz Residencial</t>
        </is>
      </c>
      <c r="N8311" s="142">
        <f>DATE(YEAR(G8311),MONTH(G8311),1)</f>
        <v/>
      </c>
      <c r="O8311" s="132">
        <f>IF(G8311&gt;$K$3,"Futuro","Atraso")</f>
        <v/>
      </c>
      <c r="P8311">
        <f>12*(YEAR(G8311)-YEAR($K$3))+(MONTH(G8311)-MONTH($K$3))</f>
        <v/>
      </c>
      <c r="Q8311" s="366">
        <f>IF(M8311="IBIRAPITANGA FASE 3",IF(O8311="Atraso",L8311,L8311/(1+$I$2)^P8311),IF(O8311="Atraso",L8311,L8311/(1+$I$1)^P8311))</f>
        <v/>
      </c>
      <c r="R8311">
        <f>IF(O8311="Atraso",$K$3-G8311,0)</f>
        <v/>
      </c>
      <c r="S8311">
        <f>IF(R8311&lt;=15,"Até 15",IF(R8311&lt;=30,"Entre 15 e 30",IF(R8311&lt;=60,"Entre 30 e 60",IF(R8311&lt;=90,"Entre 60 e 90",IF(R8311&lt;=120,"Entre 90 e 120",IF(R8311&lt;=150,"Entre 120 e 150",IF(R8311&lt;=180,"Entre 150 e 180","Superior a 180")))))))</f>
        <v/>
      </c>
    </row>
    <row r="8312">
      <c r="A8312" t="inlineStr">
        <is>
          <t>Q07L027</t>
        </is>
      </c>
      <c r="B8312" t="inlineStr">
        <is>
          <t>LILIANE RODRIGUES RIBEIRO</t>
        </is>
      </c>
      <c r="C8312" t="n">
        <v>1</v>
      </c>
      <c r="D8312" t="inlineStr">
        <is>
          <t>IPCA</t>
        </is>
      </c>
      <c r="E8312" t="n">
        <v>0.009488792934583046</v>
      </c>
      <c r="F8312" t="inlineStr">
        <is>
          <t>MENSAL</t>
        </is>
      </c>
      <c r="G8312" t="n">
        <v>47776</v>
      </c>
      <c r="H8312" t="n">
        <v>47776</v>
      </c>
      <c r="I8312" t="n">
        <v>99</v>
      </c>
      <c r="J8312" t="inlineStr">
        <is>
          <t>CARTEIRA</t>
        </is>
      </c>
      <c r="K8312" t="inlineStr">
        <is>
          <t>CONTRATO</t>
        </is>
      </c>
      <c r="L8312" t="n">
        <v>540.0367500000001</v>
      </c>
      <c r="M8312" t="inlineStr">
        <is>
          <t>Terra Luz Residencial</t>
        </is>
      </c>
      <c r="N8312" s="142">
        <f>DATE(YEAR(G8312),MONTH(G8312),1)</f>
        <v/>
      </c>
      <c r="O8312" s="132">
        <f>IF(G8312&gt;$K$3,"Futuro","Atraso")</f>
        <v/>
      </c>
      <c r="P8312">
        <f>12*(YEAR(G8312)-YEAR($K$3))+(MONTH(G8312)-MONTH($K$3))</f>
        <v/>
      </c>
      <c r="Q8312" s="366">
        <f>IF(M8312="IBIRAPITANGA FASE 3",IF(O8312="Atraso",L8312,L8312/(1+$I$2)^P8312),IF(O8312="Atraso",L8312,L8312/(1+$I$1)^P8312))</f>
        <v/>
      </c>
      <c r="R8312">
        <f>IF(O8312="Atraso",$K$3-G8312,0)</f>
        <v/>
      </c>
      <c r="S8312">
        <f>IF(R8312&lt;=15,"Até 15",IF(R8312&lt;=30,"Entre 15 e 30",IF(R8312&lt;=60,"Entre 30 e 60",IF(R8312&lt;=90,"Entre 60 e 90",IF(R8312&lt;=120,"Entre 90 e 120",IF(R8312&lt;=150,"Entre 120 e 150",IF(R8312&lt;=180,"Entre 150 e 180","Superior a 180")))))))</f>
        <v/>
      </c>
    </row>
    <row r="8313">
      <c r="A8313" t="inlineStr">
        <is>
          <t>Q07L027</t>
        </is>
      </c>
      <c r="B8313" t="inlineStr">
        <is>
          <t>LILIANE RODRIGUES RIBEIRO</t>
        </is>
      </c>
      <c r="C8313" t="n">
        <v>1</v>
      </c>
      <c r="D8313" t="inlineStr">
        <is>
          <t>IPCA</t>
        </is>
      </c>
      <c r="E8313" t="n">
        <v>0.009488792934583046</v>
      </c>
      <c r="F8313" t="inlineStr">
        <is>
          <t>MENSAL</t>
        </is>
      </c>
      <c r="G8313" t="n">
        <v>47807</v>
      </c>
      <c r="H8313" t="n">
        <v>47807</v>
      </c>
      <c r="I8313" t="n">
        <v>100</v>
      </c>
      <c r="J8313" t="inlineStr">
        <is>
          <t>CARTEIRA</t>
        </is>
      </c>
      <c r="K8313" t="inlineStr">
        <is>
          <t>CONTRATO</t>
        </is>
      </c>
      <c r="L8313" t="n">
        <v>540.0367500000001</v>
      </c>
      <c r="M8313" t="inlineStr">
        <is>
          <t>Terra Luz Residencial</t>
        </is>
      </c>
      <c r="N8313" s="142">
        <f>DATE(YEAR(G8313),MONTH(G8313),1)</f>
        <v/>
      </c>
      <c r="O8313" s="132">
        <f>IF(G8313&gt;$K$3,"Futuro","Atraso")</f>
        <v/>
      </c>
      <c r="P8313">
        <f>12*(YEAR(G8313)-YEAR($K$3))+(MONTH(G8313)-MONTH($K$3))</f>
        <v/>
      </c>
      <c r="Q8313" s="366">
        <f>IF(M8313="IBIRAPITANGA FASE 3",IF(O8313="Atraso",L8313,L8313/(1+$I$2)^P8313),IF(O8313="Atraso",L8313,L8313/(1+$I$1)^P8313))</f>
        <v/>
      </c>
      <c r="R8313">
        <f>IF(O8313="Atraso",$K$3-G8313,0)</f>
        <v/>
      </c>
      <c r="S8313">
        <f>IF(R8313&lt;=15,"Até 15",IF(R8313&lt;=30,"Entre 15 e 30",IF(R8313&lt;=60,"Entre 30 e 60",IF(R8313&lt;=90,"Entre 60 e 90",IF(R8313&lt;=120,"Entre 90 e 120",IF(R8313&lt;=150,"Entre 120 e 150",IF(R8313&lt;=180,"Entre 150 e 180","Superior a 180")))))))</f>
        <v/>
      </c>
    </row>
    <row r="8314">
      <c r="A8314" t="inlineStr">
        <is>
          <t>Q07L027</t>
        </is>
      </c>
      <c r="B8314" t="inlineStr">
        <is>
          <t>LILIANE RODRIGUES RIBEIRO</t>
        </is>
      </c>
      <c r="C8314" t="n">
        <v>1</v>
      </c>
      <c r="D8314" t="inlineStr">
        <is>
          <t>IPCA</t>
        </is>
      </c>
      <c r="E8314" t="n">
        <v>0.009488792934583046</v>
      </c>
      <c r="F8314" t="inlineStr">
        <is>
          <t>MENSAL</t>
        </is>
      </c>
      <c r="G8314" t="n">
        <v>47837</v>
      </c>
      <c r="H8314" t="n">
        <v>47837</v>
      </c>
      <c r="I8314" t="n">
        <v>101</v>
      </c>
      <c r="J8314" t="inlineStr">
        <is>
          <t>CARTEIRA</t>
        </is>
      </c>
      <c r="K8314" t="inlineStr">
        <is>
          <t>CONTRATO</t>
        </is>
      </c>
      <c r="L8314" t="n">
        <v>540.0367500000001</v>
      </c>
      <c r="M8314" t="inlineStr">
        <is>
          <t>Terra Luz Residencial</t>
        </is>
      </c>
      <c r="N8314" s="142">
        <f>DATE(YEAR(G8314),MONTH(G8314),1)</f>
        <v/>
      </c>
      <c r="O8314" s="132">
        <f>IF(G8314&gt;$K$3,"Futuro","Atraso")</f>
        <v/>
      </c>
      <c r="P8314">
        <f>12*(YEAR(G8314)-YEAR($K$3))+(MONTH(G8314)-MONTH($K$3))</f>
        <v/>
      </c>
      <c r="Q8314" s="366">
        <f>IF(M8314="IBIRAPITANGA FASE 3",IF(O8314="Atraso",L8314,L8314/(1+$I$2)^P8314),IF(O8314="Atraso",L8314,L8314/(1+$I$1)^P8314))</f>
        <v/>
      </c>
      <c r="R8314">
        <f>IF(O8314="Atraso",$K$3-G8314,0)</f>
        <v/>
      </c>
      <c r="S8314">
        <f>IF(R8314&lt;=15,"Até 15",IF(R8314&lt;=30,"Entre 15 e 30",IF(R8314&lt;=60,"Entre 30 e 60",IF(R8314&lt;=90,"Entre 60 e 90",IF(R8314&lt;=120,"Entre 90 e 120",IF(R8314&lt;=150,"Entre 120 e 150",IF(R8314&lt;=180,"Entre 150 e 180","Superior a 180")))))))</f>
        <v/>
      </c>
    </row>
    <row r="8315">
      <c r="A8315" t="inlineStr">
        <is>
          <t>Q07L027</t>
        </is>
      </c>
      <c r="B8315" t="inlineStr">
        <is>
          <t>LILIANE RODRIGUES RIBEIRO</t>
        </is>
      </c>
      <c r="C8315" t="n">
        <v>1</v>
      </c>
      <c r="D8315" t="inlineStr">
        <is>
          <t>IPCA</t>
        </is>
      </c>
      <c r="E8315" t="n">
        <v>0.009488792934583046</v>
      </c>
      <c r="F8315" t="inlineStr">
        <is>
          <t>MENSAL</t>
        </is>
      </c>
      <c r="G8315" t="n">
        <v>47868</v>
      </c>
      <c r="H8315" t="n">
        <v>47868</v>
      </c>
      <c r="I8315" t="n">
        <v>102</v>
      </c>
      <c r="J8315" t="inlineStr">
        <is>
          <t>CARTEIRA</t>
        </is>
      </c>
      <c r="K8315" t="inlineStr">
        <is>
          <t>CONTRATO</t>
        </is>
      </c>
      <c r="L8315" t="n">
        <v>540.0367500000001</v>
      </c>
      <c r="M8315" t="inlineStr">
        <is>
          <t>Terra Luz Residencial</t>
        </is>
      </c>
      <c r="N8315" s="142">
        <f>DATE(YEAR(G8315),MONTH(G8315),1)</f>
        <v/>
      </c>
      <c r="O8315" s="132">
        <f>IF(G8315&gt;$K$3,"Futuro","Atraso")</f>
        <v/>
      </c>
      <c r="P8315">
        <f>12*(YEAR(G8315)-YEAR($K$3))+(MONTH(G8315)-MONTH($K$3))</f>
        <v/>
      </c>
      <c r="Q8315" s="366">
        <f>IF(M8315="IBIRAPITANGA FASE 3",IF(O8315="Atraso",L8315,L8315/(1+$I$2)^P8315),IF(O8315="Atraso",L8315,L8315/(1+$I$1)^P8315))</f>
        <v/>
      </c>
      <c r="R8315">
        <f>IF(O8315="Atraso",$K$3-G8315,0)</f>
        <v/>
      </c>
      <c r="S8315">
        <f>IF(R8315&lt;=15,"Até 15",IF(R8315&lt;=30,"Entre 15 e 30",IF(R8315&lt;=60,"Entre 30 e 60",IF(R8315&lt;=90,"Entre 60 e 90",IF(R8315&lt;=120,"Entre 90 e 120",IF(R8315&lt;=150,"Entre 120 e 150",IF(R8315&lt;=180,"Entre 150 e 180","Superior a 180")))))))</f>
        <v/>
      </c>
    </row>
    <row r="8316">
      <c r="A8316" t="inlineStr">
        <is>
          <t>Q07L027</t>
        </is>
      </c>
      <c r="B8316" t="inlineStr">
        <is>
          <t>LILIANE RODRIGUES RIBEIRO</t>
        </is>
      </c>
      <c r="C8316" t="n">
        <v>1</v>
      </c>
      <c r="D8316" t="inlineStr">
        <is>
          <t>IPCA</t>
        </is>
      </c>
      <c r="E8316" t="n">
        <v>0.009488792934583046</v>
      </c>
      <c r="F8316" t="inlineStr">
        <is>
          <t>MENSAL</t>
        </is>
      </c>
      <c r="G8316" t="n">
        <v>47899</v>
      </c>
      <c r="H8316" t="n">
        <v>47899</v>
      </c>
      <c r="I8316" t="n">
        <v>103</v>
      </c>
      <c r="J8316" t="inlineStr">
        <is>
          <t>CARTEIRA</t>
        </is>
      </c>
      <c r="K8316" t="inlineStr">
        <is>
          <t>CONTRATO</t>
        </is>
      </c>
      <c r="L8316" t="n">
        <v>540.0367500000001</v>
      </c>
      <c r="M8316" t="inlineStr">
        <is>
          <t>Terra Luz Residencial</t>
        </is>
      </c>
      <c r="N8316" s="142">
        <f>DATE(YEAR(G8316),MONTH(G8316),1)</f>
        <v/>
      </c>
      <c r="O8316" s="132">
        <f>IF(G8316&gt;$K$3,"Futuro","Atraso")</f>
        <v/>
      </c>
      <c r="P8316">
        <f>12*(YEAR(G8316)-YEAR($K$3))+(MONTH(G8316)-MONTH($K$3))</f>
        <v/>
      </c>
      <c r="Q8316" s="366">
        <f>IF(M8316="IBIRAPITANGA FASE 3",IF(O8316="Atraso",L8316,L8316/(1+$I$2)^P8316),IF(O8316="Atraso",L8316,L8316/(1+$I$1)^P8316))</f>
        <v/>
      </c>
      <c r="R8316">
        <f>IF(O8316="Atraso",$K$3-G8316,0)</f>
        <v/>
      </c>
      <c r="S8316">
        <f>IF(R8316&lt;=15,"Até 15",IF(R8316&lt;=30,"Entre 15 e 30",IF(R8316&lt;=60,"Entre 30 e 60",IF(R8316&lt;=90,"Entre 60 e 90",IF(R8316&lt;=120,"Entre 90 e 120",IF(R8316&lt;=150,"Entre 120 e 150",IF(R8316&lt;=180,"Entre 150 e 180","Superior a 180")))))))</f>
        <v/>
      </c>
    </row>
    <row r="8317">
      <c r="A8317" t="inlineStr">
        <is>
          <t>Q07L027</t>
        </is>
      </c>
      <c r="B8317" t="inlineStr">
        <is>
          <t>LILIANE RODRIGUES RIBEIRO</t>
        </is>
      </c>
      <c r="C8317" t="n">
        <v>1</v>
      </c>
      <c r="D8317" t="inlineStr">
        <is>
          <t>IPCA</t>
        </is>
      </c>
      <c r="E8317" t="n">
        <v>0.009488792934583046</v>
      </c>
      <c r="F8317" t="inlineStr">
        <is>
          <t>MENSAL</t>
        </is>
      </c>
      <c r="G8317" t="n">
        <v>47927</v>
      </c>
      <c r="H8317" t="n">
        <v>47927</v>
      </c>
      <c r="I8317" t="n">
        <v>104</v>
      </c>
      <c r="J8317" t="inlineStr">
        <is>
          <t>CARTEIRA</t>
        </is>
      </c>
      <c r="K8317" t="inlineStr">
        <is>
          <t>CONTRATO</t>
        </is>
      </c>
      <c r="L8317" t="n">
        <v>540.0367500000001</v>
      </c>
      <c r="M8317" t="inlineStr">
        <is>
          <t>Terra Luz Residencial</t>
        </is>
      </c>
      <c r="N8317" s="142">
        <f>DATE(YEAR(G8317),MONTH(G8317),1)</f>
        <v/>
      </c>
      <c r="O8317" s="132">
        <f>IF(G8317&gt;$K$3,"Futuro","Atraso")</f>
        <v/>
      </c>
      <c r="P8317">
        <f>12*(YEAR(G8317)-YEAR($K$3))+(MONTH(G8317)-MONTH($K$3))</f>
        <v/>
      </c>
      <c r="Q8317" s="366">
        <f>IF(M8317="IBIRAPITANGA FASE 3",IF(O8317="Atraso",L8317,L8317/(1+$I$2)^P8317),IF(O8317="Atraso",L8317,L8317/(1+$I$1)^P8317))</f>
        <v/>
      </c>
      <c r="R8317">
        <f>IF(O8317="Atraso",$K$3-G8317,0)</f>
        <v/>
      </c>
      <c r="S8317">
        <f>IF(R8317&lt;=15,"Até 15",IF(R8317&lt;=30,"Entre 15 e 30",IF(R8317&lt;=60,"Entre 30 e 60",IF(R8317&lt;=90,"Entre 60 e 90",IF(R8317&lt;=120,"Entre 90 e 120",IF(R8317&lt;=150,"Entre 120 e 150",IF(R8317&lt;=180,"Entre 150 e 180","Superior a 180")))))))</f>
        <v/>
      </c>
    </row>
    <row r="8318">
      <c r="A8318" t="inlineStr">
        <is>
          <t>Q07L027</t>
        </is>
      </c>
      <c r="B8318" t="inlineStr">
        <is>
          <t>LILIANE RODRIGUES RIBEIRO</t>
        </is>
      </c>
      <c r="C8318" t="n">
        <v>1</v>
      </c>
      <c r="D8318" t="inlineStr">
        <is>
          <t>IPCA</t>
        </is>
      </c>
      <c r="E8318" t="n">
        <v>0.009488792934583046</v>
      </c>
      <c r="F8318" t="inlineStr">
        <is>
          <t>MENSAL</t>
        </is>
      </c>
      <c r="G8318" t="n">
        <v>47958</v>
      </c>
      <c r="H8318" t="n">
        <v>47958</v>
      </c>
      <c r="I8318" t="n">
        <v>105</v>
      </c>
      <c r="J8318" t="inlineStr">
        <is>
          <t>CARTEIRA</t>
        </is>
      </c>
      <c r="K8318" t="inlineStr">
        <is>
          <t>CONTRATO</t>
        </is>
      </c>
      <c r="L8318" t="n">
        <v>540.0367500000001</v>
      </c>
      <c r="M8318" t="inlineStr">
        <is>
          <t>Terra Luz Residencial</t>
        </is>
      </c>
      <c r="N8318" s="142">
        <f>DATE(YEAR(G8318),MONTH(G8318),1)</f>
        <v/>
      </c>
      <c r="O8318" s="132">
        <f>IF(G8318&gt;$K$3,"Futuro","Atraso")</f>
        <v/>
      </c>
      <c r="P8318">
        <f>12*(YEAR(G8318)-YEAR($K$3))+(MONTH(G8318)-MONTH($K$3))</f>
        <v/>
      </c>
      <c r="Q8318" s="366">
        <f>IF(M8318="IBIRAPITANGA FASE 3",IF(O8318="Atraso",L8318,L8318/(1+$I$2)^P8318),IF(O8318="Atraso",L8318,L8318/(1+$I$1)^P8318))</f>
        <v/>
      </c>
      <c r="R8318">
        <f>IF(O8318="Atraso",$K$3-G8318,0)</f>
        <v/>
      </c>
      <c r="S8318">
        <f>IF(R8318&lt;=15,"Até 15",IF(R8318&lt;=30,"Entre 15 e 30",IF(R8318&lt;=60,"Entre 30 e 60",IF(R8318&lt;=90,"Entre 60 e 90",IF(R8318&lt;=120,"Entre 90 e 120",IF(R8318&lt;=150,"Entre 120 e 150",IF(R8318&lt;=180,"Entre 150 e 180","Superior a 180")))))))</f>
        <v/>
      </c>
    </row>
    <row r="8319">
      <c r="A8319" t="inlineStr">
        <is>
          <t>Q07L027</t>
        </is>
      </c>
      <c r="B8319" t="inlineStr">
        <is>
          <t>LILIANE RODRIGUES RIBEIRO</t>
        </is>
      </c>
      <c r="C8319" t="n">
        <v>1</v>
      </c>
      <c r="D8319" t="inlineStr">
        <is>
          <t>IPCA</t>
        </is>
      </c>
      <c r="E8319" t="n">
        <v>0.009488792934583046</v>
      </c>
      <c r="F8319" t="inlineStr">
        <is>
          <t>MENSAL</t>
        </is>
      </c>
      <c r="G8319" t="n">
        <v>47988</v>
      </c>
      <c r="H8319" t="n">
        <v>47988</v>
      </c>
      <c r="I8319" t="n">
        <v>106</v>
      </c>
      <c r="J8319" t="inlineStr">
        <is>
          <t>CARTEIRA</t>
        </is>
      </c>
      <c r="K8319" t="inlineStr">
        <is>
          <t>CONTRATO</t>
        </is>
      </c>
      <c r="L8319" t="n">
        <v>540.0367500000001</v>
      </c>
      <c r="M8319" t="inlineStr">
        <is>
          <t>Terra Luz Residencial</t>
        </is>
      </c>
      <c r="N8319" s="142">
        <f>DATE(YEAR(G8319),MONTH(G8319),1)</f>
        <v/>
      </c>
      <c r="O8319" s="132">
        <f>IF(G8319&gt;$K$3,"Futuro","Atraso")</f>
        <v/>
      </c>
      <c r="P8319">
        <f>12*(YEAR(G8319)-YEAR($K$3))+(MONTH(G8319)-MONTH($K$3))</f>
        <v/>
      </c>
      <c r="Q8319" s="366">
        <f>IF(M8319="IBIRAPITANGA FASE 3",IF(O8319="Atraso",L8319,L8319/(1+$I$2)^P8319),IF(O8319="Atraso",L8319,L8319/(1+$I$1)^P8319))</f>
        <v/>
      </c>
      <c r="R8319">
        <f>IF(O8319="Atraso",$K$3-G8319,0)</f>
        <v/>
      </c>
      <c r="S8319">
        <f>IF(R8319&lt;=15,"Até 15",IF(R8319&lt;=30,"Entre 15 e 30",IF(R8319&lt;=60,"Entre 30 e 60",IF(R8319&lt;=90,"Entre 60 e 90",IF(R8319&lt;=120,"Entre 90 e 120",IF(R8319&lt;=150,"Entre 120 e 150",IF(R8319&lt;=180,"Entre 150 e 180","Superior a 180")))))))</f>
        <v/>
      </c>
    </row>
    <row r="8320">
      <c r="A8320" t="inlineStr">
        <is>
          <t>Q07L027</t>
        </is>
      </c>
      <c r="B8320" t="inlineStr">
        <is>
          <t>LILIANE RODRIGUES RIBEIRO</t>
        </is>
      </c>
      <c r="C8320" t="n">
        <v>1</v>
      </c>
      <c r="D8320" t="inlineStr">
        <is>
          <t>IPCA</t>
        </is>
      </c>
      <c r="E8320" t="n">
        <v>0.009488792934583046</v>
      </c>
      <c r="F8320" t="inlineStr">
        <is>
          <t>MENSAL</t>
        </is>
      </c>
      <c r="G8320" t="n">
        <v>47988</v>
      </c>
      <c r="H8320" t="n">
        <v>47988</v>
      </c>
      <c r="I8320" t="n">
        <v>9</v>
      </c>
      <c r="J8320" t="inlineStr">
        <is>
          <t>CARTEIRA</t>
        </is>
      </c>
      <c r="K8320" t="inlineStr">
        <is>
          <t>CONTRATO</t>
        </is>
      </c>
      <c r="L8320" t="n">
        <v>1569.896358</v>
      </c>
      <c r="M8320" t="inlineStr">
        <is>
          <t>Terra Luz Residencial</t>
        </is>
      </c>
      <c r="N8320" s="142">
        <f>DATE(YEAR(G8320),MONTH(G8320),1)</f>
        <v/>
      </c>
      <c r="O8320" s="132">
        <f>IF(G8320&gt;$K$3,"Futuro","Atraso")</f>
        <v/>
      </c>
      <c r="P8320">
        <f>12*(YEAR(G8320)-YEAR($K$3))+(MONTH(G8320)-MONTH($K$3))</f>
        <v/>
      </c>
      <c r="Q8320" s="366">
        <f>IF(M8320="IBIRAPITANGA FASE 3",IF(O8320="Atraso",L8320,L8320/(1+$I$2)^P8320),IF(O8320="Atraso",L8320,L8320/(1+$I$1)^P8320))</f>
        <v/>
      </c>
      <c r="R8320">
        <f>IF(O8320="Atraso",$K$3-G8320,0)</f>
        <v/>
      </c>
      <c r="S8320">
        <f>IF(R8320&lt;=15,"Até 15",IF(R8320&lt;=30,"Entre 15 e 30",IF(R8320&lt;=60,"Entre 30 e 60",IF(R8320&lt;=90,"Entre 60 e 90",IF(R8320&lt;=120,"Entre 90 e 120",IF(R8320&lt;=150,"Entre 120 e 150",IF(R8320&lt;=180,"Entre 150 e 180","Superior a 180")))))))</f>
        <v/>
      </c>
    </row>
    <row r="8321">
      <c r="A8321" t="inlineStr">
        <is>
          <t>Q07L027</t>
        </is>
      </c>
      <c r="B8321" t="inlineStr">
        <is>
          <t>LILIANE RODRIGUES RIBEIRO</t>
        </is>
      </c>
      <c r="C8321" t="n">
        <v>1</v>
      </c>
      <c r="D8321" t="inlineStr">
        <is>
          <t>IPCA</t>
        </is>
      </c>
      <c r="E8321" t="n">
        <v>0.009488792934583046</v>
      </c>
      <c r="F8321" t="inlineStr">
        <is>
          <t>MENSAL</t>
        </is>
      </c>
      <c r="G8321" t="n">
        <v>48019</v>
      </c>
      <c r="H8321" t="n">
        <v>48019</v>
      </c>
      <c r="I8321" t="n">
        <v>107</v>
      </c>
      <c r="J8321" t="inlineStr">
        <is>
          <t>CARTEIRA</t>
        </is>
      </c>
      <c r="K8321" t="inlineStr">
        <is>
          <t>CONTRATO</t>
        </is>
      </c>
      <c r="L8321" t="n">
        <v>540.0367500000001</v>
      </c>
      <c r="M8321" t="inlineStr">
        <is>
          <t>Terra Luz Residencial</t>
        </is>
      </c>
      <c r="N8321" s="142">
        <f>DATE(YEAR(G8321),MONTH(G8321),1)</f>
        <v/>
      </c>
      <c r="O8321" s="132">
        <f>IF(G8321&gt;$K$3,"Futuro","Atraso")</f>
        <v/>
      </c>
      <c r="P8321">
        <f>12*(YEAR(G8321)-YEAR($K$3))+(MONTH(G8321)-MONTH($K$3))</f>
        <v/>
      </c>
      <c r="Q8321" s="366">
        <f>IF(M8321="IBIRAPITANGA FASE 3",IF(O8321="Atraso",L8321,L8321/(1+$I$2)^P8321),IF(O8321="Atraso",L8321,L8321/(1+$I$1)^P8321))</f>
        <v/>
      </c>
      <c r="R8321">
        <f>IF(O8321="Atraso",$K$3-G8321,0)</f>
        <v/>
      </c>
      <c r="S8321">
        <f>IF(R8321&lt;=15,"Até 15",IF(R8321&lt;=30,"Entre 15 e 30",IF(R8321&lt;=60,"Entre 30 e 60",IF(R8321&lt;=90,"Entre 60 e 90",IF(R8321&lt;=120,"Entre 90 e 120",IF(R8321&lt;=150,"Entre 120 e 150",IF(R8321&lt;=180,"Entre 150 e 180","Superior a 180")))))))</f>
        <v/>
      </c>
    </row>
    <row r="8322">
      <c r="A8322" t="inlineStr">
        <is>
          <t>Q07L027</t>
        </is>
      </c>
      <c r="B8322" t="inlineStr">
        <is>
          <t>LILIANE RODRIGUES RIBEIRO</t>
        </is>
      </c>
      <c r="C8322" t="n">
        <v>1</v>
      </c>
      <c r="D8322" t="inlineStr">
        <is>
          <t>IPCA</t>
        </is>
      </c>
      <c r="E8322" t="n">
        <v>0.009488792934583046</v>
      </c>
      <c r="F8322" t="inlineStr">
        <is>
          <t>MENSAL</t>
        </is>
      </c>
      <c r="G8322" t="n">
        <v>48049</v>
      </c>
      <c r="H8322" t="n">
        <v>48049</v>
      </c>
      <c r="I8322" t="n">
        <v>108</v>
      </c>
      <c r="J8322" t="inlineStr">
        <is>
          <t>CARTEIRA</t>
        </is>
      </c>
      <c r="K8322" t="inlineStr">
        <is>
          <t>CONTRATO</t>
        </is>
      </c>
      <c r="L8322" t="n">
        <v>540.0367500000001</v>
      </c>
      <c r="M8322" t="inlineStr">
        <is>
          <t>Terra Luz Residencial</t>
        </is>
      </c>
      <c r="N8322" s="142">
        <f>DATE(YEAR(G8322),MONTH(G8322),1)</f>
        <v/>
      </c>
      <c r="O8322" s="132">
        <f>IF(G8322&gt;$K$3,"Futuro","Atraso")</f>
        <v/>
      </c>
      <c r="P8322">
        <f>12*(YEAR(G8322)-YEAR($K$3))+(MONTH(G8322)-MONTH($K$3))</f>
        <v/>
      </c>
      <c r="Q8322" s="366">
        <f>IF(M8322="IBIRAPITANGA FASE 3",IF(O8322="Atraso",L8322,L8322/(1+$I$2)^P8322),IF(O8322="Atraso",L8322,L8322/(1+$I$1)^P8322))</f>
        <v/>
      </c>
      <c r="R8322">
        <f>IF(O8322="Atraso",$K$3-G8322,0)</f>
        <v/>
      </c>
      <c r="S8322">
        <f>IF(R8322&lt;=15,"Até 15",IF(R8322&lt;=30,"Entre 15 e 30",IF(R8322&lt;=60,"Entre 30 e 60",IF(R8322&lt;=90,"Entre 60 e 90",IF(R8322&lt;=120,"Entre 90 e 120",IF(R8322&lt;=150,"Entre 120 e 150",IF(R8322&lt;=180,"Entre 150 e 180","Superior a 180")))))))</f>
        <v/>
      </c>
    </row>
    <row r="8323">
      <c r="A8323" t="inlineStr">
        <is>
          <t>Q07L027</t>
        </is>
      </c>
      <c r="B8323" t="inlineStr">
        <is>
          <t>LILIANE RODRIGUES RIBEIRO</t>
        </is>
      </c>
      <c r="C8323" t="n">
        <v>1</v>
      </c>
      <c r="D8323" t="inlineStr">
        <is>
          <t>IPCA</t>
        </is>
      </c>
      <c r="E8323" t="n">
        <v>0.009488792934583046</v>
      </c>
      <c r="F8323" t="inlineStr">
        <is>
          <t>MENSAL</t>
        </is>
      </c>
      <c r="G8323" t="n">
        <v>48080</v>
      </c>
      <c r="H8323" t="n">
        <v>48080</v>
      </c>
      <c r="I8323" t="n">
        <v>109</v>
      </c>
      <c r="J8323" t="inlineStr">
        <is>
          <t>CARTEIRA</t>
        </is>
      </c>
      <c r="K8323" t="inlineStr">
        <is>
          <t>CONTRATO</t>
        </is>
      </c>
      <c r="L8323" t="n">
        <v>540.0367500000001</v>
      </c>
      <c r="M8323" t="inlineStr">
        <is>
          <t>Terra Luz Residencial</t>
        </is>
      </c>
      <c r="N8323" s="142">
        <f>DATE(YEAR(G8323),MONTH(G8323),1)</f>
        <v/>
      </c>
      <c r="O8323" s="132">
        <f>IF(G8323&gt;$K$3,"Futuro","Atraso")</f>
        <v/>
      </c>
      <c r="P8323">
        <f>12*(YEAR(G8323)-YEAR($K$3))+(MONTH(G8323)-MONTH($K$3))</f>
        <v/>
      </c>
      <c r="Q8323" s="366">
        <f>IF(M8323="IBIRAPITANGA FASE 3",IF(O8323="Atraso",L8323,L8323/(1+$I$2)^P8323),IF(O8323="Atraso",L8323,L8323/(1+$I$1)^P8323))</f>
        <v/>
      </c>
      <c r="R8323">
        <f>IF(O8323="Atraso",$K$3-G8323,0)</f>
        <v/>
      </c>
      <c r="S8323">
        <f>IF(R8323&lt;=15,"Até 15",IF(R8323&lt;=30,"Entre 15 e 30",IF(R8323&lt;=60,"Entre 30 e 60",IF(R8323&lt;=90,"Entre 60 e 90",IF(R8323&lt;=120,"Entre 90 e 120",IF(R8323&lt;=150,"Entre 120 e 150",IF(R8323&lt;=180,"Entre 150 e 180","Superior a 180")))))))</f>
        <v/>
      </c>
    </row>
    <row r="8324">
      <c r="A8324" t="inlineStr">
        <is>
          <t>Q07L027</t>
        </is>
      </c>
      <c r="B8324" t="inlineStr">
        <is>
          <t>LILIANE RODRIGUES RIBEIRO</t>
        </is>
      </c>
      <c r="C8324" t="n">
        <v>1</v>
      </c>
      <c r="D8324" t="inlineStr">
        <is>
          <t>IPCA</t>
        </is>
      </c>
      <c r="E8324" t="n">
        <v>0.009488792934583046</v>
      </c>
      <c r="F8324" t="inlineStr">
        <is>
          <t>MENSAL</t>
        </is>
      </c>
      <c r="G8324" t="n">
        <v>48111</v>
      </c>
      <c r="H8324" t="n">
        <v>48111</v>
      </c>
      <c r="I8324" t="n">
        <v>110</v>
      </c>
      <c r="J8324" t="inlineStr">
        <is>
          <t>CARTEIRA</t>
        </is>
      </c>
      <c r="K8324" t="inlineStr">
        <is>
          <t>CONTRATO</t>
        </is>
      </c>
      <c r="L8324" t="n">
        <v>540.0367500000001</v>
      </c>
      <c r="M8324" t="inlineStr">
        <is>
          <t>Terra Luz Residencial</t>
        </is>
      </c>
      <c r="N8324" s="142">
        <f>DATE(YEAR(G8324),MONTH(G8324),1)</f>
        <v/>
      </c>
      <c r="O8324" s="132">
        <f>IF(G8324&gt;$K$3,"Futuro","Atraso")</f>
        <v/>
      </c>
      <c r="P8324">
        <f>12*(YEAR(G8324)-YEAR($K$3))+(MONTH(G8324)-MONTH($K$3))</f>
        <v/>
      </c>
      <c r="Q8324" s="366">
        <f>IF(M8324="IBIRAPITANGA FASE 3",IF(O8324="Atraso",L8324,L8324/(1+$I$2)^P8324),IF(O8324="Atraso",L8324,L8324/(1+$I$1)^P8324))</f>
        <v/>
      </c>
      <c r="R8324">
        <f>IF(O8324="Atraso",$K$3-G8324,0)</f>
        <v/>
      </c>
      <c r="S8324">
        <f>IF(R8324&lt;=15,"Até 15",IF(R8324&lt;=30,"Entre 15 e 30",IF(R8324&lt;=60,"Entre 30 e 60",IF(R8324&lt;=90,"Entre 60 e 90",IF(R8324&lt;=120,"Entre 90 e 120",IF(R8324&lt;=150,"Entre 120 e 150",IF(R8324&lt;=180,"Entre 150 e 180","Superior a 180")))))))</f>
        <v/>
      </c>
    </row>
    <row r="8325">
      <c r="A8325" t="inlineStr">
        <is>
          <t>Q07L027</t>
        </is>
      </c>
      <c r="B8325" t="inlineStr">
        <is>
          <t>LILIANE RODRIGUES RIBEIRO</t>
        </is>
      </c>
      <c r="C8325" t="n">
        <v>1</v>
      </c>
      <c r="D8325" t="inlineStr">
        <is>
          <t>IPCA</t>
        </is>
      </c>
      <c r="E8325" t="n">
        <v>0.009488792934583046</v>
      </c>
      <c r="F8325" t="inlineStr">
        <is>
          <t>MENSAL</t>
        </is>
      </c>
      <c r="G8325" t="n">
        <v>48141</v>
      </c>
      <c r="H8325" t="n">
        <v>48141</v>
      </c>
      <c r="I8325" t="n">
        <v>111</v>
      </c>
      <c r="J8325" t="inlineStr">
        <is>
          <t>CARTEIRA</t>
        </is>
      </c>
      <c r="K8325" t="inlineStr">
        <is>
          <t>CONTRATO</t>
        </is>
      </c>
      <c r="L8325" t="n">
        <v>540.0367500000001</v>
      </c>
      <c r="M8325" t="inlineStr">
        <is>
          <t>Terra Luz Residencial</t>
        </is>
      </c>
      <c r="N8325" s="142">
        <f>DATE(YEAR(G8325),MONTH(G8325),1)</f>
        <v/>
      </c>
      <c r="O8325" s="132">
        <f>IF(G8325&gt;$K$3,"Futuro","Atraso")</f>
        <v/>
      </c>
      <c r="P8325">
        <f>12*(YEAR(G8325)-YEAR($K$3))+(MONTH(G8325)-MONTH($K$3))</f>
        <v/>
      </c>
      <c r="Q8325" s="366">
        <f>IF(M8325="IBIRAPITANGA FASE 3",IF(O8325="Atraso",L8325,L8325/(1+$I$2)^P8325),IF(O8325="Atraso",L8325,L8325/(1+$I$1)^P8325))</f>
        <v/>
      </c>
      <c r="R8325">
        <f>IF(O8325="Atraso",$K$3-G8325,0)</f>
        <v/>
      </c>
      <c r="S8325">
        <f>IF(R8325&lt;=15,"Até 15",IF(R8325&lt;=30,"Entre 15 e 30",IF(R8325&lt;=60,"Entre 30 e 60",IF(R8325&lt;=90,"Entre 60 e 90",IF(R8325&lt;=120,"Entre 90 e 120",IF(R8325&lt;=150,"Entre 120 e 150",IF(R8325&lt;=180,"Entre 150 e 180","Superior a 180")))))))</f>
        <v/>
      </c>
    </row>
    <row r="8326">
      <c r="A8326" t="inlineStr">
        <is>
          <t>Q07L027</t>
        </is>
      </c>
      <c r="B8326" t="inlineStr">
        <is>
          <t>LILIANE RODRIGUES RIBEIRO</t>
        </is>
      </c>
      <c r="C8326" t="n">
        <v>1</v>
      </c>
      <c r="D8326" t="inlineStr">
        <is>
          <t>IPCA</t>
        </is>
      </c>
      <c r="E8326" t="n">
        <v>0.009488792934583046</v>
      </c>
      <c r="F8326" t="inlineStr">
        <is>
          <t>MENSAL</t>
        </is>
      </c>
      <c r="G8326" t="n">
        <v>48172</v>
      </c>
      <c r="H8326" t="n">
        <v>48172</v>
      </c>
      <c r="I8326" t="n">
        <v>112</v>
      </c>
      <c r="J8326" t="inlineStr">
        <is>
          <t>CARTEIRA</t>
        </is>
      </c>
      <c r="K8326" t="inlineStr">
        <is>
          <t>CONTRATO</t>
        </is>
      </c>
      <c r="L8326" t="n">
        <v>540.0367500000001</v>
      </c>
      <c r="M8326" t="inlineStr">
        <is>
          <t>Terra Luz Residencial</t>
        </is>
      </c>
      <c r="N8326" s="142">
        <f>DATE(YEAR(G8326),MONTH(G8326),1)</f>
        <v/>
      </c>
      <c r="O8326" s="132">
        <f>IF(G8326&gt;$K$3,"Futuro","Atraso")</f>
        <v/>
      </c>
      <c r="P8326">
        <f>12*(YEAR(G8326)-YEAR($K$3))+(MONTH(G8326)-MONTH($K$3))</f>
        <v/>
      </c>
      <c r="Q8326" s="366">
        <f>IF(M8326="IBIRAPITANGA FASE 3",IF(O8326="Atraso",L8326,L8326/(1+$I$2)^P8326),IF(O8326="Atraso",L8326,L8326/(1+$I$1)^P8326))</f>
        <v/>
      </c>
      <c r="R8326">
        <f>IF(O8326="Atraso",$K$3-G8326,0)</f>
        <v/>
      </c>
      <c r="S8326">
        <f>IF(R8326&lt;=15,"Até 15",IF(R8326&lt;=30,"Entre 15 e 30",IF(R8326&lt;=60,"Entre 30 e 60",IF(R8326&lt;=90,"Entre 60 e 90",IF(R8326&lt;=120,"Entre 90 e 120",IF(R8326&lt;=150,"Entre 120 e 150",IF(R8326&lt;=180,"Entre 150 e 180","Superior a 180")))))))</f>
        <v/>
      </c>
    </row>
    <row r="8327">
      <c r="A8327" t="inlineStr">
        <is>
          <t>Q07L027</t>
        </is>
      </c>
      <c r="B8327" t="inlineStr">
        <is>
          <t>LILIANE RODRIGUES RIBEIRO</t>
        </is>
      </c>
      <c r="C8327" t="n">
        <v>1</v>
      </c>
      <c r="D8327" t="inlineStr">
        <is>
          <t>IPCA</t>
        </is>
      </c>
      <c r="E8327" t="n">
        <v>0.009488792934583046</v>
      </c>
      <c r="F8327" t="inlineStr">
        <is>
          <t>MENSAL</t>
        </is>
      </c>
      <c r="G8327" t="n">
        <v>48202</v>
      </c>
      <c r="H8327" t="n">
        <v>48202</v>
      </c>
      <c r="I8327" t="n">
        <v>113</v>
      </c>
      <c r="J8327" t="inlineStr">
        <is>
          <t>CARTEIRA</t>
        </is>
      </c>
      <c r="K8327" t="inlineStr">
        <is>
          <t>CONTRATO</t>
        </is>
      </c>
      <c r="L8327" t="n">
        <v>540.0367500000001</v>
      </c>
      <c r="M8327" t="inlineStr">
        <is>
          <t>Terra Luz Residencial</t>
        </is>
      </c>
      <c r="N8327" s="142">
        <f>DATE(YEAR(G8327),MONTH(G8327),1)</f>
        <v/>
      </c>
      <c r="O8327" s="132">
        <f>IF(G8327&gt;$K$3,"Futuro","Atraso")</f>
        <v/>
      </c>
      <c r="P8327">
        <f>12*(YEAR(G8327)-YEAR($K$3))+(MONTH(G8327)-MONTH($K$3))</f>
        <v/>
      </c>
      <c r="Q8327" s="366">
        <f>IF(M8327="IBIRAPITANGA FASE 3",IF(O8327="Atraso",L8327,L8327/(1+$I$2)^P8327),IF(O8327="Atraso",L8327,L8327/(1+$I$1)^P8327))</f>
        <v/>
      </c>
      <c r="R8327">
        <f>IF(O8327="Atraso",$K$3-G8327,0)</f>
        <v/>
      </c>
      <c r="S8327">
        <f>IF(R8327&lt;=15,"Até 15",IF(R8327&lt;=30,"Entre 15 e 30",IF(R8327&lt;=60,"Entre 30 e 60",IF(R8327&lt;=90,"Entre 60 e 90",IF(R8327&lt;=120,"Entre 90 e 120",IF(R8327&lt;=150,"Entre 120 e 150",IF(R8327&lt;=180,"Entre 150 e 180","Superior a 180")))))))</f>
        <v/>
      </c>
    </row>
    <row r="8328">
      <c r="A8328" t="inlineStr">
        <is>
          <t>Q07L027</t>
        </is>
      </c>
      <c r="B8328" t="inlineStr">
        <is>
          <t>LILIANE RODRIGUES RIBEIRO</t>
        </is>
      </c>
      <c r="C8328" t="n">
        <v>1</v>
      </c>
      <c r="D8328" t="inlineStr">
        <is>
          <t>IPCA</t>
        </is>
      </c>
      <c r="E8328" t="n">
        <v>0.009488792934583046</v>
      </c>
      <c r="F8328" t="inlineStr">
        <is>
          <t>MENSAL</t>
        </is>
      </c>
      <c r="G8328" t="n">
        <v>48233</v>
      </c>
      <c r="H8328" t="n">
        <v>48233</v>
      </c>
      <c r="I8328" t="n">
        <v>114</v>
      </c>
      <c r="J8328" t="inlineStr">
        <is>
          <t>CARTEIRA</t>
        </is>
      </c>
      <c r="K8328" t="inlineStr">
        <is>
          <t>CONTRATO</t>
        </is>
      </c>
      <c r="L8328" t="n">
        <v>540.0367500000001</v>
      </c>
      <c r="M8328" t="inlineStr">
        <is>
          <t>Terra Luz Residencial</t>
        </is>
      </c>
      <c r="N8328" s="142">
        <f>DATE(YEAR(G8328),MONTH(G8328),1)</f>
        <v/>
      </c>
      <c r="O8328" s="132">
        <f>IF(G8328&gt;$K$3,"Futuro","Atraso")</f>
        <v/>
      </c>
      <c r="P8328">
        <f>12*(YEAR(G8328)-YEAR($K$3))+(MONTH(G8328)-MONTH($K$3))</f>
        <v/>
      </c>
      <c r="Q8328" s="366">
        <f>IF(M8328="IBIRAPITANGA FASE 3",IF(O8328="Atraso",L8328,L8328/(1+$I$2)^P8328),IF(O8328="Atraso",L8328,L8328/(1+$I$1)^P8328))</f>
        <v/>
      </c>
      <c r="R8328">
        <f>IF(O8328="Atraso",$K$3-G8328,0)</f>
        <v/>
      </c>
      <c r="S8328">
        <f>IF(R8328&lt;=15,"Até 15",IF(R8328&lt;=30,"Entre 15 e 30",IF(R8328&lt;=60,"Entre 30 e 60",IF(R8328&lt;=90,"Entre 60 e 90",IF(R8328&lt;=120,"Entre 90 e 120",IF(R8328&lt;=150,"Entre 120 e 150",IF(R8328&lt;=180,"Entre 150 e 180","Superior a 180")))))))</f>
        <v/>
      </c>
    </row>
    <row r="8329">
      <c r="A8329" t="inlineStr">
        <is>
          <t>Q07L027</t>
        </is>
      </c>
      <c r="B8329" t="inlineStr">
        <is>
          <t>LILIANE RODRIGUES RIBEIRO</t>
        </is>
      </c>
      <c r="C8329" t="n">
        <v>1</v>
      </c>
      <c r="D8329" t="inlineStr">
        <is>
          <t>IPCA</t>
        </is>
      </c>
      <c r="E8329" t="n">
        <v>0.009488792934583046</v>
      </c>
      <c r="F8329" t="inlineStr">
        <is>
          <t>MENSAL</t>
        </is>
      </c>
      <c r="G8329" t="n">
        <v>48264</v>
      </c>
      <c r="H8329" t="n">
        <v>48264</v>
      </c>
      <c r="I8329" t="n">
        <v>115</v>
      </c>
      <c r="J8329" t="inlineStr">
        <is>
          <t>CARTEIRA</t>
        </is>
      </c>
      <c r="K8329" t="inlineStr">
        <is>
          <t>CONTRATO</t>
        </is>
      </c>
      <c r="L8329" t="n">
        <v>540.0367500000001</v>
      </c>
      <c r="M8329" t="inlineStr">
        <is>
          <t>Terra Luz Residencial</t>
        </is>
      </c>
      <c r="N8329" s="142">
        <f>DATE(YEAR(G8329),MONTH(G8329),1)</f>
        <v/>
      </c>
      <c r="O8329" s="132">
        <f>IF(G8329&gt;$K$3,"Futuro","Atraso")</f>
        <v/>
      </c>
      <c r="P8329">
        <f>12*(YEAR(G8329)-YEAR($K$3))+(MONTH(G8329)-MONTH($K$3))</f>
        <v/>
      </c>
      <c r="Q8329" s="366">
        <f>IF(M8329="IBIRAPITANGA FASE 3",IF(O8329="Atraso",L8329,L8329/(1+$I$2)^P8329),IF(O8329="Atraso",L8329,L8329/(1+$I$1)^P8329))</f>
        <v/>
      </c>
      <c r="R8329">
        <f>IF(O8329="Atraso",$K$3-G8329,0)</f>
        <v/>
      </c>
      <c r="S8329">
        <f>IF(R8329&lt;=15,"Até 15",IF(R8329&lt;=30,"Entre 15 e 30",IF(R8329&lt;=60,"Entre 30 e 60",IF(R8329&lt;=90,"Entre 60 e 90",IF(R8329&lt;=120,"Entre 90 e 120",IF(R8329&lt;=150,"Entre 120 e 150",IF(R8329&lt;=180,"Entre 150 e 180","Superior a 180")))))))</f>
        <v/>
      </c>
    </row>
    <row r="8330">
      <c r="A8330" t="inlineStr">
        <is>
          <t>Q07L027</t>
        </is>
      </c>
      <c r="B8330" t="inlineStr">
        <is>
          <t>LILIANE RODRIGUES RIBEIRO</t>
        </is>
      </c>
      <c r="C8330" t="n">
        <v>1</v>
      </c>
      <c r="D8330" t="inlineStr">
        <is>
          <t>IPCA</t>
        </is>
      </c>
      <c r="E8330" t="n">
        <v>0.009488792934583046</v>
      </c>
      <c r="F8330" t="inlineStr">
        <is>
          <t>MENSAL</t>
        </is>
      </c>
      <c r="G8330" t="n">
        <v>48293</v>
      </c>
      <c r="H8330" t="n">
        <v>48293</v>
      </c>
      <c r="I8330" t="n">
        <v>116</v>
      </c>
      <c r="J8330" t="inlineStr">
        <is>
          <t>CARTEIRA</t>
        </is>
      </c>
      <c r="K8330" t="inlineStr">
        <is>
          <t>CONTRATO</t>
        </is>
      </c>
      <c r="L8330" t="n">
        <v>540.0367500000001</v>
      </c>
      <c r="M8330" t="inlineStr">
        <is>
          <t>Terra Luz Residencial</t>
        </is>
      </c>
      <c r="N8330" s="142">
        <f>DATE(YEAR(G8330),MONTH(G8330),1)</f>
        <v/>
      </c>
      <c r="O8330" s="132">
        <f>IF(G8330&gt;$K$3,"Futuro","Atraso")</f>
        <v/>
      </c>
      <c r="P8330">
        <f>12*(YEAR(G8330)-YEAR($K$3))+(MONTH(G8330)-MONTH($K$3))</f>
        <v/>
      </c>
      <c r="Q8330" s="366">
        <f>IF(M8330="IBIRAPITANGA FASE 3",IF(O8330="Atraso",L8330,L8330/(1+$I$2)^P8330),IF(O8330="Atraso",L8330,L8330/(1+$I$1)^P8330))</f>
        <v/>
      </c>
      <c r="R8330">
        <f>IF(O8330="Atraso",$K$3-G8330,0)</f>
        <v/>
      </c>
      <c r="S8330">
        <f>IF(R8330&lt;=15,"Até 15",IF(R8330&lt;=30,"Entre 15 e 30",IF(R8330&lt;=60,"Entre 30 e 60",IF(R8330&lt;=90,"Entre 60 e 90",IF(R8330&lt;=120,"Entre 90 e 120",IF(R8330&lt;=150,"Entre 120 e 150",IF(R8330&lt;=180,"Entre 150 e 180","Superior a 180")))))))</f>
        <v/>
      </c>
    </row>
    <row r="8331">
      <c r="A8331" t="inlineStr">
        <is>
          <t>Q07L027</t>
        </is>
      </c>
      <c r="B8331" t="inlineStr">
        <is>
          <t>LILIANE RODRIGUES RIBEIRO</t>
        </is>
      </c>
      <c r="C8331" t="n">
        <v>1</v>
      </c>
      <c r="D8331" t="inlineStr">
        <is>
          <t>IPCA</t>
        </is>
      </c>
      <c r="E8331" t="n">
        <v>0.009488792934583046</v>
      </c>
      <c r="F8331" t="inlineStr">
        <is>
          <t>MENSAL</t>
        </is>
      </c>
      <c r="G8331" t="n">
        <v>48324</v>
      </c>
      <c r="H8331" t="n">
        <v>48324</v>
      </c>
      <c r="I8331" t="n">
        <v>117</v>
      </c>
      <c r="J8331" t="inlineStr">
        <is>
          <t>CARTEIRA</t>
        </is>
      </c>
      <c r="K8331" t="inlineStr">
        <is>
          <t>CONTRATO</t>
        </is>
      </c>
      <c r="L8331" t="n">
        <v>540.0367500000001</v>
      </c>
      <c r="M8331" t="inlineStr">
        <is>
          <t>Terra Luz Residencial</t>
        </is>
      </c>
      <c r="N8331" s="142">
        <f>DATE(YEAR(G8331),MONTH(G8331),1)</f>
        <v/>
      </c>
      <c r="O8331" s="132">
        <f>IF(G8331&gt;$K$3,"Futuro","Atraso")</f>
        <v/>
      </c>
      <c r="P8331">
        <f>12*(YEAR(G8331)-YEAR($K$3))+(MONTH(G8331)-MONTH($K$3))</f>
        <v/>
      </c>
      <c r="Q8331" s="366">
        <f>IF(M8331="IBIRAPITANGA FASE 3",IF(O8331="Atraso",L8331,L8331/(1+$I$2)^P8331),IF(O8331="Atraso",L8331,L8331/(1+$I$1)^P8331))</f>
        <v/>
      </c>
      <c r="R8331">
        <f>IF(O8331="Atraso",$K$3-G8331,0)</f>
        <v/>
      </c>
      <c r="S8331">
        <f>IF(R8331&lt;=15,"Até 15",IF(R8331&lt;=30,"Entre 15 e 30",IF(R8331&lt;=60,"Entre 30 e 60",IF(R8331&lt;=90,"Entre 60 e 90",IF(R8331&lt;=120,"Entre 90 e 120",IF(R8331&lt;=150,"Entre 120 e 150",IF(R8331&lt;=180,"Entre 150 e 180","Superior a 180")))))))</f>
        <v/>
      </c>
    </row>
    <row r="8332">
      <c r="A8332" t="inlineStr">
        <is>
          <t>Q07L027</t>
        </is>
      </c>
      <c r="B8332" t="inlineStr">
        <is>
          <t>LILIANE RODRIGUES RIBEIRO</t>
        </is>
      </c>
      <c r="C8332" t="n">
        <v>1</v>
      </c>
      <c r="D8332" t="inlineStr">
        <is>
          <t>IPCA</t>
        </is>
      </c>
      <c r="E8332" t="n">
        <v>0.009488792934583046</v>
      </c>
      <c r="F8332" t="inlineStr">
        <is>
          <t>MENSAL</t>
        </is>
      </c>
      <c r="G8332" t="n">
        <v>48354</v>
      </c>
      <c r="H8332" t="n">
        <v>48354</v>
      </c>
      <c r="I8332" t="n">
        <v>118</v>
      </c>
      <c r="J8332" t="inlineStr">
        <is>
          <t>CARTEIRA</t>
        </is>
      </c>
      <c r="K8332" t="inlineStr">
        <is>
          <t>CONTRATO</t>
        </is>
      </c>
      <c r="L8332" t="n">
        <v>540.0367500000001</v>
      </c>
      <c r="M8332" t="inlineStr">
        <is>
          <t>Terra Luz Residencial</t>
        </is>
      </c>
      <c r="N8332" s="142">
        <f>DATE(YEAR(G8332),MONTH(G8332),1)</f>
        <v/>
      </c>
      <c r="O8332" s="132">
        <f>IF(G8332&gt;$K$3,"Futuro","Atraso")</f>
        <v/>
      </c>
      <c r="P8332">
        <f>12*(YEAR(G8332)-YEAR($K$3))+(MONTH(G8332)-MONTH($K$3))</f>
        <v/>
      </c>
      <c r="Q8332" s="366">
        <f>IF(M8332="IBIRAPITANGA FASE 3",IF(O8332="Atraso",L8332,L8332/(1+$I$2)^P8332),IF(O8332="Atraso",L8332,L8332/(1+$I$1)^P8332))</f>
        <v/>
      </c>
      <c r="R8332">
        <f>IF(O8332="Atraso",$K$3-G8332,0)</f>
        <v/>
      </c>
      <c r="S8332">
        <f>IF(R8332&lt;=15,"Até 15",IF(R8332&lt;=30,"Entre 15 e 30",IF(R8332&lt;=60,"Entre 30 e 60",IF(R8332&lt;=90,"Entre 60 e 90",IF(R8332&lt;=120,"Entre 90 e 120",IF(R8332&lt;=150,"Entre 120 e 150",IF(R8332&lt;=180,"Entre 150 e 180","Superior a 180")))))))</f>
        <v/>
      </c>
    </row>
    <row r="8333">
      <c r="A8333" t="inlineStr">
        <is>
          <t>Q07L027</t>
        </is>
      </c>
      <c r="B8333" t="inlineStr">
        <is>
          <t>LILIANE RODRIGUES RIBEIRO</t>
        </is>
      </c>
      <c r="C8333" t="n">
        <v>1</v>
      </c>
      <c r="D8333" t="inlineStr">
        <is>
          <t>IPCA</t>
        </is>
      </c>
      <c r="E8333" t="n">
        <v>0.009488792934583046</v>
      </c>
      <c r="F8333" t="inlineStr">
        <is>
          <t>MENSAL</t>
        </is>
      </c>
      <c r="G8333" t="n">
        <v>48354</v>
      </c>
      <c r="H8333" t="n">
        <v>48354</v>
      </c>
      <c r="I8333" t="n">
        <v>10</v>
      </c>
      <c r="J8333" t="inlineStr">
        <is>
          <t>CARTEIRA</t>
        </is>
      </c>
      <c r="K8333" t="inlineStr">
        <is>
          <t>CONTRATO</t>
        </is>
      </c>
      <c r="L8333" t="n">
        <v>1569.896358</v>
      </c>
      <c r="M8333" t="inlineStr">
        <is>
          <t>Terra Luz Residencial</t>
        </is>
      </c>
      <c r="N8333" s="142">
        <f>DATE(YEAR(G8333),MONTH(G8333),1)</f>
        <v/>
      </c>
      <c r="O8333" s="132">
        <f>IF(G8333&gt;$K$3,"Futuro","Atraso")</f>
        <v/>
      </c>
      <c r="P8333">
        <f>12*(YEAR(G8333)-YEAR($K$3))+(MONTH(G8333)-MONTH($K$3))</f>
        <v/>
      </c>
      <c r="Q8333" s="366">
        <f>IF(M8333="IBIRAPITANGA FASE 3",IF(O8333="Atraso",L8333,L8333/(1+$I$2)^P8333),IF(O8333="Atraso",L8333,L8333/(1+$I$1)^P8333))</f>
        <v/>
      </c>
      <c r="R8333">
        <f>IF(O8333="Atraso",$K$3-G8333,0)</f>
        <v/>
      </c>
      <c r="S8333">
        <f>IF(R8333&lt;=15,"Até 15",IF(R8333&lt;=30,"Entre 15 e 30",IF(R8333&lt;=60,"Entre 30 e 60",IF(R8333&lt;=90,"Entre 60 e 90",IF(R8333&lt;=120,"Entre 90 e 120",IF(R8333&lt;=150,"Entre 120 e 150",IF(R8333&lt;=180,"Entre 150 e 180","Superior a 180")))))))</f>
        <v/>
      </c>
    </row>
    <row r="8334">
      <c r="A8334" t="inlineStr">
        <is>
          <t>Q07L027</t>
        </is>
      </c>
      <c r="B8334" t="inlineStr">
        <is>
          <t>LILIANE RODRIGUES RIBEIRO</t>
        </is>
      </c>
      <c r="C8334" t="n">
        <v>1</v>
      </c>
      <c r="D8334" t="inlineStr">
        <is>
          <t>IPCA</t>
        </is>
      </c>
      <c r="E8334" t="n">
        <v>0.009488792934583046</v>
      </c>
      <c r="F8334" t="inlineStr">
        <is>
          <t>MENSAL</t>
        </is>
      </c>
      <c r="G8334" t="n">
        <v>48385</v>
      </c>
      <c r="H8334" t="n">
        <v>48385</v>
      </c>
      <c r="I8334" t="n">
        <v>119</v>
      </c>
      <c r="J8334" t="inlineStr">
        <is>
          <t>CARTEIRA</t>
        </is>
      </c>
      <c r="K8334" t="inlineStr">
        <is>
          <t>CONTRATO</t>
        </is>
      </c>
      <c r="L8334" t="n">
        <v>540.0367500000001</v>
      </c>
      <c r="M8334" t="inlineStr">
        <is>
          <t>Terra Luz Residencial</t>
        </is>
      </c>
      <c r="N8334" s="142">
        <f>DATE(YEAR(G8334),MONTH(G8334),1)</f>
        <v/>
      </c>
      <c r="O8334" s="132">
        <f>IF(G8334&gt;$K$3,"Futuro","Atraso")</f>
        <v/>
      </c>
      <c r="P8334">
        <f>12*(YEAR(G8334)-YEAR($K$3))+(MONTH(G8334)-MONTH($K$3))</f>
        <v/>
      </c>
      <c r="Q8334" s="366">
        <f>IF(M8334="IBIRAPITANGA FASE 3",IF(O8334="Atraso",L8334,L8334/(1+$I$2)^P8334),IF(O8334="Atraso",L8334,L8334/(1+$I$1)^P8334))</f>
        <v/>
      </c>
      <c r="R8334">
        <f>IF(O8334="Atraso",$K$3-G8334,0)</f>
        <v/>
      </c>
      <c r="S8334">
        <f>IF(R8334&lt;=15,"Até 15",IF(R8334&lt;=30,"Entre 15 e 30",IF(R8334&lt;=60,"Entre 30 e 60",IF(R8334&lt;=90,"Entre 60 e 90",IF(R8334&lt;=120,"Entre 90 e 120",IF(R8334&lt;=150,"Entre 120 e 150",IF(R8334&lt;=180,"Entre 150 e 180","Superior a 180")))))))</f>
        <v/>
      </c>
    </row>
    <row r="8335">
      <c r="A8335" t="inlineStr">
        <is>
          <t>Q07L027</t>
        </is>
      </c>
      <c r="B8335" t="inlineStr">
        <is>
          <t>LILIANE RODRIGUES RIBEIRO</t>
        </is>
      </c>
      <c r="C8335" t="n">
        <v>1</v>
      </c>
      <c r="D8335" t="inlineStr">
        <is>
          <t>IPCA</t>
        </is>
      </c>
      <c r="E8335" t="n">
        <v>0.009488792934583046</v>
      </c>
      <c r="F8335" t="inlineStr">
        <is>
          <t>MENSAL</t>
        </is>
      </c>
      <c r="G8335" t="n">
        <v>48415</v>
      </c>
      <c r="H8335" t="n">
        <v>48415</v>
      </c>
      <c r="I8335" t="n">
        <v>120</v>
      </c>
      <c r="J8335" t="inlineStr">
        <is>
          <t>CARTEIRA</t>
        </is>
      </c>
      <c r="K8335" t="inlineStr">
        <is>
          <t>CONTRATO</t>
        </is>
      </c>
      <c r="L8335" t="n">
        <v>540.0367500000001</v>
      </c>
      <c r="M8335" t="inlineStr">
        <is>
          <t>Terra Luz Residencial</t>
        </is>
      </c>
      <c r="N8335" s="142">
        <f>DATE(YEAR(G8335),MONTH(G8335),1)</f>
        <v/>
      </c>
      <c r="O8335" s="132">
        <f>IF(G8335&gt;$K$3,"Futuro","Atraso")</f>
        <v/>
      </c>
      <c r="P8335">
        <f>12*(YEAR(G8335)-YEAR($K$3))+(MONTH(G8335)-MONTH($K$3))</f>
        <v/>
      </c>
      <c r="Q8335" s="366">
        <f>IF(M8335="IBIRAPITANGA FASE 3",IF(O8335="Atraso",L8335,L8335/(1+$I$2)^P8335),IF(O8335="Atraso",L8335,L8335/(1+$I$1)^P8335))</f>
        <v/>
      </c>
      <c r="R8335">
        <f>IF(O8335="Atraso",$K$3-G8335,0)</f>
        <v/>
      </c>
      <c r="S8335">
        <f>IF(R8335&lt;=15,"Até 15",IF(R8335&lt;=30,"Entre 15 e 30",IF(R8335&lt;=60,"Entre 30 e 60",IF(R8335&lt;=90,"Entre 60 e 90",IF(R8335&lt;=120,"Entre 90 e 120",IF(R8335&lt;=150,"Entre 120 e 150",IF(R8335&lt;=180,"Entre 150 e 180","Superior a 180")))))))</f>
        <v/>
      </c>
    </row>
    <row r="8336">
      <c r="A8336" t="inlineStr">
        <is>
          <t>Q07L027</t>
        </is>
      </c>
      <c r="B8336" t="inlineStr">
        <is>
          <t>LILIANE RODRIGUES RIBEIRO</t>
        </is>
      </c>
      <c r="C8336" t="n">
        <v>1</v>
      </c>
      <c r="D8336" t="inlineStr">
        <is>
          <t>IPCA</t>
        </is>
      </c>
      <c r="E8336" t="n">
        <v>0.009488792934583046</v>
      </c>
      <c r="F8336" t="inlineStr">
        <is>
          <t>MENSAL</t>
        </is>
      </c>
      <c r="G8336" t="n">
        <v>48446</v>
      </c>
      <c r="H8336" t="n">
        <v>48446</v>
      </c>
      <c r="I8336" t="n">
        <v>121</v>
      </c>
      <c r="J8336" t="inlineStr">
        <is>
          <t>CARTEIRA</t>
        </is>
      </c>
      <c r="K8336" t="inlineStr">
        <is>
          <t>CONTRATO</t>
        </is>
      </c>
      <c r="L8336" t="n">
        <v>540.0367500000001</v>
      </c>
      <c r="M8336" t="inlineStr">
        <is>
          <t>Terra Luz Residencial</t>
        </is>
      </c>
      <c r="N8336" s="142">
        <f>DATE(YEAR(G8336),MONTH(G8336),1)</f>
        <v/>
      </c>
      <c r="O8336" s="132">
        <f>IF(G8336&gt;$K$3,"Futuro","Atraso")</f>
        <v/>
      </c>
      <c r="P8336">
        <f>12*(YEAR(G8336)-YEAR($K$3))+(MONTH(G8336)-MONTH($K$3))</f>
        <v/>
      </c>
      <c r="Q8336" s="366">
        <f>IF(M8336="IBIRAPITANGA FASE 3",IF(O8336="Atraso",L8336,L8336/(1+$I$2)^P8336),IF(O8336="Atraso",L8336,L8336/(1+$I$1)^P8336))</f>
        <v/>
      </c>
      <c r="R8336">
        <f>IF(O8336="Atraso",$K$3-G8336,0)</f>
        <v/>
      </c>
      <c r="S8336">
        <f>IF(R8336&lt;=15,"Até 15",IF(R8336&lt;=30,"Entre 15 e 30",IF(R8336&lt;=60,"Entre 30 e 60",IF(R8336&lt;=90,"Entre 60 e 90",IF(R8336&lt;=120,"Entre 90 e 120",IF(R8336&lt;=150,"Entre 120 e 150",IF(R8336&lt;=180,"Entre 150 e 180","Superior a 180")))))))</f>
        <v/>
      </c>
    </row>
    <row r="8337">
      <c r="A8337" t="inlineStr">
        <is>
          <t>Q07L027</t>
        </is>
      </c>
      <c r="B8337" t="inlineStr">
        <is>
          <t>LILIANE RODRIGUES RIBEIRO</t>
        </is>
      </c>
      <c r="C8337" t="n">
        <v>1</v>
      </c>
      <c r="D8337" t="inlineStr">
        <is>
          <t>IPCA</t>
        </is>
      </c>
      <c r="E8337" t="n">
        <v>0.009488792934583046</v>
      </c>
      <c r="F8337" t="inlineStr">
        <is>
          <t>MENSAL</t>
        </is>
      </c>
      <c r="G8337" t="n">
        <v>48477</v>
      </c>
      <c r="H8337" t="n">
        <v>48477</v>
      </c>
      <c r="I8337" t="n">
        <v>122</v>
      </c>
      <c r="J8337" t="inlineStr">
        <is>
          <t>CARTEIRA</t>
        </is>
      </c>
      <c r="K8337" t="inlineStr">
        <is>
          <t>CONTRATO</t>
        </is>
      </c>
      <c r="L8337" t="n">
        <v>540.0367500000001</v>
      </c>
      <c r="M8337" t="inlineStr">
        <is>
          <t>Terra Luz Residencial</t>
        </is>
      </c>
      <c r="N8337" s="142">
        <f>DATE(YEAR(G8337),MONTH(G8337),1)</f>
        <v/>
      </c>
      <c r="O8337" s="132">
        <f>IF(G8337&gt;$K$3,"Futuro","Atraso")</f>
        <v/>
      </c>
      <c r="P8337">
        <f>12*(YEAR(G8337)-YEAR($K$3))+(MONTH(G8337)-MONTH($K$3))</f>
        <v/>
      </c>
      <c r="Q8337" s="366">
        <f>IF(M8337="IBIRAPITANGA FASE 3",IF(O8337="Atraso",L8337,L8337/(1+$I$2)^P8337),IF(O8337="Atraso",L8337,L8337/(1+$I$1)^P8337))</f>
        <v/>
      </c>
      <c r="R8337">
        <f>IF(O8337="Atraso",$K$3-G8337,0)</f>
        <v/>
      </c>
      <c r="S8337">
        <f>IF(R8337&lt;=15,"Até 15",IF(R8337&lt;=30,"Entre 15 e 30",IF(R8337&lt;=60,"Entre 30 e 60",IF(R8337&lt;=90,"Entre 60 e 90",IF(R8337&lt;=120,"Entre 90 e 120",IF(R8337&lt;=150,"Entre 120 e 150",IF(R8337&lt;=180,"Entre 150 e 180","Superior a 180")))))))</f>
        <v/>
      </c>
    </row>
    <row r="8338">
      <c r="A8338" t="inlineStr">
        <is>
          <t>Q07L027</t>
        </is>
      </c>
      <c r="B8338" t="inlineStr">
        <is>
          <t>LILIANE RODRIGUES RIBEIRO</t>
        </is>
      </c>
      <c r="C8338" t="n">
        <v>1</v>
      </c>
      <c r="D8338" t="inlineStr">
        <is>
          <t>IPCA</t>
        </is>
      </c>
      <c r="E8338" t="n">
        <v>0.009488792934583046</v>
      </c>
      <c r="F8338" t="inlineStr">
        <is>
          <t>MENSAL</t>
        </is>
      </c>
      <c r="G8338" t="n">
        <v>48507</v>
      </c>
      <c r="H8338" t="n">
        <v>48507</v>
      </c>
      <c r="I8338" t="n">
        <v>123</v>
      </c>
      <c r="J8338" t="inlineStr">
        <is>
          <t>CARTEIRA</t>
        </is>
      </c>
      <c r="K8338" t="inlineStr">
        <is>
          <t>CONTRATO</t>
        </is>
      </c>
      <c r="L8338" t="n">
        <v>540.0367500000001</v>
      </c>
      <c r="M8338" t="inlineStr">
        <is>
          <t>Terra Luz Residencial</t>
        </is>
      </c>
      <c r="N8338" s="142">
        <f>DATE(YEAR(G8338),MONTH(G8338),1)</f>
        <v/>
      </c>
      <c r="O8338" s="132">
        <f>IF(G8338&gt;$K$3,"Futuro","Atraso")</f>
        <v/>
      </c>
      <c r="P8338">
        <f>12*(YEAR(G8338)-YEAR($K$3))+(MONTH(G8338)-MONTH($K$3))</f>
        <v/>
      </c>
      <c r="Q8338" s="366">
        <f>IF(M8338="IBIRAPITANGA FASE 3",IF(O8338="Atraso",L8338,L8338/(1+$I$2)^P8338),IF(O8338="Atraso",L8338,L8338/(1+$I$1)^P8338))</f>
        <v/>
      </c>
      <c r="R8338">
        <f>IF(O8338="Atraso",$K$3-G8338,0)</f>
        <v/>
      </c>
      <c r="S8338">
        <f>IF(R8338&lt;=15,"Até 15",IF(R8338&lt;=30,"Entre 15 e 30",IF(R8338&lt;=60,"Entre 30 e 60",IF(R8338&lt;=90,"Entre 60 e 90",IF(R8338&lt;=120,"Entre 90 e 120",IF(R8338&lt;=150,"Entre 120 e 150",IF(R8338&lt;=180,"Entre 150 e 180","Superior a 180")))))))</f>
        <v/>
      </c>
    </row>
    <row r="8339">
      <c r="A8339" t="inlineStr">
        <is>
          <t>Q07L027</t>
        </is>
      </c>
      <c r="B8339" t="inlineStr">
        <is>
          <t>LILIANE RODRIGUES RIBEIRO</t>
        </is>
      </c>
      <c r="C8339" t="n">
        <v>1</v>
      </c>
      <c r="D8339" t="inlineStr">
        <is>
          <t>IPCA</t>
        </is>
      </c>
      <c r="E8339" t="n">
        <v>0.009488792934583046</v>
      </c>
      <c r="F8339" t="inlineStr">
        <is>
          <t>MENSAL</t>
        </is>
      </c>
      <c r="G8339" t="n">
        <v>48538</v>
      </c>
      <c r="H8339" t="n">
        <v>48538</v>
      </c>
      <c r="I8339" t="n">
        <v>124</v>
      </c>
      <c r="J8339" t="inlineStr">
        <is>
          <t>CARTEIRA</t>
        </is>
      </c>
      <c r="K8339" t="inlineStr">
        <is>
          <t>CONTRATO</t>
        </is>
      </c>
      <c r="L8339" t="n">
        <v>540.0367500000001</v>
      </c>
      <c r="M8339" t="inlineStr">
        <is>
          <t>Terra Luz Residencial</t>
        </is>
      </c>
      <c r="N8339" s="142">
        <f>DATE(YEAR(G8339),MONTH(G8339),1)</f>
        <v/>
      </c>
      <c r="O8339" s="132">
        <f>IF(G8339&gt;$K$3,"Futuro","Atraso")</f>
        <v/>
      </c>
      <c r="P8339">
        <f>12*(YEAR(G8339)-YEAR($K$3))+(MONTH(G8339)-MONTH($K$3))</f>
        <v/>
      </c>
      <c r="Q8339" s="366">
        <f>IF(M8339="IBIRAPITANGA FASE 3",IF(O8339="Atraso",L8339,L8339/(1+$I$2)^P8339),IF(O8339="Atraso",L8339,L8339/(1+$I$1)^P8339))</f>
        <v/>
      </c>
      <c r="R8339">
        <f>IF(O8339="Atraso",$K$3-G8339,0)</f>
        <v/>
      </c>
      <c r="S8339">
        <f>IF(R8339&lt;=15,"Até 15",IF(R8339&lt;=30,"Entre 15 e 30",IF(R8339&lt;=60,"Entre 30 e 60",IF(R8339&lt;=90,"Entre 60 e 90",IF(R8339&lt;=120,"Entre 90 e 120",IF(R8339&lt;=150,"Entre 120 e 150",IF(R8339&lt;=180,"Entre 150 e 180","Superior a 180")))))))</f>
        <v/>
      </c>
    </row>
    <row r="8340">
      <c r="A8340" t="inlineStr">
        <is>
          <t>Q07L027</t>
        </is>
      </c>
      <c r="B8340" t="inlineStr">
        <is>
          <t>LILIANE RODRIGUES RIBEIRO</t>
        </is>
      </c>
      <c r="C8340" t="n">
        <v>1</v>
      </c>
      <c r="D8340" t="inlineStr">
        <is>
          <t>IPCA</t>
        </is>
      </c>
      <c r="E8340" t="n">
        <v>0.009488792934583046</v>
      </c>
      <c r="F8340" t="inlineStr">
        <is>
          <t>MENSAL</t>
        </is>
      </c>
      <c r="G8340" t="n">
        <v>48568</v>
      </c>
      <c r="H8340" t="n">
        <v>48568</v>
      </c>
      <c r="I8340" t="n">
        <v>125</v>
      </c>
      <c r="J8340" t="inlineStr">
        <is>
          <t>CARTEIRA</t>
        </is>
      </c>
      <c r="K8340" t="inlineStr">
        <is>
          <t>CONTRATO</t>
        </is>
      </c>
      <c r="L8340" t="n">
        <v>540.0367500000001</v>
      </c>
      <c r="M8340" t="inlineStr">
        <is>
          <t>Terra Luz Residencial</t>
        </is>
      </c>
      <c r="N8340" s="142">
        <f>DATE(YEAR(G8340),MONTH(G8340),1)</f>
        <v/>
      </c>
      <c r="O8340" s="132">
        <f>IF(G8340&gt;$K$3,"Futuro","Atraso")</f>
        <v/>
      </c>
      <c r="P8340">
        <f>12*(YEAR(G8340)-YEAR($K$3))+(MONTH(G8340)-MONTH($K$3))</f>
        <v/>
      </c>
      <c r="Q8340" s="366">
        <f>IF(M8340="IBIRAPITANGA FASE 3",IF(O8340="Atraso",L8340,L8340/(1+$I$2)^P8340),IF(O8340="Atraso",L8340,L8340/(1+$I$1)^P8340))</f>
        <v/>
      </c>
      <c r="R8340">
        <f>IF(O8340="Atraso",$K$3-G8340,0)</f>
        <v/>
      </c>
      <c r="S8340">
        <f>IF(R8340&lt;=15,"Até 15",IF(R8340&lt;=30,"Entre 15 e 30",IF(R8340&lt;=60,"Entre 30 e 60",IF(R8340&lt;=90,"Entre 60 e 90",IF(R8340&lt;=120,"Entre 90 e 120",IF(R8340&lt;=150,"Entre 120 e 150",IF(R8340&lt;=180,"Entre 150 e 180","Superior a 180")))))))</f>
        <v/>
      </c>
    </row>
    <row r="8341">
      <c r="A8341" t="inlineStr">
        <is>
          <t>Q07L027</t>
        </is>
      </c>
      <c r="B8341" t="inlineStr">
        <is>
          <t>LILIANE RODRIGUES RIBEIRO</t>
        </is>
      </c>
      <c r="C8341" t="n">
        <v>1</v>
      </c>
      <c r="D8341" t="inlineStr">
        <is>
          <t>IPCA</t>
        </is>
      </c>
      <c r="E8341" t="n">
        <v>0.009488792934583046</v>
      </c>
      <c r="F8341" t="inlineStr">
        <is>
          <t>MENSAL</t>
        </is>
      </c>
      <c r="G8341" t="n">
        <v>48599</v>
      </c>
      <c r="H8341" t="n">
        <v>48599</v>
      </c>
      <c r="I8341" t="n">
        <v>126</v>
      </c>
      <c r="J8341" t="inlineStr">
        <is>
          <t>CARTEIRA</t>
        </is>
      </c>
      <c r="K8341" t="inlineStr">
        <is>
          <t>CONTRATO</t>
        </is>
      </c>
      <c r="L8341" t="n">
        <v>540.0367500000001</v>
      </c>
      <c r="M8341" t="inlineStr">
        <is>
          <t>Terra Luz Residencial</t>
        </is>
      </c>
      <c r="N8341" s="142">
        <f>DATE(YEAR(G8341),MONTH(G8341),1)</f>
        <v/>
      </c>
      <c r="O8341" s="132">
        <f>IF(G8341&gt;$K$3,"Futuro","Atraso")</f>
        <v/>
      </c>
      <c r="P8341">
        <f>12*(YEAR(G8341)-YEAR($K$3))+(MONTH(G8341)-MONTH($K$3))</f>
        <v/>
      </c>
      <c r="Q8341" s="366">
        <f>IF(M8341="IBIRAPITANGA FASE 3",IF(O8341="Atraso",L8341,L8341/(1+$I$2)^P8341),IF(O8341="Atraso",L8341,L8341/(1+$I$1)^P8341))</f>
        <v/>
      </c>
      <c r="R8341">
        <f>IF(O8341="Atraso",$K$3-G8341,0)</f>
        <v/>
      </c>
      <c r="S8341">
        <f>IF(R8341&lt;=15,"Até 15",IF(R8341&lt;=30,"Entre 15 e 30",IF(R8341&lt;=60,"Entre 30 e 60",IF(R8341&lt;=90,"Entre 60 e 90",IF(R8341&lt;=120,"Entre 90 e 120",IF(R8341&lt;=150,"Entre 120 e 150",IF(R8341&lt;=180,"Entre 150 e 180","Superior a 180")))))))</f>
        <v/>
      </c>
    </row>
    <row r="8342">
      <c r="A8342" t="inlineStr">
        <is>
          <t>Q07L027</t>
        </is>
      </c>
      <c r="B8342" t="inlineStr">
        <is>
          <t>LILIANE RODRIGUES RIBEIRO</t>
        </is>
      </c>
      <c r="C8342" t="n">
        <v>1</v>
      </c>
      <c r="D8342" t="inlineStr">
        <is>
          <t>IPCA</t>
        </is>
      </c>
      <c r="E8342" t="n">
        <v>0.009488792934583046</v>
      </c>
      <c r="F8342" t="inlineStr">
        <is>
          <t>MENSAL</t>
        </is>
      </c>
      <c r="G8342" t="n">
        <v>48630</v>
      </c>
      <c r="H8342" t="n">
        <v>48630</v>
      </c>
      <c r="I8342" t="n">
        <v>127</v>
      </c>
      <c r="J8342" t="inlineStr">
        <is>
          <t>CARTEIRA</t>
        </is>
      </c>
      <c r="K8342" t="inlineStr">
        <is>
          <t>CONTRATO</t>
        </is>
      </c>
      <c r="L8342" t="n">
        <v>540.0367500000001</v>
      </c>
      <c r="M8342" t="inlineStr">
        <is>
          <t>Terra Luz Residencial</t>
        </is>
      </c>
      <c r="N8342" s="142">
        <f>DATE(YEAR(G8342),MONTH(G8342),1)</f>
        <v/>
      </c>
      <c r="O8342" s="132">
        <f>IF(G8342&gt;$K$3,"Futuro","Atraso")</f>
        <v/>
      </c>
      <c r="P8342">
        <f>12*(YEAR(G8342)-YEAR($K$3))+(MONTH(G8342)-MONTH($K$3))</f>
        <v/>
      </c>
      <c r="Q8342" s="366">
        <f>IF(M8342="IBIRAPITANGA FASE 3",IF(O8342="Atraso",L8342,L8342/(1+$I$2)^P8342),IF(O8342="Atraso",L8342,L8342/(1+$I$1)^P8342))</f>
        <v/>
      </c>
      <c r="R8342">
        <f>IF(O8342="Atraso",$K$3-G8342,0)</f>
        <v/>
      </c>
      <c r="S8342">
        <f>IF(R8342&lt;=15,"Até 15",IF(R8342&lt;=30,"Entre 15 e 30",IF(R8342&lt;=60,"Entre 30 e 60",IF(R8342&lt;=90,"Entre 60 e 90",IF(R8342&lt;=120,"Entre 90 e 120",IF(R8342&lt;=150,"Entre 120 e 150",IF(R8342&lt;=180,"Entre 150 e 180","Superior a 180")))))))</f>
        <v/>
      </c>
    </row>
    <row r="8343">
      <c r="A8343" t="inlineStr">
        <is>
          <t>Q07L027</t>
        </is>
      </c>
      <c r="B8343" t="inlineStr">
        <is>
          <t>LILIANE RODRIGUES RIBEIRO</t>
        </is>
      </c>
      <c r="C8343" t="n">
        <v>1</v>
      </c>
      <c r="D8343" t="inlineStr">
        <is>
          <t>IPCA</t>
        </is>
      </c>
      <c r="E8343" t="n">
        <v>0.009488792934583046</v>
      </c>
      <c r="F8343" t="inlineStr">
        <is>
          <t>MENSAL</t>
        </is>
      </c>
      <c r="G8343" t="n">
        <v>48658</v>
      </c>
      <c r="H8343" t="n">
        <v>48658</v>
      </c>
      <c r="I8343" t="n">
        <v>128</v>
      </c>
      <c r="J8343" t="inlineStr">
        <is>
          <t>CARTEIRA</t>
        </is>
      </c>
      <c r="K8343" t="inlineStr">
        <is>
          <t>CONTRATO</t>
        </is>
      </c>
      <c r="L8343" t="n">
        <v>540.0367500000001</v>
      </c>
      <c r="M8343" t="inlineStr">
        <is>
          <t>Terra Luz Residencial</t>
        </is>
      </c>
      <c r="N8343" s="142">
        <f>DATE(YEAR(G8343),MONTH(G8343),1)</f>
        <v/>
      </c>
      <c r="O8343" s="132">
        <f>IF(G8343&gt;$K$3,"Futuro","Atraso")</f>
        <v/>
      </c>
      <c r="P8343">
        <f>12*(YEAR(G8343)-YEAR($K$3))+(MONTH(G8343)-MONTH($K$3))</f>
        <v/>
      </c>
      <c r="Q8343" s="366">
        <f>IF(M8343="IBIRAPITANGA FASE 3",IF(O8343="Atraso",L8343,L8343/(1+$I$2)^P8343),IF(O8343="Atraso",L8343,L8343/(1+$I$1)^P8343))</f>
        <v/>
      </c>
      <c r="R8343">
        <f>IF(O8343="Atraso",$K$3-G8343,0)</f>
        <v/>
      </c>
      <c r="S8343">
        <f>IF(R8343&lt;=15,"Até 15",IF(R8343&lt;=30,"Entre 15 e 30",IF(R8343&lt;=60,"Entre 30 e 60",IF(R8343&lt;=90,"Entre 60 e 90",IF(R8343&lt;=120,"Entre 90 e 120",IF(R8343&lt;=150,"Entre 120 e 150",IF(R8343&lt;=180,"Entre 150 e 180","Superior a 180")))))))</f>
        <v/>
      </c>
    </row>
    <row r="8344">
      <c r="A8344" t="inlineStr">
        <is>
          <t>Q07L027</t>
        </is>
      </c>
      <c r="B8344" t="inlineStr">
        <is>
          <t>LILIANE RODRIGUES RIBEIRO</t>
        </is>
      </c>
      <c r="C8344" t="n">
        <v>1</v>
      </c>
      <c r="D8344" t="inlineStr">
        <is>
          <t>IPCA</t>
        </is>
      </c>
      <c r="E8344" t="n">
        <v>0.009488792934583046</v>
      </c>
      <c r="F8344" t="inlineStr">
        <is>
          <t>MENSAL</t>
        </is>
      </c>
      <c r="G8344" t="n">
        <v>48689</v>
      </c>
      <c r="H8344" t="n">
        <v>48689</v>
      </c>
      <c r="I8344" t="n">
        <v>129</v>
      </c>
      <c r="J8344" t="inlineStr">
        <is>
          <t>CARTEIRA</t>
        </is>
      </c>
      <c r="K8344" t="inlineStr">
        <is>
          <t>CONTRATO</t>
        </is>
      </c>
      <c r="L8344" t="n">
        <v>540.0367500000001</v>
      </c>
      <c r="M8344" t="inlineStr">
        <is>
          <t>Terra Luz Residencial</t>
        </is>
      </c>
      <c r="N8344" s="142">
        <f>DATE(YEAR(G8344),MONTH(G8344),1)</f>
        <v/>
      </c>
      <c r="O8344" s="132">
        <f>IF(G8344&gt;$K$3,"Futuro","Atraso")</f>
        <v/>
      </c>
      <c r="P8344">
        <f>12*(YEAR(G8344)-YEAR($K$3))+(MONTH(G8344)-MONTH($K$3))</f>
        <v/>
      </c>
      <c r="Q8344" s="366">
        <f>IF(M8344="IBIRAPITANGA FASE 3",IF(O8344="Atraso",L8344,L8344/(1+$I$2)^P8344),IF(O8344="Atraso",L8344,L8344/(1+$I$1)^P8344))</f>
        <v/>
      </c>
      <c r="R8344">
        <f>IF(O8344="Atraso",$K$3-G8344,0)</f>
        <v/>
      </c>
      <c r="S8344">
        <f>IF(R8344&lt;=15,"Até 15",IF(R8344&lt;=30,"Entre 15 e 30",IF(R8344&lt;=60,"Entre 30 e 60",IF(R8344&lt;=90,"Entre 60 e 90",IF(R8344&lt;=120,"Entre 90 e 120",IF(R8344&lt;=150,"Entre 120 e 150",IF(R8344&lt;=180,"Entre 150 e 180","Superior a 180")))))))</f>
        <v/>
      </c>
    </row>
    <row r="8345">
      <c r="A8345" t="inlineStr">
        <is>
          <t>Q07L027</t>
        </is>
      </c>
      <c r="B8345" t="inlineStr">
        <is>
          <t>LILIANE RODRIGUES RIBEIRO</t>
        </is>
      </c>
      <c r="C8345" t="n">
        <v>1</v>
      </c>
      <c r="D8345" t="inlineStr">
        <is>
          <t>IPCA</t>
        </is>
      </c>
      <c r="E8345" t="n">
        <v>0.009488792934583046</v>
      </c>
      <c r="F8345" t="inlineStr">
        <is>
          <t>MENSAL</t>
        </is>
      </c>
      <c r="G8345" t="n">
        <v>48719</v>
      </c>
      <c r="H8345" t="n">
        <v>48719</v>
      </c>
      <c r="I8345" t="n">
        <v>130</v>
      </c>
      <c r="J8345" t="inlineStr">
        <is>
          <t>CARTEIRA</t>
        </is>
      </c>
      <c r="K8345" t="inlineStr">
        <is>
          <t>CONTRATO</t>
        </is>
      </c>
      <c r="L8345" t="n">
        <v>540.0367500000001</v>
      </c>
      <c r="M8345" t="inlineStr">
        <is>
          <t>Terra Luz Residencial</t>
        </is>
      </c>
      <c r="N8345" s="142">
        <f>DATE(YEAR(G8345),MONTH(G8345),1)</f>
        <v/>
      </c>
      <c r="O8345" s="132">
        <f>IF(G8345&gt;$K$3,"Futuro","Atraso")</f>
        <v/>
      </c>
      <c r="P8345">
        <f>12*(YEAR(G8345)-YEAR($K$3))+(MONTH(G8345)-MONTH($K$3))</f>
        <v/>
      </c>
      <c r="Q8345" s="366">
        <f>IF(M8345="IBIRAPITANGA FASE 3",IF(O8345="Atraso",L8345,L8345/(1+$I$2)^P8345),IF(O8345="Atraso",L8345,L8345/(1+$I$1)^P8345))</f>
        <v/>
      </c>
      <c r="R8345">
        <f>IF(O8345="Atraso",$K$3-G8345,0)</f>
        <v/>
      </c>
      <c r="S8345">
        <f>IF(R8345&lt;=15,"Até 15",IF(R8345&lt;=30,"Entre 15 e 30",IF(R8345&lt;=60,"Entre 30 e 60",IF(R8345&lt;=90,"Entre 60 e 90",IF(R8345&lt;=120,"Entre 90 e 120",IF(R8345&lt;=150,"Entre 120 e 150",IF(R8345&lt;=180,"Entre 150 e 180","Superior a 180")))))))</f>
        <v/>
      </c>
    </row>
    <row r="8346">
      <c r="A8346" t="inlineStr">
        <is>
          <t>Q07L027</t>
        </is>
      </c>
      <c r="B8346" t="inlineStr">
        <is>
          <t>LILIANE RODRIGUES RIBEIRO</t>
        </is>
      </c>
      <c r="C8346" t="n">
        <v>1</v>
      </c>
      <c r="D8346" t="inlineStr">
        <is>
          <t>IPCA</t>
        </is>
      </c>
      <c r="E8346" t="n">
        <v>0.009488792934583046</v>
      </c>
      <c r="F8346" t="inlineStr">
        <is>
          <t>MENSAL</t>
        </is>
      </c>
      <c r="G8346" t="n">
        <v>48719</v>
      </c>
      <c r="H8346" t="n">
        <v>48719</v>
      </c>
      <c r="I8346" t="n">
        <v>11</v>
      </c>
      <c r="J8346" t="inlineStr">
        <is>
          <t>CARTEIRA</t>
        </is>
      </c>
      <c r="K8346" t="inlineStr">
        <is>
          <t>CONTRATO</t>
        </is>
      </c>
      <c r="L8346" t="n">
        <v>1569.896358</v>
      </c>
      <c r="M8346" t="inlineStr">
        <is>
          <t>Terra Luz Residencial</t>
        </is>
      </c>
      <c r="N8346" s="142">
        <f>DATE(YEAR(G8346),MONTH(G8346),1)</f>
        <v/>
      </c>
      <c r="O8346" s="132">
        <f>IF(G8346&gt;$K$3,"Futuro","Atraso")</f>
        <v/>
      </c>
      <c r="P8346">
        <f>12*(YEAR(G8346)-YEAR($K$3))+(MONTH(G8346)-MONTH($K$3))</f>
        <v/>
      </c>
      <c r="Q8346" s="366">
        <f>IF(M8346="IBIRAPITANGA FASE 3",IF(O8346="Atraso",L8346,L8346/(1+$I$2)^P8346),IF(O8346="Atraso",L8346,L8346/(1+$I$1)^P8346))</f>
        <v/>
      </c>
      <c r="R8346">
        <f>IF(O8346="Atraso",$K$3-G8346,0)</f>
        <v/>
      </c>
      <c r="S8346">
        <f>IF(R8346&lt;=15,"Até 15",IF(R8346&lt;=30,"Entre 15 e 30",IF(R8346&lt;=60,"Entre 30 e 60",IF(R8346&lt;=90,"Entre 60 e 90",IF(R8346&lt;=120,"Entre 90 e 120",IF(R8346&lt;=150,"Entre 120 e 150",IF(R8346&lt;=180,"Entre 150 e 180","Superior a 180")))))))</f>
        <v/>
      </c>
    </row>
    <row r="8347">
      <c r="A8347" t="inlineStr">
        <is>
          <t>Q07L027</t>
        </is>
      </c>
      <c r="B8347" t="inlineStr">
        <is>
          <t>LILIANE RODRIGUES RIBEIRO</t>
        </is>
      </c>
      <c r="C8347" t="n">
        <v>1</v>
      </c>
      <c r="D8347" t="inlineStr">
        <is>
          <t>IPCA</t>
        </is>
      </c>
      <c r="E8347" t="n">
        <v>0.009488792934583046</v>
      </c>
      <c r="F8347" t="inlineStr">
        <is>
          <t>MENSAL</t>
        </is>
      </c>
      <c r="G8347" t="n">
        <v>48750</v>
      </c>
      <c r="H8347" t="n">
        <v>48750</v>
      </c>
      <c r="I8347" t="n">
        <v>131</v>
      </c>
      <c r="J8347" t="inlineStr">
        <is>
          <t>CARTEIRA</t>
        </is>
      </c>
      <c r="K8347" t="inlineStr">
        <is>
          <t>CONTRATO</t>
        </is>
      </c>
      <c r="L8347" t="n">
        <v>540.0367500000001</v>
      </c>
      <c r="M8347" t="inlineStr">
        <is>
          <t>Terra Luz Residencial</t>
        </is>
      </c>
      <c r="N8347" s="142">
        <f>DATE(YEAR(G8347),MONTH(G8347),1)</f>
        <v/>
      </c>
      <c r="O8347" s="132">
        <f>IF(G8347&gt;$K$3,"Futuro","Atraso")</f>
        <v/>
      </c>
      <c r="P8347">
        <f>12*(YEAR(G8347)-YEAR($K$3))+(MONTH(G8347)-MONTH($K$3))</f>
        <v/>
      </c>
      <c r="Q8347" s="366">
        <f>IF(M8347="IBIRAPITANGA FASE 3",IF(O8347="Atraso",L8347,L8347/(1+$I$2)^P8347),IF(O8347="Atraso",L8347,L8347/(1+$I$1)^P8347))</f>
        <v/>
      </c>
      <c r="R8347">
        <f>IF(O8347="Atraso",$K$3-G8347,0)</f>
        <v/>
      </c>
      <c r="S8347">
        <f>IF(R8347&lt;=15,"Até 15",IF(R8347&lt;=30,"Entre 15 e 30",IF(R8347&lt;=60,"Entre 30 e 60",IF(R8347&lt;=90,"Entre 60 e 90",IF(R8347&lt;=120,"Entre 90 e 120",IF(R8347&lt;=150,"Entre 120 e 150",IF(R8347&lt;=180,"Entre 150 e 180","Superior a 180")))))))</f>
        <v/>
      </c>
    </row>
    <row r="8348">
      <c r="A8348" t="inlineStr">
        <is>
          <t>Q07L027</t>
        </is>
      </c>
      <c r="B8348" t="inlineStr">
        <is>
          <t>LILIANE RODRIGUES RIBEIRO</t>
        </is>
      </c>
      <c r="C8348" t="n">
        <v>1</v>
      </c>
      <c r="D8348" t="inlineStr">
        <is>
          <t>IPCA</t>
        </is>
      </c>
      <c r="E8348" t="n">
        <v>0.009488792934583046</v>
      </c>
      <c r="F8348" t="inlineStr">
        <is>
          <t>MENSAL</t>
        </is>
      </c>
      <c r="G8348" t="n">
        <v>48780</v>
      </c>
      <c r="H8348" t="n">
        <v>48780</v>
      </c>
      <c r="I8348" t="n">
        <v>132</v>
      </c>
      <c r="J8348" t="inlineStr">
        <is>
          <t>CARTEIRA</t>
        </is>
      </c>
      <c r="K8348" t="inlineStr">
        <is>
          <t>CONTRATO</t>
        </is>
      </c>
      <c r="L8348" t="n">
        <v>540.0367500000001</v>
      </c>
      <c r="M8348" t="inlineStr">
        <is>
          <t>Terra Luz Residencial</t>
        </is>
      </c>
      <c r="N8348" s="142">
        <f>DATE(YEAR(G8348),MONTH(G8348),1)</f>
        <v/>
      </c>
      <c r="O8348" s="132">
        <f>IF(G8348&gt;$K$3,"Futuro","Atraso")</f>
        <v/>
      </c>
      <c r="P8348">
        <f>12*(YEAR(G8348)-YEAR($K$3))+(MONTH(G8348)-MONTH($K$3))</f>
        <v/>
      </c>
      <c r="Q8348" s="366">
        <f>IF(M8348="IBIRAPITANGA FASE 3",IF(O8348="Atraso",L8348,L8348/(1+$I$2)^P8348),IF(O8348="Atraso",L8348,L8348/(1+$I$1)^P8348))</f>
        <v/>
      </c>
      <c r="R8348">
        <f>IF(O8348="Atraso",$K$3-G8348,0)</f>
        <v/>
      </c>
      <c r="S8348">
        <f>IF(R8348&lt;=15,"Até 15",IF(R8348&lt;=30,"Entre 15 e 30",IF(R8348&lt;=60,"Entre 30 e 60",IF(R8348&lt;=90,"Entre 60 e 90",IF(R8348&lt;=120,"Entre 90 e 120",IF(R8348&lt;=150,"Entre 120 e 150",IF(R8348&lt;=180,"Entre 150 e 180","Superior a 180")))))))</f>
        <v/>
      </c>
    </row>
    <row r="8349">
      <c r="A8349" t="inlineStr">
        <is>
          <t>Q07L027</t>
        </is>
      </c>
      <c r="B8349" t="inlineStr">
        <is>
          <t>LILIANE RODRIGUES RIBEIRO</t>
        </is>
      </c>
      <c r="C8349" t="n">
        <v>1</v>
      </c>
      <c r="D8349" t="inlineStr">
        <is>
          <t>IPCA</t>
        </is>
      </c>
      <c r="E8349" t="n">
        <v>0.009488792934583046</v>
      </c>
      <c r="F8349" t="inlineStr">
        <is>
          <t>MENSAL</t>
        </is>
      </c>
      <c r="G8349" t="n">
        <v>48811</v>
      </c>
      <c r="H8349" t="n">
        <v>48811</v>
      </c>
      <c r="I8349" t="n">
        <v>133</v>
      </c>
      <c r="J8349" t="inlineStr">
        <is>
          <t>CARTEIRA</t>
        </is>
      </c>
      <c r="K8349" t="inlineStr">
        <is>
          <t>CONTRATO</t>
        </is>
      </c>
      <c r="L8349" t="n">
        <v>540.0367500000001</v>
      </c>
      <c r="M8349" t="inlineStr">
        <is>
          <t>Terra Luz Residencial</t>
        </is>
      </c>
      <c r="N8349" s="142">
        <f>DATE(YEAR(G8349),MONTH(G8349),1)</f>
        <v/>
      </c>
      <c r="O8349" s="132">
        <f>IF(G8349&gt;$K$3,"Futuro","Atraso")</f>
        <v/>
      </c>
      <c r="P8349">
        <f>12*(YEAR(G8349)-YEAR($K$3))+(MONTH(G8349)-MONTH($K$3))</f>
        <v/>
      </c>
      <c r="Q8349" s="366">
        <f>IF(M8349="IBIRAPITANGA FASE 3",IF(O8349="Atraso",L8349,L8349/(1+$I$2)^P8349),IF(O8349="Atraso",L8349,L8349/(1+$I$1)^P8349))</f>
        <v/>
      </c>
      <c r="R8349">
        <f>IF(O8349="Atraso",$K$3-G8349,0)</f>
        <v/>
      </c>
      <c r="S8349">
        <f>IF(R8349&lt;=15,"Até 15",IF(R8349&lt;=30,"Entre 15 e 30",IF(R8349&lt;=60,"Entre 30 e 60",IF(R8349&lt;=90,"Entre 60 e 90",IF(R8349&lt;=120,"Entre 90 e 120",IF(R8349&lt;=150,"Entre 120 e 150",IF(R8349&lt;=180,"Entre 150 e 180","Superior a 180")))))))</f>
        <v/>
      </c>
    </row>
    <row r="8350">
      <c r="A8350" t="inlineStr">
        <is>
          <t>Q07L027</t>
        </is>
      </c>
      <c r="B8350" t="inlineStr">
        <is>
          <t>LILIANE RODRIGUES RIBEIRO</t>
        </is>
      </c>
      <c r="C8350" t="n">
        <v>1</v>
      </c>
      <c r="D8350" t="inlineStr">
        <is>
          <t>IPCA</t>
        </is>
      </c>
      <c r="E8350" t="n">
        <v>0.009488792934583046</v>
      </c>
      <c r="F8350" t="inlineStr">
        <is>
          <t>MENSAL</t>
        </is>
      </c>
      <c r="G8350" t="n">
        <v>48842</v>
      </c>
      <c r="H8350" t="n">
        <v>48842</v>
      </c>
      <c r="I8350" t="n">
        <v>134</v>
      </c>
      <c r="J8350" t="inlineStr">
        <is>
          <t>CARTEIRA</t>
        </is>
      </c>
      <c r="K8350" t="inlineStr">
        <is>
          <t>CONTRATO</t>
        </is>
      </c>
      <c r="L8350" t="n">
        <v>540.0367500000001</v>
      </c>
      <c r="M8350" t="inlineStr">
        <is>
          <t>Terra Luz Residencial</t>
        </is>
      </c>
      <c r="N8350" s="142">
        <f>DATE(YEAR(G8350),MONTH(G8350),1)</f>
        <v/>
      </c>
      <c r="O8350" s="132">
        <f>IF(G8350&gt;$K$3,"Futuro","Atraso")</f>
        <v/>
      </c>
      <c r="P8350">
        <f>12*(YEAR(G8350)-YEAR($K$3))+(MONTH(G8350)-MONTH($K$3))</f>
        <v/>
      </c>
      <c r="Q8350" s="366">
        <f>IF(M8350="IBIRAPITANGA FASE 3",IF(O8350="Atraso",L8350,L8350/(1+$I$2)^P8350),IF(O8350="Atraso",L8350,L8350/(1+$I$1)^P8350))</f>
        <v/>
      </c>
      <c r="R8350">
        <f>IF(O8350="Atraso",$K$3-G8350,0)</f>
        <v/>
      </c>
      <c r="S8350">
        <f>IF(R8350&lt;=15,"Até 15",IF(R8350&lt;=30,"Entre 15 e 30",IF(R8350&lt;=60,"Entre 30 e 60",IF(R8350&lt;=90,"Entre 60 e 90",IF(R8350&lt;=120,"Entre 90 e 120",IF(R8350&lt;=150,"Entre 120 e 150",IF(R8350&lt;=180,"Entre 150 e 180","Superior a 180")))))))</f>
        <v/>
      </c>
    </row>
    <row r="8351">
      <c r="A8351" t="inlineStr">
        <is>
          <t>Q07L027</t>
        </is>
      </c>
      <c r="B8351" t="inlineStr">
        <is>
          <t>LILIANE RODRIGUES RIBEIRO</t>
        </is>
      </c>
      <c r="C8351" t="n">
        <v>1</v>
      </c>
      <c r="D8351" t="inlineStr">
        <is>
          <t>IPCA</t>
        </is>
      </c>
      <c r="E8351" t="n">
        <v>0.009488792934583046</v>
      </c>
      <c r="F8351" t="inlineStr">
        <is>
          <t>MENSAL</t>
        </is>
      </c>
      <c r="G8351" t="n">
        <v>48872</v>
      </c>
      <c r="H8351" t="n">
        <v>48872</v>
      </c>
      <c r="I8351" t="n">
        <v>135</v>
      </c>
      <c r="J8351" t="inlineStr">
        <is>
          <t>CARTEIRA</t>
        </is>
      </c>
      <c r="K8351" t="inlineStr">
        <is>
          <t>CONTRATO</t>
        </is>
      </c>
      <c r="L8351" t="n">
        <v>540.0367500000001</v>
      </c>
      <c r="M8351" t="inlineStr">
        <is>
          <t>Terra Luz Residencial</t>
        </is>
      </c>
      <c r="N8351" s="142">
        <f>DATE(YEAR(G8351),MONTH(G8351),1)</f>
        <v/>
      </c>
      <c r="O8351" s="132">
        <f>IF(G8351&gt;$K$3,"Futuro","Atraso")</f>
        <v/>
      </c>
      <c r="P8351">
        <f>12*(YEAR(G8351)-YEAR($K$3))+(MONTH(G8351)-MONTH($K$3))</f>
        <v/>
      </c>
      <c r="Q8351" s="366">
        <f>IF(M8351="IBIRAPITANGA FASE 3",IF(O8351="Atraso",L8351,L8351/(1+$I$2)^P8351),IF(O8351="Atraso",L8351,L8351/(1+$I$1)^P8351))</f>
        <v/>
      </c>
      <c r="R8351">
        <f>IF(O8351="Atraso",$K$3-G8351,0)</f>
        <v/>
      </c>
      <c r="S8351">
        <f>IF(R8351&lt;=15,"Até 15",IF(R8351&lt;=30,"Entre 15 e 30",IF(R8351&lt;=60,"Entre 30 e 60",IF(R8351&lt;=90,"Entre 60 e 90",IF(R8351&lt;=120,"Entre 90 e 120",IF(R8351&lt;=150,"Entre 120 e 150",IF(R8351&lt;=180,"Entre 150 e 180","Superior a 180")))))))</f>
        <v/>
      </c>
    </row>
    <row r="8352">
      <c r="A8352" t="inlineStr">
        <is>
          <t>Q07L027</t>
        </is>
      </c>
      <c r="B8352" t="inlineStr">
        <is>
          <t>LILIANE RODRIGUES RIBEIRO</t>
        </is>
      </c>
      <c r="C8352" t="n">
        <v>1</v>
      </c>
      <c r="D8352" t="inlineStr">
        <is>
          <t>IPCA</t>
        </is>
      </c>
      <c r="E8352" t="n">
        <v>0.009488792934583046</v>
      </c>
      <c r="F8352" t="inlineStr">
        <is>
          <t>MENSAL</t>
        </is>
      </c>
      <c r="G8352" t="n">
        <v>48903</v>
      </c>
      <c r="H8352" t="n">
        <v>48903</v>
      </c>
      <c r="I8352" t="n">
        <v>136</v>
      </c>
      <c r="J8352" t="inlineStr">
        <is>
          <t>CARTEIRA</t>
        </is>
      </c>
      <c r="K8352" t="inlineStr">
        <is>
          <t>CONTRATO</t>
        </is>
      </c>
      <c r="L8352" t="n">
        <v>540.0367500000001</v>
      </c>
      <c r="M8352" t="inlineStr">
        <is>
          <t>Terra Luz Residencial</t>
        </is>
      </c>
      <c r="N8352" s="142">
        <f>DATE(YEAR(G8352),MONTH(G8352),1)</f>
        <v/>
      </c>
      <c r="O8352" s="132">
        <f>IF(G8352&gt;$K$3,"Futuro","Atraso")</f>
        <v/>
      </c>
      <c r="P8352">
        <f>12*(YEAR(G8352)-YEAR($K$3))+(MONTH(G8352)-MONTH($K$3))</f>
        <v/>
      </c>
      <c r="Q8352" s="366">
        <f>IF(M8352="IBIRAPITANGA FASE 3",IF(O8352="Atraso",L8352,L8352/(1+$I$2)^P8352),IF(O8352="Atraso",L8352,L8352/(1+$I$1)^P8352))</f>
        <v/>
      </c>
      <c r="R8352">
        <f>IF(O8352="Atraso",$K$3-G8352,0)</f>
        <v/>
      </c>
      <c r="S8352">
        <f>IF(R8352&lt;=15,"Até 15",IF(R8352&lt;=30,"Entre 15 e 30",IF(R8352&lt;=60,"Entre 30 e 60",IF(R8352&lt;=90,"Entre 60 e 90",IF(R8352&lt;=120,"Entre 90 e 120",IF(R8352&lt;=150,"Entre 120 e 150",IF(R8352&lt;=180,"Entre 150 e 180","Superior a 180")))))))</f>
        <v/>
      </c>
    </row>
    <row r="8353">
      <c r="A8353" t="inlineStr">
        <is>
          <t>Q07L027</t>
        </is>
      </c>
      <c r="B8353" t="inlineStr">
        <is>
          <t>LILIANE RODRIGUES RIBEIRO</t>
        </is>
      </c>
      <c r="C8353" t="n">
        <v>1</v>
      </c>
      <c r="D8353" t="inlineStr">
        <is>
          <t>IPCA</t>
        </is>
      </c>
      <c r="E8353" t="n">
        <v>0.009488792934583046</v>
      </c>
      <c r="F8353" t="inlineStr">
        <is>
          <t>MENSAL</t>
        </is>
      </c>
      <c r="G8353" t="n">
        <v>48933</v>
      </c>
      <c r="H8353" t="n">
        <v>48933</v>
      </c>
      <c r="I8353" t="n">
        <v>137</v>
      </c>
      <c r="J8353" t="inlineStr">
        <is>
          <t>CARTEIRA</t>
        </is>
      </c>
      <c r="K8353" t="inlineStr">
        <is>
          <t>CONTRATO</t>
        </is>
      </c>
      <c r="L8353" t="n">
        <v>540.0367500000001</v>
      </c>
      <c r="M8353" t="inlineStr">
        <is>
          <t>Terra Luz Residencial</t>
        </is>
      </c>
      <c r="N8353" s="142">
        <f>DATE(YEAR(G8353),MONTH(G8353),1)</f>
        <v/>
      </c>
      <c r="O8353" s="132">
        <f>IF(G8353&gt;$K$3,"Futuro","Atraso")</f>
        <v/>
      </c>
      <c r="P8353">
        <f>12*(YEAR(G8353)-YEAR($K$3))+(MONTH(G8353)-MONTH($K$3))</f>
        <v/>
      </c>
      <c r="Q8353" s="366">
        <f>IF(M8353="IBIRAPITANGA FASE 3",IF(O8353="Atraso",L8353,L8353/(1+$I$2)^P8353),IF(O8353="Atraso",L8353,L8353/(1+$I$1)^P8353))</f>
        <v/>
      </c>
      <c r="R8353">
        <f>IF(O8353="Atraso",$K$3-G8353,0)</f>
        <v/>
      </c>
      <c r="S8353">
        <f>IF(R8353&lt;=15,"Até 15",IF(R8353&lt;=30,"Entre 15 e 30",IF(R8353&lt;=60,"Entre 30 e 60",IF(R8353&lt;=90,"Entre 60 e 90",IF(R8353&lt;=120,"Entre 90 e 120",IF(R8353&lt;=150,"Entre 120 e 150",IF(R8353&lt;=180,"Entre 150 e 180","Superior a 180")))))))</f>
        <v/>
      </c>
    </row>
    <row r="8354">
      <c r="A8354" t="inlineStr">
        <is>
          <t>Q07L027</t>
        </is>
      </c>
      <c r="B8354" t="inlineStr">
        <is>
          <t>LILIANE RODRIGUES RIBEIRO</t>
        </is>
      </c>
      <c r="C8354" t="n">
        <v>1</v>
      </c>
      <c r="D8354" t="inlineStr">
        <is>
          <t>IPCA</t>
        </is>
      </c>
      <c r="E8354" t="n">
        <v>0.009488792934583046</v>
      </c>
      <c r="F8354" t="inlineStr">
        <is>
          <t>MENSAL</t>
        </is>
      </c>
      <c r="G8354" t="n">
        <v>48964</v>
      </c>
      <c r="H8354" t="n">
        <v>48964</v>
      </c>
      <c r="I8354" t="n">
        <v>138</v>
      </c>
      <c r="J8354" t="inlineStr">
        <is>
          <t>CARTEIRA</t>
        </is>
      </c>
      <c r="K8354" t="inlineStr">
        <is>
          <t>CONTRATO</t>
        </is>
      </c>
      <c r="L8354" t="n">
        <v>540.0367500000001</v>
      </c>
      <c r="M8354" t="inlineStr">
        <is>
          <t>Terra Luz Residencial</t>
        </is>
      </c>
      <c r="N8354" s="142">
        <f>DATE(YEAR(G8354),MONTH(G8354),1)</f>
        <v/>
      </c>
      <c r="O8354" s="132">
        <f>IF(G8354&gt;$K$3,"Futuro","Atraso")</f>
        <v/>
      </c>
      <c r="P8354">
        <f>12*(YEAR(G8354)-YEAR($K$3))+(MONTH(G8354)-MONTH($K$3))</f>
        <v/>
      </c>
      <c r="Q8354" s="366">
        <f>IF(M8354="IBIRAPITANGA FASE 3",IF(O8354="Atraso",L8354,L8354/(1+$I$2)^P8354),IF(O8354="Atraso",L8354,L8354/(1+$I$1)^P8354))</f>
        <v/>
      </c>
      <c r="R8354">
        <f>IF(O8354="Atraso",$K$3-G8354,0)</f>
        <v/>
      </c>
      <c r="S8354">
        <f>IF(R8354&lt;=15,"Até 15",IF(R8354&lt;=30,"Entre 15 e 30",IF(R8354&lt;=60,"Entre 30 e 60",IF(R8354&lt;=90,"Entre 60 e 90",IF(R8354&lt;=120,"Entre 90 e 120",IF(R8354&lt;=150,"Entre 120 e 150",IF(R8354&lt;=180,"Entre 150 e 180","Superior a 180")))))))</f>
        <v/>
      </c>
    </row>
    <row r="8355">
      <c r="A8355" t="inlineStr">
        <is>
          <t>Q07L027</t>
        </is>
      </c>
      <c r="B8355" t="inlineStr">
        <is>
          <t>LILIANE RODRIGUES RIBEIRO</t>
        </is>
      </c>
      <c r="C8355" t="n">
        <v>1</v>
      </c>
      <c r="D8355" t="inlineStr">
        <is>
          <t>IPCA</t>
        </is>
      </c>
      <c r="E8355" t="n">
        <v>0.009488792934583046</v>
      </c>
      <c r="F8355" t="inlineStr">
        <is>
          <t>MENSAL</t>
        </is>
      </c>
      <c r="G8355" t="n">
        <v>48995</v>
      </c>
      <c r="H8355" t="n">
        <v>48995</v>
      </c>
      <c r="I8355" t="n">
        <v>139</v>
      </c>
      <c r="J8355" t="inlineStr">
        <is>
          <t>CARTEIRA</t>
        </is>
      </c>
      <c r="K8355" t="inlineStr">
        <is>
          <t>CONTRATO</t>
        </is>
      </c>
      <c r="L8355" t="n">
        <v>540.0367500000001</v>
      </c>
      <c r="M8355" t="inlineStr">
        <is>
          <t>Terra Luz Residencial</t>
        </is>
      </c>
      <c r="N8355" s="142">
        <f>DATE(YEAR(G8355),MONTH(G8355),1)</f>
        <v/>
      </c>
      <c r="O8355" s="132">
        <f>IF(G8355&gt;$K$3,"Futuro","Atraso")</f>
        <v/>
      </c>
      <c r="P8355">
        <f>12*(YEAR(G8355)-YEAR($K$3))+(MONTH(G8355)-MONTH($K$3))</f>
        <v/>
      </c>
      <c r="Q8355" s="366">
        <f>IF(M8355="IBIRAPITANGA FASE 3",IF(O8355="Atraso",L8355,L8355/(1+$I$2)^P8355),IF(O8355="Atraso",L8355,L8355/(1+$I$1)^P8355))</f>
        <v/>
      </c>
      <c r="R8355">
        <f>IF(O8355="Atraso",$K$3-G8355,0)</f>
        <v/>
      </c>
      <c r="S8355">
        <f>IF(R8355&lt;=15,"Até 15",IF(R8355&lt;=30,"Entre 15 e 30",IF(R8355&lt;=60,"Entre 30 e 60",IF(R8355&lt;=90,"Entre 60 e 90",IF(R8355&lt;=120,"Entre 90 e 120",IF(R8355&lt;=150,"Entre 120 e 150",IF(R8355&lt;=180,"Entre 150 e 180","Superior a 180")))))))</f>
        <v/>
      </c>
    </row>
    <row r="8356">
      <c r="A8356" t="inlineStr">
        <is>
          <t>Q07L027</t>
        </is>
      </c>
      <c r="B8356" t="inlineStr">
        <is>
          <t>LILIANE RODRIGUES RIBEIRO</t>
        </is>
      </c>
      <c r="C8356" t="n">
        <v>1</v>
      </c>
      <c r="D8356" t="inlineStr">
        <is>
          <t>IPCA</t>
        </is>
      </c>
      <c r="E8356" t="n">
        <v>0.009488792934583046</v>
      </c>
      <c r="F8356" t="inlineStr">
        <is>
          <t>MENSAL</t>
        </is>
      </c>
      <c r="G8356" t="n">
        <v>49023</v>
      </c>
      <c r="H8356" t="n">
        <v>49023</v>
      </c>
      <c r="I8356" t="n">
        <v>140</v>
      </c>
      <c r="J8356" t="inlineStr">
        <is>
          <t>CARTEIRA</t>
        </is>
      </c>
      <c r="K8356" t="inlineStr">
        <is>
          <t>CONTRATO</t>
        </is>
      </c>
      <c r="L8356" t="n">
        <v>540.0367500000001</v>
      </c>
      <c r="M8356" t="inlineStr">
        <is>
          <t>Terra Luz Residencial</t>
        </is>
      </c>
      <c r="N8356" s="142">
        <f>DATE(YEAR(G8356),MONTH(G8356),1)</f>
        <v/>
      </c>
      <c r="O8356" s="132">
        <f>IF(G8356&gt;$K$3,"Futuro","Atraso")</f>
        <v/>
      </c>
      <c r="P8356">
        <f>12*(YEAR(G8356)-YEAR($K$3))+(MONTH(G8356)-MONTH($K$3))</f>
        <v/>
      </c>
      <c r="Q8356" s="366">
        <f>IF(M8356="IBIRAPITANGA FASE 3",IF(O8356="Atraso",L8356,L8356/(1+$I$2)^P8356),IF(O8356="Atraso",L8356,L8356/(1+$I$1)^P8356))</f>
        <v/>
      </c>
      <c r="R8356">
        <f>IF(O8356="Atraso",$K$3-G8356,0)</f>
        <v/>
      </c>
      <c r="S8356">
        <f>IF(R8356&lt;=15,"Até 15",IF(R8356&lt;=30,"Entre 15 e 30",IF(R8356&lt;=60,"Entre 30 e 60",IF(R8356&lt;=90,"Entre 60 e 90",IF(R8356&lt;=120,"Entre 90 e 120",IF(R8356&lt;=150,"Entre 120 e 150",IF(R8356&lt;=180,"Entre 150 e 180","Superior a 180")))))))</f>
        <v/>
      </c>
    </row>
    <row r="8357">
      <c r="A8357" t="inlineStr">
        <is>
          <t>Q07L027</t>
        </is>
      </c>
      <c r="B8357" t="inlineStr">
        <is>
          <t>LILIANE RODRIGUES RIBEIRO</t>
        </is>
      </c>
      <c r="C8357" t="n">
        <v>1</v>
      </c>
      <c r="D8357" t="inlineStr">
        <is>
          <t>IPCA</t>
        </is>
      </c>
      <c r="E8357" t="n">
        <v>0.009488792934583046</v>
      </c>
      <c r="F8357" t="inlineStr">
        <is>
          <t>MENSAL</t>
        </is>
      </c>
      <c r="G8357" t="n">
        <v>49054</v>
      </c>
      <c r="H8357" t="n">
        <v>49054</v>
      </c>
      <c r="I8357" t="n">
        <v>141</v>
      </c>
      <c r="J8357" t="inlineStr">
        <is>
          <t>CARTEIRA</t>
        </is>
      </c>
      <c r="K8357" t="inlineStr">
        <is>
          <t>CONTRATO</t>
        </is>
      </c>
      <c r="L8357" t="n">
        <v>540.0367500000001</v>
      </c>
      <c r="M8357" t="inlineStr">
        <is>
          <t>Terra Luz Residencial</t>
        </is>
      </c>
      <c r="N8357" s="142">
        <f>DATE(YEAR(G8357),MONTH(G8357),1)</f>
        <v/>
      </c>
      <c r="O8357" s="132">
        <f>IF(G8357&gt;$K$3,"Futuro","Atraso")</f>
        <v/>
      </c>
      <c r="P8357">
        <f>12*(YEAR(G8357)-YEAR($K$3))+(MONTH(G8357)-MONTH($K$3))</f>
        <v/>
      </c>
      <c r="Q8357" s="366">
        <f>IF(M8357="IBIRAPITANGA FASE 3",IF(O8357="Atraso",L8357,L8357/(1+$I$2)^P8357),IF(O8357="Atraso",L8357,L8357/(1+$I$1)^P8357))</f>
        <v/>
      </c>
      <c r="R8357">
        <f>IF(O8357="Atraso",$K$3-G8357,0)</f>
        <v/>
      </c>
      <c r="S8357">
        <f>IF(R8357&lt;=15,"Até 15",IF(R8357&lt;=30,"Entre 15 e 30",IF(R8357&lt;=60,"Entre 30 e 60",IF(R8357&lt;=90,"Entre 60 e 90",IF(R8357&lt;=120,"Entre 90 e 120",IF(R8357&lt;=150,"Entre 120 e 150",IF(R8357&lt;=180,"Entre 150 e 180","Superior a 180")))))))</f>
        <v/>
      </c>
    </row>
    <row r="8358">
      <c r="A8358" t="inlineStr">
        <is>
          <t>Q07L027</t>
        </is>
      </c>
      <c r="B8358" t="inlineStr">
        <is>
          <t>LILIANE RODRIGUES RIBEIRO</t>
        </is>
      </c>
      <c r="C8358" t="n">
        <v>1</v>
      </c>
      <c r="D8358" t="inlineStr">
        <is>
          <t>IPCA</t>
        </is>
      </c>
      <c r="E8358" t="n">
        <v>0.009488792934583046</v>
      </c>
      <c r="F8358" t="inlineStr">
        <is>
          <t>MENSAL</t>
        </is>
      </c>
      <c r="G8358" t="n">
        <v>49084</v>
      </c>
      <c r="H8358" t="n">
        <v>49084</v>
      </c>
      <c r="I8358" t="n">
        <v>142</v>
      </c>
      <c r="J8358" t="inlineStr">
        <is>
          <t>CARTEIRA</t>
        </is>
      </c>
      <c r="K8358" t="inlineStr">
        <is>
          <t>CONTRATO</t>
        </is>
      </c>
      <c r="L8358" t="n">
        <v>540.0367500000001</v>
      </c>
      <c r="M8358" t="inlineStr">
        <is>
          <t>Terra Luz Residencial</t>
        </is>
      </c>
      <c r="N8358" s="142">
        <f>DATE(YEAR(G8358),MONTH(G8358),1)</f>
        <v/>
      </c>
      <c r="O8358" s="132">
        <f>IF(G8358&gt;$K$3,"Futuro","Atraso")</f>
        <v/>
      </c>
      <c r="P8358">
        <f>12*(YEAR(G8358)-YEAR($K$3))+(MONTH(G8358)-MONTH($K$3))</f>
        <v/>
      </c>
      <c r="Q8358" s="366">
        <f>IF(M8358="IBIRAPITANGA FASE 3",IF(O8358="Atraso",L8358,L8358/(1+$I$2)^P8358),IF(O8358="Atraso",L8358,L8358/(1+$I$1)^P8358))</f>
        <v/>
      </c>
      <c r="R8358">
        <f>IF(O8358="Atraso",$K$3-G8358,0)</f>
        <v/>
      </c>
      <c r="S8358">
        <f>IF(R8358&lt;=15,"Até 15",IF(R8358&lt;=30,"Entre 15 e 30",IF(R8358&lt;=60,"Entre 30 e 60",IF(R8358&lt;=90,"Entre 60 e 90",IF(R8358&lt;=120,"Entre 90 e 120",IF(R8358&lt;=150,"Entre 120 e 150",IF(R8358&lt;=180,"Entre 150 e 180","Superior a 180")))))))</f>
        <v/>
      </c>
    </row>
    <row r="8359">
      <c r="A8359" t="inlineStr">
        <is>
          <t>Q07L027</t>
        </is>
      </c>
      <c r="B8359" t="inlineStr">
        <is>
          <t>LILIANE RODRIGUES RIBEIRO</t>
        </is>
      </c>
      <c r="C8359" t="n">
        <v>1</v>
      </c>
      <c r="D8359" t="inlineStr">
        <is>
          <t>IPCA</t>
        </is>
      </c>
      <c r="E8359" t="n">
        <v>0.009488792934583046</v>
      </c>
      <c r="F8359" t="inlineStr">
        <is>
          <t>MENSAL</t>
        </is>
      </c>
      <c r="G8359" t="n">
        <v>49084</v>
      </c>
      <c r="H8359" t="n">
        <v>49084</v>
      </c>
      <c r="I8359" t="n">
        <v>12</v>
      </c>
      <c r="J8359" t="inlineStr">
        <is>
          <t>CARTEIRA</t>
        </is>
      </c>
      <c r="K8359" t="inlineStr">
        <is>
          <t>CONTRATO</t>
        </is>
      </c>
      <c r="L8359" t="n">
        <v>1569.896358</v>
      </c>
      <c r="M8359" t="inlineStr">
        <is>
          <t>Terra Luz Residencial</t>
        </is>
      </c>
      <c r="N8359" s="142">
        <f>DATE(YEAR(G8359),MONTH(G8359),1)</f>
        <v/>
      </c>
      <c r="O8359" s="132">
        <f>IF(G8359&gt;$K$3,"Futuro","Atraso")</f>
        <v/>
      </c>
      <c r="P8359">
        <f>12*(YEAR(G8359)-YEAR($K$3))+(MONTH(G8359)-MONTH($K$3))</f>
        <v/>
      </c>
      <c r="Q8359" s="366">
        <f>IF(M8359="IBIRAPITANGA FASE 3",IF(O8359="Atraso",L8359,L8359/(1+$I$2)^P8359),IF(O8359="Atraso",L8359,L8359/(1+$I$1)^P8359))</f>
        <v/>
      </c>
      <c r="R8359">
        <f>IF(O8359="Atraso",$K$3-G8359,0)</f>
        <v/>
      </c>
      <c r="S8359">
        <f>IF(R8359&lt;=15,"Até 15",IF(R8359&lt;=30,"Entre 15 e 30",IF(R8359&lt;=60,"Entre 30 e 60",IF(R8359&lt;=90,"Entre 60 e 90",IF(R8359&lt;=120,"Entre 90 e 120",IF(R8359&lt;=150,"Entre 120 e 150",IF(R8359&lt;=180,"Entre 150 e 180","Superior a 180")))))))</f>
        <v/>
      </c>
    </row>
    <row r="8360">
      <c r="A8360" t="inlineStr">
        <is>
          <t>Q07L027</t>
        </is>
      </c>
      <c r="B8360" t="inlineStr">
        <is>
          <t>LILIANE RODRIGUES RIBEIRO</t>
        </is>
      </c>
      <c r="C8360" t="n">
        <v>1</v>
      </c>
      <c r="D8360" t="inlineStr">
        <is>
          <t>IPCA</t>
        </is>
      </c>
      <c r="E8360" t="n">
        <v>0.009488792934583046</v>
      </c>
      <c r="F8360" t="inlineStr">
        <is>
          <t>MENSAL</t>
        </is>
      </c>
      <c r="G8360" t="n">
        <v>49115</v>
      </c>
      <c r="H8360" t="n">
        <v>49115</v>
      </c>
      <c r="I8360" t="n">
        <v>143</v>
      </c>
      <c r="J8360" t="inlineStr">
        <is>
          <t>CARTEIRA</t>
        </is>
      </c>
      <c r="K8360" t="inlineStr">
        <is>
          <t>CONTRATO</t>
        </is>
      </c>
      <c r="L8360" t="n">
        <v>540.0367500000001</v>
      </c>
      <c r="M8360" t="inlineStr">
        <is>
          <t>Terra Luz Residencial</t>
        </is>
      </c>
      <c r="N8360" s="142">
        <f>DATE(YEAR(G8360),MONTH(G8360),1)</f>
        <v/>
      </c>
      <c r="O8360" s="132">
        <f>IF(G8360&gt;$K$3,"Futuro","Atraso")</f>
        <v/>
      </c>
      <c r="P8360">
        <f>12*(YEAR(G8360)-YEAR($K$3))+(MONTH(G8360)-MONTH($K$3))</f>
        <v/>
      </c>
      <c r="Q8360" s="366">
        <f>IF(M8360="IBIRAPITANGA FASE 3",IF(O8360="Atraso",L8360,L8360/(1+$I$2)^P8360),IF(O8360="Atraso",L8360,L8360/(1+$I$1)^P8360))</f>
        <v/>
      </c>
      <c r="R8360">
        <f>IF(O8360="Atraso",$K$3-G8360,0)</f>
        <v/>
      </c>
      <c r="S8360">
        <f>IF(R8360&lt;=15,"Até 15",IF(R8360&lt;=30,"Entre 15 e 30",IF(R8360&lt;=60,"Entre 30 e 60",IF(R8360&lt;=90,"Entre 60 e 90",IF(R8360&lt;=120,"Entre 90 e 120",IF(R8360&lt;=150,"Entre 120 e 150",IF(R8360&lt;=180,"Entre 150 e 180","Superior a 180")))))))</f>
        <v/>
      </c>
    </row>
    <row r="8361">
      <c r="A8361" t="inlineStr">
        <is>
          <t>Q07L027</t>
        </is>
      </c>
      <c r="B8361" t="inlineStr">
        <is>
          <t>LILIANE RODRIGUES RIBEIRO</t>
        </is>
      </c>
      <c r="C8361" t="n">
        <v>1</v>
      </c>
      <c r="D8361" t="inlineStr">
        <is>
          <t>IPCA</t>
        </is>
      </c>
      <c r="E8361" t="n">
        <v>0.009488792934583046</v>
      </c>
      <c r="F8361" t="inlineStr">
        <is>
          <t>MENSAL</t>
        </is>
      </c>
      <c r="G8361" t="n">
        <v>49145</v>
      </c>
      <c r="H8361" t="n">
        <v>49145</v>
      </c>
      <c r="I8361" t="n">
        <v>144</v>
      </c>
      <c r="J8361" t="inlineStr">
        <is>
          <t>CARTEIRA</t>
        </is>
      </c>
      <c r="K8361" t="inlineStr">
        <is>
          <t>CONTRATO</t>
        </is>
      </c>
      <c r="L8361" t="n">
        <v>540.0367500000001</v>
      </c>
      <c r="M8361" t="inlineStr">
        <is>
          <t>Terra Luz Residencial</t>
        </is>
      </c>
      <c r="N8361" s="142">
        <f>DATE(YEAR(G8361),MONTH(G8361),1)</f>
        <v/>
      </c>
      <c r="O8361" s="132">
        <f>IF(G8361&gt;$K$3,"Futuro","Atraso")</f>
        <v/>
      </c>
      <c r="P8361">
        <f>12*(YEAR(G8361)-YEAR($K$3))+(MONTH(G8361)-MONTH($K$3))</f>
        <v/>
      </c>
      <c r="Q8361" s="366">
        <f>IF(M8361="IBIRAPITANGA FASE 3",IF(O8361="Atraso",L8361,L8361/(1+$I$2)^P8361),IF(O8361="Atraso",L8361,L8361/(1+$I$1)^P8361))</f>
        <v/>
      </c>
      <c r="R8361">
        <f>IF(O8361="Atraso",$K$3-G8361,0)</f>
        <v/>
      </c>
      <c r="S8361">
        <f>IF(R8361&lt;=15,"Até 15",IF(R8361&lt;=30,"Entre 15 e 30",IF(R8361&lt;=60,"Entre 30 e 60",IF(R8361&lt;=90,"Entre 60 e 90",IF(R8361&lt;=120,"Entre 90 e 120",IF(R8361&lt;=150,"Entre 120 e 150",IF(R8361&lt;=180,"Entre 150 e 180","Superior a 180")))))))</f>
        <v/>
      </c>
    </row>
    <row r="8362">
      <c r="A8362" t="inlineStr">
        <is>
          <t>Q07L027</t>
        </is>
      </c>
      <c r="B8362" t="inlineStr">
        <is>
          <t>LILIANE RODRIGUES RIBEIRO</t>
        </is>
      </c>
      <c r="C8362" t="n">
        <v>1</v>
      </c>
      <c r="D8362" t="inlineStr">
        <is>
          <t>IPCA</t>
        </is>
      </c>
      <c r="E8362" t="n">
        <v>0.009488792934583046</v>
      </c>
      <c r="F8362" t="inlineStr">
        <is>
          <t>MENSAL</t>
        </is>
      </c>
      <c r="G8362" t="n">
        <v>49176</v>
      </c>
      <c r="H8362" t="n">
        <v>49176</v>
      </c>
      <c r="I8362" t="n">
        <v>145</v>
      </c>
      <c r="J8362" t="inlineStr">
        <is>
          <t>CARTEIRA</t>
        </is>
      </c>
      <c r="K8362" t="inlineStr">
        <is>
          <t>CONTRATO</t>
        </is>
      </c>
      <c r="L8362" t="n">
        <v>540.0367500000001</v>
      </c>
      <c r="M8362" t="inlineStr">
        <is>
          <t>Terra Luz Residencial</t>
        </is>
      </c>
      <c r="N8362" s="142">
        <f>DATE(YEAR(G8362),MONTH(G8362),1)</f>
        <v/>
      </c>
      <c r="O8362" s="132">
        <f>IF(G8362&gt;$K$3,"Futuro","Atraso")</f>
        <v/>
      </c>
      <c r="P8362">
        <f>12*(YEAR(G8362)-YEAR($K$3))+(MONTH(G8362)-MONTH($K$3))</f>
        <v/>
      </c>
      <c r="Q8362" s="366">
        <f>IF(M8362="IBIRAPITANGA FASE 3",IF(O8362="Atraso",L8362,L8362/(1+$I$2)^P8362),IF(O8362="Atraso",L8362,L8362/(1+$I$1)^P8362))</f>
        <v/>
      </c>
      <c r="R8362">
        <f>IF(O8362="Atraso",$K$3-G8362,0)</f>
        <v/>
      </c>
      <c r="S8362">
        <f>IF(R8362&lt;=15,"Até 15",IF(R8362&lt;=30,"Entre 15 e 30",IF(R8362&lt;=60,"Entre 30 e 60",IF(R8362&lt;=90,"Entre 60 e 90",IF(R8362&lt;=120,"Entre 90 e 120",IF(R8362&lt;=150,"Entre 120 e 150",IF(R8362&lt;=180,"Entre 150 e 180","Superior a 180")))))))</f>
        <v/>
      </c>
    </row>
    <row r="8363">
      <c r="A8363" t="inlineStr">
        <is>
          <t>Q07L027</t>
        </is>
      </c>
      <c r="B8363" t="inlineStr">
        <is>
          <t>LILIANE RODRIGUES RIBEIRO</t>
        </is>
      </c>
      <c r="C8363" t="n">
        <v>1</v>
      </c>
      <c r="D8363" t="inlineStr">
        <is>
          <t>IPCA</t>
        </is>
      </c>
      <c r="E8363" t="n">
        <v>0.009488792934583046</v>
      </c>
      <c r="F8363" t="inlineStr">
        <is>
          <t>MENSAL</t>
        </is>
      </c>
      <c r="G8363" t="n">
        <v>49207</v>
      </c>
      <c r="H8363" t="n">
        <v>49207</v>
      </c>
      <c r="I8363" t="n">
        <v>146</v>
      </c>
      <c r="J8363" t="inlineStr">
        <is>
          <t>CARTEIRA</t>
        </is>
      </c>
      <c r="K8363" t="inlineStr">
        <is>
          <t>CONTRATO</t>
        </is>
      </c>
      <c r="L8363" t="n">
        <v>540.0367500000001</v>
      </c>
      <c r="M8363" t="inlineStr">
        <is>
          <t>Terra Luz Residencial</t>
        </is>
      </c>
      <c r="N8363" s="142">
        <f>DATE(YEAR(G8363),MONTH(G8363),1)</f>
        <v/>
      </c>
      <c r="O8363" s="132">
        <f>IF(G8363&gt;$K$3,"Futuro","Atraso")</f>
        <v/>
      </c>
      <c r="P8363">
        <f>12*(YEAR(G8363)-YEAR($K$3))+(MONTH(G8363)-MONTH($K$3))</f>
        <v/>
      </c>
      <c r="Q8363" s="366">
        <f>IF(M8363="IBIRAPITANGA FASE 3",IF(O8363="Atraso",L8363,L8363/(1+$I$2)^P8363),IF(O8363="Atraso",L8363,L8363/(1+$I$1)^P8363))</f>
        <v/>
      </c>
      <c r="R8363">
        <f>IF(O8363="Atraso",$K$3-G8363,0)</f>
        <v/>
      </c>
      <c r="S8363">
        <f>IF(R8363&lt;=15,"Até 15",IF(R8363&lt;=30,"Entre 15 e 30",IF(R8363&lt;=60,"Entre 30 e 60",IF(R8363&lt;=90,"Entre 60 e 90",IF(R8363&lt;=120,"Entre 90 e 120",IF(R8363&lt;=150,"Entre 120 e 150",IF(R8363&lt;=180,"Entre 150 e 180","Superior a 180")))))))</f>
        <v/>
      </c>
    </row>
    <row r="8364">
      <c r="A8364" t="inlineStr">
        <is>
          <t>Q07L027</t>
        </is>
      </c>
      <c r="B8364" t="inlineStr">
        <is>
          <t>LILIANE RODRIGUES RIBEIRO</t>
        </is>
      </c>
      <c r="C8364" t="n">
        <v>1</v>
      </c>
      <c r="D8364" t="inlineStr">
        <is>
          <t>IPCA</t>
        </is>
      </c>
      <c r="E8364" t="n">
        <v>0.009488792934583046</v>
      </c>
      <c r="F8364" t="inlineStr">
        <is>
          <t>MENSAL</t>
        </is>
      </c>
      <c r="G8364" t="n">
        <v>49237</v>
      </c>
      <c r="H8364" t="n">
        <v>49237</v>
      </c>
      <c r="I8364" t="n">
        <v>147</v>
      </c>
      <c r="J8364" t="inlineStr">
        <is>
          <t>CARTEIRA</t>
        </is>
      </c>
      <c r="K8364" t="inlineStr">
        <is>
          <t>CONTRATO</t>
        </is>
      </c>
      <c r="L8364" t="n">
        <v>540.0367500000001</v>
      </c>
      <c r="M8364" t="inlineStr">
        <is>
          <t>Terra Luz Residencial</t>
        </is>
      </c>
      <c r="N8364" s="142">
        <f>DATE(YEAR(G8364),MONTH(G8364),1)</f>
        <v/>
      </c>
      <c r="O8364" s="132">
        <f>IF(G8364&gt;$K$3,"Futuro","Atraso")</f>
        <v/>
      </c>
      <c r="P8364">
        <f>12*(YEAR(G8364)-YEAR($K$3))+(MONTH(G8364)-MONTH($K$3))</f>
        <v/>
      </c>
      <c r="Q8364" s="366">
        <f>IF(M8364="IBIRAPITANGA FASE 3",IF(O8364="Atraso",L8364,L8364/(1+$I$2)^P8364),IF(O8364="Atraso",L8364,L8364/(1+$I$1)^P8364))</f>
        <v/>
      </c>
      <c r="R8364">
        <f>IF(O8364="Atraso",$K$3-G8364,0)</f>
        <v/>
      </c>
      <c r="S8364">
        <f>IF(R8364&lt;=15,"Até 15",IF(R8364&lt;=30,"Entre 15 e 30",IF(R8364&lt;=60,"Entre 30 e 60",IF(R8364&lt;=90,"Entre 60 e 90",IF(R8364&lt;=120,"Entre 90 e 120",IF(R8364&lt;=150,"Entre 120 e 150",IF(R8364&lt;=180,"Entre 150 e 180","Superior a 180")))))))</f>
        <v/>
      </c>
    </row>
    <row r="8365">
      <c r="A8365" t="inlineStr">
        <is>
          <t>Q07L027</t>
        </is>
      </c>
      <c r="B8365" t="inlineStr">
        <is>
          <t>LILIANE RODRIGUES RIBEIRO</t>
        </is>
      </c>
      <c r="C8365" t="n">
        <v>1</v>
      </c>
      <c r="D8365" t="inlineStr">
        <is>
          <t>IPCA</t>
        </is>
      </c>
      <c r="E8365" t="n">
        <v>0.009488792934583046</v>
      </c>
      <c r="F8365" t="inlineStr">
        <is>
          <t>MENSAL</t>
        </is>
      </c>
      <c r="G8365" t="n">
        <v>49268</v>
      </c>
      <c r="H8365" t="n">
        <v>49268</v>
      </c>
      <c r="I8365" t="n">
        <v>148</v>
      </c>
      <c r="J8365" t="inlineStr">
        <is>
          <t>CARTEIRA</t>
        </is>
      </c>
      <c r="K8365" t="inlineStr">
        <is>
          <t>CONTRATO</t>
        </is>
      </c>
      <c r="L8365" t="n">
        <v>540.0367500000001</v>
      </c>
      <c r="M8365" t="inlineStr">
        <is>
          <t>Terra Luz Residencial</t>
        </is>
      </c>
      <c r="N8365" s="142">
        <f>DATE(YEAR(G8365),MONTH(G8365),1)</f>
        <v/>
      </c>
      <c r="O8365" s="132">
        <f>IF(G8365&gt;$K$3,"Futuro","Atraso")</f>
        <v/>
      </c>
      <c r="P8365">
        <f>12*(YEAR(G8365)-YEAR($K$3))+(MONTH(G8365)-MONTH($K$3))</f>
        <v/>
      </c>
      <c r="Q8365" s="366">
        <f>IF(M8365="IBIRAPITANGA FASE 3",IF(O8365="Atraso",L8365,L8365/(1+$I$2)^P8365),IF(O8365="Atraso",L8365,L8365/(1+$I$1)^P8365))</f>
        <v/>
      </c>
      <c r="R8365">
        <f>IF(O8365="Atraso",$K$3-G8365,0)</f>
        <v/>
      </c>
      <c r="S8365">
        <f>IF(R8365&lt;=15,"Até 15",IF(R8365&lt;=30,"Entre 15 e 30",IF(R8365&lt;=60,"Entre 30 e 60",IF(R8365&lt;=90,"Entre 60 e 90",IF(R8365&lt;=120,"Entre 90 e 120",IF(R8365&lt;=150,"Entre 120 e 150",IF(R8365&lt;=180,"Entre 150 e 180","Superior a 180")))))))</f>
        <v/>
      </c>
    </row>
    <row r="8366">
      <c r="A8366" t="inlineStr">
        <is>
          <t>Q07L027</t>
        </is>
      </c>
      <c r="B8366" t="inlineStr">
        <is>
          <t>LILIANE RODRIGUES RIBEIRO</t>
        </is>
      </c>
      <c r="C8366" t="n">
        <v>1</v>
      </c>
      <c r="D8366" t="inlineStr">
        <is>
          <t>IPCA</t>
        </is>
      </c>
      <c r="E8366" t="n">
        <v>0.009488792934583046</v>
      </c>
      <c r="F8366" t="inlineStr">
        <is>
          <t>MENSAL</t>
        </is>
      </c>
      <c r="G8366" t="n">
        <v>49298</v>
      </c>
      <c r="H8366" t="n">
        <v>49298</v>
      </c>
      <c r="I8366" t="n">
        <v>149</v>
      </c>
      <c r="J8366" t="inlineStr">
        <is>
          <t>CARTEIRA</t>
        </is>
      </c>
      <c r="K8366" t="inlineStr">
        <is>
          <t>CONTRATO</t>
        </is>
      </c>
      <c r="L8366" t="n">
        <v>540.0367500000001</v>
      </c>
      <c r="M8366" t="inlineStr">
        <is>
          <t>Terra Luz Residencial</t>
        </is>
      </c>
      <c r="N8366" s="142">
        <f>DATE(YEAR(G8366),MONTH(G8366),1)</f>
        <v/>
      </c>
      <c r="O8366" s="132">
        <f>IF(G8366&gt;$K$3,"Futuro","Atraso")</f>
        <v/>
      </c>
      <c r="P8366">
        <f>12*(YEAR(G8366)-YEAR($K$3))+(MONTH(G8366)-MONTH($K$3))</f>
        <v/>
      </c>
      <c r="Q8366" s="366">
        <f>IF(M8366="IBIRAPITANGA FASE 3",IF(O8366="Atraso",L8366,L8366/(1+$I$2)^P8366),IF(O8366="Atraso",L8366,L8366/(1+$I$1)^P8366))</f>
        <v/>
      </c>
      <c r="R8366">
        <f>IF(O8366="Atraso",$K$3-G8366,0)</f>
        <v/>
      </c>
      <c r="S8366">
        <f>IF(R8366&lt;=15,"Até 15",IF(R8366&lt;=30,"Entre 15 e 30",IF(R8366&lt;=60,"Entre 30 e 60",IF(R8366&lt;=90,"Entre 60 e 90",IF(R8366&lt;=120,"Entre 90 e 120",IF(R8366&lt;=150,"Entre 120 e 150",IF(R8366&lt;=180,"Entre 150 e 180","Superior a 180")))))))</f>
        <v/>
      </c>
    </row>
    <row r="8367">
      <c r="A8367" t="inlineStr">
        <is>
          <t>Q07L027</t>
        </is>
      </c>
      <c r="B8367" t="inlineStr">
        <is>
          <t>LILIANE RODRIGUES RIBEIRO</t>
        </is>
      </c>
      <c r="C8367" t="n">
        <v>1</v>
      </c>
      <c r="D8367" t="inlineStr">
        <is>
          <t>IPCA</t>
        </is>
      </c>
      <c r="E8367" t="n">
        <v>0.009488792934583046</v>
      </c>
      <c r="F8367" t="inlineStr">
        <is>
          <t>MENSAL</t>
        </is>
      </c>
      <c r="G8367" t="n">
        <v>49329</v>
      </c>
      <c r="H8367" t="n">
        <v>49329</v>
      </c>
      <c r="I8367" t="n">
        <v>150</v>
      </c>
      <c r="J8367" t="inlineStr">
        <is>
          <t>CARTEIRA</t>
        </is>
      </c>
      <c r="K8367" t="inlineStr">
        <is>
          <t>CONTRATO</t>
        </is>
      </c>
      <c r="L8367" t="n">
        <v>540.0367500000001</v>
      </c>
      <c r="M8367" t="inlineStr">
        <is>
          <t>Terra Luz Residencial</t>
        </is>
      </c>
      <c r="N8367" s="142">
        <f>DATE(YEAR(G8367),MONTH(G8367),1)</f>
        <v/>
      </c>
      <c r="O8367" s="132">
        <f>IF(G8367&gt;$K$3,"Futuro","Atraso")</f>
        <v/>
      </c>
      <c r="P8367">
        <f>12*(YEAR(G8367)-YEAR($K$3))+(MONTH(G8367)-MONTH($K$3))</f>
        <v/>
      </c>
      <c r="Q8367" s="366">
        <f>IF(M8367="IBIRAPITANGA FASE 3",IF(O8367="Atraso",L8367,L8367/(1+$I$2)^P8367),IF(O8367="Atraso",L8367,L8367/(1+$I$1)^P8367))</f>
        <v/>
      </c>
      <c r="R8367">
        <f>IF(O8367="Atraso",$K$3-G8367,0)</f>
        <v/>
      </c>
      <c r="S8367">
        <f>IF(R8367&lt;=15,"Até 15",IF(R8367&lt;=30,"Entre 15 e 30",IF(R8367&lt;=60,"Entre 30 e 60",IF(R8367&lt;=90,"Entre 60 e 90",IF(R8367&lt;=120,"Entre 90 e 120",IF(R8367&lt;=150,"Entre 120 e 150",IF(R8367&lt;=180,"Entre 150 e 180","Superior a 180")))))))</f>
        <v/>
      </c>
    </row>
    <row r="8368">
      <c r="A8368" t="inlineStr">
        <is>
          <t>Q07L027</t>
        </is>
      </c>
      <c r="B8368" t="inlineStr">
        <is>
          <t>LILIANE RODRIGUES RIBEIRO</t>
        </is>
      </c>
      <c r="C8368" t="n">
        <v>1</v>
      </c>
      <c r="D8368" t="inlineStr">
        <is>
          <t>IPCA</t>
        </is>
      </c>
      <c r="E8368" t="n">
        <v>0.009488792934583046</v>
      </c>
      <c r="F8368" t="inlineStr">
        <is>
          <t>MENSAL</t>
        </is>
      </c>
      <c r="G8368" t="n">
        <v>49360</v>
      </c>
      <c r="H8368" t="n">
        <v>49360</v>
      </c>
      <c r="I8368" t="n">
        <v>151</v>
      </c>
      <c r="J8368" t="inlineStr">
        <is>
          <t>CARTEIRA</t>
        </is>
      </c>
      <c r="K8368" t="inlineStr">
        <is>
          <t>CONTRATO</t>
        </is>
      </c>
      <c r="L8368" t="n">
        <v>540.0367500000001</v>
      </c>
      <c r="M8368" t="inlineStr">
        <is>
          <t>Terra Luz Residencial</t>
        </is>
      </c>
      <c r="N8368" s="142">
        <f>DATE(YEAR(G8368),MONTH(G8368),1)</f>
        <v/>
      </c>
      <c r="O8368" s="132">
        <f>IF(G8368&gt;$K$3,"Futuro","Atraso")</f>
        <v/>
      </c>
      <c r="P8368">
        <f>12*(YEAR(G8368)-YEAR($K$3))+(MONTH(G8368)-MONTH($K$3))</f>
        <v/>
      </c>
      <c r="Q8368" s="366">
        <f>IF(M8368="IBIRAPITANGA FASE 3",IF(O8368="Atraso",L8368,L8368/(1+$I$2)^P8368),IF(O8368="Atraso",L8368,L8368/(1+$I$1)^P8368))</f>
        <v/>
      </c>
      <c r="R8368">
        <f>IF(O8368="Atraso",$K$3-G8368,0)</f>
        <v/>
      </c>
      <c r="S8368">
        <f>IF(R8368&lt;=15,"Até 15",IF(R8368&lt;=30,"Entre 15 e 30",IF(R8368&lt;=60,"Entre 30 e 60",IF(R8368&lt;=90,"Entre 60 e 90",IF(R8368&lt;=120,"Entre 90 e 120",IF(R8368&lt;=150,"Entre 120 e 150",IF(R8368&lt;=180,"Entre 150 e 180","Superior a 180")))))))</f>
        <v/>
      </c>
    </row>
    <row r="8369">
      <c r="A8369" t="inlineStr">
        <is>
          <t>Q07L027</t>
        </is>
      </c>
      <c r="B8369" t="inlineStr">
        <is>
          <t>LILIANE RODRIGUES RIBEIRO</t>
        </is>
      </c>
      <c r="C8369" t="n">
        <v>1</v>
      </c>
      <c r="D8369" t="inlineStr">
        <is>
          <t>IPCA</t>
        </is>
      </c>
      <c r="E8369" t="n">
        <v>0.009488792934583046</v>
      </c>
      <c r="F8369" t="inlineStr">
        <is>
          <t>MENSAL</t>
        </is>
      </c>
      <c r="G8369" t="n">
        <v>49388</v>
      </c>
      <c r="H8369" t="n">
        <v>49388</v>
      </c>
      <c r="I8369" t="n">
        <v>152</v>
      </c>
      <c r="J8369" t="inlineStr">
        <is>
          <t>CARTEIRA</t>
        </is>
      </c>
      <c r="K8369" t="inlineStr">
        <is>
          <t>CONTRATO</t>
        </is>
      </c>
      <c r="L8369" t="n">
        <v>540.0367500000001</v>
      </c>
      <c r="M8369" t="inlineStr">
        <is>
          <t>Terra Luz Residencial</t>
        </is>
      </c>
      <c r="N8369" s="142">
        <f>DATE(YEAR(G8369),MONTH(G8369),1)</f>
        <v/>
      </c>
      <c r="O8369" s="132">
        <f>IF(G8369&gt;$K$3,"Futuro","Atraso")</f>
        <v/>
      </c>
      <c r="P8369">
        <f>12*(YEAR(G8369)-YEAR($K$3))+(MONTH(G8369)-MONTH($K$3))</f>
        <v/>
      </c>
      <c r="Q8369" s="366">
        <f>IF(M8369="IBIRAPITANGA FASE 3",IF(O8369="Atraso",L8369,L8369/(1+$I$2)^P8369),IF(O8369="Atraso",L8369,L8369/(1+$I$1)^P8369))</f>
        <v/>
      </c>
      <c r="R8369">
        <f>IF(O8369="Atraso",$K$3-G8369,0)</f>
        <v/>
      </c>
      <c r="S8369">
        <f>IF(R8369&lt;=15,"Até 15",IF(R8369&lt;=30,"Entre 15 e 30",IF(R8369&lt;=60,"Entre 30 e 60",IF(R8369&lt;=90,"Entre 60 e 90",IF(R8369&lt;=120,"Entre 90 e 120",IF(R8369&lt;=150,"Entre 120 e 150",IF(R8369&lt;=180,"Entre 150 e 180","Superior a 180")))))))</f>
        <v/>
      </c>
    </row>
    <row r="8370">
      <c r="A8370" t="inlineStr">
        <is>
          <t>Q07L027</t>
        </is>
      </c>
      <c r="B8370" t="inlineStr">
        <is>
          <t>LILIANE RODRIGUES RIBEIRO</t>
        </is>
      </c>
      <c r="C8370" t="n">
        <v>1</v>
      </c>
      <c r="D8370" t="inlineStr">
        <is>
          <t>IPCA</t>
        </is>
      </c>
      <c r="E8370" t="n">
        <v>0.009488792934583046</v>
      </c>
      <c r="F8370" t="inlineStr">
        <is>
          <t>MENSAL</t>
        </is>
      </c>
      <c r="G8370" t="n">
        <v>49419</v>
      </c>
      <c r="H8370" t="n">
        <v>49419</v>
      </c>
      <c r="I8370" t="n">
        <v>153</v>
      </c>
      <c r="J8370" t="inlineStr">
        <is>
          <t>CARTEIRA</t>
        </is>
      </c>
      <c r="K8370" t="inlineStr">
        <is>
          <t>CONTRATO</t>
        </is>
      </c>
      <c r="L8370" t="n">
        <v>540.0367500000001</v>
      </c>
      <c r="M8370" t="inlineStr">
        <is>
          <t>Terra Luz Residencial</t>
        </is>
      </c>
      <c r="N8370" s="142">
        <f>DATE(YEAR(G8370),MONTH(G8370),1)</f>
        <v/>
      </c>
      <c r="O8370" s="132">
        <f>IF(G8370&gt;$K$3,"Futuro","Atraso")</f>
        <v/>
      </c>
      <c r="P8370">
        <f>12*(YEAR(G8370)-YEAR($K$3))+(MONTH(G8370)-MONTH($K$3))</f>
        <v/>
      </c>
      <c r="Q8370" s="366">
        <f>IF(M8370="IBIRAPITANGA FASE 3",IF(O8370="Atraso",L8370,L8370/(1+$I$2)^P8370),IF(O8370="Atraso",L8370,L8370/(1+$I$1)^P8370))</f>
        <v/>
      </c>
      <c r="R8370">
        <f>IF(O8370="Atraso",$K$3-G8370,0)</f>
        <v/>
      </c>
      <c r="S8370">
        <f>IF(R8370&lt;=15,"Até 15",IF(R8370&lt;=30,"Entre 15 e 30",IF(R8370&lt;=60,"Entre 30 e 60",IF(R8370&lt;=90,"Entre 60 e 90",IF(R8370&lt;=120,"Entre 90 e 120",IF(R8370&lt;=150,"Entre 120 e 150",IF(R8370&lt;=180,"Entre 150 e 180","Superior a 180")))))))</f>
        <v/>
      </c>
    </row>
    <row r="8371">
      <c r="A8371" t="inlineStr">
        <is>
          <t>Q07L027</t>
        </is>
      </c>
      <c r="B8371" t="inlineStr">
        <is>
          <t>LILIANE RODRIGUES RIBEIRO</t>
        </is>
      </c>
      <c r="C8371" t="n">
        <v>1</v>
      </c>
      <c r="D8371" t="inlineStr">
        <is>
          <t>IPCA</t>
        </is>
      </c>
      <c r="E8371" t="n">
        <v>0.009488792934583046</v>
      </c>
      <c r="F8371" t="inlineStr">
        <is>
          <t>MENSAL</t>
        </is>
      </c>
      <c r="G8371" t="n">
        <v>49449</v>
      </c>
      <c r="H8371" t="n">
        <v>49449</v>
      </c>
      <c r="I8371" t="n">
        <v>154</v>
      </c>
      <c r="J8371" t="inlineStr">
        <is>
          <t>CARTEIRA</t>
        </is>
      </c>
      <c r="K8371" t="inlineStr">
        <is>
          <t>CONTRATO</t>
        </is>
      </c>
      <c r="L8371" t="n">
        <v>540.0367500000001</v>
      </c>
      <c r="M8371" t="inlineStr">
        <is>
          <t>Terra Luz Residencial</t>
        </is>
      </c>
      <c r="N8371" s="142">
        <f>DATE(YEAR(G8371),MONTH(G8371),1)</f>
        <v/>
      </c>
      <c r="O8371" s="132">
        <f>IF(G8371&gt;$K$3,"Futuro","Atraso")</f>
        <v/>
      </c>
      <c r="P8371">
        <f>12*(YEAR(G8371)-YEAR($K$3))+(MONTH(G8371)-MONTH($K$3))</f>
        <v/>
      </c>
      <c r="Q8371" s="366">
        <f>IF(M8371="IBIRAPITANGA FASE 3",IF(O8371="Atraso",L8371,L8371/(1+$I$2)^P8371),IF(O8371="Atraso",L8371,L8371/(1+$I$1)^P8371))</f>
        <v/>
      </c>
      <c r="R8371">
        <f>IF(O8371="Atraso",$K$3-G8371,0)</f>
        <v/>
      </c>
      <c r="S8371">
        <f>IF(R8371&lt;=15,"Até 15",IF(R8371&lt;=30,"Entre 15 e 30",IF(R8371&lt;=60,"Entre 30 e 60",IF(R8371&lt;=90,"Entre 60 e 90",IF(R8371&lt;=120,"Entre 90 e 120",IF(R8371&lt;=150,"Entre 120 e 150",IF(R8371&lt;=180,"Entre 150 e 180","Superior a 180")))))))</f>
        <v/>
      </c>
    </row>
    <row r="8372">
      <c r="A8372" t="inlineStr">
        <is>
          <t>Q07L027</t>
        </is>
      </c>
      <c r="B8372" t="inlineStr">
        <is>
          <t>LILIANE RODRIGUES RIBEIRO</t>
        </is>
      </c>
      <c r="C8372" t="n">
        <v>1</v>
      </c>
      <c r="D8372" t="inlineStr">
        <is>
          <t>IPCA</t>
        </is>
      </c>
      <c r="E8372" t="n">
        <v>0.009488792934583046</v>
      </c>
      <c r="F8372" t="inlineStr">
        <is>
          <t>MENSAL</t>
        </is>
      </c>
      <c r="G8372" t="n">
        <v>49449</v>
      </c>
      <c r="H8372" t="n">
        <v>49449</v>
      </c>
      <c r="I8372" t="n">
        <v>13</v>
      </c>
      <c r="J8372" t="inlineStr">
        <is>
          <t>CARTEIRA</t>
        </is>
      </c>
      <c r="K8372" t="inlineStr">
        <is>
          <t>CONTRATO</t>
        </is>
      </c>
      <c r="L8372" t="n">
        <v>1569.896358</v>
      </c>
      <c r="M8372" t="inlineStr">
        <is>
          <t>Terra Luz Residencial</t>
        </is>
      </c>
      <c r="N8372" s="142">
        <f>DATE(YEAR(G8372),MONTH(G8372),1)</f>
        <v/>
      </c>
      <c r="O8372" s="132">
        <f>IF(G8372&gt;$K$3,"Futuro","Atraso")</f>
        <v/>
      </c>
      <c r="P8372">
        <f>12*(YEAR(G8372)-YEAR($K$3))+(MONTH(G8372)-MONTH($K$3))</f>
        <v/>
      </c>
      <c r="Q8372" s="366">
        <f>IF(M8372="IBIRAPITANGA FASE 3",IF(O8372="Atraso",L8372,L8372/(1+$I$2)^P8372),IF(O8372="Atraso",L8372,L8372/(1+$I$1)^P8372))</f>
        <v/>
      </c>
      <c r="R8372">
        <f>IF(O8372="Atraso",$K$3-G8372,0)</f>
        <v/>
      </c>
      <c r="S8372">
        <f>IF(R8372&lt;=15,"Até 15",IF(R8372&lt;=30,"Entre 15 e 30",IF(R8372&lt;=60,"Entre 30 e 60",IF(R8372&lt;=90,"Entre 60 e 90",IF(R8372&lt;=120,"Entre 90 e 120",IF(R8372&lt;=150,"Entre 120 e 150",IF(R8372&lt;=180,"Entre 150 e 180","Superior a 180")))))))</f>
        <v/>
      </c>
    </row>
    <row r="8373">
      <c r="A8373" t="inlineStr">
        <is>
          <t>Q07L027</t>
        </is>
      </c>
      <c r="B8373" t="inlineStr">
        <is>
          <t>LILIANE RODRIGUES RIBEIRO</t>
        </is>
      </c>
      <c r="C8373" t="n">
        <v>1</v>
      </c>
      <c r="D8373" t="inlineStr">
        <is>
          <t>IPCA</t>
        </is>
      </c>
      <c r="E8373" t="n">
        <v>0.009488792934583046</v>
      </c>
      <c r="F8373" t="inlineStr">
        <is>
          <t>MENSAL</t>
        </is>
      </c>
      <c r="G8373" t="n">
        <v>49480</v>
      </c>
      <c r="H8373" t="n">
        <v>49480</v>
      </c>
      <c r="I8373" t="n">
        <v>155</v>
      </c>
      <c r="J8373" t="inlineStr">
        <is>
          <t>CARTEIRA</t>
        </is>
      </c>
      <c r="K8373" t="inlineStr">
        <is>
          <t>CONTRATO</t>
        </is>
      </c>
      <c r="L8373" t="n">
        <v>540.0367500000001</v>
      </c>
      <c r="M8373" t="inlineStr">
        <is>
          <t>Terra Luz Residencial</t>
        </is>
      </c>
      <c r="N8373" s="142">
        <f>DATE(YEAR(G8373),MONTH(G8373),1)</f>
        <v/>
      </c>
      <c r="O8373" s="132">
        <f>IF(G8373&gt;$K$3,"Futuro","Atraso")</f>
        <v/>
      </c>
      <c r="P8373">
        <f>12*(YEAR(G8373)-YEAR($K$3))+(MONTH(G8373)-MONTH($K$3))</f>
        <v/>
      </c>
      <c r="Q8373" s="366">
        <f>IF(M8373="IBIRAPITANGA FASE 3",IF(O8373="Atraso",L8373,L8373/(1+$I$2)^P8373),IF(O8373="Atraso",L8373,L8373/(1+$I$1)^P8373))</f>
        <v/>
      </c>
      <c r="R8373">
        <f>IF(O8373="Atraso",$K$3-G8373,0)</f>
        <v/>
      </c>
      <c r="S8373">
        <f>IF(R8373&lt;=15,"Até 15",IF(R8373&lt;=30,"Entre 15 e 30",IF(R8373&lt;=60,"Entre 30 e 60",IF(R8373&lt;=90,"Entre 60 e 90",IF(R8373&lt;=120,"Entre 90 e 120",IF(R8373&lt;=150,"Entre 120 e 150",IF(R8373&lt;=180,"Entre 150 e 180","Superior a 180")))))))</f>
        <v/>
      </c>
    </row>
    <row r="8374">
      <c r="A8374" t="inlineStr">
        <is>
          <t>Q07L027</t>
        </is>
      </c>
      <c r="B8374" t="inlineStr">
        <is>
          <t>LILIANE RODRIGUES RIBEIRO</t>
        </is>
      </c>
      <c r="C8374" t="n">
        <v>1</v>
      </c>
      <c r="D8374" t="inlineStr">
        <is>
          <t>IPCA</t>
        </is>
      </c>
      <c r="E8374" t="n">
        <v>0.009488792934583046</v>
      </c>
      <c r="F8374" t="inlineStr">
        <is>
          <t>MENSAL</t>
        </is>
      </c>
      <c r="G8374" t="n">
        <v>49510</v>
      </c>
      <c r="H8374" t="n">
        <v>49510</v>
      </c>
      <c r="I8374" t="n">
        <v>156</v>
      </c>
      <c r="J8374" t="inlineStr">
        <is>
          <t>CARTEIRA</t>
        </is>
      </c>
      <c r="K8374" t="inlineStr">
        <is>
          <t>CONTRATO</t>
        </is>
      </c>
      <c r="L8374" t="n">
        <v>540.0367500000001</v>
      </c>
      <c r="M8374" t="inlineStr">
        <is>
          <t>Terra Luz Residencial</t>
        </is>
      </c>
      <c r="N8374" s="142">
        <f>DATE(YEAR(G8374),MONTH(G8374),1)</f>
        <v/>
      </c>
      <c r="O8374" s="132">
        <f>IF(G8374&gt;$K$3,"Futuro","Atraso")</f>
        <v/>
      </c>
      <c r="P8374">
        <f>12*(YEAR(G8374)-YEAR($K$3))+(MONTH(G8374)-MONTH($K$3))</f>
        <v/>
      </c>
      <c r="Q8374" s="366">
        <f>IF(M8374="IBIRAPITANGA FASE 3",IF(O8374="Atraso",L8374,L8374/(1+$I$2)^P8374),IF(O8374="Atraso",L8374,L8374/(1+$I$1)^P8374))</f>
        <v/>
      </c>
      <c r="R8374">
        <f>IF(O8374="Atraso",$K$3-G8374,0)</f>
        <v/>
      </c>
      <c r="S8374">
        <f>IF(R8374&lt;=15,"Até 15",IF(R8374&lt;=30,"Entre 15 e 30",IF(R8374&lt;=60,"Entre 30 e 60",IF(R8374&lt;=90,"Entre 60 e 90",IF(R8374&lt;=120,"Entre 90 e 120",IF(R8374&lt;=150,"Entre 120 e 150",IF(R8374&lt;=180,"Entre 150 e 180","Superior a 180")))))))</f>
        <v/>
      </c>
    </row>
    <row r="8375">
      <c r="A8375" t="inlineStr">
        <is>
          <t>Q07L027</t>
        </is>
      </c>
      <c r="B8375" t="inlineStr">
        <is>
          <t>LILIANE RODRIGUES RIBEIRO</t>
        </is>
      </c>
      <c r="C8375" t="n">
        <v>1</v>
      </c>
      <c r="D8375" t="inlineStr">
        <is>
          <t>IPCA</t>
        </is>
      </c>
      <c r="E8375" t="n">
        <v>0.009488792934583046</v>
      </c>
      <c r="F8375" t="inlineStr">
        <is>
          <t>MENSAL</t>
        </is>
      </c>
      <c r="G8375" t="n">
        <v>49541</v>
      </c>
      <c r="H8375" t="n">
        <v>49541</v>
      </c>
      <c r="I8375" t="n">
        <v>157</v>
      </c>
      <c r="J8375" t="inlineStr">
        <is>
          <t>CARTEIRA</t>
        </is>
      </c>
      <c r="K8375" t="inlineStr">
        <is>
          <t>CONTRATO</t>
        </is>
      </c>
      <c r="L8375" t="n">
        <v>540.0367500000001</v>
      </c>
      <c r="M8375" t="inlineStr">
        <is>
          <t>Terra Luz Residencial</t>
        </is>
      </c>
      <c r="N8375" s="142">
        <f>DATE(YEAR(G8375),MONTH(G8375),1)</f>
        <v/>
      </c>
      <c r="O8375" s="132">
        <f>IF(G8375&gt;$K$3,"Futuro","Atraso")</f>
        <v/>
      </c>
      <c r="P8375">
        <f>12*(YEAR(G8375)-YEAR($K$3))+(MONTH(G8375)-MONTH($K$3))</f>
        <v/>
      </c>
      <c r="Q8375" s="366">
        <f>IF(M8375="IBIRAPITANGA FASE 3",IF(O8375="Atraso",L8375,L8375/(1+$I$2)^P8375),IF(O8375="Atraso",L8375,L8375/(1+$I$1)^P8375))</f>
        <v/>
      </c>
      <c r="R8375">
        <f>IF(O8375="Atraso",$K$3-G8375,0)</f>
        <v/>
      </c>
      <c r="S8375">
        <f>IF(R8375&lt;=15,"Até 15",IF(R8375&lt;=30,"Entre 15 e 30",IF(R8375&lt;=60,"Entre 30 e 60",IF(R8375&lt;=90,"Entre 60 e 90",IF(R8375&lt;=120,"Entre 90 e 120",IF(R8375&lt;=150,"Entre 120 e 150",IF(R8375&lt;=180,"Entre 150 e 180","Superior a 180")))))))</f>
        <v/>
      </c>
    </row>
    <row r="8376">
      <c r="A8376" t="inlineStr">
        <is>
          <t>Q07L027</t>
        </is>
      </c>
      <c r="B8376" t="inlineStr">
        <is>
          <t>LILIANE RODRIGUES RIBEIRO</t>
        </is>
      </c>
      <c r="C8376" t="n">
        <v>1</v>
      </c>
      <c r="D8376" t="inlineStr">
        <is>
          <t>IPCA</t>
        </is>
      </c>
      <c r="E8376" t="n">
        <v>0.009488792934583046</v>
      </c>
      <c r="F8376" t="inlineStr">
        <is>
          <t>MENSAL</t>
        </is>
      </c>
      <c r="G8376" t="n">
        <v>49572</v>
      </c>
      <c r="H8376" t="n">
        <v>49572</v>
      </c>
      <c r="I8376" t="n">
        <v>158</v>
      </c>
      <c r="J8376" t="inlineStr">
        <is>
          <t>CARTEIRA</t>
        </is>
      </c>
      <c r="K8376" t="inlineStr">
        <is>
          <t>CONTRATO</t>
        </is>
      </c>
      <c r="L8376" t="n">
        <v>540.0367500000001</v>
      </c>
      <c r="M8376" t="inlineStr">
        <is>
          <t>Terra Luz Residencial</t>
        </is>
      </c>
      <c r="N8376" s="142">
        <f>DATE(YEAR(G8376),MONTH(G8376),1)</f>
        <v/>
      </c>
      <c r="O8376" s="132">
        <f>IF(G8376&gt;$K$3,"Futuro","Atraso")</f>
        <v/>
      </c>
      <c r="P8376">
        <f>12*(YEAR(G8376)-YEAR($K$3))+(MONTH(G8376)-MONTH($K$3))</f>
        <v/>
      </c>
      <c r="Q8376" s="366">
        <f>IF(M8376="IBIRAPITANGA FASE 3",IF(O8376="Atraso",L8376,L8376/(1+$I$2)^P8376),IF(O8376="Atraso",L8376,L8376/(1+$I$1)^P8376))</f>
        <v/>
      </c>
      <c r="R8376">
        <f>IF(O8376="Atraso",$K$3-G8376,0)</f>
        <v/>
      </c>
      <c r="S8376">
        <f>IF(R8376&lt;=15,"Até 15",IF(R8376&lt;=30,"Entre 15 e 30",IF(R8376&lt;=60,"Entre 30 e 60",IF(R8376&lt;=90,"Entre 60 e 90",IF(R8376&lt;=120,"Entre 90 e 120",IF(R8376&lt;=150,"Entre 120 e 150",IF(R8376&lt;=180,"Entre 150 e 180","Superior a 180")))))))</f>
        <v/>
      </c>
    </row>
    <row r="8377">
      <c r="A8377" t="inlineStr">
        <is>
          <t>Q07L027</t>
        </is>
      </c>
      <c r="B8377" t="inlineStr">
        <is>
          <t>LILIANE RODRIGUES RIBEIRO</t>
        </is>
      </c>
      <c r="C8377" t="n">
        <v>1</v>
      </c>
      <c r="D8377" t="inlineStr">
        <is>
          <t>IPCA</t>
        </is>
      </c>
      <c r="E8377" t="n">
        <v>0.009488792934583046</v>
      </c>
      <c r="F8377" t="inlineStr">
        <is>
          <t>MENSAL</t>
        </is>
      </c>
      <c r="G8377" t="n">
        <v>49602</v>
      </c>
      <c r="H8377" t="n">
        <v>49602</v>
      </c>
      <c r="I8377" t="n">
        <v>159</v>
      </c>
      <c r="J8377" t="inlineStr">
        <is>
          <t>CARTEIRA</t>
        </is>
      </c>
      <c r="K8377" t="inlineStr">
        <is>
          <t>CONTRATO</t>
        </is>
      </c>
      <c r="L8377" t="n">
        <v>540.0367500000001</v>
      </c>
      <c r="M8377" t="inlineStr">
        <is>
          <t>Terra Luz Residencial</t>
        </is>
      </c>
      <c r="N8377" s="142">
        <f>DATE(YEAR(G8377),MONTH(G8377),1)</f>
        <v/>
      </c>
      <c r="O8377" s="132">
        <f>IF(G8377&gt;$K$3,"Futuro","Atraso")</f>
        <v/>
      </c>
      <c r="P8377">
        <f>12*(YEAR(G8377)-YEAR($K$3))+(MONTH(G8377)-MONTH($K$3))</f>
        <v/>
      </c>
      <c r="Q8377" s="366">
        <f>IF(M8377="IBIRAPITANGA FASE 3",IF(O8377="Atraso",L8377,L8377/(1+$I$2)^P8377),IF(O8377="Atraso",L8377,L8377/(1+$I$1)^P8377))</f>
        <v/>
      </c>
      <c r="R8377">
        <f>IF(O8377="Atraso",$K$3-G8377,0)</f>
        <v/>
      </c>
      <c r="S8377">
        <f>IF(R8377&lt;=15,"Até 15",IF(R8377&lt;=30,"Entre 15 e 30",IF(R8377&lt;=60,"Entre 30 e 60",IF(R8377&lt;=90,"Entre 60 e 90",IF(R8377&lt;=120,"Entre 90 e 120",IF(R8377&lt;=150,"Entre 120 e 150",IF(R8377&lt;=180,"Entre 150 e 180","Superior a 180")))))))</f>
        <v/>
      </c>
    </row>
    <row r="8378">
      <c r="A8378" t="inlineStr">
        <is>
          <t>Q07L027</t>
        </is>
      </c>
      <c r="B8378" t="inlineStr">
        <is>
          <t>LILIANE RODRIGUES RIBEIRO</t>
        </is>
      </c>
      <c r="C8378" t="n">
        <v>1</v>
      </c>
      <c r="D8378" t="inlineStr">
        <is>
          <t>IPCA</t>
        </is>
      </c>
      <c r="E8378" t="n">
        <v>0.009488792934583046</v>
      </c>
      <c r="F8378" t="inlineStr">
        <is>
          <t>MENSAL</t>
        </is>
      </c>
      <c r="G8378" t="n">
        <v>49633</v>
      </c>
      <c r="H8378" t="n">
        <v>49633</v>
      </c>
      <c r="I8378" t="n">
        <v>160</v>
      </c>
      <c r="J8378" t="inlineStr">
        <is>
          <t>CARTEIRA</t>
        </is>
      </c>
      <c r="K8378" t="inlineStr">
        <is>
          <t>CONTRATO</t>
        </is>
      </c>
      <c r="L8378" t="n">
        <v>540.0367500000001</v>
      </c>
      <c r="M8378" t="inlineStr">
        <is>
          <t>Terra Luz Residencial</t>
        </is>
      </c>
      <c r="N8378" s="142">
        <f>DATE(YEAR(G8378),MONTH(G8378),1)</f>
        <v/>
      </c>
      <c r="O8378" s="132">
        <f>IF(G8378&gt;$K$3,"Futuro","Atraso")</f>
        <v/>
      </c>
      <c r="P8378">
        <f>12*(YEAR(G8378)-YEAR($K$3))+(MONTH(G8378)-MONTH($K$3))</f>
        <v/>
      </c>
      <c r="Q8378" s="366">
        <f>IF(M8378="IBIRAPITANGA FASE 3",IF(O8378="Atraso",L8378,L8378/(1+$I$2)^P8378),IF(O8378="Atraso",L8378,L8378/(1+$I$1)^P8378))</f>
        <v/>
      </c>
      <c r="R8378">
        <f>IF(O8378="Atraso",$K$3-G8378,0)</f>
        <v/>
      </c>
      <c r="S8378">
        <f>IF(R8378&lt;=15,"Até 15",IF(R8378&lt;=30,"Entre 15 e 30",IF(R8378&lt;=60,"Entre 30 e 60",IF(R8378&lt;=90,"Entre 60 e 90",IF(R8378&lt;=120,"Entre 90 e 120",IF(R8378&lt;=150,"Entre 120 e 150",IF(R8378&lt;=180,"Entre 150 e 180","Superior a 180")))))))</f>
        <v/>
      </c>
    </row>
    <row r="8379">
      <c r="A8379" t="inlineStr">
        <is>
          <t>Q07L027</t>
        </is>
      </c>
      <c r="B8379" t="inlineStr">
        <is>
          <t>LILIANE RODRIGUES RIBEIRO</t>
        </is>
      </c>
      <c r="C8379" t="n">
        <v>1</v>
      </c>
      <c r="D8379" t="inlineStr">
        <is>
          <t>IPCA</t>
        </is>
      </c>
      <c r="E8379" t="n">
        <v>0.009488792934583046</v>
      </c>
      <c r="F8379" t="inlineStr">
        <is>
          <t>MENSAL</t>
        </is>
      </c>
      <c r="G8379" t="n">
        <v>49663</v>
      </c>
      <c r="H8379" t="n">
        <v>49663</v>
      </c>
      <c r="I8379" t="n">
        <v>161</v>
      </c>
      <c r="J8379" t="inlineStr">
        <is>
          <t>CARTEIRA</t>
        </is>
      </c>
      <c r="K8379" t="inlineStr">
        <is>
          <t>CONTRATO</t>
        </is>
      </c>
      <c r="L8379" t="n">
        <v>540.0367500000001</v>
      </c>
      <c r="M8379" t="inlineStr">
        <is>
          <t>Terra Luz Residencial</t>
        </is>
      </c>
      <c r="N8379" s="142">
        <f>DATE(YEAR(G8379),MONTH(G8379),1)</f>
        <v/>
      </c>
      <c r="O8379" s="132">
        <f>IF(G8379&gt;$K$3,"Futuro","Atraso")</f>
        <v/>
      </c>
      <c r="P8379">
        <f>12*(YEAR(G8379)-YEAR($K$3))+(MONTH(G8379)-MONTH($K$3))</f>
        <v/>
      </c>
      <c r="Q8379" s="366">
        <f>IF(M8379="IBIRAPITANGA FASE 3",IF(O8379="Atraso",L8379,L8379/(1+$I$2)^P8379),IF(O8379="Atraso",L8379,L8379/(1+$I$1)^P8379))</f>
        <v/>
      </c>
      <c r="R8379">
        <f>IF(O8379="Atraso",$K$3-G8379,0)</f>
        <v/>
      </c>
      <c r="S8379">
        <f>IF(R8379&lt;=15,"Até 15",IF(R8379&lt;=30,"Entre 15 e 30",IF(R8379&lt;=60,"Entre 30 e 60",IF(R8379&lt;=90,"Entre 60 e 90",IF(R8379&lt;=120,"Entre 90 e 120",IF(R8379&lt;=150,"Entre 120 e 150",IF(R8379&lt;=180,"Entre 150 e 180","Superior a 180")))))))</f>
        <v/>
      </c>
    </row>
    <row r="8380">
      <c r="A8380" t="inlineStr">
        <is>
          <t>Q07L027</t>
        </is>
      </c>
      <c r="B8380" t="inlineStr">
        <is>
          <t>LILIANE RODRIGUES RIBEIRO</t>
        </is>
      </c>
      <c r="C8380" t="n">
        <v>1</v>
      </c>
      <c r="D8380" t="inlineStr">
        <is>
          <t>IPCA</t>
        </is>
      </c>
      <c r="E8380" t="n">
        <v>0.009488792934583046</v>
      </c>
      <c r="F8380" t="inlineStr">
        <is>
          <t>MENSAL</t>
        </is>
      </c>
      <c r="G8380" t="n">
        <v>49694</v>
      </c>
      <c r="H8380" t="n">
        <v>49694</v>
      </c>
      <c r="I8380" t="n">
        <v>162</v>
      </c>
      <c r="J8380" t="inlineStr">
        <is>
          <t>CARTEIRA</t>
        </is>
      </c>
      <c r="K8380" t="inlineStr">
        <is>
          <t>CONTRATO</t>
        </is>
      </c>
      <c r="L8380" t="n">
        <v>540.0367500000001</v>
      </c>
      <c r="M8380" t="inlineStr">
        <is>
          <t>Terra Luz Residencial</t>
        </is>
      </c>
      <c r="N8380" s="142">
        <f>DATE(YEAR(G8380),MONTH(G8380),1)</f>
        <v/>
      </c>
      <c r="O8380" s="132">
        <f>IF(G8380&gt;$K$3,"Futuro","Atraso")</f>
        <v/>
      </c>
      <c r="P8380">
        <f>12*(YEAR(G8380)-YEAR($K$3))+(MONTH(G8380)-MONTH($K$3))</f>
        <v/>
      </c>
      <c r="Q8380" s="366">
        <f>IF(M8380="IBIRAPITANGA FASE 3",IF(O8380="Atraso",L8380,L8380/(1+$I$2)^P8380),IF(O8380="Atraso",L8380,L8380/(1+$I$1)^P8380))</f>
        <v/>
      </c>
      <c r="R8380">
        <f>IF(O8380="Atraso",$K$3-G8380,0)</f>
        <v/>
      </c>
      <c r="S8380">
        <f>IF(R8380&lt;=15,"Até 15",IF(R8380&lt;=30,"Entre 15 e 30",IF(R8380&lt;=60,"Entre 30 e 60",IF(R8380&lt;=90,"Entre 60 e 90",IF(R8380&lt;=120,"Entre 90 e 120",IF(R8380&lt;=150,"Entre 120 e 150",IF(R8380&lt;=180,"Entre 150 e 180","Superior a 180")))))))</f>
        <v/>
      </c>
    </row>
    <row r="8381">
      <c r="A8381" t="inlineStr">
        <is>
          <t>Q07L027</t>
        </is>
      </c>
      <c r="B8381" t="inlineStr">
        <is>
          <t>LILIANE RODRIGUES RIBEIRO</t>
        </is>
      </c>
      <c r="C8381" t="n">
        <v>1</v>
      </c>
      <c r="D8381" t="inlineStr">
        <is>
          <t>IPCA</t>
        </is>
      </c>
      <c r="E8381" t="n">
        <v>0.009488792934583046</v>
      </c>
      <c r="F8381" t="inlineStr">
        <is>
          <t>MENSAL</t>
        </is>
      </c>
      <c r="G8381" t="n">
        <v>49725</v>
      </c>
      <c r="H8381" t="n">
        <v>49725</v>
      </c>
      <c r="I8381" t="n">
        <v>163</v>
      </c>
      <c r="J8381" t="inlineStr">
        <is>
          <t>CARTEIRA</t>
        </is>
      </c>
      <c r="K8381" t="inlineStr">
        <is>
          <t>CONTRATO</t>
        </is>
      </c>
      <c r="L8381" t="n">
        <v>540.0367500000001</v>
      </c>
      <c r="M8381" t="inlineStr">
        <is>
          <t>Terra Luz Residencial</t>
        </is>
      </c>
      <c r="N8381" s="142">
        <f>DATE(YEAR(G8381),MONTH(G8381),1)</f>
        <v/>
      </c>
      <c r="O8381" s="132">
        <f>IF(G8381&gt;$K$3,"Futuro","Atraso")</f>
        <v/>
      </c>
      <c r="P8381">
        <f>12*(YEAR(G8381)-YEAR($K$3))+(MONTH(G8381)-MONTH($K$3))</f>
        <v/>
      </c>
      <c r="Q8381" s="366">
        <f>IF(M8381="IBIRAPITANGA FASE 3",IF(O8381="Atraso",L8381,L8381/(1+$I$2)^P8381),IF(O8381="Atraso",L8381,L8381/(1+$I$1)^P8381))</f>
        <v/>
      </c>
      <c r="R8381">
        <f>IF(O8381="Atraso",$K$3-G8381,0)</f>
        <v/>
      </c>
      <c r="S8381">
        <f>IF(R8381&lt;=15,"Até 15",IF(R8381&lt;=30,"Entre 15 e 30",IF(R8381&lt;=60,"Entre 30 e 60",IF(R8381&lt;=90,"Entre 60 e 90",IF(R8381&lt;=120,"Entre 90 e 120",IF(R8381&lt;=150,"Entre 120 e 150",IF(R8381&lt;=180,"Entre 150 e 180","Superior a 180")))))))</f>
        <v/>
      </c>
    </row>
    <row r="8382">
      <c r="A8382" t="inlineStr">
        <is>
          <t>Q07L027</t>
        </is>
      </c>
      <c r="B8382" t="inlineStr">
        <is>
          <t>LILIANE RODRIGUES RIBEIRO</t>
        </is>
      </c>
      <c r="C8382" t="n">
        <v>1</v>
      </c>
      <c r="D8382" t="inlineStr">
        <is>
          <t>IPCA</t>
        </is>
      </c>
      <c r="E8382" t="n">
        <v>0.009488792934583046</v>
      </c>
      <c r="F8382" t="inlineStr">
        <is>
          <t>MENSAL</t>
        </is>
      </c>
      <c r="G8382" t="n">
        <v>49754</v>
      </c>
      <c r="H8382" t="n">
        <v>49754</v>
      </c>
      <c r="I8382" t="n">
        <v>164</v>
      </c>
      <c r="J8382" t="inlineStr">
        <is>
          <t>CARTEIRA</t>
        </is>
      </c>
      <c r="K8382" t="inlineStr">
        <is>
          <t>CONTRATO</t>
        </is>
      </c>
      <c r="L8382" t="n">
        <v>540.0367500000001</v>
      </c>
      <c r="M8382" t="inlineStr">
        <is>
          <t>Terra Luz Residencial</t>
        </is>
      </c>
      <c r="N8382" s="142">
        <f>DATE(YEAR(G8382),MONTH(G8382),1)</f>
        <v/>
      </c>
      <c r="O8382" s="132">
        <f>IF(G8382&gt;$K$3,"Futuro","Atraso")</f>
        <v/>
      </c>
      <c r="P8382">
        <f>12*(YEAR(G8382)-YEAR($K$3))+(MONTH(G8382)-MONTH($K$3))</f>
        <v/>
      </c>
      <c r="Q8382" s="366">
        <f>IF(M8382="IBIRAPITANGA FASE 3",IF(O8382="Atraso",L8382,L8382/(1+$I$2)^P8382),IF(O8382="Atraso",L8382,L8382/(1+$I$1)^P8382))</f>
        <v/>
      </c>
      <c r="R8382">
        <f>IF(O8382="Atraso",$K$3-G8382,0)</f>
        <v/>
      </c>
      <c r="S8382">
        <f>IF(R8382&lt;=15,"Até 15",IF(R8382&lt;=30,"Entre 15 e 30",IF(R8382&lt;=60,"Entre 30 e 60",IF(R8382&lt;=90,"Entre 60 e 90",IF(R8382&lt;=120,"Entre 90 e 120",IF(R8382&lt;=150,"Entre 120 e 150",IF(R8382&lt;=180,"Entre 150 e 180","Superior a 180")))))))</f>
        <v/>
      </c>
    </row>
    <row r="8383">
      <c r="A8383" t="inlineStr">
        <is>
          <t>Q07L027</t>
        </is>
      </c>
      <c r="B8383" t="inlineStr">
        <is>
          <t>LILIANE RODRIGUES RIBEIRO</t>
        </is>
      </c>
      <c r="C8383" t="n">
        <v>1</v>
      </c>
      <c r="D8383" t="inlineStr">
        <is>
          <t>IPCA</t>
        </is>
      </c>
      <c r="E8383" t="n">
        <v>0.009488792934583046</v>
      </c>
      <c r="F8383" t="inlineStr">
        <is>
          <t>MENSAL</t>
        </is>
      </c>
      <c r="G8383" t="n">
        <v>49785</v>
      </c>
      <c r="H8383" t="n">
        <v>49785</v>
      </c>
      <c r="I8383" t="n">
        <v>165</v>
      </c>
      <c r="J8383" t="inlineStr">
        <is>
          <t>CARTEIRA</t>
        </is>
      </c>
      <c r="K8383" t="inlineStr">
        <is>
          <t>CONTRATO</t>
        </is>
      </c>
      <c r="L8383" t="n">
        <v>540.0367500000001</v>
      </c>
      <c r="M8383" t="inlineStr">
        <is>
          <t>Terra Luz Residencial</t>
        </is>
      </c>
      <c r="N8383" s="142">
        <f>DATE(YEAR(G8383),MONTH(G8383),1)</f>
        <v/>
      </c>
      <c r="O8383" s="132">
        <f>IF(G8383&gt;$K$3,"Futuro","Atraso")</f>
        <v/>
      </c>
      <c r="P8383">
        <f>12*(YEAR(G8383)-YEAR($K$3))+(MONTH(G8383)-MONTH($K$3))</f>
        <v/>
      </c>
      <c r="Q8383" s="366">
        <f>IF(M8383="IBIRAPITANGA FASE 3",IF(O8383="Atraso",L8383,L8383/(1+$I$2)^P8383),IF(O8383="Atraso",L8383,L8383/(1+$I$1)^P8383))</f>
        <v/>
      </c>
      <c r="R8383">
        <f>IF(O8383="Atraso",$K$3-G8383,0)</f>
        <v/>
      </c>
      <c r="S8383">
        <f>IF(R8383&lt;=15,"Até 15",IF(R8383&lt;=30,"Entre 15 e 30",IF(R8383&lt;=60,"Entre 30 e 60",IF(R8383&lt;=90,"Entre 60 e 90",IF(R8383&lt;=120,"Entre 90 e 120",IF(R8383&lt;=150,"Entre 120 e 150",IF(R8383&lt;=180,"Entre 150 e 180","Superior a 180")))))))</f>
        <v/>
      </c>
    </row>
    <row r="8384">
      <c r="A8384" t="inlineStr">
        <is>
          <t>Q07L027</t>
        </is>
      </c>
      <c r="B8384" t="inlineStr">
        <is>
          <t>LILIANE RODRIGUES RIBEIRO</t>
        </is>
      </c>
      <c r="C8384" t="n">
        <v>1</v>
      </c>
      <c r="D8384" t="inlineStr">
        <is>
          <t>IPCA</t>
        </is>
      </c>
      <c r="E8384" t="n">
        <v>0.009488792934583046</v>
      </c>
      <c r="F8384" t="inlineStr">
        <is>
          <t>MENSAL</t>
        </is>
      </c>
      <c r="G8384" t="n">
        <v>49815</v>
      </c>
      <c r="H8384" t="n">
        <v>49815</v>
      </c>
      <c r="I8384" t="n">
        <v>166</v>
      </c>
      <c r="J8384" t="inlineStr">
        <is>
          <t>CARTEIRA</t>
        </is>
      </c>
      <c r="K8384" t="inlineStr">
        <is>
          <t>CONTRATO</t>
        </is>
      </c>
      <c r="L8384" t="n">
        <v>540.0367500000001</v>
      </c>
      <c r="M8384" t="inlineStr">
        <is>
          <t>Terra Luz Residencial</t>
        </is>
      </c>
      <c r="N8384" s="142">
        <f>DATE(YEAR(G8384),MONTH(G8384),1)</f>
        <v/>
      </c>
      <c r="O8384" s="132">
        <f>IF(G8384&gt;$K$3,"Futuro","Atraso")</f>
        <v/>
      </c>
      <c r="P8384">
        <f>12*(YEAR(G8384)-YEAR($K$3))+(MONTH(G8384)-MONTH($K$3))</f>
        <v/>
      </c>
      <c r="Q8384" s="366">
        <f>IF(M8384="IBIRAPITANGA FASE 3",IF(O8384="Atraso",L8384,L8384/(1+$I$2)^P8384),IF(O8384="Atraso",L8384,L8384/(1+$I$1)^P8384))</f>
        <v/>
      </c>
      <c r="R8384">
        <f>IF(O8384="Atraso",$K$3-G8384,0)</f>
        <v/>
      </c>
      <c r="S8384">
        <f>IF(R8384&lt;=15,"Até 15",IF(R8384&lt;=30,"Entre 15 e 30",IF(R8384&lt;=60,"Entre 30 e 60",IF(R8384&lt;=90,"Entre 60 e 90",IF(R8384&lt;=120,"Entre 90 e 120",IF(R8384&lt;=150,"Entre 120 e 150",IF(R8384&lt;=180,"Entre 150 e 180","Superior a 180")))))))</f>
        <v/>
      </c>
    </row>
    <row r="8385">
      <c r="A8385" t="inlineStr">
        <is>
          <t>Q07L027</t>
        </is>
      </c>
      <c r="B8385" t="inlineStr">
        <is>
          <t>LILIANE RODRIGUES RIBEIRO</t>
        </is>
      </c>
      <c r="C8385" t="n">
        <v>1</v>
      </c>
      <c r="D8385" t="inlineStr">
        <is>
          <t>IPCA</t>
        </is>
      </c>
      <c r="E8385" t="n">
        <v>0.009488792934583046</v>
      </c>
      <c r="F8385" t="inlineStr">
        <is>
          <t>MENSAL</t>
        </is>
      </c>
      <c r="G8385" t="n">
        <v>49815</v>
      </c>
      <c r="H8385" t="n">
        <v>49815</v>
      </c>
      <c r="I8385" t="n">
        <v>14</v>
      </c>
      <c r="J8385" t="inlineStr">
        <is>
          <t>CARTEIRA</t>
        </is>
      </c>
      <c r="K8385" t="inlineStr">
        <is>
          <t>CONTRATO</t>
        </is>
      </c>
      <c r="L8385" t="n">
        <v>1569.896358</v>
      </c>
      <c r="M8385" t="inlineStr">
        <is>
          <t>Terra Luz Residencial</t>
        </is>
      </c>
      <c r="N8385" s="142">
        <f>DATE(YEAR(G8385),MONTH(G8385),1)</f>
        <v/>
      </c>
      <c r="O8385" s="132">
        <f>IF(G8385&gt;$K$3,"Futuro","Atraso")</f>
        <v/>
      </c>
      <c r="P8385">
        <f>12*(YEAR(G8385)-YEAR($K$3))+(MONTH(G8385)-MONTH($K$3))</f>
        <v/>
      </c>
      <c r="Q8385" s="366">
        <f>IF(M8385="IBIRAPITANGA FASE 3",IF(O8385="Atraso",L8385,L8385/(1+$I$2)^P8385),IF(O8385="Atraso",L8385,L8385/(1+$I$1)^P8385))</f>
        <v/>
      </c>
      <c r="R8385">
        <f>IF(O8385="Atraso",$K$3-G8385,0)</f>
        <v/>
      </c>
      <c r="S8385">
        <f>IF(R8385&lt;=15,"Até 15",IF(R8385&lt;=30,"Entre 15 e 30",IF(R8385&lt;=60,"Entre 30 e 60",IF(R8385&lt;=90,"Entre 60 e 90",IF(R8385&lt;=120,"Entre 90 e 120",IF(R8385&lt;=150,"Entre 120 e 150",IF(R8385&lt;=180,"Entre 150 e 180","Superior a 180")))))))</f>
        <v/>
      </c>
    </row>
    <row r="8386">
      <c r="A8386" t="inlineStr">
        <is>
          <t>Q07L027</t>
        </is>
      </c>
      <c r="B8386" t="inlineStr">
        <is>
          <t>LILIANE RODRIGUES RIBEIRO</t>
        </is>
      </c>
      <c r="C8386" t="n">
        <v>1</v>
      </c>
      <c r="D8386" t="inlineStr">
        <is>
          <t>IPCA</t>
        </is>
      </c>
      <c r="E8386" t="n">
        <v>0.009488792934583046</v>
      </c>
      <c r="F8386" t="inlineStr">
        <is>
          <t>MENSAL</t>
        </is>
      </c>
      <c r="G8386" t="n">
        <v>49846</v>
      </c>
      <c r="H8386" t="n">
        <v>49846</v>
      </c>
      <c r="I8386" t="n">
        <v>167</v>
      </c>
      <c r="J8386" t="inlineStr">
        <is>
          <t>CARTEIRA</t>
        </is>
      </c>
      <c r="K8386" t="inlineStr">
        <is>
          <t>CONTRATO</t>
        </is>
      </c>
      <c r="L8386" t="n">
        <v>540.0367500000001</v>
      </c>
      <c r="M8386" t="inlineStr">
        <is>
          <t>Terra Luz Residencial</t>
        </is>
      </c>
      <c r="N8386" s="142">
        <f>DATE(YEAR(G8386),MONTH(G8386),1)</f>
        <v/>
      </c>
      <c r="O8386" s="132">
        <f>IF(G8386&gt;$K$3,"Futuro","Atraso")</f>
        <v/>
      </c>
      <c r="P8386">
        <f>12*(YEAR(G8386)-YEAR($K$3))+(MONTH(G8386)-MONTH($K$3))</f>
        <v/>
      </c>
      <c r="Q8386" s="366">
        <f>IF(M8386="IBIRAPITANGA FASE 3",IF(O8386="Atraso",L8386,L8386/(1+$I$2)^P8386),IF(O8386="Atraso",L8386,L8386/(1+$I$1)^P8386))</f>
        <v/>
      </c>
      <c r="R8386">
        <f>IF(O8386="Atraso",$K$3-G8386,0)</f>
        <v/>
      </c>
      <c r="S8386">
        <f>IF(R8386&lt;=15,"Até 15",IF(R8386&lt;=30,"Entre 15 e 30",IF(R8386&lt;=60,"Entre 30 e 60",IF(R8386&lt;=90,"Entre 60 e 90",IF(R8386&lt;=120,"Entre 90 e 120",IF(R8386&lt;=150,"Entre 120 e 150",IF(R8386&lt;=180,"Entre 150 e 180","Superior a 180")))))))</f>
        <v/>
      </c>
    </row>
    <row r="8387">
      <c r="A8387" t="inlineStr">
        <is>
          <t>Q07L027</t>
        </is>
      </c>
      <c r="B8387" t="inlineStr">
        <is>
          <t>LILIANE RODRIGUES RIBEIRO</t>
        </is>
      </c>
      <c r="C8387" t="n">
        <v>1</v>
      </c>
      <c r="D8387" t="inlineStr">
        <is>
          <t>IPCA</t>
        </is>
      </c>
      <c r="E8387" t="n">
        <v>0.009488792934583046</v>
      </c>
      <c r="F8387" t="inlineStr">
        <is>
          <t>MENSAL</t>
        </is>
      </c>
      <c r="G8387" t="n">
        <v>49876</v>
      </c>
      <c r="H8387" t="n">
        <v>49876</v>
      </c>
      <c r="I8387" t="n">
        <v>168</v>
      </c>
      <c r="J8387" t="inlineStr">
        <is>
          <t>CARTEIRA</t>
        </is>
      </c>
      <c r="K8387" t="inlineStr">
        <is>
          <t>CONTRATO</t>
        </is>
      </c>
      <c r="L8387" t="n">
        <v>540.0367500000001</v>
      </c>
      <c r="M8387" t="inlineStr">
        <is>
          <t>Terra Luz Residencial</t>
        </is>
      </c>
      <c r="N8387" s="142">
        <f>DATE(YEAR(G8387),MONTH(G8387),1)</f>
        <v/>
      </c>
      <c r="O8387" s="132">
        <f>IF(G8387&gt;$K$3,"Futuro","Atraso")</f>
        <v/>
      </c>
      <c r="P8387">
        <f>12*(YEAR(G8387)-YEAR($K$3))+(MONTH(G8387)-MONTH($K$3))</f>
        <v/>
      </c>
      <c r="Q8387" s="366">
        <f>IF(M8387="IBIRAPITANGA FASE 3",IF(O8387="Atraso",L8387,L8387/(1+$I$2)^P8387),IF(O8387="Atraso",L8387,L8387/(1+$I$1)^P8387))</f>
        <v/>
      </c>
      <c r="R8387">
        <f>IF(O8387="Atraso",$K$3-G8387,0)</f>
        <v/>
      </c>
      <c r="S8387">
        <f>IF(R8387&lt;=15,"Até 15",IF(R8387&lt;=30,"Entre 15 e 30",IF(R8387&lt;=60,"Entre 30 e 60",IF(R8387&lt;=90,"Entre 60 e 90",IF(R8387&lt;=120,"Entre 90 e 120",IF(R8387&lt;=150,"Entre 120 e 150",IF(R8387&lt;=180,"Entre 150 e 180","Superior a 180")))))))</f>
        <v/>
      </c>
    </row>
    <row r="8388">
      <c r="A8388" t="inlineStr">
        <is>
          <t>Q07L027</t>
        </is>
      </c>
      <c r="B8388" t="inlineStr">
        <is>
          <t>LILIANE RODRIGUES RIBEIRO</t>
        </is>
      </c>
      <c r="C8388" t="n">
        <v>1</v>
      </c>
      <c r="D8388" t="inlineStr">
        <is>
          <t>IPCA</t>
        </is>
      </c>
      <c r="E8388" t="n">
        <v>0.009488792934583046</v>
      </c>
      <c r="F8388" t="inlineStr">
        <is>
          <t>MENSAL</t>
        </is>
      </c>
      <c r="G8388" t="n">
        <v>49907</v>
      </c>
      <c r="H8388" t="n">
        <v>49907</v>
      </c>
      <c r="I8388" t="n">
        <v>169</v>
      </c>
      <c r="J8388" t="inlineStr">
        <is>
          <t>CARTEIRA</t>
        </is>
      </c>
      <c r="K8388" t="inlineStr">
        <is>
          <t>CONTRATO</t>
        </is>
      </c>
      <c r="L8388" t="n">
        <v>540.0367500000001</v>
      </c>
      <c r="M8388" t="inlineStr">
        <is>
          <t>Terra Luz Residencial</t>
        </is>
      </c>
      <c r="N8388" s="142">
        <f>DATE(YEAR(G8388),MONTH(G8388),1)</f>
        <v/>
      </c>
      <c r="O8388" s="132">
        <f>IF(G8388&gt;$K$3,"Futuro","Atraso")</f>
        <v/>
      </c>
      <c r="P8388">
        <f>12*(YEAR(G8388)-YEAR($K$3))+(MONTH(G8388)-MONTH($K$3))</f>
        <v/>
      </c>
      <c r="Q8388" s="366">
        <f>IF(M8388="IBIRAPITANGA FASE 3",IF(O8388="Atraso",L8388,L8388/(1+$I$2)^P8388),IF(O8388="Atraso",L8388,L8388/(1+$I$1)^P8388))</f>
        <v/>
      </c>
      <c r="R8388">
        <f>IF(O8388="Atraso",$K$3-G8388,0)</f>
        <v/>
      </c>
      <c r="S8388">
        <f>IF(R8388&lt;=15,"Até 15",IF(R8388&lt;=30,"Entre 15 e 30",IF(R8388&lt;=60,"Entre 30 e 60",IF(R8388&lt;=90,"Entre 60 e 90",IF(R8388&lt;=120,"Entre 90 e 120",IF(R8388&lt;=150,"Entre 120 e 150",IF(R8388&lt;=180,"Entre 150 e 180","Superior a 180")))))))</f>
        <v/>
      </c>
    </row>
    <row r="8389">
      <c r="A8389" t="inlineStr">
        <is>
          <t>Q07L027</t>
        </is>
      </c>
      <c r="B8389" t="inlineStr">
        <is>
          <t>LILIANE RODRIGUES RIBEIRO</t>
        </is>
      </c>
      <c r="C8389" t="n">
        <v>1</v>
      </c>
      <c r="D8389" t="inlineStr">
        <is>
          <t>IPCA</t>
        </is>
      </c>
      <c r="E8389" t="n">
        <v>0.009488792934583046</v>
      </c>
      <c r="F8389" t="inlineStr">
        <is>
          <t>MENSAL</t>
        </is>
      </c>
      <c r="G8389" t="n">
        <v>49938</v>
      </c>
      <c r="H8389" t="n">
        <v>49938</v>
      </c>
      <c r="I8389" t="n">
        <v>170</v>
      </c>
      <c r="J8389" t="inlineStr">
        <is>
          <t>CARTEIRA</t>
        </is>
      </c>
      <c r="K8389" t="inlineStr">
        <is>
          <t>CONTRATO</t>
        </is>
      </c>
      <c r="L8389" t="n">
        <v>540.0367500000001</v>
      </c>
      <c r="M8389" t="inlineStr">
        <is>
          <t>Terra Luz Residencial</t>
        </is>
      </c>
      <c r="N8389" s="142">
        <f>DATE(YEAR(G8389),MONTH(G8389),1)</f>
        <v/>
      </c>
      <c r="O8389" s="132">
        <f>IF(G8389&gt;$K$3,"Futuro","Atraso")</f>
        <v/>
      </c>
      <c r="P8389">
        <f>12*(YEAR(G8389)-YEAR($K$3))+(MONTH(G8389)-MONTH($K$3))</f>
        <v/>
      </c>
      <c r="Q8389" s="366">
        <f>IF(M8389="IBIRAPITANGA FASE 3",IF(O8389="Atraso",L8389,L8389/(1+$I$2)^P8389),IF(O8389="Atraso",L8389,L8389/(1+$I$1)^P8389))</f>
        <v/>
      </c>
      <c r="R8389">
        <f>IF(O8389="Atraso",$K$3-G8389,0)</f>
        <v/>
      </c>
      <c r="S8389">
        <f>IF(R8389&lt;=15,"Até 15",IF(R8389&lt;=30,"Entre 15 e 30",IF(R8389&lt;=60,"Entre 30 e 60",IF(R8389&lt;=90,"Entre 60 e 90",IF(R8389&lt;=120,"Entre 90 e 120",IF(R8389&lt;=150,"Entre 120 e 150",IF(R8389&lt;=180,"Entre 150 e 180","Superior a 180")))))))</f>
        <v/>
      </c>
    </row>
    <row r="8390">
      <c r="A8390" t="inlineStr">
        <is>
          <t>Q07L027</t>
        </is>
      </c>
      <c r="B8390" t="inlineStr">
        <is>
          <t>LILIANE RODRIGUES RIBEIRO</t>
        </is>
      </c>
      <c r="C8390" t="n">
        <v>1</v>
      </c>
      <c r="D8390" t="inlineStr">
        <is>
          <t>IPCA</t>
        </is>
      </c>
      <c r="E8390" t="n">
        <v>0.009488792934583046</v>
      </c>
      <c r="F8390" t="inlineStr">
        <is>
          <t>MENSAL</t>
        </is>
      </c>
      <c r="G8390" t="n">
        <v>49968</v>
      </c>
      <c r="H8390" t="n">
        <v>49968</v>
      </c>
      <c r="I8390" t="n">
        <v>171</v>
      </c>
      <c r="J8390" t="inlineStr">
        <is>
          <t>CARTEIRA</t>
        </is>
      </c>
      <c r="K8390" t="inlineStr">
        <is>
          <t>CONTRATO</t>
        </is>
      </c>
      <c r="L8390" t="n">
        <v>540.0367500000001</v>
      </c>
      <c r="M8390" t="inlineStr">
        <is>
          <t>Terra Luz Residencial</t>
        </is>
      </c>
      <c r="N8390" s="142">
        <f>DATE(YEAR(G8390),MONTH(G8390),1)</f>
        <v/>
      </c>
      <c r="O8390" s="132">
        <f>IF(G8390&gt;$K$3,"Futuro","Atraso")</f>
        <v/>
      </c>
      <c r="P8390">
        <f>12*(YEAR(G8390)-YEAR($K$3))+(MONTH(G8390)-MONTH($K$3))</f>
        <v/>
      </c>
      <c r="Q8390" s="366">
        <f>IF(M8390="IBIRAPITANGA FASE 3",IF(O8390="Atraso",L8390,L8390/(1+$I$2)^P8390),IF(O8390="Atraso",L8390,L8390/(1+$I$1)^P8390))</f>
        <v/>
      </c>
      <c r="R8390">
        <f>IF(O8390="Atraso",$K$3-G8390,0)</f>
        <v/>
      </c>
      <c r="S8390">
        <f>IF(R8390&lt;=15,"Até 15",IF(R8390&lt;=30,"Entre 15 e 30",IF(R8390&lt;=60,"Entre 30 e 60",IF(R8390&lt;=90,"Entre 60 e 90",IF(R8390&lt;=120,"Entre 90 e 120",IF(R8390&lt;=150,"Entre 120 e 150",IF(R8390&lt;=180,"Entre 150 e 180","Superior a 180")))))))</f>
        <v/>
      </c>
    </row>
    <row r="8391">
      <c r="A8391" t="inlineStr">
        <is>
          <t>Q07L027</t>
        </is>
      </c>
      <c r="B8391" t="inlineStr">
        <is>
          <t>LILIANE RODRIGUES RIBEIRO</t>
        </is>
      </c>
      <c r="C8391" t="n">
        <v>1</v>
      </c>
      <c r="D8391" t="inlineStr">
        <is>
          <t>IPCA</t>
        </is>
      </c>
      <c r="E8391" t="n">
        <v>0.009488792934583046</v>
      </c>
      <c r="F8391" t="inlineStr">
        <is>
          <t>MENSAL</t>
        </is>
      </c>
      <c r="G8391" t="n">
        <v>49999</v>
      </c>
      <c r="H8391" t="n">
        <v>49999</v>
      </c>
      <c r="I8391" t="n">
        <v>172</v>
      </c>
      <c r="J8391" t="inlineStr">
        <is>
          <t>CARTEIRA</t>
        </is>
      </c>
      <c r="K8391" t="inlineStr">
        <is>
          <t>CONTRATO</t>
        </is>
      </c>
      <c r="L8391" t="n">
        <v>540.0367500000001</v>
      </c>
      <c r="M8391" t="inlineStr">
        <is>
          <t>Terra Luz Residencial</t>
        </is>
      </c>
      <c r="N8391" s="142">
        <f>DATE(YEAR(G8391),MONTH(G8391),1)</f>
        <v/>
      </c>
      <c r="O8391" s="132">
        <f>IF(G8391&gt;$K$3,"Futuro","Atraso")</f>
        <v/>
      </c>
      <c r="P8391">
        <f>12*(YEAR(G8391)-YEAR($K$3))+(MONTH(G8391)-MONTH($K$3))</f>
        <v/>
      </c>
      <c r="Q8391" s="366">
        <f>IF(M8391="IBIRAPITANGA FASE 3",IF(O8391="Atraso",L8391,L8391/(1+$I$2)^P8391),IF(O8391="Atraso",L8391,L8391/(1+$I$1)^P8391))</f>
        <v/>
      </c>
      <c r="R8391">
        <f>IF(O8391="Atraso",$K$3-G8391,0)</f>
        <v/>
      </c>
      <c r="S8391">
        <f>IF(R8391&lt;=15,"Até 15",IF(R8391&lt;=30,"Entre 15 e 30",IF(R8391&lt;=60,"Entre 30 e 60",IF(R8391&lt;=90,"Entre 60 e 90",IF(R8391&lt;=120,"Entre 90 e 120",IF(R8391&lt;=150,"Entre 120 e 150",IF(R8391&lt;=180,"Entre 150 e 180","Superior a 180")))))))</f>
        <v/>
      </c>
    </row>
    <row r="8392">
      <c r="A8392" t="inlineStr">
        <is>
          <t>Q07L027</t>
        </is>
      </c>
      <c r="B8392" t="inlineStr">
        <is>
          <t>LILIANE RODRIGUES RIBEIRO</t>
        </is>
      </c>
      <c r="C8392" t="n">
        <v>1</v>
      </c>
      <c r="D8392" t="inlineStr">
        <is>
          <t>IPCA</t>
        </is>
      </c>
      <c r="E8392" t="n">
        <v>0.009488792934583046</v>
      </c>
      <c r="F8392" t="inlineStr">
        <is>
          <t>MENSAL</t>
        </is>
      </c>
      <c r="G8392" t="n">
        <v>50029</v>
      </c>
      <c r="H8392" t="n">
        <v>50029</v>
      </c>
      <c r="I8392" t="n">
        <v>173</v>
      </c>
      <c r="J8392" t="inlineStr">
        <is>
          <t>CARTEIRA</t>
        </is>
      </c>
      <c r="K8392" t="inlineStr">
        <is>
          <t>CONTRATO</t>
        </is>
      </c>
      <c r="L8392" t="n">
        <v>540.0367500000001</v>
      </c>
      <c r="M8392" t="inlineStr">
        <is>
          <t>Terra Luz Residencial</t>
        </is>
      </c>
      <c r="N8392" s="142">
        <f>DATE(YEAR(G8392),MONTH(G8392),1)</f>
        <v/>
      </c>
      <c r="O8392" s="132">
        <f>IF(G8392&gt;$K$3,"Futuro","Atraso")</f>
        <v/>
      </c>
      <c r="P8392">
        <f>12*(YEAR(G8392)-YEAR($K$3))+(MONTH(G8392)-MONTH($K$3))</f>
        <v/>
      </c>
      <c r="Q8392" s="366">
        <f>IF(M8392="IBIRAPITANGA FASE 3",IF(O8392="Atraso",L8392,L8392/(1+$I$2)^P8392),IF(O8392="Atraso",L8392,L8392/(1+$I$1)^P8392))</f>
        <v/>
      </c>
      <c r="R8392">
        <f>IF(O8392="Atraso",$K$3-G8392,0)</f>
        <v/>
      </c>
      <c r="S8392">
        <f>IF(R8392&lt;=15,"Até 15",IF(R8392&lt;=30,"Entre 15 e 30",IF(R8392&lt;=60,"Entre 30 e 60",IF(R8392&lt;=90,"Entre 60 e 90",IF(R8392&lt;=120,"Entre 90 e 120",IF(R8392&lt;=150,"Entre 120 e 150",IF(R8392&lt;=180,"Entre 150 e 180","Superior a 180")))))))</f>
        <v/>
      </c>
    </row>
    <row r="8393">
      <c r="A8393" t="inlineStr">
        <is>
          <t>Q07L027</t>
        </is>
      </c>
      <c r="B8393" t="inlineStr">
        <is>
          <t>LILIANE RODRIGUES RIBEIRO</t>
        </is>
      </c>
      <c r="C8393" t="n">
        <v>1</v>
      </c>
      <c r="D8393" t="inlineStr">
        <is>
          <t>IPCA</t>
        </is>
      </c>
      <c r="E8393" t="n">
        <v>0.009488792934583046</v>
      </c>
      <c r="F8393" t="inlineStr">
        <is>
          <t>MENSAL</t>
        </is>
      </c>
      <c r="G8393" t="n">
        <v>50060</v>
      </c>
      <c r="H8393" t="n">
        <v>50060</v>
      </c>
      <c r="I8393" t="n">
        <v>174</v>
      </c>
      <c r="J8393" t="inlineStr">
        <is>
          <t>CARTEIRA</t>
        </is>
      </c>
      <c r="K8393" t="inlineStr">
        <is>
          <t>CONTRATO</t>
        </is>
      </c>
      <c r="L8393" t="n">
        <v>540.0367500000001</v>
      </c>
      <c r="M8393" t="inlineStr">
        <is>
          <t>Terra Luz Residencial</t>
        </is>
      </c>
      <c r="N8393" s="142">
        <f>DATE(YEAR(G8393),MONTH(G8393),1)</f>
        <v/>
      </c>
      <c r="O8393" s="132">
        <f>IF(G8393&gt;$K$3,"Futuro","Atraso")</f>
        <v/>
      </c>
      <c r="P8393">
        <f>12*(YEAR(G8393)-YEAR($K$3))+(MONTH(G8393)-MONTH($K$3))</f>
        <v/>
      </c>
      <c r="Q8393" s="366">
        <f>IF(M8393="IBIRAPITANGA FASE 3",IF(O8393="Atraso",L8393,L8393/(1+$I$2)^P8393),IF(O8393="Atraso",L8393,L8393/(1+$I$1)^P8393))</f>
        <v/>
      </c>
      <c r="R8393">
        <f>IF(O8393="Atraso",$K$3-G8393,0)</f>
        <v/>
      </c>
      <c r="S8393">
        <f>IF(R8393&lt;=15,"Até 15",IF(R8393&lt;=30,"Entre 15 e 30",IF(R8393&lt;=60,"Entre 30 e 60",IF(R8393&lt;=90,"Entre 60 e 90",IF(R8393&lt;=120,"Entre 90 e 120",IF(R8393&lt;=150,"Entre 120 e 150",IF(R8393&lt;=180,"Entre 150 e 180","Superior a 180")))))))</f>
        <v/>
      </c>
    </row>
    <row r="8394">
      <c r="A8394" t="inlineStr">
        <is>
          <t>Q07L027</t>
        </is>
      </c>
      <c r="B8394" t="inlineStr">
        <is>
          <t>LILIANE RODRIGUES RIBEIRO</t>
        </is>
      </c>
      <c r="C8394" t="n">
        <v>1</v>
      </c>
      <c r="D8394" t="inlineStr">
        <is>
          <t>IPCA</t>
        </is>
      </c>
      <c r="E8394" t="n">
        <v>0.009488792934583046</v>
      </c>
      <c r="F8394" t="inlineStr">
        <is>
          <t>MENSAL</t>
        </is>
      </c>
      <c r="G8394" t="n">
        <v>50091</v>
      </c>
      <c r="H8394" t="n">
        <v>50091</v>
      </c>
      <c r="I8394" t="n">
        <v>175</v>
      </c>
      <c r="J8394" t="inlineStr">
        <is>
          <t>CARTEIRA</t>
        </is>
      </c>
      <c r="K8394" t="inlineStr">
        <is>
          <t>CONTRATO</t>
        </is>
      </c>
      <c r="L8394" t="n">
        <v>540.0367500000001</v>
      </c>
      <c r="M8394" t="inlineStr">
        <is>
          <t>Terra Luz Residencial</t>
        </is>
      </c>
      <c r="N8394" s="142">
        <f>DATE(YEAR(G8394),MONTH(G8394),1)</f>
        <v/>
      </c>
      <c r="O8394" s="132">
        <f>IF(G8394&gt;$K$3,"Futuro","Atraso")</f>
        <v/>
      </c>
      <c r="P8394">
        <f>12*(YEAR(G8394)-YEAR($K$3))+(MONTH(G8394)-MONTH($K$3))</f>
        <v/>
      </c>
      <c r="Q8394" s="366">
        <f>IF(M8394="IBIRAPITANGA FASE 3",IF(O8394="Atraso",L8394,L8394/(1+$I$2)^P8394),IF(O8394="Atraso",L8394,L8394/(1+$I$1)^P8394))</f>
        <v/>
      </c>
      <c r="R8394">
        <f>IF(O8394="Atraso",$K$3-G8394,0)</f>
        <v/>
      </c>
      <c r="S8394">
        <f>IF(R8394&lt;=15,"Até 15",IF(R8394&lt;=30,"Entre 15 e 30",IF(R8394&lt;=60,"Entre 30 e 60",IF(R8394&lt;=90,"Entre 60 e 90",IF(R8394&lt;=120,"Entre 90 e 120",IF(R8394&lt;=150,"Entre 120 e 150",IF(R8394&lt;=180,"Entre 150 e 180","Superior a 180")))))))</f>
        <v/>
      </c>
    </row>
    <row r="8395">
      <c r="A8395" t="inlineStr">
        <is>
          <t>Q07L027</t>
        </is>
      </c>
      <c r="B8395" t="inlineStr">
        <is>
          <t>LILIANE RODRIGUES RIBEIRO</t>
        </is>
      </c>
      <c r="C8395" t="n">
        <v>1</v>
      </c>
      <c r="D8395" t="inlineStr">
        <is>
          <t>IPCA</t>
        </is>
      </c>
      <c r="E8395" t="n">
        <v>0.009488792934583046</v>
      </c>
      <c r="F8395" t="inlineStr">
        <is>
          <t>MENSAL</t>
        </is>
      </c>
      <c r="G8395" t="n">
        <v>50119</v>
      </c>
      <c r="H8395" t="n">
        <v>50119</v>
      </c>
      <c r="I8395" t="n">
        <v>176</v>
      </c>
      <c r="J8395" t="inlineStr">
        <is>
          <t>CARTEIRA</t>
        </is>
      </c>
      <c r="K8395" t="inlineStr">
        <is>
          <t>CONTRATO</t>
        </is>
      </c>
      <c r="L8395" t="n">
        <v>540.0367500000001</v>
      </c>
      <c r="M8395" t="inlineStr">
        <is>
          <t>Terra Luz Residencial</t>
        </is>
      </c>
      <c r="N8395" s="142">
        <f>DATE(YEAR(G8395),MONTH(G8395),1)</f>
        <v/>
      </c>
      <c r="O8395" s="132">
        <f>IF(G8395&gt;$K$3,"Futuro","Atraso")</f>
        <v/>
      </c>
      <c r="P8395">
        <f>12*(YEAR(G8395)-YEAR($K$3))+(MONTH(G8395)-MONTH($K$3))</f>
        <v/>
      </c>
      <c r="Q8395" s="366">
        <f>IF(M8395="IBIRAPITANGA FASE 3",IF(O8395="Atraso",L8395,L8395/(1+$I$2)^P8395),IF(O8395="Atraso",L8395,L8395/(1+$I$1)^P8395))</f>
        <v/>
      </c>
      <c r="R8395">
        <f>IF(O8395="Atraso",$K$3-G8395,0)</f>
        <v/>
      </c>
      <c r="S8395">
        <f>IF(R8395&lt;=15,"Até 15",IF(R8395&lt;=30,"Entre 15 e 30",IF(R8395&lt;=60,"Entre 30 e 60",IF(R8395&lt;=90,"Entre 60 e 90",IF(R8395&lt;=120,"Entre 90 e 120",IF(R8395&lt;=150,"Entre 120 e 150",IF(R8395&lt;=180,"Entre 150 e 180","Superior a 180")))))))</f>
        <v/>
      </c>
    </row>
    <row r="8396">
      <c r="A8396" t="inlineStr">
        <is>
          <t>Q07L027</t>
        </is>
      </c>
      <c r="B8396" t="inlineStr">
        <is>
          <t>LILIANE RODRIGUES RIBEIRO</t>
        </is>
      </c>
      <c r="C8396" t="n">
        <v>1</v>
      </c>
      <c r="D8396" t="inlineStr">
        <is>
          <t>IPCA</t>
        </is>
      </c>
      <c r="E8396" t="n">
        <v>0.009488792934583046</v>
      </c>
      <c r="F8396" t="inlineStr">
        <is>
          <t>MENSAL</t>
        </is>
      </c>
      <c r="G8396" t="n">
        <v>50150</v>
      </c>
      <c r="H8396" t="n">
        <v>50150</v>
      </c>
      <c r="I8396" t="n">
        <v>177</v>
      </c>
      <c r="J8396" t="inlineStr">
        <is>
          <t>CARTEIRA</t>
        </is>
      </c>
      <c r="K8396" t="inlineStr">
        <is>
          <t>CONTRATO</t>
        </is>
      </c>
      <c r="L8396" t="n">
        <v>540.0367500000001</v>
      </c>
      <c r="M8396" t="inlineStr">
        <is>
          <t>Terra Luz Residencial</t>
        </is>
      </c>
      <c r="N8396" s="142">
        <f>DATE(YEAR(G8396),MONTH(G8396),1)</f>
        <v/>
      </c>
      <c r="O8396" s="132">
        <f>IF(G8396&gt;$K$3,"Futuro","Atraso")</f>
        <v/>
      </c>
      <c r="P8396">
        <f>12*(YEAR(G8396)-YEAR($K$3))+(MONTH(G8396)-MONTH($K$3))</f>
        <v/>
      </c>
      <c r="Q8396" s="366">
        <f>IF(M8396="IBIRAPITANGA FASE 3",IF(O8396="Atraso",L8396,L8396/(1+$I$2)^P8396),IF(O8396="Atraso",L8396,L8396/(1+$I$1)^P8396))</f>
        <v/>
      </c>
      <c r="R8396">
        <f>IF(O8396="Atraso",$K$3-G8396,0)</f>
        <v/>
      </c>
      <c r="S8396">
        <f>IF(R8396&lt;=15,"Até 15",IF(R8396&lt;=30,"Entre 15 e 30",IF(R8396&lt;=60,"Entre 30 e 60",IF(R8396&lt;=90,"Entre 60 e 90",IF(R8396&lt;=120,"Entre 90 e 120",IF(R8396&lt;=150,"Entre 120 e 150",IF(R8396&lt;=180,"Entre 150 e 180","Superior a 180")))))))</f>
        <v/>
      </c>
    </row>
    <row r="8397">
      <c r="A8397" t="inlineStr">
        <is>
          <t>Q07L027</t>
        </is>
      </c>
      <c r="B8397" t="inlineStr">
        <is>
          <t>LILIANE RODRIGUES RIBEIRO</t>
        </is>
      </c>
      <c r="C8397" t="n">
        <v>1</v>
      </c>
      <c r="D8397" t="inlineStr">
        <is>
          <t>IPCA</t>
        </is>
      </c>
      <c r="E8397" t="n">
        <v>0.009488792934583046</v>
      </c>
      <c r="F8397" t="inlineStr">
        <is>
          <t>MENSAL</t>
        </is>
      </c>
      <c r="G8397" t="n">
        <v>50180</v>
      </c>
      <c r="H8397" t="n">
        <v>50180</v>
      </c>
      <c r="I8397" t="n">
        <v>178</v>
      </c>
      <c r="J8397" t="inlineStr">
        <is>
          <t>CARTEIRA</t>
        </is>
      </c>
      <c r="K8397" t="inlineStr">
        <is>
          <t>CONTRATO</t>
        </is>
      </c>
      <c r="L8397" t="n">
        <v>540.0367500000001</v>
      </c>
      <c r="M8397" t="inlineStr">
        <is>
          <t>Terra Luz Residencial</t>
        </is>
      </c>
      <c r="N8397" s="142">
        <f>DATE(YEAR(G8397),MONTH(G8397),1)</f>
        <v/>
      </c>
      <c r="O8397" s="132">
        <f>IF(G8397&gt;$K$3,"Futuro","Atraso")</f>
        <v/>
      </c>
      <c r="P8397">
        <f>12*(YEAR(G8397)-YEAR($K$3))+(MONTH(G8397)-MONTH($K$3))</f>
        <v/>
      </c>
      <c r="Q8397" s="366">
        <f>IF(M8397="IBIRAPITANGA FASE 3",IF(O8397="Atraso",L8397,L8397/(1+$I$2)^P8397),IF(O8397="Atraso",L8397,L8397/(1+$I$1)^P8397))</f>
        <v/>
      </c>
      <c r="R8397">
        <f>IF(O8397="Atraso",$K$3-G8397,0)</f>
        <v/>
      </c>
      <c r="S8397">
        <f>IF(R8397&lt;=15,"Até 15",IF(R8397&lt;=30,"Entre 15 e 30",IF(R8397&lt;=60,"Entre 30 e 60",IF(R8397&lt;=90,"Entre 60 e 90",IF(R8397&lt;=120,"Entre 90 e 120",IF(R8397&lt;=150,"Entre 120 e 150",IF(R8397&lt;=180,"Entre 150 e 180","Superior a 180")))))))</f>
        <v/>
      </c>
    </row>
    <row r="8398">
      <c r="A8398" t="inlineStr">
        <is>
          <t>Q07L027</t>
        </is>
      </c>
      <c r="B8398" t="inlineStr">
        <is>
          <t>LILIANE RODRIGUES RIBEIRO</t>
        </is>
      </c>
      <c r="C8398" t="n">
        <v>1</v>
      </c>
      <c r="D8398" t="inlineStr">
        <is>
          <t>IPCA</t>
        </is>
      </c>
      <c r="E8398" t="n">
        <v>0.009488792934583046</v>
      </c>
      <c r="F8398" t="inlineStr">
        <is>
          <t>MENSAL</t>
        </is>
      </c>
      <c r="G8398" t="n">
        <v>50180</v>
      </c>
      <c r="H8398" t="n">
        <v>50180</v>
      </c>
      <c r="I8398" t="n">
        <v>15</v>
      </c>
      <c r="J8398" t="inlineStr">
        <is>
          <t>CARTEIRA</t>
        </is>
      </c>
      <c r="K8398" t="inlineStr">
        <is>
          <t>CONTRATO</t>
        </is>
      </c>
      <c r="L8398" t="n">
        <v>1569.896358</v>
      </c>
      <c r="M8398" t="inlineStr">
        <is>
          <t>Terra Luz Residencial</t>
        </is>
      </c>
      <c r="N8398" s="142">
        <f>DATE(YEAR(G8398),MONTH(G8398),1)</f>
        <v/>
      </c>
      <c r="O8398" s="132">
        <f>IF(G8398&gt;$K$3,"Futuro","Atraso")</f>
        <v/>
      </c>
      <c r="P8398">
        <f>12*(YEAR(G8398)-YEAR($K$3))+(MONTH(G8398)-MONTH($K$3))</f>
        <v/>
      </c>
      <c r="Q8398" s="366">
        <f>IF(M8398="IBIRAPITANGA FASE 3",IF(O8398="Atraso",L8398,L8398/(1+$I$2)^P8398),IF(O8398="Atraso",L8398,L8398/(1+$I$1)^P8398))</f>
        <v/>
      </c>
      <c r="R8398">
        <f>IF(O8398="Atraso",$K$3-G8398,0)</f>
        <v/>
      </c>
      <c r="S8398">
        <f>IF(R8398&lt;=15,"Até 15",IF(R8398&lt;=30,"Entre 15 e 30",IF(R8398&lt;=60,"Entre 30 e 60",IF(R8398&lt;=90,"Entre 60 e 90",IF(R8398&lt;=120,"Entre 90 e 120",IF(R8398&lt;=150,"Entre 120 e 150",IF(R8398&lt;=180,"Entre 150 e 180","Superior a 180")))))))</f>
        <v/>
      </c>
    </row>
    <row r="8399">
      <c r="A8399" t="inlineStr">
        <is>
          <t>Q07L027</t>
        </is>
      </c>
      <c r="B8399" t="inlineStr">
        <is>
          <t>LILIANE RODRIGUES RIBEIRO</t>
        </is>
      </c>
      <c r="C8399" t="n">
        <v>1</v>
      </c>
      <c r="D8399" t="inlineStr">
        <is>
          <t>IPCA</t>
        </is>
      </c>
      <c r="E8399" t="n">
        <v>0.009488792934583046</v>
      </c>
      <c r="F8399" t="inlineStr">
        <is>
          <t>MENSAL</t>
        </is>
      </c>
      <c r="G8399" t="n">
        <v>50211</v>
      </c>
      <c r="H8399" t="n">
        <v>50211</v>
      </c>
      <c r="I8399" t="n">
        <v>179</v>
      </c>
      <c r="J8399" t="inlineStr">
        <is>
          <t>CARTEIRA</t>
        </is>
      </c>
      <c r="K8399" t="inlineStr">
        <is>
          <t>CONTRATO</t>
        </is>
      </c>
      <c r="L8399" t="n">
        <v>540.0367500000001</v>
      </c>
      <c r="M8399" t="inlineStr">
        <is>
          <t>Terra Luz Residencial</t>
        </is>
      </c>
      <c r="N8399" s="142">
        <f>DATE(YEAR(G8399),MONTH(G8399),1)</f>
        <v/>
      </c>
      <c r="O8399" s="132">
        <f>IF(G8399&gt;$K$3,"Futuro","Atraso")</f>
        <v/>
      </c>
      <c r="P8399">
        <f>12*(YEAR(G8399)-YEAR($K$3))+(MONTH(G8399)-MONTH($K$3))</f>
        <v/>
      </c>
      <c r="Q8399" s="366">
        <f>IF(M8399="IBIRAPITANGA FASE 3",IF(O8399="Atraso",L8399,L8399/(1+$I$2)^P8399),IF(O8399="Atraso",L8399,L8399/(1+$I$1)^P8399))</f>
        <v/>
      </c>
      <c r="R8399">
        <f>IF(O8399="Atraso",$K$3-G8399,0)</f>
        <v/>
      </c>
      <c r="S8399">
        <f>IF(R8399&lt;=15,"Até 15",IF(R8399&lt;=30,"Entre 15 e 30",IF(R8399&lt;=60,"Entre 30 e 60",IF(R8399&lt;=90,"Entre 60 e 90",IF(R8399&lt;=120,"Entre 90 e 120",IF(R8399&lt;=150,"Entre 120 e 150",IF(R8399&lt;=180,"Entre 150 e 180","Superior a 180")))))))</f>
        <v/>
      </c>
    </row>
    <row r="8400">
      <c r="A8400" t="inlineStr">
        <is>
          <t>Q07L027</t>
        </is>
      </c>
      <c r="B8400" t="inlineStr">
        <is>
          <t>LILIANE RODRIGUES RIBEIRO</t>
        </is>
      </c>
      <c r="C8400" t="n">
        <v>1</v>
      </c>
      <c r="D8400" t="inlineStr">
        <is>
          <t>IPCA</t>
        </is>
      </c>
      <c r="E8400" t="n">
        <v>0.009488792934583046</v>
      </c>
      <c r="F8400" t="inlineStr">
        <is>
          <t>MENSAL</t>
        </is>
      </c>
      <c r="G8400" t="n">
        <v>50241</v>
      </c>
      <c r="H8400" t="n">
        <v>50241</v>
      </c>
      <c r="I8400" t="n">
        <v>180</v>
      </c>
      <c r="J8400" t="inlineStr">
        <is>
          <t>CARTEIRA</t>
        </is>
      </c>
      <c r="K8400" t="inlineStr">
        <is>
          <t>CONTRATO</t>
        </is>
      </c>
      <c r="L8400" t="n">
        <v>540.0367500000001</v>
      </c>
      <c r="M8400" t="inlineStr">
        <is>
          <t>Terra Luz Residencial</t>
        </is>
      </c>
      <c r="N8400" s="142">
        <f>DATE(YEAR(G8400),MONTH(G8400),1)</f>
        <v/>
      </c>
      <c r="O8400" s="132">
        <f>IF(G8400&gt;$K$3,"Futuro","Atraso")</f>
        <v/>
      </c>
      <c r="P8400">
        <f>12*(YEAR(G8400)-YEAR($K$3))+(MONTH(G8400)-MONTH($K$3))</f>
        <v/>
      </c>
      <c r="Q8400" s="366">
        <f>IF(M8400="IBIRAPITANGA FASE 3",IF(O8400="Atraso",L8400,L8400/(1+$I$2)^P8400),IF(O8400="Atraso",L8400,L8400/(1+$I$1)^P8400))</f>
        <v/>
      </c>
      <c r="R8400">
        <f>IF(O8400="Atraso",$K$3-G8400,0)</f>
        <v/>
      </c>
      <c r="S8400">
        <f>IF(R8400&lt;=15,"Até 15",IF(R8400&lt;=30,"Entre 15 e 30",IF(R8400&lt;=60,"Entre 30 e 60",IF(R8400&lt;=90,"Entre 60 e 90",IF(R8400&lt;=120,"Entre 90 e 120",IF(R8400&lt;=150,"Entre 120 e 150",IF(R8400&lt;=180,"Entre 150 e 180","Superior a 180")))))))</f>
        <v/>
      </c>
    </row>
    <row r="8401">
      <c r="A8401" t="inlineStr">
        <is>
          <t>Q08L02</t>
        </is>
      </c>
      <c r="B8401" t="inlineStr">
        <is>
          <t>ALEXANDRE RODRIGUES DA CUNHA</t>
        </is>
      </c>
      <c r="C8401" t="n">
        <v>1</v>
      </c>
      <c r="D8401" t="inlineStr">
        <is>
          <t>IPCA</t>
        </is>
      </c>
      <c r="E8401" t="n">
        <v>0</v>
      </c>
      <c r="F8401" t="inlineStr">
        <is>
          <t>MENSAL</t>
        </is>
      </c>
      <c r="G8401" t="n">
        <v>45240</v>
      </c>
      <c r="H8401" t="n">
        <v>45240</v>
      </c>
      <c r="I8401" t="n">
        <v>6</v>
      </c>
      <c r="J8401" t="inlineStr">
        <is>
          <t>CARTEIRA</t>
        </is>
      </c>
      <c r="K8401" t="inlineStr">
        <is>
          <t>CONTRATO</t>
        </is>
      </c>
      <c r="L8401" t="n">
        <v>1111.470372</v>
      </c>
      <c r="M8401" t="inlineStr">
        <is>
          <t>Terra Luz Residencial</t>
        </is>
      </c>
      <c r="N8401" s="142">
        <f>DATE(YEAR(G8401),MONTH(G8401),1)</f>
        <v/>
      </c>
      <c r="O8401" s="132">
        <f>IF(G8401&gt;$K$3,"Futuro","Atraso")</f>
        <v/>
      </c>
      <c r="P8401">
        <f>12*(YEAR(G8401)-YEAR($K$3))+(MONTH(G8401)-MONTH($K$3))</f>
        <v/>
      </c>
      <c r="Q8401" s="366">
        <f>IF(M8401="IBIRAPITANGA FASE 3",IF(O8401="Atraso",L8401,L8401/(1+$I$2)^P8401),IF(O8401="Atraso",L8401,L8401/(1+$I$1)^P8401))</f>
        <v/>
      </c>
      <c r="R8401">
        <f>IF(O8401="Atraso",$K$3-G8401,0)</f>
        <v/>
      </c>
      <c r="S8401">
        <f>IF(R8401&lt;=15,"Até 15",IF(R8401&lt;=30,"Entre 15 e 30",IF(R8401&lt;=60,"Entre 30 e 60",IF(R8401&lt;=90,"Entre 60 e 90",IF(R8401&lt;=120,"Entre 90 e 120",IF(R8401&lt;=150,"Entre 120 e 150",IF(R8401&lt;=180,"Entre 150 e 180","Superior a 180")))))))</f>
        <v/>
      </c>
    </row>
    <row r="8402">
      <c r="A8402" t="inlineStr">
        <is>
          <t>Q08L02</t>
        </is>
      </c>
      <c r="B8402" t="inlineStr">
        <is>
          <t>ALEXANDRE RODRIGUES DA CUNHA</t>
        </is>
      </c>
      <c r="C8402" t="n">
        <v>1</v>
      </c>
      <c r="D8402" t="inlineStr">
        <is>
          <t>IPCA</t>
        </is>
      </c>
      <c r="E8402" t="n">
        <v>0</v>
      </c>
      <c r="F8402" t="inlineStr">
        <is>
          <t>MENSAL</t>
        </is>
      </c>
      <c r="G8402" t="n">
        <v>45270</v>
      </c>
      <c r="H8402" t="n">
        <v>45270</v>
      </c>
      <c r="I8402" t="n">
        <v>7</v>
      </c>
      <c r="J8402" t="inlineStr">
        <is>
          <t>CARTEIRA</t>
        </is>
      </c>
      <c r="K8402" t="inlineStr">
        <is>
          <t>CONTRATO</t>
        </is>
      </c>
      <c r="L8402" t="n">
        <v>1111.470372</v>
      </c>
      <c r="M8402" t="inlineStr">
        <is>
          <t>Terra Luz Residencial</t>
        </is>
      </c>
      <c r="N8402" s="142">
        <f>DATE(YEAR(G8402),MONTH(G8402),1)</f>
        <v/>
      </c>
      <c r="O8402" s="132">
        <f>IF(G8402&gt;$K$3,"Futuro","Atraso")</f>
        <v/>
      </c>
      <c r="P8402">
        <f>12*(YEAR(G8402)-YEAR($K$3))+(MONTH(G8402)-MONTH($K$3))</f>
        <v/>
      </c>
      <c r="Q8402" s="366">
        <f>IF(M8402="IBIRAPITANGA FASE 3",IF(O8402="Atraso",L8402,L8402/(1+$I$2)^P8402),IF(O8402="Atraso",L8402,L8402/(1+$I$1)^P8402))</f>
        <v/>
      </c>
      <c r="R8402">
        <f>IF(O8402="Atraso",$K$3-G8402,0)</f>
        <v/>
      </c>
      <c r="S8402">
        <f>IF(R8402&lt;=15,"Até 15",IF(R8402&lt;=30,"Entre 15 e 30",IF(R8402&lt;=60,"Entre 30 e 60",IF(R8402&lt;=90,"Entre 60 e 90",IF(R8402&lt;=120,"Entre 90 e 120",IF(R8402&lt;=150,"Entre 120 e 150",IF(R8402&lt;=180,"Entre 150 e 180","Superior a 180")))))))</f>
        <v/>
      </c>
    </row>
    <row r="8403">
      <c r="A8403" t="inlineStr">
        <is>
          <t>Q08L02</t>
        </is>
      </c>
      <c r="B8403" t="inlineStr">
        <is>
          <t>ALEXANDRE RODRIGUES DA CUNHA</t>
        </is>
      </c>
      <c r="C8403" t="n">
        <v>1</v>
      </c>
      <c r="D8403" t="inlineStr">
        <is>
          <t>IPCA</t>
        </is>
      </c>
      <c r="E8403" t="n">
        <v>0</v>
      </c>
      <c r="F8403" t="inlineStr">
        <is>
          <t>MENSAL</t>
        </is>
      </c>
      <c r="G8403" t="n">
        <v>45301</v>
      </c>
      <c r="H8403" t="n">
        <v>45301</v>
      </c>
      <c r="I8403" t="n">
        <v>8</v>
      </c>
      <c r="J8403" t="inlineStr">
        <is>
          <t>CARTEIRA</t>
        </is>
      </c>
      <c r="K8403" t="inlineStr">
        <is>
          <t>CONTRATO</t>
        </is>
      </c>
      <c r="L8403" t="n">
        <v>1111.470372</v>
      </c>
      <c r="M8403" t="inlineStr">
        <is>
          <t>Terra Luz Residencial</t>
        </is>
      </c>
      <c r="N8403" s="142">
        <f>DATE(YEAR(G8403),MONTH(G8403),1)</f>
        <v/>
      </c>
      <c r="O8403" s="132">
        <f>IF(G8403&gt;$K$3,"Futuro","Atraso")</f>
        <v/>
      </c>
      <c r="P8403">
        <f>12*(YEAR(G8403)-YEAR($K$3))+(MONTH(G8403)-MONTH($K$3))</f>
        <v/>
      </c>
      <c r="Q8403" s="366">
        <f>IF(M8403="IBIRAPITANGA FASE 3",IF(O8403="Atraso",L8403,L8403/(1+$I$2)^P8403),IF(O8403="Atraso",L8403,L8403/(1+$I$1)^P8403))</f>
        <v/>
      </c>
      <c r="R8403">
        <f>IF(O8403="Atraso",$K$3-G8403,0)</f>
        <v/>
      </c>
      <c r="S8403">
        <f>IF(R8403&lt;=15,"Até 15",IF(R8403&lt;=30,"Entre 15 e 30",IF(R8403&lt;=60,"Entre 30 e 60",IF(R8403&lt;=90,"Entre 60 e 90",IF(R8403&lt;=120,"Entre 90 e 120",IF(R8403&lt;=150,"Entre 120 e 150",IF(R8403&lt;=180,"Entre 150 e 180","Superior a 180")))))))</f>
        <v/>
      </c>
    </row>
    <row r="8404">
      <c r="A8404" t="inlineStr">
        <is>
          <t>Q08L02</t>
        </is>
      </c>
      <c r="B8404" t="inlineStr">
        <is>
          <t>ALEXANDRE RODRIGUES DA CUNHA</t>
        </is>
      </c>
      <c r="C8404" t="n">
        <v>1</v>
      </c>
      <c r="D8404" t="inlineStr">
        <is>
          <t>IPCA</t>
        </is>
      </c>
      <c r="E8404" t="n">
        <v>0</v>
      </c>
      <c r="F8404" t="inlineStr">
        <is>
          <t>MENSAL</t>
        </is>
      </c>
      <c r="G8404" t="n">
        <v>45332</v>
      </c>
      <c r="H8404" t="n">
        <v>45332</v>
      </c>
      <c r="I8404" t="n">
        <v>9</v>
      </c>
      <c r="J8404" t="inlineStr">
        <is>
          <t>CARTEIRA</t>
        </is>
      </c>
      <c r="K8404" t="inlineStr">
        <is>
          <t>CONTRATO</t>
        </is>
      </c>
      <c r="L8404" t="n">
        <v>1111.470372</v>
      </c>
      <c r="M8404" t="inlineStr">
        <is>
          <t>Terra Luz Residencial</t>
        </is>
      </c>
      <c r="N8404" s="142">
        <f>DATE(YEAR(G8404),MONTH(G8404),1)</f>
        <v/>
      </c>
      <c r="O8404" s="132">
        <f>IF(G8404&gt;$K$3,"Futuro","Atraso")</f>
        <v/>
      </c>
      <c r="P8404">
        <f>12*(YEAR(G8404)-YEAR($K$3))+(MONTH(G8404)-MONTH($K$3))</f>
        <v/>
      </c>
      <c r="Q8404" s="366">
        <f>IF(M8404="IBIRAPITANGA FASE 3",IF(O8404="Atraso",L8404,L8404/(1+$I$2)^P8404),IF(O8404="Atraso",L8404,L8404/(1+$I$1)^P8404))</f>
        <v/>
      </c>
      <c r="R8404">
        <f>IF(O8404="Atraso",$K$3-G8404,0)</f>
        <v/>
      </c>
      <c r="S8404">
        <f>IF(R8404&lt;=15,"Até 15",IF(R8404&lt;=30,"Entre 15 e 30",IF(R8404&lt;=60,"Entre 30 e 60",IF(R8404&lt;=90,"Entre 60 e 90",IF(R8404&lt;=120,"Entre 90 e 120",IF(R8404&lt;=150,"Entre 120 e 150",IF(R8404&lt;=180,"Entre 150 e 180","Superior a 180")))))))</f>
        <v/>
      </c>
    </row>
    <row r="8405">
      <c r="A8405" t="inlineStr">
        <is>
          <t>Q08L02</t>
        </is>
      </c>
      <c r="B8405" t="inlineStr">
        <is>
          <t>ALEXANDRE RODRIGUES DA CUNHA</t>
        </is>
      </c>
      <c r="C8405" t="n">
        <v>1</v>
      </c>
      <c r="D8405" t="inlineStr">
        <is>
          <t>IPCA</t>
        </is>
      </c>
      <c r="E8405" t="n">
        <v>0</v>
      </c>
      <c r="F8405" t="inlineStr">
        <is>
          <t>MENSAL</t>
        </is>
      </c>
      <c r="G8405" t="n">
        <v>45361</v>
      </c>
      <c r="H8405" t="n">
        <v>45361</v>
      </c>
      <c r="I8405" t="n">
        <v>10</v>
      </c>
      <c r="J8405" t="inlineStr">
        <is>
          <t>CARTEIRA</t>
        </is>
      </c>
      <c r="K8405" t="inlineStr">
        <is>
          <t>CONTRATO</t>
        </is>
      </c>
      <c r="L8405" t="n">
        <v>1111.470372</v>
      </c>
      <c r="M8405" t="inlineStr">
        <is>
          <t>Terra Luz Residencial</t>
        </is>
      </c>
      <c r="N8405" s="142">
        <f>DATE(YEAR(G8405),MONTH(G8405),1)</f>
        <v/>
      </c>
      <c r="O8405" s="132">
        <f>IF(G8405&gt;$K$3,"Futuro","Atraso")</f>
        <v/>
      </c>
      <c r="P8405">
        <f>12*(YEAR(G8405)-YEAR($K$3))+(MONTH(G8405)-MONTH($K$3))</f>
        <v/>
      </c>
      <c r="Q8405" s="366">
        <f>IF(M8405="IBIRAPITANGA FASE 3",IF(O8405="Atraso",L8405,L8405/(1+$I$2)^P8405),IF(O8405="Atraso",L8405,L8405/(1+$I$1)^P8405))</f>
        <v/>
      </c>
      <c r="R8405">
        <f>IF(O8405="Atraso",$K$3-G8405,0)</f>
        <v/>
      </c>
      <c r="S8405">
        <f>IF(R8405&lt;=15,"Até 15",IF(R8405&lt;=30,"Entre 15 e 30",IF(R8405&lt;=60,"Entre 30 e 60",IF(R8405&lt;=90,"Entre 60 e 90",IF(R8405&lt;=120,"Entre 90 e 120",IF(R8405&lt;=150,"Entre 120 e 150",IF(R8405&lt;=180,"Entre 150 e 180","Superior a 180")))))))</f>
        <v/>
      </c>
    </row>
    <row r="8406">
      <c r="A8406" t="inlineStr">
        <is>
          <t>Q08L02</t>
        </is>
      </c>
      <c r="B8406" t="inlineStr">
        <is>
          <t>ALEXANDRE RODRIGUES DA CUNHA</t>
        </is>
      </c>
      <c r="C8406" t="n">
        <v>1</v>
      </c>
      <c r="D8406" t="inlineStr">
        <is>
          <t>IPCA</t>
        </is>
      </c>
      <c r="E8406" t="n">
        <v>0</v>
      </c>
      <c r="F8406" t="inlineStr">
        <is>
          <t>MENSAL</t>
        </is>
      </c>
      <c r="G8406" t="n">
        <v>45392</v>
      </c>
      <c r="H8406" t="n">
        <v>45392</v>
      </c>
      <c r="I8406" t="n">
        <v>11</v>
      </c>
      <c r="J8406" t="inlineStr">
        <is>
          <t>CARTEIRA</t>
        </is>
      </c>
      <c r="K8406" t="inlineStr">
        <is>
          <t>CONTRATO</t>
        </is>
      </c>
      <c r="L8406" t="n">
        <v>1111.470372</v>
      </c>
      <c r="M8406" t="inlineStr">
        <is>
          <t>Terra Luz Residencial</t>
        </is>
      </c>
      <c r="N8406" s="142">
        <f>DATE(YEAR(G8406),MONTH(G8406),1)</f>
        <v/>
      </c>
      <c r="O8406" s="132">
        <f>IF(G8406&gt;$K$3,"Futuro","Atraso")</f>
        <v/>
      </c>
      <c r="P8406">
        <f>12*(YEAR(G8406)-YEAR($K$3))+(MONTH(G8406)-MONTH($K$3))</f>
        <v/>
      </c>
      <c r="Q8406" s="366">
        <f>IF(M8406="IBIRAPITANGA FASE 3",IF(O8406="Atraso",L8406,L8406/(1+$I$2)^P8406),IF(O8406="Atraso",L8406,L8406/(1+$I$1)^P8406))</f>
        <v/>
      </c>
      <c r="R8406">
        <f>IF(O8406="Atraso",$K$3-G8406,0)</f>
        <v/>
      </c>
      <c r="S8406">
        <f>IF(R8406&lt;=15,"Até 15",IF(R8406&lt;=30,"Entre 15 e 30",IF(R8406&lt;=60,"Entre 30 e 60",IF(R8406&lt;=90,"Entre 60 e 90",IF(R8406&lt;=120,"Entre 90 e 120",IF(R8406&lt;=150,"Entre 120 e 150",IF(R8406&lt;=180,"Entre 150 e 180","Superior a 180")))))))</f>
        <v/>
      </c>
    </row>
    <row r="8407">
      <c r="A8407" t="inlineStr">
        <is>
          <t>Q08L02</t>
        </is>
      </c>
      <c r="B8407" t="inlineStr">
        <is>
          <t>ALEXANDRE RODRIGUES DA CUNHA</t>
        </is>
      </c>
      <c r="C8407" t="n">
        <v>1</v>
      </c>
      <c r="D8407" t="inlineStr">
        <is>
          <t>IPCA</t>
        </is>
      </c>
      <c r="E8407" t="n">
        <v>0</v>
      </c>
      <c r="F8407" t="inlineStr">
        <is>
          <t>MENSAL</t>
        </is>
      </c>
      <c r="G8407" t="n">
        <v>45422</v>
      </c>
      <c r="H8407" t="n">
        <v>45422</v>
      </c>
      <c r="I8407" t="n">
        <v>12</v>
      </c>
      <c r="J8407" t="inlineStr">
        <is>
          <t>CARTEIRA</t>
        </is>
      </c>
      <c r="K8407" t="inlineStr">
        <is>
          <t>CONTRATO</t>
        </is>
      </c>
      <c r="L8407" t="n">
        <v>1111.470372</v>
      </c>
      <c r="M8407" t="inlineStr">
        <is>
          <t>Terra Luz Residencial</t>
        </is>
      </c>
      <c r="N8407" s="142">
        <f>DATE(YEAR(G8407),MONTH(G8407),1)</f>
        <v/>
      </c>
      <c r="O8407" s="132">
        <f>IF(G8407&gt;$K$3,"Futuro","Atraso")</f>
        <v/>
      </c>
      <c r="P8407">
        <f>12*(YEAR(G8407)-YEAR($K$3))+(MONTH(G8407)-MONTH($K$3))</f>
        <v/>
      </c>
      <c r="Q8407" s="366">
        <f>IF(M8407="IBIRAPITANGA FASE 3",IF(O8407="Atraso",L8407,L8407/(1+$I$2)^P8407),IF(O8407="Atraso",L8407,L8407/(1+$I$1)^P8407))</f>
        <v/>
      </c>
      <c r="R8407">
        <f>IF(O8407="Atraso",$K$3-G8407,0)</f>
        <v/>
      </c>
      <c r="S8407">
        <f>IF(R8407&lt;=15,"Até 15",IF(R8407&lt;=30,"Entre 15 e 30",IF(R8407&lt;=60,"Entre 30 e 60",IF(R8407&lt;=90,"Entre 60 e 90",IF(R8407&lt;=120,"Entre 90 e 120",IF(R8407&lt;=150,"Entre 120 e 150",IF(R8407&lt;=180,"Entre 150 e 180","Superior a 180")))))))</f>
        <v/>
      </c>
    </row>
    <row r="8408">
      <c r="A8408" t="inlineStr">
        <is>
          <t>Q08L02</t>
        </is>
      </c>
      <c r="B8408" t="inlineStr">
        <is>
          <t>ALEXANDRE RODRIGUES DA CUNHA</t>
        </is>
      </c>
      <c r="C8408" t="n">
        <v>1</v>
      </c>
      <c r="D8408" t="inlineStr">
        <is>
          <t>IPCA</t>
        </is>
      </c>
      <c r="E8408" t="n">
        <v>0</v>
      </c>
      <c r="F8408" t="inlineStr">
        <is>
          <t>MENSAL</t>
        </is>
      </c>
      <c r="G8408" t="n">
        <v>45453</v>
      </c>
      <c r="H8408" t="n">
        <v>45453</v>
      </c>
      <c r="I8408" t="n">
        <v>13</v>
      </c>
      <c r="J8408" t="inlineStr">
        <is>
          <t>CARTEIRA</t>
        </is>
      </c>
      <c r="K8408" t="inlineStr">
        <is>
          <t>CONTRATO</t>
        </is>
      </c>
      <c r="L8408" t="n">
        <v>1111.470372</v>
      </c>
      <c r="M8408" t="inlineStr">
        <is>
          <t>Terra Luz Residencial</t>
        </is>
      </c>
      <c r="N8408" s="142">
        <f>DATE(YEAR(G8408),MONTH(G8408),1)</f>
        <v/>
      </c>
      <c r="O8408" s="132">
        <f>IF(G8408&gt;$K$3,"Futuro","Atraso")</f>
        <v/>
      </c>
      <c r="P8408">
        <f>12*(YEAR(G8408)-YEAR($K$3))+(MONTH(G8408)-MONTH($K$3))</f>
        <v/>
      </c>
      <c r="Q8408" s="366">
        <f>IF(M8408="IBIRAPITANGA FASE 3",IF(O8408="Atraso",L8408,L8408/(1+$I$2)^P8408),IF(O8408="Atraso",L8408,L8408/(1+$I$1)^P8408))</f>
        <v/>
      </c>
      <c r="R8408">
        <f>IF(O8408="Atraso",$K$3-G8408,0)</f>
        <v/>
      </c>
      <c r="S8408">
        <f>IF(R8408&lt;=15,"Até 15",IF(R8408&lt;=30,"Entre 15 e 30",IF(R8408&lt;=60,"Entre 30 e 60",IF(R8408&lt;=90,"Entre 60 e 90",IF(R8408&lt;=120,"Entre 90 e 120",IF(R8408&lt;=150,"Entre 120 e 150",IF(R8408&lt;=180,"Entre 150 e 180","Superior a 180")))))))</f>
        <v/>
      </c>
    </row>
    <row r="8409">
      <c r="A8409" t="inlineStr">
        <is>
          <t>Q08L02</t>
        </is>
      </c>
      <c r="B8409" t="inlineStr">
        <is>
          <t>ALEXANDRE RODRIGUES DA CUNHA</t>
        </is>
      </c>
      <c r="C8409" t="n">
        <v>1</v>
      </c>
      <c r="D8409" t="inlineStr">
        <is>
          <t>IPCA</t>
        </is>
      </c>
      <c r="E8409" t="n">
        <v>0</v>
      </c>
      <c r="F8409" t="inlineStr">
        <is>
          <t>MENSAL</t>
        </is>
      </c>
      <c r="G8409" t="n">
        <v>45483</v>
      </c>
      <c r="H8409" t="n">
        <v>45483</v>
      </c>
      <c r="I8409" t="n">
        <v>14</v>
      </c>
      <c r="J8409" t="inlineStr">
        <is>
          <t>CARTEIRA</t>
        </is>
      </c>
      <c r="K8409" t="inlineStr">
        <is>
          <t>CONTRATO</t>
        </is>
      </c>
      <c r="L8409" t="n">
        <v>1111.470372</v>
      </c>
      <c r="M8409" t="inlineStr">
        <is>
          <t>Terra Luz Residencial</t>
        </is>
      </c>
      <c r="N8409" s="142">
        <f>DATE(YEAR(G8409),MONTH(G8409),1)</f>
        <v/>
      </c>
      <c r="O8409" s="132">
        <f>IF(G8409&gt;$K$3,"Futuro","Atraso")</f>
        <v/>
      </c>
      <c r="P8409">
        <f>12*(YEAR(G8409)-YEAR($K$3))+(MONTH(G8409)-MONTH($K$3))</f>
        <v/>
      </c>
      <c r="Q8409" s="366">
        <f>IF(M8409="IBIRAPITANGA FASE 3",IF(O8409="Atraso",L8409,L8409/(1+$I$2)^P8409),IF(O8409="Atraso",L8409,L8409/(1+$I$1)^P8409))</f>
        <v/>
      </c>
      <c r="R8409">
        <f>IF(O8409="Atraso",$K$3-G8409,0)</f>
        <v/>
      </c>
      <c r="S8409">
        <f>IF(R8409&lt;=15,"Até 15",IF(R8409&lt;=30,"Entre 15 e 30",IF(R8409&lt;=60,"Entre 30 e 60",IF(R8409&lt;=90,"Entre 60 e 90",IF(R8409&lt;=120,"Entre 90 e 120",IF(R8409&lt;=150,"Entre 120 e 150",IF(R8409&lt;=180,"Entre 150 e 180","Superior a 180")))))))</f>
        <v/>
      </c>
    </row>
    <row r="8410">
      <c r="A8410" t="inlineStr">
        <is>
          <t>Q08L02</t>
        </is>
      </c>
      <c r="B8410" t="inlineStr">
        <is>
          <t>ALEXANDRE RODRIGUES DA CUNHA</t>
        </is>
      </c>
      <c r="C8410" t="n">
        <v>1</v>
      </c>
      <c r="D8410" t="inlineStr">
        <is>
          <t>IPCA</t>
        </is>
      </c>
      <c r="E8410" t="n">
        <v>0</v>
      </c>
      <c r="F8410" t="inlineStr">
        <is>
          <t>MENSAL</t>
        </is>
      </c>
      <c r="G8410" t="n">
        <v>45514</v>
      </c>
      <c r="H8410" t="n">
        <v>45514</v>
      </c>
      <c r="I8410" t="n">
        <v>15</v>
      </c>
      <c r="J8410" t="inlineStr">
        <is>
          <t>CARTEIRA</t>
        </is>
      </c>
      <c r="K8410" t="inlineStr">
        <is>
          <t>CONTRATO</t>
        </is>
      </c>
      <c r="L8410" t="n">
        <v>1111.470372</v>
      </c>
      <c r="M8410" t="inlineStr">
        <is>
          <t>Terra Luz Residencial</t>
        </is>
      </c>
      <c r="N8410" s="142">
        <f>DATE(YEAR(G8410),MONTH(G8410),1)</f>
        <v/>
      </c>
      <c r="O8410" s="132">
        <f>IF(G8410&gt;$K$3,"Futuro","Atraso")</f>
        <v/>
      </c>
      <c r="P8410">
        <f>12*(YEAR(G8410)-YEAR($K$3))+(MONTH(G8410)-MONTH($K$3))</f>
        <v/>
      </c>
      <c r="Q8410" s="366">
        <f>IF(M8410="IBIRAPITANGA FASE 3",IF(O8410="Atraso",L8410,L8410/(1+$I$2)^P8410),IF(O8410="Atraso",L8410,L8410/(1+$I$1)^P8410))</f>
        <v/>
      </c>
      <c r="R8410">
        <f>IF(O8410="Atraso",$K$3-G8410,0)</f>
        <v/>
      </c>
      <c r="S8410">
        <f>IF(R8410&lt;=15,"Até 15",IF(R8410&lt;=30,"Entre 15 e 30",IF(R8410&lt;=60,"Entre 30 e 60",IF(R8410&lt;=90,"Entre 60 e 90",IF(R8410&lt;=120,"Entre 90 e 120",IF(R8410&lt;=150,"Entre 120 e 150",IF(R8410&lt;=180,"Entre 150 e 180","Superior a 180")))))))</f>
        <v/>
      </c>
    </row>
    <row r="8411">
      <c r="A8411" t="inlineStr">
        <is>
          <t>Q08L02</t>
        </is>
      </c>
      <c r="B8411" t="inlineStr">
        <is>
          <t>ALEXANDRE RODRIGUES DA CUNHA</t>
        </is>
      </c>
      <c r="C8411" t="n">
        <v>1</v>
      </c>
      <c r="D8411" t="inlineStr">
        <is>
          <t>IPCA</t>
        </is>
      </c>
      <c r="E8411" t="n">
        <v>0</v>
      </c>
      <c r="F8411" t="inlineStr">
        <is>
          <t>MENSAL</t>
        </is>
      </c>
      <c r="G8411" t="n">
        <v>45545</v>
      </c>
      <c r="H8411" t="n">
        <v>45545</v>
      </c>
      <c r="I8411" t="n">
        <v>16</v>
      </c>
      <c r="J8411" t="inlineStr">
        <is>
          <t>CARTEIRA</t>
        </is>
      </c>
      <c r="K8411" t="inlineStr">
        <is>
          <t>CONTRATO</t>
        </is>
      </c>
      <c r="L8411" t="n">
        <v>1111.470372</v>
      </c>
      <c r="M8411" t="inlineStr">
        <is>
          <t>Terra Luz Residencial</t>
        </is>
      </c>
      <c r="N8411" s="142">
        <f>DATE(YEAR(G8411),MONTH(G8411),1)</f>
        <v/>
      </c>
      <c r="O8411" s="132">
        <f>IF(G8411&gt;$K$3,"Futuro","Atraso")</f>
        <v/>
      </c>
      <c r="P8411">
        <f>12*(YEAR(G8411)-YEAR($K$3))+(MONTH(G8411)-MONTH($K$3))</f>
        <v/>
      </c>
      <c r="Q8411" s="366">
        <f>IF(M8411="IBIRAPITANGA FASE 3",IF(O8411="Atraso",L8411,L8411/(1+$I$2)^P8411),IF(O8411="Atraso",L8411,L8411/(1+$I$1)^P8411))</f>
        <v/>
      </c>
      <c r="R8411">
        <f>IF(O8411="Atraso",$K$3-G8411,0)</f>
        <v/>
      </c>
      <c r="S8411">
        <f>IF(R8411&lt;=15,"Até 15",IF(R8411&lt;=30,"Entre 15 e 30",IF(R8411&lt;=60,"Entre 30 e 60",IF(R8411&lt;=90,"Entre 60 e 90",IF(R8411&lt;=120,"Entre 90 e 120",IF(R8411&lt;=150,"Entre 120 e 150",IF(R8411&lt;=180,"Entre 150 e 180","Superior a 180")))))))</f>
        <v/>
      </c>
    </row>
    <row r="8412">
      <c r="A8412" t="inlineStr">
        <is>
          <t>Q08L02</t>
        </is>
      </c>
      <c r="B8412" t="inlineStr">
        <is>
          <t>ALEXANDRE RODRIGUES DA CUNHA</t>
        </is>
      </c>
      <c r="C8412" t="n">
        <v>1</v>
      </c>
      <c r="D8412" t="inlineStr">
        <is>
          <t>IPCA</t>
        </is>
      </c>
      <c r="E8412" t="n">
        <v>0</v>
      </c>
      <c r="F8412" t="inlineStr">
        <is>
          <t>MENSAL</t>
        </is>
      </c>
      <c r="G8412" t="n">
        <v>45575</v>
      </c>
      <c r="H8412" t="n">
        <v>45575</v>
      </c>
      <c r="I8412" t="n">
        <v>17</v>
      </c>
      <c r="J8412" t="inlineStr">
        <is>
          <t>CARTEIRA</t>
        </is>
      </c>
      <c r="K8412" t="inlineStr">
        <is>
          <t>CONTRATO</t>
        </is>
      </c>
      <c r="L8412" t="n">
        <v>1111.470372</v>
      </c>
      <c r="M8412" t="inlineStr">
        <is>
          <t>Terra Luz Residencial</t>
        </is>
      </c>
      <c r="N8412" s="142">
        <f>DATE(YEAR(G8412),MONTH(G8412),1)</f>
        <v/>
      </c>
      <c r="O8412" s="132">
        <f>IF(G8412&gt;$K$3,"Futuro","Atraso")</f>
        <v/>
      </c>
      <c r="P8412">
        <f>12*(YEAR(G8412)-YEAR($K$3))+(MONTH(G8412)-MONTH($K$3))</f>
        <v/>
      </c>
      <c r="Q8412" s="366">
        <f>IF(M8412="IBIRAPITANGA FASE 3",IF(O8412="Atraso",L8412,L8412/(1+$I$2)^P8412),IF(O8412="Atraso",L8412,L8412/(1+$I$1)^P8412))</f>
        <v/>
      </c>
      <c r="R8412">
        <f>IF(O8412="Atraso",$K$3-G8412,0)</f>
        <v/>
      </c>
      <c r="S8412">
        <f>IF(R8412&lt;=15,"Até 15",IF(R8412&lt;=30,"Entre 15 e 30",IF(R8412&lt;=60,"Entre 30 e 60",IF(R8412&lt;=90,"Entre 60 e 90",IF(R8412&lt;=120,"Entre 90 e 120",IF(R8412&lt;=150,"Entre 120 e 150",IF(R8412&lt;=180,"Entre 150 e 180","Superior a 180")))))))</f>
        <v/>
      </c>
    </row>
    <row r="8413">
      <c r="A8413" t="inlineStr">
        <is>
          <t>Q08L02</t>
        </is>
      </c>
      <c r="B8413" t="inlineStr">
        <is>
          <t>ALEXANDRE RODRIGUES DA CUNHA</t>
        </is>
      </c>
      <c r="C8413" t="n">
        <v>1</v>
      </c>
      <c r="D8413" t="inlineStr">
        <is>
          <t>IPCA</t>
        </is>
      </c>
      <c r="E8413" t="n">
        <v>0</v>
      </c>
      <c r="F8413" t="inlineStr">
        <is>
          <t>MENSAL</t>
        </is>
      </c>
      <c r="G8413" t="n">
        <v>45606</v>
      </c>
      <c r="H8413" t="n">
        <v>45606</v>
      </c>
      <c r="I8413" t="n">
        <v>18</v>
      </c>
      <c r="J8413" t="inlineStr">
        <is>
          <t>CARTEIRA</t>
        </is>
      </c>
      <c r="K8413" t="inlineStr">
        <is>
          <t>CONTRATO</t>
        </is>
      </c>
      <c r="L8413" t="n">
        <v>1111.470372</v>
      </c>
      <c r="M8413" t="inlineStr">
        <is>
          <t>Terra Luz Residencial</t>
        </is>
      </c>
      <c r="N8413" s="142">
        <f>DATE(YEAR(G8413),MONTH(G8413),1)</f>
        <v/>
      </c>
      <c r="O8413" s="132">
        <f>IF(G8413&gt;$K$3,"Futuro","Atraso")</f>
        <v/>
      </c>
      <c r="P8413">
        <f>12*(YEAR(G8413)-YEAR($K$3))+(MONTH(G8413)-MONTH($K$3))</f>
        <v/>
      </c>
      <c r="Q8413" s="366">
        <f>IF(M8413="IBIRAPITANGA FASE 3",IF(O8413="Atraso",L8413,L8413/(1+$I$2)^P8413),IF(O8413="Atraso",L8413,L8413/(1+$I$1)^P8413))</f>
        <v/>
      </c>
      <c r="R8413">
        <f>IF(O8413="Atraso",$K$3-G8413,0)</f>
        <v/>
      </c>
      <c r="S8413">
        <f>IF(R8413&lt;=15,"Até 15",IF(R8413&lt;=30,"Entre 15 e 30",IF(R8413&lt;=60,"Entre 30 e 60",IF(R8413&lt;=90,"Entre 60 e 90",IF(R8413&lt;=120,"Entre 90 e 120",IF(R8413&lt;=150,"Entre 120 e 150",IF(R8413&lt;=180,"Entre 150 e 180","Superior a 180")))))))</f>
        <v/>
      </c>
    </row>
    <row r="8414">
      <c r="A8414" t="inlineStr">
        <is>
          <t>Q08L02</t>
        </is>
      </c>
      <c r="B8414" t="inlineStr">
        <is>
          <t>ALEXANDRE RODRIGUES DA CUNHA</t>
        </is>
      </c>
      <c r="C8414" t="n">
        <v>1</v>
      </c>
      <c r="D8414" t="inlineStr">
        <is>
          <t>IPCA</t>
        </is>
      </c>
      <c r="E8414" t="n">
        <v>0</v>
      </c>
      <c r="F8414" t="inlineStr">
        <is>
          <t>MENSAL</t>
        </is>
      </c>
      <c r="G8414" t="n">
        <v>45636</v>
      </c>
      <c r="H8414" t="n">
        <v>45636</v>
      </c>
      <c r="I8414" t="n">
        <v>19</v>
      </c>
      <c r="J8414" t="inlineStr">
        <is>
          <t>CARTEIRA</t>
        </is>
      </c>
      <c r="K8414" t="inlineStr">
        <is>
          <t>CONTRATO</t>
        </is>
      </c>
      <c r="L8414" t="n">
        <v>1111.470372</v>
      </c>
      <c r="M8414" t="inlineStr">
        <is>
          <t>Terra Luz Residencial</t>
        </is>
      </c>
      <c r="N8414" s="142">
        <f>DATE(YEAR(G8414),MONTH(G8414),1)</f>
        <v/>
      </c>
      <c r="O8414" s="132">
        <f>IF(G8414&gt;$K$3,"Futuro","Atraso")</f>
        <v/>
      </c>
      <c r="P8414">
        <f>12*(YEAR(G8414)-YEAR($K$3))+(MONTH(G8414)-MONTH($K$3))</f>
        <v/>
      </c>
      <c r="Q8414" s="366">
        <f>IF(M8414="IBIRAPITANGA FASE 3",IF(O8414="Atraso",L8414,L8414/(1+$I$2)^P8414),IF(O8414="Atraso",L8414,L8414/(1+$I$1)^P8414))</f>
        <v/>
      </c>
      <c r="R8414">
        <f>IF(O8414="Atraso",$K$3-G8414,0)</f>
        <v/>
      </c>
      <c r="S8414">
        <f>IF(R8414&lt;=15,"Até 15",IF(R8414&lt;=30,"Entre 15 e 30",IF(R8414&lt;=60,"Entre 30 e 60",IF(R8414&lt;=90,"Entre 60 e 90",IF(R8414&lt;=120,"Entre 90 e 120",IF(R8414&lt;=150,"Entre 120 e 150",IF(R8414&lt;=180,"Entre 150 e 180","Superior a 180")))))))</f>
        <v/>
      </c>
    </row>
    <row r="8415">
      <c r="A8415" t="inlineStr">
        <is>
          <t>Q08L02</t>
        </is>
      </c>
      <c r="B8415" t="inlineStr">
        <is>
          <t>ALEXANDRE RODRIGUES DA CUNHA</t>
        </is>
      </c>
      <c r="C8415" t="n">
        <v>1</v>
      </c>
      <c r="D8415" t="inlineStr">
        <is>
          <t>IPCA</t>
        </is>
      </c>
      <c r="E8415" t="n">
        <v>0</v>
      </c>
      <c r="F8415" t="inlineStr">
        <is>
          <t>MENSAL</t>
        </is>
      </c>
      <c r="G8415" t="n">
        <v>45667</v>
      </c>
      <c r="H8415" t="n">
        <v>45667</v>
      </c>
      <c r="I8415" t="n">
        <v>20</v>
      </c>
      <c r="J8415" t="inlineStr">
        <is>
          <t>CARTEIRA</t>
        </is>
      </c>
      <c r="K8415" t="inlineStr">
        <is>
          <t>CONTRATO</t>
        </is>
      </c>
      <c r="L8415" t="n">
        <v>1111.470372</v>
      </c>
      <c r="M8415" t="inlineStr">
        <is>
          <t>Terra Luz Residencial</t>
        </is>
      </c>
      <c r="N8415" s="142">
        <f>DATE(YEAR(G8415),MONTH(G8415),1)</f>
        <v/>
      </c>
      <c r="O8415" s="132">
        <f>IF(G8415&gt;$K$3,"Futuro","Atraso")</f>
        <v/>
      </c>
      <c r="P8415">
        <f>12*(YEAR(G8415)-YEAR($K$3))+(MONTH(G8415)-MONTH($K$3))</f>
        <v/>
      </c>
      <c r="Q8415" s="366">
        <f>IF(M8415="IBIRAPITANGA FASE 3",IF(O8415="Atraso",L8415,L8415/(1+$I$2)^P8415),IF(O8415="Atraso",L8415,L8415/(1+$I$1)^P8415))</f>
        <v/>
      </c>
      <c r="R8415">
        <f>IF(O8415="Atraso",$K$3-G8415,0)</f>
        <v/>
      </c>
      <c r="S8415">
        <f>IF(R8415&lt;=15,"Até 15",IF(R8415&lt;=30,"Entre 15 e 30",IF(R8415&lt;=60,"Entre 30 e 60",IF(R8415&lt;=90,"Entre 60 e 90",IF(R8415&lt;=120,"Entre 90 e 120",IF(R8415&lt;=150,"Entre 120 e 150",IF(R8415&lt;=180,"Entre 150 e 180","Superior a 180")))))))</f>
        <v/>
      </c>
    </row>
    <row r="8416">
      <c r="A8416" t="inlineStr">
        <is>
          <t>Q08L02</t>
        </is>
      </c>
      <c r="B8416" t="inlineStr">
        <is>
          <t>ALEXANDRE RODRIGUES DA CUNHA</t>
        </is>
      </c>
      <c r="C8416" t="n">
        <v>1</v>
      </c>
      <c r="D8416" t="inlineStr">
        <is>
          <t>IPCA</t>
        </is>
      </c>
      <c r="E8416" t="n">
        <v>0</v>
      </c>
      <c r="F8416" t="inlineStr">
        <is>
          <t>MENSAL</t>
        </is>
      </c>
      <c r="G8416" t="n">
        <v>45698</v>
      </c>
      <c r="H8416" t="n">
        <v>45698</v>
      </c>
      <c r="I8416" t="n">
        <v>21</v>
      </c>
      <c r="J8416" t="inlineStr">
        <is>
          <t>CARTEIRA</t>
        </is>
      </c>
      <c r="K8416" t="inlineStr">
        <is>
          <t>CONTRATO</t>
        </is>
      </c>
      <c r="L8416" t="n">
        <v>1111.470372</v>
      </c>
      <c r="M8416" t="inlineStr">
        <is>
          <t>Terra Luz Residencial</t>
        </is>
      </c>
      <c r="N8416" s="142">
        <f>DATE(YEAR(G8416),MONTH(G8416),1)</f>
        <v/>
      </c>
      <c r="O8416" s="132">
        <f>IF(G8416&gt;$K$3,"Futuro","Atraso")</f>
        <v/>
      </c>
      <c r="P8416">
        <f>12*(YEAR(G8416)-YEAR($K$3))+(MONTH(G8416)-MONTH($K$3))</f>
        <v/>
      </c>
      <c r="Q8416" s="366">
        <f>IF(M8416="IBIRAPITANGA FASE 3",IF(O8416="Atraso",L8416,L8416/(1+$I$2)^P8416),IF(O8416="Atraso",L8416,L8416/(1+$I$1)^P8416))</f>
        <v/>
      </c>
      <c r="R8416">
        <f>IF(O8416="Atraso",$K$3-G8416,0)</f>
        <v/>
      </c>
      <c r="S8416">
        <f>IF(R8416&lt;=15,"Até 15",IF(R8416&lt;=30,"Entre 15 e 30",IF(R8416&lt;=60,"Entre 30 e 60",IF(R8416&lt;=90,"Entre 60 e 90",IF(R8416&lt;=120,"Entre 90 e 120",IF(R8416&lt;=150,"Entre 120 e 150",IF(R8416&lt;=180,"Entre 150 e 180","Superior a 180")))))))</f>
        <v/>
      </c>
    </row>
    <row r="8417">
      <c r="A8417" t="inlineStr">
        <is>
          <t>Q08L02</t>
        </is>
      </c>
      <c r="B8417" t="inlineStr">
        <is>
          <t>ALEXANDRE RODRIGUES DA CUNHA</t>
        </is>
      </c>
      <c r="C8417" t="n">
        <v>1</v>
      </c>
      <c r="D8417" t="inlineStr">
        <is>
          <t>IPCA</t>
        </is>
      </c>
      <c r="E8417" t="n">
        <v>0</v>
      </c>
      <c r="F8417" t="inlineStr">
        <is>
          <t>MENSAL</t>
        </is>
      </c>
      <c r="G8417" t="n">
        <v>45726</v>
      </c>
      <c r="H8417" t="n">
        <v>45726</v>
      </c>
      <c r="I8417" t="n">
        <v>22</v>
      </c>
      <c r="J8417" t="inlineStr">
        <is>
          <t>CARTEIRA</t>
        </is>
      </c>
      <c r="K8417" t="inlineStr">
        <is>
          <t>CONTRATO</t>
        </is>
      </c>
      <c r="L8417" t="n">
        <v>1111.470372</v>
      </c>
      <c r="M8417" t="inlineStr">
        <is>
          <t>Terra Luz Residencial</t>
        </is>
      </c>
      <c r="N8417" s="142">
        <f>DATE(YEAR(G8417),MONTH(G8417),1)</f>
        <v/>
      </c>
      <c r="O8417" s="132">
        <f>IF(G8417&gt;$K$3,"Futuro","Atraso")</f>
        <v/>
      </c>
      <c r="P8417">
        <f>12*(YEAR(G8417)-YEAR($K$3))+(MONTH(G8417)-MONTH($K$3))</f>
        <v/>
      </c>
      <c r="Q8417" s="366">
        <f>IF(M8417="IBIRAPITANGA FASE 3",IF(O8417="Atraso",L8417,L8417/(1+$I$2)^P8417),IF(O8417="Atraso",L8417,L8417/(1+$I$1)^P8417))</f>
        <v/>
      </c>
      <c r="R8417">
        <f>IF(O8417="Atraso",$K$3-G8417,0)</f>
        <v/>
      </c>
      <c r="S8417">
        <f>IF(R8417&lt;=15,"Até 15",IF(R8417&lt;=30,"Entre 15 e 30",IF(R8417&lt;=60,"Entre 30 e 60",IF(R8417&lt;=90,"Entre 60 e 90",IF(R8417&lt;=120,"Entre 90 e 120",IF(R8417&lt;=150,"Entre 120 e 150",IF(R8417&lt;=180,"Entre 150 e 180","Superior a 180")))))))</f>
        <v/>
      </c>
    </row>
    <row r="8418">
      <c r="A8418" t="inlineStr">
        <is>
          <t>Q08L02</t>
        </is>
      </c>
      <c r="B8418" t="inlineStr">
        <is>
          <t>ALEXANDRE RODRIGUES DA CUNHA</t>
        </is>
      </c>
      <c r="C8418" t="n">
        <v>1</v>
      </c>
      <c r="D8418" t="inlineStr">
        <is>
          <t>IPCA</t>
        </is>
      </c>
      <c r="E8418" t="n">
        <v>0</v>
      </c>
      <c r="F8418" t="inlineStr">
        <is>
          <t>MENSAL</t>
        </is>
      </c>
      <c r="G8418" t="n">
        <v>45757</v>
      </c>
      <c r="H8418" t="n">
        <v>45757</v>
      </c>
      <c r="I8418" t="n">
        <v>23</v>
      </c>
      <c r="J8418" t="inlineStr">
        <is>
          <t>CARTEIRA</t>
        </is>
      </c>
      <c r="K8418" t="inlineStr">
        <is>
          <t>CONTRATO</t>
        </is>
      </c>
      <c r="L8418" t="n">
        <v>1111.470372</v>
      </c>
      <c r="M8418" t="inlineStr">
        <is>
          <t>Terra Luz Residencial</t>
        </is>
      </c>
      <c r="N8418" s="142">
        <f>DATE(YEAR(G8418),MONTH(G8418),1)</f>
        <v/>
      </c>
      <c r="O8418" s="132">
        <f>IF(G8418&gt;$K$3,"Futuro","Atraso")</f>
        <v/>
      </c>
      <c r="P8418">
        <f>12*(YEAR(G8418)-YEAR($K$3))+(MONTH(G8418)-MONTH($K$3))</f>
        <v/>
      </c>
      <c r="Q8418" s="366">
        <f>IF(M8418="IBIRAPITANGA FASE 3",IF(O8418="Atraso",L8418,L8418/(1+$I$2)^P8418),IF(O8418="Atraso",L8418,L8418/(1+$I$1)^P8418))</f>
        <v/>
      </c>
      <c r="R8418">
        <f>IF(O8418="Atraso",$K$3-G8418,0)</f>
        <v/>
      </c>
      <c r="S8418">
        <f>IF(R8418&lt;=15,"Até 15",IF(R8418&lt;=30,"Entre 15 e 30",IF(R8418&lt;=60,"Entre 30 e 60",IF(R8418&lt;=90,"Entre 60 e 90",IF(R8418&lt;=120,"Entre 90 e 120",IF(R8418&lt;=150,"Entre 120 e 150",IF(R8418&lt;=180,"Entre 150 e 180","Superior a 180")))))))</f>
        <v/>
      </c>
    </row>
    <row r="8419">
      <c r="A8419" t="inlineStr">
        <is>
          <t>Q08L02</t>
        </is>
      </c>
      <c r="B8419" t="inlineStr">
        <is>
          <t>ALEXANDRE RODRIGUES DA CUNHA</t>
        </is>
      </c>
      <c r="C8419" t="n">
        <v>1</v>
      </c>
      <c r="D8419" t="inlineStr">
        <is>
          <t>IPCA</t>
        </is>
      </c>
      <c r="E8419" t="n">
        <v>0</v>
      </c>
      <c r="F8419" t="inlineStr">
        <is>
          <t>MENSAL</t>
        </is>
      </c>
      <c r="G8419" t="n">
        <v>45787</v>
      </c>
      <c r="H8419" t="n">
        <v>45787</v>
      </c>
      <c r="I8419" t="n">
        <v>24</v>
      </c>
      <c r="J8419" t="inlineStr">
        <is>
          <t>CARTEIRA</t>
        </is>
      </c>
      <c r="K8419" t="inlineStr">
        <is>
          <t>CONTRATO</t>
        </is>
      </c>
      <c r="L8419" t="n">
        <v>1111.470372</v>
      </c>
      <c r="M8419" t="inlineStr">
        <is>
          <t>Terra Luz Residencial</t>
        </is>
      </c>
      <c r="N8419" s="142">
        <f>DATE(YEAR(G8419),MONTH(G8419),1)</f>
        <v/>
      </c>
      <c r="O8419" s="132">
        <f>IF(G8419&gt;$K$3,"Futuro","Atraso")</f>
        <v/>
      </c>
      <c r="P8419">
        <f>12*(YEAR(G8419)-YEAR($K$3))+(MONTH(G8419)-MONTH($K$3))</f>
        <v/>
      </c>
      <c r="Q8419" s="366">
        <f>IF(M8419="IBIRAPITANGA FASE 3",IF(O8419="Atraso",L8419,L8419/(1+$I$2)^P8419),IF(O8419="Atraso",L8419,L8419/(1+$I$1)^P8419))</f>
        <v/>
      </c>
      <c r="R8419">
        <f>IF(O8419="Atraso",$K$3-G8419,0)</f>
        <v/>
      </c>
      <c r="S8419">
        <f>IF(R8419&lt;=15,"Até 15",IF(R8419&lt;=30,"Entre 15 e 30",IF(R8419&lt;=60,"Entre 30 e 60",IF(R8419&lt;=90,"Entre 60 e 90",IF(R8419&lt;=120,"Entre 90 e 120",IF(R8419&lt;=150,"Entre 120 e 150",IF(R8419&lt;=180,"Entre 150 e 180","Superior a 180")))))))</f>
        <v/>
      </c>
    </row>
    <row r="8420">
      <c r="A8420" t="inlineStr">
        <is>
          <t>Q08L02</t>
        </is>
      </c>
      <c r="B8420" t="inlineStr">
        <is>
          <t>ALEXANDRE RODRIGUES DA CUNHA</t>
        </is>
      </c>
      <c r="C8420" t="n">
        <v>1</v>
      </c>
      <c r="D8420" t="inlineStr">
        <is>
          <t>IPCA</t>
        </is>
      </c>
      <c r="E8420" t="n">
        <v>0</v>
      </c>
      <c r="F8420" t="inlineStr">
        <is>
          <t>MENSAL</t>
        </is>
      </c>
      <c r="G8420" t="n">
        <v>45818</v>
      </c>
      <c r="H8420" t="n">
        <v>45818</v>
      </c>
      <c r="I8420" t="n">
        <v>25</v>
      </c>
      <c r="J8420" t="inlineStr">
        <is>
          <t>CARTEIRA</t>
        </is>
      </c>
      <c r="K8420" t="inlineStr">
        <is>
          <t>CONTRATO</t>
        </is>
      </c>
      <c r="L8420" t="n">
        <v>1111.470372</v>
      </c>
      <c r="M8420" t="inlineStr">
        <is>
          <t>Terra Luz Residencial</t>
        </is>
      </c>
      <c r="N8420" s="142">
        <f>DATE(YEAR(G8420),MONTH(G8420),1)</f>
        <v/>
      </c>
      <c r="O8420" s="132">
        <f>IF(G8420&gt;$K$3,"Futuro","Atraso")</f>
        <v/>
      </c>
      <c r="P8420">
        <f>12*(YEAR(G8420)-YEAR($K$3))+(MONTH(G8420)-MONTH($K$3))</f>
        <v/>
      </c>
      <c r="Q8420" s="366">
        <f>IF(M8420="IBIRAPITANGA FASE 3",IF(O8420="Atraso",L8420,L8420/(1+$I$2)^P8420),IF(O8420="Atraso",L8420,L8420/(1+$I$1)^P8420))</f>
        <v/>
      </c>
      <c r="R8420">
        <f>IF(O8420="Atraso",$K$3-G8420,0)</f>
        <v/>
      </c>
      <c r="S8420">
        <f>IF(R8420&lt;=15,"Até 15",IF(R8420&lt;=30,"Entre 15 e 30",IF(R8420&lt;=60,"Entre 30 e 60",IF(R8420&lt;=90,"Entre 60 e 90",IF(R8420&lt;=120,"Entre 90 e 120",IF(R8420&lt;=150,"Entre 120 e 150",IF(R8420&lt;=180,"Entre 150 e 180","Superior a 180")))))))</f>
        <v/>
      </c>
    </row>
    <row r="8421">
      <c r="A8421" t="inlineStr">
        <is>
          <t>Q08L02</t>
        </is>
      </c>
      <c r="B8421" t="inlineStr">
        <is>
          <t>ALEXANDRE RODRIGUES DA CUNHA</t>
        </is>
      </c>
      <c r="C8421" t="n">
        <v>1</v>
      </c>
      <c r="D8421" t="inlineStr">
        <is>
          <t>IPCA</t>
        </is>
      </c>
      <c r="E8421" t="n">
        <v>0</v>
      </c>
      <c r="F8421" t="inlineStr">
        <is>
          <t>MENSAL</t>
        </is>
      </c>
      <c r="G8421" t="n">
        <v>45848</v>
      </c>
      <c r="H8421" t="n">
        <v>45848</v>
      </c>
      <c r="I8421" t="n">
        <v>26</v>
      </c>
      <c r="J8421" t="inlineStr">
        <is>
          <t>CARTEIRA</t>
        </is>
      </c>
      <c r="K8421" t="inlineStr">
        <is>
          <t>CONTRATO</t>
        </is>
      </c>
      <c r="L8421" t="n">
        <v>1111.470372</v>
      </c>
      <c r="M8421" t="inlineStr">
        <is>
          <t>Terra Luz Residencial</t>
        </is>
      </c>
      <c r="N8421" s="142">
        <f>DATE(YEAR(G8421),MONTH(G8421),1)</f>
        <v/>
      </c>
      <c r="O8421" s="132">
        <f>IF(G8421&gt;$K$3,"Futuro","Atraso")</f>
        <v/>
      </c>
      <c r="P8421">
        <f>12*(YEAR(G8421)-YEAR($K$3))+(MONTH(G8421)-MONTH($K$3))</f>
        <v/>
      </c>
      <c r="Q8421" s="366">
        <f>IF(M8421="IBIRAPITANGA FASE 3",IF(O8421="Atraso",L8421,L8421/(1+$I$2)^P8421),IF(O8421="Atraso",L8421,L8421/(1+$I$1)^P8421))</f>
        <v/>
      </c>
      <c r="R8421">
        <f>IF(O8421="Atraso",$K$3-G8421,0)</f>
        <v/>
      </c>
      <c r="S8421">
        <f>IF(R8421&lt;=15,"Até 15",IF(R8421&lt;=30,"Entre 15 e 30",IF(R8421&lt;=60,"Entre 30 e 60",IF(R8421&lt;=90,"Entre 60 e 90",IF(R8421&lt;=120,"Entre 90 e 120",IF(R8421&lt;=150,"Entre 120 e 150",IF(R8421&lt;=180,"Entre 150 e 180","Superior a 180")))))))</f>
        <v/>
      </c>
    </row>
    <row r="8422">
      <c r="A8422" t="inlineStr">
        <is>
          <t>Q08L02</t>
        </is>
      </c>
      <c r="B8422" t="inlineStr">
        <is>
          <t>ALEXANDRE RODRIGUES DA CUNHA</t>
        </is>
      </c>
      <c r="C8422" t="n">
        <v>1</v>
      </c>
      <c r="D8422" t="inlineStr">
        <is>
          <t>IPCA</t>
        </is>
      </c>
      <c r="E8422" t="n">
        <v>0</v>
      </c>
      <c r="F8422" t="inlineStr">
        <is>
          <t>MENSAL</t>
        </is>
      </c>
      <c r="G8422" t="n">
        <v>45879</v>
      </c>
      <c r="H8422" t="n">
        <v>45879</v>
      </c>
      <c r="I8422" t="n">
        <v>27</v>
      </c>
      <c r="J8422" t="inlineStr">
        <is>
          <t>CARTEIRA</t>
        </is>
      </c>
      <c r="K8422" t="inlineStr">
        <is>
          <t>CONTRATO</t>
        </is>
      </c>
      <c r="L8422" t="n">
        <v>1111.470372</v>
      </c>
      <c r="M8422" t="inlineStr">
        <is>
          <t>Terra Luz Residencial</t>
        </is>
      </c>
      <c r="N8422" s="142">
        <f>DATE(YEAR(G8422),MONTH(G8422),1)</f>
        <v/>
      </c>
      <c r="O8422" s="132">
        <f>IF(G8422&gt;$K$3,"Futuro","Atraso")</f>
        <v/>
      </c>
      <c r="P8422">
        <f>12*(YEAR(G8422)-YEAR($K$3))+(MONTH(G8422)-MONTH($K$3))</f>
        <v/>
      </c>
      <c r="Q8422" s="366">
        <f>IF(M8422="IBIRAPITANGA FASE 3",IF(O8422="Atraso",L8422,L8422/(1+$I$2)^P8422),IF(O8422="Atraso",L8422,L8422/(1+$I$1)^P8422))</f>
        <v/>
      </c>
      <c r="R8422">
        <f>IF(O8422="Atraso",$K$3-G8422,0)</f>
        <v/>
      </c>
      <c r="S8422">
        <f>IF(R8422&lt;=15,"Até 15",IF(R8422&lt;=30,"Entre 15 e 30",IF(R8422&lt;=60,"Entre 30 e 60",IF(R8422&lt;=90,"Entre 60 e 90",IF(R8422&lt;=120,"Entre 90 e 120",IF(R8422&lt;=150,"Entre 120 e 150",IF(R8422&lt;=180,"Entre 150 e 180","Superior a 180")))))))</f>
        <v/>
      </c>
    </row>
    <row r="8423">
      <c r="A8423" t="inlineStr">
        <is>
          <t>Q08L02</t>
        </is>
      </c>
      <c r="B8423" t="inlineStr">
        <is>
          <t>ALEXANDRE RODRIGUES DA CUNHA</t>
        </is>
      </c>
      <c r="C8423" t="n">
        <v>1</v>
      </c>
      <c r="D8423" t="inlineStr">
        <is>
          <t>IPCA</t>
        </is>
      </c>
      <c r="E8423" t="n">
        <v>0</v>
      </c>
      <c r="F8423" t="inlineStr">
        <is>
          <t>MENSAL</t>
        </is>
      </c>
      <c r="G8423" t="n">
        <v>45910</v>
      </c>
      <c r="H8423" t="n">
        <v>45910</v>
      </c>
      <c r="I8423" t="n">
        <v>28</v>
      </c>
      <c r="J8423" t="inlineStr">
        <is>
          <t>CARTEIRA</t>
        </is>
      </c>
      <c r="K8423" t="inlineStr">
        <is>
          <t>CONTRATO</t>
        </is>
      </c>
      <c r="L8423" t="n">
        <v>1111.470372</v>
      </c>
      <c r="M8423" t="inlineStr">
        <is>
          <t>Terra Luz Residencial</t>
        </is>
      </c>
      <c r="N8423" s="142">
        <f>DATE(YEAR(G8423),MONTH(G8423),1)</f>
        <v/>
      </c>
      <c r="O8423" s="132">
        <f>IF(G8423&gt;$K$3,"Futuro","Atraso")</f>
        <v/>
      </c>
      <c r="P8423">
        <f>12*(YEAR(G8423)-YEAR($K$3))+(MONTH(G8423)-MONTH($K$3))</f>
        <v/>
      </c>
      <c r="Q8423" s="366">
        <f>IF(M8423="IBIRAPITANGA FASE 3",IF(O8423="Atraso",L8423,L8423/(1+$I$2)^P8423),IF(O8423="Atraso",L8423,L8423/(1+$I$1)^P8423))</f>
        <v/>
      </c>
      <c r="R8423">
        <f>IF(O8423="Atraso",$K$3-G8423,0)</f>
        <v/>
      </c>
      <c r="S8423">
        <f>IF(R8423&lt;=15,"Até 15",IF(R8423&lt;=30,"Entre 15 e 30",IF(R8423&lt;=60,"Entre 30 e 60",IF(R8423&lt;=90,"Entre 60 e 90",IF(R8423&lt;=120,"Entre 90 e 120",IF(R8423&lt;=150,"Entre 120 e 150",IF(R8423&lt;=180,"Entre 150 e 180","Superior a 180")))))))</f>
        <v/>
      </c>
    </row>
    <row r="8424">
      <c r="A8424" t="inlineStr">
        <is>
          <t>Q08L02</t>
        </is>
      </c>
      <c r="B8424" t="inlineStr">
        <is>
          <t>ALEXANDRE RODRIGUES DA CUNHA</t>
        </is>
      </c>
      <c r="C8424" t="n">
        <v>1</v>
      </c>
      <c r="D8424" t="inlineStr">
        <is>
          <t>IPCA</t>
        </is>
      </c>
      <c r="E8424" t="n">
        <v>0</v>
      </c>
      <c r="F8424" t="inlineStr">
        <is>
          <t>MENSAL</t>
        </is>
      </c>
      <c r="G8424" t="n">
        <v>45940</v>
      </c>
      <c r="H8424" t="n">
        <v>45940</v>
      </c>
      <c r="I8424" t="n">
        <v>29</v>
      </c>
      <c r="J8424" t="inlineStr">
        <is>
          <t>CARTEIRA</t>
        </is>
      </c>
      <c r="K8424" t="inlineStr">
        <is>
          <t>CONTRATO</t>
        </is>
      </c>
      <c r="L8424" t="n">
        <v>1111.470372</v>
      </c>
      <c r="M8424" t="inlineStr">
        <is>
          <t>Terra Luz Residencial</t>
        </is>
      </c>
      <c r="N8424" s="142">
        <f>DATE(YEAR(G8424),MONTH(G8424),1)</f>
        <v/>
      </c>
      <c r="O8424" s="132">
        <f>IF(G8424&gt;$K$3,"Futuro","Atraso")</f>
        <v/>
      </c>
      <c r="P8424">
        <f>12*(YEAR(G8424)-YEAR($K$3))+(MONTH(G8424)-MONTH($K$3))</f>
        <v/>
      </c>
      <c r="Q8424" s="366">
        <f>IF(M8424="IBIRAPITANGA FASE 3",IF(O8424="Atraso",L8424,L8424/(1+$I$2)^P8424),IF(O8424="Atraso",L8424,L8424/(1+$I$1)^P8424))</f>
        <v/>
      </c>
      <c r="R8424">
        <f>IF(O8424="Atraso",$K$3-G8424,0)</f>
        <v/>
      </c>
      <c r="S8424">
        <f>IF(R8424&lt;=15,"Até 15",IF(R8424&lt;=30,"Entre 15 e 30",IF(R8424&lt;=60,"Entre 30 e 60",IF(R8424&lt;=90,"Entre 60 e 90",IF(R8424&lt;=120,"Entre 90 e 120",IF(R8424&lt;=150,"Entre 120 e 150",IF(R8424&lt;=180,"Entre 150 e 180","Superior a 180")))))))</f>
        <v/>
      </c>
    </row>
    <row r="8425">
      <c r="A8425" t="inlineStr">
        <is>
          <t>Q08L02</t>
        </is>
      </c>
      <c r="B8425" t="inlineStr">
        <is>
          <t>ALEXANDRE RODRIGUES DA CUNHA</t>
        </is>
      </c>
      <c r="C8425" t="n">
        <v>1</v>
      </c>
      <c r="D8425" t="inlineStr">
        <is>
          <t>IPCA</t>
        </is>
      </c>
      <c r="E8425" t="n">
        <v>0</v>
      </c>
      <c r="F8425" t="inlineStr">
        <is>
          <t>MENSAL</t>
        </is>
      </c>
      <c r="G8425" t="n">
        <v>45971</v>
      </c>
      <c r="H8425" t="n">
        <v>45971</v>
      </c>
      <c r="I8425" t="n">
        <v>30</v>
      </c>
      <c r="J8425" t="inlineStr">
        <is>
          <t>CARTEIRA</t>
        </is>
      </c>
      <c r="K8425" t="inlineStr">
        <is>
          <t>CONTRATO</t>
        </is>
      </c>
      <c r="L8425" t="n">
        <v>1111.470372</v>
      </c>
      <c r="M8425" t="inlineStr">
        <is>
          <t>Terra Luz Residencial</t>
        </is>
      </c>
      <c r="N8425" s="142">
        <f>DATE(YEAR(G8425),MONTH(G8425),1)</f>
        <v/>
      </c>
      <c r="O8425" s="132">
        <f>IF(G8425&gt;$K$3,"Futuro","Atraso")</f>
        <v/>
      </c>
      <c r="P8425">
        <f>12*(YEAR(G8425)-YEAR($K$3))+(MONTH(G8425)-MONTH($K$3))</f>
        <v/>
      </c>
      <c r="Q8425" s="366">
        <f>IF(M8425="IBIRAPITANGA FASE 3",IF(O8425="Atraso",L8425,L8425/(1+$I$2)^P8425),IF(O8425="Atraso",L8425,L8425/(1+$I$1)^P8425))</f>
        <v/>
      </c>
      <c r="R8425">
        <f>IF(O8425="Atraso",$K$3-G8425,0)</f>
        <v/>
      </c>
      <c r="S8425">
        <f>IF(R8425&lt;=15,"Até 15",IF(R8425&lt;=30,"Entre 15 e 30",IF(R8425&lt;=60,"Entre 30 e 60",IF(R8425&lt;=90,"Entre 60 e 90",IF(R8425&lt;=120,"Entre 90 e 120",IF(R8425&lt;=150,"Entre 120 e 150",IF(R8425&lt;=180,"Entre 150 e 180","Superior a 180")))))))</f>
        <v/>
      </c>
    </row>
    <row r="8426">
      <c r="A8426" t="inlineStr">
        <is>
          <t>Q08L02</t>
        </is>
      </c>
      <c r="B8426" t="inlineStr">
        <is>
          <t>ALEXANDRE RODRIGUES DA CUNHA</t>
        </is>
      </c>
      <c r="C8426" t="n">
        <v>1</v>
      </c>
      <c r="D8426" t="inlineStr">
        <is>
          <t>IPCA</t>
        </is>
      </c>
      <c r="E8426" t="n">
        <v>0</v>
      </c>
      <c r="F8426" t="inlineStr">
        <is>
          <t>MENSAL</t>
        </is>
      </c>
      <c r="G8426" t="n">
        <v>46001</v>
      </c>
      <c r="H8426" t="n">
        <v>46001</v>
      </c>
      <c r="I8426" t="n">
        <v>31</v>
      </c>
      <c r="J8426" t="inlineStr">
        <is>
          <t>CARTEIRA</t>
        </is>
      </c>
      <c r="K8426" t="inlineStr">
        <is>
          <t>CONTRATO</t>
        </is>
      </c>
      <c r="L8426" t="n">
        <v>1111.470372</v>
      </c>
      <c r="M8426" t="inlineStr">
        <is>
          <t>Terra Luz Residencial</t>
        </is>
      </c>
      <c r="N8426" s="142">
        <f>DATE(YEAR(G8426),MONTH(G8426),1)</f>
        <v/>
      </c>
      <c r="O8426" s="132">
        <f>IF(G8426&gt;$K$3,"Futuro","Atraso")</f>
        <v/>
      </c>
      <c r="P8426">
        <f>12*(YEAR(G8426)-YEAR($K$3))+(MONTH(G8426)-MONTH($K$3))</f>
        <v/>
      </c>
      <c r="Q8426" s="366">
        <f>IF(M8426="IBIRAPITANGA FASE 3",IF(O8426="Atraso",L8426,L8426/(1+$I$2)^P8426),IF(O8426="Atraso",L8426,L8426/(1+$I$1)^P8426))</f>
        <v/>
      </c>
      <c r="R8426">
        <f>IF(O8426="Atraso",$K$3-G8426,0)</f>
        <v/>
      </c>
      <c r="S8426">
        <f>IF(R8426&lt;=15,"Até 15",IF(R8426&lt;=30,"Entre 15 e 30",IF(R8426&lt;=60,"Entre 30 e 60",IF(R8426&lt;=90,"Entre 60 e 90",IF(R8426&lt;=120,"Entre 90 e 120",IF(R8426&lt;=150,"Entre 120 e 150",IF(R8426&lt;=180,"Entre 150 e 180","Superior a 180")))))))</f>
        <v/>
      </c>
    </row>
    <row r="8427">
      <c r="A8427" t="inlineStr">
        <is>
          <t>Q08L02</t>
        </is>
      </c>
      <c r="B8427" t="inlineStr">
        <is>
          <t>ALEXANDRE RODRIGUES DA CUNHA</t>
        </is>
      </c>
      <c r="C8427" t="n">
        <v>1</v>
      </c>
      <c r="D8427" t="inlineStr">
        <is>
          <t>IPCA</t>
        </is>
      </c>
      <c r="E8427" t="n">
        <v>0</v>
      </c>
      <c r="F8427" t="inlineStr">
        <is>
          <t>MENSAL</t>
        </is>
      </c>
      <c r="G8427" t="n">
        <v>46032</v>
      </c>
      <c r="H8427" t="n">
        <v>46032</v>
      </c>
      <c r="I8427" t="n">
        <v>32</v>
      </c>
      <c r="J8427" t="inlineStr">
        <is>
          <t>CARTEIRA</t>
        </is>
      </c>
      <c r="K8427" t="inlineStr">
        <is>
          <t>CONTRATO</t>
        </is>
      </c>
      <c r="L8427" t="n">
        <v>1111.470372</v>
      </c>
      <c r="M8427" t="inlineStr">
        <is>
          <t>Terra Luz Residencial</t>
        </is>
      </c>
      <c r="N8427" s="142">
        <f>DATE(YEAR(G8427),MONTH(G8427),1)</f>
        <v/>
      </c>
      <c r="O8427" s="132">
        <f>IF(G8427&gt;$K$3,"Futuro","Atraso")</f>
        <v/>
      </c>
      <c r="P8427">
        <f>12*(YEAR(G8427)-YEAR($K$3))+(MONTH(G8427)-MONTH($K$3))</f>
        <v/>
      </c>
      <c r="Q8427" s="366">
        <f>IF(M8427="IBIRAPITANGA FASE 3",IF(O8427="Atraso",L8427,L8427/(1+$I$2)^P8427),IF(O8427="Atraso",L8427,L8427/(1+$I$1)^P8427))</f>
        <v/>
      </c>
      <c r="R8427">
        <f>IF(O8427="Atraso",$K$3-G8427,0)</f>
        <v/>
      </c>
      <c r="S8427">
        <f>IF(R8427&lt;=15,"Até 15",IF(R8427&lt;=30,"Entre 15 e 30",IF(R8427&lt;=60,"Entre 30 e 60",IF(R8427&lt;=90,"Entre 60 e 90",IF(R8427&lt;=120,"Entre 90 e 120",IF(R8427&lt;=150,"Entre 120 e 150",IF(R8427&lt;=180,"Entre 150 e 180","Superior a 180")))))))</f>
        <v/>
      </c>
    </row>
    <row r="8428">
      <c r="A8428" t="inlineStr">
        <is>
          <t>Q08L02</t>
        </is>
      </c>
      <c r="B8428" t="inlineStr">
        <is>
          <t>ALEXANDRE RODRIGUES DA CUNHA</t>
        </is>
      </c>
      <c r="C8428" t="n">
        <v>1</v>
      </c>
      <c r="D8428" t="inlineStr">
        <is>
          <t>IPCA</t>
        </is>
      </c>
      <c r="E8428" t="n">
        <v>0</v>
      </c>
      <c r="F8428" t="inlineStr">
        <is>
          <t>MENSAL</t>
        </is>
      </c>
      <c r="G8428" t="n">
        <v>46063</v>
      </c>
      <c r="H8428" t="n">
        <v>46063</v>
      </c>
      <c r="I8428" t="n">
        <v>33</v>
      </c>
      <c r="J8428" t="inlineStr">
        <is>
          <t>CARTEIRA</t>
        </is>
      </c>
      <c r="K8428" t="inlineStr">
        <is>
          <t>CONTRATO</t>
        </is>
      </c>
      <c r="L8428" t="n">
        <v>1111.470372</v>
      </c>
      <c r="M8428" t="inlineStr">
        <is>
          <t>Terra Luz Residencial</t>
        </is>
      </c>
      <c r="N8428" s="142">
        <f>DATE(YEAR(G8428),MONTH(G8428),1)</f>
        <v/>
      </c>
      <c r="O8428" s="132">
        <f>IF(G8428&gt;$K$3,"Futuro","Atraso")</f>
        <v/>
      </c>
      <c r="P8428">
        <f>12*(YEAR(G8428)-YEAR($K$3))+(MONTH(G8428)-MONTH($K$3))</f>
        <v/>
      </c>
      <c r="Q8428" s="366">
        <f>IF(M8428="IBIRAPITANGA FASE 3",IF(O8428="Atraso",L8428,L8428/(1+$I$2)^P8428),IF(O8428="Atraso",L8428,L8428/(1+$I$1)^P8428))</f>
        <v/>
      </c>
      <c r="R8428">
        <f>IF(O8428="Atraso",$K$3-G8428,0)</f>
        <v/>
      </c>
      <c r="S8428">
        <f>IF(R8428&lt;=15,"Até 15",IF(R8428&lt;=30,"Entre 15 e 30",IF(R8428&lt;=60,"Entre 30 e 60",IF(R8428&lt;=90,"Entre 60 e 90",IF(R8428&lt;=120,"Entre 90 e 120",IF(R8428&lt;=150,"Entre 120 e 150",IF(R8428&lt;=180,"Entre 150 e 180","Superior a 180")))))))</f>
        <v/>
      </c>
    </row>
    <row r="8429">
      <c r="A8429" t="inlineStr">
        <is>
          <t>Q08L02</t>
        </is>
      </c>
      <c r="B8429" t="inlineStr">
        <is>
          <t>ALEXANDRE RODRIGUES DA CUNHA</t>
        </is>
      </c>
      <c r="C8429" t="n">
        <v>1</v>
      </c>
      <c r="D8429" t="inlineStr">
        <is>
          <t>IPCA</t>
        </is>
      </c>
      <c r="E8429" t="n">
        <v>0</v>
      </c>
      <c r="F8429" t="inlineStr">
        <is>
          <t>MENSAL</t>
        </is>
      </c>
      <c r="G8429" t="n">
        <v>46091</v>
      </c>
      <c r="H8429" t="n">
        <v>46091</v>
      </c>
      <c r="I8429" t="n">
        <v>34</v>
      </c>
      <c r="J8429" t="inlineStr">
        <is>
          <t>CARTEIRA</t>
        </is>
      </c>
      <c r="K8429" t="inlineStr">
        <is>
          <t>CONTRATO</t>
        </is>
      </c>
      <c r="L8429" t="n">
        <v>1111.470372</v>
      </c>
      <c r="M8429" t="inlineStr">
        <is>
          <t>Terra Luz Residencial</t>
        </is>
      </c>
      <c r="N8429" s="142">
        <f>DATE(YEAR(G8429),MONTH(G8429),1)</f>
        <v/>
      </c>
      <c r="O8429" s="132">
        <f>IF(G8429&gt;$K$3,"Futuro","Atraso")</f>
        <v/>
      </c>
      <c r="P8429">
        <f>12*(YEAR(G8429)-YEAR($K$3))+(MONTH(G8429)-MONTH($K$3))</f>
        <v/>
      </c>
      <c r="Q8429" s="366">
        <f>IF(M8429="IBIRAPITANGA FASE 3",IF(O8429="Atraso",L8429,L8429/(1+$I$2)^P8429),IF(O8429="Atraso",L8429,L8429/(1+$I$1)^P8429))</f>
        <v/>
      </c>
      <c r="R8429">
        <f>IF(O8429="Atraso",$K$3-G8429,0)</f>
        <v/>
      </c>
      <c r="S8429">
        <f>IF(R8429&lt;=15,"Até 15",IF(R8429&lt;=30,"Entre 15 e 30",IF(R8429&lt;=60,"Entre 30 e 60",IF(R8429&lt;=90,"Entre 60 e 90",IF(R8429&lt;=120,"Entre 90 e 120",IF(R8429&lt;=150,"Entre 120 e 150",IF(R8429&lt;=180,"Entre 150 e 180","Superior a 180")))))))</f>
        <v/>
      </c>
    </row>
    <row r="8430">
      <c r="A8430" t="inlineStr">
        <is>
          <t>Q08L02</t>
        </is>
      </c>
      <c r="B8430" t="inlineStr">
        <is>
          <t>ALEXANDRE RODRIGUES DA CUNHA</t>
        </is>
      </c>
      <c r="C8430" t="n">
        <v>1</v>
      </c>
      <c r="D8430" t="inlineStr">
        <is>
          <t>IPCA</t>
        </is>
      </c>
      <c r="E8430" t="n">
        <v>0</v>
      </c>
      <c r="F8430" t="inlineStr">
        <is>
          <t>MENSAL</t>
        </is>
      </c>
      <c r="G8430" t="n">
        <v>46122</v>
      </c>
      <c r="H8430" t="n">
        <v>46122</v>
      </c>
      <c r="I8430" t="n">
        <v>35</v>
      </c>
      <c r="J8430" t="inlineStr">
        <is>
          <t>CARTEIRA</t>
        </is>
      </c>
      <c r="K8430" t="inlineStr">
        <is>
          <t>CONTRATO</t>
        </is>
      </c>
      <c r="L8430" t="n">
        <v>1111.470372</v>
      </c>
      <c r="M8430" t="inlineStr">
        <is>
          <t>Terra Luz Residencial</t>
        </is>
      </c>
      <c r="N8430" s="142">
        <f>DATE(YEAR(G8430),MONTH(G8430),1)</f>
        <v/>
      </c>
      <c r="O8430" s="132">
        <f>IF(G8430&gt;$K$3,"Futuro","Atraso")</f>
        <v/>
      </c>
      <c r="P8430">
        <f>12*(YEAR(G8430)-YEAR($K$3))+(MONTH(G8430)-MONTH($K$3))</f>
        <v/>
      </c>
      <c r="Q8430" s="366">
        <f>IF(M8430="IBIRAPITANGA FASE 3",IF(O8430="Atraso",L8430,L8430/(1+$I$2)^P8430),IF(O8430="Atraso",L8430,L8430/(1+$I$1)^P8430))</f>
        <v/>
      </c>
      <c r="R8430">
        <f>IF(O8430="Atraso",$K$3-G8430,0)</f>
        <v/>
      </c>
      <c r="S8430">
        <f>IF(R8430&lt;=15,"Até 15",IF(R8430&lt;=30,"Entre 15 e 30",IF(R8430&lt;=60,"Entre 30 e 60",IF(R8430&lt;=90,"Entre 60 e 90",IF(R8430&lt;=120,"Entre 90 e 120",IF(R8430&lt;=150,"Entre 120 e 150",IF(R8430&lt;=180,"Entre 150 e 180","Superior a 180")))))))</f>
        <v/>
      </c>
    </row>
    <row r="8431">
      <c r="A8431" t="inlineStr">
        <is>
          <t>Q08L02</t>
        </is>
      </c>
      <c r="B8431" t="inlineStr">
        <is>
          <t>ALEXANDRE RODRIGUES DA CUNHA</t>
        </is>
      </c>
      <c r="C8431" t="n">
        <v>1</v>
      </c>
      <c r="D8431" t="inlineStr">
        <is>
          <t>IPCA</t>
        </is>
      </c>
      <c r="E8431" t="n">
        <v>0</v>
      </c>
      <c r="F8431" t="inlineStr">
        <is>
          <t>MENSAL</t>
        </is>
      </c>
      <c r="G8431" t="n">
        <v>46152</v>
      </c>
      <c r="H8431" t="n">
        <v>46152</v>
      </c>
      <c r="I8431" t="n">
        <v>36</v>
      </c>
      <c r="J8431" t="inlineStr">
        <is>
          <t>CARTEIRA</t>
        </is>
      </c>
      <c r="K8431" t="inlineStr">
        <is>
          <t>CONTRATO</t>
        </is>
      </c>
      <c r="L8431" t="n">
        <v>1111.470372</v>
      </c>
      <c r="M8431" t="inlineStr">
        <is>
          <t>Terra Luz Residencial</t>
        </is>
      </c>
      <c r="N8431" s="142">
        <f>DATE(YEAR(G8431),MONTH(G8431),1)</f>
        <v/>
      </c>
      <c r="O8431" s="132">
        <f>IF(G8431&gt;$K$3,"Futuro","Atraso")</f>
        <v/>
      </c>
      <c r="P8431">
        <f>12*(YEAR(G8431)-YEAR($K$3))+(MONTH(G8431)-MONTH($K$3))</f>
        <v/>
      </c>
      <c r="Q8431" s="366">
        <f>IF(M8431="IBIRAPITANGA FASE 3",IF(O8431="Atraso",L8431,L8431/(1+$I$2)^P8431),IF(O8431="Atraso",L8431,L8431/(1+$I$1)^P8431))</f>
        <v/>
      </c>
      <c r="R8431">
        <f>IF(O8431="Atraso",$K$3-G8431,0)</f>
        <v/>
      </c>
      <c r="S8431">
        <f>IF(R8431&lt;=15,"Até 15",IF(R8431&lt;=30,"Entre 15 e 30",IF(R8431&lt;=60,"Entre 30 e 60",IF(R8431&lt;=90,"Entre 60 e 90",IF(R8431&lt;=120,"Entre 90 e 120",IF(R8431&lt;=150,"Entre 120 e 150",IF(R8431&lt;=180,"Entre 150 e 180","Superior a 180")))))))</f>
        <v/>
      </c>
    </row>
    <row r="8432">
      <c r="A8432" t="inlineStr">
        <is>
          <t>Q08L02</t>
        </is>
      </c>
      <c r="B8432" t="inlineStr">
        <is>
          <t>ALEXANDRE RODRIGUES DA CUNHA</t>
        </is>
      </c>
      <c r="C8432" t="n">
        <v>1</v>
      </c>
      <c r="D8432" t="inlineStr">
        <is>
          <t>IPCA</t>
        </is>
      </c>
      <c r="E8432" t="n">
        <v>0</v>
      </c>
      <c r="F8432" t="inlineStr">
        <is>
          <t>MENSAL</t>
        </is>
      </c>
      <c r="G8432" t="n">
        <v>46183</v>
      </c>
      <c r="H8432" t="n">
        <v>46183</v>
      </c>
      <c r="I8432" t="n">
        <v>37</v>
      </c>
      <c r="J8432" t="inlineStr">
        <is>
          <t>CARTEIRA</t>
        </is>
      </c>
      <c r="K8432" t="inlineStr">
        <is>
          <t>CONTRATO</t>
        </is>
      </c>
      <c r="L8432" t="n">
        <v>1111.470372</v>
      </c>
      <c r="M8432" t="inlineStr">
        <is>
          <t>Terra Luz Residencial</t>
        </is>
      </c>
      <c r="N8432" s="142">
        <f>DATE(YEAR(G8432),MONTH(G8432),1)</f>
        <v/>
      </c>
      <c r="O8432" s="132">
        <f>IF(G8432&gt;$K$3,"Futuro","Atraso")</f>
        <v/>
      </c>
      <c r="P8432">
        <f>12*(YEAR(G8432)-YEAR($K$3))+(MONTH(G8432)-MONTH($K$3))</f>
        <v/>
      </c>
      <c r="Q8432" s="366">
        <f>IF(M8432="IBIRAPITANGA FASE 3",IF(O8432="Atraso",L8432,L8432/(1+$I$2)^P8432),IF(O8432="Atraso",L8432,L8432/(1+$I$1)^P8432))</f>
        <v/>
      </c>
      <c r="R8432">
        <f>IF(O8432="Atraso",$K$3-G8432,0)</f>
        <v/>
      </c>
      <c r="S8432">
        <f>IF(R8432&lt;=15,"Até 15",IF(R8432&lt;=30,"Entre 15 e 30",IF(R8432&lt;=60,"Entre 30 e 60",IF(R8432&lt;=90,"Entre 60 e 90",IF(R8432&lt;=120,"Entre 90 e 120",IF(R8432&lt;=150,"Entre 120 e 150",IF(R8432&lt;=180,"Entre 150 e 180","Superior a 180")))))))</f>
        <v/>
      </c>
    </row>
    <row r="8433">
      <c r="A8433" t="inlineStr">
        <is>
          <t>Q08L02</t>
        </is>
      </c>
      <c r="B8433" t="inlineStr">
        <is>
          <t>ALEXANDRE RODRIGUES DA CUNHA</t>
        </is>
      </c>
      <c r="C8433" t="n">
        <v>1</v>
      </c>
      <c r="D8433" t="inlineStr">
        <is>
          <t>IPCA</t>
        </is>
      </c>
      <c r="E8433" t="n">
        <v>0</v>
      </c>
      <c r="F8433" t="inlineStr">
        <is>
          <t>MENSAL</t>
        </is>
      </c>
      <c r="G8433" t="n">
        <v>46213</v>
      </c>
      <c r="H8433" t="n">
        <v>46213</v>
      </c>
      <c r="I8433" t="n">
        <v>38</v>
      </c>
      <c r="J8433" t="inlineStr">
        <is>
          <t>CARTEIRA</t>
        </is>
      </c>
      <c r="K8433" t="inlineStr">
        <is>
          <t>CONTRATO</t>
        </is>
      </c>
      <c r="L8433" t="n">
        <v>1111.470372</v>
      </c>
      <c r="M8433" t="inlineStr">
        <is>
          <t>Terra Luz Residencial</t>
        </is>
      </c>
      <c r="N8433" s="142">
        <f>DATE(YEAR(G8433),MONTH(G8433),1)</f>
        <v/>
      </c>
      <c r="O8433" s="132">
        <f>IF(G8433&gt;$K$3,"Futuro","Atraso")</f>
        <v/>
      </c>
      <c r="P8433">
        <f>12*(YEAR(G8433)-YEAR($K$3))+(MONTH(G8433)-MONTH($K$3))</f>
        <v/>
      </c>
      <c r="Q8433" s="366">
        <f>IF(M8433="IBIRAPITANGA FASE 3",IF(O8433="Atraso",L8433,L8433/(1+$I$2)^P8433),IF(O8433="Atraso",L8433,L8433/(1+$I$1)^P8433))</f>
        <v/>
      </c>
      <c r="R8433">
        <f>IF(O8433="Atraso",$K$3-G8433,0)</f>
        <v/>
      </c>
      <c r="S8433">
        <f>IF(R8433&lt;=15,"Até 15",IF(R8433&lt;=30,"Entre 15 e 30",IF(R8433&lt;=60,"Entre 30 e 60",IF(R8433&lt;=90,"Entre 60 e 90",IF(R8433&lt;=120,"Entre 90 e 120",IF(R8433&lt;=150,"Entre 120 e 150",IF(R8433&lt;=180,"Entre 150 e 180","Superior a 180")))))))</f>
        <v/>
      </c>
    </row>
    <row r="8434">
      <c r="A8434" t="inlineStr">
        <is>
          <t>Q08L02</t>
        </is>
      </c>
      <c r="B8434" t="inlineStr">
        <is>
          <t>ALEXANDRE RODRIGUES DA CUNHA</t>
        </is>
      </c>
      <c r="C8434" t="n">
        <v>1</v>
      </c>
      <c r="D8434" t="inlineStr">
        <is>
          <t>IPCA</t>
        </is>
      </c>
      <c r="E8434" t="n">
        <v>0</v>
      </c>
      <c r="F8434" t="inlineStr">
        <is>
          <t>MENSAL</t>
        </is>
      </c>
      <c r="G8434" t="n">
        <v>46244</v>
      </c>
      <c r="H8434" t="n">
        <v>46244</v>
      </c>
      <c r="I8434" t="n">
        <v>39</v>
      </c>
      <c r="J8434" t="inlineStr">
        <is>
          <t>CARTEIRA</t>
        </is>
      </c>
      <c r="K8434" t="inlineStr">
        <is>
          <t>CONTRATO</t>
        </is>
      </c>
      <c r="L8434" t="n">
        <v>1111.470372</v>
      </c>
      <c r="M8434" t="inlineStr">
        <is>
          <t>Terra Luz Residencial</t>
        </is>
      </c>
      <c r="N8434" s="142">
        <f>DATE(YEAR(G8434),MONTH(G8434),1)</f>
        <v/>
      </c>
      <c r="O8434" s="132">
        <f>IF(G8434&gt;$K$3,"Futuro","Atraso")</f>
        <v/>
      </c>
      <c r="P8434">
        <f>12*(YEAR(G8434)-YEAR($K$3))+(MONTH(G8434)-MONTH($K$3))</f>
        <v/>
      </c>
      <c r="Q8434" s="366">
        <f>IF(M8434="IBIRAPITANGA FASE 3",IF(O8434="Atraso",L8434,L8434/(1+$I$2)^P8434),IF(O8434="Atraso",L8434,L8434/(1+$I$1)^P8434))</f>
        <v/>
      </c>
      <c r="R8434">
        <f>IF(O8434="Atraso",$K$3-G8434,0)</f>
        <v/>
      </c>
      <c r="S8434">
        <f>IF(R8434&lt;=15,"Até 15",IF(R8434&lt;=30,"Entre 15 e 30",IF(R8434&lt;=60,"Entre 30 e 60",IF(R8434&lt;=90,"Entre 60 e 90",IF(R8434&lt;=120,"Entre 90 e 120",IF(R8434&lt;=150,"Entre 120 e 150",IF(R8434&lt;=180,"Entre 150 e 180","Superior a 180")))))))</f>
        <v/>
      </c>
    </row>
    <row r="8435">
      <c r="A8435" t="inlineStr">
        <is>
          <t>Q08L02</t>
        </is>
      </c>
      <c r="B8435" t="inlineStr">
        <is>
          <t>ALEXANDRE RODRIGUES DA CUNHA</t>
        </is>
      </c>
      <c r="C8435" t="n">
        <v>1</v>
      </c>
      <c r="D8435" t="inlineStr">
        <is>
          <t>IPCA</t>
        </is>
      </c>
      <c r="E8435" t="n">
        <v>0</v>
      </c>
      <c r="F8435" t="inlineStr">
        <is>
          <t>MENSAL</t>
        </is>
      </c>
      <c r="G8435" t="n">
        <v>46275</v>
      </c>
      <c r="H8435" t="n">
        <v>46275</v>
      </c>
      <c r="I8435" t="n">
        <v>40</v>
      </c>
      <c r="J8435" t="inlineStr">
        <is>
          <t>CARTEIRA</t>
        </is>
      </c>
      <c r="K8435" t="inlineStr">
        <is>
          <t>CONTRATO</t>
        </is>
      </c>
      <c r="L8435" t="n">
        <v>1111.470372</v>
      </c>
      <c r="M8435" t="inlineStr">
        <is>
          <t>Terra Luz Residencial</t>
        </is>
      </c>
      <c r="N8435" s="142">
        <f>DATE(YEAR(G8435),MONTH(G8435),1)</f>
        <v/>
      </c>
      <c r="O8435" s="132">
        <f>IF(G8435&gt;$K$3,"Futuro","Atraso")</f>
        <v/>
      </c>
      <c r="P8435">
        <f>12*(YEAR(G8435)-YEAR($K$3))+(MONTH(G8435)-MONTH($K$3))</f>
        <v/>
      </c>
      <c r="Q8435" s="366">
        <f>IF(M8435="IBIRAPITANGA FASE 3",IF(O8435="Atraso",L8435,L8435/(1+$I$2)^P8435),IF(O8435="Atraso",L8435,L8435/(1+$I$1)^P8435))</f>
        <v/>
      </c>
      <c r="R8435">
        <f>IF(O8435="Atraso",$K$3-G8435,0)</f>
        <v/>
      </c>
      <c r="S8435">
        <f>IF(R8435&lt;=15,"Até 15",IF(R8435&lt;=30,"Entre 15 e 30",IF(R8435&lt;=60,"Entre 30 e 60",IF(R8435&lt;=90,"Entre 60 e 90",IF(R8435&lt;=120,"Entre 90 e 120",IF(R8435&lt;=150,"Entre 120 e 150",IF(R8435&lt;=180,"Entre 150 e 180","Superior a 180")))))))</f>
        <v/>
      </c>
    </row>
    <row r="8436">
      <c r="A8436" t="inlineStr">
        <is>
          <t>Q08L02</t>
        </is>
      </c>
      <c r="B8436" t="inlineStr">
        <is>
          <t>ALEXANDRE RODRIGUES DA CUNHA</t>
        </is>
      </c>
      <c r="C8436" t="n">
        <v>1</v>
      </c>
      <c r="D8436" t="inlineStr">
        <is>
          <t>IPCA</t>
        </is>
      </c>
      <c r="E8436" t="n">
        <v>0</v>
      </c>
      <c r="F8436" t="inlineStr">
        <is>
          <t>MENSAL</t>
        </is>
      </c>
      <c r="G8436" t="n">
        <v>46305</v>
      </c>
      <c r="H8436" t="n">
        <v>46305</v>
      </c>
      <c r="I8436" t="n">
        <v>41</v>
      </c>
      <c r="J8436" t="inlineStr">
        <is>
          <t>CARTEIRA</t>
        </is>
      </c>
      <c r="K8436" t="inlineStr">
        <is>
          <t>CONTRATO</t>
        </is>
      </c>
      <c r="L8436" t="n">
        <v>1111.470372</v>
      </c>
      <c r="M8436" t="inlineStr">
        <is>
          <t>Terra Luz Residencial</t>
        </is>
      </c>
      <c r="N8436" s="142">
        <f>DATE(YEAR(G8436),MONTH(G8436),1)</f>
        <v/>
      </c>
      <c r="O8436" s="132">
        <f>IF(G8436&gt;$K$3,"Futuro","Atraso")</f>
        <v/>
      </c>
      <c r="P8436">
        <f>12*(YEAR(G8436)-YEAR($K$3))+(MONTH(G8436)-MONTH($K$3))</f>
        <v/>
      </c>
      <c r="Q8436" s="366">
        <f>IF(M8436="IBIRAPITANGA FASE 3",IF(O8436="Atraso",L8436,L8436/(1+$I$2)^P8436),IF(O8436="Atraso",L8436,L8436/(1+$I$1)^P8436))</f>
        <v/>
      </c>
      <c r="R8436">
        <f>IF(O8436="Atraso",$K$3-G8436,0)</f>
        <v/>
      </c>
      <c r="S8436">
        <f>IF(R8436&lt;=15,"Até 15",IF(R8436&lt;=30,"Entre 15 e 30",IF(R8436&lt;=60,"Entre 30 e 60",IF(R8436&lt;=90,"Entre 60 e 90",IF(R8436&lt;=120,"Entre 90 e 120",IF(R8436&lt;=150,"Entre 120 e 150",IF(R8436&lt;=180,"Entre 150 e 180","Superior a 180")))))))</f>
        <v/>
      </c>
    </row>
    <row r="8437">
      <c r="A8437" t="inlineStr">
        <is>
          <t>Q08L02</t>
        </is>
      </c>
      <c r="B8437" t="inlineStr">
        <is>
          <t>ALEXANDRE RODRIGUES DA CUNHA</t>
        </is>
      </c>
      <c r="C8437" t="n">
        <v>1</v>
      </c>
      <c r="D8437" t="inlineStr">
        <is>
          <t>IPCA</t>
        </is>
      </c>
      <c r="E8437" t="n">
        <v>0</v>
      </c>
      <c r="F8437" t="inlineStr">
        <is>
          <t>MENSAL</t>
        </is>
      </c>
      <c r="G8437" t="n">
        <v>46336</v>
      </c>
      <c r="H8437" t="n">
        <v>46336</v>
      </c>
      <c r="I8437" t="n">
        <v>42</v>
      </c>
      <c r="J8437" t="inlineStr">
        <is>
          <t>CARTEIRA</t>
        </is>
      </c>
      <c r="K8437" t="inlineStr">
        <is>
          <t>CONTRATO</t>
        </is>
      </c>
      <c r="L8437" t="n">
        <v>1111.470372</v>
      </c>
      <c r="M8437" t="inlineStr">
        <is>
          <t>Terra Luz Residencial</t>
        </is>
      </c>
      <c r="N8437" s="142">
        <f>DATE(YEAR(G8437),MONTH(G8437),1)</f>
        <v/>
      </c>
      <c r="O8437" s="132">
        <f>IF(G8437&gt;$K$3,"Futuro","Atraso")</f>
        <v/>
      </c>
      <c r="P8437">
        <f>12*(YEAR(G8437)-YEAR($K$3))+(MONTH(G8437)-MONTH($K$3))</f>
        <v/>
      </c>
      <c r="Q8437" s="366">
        <f>IF(M8437="IBIRAPITANGA FASE 3",IF(O8437="Atraso",L8437,L8437/(1+$I$2)^P8437),IF(O8437="Atraso",L8437,L8437/(1+$I$1)^P8437))</f>
        <v/>
      </c>
      <c r="R8437">
        <f>IF(O8437="Atraso",$K$3-G8437,0)</f>
        <v/>
      </c>
      <c r="S8437">
        <f>IF(R8437&lt;=15,"Até 15",IF(R8437&lt;=30,"Entre 15 e 30",IF(R8437&lt;=60,"Entre 30 e 60",IF(R8437&lt;=90,"Entre 60 e 90",IF(R8437&lt;=120,"Entre 90 e 120",IF(R8437&lt;=150,"Entre 120 e 150",IF(R8437&lt;=180,"Entre 150 e 180","Superior a 180")))))))</f>
        <v/>
      </c>
    </row>
    <row r="8438">
      <c r="A8438" t="inlineStr">
        <is>
          <t>Q08L02</t>
        </is>
      </c>
      <c r="B8438" t="inlineStr">
        <is>
          <t>ALEXANDRE RODRIGUES DA CUNHA</t>
        </is>
      </c>
      <c r="C8438" t="n">
        <v>1</v>
      </c>
      <c r="D8438" t="inlineStr">
        <is>
          <t>IPCA</t>
        </is>
      </c>
      <c r="E8438" t="n">
        <v>0</v>
      </c>
      <c r="F8438" t="inlineStr">
        <is>
          <t>MENSAL</t>
        </is>
      </c>
      <c r="G8438" t="n">
        <v>46366</v>
      </c>
      <c r="H8438" t="n">
        <v>46366</v>
      </c>
      <c r="I8438" t="n">
        <v>43</v>
      </c>
      <c r="J8438" t="inlineStr">
        <is>
          <t>CARTEIRA</t>
        </is>
      </c>
      <c r="K8438" t="inlineStr">
        <is>
          <t>CONTRATO</t>
        </is>
      </c>
      <c r="L8438" t="n">
        <v>1111.470372</v>
      </c>
      <c r="M8438" t="inlineStr">
        <is>
          <t>Terra Luz Residencial</t>
        </is>
      </c>
      <c r="N8438" s="142">
        <f>DATE(YEAR(G8438),MONTH(G8438),1)</f>
        <v/>
      </c>
      <c r="O8438" s="132">
        <f>IF(G8438&gt;$K$3,"Futuro","Atraso")</f>
        <v/>
      </c>
      <c r="P8438">
        <f>12*(YEAR(G8438)-YEAR($K$3))+(MONTH(G8438)-MONTH($K$3))</f>
        <v/>
      </c>
      <c r="Q8438" s="366">
        <f>IF(M8438="IBIRAPITANGA FASE 3",IF(O8438="Atraso",L8438,L8438/(1+$I$2)^P8438),IF(O8438="Atraso",L8438,L8438/(1+$I$1)^P8438))</f>
        <v/>
      </c>
      <c r="R8438">
        <f>IF(O8438="Atraso",$K$3-G8438,0)</f>
        <v/>
      </c>
      <c r="S8438">
        <f>IF(R8438&lt;=15,"Até 15",IF(R8438&lt;=30,"Entre 15 e 30",IF(R8438&lt;=60,"Entre 30 e 60",IF(R8438&lt;=90,"Entre 60 e 90",IF(R8438&lt;=120,"Entre 90 e 120",IF(R8438&lt;=150,"Entre 120 e 150",IF(R8438&lt;=180,"Entre 150 e 180","Superior a 180")))))))</f>
        <v/>
      </c>
    </row>
    <row r="8439">
      <c r="A8439" t="inlineStr">
        <is>
          <t>Q08L05</t>
        </is>
      </c>
      <c r="B8439" t="inlineStr">
        <is>
          <t>REYNALDO FERREIRA ALVES</t>
        </is>
      </c>
      <c r="C8439" t="n">
        <v>1</v>
      </c>
      <c r="D8439" t="inlineStr">
        <is>
          <t>IPCA</t>
        </is>
      </c>
      <c r="E8439" t="n">
        <v>0</v>
      </c>
      <c r="F8439" t="inlineStr">
        <is>
          <t>MENSAL</t>
        </is>
      </c>
      <c r="G8439" t="n">
        <v>45219</v>
      </c>
      <c r="H8439" t="n">
        <v>45219</v>
      </c>
      <c r="I8439" t="n">
        <v>3</v>
      </c>
      <c r="J8439" t="inlineStr">
        <is>
          <t>CARTEIRA</t>
        </is>
      </c>
      <c r="K8439" t="inlineStr">
        <is>
          <t>CONTRATO</t>
        </is>
      </c>
      <c r="L8439" t="n">
        <v>1275.33672</v>
      </c>
      <c r="M8439" t="inlineStr">
        <is>
          <t>Terra Luz Residencial</t>
        </is>
      </c>
      <c r="N8439" s="142">
        <f>DATE(YEAR(G8439),MONTH(G8439),1)</f>
        <v/>
      </c>
      <c r="O8439" s="132">
        <f>IF(G8439&gt;$K$3,"Futuro","Atraso")</f>
        <v/>
      </c>
      <c r="P8439">
        <f>12*(YEAR(G8439)-YEAR($K$3))+(MONTH(G8439)-MONTH($K$3))</f>
        <v/>
      </c>
      <c r="Q8439" s="366">
        <f>IF(M8439="IBIRAPITANGA FASE 3",IF(O8439="Atraso",L8439,L8439/(1+$I$2)^P8439),IF(O8439="Atraso",L8439,L8439/(1+$I$1)^P8439))</f>
        <v/>
      </c>
      <c r="R8439">
        <f>IF(O8439="Atraso",$K$3-G8439,0)</f>
        <v/>
      </c>
      <c r="S8439">
        <f>IF(R8439&lt;=15,"Até 15",IF(R8439&lt;=30,"Entre 15 e 30",IF(R8439&lt;=60,"Entre 30 e 60",IF(R8439&lt;=90,"Entre 60 e 90",IF(R8439&lt;=120,"Entre 90 e 120",IF(R8439&lt;=150,"Entre 120 e 150",IF(R8439&lt;=180,"Entre 150 e 180","Superior a 180")))))))</f>
        <v/>
      </c>
    </row>
    <row r="8440">
      <c r="A8440" t="inlineStr">
        <is>
          <t>Q08L05</t>
        </is>
      </c>
      <c r="B8440" t="inlineStr">
        <is>
          <t>REYNALDO FERREIRA ALVES</t>
        </is>
      </c>
      <c r="C8440" t="n">
        <v>1</v>
      </c>
      <c r="D8440" t="inlineStr">
        <is>
          <t>IPCA</t>
        </is>
      </c>
      <c r="E8440" t="n">
        <v>0</v>
      </c>
      <c r="F8440" t="inlineStr">
        <is>
          <t>MENSAL</t>
        </is>
      </c>
      <c r="G8440" t="n">
        <v>45250</v>
      </c>
      <c r="H8440" t="n">
        <v>45250</v>
      </c>
      <c r="I8440" t="n">
        <v>4</v>
      </c>
      <c r="J8440" t="inlineStr">
        <is>
          <t>CARTEIRA</t>
        </is>
      </c>
      <c r="K8440" t="inlineStr">
        <is>
          <t>CONTRATO</t>
        </is>
      </c>
      <c r="L8440" t="n">
        <v>1220.954946</v>
      </c>
      <c r="M8440" t="inlineStr">
        <is>
          <t>Terra Luz Residencial</t>
        </is>
      </c>
      <c r="N8440" s="142">
        <f>DATE(YEAR(G8440),MONTH(G8440),1)</f>
        <v/>
      </c>
      <c r="O8440" s="132">
        <f>IF(G8440&gt;$K$3,"Futuro","Atraso")</f>
        <v/>
      </c>
      <c r="P8440">
        <f>12*(YEAR(G8440)-YEAR($K$3))+(MONTH(G8440)-MONTH($K$3))</f>
        <v/>
      </c>
      <c r="Q8440" s="366">
        <f>IF(M8440="IBIRAPITANGA FASE 3",IF(O8440="Atraso",L8440,L8440/(1+$I$2)^P8440),IF(O8440="Atraso",L8440,L8440/(1+$I$1)^P8440))</f>
        <v/>
      </c>
      <c r="R8440">
        <f>IF(O8440="Atraso",$K$3-G8440,0)</f>
        <v/>
      </c>
      <c r="S8440">
        <f>IF(R8440&lt;=15,"Até 15",IF(R8440&lt;=30,"Entre 15 e 30",IF(R8440&lt;=60,"Entre 30 e 60",IF(R8440&lt;=90,"Entre 60 e 90",IF(R8440&lt;=120,"Entre 90 e 120",IF(R8440&lt;=150,"Entre 120 e 150",IF(R8440&lt;=180,"Entre 150 e 180","Superior a 180")))))))</f>
        <v/>
      </c>
    </row>
    <row r="8441">
      <c r="A8441" t="inlineStr">
        <is>
          <t>Q08L05</t>
        </is>
      </c>
      <c r="B8441" t="inlineStr">
        <is>
          <t>REYNALDO FERREIRA ALVES</t>
        </is>
      </c>
      <c r="C8441" t="n">
        <v>1</v>
      </c>
      <c r="D8441" t="inlineStr">
        <is>
          <t>IPCA</t>
        </is>
      </c>
      <c r="E8441" t="n">
        <v>0</v>
      </c>
      <c r="F8441" t="inlineStr">
        <is>
          <t>MENSAL</t>
        </is>
      </c>
      <c r="G8441" t="n">
        <v>45280</v>
      </c>
      <c r="H8441" t="n">
        <v>45280</v>
      </c>
      <c r="I8441" t="n">
        <v>5</v>
      </c>
      <c r="J8441" t="inlineStr">
        <is>
          <t>CARTEIRA</t>
        </is>
      </c>
      <c r="K8441" t="inlineStr">
        <is>
          <t>CONTRATO</t>
        </is>
      </c>
      <c r="L8441" t="n">
        <v>1220.954946</v>
      </c>
      <c r="M8441" t="inlineStr">
        <is>
          <t>Terra Luz Residencial</t>
        </is>
      </c>
      <c r="N8441" s="142">
        <f>DATE(YEAR(G8441),MONTH(G8441),1)</f>
        <v/>
      </c>
      <c r="O8441" s="132">
        <f>IF(G8441&gt;$K$3,"Futuro","Atraso")</f>
        <v/>
      </c>
      <c r="P8441">
        <f>12*(YEAR(G8441)-YEAR($K$3))+(MONTH(G8441)-MONTH($K$3))</f>
        <v/>
      </c>
      <c r="Q8441" s="366">
        <f>IF(M8441="IBIRAPITANGA FASE 3",IF(O8441="Atraso",L8441,L8441/(1+$I$2)^P8441),IF(O8441="Atraso",L8441,L8441/(1+$I$1)^P8441))</f>
        <v/>
      </c>
      <c r="R8441">
        <f>IF(O8441="Atraso",$K$3-G8441,0)</f>
        <v/>
      </c>
      <c r="S8441">
        <f>IF(R8441&lt;=15,"Até 15",IF(R8441&lt;=30,"Entre 15 e 30",IF(R8441&lt;=60,"Entre 30 e 60",IF(R8441&lt;=90,"Entre 60 e 90",IF(R8441&lt;=120,"Entre 90 e 120",IF(R8441&lt;=150,"Entre 120 e 150",IF(R8441&lt;=180,"Entre 150 e 180","Superior a 180")))))))</f>
        <v/>
      </c>
    </row>
    <row r="8442">
      <c r="A8442" t="inlineStr">
        <is>
          <t>Q08L05</t>
        </is>
      </c>
      <c r="B8442" t="inlineStr">
        <is>
          <t>REYNALDO FERREIRA ALVES</t>
        </is>
      </c>
      <c r="C8442" t="n">
        <v>1</v>
      </c>
      <c r="D8442" t="inlineStr">
        <is>
          <t>IPCA</t>
        </is>
      </c>
      <c r="E8442" t="n">
        <v>0</v>
      </c>
      <c r="F8442" t="inlineStr">
        <is>
          <t>MENSAL</t>
        </is>
      </c>
      <c r="G8442" t="n">
        <v>45311</v>
      </c>
      <c r="H8442" t="n">
        <v>45311</v>
      </c>
      <c r="I8442" t="n">
        <v>6</v>
      </c>
      <c r="J8442" t="inlineStr">
        <is>
          <t>CARTEIRA</t>
        </is>
      </c>
      <c r="K8442" t="inlineStr">
        <is>
          <t>CONTRATO</t>
        </is>
      </c>
      <c r="L8442" t="n">
        <v>1220.954946</v>
      </c>
      <c r="M8442" t="inlineStr">
        <is>
          <t>Terra Luz Residencial</t>
        </is>
      </c>
      <c r="N8442" s="142">
        <f>DATE(YEAR(G8442),MONTH(G8442),1)</f>
        <v/>
      </c>
      <c r="O8442" s="132">
        <f>IF(G8442&gt;$K$3,"Futuro","Atraso")</f>
        <v/>
      </c>
      <c r="P8442">
        <f>12*(YEAR(G8442)-YEAR($K$3))+(MONTH(G8442)-MONTH($K$3))</f>
        <v/>
      </c>
      <c r="Q8442" s="366">
        <f>IF(M8442="IBIRAPITANGA FASE 3",IF(O8442="Atraso",L8442,L8442/(1+$I$2)^P8442),IF(O8442="Atraso",L8442,L8442/(1+$I$1)^P8442))</f>
        <v/>
      </c>
      <c r="R8442">
        <f>IF(O8442="Atraso",$K$3-G8442,0)</f>
        <v/>
      </c>
      <c r="S8442">
        <f>IF(R8442&lt;=15,"Até 15",IF(R8442&lt;=30,"Entre 15 e 30",IF(R8442&lt;=60,"Entre 30 e 60",IF(R8442&lt;=90,"Entre 60 e 90",IF(R8442&lt;=120,"Entre 90 e 120",IF(R8442&lt;=150,"Entre 120 e 150",IF(R8442&lt;=180,"Entre 150 e 180","Superior a 180")))))))</f>
        <v/>
      </c>
    </row>
    <row r="8443">
      <c r="A8443" t="inlineStr">
        <is>
          <t>Q08L05</t>
        </is>
      </c>
      <c r="B8443" t="inlineStr">
        <is>
          <t>REYNALDO FERREIRA ALVES</t>
        </is>
      </c>
      <c r="C8443" t="n">
        <v>1</v>
      </c>
      <c r="D8443" t="inlineStr">
        <is>
          <t>IPCA</t>
        </is>
      </c>
      <c r="E8443" t="n">
        <v>0</v>
      </c>
      <c r="F8443" t="inlineStr">
        <is>
          <t>MENSAL</t>
        </is>
      </c>
      <c r="G8443" t="n">
        <v>45311</v>
      </c>
      <c r="H8443" t="n">
        <v>45311</v>
      </c>
      <c r="I8443" t="n">
        <v>1</v>
      </c>
      <c r="J8443" t="inlineStr">
        <is>
          <t>CARTEIRA</t>
        </is>
      </c>
      <c r="K8443" t="inlineStr">
        <is>
          <t>CONTRATO</t>
        </is>
      </c>
      <c r="L8443" t="n">
        <v>4212.28665</v>
      </c>
      <c r="M8443" t="inlineStr">
        <is>
          <t>Terra Luz Residencial</t>
        </is>
      </c>
      <c r="N8443" s="142">
        <f>DATE(YEAR(G8443),MONTH(G8443),1)</f>
        <v/>
      </c>
      <c r="O8443" s="132">
        <f>IF(G8443&gt;$K$3,"Futuro","Atraso")</f>
        <v/>
      </c>
      <c r="P8443">
        <f>12*(YEAR(G8443)-YEAR($K$3))+(MONTH(G8443)-MONTH($K$3))</f>
        <v/>
      </c>
      <c r="Q8443" s="366">
        <f>IF(M8443="IBIRAPITANGA FASE 3",IF(O8443="Atraso",L8443,L8443/(1+$I$2)^P8443),IF(O8443="Atraso",L8443,L8443/(1+$I$1)^P8443))</f>
        <v/>
      </c>
      <c r="R8443">
        <f>IF(O8443="Atraso",$K$3-G8443,0)</f>
        <v/>
      </c>
      <c r="S8443">
        <f>IF(R8443&lt;=15,"Até 15",IF(R8443&lt;=30,"Entre 15 e 30",IF(R8443&lt;=60,"Entre 30 e 60",IF(R8443&lt;=90,"Entre 60 e 90",IF(R8443&lt;=120,"Entre 90 e 120",IF(R8443&lt;=150,"Entre 120 e 150",IF(R8443&lt;=180,"Entre 150 e 180","Superior a 180")))))))</f>
        <v/>
      </c>
    </row>
    <row r="8444">
      <c r="A8444" t="inlineStr">
        <is>
          <t>Q08L05</t>
        </is>
      </c>
      <c r="B8444" t="inlineStr">
        <is>
          <t>REYNALDO FERREIRA ALVES</t>
        </is>
      </c>
      <c r="C8444" t="n">
        <v>1</v>
      </c>
      <c r="D8444" t="inlineStr">
        <is>
          <t>IPCA</t>
        </is>
      </c>
      <c r="E8444" t="n">
        <v>0</v>
      </c>
      <c r="F8444" t="inlineStr">
        <is>
          <t>MENSAL</t>
        </is>
      </c>
      <c r="G8444" t="n">
        <v>45342</v>
      </c>
      <c r="H8444" t="n">
        <v>45342</v>
      </c>
      <c r="I8444" t="n">
        <v>7</v>
      </c>
      <c r="J8444" t="inlineStr">
        <is>
          <t>CARTEIRA</t>
        </is>
      </c>
      <c r="K8444" t="inlineStr">
        <is>
          <t>CONTRATO</t>
        </is>
      </c>
      <c r="L8444" t="n">
        <v>1220.954946</v>
      </c>
      <c r="M8444" t="inlineStr">
        <is>
          <t>Terra Luz Residencial</t>
        </is>
      </c>
      <c r="N8444" s="142">
        <f>DATE(YEAR(G8444),MONTH(G8444),1)</f>
        <v/>
      </c>
      <c r="O8444" s="132">
        <f>IF(G8444&gt;$K$3,"Futuro","Atraso")</f>
        <v/>
      </c>
      <c r="P8444">
        <f>12*(YEAR(G8444)-YEAR($K$3))+(MONTH(G8444)-MONTH($K$3))</f>
        <v/>
      </c>
      <c r="Q8444" s="366">
        <f>IF(M8444="IBIRAPITANGA FASE 3",IF(O8444="Atraso",L8444,L8444/(1+$I$2)^P8444),IF(O8444="Atraso",L8444,L8444/(1+$I$1)^P8444))</f>
        <v/>
      </c>
      <c r="R8444">
        <f>IF(O8444="Atraso",$K$3-G8444,0)</f>
        <v/>
      </c>
      <c r="S8444">
        <f>IF(R8444&lt;=15,"Até 15",IF(R8444&lt;=30,"Entre 15 e 30",IF(R8444&lt;=60,"Entre 30 e 60",IF(R8444&lt;=90,"Entre 60 e 90",IF(R8444&lt;=120,"Entre 90 e 120",IF(R8444&lt;=150,"Entre 120 e 150",IF(R8444&lt;=180,"Entre 150 e 180","Superior a 180")))))))</f>
        <v/>
      </c>
    </row>
    <row r="8445">
      <c r="A8445" t="inlineStr">
        <is>
          <t>Q08L05</t>
        </is>
      </c>
      <c r="B8445" t="inlineStr">
        <is>
          <t>REYNALDO FERREIRA ALVES</t>
        </is>
      </c>
      <c r="C8445" t="n">
        <v>1</v>
      </c>
      <c r="D8445" t="inlineStr">
        <is>
          <t>IPCA</t>
        </is>
      </c>
      <c r="E8445" t="n">
        <v>0</v>
      </c>
      <c r="F8445" t="inlineStr">
        <is>
          <t>MENSAL</t>
        </is>
      </c>
      <c r="G8445" t="n">
        <v>45371</v>
      </c>
      <c r="H8445" t="n">
        <v>45371</v>
      </c>
      <c r="I8445" t="n">
        <v>8</v>
      </c>
      <c r="J8445" t="inlineStr">
        <is>
          <t>CARTEIRA</t>
        </is>
      </c>
      <c r="K8445" t="inlineStr">
        <is>
          <t>CONTRATO</t>
        </is>
      </c>
      <c r="L8445" t="n">
        <v>1220.954946</v>
      </c>
      <c r="M8445" t="inlineStr">
        <is>
          <t>Terra Luz Residencial</t>
        </is>
      </c>
      <c r="N8445" s="142">
        <f>DATE(YEAR(G8445),MONTH(G8445),1)</f>
        <v/>
      </c>
      <c r="O8445" s="132">
        <f>IF(G8445&gt;$K$3,"Futuro","Atraso")</f>
        <v/>
      </c>
      <c r="P8445">
        <f>12*(YEAR(G8445)-YEAR($K$3))+(MONTH(G8445)-MONTH($K$3))</f>
        <v/>
      </c>
      <c r="Q8445" s="366">
        <f>IF(M8445="IBIRAPITANGA FASE 3",IF(O8445="Atraso",L8445,L8445/(1+$I$2)^P8445),IF(O8445="Atraso",L8445,L8445/(1+$I$1)^P8445))</f>
        <v/>
      </c>
      <c r="R8445">
        <f>IF(O8445="Atraso",$K$3-G8445,0)</f>
        <v/>
      </c>
      <c r="S8445">
        <f>IF(R8445&lt;=15,"Até 15",IF(R8445&lt;=30,"Entre 15 e 30",IF(R8445&lt;=60,"Entre 30 e 60",IF(R8445&lt;=90,"Entre 60 e 90",IF(R8445&lt;=120,"Entre 90 e 120",IF(R8445&lt;=150,"Entre 120 e 150",IF(R8445&lt;=180,"Entre 150 e 180","Superior a 180")))))))</f>
        <v/>
      </c>
    </row>
    <row r="8446">
      <c r="A8446" t="inlineStr">
        <is>
          <t>Q08L05</t>
        </is>
      </c>
      <c r="B8446" t="inlineStr">
        <is>
          <t>REYNALDO FERREIRA ALVES</t>
        </is>
      </c>
      <c r="C8446" t="n">
        <v>1</v>
      </c>
      <c r="D8446" t="inlineStr">
        <is>
          <t>IPCA</t>
        </is>
      </c>
      <c r="E8446" t="n">
        <v>0</v>
      </c>
      <c r="F8446" t="inlineStr">
        <is>
          <t>MENSAL</t>
        </is>
      </c>
      <c r="G8446" t="n">
        <v>45402</v>
      </c>
      <c r="H8446" t="n">
        <v>45402</v>
      </c>
      <c r="I8446" t="n">
        <v>9</v>
      </c>
      <c r="J8446" t="inlineStr">
        <is>
          <t>CARTEIRA</t>
        </is>
      </c>
      <c r="K8446" t="inlineStr">
        <is>
          <t>CONTRATO</t>
        </is>
      </c>
      <c r="L8446" t="n">
        <v>1220.954946</v>
      </c>
      <c r="M8446" t="inlineStr">
        <is>
          <t>Terra Luz Residencial</t>
        </is>
      </c>
      <c r="N8446" s="142">
        <f>DATE(YEAR(G8446),MONTH(G8446),1)</f>
        <v/>
      </c>
      <c r="O8446" s="132">
        <f>IF(G8446&gt;$K$3,"Futuro","Atraso")</f>
        <v/>
      </c>
      <c r="P8446">
        <f>12*(YEAR(G8446)-YEAR($K$3))+(MONTH(G8446)-MONTH($K$3))</f>
        <v/>
      </c>
      <c r="Q8446" s="366">
        <f>IF(M8446="IBIRAPITANGA FASE 3",IF(O8446="Atraso",L8446,L8446/(1+$I$2)^P8446),IF(O8446="Atraso",L8446,L8446/(1+$I$1)^P8446))</f>
        <v/>
      </c>
      <c r="R8446">
        <f>IF(O8446="Atraso",$K$3-G8446,0)</f>
        <v/>
      </c>
      <c r="S8446">
        <f>IF(R8446&lt;=15,"Até 15",IF(R8446&lt;=30,"Entre 15 e 30",IF(R8446&lt;=60,"Entre 30 e 60",IF(R8446&lt;=90,"Entre 60 e 90",IF(R8446&lt;=120,"Entre 90 e 120",IF(R8446&lt;=150,"Entre 120 e 150",IF(R8446&lt;=180,"Entre 150 e 180","Superior a 180")))))))</f>
        <v/>
      </c>
    </row>
    <row r="8447">
      <c r="A8447" t="inlineStr">
        <is>
          <t>Q08L05</t>
        </is>
      </c>
      <c r="B8447" t="inlineStr">
        <is>
          <t>REYNALDO FERREIRA ALVES</t>
        </is>
      </c>
      <c r="C8447" t="n">
        <v>1</v>
      </c>
      <c r="D8447" t="inlineStr">
        <is>
          <t>IPCA</t>
        </is>
      </c>
      <c r="E8447" t="n">
        <v>0</v>
      </c>
      <c r="F8447" t="inlineStr">
        <is>
          <t>MENSAL</t>
        </is>
      </c>
      <c r="G8447" t="n">
        <v>45432</v>
      </c>
      <c r="H8447" t="n">
        <v>45432</v>
      </c>
      <c r="I8447" t="n">
        <v>10</v>
      </c>
      <c r="J8447" t="inlineStr">
        <is>
          <t>CARTEIRA</t>
        </is>
      </c>
      <c r="K8447" t="inlineStr">
        <is>
          <t>CONTRATO</t>
        </is>
      </c>
      <c r="L8447" t="n">
        <v>1220.954946</v>
      </c>
      <c r="M8447" t="inlineStr">
        <is>
          <t>Terra Luz Residencial</t>
        </is>
      </c>
      <c r="N8447" s="142">
        <f>DATE(YEAR(G8447),MONTH(G8447),1)</f>
        <v/>
      </c>
      <c r="O8447" s="132">
        <f>IF(G8447&gt;$K$3,"Futuro","Atraso")</f>
        <v/>
      </c>
      <c r="P8447">
        <f>12*(YEAR(G8447)-YEAR($K$3))+(MONTH(G8447)-MONTH($K$3))</f>
        <v/>
      </c>
      <c r="Q8447" s="366">
        <f>IF(M8447="IBIRAPITANGA FASE 3",IF(O8447="Atraso",L8447,L8447/(1+$I$2)^P8447),IF(O8447="Atraso",L8447,L8447/(1+$I$1)^P8447))</f>
        <v/>
      </c>
      <c r="R8447">
        <f>IF(O8447="Atraso",$K$3-G8447,0)</f>
        <v/>
      </c>
      <c r="S8447">
        <f>IF(R8447&lt;=15,"Até 15",IF(R8447&lt;=30,"Entre 15 e 30",IF(R8447&lt;=60,"Entre 30 e 60",IF(R8447&lt;=90,"Entre 60 e 90",IF(R8447&lt;=120,"Entre 90 e 120",IF(R8447&lt;=150,"Entre 120 e 150",IF(R8447&lt;=180,"Entre 150 e 180","Superior a 180")))))))</f>
        <v/>
      </c>
    </row>
    <row r="8448">
      <c r="A8448" t="inlineStr">
        <is>
          <t>Q08L05</t>
        </is>
      </c>
      <c r="B8448" t="inlineStr">
        <is>
          <t>REYNALDO FERREIRA ALVES</t>
        </is>
      </c>
      <c r="C8448" t="n">
        <v>1</v>
      </c>
      <c r="D8448" t="inlineStr">
        <is>
          <t>IPCA</t>
        </is>
      </c>
      <c r="E8448" t="n">
        <v>0</v>
      </c>
      <c r="F8448" t="inlineStr">
        <is>
          <t>MENSAL</t>
        </is>
      </c>
      <c r="G8448" t="n">
        <v>45463</v>
      </c>
      <c r="H8448" t="n">
        <v>45463</v>
      </c>
      <c r="I8448" t="n">
        <v>11</v>
      </c>
      <c r="J8448" t="inlineStr">
        <is>
          <t>CARTEIRA</t>
        </is>
      </c>
      <c r="K8448" t="inlineStr">
        <is>
          <t>CONTRATO</t>
        </is>
      </c>
      <c r="L8448" t="n">
        <v>1220.954946</v>
      </c>
      <c r="M8448" t="inlineStr">
        <is>
          <t>Terra Luz Residencial</t>
        </is>
      </c>
      <c r="N8448" s="142">
        <f>DATE(YEAR(G8448),MONTH(G8448),1)</f>
        <v/>
      </c>
      <c r="O8448" s="132">
        <f>IF(G8448&gt;$K$3,"Futuro","Atraso")</f>
        <v/>
      </c>
      <c r="P8448">
        <f>12*(YEAR(G8448)-YEAR($K$3))+(MONTH(G8448)-MONTH($K$3))</f>
        <v/>
      </c>
      <c r="Q8448" s="366">
        <f>IF(M8448="IBIRAPITANGA FASE 3",IF(O8448="Atraso",L8448,L8448/(1+$I$2)^P8448),IF(O8448="Atraso",L8448,L8448/(1+$I$1)^P8448))</f>
        <v/>
      </c>
      <c r="R8448">
        <f>IF(O8448="Atraso",$K$3-G8448,0)</f>
        <v/>
      </c>
      <c r="S8448">
        <f>IF(R8448&lt;=15,"Até 15",IF(R8448&lt;=30,"Entre 15 e 30",IF(R8448&lt;=60,"Entre 30 e 60",IF(R8448&lt;=90,"Entre 60 e 90",IF(R8448&lt;=120,"Entre 90 e 120",IF(R8448&lt;=150,"Entre 120 e 150",IF(R8448&lt;=180,"Entre 150 e 180","Superior a 180")))))))</f>
        <v/>
      </c>
    </row>
    <row r="8449">
      <c r="A8449" t="inlineStr">
        <is>
          <t>Q08L05</t>
        </is>
      </c>
      <c r="B8449" t="inlineStr">
        <is>
          <t>REYNALDO FERREIRA ALVES</t>
        </is>
      </c>
      <c r="C8449" t="n">
        <v>1</v>
      </c>
      <c r="D8449" t="inlineStr">
        <is>
          <t>IPCA</t>
        </is>
      </c>
      <c r="E8449" t="n">
        <v>0</v>
      </c>
      <c r="F8449" t="inlineStr">
        <is>
          <t>MENSAL</t>
        </is>
      </c>
      <c r="G8449" t="n">
        <v>45493</v>
      </c>
      <c r="H8449" t="n">
        <v>45493</v>
      </c>
      <c r="I8449" t="n">
        <v>12</v>
      </c>
      <c r="J8449" t="inlineStr">
        <is>
          <t>CARTEIRA</t>
        </is>
      </c>
      <c r="K8449" t="inlineStr">
        <is>
          <t>CONTRATO</t>
        </is>
      </c>
      <c r="L8449" t="n">
        <v>1220.954946</v>
      </c>
      <c r="M8449" t="inlineStr">
        <is>
          <t>Terra Luz Residencial</t>
        </is>
      </c>
      <c r="N8449" s="142">
        <f>DATE(YEAR(G8449),MONTH(G8449),1)</f>
        <v/>
      </c>
      <c r="O8449" s="132">
        <f>IF(G8449&gt;$K$3,"Futuro","Atraso")</f>
        <v/>
      </c>
      <c r="P8449">
        <f>12*(YEAR(G8449)-YEAR($K$3))+(MONTH(G8449)-MONTH($K$3))</f>
        <v/>
      </c>
      <c r="Q8449" s="366">
        <f>IF(M8449="IBIRAPITANGA FASE 3",IF(O8449="Atraso",L8449,L8449/(1+$I$2)^P8449),IF(O8449="Atraso",L8449,L8449/(1+$I$1)^P8449))</f>
        <v/>
      </c>
      <c r="R8449">
        <f>IF(O8449="Atraso",$K$3-G8449,0)</f>
        <v/>
      </c>
      <c r="S8449">
        <f>IF(R8449&lt;=15,"Até 15",IF(R8449&lt;=30,"Entre 15 e 30",IF(R8449&lt;=60,"Entre 30 e 60",IF(R8449&lt;=90,"Entre 60 e 90",IF(R8449&lt;=120,"Entre 90 e 120",IF(R8449&lt;=150,"Entre 120 e 150",IF(R8449&lt;=180,"Entre 150 e 180","Superior a 180")))))))</f>
        <v/>
      </c>
    </row>
    <row r="8450">
      <c r="A8450" t="inlineStr">
        <is>
          <t>Q08L05</t>
        </is>
      </c>
      <c r="B8450" t="inlineStr">
        <is>
          <t>REYNALDO FERREIRA ALVES</t>
        </is>
      </c>
      <c r="C8450" t="n">
        <v>1</v>
      </c>
      <c r="D8450" t="inlineStr">
        <is>
          <t>IPCA</t>
        </is>
      </c>
      <c r="E8450" t="n">
        <v>0</v>
      </c>
      <c r="F8450" t="inlineStr">
        <is>
          <t>MENSAL</t>
        </is>
      </c>
      <c r="G8450" t="n">
        <v>45524</v>
      </c>
      <c r="H8450" t="n">
        <v>45524</v>
      </c>
      <c r="I8450" t="n">
        <v>13</v>
      </c>
      <c r="J8450" t="inlineStr">
        <is>
          <t>CARTEIRA</t>
        </is>
      </c>
      <c r="K8450" t="inlineStr">
        <is>
          <t>CONTRATO</t>
        </is>
      </c>
      <c r="L8450" t="n">
        <v>1220.954946</v>
      </c>
      <c r="M8450" t="inlineStr">
        <is>
          <t>Terra Luz Residencial</t>
        </is>
      </c>
      <c r="N8450" s="142">
        <f>DATE(YEAR(G8450),MONTH(G8450),1)</f>
        <v/>
      </c>
      <c r="O8450" s="132">
        <f>IF(G8450&gt;$K$3,"Futuro","Atraso")</f>
        <v/>
      </c>
      <c r="P8450">
        <f>12*(YEAR(G8450)-YEAR($K$3))+(MONTH(G8450)-MONTH($K$3))</f>
        <v/>
      </c>
      <c r="Q8450" s="366">
        <f>IF(M8450="IBIRAPITANGA FASE 3",IF(O8450="Atraso",L8450,L8450/(1+$I$2)^P8450),IF(O8450="Atraso",L8450,L8450/(1+$I$1)^P8450))</f>
        <v/>
      </c>
      <c r="R8450">
        <f>IF(O8450="Atraso",$K$3-G8450,0)</f>
        <v/>
      </c>
      <c r="S8450">
        <f>IF(R8450&lt;=15,"Até 15",IF(R8450&lt;=30,"Entre 15 e 30",IF(R8450&lt;=60,"Entre 30 e 60",IF(R8450&lt;=90,"Entre 60 e 90",IF(R8450&lt;=120,"Entre 90 e 120",IF(R8450&lt;=150,"Entre 120 e 150",IF(R8450&lt;=180,"Entre 150 e 180","Superior a 180")))))))</f>
        <v/>
      </c>
    </row>
    <row r="8451">
      <c r="A8451" t="inlineStr">
        <is>
          <t>Q08L05</t>
        </is>
      </c>
      <c r="B8451" t="inlineStr">
        <is>
          <t>REYNALDO FERREIRA ALVES</t>
        </is>
      </c>
      <c r="C8451" t="n">
        <v>1</v>
      </c>
      <c r="D8451" t="inlineStr">
        <is>
          <t>IPCA</t>
        </is>
      </c>
      <c r="E8451" t="n">
        <v>0</v>
      </c>
      <c r="F8451" t="inlineStr">
        <is>
          <t>MENSAL</t>
        </is>
      </c>
      <c r="G8451" t="n">
        <v>45555</v>
      </c>
      <c r="H8451" t="n">
        <v>45555</v>
      </c>
      <c r="I8451" t="n">
        <v>14</v>
      </c>
      <c r="J8451" t="inlineStr">
        <is>
          <t>CARTEIRA</t>
        </is>
      </c>
      <c r="K8451" t="inlineStr">
        <is>
          <t>CONTRATO</t>
        </is>
      </c>
      <c r="L8451" t="n">
        <v>1220.954946</v>
      </c>
      <c r="M8451" t="inlineStr">
        <is>
          <t>Terra Luz Residencial</t>
        </is>
      </c>
      <c r="N8451" s="142">
        <f>DATE(YEAR(G8451),MONTH(G8451),1)</f>
        <v/>
      </c>
      <c r="O8451" s="132">
        <f>IF(G8451&gt;$K$3,"Futuro","Atraso")</f>
        <v/>
      </c>
      <c r="P8451">
        <f>12*(YEAR(G8451)-YEAR($K$3))+(MONTH(G8451)-MONTH($K$3))</f>
        <v/>
      </c>
      <c r="Q8451" s="366">
        <f>IF(M8451="IBIRAPITANGA FASE 3",IF(O8451="Atraso",L8451,L8451/(1+$I$2)^P8451),IF(O8451="Atraso",L8451,L8451/(1+$I$1)^P8451))</f>
        <v/>
      </c>
      <c r="R8451">
        <f>IF(O8451="Atraso",$K$3-G8451,0)</f>
        <v/>
      </c>
      <c r="S8451">
        <f>IF(R8451&lt;=15,"Até 15",IF(R8451&lt;=30,"Entre 15 e 30",IF(R8451&lt;=60,"Entre 30 e 60",IF(R8451&lt;=90,"Entre 60 e 90",IF(R8451&lt;=120,"Entre 90 e 120",IF(R8451&lt;=150,"Entre 120 e 150",IF(R8451&lt;=180,"Entre 150 e 180","Superior a 180")))))))</f>
        <v/>
      </c>
    </row>
    <row r="8452">
      <c r="A8452" t="inlineStr">
        <is>
          <t>Q08L05</t>
        </is>
      </c>
      <c r="B8452" t="inlineStr">
        <is>
          <t>REYNALDO FERREIRA ALVES</t>
        </is>
      </c>
      <c r="C8452" t="n">
        <v>1</v>
      </c>
      <c r="D8452" t="inlineStr">
        <is>
          <t>IPCA</t>
        </is>
      </c>
      <c r="E8452" t="n">
        <v>0</v>
      </c>
      <c r="F8452" t="inlineStr">
        <is>
          <t>MENSAL</t>
        </is>
      </c>
      <c r="G8452" t="n">
        <v>45585</v>
      </c>
      <c r="H8452" t="n">
        <v>45585</v>
      </c>
      <c r="I8452" t="n">
        <v>15</v>
      </c>
      <c r="J8452" t="inlineStr">
        <is>
          <t>CARTEIRA</t>
        </is>
      </c>
      <c r="K8452" t="inlineStr">
        <is>
          <t>CONTRATO</t>
        </is>
      </c>
      <c r="L8452" t="n">
        <v>1220.954946</v>
      </c>
      <c r="M8452" t="inlineStr">
        <is>
          <t>Terra Luz Residencial</t>
        </is>
      </c>
      <c r="N8452" s="142">
        <f>DATE(YEAR(G8452),MONTH(G8452),1)</f>
        <v/>
      </c>
      <c r="O8452" s="132">
        <f>IF(G8452&gt;$K$3,"Futuro","Atraso")</f>
        <v/>
      </c>
      <c r="P8452">
        <f>12*(YEAR(G8452)-YEAR($K$3))+(MONTH(G8452)-MONTH($K$3))</f>
        <v/>
      </c>
      <c r="Q8452" s="366">
        <f>IF(M8452="IBIRAPITANGA FASE 3",IF(O8452="Atraso",L8452,L8452/(1+$I$2)^P8452),IF(O8452="Atraso",L8452,L8452/(1+$I$1)^P8452))</f>
        <v/>
      </c>
      <c r="R8452">
        <f>IF(O8452="Atraso",$K$3-G8452,0)</f>
        <v/>
      </c>
      <c r="S8452">
        <f>IF(R8452&lt;=15,"Até 15",IF(R8452&lt;=30,"Entre 15 e 30",IF(R8452&lt;=60,"Entre 30 e 60",IF(R8452&lt;=90,"Entre 60 e 90",IF(R8452&lt;=120,"Entre 90 e 120",IF(R8452&lt;=150,"Entre 120 e 150",IF(R8452&lt;=180,"Entre 150 e 180","Superior a 180")))))))</f>
        <v/>
      </c>
    </row>
    <row r="8453">
      <c r="A8453" t="inlineStr">
        <is>
          <t>Q08L05</t>
        </is>
      </c>
      <c r="B8453" t="inlineStr">
        <is>
          <t>REYNALDO FERREIRA ALVES</t>
        </is>
      </c>
      <c r="C8453" t="n">
        <v>1</v>
      </c>
      <c r="D8453" t="inlineStr">
        <is>
          <t>IPCA</t>
        </is>
      </c>
      <c r="E8453" t="n">
        <v>0</v>
      </c>
      <c r="F8453" t="inlineStr">
        <is>
          <t>MENSAL</t>
        </is>
      </c>
      <c r="G8453" t="n">
        <v>45616</v>
      </c>
      <c r="H8453" t="n">
        <v>45616</v>
      </c>
      <c r="I8453" t="n">
        <v>16</v>
      </c>
      <c r="J8453" t="inlineStr">
        <is>
          <t>CARTEIRA</t>
        </is>
      </c>
      <c r="K8453" t="inlineStr">
        <is>
          <t>CONTRATO</t>
        </is>
      </c>
      <c r="L8453" t="n">
        <v>1220.954946</v>
      </c>
      <c r="M8453" t="inlineStr">
        <is>
          <t>Terra Luz Residencial</t>
        </is>
      </c>
      <c r="N8453" s="142">
        <f>DATE(YEAR(G8453),MONTH(G8453),1)</f>
        <v/>
      </c>
      <c r="O8453" s="132">
        <f>IF(G8453&gt;$K$3,"Futuro","Atraso")</f>
        <v/>
      </c>
      <c r="P8453">
        <f>12*(YEAR(G8453)-YEAR($K$3))+(MONTH(G8453)-MONTH($K$3))</f>
        <v/>
      </c>
      <c r="Q8453" s="366">
        <f>IF(M8453="IBIRAPITANGA FASE 3",IF(O8453="Atraso",L8453,L8453/(1+$I$2)^P8453),IF(O8453="Atraso",L8453,L8453/(1+$I$1)^P8453))</f>
        <v/>
      </c>
      <c r="R8453">
        <f>IF(O8453="Atraso",$K$3-G8453,0)</f>
        <v/>
      </c>
      <c r="S8453">
        <f>IF(R8453&lt;=15,"Até 15",IF(R8453&lt;=30,"Entre 15 e 30",IF(R8453&lt;=60,"Entre 30 e 60",IF(R8453&lt;=90,"Entre 60 e 90",IF(R8453&lt;=120,"Entre 90 e 120",IF(R8453&lt;=150,"Entre 120 e 150",IF(R8453&lt;=180,"Entre 150 e 180","Superior a 180")))))))</f>
        <v/>
      </c>
    </row>
    <row r="8454">
      <c r="A8454" t="inlineStr">
        <is>
          <t>Q08L05</t>
        </is>
      </c>
      <c r="B8454" t="inlineStr">
        <is>
          <t>REYNALDO FERREIRA ALVES</t>
        </is>
      </c>
      <c r="C8454" t="n">
        <v>1</v>
      </c>
      <c r="D8454" t="inlineStr">
        <is>
          <t>IPCA</t>
        </is>
      </c>
      <c r="E8454" t="n">
        <v>0</v>
      </c>
      <c r="F8454" t="inlineStr">
        <is>
          <t>MENSAL</t>
        </is>
      </c>
      <c r="G8454" t="n">
        <v>45646</v>
      </c>
      <c r="H8454" t="n">
        <v>45646</v>
      </c>
      <c r="I8454" t="n">
        <v>17</v>
      </c>
      <c r="J8454" t="inlineStr">
        <is>
          <t>CARTEIRA</t>
        </is>
      </c>
      <c r="K8454" t="inlineStr">
        <is>
          <t>CONTRATO</t>
        </is>
      </c>
      <c r="L8454" t="n">
        <v>1220.954946</v>
      </c>
      <c r="M8454" t="inlineStr">
        <is>
          <t>Terra Luz Residencial</t>
        </is>
      </c>
      <c r="N8454" s="142">
        <f>DATE(YEAR(G8454),MONTH(G8454),1)</f>
        <v/>
      </c>
      <c r="O8454" s="132">
        <f>IF(G8454&gt;$K$3,"Futuro","Atraso")</f>
        <v/>
      </c>
      <c r="P8454">
        <f>12*(YEAR(G8454)-YEAR($K$3))+(MONTH(G8454)-MONTH($K$3))</f>
        <v/>
      </c>
      <c r="Q8454" s="366">
        <f>IF(M8454="IBIRAPITANGA FASE 3",IF(O8454="Atraso",L8454,L8454/(1+$I$2)^P8454),IF(O8454="Atraso",L8454,L8454/(1+$I$1)^P8454))</f>
        <v/>
      </c>
      <c r="R8454">
        <f>IF(O8454="Atraso",$K$3-G8454,0)</f>
        <v/>
      </c>
      <c r="S8454">
        <f>IF(R8454&lt;=15,"Até 15",IF(R8454&lt;=30,"Entre 15 e 30",IF(R8454&lt;=60,"Entre 30 e 60",IF(R8454&lt;=90,"Entre 60 e 90",IF(R8454&lt;=120,"Entre 90 e 120",IF(R8454&lt;=150,"Entre 120 e 150",IF(R8454&lt;=180,"Entre 150 e 180","Superior a 180")))))))</f>
        <v/>
      </c>
    </row>
    <row r="8455">
      <c r="A8455" t="inlineStr">
        <is>
          <t>Q08L05</t>
        </is>
      </c>
      <c r="B8455" t="inlineStr">
        <is>
          <t>REYNALDO FERREIRA ALVES</t>
        </is>
      </c>
      <c r="C8455" t="n">
        <v>1</v>
      </c>
      <c r="D8455" t="inlineStr">
        <is>
          <t>IPCA</t>
        </is>
      </c>
      <c r="E8455" t="n">
        <v>0</v>
      </c>
      <c r="F8455" t="inlineStr">
        <is>
          <t>MENSAL</t>
        </is>
      </c>
      <c r="G8455" t="n">
        <v>45677</v>
      </c>
      <c r="H8455" t="n">
        <v>45677</v>
      </c>
      <c r="I8455" t="n">
        <v>18</v>
      </c>
      <c r="J8455" t="inlineStr">
        <is>
          <t>CARTEIRA</t>
        </is>
      </c>
      <c r="K8455" t="inlineStr">
        <is>
          <t>CONTRATO</t>
        </is>
      </c>
      <c r="L8455" t="n">
        <v>1220.954946</v>
      </c>
      <c r="M8455" t="inlineStr">
        <is>
          <t>Terra Luz Residencial</t>
        </is>
      </c>
      <c r="N8455" s="142">
        <f>DATE(YEAR(G8455),MONTH(G8455),1)</f>
        <v/>
      </c>
      <c r="O8455" s="132">
        <f>IF(G8455&gt;$K$3,"Futuro","Atraso")</f>
        <v/>
      </c>
      <c r="P8455">
        <f>12*(YEAR(G8455)-YEAR($K$3))+(MONTH(G8455)-MONTH($K$3))</f>
        <v/>
      </c>
      <c r="Q8455" s="366">
        <f>IF(M8455="IBIRAPITANGA FASE 3",IF(O8455="Atraso",L8455,L8455/(1+$I$2)^P8455),IF(O8455="Atraso",L8455,L8455/(1+$I$1)^P8455))</f>
        <v/>
      </c>
      <c r="R8455">
        <f>IF(O8455="Atraso",$K$3-G8455,0)</f>
        <v/>
      </c>
      <c r="S8455">
        <f>IF(R8455&lt;=15,"Até 15",IF(R8455&lt;=30,"Entre 15 e 30",IF(R8455&lt;=60,"Entre 30 e 60",IF(R8455&lt;=90,"Entre 60 e 90",IF(R8455&lt;=120,"Entre 90 e 120",IF(R8455&lt;=150,"Entre 120 e 150",IF(R8455&lt;=180,"Entre 150 e 180","Superior a 180")))))))</f>
        <v/>
      </c>
    </row>
    <row r="8456">
      <c r="A8456" t="inlineStr">
        <is>
          <t>Q08L05</t>
        </is>
      </c>
      <c r="B8456" t="inlineStr">
        <is>
          <t>REYNALDO FERREIRA ALVES</t>
        </is>
      </c>
      <c r="C8456" t="n">
        <v>1</v>
      </c>
      <c r="D8456" t="inlineStr">
        <is>
          <t>IPCA</t>
        </is>
      </c>
      <c r="E8456" t="n">
        <v>0</v>
      </c>
      <c r="F8456" t="inlineStr">
        <is>
          <t>MENSAL</t>
        </is>
      </c>
      <c r="G8456" t="n">
        <v>45677</v>
      </c>
      <c r="H8456" t="n">
        <v>45677</v>
      </c>
      <c r="I8456" t="n">
        <v>2</v>
      </c>
      <c r="J8456" t="inlineStr">
        <is>
          <t>CARTEIRA</t>
        </is>
      </c>
      <c r="K8456" t="inlineStr">
        <is>
          <t>CONTRATO</t>
        </is>
      </c>
      <c r="L8456" t="n">
        <v>4212.28665</v>
      </c>
      <c r="M8456" t="inlineStr">
        <is>
          <t>Terra Luz Residencial</t>
        </is>
      </c>
      <c r="N8456" s="142">
        <f>DATE(YEAR(G8456),MONTH(G8456),1)</f>
        <v/>
      </c>
      <c r="O8456" s="132">
        <f>IF(G8456&gt;$K$3,"Futuro","Atraso")</f>
        <v/>
      </c>
      <c r="P8456">
        <f>12*(YEAR(G8456)-YEAR($K$3))+(MONTH(G8456)-MONTH($K$3))</f>
        <v/>
      </c>
      <c r="Q8456" s="366">
        <f>IF(M8456="IBIRAPITANGA FASE 3",IF(O8456="Atraso",L8456,L8456/(1+$I$2)^P8456),IF(O8456="Atraso",L8456,L8456/(1+$I$1)^P8456))</f>
        <v/>
      </c>
      <c r="R8456">
        <f>IF(O8456="Atraso",$K$3-G8456,0)</f>
        <v/>
      </c>
      <c r="S8456">
        <f>IF(R8456&lt;=15,"Até 15",IF(R8456&lt;=30,"Entre 15 e 30",IF(R8456&lt;=60,"Entre 30 e 60",IF(R8456&lt;=90,"Entre 60 e 90",IF(R8456&lt;=120,"Entre 90 e 120",IF(R8456&lt;=150,"Entre 120 e 150",IF(R8456&lt;=180,"Entre 150 e 180","Superior a 180")))))))</f>
        <v/>
      </c>
    </row>
    <row r="8457">
      <c r="A8457" t="inlineStr">
        <is>
          <t>Q08L05</t>
        </is>
      </c>
      <c r="B8457" t="inlineStr">
        <is>
          <t>REYNALDO FERREIRA ALVES</t>
        </is>
      </c>
      <c r="C8457" t="n">
        <v>1</v>
      </c>
      <c r="D8457" t="inlineStr">
        <is>
          <t>IPCA</t>
        </is>
      </c>
      <c r="E8457" t="n">
        <v>0</v>
      </c>
      <c r="F8457" t="inlineStr">
        <is>
          <t>MENSAL</t>
        </is>
      </c>
      <c r="G8457" t="n">
        <v>45708</v>
      </c>
      <c r="H8457" t="n">
        <v>45708</v>
      </c>
      <c r="I8457" t="n">
        <v>19</v>
      </c>
      <c r="J8457" t="inlineStr">
        <is>
          <t>CARTEIRA</t>
        </is>
      </c>
      <c r="K8457" t="inlineStr">
        <is>
          <t>CONTRATO</t>
        </is>
      </c>
      <c r="L8457" t="n">
        <v>1220.954946</v>
      </c>
      <c r="M8457" t="inlineStr">
        <is>
          <t>Terra Luz Residencial</t>
        </is>
      </c>
      <c r="N8457" s="142">
        <f>DATE(YEAR(G8457),MONTH(G8457),1)</f>
        <v/>
      </c>
      <c r="O8457" s="132">
        <f>IF(G8457&gt;$K$3,"Futuro","Atraso")</f>
        <v/>
      </c>
      <c r="P8457">
        <f>12*(YEAR(G8457)-YEAR($K$3))+(MONTH(G8457)-MONTH($K$3))</f>
        <v/>
      </c>
      <c r="Q8457" s="366">
        <f>IF(M8457="IBIRAPITANGA FASE 3",IF(O8457="Atraso",L8457,L8457/(1+$I$2)^P8457),IF(O8457="Atraso",L8457,L8457/(1+$I$1)^P8457))</f>
        <v/>
      </c>
      <c r="R8457">
        <f>IF(O8457="Atraso",$K$3-G8457,0)</f>
        <v/>
      </c>
      <c r="S8457">
        <f>IF(R8457&lt;=15,"Até 15",IF(R8457&lt;=30,"Entre 15 e 30",IF(R8457&lt;=60,"Entre 30 e 60",IF(R8457&lt;=90,"Entre 60 e 90",IF(R8457&lt;=120,"Entre 90 e 120",IF(R8457&lt;=150,"Entre 120 e 150",IF(R8457&lt;=180,"Entre 150 e 180","Superior a 180")))))))</f>
        <v/>
      </c>
    </row>
    <row r="8458">
      <c r="A8458" t="inlineStr">
        <is>
          <t>Q08L05</t>
        </is>
      </c>
      <c r="B8458" t="inlineStr">
        <is>
          <t>REYNALDO FERREIRA ALVES</t>
        </is>
      </c>
      <c r="C8458" t="n">
        <v>1</v>
      </c>
      <c r="D8458" t="inlineStr">
        <is>
          <t>IPCA</t>
        </is>
      </c>
      <c r="E8458" t="n">
        <v>0</v>
      </c>
      <c r="F8458" t="inlineStr">
        <is>
          <t>MENSAL</t>
        </is>
      </c>
      <c r="G8458" t="n">
        <v>45736</v>
      </c>
      <c r="H8458" t="n">
        <v>45736</v>
      </c>
      <c r="I8458" t="n">
        <v>20</v>
      </c>
      <c r="J8458" t="inlineStr">
        <is>
          <t>CARTEIRA</t>
        </is>
      </c>
      <c r="K8458" t="inlineStr">
        <is>
          <t>CONTRATO</t>
        </is>
      </c>
      <c r="L8458" t="n">
        <v>1220.954946</v>
      </c>
      <c r="M8458" t="inlineStr">
        <is>
          <t>Terra Luz Residencial</t>
        </is>
      </c>
      <c r="N8458" s="142">
        <f>DATE(YEAR(G8458),MONTH(G8458),1)</f>
        <v/>
      </c>
      <c r="O8458" s="132">
        <f>IF(G8458&gt;$K$3,"Futuro","Atraso")</f>
        <v/>
      </c>
      <c r="P8458">
        <f>12*(YEAR(G8458)-YEAR($K$3))+(MONTH(G8458)-MONTH($K$3))</f>
        <v/>
      </c>
      <c r="Q8458" s="366">
        <f>IF(M8458="IBIRAPITANGA FASE 3",IF(O8458="Atraso",L8458,L8458/(1+$I$2)^P8458),IF(O8458="Atraso",L8458,L8458/(1+$I$1)^P8458))</f>
        <v/>
      </c>
      <c r="R8458">
        <f>IF(O8458="Atraso",$K$3-G8458,0)</f>
        <v/>
      </c>
      <c r="S8458">
        <f>IF(R8458&lt;=15,"Até 15",IF(R8458&lt;=30,"Entre 15 e 30",IF(R8458&lt;=60,"Entre 30 e 60",IF(R8458&lt;=90,"Entre 60 e 90",IF(R8458&lt;=120,"Entre 90 e 120",IF(R8458&lt;=150,"Entre 120 e 150",IF(R8458&lt;=180,"Entre 150 e 180","Superior a 180")))))))</f>
        <v/>
      </c>
    </row>
    <row r="8459">
      <c r="A8459" t="inlineStr">
        <is>
          <t>Q08L05</t>
        </is>
      </c>
      <c r="B8459" t="inlineStr">
        <is>
          <t>REYNALDO FERREIRA ALVES</t>
        </is>
      </c>
      <c r="C8459" t="n">
        <v>1</v>
      </c>
      <c r="D8459" t="inlineStr">
        <is>
          <t>IPCA</t>
        </is>
      </c>
      <c r="E8459" t="n">
        <v>0</v>
      </c>
      <c r="F8459" t="inlineStr">
        <is>
          <t>MENSAL</t>
        </is>
      </c>
      <c r="G8459" t="n">
        <v>45767</v>
      </c>
      <c r="H8459" t="n">
        <v>45767</v>
      </c>
      <c r="I8459" t="n">
        <v>21</v>
      </c>
      <c r="J8459" t="inlineStr">
        <is>
          <t>CARTEIRA</t>
        </is>
      </c>
      <c r="K8459" t="inlineStr">
        <is>
          <t>CONTRATO</t>
        </is>
      </c>
      <c r="L8459" t="n">
        <v>1220.954946</v>
      </c>
      <c r="M8459" t="inlineStr">
        <is>
          <t>Terra Luz Residencial</t>
        </is>
      </c>
      <c r="N8459" s="142">
        <f>DATE(YEAR(G8459),MONTH(G8459),1)</f>
        <v/>
      </c>
      <c r="O8459" s="132">
        <f>IF(G8459&gt;$K$3,"Futuro","Atraso")</f>
        <v/>
      </c>
      <c r="P8459">
        <f>12*(YEAR(G8459)-YEAR($K$3))+(MONTH(G8459)-MONTH($K$3))</f>
        <v/>
      </c>
      <c r="Q8459" s="366">
        <f>IF(M8459="IBIRAPITANGA FASE 3",IF(O8459="Atraso",L8459,L8459/(1+$I$2)^P8459),IF(O8459="Atraso",L8459,L8459/(1+$I$1)^P8459))</f>
        <v/>
      </c>
      <c r="R8459">
        <f>IF(O8459="Atraso",$K$3-G8459,0)</f>
        <v/>
      </c>
      <c r="S8459">
        <f>IF(R8459&lt;=15,"Até 15",IF(R8459&lt;=30,"Entre 15 e 30",IF(R8459&lt;=60,"Entre 30 e 60",IF(R8459&lt;=90,"Entre 60 e 90",IF(R8459&lt;=120,"Entre 90 e 120",IF(R8459&lt;=150,"Entre 120 e 150",IF(R8459&lt;=180,"Entre 150 e 180","Superior a 180")))))))</f>
        <v/>
      </c>
    </row>
    <row r="8460">
      <c r="A8460" t="inlineStr">
        <is>
          <t>Q08L05</t>
        </is>
      </c>
      <c r="B8460" t="inlineStr">
        <is>
          <t>REYNALDO FERREIRA ALVES</t>
        </is>
      </c>
      <c r="C8460" t="n">
        <v>1</v>
      </c>
      <c r="D8460" t="inlineStr">
        <is>
          <t>IPCA</t>
        </is>
      </c>
      <c r="E8460" t="n">
        <v>0</v>
      </c>
      <c r="F8460" t="inlineStr">
        <is>
          <t>MENSAL</t>
        </is>
      </c>
      <c r="G8460" t="n">
        <v>45797</v>
      </c>
      <c r="H8460" t="n">
        <v>45797</v>
      </c>
      <c r="I8460" t="n">
        <v>22</v>
      </c>
      <c r="J8460" t="inlineStr">
        <is>
          <t>CARTEIRA</t>
        </is>
      </c>
      <c r="K8460" t="inlineStr">
        <is>
          <t>CONTRATO</t>
        </is>
      </c>
      <c r="L8460" t="n">
        <v>1220.954946</v>
      </c>
      <c r="M8460" t="inlineStr">
        <is>
          <t>Terra Luz Residencial</t>
        </is>
      </c>
      <c r="N8460" s="142">
        <f>DATE(YEAR(G8460),MONTH(G8460),1)</f>
        <v/>
      </c>
      <c r="O8460" s="132">
        <f>IF(G8460&gt;$K$3,"Futuro","Atraso")</f>
        <v/>
      </c>
      <c r="P8460">
        <f>12*(YEAR(G8460)-YEAR($K$3))+(MONTH(G8460)-MONTH($K$3))</f>
        <v/>
      </c>
      <c r="Q8460" s="366">
        <f>IF(M8460="IBIRAPITANGA FASE 3",IF(O8460="Atraso",L8460,L8460/(1+$I$2)^P8460),IF(O8460="Atraso",L8460,L8460/(1+$I$1)^P8460))</f>
        <v/>
      </c>
      <c r="R8460">
        <f>IF(O8460="Atraso",$K$3-G8460,0)</f>
        <v/>
      </c>
      <c r="S8460">
        <f>IF(R8460&lt;=15,"Até 15",IF(R8460&lt;=30,"Entre 15 e 30",IF(R8460&lt;=60,"Entre 30 e 60",IF(R8460&lt;=90,"Entre 60 e 90",IF(R8460&lt;=120,"Entre 90 e 120",IF(R8460&lt;=150,"Entre 120 e 150",IF(R8460&lt;=180,"Entre 150 e 180","Superior a 180")))))))</f>
        <v/>
      </c>
    </row>
    <row r="8461">
      <c r="A8461" t="inlineStr">
        <is>
          <t>Q08L05</t>
        </is>
      </c>
      <c r="B8461" t="inlineStr">
        <is>
          <t>REYNALDO FERREIRA ALVES</t>
        </is>
      </c>
      <c r="C8461" t="n">
        <v>1</v>
      </c>
      <c r="D8461" t="inlineStr">
        <is>
          <t>IPCA</t>
        </is>
      </c>
      <c r="E8461" t="n">
        <v>0</v>
      </c>
      <c r="F8461" t="inlineStr">
        <is>
          <t>MENSAL</t>
        </is>
      </c>
      <c r="G8461" t="n">
        <v>45828</v>
      </c>
      <c r="H8461" t="n">
        <v>45828</v>
      </c>
      <c r="I8461" t="n">
        <v>23</v>
      </c>
      <c r="J8461" t="inlineStr">
        <is>
          <t>CARTEIRA</t>
        </is>
      </c>
      <c r="K8461" t="inlineStr">
        <is>
          <t>CONTRATO</t>
        </is>
      </c>
      <c r="L8461" t="n">
        <v>1220.954946</v>
      </c>
      <c r="M8461" t="inlineStr">
        <is>
          <t>Terra Luz Residencial</t>
        </is>
      </c>
      <c r="N8461" s="142">
        <f>DATE(YEAR(G8461),MONTH(G8461),1)</f>
        <v/>
      </c>
      <c r="O8461" s="132">
        <f>IF(G8461&gt;$K$3,"Futuro","Atraso")</f>
        <v/>
      </c>
      <c r="P8461">
        <f>12*(YEAR(G8461)-YEAR($K$3))+(MONTH(G8461)-MONTH($K$3))</f>
        <v/>
      </c>
      <c r="Q8461" s="366">
        <f>IF(M8461="IBIRAPITANGA FASE 3",IF(O8461="Atraso",L8461,L8461/(1+$I$2)^P8461),IF(O8461="Atraso",L8461,L8461/(1+$I$1)^P8461))</f>
        <v/>
      </c>
      <c r="R8461">
        <f>IF(O8461="Atraso",$K$3-G8461,0)</f>
        <v/>
      </c>
      <c r="S8461">
        <f>IF(R8461&lt;=15,"Até 15",IF(R8461&lt;=30,"Entre 15 e 30",IF(R8461&lt;=60,"Entre 30 e 60",IF(R8461&lt;=90,"Entre 60 e 90",IF(R8461&lt;=120,"Entre 90 e 120",IF(R8461&lt;=150,"Entre 120 e 150",IF(R8461&lt;=180,"Entre 150 e 180","Superior a 180")))))))</f>
        <v/>
      </c>
    </row>
    <row r="8462">
      <c r="A8462" t="inlineStr">
        <is>
          <t>Q08L05</t>
        </is>
      </c>
      <c r="B8462" t="inlineStr">
        <is>
          <t>REYNALDO FERREIRA ALVES</t>
        </is>
      </c>
      <c r="C8462" t="n">
        <v>1</v>
      </c>
      <c r="D8462" t="inlineStr">
        <is>
          <t>IPCA</t>
        </is>
      </c>
      <c r="E8462" t="n">
        <v>0</v>
      </c>
      <c r="F8462" t="inlineStr">
        <is>
          <t>MENSAL</t>
        </is>
      </c>
      <c r="G8462" t="n">
        <v>45858</v>
      </c>
      <c r="H8462" t="n">
        <v>45858</v>
      </c>
      <c r="I8462" t="n">
        <v>24</v>
      </c>
      <c r="J8462" t="inlineStr">
        <is>
          <t>CARTEIRA</t>
        </is>
      </c>
      <c r="K8462" t="inlineStr">
        <is>
          <t>CONTRATO</t>
        </is>
      </c>
      <c r="L8462" t="n">
        <v>1220.954946</v>
      </c>
      <c r="M8462" t="inlineStr">
        <is>
          <t>Terra Luz Residencial</t>
        </is>
      </c>
      <c r="N8462" s="142">
        <f>DATE(YEAR(G8462),MONTH(G8462),1)</f>
        <v/>
      </c>
      <c r="O8462" s="132">
        <f>IF(G8462&gt;$K$3,"Futuro","Atraso")</f>
        <v/>
      </c>
      <c r="P8462">
        <f>12*(YEAR(G8462)-YEAR($K$3))+(MONTH(G8462)-MONTH($K$3))</f>
        <v/>
      </c>
      <c r="Q8462" s="366">
        <f>IF(M8462="IBIRAPITANGA FASE 3",IF(O8462="Atraso",L8462,L8462/(1+$I$2)^P8462),IF(O8462="Atraso",L8462,L8462/(1+$I$1)^P8462))</f>
        <v/>
      </c>
      <c r="R8462">
        <f>IF(O8462="Atraso",$K$3-G8462,0)</f>
        <v/>
      </c>
      <c r="S8462">
        <f>IF(R8462&lt;=15,"Até 15",IF(R8462&lt;=30,"Entre 15 e 30",IF(R8462&lt;=60,"Entre 30 e 60",IF(R8462&lt;=90,"Entre 60 e 90",IF(R8462&lt;=120,"Entre 90 e 120",IF(R8462&lt;=150,"Entre 120 e 150",IF(R8462&lt;=180,"Entre 150 e 180","Superior a 180")))))))</f>
        <v/>
      </c>
    </row>
    <row r="8463">
      <c r="A8463" t="inlineStr">
        <is>
          <t>Q08L05</t>
        </is>
      </c>
      <c r="B8463" t="inlineStr">
        <is>
          <t>REYNALDO FERREIRA ALVES</t>
        </is>
      </c>
      <c r="C8463" t="n">
        <v>1</v>
      </c>
      <c r="D8463" t="inlineStr">
        <is>
          <t>IPCA</t>
        </is>
      </c>
      <c r="E8463" t="n">
        <v>0</v>
      </c>
      <c r="F8463" t="inlineStr">
        <is>
          <t>MENSAL</t>
        </is>
      </c>
      <c r="G8463" t="n">
        <v>45889</v>
      </c>
      <c r="H8463" t="n">
        <v>45889</v>
      </c>
      <c r="I8463" t="n">
        <v>25</v>
      </c>
      <c r="J8463" t="inlineStr">
        <is>
          <t>CARTEIRA</t>
        </is>
      </c>
      <c r="K8463" t="inlineStr">
        <is>
          <t>CONTRATO</t>
        </is>
      </c>
      <c r="L8463" t="n">
        <v>1220.954946</v>
      </c>
      <c r="M8463" t="inlineStr">
        <is>
          <t>Terra Luz Residencial</t>
        </is>
      </c>
      <c r="N8463" s="142">
        <f>DATE(YEAR(G8463),MONTH(G8463),1)</f>
        <v/>
      </c>
      <c r="O8463" s="132">
        <f>IF(G8463&gt;$K$3,"Futuro","Atraso")</f>
        <v/>
      </c>
      <c r="P8463">
        <f>12*(YEAR(G8463)-YEAR($K$3))+(MONTH(G8463)-MONTH($K$3))</f>
        <v/>
      </c>
      <c r="Q8463" s="366">
        <f>IF(M8463="IBIRAPITANGA FASE 3",IF(O8463="Atraso",L8463,L8463/(1+$I$2)^P8463),IF(O8463="Atraso",L8463,L8463/(1+$I$1)^P8463))</f>
        <v/>
      </c>
      <c r="R8463">
        <f>IF(O8463="Atraso",$K$3-G8463,0)</f>
        <v/>
      </c>
      <c r="S8463">
        <f>IF(R8463&lt;=15,"Até 15",IF(R8463&lt;=30,"Entre 15 e 30",IF(R8463&lt;=60,"Entre 30 e 60",IF(R8463&lt;=90,"Entre 60 e 90",IF(R8463&lt;=120,"Entre 90 e 120",IF(R8463&lt;=150,"Entre 120 e 150",IF(R8463&lt;=180,"Entre 150 e 180","Superior a 180")))))))</f>
        <v/>
      </c>
    </row>
    <row r="8464">
      <c r="A8464" t="inlineStr">
        <is>
          <t>Q08L05</t>
        </is>
      </c>
      <c r="B8464" t="inlineStr">
        <is>
          <t>REYNALDO FERREIRA ALVES</t>
        </is>
      </c>
      <c r="C8464" t="n">
        <v>1</v>
      </c>
      <c r="D8464" t="inlineStr">
        <is>
          <t>IPCA</t>
        </is>
      </c>
      <c r="E8464" t="n">
        <v>0</v>
      </c>
      <c r="F8464" t="inlineStr">
        <is>
          <t>MENSAL</t>
        </is>
      </c>
      <c r="G8464" t="n">
        <v>45920</v>
      </c>
      <c r="H8464" t="n">
        <v>45920</v>
      </c>
      <c r="I8464" t="n">
        <v>26</v>
      </c>
      <c r="J8464" t="inlineStr">
        <is>
          <t>CARTEIRA</t>
        </is>
      </c>
      <c r="K8464" t="inlineStr">
        <is>
          <t>CONTRATO</t>
        </is>
      </c>
      <c r="L8464" t="n">
        <v>1220.954946</v>
      </c>
      <c r="M8464" t="inlineStr">
        <is>
          <t>Terra Luz Residencial</t>
        </is>
      </c>
      <c r="N8464" s="142">
        <f>DATE(YEAR(G8464),MONTH(G8464),1)</f>
        <v/>
      </c>
      <c r="O8464" s="132">
        <f>IF(G8464&gt;$K$3,"Futuro","Atraso")</f>
        <v/>
      </c>
      <c r="P8464">
        <f>12*(YEAR(G8464)-YEAR($K$3))+(MONTH(G8464)-MONTH($K$3))</f>
        <v/>
      </c>
      <c r="Q8464" s="366">
        <f>IF(M8464="IBIRAPITANGA FASE 3",IF(O8464="Atraso",L8464,L8464/(1+$I$2)^P8464),IF(O8464="Atraso",L8464,L8464/(1+$I$1)^P8464))</f>
        <v/>
      </c>
      <c r="R8464">
        <f>IF(O8464="Atraso",$K$3-G8464,0)</f>
        <v/>
      </c>
      <c r="S8464">
        <f>IF(R8464&lt;=15,"Até 15",IF(R8464&lt;=30,"Entre 15 e 30",IF(R8464&lt;=60,"Entre 30 e 60",IF(R8464&lt;=90,"Entre 60 e 90",IF(R8464&lt;=120,"Entre 90 e 120",IF(R8464&lt;=150,"Entre 120 e 150",IF(R8464&lt;=180,"Entre 150 e 180","Superior a 180")))))))</f>
        <v/>
      </c>
    </row>
    <row r="8465">
      <c r="A8465" t="inlineStr">
        <is>
          <t>Q08L05</t>
        </is>
      </c>
      <c r="B8465" t="inlineStr">
        <is>
          <t>REYNALDO FERREIRA ALVES</t>
        </is>
      </c>
      <c r="C8465" t="n">
        <v>1</v>
      </c>
      <c r="D8465" t="inlineStr">
        <is>
          <t>IPCA</t>
        </is>
      </c>
      <c r="E8465" t="n">
        <v>0</v>
      </c>
      <c r="F8465" t="inlineStr">
        <is>
          <t>MENSAL</t>
        </is>
      </c>
      <c r="G8465" t="n">
        <v>45950</v>
      </c>
      <c r="H8465" t="n">
        <v>45950</v>
      </c>
      <c r="I8465" t="n">
        <v>27</v>
      </c>
      <c r="J8465" t="inlineStr">
        <is>
          <t>CARTEIRA</t>
        </is>
      </c>
      <c r="K8465" t="inlineStr">
        <is>
          <t>CONTRATO</t>
        </is>
      </c>
      <c r="L8465" t="n">
        <v>1220.954946</v>
      </c>
      <c r="M8465" t="inlineStr">
        <is>
          <t>Terra Luz Residencial</t>
        </is>
      </c>
      <c r="N8465" s="142">
        <f>DATE(YEAR(G8465),MONTH(G8465),1)</f>
        <v/>
      </c>
      <c r="O8465" s="132">
        <f>IF(G8465&gt;$K$3,"Futuro","Atraso")</f>
        <v/>
      </c>
      <c r="P8465">
        <f>12*(YEAR(G8465)-YEAR($K$3))+(MONTH(G8465)-MONTH($K$3))</f>
        <v/>
      </c>
      <c r="Q8465" s="366">
        <f>IF(M8465="IBIRAPITANGA FASE 3",IF(O8465="Atraso",L8465,L8465/(1+$I$2)^P8465),IF(O8465="Atraso",L8465,L8465/(1+$I$1)^P8465))</f>
        <v/>
      </c>
      <c r="R8465">
        <f>IF(O8465="Atraso",$K$3-G8465,0)</f>
        <v/>
      </c>
      <c r="S8465">
        <f>IF(R8465&lt;=15,"Até 15",IF(R8465&lt;=30,"Entre 15 e 30",IF(R8465&lt;=60,"Entre 30 e 60",IF(R8465&lt;=90,"Entre 60 e 90",IF(R8465&lt;=120,"Entre 90 e 120",IF(R8465&lt;=150,"Entre 120 e 150",IF(R8465&lt;=180,"Entre 150 e 180","Superior a 180")))))))</f>
        <v/>
      </c>
    </row>
    <row r="8466">
      <c r="A8466" t="inlineStr">
        <is>
          <t>Q08L05</t>
        </is>
      </c>
      <c r="B8466" t="inlineStr">
        <is>
          <t>REYNALDO FERREIRA ALVES</t>
        </is>
      </c>
      <c r="C8466" t="n">
        <v>1</v>
      </c>
      <c r="D8466" t="inlineStr">
        <is>
          <t>IPCA</t>
        </is>
      </c>
      <c r="E8466" t="n">
        <v>0</v>
      </c>
      <c r="F8466" t="inlineStr">
        <is>
          <t>MENSAL</t>
        </is>
      </c>
      <c r="G8466" t="n">
        <v>45981</v>
      </c>
      <c r="H8466" t="n">
        <v>45981</v>
      </c>
      <c r="I8466" t="n">
        <v>28</v>
      </c>
      <c r="J8466" t="inlineStr">
        <is>
          <t>CARTEIRA</t>
        </is>
      </c>
      <c r="K8466" t="inlineStr">
        <is>
          <t>CONTRATO</t>
        </is>
      </c>
      <c r="L8466" t="n">
        <v>1220.954946</v>
      </c>
      <c r="M8466" t="inlineStr">
        <is>
          <t>Terra Luz Residencial</t>
        </is>
      </c>
      <c r="N8466" s="142">
        <f>DATE(YEAR(G8466),MONTH(G8466),1)</f>
        <v/>
      </c>
      <c r="O8466" s="132">
        <f>IF(G8466&gt;$K$3,"Futuro","Atraso")</f>
        <v/>
      </c>
      <c r="P8466">
        <f>12*(YEAR(G8466)-YEAR($K$3))+(MONTH(G8466)-MONTH($K$3))</f>
        <v/>
      </c>
      <c r="Q8466" s="366">
        <f>IF(M8466="IBIRAPITANGA FASE 3",IF(O8466="Atraso",L8466,L8466/(1+$I$2)^P8466),IF(O8466="Atraso",L8466,L8466/(1+$I$1)^P8466))</f>
        <v/>
      </c>
      <c r="R8466">
        <f>IF(O8466="Atraso",$K$3-G8466,0)</f>
        <v/>
      </c>
      <c r="S8466">
        <f>IF(R8466&lt;=15,"Até 15",IF(R8466&lt;=30,"Entre 15 e 30",IF(R8466&lt;=60,"Entre 30 e 60",IF(R8466&lt;=90,"Entre 60 e 90",IF(R8466&lt;=120,"Entre 90 e 120",IF(R8466&lt;=150,"Entre 120 e 150",IF(R8466&lt;=180,"Entre 150 e 180","Superior a 180")))))))</f>
        <v/>
      </c>
    </row>
    <row r="8467">
      <c r="A8467" t="inlineStr">
        <is>
          <t>Q08L05</t>
        </is>
      </c>
      <c r="B8467" t="inlineStr">
        <is>
          <t>REYNALDO FERREIRA ALVES</t>
        </is>
      </c>
      <c r="C8467" t="n">
        <v>1</v>
      </c>
      <c r="D8467" t="inlineStr">
        <is>
          <t>IPCA</t>
        </is>
      </c>
      <c r="E8467" t="n">
        <v>0</v>
      </c>
      <c r="F8467" t="inlineStr">
        <is>
          <t>MENSAL</t>
        </is>
      </c>
      <c r="G8467" t="n">
        <v>46011</v>
      </c>
      <c r="H8467" t="n">
        <v>46011</v>
      </c>
      <c r="I8467" t="n">
        <v>29</v>
      </c>
      <c r="J8467" t="inlineStr">
        <is>
          <t>CARTEIRA</t>
        </is>
      </c>
      <c r="K8467" t="inlineStr">
        <is>
          <t>CONTRATO</t>
        </is>
      </c>
      <c r="L8467" t="n">
        <v>1220.954946</v>
      </c>
      <c r="M8467" t="inlineStr">
        <is>
          <t>Terra Luz Residencial</t>
        </is>
      </c>
      <c r="N8467" s="142">
        <f>DATE(YEAR(G8467),MONTH(G8467),1)</f>
        <v/>
      </c>
      <c r="O8467" s="132">
        <f>IF(G8467&gt;$K$3,"Futuro","Atraso")</f>
        <v/>
      </c>
      <c r="P8467">
        <f>12*(YEAR(G8467)-YEAR($K$3))+(MONTH(G8467)-MONTH($K$3))</f>
        <v/>
      </c>
      <c r="Q8467" s="366">
        <f>IF(M8467="IBIRAPITANGA FASE 3",IF(O8467="Atraso",L8467,L8467/(1+$I$2)^P8467),IF(O8467="Atraso",L8467,L8467/(1+$I$1)^P8467))</f>
        <v/>
      </c>
      <c r="R8467">
        <f>IF(O8467="Atraso",$K$3-G8467,0)</f>
        <v/>
      </c>
      <c r="S8467">
        <f>IF(R8467&lt;=15,"Até 15",IF(R8467&lt;=30,"Entre 15 e 30",IF(R8467&lt;=60,"Entre 30 e 60",IF(R8467&lt;=90,"Entre 60 e 90",IF(R8467&lt;=120,"Entre 90 e 120",IF(R8467&lt;=150,"Entre 120 e 150",IF(R8467&lt;=180,"Entre 150 e 180","Superior a 180")))))))</f>
        <v/>
      </c>
    </row>
    <row r="8468">
      <c r="A8468" t="inlineStr">
        <is>
          <t>Q08L05</t>
        </is>
      </c>
      <c r="B8468" t="inlineStr">
        <is>
          <t>REYNALDO FERREIRA ALVES</t>
        </is>
      </c>
      <c r="C8468" t="n">
        <v>1</v>
      </c>
      <c r="D8468" t="inlineStr">
        <is>
          <t>IPCA</t>
        </is>
      </c>
      <c r="E8468" t="n">
        <v>0</v>
      </c>
      <c r="F8468" t="inlineStr">
        <is>
          <t>MENSAL</t>
        </is>
      </c>
      <c r="G8468" t="n">
        <v>46042</v>
      </c>
      <c r="H8468" t="n">
        <v>46042</v>
      </c>
      <c r="I8468" t="n">
        <v>30</v>
      </c>
      <c r="J8468" t="inlineStr">
        <is>
          <t>CARTEIRA</t>
        </is>
      </c>
      <c r="K8468" t="inlineStr">
        <is>
          <t>CONTRATO</t>
        </is>
      </c>
      <c r="L8468" t="n">
        <v>1220.954946</v>
      </c>
      <c r="M8468" t="inlineStr">
        <is>
          <t>Terra Luz Residencial</t>
        </is>
      </c>
      <c r="N8468" s="142">
        <f>DATE(YEAR(G8468),MONTH(G8468),1)</f>
        <v/>
      </c>
      <c r="O8468" s="132">
        <f>IF(G8468&gt;$K$3,"Futuro","Atraso")</f>
        <v/>
      </c>
      <c r="P8468">
        <f>12*(YEAR(G8468)-YEAR($K$3))+(MONTH(G8468)-MONTH($K$3))</f>
        <v/>
      </c>
      <c r="Q8468" s="366">
        <f>IF(M8468="IBIRAPITANGA FASE 3",IF(O8468="Atraso",L8468,L8468/(1+$I$2)^P8468),IF(O8468="Atraso",L8468,L8468/(1+$I$1)^P8468))</f>
        <v/>
      </c>
      <c r="R8468">
        <f>IF(O8468="Atraso",$K$3-G8468,0)</f>
        <v/>
      </c>
      <c r="S8468">
        <f>IF(R8468&lt;=15,"Até 15",IF(R8468&lt;=30,"Entre 15 e 30",IF(R8468&lt;=60,"Entre 30 e 60",IF(R8468&lt;=90,"Entre 60 e 90",IF(R8468&lt;=120,"Entre 90 e 120",IF(R8468&lt;=150,"Entre 120 e 150",IF(R8468&lt;=180,"Entre 150 e 180","Superior a 180")))))))</f>
        <v/>
      </c>
    </row>
    <row r="8469">
      <c r="A8469" t="inlineStr">
        <is>
          <t>Q08L05</t>
        </is>
      </c>
      <c r="B8469" t="inlineStr">
        <is>
          <t>REYNALDO FERREIRA ALVES</t>
        </is>
      </c>
      <c r="C8469" t="n">
        <v>1</v>
      </c>
      <c r="D8469" t="inlineStr">
        <is>
          <t>IPCA</t>
        </is>
      </c>
      <c r="E8469" t="n">
        <v>0</v>
      </c>
      <c r="F8469" t="inlineStr">
        <is>
          <t>MENSAL</t>
        </is>
      </c>
      <c r="G8469" t="n">
        <v>46042</v>
      </c>
      <c r="H8469" t="n">
        <v>46042</v>
      </c>
      <c r="I8469" t="n">
        <v>3</v>
      </c>
      <c r="J8469" t="inlineStr">
        <is>
          <t>CARTEIRA</t>
        </is>
      </c>
      <c r="K8469" t="inlineStr">
        <is>
          <t>CONTRATO</t>
        </is>
      </c>
      <c r="L8469" t="n">
        <v>4212.28665</v>
      </c>
      <c r="M8469" t="inlineStr">
        <is>
          <t>Terra Luz Residencial</t>
        </is>
      </c>
      <c r="N8469" s="142">
        <f>DATE(YEAR(G8469),MONTH(G8469),1)</f>
        <v/>
      </c>
      <c r="O8469" s="132">
        <f>IF(G8469&gt;$K$3,"Futuro","Atraso")</f>
        <v/>
      </c>
      <c r="P8469">
        <f>12*(YEAR(G8469)-YEAR($K$3))+(MONTH(G8469)-MONTH($K$3))</f>
        <v/>
      </c>
      <c r="Q8469" s="366">
        <f>IF(M8469="IBIRAPITANGA FASE 3",IF(O8469="Atraso",L8469,L8469/(1+$I$2)^P8469),IF(O8469="Atraso",L8469,L8469/(1+$I$1)^P8469))</f>
        <v/>
      </c>
      <c r="R8469">
        <f>IF(O8469="Atraso",$K$3-G8469,0)</f>
        <v/>
      </c>
      <c r="S8469">
        <f>IF(R8469&lt;=15,"Até 15",IF(R8469&lt;=30,"Entre 15 e 30",IF(R8469&lt;=60,"Entre 30 e 60",IF(R8469&lt;=90,"Entre 60 e 90",IF(R8469&lt;=120,"Entre 90 e 120",IF(R8469&lt;=150,"Entre 120 e 150",IF(R8469&lt;=180,"Entre 150 e 180","Superior a 180")))))))</f>
        <v/>
      </c>
    </row>
    <row r="8470">
      <c r="A8470" t="inlineStr">
        <is>
          <t>Q08L05</t>
        </is>
      </c>
      <c r="B8470" t="inlineStr">
        <is>
          <t>REYNALDO FERREIRA ALVES</t>
        </is>
      </c>
      <c r="C8470" t="n">
        <v>1</v>
      </c>
      <c r="D8470" t="inlineStr">
        <is>
          <t>IPCA</t>
        </is>
      </c>
      <c r="E8470" t="n">
        <v>0</v>
      </c>
      <c r="F8470" t="inlineStr">
        <is>
          <t>MENSAL</t>
        </is>
      </c>
      <c r="G8470" t="n">
        <v>46073</v>
      </c>
      <c r="H8470" t="n">
        <v>46073</v>
      </c>
      <c r="I8470" t="n">
        <v>31</v>
      </c>
      <c r="J8470" t="inlineStr">
        <is>
          <t>CARTEIRA</t>
        </is>
      </c>
      <c r="K8470" t="inlineStr">
        <is>
          <t>CONTRATO</t>
        </is>
      </c>
      <c r="L8470" t="n">
        <v>1220.954946</v>
      </c>
      <c r="M8470" t="inlineStr">
        <is>
          <t>Terra Luz Residencial</t>
        </is>
      </c>
      <c r="N8470" s="142">
        <f>DATE(YEAR(G8470),MONTH(G8470),1)</f>
        <v/>
      </c>
      <c r="O8470" s="132">
        <f>IF(G8470&gt;$K$3,"Futuro","Atraso")</f>
        <v/>
      </c>
      <c r="P8470">
        <f>12*(YEAR(G8470)-YEAR($K$3))+(MONTH(G8470)-MONTH($K$3))</f>
        <v/>
      </c>
      <c r="Q8470" s="366">
        <f>IF(M8470="IBIRAPITANGA FASE 3",IF(O8470="Atraso",L8470,L8470/(1+$I$2)^P8470),IF(O8470="Atraso",L8470,L8470/(1+$I$1)^P8470))</f>
        <v/>
      </c>
      <c r="R8470">
        <f>IF(O8470="Atraso",$K$3-G8470,0)</f>
        <v/>
      </c>
      <c r="S8470">
        <f>IF(R8470&lt;=15,"Até 15",IF(R8470&lt;=30,"Entre 15 e 30",IF(R8470&lt;=60,"Entre 30 e 60",IF(R8470&lt;=90,"Entre 60 e 90",IF(R8470&lt;=120,"Entre 90 e 120",IF(R8470&lt;=150,"Entre 120 e 150",IF(R8470&lt;=180,"Entre 150 e 180","Superior a 180")))))))</f>
        <v/>
      </c>
    </row>
    <row r="8471">
      <c r="A8471" t="inlineStr">
        <is>
          <t>Q08L05</t>
        </is>
      </c>
      <c r="B8471" t="inlineStr">
        <is>
          <t>REYNALDO FERREIRA ALVES</t>
        </is>
      </c>
      <c r="C8471" t="n">
        <v>1</v>
      </c>
      <c r="D8471" t="inlineStr">
        <is>
          <t>IPCA</t>
        </is>
      </c>
      <c r="E8471" t="n">
        <v>0</v>
      </c>
      <c r="F8471" t="inlineStr">
        <is>
          <t>MENSAL</t>
        </is>
      </c>
      <c r="G8471" t="n">
        <v>46101</v>
      </c>
      <c r="H8471" t="n">
        <v>46101</v>
      </c>
      <c r="I8471" t="n">
        <v>32</v>
      </c>
      <c r="J8471" t="inlineStr">
        <is>
          <t>CARTEIRA</t>
        </is>
      </c>
      <c r="K8471" t="inlineStr">
        <is>
          <t>CONTRATO</t>
        </is>
      </c>
      <c r="L8471" t="n">
        <v>1220.954946</v>
      </c>
      <c r="M8471" t="inlineStr">
        <is>
          <t>Terra Luz Residencial</t>
        </is>
      </c>
      <c r="N8471" s="142">
        <f>DATE(YEAR(G8471),MONTH(G8471),1)</f>
        <v/>
      </c>
      <c r="O8471" s="132">
        <f>IF(G8471&gt;$K$3,"Futuro","Atraso")</f>
        <v/>
      </c>
      <c r="P8471">
        <f>12*(YEAR(G8471)-YEAR($K$3))+(MONTH(G8471)-MONTH($K$3))</f>
        <v/>
      </c>
      <c r="Q8471" s="366">
        <f>IF(M8471="IBIRAPITANGA FASE 3",IF(O8471="Atraso",L8471,L8471/(1+$I$2)^P8471),IF(O8471="Atraso",L8471,L8471/(1+$I$1)^P8471))</f>
        <v/>
      </c>
      <c r="R8471">
        <f>IF(O8471="Atraso",$K$3-G8471,0)</f>
        <v/>
      </c>
      <c r="S8471">
        <f>IF(R8471&lt;=15,"Até 15",IF(R8471&lt;=30,"Entre 15 e 30",IF(R8471&lt;=60,"Entre 30 e 60",IF(R8471&lt;=90,"Entre 60 e 90",IF(R8471&lt;=120,"Entre 90 e 120",IF(R8471&lt;=150,"Entre 120 e 150",IF(R8471&lt;=180,"Entre 150 e 180","Superior a 180")))))))</f>
        <v/>
      </c>
    </row>
    <row r="8472">
      <c r="A8472" t="inlineStr">
        <is>
          <t>Q08L05</t>
        </is>
      </c>
      <c r="B8472" t="inlineStr">
        <is>
          <t>REYNALDO FERREIRA ALVES</t>
        </is>
      </c>
      <c r="C8472" t="n">
        <v>1</v>
      </c>
      <c r="D8472" t="inlineStr">
        <is>
          <t>IPCA</t>
        </is>
      </c>
      <c r="E8472" t="n">
        <v>0</v>
      </c>
      <c r="F8472" t="inlineStr">
        <is>
          <t>MENSAL</t>
        </is>
      </c>
      <c r="G8472" t="n">
        <v>46132</v>
      </c>
      <c r="H8472" t="n">
        <v>46132</v>
      </c>
      <c r="I8472" t="n">
        <v>33</v>
      </c>
      <c r="J8472" t="inlineStr">
        <is>
          <t>CARTEIRA</t>
        </is>
      </c>
      <c r="K8472" t="inlineStr">
        <is>
          <t>CONTRATO</t>
        </is>
      </c>
      <c r="L8472" t="n">
        <v>1220.954946</v>
      </c>
      <c r="M8472" t="inlineStr">
        <is>
          <t>Terra Luz Residencial</t>
        </is>
      </c>
      <c r="N8472" s="142">
        <f>DATE(YEAR(G8472),MONTH(G8472),1)</f>
        <v/>
      </c>
      <c r="O8472" s="132">
        <f>IF(G8472&gt;$K$3,"Futuro","Atraso")</f>
        <v/>
      </c>
      <c r="P8472">
        <f>12*(YEAR(G8472)-YEAR($K$3))+(MONTH(G8472)-MONTH($K$3))</f>
        <v/>
      </c>
      <c r="Q8472" s="366">
        <f>IF(M8472="IBIRAPITANGA FASE 3",IF(O8472="Atraso",L8472,L8472/(1+$I$2)^P8472),IF(O8472="Atraso",L8472,L8472/(1+$I$1)^P8472))</f>
        <v/>
      </c>
      <c r="R8472">
        <f>IF(O8472="Atraso",$K$3-G8472,0)</f>
        <v/>
      </c>
      <c r="S8472">
        <f>IF(R8472&lt;=15,"Até 15",IF(R8472&lt;=30,"Entre 15 e 30",IF(R8472&lt;=60,"Entre 30 e 60",IF(R8472&lt;=90,"Entre 60 e 90",IF(R8472&lt;=120,"Entre 90 e 120",IF(R8472&lt;=150,"Entre 120 e 150",IF(R8472&lt;=180,"Entre 150 e 180","Superior a 180")))))))</f>
        <v/>
      </c>
    </row>
    <row r="8473">
      <c r="A8473" t="inlineStr">
        <is>
          <t>Q08L05</t>
        </is>
      </c>
      <c r="B8473" t="inlineStr">
        <is>
          <t>REYNALDO FERREIRA ALVES</t>
        </is>
      </c>
      <c r="C8473" t="n">
        <v>1</v>
      </c>
      <c r="D8473" t="inlineStr">
        <is>
          <t>IPCA</t>
        </is>
      </c>
      <c r="E8473" t="n">
        <v>0</v>
      </c>
      <c r="F8473" t="inlineStr">
        <is>
          <t>MENSAL</t>
        </is>
      </c>
      <c r="G8473" t="n">
        <v>46162</v>
      </c>
      <c r="H8473" t="n">
        <v>46162</v>
      </c>
      <c r="I8473" t="n">
        <v>34</v>
      </c>
      <c r="J8473" t="inlineStr">
        <is>
          <t>CARTEIRA</t>
        </is>
      </c>
      <c r="K8473" t="inlineStr">
        <is>
          <t>CONTRATO</t>
        </is>
      </c>
      <c r="L8473" t="n">
        <v>1220.954946</v>
      </c>
      <c r="M8473" t="inlineStr">
        <is>
          <t>Terra Luz Residencial</t>
        </is>
      </c>
      <c r="N8473" s="142">
        <f>DATE(YEAR(G8473),MONTH(G8473),1)</f>
        <v/>
      </c>
      <c r="O8473" s="132">
        <f>IF(G8473&gt;$K$3,"Futuro","Atraso")</f>
        <v/>
      </c>
      <c r="P8473">
        <f>12*(YEAR(G8473)-YEAR($K$3))+(MONTH(G8473)-MONTH($K$3))</f>
        <v/>
      </c>
      <c r="Q8473" s="366">
        <f>IF(M8473="IBIRAPITANGA FASE 3",IF(O8473="Atraso",L8473,L8473/(1+$I$2)^P8473),IF(O8473="Atraso",L8473,L8473/(1+$I$1)^P8473))</f>
        <v/>
      </c>
      <c r="R8473">
        <f>IF(O8473="Atraso",$K$3-G8473,0)</f>
        <v/>
      </c>
      <c r="S8473">
        <f>IF(R8473&lt;=15,"Até 15",IF(R8473&lt;=30,"Entre 15 e 30",IF(R8473&lt;=60,"Entre 30 e 60",IF(R8473&lt;=90,"Entre 60 e 90",IF(R8473&lt;=120,"Entre 90 e 120",IF(R8473&lt;=150,"Entre 120 e 150",IF(R8473&lt;=180,"Entre 150 e 180","Superior a 180")))))))</f>
        <v/>
      </c>
    </row>
    <row r="8474">
      <c r="A8474" t="inlineStr">
        <is>
          <t>Q08L05</t>
        </is>
      </c>
      <c r="B8474" t="inlineStr">
        <is>
          <t>REYNALDO FERREIRA ALVES</t>
        </is>
      </c>
      <c r="C8474" t="n">
        <v>1</v>
      </c>
      <c r="D8474" t="inlineStr">
        <is>
          <t>IPCA</t>
        </is>
      </c>
      <c r="E8474" t="n">
        <v>0</v>
      </c>
      <c r="F8474" t="inlineStr">
        <is>
          <t>MENSAL</t>
        </is>
      </c>
      <c r="G8474" t="n">
        <v>46193</v>
      </c>
      <c r="H8474" t="n">
        <v>46193</v>
      </c>
      <c r="I8474" t="n">
        <v>35</v>
      </c>
      <c r="J8474" t="inlineStr">
        <is>
          <t>CARTEIRA</t>
        </is>
      </c>
      <c r="K8474" t="inlineStr">
        <is>
          <t>CONTRATO</t>
        </is>
      </c>
      <c r="L8474" t="n">
        <v>1220.954946</v>
      </c>
      <c r="M8474" t="inlineStr">
        <is>
          <t>Terra Luz Residencial</t>
        </is>
      </c>
      <c r="N8474" s="142">
        <f>DATE(YEAR(G8474),MONTH(G8474),1)</f>
        <v/>
      </c>
      <c r="O8474" s="132">
        <f>IF(G8474&gt;$K$3,"Futuro","Atraso")</f>
        <v/>
      </c>
      <c r="P8474">
        <f>12*(YEAR(G8474)-YEAR($K$3))+(MONTH(G8474)-MONTH($K$3))</f>
        <v/>
      </c>
      <c r="Q8474" s="366">
        <f>IF(M8474="IBIRAPITANGA FASE 3",IF(O8474="Atraso",L8474,L8474/(1+$I$2)^P8474),IF(O8474="Atraso",L8474,L8474/(1+$I$1)^P8474))</f>
        <v/>
      </c>
      <c r="R8474">
        <f>IF(O8474="Atraso",$K$3-G8474,0)</f>
        <v/>
      </c>
      <c r="S8474">
        <f>IF(R8474&lt;=15,"Até 15",IF(R8474&lt;=30,"Entre 15 e 30",IF(R8474&lt;=60,"Entre 30 e 60",IF(R8474&lt;=90,"Entre 60 e 90",IF(R8474&lt;=120,"Entre 90 e 120",IF(R8474&lt;=150,"Entre 120 e 150",IF(R8474&lt;=180,"Entre 150 e 180","Superior a 180")))))))</f>
        <v/>
      </c>
    </row>
    <row r="8475">
      <c r="A8475" t="inlineStr">
        <is>
          <t>Q08L05</t>
        </is>
      </c>
      <c r="B8475" t="inlineStr">
        <is>
          <t>REYNALDO FERREIRA ALVES</t>
        </is>
      </c>
      <c r="C8475" t="n">
        <v>1</v>
      </c>
      <c r="D8475" t="inlineStr">
        <is>
          <t>IPCA</t>
        </is>
      </c>
      <c r="E8475" t="n">
        <v>0</v>
      </c>
      <c r="F8475" t="inlineStr">
        <is>
          <t>MENSAL</t>
        </is>
      </c>
      <c r="G8475" t="n">
        <v>46223</v>
      </c>
      <c r="H8475" t="n">
        <v>46223</v>
      </c>
      <c r="I8475" t="n">
        <v>36</v>
      </c>
      <c r="J8475" t="inlineStr">
        <is>
          <t>CARTEIRA</t>
        </is>
      </c>
      <c r="K8475" t="inlineStr">
        <is>
          <t>CONTRATO</t>
        </is>
      </c>
      <c r="L8475" t="n">
        <v>1220.954946</v>
      </c>
      <c r="M8475" t="inlineStr">
        <is>
          <t>Terra Luz Residencial</t>
        </is>
      </c>
      <c r="N8475" s="142">
        <f>DATE(YEAR(G8475),MONTH(G8475),1)</f>
        <v/>
      </c>
      <c r="O8475" s="132">
        <f>IF(G8475&gt;$K$3,"Futuro","Atraso")</f>
        <v/>
      </c>
      <c r="P8475">
        <f>12*(YEAR(G8475)-YEAR($K$3))+(MONTH(G8475)-MONTH($K$3))</f>
        <v/>
      </c>
      <c r="Q8475" s="366">
        <f>IF(M8475="IBIRAPITANGA FASE 3",IF(O8475="Atraso",L8475,L8475/(1+$I$2)^P8475),IF(O8475="Atraso",L8475,L8475/(1+$I$1)^P8475))</f>
        <v/>
      </c>
      <c r="R8475">
        <f>IF(O8475="Atraso",$K$3-G8475,0)</f>
        <v/>
      </c>
      <c r="S8475">
        <f>IF(R8475&lt;=15,"Até 15",IF(R8475&lt;=30,"Entre 15 e 30",IF(R8475&lt;=60,"Entre 30 e 60",IF(R8475&lt;=90,"Entre 60 e 90",IF(R8475&lt;=120,"Entre 90 e 120",IF(R8475&lt;=150,"Entre 120 e 150",IF(R8475&lt;=180,"Entre 150 e 180","Superior a 180")))))))</f>
        <v/>
      </c>
    </row>
    <row r="8476">
      <c r="A8476" t="inlineStr">
        <is>
          <t>Q08L05</t>
        </is>
      </c>
      <c r="B8476" t="inlineStr">
        <is>
          <t>REYNALDO FERREIRA ALVES</t>
        </is>
      </c>
      <c r="C8476" t="n">
        <v>1</v>
      </c>
      <c r="D8476" t="inlineStr">
        <is>
          <t>IPCA</t>
        </is>
      </c>
      <c r="E8476" t="n">
        <v>0</v>
      </c>
      <c r="F8476" t="inlineStr">
        <is>
          <t>MENSAL</t>
        </is>
      </c>
      <c r="G8476" t="n">
        <v>46254</v>
      </c>
      <c r="H8476" t="n">
        <v>46254</v>
      </c>
      <c r="I8476" t="n">
        <v>37</v>
      </c>
      <c r="J8476" t="inlineStr">
        <is>
          <t>CARTEIRA</t>
        </is>
      </c>
      <c r="K8476" t="inlineStr">
        <is>
          <t>CONTRATO</t>
        </is>
      </c>
      <c r="L8476" t="n">
        <v>1220.954946</v>
      </c>
      <c r="M8476" t="inlineStr">
        <is>
          <t>Terra Luz Residencial</t>
        </is>
      </c>
      <c r="N8476" s="142">
        <f>DATE(YEAR(G8476),MONTH(G8476),1)</f>
        <v/>
      </c>
      <c r="O8476" s="132">
        <f>IF(G8476&gt;$K$3,"Futuro","Atraso")</f>
        <v/>
      </c>
      <c r="P8476">
        <f>12*(YEAR(G8476)-YEAR($K$3))+(MONTH(G8476)-MONTH($K$3))</f>
        <v/>
      </c>
      <c r="Q8476" s="366">
        <f>IF(M8476="IBIRAPITANGA FASE 3",IF(O8476="Atraso",L8476,L8476/(1+$I$2)^P8476),IF(O8476="Atraso",L8476,L8476/(1+$I$1)^P8476))</f>
        <v/>
      </c>
      <c r="R8476">
        <f>IF(O8476="Atraso",$K$3-G8476,0)</f>
        <v/>
      </c>
      <c r="S8476">
        <f>IF(R8476&lt;=15,"Até 15",IF(R8476&lt;=30,"Entre 15 e 30",IF(R8476&lt;=60,"Entre 30 e 60",IF(R8476&lt;=90,"Entre 60 e 90",IF(R8476&lt;=120,"Entre 90 e 120",IF(R8476&lt;=150,"Entre 120 e 150",IF(R8476&lt;=180,"Entre 150 e 180","Superior a 180")))))))</f>
        <v/>
      </c>
    </row>
    <row r="8477">
      <c r="A8477" t="inlineStr">
        <is>
          <t>Q08L05</t>
        </is>
      </c>
      <c r="B8477" t="inlineStr">
        <is>
          <t>REYNALDO FERREIRA ALVES</t>
        </is>
      </c>
      <c r="C8477" t="n">
        <v>1</v>
      </c>
      <c r="D8477" t="inlineStr">
        <is>
          <t>IPCA</t>
        </is>
      </c>
      <c r="E8477" t="n">
        <v>0</v>
      </c>
      <c r="F8477" t="inlineStr">
        <is>
          <t>MENSAL</t>
        </is>
      </c>
      <c r="G8477" t="n">
        <v>46285</v>
      </c>
      <c r="H8477" t="n">
        <v>46285</v>
      </c>
      <c r="I8477" t="n">
        <v>38</v>
      </c>
      <c r="J8477" t="inlineStr">
        <is>
          <t>CARTEIRA</t>
        </is>
      </c>
      <c r="K8477" t="inlineStr">
        <is>
          <t>CONTRATO</t>
        </is>
      </c>
      <c r="L8477" t="n">
        <v>1220.954946</v>
      </c>
      <c r="M8477" t="inlineStr">
        <is>
          <t>Terra Luz Residencial</t>
        </is>
      </c>
      <c r="N8477" s="142">
        <f>DATE(YEAR(G8477),MONTH(G8477),1)</f>
        <v/>
      </c>
      <c r="O8477" s="132">
        <f>IF(G8477&gt;$K$3,"Futuro","Atraso")</f>
        <v/>
      </c>
      <c r="P8477">
        <f>12*(YEAR(G8477)-YEAR($K$3))+(MONTH(G8477)-MONTH($K$3))</f>
        <v/>
      </c>
      <c r="Q8477" s="366">
        <f>IF(M8477="IBIRAPITANGA FASE 3",IF(O8477="Atraso",L8477,L8477/(1+$I$2)^P8477),IF(O8477="Atraso",L8477,L8477/(1+$I$1)^P8477))</f>
        <v/>
      </c>
      <c r="R8477">
        <f>IF(O8477="Atraso",$K$3-G8477,0)</f>
        <v/>
      </c>
      <c r="S8477">
        <f>IF(R8477&lt;=15,"Até 15",IF(R8477&lt;=30,"Entre 15 e 30",IF(R8477&lt;=60,"Entre 30 e 60",IF(R8477&lt;=90,"Entre 60 e 90",IF(R8477&lt;=120,"Entre 90 e 120",IF(R8477&lt;=150,"Entre 120 e 150",IF(R8477&lt;=180,"Entre 150 e 180","Superior a 180")))))))</f>
        <v/>
      </c>
    </row>
    <row r="8478">
      <c r="A8478" t="inlineStr">
        <is>
          <t>Q08L05</t>
        </is>
      </c>
      <c r="B8478" t="inlineStr">
        <is>
          <t>REYNALDO FERREIRA ALVES</t>
        </is>
      </c>
      <c r="C8478" t="n">
        <v>1</v>
      </c>
      <c r="D8478" t="inlineStr">
        <is>
          <t>IPCA</t>
        </is>
      </c>
      <c r="E8478" t="n">
        <v>0</v>
      </c>
      <c r="F8478" t="inlineStr">
        <is>
          <t>MENSAL</t>
        </is>
      </c>
      <c r="G8478" t="n">
        <v>46315</v>
      </c>
      <c r="H8478" t="n">
        <v>46315</v>
      </c>
      <c r="I8478" t="n">
        <v>39</v>
      </c>
      <c r="J8478" t="inlineStr">
        <is>
          <t>CARTEIRA</t>
        </is>
      </c>
      <c r="K8478" t="inlineStr">
        <is>
          <t>CONTRATO</t>
        </is>
      </c>
      <c r="L8478" t="n">
        <v>1220.954946</v>
      </c>
      <c r="M8478" t="inlineStr">
        <is>
          <t>Terra Luz Residencial</t>
        </is>
      </c>
      <c r="N8478" s="142">
        <f>DATE(YEAR(G8478),MONTH(G8478),1)</f>
        <v/>
      </c>
      <c r="O8478" s="132">
        <f>IF(G8478&gt;$K$3,"Futuro","Atraso")</f>
        <v/>
      </c>
      <c r="P8478">
        <f>12*(YEAR(G8478)-YEAR($K$3))+(MONTH(G8478)-MONTH($K$3))</f>
        <v/>
      </c>
      <c r="Q8478" s="366">
        <f>IF(M8478="IBIRAPITANGA FASE 3",IF(O8478="Atraso",L8478,L8478/(1+$I$2)^P8478),IF(O8478="Atraso",L8478,L8478/(1+$I$1)^P8478))</f>
        <v/>
      </c>
      <c r="R8478">
        <f>IF(O8478="Atraso",$K$3-G8478,0)</f>
        <v/>
      </c>
      <c r="S8478">
        <f>IF(R8478&lt;=15,"Até 15",IF(R8478&lt;=30,"Entre 15 e 30",IF(R8478&lt;=60,"Entre 30 e 60",IF(R8478&lt;=90,"Entre 60 e 90",IF(R8478&lt;=120,"Entre 90 e 120",IF(R8478&lt;=150,"Entre 120 e 150",IF(R8478&lt;=180,"Entre 150 e 180","Superior a 180")))))))</f>
        <v/>
      </c>
    </row>
    <row r="8479">
      <c r="A8479" t="inlineStr">
        <is>
          <t>Q08L05</t>
        </is>
      </c>
      <c r="B8479" t="inlineStr">
        <is>
          <t>REYNALDO FERREIRA ALVES</t>
        </is>
      </c>
      <c r="C8479" t="n">
        <v>1</v>
      </c>
      <c r="D8479" t="inlineStr">
        <is>
          <t>IPCA</t>
        </is>
      </c>
      <c r="E8479" t="n">
        <v>0</v>
      </c>
      <c r="F8479" t="inlineStr">
        <is>
          <t>MENSAL</t>
        </is>
      </c>
      <c r="G8479" t="n">
        <v>46346</v>
      </c>
      <c r="H8479" t="n">
        <v>46346</v>
      </c>
      <c r="I8479" t="n">
        <v>40</v>
      </c>
      <c r="J8479" t="inlineStr">
        <is>
          <t>CARTEIRA</t>
        </is>
      </c>
      <c r="K8479" t="inlineStr">
        <is>
          <t>CONTRATO</t>
        </is>
      </c>
      <c r="L8479" t="n">
        <v>1220.954946</v>
      </c>
      <c r="M8479" t="inlineStr">
        <is>
          <t>Terra Luz Residencial</t>
        </is>
      </c>
      <c r="N8479" s="142">
        <f>DATE(YEAR(G8479),MONTH(G8479),1)</f>
        <v/>
      </c>
      <c r="O8479" s="132">
        <f>IF(G8479&gt;$K$3,"Futuro","Atraso")</f>
        <v/>
      </c>
      <c r="P8479">
        <f>12*(YEAR(G8479)-YEAR($K$3))+(MONTH(G8479)-MONTH($K$3))</f>
        <v/>
      </c>
      <c r="Q8479" s="366">
        <f>IF(M8479="IBIRAPITANGA FASE 3",IF(O8479="Atraso",L8479,L8479/(1+$I$2)^P8479),IF(O8479="Atraso",L8479,L8479/(1+$I$1)^P8479))</f>
        <v/>
      </c>
      <c r="R8479">
        <f>IF(O8479="Atraso",$K$3-G8479,0)</f>
        <v/>
      </c>
      <c r="S8479">
        <f>IF(R8479&lt;=15,"Até 15",IF(R8479&lt;=30,"Entre 15 e 30",IF(R8479&lt;=60,"Entre 30 e 60",IF(R8479&lt;=90,"Entre 60 e 90",IF(R8479&lt;=120,"Entre 90 e 120",IF(R8479&lt;=150,"Entre 120 e 150",IF(R8479&lt;=180,"Entre 150 e 180","Superior a 180")))))))</f>
        <v/>
      </c>
    </row>
    <row r="8480">
      <c r="A8480" t="inlineStr">
        <is>
          <t>Q08L05</t>
        </is>
      </c>
      <c r="B8480" t="inlineStr">
        <is>
          <t>REYNALDO FERREIRA ALVES</t>
        </is>
      </c>
      <c r="C8480" t="n">
        <v>1</v>
      </c>
      <c r="D8480" t="inlineStr">
        <is>
          <t>IPCA</t>
        </is>
      </c>
      <c r="E8480" t="n">
        <v>0</v>
      </c>
      <c r="F8480" t="inlineStr">
        <is>
          <t>MENSAL</t>
        </is>
      </c>
      <c r="G8480" t="n">
        <v>46376</v>
      </c>
      <c r="H8480" t="n">
        <v>46376</v>
      </c>
      <c r="I8480" t="n">
        <v>41</v>
      </c>
      <c r="J8480" t="inlineStr">
        <is>
          <t>CARTEIRA</t>
        </is>
      </c>
      <c r="K8480" t="inlineStr">
        <is>
          <t>CONTRATO</t>
        </is>
      </c>
      <c r="L8480" t="n">
        <v>1220.954946</v>
      </c>
      <c r="M8480" t="inlineStr">
        <is>
          <t>Terra Luz Residencial</t>
        </is>
      </c>
      <c r="N8480" s="142">
        <f>DATE(YEAR(G8480),MONTH(G8480),1)</f>
        <v/>
      </c>
      <c r="O8480" s="132">
        <f>IF(G8480&gt;$K$3,"Futuro","Atraso")</f>
        <v/>
      </c>
      <c r="P8480">
        <f>12*(YEAR(G8480)-YEAR($K$3))+(MONTH(G8480)-MONTH($K$3))</f>
        <v/>
      </c>
      <c r="Q8480" s="366">
        <f>IF(M8480="IBIRAPITANGA FASE 3",IF(O8480="Atraso",L8480,L8480/(1+$I$2)^P8480),IF(O8480="Atraso",L8480,L8480/(1+$I$1)^P8480))</f>
        <v/>
      </c>
      <c r="R8480">
        <f>IF(O8480="Atraso",$K$3-G8480,0)</f>
        <v/>
      </c>
      <c r="S8480">
        <f>IF(R8480&lt;=15,"Até 15",IF(R8480&lt;=30,"Entre 15 e 30",IF(R8480&lt;=60,"Entre 30 e 60",IF(R8480&lt;=90,"Entre 60 e 90",IF(R8480&lt;=120,"Entre 90 e 120",IF(R8480&lt;=150,"Entre 120 e 150",IF(R8480&lt;=180,"Entre 150 e 180","Superior a 180")))))))</f>
        <v/>
      </c>
    </row>
    <row r="8481">
      <c r="A8481" t="inlineStr">
        <is>
          <t>Q08L05</t>
        </is>
      </c>
      <c r="B8481" t="inlineStr">
        <is>
          <t>REYNALDO FERREIRA ALVES</t>
        </is>
      </c>
      <c r="C8481" t="n">
        <v>1</v>
      </c>
      <c r="D8481" t="inlineStr">
        <is>
          <t>IPCA</t>
        </is>
      </c>
      <c r="E8481" t="n">
        <v>0</v>
      </c>
      <c r="F8481" t="inlineStr">
        <is>
          <t>MENSAL</t>
        </is>
      </c>
      <c r="G8481" t="n">
        <v>46407</v>
      </c>
      <c r="H8481" t="n">
        <v>46407</v>
      </c>
      <c r="I8481" t="n">
        <v>42</v>
      </c>
      <c r="J8481" t="inlineStr">
        <is>
          <t>CARTEIRA</t>
        </is>
      </c>
      <c r="K8481" t="inlineStr">
        <is>
          <t>CONTRATO</t>
        </is>
      </c>
      <c r="L8481" t="n">
        <v>1220.954946</v>
      </c>
      <c r="M8481" t="inlineStr">
        <is>
          <t>Terra Luz Residencial</t>
        </is>
      </c>
      <c r="N8481" s="142">
        <f>DATE(YEAR(G8481),MONTH(G8481),1)</f>
        <v/>
      </c>
      <c r="O8481" s="132">
        <f>IF(G8481&gt;$K$3,"Futuro","Atraso")</f>
        <v/>
      </c>
      <c r="P8481">
        <f>12*(YEAR(G8481)-YEAR($K$3))+(MONTH(G8481)-MONTH($K$3))</f>
        <v/>
      </c>
      <c r="Q8481" s="366">
        <f>IF(M8481="IBIRAPITANGA FASE 3",IF(O8481="Atraso",L8481,L8481/(1+$I$2)^P8481),IF(O8481="Atraso",L8481,L8481/(1+$I$1)^P8481))</f>
        <v/>
      </c>
      <c r="R8481">
        <f>IF(O8481="Atraso",$K$3-G8481,0)</f>
        <v/>
      </c>
      <c r="S8481">
        <f>IF(R8481&lt;=15,"Até 15",IF(R8481&lt;=30,"Entre 15 e 30",IF(R8481&lt;=60,"Entre 30 e 60",IF(R8481&lt;=90,"Entre 60 e 90",IF(R8481&lt;=120,"Entre 90 e 120",IF(R8481&lt;=150,"Entre 120 e 150",IF(R8481&lt;=180,"Entre 150 e 180","Superior a 180")))))))</f>
        <v/>
      </c>
    </row>
    <row r="8482">
      <c r="A8482" t="inlineStr">
        <is>
          <t>Q08L05</t>
        </is>
      </c>
      <c r="B8482" t="inlineStr">
        <is>
          <t>REYNALDO FERREIRA ALVES</t>
        </is>
      </c>
      <c r="C8482" t="n">
        <v>1</v>
      </c>
      <c r="D8482" t="inlineStr">
        <is>
          <t>IPCA</t>
        </is>
      </c>
      <c r="E8482" t="n">
        <v>0</v>
      </c>
      <c r="F8482" t="inlineStr">
        <is>
          <t>MENSAL</t>
        </is>
      </c>
      <c r="G8482" t="n">
        <v>46407</v>
      </c>
      <c r="H8482" t="n">
        <v>46407</v>
      </c>
      <c r="I8482" t="n">
        <v>4</v>
      </c>
      <c r="J8482" t="inlineStr">
        <is>
          <t>CARTEIRA</t>
        </is>
      </c>
      <c r="K8482" t="inlineStr">
        <is>
          <t>CONTRATO</t>
        </is>
      </c>
      <c r="L8482" t="n">
        <v>4212.28665</v>
      </c>
      <c r="M8482" t="inlineStr">
        <is>
          <t>Terra Luz Residencial</t>
        </is>
      </c>
      <c r="N8482" s="142">
        <f>DATE(YEAR(G8482),MONTH(G8482),1)</f>
        <v/>
      </c>
      <c r="O8482" s="132">
        <f>IF(G8482&gt;$K$3,"Futuro","Atraso")</f>
        <v/>
      </c>
      <c r="P8482">
        <f>12*(YEAR(G8482)-YEAR($K$3))+(MONTH(G8482)-MONTH($K$3))</f>
        <v/>
      </c>
      <c r="Q8482" s="366">
        <f>IF(M8482="IBIRAPITANGA FASE 3",IF(O8482="Atraso",L8482,L8482/(1+$I$2)^P8482),IF(O8482="Atraso",L8482,L8482/(1+$I$1)^P8482))</f>
        <v/>
      </c>
      <c r="R8482">
        <f>IF(O8482="Atraso",$K$3-G8482,0)</f>
        <v/>
      </c>
      <c r="S8482">
        <f>IF(R8482&lt;=15,"Até 15",IF(R8482&lt;=30,"Entre 15 e 30",IF(R8482&lt;=60,"Entre 30 e 60",IF(R8482&lt;=90,"Entre 60 e 90",IF(R8482&lt;=120,"Entre 90 e 120",IF(R8482&lt;=150,"Entre 120 e 150",IF(R8482&lt;=180,"Entre 150 e 180","Superior a 180")))))))</f>
        <v/>
      </c>
    </row>
    <row r="8483">
      <c r="A8483" t="inlineStr">
        <is>
          <t>Q08L010</t>
        </is>
      </c>
      <c r="B8483" t="inlineStr">
        <is>
          <t>MARCELO PACHECO OLIVEIRA</t>
        </is>
      </c>
      <c r="C8483" t="n">
        <v>1</v>
      </c>
      <c r="D8483" t="inlineStr">
        <is>
          <t>IPCA</t>
        </is>
      </c>
      <c r="E8483" t="n">
        <v>0.009488792934583046</v>
      </c>
      <c r="F8483" t="inlineStr">
        <is>
          <t>MENSAL</t>
        </is>
      </c>
      <c r="G8483" t="n">
        <v>45235</v>
      </c>
      <c r="H8483" t="n">
        <v>45235</v>
      </c>
      <c r="I8483" t="n">
        <v>17</v>
      </c>
      <c r="J8483" t="inlineStr">
        <is>
          <t>CARTEIRA</t>
        </is>
      </c>
      <c r="K8483" t="inlineStr">
        <is>
          <t>CONTRATO</t>
        </is>
      </c>
      <c r="L8483" t="n">
        <v>601.8574020000001</v>
      </c>
      <c r="M8483" t="inlineStr">
        <is>
          <t>Terra Luz Residencial</t>
        </is>
      </c>
      <c r="N8483" s="142">
        <f>DATE(YEAR(G8483),MONTH(G8483),1)</f>
        <v/>
      </c>
      <c r="O8483" s="132">
        <f>IF(G8483&gt;$K$3,"Futuro","Atraso")</f>
        <v/>
      </c>
      <c r="P8483">
        <f>12*(YEAR(G8483)-YEAR($K$3))+(MONTH(G8483)-MONTH($K$3))</f>
        <v/>
      </c>
      <c r="Q8483" s="366">
        <f>IF(M8483="IBIRAPITANGA FASE 3",IF(O8483="Atraso",L8483,L8483/(1+$I$2)^P8483),IF(O8483="Atraso",L8483,L8483/(1+$I$1)^P8483))</f>
        <v/>
      </c>
      <c r="R8483">
        <f>IF(O8483="Atraso",$K$3-G8483,0)</f>
        <v/>
      </c>
      <c r="S8483">
        <f>IF(R8483&lt;=15,"Até 15",IF(R8483&lt;=30,"Entre 15 e 30",IF(R8483&lt;=60,"Entre 30 e 60",IF(R8483&lt;=90,"Entre 60 e 90",IF(R8483&lt;=120,"Entre 90 e 120",IF(R8483&lt;=150,"Entre 120 e 150",IF(R8483&lt;=180,"Entre 150 e 180","Superior a 180")))))))</f>
        <v/>
      </c>
    </row>
    <row r="8484">
      <c r="A8484" t="inlineStr">
        <is>
          <t>Q08L010</t>
        </is>
      </c>
      <c r="B8484" t="inlineStr">
        <is>
          <t>MARCELO PACHECO OLIVEIRA</t>
        </is>
      </c>
      <c r="C8484" t="n">
        <v>1</v>
      </c>
      <c r="D8484" t="inlineStr">
        <is>
          <t>IPCA</t>
        </is>
      </c>
      <c r="E8484" t="n">
        <v>0.009488792934583046</v>
      </c>
      <c r="F8484" t="inlineStr">
        <is>
          <t>MENSAL</t>
        </is>
      </c>
      <c r="G8484" t="n">
        <v>45265</v>
      </c>
      <c r="H8484" t="n">
        <v>45265</v>
      </c>
      <c r="I8484" t="n">
        <v>18</v>
      </c>
      <c r="J8484" t="inlineStr">
        <is>
          <t>CARTEIRA</t>
        </is>
      </c>
      <c r="K8484" t="inlineStr">
        <is>
          <t>CONTRATO</t>
        </is>
      </c>
      <c r="L8484" t="n">
        <v>601.8574020000001</v>
      </c>
      <c r="M8484" t="inlineStr">
        <is>
          <t>Terra Luz Residencial</t>
        </is>
      </c>
      <c r="N8484" s="142">
        <f>DATE(YEAR(G8484),MONTH(G8484),1)</f>
        <v/>
      </c>
      <c r="O8484" s="132">
        <f>IF(G8484&gt;$K$3,"Futuro","Atraso")</f>
        <v/>
      </c>
      <c r="P8484">
        <f>12*(YEAR(G8484)-YEAR($K$3))+(MONTH(G8484)-MONTH($K$3))</f>
        <v/>
      </c>
      <c r="Q8484" s="366">
        <f>IF(M8484="IBIRAPITANGA FASE 3",IF(O8484="Atraso",L8484,L8484/(1+$I$2)^P8484),IF(O8484="Atraso",L8484,L8484/(1+$I$1)^P8484))</f>
        <v/>
      </c>
      <c r="R8484">
        <f>IF(O8484="Atraso",$K$3-G8484,0)</f>
        <v/>
      </c>
      <c r="S8484">
        <f>IF(R8484&lt;=15,"Até 15",IF(R8484&lt;=30,"Entre 15 e 30",IF(R8484&lt;=60,"Entre 30 e 60",IF(R8484&lt;=90,"Entre 60 e 90",IF(R8484&lt;=120,"Entre 90 e 120",IF(R8484&lt;=150,"Entre 120 e 150",IF(R8484&lt;=180,"Entre 150 e 180","Superior a 180")))))))</f>
        <v/>
      </c>
    </row>
    <row r="8485">
      <c r="A8485" t="inlineStr">
        <is>
          <t>Q08L010</t>
        </is>
      </c>
      <c r="B8485" t="inlineStr">
        <is>
          <t>MARCELO PACHECO OLIVEIRA</t>
        </is>
      </c>
      <c r="C8485" t="n">
        <v>1</v>
      </c>
      <c r="D8485" t="inlineStr">
        <is>
          <t>IPCA</t>
        </is>
      </c>
      <c r="E8485" t="n">
        <v>0.009488792934583046</v>
      </c>
      <c r="F8485" t="inlineStr">
        <is>
          <t>MENSAL</t>
        </is>
      </c>
      <c r="G8485" t="n">
        <v>45296</v>
      </c>
      <c r="H8485" t="n">
        <v>45296</v>
      </c>
      <c r="I8485" t="n">
        <v>19</v>
      </c>
      <c r="J8485" t="inlineStr">
        <is>
          <t>CARTEIRA</t>
        </is>
      </c>
      <c r="K8485" t="inlineStr">
        <is>
          <t>CONTRATO</t>
        </is>
      </c>
      <c r="L8485" t="n">
        <v>601.8574020000001</v>
      </c>
      <c r="M8485" t="inlineStr">
        <is>
          <t>Terra Luz Residencial</t>
        </is>
      </c>
      <c r="N8485" s="142">
        <f>DATE(YEAR(G8485),MONTH(G8485),1)</f>
        <v/>
      </c>
      <c r="O8485" s="132">
        <f>IF(G8485&gt;$K$3,"Futuro","Atraso")</f>
        <v/>
      </c>
      <c r="P8485">
        <f>12*(YEAR(G8485)-YEAR($K$3))+(MONTH(G8485)-MONTH($K$3))</f>
        <v/>
      </c>
      <c r="Q8485" s="366">
        <f>IF(M8485="IBIRAPITANGA FASE 3",IF(O8485="Atraso",L8485,L8485/(1+$I$2)^P8485),IF(O8485="Atraso",L8485,L8485/(1+$I$1)^P8485))</f>
        <v/>
      </c>
      <c r="R8485">
        <f>IF(O8485="Atraso",$K$3-G8485,0)</f>
        <v/>
      </c>
      <c r="S8485">
        <f>IF(R8485&lt;=15,"Até 15",IF(R8485&lt;=30,"Entre 15 e 30",IF(R8485&lt;=60,"Entre 30 e 60",IF(R8485&lt;=90,"Entre 60 e 90",IF(R8485&lt;=120,"Entre 90 e 120",IF(R8485&lt;=150,"Entre 120 e 150",IF(R8485&lt;=180,"Entre 150 e 180","Superior a 180")))))))</f>
        <v/>
      </c>
    </row>
    <row r="8486">
      <c r="A8486" t="inlineStr">
        <is>
          <t>Q08L010</t>
        </is>
      </c>
      <c r="B8486" t="inlineStr">
        <is>
          <t>MARCELO PACHECO OLIVEIRA</t>
        </is>
      </c>
      <c r="C8486" t="n">
        <v>1</v>
      </c>
      <c r="D8486" t="inlineStr">
        <is>
          <t>IPCA</t>
        </is>
      </c>
      <c r="E8486" t="n">
        <v>0.009488792934583046</v>
      </c>
      <c r="F8486" t="inlineStr">
        <is>
          <t>MENSAL</t>
        </is>
      </c>
      <c r="G8486" t="n">
        <v>45327</v>
      </c>
      <c r="H8486" t="n">
        <v>45327</v>
      </c>
      <c r="I8486" t="n">
        <v>20</v>
      </c>
      <c r="J8486" t="inlineStr">
        <is>
          <t>CARTEIRA</t>
        </is>
      </c>
      <c r="K8486" t="inlineStr">
        <is>
          <t>CONTRATO</t>
        </is>
      </c>
      <c r="L8486" t="n">
        <v>601.8574020000001</v>
      </c>
      <c r="M8486" t="inlineStr">
        <is>
          <t>Terra Luz Residencial</t>
        </is>
      </c>
      <c r="N8486" s="142">
        <f>DATE(YEAR(G8486),MONTH(G8486),1)</f>
        <v/>
      </c>
      <c r="O8486" s="132">
        <f>IF(G8486&gt;$K$3,"Futuro","Atraso")</f>
        <v/>
      </c>
      <c r="P8486">
        <f>12*(YEAR(G8486)-YEAR($K$3))+(MONTH(G8486)-MONTH($K$3))</f>
        <v/>
      </c>
      <c r="Q8486" s="366">
        <f>IF(M8486="IBIRAPITANGA FASE 3",IF(O8486="Atraso",L8486,L8486/(1+$I$2)^P8486),IF(O8486="Atraso",L8486,L8486/(1+$I$1)^P8486))</f>
        <v/>
      </c>
      <c r="R8486">
        <f>IF(O8486="Atraso",$K$3-G8486,0)</f>
        <v/>
      </c>
      <c r="S8486">
        <f>IF(R8486&lt;=15,"Até 15",IF(R8486&lt;=30,"Entre 15 e 30",IF(R8486&lt;=60,"Entre 30 e 60",IF(R8486&lt;=90,"Entre 60 e 90",IF(R8486&lt;=120,"Entre 90 e 120",IF(R8486&lt;=150,"Entre 120 e 150",IF(R8486&lt;=180,"Entre 150 e 180","Superior a 180")))))))</f>
        <v/>
      </c>
    </row>
    <row r="8487">
      <c r="A8487" t="inlineStr">
        <is>
          <t>Q08L010</t>
        </is>
      </c>
      <c r="B8487" t="inlineStr">
        <is>
          <t>MARCELO PACHECO OLIVEIRA</t>
        </is>
      </c>
      <c r="C8487" t="n">
        <v>1</v>
      </c>
      <c r="D8487" t="inlineStr">
        <is>
          <t>IPCA</t>
        </is>
      </c>
      <c r="E8487" t="n">
        <v>0.009488792934583046</v>
      </c>
      <c r="F8487" t="inlineStr">
        <is>
          <t>MENSAL</t>
        </is>
      </c>
      <c r="G8487" t="n">
        <v>45356</v>
      </c>
      <c r="H8487" t="n">
        <v>45356</v>
      </c>
      <c r="I8487" t="n">
        <v>21</v>
      </c>
      <c r="J8487" t="inlineStr">
        <is>
          <t>CARTEIRA</t>
        </is>
      </c>
      <c r="K8487" t="inlineStr">
        <is>
          <t>CONTRATO</t>
        </is>
      </c>
      <c r="L8487" t="n">
        <v>601.8574020000001</v>
      </c>
      <c r="M8487" t="inlineStr">
        <is>
          <t>Terra Luz Residencial</t>
        </is>
      </c>
      <c r="N8487" s="142">
        <f>DATE(YEAR(G8487),MONTH(G8487),1)</f>
        <v/>
      </c>
      <c r="O8487" s="132">
        <f>IF(G8487&gt;$K$3,"Futuro","Atraso")</f>
        <v/>
      </c>
      <c r="P8487">
        <f>12*(YEAR(G8487)-YEAR($K$3))+(MONTH(G8487)-MONTH($K$3))</f>
        <v/>
      </c>
      <c r="Q8487" s="366">
        <f>IF(M8487="IBIRAPITANGA FASE 3",IF(O8487="Atraso",L8487,L8487/(1+$I$2)^P8487),IF(O8487="Atraso",L8487,L8487/(1+$I$1)^P8487))</f>
        <v/>
      </c>
      <c r="R8487">
        <f>IF(O8487="Atraso",$K$3-G8487,0)</f>
        <v/>
      </c>
      <c r="S8487">
        <f>IF(R8487&lt;=15,"Até 15",IF(R8487&lt;=30,"Entre 15 e 30",IF(R8487&lt;=60,"Entre 30 e 60",IF(R8487&lt;=90,"Entre 60 e 90",IF(R8487&lt;=120,"Entre 90 e 120",IF(R8487&lt;=150,"Entre 120 e 150",IF(R8487&lt;=180,"Entre 150 e 180","Superior a 180")))))))</f>
        <v/>
      </c>
    </row>
    <row r="8488">
      <c r="A8488" t="inlineStr">
        <is>
          <t>Q08L010</t>
        </is>
      </c>
      <c r="B8488" t="inlineStr">
        <is>
          <t>MARCELO PACHECO OLIVEIRA</t>
        </is>
      </c>
      <c r="C8488" t="n">
        <v>1</v>
      </c>
      <c r="D8488" t="inlineStr">
        <is>
          <t>IPCA</t>
        </is>
      </c>
      <c r="E8488" t="n">
        <v>0.009488792934583046</v>
      </c>
      <c r="F8488" t="inlineStr">
        <is>
          <t>MENSAL</t>
        </is>
      </c>
      <c r="G8488" t="n">
        <v>45387</v>
      </c>
      <c r="H8488" t="n">
        <v>45387</v>
      </c>
      <c r="I8488" t="n">
        <v>22</v>
      </c>
      <c r="J8488" t="inlineStr">
        <is>
          <t>CARTEIRA</t>
        </is>
      </c>
      <c r="K8488" t="inlineStr">
        <is>
          <t>CONTRATO</t>
        </is>
      </c>
      <c r="L8488" t="n">
        <v>601.8574020000001</v>
      </c>
      <c r="M8488" t="inlineStr">
        <is>
          <t>Terra Luz Residencial</t>
        </is>
      </c>
      <c r="N8488" s="142">
        <f>DATE(YEAR(G8488),MONTH(G8488),1)</f>
        <v/>
      </c>
      <c r="O8488" s="132">
        <f>IF(G8488&gt;$K$3,"Futuro","Atraso")</f>
        <v/>
      </c>
      <c r="P8488">
        <f>12*(YEAR(G8488)-YEAR($K$3))+(MONTH(G8488)-MONTH($K$3))</f>
        <v/>
      </c>
      <c r="Q8488" s="366">
        <f>IF(M8488="IBIRAPITANGA FASE 3",IF(O8488="Atraso",L8488,L8488/(1+$I$2)^P8488),IF(O8488="Atraso",L8488,L8488/(1+$I$1)^P8488))</f>
        <v/>
      </c>
      <c r="R8488">
        <f>IF(O8488="Atraso",$K$3-G8488,0)</f>
        <v/>
      </c>
      <c r="S8488">
        <f>IF(R8488&lt;=15,"Até 15",IF(R8488&lt;=30,"Entre 15 e 30",IF(R8488&lt;=60,"Entre 30 e 60",IF(R8488&lt;=90,"Entre 60 e 90",IF(R8488&lt;=120,"Entre 90 e 120",IF(R8488&lt;=150,"Entre 120 e 150",IF(R8488&lt;=180,"Entre 150 e 180","Superior a 180")))))))</f>
        <v/>
      </c>
    </row>
    <row r="8489">
      <c r="A8489" t="inlineStr">
        <is>
          <t>Q08L010</t>
        </is>
      </c>
      <c r="B8489" t="inlineStr">
        <is>
          <t>MARCELO PACHECO OLIVEIRA</t>
        </is>
      </c>
      <c r="C8489" t="n">
        <v>1</v>
      </c>
      <c r="D8489" t="inlineStr">
        <is>
          <t>IPCA</t>
        </is>
      </c>
      <c r="E8489" t="n">
        <v>0.009488792934583046</v>
      </c>
      <c r="F8489" t="inlineStr">
        <is>
          <t>MENSAL</t>
        </is>
      </c>
      <c r="G8489" t="n">
        <v>45417</v>
      </c>
      <c r="H8489" t="n">
        <v>45417</v>
      </c>
      <c r="I8489" t="n">
        <v>23</v>
      </c>
      <c r="J8489" t="inlineStr">
        <is>
          <t>CARTEIRA</t>
        </is>
      </c>
      <c r="K8489" t="inlineStr">
        <is>
          <t>CONTRATO</t>
        </is>
      </c>
      <c r="L8489" t="n">
        <v>601.8574020000001</v>
      </c>
      <c r="M8489" t="inlineStr">
        <is>
          <t>Terra Luz Residencial</t>
        </is>
      </c>
      <c r="N8489" s="142">
        <f>DATE(YEAR(G8489),MONTH(G8489),1)</f>
        <v/>
      </c>
      <c r="O8489" s="132">
        <f>IF(G8489&gt;$K$3,"Futuro","Atraso")</f>
        <v/>
      </c>
      <c r="P8489">
        <f>12*(YEAR(G8489)-YEAR($K$3))+(MONTH(G8489)-MONTH($K$3))</f>
        <v/>
      </c>
      <c r="Q8489" s="366">
        <f>IF(M8489="IBIRAPITANGA FASE 3",IF(O8489="Atraso",L8489,L8489/(1+$I$2)^P8489),IF(O8489="Atraso",L8489,L8489/(1+$I$1)^P8489))</f>
        <v/>
      </c>
      <c r="R8489">
        <f>IF(O8489="Atraso",$K$3-G8489,0)</f>
        <v/>
      </c>
      <c r="S8489">
        <f>IF(R8489&lt;=15,"Até 15",IF(R8489&lt;=30,"Entre 15 e 30",IF(R8489&lt;=60,"Entre 30 e 60",IF(R8489&lt;=90,"Entre 60 e 90",IF(R8489&lt;=120,"Entre 90 e 120",IF(R8489&lt;=150,"Entre 120 e 150",IF(R8489&lt;=180,"Entre 150 e 180","Superior a 180")))))))</f>
        <v/>
      </c>
    </row>
    <row r="8490">
      <c r="A8490" t="inlineStr">
        <is>
          <t>Q08L010</t>
        </is>
      </c>
      <c r="B8490" t="inlineStr">
        <is>
          <t>MARCELO PACHECO OLIVEIRA</t>
        </is>
      </c>
      <c r="C8490" t="n">
        <v>1</v>
      </c>
      <c r="D8490" t="inlineStr">
        <is>
          <t>IPCA</t>
        </is>
      </c>
      <c r="E8490" t="n">
        <v>0.009488792934583046</v>
      </c>
      <c r="F8490" t="inlineStr">
        <is>
          <t>MENSAL</t>
        </is>
      </c>
      <c r="G8490" t="n">
        <v>45448</v>
      </c>
      <c r="H8490" t="n">
        <v>45448</v>
      </c>
      <c r="I8490" t="n">
        <v>24</v>
      </c>
      <c r="J8490" t="inlineStr">
        <is>
          <t>CARTEIRA</t>
        </is>
      </c>
      <c r="K8490" t="inlineStr">
        <is>
          <t>CONTRATO</t>
        </is>
      </c>
      <c r="L8490" t="n">
        <v>601.8574020000001</v>
      </c>
      <c r="M8490" t="inlineStr">
        <is>
          <t>Terra Luz Residencial</t>
        </is>
      </c>
      <c r="N8490" s="142">
        <f>DATE(YEAR(G8490),MONTH(G8490),1)</f>
        <v/>
      </c>
      <c r="O8490" s="132">
        <f>IF(G8490&gt;$K$3,"Futuro","Atraso")</f>
        <v/>
      </c>
      <c r="P8490">
        <f>12*(YEAR(G8490)-YEAR($K$3))+(MONTH(G8490)-MONTH($K$3))</f>
        <v/>
      </c>
      <c r="Q8490" s="366">
        <f>IF(M8490="IBIRAPITANGA FASE 3",IF(O8490="Atraso",L8490,L8490/(1+$I$2)^P8490),IF(O8490="Atraso",L8490,L8490/(1+$I$1)^P8490))</f>
        <v/>
      </c>
      <c r="R8490">
        <f>IF(O8490="Atraso",$K$3-G8490,0)</f>
        <v/>
      </c>
      <c r="S8490">
        <f>IF(R8490&lt;=15,"Até 15",IF(R8490&lt;=30,"Entre 15 e 30",IF(R8490&lt;=60,"Entre 30 e 60",IF(R8490&lt;=90,"Entre 60 e 90",IF(R8490&lt;=120,"Entre 90 e 120",IF(R8490&lt;=150,"Entre 120 e 150",IF(R8490&lt;=180,"Entre 150 e 180","Superior a 180")))))))</f>
        <v/>
      </c>
    </row>
    <row r="8491">
      <c r="A8491" t="inlineStr">
        <is>
          <t>Q08L010</t>
        </is>
      </c>
      <c r="B8491" t="inlineStr">
        <is>
          <t>MARCELO PACHECO OLIVEIRA</t>
        </is>
      </c>
      <c r="C8491" t="n">
        <v>1</v>
      </c>
      <c r="D8491" t="inlineStr">
        <is>
          <t>IPCA</t>
        </is>
      </c>
      <c r="E8491" t="n">
        <v>0.009488792934583046</v>
      </c>
      <c r="F8491" t="inlineStr">
        <is>
          <t>MENSAL</t>
        </is>
      </c>
      <c r="G8491" t="n">
        <v>45448</v>
      </c>
      <c r="H8491" t="n">
        <v>45448</v>
      </c>
      <c r="I8491" t="n">
        <v>2</v>
      </c>
      <c r="J8491" t="inlineStr">
        <is>
          <t>CARTEIRA</t>
        </is>
      </c>
      <c r="K8491" t="inlineStr">
        <is>
          <t>CONTRATO</t>
        </is>
      </c>
      <c r="L8491" t="n">
        <v>1902.840372</v>
      </c>
      <c r="M8491" t="inlineStr">
        <is>
          <t>Terra Luz Residencial</t>
        </is>
      </c>
      <c r="N8491" s="142">
        <f>DATE(YEAR(G8491),MONTH(G8491),1)</f>
        <v/>
      </c>
      <c r="O8491" s="132">
        <f>IF(G8491&gt;$K$3,"Futuro","Atraso")</f>
        <v/>
      </c>
      <c r="P8491">
        <f>12*(YEAR(G8491)-YEAR($K$3))+(MONTH(G8491)-MONTH($K$3))</f>
        <v/>
      </c>
      <c r="Q8491" s="366">
        <f>IF(M8491="IBIRAPITANGA FASE 3",IF(O8491="Atraso",L8491,L8491/(1+$I$2)^P8491),IF(O8491="Atraso",L8491,L8491/(1+$I$1)^P8491))</f>
        <v/>
      </c>
      <c r="R8491">
        <f>IF(O8491="Atraso",$K$3-G8491,0)</f>
        <v/>
      </c>
      <c r="S8491">
        <f>IF(R8491&lt;=15,"Até 15",IF(R8491&lt;=30,"Entre 15 e 30",IF(R8491&lt;=60,"Entre 30 e 60",IF(R8491&lt;=90,"Entre 60 e 90",IF(R8491&lt;=120,"Entre 90 e 120",IF(R8491&lt;=150,"Entre 120 e 150",IF(R8491&lt;=180,"Entre 150 e 180","Superior a 180")))))))</f>
        <v/>
      </c>
    </row>
    <row r="8492">
      <c r="A8492" t="inlineStr">
        <is>
          <t>Q08L010</t>
        </is>
      </c>
      <c r="B8492" t="inlineStr">
        <is>
          <t>MARCELO PACHECO OLIVEIRA</t>
        </is>
      </c>
      <c r="C8492" t="n">
        <v>1</v>
      </c>
      <c r="D8492" t="inlineStr">
        <is>
          <t>IPCA</t>
        </is>
      </c>
      <c r="E8492" t="n">
        <v>0.009488792934583046</v>
      </c>
      <c r="F8492" t="inlineStr">
        <is>
          <t>MENSAL</t>
        </is>
      </c>
      <c r="G8492" t="n">
        <v>45478</v>
      </c>
      <c r="H8492" t="n">
        <v>45478</v>
      </c>
      <c r="I8492" t="n">
        <v>25</v>
      </c>
      <c r="J8492" t="inlineStr">
        <is>
          <t>CARTEIRA</t>
        </is>
      </c>
      <c r="K8492" t="inlineStr">
        <is>
          <t>CONTRATO</t>
        </is>
      </c>
      <c r="L8492" t="n">
        <v>601.8574020000001</v>
      </c>
      <c r="M8492" t="inlineStr">
        <is>
          <t>Terra Luz Residencial</t>
        </is>
      </c>
      <c r="N8492" s="142">
        <f>DATE(YEAR(G8492),MONTH(G8492),1)</f>
        <v/>
      </c>
      <c r="O8492" s="132">
        <f>IF(G8492&gt;$K$3,"Futuro","Atraso")</f>
        <v/>
      </c>
      <c r="P8492">
        <f>12*(YEAR(G8492)-YEAR($K$3))+(MONTH(G8492)-MONTH($K$3))</f>
        <v/>
      </c>
      <c r="Q8492" s="366">
        <f>IF(M8492="IBIRAPITANGA FASE 3",IF(O8492="Atraso",L8492,L8492/(1+$I$2)^P8492),IF(O8492="Atraso",L8492,L8492/(1+$I$1)^P8492))</f>
        <v/>
      </c>
      <c r="R8492">
        <f>IF(O8492="Atraso",$K$3-G8492,0)</f>
        <v/>
      </c>
      <c r="S8492">
        <f>IF(R8492&lt;=15,"Até 15",IF(R8492&lt;=30,"Entre 15 e 30",IF(R8492&lt;=60,"Entre 30 e 60",IF(R8492&lt;=90,"Entre 60 e 90",IF(R8492&lt;=120,"Entre 90 e 120",IF(R8492&lt;=150,"Entre 120 e 150",IF(R8492&lt;=180,"Entre 150 e 180","Superior a 180")))))))</f>
        <v/>
      </c>
    </row>
    <row r="8493">
      <c r="A8493" t="inlineStr">
        <is>
          <t>Q08L010</t>
        </is>
      </c>
      <c r="B8493" t="inlineStr">
        <is>
          <t>MARCELO PACHECO OLIVEIRA</t>
        </is>
      </c>
      <c r="C8493" t="n">
        <v>1</v>
      </c>
      <c r="D8493" t="inlineStr">
        <is>
          <t>IPCA</t>
        </is>
      </c>
      <c r="E8493" t="n">
        <v>0.009488792934583046</v>
      </c>
      <c r="F8493" t="inlineStr">
        <is>
          <t>MENSAL</t>
        </is>
      </c>
      <c r="G8493" t="n">
        <v>45509</v>
      </c>
      <c r="H8493" t="n">
        <v>45509</v>
      </c>
      <c r="I8493" t="n">
        <v>26</v>
      </c>
      <c r="J8493" t="inlineStr">
        <is>
          <t>CARTEIRA</t>
        </is>
      </c>
      <c r="K8493" t="inlineStr">
        <is>
          <t>CONTRATO</t>
        </is>
      </c>
      <c r="L8493" t="n">
        <v>601.8574020000001</v>
      </c>
      <c r="M8493" t="inlineStr">
        <is>
          <t>Terra Luz Residencial</t>
        </is>
      </c>
      <c r="N8493" s="142">
        <f>DATE(YEAR(G8493),MONTH(G8493),1)</f>
        <v/>
      </c>
      <c r="O8493" s="132">
        <f>IF(G8493&gt;$K$3,"Futuro","Atraso")</f>
        <v/>
      </c>
      <c r="P8493">
        <f>12*(YEAR(G8493)-YEAR($K$3))+(MONTH(G8493)-MONTH($K$3))</f>
        <v/>
      </c>
      <c r="Q8493" s="366">
        <f>IF(M8493="IBIRAPITANGA FASE 3",IF(O8493="Atraso",L8493,L8493/(1+$I$2)^P8493),IF(O8493="Atraso",L8493,L8493/(1+$I$1)^P8493))</f>
        <v/>
      </c>
      <c r="R8493">
        <f>IF(O8493="Atraso",$K$3-G8493,0)</f>
        <v/>
      </c>
      <c r="S8493">
        <f>IF(R8493&lt;=15,"Até 15",IF(R8493&lt;=30,"Entre 15 e 30",IF(R8493&lt;=60,"Entre 30 e 60",IF(R8493&lt;=90,"Entre 60 e 90",IF(R8493&lt;=120,"Entre 90 e 120",IF(R8493&lt;=150,"Entre 120 e 150",IF(R8493&lt;=180,"Entre 150 e 180","Superior a 180")))))))</f>
        <v/>
      </c>
    </row>
    <row r="8494">
      <c r="A8494" t="inlineStr">
        <is>
          <t>Q08L010</t>
        </is>
      </c>
      <c r="B8494" t="inlineStr">
        <is>
          <t>MARCELO PACHECO OLIVEIRA</t>
        </is>
      </c>
      <c r="C8494" t="n">
        <v>1</v>
      </c>
      <c r="D8494" t="inlineStr">
        <is>
          <t>IPCA</t>
        </is>
      </c>
      <c r="E8494" t="n">
        <v>0.009488792934583046</v>
      </c>
      <c r="F8494" t="inlineStr">
        <is>
          <t>MENSAL</t>
        </is>
      </c>
      <c r="G8494" t="n">
        <v>45540</v>
      </c>
      <c r="H8494" t="n">
        <v>45540</v>
      </c>
      <c r="I8494" t="n">
        <v>27</v>
      </c>
      <c r="J8494" t="inlineStr">
        <is>
          <t>CARTEIRA</t>
        </is>
      </c>
      <c r="K8494" t="inlineStr">
        <is>
          <t>CONTRATO</t>
        </is>
      </c>
      <c r="L8494" t="n">
        <v>601.8574020000001</v>
      </c>
      <c r="M8494" t="inlineStr">
        <is>
          <t>Terra Luz Residencial</t>
        </is>
      </c>
      <c r="N8494" s="142">
        <f>DATE(YEAR(G8494),MONTH(G8494),1)</f>
        <v/>
      </c>
      <c r="O8494" s="132">
        <f>IF(G8494&gt;$K$3,"Futuro","Atraso")</f>
        <v/>
      </c>
      <c r="P8494">
        <f>12*(YEAR(G8494)-YEAR($K$3))+(MONTH(G8494)-MONTH($K$3))</f>
        <v/>
      </c>
      <c r="Q8494" s="366">
        <f>IF(M8494="IBIRAPITANGA FASE 3",IF(O8494="Atraso",L8494,L8494/(1+$I$2)^P8494),IF(O8494="Atraso",L8494,L8494/(1+$I$1)^P8494))</f>
        <v/>
      </c>
      <c r="R8494">
        <f>IF(O8494="Atraso",$K$3-G8494,0)</f>
        <v/>
      </c>
      <c r="S8494">
        <f>IF(R8494&lt;=15,"Até 15",IF(R8494&lt;=30,"Entre 15 e 30",IF(R8494&lt;=60,"Entre 30 e 60",IF(R8494&lt;=90,"Entre 60 e 90",IF(R8494&lt;=120,"Entre 90 e 120",IF(R8494&lt;=150,"Entre 120 e 150",IF(R8494&lt;=180,"Entre 150 e 180","Superior a 180")))))))</f>
        <v/>
      </c>
    </row>
    <row r="8495">
      <c r="A8495" t="inlineStr">
        <is>
          <t>Q08L010</t>
        </is>
      </c>
      <c r="B8495" t="inlineStr">
        <is>
          <t>MARCELO PACHECO OLIVEIRA</t>
        </is>
      </c>
      <c r="C8495" t="n">
        <v>1</v>
      </c>
      <c r="D8495" t="inlineStr">
        <is>
          <t>IPCA</t>
        </is>
      </c>
      <c r="E8495" t="n">
        <v>0.009488792934583046</v>
      </c>
      <c r="F8495" t="inlineStr">
        <is>
          <t>MENSAL</t>
        </is>
      </c>
      <c r="G8495" t="n">
        <v>45570</v>
      </c>
      <c r="H8495" t="n">
        <v>45570</v>
      </c>
      <c r="I8495" t="n">
        <v>28</v>
      </c>
      <c r="J8495" t="inlineStr">
        <is>
          <t>CARTEIRA</t>
        </is>
      </c>
      <c r="K8495" t="inlineStr">
        <is>
          <t>CONTRATO</t>
        </is>
      </c>
      <c r="L8495" t="n">
        <v>601.8574020000001</v>
      </c>
      <c r="M8495" t="inlineStr">
        <is>
          <t>Terra Luz Residencial</t>
        </is>
      </c>
      <c r="N8495" s="142">
        <f>DATE(YEAR(G8495),MONTH(G8495),1)</f>
        <v/>
      </c>
      <c r="O8495" s="132">
        <f>IF(G8495&gt;$K$3,"Futuro","Atraso")</f>
        <v/>
      </c>
      <c r="P8495">
        <f>12*(YEAR(G8495)-YEAR($K$3))+(MONTH(G8495)-MONTH($K$3))</f>
        <v/>
      </c>
      <c r="Q8495" s="366">
        <f>IF(M8495="IBIRAPITANGA FASE 3",IF(O8495="Atraso",L8495,L8495/(1+$I$2)^P8495),IF(O8495="Atraso",L8495,L8495/(1+$I$1)^P8495))</f>
        <v/>
      </c>
      <c r="R8495">
        <f>IF(O8495="Atraso",$K$3-G8495,0)</f>
        <v/>
      </c>
      <c r="S8495">
        <f>IF(R8495&lt;=15,"Até 15",IF(R8495&lt;=30,"Entre 15 e 30",IF(R8495&lt;=60,"Entre 30 e 60",IF(R8495&lt;=90,"Entre 60 e 90",IF(R8495&lt;=120,"Entre 90 e 120",IF(R8495&lt;=150,"Entre 120 e 150",IF(R8495&lt;=180,"Entre 150 e 180","Superior a 180")))))))</f>
        <v/>
      </c>
    </row>
    <row r="8496">
      <c r="A8496" t="inlineStr">
        <is>
          <t>Q08L010</t>
        </is>
      </c>
      <c r="B8496" t="inlineStr">
        <is>
          <t>MARCELO PACHECO OLIVEIRA</t>
        </is>
      </c>
      <c r="C8496" t="n">
        <v>1</v>
      </c>
      <c r="D8496" t="inlineStr">
        <is>
          <t>IPCA</t>
        </is>
      </c>
      <c r="E8496" t="n">
        <v>0.009488792934583046</v>
      </c>
      <c r="F8496" t="inlineStr">
        <is>
          <t>MENSAL</t>
        </is>
      </c>
      <c r="G8496" t="n">
        <v>45601</v>
      </c>
      <c r="H8496" t="n">
        <v>45601</v>
      </c>
      <c r="I8496" t="n">
        <v>29</v>
      </c>
      <c r="J8496" t="inlineStr">
        <is>
          <t>CARTEIRA</t>
        </is>
      </c>
      <c r="K8496" t="inlineStr">
        <is>
          <t>CONTRATO</t>
        </is>
      </c>
      <c r="L8496" t="n">
        <v>601.8574020000001</v>
      </c>
      <c r="M8496" t="inlineStr">
        <is>
          <t>Terra Luz Residencial</t>
        </is>
      </c>
      <c r="N8496" s="142">
        <f>DATE(YEAR(G8496),MONTH(G8496),1)</f>
        <v/>
      </c>
      <c r="O8496" s="132">
        <f>IF(G8496&gt;$K$3,"Futuro","Atraso")</f>
        <v/>
      </c>
      <c r="P8496">
        <f>12*(YEAR(G8496)-YEAR($K$3))+(MONTH(G8496)-MONTH($K$3))</f>
        <v/>
      </c>
      <c r="Q8496" s="366">
        <f>IF(M8496="IBIRAPITANGA FASE 3",IF(O8496="Atraso",L8496,L8496/(1+$I$2)^P8496),IF(O8496="Atraso",L8496,L8496/(1+$I$1)^P8496))</f>
        <v/>
      </c>
      <c r="R8496">
        <f>IF(O8496="Atraso",$K$3-G8496,0)</f>
        <v/>
      </c>
      <c r="S8496">
        <f>IF(R8496&lt;=15,"Até 15",IF(R8496&lt;=30,"Entre 15 e 30",IF(R8496&lt;=60,"Entre 30 e 60",IF(R8496&lt;=90,"Entre 60 e 90",IF(R8496&lt;=120,"Entre 90 e 120",IF(R8496&lt;=150,"Entre 120 e 150",IF(R8496&lt;=180,"Entre 150 e 180","Superior a 180")))))))</f>
        <v/>
      </c>
    </row>
    <row r="8497">
      <c r="A8497" t="inlineStr">
        <is>
          <t>Q08L010</t>
        </is>
      </c>
      <c r="B8497" t="inlineStr">
        <is>
          <t>MARCELO PACHECO OLIVEIRA</t>
        </is>
      </c>
      <c r="C8497" t="n">
        <v>1</v>
      </c>
      <c r="D8497" t="inlineStr">
        <is>
          <t>IPCA</t>
        </is>
      </c>
      <c r="E8497" t="n">
        <v>0.009488792934583046</v>
      </c>
      <c r="F8497" t="inlineStr">
        <is>
          <t>MENSAL</t>
        </is>
      </c>
      <c r="G8497" t="n">
        <v>45631</v>
      </c>
      <c r="H8497" t="n">
        <v>45631</v>
      </c>
      <c r="I8497" t="n">
        <v>30</v>
      </c>
      <c r="J8497" t="inlineStr">
        <is>
          <t>CARTEIRA</t>
        </is>
      </c>
      <c r="K8497" t="inlineStr">
        <is>
          <t>CONTRATO</t>
        </is>
      </c>
      <c r="L8497" t="n">
        <v>601.8574020000001</v>
      </c>
      <c r="M8497" t="inlineStr">
        <is>
          <t>Terra Luz Residencial</t>
        </is>
      </c>
      <c r="N8497" s="142">
        <f>DATE(YEAR(G8497),MONTH(G8497),1)</f>
        <v/>
      </c>
      <c r="O8497" s="132">
        <f>IF(G8497&gt;$K$3,"Futuro","Atraso")</f>
        <v/>
      </c>
      <c r="P8497">
        <f>12*(YEAR(G8497)-YEAR($K$3))+(MONTH(G8497)-MONTH($K$3))</f>
        <v/>
      </c>
      <c r="Q8497" s="366">
        <f>IF(M8497="IBIRAPITANGA FASE 3",IF(O8497="Atraso",L8497,L8497/(1+$I$2)^P8497),IF(O8497="Atraso",L8497,L8497/(1+$I$1)^P8497))</f>
        <v/>
      </c>
      <c r="R8497">
        <f>IF(O8497="Atraso",$K$3-G8497,0)</f>
        <v/>
      </c>
      <c r="S8497">
        <f>IF(R8497&lt;=15,"Até 15",IF(R8497&lt;=30,"Entre 15 e 30",IF(R8497&lt;=60,"Entre 30 e 60",IF(R8497&lt;=90,"Entre 60 e 90",IF(R8497&lt;=120,"Entre 90 e 120",IF(R8497&lt;=150,"Entre 120 e 150",IF(R8497&lt;=180,"Entre 150 e 180","Superior a 180")))))))</f>
        <v/>
      </c>
    </row>
    <row r="8498">
      <c r="A8498" t="inlineStr">
        <is>
          <t>Q08L010</t>
        </is>
      </c>
      <c r="B8498" t="inlineStr">
        <is>
          <t>MARCELO PACHECO OLIVEIRA</t>
        </is>
      </c>
      <c r="C8498" t="n">
        <v>1</v>
      </c>
      <c r="D8498" t="inlineStr">
        <is>
          <t>IPCA</t>
        </is>
      </c>
      <c r="E8498" t="n">
        <v>0.009488792934583046</v>
      </c>
      <c r="F8498" t="inlineStr">
        <is>
          <t>MENSAL</t>
        </is>
      </c>
      <c r="G8498" t="n">
        <v>45662</v>
      </c>
      <c r="H8498" t="n">
        <v>45662</v>
      </c>
      <c r="I8498" t="n">
        <v>31</v>
      </c>
      <c r="J8498" t="inlineStr">
        <is>
          <t>CARTEIRA</t>
        </is>
      </c>
      <c r="K8498" t="inlineStr">
        <is>
          <t>CONTRATO</t>
        </is>
      </c>
      <c r="L8498" t="n">
        <v>601.8574020000001</v>
      </c>
      <c r="M8498" t="inlineStr">
        <is>
          <t>Terra Luz Residencial</t>
        </is>
      </c>
      <c r="N8498" s="142">
        <f>DATE(YEAR(G8498),MONTH(G8498),1)</f>
        <v/>
      </c>
      <c r="O8498" s="132">
        <f>IF(G8498&gt;$K$3,"Futuro","Atraso")</f>
        <v/>
      </c>
      <c r="P8498">
        <f>12*(YEAR(G8498)-YEAR($K$3))+(MONTH(G8498)-MONTH($K$3))</f>
        <v/>
      </c>
      <c r="Q8498" s="366">
        <f>IF(M8498="IBIRAPITANGA FASE 3",IF(O8498="Atraso",L8498,L8498/(1+$I$2)^P8498),IF(O8498="Atraso",L8498,L8498/(1+$I$1)^P8498))</f>
        <v/>
      </c>
      <c r="R8498">
        <f>IF(O8498="Atraso",$K$3-G8498,0)</f>
        <v/>
      </c>
      <c r="S8498">
        <f>IF(R8498&lt;=15,"Até 15",IF(R8498&lt;=30,"Entre 15 e 30",IF(R8498&lt;=60,"Entre 30 e 60",IF(R8498&lt;=90,"Entre 60 e 90",IF(R8498&lt;=120,"Entre 90 e 120",IF(R8498&lt;=150,"Entre 120 e 150",IF(R8498&lt;=180,"Entre 150 e 180","Superior a 180")))))))</f>
        <v/>
      </c>
    </row>
    <row r="8499">
      <c r="A8499" t="inlineStr">
        <is>
          <t>Q08L010</t>
        </is>
      </c>
      <c r="B8499" t="inlineStr">
        <is>
          <t>MARCELO PACHECO OLIVEIRA</t>
        </is>
      </c>
      <c r="C8499" t="n">
        <v>1</v>
      </c>
      <c r="D8499" t="inlineStr">
        <is>
          <t>IPCA</t>
        </is>
      </c>
      <c r="E8499" t="n">
        <v>0.009488792934583046</v>
      </c>
      <c r="F8499" t="inlineStr">
        <is>
          <t>MENSAL</t>
        </is>
      </c>
      <c r="G8499" t="n">
        <v>45693</v>
      </c>
      <c r="H8499" t="n">
        <v>45693</v>
      </c>
      <c r="I8499" t="n">
        <v>32</v>
      </c>
      <c r="J8499" t="inlineStr">
        <is>
          <t>CARTEIRA</t>
        </is>
      </c>
      <c r="K8499" t="inlineStr">
        <is>
          <t>CONTRATO</t>
        </is>
      </c>
      <c r="L8499" t="n">
        <v>601.8574020000001</v>
      </c>
      <c r="M8499" t="inlineStr">
        <is>
          <t>Terra Luz Residencial</t>
        </is>
      </c>
      <c r="N8499" s="142">
        <f>DATE(YEAR(G8499),MONTH(G8499),1)</f>
        <v/>
      </c>
      <c r="O8499" s="132">
        <f>IF(G8499&gt;$K$3,"Futuro","Atraso")</f>
        <v/>
      </c>
      <c r="P8499">
        <f>12*(YEAR(G8499)-YEAR($K$3))+(MONTH(G8499)-MONTH($K$3))</f>
        <v/>
      </c>
      <c r="Q8499" s="366">
        <f>IF(M8499="IBIRAPITANGA FASE 3",IF(O8499="Atraso",L8499,L8499/(1+$I$2)^P8499),IF(O8499="Atraso",L8499,L8499/(1+$I$1)^P8499))</f>
        <v/>
      </c>
      <c r="R8499">
        <f>IF(O8499="Atraso",$K$3-G8499,0)</f>
        <v/>
      </c>
      <c r="S8499">
        <f>IF(R8499&lt;=15,"Até 15",IF(R8499&lt;=30,"Entre 15 e 30",IF(R8499&lt;=60,"Entre 30 e 60",IF(R8499&lt;=90,"Entre 60 e 90",IF(R8499&lt;=120,"Entre 90 e 120",IF(R8499&lt;=150,"Entre 120 e 150",IF(R8499&lt;=180,"Entre 150 e 180","Superior a 180")))))))</f>
        <v/>
      </c>
    </row>
    <row r="8500">
      <c r="A8500" t="inlineStr">
        <is>
          <t>Q08L010</t>
        </is>
      </c>
      <c r="B8500" t="inlineStr">
        <is>
          <t>MARCELO PACHECO OLIVEIRA</t>
        </is>
      </c>
      <c r="C8500" t="n">
        <v>1</v>
      </c>
      <c r="D8500" t="inlineStr">
        <is>
          <t>IPCA</t>
        </is>
      </c>
      <c r="E8500" t="n">
        <v>0.009488792934583046</v>
      </c>
      <c r="F8500" t="inlineStr">
        <is>
          <t>MENSAL</t>
        </is>
      </c>
      <c r="G8500" t="n">
        <v>45721</v>
      </c>
      <c r="H8500" t="n">
        <v>45721</v>
      </c>
      <c r="I8500" t="n">
        <v>33</v>
      </c>
      <c r="J8500" t="inlineStr">
        <is>
          <t>CARTEIRA</t>
        </is>
      </c>
      <c r="K8500" t="inlineStr">
        <is>
          <t>CONTRATO</t>
        </is>
      </c>
      <c r="L8500" t="n">
        <v>601.8574020000001</v>
      </c>
      <c r="M8500" t="inlineStr">
        <is>
          <t>Terra Luz Residencial</t>
        </is>
      </c>
      <c r="N8500" s="142">
        <f>DATE(YEAR(G8500),MONTH(G8500),1)</f>
        <v/>
      </c>
      <c r="O8500" s="132">
        <f>IF(G8500&gt;$K$3,"Futuro","Atraso")</f>
        <v/>
      </c>
      <c r="P8500">
        <f>12*(YEAR(G8500)-YEAR($K$3))+(MONTH(G8500)-MONTH($K$3))</f>
        <v/>
      </c>
      <c r="Q8500" s="366">
        <f>IF(M8500="IBIRAPITANGA FASE 3",IF(O8500="Atraso",L8500,L8500/(1+$I$2)^P8500),IF(O8500="Atraso",L8500,L8500/(1+$I$1)^P8500))</f>
        <v/>
      </c>
      <c r="R8500">
        <f>IF(O8500="Atraso",$K$3-G8500,0)</f>
        <v/>
      </c>
      <c r="S8500">
        <f>IF(R8500&lt;=15,"Até 15",IF(R8500&lt;=30,"Entre 15 e 30",IF(R8500&lt;=60,"Entre 30 e 60",IF(R8500&lt;=90,"Entre 60 e 90",IF(R8500&lt;=120,"Entre 90 e 120",IF(R8500&lt;=150,"Entre 120 e 150",IF(R8500&lt;=180,"Entre 150 e 180","Superior a 180")))))))</f>
        <v/>
      </c>
    </row>
    <row r="8501">
      <c r="A8501" t="inlineStr">
        <is>
          <t>Q08L010</t>
        </is>
      </c>
      <c r="B8501" t="inlineStr">
        <is>
          <t>MARCELO PACHECO OLIVEIRA</t>
        </is>
      </c>
      <c r="C8501" t="n">
        <v>1</v>
      </c>
      <c r="D8501" t="inlineStr">
        <is>
          <t>IPCA</t>
        </is>
      </c>
      <c r="E8501" t="n">
        <v>0.009488792934583046</v>
      </c>
      <c r="F8501" t="inlineStr">
        <is>
          <t>MENSAL</t>
        </is>
      </c>
      <c r="G8501" t="n">
        <v>45752</v>
      </c>
      <c r="H8501" t="n">
        <v>45752</v>
      </c>
      <c r="I8501" t="n">
        <v>34</v>
      </c>
      <c r="J8501" t="inlineStr">
        <is>
          <t>CARTEIRA</t>
        </is>
      </c>
      <c r="K8501" t="inlineStr">
        <is>
          <t>CONTRATO</t>
        </is>
      </c>
      <c r="L8501" t="n">
        <v>601.8574020000001</v>
      </c>
      <c r="M8501" t="inlineStr">
        <is>
          <t>Terra Luz Residencial</t>
        </is>
      </c>
      <c r="N8501" s="142">
        <f>DATE(YEAR(G8501),MONTH(G8501),1)</f>
        <v/>
      </c>
      <c r="O8501" s="132">
        <f>IF(G8501&gt;$K$3,"Futuro","Atraso")</f>
        <v/>
      </c>
      <c r="P8501">
        <f>12*(YEAR(G8501)-YEAR($K$3))+(MONTH(G8501)-MONTH($K$3))</f>
        <v/>
      </c>
      <c r="Q8501" s="366">
        <f>IF(M8501="IBIRAPITANGA FASE 3",IF(O8501="Atraso",L8501,L8501/(1+$I$2)^P8501),IF(O8501="Atraso",L8501,L8501/(1+$I$1)^P8501))</f>
        <v/>
      </c>
      <c r="R8501">
        <f>IF(O8501="Atraso",$K$3-G8501,0)</f>
        <v/>
      </c>
      <c r="S8501">
        <f>IF(R8501&lt;=15,"Até 15",IF(R8501&lt;=30,"Entre 15 e 30",IF(R8501&lt;=60,"Entre 30 e 60",IF(R8501&lt;=90,"Entre 60 e 90",IF(R8501&lt;=120,"Entre 90 e 120",IF(R8501&lt;=150,"Entre 120 e 150",IF(R8501&lt;=180,"Entre 150 e 180","Superior a 180")))))))</f>
        <v/>
      </c>
    </row>
    <row r="8502">
      <c r="A8502" t="inlineStr">
        <is>
          <t>Q08L010</t>
        </is>
      </c>
      <c r="B8502" t="inlineStr">
        <is>
          <t>MARCELO PACHECO OLIVEIRA</t>
        </is>
      </c>
      <c r="C8502" t="n">
        <v>1</v>
      </c>
      <c r="D8502" t="inlineStr">
        <is>
          <t>IPCA</t>
        </is>
      </c>
      <c r="E8502" t="n">
        <v>0.009488792934583046</v>
      </c>
      <c r="F8502" t="inlineStr">
        <is>
          <t>MENSAL</t>
        </is>
      </c>
      <c r="G8502" t="n">
        <v>45782</v>
      </c>
      <c r="H8502" t="n">
        <v>45782</v>
      </c>
      <c r="I8502" t="n">
        <v>35</v>
      </c>
      <c r="J8502" t="inlineStr">
        <is>
          <t>CARTEIRA</t>
        </is>
      </c>
      <c r="K8502" t="inlineStr">
        <is>
          <t>CONTRATO</t>
        </is>
      </c>
      <c r="L8502" t="n">
        <v>601.8574020000001</v>
      </c>
      <c r="M8502" t="inlineStr">
        <is>
          <t>Terra Luz Residencial</t>
        </is>
      </c>
      <c r="N8502" s="142">
        <f>DATE(YEAR(G8502),MONTH(G8502),1)</f>
        <v/>
      </c>
      <c r="O8502" s="132">
        <f>IF(G8502&gt;$K$3,"Futuro","Atraso")</f>
        <v/>
      </c>
      <c r="P8502">
        <f>12*(YEAR(G8502)-YEAR($K$3))+(MONTH(G8502)-MONTH($K$3))</f>
        <v/>
      </c>
      <c r="Q8502" s="366">
        <f>IF(M8502="IBIRAPITANGA FASE 3",IF(O8502="Atraso",L8502,L8502/(1+$I$2)^P8502),IF(O8502="Atraso",L8502,L8502/(1+$I$1)^P8502))</f>
        <v/>
      </c>
      <c r="R8502">
        <f>IF(O8502="Atraso",$K$3-G8502,0)</f>
        <v/>
      </c>
      <c r="S8502">
        <f>IF(R8502&lt;=15,"Até 15",IF(R8502&lt;=30,"Entre 15 e 30",IF(R8502&lt;=60,"Entre 30 e 60",IF(R8502&lt;=90,"Entre 60 e 90",IF(R8502&lt;=120,"Entre 90 e 120",IF(R8502&lt;=150,"Entre 120 e 150",IF(R8502&lt;=180,"Entre 150 e 180","Superior a 180")))))))</f>
        <v/>
      </c>
    </row>
    <row r="8503">
      <c r="A8503" t="inlineStr">
        <is>
          <t>Q08L010</t>
        </is>
      </c>
      <c r="B8503" t="inlineStr">
        <is>
          <t>MARCELO PACHECO OLIVEIRA</t>
        </is>
      </c>
      <c r="C8503" t="n">
        <v>1</v>
      </c>
      <c r="D8503" t="inlineStr">
        <is>
          <t>IPCA</t>
        </is>
      </c>
      <c r="E8503" t="n">
        <v>0.009488792934583046</v>
      </c>
      <c r="F8503" t="inlineStr">
        <is>
          <t>MENSAL</t>
        </is>
      </c>
      <c r="G8503" t="n">
        <v>45813</v>
      </c>
      <c r="H8503" t="n">
        <v>45813</v>
      </c>
      <c r="I8503" t="n">
        <v>36</v>
      </c>
      <c r="J8503" t="inlineStr">
        <is>
          <t>CARTEIRA</t>
        </is>
      </c>
      <c r="K8503" t="inlineStr">
        <is>
          <t>CONTRATO</t>
        </is>
      </c>
      <c r="L8503" t="n">
        <v>601.8574020000001</v>
      </c>
      <c r="M8503" t="inlineStr">
        <is>
          <t>Terra Luz Residencial</t>
        </is>
      </c>
      <c r="N8503" s="142">
        <f>DATE(YEAR(G8503),MONTH(G8503),1)</f>
        <v/>
      </c>
      <c r="O8503" s="132">
        <f>IF(G8503&gt;$K$3,"Futuro","Atraso")</f>
        <v/>
      </c>
      <c r="P8503">
        <f>12*(YEAR(G8503)-YEAR($K$3))+(MONTH(G8503)-MONTH($K$3))</f>
        <v/>
      </c>
      <c r="Q8503" s="366">
        <f>IF(M8503="IBIRAPITANGA FASE 3",IF(O8503="Atraso",L8503,L8503/(1+$I$2)^P8503),IF(O8503="Atraso",L8503,L8503/(1+$I$1)^P8503))</f>
        <v/>
      </c>
      <c r="R8503">
        <f>IF(O8503="Atraso",$K$3-G8503,0)</f>
        <v/>
      </c>
      <c r="S8503">
        <f>IF(R8503&lt;=15,"Até 15",IF(R8503&lt;=30,"Entre 15 e 30",IF(R8503&lt;=60,"Entre 30 e 60",IF(R8503&lt;=90,"Entre 60 e 90",IF(R8503&lt;=120,"Entre 90 e 120",IF(R8503&lt;=150,"Entre 120 e 150",IF(R8503&lt;=180,"Entre 150 e 180","Superior a 180")))))))</f>
        <v/>
      </c>
    </row>
    <row r="8504">
      <c r="A8504" t="inlineStr">
        <is>
          <t>Q08L010</t>
        </is>
      </c>
      <c r="B8504" t="inlineStr">
        <is>
          <t>MARCELO PACHECO OLIVEIRA</t>
        </is>
      </c>
      <c r="C8504" t="n">
        <v>1</v>
      </c>
      <c r="D8504" t="inlineStr">
        <is>
          <t>IPCA</t>
        </is>
      </c>
      <c r="E8504" t="n">
        <v>0.009488792934583046</v>
      </c>
      <c r="F8504" t="inlineStr">
        <is>
          <t>MENSAL</t>
        </is>
      </c>
      <c r="G8504" t="n">
        <v>45813</v>
      </c>
      <c r="H8504" t="n">
        <v>45813</v>
      </c>
      <c r="I8504" t="n">
        <v>3</v>
      </c>
      <c r="J8504" t="inlineStr">
        <is>
          <t>CARTEIRA</t>
        </is>
      </c>
      <c r="K8504" t="inlineStr">
        <is>
          <t>CONTRATO</t>
        </is>
      </c>
      <c r="L8504" t="n">
        <v>1902.840372</v>
      </c>
      <c r="M8504" t="inlineStr">
        <is>
          <t>Terra Luz Residencial</t>
        </is>
      </c>
      <c r="N8504" s="142">
        <f>DATE(YEAR(G8504),MONTH(G8504),1)</f>
        <v/>
      </c>
      <c r="O8504" s="132">
        <f>IF(G8504&gt;$K$3,"Futuro","Atraso")</f>
        <v/>
      </c>
      <c r="P8504">
        <f>12*(YEAR(G8504)-YEAR($K$3))+(MONTH(G8504)-MONTH($K$3))</f>
        <v/>
      </c>
      <c r="Q8504" s="366">
        <f>IF(M8504="IBIRAPITANGA FASE 3",IF(O8504="Atraso",L8504,L8504/(1+$I$2)^P8504),IF(O8504="Atraso",L8504,L8504/(1+$I$1)^P8504))</f>
        <v/>
      </c>
      <c r="R8504">
        <f>IF(O8504="Atraso",$K$3-G8504,0)</f>
        <v/>
      </c>
      <c r="S8504">
        <f>IF(R8504&lt;=15,"Até 15",IF(R8504&lt;=30,"Entre 15 e 30",IF(R8504&lt;=60,"Entre 30 e 60",IF(R8504&lt;=90,"Entre 60 e 90",IF(R8504&lt;=120,"Entre 90 e 120",IF(R8504&lt;=150,"Entre 120 e 150",IF(R8504&lt;=180,"Entre 150 e 180","Superior a 180")))))))</f>
        <v/>
      </c>
    </row>
    <row r="8505">
      <c r="A8505" t="inlineStr">
        <is>
          <t>Q08L010</t>
        </is>
      </c>
      <c r="B8505" t="inlineStr">
        <is>
          <t>MARCELO PACHECO OLIVEIRA</t>
        </is>
      </c>
      <c r="C8505" t="n">
        <v>1</v>
      </c>
      <c r="D8505" t="inlineStr">
        <is>
          <t>IPCA</t>
        </is>
      </c>
      <c r="E8505" t="n">
        <v>0.009488792934583046</v>
      </c>
      <c r="F8505" t="inlineStr">
        <is>
          <t>MENSAL</t>
        </is>
      </c>
      <c r="G8505" t="n">
        <v>45843</v>
      </c>
      <c r="H8505" t="n">
        <v>45843</v>
      </c>
      <c r="I8505" t="n">
        <v>37</v>
      </c>
      <c r="J8505" t="inlineStr">
        <is>
          <t>CARTEIRA</t>
        </is>
      </c>
      <c r="K8505" t="inlineStr">
        <is>
          <t>CONTRATO</t>
        </is>
      </c>
      <c r="L8505" t="n">
        <v>601.8574020000001</v>
      </c>
      <c r="M8505" t="inlineStr">
        <is>
          <t>Terra Luz Residencial</t>
        </is>
      </c>
      <c r="N8505" s="142">
        <f>DATE(YEAR(G8505),MONTH(G8505),1)</f>
        <v/>
      </c>
      <c r="O8505" s="132">
        <f>IF(G8505&gt;$K$3,"Futuro","Atraso")</f>
        <v/>
      </c>
      <c r="P8505">
        <f>12*(YEAR(G8505)-YEAR($K$3))+(MONTH(G8505)-MONTH($K$3))</f>
        <v/>
      </c>
      <c r="Q8505" s="366">
        <f>IF(M8505="IBIRAPITANGA FASE 3",IF(O8505="Atraso",L8505,L8505/(1+$I$2)^P8505),IF(O8505="Atraso",L8505,L8505/(1+$I$1)^P8505))</f>
        <v/>
      </c>
      <c r="R8505">
        <f>IF(O8505="Atraso",$K$3-G8505,0)</f>
        <v/>
      </c>
      <c r="S8505">
        <f>IF(R8505&lt;=15,"Até 15",IF(R8505&lt;=30,"Entre 15 e 30",IF(R8505&lt;=60,"Entre 30 e 60",IF(R8505&lt;=90,"Entre 60 e 90",IF(R8505&lt;=120,"Entre 90 e 120",IF(R8505&lt;=150,"Entre 120 e 150",IF(R8505&lt;=180,"Entre 150 e 180","Superior a 180")))))))</f>
        <v/>
      </c>
    </row>
    <row r="8506">
      <c r="A8506" t="inlineStr">
        <is>
          <t>Q08L010</t>
        </is>
      </c>
      <c r="B8506" t="inlineStr">
        <is>
          <t>MARCELO PACHECO OLIVEIRA</t>
        </is>
      </c>
      <c r="C8506" t="n">
        <v>1</v>
      </c>
      <c r="D8506" t="inlineStr">
        <is>
          <t>IPCA</t>
        </is>
      </c>
      <c r="E8506" t="n">
        <v>0.009488792934583046</v>
      </c>
      <c r="F8506" t="inlineStr">
        <is>
          <t>MENSAL</t>
        </is>
      </c>
      <c r="G8506" t="n">
        <v>45874</v>
      </c>
      <c r="H8506" t="n">
        <v>45874</v>
      </c>
      <c r="I8506" t="n">
        <v>38</v>
      </c>
      <c r="J8506" t="inlineStr">
        <is>
          <t>CARTEIRA</t>
        </is>
      </c>
      <c r="K8506" t="inlineStr">
        <is>
          <t>CONTRATO</t>
        </is>
      </c>
      <c r="L8506" t="n">
        <v>601.8574020000001</v>
      </c>
      <c r="M8506" t="inlineStr">
        <is>
          <t>Terra Luz Residencial</t>
        </is>
      </c>
      <c r="N8506" s="142">
        <f>DATE(YEAR(G8506),MONTH(G8506),1)</f>
        <v/>
      </c>
      <c r="O8506" s="132">
        <f>IF(G8506&gt;$K$3,"Futuro","Atraso")</f>
        <v/>
      </c>
      <c r="P8506">
        <f>12*(YEAR(G8506)-YEAR($K$3))+(MONTH(G8506)-MONTH($K$3))</f>
        <v/>
      </c>
      <c r="Q8506" s="366">
        <f>IF(M8506="IBIRAPITANGA FASE 3",IF(O8506="Atraso",L8506,L8506/(1+$I$2)^P8506),IF(O8506="Atraso",L8506,L8506/(1+$I$1)^P8506))</f>
        <v/>
      </c>
      <c r="R8506">
        <f>IF(O8506="Atraso",$K$3-G8506,0)</f>
        <v/>
      </c>
      <c r="S8506">
        <f>IF(R8506&lt;=15,"Até 15",IF(R8506&lt;=30,"Entre 15 e 30",IF(R8506&lt;=60,"Entre 30 e 60",IF(R8506&lt;=90,"Entre 60 e 90",IF(R8506&lt;=120,"Entre 90 e 120",IF(R8506&lt;=150,"Entre 120 e 150",IF(R8506&lt;=180,"Entre 150 e 180","Superior a 180")))))))</f>
        <v/>
      </c>
    </row>
    <row r="8507">
      <c r="A8507" t="inlineStr">
        <is>
          <t>Q08L010</t>
        </is>
      </c>
      <c r="B8507" t="inlineStr">
        <is>
          <t>MARCELO PACHECO OLIVEIRA</t>
        </is>
      </c>
      <c r="C8507" t="n">
        <v>1</v>
      </c>
      <c r="D8507" t="inlineStr">
        <is>
          <t>IPCA</t>
        </is>
      </c>
      <c r="E8507" t="n">
        <v>0.009488792934583046</v>
      </c>
      <c r="F8507" t="inlineStr">
        <is>
          <t>MENSAL</t>
        </is>
      </c>
      <c r="G8507" t="n">
        <v>45905</v>
      </c>
      <c r="H8507" t="n">
        <v>45905</v>
      </c>
      <c r="I8507" t="n">
        <v>39</v>
      </c>
      <c r="J8507" t="inlineStr">
        <is>
          <t>CARTEIRA</t>
        </is>
      </c>
      <c r="K8507" t="inlineStr">
        <is>
          <t>CONTRATO</t>
        </is>
      </c>
      <c r="L8507" t="n">
        <v>601.8574020000001</v>
      </c>
      <c r="M8507" t="inlineStr">
        <is>
          <t>Terra Luz Residencial</t>
        </is>
      </c>
      <c r="N8507" s="142">
        <f>DATE(YEAR(G8507),MONTH(G8507),1)</f>
        <v/>
      </c>
      <c r="O8507" s="132">
        <f>IF(G8507&gt;$K$3,"Futuro","Atraso")</f>
        <v/>
      </c>
      <c r="P8507">
        <f>12*(YEAR(G8507)-YEAR($K$3))+(MONTH(G8507)-MONTH($K$3))</f>
        <v/>
      </c>
      <c r="Q8507" s="366">
        <f>IF(M8507="IBIRAPITANGA FASE 3",IF(O8507="Atraso",L8507,L8507/(1+$I$2)^P8507),IF(O8507="Atraso",L8507,L8507/(1+$I$1)^P8507))</f>
        <v/>
      </c>
      <c r="R8507">
        <f>IF(O8507="Atraso",$K$3-G8507,0)</f>
        <v/>
      </c>
      <c r="S8507">
        <f>IF(R8507&lt;=15,"Até 15",IF(R8507&lt;=30,"Entre 15 e 30",IF(R8507&lt;=60,"Entre 30 e 60",IF(R8507&lt;=90,"Entre 60 e 90",IF(R8507&lt;=120,"Entre 90 e 120",IF(R8507&lt;=150,"Entre 120 e 150",IF(R8507&lt;=180,"Entre 150 e 180","Superior a 180")))))))</f>
        <v/>
      </c>
    </row>
    <row r="8508">
      <c r="A8508" t="inlineStr">
        <is>
          <t>Q08L010</t>
        </is>
      </c>
      <c r="B8508" t="inlineStr">
        <is>
          <t>MARCELO PACHECO OLIVEIRA</t>
        </is>
      </c>
      <c r="C8508" t="n">
        <v>1</v>
      </c>
      <c r="D8508" t="inlineStr">
        <is>
          <t>IPCA</t>
        </is>
      </c>
      <c r="E8508" t="n">
        <v>0.009488792934583046</v>
      </c>
      <c r="F8508" t="inlineStr">
        <is>
          <t>MENSAL</t>
        </is>
      </c>
      <c r="G8508" t="n">
        <v>45935</v>
      </c>
      <c r="H8508" t="n">
        <v>45935</v>
      </c>
      <c r="I8508" t="n">
        <v>40</v>
      </c>
      <c r="J8508" t="inlineStr">
        <is>
          <t>CARTEIRA</t>
        </is>
      </c>
      <c r="K8508" t="inlineStr">
        <is>
          <t>CONTRATO</t>
        </is>
      </c>
      <c r="L8508" t="n">
        <v>601.8574020000001</v>
      </c>
      <c r="M8508" t="inlineStr">
        <is>
          <t>Terra Luz Residencial</t>
        </is>
      </c>
      <c r="N8508" s="142">
        <f>DATE(YEAR(G8508),MONTH(G8508),1)</f>
        <v/>
      </c>
      <c r="O8508" s="132">
        <f>IF(G8508&gt;$K$3,"Futuro","Atraso")</f>
        <v/>
      </c>
      <c r="P8508">
        <f>12*(YEAR(G8508)-YEAR($K$3))+(MONTH(G8508)-MONTH($K$3))</f>
        <v/>
      </c>
      <c r="Q8508" s="366">
        <f>IF(M8508="IBIRAPITANGA FASE 3",IF(O8508="Atraso",L8508,L8508/(1+$I$2)^P8508),IF(O8508="Atraso",L8508,L8508/(1+$I$1)^P8508))</f>
        <v/>
      </c>
      <c r="R8508">
        <f>IF(O8508="Atraso",$K$3-G8508,0)</f>
        <v/>
      </c>
      <c r="S8508">
        <f>IF(R8508&lt;=15,"Até 15",IF(R8508&lt;=30,"Entre 15 e 30",IF(R8508&lt;=60,"Entre 30 e 60",IF(R8508&lt;=90,"Entre 60 e 90",IF(R8508&lt;=120,"Entre 90 e 120",IF(R8508&lt;=150,"Entre 120 e 150",IF(R8508&lt;=180,"Entre 150 e 180","Superior a 180")))))))</f>
        <v/>
      </c>
    </row>
    <row r="8509">
      <c r="A8509" t="inlineStr">
        <is>
          <t>Q08L010</t>
        </is>
      </c>
      <c r="B8509" t="inlineStr">
        <is>
          <t>MARCELO PACHECO OLIVEIRA</t>
        </is>
      </c>
      <c r="C8509" t="n">
        <v>1</v>
      </c>
      <c r="D8509" t="inlineStr">
        <is>
          <t>IPCA</t>
        </is>
      </c>
      <c r="E8509" t="n">
        <v>0.009488792934583046</v>
      </c>
      <c r="F8509" t="inlineStr">
        <is>
          <t>MENSAL</t>
        </is>
      </c>
      <c r="G8509" t="n">
        <v>45966</v>
      </c>
      <c r="H8509" t="n">
        <v>45966</v>
      </c>
      <c r="I8509" t="n">
        <v>41</v>
      </c>
      <c r="J8509" t="inlineStr">
        <is>
          <t>CARTEIRA</t>
        </is>
      </c>
      <c r="K8509" t="inlineStr">
        <is>
          <t>CONTRATO</t>
        </is>
      </c>
      <c r="L8509" t="n">
        <v>601.8574020000001</v>
      </c>
      <c r="M8509" t="inlineStr">
        <is>
          <t>Terra Luz Residencial</t>
        </is>
      </c>
      <c r="N8509" s="142">
        <f>DATE(YEAR(G8509),MONTH(G8509),1)</f>
        <v/>
      </c>
      <c r="O8509" s="132">
        <f>IF(G8509&gt;$K$3,"Futuro","Atraso")</f>
        <v/>
      </c>
      <c r="P8509">
        <f>12*(YEAR(G8509)-YEAR($K$3))+(MONTH(G8509)-MONTH($K$3))</f>
        <v/>
      </c>
      <c r="Q8509" s="366">
        <f>IF(M8509="IBIRAPITANGA FASE 3",IF(O8509="Atraso",L8509,L8509/(1+$I$2)^P8509),IF(O8509="Atraso",L8509,L8509/(1+$I$1)^P8509))</f>
        <v/>
      </c>
      <c r="R8509">
        <f>IF(O8509="Atraso",$K$3-G8509,0)</f>
        <v/>
      </c>
      <c r="S8509">
        <f>IF(R8509&lt;=15,"Até 15",IF(R8509&lt;=30,"Entre 15 e 30",IF(R8509&lt;=60,"Entre 30 e 60",IF(R8509&lt;=90,"Entre 60 e 90",IF(R8509&lt;=120,"Entre 90 e 120",IF(R8509&lt;=150,"Entre 120 e 150",IF(R8509&lt;=180,"Entre 150 e 180","Superior a 180")))))))</f>
        <v/>
      </c>
    </row>
    <row r="8510">
      <c r="A8510" t="inlineStr">
        <is>
          <t>Q08L010</t>
        </is>
      </c>
      <c r="B8510" t="inlineStr">
        <is>
          <t>MARCELO PACHECO OLIVEIRA</t>
        </is>
      </c>
      <c r="C8510" t="n">
        <v>1</v>
      </c>
      <c r="D8510" t="inlineStr">
        <is>
          <t>IPCA</t>
        </is>
      </c>
      <c r="E8510" t="n">
        <v>0.009488792934583046</v>
      </c>
      <c r="F8510" t="inlineStr">
        <is>
          <t>MENSAL</t>
        </is>
      </c>
      <c r="G8510" t="n">
        <v>45996</v>
      </c>
      <c r="H8510" t="n">
        <v>45996</v>
      </c>
      <c r="I8510" t="n">
        <v>42</v>
      </c>
      <c r="J8510" t="inlineStr">
        <is>
          <t>CARTEIRA</t>
        </is>
      </c>
      <c r="K8510" t="inlineStr">
        <is>
          <t>CONTRATO</t>
        </is>
      </c>
      <c r="L8510" t="n">
        <v>601.8574020000001</v>
      </c>
      <c r="M8510" t="inlineStr">
        <is>
          <t>Terra Luz Residencial</t>
        </is>
      </c>
      <c r="N8510" s="142">
        <f>DATE(YEAR(G8510),MONTH(G8510),1)</f>
        <v/>
      </c>
      <c r="O8510" s="132">
        <f>IF(G8510&gt;$K$3,"Futuro","Atraso")</f>
        <v/>
      </c>
      <c r="P8510">
        <f>12*(YEAR(G8510)-YEAR($K$3))+(MONTH(G8510)-MONTH($K$3))</f>
        <v/>
      </c>
      <c r="Q8510" s="366">
        <f>IF(M8510="IBIRAPITANGA FASE 3",IF(O8510="Atraso",L8510,L8510/(1+$I$2)^P8510),IF(O8510="Atraso",L8510,L8510/(1+$I$1)^P8510))</f>
        <v/>
      </c>
      <c r="R8510">
        <f>IF(O8510="Atraso",$K$3-G8510,0)</f>
        <v/>
      </c>
      <c r="S8510">
        <f>IF(R8510&lt;=15,"Até 15",IF(R8510&lt;=30,"Entre 15 e 30",IF(R8510&lt;=60,"Entre 30 e 60",IF(R8510&lt;=90,"Entre 60 e 90",IF(R8510&lt;=120,"Entre 90 e 120",IF(R8510&lt;=150,"Entre 120 e 150",IF(R8510&lt;=180,"Entre 150 e 180","Superior a 180")))))))</f>
        <v/>
      </c>
    </row>
    <row r="8511">
      <c r="A8511" t="inlineStr">
        <is>
          <t>Q08L010</t>
        </is>
      </c>
      <c r="B8511" t="inlineStr">
        <is>
          <t>MARCELO PACHECO OLIVEIRA</t>
        </is>
      </c>
      <c r="C8511" t="n">
        <v>1</v>
      </c>
      <c r="D8511" t="inlineStr">
        <is>
          <t>IPCA</t>
        </is>
      </c>
      <c r="E8511" t="n">
        <v>0.009488792934583046</v>
      </c>
      <c r="F8511" t="inlineStr">
        <is>
          <t>MENSAL</t>
        </is>
      </c>
      <c r="G8511" t="n">
        <v>46027</v>
      </c>
      <c r="H8511" t="n">
        <v>46027</v>
      </c>
      <c r="I8511" t="n">
        <v>43</v>
      </c>
      <c r="J8511" t="inlineStr">
        <is>
          <t>CARTEIRA</t>
        </is>
      </c>
      <c r="K8511" t="inlineStr">
        <is>
          <t>CONTRATO</t>
        </is>
      </c>
      <c r="L8511" t="n">
        <v>601.8574020000001</v>
      </c>
      <c r="M8511" t="inlineStr">
        <is>
          <t>Terra Luz Residencial</t>
        </is>
      </c>
      <c r="N8511" s="142">
        <f>DATE(YEAR(G8511),MONTH(G8511),1)</f>
        <v/>
      </c>
      <c r="O8511" s="132">
        <f>IF(G8511&gt;$K$3,"Futuro","Atraso")</f>
        <v/>
      </c>
      <c r="P8511">
        <f>12*(YEAR(G8511)-YEAR($K$3))+(MONTH(G8511)-MONTH($K$3))</f>
        <v/>
      </c>
      <c r="Q8511" s="366">
        <f>IF(M8511="IBIRAPITANGA FASE 3",IF(O8511="Atraso",L8511,L8511/(1+$I$2)^P8511),IF(O8511="Atraso",L8511,L8511/(1+$I$1)^P8511))</f>
        <v/>
      </c>
      <c r="R8511">
        <f>IF(O8511="Atraso",$K$3-G8511,0)</f>
        <v/>
      </c>
      <c r="S8511">
        <f>IF(R8511&lt;=15,"Até 15",IF(R8511&lt;=30,"Entre 15 e 30",IF(R8511&lt;=60,"Entre 30 e 60",IF(R8511&lt;=90,"Entre 60 e 90",IF(R8511&lt;=120,"Entre 90 e 120",IF(R8511&lt;=150,"Entre 120 e 150",IF(R8511&lt;=180,"Entre 150 e 180","Superior a 180")))))))</f>
        <v/>
      </c>
    </row>
    <row r="8512">
      <c r="A8512" t="inlineStr">
        <is>
          <t>Q08L010</t>
        </is>
      </c>
      <c r="B8512" t="inlineStr">
        <is>
          <t>MARCELO PACHECO OLIVEIRA</t>
        </is>
      </c>
      <c r="C8512" t="n">
        <v>1</v>
      </c>
      <c r="D8512" t="inlineStr">
        <is>
          <t>IPCA</t>
        </is>
      </c>
      <c r="E8512" t="n">
        <v>0.009488792934583046</v>
      </c>
      <c r="F8512" t="inlineStr">
        <is>
          <t>MENSAL</t>
        </is>
      </c>
      <c r="G8512" t="n">
        <v>46058</v>
      </c>
      <c r="H8512" t="n">
        <v>46058</v>
      </c>
      <c r="I8512" t="n">
        <v>44</v>
      </c>
      <c r="J8512" t="inlineStr">
        <is>
          <t>CARTEIRA</t>
        </is>
      </c>
      <c r="K8512" t="inlineStr">
        <is>
          <t>CONTRATO</t>
        </is>
      </c>
      <c r="L8512" t="n">
        <v>601.8574020000001</v>
      </c>
      <c r="M8512" t="inlineStr">
        <is>
          <t>Terra Luz Residencial</t>
        </is>
      </c>
      <c r="N8512" s="142">
        <f>DATE(YEAR(G8512),MONTH(G8512),1)</f>
        <v/>
      </c>
      <c r="O8512" s="132">
        <f>IF(G8512&gt;$K$3,"Futuro","Atraso")</f>
        <v/>
      </c>
      <c r="P8512">
        <f>12*(YEAR(G8512)-YEAR($K$3))+(MONTH(G8512)-MONTH($K$3))</f>
        <v/>
      </c>
      <c r="Q8512" s="366">
        <f>IF(M8512="IBIRAPITANGA FASE 3",IF(O8512="Atraso",L8512,L8512/(1+$I$2)^P8512),IF(O8512="Atraso",L8512,L8512/(1+$I$1)^P8512))</f>
        <v/>
      </c>
      <c r="R8512">
        <f>IF(O8512="Atraso",$K$3-G8512,0)</f>
        <v/>
      </c>
      <c r="S8512">
        <f>IF(R8512&lt;=15,"Até 15",IF(R8512&lt;=30,"Entre 15 e 30",IF(R8512&lt;=60,"Entre 30 e 60",IF(R8512&lt;=90,"Entre 60 e 90",IF(R8512&lt;=120,"Entre 90 e 120",IF(R8512&lt;=150,"Entre 120 e 150",IF(R8512&lt;=180,"Entre 150 e 180","Superior a 180")))))))</f>
        <v/>
      </c>
    </row>
    <row r="8513">
      <c r="A8513" t="inlineStr">
        <is>
          <t>Q08L010</t>
        </is>
      </c>
      <c r="B8513" t="inlineStr">
        <is>
          <t>MARCELO PACHECO OLIVEIRA</t>
        </is>
      </c>
      <c r="C8513" t="n">
        <v>1</v>
      </c>
      <c r="D8513" t="inlineStr">
        <is>
          <t>IPCA</t>
        </is>
      </c>
      <c r="E8513" t="n">
        <v>0.009488792934583046</v>
      </c>
      <c r="F8513" t="inlineStr">
        <is>
          <t>MENSAL</t>
        </is>
      </c>
      <c r="G8513" t="n">
        <v>46086</v>
      </c>
      <c r="H8513" t="n">
        <v>46086</v>
      </c>
      <c r="I8513" t="n">
        <v>45</v>
      </c>
      <c r="J8513" t="inlineStr">
        <is>
          <t>CARTEIRA</t>
        </is>
      </c>
      <c r="K8513" t="inlineStr">
        <is>
          <t>CONTRATO</t>
        </is>
      </c>
      <c r="L8513" t="n">
        <v>601.8574020000001</v>
      </c>
      <c r="M8513" t="inlineStr">
        <is>
          <t>Terra Luz Residencial</t>
        </is>
      </c>
      <c r="N8513" s="142">
        <f>DATE(YEAR(G8513),MONTH(G8513),1)</f>
        <v/>
      </c>
      <c r="O8513" s="132">
        <f>IF(G8513&gt;$K$3,"Futuro","Atraso")</f>
        <v/>
      </c>
      <c r="P8513">
        <f>12*(YEAR(G8513)-YEAR($K$3))+(MONTH(G8513)-MONTH($K$3))</f>
        <v/>
      </c>
      <c r="Q8513" s="366">
        <f>IF(M8513="IBIRAPITANGA FASE 3",IF(O8513="Atraso",L8513,L8513/(1+$I$2)^P8513),IF(O8513="Atraso",L8513,L8513/(1+$I$1)^P8513))</f>
        <v/>
      </c>
      <c r="R8513">
        <f>IF(O8513="Atraso",$K$3-G8513,0)</f>
        <v/>
      </c>
      <c r="S8513">
        <f>IF(R8513&lt;=15,"Até 15",IF(R8513&lt;=30,"Entre 15 e 30",IF(R8513&lt;=60,"Entre 30 e 60",IF(R8513&lt;=90,"Entre 60 e 90",IF(R8513&lt;=120,"Entre 90 e 120",IF(R8513&lt;=150,"Entre 120 e 150",IF(R8513&lt;=180,"Entre 150 e 180","Superior a 180")))))))</f>
        <v/>
      </c>
    </row>
    <row r="8514">
      <c r="A8514" t="inlineStr">
        <is>
          <t>Q08L010</t>
        </is>
      </c>
      <c r="B8514" t="inlineStr">
        <is>
          <t>MARCELO PACHECO OLIVEIRA</t>
        </is>
      </c>
      <c r="C8514" t="n">
        <v>1</v>
      </c>
      <c r="D8514" t="inlineStr">
        <is>
          <t>IPCA</t>
        </is>
      </c>
      <c r="E8514" t="n">
        <v>0.009488792934583046</v>
      </c>
      <c r="F8514" t="inlineStr">
        <is>
          <t>MENSAL</t>
        </is>
      </c>
      <c r="G8514" t="n">
        <v>46117</v>
      </c>
      <c r="H8514" t="n">
        <v>46117</v>
      </c>
      <c r="I8514" t="n">
        <v>46</v>
      </c>
      <c r="J8514" t="inlineStr">
        <is>
          <t>CARTEIRA</t>
        </is>
      </c>
      <c r="K8514" t="inlineStr">
        <is>
          <t>CONTRATO</t>
        </is>
      </c>
      <c r="L8514" t="n">
        <v>601.8574020000001</v>
      </c>
      <c r="M8514" t="inlineStr">
        <is>
          <t>Terra Luz Residencial</t>
        </is>
      </c>
      <c r="N8514" s="142">
        <f>DATE(YEAR(G8514),MONTH(G8514),1)</f>
        <v/>
      </c>
      <c r="O8514" s="132">
        <f>IF(G8514&gt;$K$3,"Futuro","Atraso")</f>
        <v/>
      </c>
      <c r="P8514">
        <f>12*(YEAR(G8514)-YEAR($K$3))+(MONTH(G8514)-MONTH($K$3))</f>
        <v/>
      </c>
      <c r="Q8514" s="366">
        <f>IF(M8514="IBIRAPITANGA FASE 3",IF(O8514="Atraso",L8514,L8514/(1+$I$2)^P8514),IF(O8514="Atraso",L8514,L8514/(1+$I$1)^P8514))</f>
        <v/>
      </c>
      <c r="R8514">
        <f>IF(O8514="Atraso",$K$3-G8514,0)</f>
        <v/>
      </c>
      <c r="S8514">
        <f>IF(R8514&lt;=15,"Até 15",IF(R8514&lt;=30,"Entre 15 e 30",IF(R8514&lt;=60,"Entre 30 e 60",IF(R8514&lt;=90,"Entre 60 e 90",IF(R8514&lt;=120,"Entre 90 e 120",IF(R8514&lt;=150,"Entre 120 e 150",IF(R8514&lt;=180,"Entre 150 e 180","Superior a 180")))))))</f>
        <v/>
      </c>
    </row>
    <row r="8515">
      <c r="A8515" t="inlineStr">
        <is>
          <t>Q08L010</t>
        </is>
      </c>
      <c r="B8515" t="inlineStr">
        <is>
          <t>MARCELO PACHECO OLIVEIRA</t>
        </is>
      </c>
      <c r="C8515" t="n">
        <v>1</v>
      </c>
      <c r="D8515" t="inlineStr">
        <is>
          <t>IPCA</t>
        </is>
      </c>
      <c r="E8515" t="n">
        <v>0.009488792934583046</v>
      </c>
      <c r="F8515" t="inlineStr">
        <is>
          <t>MENSAL</t>
        </is>
      </c>
      <c r="G8515" t="n">
        <v>46147</v>
      </c>
      <c r="H8515" t="n">
        <v>46147</v>
      </c>
      <c r="I8515" t="n">
        <v>47</v>
      </c>
      <c r="J8515" t="inlineStr">
        <is>
          <t>CARTEIRA</t>
        </is>
      </c>
      <c r="K8515" t="inlineStr">
        <is>
          <t>CONTRATO</t>
        </is>
      </c>
      <c r="L8515" t="n">
        <v>601.8574020000001</v>
      </c>
      <c r="M8515" t="inlineStr">
        <is>
          <t>Terra Luz Residencial</t>
        </is>
      </c>
      <c r="N8515" s="142">
        <f>DATE(YEAR(G8515),MONTH(G8515),1)</f>
        <v/>
      </c>
      <c r="O8515" s="132">
        <f>IF(G8515&gt;$K$3,"Futuro","Atraso")</f>
        <v/>
      </c>
      <c r="P8515">
        <f>12*(YEAR(G8515)-YEAR($K$3))+(MONTH(G8515)-MONTH($K$3))</f>
        <v/>
      </c>
      <c r="Q8515" s="366">
        <f>IF(M8515="IBIRAPITANGA FASE 3",IF(O8515="Atraso",L8515,L8515/(1+$I$2)^P8515),IF(O8515="Atraso",L8515,L8515/(1+$I$1)^P8515))</f>
        <v/>
      </c>
      <c r="R8515">
        <f>IF(O8515="Atraso",$K$3-G8515,0)</f>
        <v/>
      </c>
      <c r="S8515">
        <f>IF(R8515&lt;=15,"Até 15",IF(R8515&lt;=30,"Entre 15 e 30",IF(R8515&lt;=60,"Entre 30 e 60",IF(R8515&lt;=90,"Entre 60 e 90",IF(R8515&lt;=120,"Entre 90 e 120",IF(R8515&lt;=150,"Entre 120 e 150",IF(R8515&lt;=180,"Entre 150 e 180","Superior a 180")))))))</f>
        <v/>
      </c>
    </row>
    <row r="8516">
      <c r="A8516" t="inlineStr">
        <is>
          <t>Q08L010</t>
        </is>
      </c>
      <c r="B8516" t="inlineStr">
        <is>
          <t>MARCELO PACHECO OLIVEIRA</t>
        </is>
      </c>
      <c r="C8516" t="n">
        <v>1</v>
      </c>
      <c r="D8516" t="inlineStr">
        <is>
          <t>IPCA</t>
        </is>
      </c>
      <c r="E8516" t="n">
        <v>0.009488792934583046</v>
      </c>
      <c r="F8516" t="inlineStr">
        <is>
          <t>MENSAL</t>
        </is>
      </c>
      <c r="G8516" t="n">
        <v>46178</v>
      </c>
      <c r="H8516" t="n">
        <v>46178</v>
      </c>
      <c r="I8516" t="n">
        <v>48</v>
      </c>
      <c r="J8516" t="inlineStr">
        <is>
          <t>CARTEIRA</t>
        </is>
      </c>
      <c r="K8516" t="inlineStr">
        <is>
          <t>CONTRATO</t>
        </is>
      </c>
      <c r="L8516" t="n">
        <v>601.8574020000001</v>
      </c>
      <c r="M8516" t="inlineStr">
        <is>
          <t>Terra Luz Residencial</t>
        </is>
      </c>
      <c r="N8516" s="142">
        <f>DATE(YEAR(G8516),MONTH(G8516),1)</f>
        <v/>
      </c>
      <c r="O8516" s="132">
        <f>IF(G8516&gt;$K$3,"Futuro","Atraso")</f>
        <v/>
      </c>
      <c r="P8516">
        <f>12*(YEAR(G8516)-YEAR($K$3))+(MONTH(G8516)-MONTH($K$3))</f>
        <v/>
      </c>
      <c r="Q8516" s="366">
        <f>IF(M8516="IBIRAPITANGA FASE 3",IF(O8516="Atraso",L8516,L8516/(1+$I$2)^P8516),IF(O8516="Atraso",L8516,L8516/(1+$I$1)^P8516))</f>
        <v/>
      </c>
      <c r="R8516">
        <f>IF(O8516="Atraso",$K$3-G8516,0)</f>
        <v/>
      </c>
      <c r="S8516">
        <f>IF(R8516&lt;=15,"Até 15",IF(R8516&lt;=30,"Entre 15 e 30",IF(R8516&lt;=60,"Entre 30 e 60",IF(R8516&lt;=90,"Entre 60 e 90",IF(R8516&lt;=120,"Entre 90 e 120",IF(R8516&lt;=150,"Entre 120 e 150",IF(R8516&lt;=180,"Entre 150 e 180","Superior a 180")))))))</f>
        <v/>
      </c>
    </row>
    <row r="8517">
      <c r="A8517" t="inlineStr">
        <is>
          <t>Q08L010</t>
        </is>
      </c>
      <c r="B8517" t="inlineStr">
        <is>
          <t>MARCELO PACHECO OLIVEIRA</t>
        </is>
      </c>
      <c r="C8517" t="n">
        <v>1</v>
      </c>
      <c r="D8517" t="inlineStr">
        <is>
          <t>IPCA</t>
        </is>
      </c>
      <c r="E8517" t="n">
        <v>0.009488792934583046</v>
      </c>
      <c r="F8517" t="inlineStr">
        <is>
          <t>MENSAL</t>
        </is>
      </c>
      <c r="G8517" t="n">
        <v>46178</v>
      </c>
      <c r="H8517" t="n">
        <v>46178</v>
      </c>
      <c r="I8517" t="n">
        <v>4</v>
      </c>
      <c r="J8517" t="inlineStr">
        <is>
          <t>CARTEIRA</t>
        </is>
      </c>
      <c r="K8517" t="inlineStr">
        <is>
          <t>CONTRATO</t>
        </is>
      </c>
      <c r="L8517" t="n">
        <v>1902.840372</v>
      </c>
      <c r="M8517" t="inlineStr">
        <is>
          <t>Terra Luz Residencial</t>
        </is>
      </c>
      <c r="N8517" s="142">
        <f>DATE(YEAR(G8517),MONTH(G8517),1)</f>
        <v/>
      </c>
      <c r="O8517" s="132">
        <f>IF(G8517&gt;$K$3,"Futuro","Atraso")</f>
        <v/>
      </c>
      <c r="P8517">
        <f>12*(YEAR(G8517)-YEAR($K$3))+(MONTH(G8517)-MONTH($K$3))</f>
        <v/>
      </c>
      <c r="Q8517" s="366">
        <f>IF(M8517="IBIRAPITANGA FASE 3",IF(O8517="Atraso",L8517,L8517/(1+$I$2)^P8517),IF(O8517="Atraso",L8517,L8517/(1+$I$1)^P8517))</f>
        <v/>
      </c>
      <c r="R8517">
        <f>IF(O8517="Atraso",$K$3-G8517,0)</f>
        <v/>
      </c>
      <c r="S8517">
        <f>IF(R8517&lt;=15,"Até 15",IF(R8517&lt;=30,"Entre 15 e 30",IF(R8517&lt;=60,"Entre 30 e 60",IF(R8517&lt;=90,"Entre 60 e 90",IF(R8517&lt;=120,"Entre 90 e 120",IF(R8517&lt;=150,"Entre 120 e 150",IF(R8517&lt;=180,"Entre 150 e 180","Superior a 180")))))))</f>
        <v/>
      </c>
    </row>
    <row r="8518">
      <c r="A8518" t="inlineStr">
        <is>
          <t>Q08L010</t>
        </is>
      </c>
      <c r="B8518" t="inlineStr">
        <is>
          <t>MARCELO PACHECO OLIVEIRA</t>
        </is>
      </c>
      <c r="C8518" t="n">
        <v>1</v>
      </c>
      <c r="D8518" t="inlineStr">
        <is>
          <t>IPCA</t>
        </is>
      </c>
      <c r="E8518" t="n">
        <v>0.009488792934583046</v>
      </c>
      <c r="F8518" t="inlineStr">
        <is>
          <t>MENSAL</t>
        </is>
      </c>
      <c r="G8518" t="n">
        <v>46208</v>
      </c>
      <c r="H8518" t="n">
        <v>46208</v>
      </c>
      <c r="I8518" t="n">
        <v>49</v>
      </c>
      <c r="J8518" t="inlineStr">
        <is>
          <t>CARTEIRA</t>
        </is>
      </c>
      <c r="K8518" t="inlineStr">
        <is>
          <t>CONTRATO</t>
        </is>
      </c>
      <c r="L8518" t="n">
        <v>601.8574020000001</v>
      </c>
      <c r="M8518" t="inlineStr">
        <is>
          <t>Terra Luz Residencial</t>
        </is>
      </c>
      <c r="N8518" s="142">
        <f>DATE(YEAR(G8518),MONTH(G8518),1)</f>
        <v/>
      </c>
      <c r="O8518" s="132">
        <f>IF(G8518&gt;$K$3,"Futuro","Atraso")</f>
        <v/>
      </c>
      <c r="P8518">
        <f>12*(YEAR(G8518)-YEAR($K$3))+(MONTH(G8518)-MONTH($K$3))</f>
        <v/>
      </c>
      <c r="Q8518" s="366">
        <f>IF(M8518="IBIRAPITANGA FASE 3",IF(O8518="Atraso",L8518,L8518/(1+$I$2)^P8518),IF(O8518="Atraso",L8518,L8518/(1+$I$1)^P8518))</f>
        <v/>
      </c>
      <c r="R8518">
        <f>IF(O8518="Atraso",$K$3-G8518,0)</f>
        <v/>
      </c>
      <c r="S8518">
        <f>IF(R8518&lt;=15,"Até 15",IF(R8518&lt;=30,"Entre 15 e 30",IF(R8518&lt;=60,"Entre 30 e 60",IF(R8518&lt;=90,"Entre 60 e 90",IF(R8518&lt;=120,"Entre 90 e 120",IF(R8518&lt;=150,"Entre 120 e 150",IF(R8518&lt;=180,"Entre 150 e 180","Superior a 180")))))))</f>
        <v/>
      </c>
    </row>
    <row r="8519">
      <c r="A8519" t="inlineStr">
        <is>
          <t>Q08L010</t>
        </is>
      </c>
      <c r="B8519" t="inlineStr">
        <is>
          <t>MARCELO PACHECO OLIVEIRA</t>
        </is>
      </c>
      <c r="C8519" t="n">
        <v>1</v>
      </c>
      <c r="D8519" t="inlineStr">
        <is>
          <t>IPCA</t>
        </is>
      </c>
      <c r="E8519" t="n">
        <v>0.009488792934583046</v>
      </c>
      <c r="F8519" t="inlineStr">
        <is>
          <t>MENSAL</t>
        </is>
      </c>
      <c r="G8519" t="n">
        <v>46239</v>
      </c>
      <c r="H8519" t="n">
        <v>46239</v>
      </c>
      <c r="I8519" t="n">
        <v>50</v>
      </c>
      <c r="J8519" t="inlineStr">
        <is>
          <t>CARTEIRA</t>
        </is>
      </c>
      <c r="K8519" t="inlineStr">
        <is>
          <t>CONTRATO</t>
        </is>
      </c>
      <c r="L8519" t="n">
        <v>601.8574020000001</v>
      </c>
      <c r="M8519" t="inlineStr">
        <is>
          <t>Terra Luz Residencial</t>
        </is>
      </c>
      <c r="N8519" s="142">
        <f>DATE(YEAR(G8519),MONTH(G8519),1)</f>
        <v/>
      </c>
      <c r="O8519" s="132">
        <f>IF(G8519&gt;$K$3,"Futuro","Atraso")</f>
        <v/>
      </c>
      <c r="P8519">
        <f>12*(YEAR(G8519)-YEAR($K$3))+(MONTH(G8519)-MONTH($K$3))</f>
        <v/>
      </c>
      <c r="Q8519" s="366">
        <f>IF(M8519="IBIRAPITANGA FASE 3",IF(O8519="Atraso",L8519,L8519/(1+$I$2)^P8519),IF(O8519="Atraso",L8519,L8519/(1+$I$1)^P8519))</f>
        <v/>
      </c>
      <c r="R8519">
        <f>IF(O8519="Atraso",$K$3-G8519,0)</f>
        <v/>
      </c>
      <c r="S8519">
        <f>IF(R8519&lt;=15,"Até 15",IF(R8519&lt;=30,"Entre 15 e 30",IF(R8519&lt;=60,"Entre 30 e 60",IF(R8519&lt;=90,"Entre 60 e 90",IF(R8519&lt;=120,"Entre 90 e 120",IF(R8519&lt;=150,"Entre 120 e 150",IF(R8519&lt;=180,"Entre 150 e 180","Superior a 180")))))))</f>
        <v/>
      </c>
    </row>
    <row r="8520">
      <c r="A8520" t="inlineStr">
        <is>
          <t>Q08L010</t>
        </is>
      </c>
      <c r="B8520" t="inlineStr">
        <is>
          <t>MARCELO PACHECO OLIVEIRA</t>
        </is>
      </c>
      <c r="C8520" t="n">
        <v>1</v>
      </c>
      <c r="D8520" t="inlineStr">
        <is>
          <t>IPCA</t>
        </is>
      </c>
      <c r="E8520" t="n">
        <v>0.009488792934583046</v>
      </c>
      <c r="F8520" t="inlineStr">
        <is>
          <t>MENSAL</t>
        </is>
      </c>
      <c r="G8520" t="n">
        <v>46270</v>
      </c>
      <c r="H8520" t="n">
        <v>46270</v>
      </c>
      <c r="I8520" t="n">
        <v>51</v>
      </c>
      <c r="J8520" t="inlineStr">
        <is>
          <t>CARTEIRA</t>
        </is>
      </c>
      <c r="K8520" t="inlineStr">
        <is>
          <t>CONTRATO</t>
        </is>
      </c>
      <c r="L8520" t="n">
        <v>601.8574020000001</v>
      </c>
      <c r="M8520" t="inlineStr">
        <is>
          <t>Terra Luz Residencial</t>
        </is>
      </c>
      <c r="N8520" s="142">
        <f>DATE(YEAR(G8520),MONTH(G8520),1)</f>
        <v/>
      </c>
      <c r="O8520" s="132">
        <f>IF(G8520&gt;$K$3,"Futuro","Atraso")</f>
        <v/>
      </c>
      <c r="P8520">
        <f>12*(YEAR(G8520)-YEAR($K$3))+(MONTH(G8520)-MONTH($K$3))</f>
        <v/>
      </c>
      <c r="Q8520" s="366">
        <f>IF(M8520="IBIRAPITANGA FASE 3",IF(O8520="Atraso",L8520,L8520/(1+$I$2)^P8520),IF(O8520="Atraso",L8520,L8520/(1+$I$1)^P8520))</f>
        <v/>
      </c>
      <c r="R8520">
        <f>IF(O8520="Atraso",$K$3-G8520,0)</f>
        <v/>
      </c>
      <c r="S8520">
        <f>IF(R8520&lt;=15,"Até 15",IF(R8520&lt;=30,"Entre 15 e 30",IF(R8520&lt;=60,"Entre 30 e 60",IF(R8520&lt;=90,"Entre 60 e 90",IF(R8520&lt;=120,"Entre 90 e 120",IF(R8520&lt;=150,"Entre 120 e 150",IF(R8520&lt;=180,"Entre 150 e 180","Superior a 180")))))))</f>
        <v/>
      </c>
    </row>
    <row r="8521">
      <c r="A8521" t="inlineStr">
        <is>
          <t>Q08L010</t>
        </is>
      </c>
      <c r="B8521" t="inlineStr">
        <is>
          <t>MARCELO PACHECO OLIVEIRA</t>
        </is>
      </c>
      <c r="C8521" t="n">
        <v>1</v>
      </c>
      <c r="D8521" t="inlineStr">
        <is>
          <t>IPCA</t>
        </is>
      </c>
      <c r="E8521" t="n">
        <v>0.009488792934583046</v>
      </c>
      <c r="F8521" t="inlineStr">
        <is>
          <t>MENSAL</t>
        </is>
      </c>
      <c r="G8521" t="n">
        <v>46300</v>
      </c>
      <c r="H8521" t="n">
        <v>46300</v>
      </c>
      <c r="I8521" t="n">
        <v>52</v>
      </c>
      <c r="J8521" t="inlineStr">
        <is>
          <t>CARTEIRA</t>
        </is>
      </c>
      <c r="K8521" t="inlineStr">
        <is>
          <t>CONTRATO</t>
        </is>
      </c>
      <c r="L8521" t="n">
        <v>601.8574020000001</v>
      </c>
      <c r="M8521" t="inlineStr">
        <is>
          <t>Terra Luz Residencial</t>
        </is>
      </c>
      <c r="N8521" s="142">
        <f>DATE(YEAR(G8521),MONTH(G8521),1)</f>
        <v/>
      </c>
      <c r="O8521" s="132">
        <f>IF(G8521&gt;$K$3,"Futuro","Atraso")</f>
        <v/>
      </c>
      <c r="P8521">
        <f>12*(YEAR(G8521)-YEAR($K$3))+(MONTH(G8521)-MONTH($K$3))</f>
        <v/>
      </c>
      <c r="Q8521" s="366">
        <f>IF(M8521="IBIRAPITANGA FASE 3",IF(O8521="Atraso",L8521,L8521/(1+$I$2)^P8521),IF(O8521="Atraso",L8521,L8521/(1+$I$1)^P8521))</f>
        <v/>
      </c>
      <c r="R8521">
        <f>IF(O8521="Atraso",$K$3-G8521,0)</f>
        <v/>
      </c>
      <c r="S8521">
        <f>IF(R8521&lt;=15,"Até 15",IF(R8521&lt;=30,"Entre 15 e 30",IF(R8521&lt;=60,"Entre 30 e 60",IF(R8521&lt;=90,"Entre 60 e 90",IF(R8521&lt;=120,"Entre 90 e 120",IF(R8521&lt;=150,"Entre 120 e 150",IF(R8521&lt;=180,"Entre 150 e 180","Superior a 180")))))))</f>
        <v/>
      </c>
    </row>
    <row r="8522">
      <c r="A8522" t="inlineStr">
        <is>
          <t>Q08L010</t>
        </is>
      </c>
      <c r="B8522" t="inlineStr">
        <is>
          <t>MARCELO PACHECO OLIVEIRA</t>
        </is>
      </c>
      <c r="C8522" t="n">
        <v>1</v>
      </c>
      <c r="D8522" t="inlineStr">
        <is>
          <t>IPCA</t>
        </is>
      </c>
      <c r="E8522" t="n">
        <v>0.009488792934583046</v>
      </c>
      <c r="F8522" t="inlineStr">
        <is>
          <t>MENSAL</t>
        </is>
      </c>
      <c r="G8522" t="n">
        <v>46331</v>
      </c>
      <c r="H8522" t="n">
        <v>46331</v>
      </c>
      <c r="I8522" t="n">
        <v>53</v>
      </c>
      <c r="J8522" t="inlineStr">
        <is>
          <t>CARTEIRA</t>
        </is>
      </c>
      <c r="K8522" t="inlineStr">
        <is>
          <t>CONTRATO</t>
        </is>
      </c>
      <c r="L8522" t="n">
        <v>601.8574020000001</v>
      </c>
      <c r="M8522" t="inlineStr">
        <is>
          <t>Terra Luz Residencial</t>
        </is>
      </c>
      <c r="N8522" s="142">
        <f>DATE(YEAR(G8522),MONTH(G8522),1)</f>
        <v/>
      </c>
      <c r="O8522" s="132">
        <f>IF(G8522&gt;$K$3,"Futuro","Atraso")</f>
        <v/>
      </c>
      <c r="P8522">
        <f>12*(YEAR(G8522)-YEAR($K$3))+(MONTH(G8522)-MONTH($K$3))</f>
        <v/>
      </c>
      <c r="Q8522" s="366">
        <f>IF(M8522="IBIRAPITANGA FASE 3",IF(O8522="Atraso",L8522,L8522/(1+$I$2)^P8522),IF(O8522="Atraso",L8522,L8522/(1+$I$1)^P8522))</f>
        <v/>
      </c>
      <c r="R8522">
        <f>IF(O8522="Atraso",$K$3-G8522,0)</f>
        <v/>
      </c>
      <c r="S8522">
        <f>IF(R8522&lt;=15,"Até 15",IF(R8522&lt;=30,"Entre 15 e 30",IF(R8522&lt;=60,"Entre 30 e 60",IF(R8522&lt;=90,"Entre 60 e 90",IF(R8522&lt;=120,"Entre 90 e 120",IF(R8522&lt;=150,"Entre 120 e 150",IF(R8522&lt;=180,"Entre 150 e 180","Superior a 180")))))))</f>
        <v/>
      </c>
    </row>
    <row r="8523">
      <c r="A8523" t="inlineStr">
        <is>
          <t>Q08L010</t>
        </is>
      </c>
      <c r="B8523" t="inlineStr">
        <is>
          <t>MARCELO PACHECO OLIVEIRA</t>
        </is>
      </c>
      <c r="C8523" t="n">
        <v>1</v>
      </c>
      <c r="D8523" t="inlineStr">
        <is>
          <t>IPCA</t>
        </is>
      </c>
      <c r="E8523" t="n">
        <v>0.009488792934583046</v>
      </c>
      <c r="F8523" t="inlineStr">
        <is>
          <t>MENSAL</t>
        </is>
      </c>
      <c r="G8523" t="n">
        <v>46361</v>
      </c>
      <c r="H8523" t="n">
        <v>46361</v>
      </c>
      <c r="I8523" t="n">
        <v>54</v>
      </c>
      <c r="J8523" t="inlineStr">
        <is>
          <t>CARTEIRA</t>
        </is>
      </c>
      <c r="K8523" t="inlineStr">
        <is>
          <t>CONTRATO</t>
        </is>
      </c>
      <c r="L8523" t="n">
        <v>601.8574020000001</v>
      </c>
      <c r="M8523" t="inlineStr">
        <is>
          <t>Terra Luz Residencial</t>
        </is>
      </c>
      <c r="N8523" s="142">
        <f>DATE(YEAR(G8523),MONTH(G8523),1)</f>
        <v/>
      </c>
      <c r="O8523" s="132">
        <f>IF(G8523&gt;$K$3,"Futuro","Atraso")</f>
        <v/>
      </c>
      <c r="P8523">
        <f>12*(YEAR(G8523)-YEAR($K$3))+(MONTH(G8523)-MONTH($K$3))</f>
        <v/>
      </c>
      <c r="Q8523" s="366">
        <f>IF(M8523="IBIRAPITANGA FASE 3",IF(O8523="Atraso",L8523,L8523/(1+$I$2)^P8523),IF(O8523="Atraso",L8523,L8523/(1+$I$1)^P8523))</f>
        <v/>
      </c>
      <c r="R8523">
        <f>IF(O8523="Atraso",$K$3-G8523,0)</f>
        <v/>
      </c>
      <c r="S8523">
        <f>IF(R8523&lt;=15,"Até 15",IF(R8523&lt;=30,"Entre 15 e 30",IF(R8523&lt;=60,"Entre 30 e 60",IF(R8523&lt;=90,"Entre 60 e 90",IF(R8523&lt;=120,"Entre 90 e 120",IF(R8523&lt;=150,"Entre 120 e 150",IF(R8523&lt;=180,"Entre 150 e 180","Superior a 180")))))))</f>
        <v/>
      </c>
    </row>
    <row r="8524">
      <c r="A8524" t="inlineStr">
        <is>
          <t>Q08L010</t>
        </is>
      </c>
      <c r="B8524" t="inlineStr">
        <is>
          <t>MARCELO PACHECO OLIVEIRA</t>
        </is>
      </c>
      <c r="C8524" t="n">
        <v>1</v>
      </c>
      <c r="D8524" t="inlineStr">
        <is>
          <t>IPCA</t>
        </is>
      </c>
      <c r="E8524" t="n">
        <v>0.009488792934583046</v>
      </c>
      <c r="F8524" t="inlineStr">
        <is>
          <t>MENSAL</t>
        </is>
      </c>
      <c r="G8524" t="n">
        <v>46392</v>
      </c>
      <c r="H8524" t="n">
        <v>46392</v>
      </c>
      <c r="I8524" t="n">
        <v>55</v>
      </c>
      <c r="J8524" t="inlineStr">
        <is>
          <t>CARTEIRA</t>
        </is>
      </c>
      <c r="K8524" t="inlineStr">
        <is>
          <t>CONTRATO</t>
        </is>
      </c>
      <c r="L8524" t="n">
        <v>601.8574020000001</v>
      </c>
      <c r="M8524" t="inlineStr">
        <is>
          <t>Terra Luz Residencial</t>
        </is>
      </c>
      <c r="N8524" s="142">
        <f>DATE(YEAR(G8524),MONTH(G8524),1)</f>
        <v/>
      </c>
      <c r="O8524" s="132">
        <f>IF(G8524&gt;$K$3,"Futuro","Atraso")</f>
        <v/>
      </c>
      <c r="P8524">
        <f>12*(YEAR(G8524)-YEAR($K$3))+(MONTH(G8524)-MONTH($K$3))</f>
        <v/>
      </c>
      <c r="Q8524" s="366">
        <f>IF(M8524="IBIRAPITANGA FASE 3",IF(O8524="Atraso",L8524,L8524/(1+$I$2)^P8524),IF(O8524="Atraso",L8524,L8524/(1+$I$1)^P8524))</f>
        <v/>
      </c>
      <c r="R8524">
        <f>IF(O8524="Atraso",$K$3-G8524,0)</f>
        <v/>
      </c>
      <c r="S8524">
        <f>IF(R8524&lt;=15,"Até 15",IF(R8524&lt;=30,"Entre 15 e 30",IF(R8524&lt;=60,"Entre 30 e 60",IF(R8524&lt;=90,"Entre 60 e 90",IF(R8524&lt;=120,"Entre 90 e 120",IF(R8524&lt;=150,"Entre 120 e 150",IF(R8524&lt;=180,"Entre 150 e 180","Superior a 180")))))))</f>
        <v/>
      </c>
    </row>
    <row r="8525">
      <c r="A8525" t="inlineStr">
        <is>
          <t>Q08L010</t>
        </is>
      </c>
      <c r="B8525" t="inlineStr">
        <is>
          <t>MARCELO PACHECO OLIVEIRA</t>
        </is>
      </c>
      <c r="C8525" t="n">
        <v>1</v>
      </c>
      <c r="D8525" t="inlineStr">
        <is>
          <t>IPCA</t>
        </is>
      </c>
      <c r="E8525" t="n">
        <v>0.009488792934583046</v>
      </c>
      <c r="F8525" t="inlineStr">
        <is>
          <t>MENSAL</t>
        </is>
      </c>
      <c r="G8525" t="n">
        <v>46423</v>
      </c>
      <c r="H8525" t="n">
        <v>46423</v>
      </c>
      <c r="I8525" t="n">
        <v>56</v>
      </c>
      <c r="J8525" t="inlineStr">
        <is>
          <t>CARTEIRA</t>
        </is>
      </c>
      <c r="K8525" t="inlineStr">
        <is>
          <t>CONTRATO</t>
        </is>
      </c>
      <c r="L8525" t="n">
        <v>601.8574020000001</v>
      </c>
      <c r="M8525" t="inlineStr">
        <is>
          <t>Terra Luz Residencial</t>
        </is>
      </c>
      <c r="N8525" s="142">
        <f>DATE(YEAR(G8525),MONTH(G8525),1)</f>
        <v/>
      </c>
      <c r="O8525" s="132">
        <f>IF(G8525&gt;$K$3,"Futuro","Atraso")</f>
        <v/>
      </c>
      <c r="P8525">
        <f>12*(YEAR(G8525)-YEAR($K$3))+(MONTH(G8525)-MONTH($K$3))</f>
        <v/>
      </c>
      <c r="Q8525" s="366">
        <f>IF(M8525="IBIRAPITANGA FASE 3",IF(O8525="Atraso",L8525,L8525/(1+$I$2)^P8525),IF(O8525="Atraso",L8525,L8525/(1+$I$1)^P8525))</f>
        <v/>
      </c>
      <c r="R8525">
        <f>IF(O8525="Atraso",$K$3-G8525,0)</f>
        <v/>
      </c>
      <c r="S8525">
        <f>IF(R8525&lt;=15,"Até 15",IF(R8525&lt;=30,"Entre 15 e 30",IF(R8525&lt;=60,"Entre 30 e 60",IF(R8525&lt;=90,"Entre 60 e 90",IF(R8525&lt;=120,"Entre 90 e 120",IF(R8525&lt;=150,"Entre 120 e 150",IF(R8525&lt;=180,"Entre 150 e 180","Superior a 180")))))))</f>
        <v/>
      </c>
    </row>
    <row r="8526">
      <c r="A8526" t="inlineStr">
        <is>
          <t>Q08L010</t>
        </is>
      </c>
      <c r="B8526" t="inlineStr">
        <is>
          <t>MARCELO PACHECO OLIVEIRA</t>
        </is>
      </c>
      <c r="C8526" t="n">
        <v>1</v>
      </c>
      <c r="D8526" t="inlineStr">
        <is>
          <t>IPCA</t>
        </is>
      </c>
      <c r="E8526" t="n">
        <v>0.009488792934583046</v>
      </c>
      <c r="F8526" t="inlineStr">
        <is>
          <t>MENSAL</t>
        </is>
      </c>
      <c r="G8526" t="n">
        <v>46451</v>
      </c>
      <c r="H8526" t="n">
        <v>46451</v>
      </c>
      <c r="I8526" t="n">
        <v>57</v>
      </c>
      <c r="J8526" t="inlineStr">
        <is>
          <t>CARTEIRA</t>
        </is>
      </c>
      <c r="K8526" t="inlineStr">
        <is>
          <t>CONTRATO</t>
        </is>
      </c>
      <c r="L8526" t="n">
        <v>601.8574020000001</v>
      </c>
      <c r="M8526" t="inlineStr">
        <is>
          <t>Terra Luz Residencial</t>
        </is>
      </c>
      <c r="N8526" s="142">
        <f>DATE(YEAR(G8526),MONTH(G8526),1)</f>
        <v/>
      </c>
      <c r="O8526" s="132">
        <f>IF(G8526&gt;$K$3,"Futuro","Atraso")</f>
        <v/>
      </c>
      <c r="P8526">
        <f>12*(YEAR(G8526)-YEAR($K$3))+(MONTH(G8526)-MONTH($K$3))</f>
        <v/>
      </c>
      <c r="Q8526" s="366">
        <f>IF(M8526="IBIRAPITANGA FASE 3",IF(O8526="Atraso",L8526,L8526/(1+$I$2)^P8526),IF(O8526="Atraso",L8526,L8526/(1+$I$1)^P8526))</f>
        <v/>
      </c>
      <c r="R8526">
        <f>IF(O8526="Atraso",$K$3-G8526,0)</f>
        <v/>
      </c>
      <c r="S8526">
        <f>IF(R8526&lt;=15,"Até 15",IF(R8526&lt;=30,"Entre 15 e 30",IF(R8526&lt;=60,"Entre 30 e 60",IF(R8526&lt;=90,"Entre 60 e 90",IF(R8526&lt;=120,"Entre 90 e 120",IF(R8526&lt;=150,"Entre 120 e 150",IF(R8526&lt;=180,"Entre 150 e 180","Superior a 180")))))))</f>
        <v/>
      </c>
    </row>
    <row r="8527">
      <c r="A8527" t="inlineStr">
        <is>
          <t>Q08L010</t>
        </is>
      </c>
      <c r="B8527" t="inlineStr">
        <is>
          <t>MARCELO PACHECO OLIVEIRA</t>
        </is>
      </c>
      <c r="C8527" t="n">
        <v>1</v>
      </c>
      <c r="D8527" t="inlineStr">
        <is>
          <t>IPCA</t>
        </is>
      </c>
      <c r="E8527" t="n">
        <v>0.009488792934583046</v>
      </c>
      <c r="F8527" t="inlineStr">
        <is>
          <t>MENSAL</t>
        </is>
      </c>
      <c r="G8527" t="n">
        <v>46482</v>
      </c>
      <c r="H8527" t="n">
        <v>46482</v>
      </c>
      <c r="I8527" t="n">
        <v>58</v>
      </c>
      <c r="J8527" t="inlineStr">
        <is>
          <t>CARTEIRA</t>
        </is>
      </c>
      <c r="K8527" t="inlineStr">
        <is>
          <t>CONTRATO</t>
        </is>
      </c>
      <c r="L8527" t="n">
        <v>601.8574020000001</v>
      </c>
      <c r="M8527" t="inlineStr">
        <is>
          <t>Terra Luz Residencial</t>
        </is>
      </c>
      <c r="N8527" s="142">
        <f>DATE(YEAR(G8527),MONTH(G8527),1)</f>
        <v/>
      </c>
      <c r="O8527" s="132">
        <f>IF(G8527&gt;$K$3,"Futuro","Atraso")</f>
        <v/>
      </c>
      <c r="P8527">
        <f>12*(YEAR(G8527)-YEAR($K$3))+(MONTH(G8527)-MONTH($K$3))</f>
        <v/>
      </c>
      <c r="Q8527" s="366">
        <f>IF(M8527="IBIRAPITANGA FASE 3",IF(O8527="Atraso",L8527,L8527/(1+$I$2)^P8527),IF(O8527="Atraso",L8527,L8527/(1+$I$1)^P8527))</f>
        <v/>
      </c>
      <c r="R8527">
        <f>IF(O8527="Atraso",$K$3-G8527,0)</f>
        <v/>
      </c>
      <c r="S8527">
        <f>IF(R8527&lt;=15,"Até 15",IF(R8527&lt;=30,"Entre 15 e 30",IF(R8527&lt;=60,"Entre 30 e 60",IF(R8527&lt;=90,"Entre 60 e 90",IF(R8527&lt;=120,"Entre 90 e 120",IF(R8527&lt;=150,"Entre 120 e 150",IF(R8527&lt;=180,"Entre 150 e 180","Superior a 180")))))))</f>
        <v/>
      </c>
    </row>
    <row r="8528">
      <c r="A8528" t="inlineStr">
        <is>
          <t>Q08L010</t>
        </is>
      </c>
      <c r="B8528" t="inlineStr">
        <is>
          <t>MARCELO PACHECO OLIVEIRA</t>
        </is>
      </c>
      <c r="C8528" t="n">
        <v>1</v>
      </c>
      <c r="D8528" t="inlineStr">
        <is>
          <t>IPCA</t>
        </is>
      </c>
      <c r="E8528" t="n">
        <v>0.009488792934583046</v>
      </c>
      <c r="F8528" t="inlineStr">
        <is>
          <t>MENSAL</t>
        </is>
      </c>
      <c r="G8528" t="n">
        <v>46512</v>
      </c>
      <c r="H8528" t="n">
        <v>46512</v>
      </c>
      <c r="I8528" t="n">
        <v>59</v>
      </c>
      <c r="J8528" t="inlineStr">
        <is>
          <t>CARTEIRA</t>
        </is>
      </c>
      <c r="K8528" t="inlineStr">
        <is>
          <t>CONTRATO</t>
        </is>
      </c>
      <c r="L8528" t="n">
        <v>601.8574020000001</v>
      </c>
      <c r="M8528" t="inlineStr">
        <is>
          <t>Terra Luz Residencial</t>
        </is>
      </c>
      <c r="N8528" s="142">
        <f>DATE(YEAR(G8528),MONTH(G8528),1)</f>
        <v/>
      </c>
      <c r="O8528" s="132">
        <f>IF(G8528&gt;$K$3,"Futuro","Atraso")</f>
        <v/>
      </c>
      <c r="P8528">
        <f>12*(YEAR(G8528)-YEAR($K$3))+(MONTH(G8528)-MONTH($K$3))</f>
        <v/>
      </c>
      <c r="Q8528" s="366">
        <f>IF(M8528="IBIRAPITANGA FASE 3",IF(O8528="Atraso",L8528,L8528/(1+$I$2)^P8528),IF(O8528="Atraso",L8528,L8528/(1+$I$1)^P8528))</f>
        <v/>
      </c>
      <c r="R8528">
        <f>IF(O8528="Atraso",$K$3-G8528,0)</f>
        <v/>
      </c>
      <c r="S8528">
        <f>IF(R8528&lt;=15,"Até 15",IF(R8528&lt;=30,"Entre 15 e 30",IF(R8528&lt;=60,"Entre 30 e 60",IF(R8528&lt;=90,"Entre 60 e 90",IF(R8528&lt;=120,"Entre 90 e 120",IF(R8528&lt;=150,"Entre 120 e 150",IF(R8528&lt;=180,"Entre 150 e 180","Superior a 180")))))))</f>
        <v/>
      </c>
    </row>
    <row r="8529">
      <c r="A8529" t="inlineStr">
        <is>
          <t>Q08L010</t>
        </is>
      </c>
      <c r="B8529" t="inlineStr">
        <is>
          <t>MARCELO PACHECO OLIVEIRA</t>
        </is>
      </c>
      <c r="C8529" t="n">
        <v>1</v>
      </c>
      <c r="D8529" t="inlineStr">
        <is>
          <t>IPCA</t>
        </is>
      </c>
      <c r="E8529" t="n">
        <v>0.009488792934583046</v>
      </c>
      <c r="F8529" t="inlineStr">
        <is>
          <t>MENSAL</t>
        </is>
      </c>
      <c r="G8529" t="n">
        <v>46543</v>
      </c>
      <c r="H8529" t="n">
        <v>46543</v>
      </c>
      <c r="I8529" t="n">
        <v>60</v>
      </c>
      <c r="J8529" t="inlineStr">
        <is>
          <t>CARTEIRA</t>
        </is>
      </c>
      <c r="K8529" t="inlineStr">
        <is>
          <t>CONTRATO</t>
        </is>
      </c>
      <c r="L8529" t="n">
        <v>601.8574020000001</v>
      </c>
      <c r="M8529" t="inlineStr">
        <is>
          <t>Terra Luz Residencial</t>
        </is>
      </c>
      <c r="N8529" s="142">
        <f>DATE(YEAR(G8529),MONTH(G8529),1)</f>
        <v/>
      </c>
      <c r="O8529" s="132">
        <f>IF(G8529&gt;$K$3,"Futuro","Atraso")</f>
        <v/>
      </c>
      <c r="P8529">
        <f>12*(YEAR(G8529)-YEAR($K$3))+(MONTH(G8529)-MONTH($K$3))</f>
        <v/>
      </c>
      <c r="Q8529" s="366">
        <f>IF(M8529="IBIRAPITANGA FASE 3",IF(O8529="Atraso",L8529,L8529/(1+$I$2)^P8529),IF(O8529="Atraso",L8529,L8529/(1+$I$1)^P8529))</f>
        <v/>
      </c>
      <c r="R8529">
        <f>IF(O8529="Atraso",$K$3-G8529,0)</f>
        <v/>
      </c>
      <c r="S8529">
        <f>IF(R8529&lt;=15,"Até 15",IF(R8529&lt;=30,"Entre 15 e 30",IF(R8529&lt;=60,"Entre 30 e 60",IF(R8529&lt;=90,"Entre 60 e 90",IF(R8529&lt;=120,"Entre 90 e 120",IF(R8529&lt;=150,"Entre 120 e 150",IF(R8529&lt;=180,"Entre 150 e 180","Superior a 180")))))))</f>
        <v/>
      </c>
    </row>
    <row r="8530">
      <c r="A8530" t="inlineStr">
        <is>
          <t>Q08L010</t>
        </is>
      </c>
      <c r="B8530" t="inlineStr">
        <is>
          <t>MARCELO PACHECO OLIVEIRA</t>
        </is>
      </c>
      <c r="C8530" t="n">
        <v>1</v>
      </c>
      <c r="D8530" t="inlineStr">
        <is>
          <t>IPCA</t>
        </is>
      </c>
      <c r="E8530" t="n">
        <v>0.009488792934583046</v>
      </c>
      <c r="F8530" t="inlineStr">
        <is>
          <t>MENSAL</t>
        </is>
      </c>
      <c r="G8530" t="n">
        <v>46543</v>
      </c>
      <c r="H8530" t="n">
        <v>46543</v>
      </c>
      <c r="I8530" t="n">
        <v>5</v>
      </c>
      <c r="J8530" t="inlineStr">
        <is>
          <t>CARTEIRA</t>
        </is>
      </c>
      <c r="K8530" t="inlineStr">
        <is>
          <t>CONTRATO</t>
        </is>
      </c>
      <c r="L8530" t="n">
        <v>1902.840372</v>
      </c>
      <c r="M8530" t="inlineStr">
        <is>
          <t>Terra Luz Residencial</t>
        </is>
      </c>
      <c r="N8530" s="142">
        <f>DATE(YEAR(G8530),MONTH(G8530),1)</f>
        <v/>
      </c>
      <c r="O8530" s="132">
        <f>IF(G8530&gt;$K$3,"Futuro","Atraso")</f>
        <v/>
      </c>
      <c r="P8530">
        <f>12*(YEAR(G8530)-YEAR($K$3))+(MONTH(G8530)-MONTH($K$3))</f>
        <v/>
      </c>
      <c r="Q8530" s="366">
        <f>IF(M8530="IBIRAPITANGA FASE 3",IF(O8530="Atraso",L8530,L8530/(1+$I$2)^P8530),IF(O8530="Atraso",L8530,L8530/(1+$I$1)^P8530))</f>
        <v/>
      </c>
      <c r="R8530">
        <f>IF(O8530="Atraso",$K$3-G8530,0)</f>
        <v/>
      </c>
      <c r="S8530">
        <f>IF(R8530&lt;=15,"Até 15",IF(R8530&lt;=30,"Entre 15 e 30",IF(R8530&lt;=60,"Entre 30 e 60",IF(R8530&lt;=90,"Entre 60 e 90",IF(R8530&lt;=120,"Entre 90 e 120",IF(R8530&lt;=150,"Entre 120 e 150",IF(R8530&lt;=180,"Entre 150 e 180","Superior a 180")))))))</f>
        <v/>
      </c>
    </row>
    <row r="8531">
      <c r="A8531" t="inlineStr">
        <is>
          <t>Q08L010</t>
        </is>
      </c>
      <c r="B8531" t="inlineStr">
        <is>
          <t>MARCELO PACHECO OLIVEIRA</t>
        </is>
      </c>
      <c r="C8531" t="n">
        <v>1</v>
      </c>
      <c r="D8531" t="inlineStr">
        <is>
          <t>IPCA</t>
        </is>
      </c>
      <c r="E8531" t="n">
        <v>0.009488792934583046</v>
      </c>
      <c r="F8531" t="inlineStr">
        <is>
          <t>MENSAL</t>
        </is>
      </c>
      <c r="G8531" t="n">
        <v>46573</v>
      </c>
      <c r="H8531" t="n">
        <v>46573</v>
      </c>
      <c r="I8531" t="n">
        <v>61</v>
      </c>
      <c r="J8531" t="inlineStr">
        <is>
          <t>CARTEIRA</t>
        </is>
      </c>
      <c r="K8531" t="inlineStr">
        <is>
          <t>CONTRATO</t>
        </is>
      </c>
      <c r="L8531" t="n">
        <v>601.8574020000001</v>
      </c>
      <c r="M8531" t="inlineStr">
        <is>
          <t>Terra Luz Residencial</t>
        </is>
      </c>
      <c r="N8531" s="142">
        <f>DATE(YEAR(G8531),MONTH(G8531),1)</f>
        <v/>
      </c>
      <c r="O8531" s="132">
        <f>IF(G8531&gt;$K$3,"Futuro","Atraso")</f>
        <v/>
      </c>
      <c r="P8531">
        <f>12*(YEAR(G8531)-YEAR($K$3))+(MONTH(G8531)-MONTH($K$3))</f>
        <v/>
      </c>
      <c r="Q8531" s="366">
        <f>IF(M8531="IBIRAPITANGA FASE 3",IF(O8531="Atraso",L8531,L8531/(1+$I$2)^P8531),IF(O8531="Atraso",L8531,L8531/(1+$I$1)^P8531))</f>
        <v/>
      </c>
      <c r="R8531">
        <f>IF(O8531="Atraso",$K$3-G8531,0)</f>
        <v/>
      </c>
      <c r="S8531">
        <f>IF(R8531&lt;=15,"Até 15",IF(R8531&lt;=30,"Entre 15 e 30",IF(R8531&lt;=60,"Entre 30 e 60",IF(R8531&lt;=90,"Entre 60 e 90",IF(R8531&lt;=120,"Entre 90 e 120",IF(R8531&lt;=150,"Entre 120 e 150",IF(R8531&lt;=180,"Entre 150 e 180","Superior a 180")))))))</f>
        <v/>
      </c>
    </row>
    <row r="8532">
      <c r="A8532" t="inlineStr">
        <is>
          <t>Q08L010</t>
        </is>
      </c>
      <c r="B8532" t="inlineStr">
        <is>
          <t>MARCELO PACHECO OLIVEIRA</t>
        </is>
      </c>
      <c r="C8532" t="n">
        <v>1</v>
      </c>
      <c r="D8532" t="inlineStr">
        <is>
          <t>IPCA</t>
        </is>
      </c>
      <c r="E8532" t="n">
        <v>0.009488792934583046</v>
      </c>
      <c r="F8532" t="inlineStr">
        <is>
          <t>MENSAL</t>
        </is>
      </c>
      <c r="G8532" t="n">
        <v>46604</v>
      </c>
      <c r="H8532" t="n">
        <v>46604</v>
      </c>
      <c r="I8532" t="n">
        <v>62</v>
      </c>
      <c r="J8532" t="inlineStr">
        <is>
          <t>CARTEIRA</t>
        </is>
      </c>
      <c r="K8532" t="inlineStr">
        <is>
          <t>CONTRATO</t>
        </is>
      </c>
      <c r="L8532" t="n">
        <v>601.8574020000001</v>
      </c>
      <c r="M8532" t="inlineStr">
        <is>
          <t>Terra Luz Residencial</t>
        </is>
      </c>
      <c r="N8532" s="142">
        <f>DATE(YEAR(G8532),MONTH(G8532),1)</f>
        <v/>
      </c>
      <c r="O8532" s="132">
        <f>IF(G8532&gt;$K$3,"Futuro","Atraso")</f>
        <v/>
      </c>
      <c r="P8532">
        <f>12*(YEAR(G8532)-YEAR($K$3))+(MONTH(G8532)-MONTH($K$3))</f>
        <v/>
      </c>
      <c r="Q8532" s="366">
        <f>IF(M8532="IBIRAPITANGA FASE 3",IF(O8532="Atraso",L8532,L8532/(1+$I$2)^P8532),IF(O8532="Atraso",L8532,L8532/(1+$I$1)^P8532))</f>
        <v/>
      </c>
      <c r="R8532">
        <f>IF(O8532="Atraso",$K$3-G8532,0)</f>
        <v/>
      </c>
      <c r="S8532">
        <f>IF(R8532&lt;=15,"Até 15",IF(R8532&lt;=30,"Entre 15 e 30",IF(R8532&lt;=60,"Entre 30 e 60",IF(R8532&lt;=90,"Entre 60 e 90",IF(R8532&lt;=120,"Entre 90 e 120",IF(R8532&lt;=150,"Entre 120 e 150",IF(R8532&lt;=180,"Entre 150 e 180","Superior a 180")))))))</f>
        <v/>
      </c>
    </row>
    <row r="8533">
      <c r="A8533" t="inlineStr">
        <is>
          <t>Q08L010</t>
        </is>
      </c>
      <c r="B8533" t="inlineStr">
        <is>
          <t>MARCELO PACHECO OLIVEIRA</t>
        </is>
      </c>
      <c r="C8533" t="n">
        <v>1</v>
      </c>
      <c r="D8533" t="inlineStr">
        <is>
          <t>IPCA</t>
        </is>
      </c>
      <c r="E8533" t="n">
        <v>0.009488792934583046</v>
      </c>
      <c r="F8533" t="inlineStr">
        <is>
          <t>MENSAL</t>
        </is>
      </c>
      <c r="G8533" t="n">
        <v>46635</v>
      </c>
      <c r="H8533" t="n">
        <v>46635</v>
      </c>
      <c r="I8533" t="n">
        <v>63</v>
      </c>
      <c r="J8533" t="inlineStr">
        <is>
          <t>CARTEIRA</t>
        </is>
      </c>
      <c r="K8533" t="inlineStr">
        <is>
          <t>CONTRATO</t>
        </is>
      </c>
      <c r="L8533" t="n">
        <v>601.8574020000001</v>
      </c>
      <c r="M8533" t="inlineStr">
        <is>
          <t>Terra Luz Residencial</t>
        </is>
      </c>
      <c r="N8533" s="142">
        <f>DATE(YEAR(G8533),MONTH(G8533),1)</f>
        <v/>
      </c>
      <c r="O8533" s="132">
        <f>IF(G8533&gt;$K$3,"Futuro","Atraso")</f>
        <v/>
      </c>
      <c r="P8533">
        <f>12*(YEAR(G8533)-YEAR($K$3))+(MONTH(G8533)-MONTH($K$3))</f>
        <v/>
      </c>
      <c r="Q8533" s="366">
        <f>IF(M8533="IBIRAPITANGA FASE 3",IF(O8533="Atraso",L8533,L8533/(1+$I$2)^P8533),IF(O8533="Atraso",L8533,L8533/(1+$I$1)^P8533))</f>
        <v/>
      </c>
      <c r="R8533">
        <f>IF(O8533="Atraso",$K$3-G8533,0)</f>
        <v/>
      </c>
      <c r="S8533">
        <f>IF(R8533&lt;=15,"Até 15",IF(R8533&lt;=30,"Entre 15 e 30",IF(R8533&lt;=60,"Entre 30 e 60",IF(R8533&lt;=90,"Entre 60 e 90",IF(R8533&lt;=120,"Entre 90 e 120",IF(R8533&lt;=150,"Entre 120 e 150",IF(R8533&lt;=180,"Entre 150 e 180","Superior a 180")))))))</f>
        <v/>
      </c>
    </row>
    <row r="8534">
      <c r="A8534" t="inlineStr">
        <is>
          <t>Q08L010</t>
        </is>
      </c>
      <c r="B8534" t="inlineStr">
        <is>
          <t>MARCELO PACHECO OLIVEIRA</t>
        </is>
      </c>
      <c r="C8534" t="n">
        <v>1</v>
      </c>
      <c r="D8534" t="inlineStr">
        <is>
          <t>IPCA</t>
        </is>
      </c>
      <c r="E8534" t="n">
        <v>0.009488792934583046</v>
      </c>
      <c r="F8534" t="inlineStr">
        <is>
          <t>MENSAL</t>
        </is>
      </c>
      <c r="G8534" t="n">
        <v>46665</v>
      </c>
      <c r="H8534" t="n">
        <v>46665</v>
      </c>
      <c r="I8534" t="n">
        <v>64</v>
      </c>
      <c r="J8534" t="inlineStr">
        <is>
          <t>CARTEIRA</t>
        </is>
      </c>
      <c r="K8534" t="inlineStr">
        <is>
          <t>CONTRATO</t>
        </is>
      </c>
      <c r="L8534" t="n">
        <v>601.8574020000001</v>
      </c>
      <c r="M8534" t="inlineStr">
        <is>
          <t>Terra Luz Residencial</t>
        </is>
      </c>
      <c r="N8534" s="142">
        <f>DATE(YEAR(G8534),MONTH(G8534),1)</f>
        <v/>
      </c>
      <c r="O8534" s="132">
        <f>IF(G8534&gt;$K$3,"Futuro","Atraso")</f>
        <v/>
      </c>
      <c r="P8534">
        <f>12*(YEAR(G8534)-YEAR($K$3))+(MONTH(G8534)-MONTH($K$3))</f>
        <v/>
      </c>
      <c r="Q8534" s="366">
        <f>IF(M8534="IBIRAPITANGA FASE 3",IF(O8534="Atraso",L8534,L8534/(1+$I$2)^P8534),IF(O8534="Atraso",L8534,L8534/(1+$I$1)^P8534))</f>
        <v/>
      </c>
      <c r="R8534">
        <f>IF(O8534="Atraso",$K$3-G8534,0)</f>
        <v/>
      </c>
      <c r="S8534">
        <f>IF(R8534&lt;=15,"Até 15",IF(R8534&lt;=30,"Entre 15 e 30",IF(R8534&lt;=60,"Entre 30 e 60",IF(R8534&lt;=90,"Entre 60 e 90",IF(R8534&lt;=120,"Entre 90 e 120",IF(R8534&lt;=150,"Entre 120 e 150",IF(R8534&lt;=180,"Entre 150 e 180","Superior a 180")))))))</f>
        <v/>
      </c>
    </row>
    <row r="8535">
      <c r="A8535" t="inlineStr">
        <is>
          <t>Q08L010</t>
        </is>
      </c>
      <c r="B8535" t="inlineStr">
        <is>
          <t>MARCELO PACHECO OLIVEIRA</t>
        </is>
      </c>
      <c r="C8535" t="n">
        <v>1</v>
      </c>
      <c r="D8535" t="inlineStr">
        <is>
          <t>IPCA</t>
        </is>
      </c>
      <c r="E8535" t="n">
        <v>0.009488792934583046</v>
      </c>
      <c r="F8535" t="inlineStr">
        <is>
          <t>MENSAL</t>
        </is>
      </c>
      <c r="G8535" t="n">
        <v>46696</v>
      </c>
      <c r="H8535" t="n">
        <v>46696</v>
      </c>
      <c r="I8535" t="n">
        <v>65</v>
      </c>
      <c r="J8535" t="inlineStr">
        <is>
          <t>CARTEIRA</t>
        </is>
      </c>
      <c r="K8535" t="inlineStr">
        <is>
          <t>CONTRATO</t>
        </is>
      </c>
      <c r="L8535" t="n">
        <v>601.8574020000001</v>
      </c>
      <c r="M8535" t="inlineStr">
        <is>
          <t>Terra Luz Residencial</t>
        </is>
      </c>
      <c r="N8535" s="142">
        <f>DATE(YEAR(G8535),MONTH(G8535),1)</f>
        <v/>
      </c>
      <c r="O8535" s="132">
        <f>IF(G8535&gt;$K$3,"Futuro","Atraso")</f>
        <v/>
      </c>
      <c r="P8535">
        <f>12*(YEAR(G8535)-YEAR($K$3))+(MONTH(G8535)-MONTH($K$3))</f>
        <v/>
      </c>
      <c r="Q8535" s="366">
        <f>IF(M8535="IBIRAPITANGA FASE 3",IF(O8535="Atraso",L8535,L8535/(1+$I$2)^P8535),IF(O8535="Atraso",L8535,L8535/(1+$I$1)^P8535))</f>
        <v/>
      </c>
      <c r="R8535">
        <f>IF(O8535="Atraso",$K$3-G8535,0)</f>
        <v/>
      </c>
      <c r="S8535">
        <f>IF(R8535&lt;=15,"Até 15",IF(R8535&lt;=30,"Entre 15 e 30",IF(R8535&lt;=60,"Entre 30 e 60",IF(R8535&lt;=90,"Entre 60 e 90",IF(R8535&lt;=120,"Entre 90 e 120",IF(R8535&lt;=150,"Entre 120 e 150",IF(R8535&lt;=180,"Entre 150 e 180","Superior a 180")))))))</f>
        <v/>
      </c>
    </row>
    <row r="8536">
      <c r="A8536" t="inlineStr">
        <is>
          <t>Q08L010</t>
        </is>
      </c>
      <c r="B8536" t="inlineStr">
        <is>
          <t>MARCELO PACHECO OLIVEIRA</t>
        </is>
      </c>
      <c r="C8536" t="n">
        <v>1</v>
      </c>
      <c r="D8536" t="inlineStr">
        <is>
          <t>IPCA</t>
        </is>
      </c>
      <c r="E8536" t="n">
        <v>0.009488792934583046</v>
      </c>
      <c r="F8536" t="inlineStr">
        <is>
          <t>MENSAL</t>
        </is>
      </c>
      <c r="G8536" t="n">
        <v>46726</v>
      </c>
      <c r="H8536" t="n">
        <v>46726</v>
      </c>
      <c r="I8536" t="n">
        <v>66</v>
      </c>
      <c r="J8536" t="inlineStr">
        <is>
          <t>CARTEIRA</t>
        </is>
      </c>
      <c r="K8536" t="inlineStr">
        <is>
          <t>CONTRATO</t>
        </is>
      </c>
      <c r="L8536" t="n">
        <v>601.8574020000001</v>
      </c>
      <c r="M8536" t="inlineStr">
        <is>
          <t>Terra Luz Residencial</t>
        </is>
      </c>
      <c r="N8536" s="142">
        <f>DATE(YEAR(G8536),MONTH(G8536),1)</f>
        <v/>
      </c>
      <c r="O8536" s="132">
        <f>IF(G8536&gt;$K$3,"Futuro","Atraso")</f>
        <v/>
      </c>
      <c r="P8536">
        <f>12*(YEAR(G8536)-YEAR($K$3))+(MONTH(G8536)-MONTH($K$3))</f>
        <v/>
      </c>
      <c r="Q8536" s="366">
        <f>IF(M8536="IBIRAPITANGA FASE 3",IF(O8536="Atraso",L8536,L8536/(1+$I$2)^P8536),IF(O8536="Atraso",L8536,L8536/(1+$I$1)^P8536))</f>
        <v/>
      </c>
      <c r="R8536">
        <f>IF(O8536="Atraso",$K$3-G8536,0)</f>
        <v/>
      </c>
      <c r="S8536">
        <f>IF(R8536&lt;=15,"Até 15",IF(R8536&lt;=30,"Entre 15 e 30",IF(R8536&lt;=60,"Entre 30 e 60",IF(R8536&lt;=90,"Entre 60 e 90",IF(R8536&lt;=120,"Entre 90 e 120",IF(R8536&lt;=150,"Entre 120 e 150",IF(R8536&lt;=180,"Entre 150 e 180","Superior a 180")))))))</f>
        <v/>
      </c>
    </row>
    <row r="8537">
      <c r="A8537" t="inlineStr">
        <is>
          <t>Q08L010</t>
        </is>
      </c>
      <c r="B8537" t="inlineStr">
        <is>
          <t>MARCELO PACHECO OLIVEIRA</t>
        </is>
      </c>
      <c r="C8537" t="n">
        <v>1</v>
      </c>
      <c r="D8537" t="inlineStr">
        <is>
          <t>IPCA</t>
        </is>
      </c>
      <c r="E8537" t="n">
        <v>0.009488792934583046</v>
      </c>
      <c r="F8537" t="inlineStr">
        <is>
          <t>MENSAL</t>
        </is>
      </c>
      <c r="G8537" t="n">
        <v>46757</v>
      </c>
      <c r="H8537" t="n">
        <v>46757</v>
      </c>
      <c r="I8537" t="n">
        <v>67</v>
      </c>
      <c r="J8537" t="inlineStr">
        <is>
          <t>CARTEIRA</t>
        </is>
      </c>
      <c r="K8537" t="inlineStr">
        <is>
          <t>CONTRATO</t>
        </is>
      </c>
      <c r="L8537" t="n">
        <v>601.8574020000001</v>
      </c>
      <c r="M8537" t="inlineStr">
        <is>
          <t>Terra Luz Residencial</t>
        </is>
      </c>
      <c r="N8537" s="142">
        <f>DATE(YEAR(G8537),MONTH(G8537),1)</f>
        <v/>
      </c>
      <c r="O8537" s="132">
        <f>IF(G8537&gt;$K$3,"Futuro","Atraso")</f>
        <v/>
      </c>
      <c r="P8537">
        <f>12*(YEAR(G8537)-YEAR($K$3))+(MONTH(G8537)-MONTH($K$3))</f>
        <v/>
      </c>
      <c r="Q8537" s="366">
        <f>IF(M8537="IBIRAPITANGA FASE 3",IF(O8537="Atraso",L8537,L8537/(1+$I$2)^P8537),IF(O8537="Atraso",L8537,L8537/(1+$I$1)^P8537))</f>
        <v/>
      </c>
      <c r="R8537">
        <f>IF(O8537="Atraso",$K$3-G8537,0)</f>
        <v/>
      </c>
      <c r="S8537">
        <f>IF(R8537&lt;=15,"Até 15",IF(R8537&lt;=30,"Entre 15 e 30",IF(R8537&lt;=60,"Entre 30 e 60",IF(R8537&lt;=90,"Entre 60 e 90",IF(R8537&lt;=120,"Entre 90 e 120",IF(R8537&lt;=150,"Entre 120 e 150",IF(R8537&lt;=180,"Entre 150 e 180","Superior a 180")))))))</f>
        <v/>
      </c>
    </row>
    <row r="8538">
      <c r="A8538" t="inlineStr">
        <is>
          <t>Q08L010</t>
        </is>
      </c>
      <c r="B8538" t="inlineStr">
        <is>
          <t>MARCELO PACHECO OLIVEIRA</t>
        </is>
      </c>
      <c r="C8538" t="n">
        <v>1</v>
      </c>
      <c r="D8538" t="inlineStr">
        <is>
          <t>IPCA</t>
        </is>
      </c>
      <c r="E8538" t="n">
        <v>0.009488792934583046</v>
      </c>
      <c r="F8538" t="inlineStr">
        <is>
          <t>MENSAL</t>
        </is>
      </c>
      <c r="G8538" t="n">
        <v>46788</v>
      </c>
      <c r="H8538" t="n">
        <v>46788</v>
      </c>
      <c r="I8538" t="n">
        <v>68</v>
      </c>
      <c r="J8538" t="inlineStr">
        <is>
          <t>CARTEIRA</t>
        </is>
      </c>
      <c r="K8538" t="inlineStr">
        <is>
          <t>CONTRATO</t>
        </is>
      </c>
      <c r="L8538" t="n">
        <v>601.8574020000001</v>
      </c>
      <c r="M8538" t="inlineStr">
        <is>
          <t>Terra Luz Residencial</t>
        </is>
      </c>
      <c r="N8538" s="142">
        <f>DATE(YEAR(G8538),MONTH(G8538),1)</f>
        <v/>
      </c>
      <c r="O8538" s="132">
        <f>IF(G8538&gt;$K$3,"Futuro","Atraso")</f>
        <v/>
      </c>
      <c r="P8538">
        <f>12*(YEAR(G8538)-YEAR($K$3))+(MONTH(G8538)-MONTH($K$3))</f>
        <v/>
      </c>
      <c r="Q8538" s="366">
        <f>IF(M8538="IBIRAPITANGA FASE 3",IF(O8538="Atraso",L8538,L8538/(1+$I$2)^P8538),IF(O8538="Atraso",L8538,L8538/(1+$I$1)^P8538))</f>
        <v/>
      </c>
      <c r="R8538">
        <f>IF(O8538="Atraso",$K$3-G8538,0)</f>
        <v/>
      </c>
      <c r="S8538">
        <f>IF(R8538&lt;=15,"Até 15",IF(R8538&lt;=30,"Entre 15 e 30",IF(R8538&lt;=60,"Entre 30 e 60",IF(R8538&lt;=90,"Entre 60 e 90",IF(R8538&lt;=120,"Entre 90 e 120",IF(R8538&lt;=150,"Entre 120 e 150",IF(R8538&lt;=180,"Entre 150 e 180","Superior a 180")))))))</f>
        <v/>
      </c>
    </row>
    <row r="8539">
      <c r="A8539" t="inlineStr">
        <is>
          <t>Q08L010</t>
        </is>
      </c>
      <c r="B8539" t="inlineStr">
        <is>
          <t>MARCELO PACHECO OLIVEIRA</t>
        </is>
      </c>
      <c r="C8539" t="n">
        <v>1</v>
      </c>
      <c r="D8539" t="inlineStr">
        <is>
          <t>IPCA</t>
        </is>
      </c>
      <c r="E8539" t="n">
        <v>0.009488792934583046</v>
      </c>
      <c r="F8539" t="inlineStr">
        <is>
          <t>MENSAL</t>
        </is>
      </c>
      <c r="G8539" t="n">
        <v>46817</v>
      </c>
      <c r="H8539" t="n">
        <v>46817</v>
      </c>
      <c r="I8539" t="n">
        <v>69</v>
      </c>
      <c r="J8539" t="inlineStr">
        <is>
          <t>CARTEIRA</t>
        </is>
      </c>
      <c r="K8539" t="inlineStr">
        <is>
          <t>CONTRATO</t>
        </is>
      </c>
      <c r="L8539" t="n">
        <v>601.8574020000001</v>
      </c>
      <c r="M8539" t="inlineStr">
        <is>
          <t>Terra Luz Residencial</t>
        </is>
      </c>
      <c r="N8539" s="142">
        <f>DATE(YEAR(G8539),MONTH(G8539),1)</f>
        <v/>
      </c>
      <c r="O8539" s="132">
        <f>IF(G8539&gt;$K$3,"Futuro","Atraso")</f>
        <v/>
      </c>
      <c r="P8539">
        <f>12*(YEAR(G8539)-YEAR($K$3))+(MONTH(G8539)-MONTH($K$3))</f>
        <v/>
      </c>
      <c r="Q8539" s="366">
        <f>IF(M8539="IBIRAPITANGA FASE 3",IF(O8539="Atraso",L8539,L8539/(1+$I$2)^P8539),IF(O8539="Atraso",L8539,L8539/(1+$I$1)^P8539))</f>
        <v/>
      </c>
      <c r="R8539">
        <f>IF(O8539="Atraso",$K$3-G8539,0)</f>
        <v/>
      </c>
      <c r="S8539">
        <f>IF(R8539&lt;=15,"Até 15",IF(R8539&lt;=30,"Entre 15 e 30",IF(R8539&lt;=60,"Entre 30 e 60",IF(R8539&lt;=90,"Entre 60 e 90",IF(R8539&lt;=120,"Entre 90 e 120",IF(R8539&lt;=150,"Entre 120 e 150",IF(R8539&lt;=180,"Entre 150 e 180","Superior a 180")))))))</f>
        <v/>
      </c>
    </row>
    <row r="8540">
      <c r="A8540" t="inlineStr">
        <is>
          <t>Q08L010</t>
        </is>
      </c>
      <c r="B8540" t="inlineStr">
        <is>
          <t>MARCELO PACHECO OLIVEIRA</t>
        </is>
      </c>
      <c r="C8540" t="n">
        <v>1</v>
      </c>
      <c r="D8540" t="inlineStr">
        <is>
          <t>IPCA</t>
        </is>
      </c>
      <c r="E8540" t="n">
        <v>0.009488792934583046</v>
      </c>
      <c r="F8540" t="inlineStr">
        <is>
          <t>MENSAL</t>
        </is>
      </c>
      <c r="G8540" t="n">
        <v>46848</v>
      </c>
      <c r="H8540" t="n">
        <v>46848</v>
      </c>
      <c r="I8540" t="n">
        <v>70</v>
      </c>
      <c r="J8540" t="inlineStr">
        <is>
          <t>CARTEIRA</t>
        </is>
      </c>
      <c r="K8540" t="inlineStr">
        <is>
          <t>CONTRATO</t>
        </is>
      </c>
      <c r="L8540" t="n">
        <v>601.8574020000001</v>
      </c>
      <c r="M8540" t="inlineStr">
        <is>
          <t>Terra Luz Residencial</t>
        </is>
      </c>
      <c r="N8540" s="142">
        <f>DATE(YEAR(G8540),MONTH(G8540),1)</f>
        <v/>
      </c>
      <c r="O8540" s="132">
        <f>IF(G8540&gt;$K$3,"Futuro","Atraso")</f>
        <v/>
      </c>
      <c r="P8540">
        <f>12*(YEAR(G8540)-YEAR($K$3))+(MONTH(G8540)-MONTH($K$3))</f>
        <v/>
      </c>
      <c r="Q8540" s="366">
        <f>IF(M8540="IBIRAPITANGA FASE 3",IF(O8540="Atraso",L8540,L8540/(1+$I$2)^P8540),IF(O8540="Atraso",L8540,L8540/(1+$I$1)^P8540))</f>
        <v/>
      </c>
      <c r="R8540">
        <f>IF(O8540="Atraso",$K$3-G8540,0)</f>
        <v/>
      </c>
      <c r="S8540">
        <f>IF(R8540&lt;=15,"Até 15",IF(R8540&lt;=30,"Entre 15 e 30",IF(R8540&lt;=60,"Entre 30 e 60",IF(R8540&lt;=90,"Entre 60 e 90",IF(R8540&lt;=120,"Entre 90 e 120",IF(R8540&lt;=150,"Entre 120 e 150",IF(R8540&lt;=180,"Entre 150 e 180","Superior a 180")))))))</f>
        <v/>
      </c>
    </row>
    <row r="8541">
      <c r="A8541" t="inlineStr">
        <is>
          <t>Q08L010</t>
        </is>
      </c>
      <c r="B8541" t="inlineStr">
        <is>
          <t>MARCELO PACHECO OLIVEIRA</t>
        </is>
      </c>
      <c r="C8541" t="n">
        <v>1</v>
      </c>
      <c r="D8541" t="inlineStr">
        <is>
          <t>IPCA</t>
        </is>
      </c>
      <c r="E8541" t="n">
        <v>0.009488792934583046</v>
      </c>
      <c r="F8541" t="inlineStr">
        <is>
          <t>MENSAL</t>
        </is>
      </c>
      <c r="G8541" t="n">
        <v>46878</v>
      </c>
      <c r="H8541" t="n">
        <v>46878</v>
      </c>
      <c r="I8541" t="n">
        <v>71</v>
      </c>
      <c r="J8541" t="inlineStr">
        <is>
          <t>CARTEIRA</t>
        </is>
      </c>
      <c r="K8541" t="inlineStr">
        <is>
          <t>CONTRATO</t>
        </is>
      </c>
      <c r="L8541" t="n">
        <v>601.8574020000001</v>
      </c>
      <c r="M8541" t="inlineStr">
        <is>
          <t>Terra Luz Residencial</t>
        </is>
      </c>
      <c r="N8541" s="142">
        <f>DATE(YEAR(G8541),MONTH(G8541),1)</f>
        <v/>
      </c>
      <c r="O8541" s="132">
        <f>IF(G8541&gt;$K$3,"Futuro","Atraso")</f>
        <v/>
      </c>
      <c r="P8541">
        <f>12*(YEAR(G8541)-YEAR($K$3))+(MONTH(G8541)-MONTH($K$3))</f>
        <v/>
      </c>
      <c r="Q8541" s="366">
        <f>IF(M8541="IBIRAPITANGA FASE 3",IF(O8541="Atraso",L8541,L8541/(1+$I$2)^P8541),IF(O8541="Atraso",L8541,L8541/(1+$I$1)^P8541))</f>
        <v/>
      </c>
      <c r="R8541">
        <f>IF(O8541="Atraso",$K$3-G8541,0)</f>
        <v/>
      </c>
      <c r="S8541">
        <f>IF(R8541&lt;=15,"Até 15",IF(R8541&lt;=30,"Entre 15 e 30",IF(R8541&lt;=60,"Entre 30 e 60",IF(R8541&lt;=90,"Entre 60 e 90",IF(R8541&lt;=120,"Entre 90 e 120",IF(R8541&lt;=150,"Entre 120 e 150",IF(R8541&lt;=180,"Entre 150 e 180","Superior a 180")))))))</f>
        <v/>
      </c>
    </row>
    <row r="8542">
      <c r="A8542" t="inlineStr">
        <is>
          <t>Q08L010</t>
        </is>
      </c>
      <c r="B8542" t="inlineStr">
        <is>
          <t>MARCELO PACHECO OLIVEIRA</t>
        </is>
      </c>
      <c r="C8542" t="n">
        <v>1</v>
      </c>
      <c r="D8542" t="inlineStr">
        <is>
          <t>IPCA</t>
        </is>
      </c>
      <c r="E8542" t="n">
        <v>0.009488792934583046</v>
      </c>
      <c r="F8542" t="inlineStr">
        <is>
          <t>MENSAL</t>
        </is>
      </c>
      <c r="G8542" t="n">
        <v>46909</v>
      </c>
      <c r="H8542" t="n">
        <v>46909</v>
      </c>
      <c r="I8542" t="n">
        <v>72</v>
      </c>
      <c r="J8542" t="inlineStr">
        <is>
          <t>CARTEIRA</t>
        </is>
      </c>
      <c r="K8542" t="inlineStr">
        <is>
          <t>CONTRATO</t>
        </is>
      </c>
      <c r="L8542" t="n">
        <v>601.8574020000001</v>
      </c>
      <c r="M8542" t="inlineStr">
        <is>
          <t>Terra Luz Residencial</t>
        </is>
      </c>
      <c r="N8542" s="142">
        <f>DATE(YEAR(G8542),MONTH(G8542),1)</f>
        <v/>
      </c>
      <c r="O8542" s="132">
        <f>IF(G8542&gt;$K$3,"Futuro","Atraso")</f>
        <v/>
      </c>
      <c r="P8542">
        <f>12*(YEAR(G8542)-YEAR($K$3))+(MONTH(G8542)-MONTH($K$3))</f>
        <v/>
      </c>
      <c r="Q8542" s="366">
        <f>IF(M8542="IBIRAPITANGA FASE 3",IF(O8542="Atraso",L8542,L8542/(1+$I$2)^P8542),IF(O8542="Atraso",L8542,L8542/(1+$I$1)^P8542))</f>
        <v/>
      </c>
      <c r="R8542">
        <f>IF(O8542="Atraso",$K$3-G8542,0)</f>
        <v/>
      </c>
      <c r="S8542">
        <f>IF(R8542&lt;=15,"Até 15",IF(R8542&lt;=30,"Entre 15 e 30",IF(R8542&lt;=60,"Entre 30 e 60",IF(R8542&lt;=90,"Entre 60 e 90",IF(R8542&lt;=120,"Entre 90 e 120",IF(R8542&lt;=150,"Entre 120 e 150",IF(R8542&lt;=180,"Entre 150 e 180","Superior a 180")))))))</f>
        <v/>
      </c>
    </row>
    <row r="8543">
      <c r="A8543" t="inlineStr">
        <is>
          <t>Q08L010</t>
        </is>
      </c>
      <c r="B8543" t="inlineStr">
        <is>
          <t>MARCELO PACHECO OLIVEIRA</t>
        </is>
      </c>
      <c r="C8543" t="n">
        <v>1</v>
      </c>
      <c r="D8543" t="inlineStr">
        <is>
          <t>IPCA</t>
        </is>
      </c>
      <c r="E8543" t="n">
        <v>0.009488792934583046</v>
      </c>
      <c r="F8543" t="inlineStr">
        <is>
          <t>MENSAL</t>
        </is>
      </c>
      <c r="G8543" t="n">
        <v>46909</v>
      </c>
      <c r="H8543" t="n">
        <v>46909</v>
      </c>
      <c r="I8543" t="n">
        <v>6</v>
      </c>
      <c r="J8543" t="inlineStr">
        <is>
          <t>CARTEIRA</t>
        </is>
      </c>
      <c r="K8543" t="inlineStr">
        <is>
          <t>CONTRATO</t>
        </is>
      </c>
      <c r="L8543" t="n">
        <v>1902.840372</v>
      </c>
      <c r="M8543" t="inlineStr">
        <is>
          <t>Terra Luz Residencial</t>
        </is>
      </c>
      <c r="N8543" s="142">
        <f>DATE(YEAR(G8543),MONTH(G8543),1)</f>
        <v/>
      </c>
      <c r="O8543" s="132">
        <f>IF(G8543&gt;$K$3,"Futuro","Atraso")</f>
        <v/>
      </c>
      <c r="P8543">
        <f>12*(YEAR(G8543)-YEAR($K$3))+(MONTH(G8543)-MONTH($K$3))</f>
        <v/>
      </c>
      <c r="Q8543" s="366">
        <f>IF(M8543="IBIRAPITANGA FASE 3",IF(O8543="Atraso",L8543,L8543/(1+$I$2)^P8543),IF(O8543="Atraso",L8543,L8543/(1+$I$1)^P8543))</f>
        <v/>
      </c>
      <c r="R8543">
        <f>IF(O8543="Atraso",$K$3-G8543,0)</f>
        <v/>
      </c>
      <c r="S8543">
        <f>IF(R8543&lt;=15,"Até 15",IF(R8543&lt;=30,"Entre 15 e 30",IF(R8543&lt;=60,"Entre 30 e 60",IF(R8543&lt;=90,"Entre 60 e 90",IF(R8543&lt;=120,"Entre 90 e 120",IF(R8543&lt;=150,"Entre 120 e 150",IF(R8543&lt;=180,"Entre 150 e 180","Superior a 180")))))))</f>
        <v/>
      </c>
    </row>
    <row r="8544">
      <c r="A8544" t="inlineStr">
        <is>
          <t>Q08L010</t>
        </is>
      </c>
      <c r="B8544" t="inlineStr">
        <is>
          <t>MARCELO PACHECO OLIVEIRA</t>
        </is>
      </c>
      <c r="C8544" t="n">
        <v>1</v>
      </c>
      <c r="D8544" t="inlineStr">
        <is>
          <t>IPCA</t>
        </is>
      </c>
      <c r="E8544" t="n">
        <v>0.009488792934583046</v>
      </c>
      <c r="F8544" t="inlineStr">
        <is>
          <t>MENSAL</t>
        </is>
      </c>
      <c r="G8544" t="n">
        <v>46939</v>
      </c>
      <c r="H8544" t="n">
        <v>46939</v>
      </c>
      <c r="I8544" t="n">
        <v>73</v>
      </c>
      <c r="J8544" t="inlineStr">
        <is>
          <t>CARTEIRA</t>
        </is>
      </c>
      <c r="K8544" t="inlineStr">
        <is>
          <t>CONTRATO</t>
        </is>
      </c>
      <c r="L8544" t="n">
        <v>601.8574020000001</v>
      </c>
      <c r="M8544" t="inlineStr">
        <is>
          <t>Terra Luz Residencial</t>
        </is>
      </c>
      <c r="N8544" s="142">
        <f>DATE(YEAR(G8544),MONTH(G8544),1)</f>
        <v/>
      </c>
      <c r="O8544" s="132">
        <f>IF(G8544&gt;$K$3,"Futuro","Atraso")</f>
        <v/>
      </c>
      <c r="P8544">
        <f>12*(YEAR(G8544)-YEAR($K$3))+(MONTH(G8544)-MONTH($K$3))</f>
        <v/>
      </c>
      <c r="Q8544" s="366">
        <f>IF(M8544="IBIRAPITANGA FASE 3",IF(O8544="Atraso",L8544,L8544/(1+$I$2)^P8544),IF(O8544="Atraso",L8544,L8544/(1+$I$1)^P8544))</f>
        <v/>
      </c>
      <c r="R8544">
        <f>IF(O8544="Atraso",$K$3-G8544,0)</f>
        <v/>
      </c>
      <c r="S8544">
        <f>IF(R8544&lt;=15,"Até 15",IF(R8544&lt;=30,"Entre 15 e 30",IF(R8544&lt;=60,"Entre 30 e 60",IF(R8544&lt;=90,"Entre 60 e 90",IF(R8544&lt;=120,"Entre 90 e 120",IF(R8544&lt;=150,"Entre 120 e 150",IF(R8544&lt;=180,"Entre 150 e 180","Superior a 180")))))))</f>
        <v/>
      </c>
    </row>
    <row r="8545">
      <c r="A8545" t="inlineStr">
        <is>
          <t>Q08L010</t>
        </is>
      </c>
      <c r="B8545" t="inlineStr">
        <is>
          <t>MARCELO PACHECO OLIVEIRA</t>
        </is>
      </c>
      <c r="C8545" t="n">
        <v>1</v>
      </c>
      <c r="D8545" t="inlineStr">
        <is>
          <t>IPCA</t>
        </is>
      </c>
      <c r="E8545" t="n">
        <v>0.009488792934583046</v>
      </c>
      <c r="F8545" t="inlineStr">
        <is>
          <t>MENSAL</t>
        </is>
      </c>
      <c r="G8545" t="n">
        <v>46970</v>
      </c>
      <c r="H8545" t="n">
        <v>46970</v>
      </c>
      <c r="I8545" t="n">
        <v>74</v>
      </c>
      <c r="J8545" t="inlineStr">
        <is>
          <t>CARTEIRA</t>
        </is>
      </c>
      <c r="K8545" t="inlineStr">
        <is>
          <t>CONTRATO</t>
        </is>
      </c>
      <c r="L8545" t="n">
        <v>601.8574020000001</v>
      </c>
      <c r="M8545" t="inlineStr">
        <is>
          <t>Terra Luz Residencial</t>
        </is>
      </c>
      <c r="N8545" s="142">
        <f>DATE(YEAR(G8545),MONTH(G8545),1)</f>
        <v/>
      </c>
      <c r="O8545" s="132">
        <f>IF(G8545&gt;$K$3,"Futuro","Atraso")</f>
        <v/>
      </c>
      <c r="P8545">
        <f>12*(YEAR(G8545)-YEAR($K$3))+(MONTH(G8545)-MONTH($K$3))</f>
        <v/>
      </c>
      <c r="Q8545" s="366">
        <f>IF(M8545="IBIRAPITANGA FASE 3",IF(O8545="Atraso",L8545,L8545/(1+$I$2)^P8545),IF(O8545="Atraso",L8545,L8545/(1+$I$1)^P8545))</f>
        <v/>
      </c>
      <c r="R8545">
        <f>IF(O8545="Atraso",$K$3-G8545,0)</f>
        <v/>
      </c>
      <c r="S8545">
        <f>IF(R8545&lt;=15,"Até 15",IF(R8545&lt;=30,"Entre 15 e 30",IF(R8545&lt;=60,"Entre 30 e 60",IF(R8545&lt;=90,"Entre 60 e 90",IF(R8545&lt;=120,"Entre 90 e 120",IF(R8545&lt;=150,"Entre 120 e 150",IF(R8545&lt;=180,"Entre 150 e 180","Superior a 180")))))))</f>
        <v/>
      </c>
    </row>
    <row r="8546">
      <c r="A8546" t="inlineStr">
        <is>
          <t>Q08L010</t>
        </is>
      </c>
      <c r="B8546" t="inlineStr">
        <is>
          <t>MARCELO PACHECO OLIVEIRA</t>
        </is>
      </c>
      <c r="C8546" t="n">
        <v>1</v>
      </c>
      <c r="D8546" t="inlineStr">
        <is>
          <t>IPCA</t>
        </is>
      </c>
      <c r="E8546" t="n">
        <v>0.009488792934583046</v>
      </c>
      <c r="F8546" t="inlineStr">
        <is>
          <t>MENSAL</t>
        </is>
      </c>
      <c r="G8546" t="n">
        <v>47001</v>
      </c>
      <c r="H8546" t="n">
        <v>47001</v>
      </c>
      <c r="I8546" t="n">
        <v>75</v>
      </c>
      <c r="J8546" t="inlineStr">
        <is>
          <t>CARTEIRA</t>
        </is>
      </c>
      <c r="K8546" t="inlineStr">
        <is>
          <t>CONTRATO</t>
        </is>
      </c>
      <c r="L8546" t="n">
        <v>601.8574020000001</v>
      </c>
      <c r="M8546" t="inlineStr">
        <is>
          <t>Terra Luz Residencial</t>
        </is>
      </c>
      <c r="N8546" s="142">
        <f>DATE(YEAR(G8546),MONTH(G8546),1)</f>
        <v/>
      </c>
      <c r="O8546" s="132">
        <f>IF(G8546&gt;$K$3,"Futuro","Atraso")</f>
        <v/>
      </c>
      <c r="P8546">
        <f>12*(YEAR(G8546)-YEAR($K$3))+(MONTH(G8546)-MONTH($K$3))</f>
        <v/>
      </c>
      <c r="Q8546" s="366">
        <f>IF(M8546="IBIRAPITANGA FASE 3",IF(O8546="Atraso",L8546,L8546/(1+$I$2)^P8546),IF(O8546="Atraso",L8546,L8546/(1+$I$1)^P8546))</f>
        <v/>
      </c>
      <c r="R8546">
        <f>IF(O8546="Atraso",$K$3-G8546,0)</f>
        <v/>
      </c>
      <c r="S8546">
        <f>IF(R8546&lt;=15,"Até 15",IF(R8546&lt;=30,"Entre 15 e 30",IF(R8546&lt;=60,"Entre 30 e 60",IF(R8546&lt;=90,"Entre 60 e 90",IF(R8546&lt;=120,"Entre 90 e 120",IF(R8546&lt;=150,"Entre 120 e 150",IF(R8546&lt;=180,"Entre 150 e 180","Superior a 180")))))))</f>
        <v/>
      </c>
    </row>
    <row r="8547">
      <c r="A8547" t="inlineStr">
        <is>
          <t>Q08L010</t>
        </is>
      </c>
      <c r="B8547" t="inlineStr">
        <is>
          <t>MARCELO PACHECO OLIVEIRA</t>
        </is>
      </c>
      <c r="C8547" t="n">
        <v>1</v>
      </c>
      <c r="D8547" t="inlineStr">
        <is>
          <t>IPCA</t>
        </is>
      </c>
      <c r="E8547" t="n">
        <v>0.009488792934583046</v>
      </c>
      <c r="F8547" t="inlineStr">
        <is>
          <t>MENSAL</t>
        </is>
      </c>
      <c r="G8547" t="n">
        <v>47031</v>
      </c>
      <c r="H8547" t="n">
        <v>47031</v>
      </c>
      <c r="I8547" t="n">
        <v>76</v>
      </c>
      <c r="J8547" t="inlineStr">
        <is>
          <t>CARTEIRA</t>
        </is>
      </c>
      <c r="K8547" t="inlineStr">
        <is>
          <t>CONTRATO</t>
        </is>
      </c>
      <c r="L8547" t="n">
        <v>601.8574020000001</v>
      </c>
      <c r="M8547" t="inlineStr">
        <is>
          <t>Terra Luz Residencial</t>
        </is>
      </c>
      <c r="N8547" s="142">
        <f>DATE(YEAR(G8547),MONTH(G8547),1)</f>
        <v/>
      </c>
      <c r="O8547" s="132">
        <f>IF(G8547&gt;$K$3,"Futuro","Atraso")</f>
        <v/>
      </c>
      <c r="P8547">
        <f>12*(YEAR(G8547)-YEAR($K$3))+(MONTH(G8547)-MONTH($K$3))</f>
        <v/>
      </c>
      <c r="Q8547" s="366">
        <f>IF(M8547="IBIRAPITANGA FASE 3",IF(O8547="Atraso",L8547,L8547/(1+$I$2)^P8547),IF(O8547="Atraso",L8547,L8547/(1+$I$1)^P8547))</f>
        <v/>
      </c>
      <c r="R8547">
        <f>IF(O8547="Atraso",$K$3-G8547,0)</f>
        <v/>
      </c>
      <c r="S8547">
        <f>IF(R8547&lt;=15,"Até 15",IF(R8547&lt;=30,"Entre 15 e 30",IF(R8547&lt;=60,"Entre 30 e 60",IF(R8547&lt;=90,"Entre 60 e 90",IF(R8547&lt;=120,"Entre 90 e 120",IF(R8547&lt;=150,"Entre 120 e 150",IF(R8547&lt;=180,"Entre 150 e 180","Superior a 180")))))))</f>
        <v/>
      </c>
    </row>
    <row r="8548">
      <c r="A8548" t="inlineStr">
        <is>
          <t>Q08L010</t>
        </is>
      </c>
      <c r="B8548" t="inlineStr">
        <is>
          <t>MARCELO PACHECO OLIVEIRA</t>
        </is>
      </c>
      <c r="C8548" t="n">
        <v>1</v>
      </c>
      <c r="D8548" t="inlineStr">
        <is>
          <t>IPCA</t>
        </is>
      </c>
      <c r="E8548" t="n">
        <v>0.009488792934583046</v>
      </c>
      <c r="F8548" t="inlineStr">
        <is>
          <t>MENSAL</t>
        </is>
      </c>
      <c r="G8548" t="n">
        <v>47062</v>
      </c>
      <c r="H8548" t="n">
        <v>47062</v>
      </c>
      <c r="I8548" t="n">
        <v>77</v>
      </c>
      <c r="J8548" t="inlineStr">
        <is>
          <t>CARTEIRA</t>
        </is>
      </c>
      <c r="K8548" t="inlineStr">
        <is>
          <t>CONTRATO</t>
        </is>
      </c>
      <c r="L8548" t="n">
        <v>601.8574020000001</v>
      </c>
      <c r="M8548" t="inlineStr">
        <is>
          <t>Terra Luz Residencial</t>
        </is>
      </c>
      <c r="N8548" s="142">
        <f>DATE(YEAR(G8548),MONTH(G8548),1)</f>
        <v/>
      </c>
      <c r="O8548" s="132">
        <f>IF(G8548&gt;$K$3,"Futuro","Atraso")</f>
        <v/>
      </c>
      <c r="P8548">
        <f>12*(YEAR(G8548)-YEAR($K$3))+(MONTH(G8548)-MONTH($K$3))</f>
        <v/>
      </c>
      <c r="Q8548" s="366">
        <f>IF(M8548="IBIRAPITANGA FASE 3",IF(O8548="Atraso",L8548,L8548/(1+$I$2)^P8548),IF(O8548="Atraso",L8548,L8548/(1+$I$1)^P8548))</f>
        <v/>
      </c>
      <c r="R8548">
        <f>IF(O8548="Atraso",$K$3-G8548,0)</f>
        <v/>
      </c>
      <c r="S8548">
        <f>IF(R8548&lt;=15,"Até 15",IF(R8548&lt;=30,"Entre 15 e 30",IF(R8548&lt;=60,"Entre 30 e 60",IF(R8548&lt;=90,"Entre 60 e 90",IF(R8548&lt;=120,"Entre 90 e 120",IF(R8548&lt;=150,"Entre 120 e 150",IF(R8548&lt;=180,"Entre 150 e 180","Superior a 180")))))))</f>
        <v/>
      </c>
    </row>
    <row r="8549">
      <c r="A8549" t="inlineStr">
        <is>
          <t>Q08L010</t>
        </is>
      </c>
      <c r="B8549" t="inlineStr">
        <is>
          <t>MARCELO PACHECO OLIVEIRA</t>
        </is>
      </c>
      <c r="C8549" t="n">
        <v>1</v>
      </c>
      <c r="D8549" t="inlineStr">
        <is>
          <t>IPCA</t>
        </is>
      </c>
      <c r="E8549" t="n">
        <v>0.009488792934583046</v>
      </c>
      <c r="F8549" t="inlineStr">
        <is>
          <t>MENSAL</t>
        </is>
      </c>
      <c r="G8549" t="n">
        <v>47092</v>
      </c>
      <c r="H8549" t="n">
        <v>47092</v>
      </c>
      <c r="I8549" t="n">
        <v>78</v>
      </c>
      <c r="J8549" t="inlineStr">
        <is>
          <t>CARTEIRA</t>
        </is>
      </c>
      <c r="K8549" t="inlineStr">
        <is>
          <t>CONTRATO</t>
        </is>
      </c>
      <c r="L8549" t="n">
        <v>601.8574020000001</v>
      </c>
      <c r="M8549" t="inlineStr">
        <is>
          <t>Terra Luz Residencial</t>
        </is>
      </c>
      <c r="N8549" s="142">
        <f>DATE(YEAR(G8549),MONTH(G8549),1)</f>
        <v/>
      </c>
      <c r="O8549" s="132">
        <f>IF(G8549&gt;$K$3,"Futuro","Atraso")</f>
        <v/>
      </c>
      <c r="P8549">
        <f>12*(YEAR(G8549)-YEAR($K$3))+(MONTH(G8549)-MONTH($K$3))</f>
        <v/>
      </c>
      <c r="Q8549" s="366">
        <f>IF(M8549="IBIRAPITANGA FASE 3",IF(O8549="Atraso",L8549,L8549/(1+$I$2)^P8549),IF(O8549="Atraso",L8549,L8549/(1+$I$1)^P8549))</f>
        <v/>
      </c>
      <c r="R8549">
        <f>IF(O8549="Atraso",$K$3-G8549,0)</f>
        <v/>
      </c>
      <c r="S8549">
        <f>IF(R8549&lt;=15,"Até 15",IF(R8549&lt;=30,"Entre 15 e 30",IF(R8549&lt;=60,"Entre 30 e 60",IF(R8549&lt;=90,"Entre 60 e 90",IF(R8549&lt;=120,"Entre 90 e 120",IF(R8549&lt;=150,"Entre 120 e 150",IF(R8549&lt;=180,"Entre 150 e 180","Superior a 180")))))))</f>
        <v/>
      </c>
    </row>
    <row r="8550">
      <c r="A8550" t="inlineStr">
        <is>
          <t>Q08L010</t>
        </is>
      </c>
      <c r="B8550" t="inlineStr">
        <is>
          <t>MARCELO PACHECO OLIVEIRA</t>
        </is>
      </c>
      <c r="C8550" t="n">
        <v>1</v>
      </c>
      <c r="D8550" t="inlineStr">
        <is>
          <t>IPCA</t>
        </is>
      </c>
      <c r="E8550" t="n">
        <v>0.009488792934583046</v>
      </c>
      <c r="F8550" t="inlineStr">
        <is>
          <t>MENSAL</t>
        </is>
      </c>
      <c r="G8550" t="n">
        <v>47123</v>
      </c>
      <c r="H8550" t="n">
        <v>47123</v>
      </c>
      <c r="I8550" t="n">
        <v>79</v>
      </c>
      <c r="J8550" t="inlineStr">
        <is>
          <t>CARTEIRA</t>
        </is>
      </c>
      <c r="K8550" t="inlineStr">
        <is>
          <t>CONTRATO</t>
        </is>
      </c>
      <c r="L8550" t="n">
        <v>601.8574020000001</v>
      </c>
      <c r="M8550" t="inlineStr">
        <is>
          <t>Terra Luz Residencial</t>
        </is>
      </c>
      <c r="N8550" s="142">
        <f>DATE(YEAR(G8550),MONTH(G8550),1)</f>
        <v/>
      </c>
      <c r="O8550" s="132">
        <f>IF(G8550&gt;$K$3,"Futuro","Atraso")</f>
        <v/>
      </c>
      <c r="P8550">
        <f>12*(YEAR(G8550)-YEAR($K$3))+(MONTH(G8550)-MONTH($K$3))</f>
        <v/>
      </c>
      <c r="Q8550" s="366">
        <f>IF(M8550="IBIRAPITANGA FASE 3",IF(O8550="Atraso",L8550,L8550/(1+$I$2)^P8550),IF(O8550="Atraso",L8550,L8550/(1+$I$1)^P8550))</f>
        <v/>
      </c>
      <c r="R8550">
        <f>IF(O8550="Atraso",$K$3-G8550,0)</f>
        <v/>
      </c>
      <c r="S8550">
        <f>IF(R8550&lt;=15,"Até 15",IF(R8550&lt;=30,"Entre 15 e 30",IF(R8550&lt;=60,"Entre 30 e 60",IF(R8550&lt;=90,"Entre 60 e 90",IF(R8550&lt;=120,"Entre 90 e 120",IF(R8550&lt;=150,"Entre 120 e 150",IF(R8550&lt;=180,"Entre 150 e 180","Superior a 180")))))))</f>
        <v/>
      </c>
    </row>
    <row r="8551">
      <c r="A8551" t="inlineStr">
        <is>
          <t>Q08L010</t>
        </is>
      </c>
      <c r="B8551" t="inlineStr">
        <is>
          <t>MARCELO PACHECO OLIVEIRA</t>
        </is>
      </c>
      <c r="C8551" t="n">
        <v>1</v>
      </c>
      <c r="D8551" t="inlineStr">
        <is>
          <t>IPCA</t>
        </is>
      </c>
      <c r="E8551" t="n">
        <v>0.009488792934583046</v>
      </c>
      <c r="F8551" t="inlineStr">
        <is>
          <t>MENSAL</t>
        </is>
      </c>
      <c r="G8551" t="n">
        <v>47154</v>
      </c>
      <c r="H8551" t="n">
        <v>47154</v>
      </c>
      <c r="I8551" t="n">
        <v>80</v>
      </c>
      <c r="J8551" t="inlineStr">
        <is>
          <t>CARTEIRA</t>
        </is>
      </c>
      <c r="K8551" t="inlineStr">
        <is>
          <t>CONTRATO</t>
        </is>
      </c>
      <c r="L8551" t="n">
        <v>601.8574020000001</v>
      </c>
      <c r="M8551" t="inlineStr">
        <is>
          <t>Terra Luz Residencial</t>
        </is>
      </c>
      <c r="N8551" s="142">
        <f>DATE(YEAR(G8551),MONTH(G8551),1)</f>
        <v/>
      </c>
      <c r="O8551" s="132">
        <f>IF(G8551&gt;$K$3,"Futuro","Atraso")</f>
        <v/>
      </c>
      <c r="P8551">
        <f>12*(YEAR(G8551)-YEAR($K$3))+(MONTH(G8551)-MONTH($K$3))</f>
        <v/>
      </c>
      <c r="Q8551" s="366">
        <f>IF(M8551="IBIRAPITANGA FASE 3",IF(O8551="Atraso",L8551,L8551/(1+$I$2)^P8551),IF(O8551="Atraso",L8551,L8551/(1+$I$1)^P8551))</f>
        <v/>
      </c>
      <c r="R8551">
        <f>IF(O8551="Atraso",$K$3-G8551,0)</f>
        <v/>
      </c>
      <c r="S8551">
        <f>IF(R8551&lt;=15,"Até 15",IF(R8551&lt;=30,"Entre 15 e 30",IF(R8551&lt;=60,"Entre 30 e 60",IF(R8551&lt;=90,"Entre 60 e 90",IF(R8551&lt;=120,"Entre 90 e 120",IF(R8551&lt;=150,"Entre 120 e 150",IF(R8551&lt;=180,"Entre 150 e 180","Superior a 180")))))))</f>
        <v/>
      </c>
    </row>
    <row r="8552">
      <c r="A8552" t="inlineStr">
        <is>
          <t>Q08L010</t>
        </is>
      </c>
      <c r="B8552" t="inlineStr">
        <is>
          <t>MARCELO PACHECO OLIVEIRA</t>
        </is>
      </c>
      <c r="C8552" t="n">
        <v>1</v>
      </c>
      <c r="D8552" t="inlineStr">
        <is>
          <t>IPCA</t>
        </is>
      </c>
      <c r="E8552" t="n">
        <v>0.009488792934583046</v>
      </c>
      <c r="F8552" t="inlineStr">
        <is>
          <t>MENSAL</t>
        </is>
      </c>
      <c r="G8552" t="n">
        <v>47182</v>
      </c>
      <c r="H8552" t="n">
        <v>47182</v>
      </c>
      <c r="I8552" t="n">
        <v>81</v>
      </c>
      <c r="J8552" t="inlineStr">
        <is>
          <t>CARTEIRA</t>
        </is>
      </c>
      <c r="K8552" t="inlineStr">
        <is>
          <t>CONTRATO</t>
        </is>
      </c>
      <c r="L8552" t="n">
        <v>601.8574020000001</v>
      </c>
      <c r="M8552" t="inlineStr">
        <is>
          <t>Terra Luz Residencial</t>
        </is>
      </c>
      <c r="N8552" s="142">
        <f>DATE(YEAR(G8552),MONTH(G8552),1)</f>
        <v/>
      </c>
      <c r="O8552" s="132">
        <f>IF(G8552&gt;$K$3,"Futuro","Atraso")</f>
        <v/>
      </c>
      <c r="P8552">
        <f>12*(YEAR(G8552)-YEAR($K$3))+(MONTH(G8552)-MONTH($K$3))</f>
        <v/>
      </c>
      <c r="Q8552" s="366">
        <f>IF(M8552="IBIRAPITANGA FASE 3",IF(O8552="Atraso",L8552,L8552/(1+$I$2)^P8552),IF(O8552="Atraso",L8552,L8552/(1+$I$1)^P8552))</f>
        <v/>
      </c>
      <c r="R8552">
        <f>IF(O8552="Atraso",$K$3-G8552,0)</f>
        <v/>
      </c>
      <c r="S8552">
        <f>IF(R8552&lt;=15,"Até 15",IF(R8552&lt;=30,"Entre 15 e 30",IF(R8552&lt;=60,"Entre 30 e 60",IF(R8552&lt;=90,"Entre 60 e 90",IF(R8552&lt;=120,"Entre 90 e 120",IF(R8552&lt;=150,"Entre 120 e 150",IF(R8552&lt;=180,"Entre 150 e 180","Superior a 180")))))))</f>
        <v/>
      </c>
    </row>
    <row r="8553">
      <c r="A8553" t="inlineStr">
        <is>
          <t>Q08L010</t>
        </is>
      </c>
      <c r="B8553" t="inlineStr">
        <is>
          <t>MARCELO PACHECO OLIVEIRA</t>
        </is>
      </c>
      <c r="C8553" t="n">
        <v>1</v>
      </c>
      <c r="D8553" t="inlineStr">
        <is>
          <t>IPCA</t>
        </is>
      </c>
      <c r="E8553" t="n">
        <v>0.009488792934583046</v>
      </c>
      <c r="F8553" t="inlineStr">
        <is>
          <t>MENSAL</t>
        </is>
      </c>
      <c r="G8553" t="n">
        <v>47213</v>
      </c>
      <c r="H8553" t="n">
        <v>47213</v>
      </c>
      <c r="I8553" t="n">
        <v>82</v>
      </c>
      <c r="J8553" t="inlineStr">
        <is>
          <t>CARTEIRA</t>
        </is>
      </c>
      <c r="K8553" t="inlineStr">
        <is>
          <t>CONTRATO</t>
        </is>
      </c>
      <c r="L8553" t="n">
        <v>601.8574020000001</v>
      </c>
      <c r="M8553" t="inlineStr">
        <is>
          <t>Terra Luz Residencial</t>
        </is>
      </c>
      <c r="N8553" s="142">
        <f>DATE(YEAR(G8553),MONTH(G8553),1)</f>
        <v/>
      </c>
      <c r="O8553" s="132">
        <f>IF(G8553&gt;$K$3,"Futuro","Atraso")</f>
        <v/>
      </c>
      <c r="P8553">
        <f>12*(YEAR(G8553)-YEAR($K$3))+(MONTH(G8553)-MONTH($K$3))</f>
        <v/>
      </c>
      <c r="Q8553" s="366">
        <f>IF(M8553="IBIRAPITANGA FASE 3",IF(O8553="Atraso",L8553,L8553/(1+$I$2)^P8553),IF(O8553="Atraso",L8553,L8553/(1+$I$1)^P8553))</f>
        <v/>
      </c>
      <c r="R8553">
        <f>IF(O8553="Atraso",$K$3-G8553,0)</f>
        <v/>
      </c>
      <c r="S8553">
        <f>IF(R8553&lt;=15,"Até 15",IF(R8553&lt;=30,"Entre 15 e 30",IF(R8553&lt;=60,"Entre 30 e 60",IF(R8553&lt;=90,"Entre 60 e 90",IF(R8553&lt;=120,"Entre 90 e 120",IF(R8553&lt;=150,"Entre 120 e 150",IF(R8553&lt;=180,"Entre 150 e 180","Superior a 180")))))))</f>
        <v/>
      </c>
    </row>
    <row r="8554">
      <c r="A8554" t="inlineStr">
        <is>
          <t>Q08L010</t>
        </is>
      </c>
      <c r="B8554" t="inlineStr">
        <is>
          <t>MARCELO PACHECO OLIVEIRA</t>
        </is>
      </c>
      <c r="C8554" t="n">
        <v>1</v>
      </c>
      <c r="D8554" t="inlineStr">
        <is>
          <t>IPCA</t>
        </is>
      </c>
      <c r="E8554" t="n">
        <v>0.009488792934583046</v>
      </c>
      <c r="F8554" t="inlineStr">
        <is>
          <t>MENSAL</t>
        </is>
      </c>
      <c r="G8554" t="n">
        <v>47243</v>
      </c>
      <c r="H8554" t="n">
        <v>47243</v>
      </c>
      <c r="I8554" t="n">
        <v>83</v>
      </c>
      <c r="J8554" t="inlineStr">
        <is>
          <t>CARTEIRA</t>
        </is>
      </c>
      <c r="K8554" t="inlineStr">
        <is>
          <t>CONTRATO</t>
        </is>
      </c>
      <c r="L8554" t="n">
        <v>601.8574020000001</v>
      </c>
      <c r="M8554" t="inlineStr">
        <is>
          <t>Terra Luz Residencial</t>
        </is>
      </c>
      <c r="N8554" s="142">
        <f>DATE(YEAR(G8554),MONTH(G8554),1)</f>
        <v/>
      </c>
      <c r="O8554" s="132">
        <f>IF(G8554&gt;$K$3,"Futuro","Atraso")</f>
        <v/>
      </c>
      <c r="P8554">
        <f>12*(YEAR(G8554)-YEAR($K$3))+(MONTH(G8554)-MONTH($K$3))</f>
        <v/>
      </c>
      <c r="Q8554" s="366">
        <f>IF(M8554="IBIRAPITANGA FASE 3",IF(O8554="Atraso",L8554,L8554/(1+$I$2)^P8554),IF(O8554="Atraso",L8554,L8554/(1+$I$1)^P8554))</f>
        <v/>
      </c>
      <c r="R8554">
        <f>IF(O8554="Atraso",$K$3-G8554,0)</f>
        <v/>
      </c>
      <c r="S8554">
        <f>IF(R8554&lt;=15,"Até 15",IF(R8554&lt;=30,"Entre 15 e 30",IF(R8554&lt;=60,"Entre 30 e 60",IF(R8554&lt;=90,"Entre 60 e 90",IF(R8554&lt;=120,"Entre 90 e 120",IF(R8554&lt;=150,"Entre 120 e 150",IF(R8554&lt;=180,"Entre 150 e 180","Superior a 180")))))))</f>
        <v/>
      </c>
    </row>
    <row r="8555">
      <c r="A8555" t="inlineStr">
        <is>
          <t>Q08L010</t>
        </is>
      </c>
      <c r="B8555" t="inlineStr">
        <is>
          <t>MARCELO PACHECO OLIVEIRA</t>
        </is>
      </c>
      <c r="C8555" t="n">
        <v>1</v>
      </c>
      <c r="D8555" t="inlineStr">
        <is>
          <t>IPCA</t>
        </is>
      </c>
      <c r="E8555" t="n">
        <v>0.009488792934583046</v>
      </c>
      <c r="F8555" t="inlineStr">
        <is>
          <t>MENSAL</t>
        </is>
      </c>
      <c r="G8555" t="n">
        <v>47274</v>
      </c>
      <c r="H8555" t="n">
        <v>47274</v>
      </c>
      <c r="I8555" t="n">
        <v>84</v>
      </c>
      <c r="J8555" t="inlineStr">
        <is>
          <t>CARTEIRA</t>
        </is>
      </c>
      <c r="K8555" t="inlineStr">
        <is>
          <t>CONTRATO</t>
        </is>
      </c>
      <c r="L8555" t="n">
        <v>601.8574020000001</v>
      </c>
      <c r="M8555" t="inlineStr">
        <is>
          <t>Terra Luz Residencial</t>
        </is>
      </c>
      <c r="N8555" s="142">
        <f>DATE(YEAR(G8555),MONTH(G8555),1)</f>
        <v/>
      </c>
      <c r="O8555" s="132">
        <f>IF(G8555&gt;$K$3,"Futuro","Atraso")</f>
        <v/>
      </c>
      <c r="P8555">
        <f>12*(YEAR(G8555)-YEAR($K$3))+(MONTH(G8555)-MONTH($K$3))</f>
        <v/>
      </c>
      <c r="Q8555" s="366">
        <f>IF(M8555="IBIRAPITANGA FASE 3",IF(O8555="Atraso",L8555,L8555/(1+$I$2)^P8555),IF(O8555="Atraso",L8555,L8555/(1+$I$1)^P8555))</f>
        <v/>
      </c>
      <c r="R8555">
        <f>IF(O8555="Atraso",$K$3-G8555,0)</f>
        <v/>
      </c>
      <c r="S8555">
        <f>IF(R8555&lt;=15,"Até 15",IF(R8555&lt;=30,"Entre 15 e 30",IF(R8555&lt;=60,"Entre 30 e 60",IF(R8555&lt;=90,"Entre 60 e 90",IF(R8555&lt;=120,"Entre 90 e 120",IF(R8555&lt;=150,"Entre 120 e 150",IF(R8555&lt;=180,"Entre 150 e 180","Superior a 180")))))))</f>
        <v/>
      </c>
    </row>
    <row r="8556">
      <c r="A8556" t="inlineStr">
        <is>
          <t>Q08L010</t>
        </is>
      </c>
      <c r="B8556" t="inlineStr">
        <is>
          <t>MARCELO PACHECO OLIVEIRA</t>
        </is>
      </c>
      <c r="C8556" t="n">
        <v>1</v>
      </c>
      <c r="D8556" t="inlineStr">
        <is>
          <t>IPCA</t>
        </is>
      </c>
      <c r="E8556" t="n">
        <v>0.009488792934583046</v>
      </c>
      <c r="F8556" t="inlineStr">
        <is>
          <t>MENSAL</t>
        </is>
      </c>
      <c r="G8556" t="n">
        <v>47274</v>
      </c>
      <c r="H8556" t="n">
        <v>47274</v>
      </c>
      <c r="I8556" t="n">
        <v>7</v>
      </c>
      <c r="J8556" t="inlineStr">
        <is>
          <t>CARTEIRA</t>
        </is>
      </c>
      <c r="K8556" t="inlineStr">
        <is>
          <t>CONTRATO</t>
        </is>
      </c>
      <c r="L8556" t="n">
        <v>1902.840372</v>
      </c>
      <c r="M8556" t="inlineStr">
        <is>
          <t>Terra Luz Residencial</t>
        </is>
      </c>
      <c r="N8556" s="142">
        <f>DATE(YEAR(G8556),MONTH(G8556),1)</f>
        <v/>
      </c>
      <c r="O8556" s="132">
        <f>IF(G8556&gt;$K$3,"Futuro","Atraso")</f>
        <v/>
      </c>
      <c r="P8556">
        <f>12*(YEAR(G8556)-YEAR($K$3))+(MONTH(G8556)-MONTH($K$3))</f>
        <v/>
      </c>
      <c r="Q8556" s="366">
        <f>IF(M8556="IBIRAPITANGA FASE 3",IF(O8556="Atraso",L8556,L8556/(1+$I$2)^P8556),IF(O8556="Atraso",L8556,L8556/(1+$I$1)^P8556))</f>
        <v/>
      </c>
      <c r="R8556">
        <f>IF(O8556="Atraso",$K$3-G8556,0)</f>
        <v/>
      </c>
      <c r="S8556">
        <f>IF(R8556&lt;=15,"Até 15",IF(R8556&lt;=30,"Entre 15 e 30",IF(R8556&lt;=60,"Entre 30 e 60",IF(R8556&lt;=90,"Entre 60 e 90",IF(R8556&lt;=120,"Entre 90 e 120",IF(R8556&lt;=150,"Entre 120 e 150",IF(R8556&lt;=180,"Entre 150 e 180","Superior a 180")))))))</f>
        <v/>
      </c>
    </row>
    <row r="8557">
      <c r="A8557" t="inlineStr">
        <is>
          <t>Q08L010</t>
        </is>
      </c>
      <c r="B8557" t="inlineStr">
        <is>
          <t>MARCELO PACHECO OLIVEIRA</t>
        </is>
      </c>
      <c r="C8557" t="n">
        <v>1</v>
      </c>
      <c r="D8557" t="inlineStr">
        <is>
          <t>IPCA</t>
        </is>
      </c>
      <c r="E8557" t="n">
        <v>0.009488792934583046</v>
      </c>
      <c r="F8557" t="inlineStr">
        <is>
          <t>MENSAL</t>
        </is>
      </c>
      <c r="G8557" t="n">
        <v>47304</v>
      </c>
      <c r="H8557" t="n">
        <v>47304</v>
      </c>
      <c r="I8557" t="n">
        <v>85</v>
      </c>
      <c r="J8557" t="inlineStr">
        <is>
          <t>CARTEIRA</t>
        </is>
      </c>
      <c r="K8557" t="inlineStr">
        <is>
          <t>CONTRATO</t>
        </is>
      </c>
      <c r="L8557" t="n">
        <v>601.8574020000001</v>
      </c>
      <c r="M8557" t="inlineStr">
        <is>
          <t>Terra Luz Residencial</t>
        </is>
      </c>
      <c r="N8557" s="142">
        <f>DATE(YEAR(G8557),MONTH(G8557),1)</f>
        <v/>
      </c>
      <c r="O8557" s="132">
        <f>IF(G8557&gt;$K$3,"Futuro","Atraso")</f>
        <v/>
      </c>
      <c r="P8557">
        <f>12*(YEAR(G8557)-YEAR($K$3))+(MONTH(G8557)-MONTH($K$3))</f>
        <v/>
      </c>
      <c r="Q8557" s="366">
        <f>IF(M8557="IBIRAPITANGA FASE 3",IF(O8557="Atraso",L8557,L8557/(1+$I$2)^P8557),IF(O8557="Atraso",L8557,L8557/(1+$I$1)^P8557))</f>
        <v/>
      </c>
      <c r="R8557">
        <f>IF(O8557="Atraso",$K$3-G8557,0)</f>
        <v/>
      </c>
      <c r="S8557">
        <f>IF(R8557&lt;=15,"Até 15",IF(R8557&lt;=30,"Entre 15 e 30",IF(R8557&lt;=60,"Entre 30 e 60",IF(R8557&lt;=90,"Entre 60 e 90",IF(R8557&lt;=120,"Entre 90 e 120",IF(R8557&lt;=150,"Entre 120 e 150",IF(R8557&lt;=180,"Entre 150 e 180","Superior a 180")))))))</f>
        <v/>
      </c>
    </row>
    <row r="8558">
      <c r="A8558" t="inlineStr">
        <is>
          <t>Q08L010</t>
        </is>
      </c>
      <c r="B8558" t="inlineStr">
        <is>
          <t>MARCELO PACHECO OLIVEIRA</t>
        </is>
      </c>
      <c r="C8558" t="n">
        <v>1</v>
      </c>
      <c r="D8558" t="inlineStr">
        <is>
          <t>IPCA</t>
        </is>
      </c>
      <c r="E8558" t="n">
        <v>0.009488792934583046</v>
      </c>
      <c r="F8558" t="inlineStr">
        <is>
          <t>MENSAL</t>
        </is>
      </c>
      <c r="G8558" t="n">
        <v>47335</v>
      </c>
      <c r="H8558" t="n">
        <v>47335</v>
      </c>
      <c r="I8558" t="n">
        <v>86</v>
      </c>
      <c r="J8558" t="inlineStr">
        <is>
          <t>CARTEIRA</t>
        </is>
      </c>
      <c r="K8558" t="inlineStr">
        <is>
          <t>CONTRATO</t>
        </is>
      </c>
      <c r="L8558" t="n">
        <v>601.8574020000001</v>
      </c>
      <c r="M8558" t="inlineStr">
        <is>
          <t>Terra Luz Residencial</t>
        </is>
      </c>
      <c r="N8558" s="142">
        <f>DATE(YEAR(G8558),MONTH(G8558),1)</f>
        <v/>
      </c>
      <c r="O8558" s="132">
        <f>IF(G8558&gt;$K$3,"Futuro","Atraso")</f>
        <v/>
      </c>
      <c r="P8558">
        <f>12*(YEAR(G8558)-YEAR($K$3))+(MONTH(G8558)-MONTH($K$3))</f>
        <v/>
      </c>
      <c r="Q8558" s="366">
        <f>IF(M8558="IBIRAPITANGA FASE 3",IF(O8558="Atraso",L8558,L8558/(1+$I$2)^P8558),IF(O8558="Atraso",L8558,L8558/(1+$I$1)^P8558))</f>
        <v/>
      </c>
      <c r="R8558">
        <f>IF(O8558="Atraso",$K$3-G8558,0)</f>
        <v/>
      </c>
      <c r="S8558">
        <f>IF(R8558&lt;=15,"Até 15",IF(R8558&lt;=30,"Entre 15 e 30",IF(R8558&lt;=60,"Entre 30 e 60",IF(R8558&lt;=90,"Entre 60 e 90",IF(R8558&lt;=120,"Entre 90 e 120",IF(R8558&lt;=150,"Entre 120 e 150",IF(R8558&lt;=180,"Entre 150 e 180","Superior a 180")))))))</f>
        <v/>
      </c>
    </row>
    <row r="8559">
      <c r="A8559" t="inlineStr">
        <is>
          <t>Q08L010</t>
        </is>
      </c>
      <c r="B8559" t="inlineStr">
        <is>
          <t>MARCELO PACHECO OLIVEIRA</t>
        </is>
      </c>
      <c r="C8559" t="n">
        <v>1</v>
      </c>
      <c r="D8559" t="inlineStr">
        <is>
          <t>IPCA</t>
        </is>
      </c>
      <c r="E8559" t="n">
        <v>0.009488792934583046</v>
      </c>
      <c r="F8559" t="inlineStr">
        <is>
          <t>MENSAL</t>
        </is>
      </c>
      <c r="G8559" t="n">
        <v>47366</v>
      </c>
      <c r="H8559" t="n">
        <v>47366</v>
      </c>
      <c r="I8559" t="n">
        <v>87</v>
      </c>
      <c r="J8559" t="inlineStr">
        <is>
          <t>CARTEIRA</t>
        </is>
      </c>
      <c r="K8559" t="inlineStr">
        <is>
          <t>CONTRATO</t>
        </is>
      </c>
      <c r="L8559" t="n">
        <v>601.8574020000001</v>
      </c>
      <c r="M8559" t="inlineStr">
        <is>
          <t>Terra Luz Residencial</t>
        </is>
      </c>
      <c r="N8559" s="142">
        <f>DATE(YEAR(G8559),MONTH(G8559),1)</f>
        <v/>
      </c>
      <c r="O8559" s="132">
        <f>IF(G8559&gt;$K$3,"Futuro","Atraso")</f>
        <v/>
      </c>
      <c r="P8559">
        <f>12*(YEAR(G8559)-YEAR($K$3))+(MONTH(G8559)-MONTH($K$3))</f>
        <v/>
      </c>
      <c r="Q8559" s="366">
        <f>IF(M8559="IBIRAPITANGA FASE 3",IF(O8559="Atraso",L8559,L8559/(1+$I$2)^P8559),IF(O8559="Atraso",L8559,L8559/(1+$I$1)^P8559))</f>
        <v/>
      </c>
      <c r="R8559">
        <f>IF(O8559="Atraso",$K$3-G8559,0)</f>
        <v/>
      </c>
      <c r="S8559">
        <f>IF(R8559&lt;=15,"Até 15",IF(R8559&lt;=30,"Entre 15 e 30",IF(R8559&lt;=60,"Entre 30 e 60",IF(R8559&lt;=90,"Entre 60 e 90",IF(R8559&lt;=120,"Entre 90 e 120",IF(R8559&lt;=150,"Entre 120 e 150",IF(R8559&lt;=180,"Entre 150 e 180","Superior a 180")))))))</f>
        <v/>
      </c>
    </row>
    <row r="8560">
      <c r="A8560" t="inlineStr">
        <is>
          <t>Q08L010</t>
        </is>
      </c>
      <c r="B8560" t="inlineStr">
        <is>
          <t>MARCELO PACHECO OLIVEIRA</t>
        </is>
      </c>
      <c r="C8560" t="n">
        <v>1</v>
      </c>
      <c r="D8560" t="inlineStr">
        <is>
          <t>IPCA</t>
        </is>
      </c>
      <c r="E8560" t="n">
        <v>0.009488792934583046</v>
      </c>
      <c r="F8560" t="inlineStr">
        <is>
          <t>MENSAL</t>
        </is>
      </c>
      <c r="G8560" t="n">
        <v>47396</v>
      </c>
      <c r="H8560" t="n">
        <v>47396</v>
      </c>
      <c r="I8560" t="n">
        <v>88</v>
      </c>
      <c r="J8560" t="inlineStr">
        <is>
          <t>CARTEIRA</t>
        </is>
      </c>
      <c r="K8560" t="inlineStr">
        <is>
          <t>CONTRATO</t>
        </is>
      </c>
      <c r="L8560" t="n">
        <v>601.8574020000001</v>
      </c>
      <c r="M8560" t="inlineStr">
        <is>
          <t>Terra Luz Residencial</t>
        </is>
      </c>
      <c r="N8560" s="142">
        <f>DATE(YEAR(G8560),MONTH(G8560),1)</f>
        <v/>
      </c>
      <c r="O8560" s="132">
        <f>IF(G8560&gt;$K$3,"Futuro","Atraso")</f>
        <v/>
      </c>
      <c r="P8560">
        <f>12*(YEAR(G8560)-YEAR($K$3))+(MONTH(G8560)-MONTH($K$3))</f>
        <v/>
      </c>
      <c r="Q8560" s="366">
        <f>IF(M8560="IBIRAPITANGA FASE 3",IF(O8560="Atraso",L8560,L8560/(1+$I$2)^P8560),IF(O8560="Atraso",L8560,L8560/(1+$I$1)^P8560))</f>
        <v/>
      </c>
      <c r="R8560">
        <f>IF(O8560="Atraso",$K$3-G8560,0)</f>
        <v/>
      </c>
      <c r="S8560">
        <f>IF(R8560&lt;=15,"Até 15",IF(R8560&lt;=30,"Entre 15 e 30",IF(R8560&lt;=60,"Entre 30 e 60",IF(R8560&lt;=90,"Entre 60 e 90",IF(R8560&lt;=120,"Entre 90 e 120",IF(R8560&lt;=150,"Entre 120 e 150",IF(R8560&lt;=180,"Entre 150 e 180","Superior a 180")))))))</f>
        <v/>
      </c>
    </row>
    <row r="8561">
      <c r="A8561" t="inlineStr">
        <is>
          <t>Q08L010</t>
        </is>
      </c>
      <c r="B8561" t="inlineStr">
        <is>
          <t>MARCELO PACHECO OLIVEIRA</t>
        </is>
      </c>
      <c r="C8561" t="n">
        <v>1</v>
      </c>
      <c r="D8561" t="inlineStr">
        <is>
          <t>IPCA</t>
        </is>
      </c>
      <c r="E8561" t="n">
        <v>0.009488792934583046</v>
      </c>
      <c r="F8561" t="inlineStr">
        <is>
          <t>MENSAL</t>
        </is>
      </c>
      <c r="G8561" t="n">
        <v>47427</v>
      </c>
      <c r="H8561" t="n">
        <v>47427</v>
      </c>
      <c r="I8561" t="n">
        <v>89</v>
      </c>
      <c r="J8561" t="inlineStr">
        <is>
          <t>CARTEIRA</t>
        </is>
      </c>
      <c r="K8561" t="inlineStr">
        <is>
          <t>CONTRATO</t>
        </is>
      </c>
      <c r="L8561" t="n">
        <v>601.8574020000001</v>
      </c>
      <c r="M8561" t="inlineStr">
        <is>
          <t>Terra Luz Residencial</t>
        </is>
      </c>
      <c r="N8561" s="142">
        <f>DATE(YEAR(G8561),MONTH(G8561),1)</f>
        <v/>
      </c>
      <c r="O8561" s="132">
        <f>IF(G8561&gt;$K$3,"Futuro","Atraso")</f>
        <v/>
      </c>
      <c r="P8561">
        <f>12*(YEAR(G8561)-YEAR($K$3))+(MONTH(G8561)-MONTH($K$3))</f>
        <v/>
      </c>
      <c r="Q8561" s="366">
        <f>IF(M8561="IBIRAPITANGA FASE 3",IF(O8561="Atraso",L8561,L8561/(1+$I$2)^P8561),IF(O8561="Atraso",L8561,L8561/(1+$I$1)^P8561))</f>
        <v/>
      </c>
      <c r="R8561">
        <f>IF(O8561="Atraso",$K$3-G8561,0)</f>
        <v/>
      </c>
      <c r="S8561">
        <f>IF(R8561&lt;=15,"Até 15",IF(R8561&lt;=30,"Entre 15 e 30",IF(R8561&lt;=60,"Entre 30 e 60",IF(R8561&lt;=90,"Entre 60 e 90",IF(R8561&lt;=120,"Entre 90 e 120",IF(R8561&lt;=150,"Entre 120 e 150",IF(R8561&lt;=180,"Entre 150 e 180","Superior a 180")))))))</f>
        <v/>
      </c>
    </row>
    <row r="8562">
      <c r="A8562" t="inlineStr">
        <is>
          <t>Q08L010</t>
        </is>
      </c>
      <c r="B8562" t="inlineStr">
        <is>
          <t>MARCELO PACHECO OLIVEIRA</t>
        </is>
      </c>
      <c r="C8562" t="n">
        <v>1</v>
      </c>
      <c r="D8562" t="inlineStr">
        <is>
          <t>IPCA</t>
        </is>
      </c>
      <c r="E8562" t="n">
        <v>0.009488792934583046</v>
      </c>
      <c r="F8562" t="inlineStr">
        <is>
          <t>MENSAL</t>
        </is>
      </c>
      <c r="G8562" t="n">
        <v>47457</v>
      </c>
      <c r="H8562" t="n">
        <v>47457</v>
      </c>
      <c r="I8562" t="n">
        <v>90</v>
      </c>
      <c r="J8562" t="inlineStr">
        <is>
          <t>CARTEIRA</t>
        </is>
      </c>
      <c r="K8562" t="inlineStr">
        <is>
          <t>CONTRATO</t>
        </is>
      </c>
      <c r="L8562" t="n">
        <v>601.8574020000001</v>
      </c>
      <c r="M8562" t="inlineStr">
        <is>
          <t>Terra Luz Residencial</t>
        </is>
      </c>
      <c r="N8562" s="142">
        <f>DATE(YEAR(G8562),MONTH(G8562),1)</f>
        <v/>
      </c>
      <c r="O8562" s="132">
        <f>IF(G8562&gt;$K$3,"Futuro","Atraso")</f>
        <v/>
      </c>
      <c r="P8562">
        <f>12*(YEAR(G8562)-YEAR($K$3))+(MONTH(G8562)-MONTH($K$3))</f>
        <v/>
      </c>
      <c r="Q8562" s="366">
        <f>IF(M8562="IBIRAPITANGA FASE 3",IF(O8562="Atraso",L8562,L8562/(1+$I$2)^P8562),IF(O8562="Atraso",L8562,L8562/(1+$I$1)^P8562))</f>
        <v/>
      </c>
      <c r="R8562">
        <f>IF(O8562="Atraso",$K$3-G8562,0)</f>
        <v/>
      </c>
      <c r="S8562">
        <f>IF(R8562&lt;=15,"Até 15",IF(R8562&lt;=30,"Entre 15 e 30",IF(R8562&lt;=60,"Entre 30 e 60",IF(R8562&lt;=90,"Entre 60 e 90",IF(R8562&lt;=120,"Entre 90 e 120",IF(R8562&lt;=150,"Entre 120 e 150",IF(R8562&lt;=180,"Entre 150 e 180","Superior a 180")))))))</f>
        <v/>
      </c>
    </row>
    <row r="8563">
      <c r="A8563" t="inlineStr">
        <is>
          <t>Q08L010</t>
        </is>
      </c>
      <c r="B8563" t="inlineStr">
        <is>
          <t>MARCELO PACHECO OLIVEIRA</t>
        </is>
      </c>
      <c r="C8563" t="n">
        <v>1</v>
      </c>
      <c r="D8563" t="inlineStr">
        <is>
          <t>IPCA</t>
        </is>
      </c>
      <c r="E8563" t="n">
        <v>0.009488792934583046</v>
      </c>
      <c r="F8563" t="inlineStr">
        <is>
          <t>MENSAL</t>
        </is>
      </c>
      <c r="G8563" t="n">
        <v>47488</v>
      </c>
      <c r="H8563" t="n">
        <v>47488</v>
      </c>
      <c r="I8563" t="n">
        <v>91</v>
      </c>
      <c r="J8563" t="inlineStr">
        <is>
          <t>CARTEIRA</t>
        </is>
      </c>
      <c r="K8563" t="inlineStr">
        <is>
          <t>CONTRATO</t>
        </is>
      </c>
      <c r="L8563" t="n">
        <v>601.8574020000001</v>
      </c>
      <c r="M8563" t="inlineStr">
        <is>
          <t>Terra Luz Residencial</t>
        </is>
      </c>
      <c r="N8563" s="142">
        <f>DATE(YEAR(G8563),MONTH(G8563),1)</f>
        <v/>
      </c>
      <c r="O8563" s="132">
        <f>IF(G8563&gt;$K$3,"Futuro","Atraso")</f>
        <v/>
      </c>
      <c r="P8563">
        <f>12*(YEAR(G8563)-YEAR($K$3))+(MONTH(G8563)-MONTH($K$3))</f>
        <v/>
      </c>
      <c r="Q8563" s="366">
        <f>IF(M8563="IBIRAPITANGA FASE 3",IF(O8563="Atraso",L8563,L8563/(1+$I$2)^P8563),IF(O8563="Atraso",L8563,L8563/(1+$I$1)^P8563))</f>
        <v/>
      </c>
      <c r="R8563">
        <f>IF(O8563="Atraso",$K$3-G8563,0)</f>
        <v/>
      </c>
      <c r="S8563">
        <f>IF(R8563&lt;=15,"Até 15",IF(R8563&lt;=30,"Entre 15 e 30",IF(R8563&lt;=60,"Entre 30 e 60",IF(R8563&lt;=90,"Entre 60 e 90",IF(R8563&lt;=120,"Entre 90 e 120",IF(R8563&lt;=150,"Entre 120 e 150",IF(R8563&lt;=180,"Entre 150 e 180","Superior a 180")))))))</f>
        <v/>
      </c>
    </row>
    <row r="8564">
      <c r="A8564" t="inlineStr">
        <is>
          <t>Q08L010</t>
        </is>
      </c>
      <c r="B8564" t="inlineStr">
        <is>
          <t>MARCELO PACHECO OLIVEIRA</t>
        </is>
      </c>
      <c r="C8564" t="n">
        <v>1</v>
      </c>
      <c r="D8564" t="inlineStr">
        <is>
          <t>IPCA</t>
        </is>
      </c>
      <c r="E8564" t="n">
        <v>0.009488792934583046</v>
      </c>
      <c r="F8564" t="inlineStr">
        <is>
          <t>MENSAL</t>
        </is>
      </c>
      <c r="G8564" t="n">
        <v>47519</v>
      </c>
      <c r="H8564" t="n">
        <v>47519</v>
      </c>
      <c r="I8564" t="n">
        <v>92</v>
      </c>
      <c r="J8564" t="inlineStr">
        <is>
          <t>CARTEIRA</t>
        </is>
      </c>
      <c r="K8564" t="inlineStr">
        <is>
          <t>CONTRATO</t>
        </is>
      </c>
      <c r="L8564" t="n">
        <v>601.8574020000001</v>
      </c>
      <c r="M8564" t="inlineStr">
        <is>
          <t>Terra Luz Residencial</t>
        </is>
      </c>
      <c r="N8564" s="142">
        <f>DATE(YEAR(G8564),MONTH(G8564),1)</f>
        <v/>
      </c>
      <c r="O8564" s="132">
        <f>IF(G8564&gt;$K$3,"Futuro","Atraso")</f>
        <v/>
      </c>
      <c r="P8564">
        <f>12*(YEAR(G8564)-YEAR($K$3))+(MONTH(G8564)-MONTH($K$3))</f>
        <v/>
      </c>
      <c r="Q8564" s="366">
        <f>IF(M8564="IBIRAPITANGA FASE 3",IF(O8564="Atraso",L8564,L8564/(1+$I$2)^P8564),IF(O8564="Atraso",L8564,L8564/(1+$I$1)^P8564))</f>
        <v/>
      </c>
      <c r="R8564">
        <f>IF(O8564="Atraso",$K$3-G8564,0)</f>
        <v/>
      </c>
      <c r="S8564">
        <f>IF(R8564&lt;=15,"Até 15",IF(R8564&lt;=30,"Entre 15 e 30",IF(R8564&lt;=60,"Entre 30 e 60",IF(R8564&lt;=90,"Entre 60 e 90",IF(R8564&lt;=120,"Entre 90 e 120",IF(R8564&lt;=150,"Entre 120 e 150",IF(R8564&lt;=180,"Entre 150 e 180","Superior a 180")))))))</f>
        <v/>
      </c>
    </row>
    <row r="8565">
      <c r="A8565" t="inlineStr">
        <is>
          <t>Q08L010</t>
        </is>
      </c>
      <c r="B8565" t="inlineStr">
        <is>
          <t>MARCELO PACHECO OLIVEIRA</t>
        </is>
      </c>
      <c r="C8565" t="n">
        <v>1</v>
      </c>
      <c r="D8565" t="inlineStr">
        <is>
          <t>IPCA</t>
        </is>
      </c>
      <c r="E8565" t="n">
        <v>0.009488792934583046</v>
      </c>
      <c r="F8565" t="inlineStr">
        <is>
          <t>MENSAL</t>
        </is>
      </c>
      <c r="G8565" t="n">
        <v>47547</v>
      </c>
      <c r="H8565" t="n">
        <v>47547</v>
      </c>
      <c r="I8565" t="n">
        <v>93</v>
      </c>
      <c r="J8565" t="inlineStr">
        <is>
          <t>CARTEIRA</t>
        </is>
      </c>
      <c r="K8565" t="inlineStr">
        <is>
          <t>CONTRATO</t>
        </is>
      </c>
      <c r="L8565" t="n">
        <v>601.8574020000001</v>
      </c>
      <c r="M8565" t="inlineStr">
        <is>
          <t>Terra Luz Residencial</t>
        </is>
      </c>
      <c r="N8565" s="142">
        <f>DATE(YEAR(G8565),MONTH(G8565),1)</f>
        <v/>
      </c>
      <c r="O8565" s="132">
        <f>IF(G8565&gt;$K$3,"Futuro","Atraso")</f>
        <v/>
      </c>
      <c r="P8565">
        <f>12*(YEAR(G8565)-YEAR($K$3))+(MONTH(G8565)-MONTH($K$3))</f>
        <v/>
      </c>
      <c r="Q8565" s="366">
        <f>IF(M8565="IBIRAPITANGA FASE 3",IF(O8565="Atraso",L8565,L8565/(1+$I$2)^P8565),IF(O8565="Atraso",L8565,L8565/(1+$I$1)^P8565))</f>
        <v/>
      </c>
      <c r="R8565">
        <f>IF(O8565="Atraso",$K$3-G8565,0)</f>
        <v/>
      </c>
      <c r="S8565">
        <f>IF(R8565&lt;=15,"Até 15",IF(R8565&lt;=30,"Entre 15 e 30",IF(R8565&lt;=60,"Entre 30 e 60",IF(R8565&lt;=90,"Entre 60 e 90",IF(R8565&lt;=120,"Entre 90 e 120",IF(R8565&lt;=150,"Entre 120 e 150",IF(R8565&lt;=180,"Entre 150 e 180","Superior a 180")))))))</f>
        <v/>
      </c>
    </row>
    <row r="8566">
      <c r="A8566" t="inlineStr">
        <is>
          <t>Q08L010</t>
        </is>
      </c>
      <c r="B8566" t="inlineStr">
        <is>
          <t>MARCELO PACHECO OLIVEIRA</t>
        </is>
      </c>
      <c r="C8566" t="n">
        <v>1</v>
      </c>
      <c r="D8566" t="inlineStr">
        <is>
          <t>IPCA</t>
        </is>
      </c>
      <c r="E8566" t="n">
        <v>0.009488792934583046</v>
      </c>
      <c r="F8566" t="inlineStr">
        <is>
          <t>MENSAL</t>
        </is>
      </c>
      <c r="G8566" t="n">
        <v>47578</v>
      </c>
      <c r="H8566" t="n">
        <v>47578</v>
      </c>
      <c r="I8566" t="n">
        <v>94</v>
      </c>
      <c r="J8566" t="inlineStr">
        <is>
          <t>CARTEIRA</t>
        </is>
      </c>
      <c r="K8566" t="inlineStr">
        <is>
          <t>CONTRATO</t>
        </is>
      </c>
      <c r="L8566" t="n">
        <v>601.8574020000001</v>
      </c>
      <c r="M8566" t="inlineStr">
        <is>
          <t>Terra Luz Residencial</t>
        </is>
      </c>
      <c r="N8566" s="142">
        <f>DATE(YEAR(G8566),MONTH(G8566),1)</f>
        <v/>
      </c>
      <c r="O8566" s="132">
        <f>IF(G8566&gt;$K$3,"Futuro","Atraso")</f>
        <v/>
      </c>
      <c r="P8566">
        <f>12*(YEAR(G8566)-YEAR($K$3))+(MONTH(G8566)-MONTH($K$3))</f>
        <v/>
      </c>
      <c r="Q8566" s="366">
        <f>IF(M8566="IBIRAPITANGA FASE 3",IF(O8566="Atraso",L8566,L8566/(1+$I$2)^P8566),IF(O8566="Atraso",L8566,L8566/(1+$I$1)^P8566))</f>
        <v/>
      </c>
      <c r="R8566">
        <f>IF(O8566="Atraso",$K$3-G8566,0)</f>
        <v/>
      </c>
      <c r="S8566">
        <f>IF(R8566&lt;=15,"Até 15",IF(R8566&lt;=30,"Entre 15 e 30",IF(R8566&lt;=60,"Entre 30 e 60",IF(R8566&lt;=90,"Entre 60 e 90",IF(R8566&lt;=120,"Entre 90 e 120",IF(R8566&lt;=150,"Entre 120 e 150",IF(R8566&lt;=180,"Entre 150 e 180","Superior a 180")))))))</f>
        <v/>
      </c>
    </row>
    <row r="8567">
      <c r="A8567" t="inlineStr">
        <is>
          <t>Q08L010</t>
        </is>
      </c>
      <c r="B8567" t="inlineStr">
        <is>
          <t>MARCELO PACHECO OLIVEIRA</t>
        </is>
      </c>
      <c r="C8567" t="n">
        <v>1</v>
      </c>
      <c r="D8567" t="inlineStr">
        <is>
          <t>IPCA</t>
        </is>
      </c>
      <c r="E8567" t="n">
        <v>0.009488792934583046</v>
      </c>
      <c r="F8567" t="inlineStr">
        <is>
          <t>MENSAL</t>
        </is>
      </c>
      <c r="G8567" t="n">
        <v>47608</v>
      </c>
      <c r="H8567" t="n">
        <v>47608</v>
      </c>
      <c r="I8567" t="n">
        <v>95</v>
      </c>
      <c r="J8567" t="inlineStr">
        <is>
          <t>CARTEIRA</t>
        </is>
      </c>
      <c r="K8567" t="inlineStr">
        <is>
          <t>CONTRATO</t>
        </is>
      </c>
      <c r="L8567" t="n">
        <v>601.8574020000001</v>
      </c>
      <c r="M8567" t="inlineStr">
        <is>
          <t>Terra Luz Residencial</t>
        </is>
      </c>
      <c r="N8567" s="142">
        <f>DATE(YEAR(G8567),MONTH(G8567),1)</f>
        <v/>
      </c>
      <c r="O8567" s="132">
        <f>IF(G8567&gt;$K$3,"Futuro","Atraso")</f>
        <v/>
      </c>
      <c r="P8567">
        <f>12*(YEAR(G8567)-YEAR($K$3))+(MONTH(G8567)-MONTH($K$3))</f>
        <v/>
      </c>
      <c r="Q8567" s="366">
        <f>IF(M8567="IBIRAPITANGA FASE 3",IF(O8567="Atraso",L8567,L8567/(1+$I$2)^P8567),IF(O8567="Atraso",L8567,L8567/(1+$I$1)^P8567))</f>
        <v/>
      </c>
      <c r="R8567">
        <f>IF(O8567="Atraso",$K$3-G8567,0)</f>
        <v/>
      </c>
      <c r="S8567">
        <f>IF(R8567&lt;=15,"Até 15",IF(R8567&lt;=30,"Entre 15 e 30",IF(R8567&lt;=60,"Entre 30 e 60",IF(R8567&lt;=90,"Entre 60 e 90",IF(R8567&lt;=120,"Entre 90 e 120",IF(R8567&lt;=150,"Entre 120 e 150",IF(R8567&lt;=180,"Entre 150 e 180","Superior a 180")))))))</f>
        <v/>
      </c>
    </row>
    <row r="8568">
      <c r="A8568" t="inlineStr">
        <is>
          <t>Q08L010</t>
        </is>
      </c>
      <c r="B8568" t="inlineStr">
        <is>
          <t>MARCELO PACHECO OLIVEIRA</t>
        </is>
      </c>
      <c r="C8568" t="n">
        <v>1</v>
      </c>
      <c r="D8568" t="inlineStr">
        <is>
          <t>IPCA</t>
        </is>
      </c>
      <c r="E8568" t="n">
        <v>0.009488792934583046</v>
      </c>
      <c r="F8568" t="inlineStr">
        <is>
          <t>MENSAL</t>
        </is>
      </c>
      <c r="G8568" t="n">
        <v>47639</v>
      </c>
      <c r="H8568" t="n">
        <v>47639</v>
      </c>
      <c r="I8568" t="n">
        <v>96</v>
      </c>
      <c r="J8568" t="inlineStr">
        <is>
          <t>CARTEIRA</t>
        </is>
      </c>
      <c r="K8568" t="inlineStr">
        <is>
          <t>CONTRATO</t>
        </is>
      </c>
      <c r="L8568" t="n">
        <v>601.8574020000001</v>
      </c>
      <c r="M8568" t="inlineStr">
        <is>
          <t>Terra Luz Residencial</t>
        </is>
      </c>
      <c r="N8568" s="142">
        <f>DATE(YEAR(G8568),MONTH(G8568),1)</f>
        <v/>
      </c>
      <c r="O8568" s="132">
        <f>IF(G8568&gt;$K$3,"Futuro","Atraso")</f>
        <v/>
      </c>
      <c r="P8568">
        <f>12*(YEAR(G8568)-YEAR($K$3))+(MONTH(G8568)-MONTH($K$3))</f>
        <v/>
      </c>
      <c r="Q8568" s="366">
        <f>IF(M8568="IBIRAPITANGA FASE 3",IF(O8568="Atraso",L8568,L8568/(1+$I$2)^P8568),IF(O8568="Atraso",L8568,L8568/(1+$I$1)^P8568))</f>
        <v/>
      </c>
      <c r="R8568">
        <f>IF(O8568="Atraso",$K$3-G8568,0)</f>
        <v/>
      </c>
      <c r="S8568">
        <f>IF(R8568&lt;=15,"Até 15",IF(R8568&lt;=30,"Entre 15 e 30",IF(R8568&lt;=60,"Entre 30 e 60",IF(R8568&lt;=90,"Entre 60 e 90",IF(R8568&lt;=120,"Entre 90 e 120",IF(R8568&lt;=150,"Entre 120 e 150",IF(R8568&lt;=180,"Entre 150 e 180","Superior a 180")))))))</f>
        <v/>
      </c>
    </row>
    <row r="8569">
      <c r="A8569" t="inlineStr">
        <is>
          <t>Q08L010</t>
        </is>
      </c>
      <c r="B8569" t="inlineStr">
        <is>
          <t>MARCELO PACHECO OLIVEIRA</t>
        </is>
      </c>
      <c r="C8569" t="n">
        <v>1</v>
      </c>
      <c r="D8569" t="inlineStr">
        <is>
          <t>IPCA</t>
        </is>
      </c>
      <c r="E8569" t="n">
        <v>0.009488792934583046</v>
      </c>
      <c r="F8569" t="inlineStr">
        <is>
          <t>MENSAL</t>
        </is>
      </c>
      <c r="G8569" t="n">
        <v>47639</v>
      </c>
      <c r="H8569" t="n">
        <v>47639</v>
      </c>
      <c r="I8569" t="n">
        <v>8</v>
      </c>
      <c r="J8569" t="inlineStr">
        <is>
          <t>CARTEIRA</t>
        </is>
      </c>
      <c r="K8569" t="inlineStr">
        <is>
          <t>CONTRATO</t>
        </is>
      </c>
      <c r="L8569" t="n">
        <v>1902.840372</v>
      </c>
      <c r="M8569" t="inlineStr">
        <is>
          <t>Terra Luz Residencial</t>
        </is>
      </c>
      <c r="N8569" s="142">
        <f>DATE(YEAR(G8569),MONTH(G8569),1)</f>
        <v/>
      </c>
      <c r="O8569" s="132">
        <f>IF(G8569&gt;$K$3,"Futuro","Atraso")</f>
        <v/>
      </c>
      <c r="P8569">
        <f>12*(YEAR(G8569)-YEAR($K$3))+(MONTH(G8569)-MONTH($K$3))</f>
        <v/>
      </c>
      <c r="Q8569" s="366">
        <f>IF(M8569="IBIRAPITANGA FASE 3",IF(O8569="Atraso",L8569,L8569/(1+$I$2)^P8569),IF(O8569="Atraso",L8569,L8569/(1+$I$1)^P8569))</f>
        <v/>
      </c>
      <c r="R8569">
        <f>IF(O8569="Atraso",$K$3-G8569,0)</f>
        <v/>
      </c>
      <c r="S8569">
        <f>IF(R8569&lt;=15,"Até 15",IF(R8569&lt;=30,"Entre 15 e 30",IF(R8569&lt;=60,"Entre 30 e 60",IF(R8569&lt;=90,"Entre 60 e 90",IF(R8569&lt;=120,"Entre 90 e 120",IF(R8569&lt;=150,"Entre 120 e 150",IF(R8569&lt;=180,"Entre 150 e 180","Superior a 180")))))))</f>
        <v/>
      </c>
    </row>
    <row r="8570">
      <c r="A8570" t="inlineStr">
        <is>
          <t>Q08L010</t>
        </is>
      </c>
      <c r="B8570" t="inlineStr">
        <is>
          <t>MARCELO PACHECO OLIVEIRA</t>
        </is>
      </c>
      <c r="C8570" t="n">
        <v>1</v>
      </c>
      <c r="D8570" t="inlineStr">
        <is>
          <t>IPCA</t>
        </is>
      </c>
      <c r="E8570" t="n">
        <v>0.009488792934583046</v>
      </c>
      <c r="F8570" t="inlineStr">
        <is>
          <t>MENSAL</t>
        </is>
      </c>
      <c r="G8570" t="n">
        <v>47669</v>
      </c>
      <c r="H8570" t="n">
        <v>47669</v>
      </c>
      <c r="I8570" t="n">
        <v>97</v>
      </c>
      <c r="J8570" t="inlineStr">
        <is>
          <t>CARTEIRA</t>
        </is>
      </c>
      <c r="K8570" t="inlineStr">
        <is>
          <t>CONTRATO</t>
        </is>
      </c>
      <c r="L8570" t="n">
        <v>601.8574020000001</v>
      </c>
      <c r="M8570" t="inlineStr">
        <is>
          <t>Terra Luz Residencial</t>
        </is>
      </c>
      <c r="N8570" s="142">
        <f>DATE(YEAR(G8570),MONTH(G8570),1)</f>
        <v/>
      </c>
      <c r="O8570" s="132">
        <f>IF(G8570&gt;$K$3,"Futuro","Atraso")</f>
        <v/>
      </c>
      <c r="P8570">
        <f>12*(YEAR(G8570)-YEAR($K$3))+(MONTH(G8570)-MONTH($K$3))</f>
        <v/>
      </c>
      <c r="Q8570" s="366">
        <f>IF(M8570="IBIRAPITANGA FASE 3",IF(O8570="Atraso",L8570,L8570/(1+$I$2)^P8570),IF(O8570="Atraso",L8570,L8570/(1+$I$1)^P8570))</f>
        <v/>
      </c>
      <c r="R8570">
        <f>IF(O8570="Atraso",$K$3-G8570,0)</f>
        <v/>
      </c>
      <c r="S8570">
        <f>IF(R8570&lt;=15,"Até 15",IF(R8570&lt;=30,"Entre 15 e 30",IF(R8570&lt;=60,"Entre 30 e 60",IF(R8570&lt;=90,"Entre 60 e 90",IF(R8570&lt;=120,"Entre 90 e 120",IF(R8570&lt;=150,"Entre 120 e 150",IF(R8570&lt;=180,"Entre 150 e 180","Superior a 180")))))))</f>
        <v/>
      </c>
    </row>
    <row r="8571">
      <c r="A8571" t="inlineStr">
        <is>
          <t>Q08L010</t>
        </is>
      </c>
      <c r="B8571" t="inlineStr">
        <is>
          <t>MARCELO PACHECO OLIVEIRA</t>
        </is>
      </c>
      <c r="C8571" t="n">
        <v>1</v>
      </c>
      <c r="D8571" t="inlineStr">
        <is>
          <t>IPCA</t>
        </is>
      </c>
      <c r="E8571" t="n">
        <v>0.009488792934583046</v>
      </c>
      <c r="F8571" t="inlineStr">
        <is>
          <t>MENSAL</t>
        </is>
      </c>
      <c r="G8571" t="n">
        <v>47700</v>
      </c>
      <c r="H8571" t="n">
        <v>47700</v>
      </c>
      <c r="I8571" t="n">
        <v>98</v>
      </c>
      <c r="J8571" t="inlineStr">
        <is>
          <t>CARTEIRA</t>
        </is>
      </c>
      <c r="K8571" t="inlineStr">
        <is>
          <t>CONTRATO</t>
        </is>
      </c>
      <c r="L8571" t="n">
        <v>601.8574020000001</v>
      </c>
      <c r="M8571" t="inlineStr">
        <is>
          <t>Terra Luz Residencial</t>
        </is>
      </c>
      <c r="N8571" s="142">
        <f>DATE(YEAR(G8571),MONTH(G8571),1)</f>
        <v/>
      </c>
      <c r="O8571" s="132">
        <f>IF(G8571&gt;$K$3,"Futuro","Atraso")</f>
        <v/>
      </c>
      <c r="P8571">
        <f>12*(YEAR(G8571)-YEAR($K$3))+(MONTH(G8571)-MONTH($K$3))</f>
        <v/>
      </c>
      <c r="Q8571" s="366">
        <f>IF(M8571="IBIRAPITANGA FASE 3",IF(O8571="Atraso",L8571,L8571/(1+$I$2)^P8571),IF(O8571="Atraso",L8571,L8571/(1+$I$1)^P8571))</f>
        <v/>
      </c>
      <c r="R8571">
        <f>IF(O8571="Atraso",$K$3-G8571,0)</f>
        <v/>
      </c>
      <c r="S8571">
        <f>IF(R8571&lt;=15,"Até 15",IF(R8571&lt;=30,"Entre 15 e 30",IF(R8571&lt;=60,"Entre 30 e 60",IF(R8571&lt;=90,"Entre 60 e 90",IF(R8571&lt;=120,"Entre 90 e 120",IF(R8571&lt;=150,"Entre 120 e 150",IF(R8571&lt;=180,"Entre 150 e 180","Superior a 180")))))))</f>
        <v/>
      </c>
    </row>
    <row r="8572">
      <c r="A8572" t="inlineStr">
        <is>
          <t>Q08L010</t>
        </is>
      </c>
      <c r="B8572" t="inlineStr">
        <is>
          <t>MARCELO PACHECO OLIVEIRA</t>
        </is>
      </c>
      <c r="C8572" t="n">
        <v>1</v>
      </c>
      <c r="D8572" t="inlineStr">
        <is>
          <t>IPCA</t>
        </is>
      </c>
      <c r="E8572" t="n">
        <v>0.009488792934583046</v>
      </c>
      <c r="F8572" t="inlineStr">
        <is>
          <t>MENSAL</t>
        </is>
      </c>
      <c r="G8572" t="n">
        <v>47731</v>
      </c>
      <c r="H8572" t="n">
        <v>47731</v>
      </c>
      <c r="I8572" t="n">
        <v>99</v>
      </c>
      <c r="J8572" t="inlineStr">
        <is>
          <t>CARTEIRA</t>
        </is>
      </c>
      <c r="K8572" t="inlineStr">
        <is>
          <t>CONTRATO</t>
        </is>
      </c>
      <c r="L8572" t="n">
        <v>601.8574020000001</v>
      </c>
      <c r="M8572" t="inlineStr">
        <is>
          <t>Terra Luz Residencial</t>
        </is>
      </c>
      <c r="N8572" s="142">
        <f>DATE(YEAR(G8572),MONTH(G8572),1)</f>
        <v/>
      </c>
      <c r="O8572" s="132">
        <f>IF(G8572&gt;$K$3,"Futuro","Atraso")</f>
        <v/>
      </c>
      <c r="P8572">
        <f>12*(YEAR(G8572)-YEAR($K$3))+(MONTH(G8572)-MONTH($K$3))</f>
        <v/>
      </c>
      <c r="Q8572" s="366">
        <f>IF(M8572="IBIRAPITANGA FASE 3",IF(O8572="Atraso",L8572,L8572/(1+$I$2)^P8572),IF(O8572="Atraso",L8572,L8572/(1+$I$1)^P8572))</f>
        <v/>
      </c>
      <c r="R8572">
        <f>IF(O8572="Atraso",$K$3-G8572,0)</f>
        <v/>
      </c>
      <c r="S8572">
        <f>IF(R8572&lt;=15,"Até 15",IF(R8572&lt;=30,"Entre 15 e 30",IF(R8572&lt;=60,"Entre 30 e 60",IF(R8572&lt;=90,"Entre 60 e 90",IF(R8572&lt;=120,"Entre 90 e 120",IF(R8572&lt;=150,"Entre 120 e 150",IF(R8572&lt;=180,"Entre 150 e 180","Superior a 180")))))))</f>
        <v/>
      </c>
    </row>
    <row r="8573">
      <c r="A8573" t="inlineStr">
        <is>
          <t>Q08L010</t>
        </is>
      </c>
      <c r="B8573" t="inlineStr">
        <is>
          <t>MARCELO PACHECO OLIVEIRA</t>
        </is>
      </c>
      <c r="C8573" t="n">
        <v>1</v>
      </c>
      <c r="D8573" t="inlineStr">
        <is>
          <t>IPCA</t>
        </is>
      </c>
      <c r="E8573" t="n">
        <v>0.009488792934583046</v>
      </c>
      <c r="F8573" t="inlineStr">
        <is>
          <t>MENSAL</t>
        </is>
      </c>
      <c r="G8573" t="n">
        <v>47761</v>
      </c>
      <c r="H8573" t="n">
        <v>47761</v>
      </c>
      <c r="I8573" t="n">
        <v>100</v>
      </c>
      <c r="J8573" t="inlineStr">
        <is>
          <t>CARTEIRA</t>
        </is>
      </c>
      <c r="K8573" t="inlineStr">
        <is>
          <t>CONTRATO</t>
        </is>
      </c>
      <c r="L8573" t="n">
        <v>601.8574020000001</v>
      </c>
      <c r="M8573" t="inlineStr">
        <is>
          <t>Terra Luz Residencial</t>
        </is>
      </c>
      <c r="N8573" s="142">
        <f>DATE(YEAR(G8573),MONTH(G8573),1)</f>
        <v/>
      </c>
      <c r="O8573" s="132">
        <f>IF(G8573&gt;$K$3,"Futuro","Atraso")</f>
        <v/>
      </c>
      <c r="P8573">
        <f>12*(YEAR(G8573)-YEAR($K$3))+(MONTH(G8573)-MONTH($K$3))</f>
        <v/>
      </c>
      <c r="Q8573" s="366">
        <f>IF(M8573="IBIRAPITANGA FASE 3",IF(O8573="Atraso",L8573,L8573/(1+$I$2)^P8573),IF(O8573="Atraso",L8573,L8573/(1+$I$1)^P8573))</f>
        <v/>
      </c>
      <c r="R8573">
        <f>IF(O8573="Atraso",$K$3-G8573,0)</f>
        <v/>
      </c>
      <c r="S8573">
        <f>IF(R8573&lt;=15,"Até 15",IF(R8573&lt;=30,"Entre 15 e 30",IF(R8573&lt;=60,"Entre 30 e 60",IF(R8573&lt;=90,"Entre 60 e 90",IF(R8573&lt;=120,"Entre 90 e 120",IF(R8573&lt;=150,"Entre 120 e 150",IF(R8573&lt;=180,"Entre 150 e 180","Superior a 180")))))))</f>
        <v/>
      </c>
    </row>
    <row r="8574">
      <c r="A8574" t="inlineStr">
        <is>
          <t>Q08L010</t>
        </is>
      </c>
      <c r="B8574" t="inlineStr">
        <is>
          <t>MARCELO PACHECO OLIVEIRA</t>
        </is>
      </c>
      <c r="C8574" t="n">
        <v>1</v>
      </c>
      <c r="D8574" t="inlineStr">
        <is>
          <t>IPCA</t>
        </is>
      </c>
      <c r="E8574" t="n">
        <v>0.009488792934583046</v>
      </c>
      <c r="F8574" t="inlineStr">
        <is>
          <t>MENSAL</t>
        </is>
      </c>
      <c r="G8574" t="n">
        <v>47792</v>
      </c>
      <c r="H8574" t="n">
        <v>47792</v>
      </c>
      <c r="I8574" t="n">
        <v>101</v>
      </c>
      <c r="J8574" t="inlineStr">
        <is>
          <t>CARTEIRA</t>
        </is>
      </c>
      <c r="K8574" t="inlineStr">
        <is>
          <t>CONTRATO</t>
        </is>
      </c>
      <c r="L8574" t="n">
        <v>601.8574020000001</v>
      </c>
      <c r="M8574" t="inlineStr">
        <is>
          <t>Terra Luz Residencial</t>
        </is>
      </c>
      <c r="N8574" s="142">
        <f>DATE(YEAR(G8574),MONTH(G8574),1)</f>
        <v/>
      </c>
      <c r="O8574" s="132">
        <f>IF(G8574&gt;$K$3,"Futuro","Atraso")</f>
        <v/>
      </c>
      <c r="P8574">
        <f>12*(YEAR(G8574)-YEAR($K$3))+(MONTH(G8574)-MONTH($K$3))</f>
        <v/>
      </c>
      <c r="Q8574" s="366">
        <f>IF(M8574="IBIRAPITANGA FASE 3",IF(O8574="Atraso",L8574,L8574/(1+$I$2)^P8574),IF(O8574="Atraso",L8574,L8574/(1+$I$1)^P8574))</f>
        <v/>
      </c>
      <c r="R8574">
        <f>IF(O8574="Atraso",$K$3-G8574,0)</f>
        <v/>
      </c>
      <c r="S8574">
        <f>IF(R8574&lt;=15,"Até 15",IF(R8574&lt;=30,"Entre 15 e 30",IF(R8574&lt;=60,"Entre 30 e 60",IF(R8574&lt;=90,"Entre 60 e 90",IF(R8574&lt;=120,"Entre 90 e 120",IF(R8574&lt;=150,"Entre 120 e 150",IF(R8574&lt;=180,"Entre 150 e 180","Superior a 180")))))))</f>
        <v/>
      </c>
    </row>
    <row r="8575">
      <c r="A8575" t="inlineStr">
        <is>
          <t>Q08L010</t>
        </is>
      </c>
      <c r="B8575" t="inlineStr">
        <is>
          <t>MARCELO PACHECO OLIVEIRA</t>
        </is>
      </c>
      <c r="C8575" t="n">
        <v>1</v>
      </c>
      <c r="D8575" t="inlineStr">
        <is>
          <t>IPCA</t>
        </is>
      </c>
      <c r="E8575" t="n">
        <v>0.009488792934583046</v>
      </c>
      <c r="F8575" t="inlineStr">
        <is>
          <t>MENSAL</t>
        </is>
      </c>
      <c r="G8575" t="n">
        <v>47822</v>
      </c>
      <c r="H8575" t="n">
        <v>47822</v>
      </c>
      <c r="I8575" t="n">
        <v>102</v>
      </c>
      <c r="J8575" t="inlineStr">
        <is>
          <t>CARTEIRA</t>
        </is>
      </c>
      <c r="K8575" t="inlineStr">
        <is>
          <t>CONTRATO</t>
        </is>
      </c>
      <c r="L8575" t="n">
        <v>601.8574020000001</v>
      </c>
      <c r="M8575" t="inlineStr">
        <is>
          <t>Terra Luz Residencial</t>
        </is>
      </c>
      <c r="N8575" s="142">
        <f>DATE(YEAR(G8575),MONTH(G8575),1)</f>
        <v/>
      </c>
      <c r="O8575" s="132">
        <f>IF(G8575&gt;$K$3,"Futuro","Atraso")</f>
        <v/>
      </c>
      <c r="P8575">
        <f>12*(YEAR(G8575)-YEAR($K$3))+(MONTH(G8575)-MONTH($K$3))</f>
        <v/>
      </c>
      <c r="Q8575" s="366">
        <f>IF(M8575="IBIRAPITANGA FASE 3",IF(O8575="Atraso",L8575,L8575/(1+$I$2)^P8575),IF(O8575="Atraso",L8575,L8575/(1+$I$1)^P8575))</f>
        <v/>
      </c>
      <c r="R8575">
        <f>IF(O8575="Atraso",$K$3-G8575,0)</f>
        <v/>
      </c>
      <c r="S8575">
        <f>IF(R8575&lt;=15,"Até 15",IF(R8575&lt;=30,"Entre 15 e 30",IF(R8575&lt;=60,"Entre 30 e 60",IF(R8575&lt;=90,"Entre 60 e 90",IF(R8575&lt;=120,"Entre 90 e 120",IF(R8575&lt;=150,"Entre 120 e 150",IF(R8575&lt;=180,"Entre 150 e 180","Superior a 180")))))))</f>
        <v/>
      </c>
    </row>
    <row r="8576">
      <c r="A8576" t="inlineStr">
        <is>
          <t>Q08L010</t>
        </is>
      </c>
      <c r="B8576" t="inlineStr">
        <is>
          <t>MARCELO PACHECO OLIVEIRA</t>
        </is>
      </c>
      <c r="C8576" t="n">
        <v>1</v>
      </c>
      <c r="D8576" t="inlineStr">
        <is>
          <t>IPCA</t>
        </is>
      </c>
      <c r="E8576" t="n">
        <v>0.009488792934583046</v>
      </c>
      <c r="F8576" t="inlineStr">
        <is>
          <t>MENSAL</t>
        </is>
      </c>
      <c r="G8576" t="n">
        <v>47853</v>
      </c>
      <c r="H8576" t="n">
        <v>47853</v>
      </c>
      <c r="I8576" t="n">
        <v>103</v>
      </c>
      <c r="J8576" t="inlineStr">
        <is>
          <t>CARTEIRA</t>
        </is>
      </c>
      <c r="K8576" t="inlineStr">
        <is>
          <t>CONTRATO</t>
        </is>
      </c>
      <c r="L8576" t="n">
        <v>601.8574020000001</v>
      </c>
      <c r="M8576" t="inlineStr">
        <is>
          <t>Terra Luz Residencial</t>
        </is>
      </c>
      <c r="N8576" s="142">
        <f>DATE(YEAR(G8576),MONTH(G8576),1)</f>
        <v/>
      </c>
      <c r="O8576" s="132">
        <f>IF(G8576&gt;$K$3,"Futuro","Atraso")</f>
        <v/>
      </c>
      <c r="P8576">
        <f>12*(YEAR(G8576)-YEAR($K$3))+(MONTH(G8576)-MONTH($K$3))</f>
        <v/>
      </c>
      <c r="Q8576" s="366">
        <f>IF(M8576="IBIRAPITANGA FASE 3",IF(O8576="Atraso",L8576,L8576/(1+$I$2)^P8576),IF(O8576="Atraso",L8576,L8576/(1+$I$1)^P8576))</f>
        <v/>
      </c>
      <c r="R8576">
        <f>IF(O8576="Atraso",$K$3-G8576,0)</f>
        <v/>
      </c>
      <c r="S8576">
        <f>IF(R8576&lt;=15,"Até 15",IF(R8576&lt;=30,"Entre 15 e 30",IF(R8576&lt;=60,"Entre 30 e 60",IF(R8576&lt;=90,"Entre 60 e 90",IF(R8576&lt;=120,"Entre 90 e 120",IF(R8576&lt;=150,"Entre 120 e 150",IF(R8576&lt;=180,"Entre 150 e 180","Superior a 180")))))))</f>
        <v/>
      </c>
    </row>
    <row r="8577">
      <c r="A8577" t="inlineStr">
        <is>
          <t>Q08L010</t>
        </is>
      </c>
      <c r="B8577" t="inlineStr">
        <is>
          <t>MARCELO PACHECO OLIVEIRA</t>
        </is>
      </c>
      <c r="C8577" t="n">
        <v>1</v>
      </c>
      <c r="D8577" t="inlineStr">
        <is>
          <t>IPCA</t>
        </is>
      </c>
      <c r="E8577" t="n">
        <v>0.009488792934583046</v>
      </c>
      <c r="F8577" t="inlineStr">
        <is>
          <t>MENSAL</t>
        </is>
      </c>
      <c r="G8577" t="n">
        <v>47884</v>
      </c>
      <c r="H8577" t="n">
        <v>47884</v>
      </c>
      <c r="I8577" t="n">
        <v>104</v>
      </c>
      <c r="J8577" t="inlineStr">
        <is>
          <t>CARTEIRA</t>
        </is>
      </c>
      <c r="K8577" t="inlineStr">
        <is>
          <t>CONTRATO</t>
        </is>
      </c>
      <c r="L8577" t="n">
        <v>601.8574020000001</v>
      </c>
      <c r="M8577" t="inlineStr">
        <is>
          <t>Terra Luz Residencial</t>
        </is>
      </c>
      <c r="N8577" s="142">
        <f>DATE(YEAR(G8577),MONTH(G8577),1)</f>
        <v/>
      </c>
      <c r="O8577" s="132">
        <f>IF(G8577&gt;$K$3,"Futuro","Atraso")</f>
        <v/>
      </c>
      <c r="P8577">
        <f>12*(YEAR(G8577)-YEAR($K$3))+(MONTH(G8577)-MONTH($K$3))</f>
        <v/>
      </c>
      <c r="Q8577" s="366">
        <f>IF(M8577="IBIRAPITANGA FASE 3",IF(O8577="Atraso",L8577,L8577/(1+$I$2)^P8577),IF(O8577="Atraso",L8577,L8577/(1+$I$1)^P8577))</f>
        <v/>
      </c>
      <c r="R8577">
        <f>IF(O8577="Atraso",$K$3-G8577,0)</f>
        <v/>
      </c>
      <c r="S8577">
        <f>IF(R8577&lt;=15,"Até 15",IF(R8577&lt;=30,"Entre 15 e 30",IF(R8577&lt;=60,"Entre 30 e 60",IF(R8577&lt;=90,"Entre 60 e 90",IF(R8577&lt;=120,"Entre 90 e 120",IF(R8577&lt;=150,"Entre 120 e 150",IF(R8577&lt;=180,"Entre 150 e 180","Superior a 180")))))))</f>
        <v/>
      </c>
    </row>
    <row r="8578">
      <c r="A8578" t="inlineStr">
        <is>
          <t>Q08L010</t>
        </is>
      </c>
      <c r="B8578" t="inlineStr">
        <is>
          <t>MARCELO PACHECO OLIVEIRA</t>
        </is>
      </c>
      <c r="C8578" t="n">
        <v>1</v>
      </c>
      <c r="D8578" t="inlineStr">
        <is>
          <t>IPCA</t>
        </is>
      </c>
      <c r="E8578" t="n">
        <v>0.009488792934583046</v>
      </c>
      <c r="F8578" t="inlineStr">
        <is>
          <t>MENSAL</t>
        </is>
      </c>
      <c r="G8578" t="n">
        <v>47912</v>
      </c>
      <c r="H8578" t="n">
        <v>47912</v>
      </c>
      <c r="I8578" t="n">
        <v>105</v>
      </c>
      <c r="J8578" t="inlineStr">
        <is>
          <t>CARTEIRA</t>
        </is>
      </c>
      <c r="K8578" t="inlineStr">
        <is>
          <t>CONTRATO</t>
        </is>
      </c>
      <c r="L8578" t="n">
        <v>601.8574020000001</v>
      </c>
      <c r="M8578" t="inlineStr">
        <is>
          <t>Terra Luz Residencial</t>
        </is>
      </c>
      <c r="N8578" s="142">
        <f>DATE(YEAR(G8578),MONTH(G8578),1)</f>
        <v/>
      </c>
      <c r="O8578" s="132">
        <f>IF(G8578&gt;$K$3,"Futuro","Atraso")</f>
        <v/>
      </c>
      <c r="P8578">
        <f>12*(YEAR(G8578)-YEAR($K$3))+(MONTH(G8578)-MONTH($K$3))</f>
        <v/>
      </c>
      <c r="Q8578" s="366">
        <f>IF(M8578="IBIRAPITANGA FASE 3",IF(O8578="Atraso",L8578,L8578/(1+$I$2)^P8578),IF(O8578="Atraso",L8578,L8578/(1+$I$1)^P8578))</f>
        <v/>
      </c>
      <c r="R8578">
        <f>IF(O8578="Atraso",$K$3-G8578,0)</f>
        <v/>
      </c>
      <c r="S8578">
        <f>IF(R8578&lt;=15,"Até 15",IF(R8578&lt;=30,"Entre 15 e 30",IF(R8578&lt;=60,"Entre 30 e 60",IF(R8578&lt;=90,"Entre 60 e 90",IF(R8578&lt;=120,"Entre 90 e 120",IF(R8578&lt;=150,"Entre 120 e 150",IF(R8578&lt;=180,"Entre 150 e 180","Superior a 180")))))))</f>
        <v/>
      </c>
    </row>
    <row r="8579">
      <c r="A8579" t="inlineStr">
        <is>
          <t>Q08L010</t>
        </is>
      </c>
      <c r="B8579" t="inlineStr">
        <is>
          <t>MARCELO PACHECO OLIVEIRA</t>
        </is>
      </c>
      <c r="C8579" t="n">
        <v>1</v>
      </c>
      <c r="D8579" t="inlineStr">
        <is>
          <t>IPCA</t>
        </is>
      </c>
      <c r="E8579" t="n">
        <v>0.009488792934583046</v>
      </c>
      <c r="F8579" t="inlineStr">
        <is>
          <t>MENSAL</t>
        </is>
      </c>
      <c r="G8579" t="n">
        <v>47943</v>
      </c>
      <c r="H8579" t="n">
        <v>47943</v>
      </c>
      <c r="I8579" t="n">
        <v>106</v>
      </c>
      <c r="J8579" t="inlineStr">
        <is>
          <t>CARTEIRA</t>
        </is>
      </c>
      <c r="K8579" t="inlineStr">
        <is>
          <t>CONTRATO</t>
        </is>
      </c>
      <c r="L8579" t="n">
        <v>601.8574020000001</v>
      </c>
      <c r="M8579" t="inlineStr">
        <is>
          <t>Terra Luz Residencial</t>
        </is>
      </c>
      <c r="N8579" s="142">
        <f>DATE(YEAR(G8579),MONTH(G8579),1)</f>
        <v/>
      </c>
      <c r="O8579" s="132">
        <f>IF(G8579&gt;$K$3,"Futuro","Atraso")</f>
        <v/>
      </c>
      <c r="P8579">
        <f>12*(YEAR(G8579)-YEAR($K$3))+(MONTH(G8579)-MONTH($K$3))</f>
        <v/>
      </c>
      <c r="Q8579" s="366">
        <f>IF(M8579="IBIRAPITANGA FASE 3",IF(O8579="Atraso",L8579,L8579/(1+$I$2)^P8579),IF(O8579="Atraso",L8579,L8579/(1+$I$1)^P8579))</f>
        <v/>
      </c>
      <c r="R8579">
        <f>IF(O8579="Atraso",$K$3-G8579,0)</f>
        <v/>
      </c>
      <c r="S8579">
        <f>IF(R8579&lt;=15,"Até 15",IF(R8579&lt;=30,"Entre 15 e 30",IF(R8579&lt;=60,"Entre 30 e 60",IF(R8579&lt;=90,"Entre 60 e 90",IF(R8579&lt;=120,"Entre 90 e 120",IF(R8579&lt;=150,"Entre 120 e 150",IF(R8579&lt;=180,"Entre 150 e 180","Superior a 180")))))))</f>
        <v/>
      </c>
    </row>
    <row r="8580">
      <c r="A8580" t="inlineStr">
        <is>
          <t>Q08L010</t>
        </is>
      </c>
      <c r="B8580" t="inlineStr">
        <is>
          <t>MARCELO PACHECO OLIVEIRA</t>
        </is>
      </c>
      <c r="C8580" t="n">
        <v>1</v>
      </c>
      <c r="D8580" t="inlineStr">
        <is>
          <t>IPCA</t>
        </is>
      </c>
      <c r="E8580" t="n">
        <v>0.009488792934583046</v>
      </c>
      <c r="F8580" t="inlineStr">
        <is>
          <t>MENSAL</t>
        </is>
      </c>
      <c r="G8580" t="n">
        <v>47973</v>
      </c>
      <c r="H8580" t="n">
        <v>47973</v>
      </c>
      <c r="I8580" t="n">
        <v>107</v>
      </c>
      <c r="J8580" t="inlineStr">
        <is>
          <t>CARTEIRA</t>
        </is>
      </c>
      <c r="K8580" t="inlineStr">
        <is>
          <t>CONTRATO</t>
        </is>
      </c>
      <c r="L8580" t="n">
        <v>601.8574020000001</v>
      </c>
      <c r="M8580" t="inlineStr">
        <is>
          <t>Terra Luz Residencial</t>
        </is>
      </c>
      <c r="N8580" s="142">
        <f>DATE(YEAR(G8580),MONTH(G8580),1)</f>
        <v/>
      </c>
      <c r="O8580" s="132">
        <f>IF(G8580&gt;$K$3,"Futuro","Atraso")</f>
        <v/>
      </c>
      <c r="P8580">
        <f>12*(YEAR(G8580)-YEAR($K$3))+(MONTH(G8580)-MONTH($K$3))</f>
        <v/>
      </c>
      <c r="Q8580" s="366">
        <f>IF(M8580="IBIRAPITANGA FASE 3",IF(O8580="Atraso",L8580,L8580/(1+$I$2)^P8580),IF(O8580="Atraso",L8580,L8580/(1+$I$1)^P8580))</f>
        <v/>
      </c>
      <c r="R8580">
        <f>IF(O8580="Atraso",$K$3-G8580,0)</f>
        <v/>
      </c>
      <c r="S8580">
        <f>IF(R8580&lt;=15,"Até 15",IF(R8580&lt;=30,"Entre 15 e 30",IF(R8580&lt;=60,"Entre 30 e 60",IF(R8580&lt;=90,"Entre 60 e 90",IF(R8580&lt;=120,"Entre 90 e 120",IF(R8580&lt;=150,"Entre 120 e 150",IF(R8580&lt;=180,"Entre 150 e 180","Superior a 180")))))))</f>
        <v/>
      </c>
    </row>
    <row r="8581">
      <c r="A8581" t="inlineStr">
        <is>
          <t>Q08L010</t>
        </is>
      </c>
      <c r="B8581" t="inlineStr">
        <is>
          <t>MARCELO PACHECO OLIVEIRA</t>
        </is>
      </c>
      <c r="C8581" t="n">
        <v>1</v>
      </c>
      <c r="D8581" t="inlineStr">
        <is>
          <t>IPCA</t>
        </is>
      </c>
      <c r="E8581" t="n">
        <v>0.009488792934583046</v>
      </c>
      <c r="F8581" t="inlineStr">
        <is>
          <t>MENSAL</t>
        </is>
      </c>
      <c r="G8581" t="n">
        <v>48004</v>
      </c>
      <c r="H8581" t="n">
        <v>48004</v>
      </c>
      <c r="I8581" t="n">
        <v>108</v>
      </c>
      <c r="J8581" t="inlineStr">
        <is>
          <t>CARTEIRA</t>
        </is>
      </c>
      <c r="K8581" t="inlineStr">
        <is>
          <t>CONTRATO</t>
        </is>
      </c>
      <c r="L8581" t="n">
        <v>601.8574020000001</v>
      </c>
      <c r="M8581" t="inlineStr">
        <is>
          <t>Terra Luz Residencial</t>
        </is>
      </c>
      <c r="N8581" s="142">
        <f>DATE(YEAR(G8581),MONTH(G8581),1)</f>
        <v/>
      </c>
      <c r="O8581" s="132">
        <f>IF(G8581&gt;$K$3,"Futuro","Atraso")</f>
        <v/>
      </c>
      <c r="P8581">
        <f>12*(YEAR(G8581)-YEAR($K$3))+(MONTH(G8581)-MONTH($K$3))</f>
        <v/>
      </c>
      <c r="Q8581" s="366">
        <f>IF(M8581="IBIRAPITANGA FASE 3",IF(O8581="Atraso",L8581,L8581/(1+$I$2)^P8581),IF(O8581="Atraso",L8581,L8581/(1+$I$1)^P8581))</f>
        <v/>
      </c>
      <c r="R8581">
        <f>IF(O8581="Atraso",$K$3-G8581,0)</f>
        <v/>
      </c>
      <c r="S8581">
        <f>IF(R8581&lt;=15,"Até 15",IF(R8581&lt;=30,"Entre 15 e 30",IF(R8581&lt;=60,"Entre 30 e 60",IF(R8581&lt;=90,"Entre 60 e 90",IF(R8581&lt;=120,"Entre 90 e 120",IF(R8581&lt;=150,"Entre 120 e 150",IF(R8581&lt;=180,"Entre 150 e 180","Superior a 180")))))))</f>
        <v/>
      </c>
    </row>
    <row r="8582">
      <c r="A8582" t="inlineStr">
        <is>
          <t>Q08L010</t>
        </is>
      </c>
      <c r="B8582" t="inlineStr">
        <is>
          <t>MARCELO PACHECO OLIVEIRA</t>
        </is>
      </c>
      <c r="C8582" t="n">
        <v>1</v>
      </c>
      <c r="D8582" t="inlineStr">
        <is>
          <t>IPCA</t>
        </is>
      </c>
      <c r="E8582" t="n">
        <v>0.009488792934583046</v>
      </c>
      <c r="F8582" t="inlineStr">
        <is>
          <t>MENSAL</t>
        </is>
      </c>
      <c r="G8582" t="n">
        <v>48004</v>
      </c>
      <c r="H8582" t="n">
        <v>48004</v>
      </c>
      <c r="I8582" t="n">
        <v>9</v>
      </c>
      <c r="J8582" t="inlineStr">
        <is>
          <t>CARTEIRA</t>
        </is>
      </c>
      <c r="K8582" t="inlineStr">
        <is>
          <t>CONTRATO</t>
        </is>
      </c>
      <c r="L8582" t="n">
        <v>1902.840372</v>
      </c>
      <c r="M8582" t="inlineStr">
        <is>
          <t>Terra Luz Residencial</t>
        </is>
      </c>
      <c r="N8582" s="142">
        <f>DATE(YEAR(G8582),MONTH(G8582),1)</f>
        <v/>
      </c>
      <c r="O8582" s="132">
        <f>IF(G8582&gt;$K$3,"Futuro","Atraso")</f>
        <v/>
      </c>
      <c r="P8582">
        <f>12*(YEAR(G8582)-YEAR($K$3))+(MONTH(G8582)-MONTH($K$3))</f>
        <v/>
      </c>
      <c r="Q8582" s="366">
        <f>IF(M8582="IBIRAPITANGA FASE 3",IF(O8582="Atraso",L8582,L8582/(1+$I$2)^P8582),IF(O8582="Atraso",L8582,L8582/(1+$I$1)^P8582))</f>
        <v/>
      </c>
      <c r="R8582">
        <f>IF(O8582="Atraso",$K$3-G8582,0)</f>
        <v/>
      </c>
      <c r="S8582">
        <f>IF(R8582&lt;=15,"Até 15",IF(R8582&lt;=30,"Entre 15 e 30",IF(R8582&lt;=60,"Entre 30 e 60",IF(R8582&lt;=90,"Entre 60 e 90",IF(R8582&lt;=120,"Entre 90 e 120",IF(R8582&lt;=150,"Entre 120 e 150",IF(R8582&lt;=180,"Entre 150 e 180","Superior a 180")))))))</f>
        <v/>
      </c>
    </row>
    <row r="8583">
      <c r="A8583" t="inlineStr">
        <is>
          <t>Q08L010</t>
        </is>
      </c>
      <c r="B8583" t="inlineStr">
        <is>
          <t>MARCELO PACHECO OLIVEIRA</t>
        </is>
      </c>
      <c r="C8583" t="n">
        <v>1</v>
      </c>
      <c r="D8583" t="inlineStr">
        <is>
          <t>IPCA</t>
        </is>
      </c>
      <c r="E8583" t="n">
        <v>0.009488792934583046</v>
      </c>
      <c r="F8583" t="inlineStr">
        <is>
          <t>MENSAL</t>
        </is>
      </c>
      <c r="G8583" t="n">
        <v>48034</v>
      </c>
      <c r="H8583" t="n">
        <v>48034</v>
      </c>
      <c r="I8583" t="n">
        <v>109</v>
      </c>
      <c r="J8583" t="inlineStr">
        <is>
          <t>CARTEIRA</t>
        </is>
      </c>
      <c r="K8583" t="inlineStr">
        <is>
          <t>CONTRATO</t>
        </is>
      </c>
      <c r="L8583" t="n">
        <v>601.8574020000001</v>
      </c>
      <c r="M8583" t="inlineStr">
        <is>
          <t>Terra Luz Residencial</t>
        </is>
      </c>
      <c r="N8583" s="142">
        <f>DATE(YEAR(G8583),MONTH(G8583),1)</f>
        <v/>
      </c>
      <c r="O8583" s="132">
        <f>IF(G8583&gt;$K$3,"Futuro","Atraso")</f>
        <v/>
      </c>
      <c r="P8583">
        <f>12*(YEAR(G8583)-YEAR($K$3))+(MONTH(G8583)-MONTH($K$3))</f>
        <v/>
      </c>
      <c r="Q8583" s="366">
        <f>IF(M8583="IBIRAPITANGA FASE 3",IF(O8583="Atraso",L8583,L8583/(1+$I$2)^P8583),IF(O8583="Atraso",L8583,L8583/(1+$I$1)^P8583))</f>
        <v/>
      </c>
      <c r="R8583">
        <f>IF(O8583="Atraso",$K$3-G8583,0)</f>
        <v/>
      </c>
      <c r="S8583">
        <f>IF(R8583&lt;=15,"Até 15",IF(R8583&lt;=30,"Entre 15 e 30",IF(R8583&lt;=60,"Entre 30 e 60",IF(R8583&lt;=90,"Entre 60 e 90",IF(R8583&lt;=120,"Entre 90 e 120",IF(R8583&lt;=150,"Entre 120 e 150",IF(R8583&lt;=180,"Entre 150 e 180","Superior a 180")))))))</f>
        <v/>
      </c>
    </row>
    <row r="8584">
      <c r="A8584" t="inlineStr">
        <is>
          <t>Q08L010</t>
        </is>
      </c>
      <c r="B8584" t="inlineStr">
        <is>
          <t>MARCELO PACHECO OLIVEIRA</t>
        </is>
      </c>
      <c r="C8584" t="n">
        <v>1</v>
      </c>
      <c r="D8584" t="inlineStr">
        <is>
          <t>IPCA</t>
        </is>
      </c>
      <c r="E8584" t="n">
        <v>0.009488792934583046</v>
      </c>
      <c r="F8584" t="inlineStr">
        <is>
          <t>MENSAL</t>
        </is>
      </c>
      <c r="G8584" t="n">
        <v>48065</v>
      </c>
      <c r="H8584" t="n">
        <v>48065</v>
      </c>
      <c r="I8584" t="n">
        <v>110</v>
      </c>
      <c r="J8584" t="inlineStr">
        <is>
          <t>CARTEIRA</t>
        </is>
      </c>
      <c r="K8584" t="inlineStr">
        <is>
          <t>CONTRATO</t>
        </is>
      </c>
      <c r="L8584" t="n">
        <v>601.8574020000001</v>
      </c>
      <c r="M8584" t="inlineStr">
        <is>
          <t>Terra Luz Residencial</t>
        </is>
      </c>
      <c r="N8584" s="142">
        <f>DATE(YEAR(G8584),MONTH(G8584),1)</f>
        <v/>
      </c>
      <c r="O8584" s="132">
        <f>IF(G8584&gt;$K$3,"Futuro","Atraso")</f>
        <v/>
      </c>
      <c r="P8584">
        <f>12*(YEAR(G8584)-YEAR($K$3))+(MONTH(G8584)-MONTH($K$3))</f>
        <v/>
      </c>
      <c r="Q8584" s="366">
        <f>IF(M8584="IBIRAPITANGA FASE 3",IF(O8584="Atraso",L8584,L8584/(1+$I$2)^P8584),IF(O8584="Atraso",L8584,L8584/(1+$I$1)^P8584))</f>
        <v/>
      </c>
      <c r="R8584">
        <f>IF(O8584="Atraso",$K$3-G8584,0)</f>
        <v/>
      </c>
      <c r="S8584">
        <f>IF(R8584&lt;=15,"Até 15",IF(R8584&lt;=30,"Entre 15 e 30",IF(R8584&lt;=60,"Entre 30 e 60",IF(R8584&lt;=90,"Entre 60 e 90",IF(R8584&lt;=120,"Entre 90 e 120",IF(R8584&lt;=150,"Entre 120 e 150",IF(R8584&lt;=180,"Entre 150 e 180","Superior a 180")))))))</f>
        <v/>
      </c>
    </row>
    <row r="8585">
      <c r="A8585" t="inlineStr">
        <is>
          <t>Q08L010</t>
        </is>
      </c>
      <c r="B8585" t="inlineStr">
        <is>
          <t>MARCELO PACHECO OLIVEIRA</t>
        </is>
      </c>
      <c r="C8585" t="n">
        <v>1</v>
      </c>
      <c r="D8585" t="inlineStr">
        <is>
          <t>IPCA</t>
        </is>
      </c>
      <c r="E8585" t="n">
        <v>0.009488792934583046</v>
      </c>
      <c r="F8585" t="inlineStr">
        <is>
          <t>MENSAL</t>
        </is>
      </c>
      <c r="G8585" t="n">
        <v>48096</v>
      </c>
      <c r="H8585" t="n">
        <v>48096</v>
      </c>
      <c r="I8585" t="n">
        <v>111</v>
      </c>
      <c r="J8585" t="inlineStr">
        <is>
          <t>CARTEIRA</t>
        </is>
      </c>
      <c r="K8585" t="inlineStr">
        <is>
          <t>CONTRATO</t>
        </is>
      </c>
      <c r="L8585" t="n">
        <v>601.8574020000001</v>
      </c>
      <c r="M8585" t="inlineStr">
        <is>
          <t>Terra Luz Residencial</t>
        </is>
      </c>
      <c r="N8585" s="142">
        <f>DATE(YEAR(G8585),MONTH(G8585),1)</f>
        <v/>
      </c>
      <c r="O8585" s="132">
        <f>IF(G8585&gt;$K$3,"Futuro","Atraso")</f>
        <v/>
      </c>
      <c r="P8585">
        <f>12*(YEAR(G8585)-YEAR($K$3))+(MONTH(G8585)-MONTH($K$3))</f>
        <v/>
      </c>
      <c r="Q8585" s="366">
        <f>IF(M8585="IBIRAPITANGA FASE 3",IF(O8585="Atraso",L8585,L8585/(1+$I$2)^P8585),IF(O8585="Atraso",L8585,L8585/(1+$I$1)^P8585))</f>
        <v/>
      </c>
      <c r="R8585">
        <f>IF(O8585="Atraso",$K$3-G8585,0)</f>
        <v/>
      </c>
      <c r="S8585">
        <f>IF(R8585&lt;=15,"Até 15",IF(R8585&lt;=30,"Entre 15 e 30",IF(R8585&lt;=60,"Entre 30 e 60",IF(R8585&lt;=90,"Entre 60 e 90",IF(R8585&lt;=120,"Entre 90 e 120",IF(R8585&lt;=150,"Entre 120 e 150",IF(R8585&lt;=180,"Entre 150 e 180","Superior a 180")))))))</f>
        <v/>
      </c>
    </row>
    <row r="8586">
      <c r="A8586" t="inlineStr">
        <is>
          <t>Q08L010</t>
        </is>
      </c>
      <c r="B8586" t="inlineStr">
        <is>
          <t>MARCELO PACHECO OLIVEIRA</t>
        </is>
      </c>
      <c r="C8586" t="n">
        <v>1</v>
      </c>
      <c r="D8586" t="inlineStr">
        <is>
          <t>IPCA</t>
        </is>
      </c>
      <c r="E8586" t="n">
        <v>0.009488792934583046</v>
      </c>
      <c r="F8586" t="inlineStr">
        <is>
          <t>MENSAL</t>
        </is>
      </c>
      <c r="G8586" t="n">
        <v>48126</v>
      </c>
      <c r="H8586" t="n">
        <v>48126</v>
      </c>
      <c r="I8586" t="n">
        <v>112</v>
      </c>
      <c r="J8586" t="inlineStr">
        <is>
          <t>CARTEIRA</t>
        </is>
      </c>
      <c r="K8586" t="inlineStr">
        <is>
          <t>CONTRATO</t>
        </is>
      </c>
      <c r="L8586" t="n">
        <v>601.8574020000001</v>
      </c>
      <c r="M8586" t="inlineStr">
        <is>
          <t>Terra Luz Residencial</t>
        </is>
      </c>
      <c r="N8586" s="142">
        <f>DATE(YEAR(G8586),MONTH(G8586),1)</f>
        <v/>
      </c>
      <c r="O8586" s="132">
        <f>IF(G8586&gt;$K$3,"Futuro","Atraso")</f>
        <v/>
      </c>
      <c r="P8586">
        <f>12*(YEAR(G8586)-YEAR($K$3))+(MONTH(G8586)-MONTH($K$3))</f>
        <v/>
      </c>
      <c r="Q8586" s="366">
        <f>IF(M8586="IBIRAPITANGA FASE 3",IF(O8586="Atraso",L8586,L8586/(1+$I$2)^P8586),IF(O8586="Atraso",L8586,L8586/(1+$I$1)^P8586))</f>
        <v/>
      </c>
      <c r="R8586">
        <f>IF(O8586="Atraso",$K$3-G8586,0)</f>
        <v/>
      </c>
      <c r="S8586">
        <f>IF(R8586&lt;=15,"Até 15",IF(R8586&lt;=30,"Entre 15 e 30",IF(R8586&lt;=60,"Entre 30 e 60",IF(R8586&lt;=90,"Entre 60 e 90",IF(R8586&lt;=120,"Entre 90 e 120",IF(R8586&lt;=150,"Entre 120 e 150",IF(R8586&lt;=180,"Entre 150 e 180","Superior a 180")))))))</f>
        <v/>
      </c>
    </row>
    <row r="8587">
      <c r="A8587" t="inlineStr">
        <is>
          <t>Q08L010</t>
        </is>
      </c>
      <c r="B8587" t="inlineStr">
        <is>
          <t>MARCELO PACHECO OLIVEIRA</t>
        </is>
      </c>
      <c r="C8587" t="n">
        <v>1</v>
      </c>
      <c r="D8587" t="inlineStr">
        <is>
          <t>IPCA</t>
        </is>
      </c>
      <c r="E8587" t="n">
        <v>0.009488792934583046</v>
      </c>
      <c r="F8587" t="inlineStr">
        <is>
          <t>MENSAL</t>
        </is>
      </c>
      <c r="G8587" t="n">
        <v>48157</v>
      </c>
      <c r="H8587" t="n">
        <v>48157</v>
      </c>
      <c r="I8587" t="n">
        <v>113</v>
      </c>
      <c r="J8587" t="inlineStr">
        <is>
          <t>CARTEIRA</t>
        </is>
      </c>
      <c r="K8587" t="inlineStr">
        <is>
          <t>CONTRATO</t>
        </is>
      </c>
      <c r="L8587" t="n">
        <v>601.8574020000001</v>
      </c>
      <c r="M8587" t="inlineStr">
        <is>
          <t>Terra Luz Residencial</t>
        </is>
      </c>
      <c r="N8587" s="142">
        <f>DATE(YEAR(G8587),MONTH(G8587),1)</f>
        <v/>
      </c>
      <c r="O8587" s="132">
        <f>IF(G8587&gt;$K$3,"Futuro","Atraso")</f>
        <v/>
      </c>
      <c r="P8587">
        <f>12*(YEAR(G8587)-YEAR($K$3))+(MONTH(G8587)-MONTH($K$3))</f>
        <v/>
      </c>
      <c r="Q8587" s="366">
        <f>IF(M8587="IBIRAPITANGA FASE 3",IF(O8587="Atraso",L8587,L8587/(1+$I$2)^P8587),IF(O8587="Atraso",L8587,L8587/(1+$I$1)^P8587))</f>
        <v/>
      </c>
      <c r="R8587">
        <f>IF(O8587="Atraso",$K$3-G8587,0)</f>
        <v/>
      </c>
      <c r="S8587">
        <f>IF(R8587&lt;=15,"Até 15",IF(R8587&lt;=30,"Entre 15 e 30",IF(R8587&lt;=60,"Entre 30 e 60",IF(R8587&lt;=90,"Entre 60 e 90",IF(R8587&lt;=120,"Entre 90 e 120",IF(R8587&lt;=150,"Entre 120 e 150",IF(R8587&lt;=180,"Entre 150 e 180","Superior a 180")))))))</f>
        <v/>
      </c>
    </row>
    <row r="8588">
      <c r="A8588" t="inlineStr">
        <is>
          <t>Q08L010</t>
        </is>
      </c>
      <c r="B8588" t="inlineStr">
        <is>
          <t>MARCELO PACHECO OLIVEIRA</t>
        </is>
      </c>
      <c r="C8588" t="n">
        <v>1</v>
      </c>
      <c r="D8588" t="inlineStr">
        <is>
          <t>IPCA</t>
        </is>
      </c>
      <c r="E8588" t="n">
        <v>0.009488792934583046</v>
      </c>
      <c r="F8588" t="inlineStr">
        <is>
          <t>MENSAL</t>
        </is>
      </c>
      <c r="G8588" t="n">
        <v>48187</v>
      </c>
      <c r="H8588" t="n">
        <v>48187</v>
      </c>
      <c r="I8588" t="n">
        <v>114</v>
      </c>
      <c r="J8588" t="inlineStr">
        <is>
          <t>CARTEIRA</t>
        </is>
      </c>
      <c r="K8588" t="inlineStr">
        <is>
          <t>CONTRATO</t>
        </is>
      </c>
      <c r="L8588" t="n">
        <v>601.8574020000001</v>
      </c>
      <c r="M8588" t="inlineStr">
        <is>
          <t>Terra Luz Residencial</t>
        </is>
      </c>
      <c r="N8588" s="142">
        <f>DATE(YEAR(G8588),MONTH(G8588),1)</f>
        <v/>
      </c>
      <c r="O8588" s="132">
        <f>IF(G8588&gt;$K$3,"Futuro","Atraso")</f>
        <v/>
      </c>
      <c r="P8588">
        <f>12*(YEAR(G8588)-YEAR($K$3))+(MONTH(G8588)-MONTH($K$3))</f>
        <v/>
      </c>
      <c r="Q8588" s="366">
        <f>IF(M8588="IBIRAPITANGA FASE 3",IF(O8588="Atraso",L8588,L8588/(1+$I$2)^P8588),IF(O8588="Atraso",L8588,L8588/(1+$I$1)^P8588))</f>
        <v/>
      </c>
      <c r="R8588">
        <f>IF(O8588="Atraso",$K$3-G8588,0)</f>
        <v/>
      </c>
      <c r="S8588">
        <f>IF(R8588&lt;=15,"Até 15",IF(R8588&lt;=30,"Entre 15 e 30",IF(R8588&lt;=60,"Entre 30 e 60",IF(R8588&lt;=90,"Entre 60 e 90",IF(R8588&lt;=120,"Entre 90 e 120",IF(R8588&lt;=150,"Entre 120 e 150",IF(R8588&lt;=180,"Entre 150 e 180","Superior a 180")))))))</f>
        <v/>
      </c>
    </row>
    <row r="8589">
      <c r="A8589" t="inlineStr">
        <is>
          <t>Q08L010</t>
        </is>
      </c>
      <c r="B8589" t="inlineStr">
        <is>
          <t>MARCELO PACHECO OLIVEIRA</t>
        </is>
      </c>
      <c r="C8589" t="n">
        <v>1</v>
      </c>
      <c r="D8589" t="inlineStr">
        <is>
          <t>IPCA</t>
        </is>
      </c>
      <c r="E8589" t="n">
        <v>0.009488792934583046</v>
      </c>
      <c r="F8589" t="inlineStr">
        <is>
          <t>MENSAL</t>
        </is>
      </c>
      <c r="G8589" t="n">
        <v>48218</v>
      </c>
      <c r="H8589" t="n">
        <v>48218</v>
      </c>
      <c r="I8589" t="n">
        <v>115</v>
      </c>
      <c r="J8589" t="inlineStr">
        <is>
          <t>CARTEIRA</t>
        </is>
      </c>
      <c r="K8589" t="inlineStr">
        <is>
          <t>CONTRATO</t>
        </is>
      </c>
      <c r="L8589" t="n">
        <v>601.8574020000001</v>
      </c>
      <c r="M8589" t="inlineStr">
        <is>
          <t>Terra Luz Residencial</t>
        </is>
      </c>
      <c r="N8589" s="142">
        <f>DATE(YEAR(G8589),MONTH(G8589),1)</f>
        <v/>
      </c>
      <c r="O8589" s="132">
        <f>IF(G8589&gt;$K$3,"Futuro","Atraso")</f>
        <v/>
      </c>
      <c r="P8589">
        <f>12*(YEAR(G8589)-YEAR($K$3))+(MONTH(G8589)-MONTH($K$3))</f>
        <v/>
      </c>
      <c r="Q8589" s="366">
        <f>IF(M8589="IBIRAPITANGA FASE 3",IF(O8589="Atraso",L8589,L8589/(1+$I$2)^P8589),IF(O8589="Atraso",L8589,L8589/(1+$I$1)^P8589))</f>
        <v/>
      </c>
      <c r="R8589">
        <f>IF(O8589="Atraso",$K$3-G8589,0)</f>
        <v/>
      </c>
      <c r="S8589">
        <f>IF(R8589&lt;=15,"Até 15",IF(R8589&lt;=30,"Entre 15 e 30",IF(R8589&lt;=60,"Entre 30 e 60",IF(R8589&lt;=90,"Entre 60 e 90",IF(R8589&lt;=120,"Entre 90 e 120",IF(R8589&lt;=150,"Entre 120 e 150",IF(R8589&lt;=180,"Entre 150 e 180","Superior a 180")))))))</f>
        <v/>
      </c>
    </row>
    <row r="8590">
      <c r="A8590" t="inlineStr">
        <is>
          <t>Q08L010</t>
        </is>
      </c>
      <c r="B8590" t="inlineStr">
        <is>
          <t>MARCELO PACHECO OLIVEIRA</t>
        </is>
      </c>
      <c r="C8590" t="n">
        <v>1</v>
      </c>
      <c r="D8590" t="inlineStr">
        <is>
          <t>IPCA</t>
        </is>
      </c>
      <c r="E8590" t="n">
        <v>0.009488792934583046</v>
      </c>
      <c r="F8590" t="inlineStr">
        <is>
          <t>MENSAL</t>
        </is>
      </c>
      <c r="G8590" t="n">
        <v>48249</v>
      </c>
      <c r="H8590" t="n">
        <v>48249</v>
      </c>
      <c r="I8590" t="n">
        <v>116</v>
      </c>
      <c r="J8590" t="inlineStr">
        <is>
          <t>CARTEIRA</t>
        </is>
      </c>
      <c r="K8590" t="inlineStr">
        <is>
          <t>CONTRATO</t>
        </is>
      </c>
      <c r="L8590" t="n">
        <v>601.8574020000001</v>
      </c>
      <c r="M8590" t="inlineStr">
        <is>
          <t>Terra Luz Residencial</t>
        </is>
      </c>
      <c r="N8590" s="142">
        <f>DATE(YEAR(G8590),MONTH(G8590),1)</f>
        <v/>
      </c>
      <c r="O8590" s="132">
        <f>IF(G8590&gt;$K$3,"Futuro","Atraso")</f>
        <v/>
      </c>
      <c r="P8590">
        <f>12*(YEAR(G8590)-YEAR($K$3))+(MONTH(G8590)-MONTH($K$3))</f>
        <v/>
      </c>
      <c r="Q8590" s="366">
        <f>IF(M8590="IBIRAPITANGA FASE 3",IF(O8590="Atraso",L8590,L8590/(1+$I$2)^P8590),IF(O8590="Atraso",L8590,L8590/(1+$I$1)^P8590))</f>
        <v/>
      </c>
      <c r="R8590">
        <f>IF(O8590="Atraso",$K$3-G8590,0)</f>
        <v/>
      </c>
      <c r="S8590">
        <f>IF(R8590&lt;=15,"Até 15",IF(R8590&lt;=30,"Entre 15 e 30",IF(R8590&lt;=60,"Entre 30 e 60",IF(R8590&lt;=90,"Entre 60 e 90",IF(R8590&lt;=120,"Entre 90 e 120",IF(R8590&lt;=150,"Entre 120 e 150",IF(R8590&lt;=180,"Entre 150 e 180","Superior a 180")))))))</f>
        <v/>
      </c>
    </row>
    <row r="8591">
      <c r="A8591" t="inlineStr">
        <is>
          <t>Q08L010</t>
        </is>
      </c>
      <c r="B8591" t="inlineStr">
        <is>
          <t>MARCELO PACHECO OLIVEIRA</t>
        </is>
      </c>
      <c r="C8591" t="n">
        <v>1</v>
      </c>
      <c r="D8591" t="inlineStr">
        <is>
          <t>IPCA</t>
        </is>
      </c>
      <c r="E8591" t="n">
        <v>0.009488792934583046</v>
      </c>
      <c r="F8591" t="inlineStr">
        <is>
          <t>MENSAL</t>
        </is>
      </c>
      <c r="G8591" t="n">
        <v>48278</v>
      </c>
      <c r="H8591" t="n">
        <v>48278</v>
      </c>
      <c r="I8591" t="n">
        <v>117</v>
      </c>
      <c r="J8591" t="inlineStr">
        <is>
          <t>CARTEIRA</t>
        </is>
      </c>
      <c r="K8591" t="inlineStr">
        <is>
          <t>CONTRATO</t>
        </is>
      </c>
      <c r="L8591" t="n">
        <v>601.8574020000001</v>
      </c>
      <c r="M8591" t="inlineStr">
        <is>
          <t>Terra Luz Residencial</t>
        </is>
      </c>
      <c r="N8591" s="142">
        <f>DATE(YEAR(G8591),MONTH(G8591),1)</f>
        <v/>
      </c>
      <c r="O8591" s="132">
        <f>IF(G8591&gt;$K$3,"Futuro","Atraso")</f>
        <v/>
      </c>
      <c r="P8591">
        <f>12*(YEAR(G8591)-YEAR($K$3))+(MONTH(G8591)-MONTH($K$3))</f>
        <v/>
      </c>
      <c r="Q8591" s="366">
        <f>IF(M8591="IBIRAPITANGA FASE 3",IF(O8591="Atraso",L8591,L8591/(1+$I$2)^P8591),IF(O8591="Atraso",L8591,L8591/(1+$I$1)^P8591))</f>
        <v/>
      </c>
      <c r="R8591">
        <f>IF(O8591="Atraso",$K$3-G8591,0)</f>
        <v/>
      </c>
      <c r="S8591">
        <f>IF(R8591&lt;=15,"Até 15",IF(R8591&lt;=30,"Entre 15 e 30",IF(R8591&lt;=60,"Entre 30 e 60",IF(R8591&lt;=90,"Entre 60 e 90",IF(R8591&lt;=120,"Entre 90 e 120",IF(R8591&lt;=150,"Entre 120 e 150",IF(R8591&lt;=180,"Entre 150 e 180","Superior a 180")))))))</f>
        <v/>
      </c>
    </row>
    <row r="8592">
      <c r="A8592" t="inlineStr">
        <is>
          <t>Q08L010</t>
        </is>
      </c>
      <c r="B8592" t="inlineStr">
        <is>
          <t>MARCELO PACHECO OLIVEIRA</t>
        </is>
      </c>
      <c r="C8592" t="n">
        <v>1</v>
      </c>
      <c r="D8592" t="inlineStr">
        <is>
          <t>IPCA</t>
        </is>
      </c>
      <c r="E8592" t="n">
        <v>0.009488792934583046</v>
      </c>
      <c r="F8592" t="inlineStr">
        <is>
          <t>MENSAL</t>
        </is>
      </c>
      <c r="G8592" t="n">
        <v>48309</v>
      </c>
      <c r="H8592" t="n">
        <v>48309</v>
      </c>
      <c r="I8592" t="n">
        <v>118</v>
      </c>
      <c r="J8592" t="inlineStr">
        <is>
          <t>CARTEIRA</t>
        </is>
      </c>
      <c r="K8592" t="inlineStr">
        <is>
          <t>CONTRATO</t>
        </is>
      </c>
      <c r="L8592" t="n">
        <v>601.8574020000001</v>
      </c>
      <c r="M8592" t="inlineStr">
        <is>
          <t>Terra Luz Residencial</t>
        </is>
      </c>
      <c r="N8592" s="142">
        <f>DATE(YEAR(G8592),MONTH(G8592),1)</f>
        <v/>
      </c>
      <c r="O8592" s="132">
        <f>IF(G8592&gt;$K$3,"Futuro","Atraso")</f>
        <v/>
      </c>
      <c r="P8592">
        <f>12*(YEAR(G8592)-YEAR($K$3))+(MONTH(G8592)-MONTH($K$3))</f>
        <v/>
      </c>
      <c r="Q8592" s="366">
        <f>IF(M8592="IBIRAPITANGA FASE 3",IF(O8592="Atraso",L8592,L8592/(1+$I$2)^P8592),IF(O8592="Atraso",L8592,L8592/(1+$I$1)^P8592))</f>
        <v/>
      </c>
      <c r="R8592">
        <f>IF(O8592="Atraso",$K$3-G8592,0)</f>
        <v/>
      </c>
      <c r="S8592">
        <f>IF(R8592&lt;=15,"Até 15",IF(R8592&lt;=30,"Entre 15 e 30",IF(R8592&lt;=60,"Entre 30 e 60",IF(R8592&lt;=90,"Entre 60 e 90",IF(R8592&lt;=120,"Entre 90 e 120",IF(R8592&lt;=150,"Entre 120 e 150",IF(R8592&lt;=180,"Entre 150 e 180","Superior a 180")))))))</f>
        <v/>
      </c>
    </row>
    <row r="8593">
      <c r="A8593" t="inlineStr">
        <is>
          <t>Q08L010</t>
        </is>
      </c>
      <c r="B8593" t="inlineStr">
        <is>
          <t>MARCELO PACHECO OLIVEIRA</t>
        </is>
      </c>
      <c r="C8593" t="n">
        <v>1</v>
      </c>
      <c r="D8593" t="inlineStr">
        <is>
          <t>IPCA</t>
        </is>
      </c>
      <c r="E8593" t="n">
        <v>0.009488792934583046</v>
      </c>
      <c r="F8593" t="inlineStr">
        <is>
          <t>MENSAL</t>
        </is>
      </c>
      <c r="G8593" t="n">
        <v>48339</v>
      </c>
      <c r="H8593" t="n">
        <v>48339</v>
      </c>
      <c r="I8593" t="n">
        <v>119</v>
      </c>
      <c r="J8593" t="inlineStr">
        <is>
          <t>CARTEIRA</t>
        </is>
      </c>
      <c r="K8593" t="inlineStr">
        <is>
          <t>CONTRATO</t>
        </is>
      </c>
      <c r="L8593" t="n">
        <v>601.8574020000001</v>
      </c>
      <c r="M8593" t="inlineStr">
        <is>
          <t>Terra Luz Residencial</t>
        </is>
      </c>
      <c r="N8593" s="142">
        <f>DATE(YEAR(G8593),MONTH(G8593),1)</f>
        <v/>
      </c>
      <c r="O8593" s="132">
        <f>IF(G8593&gt;$K$3,"Futuro","Atraso")</f>
        <v/>
      </c>
      <c r="P8593">
        <f>12*(YEAR(G8593)-YEAR($K$3))+(MONTH(G8593)-MONTH($K$3))</f>
        <v/>
      </c>
      <c r="Q8593" s="366">
        <f>IF(M8593="IBIRAPITANGA FASE 3",IF(O8593="Atraso",L8593,L8593/(1+$I$2)^P8593),IF(O8593="Atraso",L8593,L8593/(1+$I$1)^P8593))</f>
        <v/>
      </c>
      <c r="R8593">
        <f>IF(O8593="Atraso",$K$3-G8593,0)</f>
        <v/>
      </c>
      <c r="S8593">
        <f>IF(R8593&lt;=15,"Até 15",IF(R8593&lt;=30,"Entre 15 e 30",IF(R8593&lt;=60,"Entre 30 e 60",IF(R8593&lt;=90,"Entre 60 e 90",IF(R8593&lt;=120,"Entre 90 e 120",IF(R8593&lt;=150,"Entre 120 e 150",IF(R8593&lt;=180,"Entre 150 e 180","Superior a 180")))))))</f>
        <v/>
      </c>
    </row>
    <row r="8594">
      <c r="A8594" t="inlineStr">
        <is>
          <t>Q08L010</t>
        </is>
      </c>
      <c r="B8594" t="inlineStr">
        <is>
          <t>MARCELO PACHECO OLIVEIRA</t>
        </is>
      </c>
      <c r="C8594" t="n">
        <v>1</v>
      </c>
      <c r="D8594" t="inlineStr">
        <is>
          <t>IPCA</t>
        </is>
      </c>
      <c r="E8594" t="n">
        <v>0.009488792934583046</v>
      </c>
      <c r="F8594" t="inlineStr">
        <is>
          <t>MENSAL</t>
        </is>
      </c>
      <c r="G8594" t="n">
        <v>48370</v>
      </c>
      <c r="H8594" t="n">
        <v>48370</v>
      </c>
      <c r="I8594" t="n">
        <v>120</v>
      </c>
      <c r="J8594" t="inlineStr">
        <is>
          <t>CARTEIRA</t>
        </is>
      </c>
      <c r="K8594" t="inlineStr">
        <is>
          <t>CONTRATO</t>
        </is>
      </c>
      <c r="L8594" t="n">
        <v>601.8574020000001</v>
      </c>
      <c r="M8594" t="inlineStr">
        <is>
          <t>Terra Luz Residencial</t>
        </is>
      </c>
      <c r="N8594" s="142">
        <f>DATE(YEAR(G8594),MONTH(G8594),1)</f>
        <v/>
      </c>
      <c r="O8594" s="132">
        <f>IF(G8594&gt;$K$3,"Futuro","Atraso")</f>
        <v/>
      </c>
      <c r="P8594">
        <f>12*(YEAR(G8594)-YEAR($K$3))+(MONTH(G8594)-MONTH($K$3))</f>
        <v/>
      </c>
      <c r="Q8594" s="366">
        <f>IF(M8594="IBIRAPITANGA FASE 3",IF(O8594="Atraso",L8594,L8594/(1+$I$2)^P8594),IF(O8594="Atraso",L8594,L8594/(1+$I$1)^P8594))</f>
        <v/>
      </c>
      <c r="R8594">
        <f>IF(O8594="Atraso",$K$3-G8594,0)</f>
        <v/>
      </c>
      <c r="S8594">
        <f>IF(R8594&lt;=15,"Até 15",IF(R8594&lt;=30,"Entre 15 e 30",IF(R8594&lt;=60,"Entre 30 e 60",IF(R8594&lt;=90,"Entre 60 e 90",IF(R8594&lt;=120,"Entre 90 e 120",IF(R8594&lt;=150,"Entre 120 e 150",IF(R8594&lt;=180,"Entre 150 e 180","Superior a 180")))))))</f>
        <v/>
      </c>
    </row>
    <row r="8595">
      <c r="A8595" t="inlineStr">
        <is>
          <t>Q08L010</t>
        </is>
      </c>
      <c r="B8595" t="inlineStr">
        <is>
          <t>MARCELO PACHECO OLIVEIRA</t>
        </is>
      </c>
      <c r="C8595" t="n">
        <v>1</v>
      </c>
      <c r="D8595" t="inlineStr">
        <is>
          <t>IPCA</t>
        </is>
      </c>
      <c r="E8595" t="n">
        <v>0.009488792934583046</v>
      </c>
      <c r="F8595" t="inlineStr">
        <is>
          <t>MENSAL</t>
        </is>
      </c>
      <c r="G8595" t="n">
        <v>48370</v>
      </c>
      <c r="H8595" t="n">
        <v>48370</v>
      </c>
      <c r="I8595" t="n">
        <v>10</v>
      </c>
      <c r="J8595" t="inlineStr">
        <is>
          <t>CARTEIRA</t>
        </is>
      </c>
      <c r="K8595" t="inlineStr">
        <is>
          <t>CONTRATO</t>
        </is>
      </c>
      <c r="L8595" t="n">
        <v>1902.840372</v>
      </c>
      <c r="M8595" t="inlineStr">
        <is>
          <t>Terra Luz Residencial</t>
        </is>
      </c>
      <c r="N8595" s="142">
        <f>DATE(YEAR(G8595),MONTH(G8595),1)</f>
        <v/>
      </c>
      <c r="O8595" s="132">
        <f>IF(G8595&gt;$K$3,"Futuro","Atraso")</f>
        <v/>
      </c>
      <c r="P8595">
        <f>12*(YEAR(G8595)-YEAR($K$3))+(MONTH(G8595)-MONTH($K$3))</f>
        <v/>
      </c>
      <c r="Q8595" s="366">
        <f>IF(M8595="IBIRAPITANGA FASE 3",IF(O8595="Atraso",L8595,L8595/(1+$I$2)^P8595),IF(O8595="Atraso",L8595,L8595/(1+$I$1)^P8595))</f>
        <v/>
      </c>
      <c r="R8595">
        <f>IF(O8595="Atraso",$K$3-G8595,0)</f>
        <v/>
      </c>
      <c r="S8595">
        <f>IF(R8595&lt;=15,"Até 15",IF(R8595&lt;=30,"Entre 15 e 30",IF(R8595&lt;=60,"Entre 30 e 60",IF(R8595&lt;=90,"Entre 60 e 90",IF(R8595&lt;=120,"Entre 90 e 120",IF(R8595&lt;=150,"Entre 120 e 150",IF(R8595&lt;=180,"Entre 150 e 180","Superior a 180")))))))</f>
        <v/>
      </c>
    </row>
    <row r="8596">
      <c r="A8596" t="inlineStr">
        <is>
          <t>Q08L010</t>
        </is>
      </c>
      <c r="B8596" t="inlineStr">
        <is>
          <t>MARCELO PACHECO OLIVEIRA</t>
        </is>
      </c>
      <c r="C8596" t="n">
        <v>1</v>
      </c>
      <c r="D8596" t="inlineStr">
        <is>
          <t>IPCA</t>
        </is>
      </c>
      <c r="E8596" t="n">
        <v>0.009488792934583046</v>
      </c>
      <c r="F8596" t="inlineStr">
        <is>
          <t>MENSAL</t>
        </is>
      </c>
      <c r="G8596" t="n">
        <v>48400</v>
      </c>
      <c r="H8596" t="n">
        <v>48400</v>
      </c>
      <c r="I8596" t="n">
        <v>121</v>
      </c>
      <c r="J8596" t="inlineStr">
        <is>
          <t>CARTEIRA</t>
        </is>
      </c>
      <c r="K8596" t="inlineStr">
        <is>
          <t>CONTRATO</t>
        </is>
      </c>
      <c r="L8596" t="n">
        <v>601.8574020000001</v>
      </c>
      <c r="M8596" t="inlineStr">
        <is>
          <t>Terra Luz Residencial</t>
        </is>
      </c>
      <c r="N8596" s="142">
        <f>DATE(YEAR(G8596),MONTH(G8596),1)</f>
        <v/>
      </c>
      <c r="O8596" s="132">
        <f>IF(G8596&gt;$K$3,"Futuro","Atraso")</f>
        <v/>
      </c>
      <c r="P8596">
        <f>12*(YEAR(G8596)-YEAR($K$3))+(MONTH(G8596)-MONTH($K$3))</f>
        <v/>
      </c>
      <c r="Q8596" s="366">
        <f>IF(M8596="IBIRAPITANGA FASE 3",IF(O8596="Atraso",L8596,L8596/(1+$I$2)^P8596),IF(O8596="Atraso",L8596,L8596/(1+$I$1)^P8596))</f>
        <v/>
      </c>
      <c r="R8596">
        <f>IF(O8596="Atraso",$K$3-G8596,0)</f>
        <v/>
      </c>
      <c r="S8596">
        <f>IF(R8596&lt;=15,"Até 15",IF(R8596&lt;=30,"Entre 15 e 30",IF(R8596&lt;=60,"Entre 30 e 60",IF(R8596&lt;=90,"Entre 60 e 90",IF(R8596&lt;=120,"Entre 90 e 120",IF(R8596&lt;=150,"Entre 120 e 150",IF(R8596&lt;=180,"Entre 150 e 180","Superior a 180")))))))</f>
        <v/>
      </c>
    </row>
    <row r="8597">
      <c r="A8597" t="inlineStr">
        <is>
          <t>Q08L010</t>
        </is>
      </c>
      <c r="B8597" t="inlineStr">
        <is>
          <t>MARCELO PACHECO OLIVEIRA</t>
        </is>
      </c>
      <c r="C8597" t="n">
        <v>1</v>
      </c>
      <c r="D8597" t="inlineStr">
        <is>
          <t>IPCA</t>
        </is>
      </c>
      <c r="E8597" t="n">
        <v>0.009488792934583046</v>
      </c>
      <c r="F8597" t="inlineStr">
        <is>
          <t>MENSAL</t>
        </is>
      </c>
      <c r="G8597" t="n">
        <v>48431</v>
      </c>
      <c r="H8597" t="n">
        <v>48431</v>
      </c>
      <c r="I8597" t="n">
        <v>122</v>
      </c>
      <c r="J8597" t="inlineStr">
        <is>
          <t>CARTEIRA</t>
        </is>
      </c>
      <c r="K8597" t="inlineStr">
        <is>
          <t>CONTRATO</t>
        </is>
      </c>
      <c r="L8597" t="n">
        <v>601.8574020000001</v>
      </c>
      <c r="M8597" t="inlineStr">
        <is>
          <t>Terra Luz Residencial</t>
        </is>
      </c>
      <c r="N8597" s="142">
        <f>DATE(YEAR(G8597),MONTH(G8597),1)</f>
        <v/>
      </c>
      <c r="O8597" s="132">
        <f>IF(G8597&gt;$K$3,"Futuro","Atraso")</f>
        <v/>
      </c>
      <c r="P8597">
        <f>12*(YEAR(G8597)-YEAR($K$3))+(MONTH(G8597)-MONTH($K$3))</f>
        <v/>
      </c>
      <c r="Q8597" s="366">
        <f>IF(M8597="IBIRAPITANGA FASE 3",IF(O8597="Atraso",L8597,L8597/(1+$I$2)^P8597),IF(O8597="Atraso",L8597,L8597/(1+$I$1)^P8597))</f>
        <v/>
      </c>
      <c r="R8597">
        <f>IF(O8597="Atraso",$K$3-G8597,0)</f>
        <v/>
      </c>
      <c r="S8597">
        <f>IF(R8597&lt;=15,"Até 15",IF(R8597&lt;=30,"Entre 15 e 30",IF(R8597&lt;=60,"Entre 30 e 60",IF(R8597&lt;=90,"Entre 60 e 90",IF(R8597&lt;=120,"Entre 90 e 120",IF(R8597&lt;=150,"Entre 120 e 150",IF(R8597&lt;=180,"Entre 150 e 180","Superior a 180")))))))</f>
        <v/>
      </c>
    </row>
    <row r="8598">
      <c r="A8598" t="inlineStr">
        <is>
          <t>Q08L010</t>
        </is>
      </c>
      <c r="B8598" t="inlineStr">
        <is>
          <t>MARCELO PACHECO OLIVEIRA</t>
        </is>
      </c>
      <c r="C8598" t="n">
        <v>1</v>
      </c>
      <c r="D8598" t="inlineStr">
        <is>
          <t>IPCA</t>
        </is>
      </c>
      <c r="E8598" t="n">
        <v>0.009488792934583046</v>
      </c>
      <c r="F8598" t="inlineStr">
        <is>
          <t>MENSAL</t>
        </is>
      </c>
      <c r="G8598" t="n">
        <v>48462</v>
      </c>
      <c r="H8598" t="n">
        <v>48462</v>
      </c>
      <c r="I8598" t="n">
        <v>123</v>
      </c>
      <c r="J8598" t="inlineStr">
        <is>
          <t>CARTEIRA</t>
        </is>
      </c>
      <c r="K8598" t="inlineStr">
        <is>
          <t>CONTRATO</t>
        </is>
      </c>
      <c r="L8598" t="n">
        <v>601.8574020000001</v>
      </c>
      <c r="M8598" t="inlineStr">
        <is>
          <t>Terra Luz Residencial</t>
        </is>
      </c>
      <c r="N8598" s="142">
        <f>DATE(YEAR(G8598),MONTH(G8598),1)</f>
        <v/>
      </c>
      <c r="O8598" s="132">
        <f>IF(G8598&gt;$K$3,"Futuro","Atraso")</f>
        <v/>
      </c>
      <c r="P8598">
        <f>12*(YEAR(G8598)-YEAR($K$3))+(MONTH(G8598)-MONTH($K$3))</f>
        <v/>
      </c>
      <c r="Q8598" s="366">
        <f>IF(M8598="IBIRAPITANGA FASE 3",IF(O8598="Atraso",L8598,L8598/(1+$I$2)^P8598),IF(O8598="Atraso",L8598,L8598/(1+$I$1)^P8598))</f>
        <v/>
      </c>
      <c r="R8598">
        <f>IF(O8598="Atraso",$K$3-G8598,0)</f>
        <v/>
      </c>
      <c r="S8598">
        <f>IF(R8598&lt;=15,"Até 15",IF(R8598&lt;=30,"Entre 15 e 30",IF(R8598&lt;=60,"Entre 30 e 60",IF(R8598&lt;=90,"Entre 60 e 90",IF(R8598&lt;=120,"Entre 90 e 120",IF(R8598&lt;=150,"Entre 120 e 150",IF(R8598&lt;=180,"Entre 150 e 180","Superior a 180")))))))</f>
        <v/>
      </c>
    </row>
    <row r="8599">
      <c r="A8599" t="inlineStr">
        <is>
          <t>Q08L010</t>
        </is>
      </c>
      <c r="B8599" t="inlineStr">
        <is>
          <t>MARCELO PACHECO OLIVEIRA</t>
        </is>
      </c>
      <c r="C8599" t="n">
        <v>1</v>
      </c>
      <c r="D8599" t="inlineStr">
        <is>
          <t>IPCA</t>
        </is>
      </c>
      <c r="E8599" t="n">
        <v>0.009488792934583046</v>
      </c>
      <c r="F8599" t="inlineStr">
        <is>
          <t>MENSAL</t>
        </is>
      </c>
      <c r="G8599" t="n">
        <v>48492</v>
      </c>
      <c r="H8599" t="n">
        <v>48492</v>
      </c>
      <c r="I8599" t="n">
        <v>124</v>
      </c>
      <c r="J8599" t="inlineStr">
        <is>
          <t>CARTEIRA</t>
        </is>
      </c>
      <c r="K8599" t="inlineStr">
        <is>
          <t>CONTRATO</t>
        </is>
      </c>
      <c r="L8599" t="n">
        <v>601.8574020000001</v>
      </c>
      <c r="M8599" t="inlineStr">
        <is>
          <t>Terra Luz Residencial</t>
        </is>
      </c>
      <c r="N8599" s="142">
        <f>DATE(YEAR(G8599),MONTH(G8599),1)</f>
        <v/>
      </c>
      <c r="O8599" s="132">
        <f>IF(G8599&gt;$K$3,"Futuro","Atraso")</f>
        <v/>
      </c>
      <c r="P8599">
        <f>12*(YEAR(G8599)-YEAR($K$3))+(MONTH(G8599)-MONTH($K$3))</f>
        <v/>
      </c>
      <c r="Q8599" s="366">
        <f>IF(M8599="IBIRAPITANGA FASE 3",IF(O8599="Atraso",L8599,L8599/(1+$I$2)^P8599),IF(O8599="Atraso",L8599,L8599/(1+$I$1)^P8599))</f>
        <v/>
      </c>
      <c r="R8599">
        <f>IF(O8599="Atraso",$K$3-G8599,0)</f>
        <v/>
      </c>
      <c r="S8599">
        <f>IF(R8599&lt;=15,"Até 15",IF(R8599&lt;=30,"Entre 15 e 30",IF(R8599&lt;=60,"Entre 30 e 60",IF(R8599&lt;=90,"Entre 60 e 90",IF(R8599&lt;=120,"Entre 90 e 120",IF(R8599&lt;=150,"Entre 120 e 150",IF(R8599&lt;=180,"Entre 150 e 180","Superior a 180")))))))</f>
        <v/>
      </c>
    </row>
    <row r="8600">
      <c r="A8600" t="inlineStr">
        <is>
          <t>Q08L010</t>
        </is>
      </c>
      <c r="B8600" t="inlineStr">
        <is>
          <t>MARCELO PACHECO OLIVEIRA</t>
        </is>
      </c>
      <c r="C8600" t="n">
        <v>1</v>
      </c>
      <c r="D8600" t="inlineStr">
        <is>
          <t>IPCA</t>
        </is>
      </c>
      <c r="E8600" t="n">
        <v>0.009488792934583046</v>
      </c>
      <c r="F8600" t="inlineStr">
        <is>
          <t>MENSAL</t>
        </is>
      </c>
      <c r="G8600" t="n">
        <v>48523</v>
      </c>
      <c r="H8600" t="n">
        <v>48523</v>
      </c>
      <c r="I8600" t="n">
        <v>125</v>
      </c>
      <c r="J8600" t="inlineStr">
        <is>
          <t>CARTEIRA</t>
        </is>
      </c>
      <c r="K8600" t="inlineStr">
        <is>
          <t>CONTRATO</t>
        </is>
      </c>
      <c r="L8600" t="n">
        <v>601.8574020000001</v>
      </c>
      <c r="M8600" t="inlineStr">
        <is>
          <t>Terra Luz Residencial</t>
        </is>
      </c>
      <c r="N8600" s="142">
        <f>DATE(YEAR(G8600),MONTH(G8600),1)</f>
        <v/>
      </c>
      <c r="O8600" s="132">
        <f>IF(G8600&gt;$K$3,"Futuro","Atraso")</f>
        <v/>
      </c>
      <c r="P8600">
        <f>12*(YEAR(G8600)-YEAR($K$3))+(MONTH(G8600)-MONTH($K$3))</f>
        <v/>
      </c>
      <c r="Q8600" s="366">
        <f>IF(M8600="IBIRAPITANGA FASE 3",IF(O8600="Atraso",L8600,L8600/(1+$I$2)^P8600),IF(O8600="Atraso",L8600,L8600/(1+$I$1)^P8600))</f>
        <v/>
      </c>
      <c r="R8600">
        <f>IF(O8600="Atraso",$K$3-G8600,0)</f>
        <v/>
      </c>
      <c r="S8600">
        <f>IF(R8600&lt;=15,"Até 15",IF(R8600&lt;=30,"Entre 15 e 30",IF(R8600&lt;=60,"Entre 30 e 60",IF(R8600&lt;=90,"Entre 60 e 90",IF(R8600&lt;=120,"Entre 90 e 120",IF(R8600&lt;=150,"Entre 120 e 150",IF(R8600&lt;=180,"Entre 150 e 180","Superior a 180")))))))</f>
        <v/>
      </c>
    </row>
    <row r="8601">
      <c r="A8601" t="inlineStr">
        <is>
          <t>Q08L010</t>
        </is>
      </c>
      <c r="B8601" t="inlineStr">
        <is>
          <t>MARCELO PACHECO OLIVEIRA</t>
        </is>
      </c>
      <c r="C8601" t="n">
        <v>1</v>
      </c>
      <c r="D8601" t="inlineStr">
        <is>
          <t>IPCA</t>
        </is>
      </c>
      <c r="E8601" t="n">
        <v>0.009488792934583046</v>
      </c>
      <c r="F8601" t="inlineStr">
        <is>
          <t>MENSAL</t>
        </is>
      </c>
      <c r="G8601" t="n">
        <v>48553</v>
      </c>
      <c r="H8601" t="n">
        <v>48553</v>
      </c>
      <c r="I8601" t="n">
        <v>126</v>
      </c>
      <c r="J8601" t="inlineStr">
        <is>
          <t>CARTEIRA</t>
        </is>
      </c>
      <c r="K8601" t="inlineStr">
        <is>
          <t>CONTRATO</t>
        </is>
      </c>
      <c r="L8601" t="n">
        <v>601.8574020000001</v>
      </c>
      <c r="M8601" t="inlineStr">
        <is>
          <t>Terra Luz Residencial</t>
        </is>
      </c>
      <c r="N8601" s="142">
        <f>DATE(YEAR(G8601),MONTH(G8601),1)</f>
        <v/>
      </c>
      <c r="O8601" s="132">
        <f>IF(G8601&gt;$K$3,"Futuro","Atraso")</f>
        <v/>
      </c>
      <c r="P8601">
        <f>12*(YEAR(G8601)-YEAR($K$3))+(MONTH(G8601)-MONTH($K$3))</f>
        <v/>
      </c>
      <c r="Q8601" s="366">
        <f>IF(M8601="IBIRAPITANGA FASE 3",IF(O8601="Atraso",L8601,L8601/(1+$I$2)^P8601),IF(O8601="Atraso",L8601,L8601/(1+$I$1)^P8601))</f>
        <v/>
      </c>
      <c r="R8601">
        <f>IF(O8601="Atraso",$K$3-G8601,0)</f>
        <v/>
      </c>
      <c r="S8601">
        <f>IF(R8601&lt;=15,"Até 15",IF(R8601&lt;=30,"Entre 15 e 30",IF(R8601&lt;=60,"Entre 30 e 60",IF(R8601&lt;=90,"Entre 60 e 90",IF(R8601&lt;=120,"Entre 90 e 120",IF(R8601&lt;=150,"Entre 120 e 150",IF(R8601&lt;=180,"Entre 150 e 180","Superior a 180")))))))</f>
        <v/>
      </c>
    </row>
    <row r="8602">
      <c r="A8602" t="inlineStr">
        <is>
          <t>Q08L010</t>
        </is>
      </c>
      <c r="B8602" t="inlineStr">
        <is>
          <t>MARCELO PACHECO OLIVEIRA</t>
        </is>
      </c>
      <c r="C8602" t="n">
        <v>1</v>
      </c>
      <c r="D8602" t="inlineStr">
        <is>
          <t>IPCA</t>
        </is>
      </c>
      <c r="E8602" t="n">
        <v>0.009488792934583046</v>
      </c>
      <c r="F8602" t="inlineStr">
        <is>
          <t>MENSAL</t>
        </is>
      </c>
      <c r="G8602" t="n">
        <v>48584</v>
      </c>
      <c r="H8602" t="n">
        <v>48584</v>
      </c>
      <c r="I8602" t="n">
        <v>127</v>
      </c>
      <c r="J8602" t="inlineStr">
        <is>
          <t>CARTEIRA</t>
        </is>
      </c>
      <c r="K8602" t="inlineStr">
        <is>
          <t>CONTRATO</t>
        </is>
      </c>
      <c r="L8602" t="n">
        <v>601.8574020000001</v>
      </c>
      <c r="M8602" t="inlineStr">
        <is>
          <t>Terra Luz Residencial</t>
        </is>
      </c>
      <c r="N8602" s="142">
        <f>DATE(YEAR(G8602),MONTH(G8602),1)</f>
        <v/>
      </c>
      <c r="O8602" s="132">
        <f>IF(G8602&gt;$K$3,"Futuro","Atraso")</f>
        <v/>
      </c>
      <c r="P8602">
        <f>12*(YEAR(G8602)-YEAR($K$3))+(MONTH(G8602)-MONTH($K$3))</f>
        <v/>
      </c>
      <c r="Q8602" s="366">
        <f>IF(M8602="IBIRAPITANGA FASE 3",IF(O8602="Atraso",L8602,L8602/(1+$I$2)^P8602),IF(O8602="Atraso",L8602,L8602/(1+$I$1)^P8602))</f>
        <v/>
      </c>
      <c r="R8602">
        <f>IF(O8602="Atraso",$K$3-G8602,0)</f>
        <v/>
      </c>
      <c r="S8602">
        <f>IF(R8602&lt;=15,"Até 15",IF(R8602&lt;=30,"Entre 15 e 30",IF(R8602&lt;=60,"Entre 30 e 60",IF(R8602&lt;=90,"Entre 60 e 90",IF(R8602&lt;=120,"Entre 90 e 120",IF(R8602&lt;=150,"Entre 120 e 150",IF(R8602&lt;=180,"Entre 150 e 180","Superior a 180")))))))</f>
        <v/>
      </c>
    </row>
    <row r="8603">
      <c r="A8603" t="inlineStr">
        <is>
          <t>Q08L010</t>
        </is>
      </c>
      <c r="B8603" t="inlineStr">
        <is>
          <t>MARCELO PACHECO OLIVEIRA</t>
        </is>
      </c>
      <c r="C8603" t="n">
        <v>1</v>
      </c>
      <c r="D8603" t="inlineStr">
        <is>
          <t>IPCA</t>
        </is>
      </c>
      <c r="E8603" t="n">
        <v>0.009488792934583046</v>
      </c>
      <c r="F8603" t="inlineStr">
        <is>
          <t>MENSAL</t>
        </is>
      </c>
      <c r="G8603" t="n">
        <v>48615</v>
      </c>
      <c r="H8603" t="n">
        <v>48615</v>
      </c>
      <c r="I8603" t="n">
        <v>128</v>
      </c>
      <c r="J8603" t="inlineStr">
        <is>
          <t>CARTEIRA</t>
        </is>
      </c>
      <c r="K8603" t="inlineStr">
        <is>
          <t>CONTRATO</t>
        </is>
      </c>
      <c r="L8603" t="n">
        <v>601.8574020000001</v>
      </c>
      <c r="M8603" t="inlineStr">
        <is>
          <t>Terra Luz Residencial</t>
        </is>
      </c>
      <c r="N8603" s="142">
        <f>DATE(YEAR(G8603),MONTH(G8603),1)</f>
        <v/>
      </c>
      <c r="O8603" s="132">
        <f>IF(G8603&gt;$K$3,"Futuro","Atraso")</f>
        <v/>
      </c>
      <c r="P8603">
        <f>12*(YEAR(G8603)-YEAR($K$3))+(MONTH(G8603)-MONTH($K$3))</f>
        <v/>
      </c>
      <c r="Q8603" s="366">
        <f>IF(M8603="IBIRAPITANGA FASE 3",IF(O8603="Atraso",L8603,L8603/(1+$I$2)^P8603),IF(O8603="Atraso",L8603,L8603/(1+$I$1)^P8603))</f>
        <v/>
      </c>
      <c r="R8603">
        <f>IF(O8603="Atraso",$K$3-G8603,0)</f>
        <v/>
      </c>
      <c r="S8603">
        <f>IF(R8603&lt;=15,"Até 15",IF(R8603&lt;=30,"Entre 15 e 30",IF(R8603&lt;=60,"Entre 30 e 60",IF(R8603&lt;=90,"Entre 60 e 90",IF(R8603&lt;=120,"Entre 90 e 120",IF(R8603&lt;=150,"Entre 120 e 150",IF(R8603&lt;=180,"Entre 150 e 180","Superior a 180")))))))</f>
        <v/>
      </c>
    </row>
    <row r="8604">
      <c r="A8604" t="inlineStr">
        <is>
          <t>Q08L010</t>
        </is>
      </c>
      <c r="B8604" t="inlineStr">
        <is>
          <t>MARCELO PACHECO OLIVEIRA</t>
        </is>
      </c>
      <c r="C8604" t="n">
        <v>1</v>
      </c>
      <c r="D8604" t="inlineStr">
        <is>
          <t>IPCA</t>
        </is>
      </c>
      <c r="E8604" t="n">
        <v>0.009488792934583046</v>
      </c>
      <c r="F8604" t="inlineStr">
        <is>
          <t>MENSAL</t>
        </is>
      </c>
      <c r="G8604" t="n">
        <v>48643</v>
      </c>
      <c r="H8604" t="n">
        <v>48643</v>
      </c>
      <c r="I8604" t="n">
        <v>129</v>
      </c>
      <c r="J8604" t="inlineStr">
        <is>
          <t>CARTEIRA</t>
        </is>
      </c>
      <c r="K8604" t="inlineStr">
        <is>
          <t>CONTRATO</t>
        </is>
      </c>
      <c r="L8604" t="n">
        <v>601.8574020000001</v>
      </c>
      <c r="M8604" t="inlineStr">
        <is>
          <t>Terra Luz Residencial</t>
        </is>
      </c>
      <c r="N8604" s="142">
        <f>DATE(YEAR(G8604),MONTH(G8604),1)</f>
        <v/>
      </c>
      <c r="O8604" s="132">
        <f>IF(G8604&gt;$K$3,"Futuro","Atraso")</f>
        <v/>
      </c>
      <c r="P8604">
        <f>12*(YEAR(G8604)-YEAR($K$3))+(MONTH(G8604)-MONTH($K$3))</f>
        <v/>
      </c>
      <c r="Q8604" s="366">
        <f>IF(M8604="IBIRAPITANGA FASE 3",IF(O8604="Atraso",L8604,L8604/(1+$I$2)^P8604),IF(O8604="Atraso",L8604,L8604/(1+$I$1)^P8604))</f>
        <v/>
      </c>
      <c r="R8604">
        <f>IF(O8604="Atraso",$K$3-G8604,0)</f>
        <v/>
      </c>
      <c r="S8604">
        <f>IF(R8604&lt;=15,"Até 15",IF(R8604&lt;=30,"Entre 15 e 30",IF(R8604&lt;=60,"Entre 30 e 60",IF(R8604&lt;=90,"Entre 60 e 90",IF(R8604&lt;=120,"Entre 90 e 120",IF(R8604&lt;=150,"Entre 120 e 150",IF(R8604&lt;=180,"Entre 150 e 180","Superior a 180")))))))</f>
        <v/>
      </c>
    </row>
    <row r="8605">
      <c r="A8605" t="inlineStr">
        <is>
          <t>Q08L010</t>
        </is>
      </c>
      <c r="B8605" t="inlineStr">
        <is>
          <t>MARCELO PACHECO OLIVEIRA</t>
        </is>
      </c>
      <c r="C8605" t="n">
        <v>1</v>
      </c>
      <c r="D8605" t="inlineStr">
        <is>
          <t>IPCA</t>
        </is>
      </c>
      <c r="E8605" t="n">
        <v>0.009488792934583046</v>
      </c>
      <c r="F8605" t="inlineStr">
        <is>
          <t>MENSAL</t>
        </is>
      </c>
      <c r="G8605" t="n">
        <v>48674</v>
      </c>
      <c r="H8605" t="n">
        <v>48674</v>
      </c>
      <c r="I8605" t="n">
        <v>130</v>
      </c>
      <c r="J8605" t="inlineStr">
        <is>
          <t>CARTEIRA</t>
        </is>
      </c>
      <c r="K8605" t="inlineStr">
        <is>
          <t>CONTRATO</t>
        </is>
      </c>
      <c r="L8605" t="n">
        <v>601.8574020000001</v>
      </c>
      <c r="M8605" t="inlineStr">
        <is>
          <t>Terra Luz Residencial</t>
        </is>
      </c>
      <c r="N8605" s="142">
        <f>DATE(YEAR(G8605),MONTH(G8605),1)</f>
        <v/>
      </c>
      <c r="O8605" s="132">
        <f>IF(G8605&gt;$K$3,"Futuro","Atraso")</f>
        <v/>
      </c>
      <c r="P8605">
        <f>12*(YEAR(G8605)-YEAR($K$3))+(MONTH(G8605)-MONTH($K$3))</f>
        <v/>
      </c>
      <c r="Q8605" s="366">
        <f>IF(M8605="IBIRAPITANGA FASE 3",IF(O8605="Atraso",L8605,L8605/(1+$I$2)^P8605),IF(O8605="Atraso",L8605,L8605/(1+$I$1)^P8605))</f>
        <v/>
      </c>
      <c r="R8605">
        <f>IF(O8605="Atraso",$K$3-G8605,0)</f>
        <v/>
      </c>
      <c r="S8605">
        <f>IF(R8605&lt;=15,"Até 15",IF(R8605&lt;=30,"Entre 15 e 30",IF(R8605&lt;=60,"Entre 30 e 60",IF(R8605&lt;=90,"Entre 60 e 90",IF(R8605&lt;=120,"Entre 90 e 120",IF(R8605&lt;=150,"Entre 120 e 150",IF(R8605&lt;=180,"Entre 150 e 180","Superior a 180")))))))</f>
        <v/>
      </c>
    </row>
    <row r="8606">
      <c r="A8606" t="inlineStr">
        <is>
          <t>Q08L010</t>
        </is>
      </c>
      <c r="B8606" t="inlineStr">
        <is>
          <t>MARCELO PACHECO OLIVEIRA</t>
        </is>
      </c>
      <c r="C8606" t="n">
        <v>1</v>
      </c>
      <c r="D8606" t="inlineStr">
        <is>
          <t>IPCA</t>
        </is>
      </c>
      <c r="E8606" t="n">
        <v>0.009488792934583046</v>
      </c>
      <c r="F8606" t="inlineStr">
        <is>
          <t>MENSAL</t>
        </is>
      </c>
      <c r="G8606" t="n">
        <v>48704</v>
      </c>
      <c r="H8606" t="n">
        <v>48704</v>
      </c>
      <c r="I8606" t="n">
        <v>131</v>
      </c>
      <c r="J8606" t="inlineStr">
        <is>
          <t>CARTEIRA</t>
        </is>
      </c>
      <c r="K8606" t="inlineStr">
        <is>
          <t>CONTRATO</t>
        </is>
      </c>
      <c r="L8606" t="n">
        <v>601.8574020000001</v>
      </c>
      <c r="M8606" t="inlineStr">
        <is>
          <t>Terra Luz Residencial</t>
        </is>
      </c>
      <c r="N8606" s="142">
        <f>DATE(YEAR(G8606),MONTH(G8606),1)</f>
        <v/>
      </c>
      <c r="O8606" s="132">
        <f>IF(G8606&gt;$K$3,"Futuro","Atraso")</f>
        <v/>
      </c>
      <c r="P8606">
        <f>12*(YEAR(G8606)-YEAR($K$3))+(MONTH(G8606)-MONTH($K$3))</f>
        <v/>
      </c>
      <c r="Q8606" s="366">
        <f>IF(M8606="IBIRAPITANGA FASE 3",IF(O8606="Atraso",L8606,L8606/(1+$I$2)^P8606),IF(O8606="Atraso",L8606,L8606/(1+$I$1)^P8606))</f>
        <v/>
      </c>
      <c r="R8606">
        <f>IF(O8606="Atraso",$K$3-G8606,0)</f>
        <v/>
      </c>
      <c r="S8606">
        <f>IF(R8606&lt;=15,"Até 15",IF(R8606&lt;=30,"Entre 15 e 30",IF(R8606&lt;=60,"Entre 30 e 60",IF(R8606&lt;=90,"Entre 60 e 90",IF(R8606&lt;=120,"Entre 90 e 120",IF(R8606&lt;=150,"Entre 120 e 150",IF(R8606&lt;=180,"Entre 150 e 180","Superior a 180")))))))</f>
        <v/>
      </c>
    </row>
    <row r="8607">
      <c r="A8607" t="inlineStr">
        <is>
          <t>Q08L010</t>
        </is>
      </c>
      <c r="B8607" t="inlineStr">
        <is>
          <t>MARCELO PACHECO OLIVEIRA</t>
        </is>
      </c>
      <c r="C8607" t="n">
        <v>1</v>
      </c>
      <c r="D8607" t="inlineStr">
        <is>
          <t>IPCA</t>
        </is>
      </c>
      <c r="E8607" t="n">
        <v>0.009488792934583046</v>
      </c>
      <c r="F8607" t="inlineStr">
        <is>
          <t>MENSAL</t>
        </is>
      </c>
      <c r="G8607" t="n">
        <v>48735</v>
      </c>
      <c r="H8607" t="n">
        <v>48735</v>
      </c>
      <c r="I8607" t="n">
        <v>132</v>
      </c>
      <c r="J8607" t="inlineStr">
        <is>
          <t>CARTEIRA</t>
        </is>
      </c>
      <c r="K8607" t="inlineStr">
        <is>
          <t>CONTRATO</t>
        </is>
      </c>
      <c r="L8607" t="n">
        <v>601.8574020000001</v>
      </c>
      <c r="M8607" t="inlineStr">
        <is>
          <t>Terra Luz Residencial</t>
        </is>
      </c>
      <c r="N8607" s="142">
        <f>DATE(YEAR(G8607),MONTH(G8607),1)</f>
        <v/>
      </c>
      <c r="O8607" s="132">
        <f>IF(G8607&gt;$K$3,"Futuro","Atraso")</f>
        <v/>
      </c>
      <c r="P8607">
        <f>12*(YEAR(G8607)-YEAR($K$3))+(MONTH(G8607)-MONTH($K$3))</f>
        <v/>
      </c>
      <c r="Q8607" s="366">
        <f>IF(M8607="IBIRAPITANGA FASE 3",IF(O8607="Atraso",L8607,L8607/(1+$I$2)^P8607),IF(O8607="Atraso",L8607,L8607/(1+$I$1)^P8607))</f>
        <v/>
      </c>
      <c r="R8607">
        <f>IF(O8607="Atraso",$K$3-G8607,0)</f>
        <v/>
      </c>
      <c r="S8607">
        <f>IF(R8607&lt;=15,"Até 15",IF(R8607&lt;=30,"Entre 15 e 30",IF(R8607&lt;=60,"Entre 30 e 60",IF(R8607&lt;=90,"Entre 60 e 90",IF(R8607&lt;=120,"Entre 90 e 120",IF(R8607&lt;=150,"Entre 120 e 150",IF(R8607&lt;=180,"Entre 150 e 180","Superior a 180")))))))</f>
        <v/>
      </c>
    </row>
    <row r="8608">
      <c r="A8608" t="inlineStr">
        <is>
          <t>Q08L010</t>
        </is>
      </c>
      <c r="B8608" t="inlineStr">
        <is>
          <t>MARCELO PACHECO OLIVEIRA</t>
        </is>
      </c>
      <c r="C8608" t="n">
        <v>1</v>
      </c>
      <c r="D8608" t="inlineStr">
        <is>
          <t>IPCA</t>
        </is>
      </c>
      <c r="E8608" t="n">
        <v>0.009488792934583046</v>
      </c>
      <c r="F8608" t="inlineStr">
        <is>
          <t>MENSAL</t>
        </is>
      </c>
      <c r="G8608" t="n">
        <v>48735</v>
      </c>
      <c r="H8608" t="n">
        <v>48735</v>
      </c>
      <c r="I8608" t="n">
        <v>11</v>
      </c>
      <c r="J8608" t="inlineStr">
        <is>
          <t>CARTEIRA</t>
        </is>
      </c>
      <c r="K8608" t="inlineStr">
        <is>
          <t>CONTRATO</t>
        </is>
      </c>
      <c r="L8608" t="n">
        <v>1902.840372</v>
      </c>
      <c r="M8608" t="inlineStr">
        <is>
          <t>Terra Luz Residencial</t>
        </is>
      </c>
      <c r="N8608" s="142">
        <f>DATE(YEAR(G8608),MONTH(G8608),1)</f>
        <v/>
      </c>
      <c r="O8608" s="132">
        <f>IF(G8608&gt;$K$3,"Futuro","Atraso")</f>
        <v/>
      </c>
      <c r="P8608">
        <f>12*(YEAR(G8608)-YEAR($K$3))+(MONTH(G8608)-MONTH($K$3))</f>
        <v/>
      </c>
      <c r="Q8608" s="366">
        <f>IF(M8608="IBIRAPITANGA FASE 3",IF(O8608="Atraso",L8608,L8608/(1+$I$2)^P8608),IF(O8608="Atraso",L8608,L8608/(1+$I$1)^P8608))</f>
        <v/>
      </c>
      <c r="R8608">
        <f>IF(O8608="Atraso",$K$3-G8608,0)</f>
        <v/>
      </c>
      <c r="S8608">
        <f>IF(R8608&lt;=15,"Até 15",IF(R8608&lt;=30,"Entre 15 e 30",IF(R8608&lt;=60,"Entre 30 e 60",IF(R8608&lt;=90,"Entre 60 e 90",IF(R8608&lt;=120,"Entre 90 e 120",IF(R8608&lt;=150,"Entre 120 e 150",IF(R8608&lt;=180,"Entre 150 e 180","Superior a 180")))))))</f>
        <v/>
      </c>
    </row>
    <row r="8609">
      <c r="A8609" t="inlineStr">
        <is>
          <t>Q08L010</t>
        </is>
      </c>
      <c r="B8609" t="inlineStr">
        <is>
          <t>MARCELO PACHECO OLIVEIRA</t>
        </is>
      </c>
      <c r="C8609" t="n">
        <v>1</v>
      </c>
      <c r="D8609" t="inlineStr">
        <is>
          <t>IPCA</t>
        </is>
      </c>
      <c r="E8609" t="n">
        <v>0.009488792934583046</v>
      </c>
      <c r="F8609" t="inlineStr">
        <is>
          <t>MENSAL</t>
        </is>
      </c>
      <c r="G8609" t="n">
        <v>48765</v>
      </c>
      <c r="H8609" t="n">
        <v>48765</v>
      </c>
      <c r="I8609" t="n">
        <v>133</v>
      </c>
      <c r="J8609" t="inlineStr">
        <is>
          <t>CARTEIRA</t>
        </is>
      </c>
      <c r="K8609" t="inlineStr">
        <is>
          <t>CONTRATO</t>
        </is>
      </c>
      <c r="L8609" t="n">
        <v>601.8574020000001</v>
      </c>
      <c r="M8609" t="inlineStr">
        <is>
          <t>Terra Luz Residencial</t>
        </is>
      </c>
      <c r="N8609" s="142">
        <f>DATE(YEAR(G8609),MONTH(G8609),1)</f>
        <v/>
      </c>
      <c r="O8609" s="132">
        <f>IF(G8609&gt;$K$3,"Futuro","Atraso")</f>
        <v/>
      </c>
      <c r="P8609">
        <f>12*(YEAR(G8609)-YEAR($K$3))+(MONTH(G8609)-MONTH($K$3))</f>
        <v/>
      </c>
      <c r="Q8609" s="366">
        <f>IF(M8609="IBIRAPITANGA FASE 3",IF(O8609="Atraso",L8609,L8609/(1+$I$2)^P8609),IF(O8609="Atraso",L8609,L8609/(1+$I$1)^P8609))</f>
        <v/>
      </c>
      <c r="R8609">
        <f>IF(O8609="Atraso",$K$3-G8609,0)</f>
        <v/>
      </c>
      <c r="S8609">
        <f>IF(R8609&lt;=15,"Até 15",IF(R8609&lt;=30,"Entre 15 e 30",IF(R8609&lt;=60,"Entre 30 e 60",IF(R8609&lt;=90,"Entre 60 e 90",IF(R8609&lt;=120,"Entre 90 e 120",IF(R8609&lt;=150,"Entre 120 e 150",IF(R8609&lt;=180,"Entre 150 e 180","Superior a 180")))))))</f>
        <v/>
      </c>
    </row>
    <row r="8610">
      <c r="A8610" t="inlineStr">
        <is>
          <t>Q08L010</t>
        </is>
      </c>
      <c r="B8610" t="inlineStr">
        <is>
          <t>MARCELO PACHECO OLIVEIRA</t>
        </is>
      </c>
      <c r="C8610" t="n">
        <v>1</v>
      </c>
      <c r="D8610" t="inlineStr">
        <is>
          <t>IPCA</t>
        </is>
      </c>
      <c r="E8610" t="n">
        <v>0.009488792934583046</v>
      </c>
      <c r="F8610" t="inlineStr">
        <is>
          <t>MENSAL</t>
        </is>
      </c>
      <c r="G8610" t="n">
        <v>48796</v>
      </c>
      <c r="H8610" t="n">
        <v>48796</v>
      </c>
      <c r="I8610" t="n">
        <v>134</v>
      </c>
      <c r="J8610" t="inlineStr">
        <is>
          <t>CARTEIRA</t>
        </is>
      </c>
      <c r="K8610" t="inlineStr">
        <is>
          <t>CONTRATO</t>
        </is>
      </c>
      <c r="L8610" t="n">
        <v>601.8574020000001</v>
      </c>
      <c r="M8610" t="inlineStr">
        <is>
          <t>Terra Luz Residencial</t>
        </is>
      </c>
      <c r="N8610" s="142">
        <f>DATE(YEAR(G8610),MONTH(G8610),1)</f>
        <v/>
      </c>
      <c r="O8610" s="132">
        <f>IF(G8610&gt;$K$3,"Futuro","Atraso")</f>
        <v/>
      </c>
      <c r="P8610">
        <f>12*(YEAR(G8610)-YEAR($K$3))+(MONTH(G8610)-MONTH($K$3))</f>
        <v/>
      </c>
      <c r="Q8610" s="366">
        <f>IF(M8610="IBIRAPITANGA FASE 3",IF(O8610="Atraso",L8610,L8610/(1+$I$2)^P8610),IF(O8610="Atraso",L8610,L8610/(1+$I$1)^P8610))</f>
        <v/>
      </c>
      <c r="R8610">
        <f>IF(O8610="Atraso",$K$3-G8610,0)</f>
        <v/>
      </c>
      <c r="S8610">
        <f>IF(R8610&lt;=15,"Até 15",IF(R8610&lt;=30,"Entre 15 e 30",IF(R8610&lt;=60,"Entre 30 e 60",IF(R8610&lt;=90,"Entre 60 e 90",IF(R8610&lt;=120,"Entre 90 e 120",IF(R8610&lt;=150,"Entre 120 e 150",IF(R8610&lt;=180,"Entre 150 e 180","Superior a 180")))))))</f>
        <v/>
      </c>
    </row>
    <row r="8611">
      <c r="A8611" t="inlineStr">
        <is>
          <t>Q08L010</t>
        </is>
      </c>
      <c r="B8611" t="inlineStr">
        <is>
          <t>MARCELO PACHECO OLIVEIRA</t>
        </is>
      </c>
      <c r="C8611" t="n">
        <v>1</v>
      </c>
      <c r="D8611" t="inlineStr">
        <is>
          <t>IPCA</t>
        </is>
      </c>
      <c r="E8611" t="n">
        <v>0.009488792934583046</v>
      </c>
      <c r="F8611" t="inlineStr">
        <is>
          <t>MENSAL</t>
        </is>
      </c>
      <c r="G8611" t="n">
        <v>48827</v>
      </c>
      <c r="H8611" t="n">
        <v>48827</v>
      </c>
      <c r="I8611" t="n">
        <v>135</v>
      </c>
      <c r="J8611" t="inlineStr">
        <is>
          <t>CARTEIRA</t>
        </is>
      </c>
      <c r="K8611" t="inlineStr">
        <is>
          <t>CONTRATO</t>
        </is>
      </c>
      <c r="L8611" t="n">
        <v>601.8574020000001</v>
      </c>
      <c r="M8611" t="inlineStr">
        <is>
          <t>Terra Luz Residencial</t>
        </is>
      </c>
      <c r="N8611" s="142">
        <f>DATE(YEAR(G8611),MONTH(G8611),1)</f>
        <v/>
      </c>
      <c r="O8611" s="132">
        <f>IF(G8611&gt;$K$3,"Futuro","Atraso")</f>
        <v/>
      </c>
      <c r="P8611">
        <f>12*(YEAR(G8611)-YEAR($K$3))+(MONTH(G8611)-MONTH($K$3))</f>
        <v/>
      </c>
      <c r="Q8611" s="366">
        <f>IF(M8611="IBIRAPITANGA FASE 3",IF(O8611="Atraso",L8611,L8611/(1+$I$2)^P8611),IF(O8611="Atraso",L8611,L8611/(1+$I$1)^P8611))</f>
        <v/>
      </c>
      <c r="R8611">
        <f>IF(O8611="Atraso",$K$3-G8611,0)</f>
        <v/>
      </c>
      <c r="S8611">
        <f>IF(R8611&lt;=15,"Até 15",IF(R8611&lt;=30,"Entre 15 e 30",IF(R8611&lt;=60,"Entre 30 e 60",IF(R8611&lt;=90,"Entre 60 e 90",IF(R8611&lt;=120,"Entre 90 e 120",IF(R8611&lt;=150,"Entre 120 e 150",IF(R8611&lt;=180,"Entre 150 e 180","Superior a 180")))))))</f>
        <v/>
      </c>
    </row>
    <row r="8612">
      <c r="A8612" t="inlineStr">
        <is>
          <t>Q08L010</t>
        </is>
      </c>
      <c r="B8612" t="inlineStr">
        <is>
          <t>MARCELO PACHECO OLIVEIRA</t>
        </is>
      </c>
      <c r="C8612" t="n">
        <v>1</v>
      </c>
      <c r="D8612" t="inlineStr">
        <is>
          <t>IPCA</t>
        </is>
      </c>
      <c r="E8612" t="n">
        <v>0.009488792934583046</v>
      </c>
      <c r="F8612" t="inlineStr">
        <is>
          <t>MENSAL</t>
        </is>
      </c>
      <c r="G8612" t="n">
        <v>48857</v>
      </c>
      <c r="H8612" t="n">
        <v>48857</v>
      </c>
      <c r="I8612" t="n">
        <v>136</v>
      </c>
      <c r="J8612" t="inlineStr">
        <is>
          <t>CARTEIRA</t>
        </is>
      </c>
      <c r="K8612" t="inlineStr">
        <is>
          <t>CONTRATO</t>
        </is>
      </c>
      <c r="L8612" t="n">
        <v>601.8574020000001</v>
      </c>
      <c r="M8612" t="inlineStr">
        <is>
          <t>Terra Luz Residencial</t>
        </is>
      </c>
      <c r="N8612" s="142">
        <f>DATE(YEAR(G8612),MONTH(G8612),1)</f>
        <v/>
      </c>
      <c r="O8612" s="132">
        <f>IF(G8612&gt;$K$3,"Futuro","Atraso")</f>
        <v/>
      </c>
      <c r="P8612">
        <f>12*(YEAR(G8612)-YEAR($K$3))+(MONTH(G8612)-MONTH($K$3))</f>
        <v/>
      </c>
      <c r="Q8612" s="366">
        <f>IF(M8612="IBIRAPITANGA FASE 3",IF(O8612="Atraso",L8612,L8612/(1+$I$2)^P8612),IF(O8612="Atraso",L8612,L8612/(1+$I$1)^P8612))</f>
        <v/>
      </c>
      <c r="R8612">
        <f>IF(O8612="Atraso",$K$3-G8612,0)</f>
        <v/>
      </c>
      <c r="S8612">
        <f>IF(R8612&lt;=15,"Até 15",IF(R8612&lt;=30,"Entre 15 e 30",IF(R8612&lt;=60,"Entre 30 e 60",IF(R8612&lt;=90,"Entre 60 e 90",IF(R8612&lt;=120,"Entre 90 e 120",IF(R8612&lt;=150,"Entre 120 e 150",IF(R8612&lt;=180,"Entre 150 e 180","Superior a 180")))))))</f>
        <v/>
      </c>
    </row>
    <row r="8613">
      <c r="A8613" t="inlineStr">
        <is>
          <t>Q08L010</t>
        </is>
      </c>
      <c r="B8613" t="inlineStr">
        <is>
          <t>MARCELO PACHECO OLIVEIRA</t>
        </is>
      </c>
      <c r="C8613" t="n">
        <v>1</v>
      </c>
      <c r="D8613" t="inlineStr">
        <is>
          <t>IPCA</t>
        </is>
      </c>
      <c r="E8613" t="n">
        <v>0.009488792934583046</v>
      </c>
      <c r="F8613" t="inlineStr">
        <is>
          <t>MENSAL</t>
        </is>
      </c>
      <c r="G8613" t="n">
        <v>48888</v>
      </c>
      <c r="H8613" t="n">
        <v>48888</v>
      </c>
      <c r="I8613" t="n">
        <v>137</v>
      </c>
      <c r="J8613" t="inlineStr">
        <is>
          <t>CARTEIRA</t>
        </is>
      </c>
      <c r="K8613" t="inlineStr">
        <is>
          <t>CONTRATO</t>
        </is>
      </c>
      <c r="L8613" t="n">
        <v>601.8574020000001</v>
      </c>
      <c r="M8613" t="inlineStr">
        <is>
          <t>Terra Luz Residencial</t>
        </is>
      </c>
      <c r="N8613" s="142">
        <f>DATE(YEAR(G8613),MONTH(G8613),1)</f>
        <v/>
      </c>
      <c r="O8613" s="132">
        <f>IF(G8613&gt;$K$3,"Futuro","Atraso")</f>
        <v/>
      </c>
      <c r="P8613">
        <f>12*(YEAR(G8613)-YEAR($K$3))+(MONTH(G8613)-MONTH($K$3))</f>
        <v/>
      </c>
      <c r="Q8613" s="366">
        <f>IF(M8613="IBIRAPITANGA FASE 3",IF(O8613="Atraso",L8613,L8613/(1+$I$2)^P8613),IF(O8613="Atraso",L8613,L8613/(1+$I$1)^P8613))</f>
        <v/>
      </c>
      <c r="R8613">
        <f>IF(O8613="Atraso",$K$3-G8613,0)</f>
        <v/>
      </c>
      <c r="S8613">
        <f>IF(R8613&lt;=15,"Até 15",IF(R8613&lt;=30,"Entre 15 e 30",IF(R8613&lt;=60,"Entre 30 e 60",IF(R8613&lt;=90,"Entre 60 e 90",IF(R8613&lt;=120,"Entre 90 e 120",IF(R8613&lt;=150,"Entre 120 e 150",IF(R8613&lt;=180,"Entre 150 e 180","Superior a 180")))))))</f>
        <v/>
      </c>
    </row>
    <row r="8614">
      <c r="A8614" t="inlineStr">
        <is>
          <t>Q08L010</t>
        </is>
      </c>
      <c r="B8614" t="inlineStr">
        <is>
          <t>MARCELO PACHECO OLIVEIRA</t>
        </is>
      </c>
      <c r="C8614" t="n">
        <v>1</v>
      </c>
      <c r="D8614" t="inlineStr">
        <is>
          <t>IPCA</t>
        </is>
      </c>
      <c r="E8614" t="n">
        <v>0.009488792934583046</v>
      </c>
      <c r="F8614" t="inlineStr">
        <is>
          <t>MENSAL</t>
        </is>
      </c>
      <c r="G8614" t="n">
        <v>48918</v>
      </c>
      <c r="H8614" t="n">
        <v>48918</v>
      </c>
      <c r="I8614" t="n">
        <v>138</v>
      </c>
      <c r="J8614" t="inlineStr">
        <is>
          <t>CARTEIRA</t>
        </is>
      </c>
      <c r="K8614" t="inlineStr">
        <is>
          <t>CONTRATO</t>
        </is>
      </c>
      <c r="L8614" t="n">
        <v>601.8574020000001</v>
      </c>
      <c r="M8614" t="inlineStr">
        <is>
          <t>Terra Luz Residencial</t>
        </is>
      </c>
      <c r="N8614" s="142">
        <f>DATE(YEAR(G8614),MONTH(G8614),1)</f>
        <v/>
      </c>
      <c r="O8614" s="132">
        <f>IF(G8614&gt;$K$3,"Futuro","Atraso")</f>
        <v/>
      </c>
      <c r="P8614">
        <f>12*(YEAR(G8614)-YEAR($K$3))+(MONTH(G8614)-MONTH($K$3))</f>
        <v/>
      </c>
      <c r="Q8614" s="366">
        <f>IF(M8614="IBIRAPITANGA FASE 3",IF(O8614="Atraso",L8614,L8614/(1+$I$2)^P8614),IF(O8614="Atraso",L8614,L8614/(1+$I$1)^P8614))</f>
        <v/>
      </c>
      <c r="R8614">
        <f>IF(O8614="Atraso",$K$3-G8614,0)</f>
        <v/>
      </c>
      <c r="S8614">
        <f>IF(R8614&lt;=15,"Até 15",IF(R8614&lt;=30,"Entre 15 e 30",IF(R8614&lt;=60,"Entre 30 e 60",IF(R8614&lt;=90,"Entre 60 e 90",IF(R8614&lt;=120,"Entre 90 e 120",IF(R8614&lt;=150,"Entre 120 e 150",IF(R8614&lt;=180,"Entre 150 e 180","Superior a 180")))))))</f>
        <v/>
      </c>
    </row>
    <row r="8615">
      <c r="A8615" t="inlineStr">
        <is>
          <t>Q08L010</t>
        </is>
      </c>
      <c r="B8615" t="inlineStr">
        <is>
          <t>MARCELO PACHECO OLIVEIRA</t>
        </is>
      </c>
      <c r="C8615" t="n">
        <v>1</v>
      </c>
      <c r="D8615" t="inlineStr">
        <is>
          <t>IPCA</t>
        </is>
      </c>
      <c r="E8615" t="n">
        <v>0.009488792934583046</v>
      </c>
      <c r="F8615" t="inlineStr">
        <is>
          <t>MENSAL</t>
        </is>
      </c>
      <c r="G8615" t="n">
        <v>48949</v>
      </c>
      <c r="H8615" t="n">
        <v>48949</v>
      </c>
      <c r="I8615" t="n">
        <v>139</v>
      </c>
      <c r="J8615" t="inlineStr">
        <is>
          <t>CARTEIRA</t>
        </is>
      </c>
      <c r="K8615" t="inlineStr">
        <is>
          <t>CONTRATO</t>
        </is>
      </c>
      <c r="L8615" t="n">
        <v>601.8574020000001</v>
      </c>
      <c r="M8615" t="inlineStr">
        <is>
          <t>Terra Luz Residencial</t>
        </is>
      </c>
      <c r="N8615" s="142">
        <f>DATE(YEAR(G8615),MONTH(G8615),1)</f>
        <v/>
      </c>
      <c r="O8615" s="132">
        <f>IF(G8615&gt;$K$3,"Futuro","Atraso")</f>
        <v/>
      </c>
      <c r="P8615">
        <f>12*(YEAR(G8615)-YEAR($K$3))+(MONTH(G8615)-MONTH($K$3))</f>
        <v/>
      </c>
      <c r="Q8615" s="366">
        <f>IF(M8615="IBIRAPITANGA FASE 3",IF(O8615="Atraso",L8615,L8615/(1+$I$2)^P8615),IF(O8615="Atraso",L8615,L8615/(1+$I$1)^P8615))</f>
        <v/>
      </c>
      <c r="R8615">
        <f>IF(O8615="Atraso",$K$3-G8615,0)</f>
        <v/>
      </c>
      <c r="S8615">
        <f>IF(R8615&lt;=15,"Até 15",IF(R8615&lt;=30,"Entre 15 e 30",IF(R8615&lt;=60,"Entre 30 e 60",IF(R8615&lt;=90,"Entre 60 e 90",IF(R8615&lt;=120,"Entre 90 e 120",IF(R8615&lt;=150,"Entre 120 e 150",IF(R8615&lt;=180,"Entre 150 e 180","Superior a 180")))))))</f>
        <v/>
      </c>
    </row>
    <row r="8616">
      <c r="A8616" t="inlineStr">
        <is>
          <t>Q08L010</t>
        </is>
      </c>
      <c r="B8616" t="inlineStr">
        <is>
          <t>MARCELO PACHECO OLIVEIRA</t>
        </is>
      </c>
      <c r="C8616" t="n">
        <v>1</v>
      </c>
      <c r="D8616" t="inlineStr">
        <is>
          <t>IPCA</t>
        </is>
      </c>
      <c r="E8616" t="n">
        <v>0.009488792934583046</v>
      </c>
      <c r="F8616" t="inlineStr">
        <is>
          <t>MENSAL</t>
        </is>
      </c>
      <c r="G8616" t="n">
        <v>48980</v>
      </c>
      <c r="H8616" t="n">
        <v>48980</v>
      </c>
      <c r="I8616" t="n">
        <v>140</v>
      </c>
      <c r="J8616" t="inlineStr">
        <is>
          <t>CARTEIRA</t>
        </is>
      </c>
      <c r="K8616" t="inlineStr">
        <is>
          <t>CONTRATO</t>
        </is>
      </c>
      <c r="L8616" t="n">
        <v>601.8574020000001</v>
      </c>
      <c r="M8616" t="inlineStr">
        <is>
          <t>Terra Luz Residencial</t>
        </is>
      </c>
      <c r="N8616" s="142">
        <f>DATE(YEAR(G8616),MONTH(G8616),1)</f>
        <v/>
      </c>
      <c r="O8616" s="132">
        <f>IF(G8616&gt;$K$3,"Futuro","Atraso")</f>
        <v/>
      </c>
      <c r="P8616">
        <f>12*(YEAR(G8616)-YEAR($K$3))+(MONTH(G8616)-MONTH($K$3))</f>
        <v/>
      </c>
      <c r="Q8616" s="366">
        <f>IF(M8616="IBIRAPITANGA FASE 3",IF(O8616="Atraso",L8616,L8616/(1+$I$2)^P8616),IF(O8616="Atraso",L8616,L8616/(1+$I$1)^P8616))</f>
        <v/>
      </c>
      <c r="R8616">
        <f>IF(O8616="Atraso",$K$3-G8616,0)</f>
        <v/>
      </c>
      <c r="S8616">
        <f>IF(R8616&lt;=15,"Até 15",IF(R8616&lt;=30,"Entre 15 e 30",IF(R8616&lt;=60,"Entre 30 e 60",IF(R8616&lt;=90,"Entre 60 e 90",IF(R8616&lt;=120,"Entre 90 e 120",IF(R8616&lt;=150,"Entre 120 e 150",IF(R8616&lt;=180,"Entre 150 e 180","Superior a 180")))))))</f>
        <v/>
      </c>
    </row>
    <row r="8617">
      <c r="A8617" t="inlineStr">
        <is>
          <t>Q08L010</t>
        </is>
      </c>
      <c r="B8617" t="inlineStr">
        <is>
          <t>MARCELO PACHECO OLIVEIRA</t>
        </is>
      </c>
      <c r="C8617" t="n">
        <v>1</v>
      </c>
      <c r="D8617" t="inlineStr">
        <is>
          <t>IPCA</t>
        </is>
      </c>
      <c r="E8617" t="n">
        <v>0.009488792934583046</v>
      </c>
      <c r="F8617" t="inlineStr">
        <is>
          <t>MENSAL</t>
        </is>
      </c>
      <c r="G8617" t="n">
        <v>49008</v>
      </c>
      <c r="H8617" t="n">
        <v>49008</v>
      </c>
      <c r="I8617" t="n">
        <v>141</v>
      </c>
      <c r="J8617" t="inlineStr">
        <is>
          <t>CARTEIRA</t>
        </is>
      </c>
      <c r="K8617" t="inlineStr">
        <is>
          <t>CONTRATO</t>
        </is>
      </c>
      <c r="L8617" t="n">
        <v>601.8574020000001</v>
      </c>
      <c r="M8617" t="inlineStr">
        <is>
          <t>Terra Luz Residencial</t>
        </is>
      </c>
      <c r="N8617" s="142">
        <f>DATE(YEAR(G8617),MONTH(G8617),1)</f>
        <v/>
      </c>
      <c r="O8617" s="132">
        <f>IF(G8617&gt;$K$3,"Futuro","Atraso")</f>
        <v/>
      </c>
      <c r="P8617">
        <f>12*(YEAR(G8617)-YEAR($K$3))+(MONTH(G8617)-MONTH($K$3))</f>
        <v/>
      </c>
      <c r="Q8617" s="366">
        <f>IF(M8617="IBIRAPITANGA FASE 3",IF(O8617="Atraso",L8617,L8617/(1+$I$2)^P8617),IF(O8617="Atraso",L8617,L8617/(1+$I$1)^P8617))</f>
        <v/>
      </c>
      <c r="R8617">
        <f>IF(O8617="Atraso",$K$3-G8617,0)</f>
        <v/>
      </c>
      <c r="S8617">
        <f>IF(R8617&lt;=15,"Até 15",IF(R8617&lt;=30,"Entre 15 e 30",IF(R8617&lt;=60,"Entre 30 e 60",IF(R8617&lt;=90,"Entre 60 e 90",IF(R8617&lt;=120,"Entre 90 e 120",IF(R8617&lt;=150,"Entre 120 e 150",IF(R8617&lt;=180,"Entre 150 e 180","Superior a 180")))))))</f>
        <v/>
      </c>
    </row>
    <row r="8618">
      <c r="A8618" t="inlineStr">
        <is>
          <t>Q08L010</t>
        </is>
      </c>
      <c r="B8618" t="inlineStr">
        <is>
          <t>MARCELO PACHECO OLIVEIRA</t>
        </is>
      </c>
      <c r="C8618" t="n">
        <v>1</v>
      </c>
      <c r="D8618" t="inlineStr">
        <is>
          <t>IPCA</t>
        </is>
      </c>
      <c r="E8618" t="n">
        <v>0.009488792934583046</v>
      </c>
      <c r="F8618" t="inlineStr">
        <is>
          <t>MENSAL</t>
        </is>
      </c>
      <c r="G8618" t="n">
        <v>49039</v>
      </c>
      <c r="H8618" t="n">
        <v>49039</v>
      </c>
      <c r="I8618" t="n">
        <v>142</v>
      </c>
      <c r="J8618" t="inlineStr">
        <is>
          <t>CARTEIRA</t>
        </is>
      </c>
      <c r="K8618" t="inlineStr">
        <is>
          <t>CONTRATO</t>
        </is>
      </c>
      <c r="L8618" t="n">
        <v>601.8574020000001</v>
      </c>
      <c r="M8618" t="inlineStr">
        <is>
          <t>Terra Luz Residencial</t>
        </is>
      </c>
      <c r="N8618" s="142">
        <f>DATE(YEAR(G8618),MONTH(G8618),1)</f>
        <v/>
      </c>
      <c r="O8618" s="132">
        <f>IF(G8618&gt;$K$3,"Futuro","Atraso")</f>
        <v/>
      </c>
      <c r="P8618">
        <f>12*(YEAR(G8618)-YEAR($K$3))+(MONTH(G8618)-MONTH($K$3))</f>
        <v/>
      </c>
      <c r="Q8618" s="366">
        <f>IF(M8618="IBIRAPITANGA FASE 3",IF(O8618="Atraso",L8618,L8618/(1+$I$2)^P8618),IF(O8618="Atraso",L8618,L8618/(1+$I$1)^P8618))</f>
        <v/>
      </c>
      <c r="R8618">
        <f>IF(O8618="Atraso",$K$3-G8618,0)</f>
        <v/>
      </c>
      <c r="S8618">
        <f>IF(R8618&lt;=15,"Até 15",IF(R8618&lt;=30,"Entre 15 e 30",IF(R8618&lt;=60,"Entre 30 e 60",IF(R8618&lt;=90,"Entre 60 e 90",IF(R8618&lt;=120,"Entre 90 e 120",IF(R8618&lt;=150,"Entre 120 e 150",IF(R8618&lt;=180,"Entre 150 e 180","Superior a 180")))))))</f>
        <v/>
      </c>
    </row>
    <row r="8619">
      <c r="A8619" t="inlineStr">
        <is>
          <t>Q08L010</t>
        </is>
      </c>
      <c r="B8619" t="inlineStr">
        <is>
          <t>MARCELO PACHECO OLIVEIRA</t>
        </is>
      </c>
      <c r="C8619" t="n">
        <v>1</v>
      </c>
      <c r="D8619" t="inlineStr">
        <is>
          <t>IPCA</t>
        </is>
      </c>
      <c r="E8619" t="n">
        <v>0.009488792934583046</v>
      </c>
      <c r="F8619" t="inlineStr">
        <is>
          <t>MENSAL</t>
        </is>
      </c>
      <c r="G8619" t="n">
        <v>49069</v>
      </c>
      <c r="H8619" t="n">
        <v>49069</v>
      </c>
      <c r="I8619" t="n">
        <v>143</v>
      </c>
      <c r="J8619" t="inlineStr">
        <is>
          <t>CARTEIRA</t>
        </is>
      </c>
      <c r="K8619" t="inlineStr">
        <is>
          <t>CONTRATO</t>
        </is>
      </c>
      <c r="L8619" t="n">
        <v>601.8574020000001</v>
      </c>
      <c r="M8619" t="inlineStr">
        <is>
          <t>Terra Luz Residencial</t>
        </is>
      </c>
      <c r="N8619" s="142">
        <f>DATE(YEAR(G8619),MONTH(G8619),1)</f>
        <v/>
      </c>
      <c r="O8619" s="132">
        <f>IF(G8619&gt;$K$3,"Futuro","Atraso")</f>
        <v/>
      </c>
      <c r="P8619">
        <f>12*(YEAR(G8619)-YEAR($K$3))+(MONTH(G8619)-MONTH($K$3))</f>
        <v/>
      </c>
      <c r="Q8619" s="366">
        <f>IF(M8619="IBIRAPITANGA FASE 3",IF(O8619="Atraso",L8619,L8619/(1+$I$2)^P8619),IF(O8619="Atraso",L8619,L8619/(1+$I$1)^P8619))</f>
        <v/>
      </c>
      <c r="R8619">
        <f>IF(O8619="Atraso",$K$3-G8619,0)</f>
        <v/>
      </c>
      <c r="S8619">
        <f>IF(R8619&lt;=15,"Até 15",IF(R8619&lt;=30,"Entre 15 e 30",IF(R8619&lt;=60,"Entre 30 e 60",IF(R8619&lt;=90,"Entre 60 e 90",IF(R8619&lt;=120,"Entre 90 e 120",IF(R8619&lt;=150,"Entre 120 e 150",IF(R8619&lt;=180,"Entre 150 e 180","Superior a 180")))))))</f>
        <v/>
      </c>
    </row>
    <row r="8620">
      <c r="A8620" t="inlineStr">
        <is>
          <t>Q08L010</t>
        </is>
      </c>
      <c r="B8620" t="inlineStr">
        <is>
          <t>MARCELO PACHECO OLIVEIRA</t>
        </is>
      </c>
      <c r="C8620" t="n">
        <v>1</v>
      </c>
      <c r="D8620" t="inlineStr">
        <is>
          <t>IPCA</t>
        </is>
      </c>
      <c r="E8620" t="n">
        <v>0.009488792934583046</v>
      </c>
      <c r="F8620" t="inlineStr">
        <is>
          <t>MENSAL</t>
        </is>
      </c>
      <c r="G8620" t="n">
        <v>49100</v>
      </c>
      <c r="H8620" t="n">
        <v>49100</v>
      </c>
      <c r="I8620" t="n">
        <v>144</v>
      </c>
      <c r="J8620" t="inlineStr">
        <is>
          <t>CARTEIRA</t>
        </is>
      </c>
      <c r="K8620" t="inlineStr">
        <is>
          <t>CONTRATO</t>
        </is>
      </c>
      <c r="L8620" t="n">
        <v>601.8574020000001</v>
      </c>
      <c r="M8620" t="inlineStr">
        <is>
          <t>Terra Luz Residencial</t>
        </is>
      </c>
      <c r="N8620" s="142">
        <f>DATE(YEAR(G8620),MONTH(G8620),1)</f>
        <v/>
      </c>
      <c r="O8620" s="132">
        <f>IF(G8620&gt;$K$3,"Futuro","Atraso")</f>
        <v/>
      </c>
      <c r="P8620">
        <f>12*(YEAR(G8620)-YEAR($K$3))+(MONTH(G8620)-MONTH($K$3))</f>
        <v/>
      </c>
      <c r="Q8620" s="366">
        <f>IF(M8620="IBIRAPITANGA FASE 3",IF(O8620="Atraso",L8620,L8620/(1+$I$2)^P8620),IF(O8620="Atraso",L8620,L8620/(1+$I$1)^P8620))</f>
        <v/>
      </c>
      <c r="R8620">
        <f>IF(O8620="Atraso",$K$3-G8620,0)</f>
        <v/>
      </c>
      <c r="S8620">
        <f>IF(R8620&lt;=15,"Até 15",IF(R8620&lt;=30,"Entre 15 e 30",IF(R8620&lt;=60,"Entre 30 e 60",IF(R8620&lt;=90,"Entre 60 e 90",IF(R8620&lt;=120,"Entre 90 e 120",IF(R8620&lt;=150,"Entre 120 e 150",IF(R8620&lt;=180,"Entre 150 e 180","Superior a 180")))))))</f>
        <v/>
      </c>
    </row>
    <row r="8621">
      <c r="A8621" t="inlineStr">
        <is>
          <t>Q08L010</t>
        </is>
      </c>
      <c r="B8621" t="inlineStr">
        <is>
          <t>MARCELO PACHECO OLIVEIRA</t>
        </is>
      </c>
      <c r="C8621" t="n">
        <v>1</v>
      </c>
      <c r="D8621" t="inlineStr">
        <is>
          <t>IPCA</t>
        </is>
      </c>
      <c r="E8621" t="n">
        <v>0.009488792934583046</v>
      </c>
      <c r="F8621" t="inlineStr">
        <is>
          <t>MENSAL</t>
        </is>
      </c>
      <c r="G8621" t="n">
        <v>49100</v>
      </c>
      <c r="H8621" t="n">
        <v>49100</v>
      </c>
      <c r="I8621" t="n">
        <v>12</v>
      </c>
      <c r="J8621" t="inlineStr">
        <is>
          <t>CARTEIRA</t>
        </is>
      </c>
      <c r="K8621" t="inlineStr">
        <is>
          <t>CONTRATO</t>
        </is>
      </c>
      <c r="L8621" t="n">
        <v>1902.840372</v>
      </c>
      <c r="M8621" t="inlineStr">
        <is>
          <t>Terra Luz Residencial</t>
        </is>
      </c>
      <c r="N8621" s="142">
        <f>DATE(YEAR(G8621),MONTH(G8621),1)</f>
        <v/>
      </c>
      <c r="O8621" s="132">
        <f>IF(G8621&gt;$K$3,"Futuro","Atraso")</f>
        <v/>
      </c>
      <c r="P8621">
        <f>12*(YEAR(G8621)-YEAR($K$3))+(MONTH(G8621)-MONTH($K$3))</f>
        <v/>
      </c>
      <c r="Q8621" s="366">
        <f>IF(M8621="IBIRAPITANGA FASE 3",IF(O8621="Atraso",L8621,L8621/(1+$I$2)^P8621),IF(O8621="Atraso",L8621,L8621/(1+$I$1)^P8621))</f>
        <v/>
      </c>
      <c r="R8621">
        <f>IF(O8621="Atraso",$K$3-G8621,0)</f>
        <v/>
      </c>
      <c r="S8621">
        <f>IF(R8621&lt;=15,"Até 15",IF(R8621&lt;=30,"Entre 15 e 30",IF(R8621&lt;=60,"Entre 30 e 60",IF(R8621&lt;=90,"Entre 60 e 90",IF(R8621&lt;=120,"Entre 90 e 120",IF(R8621&lt;=150,"Entre 120 e 150",IF(R8621&lt;=180,"Entre 150 e 180","Superior a 180")))))))</f>
        <v/>
      </c>
    </row>
    <row r="8622">
      <c r="A8622" t="inlineStr">
        <is>
          <t>Q08L010</t>
        </is>
      </c>
      <c r="B8622" t="inlineStr">
        <is>
          <t>MARCELO PACHECO OLIVEIRA</t>
        </is>
      </c>
      <c r="C8622" t="n">
        <v>1</v>
      </c>
      <c r="D8622" t="inlineStr">
        <is>
          <t>IPCA</t>
        </is>
      </c>
      <c r="E8622" t="n">
        <v>0.009488792934583046</v>
      </c>
      <c r="F8622" t="inlineStr">
        <is>
          <t>MENSAL</t>
        </is>
      </c>
      <c r="G8622" t="n">
        <v>49130</v>
      </c>
      <c r="H8622" t="n">
        <v>49130</v>
      </c>
      <c r="I8622" t="n">
        <v>145</v>
      </c>
      <c r="J8622" t="inlineStr">
        <is>
          <t>CARTEIRA</t>
        </is>
      </c>
      <c r="K8622" t="inlineStr">
        <is>
          <t>CONTRATO</t>
        </is>
      </c>
      <c r="L8622" t="n">
        <v>601.8574020000001</v>
      </c>
      <c r="M8622" t="inlineStr">
        <is>
          <t>Terra Luz Residencial</t>
        </is>
      </c>
      <c r="N8622" s="142">
        <f>DATE(YEAR(G8622),MONTH(G8622),1)</f>
        <v/>
      </c>
      <c r="O8622" s="132">
        <f>IF(G8622&gt;$K$3,"Futuro","Atraso")</f>
        <v/>
      </c>
      <c r="P8622">
        <f>12*(YEAR(G8622)-YEAR($K$3))+(MONTH(G8622)-MONTH($K$3))</f>
        <v/>
      </c>
      <c r="Q8622" s="366">
        <f>IF(M8622="IBIRAPITANGA FASE 3",IF(O8622="Atraso",L8622,L8622/(1+$I$2)^P8622),IF(O8622="Atraso",L8622,L8622/(1+$I$1)^P8622))</f>
        <v/>
      </c>
      <c r="R8622">
        <f>IF(O8622="Atraso",$K$3-G8622,0)</f>
        <v/>
      </c>
      <c r="S8622">
        <f>IF(R8622&lt;=15,"Até 15",IF(R8622&lt;=30,"Entre 15 e 30",IF(R8622&lt;=60,"Entre 30 e 60",IF(R8622&lt;=90,"Entre 60 e 90",IF(R8622&lt;=120,"Entre 90 e 120",IF(R8622&lt;=150,"Entre 120 e 150",IF(R8622&lt;=180,"Entre 150 e 180","Superior a 180")))))))</f>
        <v/>
      </c>
    </row>
    <row r="8623">
      <c r="A8623" t="inlineStr">
        <is>
          <t>Q08L010</t>
        </is>
      </c>
      <c r="B8623" t="inlineStr">
        <is>
          <t>MARCELO PACHECO OLIVEIRA</t>
        </is>
      </c>
      <c r="C8623" t="n">
        <v>1</v>
      </c>
      <c r="D8623" t="inlineStr">
        <is>
          <t>IPCA</t>
        </is>
      </c>
      <c r="E8623" t="n">
        <v>0.009488792934583046</v>
      </c>
      <c r="F8623" t="inlineStr">
        <is>
          <t>MENSAL</t>
        </is>
      </c>
      <c r="G8623" t="n">
        <v>49161</v>
      </c>
      <c r="H8623" t="n">
        <v>49161</v>
      </c>
      <c r="I8623" t="n">
        <v>146</v>
      </c>
      <c r="J8623" t="inlineStr">
        <is>
          <t>CARTEIRA</t>
        </is>
      </c>
      <c r="K8623" t="inlineStr">
        <is>
          <t>CONTRATO</t>
        </is>
      </c>
      <c r="L8623" t="n">
        <v>601.8574020000001</v>
      </c>
      <c r="M8623" t="inlineStr">
        <is>
          <t>Terra Luz Residencial</t>
        </is>
      </c>
      <c r="N8623" s="142">
        <f>DATE(YEAR(G8623),MONTH(G8623),1)</f>
        <v/>
      </c>
      <c r="O8623" s="132">
        <f>IF(G8623&gt;$K$3,"Futuro","Atraso")</f>
        <v/>
      </c>
      <c r="P8623">
        <f>12*(YEAR(G8623)-YEAR($K$3))+(MONTH(G8623)-MONTH($K$3))</f>
        <v/>
      </c>
      <c r="Q8623" s="366">
        <f>IF(M8623="IBIRAPITANGA FASE 3",IF(O8623="Atraso",L8623,L8623/(1+$I$2)^P8623),IF(O8623="Atraso",L8623,L8623/(1+$I$1)^P8623))</f>
        <v/>
      </c>
      <c r="R8623">
        <f>IF(O8623="Atraso",$K$3-G8623,0)</f>
        <v/>
      </c>
      <c r="S8623">
        <f>IF(R8623&lt;=15,"Até 15",IF(R8623&lt;=30,"Entre 15 e 30",IF(R8623&lt;=60,"Entre 30 e 60",IF(R8623&lt;=90,"Entre 60 e 90",IF(R8623&lt;=120,"Entre 90 e 120",IF(R8623&lt;=150,"Entre 120 e 150",IF(R8623&lt;=180,"Entre 150 e 180","Superior a 180")))))))</f>
        <v/>
      </c>
    </row>
    <row r="8624">
      <c r="A8624" t="inlineStr">
        <is>
          <t>Q08L010</t>
        </is>
      </c>
      <c r="B8624" t="inlineStr">
        <is>
          <t>MARCELO PACHECO OLIVEIRA</t>
        </is>
      </c>
      <c r="C8624" t="n">
        <v>1</v>
      </c>
      <c r="D8624" t="inlineStr">
        <is>
          <t>IPCA</t>
        </is>
      </c>
      <c r="E8624" t="n">
        <v>0.009488792934583046</v>
      </c>
      <c r="F8624" t="inlineStr">
        <is>
          <t>MENSAL</t>
        </is>
      </c>
      <c r="G8624" t="n">
        <v>49192</v>
      </c>
      <c r="H8624" t="n">
        <v>49192</v>
      </c>
      <c r="I8624" t="n">
        <v>147</v>
      </c>
      <c r="J8624" t="inlineStr">
        <is>
          <t>CARTEIRA</t>
        </is>
      </c>
      <c r="K8624" t="inlineStr">
        <is>
          <t>CONTRATO</t>
        </is>
      </c>
      <c r="L8624" t="n">
        <v>601.8574020000001</v>
      </c>
      <c r="M8624" t="inlineStr">
        <is>
          <t>Terra Luz Residencial</t>
        </is>
      </c>
      <c r="N8624" s="142">
        <f>DATE(YEAR(G8624),MONTH(G8624),1)</f>
        <v/>
      </c>
      <c r="O8624" s="132">
        <f>IF(G8624&gt;$K$3,"Futuro","Atraso")</f>
        <v/>
      </c>
      <c r="P8624">
        <f>12*(YEAR(G8624)-YEAR($K$3))+(MONTH(G8624)-MONTH($K$3))</f>
        <v/>
      </c>
      <c r="Q8624" s="366">
        <f>IF(M8624="IBIRAPITANGA FASE 3",IF(O8624="Atraso",L8624,L8624/(1+$I$2)^P8624),IF(O8624="Atraso",L8624,L8624/(1+$I$1)^P8624))</f>
        <v/>
      </c>
      <c r="R8624">
        <f>IF(O8624="Atraso",$K$3-G8624,0)</f>
        <v/>
      </c>
      <c r="S8624">
        <f>IF(R8624&lt;=15,"Até 15",IF(R8624&lt;=30,"Entre 15 e 30",IF(R8624&lt;=60,"Entre 30 e 60",IF(R8624&lt;=90,"Entre 60 e 90",IF(R8624&lt;=120,"Entre 90 e 120",IF(R8624&lt;=150,"Entre 120 e 150",IF(R8624&lt;=180,"Entre 150 e 180","Superior a 180")))))))</f>
        <v/>
      </c>
    </row>
    <row r="8625">
      <c r="A8625" t="inlineStr">
        <is>
          <t>Q08L010</t>
        </is>
      </c>
      <c r="B8625" t="inlineStr">
        <is>
          <t>MARCELO PACHECO OLIVEIRA</t>
        </is>
      </c>
      <c r="C8625" t="n">
        <v>1</v>
      </c>
      <c r="D8625" t="inlineStr">
        <is>
          <t>IPCA</t>
        </is>
      </c>
      <c r="E8625" t="n">
        <v>0.009488792934583046</v>
      </c>
      <c r="F8625" t="inlineStr">
        <is>
          <t>MENSAL</t>
        </is>
      </c>
      <c r="G8625" t="n">
        <v>49222</v>
      </c>
      <c r="H8625" t="n">
        <v>49222</v>
      </c>
      <c r="I8625" t="n">
        <v>148</v>
      </c>
      <c r="J8625" t="inlineStr">
        <is>
          <t>CARTEIRA</t>
        </is>
      </c>
      <c r="K8625" t="inlineStr">
        <is>
          <t>CONTRATO</t>
        </is>
      </c>
      <c r="L8625" t="n">
        <v>601.8574020000001</v>
      </c>
      <c r="M8625" t="inlineStr">
        <is>
          <t>Terra Luz Residencial</t>
        </is>
      </c>
      <c r="N8625" s="142">
        <f>DATE(YEAR(G8625),MONTH(G8625),1)</f>
        <v/>
      </c>
      <c r="O8625" s="132">
        <f>IF(G8625&gt;$K$3,"Futuro","Atraso")</f>
        <v/>
      </c>
      <c r="P8625">
        <f>12*(YEAR(G8625)-YEAR($K$3))+(MONTH(G8625)-MONTH($K$3))</f>
        <v/>
      </c>
      <c r="Q8625" s="366">
        <f>IF(M8625="IBIRAPITANGA FASE 3",IF(O8625="Atraso",L8625,L8625/(1+$I$2)^P8625),IF(O8625="Atraso",L8625,L8625/(1+$I$1)^P8625))</f>
        <v/>
      </c>
      <c r="R8625">
        <f>IF(O8625="Atraso",$K$3-G8625,0)</f>
        <v/>
      </c>
      <c r="S8625">
        <f>IF(R8625&lt;=15,"Até 15",IF(R8625&lt;=30,"Entre 15 e 30",IF(R8625&lt;=60,"Entre 30 e 60",IF(R8625&lt;=90,"Entre 60 e 90",IF(R8625&lt;=120,"Entre 90 e 120",IF(R8625&lt;=150,"Entre 120 e 150",IF(R8625&lt;=180,"Entre 150 e 180","Superior a 180")))))))</f>
        <v/>
      </c>
    </row>
    <row r="8626">
      <c r="A8626" t="inlineStr">
        <is>
          <t>Q08L010</t>
        </is>
      </c>
      <c r="B8626" t="inlineStr">
        <is>
          <t>MARCELO PACHECO OLIVEIRA</t>
        </is>
      </c>
      <c r="C8626" t="n">
        <v>1</v>
      </c>
      <c r="D8626" t="inlineStr">
        <is>
          <t>IPCA</t>
        </is>
      </c>
      <c r="E8626" t="n">
        <v>0.009488792934583046</v>
      </c>
      <c r="F8626" t="inlineStr">
        <is>
          <t>MENSAL</t>
        </is>
      </c>
      <c r="G8626" t="n">
        <v>49253</v>
      </c>
      <c r="H8626" t="n">
        <v>49253</v>
      </c>
      <c r="I8626" t="n">
        <v>149</v>
      </c>
      <c r="J8626" t="inlineStr">
        <is>
          <t>CARTEIRA</t>
        </is>
      </c>
      <c r="K8626" t="inlineStr">
        <is>
          <t>CONTRATO</t>
        </is>
      </c>
      <c r="L8626" t="n">
        <v>601.8574020000001</v>
      </c>
      <c r="M8626" t="inlineStr">
        <is>
          <t>Terra Luz Residencial</t>
        </is>
      </c>
      <c r="N8626" s="142">
        <f>DATE(YEAR(G8626),MONTH(G8626),1)</f>
        <v/>
      </c>
      <c r="O8626" s="132">
        <f>IF(G8626&gt;$K$3,"Futuro","Atraso")</f>
        <v/>
      </c>
      <c r="P8626">
        <f>12*(YEAR(G8626)-YEAR($K$3))+(MONTH(G8626)-MONTH($K$3))</f>
        <v/>
      </c>
      <c r="Q8626" s="366">
        <f>IF(M8626="IBIRAPITANGA FASE 3",IF(O8626="Atraso",L8626,L8626/(1+$I$2)^P8626),IF(O8626="Atraso",L8626,L8626/(1+$I$1)^P8626))</f>
        <v/>
      </c>
      <c r="R8626">
        <f>IF(O8626="Atraso",$K$3-G8626,0)</f>
        <v/>
      </c>
      <c r="S8626">
        <f>IF(R8626&lt;=15,"Até 15",IF(R8626&lt;=30,"Entre 15 e 30",IF(R8626&lt;=60,"Entre 30 e 60",IF(R8626&lt;=90,"Entre 60 e 90",IF(R8626&lt;=120,"Entre 90 e 120",IF(R8626&lt;=150,"Entre 120 e 150",IF(R8626&lt;=180,"Entre 150 e 180","Superior a 180")))))))</f>
        <v/>
      </c>
    </row>
    <row r="8627">
      <c r="A8627" t="inlineStr">
        <is>
          <t>Q08L010</t>
        </is>
      </c>
      <c r="B8627" t="inlineStr">
        <is>
          <t>MARCELO PACHECO OLIVEIRA</t>
        </is>
      </c>
      <c r="C8627" t="n">
        <v>1</v>
      </c>
      <c r="D8627" t="inlineStr">
        <is>
          <t>IPCA</t>
        </is>
      </c>
      <c r="E8627" t="n">
        <v>0.009488792934583046</v>
      </c>
      <c r="F8627" t="inlineStr">
        <is>
          <t>MENSAL</t>
        </is>
      </c>
      <c r="G8627" t="n">
        <v>49283</v>
      </c>
      <c r="H8627" t="n">
        <v>49283</v>
      </c>
      <c r="I8627" t="n">
        <v>150</v>
      </c>
      <c r="J8627" t="inlineStr">
        <is>
          <t>CARTEIRA</t>
        </is>
      </c>
      <c r="K8627" t="inlineStr">
        <is>
          <t>CONTRATO</t>
        </is>
      </c>
      <c r="L8627" t="n">
        <v>601.8574020000001</v>
      </c>
      <c r="M8627" t="inlineStr">
        <is>
          <t>Terra Luz Residencial</t>
        </is>
      </c>
      <c r="N8627" s="142">
        <f>DATE(YEAR(G8627),MONTH(G8627),1)</f>
        <v/>
      </c>
      <c r="O8627" s="132">
        <f>IF(G8627&gt;$K$3,"Futuro","Atraso")</f>
        <v/>
      </c>
      <c r="P8627">
        <f>12*(YEAR(G8627)-YEAR($K$3))+(MONTH(G8627)-MONTH($K$3))</f>
        <v/>
      </c>
      <c r="Q8627" s="366">
        <f>IF(M8627="IBIRAPITANGA FASE 3",IF(O8627="Atraso",L8627,L8627/(1+$I$2)^P8627),IF(O8627="Atraso",L8627,L8627/(1+$I$1)^P8627))</f>
        <v/>
      </c>
      <c r="R8627">
        <f>IF(O8627="Atraso",$K$3-G8627,0)</f>
        <v/>
      </c>
      <c r="S8627">
        <f>IF(R8627&lt;=15,"Até 15",IF(R8627&lt;=30,"Entre 15 e 30",IF(R8627&lt;=60,"Entre 30 e 60",IF(R8627&lt;=90,"Entre 60 e 90",IF(R8627&lt;=120,"Entre 90 e 120",IF(R8627&lt;=150,"Entre 120 e 150",IF(R8627&lt;=180,"Entre 150 e 180","Superior a 180")))))))</f>
        <v/>
      </c>
    </row>
    <row r="8628">
      <c r="A8628" t="inlineStr">
        <is>
          <t>Q08L010</t>
        </is>
      </c>
      <c r="B8628" t="inlineStr">
        <is>
          <t>MARCELO PACHECO OLIVEIRA</t>
        </is>
      </c>
      <c r="C8628" t="n">
        <v>1</v>
      </c>
      <c r="D8628" t="inlineStr">
        <is>
          <t>IPCA</t>
        </is>
      </c>
      <c r="E8628" t="n">
        <v>0.009488792934583046</v>
      </c>
      <c r="F8628" t="inlineStr">
        <is>
          <t>MENSAL</t>
        </is>
      </c>
      <c r="G8628" t="n">
        <v>49314</v>
      </c>
      <c r="H8628" t="n">
        <v>49314</v>
      </c>
      <c r="I8628" t="n">
        <v>151</v>
      </c>
      <c r="J8628" t="inlineStr">
        <is>
          <t>CARTEIRA</t>
        </is>
      </c>
      <c r="K8628" t="inlineStr">
        <is>
          <t>CONTRATO</t>
        </is>
      </c>
      <c r="L8628" t="n">
        <v>601.8574020000001</v>
      </c>
      <c r="M8628" t="inlineStr">
        <is>
          <t>Terra Luz Residencial</t>
        </is>
      </c>
      <c r="N8628" s="142">
        <f>DATE(YEAR(G8628),MONTH(G8628),1)</f>
        <v/>
      </c>
      <c r="O8628" s="132">
        <f>IF(G8628&gt;$K$3,"Futuro","Atraso")</f>
        <v/>
      </c>
      <c r="P8628">
        <f>12*(YEAR(G8628)-YEAR($K$3))+(MONTH(G8628)-MONTH($K$3))</f>
        <v/>
      </c>
      <c r="Q8628" s="366">
        <f>IF(M8628="IBIRAPITANGA FASE 3",IF(O8628="Atraso",L8628,L8628/(1+$I$2)^P8628),IF(O8628="Atraso",L8628,L8628/(1+$I$1)^P8628))</f>
        <v/>
      </c>
      <c r="R8628">
        <f>IF(O8628="Atraso",$K$3-G8628,0)</f>
        <v/>
      </c>
      <c r="S8628">
        <f>IF(R8628&lt;=15,"Até 15",IF(R8628&lt;=30,"Entre 15 e 30",IF(R8628&lt;=60,"Entre 30 e 60",IF(R8628&lt;=90,"Entre 60 e 90",IF(R8628&lt;=120,"Entre 90 e 120",IF(R8628&lt;=150,"Entre 120 e 150",IF(R8628&lt;=180,"Entre 150 e 180","Superior a 180")))))))</f>
        <v/>
      </c>
    </row>
    <row r="8629">
      <c r="A8629" t="inlineStr">
        <is>
          <t>Q08L010</t>
        </is>
      </c>
      <c r="B8629" t="inlineStr">
        <is>
          <t>MARCELO PACHECO OLIVEIRA</t>
        </is>
      </c>
      <c r="C8629" t="n">
        <v>1</v>
      </c>
      <c r="D8629" t="inlineStr">
        <is>
          <t>IPCA</t>
        </is>
      </c>
      <c r="E8629" t="n">
        <v>0.009488792934583046</v>
      </c>
      <c r="F8629" t="inlineStr">
        <is>
          <t>MENSAL</t>
        </is>
      </c>
      <c r="G8629" t="n">
        <v>49345</v>
      </c>
      <c r="H8629" t="n">
        <v>49345</v>
      </c>
      <c r="I8629" t="n">
        <v>152</v>
      </c>
      <c r="J8629" t="inlineStr">
        <is>
          <t>CARTEIRA</t>
        </is>
      </c>
      <c r="K8629" t="inlineStr">
        <is>
          <t>CONTRATO</t>
        </is>
      </c>
      <c r="L8629" t="n">
        <v>601.8574020000001</v>
      </c>
      <c r="M8629" t="inlineStr">
        <is>
          <t>Terra Luz Residencial</t>
        </is>
      </c>
      <c r="N8629" s="142">
        <f>DATE(YEAR(G8629),MONTH(G8629),1)</f>
        <v/>
      </c>
      <c r="O8629" s="132">
        <f>IF(G8629&gt;$K$3,"Futuro","Atraso")</f>
        <v/>
      </c>
      <c r="P8629">
        <f>12*(YEAR(G8629)-YEAR($K$3))+(MONTH(G8629)-MONTH($K$3))</f>
        <v/>
      </c>
      <c r="Q8629" s="366">
        <f>IF(M8629="IBIRAPITANGA FASE 3",IF(O8629="Atraso",L8629,L8629/(1+$I$2)^P8629),IF(O8629="Atraso",L8629,L8629/(1+$I$1)^P8629))</f>
        <v/>
      </c>
      <c r="R8629">
        <f>IF(O8629="Atraso",$K$3-G8629,0)</f>
        <v/>
      </c>
      <c r="S8629">
        <f>IF(R8629&lt;=15,"Até 15",IF(R8629&lt;=30,"Entre 15 e 30",IF(R8629&lt;=60,"Entre 30 e 60",IF(R8629&lt;=90,"Entre 60 e 90",IF(R8629&lt;=120,"Entre 90 e 120",IF(R8629&lt;=150,"Entre 120 e 150",IF(R8629&lt;=180,"Entre 150 e 180","Superior a 180")))))))</f>
        <v/>
      </c>
    </row>
    <row r="8630">
      <c r="A8630" t="inlineStr">
        <is>
          <t>Q08L010</t>
        </is>
      </c>
      <c r="B8630" t="inlineStr">
        <is>
          <t>MARCELO PACHECO OLIVEIRA</t>
        </is>
      </c>
      <c r="C8630" t="n">
        <v>1</v>
      </c>
      <c r="D8630" t="inlineStr">
        <is>
          <t>IPCA</t>
        </is>
      </c>
      <c r="E8630" t="n">
        <v>0.009488792934583046</v>
      </c>
      <c r="F8630" t="inlineStr">
        <is>
          <t>MENSAL</t>
        </is>
      </c>
      <c r="G8630" t="n">
        <v>49373</v>
      </c>
      <c r="H8630" t="n">
        <v>49373</v>
      </c>
      <c r="I8630" t="n">
        <v>153</v>
      </c>
      <c r="J8630" t="inlineStr">
        <is>
          <t>CARTEIRA</t>
        </is>
      </c>
      <c r="K8630" t="inlineStr">
        <is>
          <t>CONTRATO</t>
        </is>
      </c>
      <c r="L8630" t="n">
        <v>601.8574020000001</v>
      </c>
      <c r="M8630" t="inlineStr">
        <is>
          <t>Terra Luz Residencial</t>
        </is>
      </c>
      <c r="N8630" s="142">
        <f>DATE(YEAR(G8630),MONTH(G8630),1)</f>
        <v/>
      </c>
      <c r="O8630" s="132">
        <f>IF(G8630&gt;$K$3,"Futuro","Atraso")</f>
        <v/>
      </c>
      <c r="P8630">
        <f>12*(YEAR(G8630)-YEAR($K$3))+(MONTH(G8630)-MONTH($K$3))</f>
        <v/>
      </c>
      <c r="Q8630" s="366">
        <f>IF(M8630="IBIRAPITANGA FASE 3",IF(O8630="Atraso",L8630,L8630/(1+$I$2)^P8630),IF(O8630="Atraso",L8630,L8630/(1+$I$1)^P8630))</f>
        <v/>
      </c>
      <c r="R8630">
        <f>IF(O8630="Atraso",$K$3-G8630,0)</f>
        <v/>
      </c>
      <c r="S8630">
        <f>IF(R8630&lt;=15,"Até 15",IF(R8630&lt;=30,"Entre 15 e 30",IF(R8630&lt;=60,"Entre 30 e 60",IF(R8630&lt;=90,"Entre 60 e 90",IF(R8630&lt;=120,"Entre 90 e 120",IF(R8630&lt;=150,"Entre 120 e 150",IF(R8630&lt;=180,"Entre 150 e 180","Superior a 180")))))))</f>
        <v/>
      </c>
    </row>
    <row r="8631">
      <c r="A8631" t="inlineStr">
        <is>
          <t>Q08L010</t>
        </is>
      </c>
      <c r="B8631" t="inlineStr">
        <is>
          <t>MARCELO PACHECO OLIVEIRA</t>
        </is>
      </c>
      <c r="C8631" t="n">
        <v>1</v>
      </c>
      <c r="D8631" t="inlineStr">
        <is>
          <t>IPCA</t>
        </is>
      </c>
      <c r="E8631" t="n">
        <v>0.009488792934583046</v>
      </c>
      <c r="F8631" t="inlineStr">
        <is>
          <t>MENSAL</t>
        </is>
      </c>
      <c r="G8631" t="n">
        <v>49404</v>
      </c>
      <c r="H8631" t="n">
        <v>49404</v>
      </c>
      <c r="I8631" t="n">
        <v>154</v>
      </c>
      <c r="J8631" t="inlineStr">
        <is>
          <t>CARTEIRA</t>
        </is>
      </c>
      <c r="K8631" t="inlineStr">
        <is>
          <t>CONTRATO</t>
        </is>
      </c>
      <c r="L8631" t="n">
        <v>601.8574020000001</v>
      </c>
      <c r="M8631" t="inlineStr">
        <is>
          <t>Terra Luz Residencial</t>
        </is>
      </c>
      <c r="N8631" s="142">
        <f>DATE(YEAR(G8631),MONTH(G8631),1)</f>
        <v/>
      </c>
      <c r="O8631" s="132">
        <f>IF(G8631&gt;$K$3,"Futuro","Atraso")</f>
        <v/>
      </c>
      <c r="P8631">
        <f>12*(YEAR(G8631)-YEAR($K$3))+(MONTH(G8631)-MONTH($K$3))</f>
        <v/>
      </c>
      <c r="Q8631" s="366">
        <f>IF(M8631="IBIRAPITANGA FASE 3",IF(O8631="Atraso",L8631,L8631/(1+$I$2)^P8631),IF(O8631="Atraso",L8631,L8631/(1+$I$1)^P8631))</f>
        <v/>
      </c>
      <c r="R8631">
        <f>IF(O8631="Atraso",$K$3-G8631,0)</f>
        <v/>
      </c>
      <c r="S8631">
        <f>IF(R8631&lt;=15,"Até 15",IF(R8631&lt;=30,"Entre 15 e 30",IF(R8631&lt;=60,"Entre 30 e 60",IF(R8631&lt;=90,"Entre 60 e 90",IF(R8631&lt;=120,"Entre 90 e 120",IF(R8631&lt;=150,"Entre 120 e 150",IF(R8631&lt;=180,"Entre 150 e 180","Superior a 180")))))))</f>
        <v/>
      </c>
    </row>
    <row r="8632">
      <c r="A8632" t="inlineStr">
        <is>
          <t>Q08L010</t>
        </is>
      </c>
      <c r="B8632" t="inlineStr">
        <is>
          <t>MARCELO PACHECO OLIVEIRA</t>
        </is>
      </c>
      <c r="C8632" t="n">
        <v>1</v>
      </c>
      <c r="D8632" t="inlineStr">
        <is>
          <t>IPCA</t>
        </is>
      </c>
      <c r="E8632" t="n">
        <v>0.009488792934583046</v>
      </c>
      <c r="F8632" t="inlineStr">
        <is>
          <t>MENSAL</t>
        </is>
      </c>
      <c r="G8632" t="n">
        <v>49434</v>
      </c>
      <c r="H8632" t="n">
        <v>49434</v>
      </c>
      <c r="I8632" t="n">
        <v>155</v>
      </c>
      <c r="J8632" t="inlineStr">
        <is>
          <t>CARTEIRA</t>
        </is>
      </c>
      <c r="K8632" t="inlineStr">
        <is>
          <t>CONTRATO</t>
        </is>
      </c>
      <c r="L8632" t="n">
        <v>601.8574020000001</v>
      </c>
      <c r="M8632" t="inlineStr">
        <is>
          <t>Terra Luz Residencial</t>
        </is>
      </c>
      <c r="N8632" s="142">
        <f>DATE(YEAR(G8632),MONTH(G8632),1)</f>
        <v/>
      </c>
      <c r="O8632" s="132">
        <f>IF(G8632&gt;$K$3,"Futuro","Atraso")</f>
        <v/>
      </c>
      <c r="P8632">
        <f>12*(YEAR(G8632)-YEAR($K$3))+(MONTH(G8632)-MONTH($K$3))</f>
        <v/>
      </c>
      <c r="Q8632" s="366">
        <f>IF(M8632="IBIRAPITANGA FASE 3",IF(O8632="Atraso",L8632,L8632/(1+$I$2)^P8632),IF(O8632="Atraso",L8632,L8632/(1+$I$1)^P8632))</f>
        <v/>
      </c>
      <c r="R8632">
        <f>IF(O8632="Atraso",$K$3-G8632,0)</f>
        <v/>
      </c>
      <c r="S8632">
        <f>IF(R8632&lt;=15,"Até 15",IF(R8632&lt;=30,"Entre 15 e 30",IF(R8632&lt;=60,"Entre 30 e 60",IF(R8632&lt;=90,"Entre 60 e 90",IF(R8632&lt;=120,"Entre 90 e 120",IF(R8632&lt;=150,"Entre 120 e 150",IF(R8632&lt;=180,"Entre 150 e 180","Superior a 180")))))))</f>
        <v/>
      </c>
    </row>
    <row r="8633">
      <c r="A8633" t="inlineStr">
        <is>
          <t>Q08L010</t>
        </is>
      </c>
      <c r="B8633" t="inlineStr">
        <is>
          <t>MARCELO PACHECO OLIVEIRA</t>
        </is>
      </c>
      <c r="C8633" t="n">
        <v>1</v>
      </c>
      <c r="D8633" t="inlineStr">
        <is>
          <t>IPCA</t>
        </is>
      </c>
      <c r="E8633" t="n">
        <v>0.009488792934583046</v>
      </c>
      <c r="F8633" t="inlineStr">
        <is>
          <t>MENSAL</t>
        </is>
      </c>
      <c r="G8633" t="n">
        <v>49465</v>
      </c>
      <c r="H8633" t="n">
        <v>49465</v>
      </c>
      <c r="I8633" t="n">
        <v>156</v>
      </c>
      <c r="J8633" t="inlineStr">
        <is>
          <t>CARTEIRA</t>
        </is>
      </c>
      <c r="K8633" t="inlineStr">
        <is>
          <t>CONTRATO</t>
        </is>
      </c>
      <c r="L8633" t="n">
        <v>601.8574020000001</v>
      </c>
      <c r="M8633" t="inlineStr">
        <is>
          <t>Terra Luz Residencial</t>
        </is>
      </c>
      <c r="N8633" s="142">
        <f>DATE(YEAR(G8633),MONTH(G8633),1)</f>
        <v/>
      </c>
      <c r="O8633" s="132">
        <f>IF(G8633&gt;$K$3,"Futuro","Atraso")</f>
        <v/>
      </c>
      <c r="P8633">
        <f>12*(YEAR(G8633)-YEAR($K$3))+(MONTH(G8633)-MONTH($K$3))</f>
        <v/>
      </c>
      <c r="Q8633" s="366">
        <f>IF(M8633="IBIRAPITANGA FASE 3",IF(O8633="Atraso",L8633,L8633/(1+$I$2)^P8633),IF(O8633="Atraso",L8633,L8633/(1+$I$1)^P8633))</f>
        <v/>
      </c>
      <c r="R8633">
        <f>IF(O8633="Atraso",$K$3-G8633,0)</f>
        <v/>
      </c>
      <c r="S8633">
        <f>IF(R8633&lt;=15,"Até 15",IF(R8633&lt;=30,"Entre 15 e 30",IF(R8633&lt;=60,"Entre 30 e 60",IF(R8633&lt;=90,"Entre 60 e 90",IF(R8633&lt;=120,"Entre 90 e 120",IF(R8633&lt;=150,"Entre 120 e 150",IF(R8633&lt;=180,"Entre 150 e 180","Superior a 180")))))))</f>
        <v/>
      </c>
    </row>
    <row r="8634">
      <c r="A8634" t="inlineStr">
        <is>
          <t>Q08L010</t>
        </is>
      </c>
      <c r="B8634" t="inlineStr">
        <is>
          <t>MARCELO PACHECO OLIVEIRA</t>
        </is>
      </c>
      <c r="C8634" t="n">
        <v>1</v>
      </c>
      <c r="D8634" t="inlineStr">
        <is>
          <t>IPCA</t>
        </is>
      </c>
      <c r="E8634" t="n">
        <v>0.009488792934583046</v>
      </c>
      <c r="F8634" t="inlineStr">
        <is>
          <t>MENSAL</t>
        </is>
      </c>
      <c r="G8634" t="n">
        <v>49465</v>
      </c>
      <c r="H8634" t="n">
        <v>49465</v>
      </c>
      <c r="I8634" t="n">
        <v>13</v>
      </c>
      <c r="J8634" t="inlineStr">
        <is>
          <t>CARTEIRA</t>
        </is>
      </c>
      <c r="K8634" t="inlineStr">
        <is>
          <t>CONTRATO</t>
        </is>
      </c>
      <c r="L8634" t="n">
        <v>1902.840372</v>
      </c>
      <c r="M8634" t="inlineStr">
        <is>
          <t>Terra Luz Residencial</t>
        </is>
      </c>
      <c r="N8634" s="142">
        <f>DATE(YEAR(G8634),MONTH(G8634),1)</f>
        <v/>
      </c>
      <c r="O8634" s="132">
        <f>IF(G8634&gt;$K$3,"Futuro","Atraso")</f>
        <v/>
      </c>
      <c r="P8634">
        <f>12*(YEAR(G8634)-YEAR($K$3))+(MONTH(G8634)-MONTH($K$3))</f>
        <v/>
      </c>
      <c r="Q8634" s="366">
        <f>IF(M8634="IBIRAPITANGA FASE 3",IF(O8634="Atraso",L8634,L8634/(1+$I$2)^P8634),IF(O8634="Atraso",L8634,L8634/(1+$I$1)^P8634))</f>
        <v/>
      </c>
      <c r="R8634">
        <f>IF(O8634="Atraso",$K$3-G8634,0)</f>
        <v/>
      </c>
      <c r="S8634">
        <f>IF(R8634&lt;=15,"Até 15",IF(R8634&lt;=30,"Entre 15 e 30",IF(R8634&lt;=60,"Entre 30 e 60",IF(R8634&lt;=90,"Entre 60 e 90",IF(R8634&lt;=120,"Entre 90 e 120",IF(R8634&lt;=150,"Entre 120 e 150",IF(R8634&lt;=180,"Entre 150 e 180","Superior a 180")))))))</f>
        <v/>
      </c>
    </row>
    <row r="8635">
      <c r="A8635" t="inlineStr">
        <is>
          <t>Q08L010</t>
        </is>
      </c>
      <c r="B8635" t="inlineStr">
        <is>
          <t>MARCELO PACHECO OLIVEIRA</t>
        </is>
      </c>
      <c r="C8635" t="n">
        <v>1</v>
      </c>
      <c r="D8635" t="inlineStr">
        <is>
          <t>IPCA</t>
        </is>
      </c>
      <c r="E8635" t="n">
        <v>0.009488792934583046</v>
      </c>
      <c r="F8635" t="inlineStr">
        <is>
          <t>MENSAL</t>
        </is>
      </c>
      <c r="G8635" t="n">
        <v>49495</v>
      </c>
      <c r="H8635" t="n">
        <v>49495</v>
      </c>
      <c r="I8635" t="n">
        <v>157</v>
      </c>
      <c r="J8635" t="inlineStr">
        <is>
          <t>CARTEIRA</t>
        </is>
      </c>
      <c r="K8635" t="inlineStr">
        <is>
          <t>CONTRATO</t>
        </is>
      </c>
      <c r="L8635" t="n">
        <v>601.8574020000001</v>
      </c>
      <c r="M8635" t="inlineStr">
        <is>
          <t>Terra Luz Residencial</t>
        </is>
      </c>
      <c r="N8635" s="142">
        <f>DATE(YEAR(G8635),MONTH(G8635),1)</f>
        <v/>
      </c>
      <c r="O8635" s="132">
        <f>IF(G8635&gt;$K$3,"Futuro","Atraso")</f>
        <v/>
      </c>
      <c r="P8635">
        <f>12*(YEAR(G8635)-YEAR($K$3))+(MONTH(G8635)-MONTH($K$3))</f>
        <v/>
      </c>
      <c r="Q8635" s="366">
        <f>IF(M8635="IBIRAPITANGA FASE 3",IF(O8635="Atraso",L8635,L8635/(1+$I$2)^P8635),IF(O8635="Atraso",L8635,L8635/(1+$I$1)^P8635))</f>
        <v/>
      </c>
      <c r="R8635">
        <f>IF(O8635="Atraso",$K$3-G8635,0)</f>
        <v/>
      </c>
      <c r="S8635">
        <f>IF(R8635&lt;=15,"Até 15",IF(R8635&lt;=30,"Entre 15 e 30",IF(R8635&lt;=60,"Entre 30 e 60",IF(R8635&lt;=90,"Entre 60 e 90",IF(R8635&lt;=120,"Entre 90 e 120",IF(R8635&lt;=150,"Entre 120 e 150",IF(R8635&lt;=180,"Entre 150 e 180","Superior a 180")))))))</f>
        <v/>
      </c>
    </row>
    <row r="8636">
      <c r="A8636" t="inlineStr">
        <is>
          <t>Q08L010</t>
        </is>
      </c>
      <c r="B8636" t="inlineStr">
        <is>
          <t>MARCELO PACHECO OLIVEIRA</t>
        </is>
      </c>
      <c r="C8636" t="n">
        <v>1</v>
      </c>
      <c r="D8636" t="inlineStr">
        <is>
          <t>IPCA</t>
        </is>
      </c>
      <c r="E8636" t="n">
        <v>0.009488792934583046</v>
      </c>
      <c r="F8636" t="inlineStr">
        <is>
          <t>MENSAL</t>
        </is>
      </c>
      <c r="G8636" t="n">
        <v>49526</v>
      </c>
      <c r="H8636" t="n">
        <v>49526</v>
      </c>
      <c r="I8636" t="n">
        <v>158</v>
      </c>
      <c r="J8636" t="inlineStr">
        <is>
          <t>CARTEIRA</t>
        </is>
      </c>
      <c r="K8636" t="inlineStr">
        <is>
          <t>CONTRATO</t>
        </is>
      </c>
      <c r="L8636" t="n">
        <v>601.8574020000001</v>
      </c>
      <c r="M8636" t="inlineStr">
        <is>
          <t>Terra Luz Residencial</t>
        </is>
      </c>
      <c r="N8636" s="142">
        <f>DATE(YEAR(G8636),MONTH(G8636),1)</f>
        <v/>
      </c>
      <c r="O8636" s="132">
        <f>IF(G8636&gt;$K$3,"Futuro","Atraso")</f>
        <v/>
      </c>
      <c r="P8636">
        <f>12*(YEAR(G8636)-YEAR($K$3))+(MONTH(G8636)-MONTH($K$3))</f>
        <v/>
      </c>
      <c r="Q8636" s="366">
        <f>IF(M8636="IBIRAPITANGA FASE 3",IF(O8636="Atraso",L8636,L8636/(1+$I$2)^P8636),IF(O8636="Atraso",L8636,L8636/(1+$I$1)^P8636))</f>
        <v/>
      </c>
      <c r="R8636">
        <f>IF(O8636="Atraso",$K$3-G8636,0)</f>
        <v/>
      </c>
      <c r="S8636">
        <f>IF(R8636&lt;=15,"Até 15",IF(R8636&lt;=30,"Entre 15 e 30",IF(R8636&lt;=60,"Entre 30 e 60",IF(R8636&lt;=90,"Entre 60 e 90",IF(R8636&lt;=120,"Entre 90 e 120",IF(R8636&lt;=150,"Entre 120 e 150",IF(R8636&lt;=180,"Entre 150 e 180","Superior a 180")))))))</f>
        <v/>
      </c>
    </row>
    <row r="8637">
      <c r="A8637" t="inlineStr">
        <is>
          <t>Q08L010</t>
        </is>
      </c>
      <c r="B8637" t="inlineStr">
        <is>
          <t>MARCELO PACHECO OLIVEIRA</t>
        </is>
      </c>
      <c r="C8637" t="n">
        <v>1</v>
      </c>
      <c r="D8637" t="inlineStr">
        <is>
          <t>IPCA</t>
        </is>
      </c>
      <c r="E8637" t="n">
        <v>0.009488792934583046</v>
      </c>
      <c r="F8637" t="inlineStr">
        <is>
          <t>MENSAL</t>
        </is>
      </c>
      <c r="G8637" t="n">
        <v>49557</v>
      </c>
      <c r="H8637" t="n">
        <v>49557</v>
      </c>
      <c r="I8637" t="n">
        <v>159</v>
      </c>
      <c r="J8637" t="inlineStr">
        <is>
          <t>CARTEIRA</t>
        </is>
      </c>
      <c r="K8637" t="inlineStr">
        <is>
          <t>CONTRATO</t>
        </is>
      </c>
      <c r="L8637" t="n">
        <v>601.8574020000001</v>
      </c>
      <c r="M8637" t="inlineStr">
        <is>
          <t>Terra Luz Residencial</t>
        </is>
      </c>
      <c r="N8637" s="142">
        <f>DATE(YEAR(G8637),MONTH(G8637),1)</f>
        <v/>
      </c>
      <c r="O8637" s="132">
        <f>IF(G8637&gt;$K$3,"Futuro","Atraso")</f>
        <v/>
      </c>
      <c r="P8637">
        <f>12*(YEAR(G8637)-YEAR($K$3))+(MONTH(G8637)-MONTH($K$3))</f>
        <v/>
      </c>
      <c r="Q8637" s="366">
        <f>IF(M8637="IBIRAPITANGA FASE 3",IF(O8637="Atraso",L8637,L8637/(1+$I$2)^P8637),IF(O8637="Atraso",L8637,L8637/(1+$I$1)^P8637))</f>
        <v/>
      </c>
      <c r="R8637">
        <f>IF(O8637="Atraso",$K$3-G8637,0)</f>
        <v/>
      </c>
      <c r="S8637">
        <f>IF(R8637&lt;=15,"Até 15",IF(R8637&lt;=30,"Entre 15 e 30",IF(R8637&lt;=60,"Entre 30 e 60",IF(R8637&lt;=90,"Entre 60 e 90",IF(R8637&lt;=120,"Entre 90 e 120",IF(R8637&lt;=150,"Entre 120 e 150",IF(R8637&lt;=180,"Entre 150 e 180","Superior a 180")))))))</f>
        <v/>
      </c>
    </row>
    <row r="8638">
      <c r="A8638" t="inlineStr">
        <is>
          <t>Q08L010</t>
        </is>
      </c>
      <c r="B8638" t="inlineStr">
        <is>
          <t>MARCELO PACHECO OLIVEIRA</t>
        </is>
      </c>
      <c r="C8638" t="n">
        <v>1</v>
      </c>
      <c r="D8638" t="inlineStr">
        <is>
          <t>IPCA</t>
        </is>
      </c>
      <c r="E8638" t="n">
        <v>0.009488792934583046</v>
      </c>
      <c r="F8638" t="inlineStr">
        <is>
          <t>MENSAL</t>
        </is>
      </c>
      <c r="G8638" t="n">
        <v>49587</v>
      </c>
      <c r="H8638" t="n">
        <v>49587</v>
      </c>
      <c r="I8638" t="n">
        <v>160</v>
      </c>
      <c r="J8638" t="inlineStr">
        <is>
          <t>CARTEIRA</t>
        </is>
      </c>
      <c r="K8638" t="inlineStr">
        <is>
          <t>CONTRATO</t>
        </is>
      </c>
      <c r="L8638" t="n">
        <v>601.8574020000001</v>
      </c>
      <c r="M8638" t="inlineStr">
        <is>
          <t>Terra Luz Residencial</t>
        </is>
      </c>
      <c r="N8638" s="142">
        <f>DATE(YEAR(G8638),MONTH(G8638),1)</f>
        <v/>
      </c>
      <c r="O8638" s="132">
        <f>IF(G8638&gt;$K$3,"Futuro","Atraso")</f>
        <v/>
      </c>
      <c r="P8638">
        <f>12*(YEAR(G8638)-YEAR($K$3))+(MONTH(G8638)-MONTH($K$3))</f>
        <v/>
      </c>
      <c r="Q8638" s="366">
        <f>IF(M8638="IBIRAPITANGA FASE 3",IF(O8638="Atraso",L8638,L8638/(1+$I$2)^P8638),IF(O8638="Atraso",L8638,L8638/(1+$I$1)^P8638))</f>
        <v/>
      </c>
      <c r="R8638">
        <f>IF(O8638="Atraso",$K$3-G8638,0)</f>
        <v/>
      </c>
      <c r="S8638">
        <f>IF(R8638&lt;=15,"Até 15",IF(R8638&lt;=30,"Entre 15 e 30",IF(R8638&lt;=60,"Entre 30 e 60",IF(R8638&lt;=90,"Entre 60 e 90",IF(R8638&lt;=120,"Entre 90 e 120",IF(R8638&lt;=150,"Entre 120 e 150",IF(R8638&lt;=180,"Entre 150 e 180","Superior a 180")))))))</f>
        <v/>
      </c>
    </row>
    <row r="8639">
      <c r="A8639" t="inlineStr">
        <is>
          <t>Q08L010</t>
        </is>
      </c>
      <c r="B8639" t="inlineStr">
        <is>
          <t>MARCELO PACHECO OLIVEIRA</t>
        </is>
      </c>
      <c r="C8639" t="n">
        <v>1</v>
      </c>
      <c r="D8639" t="inlineStr">
        <is>
          <t>IPCA</t>
        </is>
      </c>
      <c r="E8639" t="n">
        <v>0.009488792934583046</v>
      </c>
      <c r="F8639" t="inlineStr">
        <is>
          <t>MENSAL</t>
        </is>
      </c>
      <c r="G8639" t="n">
        <v>49618</v>
      </c>
      <c r="H8639" t="n">
        <v>49618</v>
      </c>
      <c r="I8639" t="n">
        <v>161</v>
      </c>
      <c r="J8639" t="inlineStr">
        <is>
          <t>CARTEIRA</t>
        </is>
      </c>
      <c r="K8639" t="inlineStr">
        <is>
          <t>CONTRATO</t>
        </is>
      </c>
      <c r="L8639" t="n">
        <v>601.8574020000001</v>
      </c>
      <c r="M8639" t="inlineStr">
        <is>
          <t>Terra Luz Residencial</t>
        </is>
      </c>
      <c r="N8639" s="142">
        <f>DATE(YEAR(G8639),MONTH(G8639),1)</f>
        <v/>
      </c>
      <c r="O8639" s="132">
        <f>IF(G8639&gt;$K$3,"Futuro","Atraso")</f>
        <v/>
      </c>
      <c r="P8639">
        <f>12*(YEAR(G8639)-YEAR($K$3))+(MONTH(G8639)-MONTH($K$3))</f>
        <v/>
      </c>
      <c r="Q8639" s="366">
        <f>IF(M8639="IBIRAPITANGA FASE 3",IF(O8639="Atraso",L8639,L8639/(1+$I$2)^P8639),IF(O8639="Atraso",L8639,L8639/(1+$I$1)^P8639))</f>
        <v/>
      </c>
      <c r="R8639">
        <f>IF(O8639="Atraso",$K$3-G8639,0)</f>
        <v/>
      </c>
      <c r="S8639">
        <f>IF(R8639&lt;=15,"Até 15",IF(R8639&lt;=30,"Entre 15 e 30",IF(R8639&lt;=60,"Entre 30 e 60",IF(R8639&lt;=90,"Entre 60 e 90",IF(R8639&lt;=120,"Entre 90 e 120",IF(R8639&lt;=150,"Entre 120 e 150",IF(R8639&lt;=180,"Entre 150 e 180","Superior a 180")))))))</f>
        <v/>
      </c>
    </row>
    <row r="8640">
      <c r="A8640" t="inlineStr">
        <is>
          <t>Q08L010</t>
        </is>
      </c>
      <c r="B8640" t="inlineStr">
        <is>
          <t>MARCELO PACHECO OLIVEIRA</t>
        </is>
      </c>
      <c r="C8640" t="n">
        <v>1</v>
      </c>
      <c r="D8640" t="inlineStr">
        <is>
          <t>IPCA</t>
        </is>
      </c>
      <c r="E8640" t="n">
        <v>0.009488792934583046</v>
      </c>
      <c r="F8640" t="inlineStr">
        <is>
          <t>MENSAL</t>
        </is>
      </c>
      <c r="G8640" t="n">
        <v>49648</v>
      </c>
      <c r="H8640" t="n">
        <v>49648</v>
      </c>
      <c r="I8640" t="n">
        <v>162</v>
      </c>
      <c r="J8640" t="inlineStr">
        <is>
          <t>CARTEIRA</t>
        </is>
      </c>
      <c r="K8640" t="inlineStr">
        <is>
          <t>CONTRATO</t>
        </is>
      </c>
      <c r="L8640" t="n">
        <v>601.8574020000001</v>
      </c>
      <c r="M8640" t="inlineStr">
        <is>
          <t>Terra Luz Residencial</t>
        </is>
      </c>
      <c r="N8640" s="142">
        <f>DATE(YEAR(G8640),MONTH(G8640),1)</f>
        <v/>
      </c>
      <c r="O8640" s="132">
        <f>IF(G8640&gt;$K$3,"Futuro","Atraso")</f>
        <v/>
      </c>
      <c r="P8640">
        <f>12*(YEAR(G8640)-YEAR($K$3))+(MONTH(G8640)-MONTH($K$3))</f>
        <v/>
      </c>
      <c r="Q8640" s="366">
        <f>IF(M8640="IBIRAPITANGA FASE 3",IF(O8640="Atraso",L8640,L8640/(1+$I$2)^P8640),IF(O8640="Atraso",L8640,L8640/(1+$I$1)^P8640))</f>
        <v/>
      </c>
      <c r="R8640">
        <f>IF(O8640="Atraso",$K$3-G8640,0)</f>
        <v/>
      </c>
      <c r="S8640">
        <f>IF(R8640&lt;=15,"Até 15",IF(R8640&lt;=30,"Entre 15 e 30",IF(R8640&lt;=60,"Entre 30 e 60",IF(R8640&lt;=90,"Entre 60 e 90",IF(R8640&lt;=120,"Entre 90 e 120",IF(R8640&lt;=150,"Entre 120 e 150",IF(R8640&lt;=180,"Entre 150 e 180","Superior a 180")))))))</f>
        <v/>
      </c>
    </row>
    <row r="8641">
      <c r="A8641" t="inlineStr">
        <is>
          <t>Q08L010</t>
        </is>
      </c>
      <c r="B8641" t="inlineStr">
        <is>
          <t>MARCELO PACHECO OLIVEIRA</t>
        </is>
      </c>
      <c r="C8641" t="n">
        <v>1</v>
      </c>
      <c r="D8641" t="inlineStr">
        <is>
          <t>IPCA</t>
        </is>
      </c>
      <c r="E8641" t="n">
        <v>0.009488792934583046</v>
      </c>
      <c r="F8641" t="inlineStr">
        <is>
          <t>MENSAL</t>
        </is>
      </c>
      <c r="G8641" t="n">
        <v>49679</v>
      </c>
      <c r="H8641" t="n">
        <v>49679</v>
      </c>
      <c r="I8641" t="n">
        <v>163</v>
      </c>
      <c r="J8641" t="inlineStr">
        <is>
          <t>CARTEIRA</t>
        </is>
      </c>
      <c r="K8641" t="inlineStr">
        <is>
          <t>CONTRATO</t>
        </is>
      </c>
      <c r="L8641" t="n">
        <v>601.8574020000001</v>
      </c>
      <c r="M8641" t="inlineStr">
        <is>
          <t>Terra Luz Residencial</t>
        </is>
      </c>
      <c r="N8641" s="142">
        <f>DATE(YEAR(G8641),MONTH(G8641),1)</f>
        <v/>
      </c>
      <c r="O8641" s="132">
        <f>IF(G8641&gt;$K$3,"Futuro","Atraso")</f>
        <v/>
      </c>
      <c r="P8641">
        <f>12*(YEAR(G8641)-YEAR($K$3))+(MONTH(G8641)-MONTH($K$3))</f>
        <v/>
      </c>
      <c r="Q8641" s="366">
        <f>IF(M8641="IBIRAPITANGA FASE 3",IF(O8641="Atraso",L8641,L8641/(1+$I$2)^P8641),IF(O8641="Atraso",L8641,L8641/(1+$I$1)^P8641))</f>
        <v/>
      </c>
      <c r="R8641">
        <f>IF(O8641="Atraso",$K$3-G8641,0)</f>
        <v/>
      </c>
      <c r="S8641">
        <f>IF(R8641&lt;=15,"Até 15",IF(R8641&lt;=30,"Entre 15 e 30",IF(R8641&lt;=60,"Entre 30 e 60",IF(R8641&lt;=90,"Entre 60 e 90",IF(R8641&lt;=120,"Entre 90 e 120",IF(R8641&lt;=150,"Entre 120 e 150",IF(R8641&lt;=180,"Entre 150 e 180","Superior a 180")))))))</f>
        <v/>
      </c>
    </row>
    <row r="8642">
      <c r="A8642" t="inlineStr">
        <is>
          <t>Q08L010</t>
        </is>
      </c>
      <c r="B8642" t="inlineStr">
        <is>
          <t>MARCELO PACHECO OLIVEIRA</t>
        </is>
      </c>
      <c r="C8642" t="n">
        <v>1</v>
      </c>
      <c r="D8642" t="inlineStr">
        <is>
          <t>IPCA</t>
        </is>
      </c>
      <c r="E8642" t="n">
        <v>0.009488792934583046</v>
      </c>
      <c r="F8642" t="inlineStr">
        <is>
          <t>MENSAL</t>
        </is>
      </c>
      <c r="G8642" t="n">
        <v>49710</v>
      </c>
      <c r="H8642" t="n">
        <v>49710</v>
      </c>
      <c r="I8642" t="n">
        <v>164</v>
      </c>
      <c r="J8642" t="inlineStr">
        <is>
          <t>CARTEIRA</t>
        </is>
      </c>
      <c r="K8642" t="inlineStr">
        <is>
          <t>CONTRATO</t>
        </is>
      </c>
      <c r="L8642" t="n">
        <v>601.8574020000001</v>
      </c>
      <c r="M8642" t="inlineStr">
        <is>
          <t>Terra Luz Residencial</t>
        </is>
      </c>
      <c r="N8642" s="142">
        <f>DATE(YEAR(G8642),MONTH(G8642),1)</f>
        <v/>
      </c>
      <c r="O8642" s="132">
        <f>IF(G8642&gt;$K$3,"Futuro","Atraso")</f>
        <v/>
      </c>
      <c r="P8642">
        <f>12*(YEAR(G8642)-YEAR($K$3))+(MONTH(G8642)-MONTH($K$3))</f>
        <v/>
      </c>
      <c r="Q8642" s="366">
        <f>IF(M8642="IBIRAPITANGA FASE 3",IF(O8642="Atraso",L8642,L8642/(1+$I$2)^P8642),IF(O8642="Atraso",L8642,L8642/(1+$I$1)^P8642))</f>
        <v/>
      </c>
      <c r="R8642">
        <f>IF(O8642="Atraso",$K$3-G8642,0)</f>
        <v/>
      </c>
      <c r="S8642">
        <f>IF(R8642&lt;=15,"Até 15",IF(R8642&lt;=30,"Entre 15 e 30",IF(R8642&lt;=60,"Entre 30 e 60",IF(R8642&lt;=90,"Entre 60 e 90",IF(R8642&lt;=120,"Entre 90 e 120",IF(R8642&lt;=150,"Entre 120 e 150",IF(R8642&lt;=180,"Entre 150 e 180","Superior a 180")))))))</f>
        <v/>
      </c>
    </row>
    <row r="8643">
      <c r="A8643" t="inlineStr">
        <is>
          <t>Q08L010</t>
        </is>
      </c>
      <c r="B8643" t="inlineStr">
        <is>
          <t>MARCELO PACHECO OLIVEIRA</t>
        </is>
      </c>
      <c r="C8643" t="n">
        <v>1</v>
      </c>
      <c r="D8643" t="inlineStr">
        <is>
          <t>IPCA</t>
        </is>
      </c>
      <c r="E8643" t="n">
        <v>0.009488792934583046</v>
      </c>
      <c r="F8643" t="inlineStr">
        <is>
          <t>MENSAL</t>
        </is>
      </c>
      <c r="G8643" t="n">
        <v>49739</v>
      </c>
      <c r="H8643" t="n">
        <v>49739</v>
      </c>
      <c r="I8643" t="n">
        <v>165</v>
      </c>
      <c r="J8643" t="inlineStr">
        <is>
          <t>CARTEIRA</t>
        </is>
      </c>
      <c r="K8643" t="inlineStr">
        <is>
          <t>CONTRATO</t>
        </is>
      </c>
      <c r="L8643" t="n">
        <v>601.8574020000001</v>
      </c>
      <c r="M8643" t="inlineStr">
        <is>
          <t>Terra Luz Residencial</t>
        </is>
      </c>
      <c r="N8643" s="142">
        <f>DATE(YEAR(G8643),MONTH(G8643),1)</f>
        <v/>
      </c>
      <c r="O8643" s="132">
        <f>IF(G8643&gt;$K$3,"Futuro","Atraso")</f>
        <v/>
      </c>
      <c r="P8643">
        <f>12*(YEAR(G8643)-YEAR($K$3))+(MONTH(G8643)-MONTH($K$3))</f>
        <v/>
      </c>
      <c r="Q8643" s="366">
        <f>IF(M8643="IBIRAPITANGA FASE 3",IF(O8643="Atraso",L8643,L8643/(1+$I$2)^P8643),IF(O8643="Atraso",L8643,L8643/(1+$I$1)^P8643))</f>
        <v/>
      </c>
      <c r="R8643">
        <f>IF(O8643="Atraso",$K$3-G8643,0)</f>
        <v/>
      </c>
      <c r="S8643">
        <f>IF(R8643&lt;=15,"Até 15",IF(R8643&lt;=30,"Entre 15 e 30",IF(R8643&lt;=60,"Entre 30 e 60",IF(R8643&lt;=90,"Entre 60 e 90",IF(R8643&lt;=120,"Entre 90 e 120",IF(R8643&lt;=150,"Entre 120 e 150",IF(R8643&lt;=180,"Entre 150 e 180","Superior a 180")))))))</f>
        <v/>
      </c>
    </row>
    <row r="8644">
      <c r="A8644" t="inlineStr">
        <is>
          <t>Q08L010</t>
        </is>
      </c>
      <c r="B8644" t="inlineStr">
        <is>
          <t>MARCELO PACHECO OLIVEIRA</t>
        </is>
      </c>
      <c r="C8644" t="n">
        <v>1</v>
      </c>
      <c r="D8644" t="inlineStr">
        <is>
          <t>IPCA</t>
        </is>
      </c>
      <c r="E8644" t="n">
        <v>0.009488792934583046</v>
      </c>
      <c r="F8644" t="inlineStr">
        <is>
          <t>MENSAL</t>
        </is>
      </c>
      <c r="G8644" t="n">
        <v>49770</v>
      </c>
      <c r="H8644" t="n">
        <v>49770</v>
      </c>
      <c r="I8644" t="n">
        <v>166</v>
      </c>
      <c r="J8644" t="inlineStr">
        <is>
          <t>CARTEIRA</t>
        </is>
      </c>
      <c r="K8644" t="inlineStr">
        <is>
          <t>CONTRATO</t>
        </is>
      </c>
      <c r="L8644" t="n">
        <v>601.8574020000001</v>
      </c>
      <c r="M8644" t="inlineStr">
        <is>
          <t>Terra Luz Residencial</t>
        </is>
      </c>
      <c r="N8644" s="142">
        <f>DATE(YEAR(G8644),MONTH(G8644),1)</f>
        <v/>
      </c>
      <c r="O8644" s="132">
        <f>IF(G8644&gt;$K$3,"Futuro","Atraso")</f>
        <v/>
      </c>
      <c r="P8644">
        <f>12*(YEAR(G8644)-YEAR($K$3))+(MONTH(G8644)-MONTH($K$3))</f>
        <v/>
      </c>
      <c r="Q8644" s="366">
        <f>IF(M8644="IBIRAPITANGA FASE 3",IF(O8644="Atraso",L8644,L8644/(1+$I$2)^P8644),IF(O8644="Atraso",L8644,L8644/(1+$I$1)^P8644))</f>
        <v/>
      </c>
      <c r="R8644">
        <f>IF(O8644="Atraso",$K$3-G8644,0)</f>
        <v/>
      </c>
      <c r="S8644">
        <f>IF(R8644&lt;=15,"Até 15",IF(R8644&lt;=30,"Entre 15 e 30",IF(R8644&lt;=60,"Entre 30 e 60",IF(R8644&lt;=90,"Entre 60 e 90",IF(R8644&lt;=120,"Entre 90 e 120",IF(R8644&lt;=150,"Entre 120 e 150",IF(R8644&lt;=180,"Entre 150 e 180","Superior a 180")))))))</f>
        <v/>
      </c>
    </row>
    <row r="8645">
      <c r="A8645" t="inlineStr">
        <is>
          <t>Q08L010</t>
        </is>
      </c>
      <c r="B8645" t="inlineStr">
        <is>
          <t>MARCELO PACHECO OLIVEIRA</t>
        </is>
      </c>
      <c r="C8645" t="n">
        <v>1</v>
      </c>
      <c r="D8645" t="inlineStr">
        <is>
          <t>IPCA</t>
        </is>
      </c>
      <c r="E8645" t="n">
        <v>0.009488792934583046</v>
      </c>
      <c r="F8645" t="inlineStr">
        <is>
          <t>MENSAL</t>
        </is>
      </c>
      <c r="G8645" t="n">
        <v>49800</v>
      </c>
      <c r="H8645" t="n">
        <v>49800</v>
      </c>
      <c r="I8645" t="n">
        <v>167</v>
      </c>
      <c r="J8645" t="inlineStr">
        <is>
          <t>CARTEIRA</t>
        </is>
      </c>
      <c r="K8645" t="inlineStr">
        <is>
          <t>CONTRATO</t>
        </is>
      </c>
      <c r="L8645" t="n">
        <v>601.8574020000001</v>
      </c>
      <c r="M8645" t="inlineStr">
        <is>
          <t>Terra Luz Residencial</t>
        </is>
      </c>
      <c r="N8645" s="142">
        <f>DATE(YEAR(G8645),MONTH(G8645),1)</f>
        <v/>
      </c>
      <c r="O8645" s="132">
        <f>IF(G8645&gt;$K$3,"Futuro","Atraso")</f>
        <v/>
      </c>
      <c r="P8645">
        <f>12*(YEAR(G8645)-YEAR($K$3))+(MONTH(G8645)-MONTH($K$3))</f>
        <v/>
      </c>
      <c r="Q8645" s="366">
        <f>IF(M8645="IBIRAPITANGA FASE 3",IF(O8645="Atraso",L8645,L8645/(1+$I$2)^P8645),IF(O8645="Atraso",L8645,L8645/(1+$I$1)^P8645))</f>
        <v/>
      </c>
      <c r="R8645">
        <f>IF(O8645="Atraso",$K$3-G8645,0)</f>
        <v/>
      </c>
      <c r="S8645">
        <f>IF(R8645&lt;=15,"Até 15",IF(R8645&lt;=30,"Entre 15 e 30",IF(R8645&lt;=60,"Entre 30 e 60",IF(R8645&lt;=90,"Entre 60 e 90",IF(R8645&lt;=120,"Entre 90 e 120",IF(R8645&lt;=150,"Entre 120 e 150",IF(R8645&lt;=180,"Entre 150 e 180","Superior a 180")))))))</f>
        <v/>
      </c>
    </row>
    <row r="8646">
      <c r="A8646" t="inlineStr">
        <is>
          <t>Q08L010</t>
        </is>
      </c>
      <c r="B8646" t="inlineStr">
        <is>
          <t>MARCELO PACHECO OLIVEIRA</t>
        </is>
      </c>
      <c r="C8646" t="n">
        <v>1</v>
      </c>
      <c r="D8646" t="inlineStr">
        <is>
          <t>IPCA</t>
        </is>
      </c>
      <c r="E8646" t="n">
        <v>0.009488792934583046</v>
      </c>
      <c r="F8646" t="inlineStr">
        <is>
          <t>MENSAL</t>
        </is>
      </c>
      <c r="G8646" t="n">
        <v>49831</v>
      </c>
      <c r="H8646" t="n">
        <v>49831</v>
      </c>
      <c r="I8646" t="n">
        <v>168</v>
      </c>
      <c r="J8646" t="inlineStr">
        <is>
          <t>CARTEIRA</t>
        </is>
      </c>
      <c r="K8646" t="inlineStr">
        <is>
          <t>CONTRATO</t>
        </is>
      </c>
      <c r="L8646" t="n">
        <v>601.8574020000001</v>
      </c>
      <c r="M8646" t="inlineStr">
        <is>
          <t>Terra Luz Residencial</t>
        </is>
      </c>
      <c r="N8646" s="142">
        <f>DATE(YEAR(G8646),MONTH(G8646),1)</f>
        <v/>
      </c>
      <c r="O8646" s="132">
        <f>IF(G8646&gt;$K$3,"Futuro","Atraso")</f>
        <v/>
      </c>
      <c r="P8646">
        <f>12*(YEAR(G8646)-YEAR($K$3))+(MONTH(G8646)-MONTH($K$3))</f>
        <v/>
      </c>
      <c r="Q8646" s="366">
        <f>IF(M8646="IBIRAPITANGA FASE 3",IF(O8646="Atraso",L8646,L8646/(1+$I$2)^P8646),IF(O8646="Atraso",L8646,L8646/(1+$I$1)^P8646))</f>
        <v/>
      </c>
      <c r="R8646">
        <f>IF(O8646="Atraso",$K$3-G8646,0)</f>
        <v/>
      </c>
      <c r="S8646">
        <f>IF(R8646&lt;=15,"Até 15",IF(R8646&lt;=30,"Entre 15 e 30",IF(R8646&lt;=60,"Entre 30 e 60",IF(R8646&lt;=90,"Entre 60 e 90",IF(R8646&lt;=120,"Entre 90 e 120",IF(R8646&lt;=150,"Entre 120 e 150",IF(R8646&lt;=180,"Entre 150 e 180","Superior a 180")))))))</f>
        <v/>
      </c>
    </row>
    <row r="8647">
      <c r="A8647" t="inlineStr">
        <is>
          <t>Q08L010</t>
        </is>
      </c>
      <c r="B8647" t="inlineStr">
        <is>
          <t>MARCELO PACHECO OLIVEIRA</t>
        </is>
      </c>
      <c r="C8647" t="n">
        <v>1</v>
      </c>
      <c r="D8647" t="inlineStr">
        <is>
          <t>IPCA</t>
        </is>
      </c>
      <c r="E8647" t="n">
        <v>0.009488792934583046</v>
      </c>
      <c r="F8647" t="inlineStr">
        <is>
          <t>MENSAL</t>
        </is>
      </c>
      <c r="G8647" t="n">
        <v>49831</v>
      </c>
      <c r="H8647" t="n">
        <v>49831</v>
      </c>
      <c r="I8647" t="n">
        <v>14</v>
      </c>
      <c r="J8647" t="inlineStr">
        <is>
          <t>CARTEIRA</t>
        </is>
      </c>
      <c r="K8647" t="inlineStr">
        <is>
          <t>CONTRATO</t>
        </is>
      </c>
      <c r="L8647" t="n">
        <v>1902.840372</v>
      </c>
      <c r="M8647" t="inlineStr">
        <is>
          <t>Terra Luz Residencial</t>
        </is>
      </c>
      <c r="N8647" s="142">
        <f>DATE(YEAR(G8647),MONTH(G8647),1)</f>
        <v/>
      </c>
      <c r="O8647" s="132">
        <f>IF(G8647&gt;$K$3,"Futuro","Atraso")</f>
        <v/>
      </c>
      <c r="P8647">
        <f>12*(YEAR(G8647)-YEAR($K$3))+(MONTH(G8647)-MONTH($K$3))</f>
        <v/>
      </c>
      <c r="Q8647" s="366">
        <f>IF(M8647="IBIRAPITANGA FASE 3",IF(O8647="Atraso",L8647,L8647/(1+$I$2)^P8647),IF(O8647="Atraso",L8647,L8647/(1+$I$1)^P8647))</f>
        <v/>
      </c>
      <c r="R8647">
        <f>IF(O8647="Atraso",$K$3-G8647,0)</f>
        <v/>
      </c>
      <c r="S8647">
        <f>IF(R8647&lt;=15,"Até 15",IF(R8647&lt;=30,"Entre 15 e 30",IF(R8647&lt;=60,"Entre 30 e 60",IF(R8647&lt;=90,"Entre 60 e 90",IF(R8647&lt;=120,"Entre 90 e 120",IF(R8647&lt;=150,"Entre 120 e 150",IF(R8647&lt;=180,"Entre 150 e 180","Superior a 180")))))))</f>
        <v/>
      </c>
    </row>
    <row r="8648">
      <c r="A8648" t="inlineStr">
        <is>
          <t>Q08L010</t>
        </is>
      </c>
      <c r="B8648" t="inlineStr">
        <is>
          <t>MARCELO PACHECO OLIVEIRA</t>
        </is>
      </c>
      <c r="C8648" t="n">
        <v>1</v>
      </c>
      <c r="D8648" t="inlineStr">
        <is>
          <t>IPCA</t>
        </is>
      </c>
      <c r="E8648" t="n">
        <v>0.009488792934583046</v>
      </c>
      <c r="F8648" t="inlineStr">
        <is>
          <t>MENSAL</t>
        </is>
      </c>
      <c r="G8648" t="n">
        <v>49861</v>
      </c>
      <c r="H8648" t="n">
        <v>49861</v>
      </c>
      <c r="I8648" t="n">
        <v>169</v>
      </c>
      <c r="J8648" t="inlineStr">
        <is>
          <t>CARTEIRA</t>
        </is>
      </c>
      <c r="K8648" t="inlineStr">
        <is>
          <t>CONTRATO</t>
        </is>
      </c>
      <c r="L8648" t="n">
        <v>601.8574020000001</v>
      </c>
      <c r="M8648" t="inlineStr">
        <is>
          <t>Terra Luz Residencial</t>
        </is>
      </c>
      <c r="N8648" s="142">
        <f>DATE(YEAR(G8648),MONTH(G8648),1)</f>
        <v/>
      </c>
      <c r="O8648" s="132">
        <f>IF(G8648&gt;$K$3,"Futuro","Atraso")</f>
        <v/>
      </c>
      <c r="P8648">
        <f>12*(YEAR(G8648)-YEAR($K$3))+(MONTH(G8648)-MONTH($K$3))</f>
        <v/>
      </c>
      <c r="Q8648" s="366">
        <f>IF(M8648="IBIRAPITANGA FASE 3",IF(O8648="Atraso",L8648,L8648/(1+$I$2)^P8648),IF(O8648="Atraso",L8648,L8648/(1+$I$1)^P8648))</f>
        <v/>
      </c>
      <c r="R8648">
        <f>IF(O8648="Atraso",$K$3-G8648,0)</f>
        <v/>
      </c>
      <c r="S8648">
        <f>IF(R8648&lt;=15,"Até 15",IF(R8648&lt;=30,"Entre 15 e 30",IF(R8648&lt;=60,"Entre 30 e 60",IF(R8648&lt;=90,"Entre 60 e 90",IF(R8648&lt;=120,"Entre 90 e 120",IF(R8648&lt;=150,"Entre 120 e 150",IF(R8648&lt;=180,"Entre 150 e 180","Superior a 180")))))))</f>
        <v/>
      </c>
    </row>
    <row r="8649">
      <c r="A8649" t="inlineStr">
        <is>
          <t>Q08L010</t>
        </is>
      </c>
      <c r="B8649" t="inlineStr">
        <is>
          <t>MARCELO PACHECO OLIVEIRA</t>
        </is>
      </c>
      <c r="C8649" t="n">
        <v>1</v>
      </c>
      <c r="D8649" t="inlineStr">
        <is>
          <t>IPCA</t>
        </is>
      </c>
      <c r="E8649" t="n">
        <v>0.009488792934583046</v>
      </c>
      <c r="F8649" t="inlineStr">
        <is>
          <t>MENSAL</t>
        </is>
      </c>
      <c r="G8649" t="n">
        <v>49892</v>
      </c>
      <c r="H8649" t="n">
        <v>49892</v>
      </c>
      <c r="I8649" t="n">
        <v>170</v>
      </c>
      <c r="J8649" t="inlineStr">
        <is>
          <t>CARTEIRA</t>
        </is>
      </c>
      <c r="K8649" t="inlineStr">
        <is>
          <t>CONTRATO</t>
        </is>
      </c>
      <c r="L8649" t="n">
        <v>601.8574020000001</v>
      </c>
      <c r="M8649" t="inlineStr">
        <is>
          <t>Terra Luz Residencial</t>
        </is>
      </c>
      <c r="N8649" s="142">
        <f>DATE(YEAR(G8649),MONTH(G8649),1)</f>
        <v/>
      </c>
      <c r="O8649" s="132">
        <f>IF(G8649&gt;$K$3,"Futuro","Atraso")</f>
        <v/>
      </c>
      <c r="P8649">
        <f>12*(YEAR(G8649)-YEAR($K$3))+(MONTH(G8649)-MONTH($K$3))</f>
        <v/>
      </c>
      <c r="Q8649" s="366">
        <f>IF(M8649="IBIRAPITANGA FASE 3",IF(O8649="Atraso",L8649,L8649/(1+$I$2)^P8649),IF(O8649="Atraso",L8649,L8649/(1+$I$1)^P8649))</f>
        <v/>
      </c>
      <c r="R8649">
        <f>IF(O8649="Atraso",$K$3-G8649,0)</f>
        <v/>
      </c>
      <c r="S8649">
        <f>IF(R8649&lt;=15,"Até 15",IF(R8649&lt;=30,"Entre 15 e 30",IF(R8649&lt;=60,"Entre 30 e 60",IF(R8649&lt;=90,"Entre 60 e 90",IF(R8649&lt;=120,"Entre 90 e 120",IF(R8649&lt;=150,"Entre 120 e 150",IF(R8649&lt;=180,"Entre 150 e 180","Superior a 180")))))))</f>
        <v/>
      </c>
    </row>
    <row r="8650">
      <c r="A8650" t="inlineStr">
        <is>
          <t>Q08L010</t>
        </is>
      </c>
      <c r="B8650" t="inlineStr">
        <is>
          <t>MARCELO PACHECO OLIVEIRA</t>
        </is>
      </c>
      <c r="C8650" t="n">
        <v>1</v>
      </c>
      <c r="D8650" t="inlineStr">
        <is>
          <t>IPCA</t>
        </is>
      </c>
      <c r="E8650" t="n">
        <v>0.009488792934583046</v>
      </c>
      <c r="F8650" t="inlineStr">
        <is>
          <t>MENSAL</t>
        </is>
      </c>
      <c r="G8650" t="n">
        <v>49923</v>
      </c>
      <c r="H8650" t="n">
        <v>49923</v>
      </c>
      <c r="I8650" t="n">
        <v>171</v>
      </c>
      <c r="J8650" t="inlineStr">
        <is>
          <t>CARTEIRA</t>
        </is>
      </c>
      <c r="K8650" t="inlineStr">
        <is>
          <t>CONTRATO</t>
        </is>
      </c>
      <c r="L8650" t="n">
        <v>601.8574020000001</v>
      </c>
      <c r="M8650" t="inlineStr">
        <is>
          <t>Terra Luz Residencial</t>
        </is>
      </c>
      <c r="N8650" s="142">
        <f>DATE(YEAR(G8650),MONTH(G8650),1)</f>
        <v/>
      </c>
      <c r="O8650" s="132">
        <f>IF(G8650&gt;$K$3,"Futuro","Atraso")</f>
        <v/>
      </c>
      <c r="P8650">
        <f>12*(YEAR(G8650)-YEAR($K$3))+(MONTH(G8650)-MONTH($K$3))</f>
        <v/>
      </c>
      <c r="Q8650" s="366">
        <f>IF(M8650="IBIRAPITANGA FASE 3",IF(O8650="Atraso",L8650,L8650/(1+$I$2)^P8650),IF(O8650="Atraso",L8650,L8650/(1+$I$1)^P8650))</f>
        <v/>
      </c>
      <c r="R8650">
        <f>IF(O8650="Atraso",$K$3-G8650,0)</f>
        <v/>
      </c>
      <c r="S8650">
        <f>IF(R8650&lt;=15,"Até 15",IF(R8650&lt;=30,"Entre 15 e 30",IF(R8650&lt;=60,"Entre 30 e 60",IF(R8650&lt;=90,"Entre 60 e 90",IF(R8650&lt;=120,"Entre 90 e 120",IF(R8650&lt;=150,"Entre 120 e 150",IF(R8650&lt;=180,"Entre 150 e 180","Superior a 180")))))))</f>
        <v/>
      </c>
    </row>
    <row r="8651">
      <c r="A8651" t="inlineStr">
        <is>
          <t>Q08L010</t>
        </is>
      </c>
      <c r="B8651" t="inlineStr">
        <is>
          <t>MARCELO PACHECO OLIVEIRA</t>
        </is>
      </c>
      <c r="C8651" t="n">
        <v>1</v>
      </c>
      <c r="D8651" t="inlineStr">
        <is>
          <t>IPCA</t>
        </is>
      </c>
      <c r="E8651" t="n">
        <v>0.009488792934583046</v>
      </c>
      <c r="F8651" t="inlineStr">
        <is>
          <t>MENSAL</t>
        </is>
      </c>
      <c r="G8651" t="n">
        <v>49953</v>
      </c>
      <c r="H8651" t="n">
        <v>49953</v>
      </c>
      <c r="I8651" t="n">
        <v>172</v>
      </c>
      <c r="J8651" t="inlineStr">
        <is>
          <t>CARTEIRA</t>
        </is>
      </c>
      <c r="K8651" t="inlineStr">
        <is>
          <t>CONTRATO</t>
        </is>
      </c>
      <c r="L8651" t="n">
        <v>601.8574020000001</v>
      </c>
      <c r="M8651" t="inlineStr">
        <is>
          <t>Terra Luz Residencial</t>
        </is>
      </c>
      <c r="N8651" s="142">
        <f>DATE(YEAR(G8651),MONTH(G8651),1)</f>
        <v/>
      </c>
      <c r="O8651" s="132">
        <f>IF(G8651&gt;$K$3,"Futuro","Atraso")</f>
        <v/>
      </c>
      <c r="P8651">
        <f>12*(YEAR(G8651)-YEAR($K$3))+(MONTH(G8651)-MONTH($K$3))</f>
        <v/>
      </c>
      <c r="Q8651" s="366">
        <f>IF(M8651="IBIRAPITANGA FASE 3",IF(O8651="Atraso",L8651,L8651/(1+$I$2)^P8651),IF(O8651="Atraso",L8651,L8651/(1+$I$1)^P8651))</f>
        <v/>
      </c>
      <c r="R8651">
        <f>IF(O8651="Atraso",$K$3-G8651,0)</f>
        <v/>
      </c>
      <c r="S8651">
        <f>IF(R8651&lt;=15,"Até 15",IF(R8651&lt;=30,"Entre 15 e 30",IF(R8651&lt;=60,"Entre 30 e 60",IF(R8651&lt;=90,"Entre 60 e 90",IF(R8651&lt;=120,"Entre 90 e 120",IF(R8651&lt;=150,"Entre 120 e 150",IF(R8651&lt;=180,"Entre 150 e 180","Superior a 180")))))))</f>
        <v/>
      </c>
    </row>
    <row r="8652">
      <c r="A8652" t="inlineStr">
        <is>
          <t>Q08L010</t>
        </is>
      </c>
      <c r="B8652" t="inlineStr">
        <is>
          <t>MARCELO PACHECO OLIVEIRA</t>
        </is>
      </c>
      <c r="C8652" t="n">
        <v>1</v>
      </c>
      <c r="D8652" t="inlineStr">
        <is>
          <t>IPCA</t>
        </is>
      </c>
      <c r="E8652" t="n">
        <v>0.009488792934583046</v>
      </c>
      <c r="F8652" t="inlineStr">
        <is>
          <t>MENSAL</t>
        </is>
      </c>
      <c r="G8652" t="n">
        <v>49984</v>
      </c>
      <c r="H8652" t="n">
        <v>49984</v>
      </c>
      <c r="I8652" t="n">
        <v>173</v>
      </c>
      <c r="J8652" t="inlineStr">
        <is>
          <t>CARTEIRA</t>
        </is>
      </c>
      <c r="K8652" t="inlineStr">
        <is>
          <t>CONTRATO</t>
        </is>
      </c>
      <c r="L8652" t="n">
        <v>601.8574020000001</v>
      </c>
      <c r="M8652" t="inlineStr">
        <is>
          <t>Terra Luz Residencial</t>
        </is>
      </c>
      <c r="N8652" s="142">
        <f>DATE(YEAR(G8652),MONTH(G8652),1)</f>
        <v/>
      </c>
      <c r="O8652" s="132">
        <f>IF(G8652&gt;$K$3,"Futuro","Atraso")</f>
        <v/>
      </c>
      <c r="P8652">
        <f>12*(YEAR(G8652)-YEAR($K$3))+(MONTH(G8652)-MONTH($K$3))</f>
        <v/>
      </c>
      <c r="Q8652" s="366">
        <f>IF(M8652="IBIRAPITANGA FASE 3",IF(O8652="Atraso",L8652,L8652/(1+$I$2)^P8652),IF(O8652="Atraso",L8652,L8652/(1+$I$1)^P8652))</f>
        <v/>
      </c>
      <c r="R8652">
        <f>IF(O8652="Atraso",$K$3-G8652,0)</f>
        <v/>
      </c>
      <c r="S8652">
        <f>IF(R8652&lt;=15,"Até 15",IF(R8652&lt;=30,"Entre 15 e 30",IF(R8652&lt;=60,"Entre 30 e 60",IF(R8652&lt;=90,"Entre 60 e 90",IF(R8652&lt;=120,"Entre 90 e 120",IF(R8652&lt;=150,"Entre 120 e 150",IF(R8652&lt;=180,"Entre 150 e 180","Superior a 180")))))))</f>
        <v/>
      </c>
    </row>
    <row r="8653">
      <c r="A8653" t="inlineStr">
        <is>
          <t>Q08L010</t>
        </is>
      </c>
      <c r="B8653" t="inlineStr">
        <is>
          <t>MARCELO PACHECO OLIVEIRA</t>
        </is>
      </c>
      <c r="C8653" t="n">
        <v>1</v>
      </c>
      <c r="D8653" t="inlineStr">
        <is>
          <t>IPCA</t>
        </is>
      </c>
      <c r="E8653" t="n">
        <v>0.009488792934583046</v>
      </c>
      <c r="F8653" t="inlineStr">
        <is>
          <t>MENSAL</t>
        </is>
      </c>
      <c r="G8653" t="n">
        <v>50014</v>
      </c>
      <c r="H8653" t="n">
        <v>50014</v>
      </c>
      <c r="I8653" t="n">
        <v>174</v>
      </c>
      <c r="J8653" t="inlineStr">
        <is>
          <t>CARTEIRA</t>
        </is>
      </c>
      <c r="K8653" t="inlineStr">
        <is>
          <t>CONTRATO</t>
        </is>
      </c>
      <c r="L8653" t="n">
        <v>601.8574020000001</v>
      </c>
      <c r="M8653" t="inlineStr">
        <is>
          <t>Terra Luz Residencial</t>
        </is>
      </c>
      <c r="N8653" s="142">
        <f>DATE(YEAR(G8653),MONTH(G8653),1)</f>
        <v/>
      </c>
      <c r="O8653" s="132">
        <f>IF(G8653&gt;$K$3,"Futuro","Atraso")</f>
        <v/>
      </c>
      <c r="P8653">
        <f>12*(YEAR(G8653)-YEAR($K$3))+(MONTH(G8653)-MONTH($K$3))</f>
        <v/>
      </c>
      <c r="Q8653" s="366">
        <f>IF(M8653="IBIRAPITANGA FASE 3",IF(O8653="Atraso",L8653,L8653/(1+$I$2)^P8653),IF(O8653="Atraso",L8653,L8653/(1+$I$1)^P8653))</f>
        <v/>
      </c>
      <c r="R8653">
        <f>IF(O8653="Atraso",$K$3-G8653,0)</f>
        <v/>
      </c>
      <c r="S8653">
        <f>IF(R8653&lt;=15,"Até 15",IF(R8653&lt;=30,"Entre 15 e 30",IF(R8653&lt;=60,"Entre 30 e 60",IF(R8653&lt;=90,"Entre 60 e 90",IF(R8653&lt;=120,"Entre 90 e 120",IF(R8653&lt;=150,"Entre 120 e 150",IF(R8653&lt;=180,"Entre 150 e 180","Superior a 180")))))))</f>
        <v/>
      </c>
    </row>
    <row r="8654">
      <c r="A8654" t="inlineStr">
        <is>
          <t>Q08L010</t>
        </is>
      </c>
      <c r="B8654" t="inlineStr">
        <is>
          <t>MARCELO PACHECO OLIVEIRA</t>
        </is>
      </c>
      <c r="C8654" t="n">
        <v>1</v>
      </c>
      <c r="D8654" t="inlineStr">
        <is>
          <t>IPCA</t>
        </is>
      </c>
      <c r="E8654" t="n">
        <v>0.009488792934583046</v>
      </c>
      <c r="F8654" t="inlineStr">
        <is>
          <t>MENSAL</t>
        </is>
      </c>
      <c r="G8654" t="n">
        <v>50045</v>
      </c>
      <c r="H8654" t="n">
        <v>50045</v>
      </c>
      <c r="I8654" t="n">
        <v>175</v>
      </c>
      <c r="J8654" t="inlineStr">
        <is>
          <t>CARTEIRA</t>
        </is>
      </c>
      <c r="K8654" t="inlineStr">
        <is>
          <t>CONTRATO</t>
        </is>
      </c>
      <c r="L8654" t="n">
        <v>601.8574020000001</v>
      </c>
      <c r="M8654" t="inlineStr">
        <is>
          <t>Terra Luz Residencial</t>
        </is>
      </c>
      <c r="N8654" s="142">
        <f>DATE(YEAR(G8654),MONTH(G8654),1)</f>
        <v/>
      </c>
      <c r="O8654" s="132">
        <f>IF(G8654&gt;$K$3,"Futuro","Atraso")</f>
        <v/>
      </c>
      <c r="P8654">
        <f>12*(YEAR(G8654)-YEAR($K$3))+(MONTH(G8654)-MONTH($K$3))</f>
        <v/>
      </c>
      <c r="Q8654" s="366">
        <f>IF(M8654="IBIRAPITANGA FASE 3",IF(O8654="Atraso",L8654,L8654/(1+$I$2)^P8654),IF(O8654="Atraso",L8654,L8654/(1+$I$1)^P8654))</f>
        <v/>
      </c>
      <c r="R8654">
        <f>IF(O8654="Atraso",$K$3-G8654,0)</f>
        <v/>
      </c>
      <c r="S8654">
        <f>IF(R8654&lt;=15,"Até 15",IF(R8654&lt;=30,"Entre 15 e 30",IF(R8654&lt;=60,"Entre 30 e 60",IF(R8654&lt;=90,"Entre 60 e 90",IF(R8654&lt;=120,"Entre 90 e 120",IF(R8654&lt;=150,"Entre 120 e 150",IF(R8654&lt;=180,"Entre 150 e 180","Superior a 180")))))))</f>
        <v/>
      </c>
    </row>
    <row r="8655">
      <c r="A8655" t="inlineStr">
        <is>
          <t>Q08L010</t>
        </is>
      </c>
      <c r="B8655" t="inlineStr">
        <is>
          <t>MARCELO PACHECO OLIVEIRA</t>
        </is>
      </c>
      <c r="C8655" t="n">
        <v>1</v>
      </c>
      <c r="D8655" t="inlineStr">
        <is>
          <t>IPCA</t>
        </is>
      </c>
      <c r="E8655" t="n">
        <v>0.009488792934583046</v>
      </c>
      <c r="F8655" t="inlineStr">
        <is>
          <t>MENSAL</t>
        </is>
      </c>
      <c r="G8655" t="n">
        <v>50076</v>
      </c>
      <c r="H8655" t="n">
        <v>50076</v>
      </c>
      <c r="I8655" t="n">
        <v>176</v>
      </c>
      <c r="J8655" t="inlineStr">
        <is>
          <t>CARTEIRA</t>
        </is>
      </c>
      <c r="K8655" t="inlineStr">
        <is>
          <t>CONTRATO</t>
        </is>
      </c>
      <c r="L8655" t="n">
        <v>601.8574020000001</v>
      </c>
      <c r="M8655" t="inlineStr">
        <is>
          <t>Terra Luz Residencial</t>
        </is>
      </c>
      <c r="N8655" s="142">
        <f>DATE(YEAR(G8655),MONTH(G8655),1)</f>
        <v/>
      </c>
      <c r="O8655" s="132">
        <f>IF(G8655&gt;$K$3,"Futuro","Atraso")</f>
        <v/>
      </c>
      <c r="P8655">
        <f>12*(YEAR(G8655)-YEAR($K$3))+(MONTH(G8655)-MONTH($K$3))</f>
        <v/>
      </c>
      <c r="Q8655" s="366">
        <f>IF(M8655="IBIRAPITANGA FASE 3",IF(O8655="Atraso",L8655,L8655/(1+$I$2)^P8655),IF(O8655="Atraso",L8655,L8655/(1+$I$1)^P8655))</f>
        <v/>
      </c>
      <c r="R8655">
        <f>IF(O8655="Atraso",$K$3-G8655,0)</f>
        <v/>
      </c>
      <c r="S8655">
        <f>IF(R8655&lt;=15,"Até 15",IF(R8655&lt;=30,"Entre 15 e 30",IF(R8655&lt;=60,"Entre 30 e 60",IF(R8655&lt;=90,"Entre 60 e 90",IF(R8655&lt;=120,"Entre 90 e 120",IF(R8655&lt;=150,"Entre 120 e 150",IF(R8655&lt;=180,"Entre 150 e 180","Superior a 180")))))))</f>
        <v/>
      </c>
    </row>
    <row r="8656">
      <c r="A8656" t="inlineStr">
        <is>
          <t>Q08L010</t>
        </is>
      </c>
      <c r="B8656" t="inlineStr">
        <is>
          <t>MARCELO PACHECO OLIVEIRA</t>
        </is>
      </c>
      <c r="C8656" t="n">
        <v>1</v>
      </c>
      <c r="D8656" t="inlineStr">
        <is>
          <t>IPCA</t>
        </is>
      </c>
      <c r="E8656" t="n">
        <v>0.009488792934583046</v>
      </c>
      <c r="F8656" t="inlineStr">
        <is>
          <t>MENSAL</t>
        </is>
      </c>
      <c r="G8656" t="n">
        <v>50104</v>
      </c>
      <c r="H8656" t="n">
        <v>50104</v>
      </c>
      <c r="I8656" t="n">
        <v>177</v>
      </c>
      <c r="J8656" t="inlineStr">
        <is>
          <t>CARTEIRA</t>
        </is>
      </c>
      <c r="K8656" t="inlineStr">
        <is>
          <t>CONTRATO</t>
        </is>
      </c>
      <c r="L8656" t="n">
        <v>601.8574020000001</v>
      </c>
      <c r="M8656" t="inlineStr">
        <is>
          <t>Terra Luz Residencial</t>
        </is>
      </c>
      <c r="N8656" s="142">
        <f>DATE(YEAR(G8656),MONTH(G8656),1)</f>
        <v/>
      </c>
      <c r="O8656" s="132">
        <f>IF(G8656&gt;$K$3,"Futuro","Atraso")</f>
        <v/>
      </c>
      <c r="P8656">
        <f>12*(YEAR(G8656)-YEAR($K$3))+(MONTH(G8656)-MONTH($K$3))</f>
        <v/>
      </c>
      <c r="Q8656" s="366">
        <f>IF(M8656="IBIRAPITANGA FASE 3",IF(O8656="Atraso",L8656,L8656/(1+$I$2)^P8656),IF(O8656="Atraso",L8656,L8656/(1+$I$1)^P8656))</f>
        <v/>
      </c>
      <c r="R8656">
        <f>IF(O8656="Atraso",$K$3-G8656,0)</f>
        <v/>
      </c>
      <c r="S8656">
        <f>IF(R8656&lt;=15,"Até 15",IF(R8656&lt;=30,"Entre 15 e 30",IF(R8656&lt;=60,"Entre 30 e 60",IF(R8656&lt;=90,"Entre 60 e 90",IF(R8656&lt;=120,"Entre 90 e 120",IF(R8656&lt;=150,"Entre 120 e 150",IF(R8656&lt;=180,"Entre 150 e 180","Superior a 180")))))))</f>
        <v/>
      </c>
    </row>
    <row r="8657">
      <c r="A8657" t="inlineStr">
        <is>
          <t>Q08L010</t>
        </is>
      </c>
      <c r="B8657" t="inlineStr">
        <is>
          <t>MARCELO PACHECO OLIVEIRA</t>
        </is>
      </c>
      <c r="C8657" t="n">
        <v>1</v>
      </c>
      <c r="D8657" t="inlineStr">
        <is>
          <t>IPCA</t>
        </is>
      </c>
      <c r="E8657" t="n">
        <v>0.009488792934583046</v>
      </c>
      <c r="F8657" t="inlineStr">
        <is>
          <t>MENSAL</t>
        </is>
      </c>
      <c r="G8657" t="n">
        <v>50135</v>
      </c>
      <c r="H8657" t="n">
        <v>50135</v>
      </c>
      <c r="I8657" t="n">
        <v>178</v>
      </c>
      <c r="J8657" t="inlineStr">
        <is>
          <t>CARTEIRA</t>
        </is>
      </c>
      <c r="K8657" t="inlineStr">
        <is>
          <t>CONTRATO</t>
        </is>
      </c>
      <c r="L8657" t="n">
        <v>601.8574020000001</v>
      </c>
      <c r="M8657" t="inlineStr">
        <is>
          <t>Terra Luz Residencial</t>
        </is>
      </c>
      <c r="N8657" s="142">
        <f>DATE(YEAR(G8657),MONTH(G8657),1)</f>
        <v/>
      </c>
      <c r="O8657" s="132">
        <f>IF(G8657&gt;$K$3,"Futuro","Atraso")</f>
        <v/>
      </c>
      <c r="P8657">
        <f>12*(YEAR(G8657)-YEAR($K$3))+(MONTH(G8657)-MONTH($K$3))</f>
        <v/>
      </c>
      <c r="Q8657" s="366">
        <f>IF(M8657="IBIRAPITANGA FASE 3",IF(O8657="Atraso",L8657,L8657/(1+$I$2)^P8657),IF(O8657="Atraso",L8657,L8657/(1+$I$1)^P8657))</f>
        <v/>
      </c>
      <c r="R8657">
        <f>IF(O8657="Atraso",$K$3-G8657,0)</f>
        <v/>
      </c>
      <c r="S8657">
        <f>IF(R8657&lt;=15,"Até 15",IF(R8657&lt;=30,"Entre 15 e 30",IF(R8657&lt;=60,"Entre 30 e 60",IF(R8657&lt;=90,"Entre 60 e 90",IF(R8657&lt;=120,"Entre 90 e 120",IF(R8657&lt;=150,"Entre 120 e 150",IF(R8657&lt;=180,"Entre 150 e 180","Superior a 180")))))))</f>
        <v/>
      </c>
    </row>
    <row r="8658">
      <c r="A8658" t="inlineStr">
        <is>
          <t>Q08L010</t>
        </is>
      </c>
      <c r="B8658" t="inlineStr">
        <is>
          <t>MARCELO PACHECO OLIVEIRA</t>
        </is>
      </c>
      <c r="C8658" t="n">
        <v>1</v>
      </c>
      <c r="D8658" t="inlineStr">
        <is>
          <t>IPCA</t>
        </is>
      </c>
      <c r="E8658" t="n">
        <v>0.009488792934583046</v>
      </c>
      <c r="F8658" t="inlineStr">
        <is>
          <t>MENSAL</t>
        </is>
      </c>
      <c r="G8658" t="n">
        <v>50165</v>
      </c>
      <c r="H8658" t="n">
        <v>50165</v>
      </c>
      <c r="I8658" t="n">
        <v>179</v>
      </c>
      <c r="J8658" t="inlineStr">
        <is>
          <t>CARTEIRA</t>
        </is>
      </c>
      <c r="K8658" t="inlineStr">
        <is>
          <t>CONTRATO</t>
        </is>
      </c>
      <c r="L8658" t="n">
        <v>601.8574020000001</v>
      </c>
      <c r="M8658" t="inlineStr">
        <is>
          <t>Terra Luz Residencial</t>
        </is>
      </c>
      <c r="N8658" s="142">
        <f>DATE(YEAR(G8658),MONTH(G8658),1)</f>
        <v/>
      </c>
      <c r="O8658" s="132">
        <f>IF(G8658&gt;$K$3,"Futuro","Atraso")</f>
        <v/>
      </c>
      <c r="P8658">
        <f>12*(YEAR(G8658)-YEAR($K$3))+(MONTH(G8658)-MONTH($K$3))</f>
        <v/>
      </c>
      <c r="Q8658" s="366">
        <f>IF(M8658="IBIRAPITANGA FASE 3",IF(O8658="Atraso",L8658,L8658/(1+$I$2)^P8658),IF(O8658="Atraso",L8658,L8658/(1+$I$1)^P8658))</f>
        <v/>
      </c>
      <c r="R8658">
        <f>IF(O8658="Atraso",$K$3-G8658,0)</f>
        <v/>
      </c>
      <c r="S8658">
        <f>IF(R8658&lt;=15,"Até 15",IF(R8658&lt;=30,"Entre 15 e 30",IF(R8658&lt;=60,"Entre 30 e 60",IF(R8658&lt;=90,"Entre 60 e 90",IF(R8658&lt;=120,"Entre 90 e 120",IF(R8658&lt;=150,"Entre 120 e 150",IF(R8658&lt;=180,"Entre 150 e 180","Superior a 180")))))))</f>
        <v/>
      </c>
    </row>
    <row r="8659">
      <c r="A8659" t="inlineStr">
        <is>
          <t>Q08L010</t>
        </is>
      </c>
      <c r="B8659" t="inlineStr">
        <is>
          <t>MARCELO PACHECO OLIVEIRA</t>
        </is>
      </c>
      <c r="C8659" t="n">
        <v>1</v>
      </c>
      <c r="D8659" t="inlineStr">
        <is>
          <t>IPCA</t>
        </is>
      </c>
      <c r="E8659" t="n">
        <v>0.009488792934583046</v>
      </c>
      <c r="F8659" t="inlineStr">
        <is>
          <t>MENSAL</t>
        </is>
      </c>
      <c r="G8659" t="n">
        <v>50196</v>
      </c>
      <c r="H8659" t="n">
        <v>50196</v>
      </c>
      <c r="I8659" t="n">
        <v>180</v>
      </c>
      <c r="J8659" t="inlineStr">
        <is>
          <t>CARTEIRA</t>
        </is>
      </c>
      <c r="K8659" t="inlineStr">
        <is>
          <t>CONTRATO</t>
        </is>
      </c>
      <c r="L8659" t="n">
        <v>601.8574020000001</v>
      </c>
      <c r="M8659" t="inlineStr">
        <is>
          <t>Terra Luz Residencial</t>
        </is>
      </c>
      <c r="N8659" s="142">
        <f>DATE(YEAR(G8659),MONTH(G8659),1)</f>
        <v/>
      </c>
      <c r="O8659" s="132">
        <f>IF(G8659&gt;$K$3,"Futuro","Atraso")</f>
        <v/>
      </c>
      <c r="P8659">
        <f>12*(YEAR(G8659)-YEAR($K$3))+(MONTH(G8659)-MONTH($K$3))</f>
        <v/>
      </c>
      <c r="Q8659" s="366">
        <f>IF(M8659="IBIRAPITANGA FASE 3",IF(O8659="Atraso",L8659,L8659/(1+$I$2)^P8659),IF(O8659="Atraso",L8659,L8659/(1+$I$1)^P8659))</f>
        <v/>
      </c>
      <c r="R8659">
        <f>IF(O8659="Atraso",$K$3-G8659,0)</f>
        <v/>
      </c>
      <c r="S8659">
        <f>IF(R8659&lt;=15,"Até 15",IF(R8659&lt;=30,"Entre 15 e 30",IF(R8659&lt;=60,"Entre 30 e 60",IF(R8659&lt;=90,"Entre 60 e 90",IF(R8659&lt;=120,"Entre 90 e 120",IF(R8659&lt;=150,"Entre 120 e 150",IF(R8659&lt;=180,"Entre 150 e 180","Superior a 180")))))))</f>
        <v/>
      </c>
    </row>
    <row r="8660">
      <c r="A8660" t="inlineStr">
        <is>
          <t>Q08L010</t>
        </is>
      </c>
      <c r="B8660" t="inlineStr">
        <is>
          <t>MARCELO PACHECO OLIVEIRA</t>
        </is>
      </c>
      <c r="C8660" t="n">
        <v>1</v>
      </c>
      <c r="D8660" t="inlineStr">
        <is>
          <t>IPCA</t>
        </is>
      </c>
      <c r="E8660" t="n">
        <v>0.009488792934583046</v>
      </c>
      <c r="F8660" t="inlineStr">
        <is>
          <t>MENSAL</t>
        </is>
      </c>
      <c r="G8660" t="n">
        <v>50196</v>
      </c>
      <c r="H8660" t="n">
        <v>50196</v>
      </c>
      <c r="I8660" t="n">
        <v>15</v>
      </c>
      <c r="J8660" t="inlineStr">
        <is>
          <t>CARTEIRA</t>
        </is>
      </c>
      <c r="K8660" t="inlineStr">
        <is>
          <t>CONTRATO</t>
        </is>
      </c>
      <c r="L8660" t="n">
        <v>1902.840372</v>
      </c>
      <c r="M8660" t="inlineStr">
        <is>
          <t>Terra Luz Residencial</t>
        </is>
      </c>
      <c r="N8660" s="142">
        <f>DATE(YEAR(G8660),MONTH(G8660),1)</f>
        <v/>
      </c>
      <c r="O8660" s="132">
        <f>IF(G8660&gt;$K$3,"Futuro","Atraso")</f>
        <v/>
      </c>
      <c r="P8660">
        <f>12*(YEAR(G8660)-YEAR($K$3))+(MONTH(G8660)-MONTH($K$3))</f>
        <v/>
      </c>
      <c r="Q8660" s="366">
        <f>IF(M8660="IBIRAPITANGA FASE 3",IF(O8660="Atraso",L8660,L8660/(1+$I$2)^P8660),IF(O8660="Atraso",L8660,L8660/(1+$I$1)^P8660))</f>
        <v/>
      </c>
      <c r="R8660">
        <f>IF(O8660="Atraso",$K$3-G8660,0)</f>
        <v/>
      </c>
      <c r="S8660">
        <f>IF(R8660&lt;=15,"Até 15",IF(R8660&lt;=30,"Entre 15 e 30",IF(R8660&lt;=60,"Entre 30 e 60",IF(R8660&lt;=90,"Entre 60 e 90",IF(R8660&lt;=120,"Entre 90 e 120",IF(R8660&lt;=150,"Entre 120 e 150",IF(R8660&lt;=180,"Entre 150 e 180","Superior a 180")))))))</f>
        <v/>
      </c>
    </row>
    <row r="8661">
      <c r="A8661" t="inlineStr">
        <is>
          <t>Q08L011</t>
        </is>
      </c>
      <c r="B8661" t="inlineStr">
        <is>
          <t>PEDRO HENRIQUE GUEDES BUENO</t>
        </is>
      </c>
      <c r="C8661" t="n">
        <v>1</v>
      </c>
      <c r="D8661" t="inlineStr">
        <is>
          <t>IPCA</t>
        </is>
      </c>
      <c r="E8661" t="n">
        <v>0</v>
      </c>
      <c r="F8661" t="inlineStr">
        <is>
          <t>MENSAL</t>
        </is>
      </c>
      <c r="G8661" t="n">
        <v>45240</v>
      </c>
      <c r="H8661" t="n">
        <v>45240</v>
      </c>
      <c r="I8661" t="n">
        <v>14</v>
      </c>
      <c r="J8661" t="inlineStr">
        <is>
          <t>CARTEIRA</t>
        </is>
      </c>
      <c r="K8661" t="inlineStr">
        <is>
          <t>CONTRATO</t>
        </is>
      </c>
      <c r="L8661" t="n">
        <v>1406.90931</v>
      </c>
      <c r="M8661" t="inlineStr">
        <is>
          <t>Terra Luz Residencial</t>
        </is>
      </c>
      <c r="N8661" s="142">
        <f>DATE(YEAR(G8661),MONTH(G8661),1)</f>
        <v/>
      </c>
      <c r="O8661" s="132">
        <f>IF(G8661&gt;$K$3,"Futuro","Atraso")</f>
        <v/>
      </c>
      <c r="P8661">
        <f>12*(YEAR(G8661)-YEAR($K$3))+(MONTH(G8661)-MONTH($K$3))</f>
        <v/>
      </c>
      <c r="Q8661" s="366">
        <f>IF(M8661="IBIRAPITANGA FASE 3",IF(O8661="Atraso",L8661,L8661/(1+$I$2)^P8661),IF(O8661="Atraso",L8661,L8661/(1+$I$1)^P8661))</f>
        <v/>
      </c>
      <c r="R8661">
        <f>IF(O8661="Atraso",$K$3-G8661,0)</f>
        <v/>
      </c>
      <c r="S8661">
        <f>IF(R8661&lt;=15,"Até 15",IF(R8661&lt;=30,"Entre 15 e 30",IF(R8661&lt;=60,"Entre 30 e 60",IF(R8661&lt;=90,"Entre 60 e 90",IF(R8661&lt;=120,"Entre 90 e 120",IF(R8661&lt;=150,"Entre 120 e 150",IF(R8661&lt;=180,"Entre 150 e 180","Superior a 180")))))))</f>
        <v/>
      </c>
    </row>
    <row r="8662">
      <c r="A8662" t="inlineStr">
        <is>
          <t>Q08L011</t>
        </is>
      </c>
      <c r="B8662" t="inlineStr">
        <is>
          <t>PEDRO HENRIQUE GUEDES BUENO</t>
        </is>
      </c>
      <c r="C8662" t="n">
        <v>1</v>
      </c>
      <c r="D8662" t="inlineStr">
        <is>
          <t>IPCA</t>
        </is>
      </c>
      <c r="E8662" t="n">
        <v>0</v>
      </c>
      <c r="F8662" t="inlineStr">
        <is>
          <t>MENSAL</t>
        </is>
      </c>
      <c r="G8662" t="n">
        <v>45270</v>
      </c>
      <c r="H8662" t="n">
        <v>45270</v>
      </c>
      <c r="I8662" t="n">
        <v>15</v>
      </c>
      <c r="J8662" t="inlineStr">
        <is>
          <t>CARTEIRA</t>
        </is>
      </c>
      <c r="K8662" t="inlineStr">
        <is>
          <t>CONTRATO</t>
        </is>
      </c>
      <c r="L8662" t="n">
        <v>1406.90931</v>
      </c>
      <c r="M8662" t="inlineStr">
        <is>
          <t>Terra Luz Residencial</t>
        </is>
      </c>
      <c r="N8662" s="142">
        <f>DATE(YEAR(G8662),MONTH(G8662),1)</f>
        <v/>
      </c>
      <c r="O8662" s="132">
        <f>IF(G8662&gt;$K$3,"Futuro","Atraso")</f>
        <v/>
      </c>
      <c r="P8662">
        <f>12*(YEAR(G8662)-YEAR($K$3))+(MONTH(G8662)-MONTH($K$3))</f>
        <v/>
      </c>
      <c r="Q8662" s="366">
        <f>IF(M8662="IBIRAPITANGA FASE 3",IF(O8662="Atraso",L8662,L8662/(1+$I$2)^P8662),IF(O8662="Atraso",L8662,L8662/(1+$I$1)^P8662))</f>
        <v/>
      </c>
      <c r="R8662">
        <f>IF(O8662="Atraso",$K$3-G8662,0)</f>
        <v/>
      </c>
      <c r="S8662">
        <f>IF(R8662&lt;=15,"Até 15",IF(R8662&lt;=30,"Entre 15 e 30",IF(R8662&lt;=60,"Entre 30 e 60",IF(R8662&lt;=90,"Entre 60 e 90",IF(R8662&lt;=120,"Entre 90 e 120",IF(R8662&lt;=150,"Entre 120 e 150",IF(R8662&lt;=180,"Entre 150 e 180","Superior a 180")))))))</f>
        <v/>
      </c>
    </row>
    <row r="8663">
      <c r="A8663" t="inlineStr">
        <is>
          <t>Q08L011</t>
        </is>
      </c>
      <c r="B8663" t="inlineStr">
        <is>
          <t>PEDRO HENRIQUE GUEDES BUENO</t>
        </is>
      </c>
      <c r="C8663" t="n">
        <v>1</v>
      </c>
      <c r="D8663" t="inlineStr">
        <is>
          <t>IPCA</t>
        </is>
      </c>
      <c r="E8663" t="n">
        <v>0</v>
      </c>
      <c r="F8663" t="inlineStr">
        <is>
          <t>MENSAL</t>
        </is>
      </c>
      <c r="G8663" t="n">
        <v>45301</v>
      </c>
      <c r="H8663" t="n">
        <v>45301</v>
      </c>
      <c r="I8663" t="n">
        <v>16</v>
      </c>
      <c r="J8663" t="inlineStr">
        <is>
          <t>CARTEIRA</t>
        </is>
      </c>
      <c r="K8663" t="inlineStr">
        <is>
          <t>CONTRATO</t>
        </is>
      </c>
      <c r="L8663" t="n">
        <v>1406.90931</v>
      </c>
      <c r="M8663" t="inlineStr">
        <is>
          <t>Terra Luz Residencial</t>
        </is>
      </c>
      <c r="N8663" s="142">
        <f>DATE(YEAR(G8663),MONTH(G8663),1)</f>
        <v/>
      </c>
      <c r="O8663" s="132">
        <f>IF(G8663&gt;$K$3,"Futuro","Atraso")</f>
        <v/>
      </c>
      <c r="P8663">
        <f>12*(YEAR(G8663)-YEAR($K$3))+(MONTH(G8663)-MONTH($K$3))</f>
        <v/>
      </c>
      <c r="Q8663" s="366">
        <f>IF(M8663="IBIRAPITANGA FASE 3",IF(O8663="Atraso",L8663,L8663/(1+$I$2)^P8663),IF(O8663="Atraso",L8663,L8663/(1+$I$1)^P8663))</f>
        <v/>
      </c>
      <c r="R8663">
        <f>IF(O8663="Atraso",$K$3-G8663,0)</f>
        <v/>
      </c>
      <c r="S8663">
        <f>IF(R8663&lt;=15,"Até 15",IF(R8663&lt;=30,"Entre 15 e 30",IF(R8663&lt;=60,"Entre 30 e 60",IF(R8663&lt;=90,"Entre 60 e 90",IF(R8663&lt;=120,"Entre 90 e 120",IF(R8663&lt;=150,"Entre 120 e 150",IF(R8663&lt;=180,"Entre 150 e 180","Superior a 180")))))))</f>
        <v/>
      </c>
    </row>
    <row r="8664">
      <c r="A8664" t="inlineStr">
        <is>
          <t>Q08L011</t>
        </is>
      </c>
      <c r="B8664" t="inlineStr">
        <is>
          <t>PEDRO HENRIQUE GUEDES BUENO</t>
        </is>
      </c>
      <c r="C8664" t="n">
        <v>1</v>
      </c>
      <c r="D8664" t="inlineStr">
        <is>
          <t>IPCA</t>
        </is>
      </c>
      <c r="E8664" t="n">
        <v>0</v>
      </c>
      <c r="F8664" t="inlineStr">
        <is>
          <t>MENSAL</t>
        </is>
      </c>
      <c r="G8664" t="n">
        <v>45332</v>
      </c>
      <c r="H8664" t="n">
        <v>45332</v>
      </c>
      <c r="I8664" t="n">
        <v>17</v>
      </c>
      <c r="J8664" t="inlineStr">
        <is>
          <t>CARTEIRA</t>
        </is>
      </c>
      <c r="K8664" t="inlineStr">
        <is>
          <t>CONTRATO</t>
        </is>
      </c>
      <c r="L8664" t="n">
        <v>1406.90931</v>
      </c>
      <c r="M8664" t="inlineStr">
        <is>
          <t>Terra Luz Residencial</t>
        </is>
      </c>
      <c r="N8664" s="142">
        <f>DATE(YEAR(G8664),MONTH(G8664),1)</f>
        <v/>
      </c>
      <c r="O8664" s="132">
        <f>IF(G8664&gt;$K$3,"Futuro","Atraso")</f>
        <v/>
      </c>
      <c r="P8664">
        <f>12*(YEAR(G8664)-YEAR($K$3))+(MONTH(G8664)-MONTH($K$3))</f>
        <v/>
      </c>
      <c r="Q8664" s="366">
        <f>IF(M8664="IBIRAPITANGA FASE 3",IF(O8664="Atraso",L8664,L8664/(1+$I$2)^P8664),IF(O8664="Atraso",L8664,L8664/(1+$I$1)^P8664))</f>
        <v/>
      </c>
      <c r="R8664">
        <f>IF(O8664="Atraso",$K$3-G8664,0)</f>
        <v/>
      </c>
      <c r="S8664">
        <f>IF(R8664&lt;=15,"Até 15",IF(R8664&lt;=30,"Entre 15 e 30",IF(R8664&lt;=60,"Entre 30 e 60",IF(R8664&lt;=90,"Entre 60 e 90",IF(R8664&lt;=120,"Entre 90 e 120",IF(R8664&lt;=150,"Entre 120 e 150",IF(R8664&lt;=180,"Entre 150 e 180","Superior a 180")))))))</f>
        <v/>
      </c>
    </row>
    <row r="8665">
      <c r="A8665" t="inlineStr">
        <is>
          <t>Q08L011</t>
        </is>
      </c>
      <c r="B8665" t="inlineStr">
        <is>
          <t>PEDRO HENRIQUE GUEDES BUENO</t>
        </is>
      </c>
      <c r="C8665" t="n">
        <v>1</v>
      </c>
      <c r="D8665" t="inlineStr">
        <is>
          <t>IPCA</t>
        </is>
      </c>
      <c r="E8665" t="n">
        <v>0</v>
      </c>
      <c r="F8665" t="inlineStr">
        <is>
          <t>MENSAL</t>
        </is>
      </c>
      <c r="G8665" t="n">
        <v>45361</v>
      </c>
      <c r="H8665" t="n">
        <v>45361</v>
      </c>
      <c r="I8665" t="n">
        <v>18</v>
      </c>
      <c r="J8665" t="inlineStr">
        <is>
          <t>CARTEIRA</t>
        </is>
      </c>
      <c r="K8665" t="inlineStr">
        <is>
          <t>CONTRATO</t>
        </is>
      </c>
      <c r="L8665" t="n">
        <v>1406.90931</v>
      </c>
      <c r="M8665" t="inlineStr">
        <is>
          <t>Terra Luz Residencial</t>
        </is>
      </c>
      <c r="N8665" s="142">
        <f>DATE(YEAR(G8665),MONTH(G8665),1)</f>
        <v/>
      </c>
      <c r="O8665" s="132">
        <f>IF(G8665&gt;$K$3,"Futuro","Atraso")</f>
        <v/>
      </c>
      <c r="P8665">
        <f>12*(YEAR(G8665)-YEAR($K$3))+(MONTH(G8665)-MONTH($K$3))</f>
        <v/>
      </c>
      <c r="Q8665" s="366">
        <f>IF(M8665="IBIRAPITANGA FASE 3",IF(O8665="Atraso",L8665,L8665/(1+$I$2)^P8665),IF(O8665="Atraso",L8665,L8665/(1+$I$1)^P8665))</f>
        <v/>
      </c>
      <c r="R8665">
        <f>IF(O8665="Atraso",$K$3-G8665,0)</f>
        <v/>
      </c>
      <c r="S8665">
        <f>IF(R8665&lt;=15,"Até 15",IF(R8665&lt;=30,"Entre 15 e 30",IF(R8665&lt;=60,"Entre 30 e 60",IF(R8665&lt;=90,"Entre 60 e 90",IF(R8665&lt;=120,"Entre 90 e 120",IF(R8665&lt;=150,"Entre 120 e 150",IF(R8665&lt;=180,"Entre 150 e 180","Superior a 180")))))))</f>
        <v/>
      </c>
    </row>
    <row r="8666">
      <c r="A8666" t="inlineStr">
        <is>
          <t>Q08L011</t>
        </is>
      </c>
      <c r="B8666" t="inlineStr">
        <is>
          <t>PEDRO HENRIQUE GUEDES BUENO</t>
        </is>
      </c>
      <c r="C8666" t="n">
        <v>1</v>
      </c>
      <c r="D8666" t="inlineStr">
        <is>
          <t>IPCA</t>
        </is>
      </c>
      <c r="E8666" t="n">
        <v>0</v>
      </c>
      <c r="F8666" t="inlineStr">
        <is>
          <t>MENSAL</t>
        </is>
      </c>
      <c r="G8666" t="n">
        <v>45392</v>
      </c>
      <c r="H8666" t="n">
        <v>45392</v>
      </c>
      <c r="I8666" t="n">
        <v>19</v>
      </c>
      <c r="J8666" t="inlineStr">
        <is>
          <t>CARTEIRA</t>
        </is>
      </c>
      <c r="K8666" t="inlineStr">
        <is>
          <t>CONTRATO</t>
        </is>
      </c>
      <c r="L8666" t="n">
        <v>1406.90931</v>
      </c>
      <c r="M8666" t="inlineStr">
        <is>
          <t>Terra Luz Residencial</t>
        </is>
      </c>
      <c r="N8666" s="142">
        <f>DATE(YEAR(G8666),MONTH(G8666),1)</f>
        <v/>
      </c>
      <c r="O8666" s="132">
        <f>IF(G8666&gt;$K$3,"Futuro","Atraso")</f>
        <v/>
      </c>
      <c r="P8666">
        <f>12*(YEAR(G8666)-YEAR($K$3))+(MONTH(G8666)-MONTH($K$3))</f>
        <v/>
      </c>
      <c r="Q8666" s="366">
        <f>IF(M8666="IBIRAPITANGA FASE 3",IF(O8666="Atraso",L8666,L8666/(1+$I$2)^P8666),IF(O8666="Atraso",L8666,L8666/(1+$I$1)^P8666))</f>
        <v/>
      </c>
      <c r="R8666">
        <f>IF(O8666="Atraso",$K$3-G8666,0)</f>
        <v/>
      </c>
      <c r="S8666">
        <f>IF(R8666&lt;=15,"Até 15",IF(R8666&lt;=30,"Entre 15 e 30",IF(R8666&lt;=60,"Entre 30 e 60",IF(R8666&lt;=90,"Entre 60 e 90",IF(R8666&lt;=120,"Entre 90 e 120",IF(R8666&lt;=150,"Entre 120 e 150",IF(R8666&lt;=180,"Entre 150 e 180","Superior a 180")))))))</f>
        <v/>
      </c>
    </row>
    <row r="8667">
      <c r="A8667" t="inlineStr">
        <is>
          <t>Q08L011</t>
        </is>
      </c>
      <c r="B8667" t="inlineStr">
        <is>
          <t>PEDRO HENRIQUE GUEDES BUENO</t>
        </is>
      </c>
      <c r="C8667" t="n">
        <v>1</v>
      </c>
      <c r="D8667" t="inlineStr">
        <is>
          <t>IPCA</t>
        </is>
      </c>
      <c r="E8667" t="n">
        <v>0</v>
      </c>
      <c r="F8667" t="inlineStr">
        <is>
          <t>MENSAL</t>
        </is>
      </c>
      <c r="G8667" t="n">
        <v>45422</v>
      </c>
      <c r="H8667" t="n">
        <v>45422</v>
      </c>
      <c r="I8667" t="n">
        <v>20</v>
      </c>
      <c r="J8667" t="inlineStr">
        <is>
          <t>CARTEIRA</t>
        </is>
      </c>
      <c r="K8667" t="inlineStr">
        <is>
          <t>CONTRATO</t>
        </is>
      </c>
      <c r="L8667" t="n">
        <v>1406.90931</v>
      </c>
      <c r="M8667" t="inlineStr">
        <is>
          <t>Terra Luz Residencial</t>
        </is>
      </c>
      <c r="N8667" s="142">
        <f>DATE(YEAR(G8667),MONTH(G8667),1)</f>
        <v/>
      </c>
      <c r="O8667" s="132">
        <f>IF(G8667&gt;$K$3,"Futuro","Atraso")</f>
        <v/>
      </c>
      <c r="P8667">
        <f>12*(YEAR(G8667)-YEAR($K$3))+(MONTH(G8667)-MONTH($K$3))</f>
        <v/>
      </c>
      <c r="Q8667" s="366">
        <f>IF(M8667="IBIRAPITANGA FASE 3",IF(O8667="Atraso",L8667,L8667/(1+$I$2)^P8667),IF(O8667="Atraso",L8667,L8667/(1+$I$1)^P8667))</f>
        <v/>
      </c>
      <c r="R8667">
        <f>IF(O8667="Atraso",$K$3-G8667,0)</f>
        <v/>
      </c>
      <c r="S8667">
        <f>IF(R8667&lt;=15,"Até 15",IF(R8667&lt;=30,"Entre 15 e 30",IF(R8667&lt;=60,"Entre 30 e 60",IF(R8667&lt;=90,"Entre 60 e 90",IF(R8667&lt;=120,"Entre 90 e 120",IF(R8667&lt;=150,"Entre 120 e 150",IF(R8667&lt;=180,"Entre 150 e 180","Superior a 180")))))))</f>
        <v/>
      </c>
    </row>
    <row r="8668">
      <c r="A8668" t="inlineStr">
        <is>
          <t>Q08L011</t>
        </is>
      </c>
      <c r="B8668" t="inlineStr">
        <is>
          <t>PEDRO HENRIQUE GUEDES BUENO</t>
        </is>
      </c>
      <c r="C8668" t="n">
        <v>1</v>
      </c>
      <c r="D8668" t="inlineStr">
        <is>
          <t>IPCA</t>
        </is>
      </c>
      <c r="E8668" t="n">
        <v>0</v>
      </c>
      <c r="F8668" t="inlineStr">
        <is>
          <t>MENSAL</t>
        </is>
      </c>
      <c r="G8668" t="n">
        <v>45453</v>
      </c>
      <c r="H8668" t="n">
        <v>45453</v>
      </c>
      <c r="I8668" t="n">
        <v>21</v>
      </c>
      <c r="J8668" t="inlineStr">
        <is>
          <t>CARTEIRA</t>
        </is>
      </c>
      <c r="K8668" t="inlineStr">
        <is>
          <t>CONTRATO</t>
        </is>
      </c>
      <c r="L8668" t="n">
        <v>1406.90931</v>
      </c>
      <c r="M8668" t="inlineStr">
        <is>
          <t>Terra Luz Residencial</t>
        </is>
      </c>
      <c r="N8668" s="142">
        <f>DATE(YEAR(G8668),MONTH(G8668),1)</f>
        <v/>
      </c>
      <c r="O8668" s="132">
        <f>IF(G8668&gt;$K$3,"Futuro","Atraso")</f>
        <v/>
      </c>
      <c r="P8668">
        <f>12*(YEAR(G8668)-YEAR($K$3))+(MONTH(G8668)-MONTH($K$3))</f>
        <v/>
      </c>
      <c r="Q8668" s="366">
        <f>IF(M8668="IBIRAPITANGA FASE 3",IF(O8668="Atraso",L8668,L8668/(1+$I$2)^P8668),IF(O8668="Atraso",L8668,L8668/(1+$I$1)^P8668))</f>
        <v/>
      </c>
      <c r="R8668">
        <f>IF(O8668="Atraso",$K$3-G8668,0)</f>
        <v/>
      </c>
      <c r="S8668">
        <f>IF(R8668&lt;=15,"Até 15",IF(R8668&lt;=30,"Entre 15 e 30",IF(R8668&lt;=60,"Entre 30 e 60",IF(R8668&lt;=90,"Entre 60 e 90",IF(R8668&lt;=120,"Entre 90 e 120",IF(R8668&lt;=150,"Entre 120 e 150",IF(R8668&lt;=180,"Entre 150 e 180","Superior a 180")))))))</f>
        <v/>
      </c>
    </row>
    <row r="8669">
      <c r="A8669" t="inlineStr">
        <is>
          <t>Q08L011</t>
        </is>
      </c>
      <c r="B8669" t="inlineStr">
        <is>
          <t>PEDRO HENRIQUE GUEDES BUENO</t>
        </is>
      </c>
      <c r="C8669" t="n">
        <v>1</v>
      </c>
      <c r="D8669" t="inlineStr">
        <is>
          <t>IPCA</t>
        </is>
      </c>
      <c r="E8669" t="n">
        <v>0</v>
      </c>
      <c r="F8669" t="inlineStr">
        <is>
          <t>MENSAL</t>
        </is>
      </c>
      <c r="G8669" t="n">
        <v>45483</v>
      </c>
      <c r="H8669" t="n">
        <v>45483</v>
      </c>
      <c r="I8669" t="n">
        <v>22</v>
      </c>
      <c r="J8669" t="inlineStr">
        <is>
          <t>CARTEIRA</t>
        </is>
      </c>
      <c r="K8669" t="inlineStr">
        <is>
          <t>CONTRATO</t>
        </is>
      </c>
      <c r="L8669" t="n">
        <v>1406.90931</v>
      </c>
      <c r="M8669" t="inlineStr">
        <is>
          <t>Terra Luz Residencial</t>
        </is>
      </c>
      <c r="N8669" s="142">
        <f>DATE(YEAR(G8669),MONTH(G8669),1)</f>
        <v/>
      </c>
      <c r="O8669" s="132">
        <f>IF(G8669&gt;$K$3,"Futuro","Atraso")</f>
        <v/>
      </c>
      <c r="P8669">
        <f>12*(YEAR(G8669)-YEAR($K$3))+(MONTH(G8669)-MONTH($K$3))</f>
        <v/>
      </c>
      <c r="Q8669" s="366">
        <f>IF(M8669="IBIRAPITANGA FASE 3",IF(O8669="Atraso",L8669,L8669/(1+$I$2)^P8669),IF(O8669="Atraso",L8669,L8669/(1+$I$1)^P8669))</f>
        <v/>
      </c>
      <c r="R8669">
        <f>IF(O8669="Atraso",$K$3-G8669,0)</f>
        <v/>
      </c>
      <c r="S8669">
        <f>IF(R8669&lt;=15,"Até 15",IF(R8669&lt;=30,"Entre 15 e 30",IF(R8669&lt;=60,"Entre 30 e 60",IF(R8669&lt;=90,"Entre 60 e 90",IF(R8669&lt;=120,"Entre 90 e 120",IF(R8669&lt;=150,"Entre 120 e 150",IF(R8669&lt;=180,"Entre 150 e 180","Superior a 180")))))))</f>
        <v/>
      </c>
    </row>
    <row r="8670">
      <c r="A8670" t="inlineStr">
        <is>
          <t>Q08L011</t>
        </is>
      </c>
      <c r="B8670" t="inlineStr">
        <is>
          <t>PEDRO HENRIQUE GUEDES BUENO</t>
        </is>
      </c>
      <c r="C8670" t="n">
        <v>1</v>
      </c>
      <c r="D8670" t="inlineStr">
        <is>
          <t>IPCA</t>
        </is>
      </c>
      <c r="E8670" t="n">
        <v>0</v>
      </c>
      <c r="F8670" t="inlineStr">
        <is>
          <t>MENSAL</t>
        </is>
      </c>
      <c r="G8670" t="n">
        <v>45514</v>
      </c>
      <c r="H8670" t="n">
        <v>45514</v>
      </c>
      <c r="I8670" t="n">
        <v>23</v>
      </c>
      <c r="J8670" t="inlineStr">
        <is>
          <t>CARTEIRA</t>
        </is>
      </c>
      <c r="K8670" t="inlineStr">
        <is>
          <t>CONTRATO</t>
        </is>
      </c>
      <c r="L8670" t="n">
        <v>1406.90931</v>
      </c>
      <c r="M8670" t="inlineStr">
        <is>
          <t>Terra Luz Residencial</t>
        </is>
      </c>
      <c r="N8670" s="142">
        <f>DATE(YEAR(G8670),MONTH(G8670),1)</f>
        <v/>
      </c>
      <c r="O8670" s="132">
        <f>IF(G8670&gt;$K$3,"Futuro","Atraso")</f>
        <v/>
      </c>
      <c r="P8670">
        <f>12*(YEAR(G8670)-YEAR($K$3))+(MONTH(G8670)-MONTH($K$3))</f>
        <v/>
      </c>
      <c r="Q8670" s="366">
        <f>IF(M8670="IBIRAPITANGA FASE 3",IF(O8670="Atraso",L8670,L8670/(1+$I$2)^P8670),IF(O8670="Atraso",L8670,L8670/(1+$I$1)^P8670))</f>
        <v/>
      </c>
      <c r="R8670">
        <f>IF(O8670="Atraso",$K$3-G8670,0)</f>
        <v/>
      </c>
      <c r="S8670">
        <f>IF(R8670&lt;=15,"Até 15",IF(R8670&lt;=30,"Entre 15 e 30",IF(R8670&lt;=60,"Entre 30 e 60",IF(R8670&lt;=90,"Entre 60 e 90",IF(R8670&lt;=120,"Entre 90 e 120",IF(R8670&lt;=150,"Entre 120 e 150",IF(R8670&lt;=180,"Entre 150 e 180","Superior a 180")))))))</f>
        <v/>
      </c>
    </row>
    <row r="8671">
      <c r="A8671" t="inlineStr">
        <is>
          <t>Q08L011</t>
        </is>
      </c>
      <c r="B8671" t="inlineStr">
        <is>
          <t>PEDRO HENRIQUE GUEDES BUENO</t>
        </is>
      </c>
      <c r="C8671" t="n">
        <v>1</v>
      </c>
      <c r="D8671" t="inlineStr">
        <is>
          <t>IPCA</t>
        </is>
      </c>
      <c r="E8671" t="n">
        <v>0</v>
      </c>
      <c r="F8671" t="inlineStr">
        <is>
          <t>MENSAL</t>
        </is>
      </c>
      <c r="G8671" t="n">
        <v>45545</v>
      </c>
      <c r="H8671" t="n">
        <v>45545</v>
      </c>
      <c r="I8671" t="n">
        <v>24</v>
      </c>
      <c r="J8671" t="inlineStr">
        <is>
          <t>CARTEIRA</t>
        </is>
      </c>
      <c r="K8671" t="inlineStr">
        <is>
          <t>CONTRATO</t>
        </is>
      </c>
      <c r="L8671" t="n">
        <v>1406.90931</v>
      </c>
      <c r="M8671" t="inlineStr">
        <is>
          <t>Terra Luz Residencial</t>
        </is>
      </c>
      <c r="N8671" s="142">
        <f>DATE(YEAR(G8671),MONTH(G8671),1)</f>
        <v/>
      </c>
      <c r="O8671" s="132">
        <f>IF(G8671&gt;$K$3,"Futuro","Atraso")</f>
        <v/>
      </c>
      <c r="P8671">
        <f>12*(YEAR(G8671)-YEAR($K$3))+(MONTH(G8671)-MONTH($K$3))</f>
        <v/>
      </c>
      <c r="Q8671" s="366">
        <f>IF(M8671="IBIRAPITANGA FASE 3",IF(O8671="Atraso",L8671,L8671/(1+$I$2)^P8671),IF(O8671="Atraso",L8671,L8671/(1+$I$1)^P8671))</f>
        <v/>
      </c>
      <c r="R8671">
        <f>IF(O8671="Atraso",$K$3-G8671,0)</f>
        <v/>
      </c>
      <c r="S8671">
        <f>IF(R8671&lt;=15,"Até 15",IF(R8671&lt;=30,"Entre 15 e 30",IF(R8671&lt;=60,"Entre 30 e 60",IF(R8671&lt;=90,"Entre 60 e 90",IF(R8671&lt;=120,"Entre 90 e 120",IF(R8671&lt;=150,"Entre 120 e 150",IF(R8671&lt;=180,"Entre 150 e 180","Superior a 180")))))))</f>
        <v/>
      </c>
    </row>
    <row r="8672">
      <c r="A8672" t="inlineStr">
        <is>
          <t>Q08L011</t>
        </is>
      </c>
      <c r="B8672" t="inlineStr">
        <is>
          <t>PEDRO HENRIQUE GUEDES BUENO</t>
        </is>
      </c>
      <c r="C8672" t="n">
        <v>1</v>
      </c>
      <c r="D8672" t="inlineStr">
        <is>
          <t>IPCA</t>
        </is>
      </c>
      <c r="E8672" t="n">
        <v>0</v>
      </c>
      <c r="F8672" t="inlineStr">
        <is>
          <t>MENSAL</t>
        </is>
      </c>
      <c r="G8672" t="n">
        <v>45575</v>
      </c>
      <c r="H8672" t="n">
        <v>45575</v>
      </c>
      <c r="I8672" t="n">
        <v>25</v>
      </c>
      <c r="J8672" t="inlineStr">
        <is>
          <t>CARTEIRA</t>
        </is>
      </c>
      <c r="K8672" t="inlineStr">
        <is>
          <t>CONTRATO</t>
        </is>
      </c>
      <c r="L8672" t="n">
        <v>1406.90931</v>
      </c>
      <c r="M8672" t="inlineStr">
        <is>
          <t>Terra Luz Residencial</t>
        </is>
      </c>
      <c r="N8672" s="142">
        <f>DATE(YEAR(G8672),MONTH(G8672),1)</f>
        <v/>
      </c>
      <c r="O8672" s="132">
        <f>IF(G8672&gt;$K$3,"Futuro","Atraso")</f>
        <v/>
      </c>
      <c r="P8672">
        <f>12*(YEAR(G8672)-YEAR($K$3))+(MONTH(G8672)-MONTH($K$3))</f>
        <v/>
      </c>
      <c r="Q8672" s="366">
        <f>IF(M8672="IBIRAPITANGA FASE 3",IF(O8672="Atraso",L8672,L8672/(1+$I$2)^P8672),IF(O8672="Atraso",L8672,L8672/(1+$I$1)^P8672))</f>
        <v/>
      </c>
      <c r="R8672">
        <f>IF(O8672="Atraso",$K$3-G8672,0)</f>
        <v/>
      </c>
      <c r="S8672">
        <f>IF(R8672&lt;=15,"Até 15",IF(R8672&lt;=30,"Entre 15 e 30",IF(R8672&lt;=60,"Entre 30 e 60",IF(R8672&lt;=90,"Entre 60 e 90",IF(R8672&lt;=120,"Entre 90 e 120",IF(R8672&lt;=150,"Entre 120 e 150",IF(R8672&lt;=180,"Entre 150 e 180","Superior a 180")))))))</f>
        <v/>
      </c>
    </row>
    <row r="8673">
      <c r="A8673" t="inlineStr">
        <is>
          <t>Q08L011</t>
        </is>
      </c>
      <c r="B8673" t="inlineStr">
        <is>
          <t>PEDRO HENRIQUE GUEDES BUENO</t>
        </is>
      </c>
      <c r="C8673" t="n">
        <v>1</v>
      </c>
      <c r="D8673" t="inlineStr">
        <is>
          <t>IPCA</t>
        </is>
      </c>
      <c r="E8673" t="n">
        <v>0</v>
      </c>
      <c r="F8673" t="inlineStr">
        <is>
          <t>MENSAL</t>
        </is>
      </c>
      <c r="G8673" t="n">
        <v>45606</v>
      </c>
      <c r="H8673" t="n">
        <v>45606</v>
      </c>
      <c r="I8673" t="n">
        <v>26</v>
      </c>
      <c r="J8673" t="inlineStr">
        <is>
          <t>CARTEIRA</t>
        </is>
      </c>
      <c r="K8673" t="inlineStr">
        <is>
          <t>CONTRATO</t>
        </is>
      </c>
      <c r="L8673" t="n">
        <v>1406.90931</v>
      </c>
      <c r="M8673" t="inlineStr">
        <is>
          <t>Terra Luz Residencial</t>
        </is>
      </c>
      <c r="N8673" s="142">
        <f>DATE(YEAR(G8673),MONTH(G8673),1)</f>
        <v/>
      </c>
      <c r="O8673" s="132">
        <f>IF(G8673&gt;$K$3,"Futuro","Atraso")</f>
        <v/>
      </c>
      <c r="P8673">
        <f>12*(YEAR(G8673)-YEAR($K$3))+(MONTH(G8673)-MONTH($K$3))</f>
        <v/>
      </c>
      <c r="Q8673" s="366">
        <f>IF(M8673="IBIRAPITANGA FASE 3",IF(O8673="Atraso",L8673,L8673/(1+$I$2)^P8673),IF(O8673="Atraso",L8673,L8673/(1+$I$1)^P8673))</f>
        <v/>
      </c>
      <c r="R8673">
        <f>IF(O8673="Atraso",$K$3-G8673,0)</f>
        <v/>
      </c>
      <c r="S8673">
        <f>IF(R8673&lt;=15,"Até 15",IF(R8673&lt;=30,"Entre 15 e 30",IF(R8673&lt;=60,"Entre 30 e 60",IF(R8673&lt;=90,"Entre 60 e 90",IF(R8673&lt;=120,"Entre 90 e 120",IF(R8673&lt;=150,"Entre 120 e 150",IF(R8673&lt;=180,"Entre 150 e 180","Superior a 180")))))))</f>
        <v/>
      </c>
    </row>
    <row r="8674">
      <c r="A8674" t="inlineStr">
        <is>
          <t>Q08L011</t>
        </is>
      </c>
      <c r="B8674" t="inlineStr">
        <is>
          <t>PEDRO HENRIQUE GUEDES BUENO</t>
        </is>
      </c>
      <c r="C8674" t="n">
        <v>1</v>
      </c>
      <c r="D8674" t="inlineStr">
        <is>
          <t>IPCA</t>
        </is>
      </c>
      <c r="E8674" t="n">
        <v>0</v>
      </c>
      <c r="F8674" t="inlineStr">
        <is>
          <t>MENSAL</t>
        </is>
      </c>
      <c r="G8674" t="n">
        <v>45636</v>
      </c>
      <c r="H8674" t="n">
        <v>45636</v>
      </c>
      <c r="I8674" t="n">
        <v>27</v>
      </c>
      <c r="J8674" t="inlineStr">
        <is>
          <t>CARTEIRA</t>
        </is>
      </c>
      <c r="K8674" t="inlineStr">
        <is>
          <t>CONTRATO</t>
        </is>
      </c>
      <c r="L8674" t="n">
        <v>1406.90931</v>
      </c>
      <c r="M8674" t="inlineStr">
        <is>
          <t>Terra Luz Residencial</t>
        </is>
      </c>
      <c r="N8674" s="142">
        <f>DATE(YEAR(G8674),MONTH(G8674),1)</f>
        <v/>
      </c>
      <c r="O8674" s="132">
        <f>IF(G8674&gt;$K$3,"Futuro","Atraso")</f>
        <v/>
      </c>
      <c r="P8674">
        <f>12*(YEAR(G8674)-YEAR($K$3))+(MONTH(G8674)-MONTH($K$3))</f>
        <v/>
      </c>
      <c r="Q8674" s="366">
        <f>IF(M8674="IBIRAPITANGA FASE 3",IF(O8674="Atraso",L8674,L8674/(1+$I$2)^P8674),IF(O8674="Atraso",L8674,L8674/(1+$I$1)^P8674))</f>
        <v/>
      </c>
      <c r="R8674">
        <f>IF(O8674="Atraso",$K$3-G8674,0)</f>
        <v/>
      </c>
      <c r="S8674">
        <f>IF(R8674&lt;=15,"Até 15",IF(R8674&lt;=30,"Entre 15 e 30",IF(R8674&lt;=60,"Entre 30 e 60",IF(R8674&lt;=90,"Entre 60 e 90",IF(R8674&lt;=120,"Entre 90 e 120",IF(R8674&lt;=150,"Entre 120 e 150",IF(R8674&lt;=180,"Entre 150 e 180","Superior a 180")))))))</f>
        <v/>
      </c>
    </row>
    <row r="8675">
      <c r="A8675" t="inlineStr">
        <is>
          <t>Q08L011</t>
        </is>
      </c>
      <c r="B8675" t="inlineStr">
        <is>
          <t>PEDRO HENRIQUE GUEDES BUENO</t>
        </is>
      </c>
      <c r="C8675" t="n">
        <v>1</v>
      </c>
      <c r="D8675" t="inlineStr">
        <is>
          <t>IPCA</t>
        </is>
      </c>
      <c r="E8675" t="n">
        <v>0</v>
      </c>
      <c r="F8675" t="inlineStr">
        <is>
          <t>MENSAL</t>
        </is>
      </c>
      <c r="G8675" t="n">
        <v>45667</v>
      </c>
      <c r="H8675" t="n">
        <v>45667</v>
      </c>
      <c r="I8675" t="n">
        <v>28</v>
      </c>
      <c r="J8675" t="inlineStr">
        <is>
          <t>CARTEIRA</t>
        </is>
      </c>
      <c r="K8675" t="inlineStr">
        <is>
          <t>CONTRATO</t>
        </is>
      </c>
      <c r="L8675" t="n">
        <v>1406.90931</v>
      </c>
      <c r="M8675" t="inlineStr">
        <is>
          <t>Terra Luz Residencial</t>
        </is>
      </c>
      <c r="N8675" s="142">
        <f>DATE(YEAR(G8675),MONTH(G8675),1)</f>
        <v/>
      </c>
      <c r="O8675" s="132">
        <f>IF(G8675&gt;$K$3,"Futuro","Atraso")</f>
        <v/>
      </c>
      <c r="P8675">
        <f>12*(YEAR(G8675)-YEAR($K$3))+(MONTH(G8675)-MONTH($K$3))</f>
        <v/>
      </c>
      <c r="Q8675" s="366">
        <f>IF(M8675="IBIRAPITANGA FASE 3",IF(O8675="Atraso",L8675,L8675/(1+$I$2)^P8675),IF(O8675="Atraso",L8675,L8675/(1+$I$1)^P8675))</f>
        <v/>
      </c>
      <c r="R8675">
        <f>IF(O8675="Atraso",$K$3-G8675,0)</f>
        <v/>
      </c>
      <c r="S8675">
        <f>IF(R8675&lt;=15,"Até 15",IF(R8675&lt;=30,"Entre 15 e 30",IF(R8675&lt;=60,"Entre 30 e 60",IF(R8675&lt;=90,"Entre 60 e 90",IF(R8675&lt;=120,"Entre 90 e 120",IF(R8675&lt;=150,"Entre 120 e 150",IF(R8675&lt;=180,"Entre 150 e 180","Superior a 180")))))))</f>
        <v/>
      </c>
    </row>
    <row r="8676">
      <c r="A8676" t="inlineStr">
        <is>
          <t>Q08L011</t>
        </is>
      </c>
      <c r="B8676" t="inlineStr">
        <is>
          <t>PEDRO HENRIQUE GUEDES BUENO</t>
        </is>
      </c>
      <c r="C8676" t="n">
        <v>1</v>
      </c>
      <c r="D8676" t="inlineStr">
        <is>
          <t>IPCA</t>
        </is>
      </c>
      <c r="E8676" t="n">
        <v>0</v>
      </c>
      <c r="F8676" t="inlineStr">
        <is>
          <t>MENSAL</t>
        </is>
      </c>
      <c r="G8676" t="n">
        <v>45698</v>
      </c>
      <c r="H8676" t="n">
        <v>45698</v>
      </c>
      <c r="I8676" t="n">
        <v>29</v>
      </c>
      <c r="J8676" t="inlineStr">
        <is>
          <t>CARTEIRA</t>
        </is>
      </c>
      <c r="K8676" t="inlineStr">
        <is>
          <t>CONTRATO</t>
        </is>
      </c>
      <c r="L8676" t="n">
        <v>1406.90931</v>
      </c>
      <c r="M8676" t="inlineStr">
        <is>
          <t>Terra Luz Residencial</t>
        </is>
      </c>
      <c r="N8676" s="142">
        <f>DATE(YEAR(G8676),MONTH(G8676),1)</f>
        <v/>
      </c>
      <c r="O8676" s="132">
        <f>IF(G8676&gt;$K$3,"Futuro","Atraso")</f>
        <v/>
      </c>
      <c r="P8676">
        <f>12*(YEAR(G8676)-YEAR($K$3))+(MONTH(G8676)-MONTH($K$3))</f>
        <v/>
      </c>
      <c r="Q8676" s="366">
        <f>IF(M8676="IBIRAPITANGA FASE 3",IF(O8676="Atraso",L8676,L8676/(1+$I$2)^P8676),IF(O8676="Atraso",L8676,L8676/(1+$I$1)^P8676))</f>
        <v/>
      </c>
      <c r="R8676">
        <f>IF(O8676="Atraso",$K$3-G8676,0)</f>
        <v/>
      </c>
      <c r="S8676">
        <f>IF(R8676&lt;=15,"Até 15",IF(R8676&lt;=30,"Entre 15 e 30",IF(R8676&lt;=60,"Entre 30 e 60",IF(R8676&lt;=90,"Entre 60 e 90",IF(R8676&lt;=120,"Entre 90 e 120",IF(R8676&lt;=150,"Entre 120 e 150",IF(R8676&lt;=180,"Entre 150 e 180","Superior a 180")))))))</f>
        <v/>
      </c>
    </row>
    <row r="8677">
      <c r="A8677" t="inlineStr">
        <is>
          <t>Q08L011</t>
        </is>
      </c>
      <c r="B8677" t="inlineStr">
        <is>
          <t>PEDRO HENRIQUE GUEDES BUENO</t>
        </is>
      </c>
      <c r="C8677" t="n">
        <v>1</v>
      </c>
      <c r="D8677" t="inlineStr">
        <is>
          <t>IPCA</t>
        </is>
      </c>
      <c r="E8677" t="n">
        <v>0</v>
      </c>
      <c r="F8677" t="inlineStr">
        <is>
          <t>MENSAL</t>
        </is>
      </c>
      <c r="G8677" t="n">
        <v>45726</v>
      </c>
      <c r="H8677" t="n">
        <v>45726</v>
      </c>
      <c r="I8677" t="n">
        <v>30</v>
      </c>
      <c r="J8677" t="inlineStr">
        <is>
          <t>CARTEIRA</t>
        </is>
      </c>
      <c r="K8677" t="inlineStr">
        <is>
          <t>CONTRATO</t>
        </is>
      </c>
      <c r="L8677" t="n">
        <v>1406.90931</v>
      </c>
      <c r="M8677" t="inlineStr">
        <is>
          <t>Terra Luz Residencial</t>
        </is>
      </c>
      <c r="N8677" s="142">
        <f>DATE(YEAR(G8677),MONTH(G8677),1)</f>
        <v/>
      </c>
      <c r="O8677" s="132">
        <f>IF(G8677&gt;$K$3,"Futuro","Atraso")</f>
        <v/>
      </c>
      <c r="P8677">
        <f>12*(YEAR(G8677)-YEAR($K$3))+(MONTH(G8677)-MONTH($K$3))</f>
        <v/>
      </c>
      <c r="Q8677" s="366">
        <f>IF(M8677="IBIRAPITANGA FASE 3",IF(O8677="Atraso",L8677,L8677/(1+$I$2)^P8677),IF(O8677="Atraso",L8677,L8677/(1+$I$1)^P8677))</f>
        <v/>
      </c>
      <c r="R8677">
        <f>IF(O8677="Atraso",$K$3-G8677,0)</f>
        <v/>
      </c>
      <c r="S8677">
        <f>IF(R8677&lt;=15,"Até 15",IF(R8677&lt;=30,"Entre 15 e 30",IF(R8677&lt;=60,"Entre 30 e 60",IF(R8677&lt;=90,"Entre 60 e 90",IF(R8677&lt;=120,"Entre 90 e 120",IF(R8677&lt;=150,"Entre 120 e 150",IF(R8677&lt;=180,"Entre 150 e 180","Superior a 180")))))))</f>
        <v/>
      </c>
    </row>
    <row r="8678">
      <c r="A8678" t="inlineStr">
        <is>
          <t>Q08L011</t>
        </is>
      </c>
      <c r="B8678" t="inlineStr">
        <is>
          <t>PEDRO HENRIQUE GUEDES BUENO</t>
        </is>
      </c>
      <c r="C8678" t="n">
        <v>1</v>
      </c>
      <c r="D8678" t="inlineStr">
        <is>
          <t>IPCA</t>
        </is>
      </c>
      <c r="E8678" t="n">
        <v>0</v>
      </c>
      <c r="F8678" t="inlineStr">
        <is>
          <t>MENSAL</t>
        </is>
      </c>
      <c r="G8678" t="n">
        <v>45757</v>
      </c>
      <c r="H8678" t="n">
        <v>45757</v>
      </c>
      <c r="I8678" t="n">
        <v>31</v>
      </c>
      <c r="J8678" t="inlineStr">
        <is>
          <t>CARTEIRA</t>
        </is>
      </c>
      <c r="K8678" t="inlineStr">
        <is>
          <t>CONTRATO</t>
        </is>
      </c>
      <c r="L8678" t="n">
        <v>1406.90931</v>
      </c>
      <c r="M8678" t="inlineStr">
        <is>
          <t>Terra Luz Residencial</t>
        </is>
      </c>
      <c r="N8678" s="142">
        <f>DATE(YEAR(G8678),MONTH(G8678),1)</f>
        <v/>
      </c>
      <c r="O8678" s="132">
        <f>IF(G8678&gt;$K$3,"Futuro","Atraso")</f>
        <v/>
      </c>
      <c r="P8678">
        <f>12*(YEAR(G8678)-YEAR($K$3))+(MONTH(G8678)-MONTH($K$3))</f>
        <v/>
      </c>
      <c r="Q8678" s="366">
        <f>IF(M8678="IBIRAPITANGA FASE 3",IF(O8678="Atraso",L8678,L8678/(1+$I$2)^P8678),IF(O8678="Atraso",L8678,L8678/(1+$I$1)^P8678))</f>
        <v/>
      </c>
      <c r="R8678">
        <f>IF(O8678="Atraso",$K$3-G8678,0)</f>
        <v/>
      </c>
      <c r="S8678">
        <f>IF(R8678&lt;=15,"Até 15",IF(R8678&lt;=30,"Entre 15 e 30",IF(R8678&lt;=60,"Entre 30 e 60",IF(R8678&lt;=90,"Entre 60 e 90",IF(R8678&lt;=120,"Entre 90 e 120",IF(R8678&lt;=150,"Entre 120 e 150",IF(R8678&lt;=180,"Entre 150 e 180","Superior a 180")))))))</f>
        <v/>
      </c>
    </row>
    <row r="8679">
      <c r="A8679" t="inlineStr">
        <is>
          <t>Q08L011</t>
        </is>
      </c>
      <c r="B8679" t="inlineStr">
        <is>
          <t>PEDRO HENRIQUE GUEDES BUENO</t>
        </is>
      </c>
      <c r="C8679" t="n">
        <v>1</v>
      </c>
      <c r="D8679" t="inlineStr">
        <is>
          <t>IPCA</t>
        </is>
      </c>
      <c r="E8679" t="n">
        <v>0</v>
      </c>
      <c r="F8679" t="inlineStr">
        <is>
          <t>MENSAL</t>
        </is>
      </c>
      <c r="G8679" t="n">
        <v>45787</v>
      </c>
      <c r="H8679" t="n">
        <v>45787</v>
      </c>
      <c r="I8679" t="n">
        <v>32</v>
      </c>
      <c r="J8679" t="inlineStr">
        <is>
          <t>CARTEIRA</t>
        </is>
      </c>
      <c r="K8679" t="inlineStr">
        <is>
          <t>CONTRATO</t>
        </is>
      </c>
      <c r="L8679" t="n">
        <v>1406.90931</v>
      </c>
      <c r="M8679" t="inlineStr">
        <is>
          <t>Terra Luz Residencial</t>
        </is>
      </c>
      <c r="N8679" s="142">
        <f>DATE(YEAR(G8679),MONTH(G8679),1)</f>
        <v/>
      </c>
      <c r="O8679" s="132">
        <f>IF(G8679&gt;$K$3,"Futuro","Atraso")</f>
        <v/>
      </c>
      <c r="P8679">
        <f>12*(YEAR(G8679)-YEAR($K$3))+(MONTH(G8679)-MONTH($K$3))</f>
        <v/>
      </c>
      <c r="Q8679" s="366">
        <f>IF(M8679="IBIRAPITANGA FASE 3",IF(O8679="Atraso",L8679,L8679/(1+$I$2)^P8679),IF(O8679="Atraso",L8679,L8679/(1+$I$1)^P8679))</f>
        <v/>
      </c>
      <c r="R8679">
        <f>IF(O8679="Atraso",$K$3-G8679,0)</f>
        <v/>
      </c>
      <c r="S8679">
        <f>IF(R8679&lt;=15,"Até 15",IF(R8679&lt;=30,"Entre 15 e 30",IF(R8679&lt;=60,"Entre 30 e 60",IF(R8679&lt;=90,"Entre 60 e 90",IF(R8679&lt;=120,"Entre 90 e 120",IF(R8679&lt;=150,"Entre 120 e 150",IF(R8679&lt;=180,"Entre 150 e 180","Superior a 180")))))))</f>
        <v/>
      </c>
    </row>
    <row r="8680">
      <c r="A8680" t="inlineStr">
        <is>
          <t>Q08L011</t>
        </is>
      </c>
      <c r="B8680" t="inlineStr">
        <is>
          <t>PEDRO HENRIQUE GUEDES BUENO</t>
        </is>
      </c>
      <c r="C8680" t="n">
        <v>1</v>
      </c>
      <c r="D8680" t="inlineStr">
        <is>
          <t>IPCA</t>
        </is>
      </c>
      <c r="E8680" t="n">
        <v>0</v>
      </c>
      <c r="F8680" t="inlineStr">
        <is>
          <t>MENSAL</t>
        </is>
      </c>
      <c r="G8680" t="n">
        <v>45818</v>
      </c>
      <c r="H8680" t="n">
        <v>45818</v>
      </c>
      <c r="I8680" t="n">
        <v>33</v>
      </c>
      <c r="J8680" t="inlineStr">
        <is>
          <t>CARTEIRA</t>
        </is>
      </c>
      <c r="K8680" t="inlineStr">
        <is>
          <t>CONTRATO</t>
        </is>
      </c>
      <c r="L8680" t="n">
        <v>1406.90931</v>
      </c>
      <c r="M8680" t="inlineStr">
        <is>
          <t>Terra Luz Residencial</t>
        </is>
      </c>
      <c r="N8680" s="142">
        <f>DATE(YEAR(G8680),MONTH(G8680),1)</f>
        <v/>
      </c>
      <c r="O8680" s="132">
        <f>IF(G8680&gt;$K$3,"Futuro","Atraso")</f>
        <v/>
      </c>
      <c r="P8680">
        <f>12*(YEAR(G8680)-YEAR($K$3))+(MONTH(G8680)-MONTH($K$3))</f>
        <v/>
      </c>
      <c r="Q8680" s="366">
        <f>IF(M8680="IBIRAPITANGA FASE 3",IF(O8680="Atraso",L8680,L8680/(1+$I$2)^P8680),IF(O8680="Atraso",L8680,L8680/(1+$I$1)^P8680))</f>
        <v/>
      </c>
      <c r="R8680">
        <f>IF(O8680="Atraso",$K$3-G8680,0)</f>
        <v/>
      </c>
      <c r="S8680">
        <f>IF(R8680&lt;=15,"Até 15",IF(R8680&lt;=30,"Entre 15 e 30",IF(R8680&lt;=60,"Entre 30 e 60",IF(R8680&lt;=90,"Entre 60 e 90",IF(R8680&lt;=120,"Entre 90 e 120",IF(R8680&lt;=150,"Entre 120 e 150",IF(R8680&lt;=180,"Entre 150 e 180","Superior a 180")))))))</f>
        <v/>
      </c>
    </row>
    <row r="8681">
      <c r="A8681" t="inlineStr">
        <is>
          <t>Q08L011</t>
        </is>
      </c>
      <c r="B8681" t="inlineStr">
        <is>
          <t>PEDRO HENRIQUE GUEDES BUENO</t>
        </is>
      </c>
      <c r="C8681" t="n">
        <v>1</v>
      </c>
      <c r="D8681" t="inlineStr">
        <is>
          <t>IPCA</t>
        </is>
      </c>
      <c r="E8681" t="n">
        <v>0</v>
      </c>
      <c r="F8681" t="inlineStr">
        <is>
          <t>MENSAL</t>
        </is>
      </c>
      <c r="G8681" t="n">
        <v>45848</v>
      </c>
      <c r="H8681" t="n">
        <v>45848</v>
      </c>
      <c r="I8681" t="n">
        <v>34</v>
      </c>
      <c r="J8681" t="inlineStr">
        <is>
          <t>CARTEIRA</t>
        </is>
      </c>
      <c r="K8681" t="inlineStr">
        <is>
          <t>CONTRATO</t>
        </is>
      </c>
      <c r="L8681" t="n">
        <v>1406.90931</v>
      </c>
      <c r="M8681" t="inlineStr">
        <is>
          <t>Terra Luz Residencial</t>
        </is>
      </c>
      <c r="N8681" s="142">
        <f>DATE(YEAR(G8681),MONTH(G8681),1)</f>
        <v/>
      </c>
      <c r="O8681" s="132">
        <f>IF(G8681&gt;$K$3,"Futuro","Atraso")</f>
        <v/>
      </c>
      <c r="P8681">
        <f>12*(YEAR(G8681)-YEAR($K$3))+(MONTH(G8681)-MONTH($K$3))</f>
        <v/>
      </c>
      <c r="Q8681" s="366">
        <f>IF(M8681="IBIRAPITANGA FASE 3",IF(O8681="Atraso",L8681,L8681/(1+$I$2)^P8681),IF(O8681="Atraso",L8681,L8681/(1+$I$1)^P8681))</f>
        <v/>
      </c>
      <c r="R8681">
        <f>IF(O8681="Atraso",$K$3-G8681,0)</f>
        <v/>
      </c>
      <c r="S8681">
        <f>IF(R8681&lt;=15,"Até 15",IF(R8681&lt;=30,"Entre 15 e 30",IF(R8681&lt;=60,"Entre 30 e 60",IF(R8681&lt;=90,"Entre 60 e 90",IF(R8681&lt;=120,"Entre 90 e 120",IF(R8681&lt;=150,"Entre 120 e 150",IF(R8681&lt;=180,"Entre 150 e 180","Superior a 180")))))))</f>
        <v/>
      </c>
    </row>
    <row r="8682">
      <c r="A8682" t="inlineStr">
        <is>
          <t>Q08L011</t>
        </is>
      </c>
      <c r="B8682" t="inlineStr">
        <is>
          <t>PEDRO HENRIQUE GUEDES BUENO</t>
        </is>
      </c>
      <c r="C8682" t="n">
        <v>1</v>
      </c>
      <c r="D8682" t="inlineStr">
        <is>
          <t>IPCA</t>
        </is>
      </c>
      <c r="E8682" t="n">
        <v>0</v>
      </c>
      <c r="F8682" t="inlineStr">
        <is>
          <t>MENSAL</t>
        </is>
      </c>
      <c r="G8682" t="n">
        <v>45879</v>
      </c>
      <c r="H8682" t="n">
        <v>45879</v>
      </c>
      <c r="I8682" t="n">
        <v>35</v>
      </c>
      <c r="J8682" t="inlineStr">
        <is>
          <t>CARTEIRA</t>
        </is>
      </c>
      <c r="K8682" t="inlineStr">
        <is>
          <t>CONTRATO</t>
        </is>
      </c>
      <c r="L8682" t="n">
        <v>1406.90931</v>
      </c>
      <c r="M8682" t="inlineStr">
        <is>
          <t>Terra Luz Residencial</t>
        </is>
      </c>
      <c r="N8682" s="142">
        <f>DATE(YEAR(G8682),MONTH(G8682),1)</f>
        <v/>
      </c>
      <c r="O8682" s="132">
        <f>IF(G8682&gt;$K$3,"Futuro","Atraso")</f>
        <v/>
      </c>
      <c r="P8682">
        <f>12*(YEAR(G8682)-YEAR($K$3))+(MONTH(G8682)-MONTH($K$3))</f>
        <v/>
      </c>
      <c r="Q8682" s="366">
        <f>IF(M8682="IBIRAPITANGA FASE 3",IF(O8682="Atraso",L8682,L8682/(1+$I$2)^P8682),IF(O8682="Atraso",L8682,L8682/(1+$I$1)^P8682))</f>
        <v/>
      </c>
      <c r="R8682">
        <f>IF(O8682="Atraso",$K$3-G8682,0)</f>
        <v/>
      </c>
      <c r="S8682">
        <f>IF(R8682&lt;=15,"Até 15",IF(R8682&lt;=30,"Entre 15 e 30",IF(R8682&lt;=60,"Entre 30 e 60",IF(R8682&lt;=90,"Entre 60 e 90",IF(R8682&lt;=120,"Entre 90 e 120",IF(R8682&lt;=150,"Entre 120 e 150",IF(R8682&lt;=180,"Entre 150 e 180","Superior a 180")))))))</f>
        <v/>
      </c>
    </row>
    <row r="8683">
      <c r="A8683" t="inlineStr">
        <is>
          <t>Q08L011</t>
        </is>
      </c>
      <c r="B8683" t="inlineStr">
        <is>
          <t>PEDRO HENRIQUE GUEDES BUENO</t>
        </is>
      </c>
      <c r="C8683" t="n">
        <v>1</v>
      </c>
      <c r="D8683" t="inlineStr">
        <is>
          <t>IPCA</t>
        </is>
      </c>
      <c r="E8683" t="n">
        <v>0</v>
      </c>
      <c r="F8683" t="inlineStr">
        <is>
          <t>MENSAL</t>
        </is>
      </c>
      <c r="G8683" t="n">
        <v>45910</v>
      </c>
      <c r="H8683" t="n">
        <v>45910</v>
      </c>
      <c r="I8683" t="n">
        <v>36</v>
      </c>
      <c r="J8683" t="inlineStr">
        <is>
          <t>CARTEIRA</t>
        </is>
      </c>
      <c r="K8683" t="inlineStr">
        <is>
          <t>CONTRATO</t>
        </is>
      </c>
      <c r="L8683" t="n">
        <v>1406.90931</v>
      </c>
      <c r="M8683" t="inlineStr">
        <is>
          <t>Terra Luz Residencial</t>
        </is>
      </c>
      <c r="N8683" s="142">
        <f>DATE(YEAR(G8683),MONTH(G8683),1)</f>
        <v/>
      </c>
      <c r="O8683" s="132">
        <f>IF(G8683&gt;$K$3,"Futuro","Atraso")</f>
        <v/>
      </c>
      <c r="P8683">
        <f>12*(YEAR(G8683)-YEAR($K$3))+(MONTH(G8683)-MONTH($K$3))</f>
        <v/>
      </c>
      <c r="Q8683" s="366">
        <f>IF(M8683="IBIRAPITANGA FASE 3",IF(O8683="Atraso",L8683,L8683/(1+$I$2)^P8683),IF(O8683="Atraso",L8683,L8683/(1+$I$1)^P8683))</f>
        <v/>
      </c>
      <c r="R8683">
        <f>IF(O8683="Atraso",$K$3-G8683,0)</f>
        <v/>
      </c>
      <c r="S8683">
        <f>IF(R8683&lt;=15,"Até 15",IF(R8683&lt;=30,"Entre 15 e 30",IF(R8683&lt;=60,"Entre 30 e 60",IF(R8683&lt;=90,"Entre 60 e 90",IF(R8683&lt;=120,"Entre 90 e 120",IF(R8683&lt;=150,"Entre 120 e 150",IF(R8683&lt;=180,"Entre 150 e 180","Superior a 180")))))))</f>
        <v/>
      </c>
    </row>
    <row r="8684">
      <c r="A8684" t="inlineStr">
        <is>
          <t>Q08L011</t>
        </is>
      </c>
      <c r="B8684" t="inlineStr">
        <is>
          <t>PEDRO HENRIQUE GUEDES BUENO</t>
        </is>
      </c>
      <c r="C8684" t="n">
        <v>1</v>
      </c>
      <c r="D8684" t="inlineStr">
        <is>
          <t>IPCA</t>
        </is>
      </c>
      <c r="E8684" t="n">
        <v>0</v>
      </c>
      <c r="F8684" t="inlineStr">
        <is>
          <t>MENSAL</t>
        </is>
      </c>
      <c r="G8684" t="n">
        <v>45940</v>
      </c>
      <c r="H8684" t="n">
        <v>45940</v>
      </c>
      <c r="I8684" t="n">
        <v>37</v>
      </c>
      <c r="J8684" t="inlineStr">
        <is>
          <t>CARTEIRA</t>
        </is>
      </c>
      <c r="K8684" t="inlineStr">
        <is>
          <t>CONTRATO</t>
        </is>
      </c>
      <c r="L8684" t="n">
        <v>1406.90931</v>
      </c>
      <c r="M8684" t="inlineStr">
        <is>
          <t>Terra Luz Residencial</t>
        </is>
      </c>
      <c r="N8684" s="142">
        <f>DATE(YEAR(G8684),MONTH(G8684),1)</f>
        <v/>
      </c>
      <c r="O8684" s="132">
        <f>IF(G8684&gt;$K$3,"Futuro","Atraso")</f>
        <v/>
      </c>
      <c r="P8684">
        <f>12*(YEAR(G8684)-YEAR($K$3))+(MONTH(G8684)-MONTH($K$3))</f>
        <v/>
      </c>
      <c r="Q8684" s="366">
        <f>IF(M8684="IBIRAPITANGA FASE 3",IF(O8684="Atraso",L8684,L8684/(1+$I$2)^P8684),IF(O8684="Atraso",L8684,L8684/(1+$I$1)^P8684))</f>
        <v/>
      </c>
      <c r="R8684">
        <f>IF(O8684="Atraso",$K$3-G8684,0)</f>
        <v/>
      </c>
      <c r="S8684">
        <f>IF(R8684&lt;=15,"Até 15",IF(R8684&lt;=30,"Entre 15 e 30",IF(R8684&lt;=60,"Entre 30 e 60",IF(R8684&lt;=90,"Entre 60 e 90",IF(R8684&lt;=120,"Entre 90 e 120",IF(R8684&lt;=150,"Entre 120 e 150",IF(R8684&lt;=180,"Entre 150 e 180","Superior a 180")))))))</f>
        <v/>
      </c>
    </row>
    <row r="8685">
      <c r="A8685" t="inlineStr">
        <is>
          <t>Q08L011</t>
        </is>
      </c>
      <c r="B8685" t="inlineStr">
        <is>
          <t>PEDRO HENRIQUE GUEDES BUENO</t>
        </is>
      </c>
      <c r="C8685" t="n">
        <v>1</v>
      </c>
      <c r="D8685" t="inlineStr">
        <is>
          <t>IPCA</t>
        </is>
      </c>
      <c r="E8685" t="n">
        <v>0</v>
      </c>
      <c r="F8685" t="inlineStr">
        <is>
          <t>MENSAL</t>
        </is>
      </c>
      <c r="G8685" t="n">
        <v>45971</v>
      </c>
      <c r="H8685" t="n">
        <v>45971</v>
      </c>
      <c r="I8685" t="n">
        <v>38</v>
      </c>
      <c r="J8685" t="inlineStr">
        <is>
          <t>CARTEIRA</t>
        </is>
      </c>
      <c r="K8685" t="inlineStr">
        <is>
          <t>CONTRATO</t>
        </is>
      </c>
      <c r="L8685" t="n">
        <v>1406.90931</v>
      </c>
      <c r="M8685" t="inlineStr">
        <is>
          <t>Terra Luz Residencial</t>
        </is>
      </c>
      <c r="N8685" s="142">
        <f>DATE(YEAR(G8685),MONTH(G8685),1)</f>
        <v/>
      </c>
      <c r="O8685" s="132">
        <f>IF(G8685&gt;$K$3,"Futuro","Atraso")</f>
        <v/>
      </c>
      <c r="P8685">
        <f>12*(YEAR(G8685)-YEAR($K$3))+(MONTH(G8685)-MONTH($K$3))</f>
        <v/>
      </c>
      <c r="Q8685" s="366">
        <f>IF(M8685="IBIRAPITANGA FASE 3",IF(O8685="Atraso",L8685,L8685/(1+$I$2)^P8685),IF(O8685="Atraso",L8685,L8685/(1+$I$1)^P8685))</f>
        <v/>
      </c>
      <c r="R8685">
        <f>IF(O8685="Atraso",$K$3-G8685,0)</f>
        <v/>
      </c>
      <c r="S8685">
        <f>IF(R8685&lt;=15,"Até 15",IF(R8685&lt;=30,"Entre 15 e 30",IF(R8685&lt;=60,"Entre 30 e 60",IF(R8685&lt;=90,"Entre 60 e 90",IF(R8685&lt;=120,"Entre 90 e 120",IF(R8685&lt;=150,"Entre 120 e 150",IF(R8685&lt;=180,"Entre 150 e 180","Superior a 180")))))))</f>
        <v/>
      </c>
    </row>
    <row r="8686">
      <c r="A8686" t="inlineStr">
        <is>
          <t>Q08L011</t>
        </is>
      </c>
      <c r="B8686" t="inlineStr">
        <is>
          <t>PEDRO HENRIQUE GUEDES BUENO</t>
        </is>
      </c>
      <c r="C8686" t="n">
        <v>1</v>
      </c>
      <c r="D8686" t="inlineStr">
        <is>
          <t>IPCA</t>
        </is>
      </c>
      <c r="E8686" t="n">
        <v>0</v>
      </c>
      <c r="F8686" t="inlineStr">
        <is>
          <t>MENSAL</t>
        </is>
      </c>
      <c r="G8686" t="n">
        <v>46001</v>
      </c>
      <c r="H8686" t="n">
        <v>46001</v>
      </c>
      <c r="I8686" t="n">
        <v>39</v>
      </c>
      <c r="J8686" t="inlineStr">
        <is>
          <t>CARTEIRA</t>
        </is>
      </c>
      <c r="K8686" t="inlineStr">
        <is>
          <t>CONTRATO</t>
        </is>
      </c>
      <c r="L8686" t="n">
        <v>1406.90931</v>
      </c>
      <c r="M8686" t="inlineStr">
        <is>
          <t>Terra Luz Residencial</t>
        </is>
      </c>
      <c r="N8686" s="142">
        <f>DATE(YEAR(G8686),MONTH(G8686),1)</f>
        <v/>
      </c>
      <c r="O8686" s="132">
        <f>IF(G8686&gt;$K$3,"Futuro","Atraso")</f>
        <v/>
      </c>
      <c r="P8686">
        <f>12*(YEAR(G8686)-YEAR($K$3))+(MONTH(G8686)-MONTH($K$3))</f>
        <v/>
      </c>
      <c r="Q8686" s="366">
        <f>IF(M8686="IBIRAPITANGA FASE 3",IF(O8686="Atraso",L8686,L8686/(1+$I$2)^P8686),IF(O8686="Atraso",L8686,L8686/(1+$I$1)^P8686))</f>
        <v/>
      </c>
      <c r="R8686">
        <f>IF(O8686="Atraso",$K$3-G8686,0)</f>
        <v/>
      </c>
      <c r="S8686">
        <f>IF(R8686&lt;=15,"Até 15",IF(R8686&lt;=30,"Entre 15 e 30",IF(R8686&lt;=60,"Entre 30 e 60",IF(R8686&lt;=90,"Entre 60 e 90",IF(R8686&lt;=120,"Entre 90 e 120",IF(R8686&lt;=150,"Entre 120 e 150",IF(R8686&lt;=180,"Entre 150 e 180","Superior a 180")))))))</f>
        <v/>
      </c>
    </row>
    <row r="8687">
      <c r="A8687" t="inlineStr">
        <is>
          <t>Q08L011</t>
        </is>
      </c>
      <c r="B8687" t="inlineStr">
        <is>
          <t>PEDRO HENRIQUE GUEDES BUENO</t>
        </is>
      </c>
      <c r="C8687" t="n">
        <v>1</v>
      </c>
      <c r="D8687" t="inlineStr">
        <is>
          <t>IPCA</t>
        </is>
      </c>
      <c r="E8687" t="n">
        <v>0</v>
      </c>
      <c r="F8687" t="inlineStr">
        <is>
          <t>MENSAL</t>
        </is>
      </c>
      <c r="G8687" t="n">
        <v>46032</v>
      </c>
      <c r="H8687" t="n">
        <v>46032</v>
      </c>
      <c r="I8687" t="n">
        <v>40</v>
      </c>
      <c r="J8687" t="inlineStr">
        <is>
          <t>CARTEIRA</t>
        </is>
      </c>
      <c r="K8687" t="inlineStr">
        <is>
          <t>CONTRATO</t>
        </is>
      </c>
      <c r="L8687" t="n">
        <v>1406.90931</v>
      </c>
      <c r="M8687" t="inlineStr">
        <is>
          <t>Terra Luz Residencial</t>
        </is>
      </c>
      <c r="N8687" s="142">
        <f>DATE(YEAR(G8687),MONTH(G8687),1)</f>
        <v/>
      </c>
      <c r="O8687" s="132">
        <f>IF(G8687&gt;$K$3,"Futuro","Atraso")</f>
        <v/>
      </c>
      <c r="P8687">
        <f>12*(YEAR(G8687)-YEAR($K$3))+(MONTH(G8687)-MONTH($K$3))</f>
        <v/>
      </c>
      <c r="Q8687" s="366">
        <f>IF(M8687="IBIRAPITANGA FASE 3",IF(O8687="Atraso",L8687,L8687/(1+$I$2)^P8687),IF(O8687="Atraso",L8687,L8687/(1+$I$1)^P8687))</f>
        <v/>
      </c>
      <c r="R8687">
        <f>IF(O8687="Atraso",$K$3-G8687,0)</f>
        <v/>
      </c>
      <c r="S8687">
        <f>IF(R8687&lt;=15,"Até 15",IF(R8687&lt;=30,"Entre 15 e 30",IF(R8687&lt;=60,"Entre 30 e 60",IF(R8687&lt;=90,"Entre 60 e 90",IF(R8687&lt;=120,"Entre 90 e 120",IF(R8687&lt;=150,"Entre 120 e 150",IF(R8687&lt;=180,"Entre 150 e 180","Superior a 180")))))))</f>
        <v/>
      </c>
    </row>
    <row r="8688">
      <c r="A8688" t="inlineStr">
        <is>
          <t>Q08L011</t>
        </is>
      </c>
      <c r="B8688" t="inlineStr">
        <is>
          <t>PEDRO HENRIQUE GUEDES BUENO</t>
        </is>
      </c>
      <c r="C8688" t="n">
        <v>1</v>
      </c>
      <c r="D8688" t="inlineStr">
        <is>
          <t>IPCA</t>
        </is>
      </c>
      <c r="E8688" t="n">
        <v>0</v>
      </c>
      <c r="F8688" t="inlineStr">
        <is>
          <t>MENSAL</t>
        </is>
      </c>
      <c r="G8688" t="n">
        <v>46063</v>
      </c>
      <c r="H8688" t="n">
        <v>46063</v>
      </c>
      <c r="I8688" t="n">
        <v>41</v>
      </c>
      <c r="J8688" t="inlineStr">
        <is>
          <t>CARTEIRA</t>
        </is>
      </c>
      <c r="K8688" t="inlineStr">
        <is>
          <t>CONTRATO</t>
        </is>
      </c>
      <c r="L8688" t="n">
        <v>1406.90931</v>
      </c>
      <c r="M8688" t="inlineStr">
        <is>
          <t>Terra Luz Residencial</t>
        </is>
      </c>
      <c r="N8688" s="142">
        <f>DATE(YEAR(G8688),MONTH(G8688),1)</f>
        <v/>
      </c>
      <c r="O8688" s="132">
        <f>IF(G8688&gt;$K$3,"Futuro","Atraso")</f>
        <v/>
      </c>
      <c r="P8688">
        <f>12*(YEAR(G8688)-YEAR($K$3))+(MONTH(G8688)-MONTH($K$3))</f>
        <v/>
      </c>
      <c r="Q8688" s="366">
        <f>IF(M8688="IBIRAPITANGA FASE 3",IF(O8688="Atraso",L8688,L8688/(1+$I$2)^P8688),IF(O8688="Atraso",L8688,L8688/(1+$I$1)^P8688))</f>
        <v/>
      </c>
      <c r="R8688">
        <f>IF(O8688="Atraso",$K$3-G8688,0)</f>
        <v/>
      </c>
      <c r="S8688">
        <f>IF(R8688&lt;=15,"Até 15",IF(R8688&lt;=30,"Entre 15 e 30",IF(R8688&lt;=60,"Entre 30 e 60",IF(R8688&lt;=90,"Entre 60 e 90",IF(R8688&lt;=120,"Entre 90 e 120",IF(R8688&lt;=150,"Entre 120 e 150",IF(R8688&lt;=180,"Entre 150 e 180","Superior a 180")))))))</f>
        <v/>
      </c>
    </row>
    <row r="8689">
      <c r="A8689" t="inlineStr">
        <is>
          <t>Q08L011</t>
        </is>
      </c>
      <c r="B8689" t="inlineStr">
        <is>
          <t>PEDRO HENRIQUE GUEDES BUENO</t>
        </is>
      </c>
      <c r="C8689" t="n">
        <v>1</v>
      </c>
      <c r="D8689" t="inlineStr">
        <is>
          <t>IPCA</t>
        </is>
      </c>
      <c r="E8689" t="n">
        <v>0</v>
      </c>
      <c r="F8689" t="inlineStr">
        <is>
          <t>MENSAL</t>
        </is>
      </c>
      <c r="G8689" t="n">
        <v>46091</v>
      </c>
      <c r="H8689" t="n">
        <v>46091</v>
      </c>
      <c r="I8689" t="n">
        <v>42</v>
      </c>
      <c r="J8689" t="inlineStr">
        <is>
          <t>CARTEIRA</t>
        </is>
      </c>
      <c r="K8689" t="inlineStr">
        <is>
          <t>CONTRATO</t>
        </is>
      </c>
      <c r="L8689" t="n">
        <v>1406.90931</v>
      </c>
      <c r="M8689" t="inlineStr">
        <is>
          <t>Terra Luz Residencial</t>
        </is>
      </c>
      <c r="N8689" s="142">
        <f>DATE(YEAR(G8689),MONTH(G8689),1)</f>
        <v/>
      </c>
      <c r="O8689" s="132">
        <f>IF(G8689&gt;$K$3,"Futuro","Atraso")</f>
        <v/>
      </c>
      <c r="P8689">
        <f>12*(YEAR(G8689)-YEAR($K$3))+(MONTH(G8689)-MONTH($K$3))</f>
        <v/>
      </c>
      <c r="Q8689" s="366">
        <f>IF(M8689="IBIRAPITANGA FASE 3",IF(O8689="Atraso",L8689,L8689/(1+$I$2)^P8689),IF(O8689="Atraso",L8689,L8689/(1+$I$1)^P8689))</f>
        <v/>
      </c>
      <c r="R8689">
        <f>IF(O8689="Atraso",$K$3-G8689,0)</f>
        <v/>
      </c>
      <c r="S8689">
        <f>IF(R8689&lt;=15,"Até 15",IF(R8689&lt;=30,"Entre 15 e 30",IF(R8689&lt;=60,"Entre 30 e 60",IF(R8689&lt;=90,"Entre 60 e 90",IF(R8689&lt;=120,"Entre 90 e 120",IF(R8689&lt;=150,"Entre 120 e 150",IF(R8689&lt;=180,"Entre 150 e 180","Superior a 180")))))))</f>
        <v/>
      </c>
    </row>
    <row r="8690">
      <c r="A8690" t="inlineStr">
        <is>
          <t>Q08L011</t>
        </is>
      </c>
      <c r="B8690" t="inlineStr">
        <is>
          <t>PEDRO HENRIQUE GUEDES BUENO</t>
        </is>
      </c>
      <c r="C8690" t="n">
        <v>1</v>
      </c>
      <c r="D8690" t="inlineStr">
        <is>
          <t>IPCA</t>
        </is>
      </c>
      <c r="E8690" t="n">
        <v>0</v>
      </c>
      <c r="F8690" t="inlineStr">
        <is>
          <t>MENSAL</t>
        </is>
      </c>
      <c r="G8690" t="n">
        <v>46122</v>
      </c>
      <c r="H8690" t="n">
        <v>46122</v>
      </c>
      <c r="I8690" t="n">
        <v>43</v>
      </c>
      <c r="J8690" t="inlineStr">
        <is>
          <t>CARTEIRA</t>
        </is>
      </c>
      <c r="K8690" t="inlineStr">
        <is>
          <t>CONTRATO</t>
        </is>
      </c>
      <c r="L8690" t="n">
        <v>1406.90931</v>
      </c>
      <c r="M8690" t="inlineStr">
        <is>
          <t>Terra Luz Residencial</t>
        </is>
      </c>
      <c r="N8690" s="142">
        <f>DATE(YEAR(G8690),MONTH(G8690),1)</f>
        <v/>
      </c>
      <c r="O8690" s="132">
        <f>IF(G8690&gt;$K$3,"Futuro","Atraso")</f>
        <v/>
      </c>
      <c r="P8690">
        <f>12*(YEAR(G8690)-YEAR($K$3))+(MONTH(G8690)-MONTH($K$3))</f>
        <v/>
      </c>
      <c r="Q8690" s="366">
        <f>IF(M8690="IBIRAPITANGA FASE 3",IF(O8690="Atraso",L8690,L8690/(1+$I$2)^P8690),IF(O8690="Atraso",L8690,L8690/(1+$I$1)^P8690))</f>
        <v/>
      </c>
      <c r="R8690">
        <f>IF(O8690="Atraso",$K$3-G8690,0)</f>
        <v/>
      </c>
      <c r="S8690">
        <f>IF(R8690&lt;=15,"Até 15",IF(R8690&lt;=30,"Entre 15 e 30",IF(R8690&lt;=60,"Entre 30 e 60",IF(R8690&lt;=90,"Entre 60 e 90",IF(R8690&lt;=120,"Entre 90 e 120",IF(R8690&lt;=150,"Entre 120 e 150",IF(R8690&lt;=180,"Entre 150 e 180","Superior a 180")))))))</f>
        <v/>
      </c>
    </row>
    <row r="8691">
      <c r="A8691" t="inlineStr">
        <is>
          <t>Q08L011</t>
        </is>
      </c>
      <c r="B8691" t="inlineStr">
        <is>
          <t>PEDRO HENRIQUE GUEDES BUENO</t>
        </is>
      </c>
      <c r="C8691" t="n">
        <v>1</v>
      </c>
      <c r="D8691" t="inlineStr">
        <is>
          <t>IPCA</t>
        </is>
      </c>
      <c r="E8691" t="n">
        <v>0</v>
      </c>
      <c r="F8691" t="inlineStr">
        <is>
          <t>MENSAL</t>
        </is>
      </c>
      <c r="G8691" t="n">
        <v>46152</v>
      </c>
      <c r="H8691" t="n">
        <v>46152</v>
      </c>
      <c r="I8691" t="n">
        <v>44</v>
      </c>
      <c r="J8691" t="inlineStr">
        <is>
          <t>CARTEIRA</t>
        </is>
      </c>
      <c r="K8691" t="inlineStr">
        <is>
          <t>CONTRATO</t>
        </is>
      </c>
      <c r="L8691" t="n">
        <v>1406.90931</v>
      </c>
      <c r="M8691" t="inlineStr">
        <is>
          <t>Terra Luz Residencial</t>
        </is>
      </c>
      <c r="N8691" s="142">
        <f>DATE(YEAR(G8691),MONTH(G8691),1)</f>
        <v/>
      </c>
      <c r="O8691" s="132">
        <f>IF(G8691&gt;$K$3,"Futuro","Atraso")</f>
        <v/>
      </c>
      <c r="P8691">
        <f>12*(YEAR(G8691)-YEAR($K$3))+(MONTH(G8691)-MONTH($K$3))</f>
        <v/>
      </c>
      <c r="Q8691" s="366">
        <f>IF(M8691="IBIRAPITANGA FASE 3",IF(O8691="Atraso",L8691,L8691/(1+$I$2)^P8691),IF(O8691="Atraso",L8691,L8691/(1+$I$1)^P8691))</f>
        <v/>
      </c>
      <c r="R8691">
        <f>IF(O8691="Atraso",$K$3-G8691,0)</f>
        <v/>
      </c>
      <c r="S8691">
        <f>IF(R8691&lt;=15,"Até 15",IF(R8691&lt;=30,"Entre 15 e 30",IF(R8691&lt;=60,"Entre 30 e 60",IF(R8691&lt;=90,"Entre 60 e 90",IF(R8691&lt;=120,"Entre 90 e 120",IF(R8691&lt;=150,"Entre 120 e 150",IF(R8691&lt;=180,"Entre 150 e 180","Superior a 180")))))))</f>
        <v/>
      </c>
    </row>
    <row r="8692">
      <c r="A8692" t="inlineStr">
        <is>
          <t>Q08L011</t>
        </is>
      </c>
      <c r="B8692" t="inlineStr">
        <is>
          <t>PEDRO HENRIQUE GUEDES BUENO</t>
        </is>
      </c>
      <c r="C8692" t="n">
        <v>1</v>
      </c>
      <c r="D8692" t="inlineStr">
        <is>
          <t>IPCA</t>
        </is>
      </c>
      <c r="E8692" t="n">
        <v>0</v>
      </c>
      <c r="F8692" t="inlineStr">
        <is>
          <t>MENSAL</t>
        </is>
      </c>
      <c r="G8692" t="n">
        <v>46183</v>
      </c>
      <c r="H8692" t="n">
        <v>46183</v>
      </c>
      <c r="I8692" t="n">
        <v>45</v>
      </c>
      <c r="J8692" t="inlineStr">
        <is>
          <t>CARTEIRA</t>
        </is>
      </c>
      <c r="K8692" t="inlineStr">
        <is>
          <t>CONTRATO</t>
        </is>
      </c>
      <c r="L8692" t="n">
        <v>1406.90931</v>
      </c>
      <c r="M8692" t="inlineStr">
        <is>
          <t>Terra Luz Residencial</t>
        </is>
      </c>
      <c r="N8692" s="142">
        <f>DATE(YEAR(G8692),MONTH(G8692),1)</f>
        <v/>
      </c>
      <c r="O8692" s="132">
        <f>IF(G8692&gt;$K$3,"Futuro","Atraso")</f>
        <v/>
      </c>
      <c r="P8692">
        <f>12*(YEAR(G8692)-YEAR($K$3))+(MONTH(G8692)-MONTH($K$3))</f>
        <v/>
      </c>
      <c r="Q8692" s="366">
        <f>IF(M8692="IBIRAPITANGA FASE 3",IF(O8692="Atraso",L8692,L8692/(1+$I$2)^P8692),IF(O8692="Atraso",L8692,L8692/(1+$I$1)^P8692))</f>
        <v/>
      </c>
      <c r="R8692">
        <f>IF(O8692="Atraso",$K$3-G8692,0)</f>
        <v/>
      </c>
      <c r="S8692">
        <f>IF(R8692&lt;=15,"Até 15",IF(R8692&lt;=30,"Entre 15 e 30",IF(R8692&lt;=60,"Entre 30 e 60",IF(R8692&lt;=90,"Entre 60 e 90",IF(R8692&lt;=120,"Entre 90 e 120",IF(R8692&lt;=150,"Entre 120 e 150",IF(R8692&lt;=180,"Entre 150 e 180","Superior a 180")))))))</f>
        <v/>
      </c>
    </row>
    <row r="8693">
      <c r="A8693" t="inlineStr">
        <is>
          <t>Q08L011</t>
        </is>
      </c>
      <c r="B8693" t="inlineStr">
        <is>
          <t>PEDRO HENRIQUE GUEDES BUENO</t>
        </is>
      </c>
      <c r="C8693" t="n">
        <v>1</v>
      </c>
      <c r="D8693" t="inlineStr">
        <is>
          <t>IPCA</t>
        </is>
      </c>
      <c r="E8693" t="n">
        <v>0</v>
      </c>
      <c r="F8693" t="inlineStr">
        <is>
          <t>MENSAL</t>
        </is>
      </c>
      <c r="G8693" t="n">
        <v>46213</v>
      </c>
      <c r="H8693" t="n">
        <v>46213</v>
      </c>
      <c r="I8693" t="n">
        <v>46</v>
      </c>
      <c r="J8693" t="inlineStr">
        <is>
          <t>CARTEIRA</t>
        </is>
      </c>
      <c r="K8693" t="inlineStr">
        <is>
          <t>CONTRATO</t>
        </is>
      </c>
      <c r="L8693" t="n">
        <v>1406.90931</v>
      </c>
      <c r="M8693" t="inlineStr">
        <is>
          <t>Terra Luz Residencial</t>
        </is>
      </c>
      <c r="N8693" s="142">
        <f>DATE(YEAR(G8693),MONTH(G8693),1)</f>
        <v/>
      </c>
      <c r="O8693" s="132">
        <f>IF(G8693&gt;$K$3,"Futuro","Atraso")</f>
        <v/>
      </c>
      <c r="P8693">
        <f>12*(YEAR(G8693)-YEAR($K$3))+(MONTH(G8693)-MONTH($K$3))</f>
        <v/>
      </c>
      <c r="Q8693" s="366">
        <f>IF(M8693="IBIRAPITANGA FASE 3",IF(O8693="Atraso",L8693,L8693/(1+$I$2)^P8693),IF(O8693="Atraso",L8693,L8693/(1+$I$1)^P8693))</f>
        <v/>
      </c>
      <c r="R8693">
        <f>IF(O8693="Atraso",$K$3-G8693,0)</f>
        <v/>
      </c>
      <c r="S8693">
        <f>IF(R8693&lt;=15,"Até 15",IF(R8693&lt;=30,"Entre 15 e 30",IF(R8693&lt;=60,"Entre 30 e 60",IF(R8693&lt;=90,"Entre 60 e 90",IF(R8693&lt;=120,"Entre 90 e 120",IF(R8693&lt;=150,"Entre 120 e 150",IF(R8693&lt;=180,"Entre 150 e 180","Superior a 180")))))))</f>
        <v/>
      </c>
    </row>
    <row r="8694">
      <c r="A8694" t="inlineStr">
        <is>
          <t>Q08L011</t>
        </is>
      </c>
      <c r="B8694" t="inlineStr">
        <is>
          <t>PEDRO HENRIQUE GUEDES BUENO</t>
        </is>
      </c>
      <c r="C8694" t="n">
        <v>1</v>
      </c>
      <c r="D8694" t="inlineStr">
        <is>
          <t>IPCA</t>
        </is>
      </c>
      <c r="E8694" t="n">
        <v>0</v>
      </c>
      <c r="F8694" t="inlineStr">
        <is>
          <t>MENSAL</t>
        </is>
      </c>
      <c r="G8694" t="n">
        <v>46244</v>
      </c>
      <c r="H8694" t="n">
        <v>46244</v>
      </c>
      <c r="I8694" t="n">
        <v>47</v>
      </c>
      <c r="J8694" t="inlineStr">
        <is>
          <t>CARTEIRA</t>
        </is>
      </c>
      <c r="K8694" t="inlineStr">
        <is>
          <t>CONTRATO</t>
        </is>
      </c>
      <c r="L8694" t="n">
        <v>1406.90931</v>
      </c>
      <c r="M8694" t="inlineStr">
        <is>
          <t>Terra Luz Residencial</t>
        </is>
      </c>
      <c r="N8694" s="142">
        <f>DATE(YEAR(G8694),MONTH(G8694),1)</f>
        <v/>
      </c>
      <c r="O8694" s="132">
        <f>IF(G8694&gt;$K$3,"Futuro","Atraso")</f>
        <v/>
      </c>
      <c r="P8694">
        <f>12*(YEAR(G8694)-YEAR($K$3))+(MONTH(G8694)-MONTH($K$3))</f>
        <v/>
      </c>
      <c r="Q8694" s="366">
        <f>IF(M8694="IBIRAPITANGA FASE 3",IF(O8694="Atraso",L8694,L8694/(1+$I$2)^P8694),IF(O8694="Atraso",L8694,L8694/(1+$I$1)^P8694))</f>
        <v/>
      </c>
      <c r="R8694">
        <f>IF(O8694="Atraso",$K$3-G8694,0)</f>
        <v/>
      </c>
      <c r="S8694">
        <f>IF(R8694&lt;=15,"Até 15",IF(R8694&lt;=30,"Entre 15 e 30",IF(R8694&lt;=60,"Entre 30 e 60",IF(R8694&lt;=90,"Entre 60 e 90",IF(R8694&lt;=120,"Entre 90 e 120",IF(R8694&lt;=150,"Entre 120 e 150",IF(R8694&lt;=180,"Entre 150 e 180","Superior a 180")))))))</f>
        <v/>
      </c>
    </row>
    <row r="8695">
      <c r="A8695" t="inlineStr">
        <is>
          <t>Q08L011</t>
        </is>
      </c>
      <c r="B8695" t="inlineStr">
        <is>
          <t>PEDRO HENRIQUE GUEDES BUENO</t>
        </is>
      </c>
      <c r="C8695" t="n">
        <v>1</v>
      </c>
      <c r="D8695" t="inlineStr">
        <is>
          <t>IPCA</t>
        </is>
      </c>
      <c r="E8695" t="n">
        <v>0</v>
      </c>
      <c r="F8695" t="inlineStr">
        <is>
          <t>MENSAL</t>
        </is>
      </c>
      <c r="G8695" t="n">
        <v>46275</v>
      </c>
      <c r="H8695" t="n">
        <v>46275</v>
      </c>
      <c r="I8695" t="n">
        <v>48</v>
      </c>
      <c r="J8695" t="inlineStr">
        <is>
          <t>CARTEIRA</t>
        </is>
      </c>
      <c r="K8695" t="inlineStr">
        <is>
          <t>CONTRATO</t>
        </is>
      </c>
      <c r="L8695" t="n">
        <v>1406.90931</v>
      </c>
      <c r="M8695" t="inlineStr">
        <is>
          <t>Terra Luz Residencial</t>
        </is>
      </c>
      <c r="N8695" s="142">
        <f>DATE(YEAR(G8695),MONTH(G8695),1)</f>
        <v/>
      </c>
      <c r="O8695" s="132">
        <f>IF(G8695&gt;$K$3,"Futuro","Atraso")</f>
        <v/>
      </c>
      <c r="P8695">
        <f>12*(YEAR(G8695)-YEAR($K$3))+(MONTH(G8695)-MONTH($K$3))</f>
        <v/>
      </c>
      <c r="Q8695" s="366">
        <f>IF(M8695="IBIRAPITANGA FASE 3",IF(O8695="Atraso",L8695,L8695/(1+$I$2)^P8695),IF(O8695="Atraso",L8695,L8695/(1+$I$1)^P8695))</f>
        <v/>
      </c>
      <c r="R8695">
        <f>IF(O8695="Atraso",$K$3-G8695,0)</f>
        <v/>
      </c>
      <c r="S8695">
        <f>IF(R8695&lt;=15,"Até 15",IF(R8695&lt;=30,"Entre 15 e 30",IF(R8695&lt;=60,"Entre 30 e 60",IF(R8695&lt;=90,"Entre 60 e 90",IF(R8695&lt;=120,"Entre 90 e 120",IF(R8695&lt;=150,"Entre 120 e 150",IF(R8695&lt;=180,"Entre 150 e 180","Superior a 180")))))))</f>
        <v/>
      </c>
    </row>
    <row r="8696">
      <c r="A8696" t="inlineStr">
        <is>
          <t>Q08L013</t>
        </is>
      </c>
      <c r="B8696" t="inlineStr">
        <is>
          <t>CARLOS AUGUSTO LOURENCO SILVA</t>
        </is>
      </c>
      <c r="C8696" t="n">
        <v>1</v>
      </c>
      <c r="D8696" t="inlineStr">
        <is>
          <t>IPCA</t>
        </is>
      </c>
      <c r="E8696" t="n">
        <v>0</v>
      </c>
      <c r="F8696" t="inlineStr">
        <is>
          <t>MENSAL</t>
        </is>
      </c>
      <c r="G8696" t="n">
        <v>45240</v>
      </c>
      <c r="H8696" t="n">
        <v>45240</v>
      </c>
      <c r="I8696" t="n">
        <v>10</v>
      </c>
      <c r="J8696" t="inlineStr">
        <is>
          <t>CARTEIRA</t>
        </is>
      </c>
      <c r="K8696" t="inlineStr">
        <is>
          <t>CONTRATO</t>
        </is>
      </c>
      <c r="L8696" t="n">
        <v>2105.794536</v>
      </c>
      <c r="M8696" t="inlineStr">
        <is>
          <t>Terra Luz Residencial</t>
        </is>
      </c>
      <c r="N8696" s="142">
        <f>DATE(YEAR(G8696),MONTH(G8696),1)</f>
        <v/>
      </c>
      <c r="O8696" s="132">
        <f>IF(G8696&gt;$K$3,"Futuro","Atraso")</f>
        <v/>
      </c>
      <c r="P8696">
        <f>12*(YEAR(G8696)-YEAR($K$3))+(MONTH(G8696)-MONTH($K$3))</f>
        <v/>
      </c>
      <c r="Q8696" s="366">
        <f>IF(M8696="IBIRAPITANGA FASE 3",IF(O8696="Atraso",L8696,L8696/(1+$I$2)^P8696),IF(O8696="Atraso",L8696,L8696/(1+$I$1)^P8696))</f>
        <v/>
      </c>
      <c r="R8696">
        <f>IF(O8696="Atraso",$K$3-G8696,0)</f>
        <v/>
      </c>
      <c r="S8696">
        <f>IF(R8696&lt;=15,"Até 15",IF(R8696&lt;=30,"Entre 15 e 30",IF(R8696&lt;=60,"Entre 30 e 60",IF(R8696&lt;=90,"Entre 60 e 90",IF(R8696&lt;=120,"Entre 90 e 120",IF(R8696&lt;=150,"Entre 120 e 150",IF(R8696&lt;=180,"Entre 150 e 180","Superior a 180")))))))</f>
        <v/>
      </c>
    </row>
    <row r="8697">
      <c r="A8697" t="inlineStr">
        <is>
          <t>Q08L013</t>
        </is>
      </c>
      <c r="B8697" t="inlineStr">
        <is>
          <t>CARLOS AUGUSTO LOURENCO SILVA</t>
        </is>
      </c>
      <c r="C8697" t="n">
        <v>1</v>
      </c>
      <c r="D8697" t="inlineStr">
        <is>
          <t>IPCA</t>
        </is>
      </c>
      <c r="E8697" t="n">
        <v>0</v>
      </c>
      <c r="F8697" t="inlineStr">
        <is>
          <t>MENSAL</t>
        </is>
      </c>
      <c r="G8697" t="n">
        <v>45270</v>
      </c>
      <c r="H8697" t="n">
        <v>45270</v>
      </c>
      <c r="I8697" t="n">
        <v>11</v>
      </c>
      <c r="J8697" t="inlineStr">
        <is>
          <t>CARTEIRA</t>
        </is>
      </c>
      <c r="K8697" t="inlineStr">
        <is>
          <t>CONTRATO</t>
        </is>
      </c>
      <c r="L8697" t="n">
        <v>2105.794536</v>
      </c>
      <c r="M8697" t="inlineStr">
        <is>
          <t>Terra Luz Residencial</t>
        </is>
      </c>
      <c r="N8697" s="142">
        <f>DATE(YEAR(G8697),MONTH(G8697),1)</f>
        <v/>
      </c>
      <c r="O8697" s="132">
        <f>IF(G8697&gt;$K$3,"Futuro","Atraso")</f>
        <v/>
      </c>
      <c r="P8697">
        <f>12*(YEAR(G8697)-YEAR($K$3))+(MONTH(G8697)-MONTH($K$3))</f>
        <v/>
      </c>
      <c r="Q8697" s="366">
        <f>IF(M8697="IBIRAPITANGA FASE 3",IF(O8697="Atraso",L8697,L8697/(1+$I$2)^P8697),IF(O8697="Atraso",L8697,L8697/(1+$I$1)^P8697))</f>
        <v/>
      </c>
      <c r="R8697">
        <f>IF(O8697="Atraso",$K$3-G8697,0)</f>
        <v/>
      </c>
      <c r="S8697">
        <f>IF(R8697&lt;=15,"Até 15",IF(R8697&lt;=30,"Entre 15 e 30",IF(R8697&lt;=60,"Entre 30 e 60",IF(R8697&lt;=90,"Entre 60 e 90",IF(R8697&lt;=120,"Entre 90 e 120",IF(R8697&lt;=150,"Entre 120 e 150",IF(R8697&lt;=180,"Entre 150 e 180","Superior a 180")))))))</f>
        <v/>
      </c>
    </row>
    <row r="8698">
      <c r="A8698" t="inlineStr">
        <is>
          <t>Q08L013</t>
        </is>
      </c>
      <c r="B8698" t="inlineStr">
        <is>
          <t>CARLOS AUGUSTO LOURENCO SILVA</t>
        </is>
      </c>
      <c r="C8698" t="n">
        <v>1</v>
      </c>
      <c r="D8698" t="inlineStr">
        <is>
          <t>IPCA</t>
        </is>
      </c>
      <c r="E8698" t="n">
        <v>0</v>
      </c>
      <c r="F8698" t="inlineStr">
        <is>
          <t>MENSAL</t>
        </is>
      </c>
      <c r="G8698" t="n">
        <v>45301</v>
      </c>
      <c r="H8698" t="n">
        <v>45301</v>
      </c>
      <c r="I8698" t="n">
        <v>12</v>
      </c>
      <c r="J8698" t="inlineStr">
        <is>
          <t>CARTEIRA</t>
        </is>
      </c>
      <c r="K8698" t="inlineStr">
        <is>
          <t>CONTRATO</t>
        </is>
      </c>
      <c r="L8698" t="n">
        <v>2105.794536</v>
      </c>
      <c r="M8698" t="inlineStr">
        <is>
          <t>Terra Luz Residencial</t>
        </is>
      </c>
      <c r="N8698" s="142">
        <f>DATE(YEAR(G8698),MONTH(G8698),1)</f>
        <v/>
      </c>
      <c r="O8698" s="132">
        <f>IF(G8698&gt;$K$3,"Futuro","Atraso")</f>
        <v/>
      </c>
      <c r="P8698">
        <f>12*(YEAR(G8698)-YEAR($K$3))+(MONTH(G8698)-MONTH($K$3))</f>
        <v/>
      </c>
      <c r="Q8698" s="366">
        <f>IF(M8698="IBIRAPITANGA FASE 3",IF(O8698="Atraso",L8698,L8698/(1+$I$2)^P8698),IF(O8698="Atraso",L8698,L8698/(1+$I$1)^P8698))</f>
        <v/>
      </c>
      <c r="R8698">
        <f>IF(O8698="Atraso",$K$3-G8698,0)</f>
        <v/>
      </c>
      <c r="S8698">
        <f>IF(R8698&lt;=15,"Até 15",IF(R8698&lt;=30,"Entre 15 e 30",IF(R8698&lt;=60,"Entre 30 e 60",IF(R8698&lt;=90,"Entre 60 e 90",IF(R8698&lt;=120,"Entre 90 e 120",IF(R8698&lt;=150,"Entre 120 e 150",IF(R8698&lt;=180,"Entre 150 e 180","Superior a 180")))))))</f>
        <v/>
      </c>
    </row>
    <row r="8699">
      <c r="A8699" t="inlineStr">
        <is>
          <t>Q08L013</t>
        </is>
      </c>
      <c r="B8699" t="inlineStr">
        <is>
          <t>CARLOS AUGUSTO LOURENCO SILVA</t>
        </is>
      </c>
      <c r="C8699" t="n">
        <v>1</v>
      </c>
      <c r="D8699" t="inlineStr">
        <is>
          <t>IPCA</t>
        </is>
      </c>
      <c r="E8699" t="n">
        <v>0</v>
      </c>
      <c r="F8699" t="inlineStr">
        <is>
          <t>MENSAL</t>
        </is>
      </c>
      <c r="G8699" t="n">
        <v>45332</v>
      </c>
      <c r="H8699" t="n">
        <v>45332</v>
      </c>
      <c r="I8699" t="n">
        <v>13</v>
      </c>
      <c r="J8699" t="inlineStr">
        <is>
          <t>CARTEIRA</t>
        </is>
      </c>
      <c r="K8699" t="inlineStr">
        <is>
          <t>CONTRATO</t>
        </is>
      </c>
      <c r="L8699" t="n">
        <v>2105.794536</v>
      </c>
      <c r="M8699" t="inlineStr">
        <is>
          <t>Terra Luz Residencial</t>
        </is>
      </c>
      <c r="N8699" s="142">
        <f>DATE(YEAR(G8699),MONTH(G8699),1)</f>
        <v/>
      </c>
      <c r="O8699" s="132">
        <f>IF(G8699&gt;$K$3,"Futuro","Atraso")</f>
        <v/>
      </c>
      <c r="P8699">
        <f>12*(YEAR(G8699)-YEAR($K$3))+(MONTH(G8699)-MONTH($K$3))</f>
        <v/>
      </c>
      <c r="Q8699" s="366">
        <f>IF(M8699="IBIRAPITANGA FASE 3",IF(O8699="Atraso",L8699,L8699/(1+$I$2)^P8699),IF(O8699="Atraso",L8699,L8699/(1+$I$1)^P8699))</f>
        <v/>
      </c>
      <c r="R8699">
        <f>IF(O8699="Atraso",$K$3-G8699,0)</f>
        <v/>
      </c>
      <c r="S8699">
        <f>IF(R8699&lt;=15,"Até 15",IF(R8699&lt;=30,"Entre 15 e 30",IF(R8699&lt;=60,"Entre 30 e 60",IF(R8699&lt;=90,"Entre 60 e 90",IF(R8699&lt;=120,"Entre 90 e 120",IF(R8699&lt;=150,"Entre 120 e 150",IF(R8699&lt;=180,"Entre 150 e 180","Superior a 180")))))))</f>
        <v/>
      </c>
    </row>
    <row r="8700">
      <c r="A8700" t="inlineStr">
        <is>
          <t>Q08L013</t>
        </is>
      </c>
      <c r="B8700" t="inlineStr">
        <is>
          <t>CARLOS AUGUSTO LOURENCO SILVA</t>
        </is>
      </c>
      <c r="C8700" t="n">
        <v>1</v>
      </c>
      <c r="D8700" t="inlineStr">
        <is>
          <t>IPCA</t>
        </is>
      </c>
      <c r="E8700" t="n">
        <v>0</v>
      </c>
      <c r="F8700" t="inlineStr">
        <is>
          <t>MENSAL</t>
        </is>
      </c>
      <c r="G8700" t="n">
        <v>45361</v>
      </c>
      <c r="H8700" t="n">
        <v>45361</v>
      </c>
      <c r="I8700" t="n">
        <v>14</v>
      </c>
      <c r="J8700" t="inlineStr">
        <is>
          <t>CARTEIRA</t>
        </is>
      </c>
      <c r="K8700" t="inlineStr">
        <is>
          <t>CONTRATO</t>
        </is>
      </c>
      <c r="L8700" t="n">
        <v>2105.794536</v>
      </c>
      <c r="M8700" t="inlineStr">
        <is>
          <t>Terra Luz Residencial</t>
        </is>
      </c>
      <c r="N8700" s="142">
        <f>DATE(YEAR(G8700),MONTH(G8700),1)</f>
        <v/>
      </c>
      <c r="O8700" s="132">
        <f>IF(G8700&gt;$K$3,"Futuro","Atraso")</f>
        <v/>
      </c>
      <c r="P8700">
        <f>12*(YEAR(G8700)-YEAR($K$3))+(MONTH(G8700)-MONTH($K$3))</f>
        <v/>
      </c>
      <c r="Q8700" s="366">
        <f>IF(M8700="IBIRAPITANGA FASE 3",IF(O8700="Atraso",L8700,L8700/(1+$I$2)^P8700),IF(O8700="Atraso",L8700,L8700/(1+$I$1)^P8700))</f>
        <v/>
      </c>
      <c r="R8700">
        <f>IF(O8700="Atraso",$K$3-G8700,0)</f>
        <v/>
      </c>
      <c r="S8700">
        <f>IF(R8700&lt;=15,"Até 15",IF(R8700&lt;=30,"Entre 15 e 30",IF(R8700&lt;=60,"Entre 30 e 60",IF(R8700&lt;=90,"Entre 60 e 90",IF(R8700&lt;=120,"Entre 90 e 120",IF(R8700&lt;=150,"Entre 120 e 150",IF(R8700&lt;=180,"Entre 150 e 180","Superior a 180")))))))</f>
        <v/>
      </c>
    </row>
    <row r="8701">
      <c r="A8701" t="inlineStr">
        <is>
          <t>Q08L013</t>
        </is>
      </c>
      <c r="B8701" t="inlineStr">
        <is>
          <t>CARLOS AUGUSTO LOURENCO SILVA</t>
        </is>
      </c>
      <c r="C8701" t="n">
        <v>1</v>
      </c>
      <c r="D8701" t="inlineStr">
        <is>
          <t>IPCA</t>
        </is>
      </c>
      <c r="E8701" t="n">
        <v>0</v>
      </c>
      <c r="F8701" t="inlineStr">
        <is>
          <t>MENSAL</t>
        </is>
      </c>
      <c r="G8701" t="n">
        <v>45392</v>
      </c>
      <c r="H8701" t="n">
        <v>45392</v>
      </c>
      <c r="I8701" t="n">
        <v>15</v>
      </c>
      <c r="J8701" t="inlineStr">
        <is>
          <t>CARTEIRA</t>
        </is>
      </c>
      <c r="K8701" t="inlineStr">
        <is>
          <t>CONTRATO</t>
        </is>
      </c>
      <c r="L8701" t="n">
        <v>2105.794536</v>
      </c>
      <c r="M8701" t="inlineStr">
        <is>
          <t>Terra Luz Residencial</t>
        </is>
      </c>
      <c r="N8701" s="142">
        <f>DATE(YEAR(G8701),MONTH(G8701),1)</f>
        <v/>
      </c>
      <c r="O8701" s="132">
        <f>IF(G8701&gt;$K$3,"Futuro","Atraso")</f>
        <v/>
      </c>
      <c r="P8701">
        <f>12*(YEAR(G8701)-YEAR($K$3))+(MONTH(G8701)-MONTH($K$3))</f>
        <v/>
      </c>
      <c r="Q8701" s="366">
        <f>IF(M8701="IBIRAPITANGA FASE 3",IF(O8701="Atraso",L8701,L8701/(1+$I$2)^P8701),IF(O8701="Atraso",L8701,L8701/(1+$I$1)^P8701))</f>
        <v/>
      </c>
      <c r="R8701">
        <f>IF(O8701="Atraso",$K$3-G8701,0)</f>
        <v/>
      </c>
      <c r="S8701">
        <f>IF(R8701&lt;=15,"Até 15",IF(R8701&lt;=30,"Entre 15 e 30",IF(R8701&lt;=60,"Entre 30 e 60",IF(R8701&lt;=90,"Entre 60 e 90",IF(R8701&lt;=120,"Entre 90 e 120",IF(R8701&lt;=150,"Entre 120 e 150",IF(R8701&lt;=180,"Entre 150 e 180","Superior a 180")))))))</f>
        <v/>
      </c>
    </row>
    <row r="8702">
      <c r="A8702" t="inlineStr">
        <is>
          <t>Q08L013</t>
        </is>
      </c>
      <c r="B8702" t="inlineStr">
        <is>
          <t>CARLOS AUGUSTO LOURENCO SILVA</t>
        </is>
      </c>
      <c r="C8702" t="n">
        <v>1</v>
      </c>
      <c r="D8702" t="inlineStr">
        <is>
          <t>IPCA</t>
        </is>
      </c>
      <c r="E8702" t="n">
        <v>0</v>
      </c>
      <c r="F8702" t="inlineStr">
        <is>
          <t>MENSAL</t>
        </is>
      </c>
      <c r="G8702" t="n">
        <v>45422</v>
      </c>
      <c r="H8702" t="n">
        <v>45422</v>
      </c>
      <c r="I8702" t="n">
        <v>16</v>
      </c>
      <c r="J8702" t="inlineStr">
        <is>
          <t>CARTEIRA</t>
        </is>
      </c>
      <c r="K8702" t="inlineStr">
        <is>
          <t>CONTRATO</t>
        </is>
      </c>
      <c r="L8702" t="n">
        <v>2105.794536</v>
      </c>
      <c r="M8702" t="inlineStr">
        <is>
          <t>Terra Luz Residencial</t>
        </is>
      </c>
      <c r="N8702" s="142">
        <f>DATE(YEAR(G8702),MONTH(G8702),1)</f>
        <v/>
      </c>
      <c r="O8702" s="132">
        <f>IF(G8702&gt;$K$3,"Futuro","Atraso")</f>
        <v/>
      </c>
      <c r="P8702">
        <f>12*(YEAR(G8702)-YEAR($K$3))+(MONTH(G8702)-MONTH($K$3))</f>
        <v/>
      </c>
      <c r="Q8702" s="366">
        <f>IF(M8702="IBIRAPITANGA FASE 3",IF(O8702="Atraso",L8702,L8702/(1+$I$2)^P8702),IF(O8702="Atraso",L8702,L8702/(1+$I$1)^P8702))</f>
        <v/>
      </c>
      <c r="R8702">
        <f>IF(O8702="Atraso",$K$3-G8702,0)</f>
        <v/>
      </c>
      <c r="S8702">
        <f>IF(R8702&lt;=15,"Até 15",IF(R8702&lt;=30,"Entre 15 e 30",IF(R8702&lt;=60,"Entre 30 e 60",IF(R8702&lt;=90,"Entre 60 e 90",IF(R8702&lt;=120,"Entre 90 e 120",IF(R8702&lt;=150,"Entre 120 e 150",IF(R8702&lt;=180,"Entre 150 e 180","Superior a 180")))))))</f>
        <v/>
      </c>
    </row>
    <row r="8703">
      <c r="A8703" t="inlineStr">
        <is>
          <t>Q08L013</t>
        </is>
      </c>
      <c r="B8703" t="inlineStr">
        <is>
          <t>CARLOS AUGUSTO LOURENCO SILVA</t>
        </is>
      </c>
      <c r="C8703" t="n">
        <v>1</v>
      </c>
      <c r="D8703" t="inlineStr">
        <is>
          <t>IPCA</t>
        </is>
      </c>
      <c r="E8703" t="n">
        <v>0</v>
      </c>
      <c r="F8703" t="inlineStr">
        <is>
          <t>MENSAL</t>
        </is>
      </c>
      <c r="G8703" t="n">
        <v>45453</v>
      </c>
      <c r="H8703" t="n">
        <v>45453</v>
      </c>
      <c r="I8703" t="n">
        <v>17</v>
      </c>
      <c r="J8703" t="inlineStr">
        <is>
          <t>CARTEIRA</t>
        </is>
      </c>
      <c r="K8703" t="inlineStr">
        <is>
          <t>CONTRATO</t>
        </is>
      </c>
      <c r="L8703" t="n">
        <v>2105.794536</v>
      </c>
      <c r="M8703" t="inlineStr">
        <is>
          <t>Terra Luz Residencial</t>
        </is>
      </c>
      <c r="N8703" s="142">
        <f>DATE(YEAR(G8703),MONTH(G8703),1)</f>
        <v/>
      </c>
      <c r="O8703" s="132">
        <f>IF(G8703&gt;$K$3,"Futuro","Atraso")</f>
        <v/>
      </c>
      <c r="P8703">
        <f>12*(YEAR(G8703)-YEAR($K$3))+(MONTH(G8703)-MONTH($K$3))</f>
        <v/>
      </c>
      <c r="Q8703" s="366">
        <f>IF(M8703="IBIRAPITANGA FASE 3",IF(O8703="Atraso",L8703,L8703/(1+$I$2)^P8703),IF(O8703="Atraso",L8703,L8703/(1+$I$1)^P8703))</f>
        <v/>
      </c>
      <c r="R8703">
        <f>IF(O8703="Atraso",$K$3-G8703,0)</f>
        <v/>
      </c>
      <c r="S8703">
        <f>IF(R8703&lt;=15,"Até 15",IF(R8703&lt;=30,"Entre 15 e 30",IF(R8703&lt;=60,"Entre 30 e 60",IF(R8703&lt;=90,"Entre 60 e 90",IF(R8703&lt;=120,"Entre 90 e 120",IF(R8703&lt;=150,"Entre 120 e 150",IF(R8703&lt;=180,"Entre 150 e 180","Superior a 180")))))))</f>
        <v/>
      </c>
    </row>
    <row r="8704">
      <c r="A8704" t="inlineStr">
        <is>
          <t>Q08L013</t>
        </is>
      </c>
      <c r="B8704" t="inlineStr">
        <is>
          <t>CARLOS AUGUSTO LOURENCO SILVA</t>
        </is>
      </c>
      <c r="C8704" t="n">
        <v>1</v>
      </c>
      <c r="D8704" t="inlineStr">
        <is>
          <t>IPCA</t>
        </is>
      </c>
      <c r="E8704" t="n">
        <v>0</v>
      </c>
      <c r="F8704" t="inlineStr">
        <is>
          <t>MENSAL</t>
        </is>
      </c>
      <c r="G8704" t="n">
        <v>45483</v>
      </c>
      <c r="H8704" t="n">
        <v>45483</v>
      </c>
      <c r="I8704" t="n">
        <v>18</v>
      </c>
      <c r="J8704" t="inlineStr">
        <is>
          <t>CARTEIRA</t>
        </is>
      </c>
      <c r="K8704" t="inlineStr">
        <is>
          <t>CONTRATO</t>
        </is>
      </c>
      <c r="L8704" t="n">
        <v>2105.794536</v>
      </c>
      <c r="M8704" t="inlineStr">
        <is>
          <t>Terra Luz Residencial</t>
        </is>
      </c>
      <c r="N8704" s="142">
        <f>DATE(YEAR(G8704),MONTH(G8704),1)</f>
        <v/>
      </c>
      <c r="O8704" s="132">
        <f>IF(G8704&gt;$K$3,"Futuro","Atraso")</f>
        <v/>
      </c>
      <c r="P8704">
        <f>12*(YEAR(G8704)-YEAR($K$3))+(MONTH(G8704)-MONTH($K$3))</f>
        <v/>
      </c>
      <c r="Q8704" s="366">
        <f>IF(M8704="IBIRAPITANGA FASE 3",IF(O8704="Atraso",L8704,L8704/(1+$I$2)^P8704),IF(O8704="Atraso",L8704,L8704/(1+$I$1)^P8704))</f>
        <v/>
      </c>
      <c r="R8704">
        <f>IF(O8704="Atraso",$K$3-G8704,0)</f>
        <v/>
      </c>
      <c r="S8704">
        <f>IF(R8704&lt;=15,"Até 15",IF(R8704&lt;=30,"Entre 15 e 30",IF(R8704&lt;=60,"Entre 30 e 60",IF(R8704&lt;=90,"Entre 60 e 90",IF(R8704&lt;=120,"Entre 90 e 120",IF(R8704&lt;=150,"Entre 120 e 150",IF(R8704&lt;=180,"Entre 150 e 180","Superior a 180")))))))</f>
        <v/>
      </c>
    </row>
    <row r="8705">
      <c r="A8705" t="inlineStr">
        <is>
          <t>Q08L013</t>
        </is>
      </c>
      <c r="B8705" t="inlineStr">
        <is>
          <t>CARLOS AUGUSTO LOURENCO SILVA</t>
        </is>
      </c>
      <c r="C8705" t="n">
        <v>1</v>
      </c>
      <c r="D8705" t="inlineStr">
        <is>
          <t>IPCA</t>
        </is>
      </c>
      <c r="E8705" t="n">
        <v>0</v>
      </c>
      <c r="F8705" t="inlineStr">
        <is>
          <t>MENSAL</t>
        </is>
      </c>
      <c r="G8705" t="n">
        <v>45514</v>
      </c>
      <c r="H8705" t="n">
        <v>45514</v>
      </c>
      <c r="I8705" t="n">
        <v>19</v>
      </c>
      <c r="J8705" t="inlineStr">
        <is>
          <t>CARTEIRA</t>
        </is>
      </c>
      <c r="K8705" t="inlineStr">
        <is>
          <t>CONTRATO</t>
        </is>
      </c>
      <c r="L8705" t="n">
        <v>2105.794536</v>
      </c>
      <c r="M8705" t="inlineStr">
        <is>
          <t>Terra Luz Residencial</t>
        </is>
      </c>
      <c r="N8705" s="142">
        <f>DATE(YEAR(G8705),MONTH(G8705),1)</f>
        <v/>
      </c>
      <c r="O8705" s="132">
        <f>IF(G8705&gt;$K$3,"Futuro","Atraso")</f>
        <v/>
      </c>
      <c r="P8705">
        <f>12*(YEAR(G8705)-YEAR($K$3))+(MONTH(G8705)-MONTH($K$3))</f>
        <v/>
      </c>
      <c r="Q8705" s="366">
        <f>IF(M8705="IBIRAPITANGA FASE 3",IF(O8705="Atraso",L8705,L8705/(1+$I$2)^P8705),IF(O8705="Atraso",L8705,L8705/(1+$I$1)^P8705))</f>
        <v/>
      </c>
      <c r="R8705">
        <f>IF(O8705="Atraso",$K$3-G8705,0)</f>
        <v/>
      </c>
      <c r="S8705">
        <f>IF(R8705&lt;=15,"Até 15",IF(R8705&lt;=30,"Entre 15 e 30",IF(R8705&lt;=60,"Entre 30 e 60",IF(R8705&lt;=90,"Entre 60 e 90",IF(R8705&lt;=120,"Entre 90 e 120",IF(R8705&lt;=150,"Entre 120 e 150",IF(R8705&lt;=180,"Entre 150 e 180","Superior a 180")))))))</f>
        <v/>
      </c>
    </row>
    <row r="8706">
      <c r="A8706" t="inlineStr">
        <is>
          <t>Q08L013</t>
        </is>
      </c>
      <c r="B8706" t="inlineStr">
        <is>
          <t>CARLOS AUGUSTO LOURENCO SILVA</t>
        </is>
      </c>
      <c r="C8706" t="n">
        <v>1</v>
      </c>
      <c r="D8706" t="inlineStr">
        <is>
          <t>IPCA</t>
        </is>
      </c>
      <c r="E8706" t="n">
        <v>0</v>
      </c>
      <c r="F8706" t="inlineStr">
        <is>
          <t>MENSAL</t>
        </is>
      </c>
      <c r="G8706" t="n">
        <v>45545</v>
      </c>
      <c r="H8706" t="n">
        <v>45545</v>
      </c>
      <c r="I8706" t="n">
        <v>20</v>
      </c>
      <c r="J8706" t="inlineStr">
        <is>
          <t>CARTEIRA</t>
        </is>
      </c>
      <c r="K8706" t="inlineStr">
        <is>
          <t>CONTRATO</t>
        </is>
      </c>
      <c r="L8706" t="n">
        <v>2105.794536</v>
      </c>
      <c r="M8706" t="inlineStr">
        <is>
          <t>Terra Luz Residencial</t>
        </is>
      </c>
      <c r="N8706" s="142">
        <f>DATE(YEAR(G8706),MONTH(G8706),1)</f>
        <v/>
      </c>
      <c r="O8706" s="132">
        <f>IF(G8706&gt;$K$3,"Futuro","Atraso")</f>
        <v/>
      </c>
      <c r="P8706">
        <f>12*(YEAR(G8706)-YEAR($K$3))+(MONTH(G8706)-MONTH($K$3))</f>
        <v/>
      </c>
      <c r="Q8706" s="366">
        <f>IF(M8706="IBIRAPITANGA FASE 3",IF(O8706="Atraso",L8706,L8706/(1+$I$2)^P8706),IF(O8706="Atraso",L8706,L8706/(1+$I$1)^P8706))</f>
        <v/>
      </c>
      <c r="R8706">
        <f>IF(O8706="Atraso",$K$3-G8706,0)</f>
        <v/>
      </c>
      <c r="S8706">
        <f>IF(R8706&lt;=15,"Até 15",IF(R8706&lt;=30,"Entre 15 e 30",IF(R8706&lt;=60,"Entre 30 e 60",IF(R8706&lt;=90,"Entre 60 e 90",IF(R8706&lt;=120,"Entre 90 e 120",IF(R8706&lt;=150,"Entre 120 e 150",IF(R8706&lt;=180,"Entre 150 e 180","Superior a 180")))))))</f>
        <v/>
      </c>
    </row>
    <row r="8707">
      <c r="A8707" t="inlineStr">
        <is>
          <t>Q08L013</t>
        </is>
      </c>
      <c r="B8707" t="inlineStr">
        <is>
          <t>CARLOS AUGUSTO LOURENCO SILVA</t>
        </is>
      </c>
      <c r="C8707" t="n">
        <v>1</v>
      </c>
      <c r="D8707" t="inlineStr">
        <is>
          <t>IPCA</t>
        </is>
      </c>
      <c r="E8707" t="n">
        <v>0</v>
      </c>
      <c r="F8707" t="inlineStr">
        <is>
          <t>MENSAL</t>
        </is>
      </c>
      <c r="G8707" t="n">
        <v>45575</v>
      </c>
      <c r="H8707" t="n">
        <v>45575</v>
      </c>
      <c r="I8707" t="n">
        <v>21</v>
      </c>
      <c r="J8707" t="inlineStr">
        <is>
          <t>CARTEIRA</t>
        </is>
      </c>
      <c r="K8707" t="inlineStr">
        <is>
          <t>CONTRATO</t>
        </is>
      </c>
      <c r="L8707" t="n">
        <v>2105.794536</v>
      </c>
      <c r="M8707" t="inlineStr">
        <is>
          <t>Terra Luz Residencial</t>
        </is>
      </c>
      <c r="N8707" s="142">
        <f>DATE(YEAR(G8707),MONTH(G8707),1)</f>
        <v/>
      </c>
      <c r="O8707" s="132">
        <f>IF(G8707&gt;$K$3,"Futuro","Atraso")</f>
        <v/>
      </c>
      <c r="P8707">
        <f>12*(YEAR(G8707)-YEAR($K$3))+(MONTH(G8707)-MONTH($K$3))</f>
        <v/>
      </c>
      <c r="Q8707" s="366">
        <f>IF(M8707="IBIRAPITANGA FASE 3",IF(O8707="Atraso",L8707,L8707/(1+$I$2)^P8707),IF(O8707="Atraso",L8707,L8707/(1+$I$1)^P8707))</f>
        <v/>
      </c>
      <c r="R8707">
        <f>IF(O8707="Atraso",$K$3-G8707,0)</f>
        <v/>
      </c>
      <c r="S8707">
        <f>IF(R8707&lt;=15,"Até 15",IF(R8707&lt;=30,"Entre 15 e 30",IF(R8707&lt;=60,"Entre 30 e 60",IF(R8707&lt;=90,"Entre 60 e 90",IF(R8707&lt;=120,"Entre 90 e 120",IF(R8707&lt;=150,"Entre 120 e 150",IF(R8707&lt;=180,"Entre 150 e 180","Superior a 180")))))))</f>
        <v/>
      </c>
    </row>
    <row r="8708">
      <c r="A8708" t="inlineStr">
        <is>
          <t>Q08L013</t>
        </is>
      </c>
      <c r="B8708" t="inlineStr">
        <is>
          <t>CARLOS AUGUSTO LOURENCO SILVA</t>
        </is>
      </c>
      <c r="C8708" t="n">
        <v>1</v>
      </c>
      <c r="D8708" t="inlineStr">
        <is>
          <t>IPCA</t>
        </is>
      </c>
      <c r="E8708" t="n">
        <v>0</v>
      </c>
      <c r="F8708" t="inlineStr">
        <is>
          <t>MENSAL</t>
        </is>
      </c>
      <c r="G8708" t="n">
        <v>45606</v>
      </c>
      <c r="H8708" t="n">
        <v>45606</v>
      </c>
      <c r="I8708" t="n">
        <v>22</v>
      </c>
      <c r="J8708" t="inlineStr">
        <is>
          <t>CARTEIRA</t>
        </is>
      </c>
      <c r="K8708" t="inlineStr">
        <is>
          <t>CONTRATO</t>
        </is>
      </c>
      <c r="L8708" t="n">
        <v>2105.794536</v>
      </c>
      <c r="M8708" t="inlineStr">
        <is>
          <t>Terra Luz Residencial</t>
        </is>
      </c>
      <c r="N8708" s="142">
        <f>DATE(YEAR(G8708),MONTH(G8708),1)</f>
        <v/>
      </c>
      <c r="O8708" s="132">
        <f>IF(G8708&gt;$K$3,"Futuro","Atraso")</f>
        <v/>
      </c>
      <c r="P8708">
        <f>12*(YEAR(G8708)-YEAR($K$3))+(MONTH(G8708)-MONTH($K$3))</f>
        <v/>
      </c>
      <c r="Q8708" s="366">
        <f>IF(M8708="IBIRAPITANGA FASE 3",IF(O8708="Atraso",L8708,L8708/(1+$I$2)^P8708),IF(O8708="Atraso",L8708,L8708/(1+$I$1)^P8708))</f>
        <v/>
      </c>
      <c r="R8708">
        <f>IF(O8708="Atraso",$K$3-G8708,0)</f>
        <v/>
      </c>
      <c r="S8708">
        <f>IF(R8708&lt;=15,"Até 15",IF(R8708&lt;=30,"Entre 15 e 30",IF(R8708&lt;=60,"Entre 30 e 60",IF(R8708&lt;=90,"Entre 60 e 90",IF(R8708&lt;=120,"Entre 90 e 120",IF(R8708&lt;=150,"Entre 120 e 150",IF(R8708&lt;=180,"Entre 150 e 180","Superior a 180")))))))</f>
        <v/>
      </c>
    </row>
    <row r="8709">
      <c r="A8709" t="inlineStr">
        <is>
          <t>Q08L013</t>
        </is>
      </c>
      <c r="B8709" t="inlineStr">
        <is>
          <t>CARLOS AUGUSTO LOURENCO SILVA</t>
        </is>
      </c>
      <c r="C8709" t="n">
        <v>1</v>
      </c>
      <c r="D8709" t="inlineStr">
        <is>
          <t>IPCA</t>
        </is>
      </c>
      <c r="E8709" t="n">
        <v>0</v>
      </c>
      <c r="F8709" t="inlineStr">
        <is>
          <t>MENSAL</t>
        </is>
      </c>
      <c r="G8709" t="n">
        <v>45636</v>
      </c>
      <c r="H8709" t="n">
        <v>45636</v>
      </c>
      <c r="I8709" t="n">
        <v>23</v>
      </c>
      <c r="J8709" t="inlineStr">
        <is>
          <t>CARTEIRA</t>
        </is>
      </c>
      <c r="K8709" t="inlineStr">
        <is>
          <t>CONTRATO</t>
        </is>
      </c>
      <c r="L8709" t="n">
        <v>2105.794536</v>
      </c>
      <c r="M8709" t="inlineStr">
        <is>
          <t>Terra Luz Residencial</t>
        </is>
      </c>
      <c r="N8709" s="142">
        <f>DATE(YEAR(G8709),MONTH(G8709),1)</f>
        <v/>
      </c>
      <c r="O8709" s="132">
        <f>IF(G8709&gt;$K$3,"Futuro","Atraso")</f>
        <v/>
      </c>
      <c r="P8709">
        <f>12*(YEAR(G8709)-YEAR($K$3))+(MONTH(G8709)-MONTH($K$3))</f>
        <v/>
      </c>
      <c r="Q8709" s="366">
        <f>IF(M8709="IBIRAPITANGA FASE 3",IF(O8709="Atraso",L8709,L8709/(1+$I$2)^P8709),IF(O8709="Atraso",L8709,L8709/(1+$I$1)^P8709))</f>
        <v/>
      </c>
      <c r="R8709">
        <f>IF(O8709="Atraso",$K$3-G8709,0)</f>
        <v/>
      </c>
      <c r="S8709">
        <f>IF(R8709&lt;=15,"Até 15",IF(R8709&lt;=30,"Entre 15 e 30",IF(R8709&lt;=60,"Entre 30 e 60",IF(R8709&lt;=90,"Entre 60 e 90",IF(R8709&lt;=120,"Entre 90 e 120",IF(R8709&lt;=150,"Entre 120 e 150",IF(R8709&lt;=180,"Entre 150 e 180","Superior a 180")))))))</f>
        <v/>
      </c>
    </row>
    <row r="8710">
      <c r="A8710" t="inlineStr">
        <is>
          <t>Q08L013</t>
        </is>
      </c>
      <c r="B8710" t="inlineStr">
        <is>
          <t>CARLOS AUGUSTO LOURENCO SILVA</t>
        </is>
      </c>
      <c r="C8710" t="n">
        <v>1</v>
      </c>
      <c r="D8710" t="inlineStr">
        <is>
          <t>IPCA</t>
        </is>
      </c>
      <c r="E8710" t="n">
        <v>0</v>
      </c>
      <c r="F8710" t="inlineStr">
        <is>
          <t>MENSAL</t>
        </is>
      </c>
      <c r="G8710" t="n">
        <v>45667</v>
      </c>
      <c r="H8710" t="n">
        <v>45667</v>
      </c>
      <c r="I8710" t="n">
        <v>24</v>
      </c>
      <c r="J8710" t="inlineStr">
        <is>
          <t>CARTEIRA</t>
        </is>
      </c>
      <c r="K8710" t="inlineStr">
        <is>
          <t>CONTRATO</t>
        </is>
      </c>
      <c r="L8710" t="n">
        <v>2105.794536</v>
      </c>
      <c r="M8710" t="inlineStr">
        <is>
          <t>Terra Luz Residencial</t>
        </is>
      </c>
      <c r="N8710" s="142">
        <f>DATE(YEAR(G8710),MONTH(G8710),1)</f>
        <v/>
      </c>
      <c r="O8710" s="132">
        <f>IF(G8710&gt;$K$3,"Futuro","Atraso")</f>
        <v/>
      </c>
      <c r="P8710">
        <f>12*(YEAR(G8710)-YEAR($K$3))+(MONTH(G8710)-MONTH($K$3))</f>
        <v/>
      </c>
      <c r="Q8710" s="366">
        <f>IF(M8710="IBIRAPITANGA FASE 3",IF(O8710="Atraso",L8710,L8710/(1+$I$2)^P8710),IF(O8710="Atraso",L8710,L8710/(1+$I$1)^P8710))</f>
        <v/>
      </c>
      <c r="R8710">
        <f>IF(O8710="Atraso",$K$3-G8710,0)</f>
        <v/>
      </c>
      <c r="S8710">
        <f>IF(R8710&lt;=15,"Até 15",IF(R8710&lt;=30,"Entre 15 e 30",IF(R8710&lt;=60,"Entre 30 e 60",IF(R8710&lt;=90,"Entre 60 e 90",IF(R8710&lt;=120,"Entre 90 e 120",IF(R8710&lt;=150,"Entre 120 e 150",IF(R8710&lt;=180,"Entre 150 e 180","Superior a 180")))))))</f>
        <v/>
      </c>
    </row>
    <row r="8711">
      <c r="A8711" t="inlineStr">
        <is>
          <t>Q08L013</t>
        </is>
      </c>
      <c r="B8711" t="inlineStr">
        <is>
          <t>CARLOS AUGUSTO LOURENCO SILVA</t>
        </is>
      </c>
      <c r="C8711" t="n">
        <v>1</v>
      </c>
      <c r="D8711" t="inlineStr">
        <is>
          <t>IPCA</t>
        </is>
      </c>
      <c r="E8711" t="n">
        <v>0</v>
      </c>
      <c r="F8711" t="inlineStr">
        <is>
          <t>MENSAL</t>
        </is>
      </c>
      <c r="G8711" t="n">
        <v>45698</v>
      </c>
      <c r="H8711" t="n">
        <v>45698</v>
      </c>
      <c r="I8711" t="n">
        <v>25</v>
      </c>
      <c r="J8711" t="inlineStr">
        <is>
          <t>CARTEIRA</t>
        </is>
      </c>
      <c r="K8711" t="inlineStr">
        <is>
          <t>CONTRATO</t>
        </is>
      </c>
      <c r="L8711" t="n">
        <v>2105.794536</v>
      </c>
      <c r="M8711" t="inlineStr">
        <is>
          <t>Terra Luz Residencial</t>
        </is>
      </c>
      <c r="N8711" s="142">
        <f>DATE(YEAR(G8711),MONTH(G8711),1)</f>
        <v/>
      </c>
      <c r="O8711" s="132">
        <f>IF(G8711&gt;$K$3,"Futuro","Atraso")</f>
        <v/>
      </c>
      <c r="P8711">
        <f>12*(YEAR(G8711)-YEAR($K$3))+(MONTH(G8711)-MONTH($K$3))</f>
        <v/>
      </c>
      <c r="Q8711" s="366">
        <f>IF(M8711="IBIRAPITANGA FASE 3",IF(O8711="Atraso",L8711,L8711/(1+$I$2)^P8711),IF(O8711="Atraso",L8711,L8711/(1+$I$1)^P8711))</f>
        <v/>
      </c>
      <c r="R8711">
        <f>IF(O8711="Atraso",$K$3-G8711,0)</f>
        <v/>
      </c>
      <c r="S8711">
        <f>IF(R8711&lt;=15,"Até 15",IF(R8711&lt;=30,"Entre 15 e 30",IF(R8711&lt;=60,"Entre 30 e 60",IF(R8711&lt;=90,"Entre 60 e 90",IF(R8711&lt;=120,"Entre 90 e 120",IF(R8711&lt;=150,"Entre 120 e 150",IF(R8711&lt;=180,"Entre 150 e 180","Superior a 180")))))))</f>
        <v/>
      </c>
    </row>
    <row r="8712">
      <c r="A8712" t="inlineStr">
        <is>
          <t>Q08L013</t>
        </is>
      </c>
      <c r="B8712" t="inlineStr">
        <is>
          <t>CARLOS AUGUSTO LOURENCO SILVA</t>
        </is>
      </c>
      <c r="C8712" t="n">
        <v>1</v>
      </c>
      <c r="D8712" t="inlineStr">
        <is>
          <t>IPCA</t>
        </is>
      </c>
      <c r="E8712" t="n">
        <v>0</v>
      </c>
      <c r="F8712" t="inlineStr">
        <is>
          <t>MENSAL</t>
        </is>
      </c>
      <c r="G8712" t="n">
        <v>45726</v>
      </c>
      <c r="H8712" t="n">
        <v>45726</v>
      </c>
      <c r="I8712" t="n">
        <v>26</v>
      </c>
      <c r="J8712" t="inlineStr">
        <is>
          <t>CARTEIRA</t>
        </is>
      </c>
      <c r="K8712" t="inlineStr">
        <is>
          <t>CONTRATO</t>
        </is>
      </c>
      <c r="L8712" t="n">
        <v>2105.794536</v>
      </c>
      <c r="M8712" t="inlineStr">
        <is>
          <t>Terra Luz Residencial</t>
        </is>
      </c>
      <c r="N8712" s="142">
        <f>DATE(YEAR(G8712),MONTH(G8712),1)</f>
        <v/>
      </c>
      <c r="O8712" s="132">
        <f>IF(G8712&gt;$K$3,"Futuro","Atraso")</f>
        <v/>
      </c>
      <c r="P8712">
        <f>12*(YEAR(G8712)-YEAR($K$3))+(MONTH(G8712)-MONTH($K$3))</f>
        <v/>
      </c>
      <c r="Q8712" s="366">
        <f>IF(M8712="IBIRAPITANGA FASE 3",IF(O8712="Atraso",L8712,L8712/(1+$I$2)^P8712),IF(O8712="Atraso",L8712,L8712/(1+$I$1)^P8712))</f>
        <v/>
      </c>
      <c r="R8712">
        <f>IF(O8712="Atraso",$K$3-G8712,0)</f>
        <v/>
      </c>
      <c r="S8712">
        <f>IF(R8712&lt;=15,"Até 15",IF(R8712&lt;=30,"Entre 15 e 30",IF(R8712&lt;=60,"Entre 30 e 60",IF(R8712&lt;=90,"Entre 60 e 90",IF(R8712&lt;=120,"Entre 90 e 120",IF(R8712&lt;=150,"Entre 120 e 150",IF(R8712&lt;=180,"Entre 150 e 180","Superior a 180")))))))</f>
        <v/>
      </c>
    </row>
    <row r="8713">
      <c r="A8713" t="inlineStr">
        <is>
          <t>Q08L013</t>
        </is>
      </c>
      <c r="B8713" t="inlineStr">
        <is>
          <t>CARLOS AUGUSTO LOURENCO SILVA</t>
        </is>
      </c>
      <c r="C8713" t="n">
        <v>1</v>
      </c>
      <c r="D8713" t="inlineStr">
        <is>
          <t>IPCA</t>
        </is>
      </c>
      <c r="E8713" t="n">
        <v>0</v>
      </c>
      <c r="F8713" t="inlineStr">
        <is>
          <t>MENSAL</t>
        </is>
      </c>
      <c r="G8713" t="n">
        <v>45757</v>
      </c>
      <c r="H8713" t="n">
        <v>45757</v>
      </c>
      <c r="I8713" t="n">
        <v>27</v>
      </c>
      <c r="J8713" t="inlineStr">
        <is>
          <t>CARTEIRA</t>
        </is>
      </c>
      <c r="K8713" t="inlineStr">
        <is>
          <t>CONTRATO</t>
        </is>
      </c>
      <c r="L8713" t="n">
        <v>2105.794536</v>
      </c>
      <c r="M8713" t="inlineStr">
        <is>
          <t>Terra Luz Residencial</t>
        </is>
      </c>
      <c r="N8713" s="142">
        <f>DATE(YEAR(G8713),MONTH(G8713),1)</f>
        <v/>
      </c>
      <c r="O8713" s="132">
        <f>IF(G8713&gt;$K$3,"Futuro","Atraso")</f>
        <v/>
      </c>
      <c r="P8713">
        <f>12*(YEAR(G8713)-YEAR($K$3))+(MONTH(G8713)-MONTH($K$3))</f>
        <v/>
      </c>
      <c r="Q8713" s="366">
        <f>IF(M8713="IBIRAPITANGA FASE 3",IF(O8713="Atraso",L8713,L8713/(1+$I$2)^P8713),IF(O8713="Atraso",L8713,L8713/(1+$I$1)^P8713))</f>
        <v/>
      </c>
      <c r="R8713">
        <f>IF(O8713="Atraso",$K$3-G8713,0)</f>
        <v/>
      </c>
      <c r="S8713">
        <f>IF(R8713&lt;=15,"Até 15",IF(R8713&lt;=30,"Entre 15 e 30",IF(R8713&lt;=60,"Entre 30 e 60",IF(R8713&lt;=90,"Entre 60 e 90",IF(R8713&lt;=120,"Entre 90 e 120",IF(R8713&lt;=150,"Entre 120 e 150",IF(R8713&lt;=180,"Entre 150 e 180","Superior a 180")))))))</f>
        <v/>
      </c>
    </row>
    <row r="8714">
      <c r="A8714" t="inlineStr">
        <is>
          <t>Q08L013</t>
        </is>
      </c>
      <c r="B8714" t="inlineStr">
        <is>
          <t>CARLOS AUGUSTO LOURENCO SILVA</t>
        </is>
      </c>
      <c r="C8714" t="n">
        <v>1</v>
      </c>
      <c r="D8714" t="inlineStr">
        <is>
          <t>IPCA</t>
        </is>
      </c>
      <c r="E8714" t="n">
        <v>0</v>
      </c>
      <c r="F8714" t="inlineStr">
        <is>
          <t>MENSAL</t>
        </is>
      </c>
      <c r="G8714" t="n">
        <v>45787</v>
      </c>
      <c r="H8714" t="n">
        <v>45787</v>
      </c>
      <c r="I8714" t="n">
        <v>28</v>
      </c>
      <c r="J8714" t="inlineStr">
        <is>
          <t>CARTEIRA</t>
        </is>
      </c>
      <c r="K8714" t="inlineStr">
        <is>
          <t>CONTRATO</t>
        </is>
      </c>
      <c r="L8714" t="n">
        <v>2105.794536</v>
      </c>
      <c r="M8714" t="inlineStr">
        <is>
          <t>Terra Luz Residencial</t>
        </is>
      </c>
      <c r="N8714" s="142">
        <f>DATE(YEAR(G8714),MONTH(G8714),1)</f>
        <v/>
      </c>
      <c r="O8714" s="132">
        <f>IF(G8714&gt;$K$3,"Futuro","Atraso")</f>
        <v/>
      </c>
      <c r="P8714">
        <f>12*(YEAR(G8714)-YEAR($K$3))+(MONTH(G8714)-MONTH($K$3))</f>
        <v/>
      </c>
      <c r="Q8714" s="366">
        <f>IF(M8714="IBIRAPITANGA FASE 3",IF(O8714="Atraso",L8714,L8714/(1+$I$2)^P8714),IF(O8714="Atraso",L8714,L8714/(1+$I$1)^P8714))</f>
        <v/>
      </c>
      <c r="R8714">
        <f>IF(O8714="Atraso",$K$3-G8714,0)</f>
        <v/>
      </c>
      <c r="S8714">
        <f>IF(R8714&lt;=15,"Até 15",IF(R8714&lt;=30,"Entre 15 e 30",IF(R8714&lt;=60,"Entre 30 e 60",IF(R8714&lt;=90,"Entre 60 e 90",IF(R8714&lt;=120,"Entre 90 e 120",IF(R8714&lt;=150,"Entre 120 e 150",IF(R8714&lt;=180,"Entre 150 e 180","Superior a 180")))))))</f>
        <v/>
      </c>
    </row>
    <row r="8715">
      <c r="A8715" t="inlineStr">
        <is>
          <t>Q08L013</t>
        </is>
      </c>
      <c r="B8715" t="inlineStr">
        <is>
          <t>CARLOS AUGUSTO LOURENCO SILVA</t>
        </is>
      </c>
      <c r="C8715" t="n">
        <v>1</v>
      </c>
      <c r="D8715" t="inlineStr">
        <is>
          <t>IPCA</t>
        </is>
      </c>
      <c r="E8715" t="n">
        <v>0</v>
      </c>
      <c r="F8715" t="inlineStr">
        <is>
          <t>MENSAL</t>
        </is>
      </c>
      <c r="G8715" t="n">
        <v>45818</v>
      </c>
      <c r="H8715" t="n">
        <v>45818</v>
      </c>
      <c r="I8715" t="n">
        <v>29</v>
      </c>
      <c r="J8715" t="inlineStr">
        <is>
          <t>CARTEIRA</t>
        </is>
      </c>
      <c r="K8715" t="inlineStr">
        <is>
          <t>CONTRATO</t>
        </is>
      </c>
      <c r="L8715" t="n">
        <v>2105.794536</v>
      </c>
      <c r="M8715" t="inlineStr">
        <is>
          <t>Terra Luz Residencial</t>
        </is>
      </c>
      <c r="N8715" s="142">
        <f>DATE(YEAR(G8715),MONTH(G8715),1)</f>
        <v/>
      </c>
      <c r="O8715" s="132">
        <f>IF(G8715&gt;$K$3,"Futuro","Atraso")</f>
        <v/>
      </c>
      <c r="P8715">
        <f>12*(YEAR(G8715)-YEAR($K$3))+(MONTH(G8715)-MONTH($K$3))</f>
        <v/>
      </c>
      <c r="Q8715" s="366">
        <f>IF(M8715="IBIRAPITANGA FASE 3",IF(O8715="Atraso",L8715,L8715/(1+$I$2)^P8715),IF(O8715="Atraso",L8715,L8715/(1+$I$1)^P8715))</f>
        <v/>
      </c>
      <c r="R8715">
        <f>IF(O8715="Atraso",$K$3-G8715,0)</f>
        <v/>
      </c>
      <c r="S8715">
        <f>IF(R8715&lt;=15,"Até 15",IF(R8715&lt;=30,"Entre 15 e 30",IF(R8715&lt;=60,"Entre 30 e 60",IF(R8715&lt;=90,"Entre 60 e 90",IF(R8715&lt;=120,"Entre 90 e 120",IF(R8715&lt;=150,"Entre 120 e 150",IF(R8715&lt;=180,"Entre 150 e 180","Superior a 180")))))))</f>
        <v/>
      </c>
    </row>
    <row r="8716">
      <c r="A8716" t="inlineStr">
        <is>
          <t>Q08L013</t>
        </is>
      </c>
      <c r="B8716" t="inlineStr">
        <is>
          <t>CARLOS AUGUSTO LOURENCO SILVA</t>
        </is>
      </c>
      <c r="C8716" t="n">
        <v>1</v>
      </c>
      <c r="D8716" t="inlineStr">
        <is>
          <t>IPCA</t>
        </is>
      </c>
      <c r="E8716" t="n">
        <v>0</v>
      </c>
      <c r="F8716" t="inlineStr">
        <is>
          <t>MENSAL</t>
        </is>
      </c>
      <c r="G8716" t="n">
        <v>45848</v>
      </c>
      <c r="H8716" t="n">
        <v>45848</v>
      </c>
      <c r="I8716" t="n">
        <v>30</v>
      </c>
      <c r="J8716" t="inlineStr">
        <is>
          <t>CARTEIRA</t>
        </is>
      </c>
      <c r="K8716" t="inlineStr">
        <is>
          <t>CONTRATO</t>
        </is>
      </c>
      <c r="L8716" t="n">
        <v>2105.794536</v>
      </c>
      <c r="M8716" t="inlineStr">
        <is>
          <t>Terra Luz Residencial</t>
        </is>
      </c>
      <c r="N8716" s="142">
        <f>DATE(YEAR(G8716),MONTH(G8716),1)</f>
        <v/>
      </c>
      <c r="O8716" s="132">
        <f>IF(G8716&gt;$K$3,"Futuro","Atraso")</f>
        <v/>
      </c>
      <c r="P8716">
        <f>12*(YEAR(G8716)-YEAR($K$3))+(MONTH(G8716)-MONTH($K$3))</f>
        <v/>
      </c>
      <c r="Q8716" s="366">
        <f>IF(M8716="IBIRAPITANGA FASE 3",IF(O8716="Atraso",L8716,L8716/(1+$I$2)^P8716),IF(O8716="Atraso",L8716,L8716/(1+$I$1)^P8716))</f>
        <v/>
      </c>
      <c r="R8716">
        <f>IF(O8716="Atraso",$K$3-G8716,0)</f>
        <v/>
      </c>
      <c r="S8716">
        <f>IF(R8716&lt;=15,"Até 15",IF(R8716&lt;=30,"Entre 15 e 30",IF(R8716&lt;=60,"Entre 30 e 60",IF(R8716&lt;=90,"Entre 60 e 90",IF(R8716&lt;=120,"Entre 90 e 120",IF(R8716&lt;=150,"Entre 120 e 150",IF(R8716&lt;=180,"Entre 150 e 180","Superior a 180")))))))</f>
        <v/>
      </c>
    </row>
    <row r="8717">
      <c r="A8717" t="inlineStr">
        <is>
          <t>Q08L013</t>
        </is>
      </c>
      <c r="B8717" t="inlineStr">
        <is>
          <t>CARLOS AUGUSTO LOURENCO SILVA</t>
        </is>
      </c>
      <c r="C8717" t="n">
        <v>1</v>
      </c>
      <c r="D8717" t="inlineStr">
        <is>
          <t>IPCA</t>
        </is>
      </c>
      <c r="E8717" t="n">
        <v>0</v>
      </c>
      <c r="F8717" t="inlineStr">
        <is>
          <t>MENSAL</t>
        </is>
      </c>
      <c r="G8717" t="n">
        <v>45879</v>
      </c>
      <c r="H8717" t="n">
        <v>45879</v>
      </c>
      <c r="I8717" t="n">
        <v>31</v>
      </c>
      <c r="J8717" t="inlineStr">
        <is>
          <t>CARTEIRA</t>
        </is>
      </c>
      <c r="K8717" t="inlineStr">
        <is>
          <t>CONTRATO</t>
        </is>
      </c>
      <c r="L8717" t="n">
        <v>2105.794536</v>
      </c>
      <c r="M8717" t="inlineStr">
        <is>
          <t>Terra Luz Residencial</t>
        </is>
      </c>
      <c r="N8717" s="142">
        <f>DATE(YEAR(G8717),MONTH(G8717),1)</f>
        <v/>
      </c>
      <c r="O8717" s="132">
        <f>IF(G8717&gt;$K$3,"Futuro","Atraso")</f>
        <v/>
      </c>
      <c r="P8717">
        <f>12*(YEAR(G8717)-YEAR($K$3))+(MONTH(G8717)-MONTH($K$3))</f>
        <v/>
      </c>
      <c r="Q8717" s="366">
        <f>IF(M8717="IBIRAPITANGA FASE 3",IF(O8717="Atraso",L8717,L8717/(1+$I$2)^P8717),IF(O8717="Atraso",L8717,L8717/(1+$I$1)^P8717))</f>
        <v/>
      </c>
      <c r="R8717">
        <f>IF(O8717="Atraso",$K$3-G8717,0)</f>
        <v/>
      </c>
      <c r="S8717">
        <f>IF(R8717&lt;=15,"Até 15",IF(R8717&lt;=30,"Entre 15 e 30",IF(R8717&lt;=60,"Entre 30 e 60",IF(R8717&lt;=90,"Entre 60 e 90",IF(R8717&lt;=120,"Entre 90 e 120",IF(R8717&lt;=150,"Entre 120 e 150",IF(R8717&lt;=180,"Entre 150 e 180","Superior a 180")))))))</f>
        <v/>
      </c>
    </row>
    <row r="8718">
      <c r="A8718" t="inlineStr">
        <is>
          <t>Q08L013</t>
        </is>
      </c>
      <c r="B8718" t="inlineStr">
        <is>
          <t>CARLOS AUGUSTO LOURENCO SILVA</t>
        </is>
      </c>
      <c r="C8718" t="n">
        <v>1</v>
      </c>
      <c r="D8718" t="inlineStr">
        <is>
          <t>IPCA</t>
        </is>
      </c>
      <c r="E8718" t="n">
        <v>0</v>
      </c>
      <c r="F8718" t="inlineStr">
        <is>
          <t>MENSAL</t>
        </is>
      </c>
      <c r="G8718" t="n">
        <v>45910</v>
      </c>
      <c r="H8718" t="n">
        <v>45910</v>
      </c>
      <c r="I8718" t="n">
        <v>32</v>
      </c>
      <c r="J8718" t="inlineStr">
        <is>
          <t>CARTEIRA</t>
        </is>
      </c>
      <c r="K8718" t="inlineStr">
        <is>
          <t>CONTRATO</t>
        </is>
      </c>
      <c r="L8718" t="n">
        <v>2105.794536</v>
      </c>
      <c r="M8718" t="inlineStr">
        <is>
          <t>Terra Luz Residencial</t>
        </is>
      </c>
      <c r="N8718" s="142">
        <f>DATE(YEAR(G8718),MONTH(G8718),1)</f>
        <v/>
      </c>
      <c r="O8718" s="132">
        <f>IF(G8718&gt;$K$3,"Futuro","Atraso")</f>
        <v/>
      </c>
      <c r="P8718">
        <f>12*(YEAR(G8718)-YEAR($K$3))+(MONTH(G8718)-MONTH($K$3))</f>
        <v/>
      </c>
      <c r="Q8718" s="366">
        <f>IF(M8718="IBIRAPITANGA FASE 3",IF(O8718="Atraso",L8718,L8718/(1+$I$2)^P8718),IF(O8718="Atraso",L8718,L8718/(1+$I$1)^P8718))</f>
        <v/>
      </c>
      <c r="R8718">
        <f>IF(O8718="Atraso",$K$3-G8718,0)</f>
        <v/>
      </c>
      <c r="S8718">
        <f>IF(R8718&lt;=15,"Até 15",IF(R8718&lt;=30,"Entre 15 e 30",IF(R8718&lt;=60,"Entre 30 e 60",IF(R8718&lt;=90,"Entre 60 e 90",IF(R8718&lt;=120,"Entre 90 e 120",IF(R8718&lt;=150,"Entre 120 e 150",IF(R8718&lt;=180,"Entre 150 e 180","Superior a 180")))))))</f>
        <v/>
      </c>
    </row>
    <row r="8719">
      <c r="A8719" t="inlineStr">
        <is>
          <t>Q08L013</t>
        </is>
      </c>
      <c r="B8719" t="inlineStr">
        <is>
          <t>CARLOS AUGUSTO LOURENCO SILVA</t>
        </is>
      </c>
      <c r="C8719" t="n">
        <v>1</v>
      </c>
      <c r="D8719" t="inlineStr">
        <is>
          <t>IPCA</t>
        </is>
      </c>
      <c r="E8719" t="n">
        <v>0</v>
      </c>
      <c r="F8719" t="inlineStr">
        <is>
          <t>MENSAL</t>
        </is>
      </c>
      <c r="G8719" t="n">
        <v>45940</v>
      </c>
      <c r="H8719" t="n">
        <v>45940</v>
      </c>
      <c r="I8719" t="n">
        <v>33</v>
      </c>
      <c r="J8719" t="inlineStr">
        <is>
          <t>CARTEIRA</t>
        </is>
      </c>
      <c r="K8719" t="inlineStr">
        <is>
          <t>CONTRATO</t>
        </is>
      </c>
      <c r="L8719" t="n">
        <v>2105.794536</v>
      </c>
      <c r="M8719" t="inlineStr">
        <is>
          <t>Terra Luz Residencial</t>
        </is>
      </c>
      <c r="N8719" s="142">
        <f>DATE(YEAR(G8719),MONTH(G8719),1)</f>
        <v/>
      </c>
      <c r="O8719" s="132">
        <f>IF(G8719&gt;$K$3,"Futuro","Atraso")</f>
        <v/>
      </c>
      <c r="P8719">
        <f>12*(YEAR(G8719)-YEAR($K$3))+(MONTH(G8719)-MONTH($K$3))</f>
        <v/>
      </c>
      <c r="Q8719" s="366">
        <f>IF(M8719="IBIRAPITANGA FASE 3",IF(O8719="Atraso",L8719,L8719/(1+$I$2)^P8719),IF(O8719="Atraso",L8719,L8719/(1+$I$1)^P8719))</f>
        <v/>
      </c>
      <c r="R8719">
        <f>IF(O8719="Atraso",$K$3-G8719,0)</f>
        <v/>
      </c>
      <c r="S8719">
        <f>IF(R8719&lt;=15,"Até 15",IF(R8719&lt;=30,"Entre 15 e 30",IF(R8719&lt;=60,"Entre 30 e 60",IF(R8719&lt;=90,"Entre 60 e 90",IF(R8719&lt;=120,"Entre 90 e 120",IF(R8719&lt;=150,"Entre 120 e 150",IF(R8719&lt;=180,"Entre 150 e 180","Superior a 180")))))))</f>
        <v/>
      </c>
    </row>
    <row r="8720">
      <c r="A8720" t="inlineStr">
        <is>
          <t>Q08L013</t>
        </is>
      </c>
      <c r="B8720" t="inlineStr">
        <is>
          <t>CARLOS AUGUSTO LOURENCO SILVA</t>
        </is>
      </c>
      <c r="C8720" t="n">
        <v>1</v>
      </c>
      <c r="D8720" t="inlineStr">
        <is>
          <t>IPCA</t>
        </is>
      </c>
      <c r="E8720" t="n">
        <v>0</v>
      </c>
      <c r="F8720" t="inlineStr">
        <is>
          <t>MENSAL</t>
        </is>
      </c>
      <c r="G8720" t="n">
        <v>45971</v>
      </c>
      <c r="H8720" t="n">
        <v>45971</v>
      </c>
      <c r="I8720" t="n">
        <v>34</v>
      </c>
      <c r="J8720" t="inlineStr">
        <is>
          <t>CARTEIRA</t>
        </is>
      </c>
      <c r="K8720" t="inlineStr">
        <is>
          <t>CONTRATO</t>
        </is>
      </c>
      <c r="L8720" t="n">
        <v>2105.794536</v>
      </c>
      <c r="M8720" t="inlineStr">
        <is>
          <t>Terra Luz Residencial</t>
        </is>
      </c>
      <c r="N8720" s="142">
        <f>DATE(YEAR(G8720),MONTH(G8720),1)</f>
        <v/>
      </c>
      <c r="O8720" s="132">
        <f>IF(G8720&gt;$K$3,"Futuro","Atraso")</f>
        <v/>
      </c>
      <c r="P8720">
        <f>12*(YEAR(G8720)-YEAR($K$3))+(MONTH(G8720)-MONTH($K$3))</f>
        <v/>
      </c>
      <c r="Q8720" s="366">
        <f>IF(M8720="IBIRAPITANGA FASE 3",IF(O8720="Atraso",L8720,L8720/(1+$I$2)^P8720),IF(O8720="Atraso",L8720,L8720/(1+$I$1)^P8720))</f>
        <v/>
      </c>
      <c r="R8720">
        <f>IF(O8720="Atraso",$K$3-G8720,0)</f>
        <v/>
      </c>
      <c r="S8720">
        <f>IF(R8720&lt;=15,"Até 15",IF(R8720&lt;=30,"Entre 15 e 30",IF(R8720&lt;=60,"Entre 30 e 60",IF(R8720&lt;=90,"Entre 60 e 90",IF(R8720&lt;=120,"Entre 90 e 120",IF(R8720&lt;=150,"Entre 120 e 150",IF(R8720&lt;=180,"Entre 150 e 180","Superior a 180")))))))</f>
        <v/>
      </c>
    </row>
    <row r="8721">
      <c r="A8721" t="inlineStr">
        <is>
          <t>Q08L013</t>
        </is>
      </c>
      <c r="B8721" t="inlineStr">
        <is>
          <t>CARLOS AUGUSTO LOURENCO SILVA</t>
        </is>
      </c>
      <c r="C8721" t="n">
        <v>1</v>
      </c>
      <c r="D8721" t="inlineStr">
        <is>
          <t>IPCA</t>
        </is>
      </c>
      <c r="E8721" t="n">
        <v>0</v>
      </c>
      <c r="F8721" t="inlineStr">
        <is>
          <t>MENSAL</t>
        </is>
      </c>
      <c r="G8721" t="n">
        <v>46001</v>
      </c>
      <c r="H8721" t="n">
        <v>46001</v>
      </c>
      <c r="I8721" t="n">
        <v>35</v>
      </c>
      <c r="J8721" t="inlineStr">
        <is>
          <t>CARTEIRA</t>
        </is>
      </c>
      <c r="K8721" t="inlineStr">
        <is>
          <t>CONTRATO</t>
        </is>
      </c>
      <c r="L8721" t="n">
        <v>2105.794536</v>
      </c>
      <c r="M8721" t="inlineStr">
        <is>
          <t>Terra Luz Residencial</t>
        </is>
      </c>
      <c r="N8721" s="142">
        <f>DATE(YEAR(G8721),MONTH(G8721),1)</f>
        <v/>
      </c>
      <c r="O8721" s="132">
        <f>IF(G8721&gt;$K$3,"Futuro","Atraso")</f>
        <v/>
      </c>
      <c r="P8721">
        <f>12*(YEAR(G8721)-YEAR($K$3))+(MONTH(G8721)-MONTH($K$3))</f>
        <v/>
      </c>
      <c r="Q8721" s="366">
        <f>IF(M8721="IBIRAPITANGA FASE 3",IF(O8721="Atraso",L8721,L8721/(1+$I$2)^P8721),IF(O8721="Atraso",L8721,L8721/(1+$I$1)^P8721))</f>
        <v/>
      </c>
      <c r="R8721">
        <f>IF(O8721="Atraso",$K$3-G8721,0)</f>
        <v/>
      </c>
      <c r="S8721">
        <f>IF(R8721&lt;=15,"Até 15",IF(R8721&lt;=30,"Entre 15 e 30",IF(R8721&lt;=60,"Entre 30 e 60",IF(R8721&lt;=90,"Entre 60 e 90",IF(R8721&lt;=120,"Entre 90 e 120",IF(R8721&lt;=150,"Entre 120 e 150",IF(R8721&lt;=180,"Entre 150 e 180","Superior a 180")))))))</f>
        <v/>
      </c>
    </row>
    <row r="8722">
      <c r="A8722" t="inlineStr">
        <is>
          <t>Q08L013</t>
        </is>
      </c>
      <c r="B8722" t="inlineStr">
        <is>
          <t>CARLOS AUGUSTO LOURENCO SILVA</t>
        </is>
      </c>
      <c r="C8722" t="n">
        <v>1</v>
      </c>
      <c r="D8722" t="inlineStr">
        <is>
          <t>IPCA</t>
        </is>
      </c>
      <c r="E8722" t="n">
        <v>0</v>
      </c>
      <c r="F8722" t="inlineStr">
        <is>
          <t>MENSAL</t>
        </is>
      </c>
      <c r="G8722" t="n">
        <v>46032</v>
      </c>
      <c r="H8722" t="n">
        <v>46032</v>
      </c>
      <c r="I8722" t="n">
        <v>36</v>
      </c>
      <c r="J8722" t="inlineStr">
        <is>
          <t>CARTEIRA</t>
        </is>
      </c>
      <c r="K8722" t="inlineStr">
        <is>
          <t>CONTRATO</t>
        </is>
      </c>
      <c r="L8722" t="n">
        <v>2105.794536</v>
      </c>
      <c r="M8722" t="inlineStr">
        <is>
          <t>Terra Luz Residencial</t>
        </is>
      </c>
      <c r="N8722" s="142">
        <f>DATE(YEAR(G8722),MONTH(G8722),1)</f>
        <v/>
      </c>
      <c r="O8722" s="132">
        <f>IF(G8722&gt;$K$3,"Futuro","Atraso")</f>
        <v/>
      </c>
      <c r="P8722">
        <f>12*(YEAR(G8722)-YEAR($K$3))+(MONTH(G8722)-MONTH($K$3))</f>
        <v/>
      </c>
      <c r="Q8722" s="366">
        <f>IF(M8722="IBIRAPITANGA FASE 3",IF(O8722="Atraso",L8722,L8722/(1+$I$2)^P8722),IF(O8722="Atraso",L8722,L8722/(1+$I$1)^P8722))</f>
        <v/>
      </c>
      <c r="R8722">
        <f>IF(O8722="Atraso",$K$3-G8722,0)</f>
        <v/>
      </c>
      <c r="S8722">
        <f>IF(R8722&lt;=15,"Até 15",IF(R8722&lt;=30,"Entre 15 e 30",IF(R8722&lt;=60,"Entre 30 e 60",IF(R8722&lt;=90,"Entre 60 e 90",IF(R8722&lt;=120,"Entre 90 e 120",IF(R8722&lt;=150,"Entre 120 e 150",IF(R8722&lt;=180,"Entre 150 e 180","Superior a 180")))))))</f>
        <v/>
      </c>
    </row>
    <row r="8723">
      <c r="A8723" t="inlineStr">
        <is>
          <t>Q08L013</t>
        </is>
      </c>
      <c r="B8723" t="inlineStr">
        <is>
          <t>CARLOS AUGUSTO LOURENCO SILVA</t>
        </is>
      </c>
      <c r="C8723" t="n">
        <v>1</v>
      </c>
      <c r="D8723" t="inlineStr">
        <is>
          <t>IPCA</t>
        </is>
      </c>
      <c r="E8723" t="n">
        <v>0</v>
      </c>
      <c r="F8723" t="inlineStr">
        <is>
          <t>MENSAL</t>
        </is>
      </c>
      <c r="G8723" t="n">
        <v>46063</v>
      </c>
      <c r="H8723" t="n">
        <v>46063</v>
      </c>
      <c r="I8723" t="n">
        <v>37</v>
      </c>
      <c r="J8723" t="inlineStr">
        <is>
          <t>CARTEIRA</t>
        </is>
      </c>
      <c r="K8723" t="inlineStr">
        <is>
          <t>CONTRATO</t>
        </is>
      </c>
      <c r="L8723" t="n">
        <v>2105.794536</v>
      </c>
      <c r="M8723" t="inlineStr">
        <is>
          <t>Terra Luz Residencial</t>
        </is>
      </c>
      <c r="N8723" s="142">
        <f>DATE(YEAR(G8723),MONTH(G8723),1)</f>
        <v/>
      </c>
      <c r="O8723" s="132">
        <f>IF(G8723&gt;$K$3,"Futuro","Atraso")</f>
        <v/>
      </c>
      <c r="P8723">
        <f>12*(YEAR(G8723)-YEAR($K$3))+(MONTH(G8723)-MONTH($K$3))</f>
        <v/>
      </c>
      <c r="Q8723" s="366">
        <f>IF(M8723="IBIRAPITANGA FASE 3",IF(O8723="Atraso",L8723,L8723/(1+$I$2)^P8723),IF(O8723="Atraso",L8723,L8723/(1+$I$1)^P8723))</f>
        <v/>
      </c>
      <c r="R8723">
        <f>IF(O8723="Atraso",$K$3-G8723,0)</f>
        <v/>
      </c>
      <c r="S8723">
        <f>IF(R8723&lt;=15,"Até 15",IF(R8723&lt;=30,"Entre 15 e 30",IF(R8723&lt;=60,"Entre 30 e 60",IF(R8723&lt;=90,"Entre 60 e 90",IF(R8723&lt;=120,"Entre 90 e 120",IF(R8723&lt;=150,"Entre 120 e 150",IF(R8723&lt;=180,"Entre 150 e 180","Superior a 180")))))))</f>
        <v/>
      </c>
    </row>
    <row r="8724">
      <c r="A8724" t="inlineStr">
        <is>
          <t>Q08L013</t>
        </is>
      </c>
      <c r="B8724" t="inlineStr">
        <is>
          <t>CARLOS AUGUSTO LOURENCO SILVA</t>
        </is>
      </c>
      <c r="C8724" t="n">
        <v>1</v>
      </c>
      <c r="D8724" t="inlineStr">
        <is>
          <t>IPCA</t>
        </is>
      </c>
      <c r="E8724" t="n">
        <v>0</v>
      </c>
      <c r="F8724" t="inlineStr">
        <is>
          <t>MENSAL</t>
        </is>
      </c>
      <c r="G8724" t="n">
        <v>46091</v>
      </c>
      <c r="H8724" t="n">
        <v>46091</v>
      </c>
      <c r="I8724" t="n">
        <v>38</v>
      </c>
      <c r="J8724" t="inlineStr">
        <is>
          <t>CARTEIRA</t>
        </is>
      </c>
      <c r="K8724" t="inlineStr">
        <is>
          <t>CONTRATO</t>
        </is>
      </c>
      <c r="L8724" t="n">
        <v>2105.794536</v>
      </c>
      <c r="M8724" t="inlineStr">
        <is>
          <t>Terra Luz Residencial</t>
        </is>
      </c>
      <c r="N8724" s="142">
        <f>DATE(YEAR(G8724),MONTH(G8724),1)</f>
        <v/>
      </c>
      <c r="O8724" s="132">
        <f>IF(G8724&gt;$K$3,"Futuro","Atraso")</f>
        <v/>
      </c>
      <c r="P8724">
        <f>12*(YEAR(G8724)-YEAR($K$3))+(MONTH(G8724)-MONTH($K$3))</f>
        <v/>
      </c>
      <c r="Q8724" s="366">
        <f>IF(M8724="IBIRAPITANGA FASE 3",IF(O8724="Atraso",L8724,L8724/(1+$I$2)^P8724),IF(O8724="Atraso",L8724,L8724/(1+$I$1)^P8724))</f>
        <v/>
      </c>
      <c r="R8724">
        <f>IF(O8724="Atraso",$K$3-G8724,0)</f>
        <v/>
      </c>
      <c r="S8724">
        <f>IF(R8724&lt;=15,"Até 15",IF(R8724&lt;=30,"Entre 15 e 30",IF(R8724&lt;=60,"Entre 30 e 60",IF(R8724&lt;=90,"Entre 60 e 90",IF(R8724&lt;=120,"Entre 90 e 120",IF(R8724&lt;=150,"Entre 120 e 150",IF(R8724&lt;=180,"Entre 150 e 180","Superior a 180")))))))</f>
        <v/>
      </c>
    </row>
    <row r="8725">
      <c r="A8725" t="inlineStr">
        <is>
          <t>Q08L013</t>
        </is>
      </c>
      <c r="B8725" t="inlineStr">
        <is>
          <t>CARLOS AUGUSTO LOURENCO SILVA</t>
        </is>
      </c>
      <c r="C8725" t="n">
        <v>1</v>
      </c>
      <c r="D8725" t="inlineStr">
        <is>
          <t>IPCA</t>
        </is>
      </c>
      <c r="E8725" t="n">
        <v>0</v>
      </c>
      <c r="F8725" t="inlineStr">
        <is>
          <t>MENSAL</t>
        </is>
      </c>
      <c r="G8725" t="n">
        <v>46122</v>
      </c>
      <c r="H8725" t="n">
        <v>46122</v>
      </c>
      <c r="I8725" t="n">
        <v>39</v>
      </c>
      <c r="J8725" t="inlineStr">
        <is>
          <t>CARTEIRA</t>
        </is>
      </c>
      <c r="K8725" t="inlineStr">
        <is>
          <t>CONTRATO</t>
        </is>
      </c>
      <c r="L8725" t="n">
        <v>2105.794536</v>
      </c>
      <c r="M8725" t="inlineStr">
        <is>
          <t>Terra Luz Residencial</t>
        </is>
      </c>
      <c r="N8725" s="142">
        <f>DATE(YEAR(G8725),MONTH(G8725),1)</f>
        <v/>
      </c>
      <c r="O8725" s="132">
        <f>IF(G8725&gt;$K$3,"Futuro","Atraso")</f>
        <v/>
      </c>
      <c r="P8725">
        <f>12*(YEAR(G8725)-YEAR($K$3))+(MONTH(G8725)-MONTH($K$3))</f>
        <v/>
      </c>
      <c r="Q8725" s="366">
        <f>IF(M8725="IBIRAPITANGA FASE 3",IF(O8725="Atraso",L8725,L8725/(1+$I$2)^P8725),IF(O8725="Atraso",L8725,L8725/(1+$I$1)^P8725))</f>
        <v/>
      </c>
      <c r="R8725">
        <f>IF(O8725="Atraso",$K$3-G8725,0)</f>
        <v/>
      </c>
      <c r="S8725">
        <f>IF(R8725&lt;=15,"Até 15",IF(R8725&lt;=30,"Entre 15 e 30",IF(R8725&lt;=60,"Entre 30 e 60",IF(R8725&lt;=90,"Entre 60 e 90",IF(R8725&lt;=120,"Entre 90 e 120",IF(R8725&lt;=150,"Entre 120 e 150",IF(R8725&lt;=180,"Entre 150 e 180","Superior a 180")))))))</f>
        <v/>
      </c>
    </row>
    <row r="8726">
      <c r="A8726" t="inlineStr">
        <is>
          <t>Q08L013</t>
        </is>
      </c>
      <c r="B8726" t="inlineStr">
        <is>
          <t>CARLOS AUGUSTO LOURENCO SILVA</t>
        </is>
      </c>
      <c r="C8726" t="n">
        <v>1</v>
      </c>
      <c r="D8726" t="inlineStr">
        <is>
          <t>IPCA</t>
        </is>
      </c>
      <c r="E8726" t="n">
        <v>0</v>
      </c>
      <c r="F8726" t="inlineStr">
        <is>
          <t>MENSAL</t>
        </is>
      </c>
      <c r="G8726" t="n">
        <v>46152</v>
      </c>
      <c r="H8726" t="n">
        <v>46152</v>
      </c>
      <c r="I8726" t="n">
        <v>40</v>
      </c>
      <c r="J8726" t="inlineStr">
        <is>
          <t>CARTEIRA</t>
        </is>
      </c>
      <c r="K8726" t="inlineStr">
        <is>
          <t>CONTRATO</t>
        </is>
      </c>
      <c r="L8726" t="n">
        <v>2105.794536</v>
      </c>
      <c r="M8726" t="inlineStr">
        <is>
          <t>Terra Luz Residencial</t>
        </is>
      </c>
      <c r="N8726" s="142">
        <f>DATE(YEAR(G8726),MONTH(G8726),1)</f>
        <v/>
      </c>
      <c r="O8726" s="132">
        <f>IF(G8726&gt;$K$3,"Futuro","Atraso")</f>
        <v/>
      </c>
      <c r="P8726">
        <f>12*(YEAR(G8726)-YEAR($K$3))+(MONTH(G8726)-MONTH($K$3))</f>
        <v/>
      </c>
      <c r="Q8726" s="366">
        <f>IF(M8726="IBIRAPITANGA FASE 3",IF(O8726="Atraso",L8726,L8726/(1+$I$2)^P8726),IF(O8726="Atraso",L8726,L8726/(1+$I$1)^P8726))</f>
        <v/>
      </c>
      <c r="R8726">
        <f>IF(O8726="Atraso",$K$3-G8726,0)</f>
        <v/>
      </c>
      <c r="S8726">
        <f>IF(R8726&lt;=15,"Até 15",IF(R8726&lt;=30,"Entre 15 e 30",IF(R8726&lt;=60,"Entre 30 e 60",IF(R8726&lt;=90,"Entre 60 e 90",IF(R8726&lt;=120,"Entre 90 e 120",IF(R8726&lt;=150,"Entre 120 e 150",IF(R8726&lt;=180,"Entre 150 e 180","Superior a 180")))))))</f>
        <v/>
      </c>
    </row>
    <row r="8727">
      <c r="A8727" t="inlineStr">
        <is>
          <t>Q08L013</t>
        </is>
      </c>
      <c r="B8727" t="inlineStr">
        <is>
          <t>CARLOS AUGUSTO LOURENCO SILVA</t>
        </is>
      </c>
      <c r="C8727" t="n">
        <v>1</v>
      </c>
      <c r="D8727" t="inlineStr">
        <is>
          <t>IPCA</t>
        </is>
      </c>
      <c r="E8727" t="n">
        <v>0</v>
      </c>
      <c r="F8727" t="inlineStr">
        <is>
          <t>MENSAL</t>
        </is>
      </c>
      <c r="G8727" t="n">
        <v>46183</v>
      </c>
      <c r="H8727" t="n">
        <v>46183</v>
      </c>
      <c r="I8727" t="n">
        <v>41</v>
      </c>
      <c r="J8727" t="inlineStr">
        <is>
          <t>CARTEIRA</t>
        </is>
      </c>
      <c r="K8727" t="inlineStr">
        <is>
          <t>CONTRATO</t>
        </is>
      </c>
      <c r="L8727" t="n">
        <v>2105.794536</v>
      </c>
      <c r="M8727" t="inlineStr">
        <is>
          <t>Terra Luz Residencial</t>
        </is>
      </c>
      <c r="N8727" s="142">
        <f>DATE(YEAR(G8727),MONTH(G8727),1)</f>
        <v/>
      </c>
      <c r="O8727" s="132">
        <f>IF(G8727&gt;$K$3,"Futuro","Atraso")</f>
        <v/>
      </c>
      <c r="P8727">
        <f>12*(YEAR(G8727)-YEAR($K$3))+(MONTH(G8727)-MONTH($K$3))</f>
        <v/>
      </c>
      <c r="Q8727" s="366">
        <f>IF(M8727="IBIRAPITANGA FASE 3",IF(O8727="Atraso",L8727,L8727/(1+$I$2)^P8727),IF(O8727="Atraso",L8727,L8727/(1+$I$1)^P8727))</f>
        <v/>
      </c>
      <c r="R8727">
        <f>IF(O8727="Atraso",$K$3-G8727,0)</f>
        <v/>
      </c>
      <c r="S8727">
        <f>IF(R8727&lt;=15,"Até 15",IF(R8727&lt;=30,"Entre 15 e 30",IF(R8727&lt;=60,"Entre 30 e 60",IF(R8727&lt;=90,"Entre 60 e 90",IF(R8727&lt;=120,"Entre 90 e 120",IF(R8727&lt;=150,"Entre 120 e 150",IF(R8727&lt;=180,"Entre 150 e 180","Superior a 180")))))))</f>
        <v/>
      </c>
    </row>
    <row r="8728">
      <c r="A8728" t="inlineStr">
        <is>
          <t>Q08L013</t>
        </is>
      </c>
      <c r="B8728" t="inlineStr">
        <is>
          <t>CARLOS AUGUSTO LOURENCO SILVA</t>
        </is>
      </c>
      <c r="C8728" t="n">
        <v>1</v>
      </c>
      <c r="D8728" t="inlineStr">
        <is>
          <t>IPCA</t>
        </is>
      </c>
      <c r="E8728" t="n">
        <v>0</v>
      </c>
      <c r="F8728" t="inlineStr">
        <is>
          <t>MENSAL</t>
        </is>
      </c>
      <c r="G8728" t="n">
        <v>46213</v>
      </c>
      <c r="H8728" t="n">
        <v>46213</v>
      </c>
      <c r="I8728" t="n">
        <v>42</v>
      </c>
      <c r="J8728" t="inlineStr">
        <is>
          <t>CARTEIRA</t>
        </is>
      </c>
      <c r="K8728" t="inlineStr">
        <is>
          <t>CONTRATO</t>
        </is>
      </c>
      <c r="L8728" t="n">
        <v>2105.794536</v>
      </c>
      <c r="M8728" t="inlineStr">
        <is>
          <t>Terra Luz Residencial</t>
        </is>
      </c>
      <c r="N8728" s="142">
        <f>DATE(YEAR(G8728),MONTH(G8728),1)</f>
        <v/>
      </c>
      <c r="O8728" s="132">
        <f>IF(G8728&gt;$K$3,"Futuro","Atraso")</f>
        <v/>
      </c>
      <c r="P8728">
        <f>12*(YEAR(G8728)-YEAR($K$3))+(MONTH(G8728)-MONTH($K$3))</f>
        <v/>
      </c>
      <c r="Q8728" s="366">
        <f>IF(M8728="IBIRAPITANGA FASE 3",IF(O8728="Atraso",L8728,L8728/(1+$I$2)^P8728),IF(O8728="Atraso",L8728,L8728/(1+$I$1)^P8728))</f>
        <v/>
      </c>
      <c r="R8728">
        <f>IF(O8728="Atraso",$K$3-G8728,0)</f>
        <v/>
      </c>
      <c r="S8728">
        <f>IF(R8728&lt;=15,"Até 15",IF(R8728&lt;=30,"Entre 15 e 30",IF(R8728&lt;=60,"Entre 30 e 60",IF(R8728&lt;=90,"Entre 60 e 90",IF(R8728&lt;=120,"Entre 90 e 120",IF(R8728&lt;=150,"Entre 120 e 150",IF(R8728&lt;=180,"Entre 150 e 180","Superior a 180")))))))</f>
        <v/>
      </c>
    </row>
    <row r="8729">
      <c r="A8729" t="inlineStr">
        <is>
          <t>Q08L013</t>
        </is>
      </c>
      <c r="B8729" t="inlineStr">
        <is>
          <t>CARLOS AUGUSTO LOURENCO SILVA</t>
        </is>
      </c>
      <c r="C8729" t="n">
        <v>1</v>
      </c>
      <c r="D8729" t="inlineStr">
        <is>
          <t>IPCA</t>
        </is>
      </c>
      <c r="E8729" t="n">
        <v>0</v>
      </c>
      <c r="F8729" t="inlineStr">
        <is>
          <t>MENSAL</t>
        </is>
      </c>
      <c r="G8729" t="n">
        <v>46244</v>
      </c>
      <c r="H8729" t="n">
        <v>46244</v>
      </c>
      <c r="I8729" t="n">
        <v>43</v>
      </c>
      <c r="J8729" t="inlineStr">
        <is>
          <t>CARTEIRA</t>
        </is>
      </c>
      <c r="K8729" t="inlineStr">
        <is>
          <t>CONTRATO</t>
        </is>
      </c>
      <c r="L8729" t="n">
        <v>2105.794536</v>
      </c>
      <c r="M8729" t="inlineStr">
        <is>
          <t>Terra Luz Residencial</t>
        </is>
      </c>
      <c r="N8729" s="142">
        <f>DATE(YEAR(G8729),MONTH(G8729),1)</f>
        <v/>
      </c>
      <c r="O8729" s="132">
        <f>IF(G8729&gt;$K$3,"Futuro","Atraso")</f>
        <v/>
      </c>
      <c r="P8729">
        <f>12*(YEAR(G8729)-YEAR($K$3))+(MONTH(G8729)-MONTH($K$3))</f>
        <v/>
      </c>
      <c r="Q8729" s="366">
        <f>IF(M8729="IBIRAPITANGA FASE 3",IF(O8729="Atraso",L8729,L8729/(1+$I$2)^P8729),IF(O8729="Atraso",L8729,L8729/(1+$I$1)^P8729))</f>
        <v/>
      </c>
      <c r="R8729">
        <f>IF(O8729="Atraso",$K$3-G8729,0)</f>
        <v/>
      </c>
      <c r="S8729">
        <f>IF(R8729&lt;=15,"Até 15",IF(R8729&lt;=30,"Entre 15 e 30",IF(R8729&lt;=60,"Entre 30 e 60",IF(R8729&lt;=90,"Entre 60 e 90",IF(R8729&lt;=120,"Entre 90 e 120",IF(R8729&lt;=150,"Entre 120 e 150",IF(R8729&lt;=180,"Entre 150 e 180","Superior a 180")))))))</f>
        <v/>
      </c>
    </row>
    <row r="8730">
      <c r="A8730" t="inlineStr">
        <is>
          <t>Q08L017</t>
        </is>
      </c>
      <c r="B8730" t="inlineStr">
        <is>
          <t>THIAGO IZAIAS DA MOTTA</t>
        </is>
      </c>
      <c r="C8730" t="n">
        <v>1</v>
      </c>
      <c r="D8730" t="inlineStr">
        <is>
          <t>IPCA</t>
        </is>
      </c>
      <c r="E8730" t="n">
        <v>0.004867550565343048</v>
      </c>
      <c r="F8730" t="inlineStr">
        <is>
          <t>MENSAL</t>
        </is>
      </c>
      <c r="G8730" t="n">
        <v>45255</v>
      </c>
      <c r="H8730" t="n">
        <v>45255</v>
      </c>
      <c r="I8730" t="n">
        <v>24</v>
      </c>
      <c r="J8730" t="inlineStr">
        <is>
          <t>CARTEIRA</t>
        </is>
      </c>
      <c r="K8730" t="inlineStr">
        <is>
          <t>CONTRATO</t>
        </is>
      </c>
      <c r="L8730" t="n">
        <v>1275.031896</v>
      </c>
      <c r="M8730" t="inlineStr">
        <is>
          <t>Terra Luz Residencial</t>
        </is>
      </c>
      <c r="N8730" s="142">
        <f>DATE(YEAR(G8730),MONTH(G8730),1)</f>
        <v/>
      </c>
      <c r="O8730" s="132">
        <f>IF(G8730&gt;$K$3,"Futuro","Atraso")</f>
        <v/>
      </c>
      <c r="P8730">
        <f>12*(YEAR(G8730)-YEAR($K$3))+(MONTH(G8730)-MONTH($K$3))</f>
        <v/>
      </c>
      <c r="Q8730" s="366">
        <f>IF(M8730="IBIRAPITANGA FASE 3",IF(O8730="Atraso",L8730,L8730/(1+$I$2)^P8730),IF(O8730="Atraso",L8730,L8730/(1+$I$1)^P8730))</f>
        <v/>
      </c>
      <c r="R8730">
        <f>IF(O8730="Atraso",$K$3-G8730,0)</f>
        <v/>
      </c>
      <c r="S8730">
        <f>IF(R8730&lt;=15,"Até 15",IF(R8730&lt;=30,"Entre 15 e 30",IF(R8730&lt;=60,"Entre 30 e 60",IF(R8730&lt;=90,"Entre 60 e 90",IF(R8730&lt;=120,"Entre 90 e 120",IF(R8730&lt;=150,"Entre 120 e 150",IF(R8730&lt;=180,"Entre 150 e 180","Superior a 180")))))))</f>
        <v/>
      </c>
    </row>
    <row r="8731">
      <c r="A8731" t="inlineStr">
        <is>
          <t>Q08L017</t>
        </is>
      </c>
      <c r="B8731" t="inlineStr">
        <is>
          <t>THIAGO IZAIAS DA MOTTA</t>
        </is>
      </c>
      <c r="C8731" t="n">
        <v>1</v>
      </c>
      <c r="D8731" t="inlineStr">
        <is>
          <t>IPCA</t>
        </is>
      </c>
      <c r="E8731" t="n">
        <v>0.004867550565343048</v>
      </c>
      <c r="F8731" t="inlineStr">
        <is>
          <t>MENSAL</t>
        </is>
      </c>
      <c r="G8731" t="n">
        <v>45285</v>
      </c>
      <c r="H8731" t="n">
        <v>45285</v>
      </c>
      <c r="I8731" t="n">
        <v>25</v>
      </c>
      <c r="J8731" t="inlineStr">
        <is>
          <t>CARTEIRA</t>
        </is>
      </c>
      <c r="K8731" t="inlineStr">
        <is>
          <t>CONTRATO</t>
        </is>
      </c>
      <c r="L8731" t="n">
        <v>1275.031896</v>
      </c>
      <c r="M8731" t="inlineStr">
        <is>
          <t>Terra Luz Residencial</t>
        </is>
      </c>
      <c r="N8731" s="142">
        <f>DATE(YEAR(G8731),MONTH(G8731),1)</f>
        <v/>
      </c>
      <c r="O8731" s="132">
        <f>IF(G8731&gt;$K$3,"Futuro","Atraso")</f>
        <v/>
      </c>
      <c r="P8731">
        <f>12*(YEAR(G8731)-YEAR($K$3))+(MONTH(G8731)-MONTH($K$3))</f>
        <v/>
      </c>
      <c r="Q8731" s="366">
        <f>IF(M8731="IBIRAPITANGA FASE 3",IF(O8731="Atraso",L8731,L8731/(1+$I$2)^P8731),IF(O8731="Atraso",L8731,L8731/(1+$I$1)^P8731))</f>
        <v/>
      </c>
      <c r="R8731">
        <f>IF(O8731="Atraso",$K$3-G8731,0)</f>
        <v/>
      </c>
      <c r="S8731">
        <f>IF(R8731&lt;=15,"Até 15",IF(R8731&lt;=30,"Entre 15 e 30",IF(R8731&lt;=60,"Entre 30 e 60",IF(R8731&lt;=90,"Entre 60 e 90",IF(R8731&lt;=120,"Entre 90 e 120",IF(R8731&lt;=150,"Entre 120 e 150",IF(R8731&lt;=180,"Entre 150 e 180","Superior a 180")))))))</f>
        <v/>
      </c>
    </row>
    <row r="8732">
      <c r="A8732" t="inlineStr">
        <is>
          <t>Q08L017</t>
        </is>
      </c>
      <c r="B8732" t="inlineStr">
        <is>
          <t>THIAGO IZAIAS DA MOTTA</t>
        </is>
      </c>
      <c r="C8732" t="n">
        <v>1</v>
      </c>
      <c r="D8732" t="inlineStr">
        <is>
          <t>IPCA</t>
        </is>
      </c>
      <c r="E8732" t="n">
        <v>0.004867550565343048</v>
      </c>
      <c r="F8732" t="inlineStr">
        <is>
          <t>MENSAL</t>
        </is>
      </c>
      <c r="G8732" t="n">
        <v>45316</v>
      </c>
      <c r="H8732" t="n">
        <v>45316</v>
      </c>
      <c r="I8732" t="n">
        <v>26</v>
      </c>
      <c r="J8732" t="inlineStr">
        <is>
          <t>CARTEIRA</t>
        </is>
      </c>
      <c r="K8732" t="inlineStr">
        <is>
          <t>CONTRATO</t>
        </is>
      </c>
      <c r="L8732" t="n">
        <v>1275.031896</v>
      </c>
      <c r="M8732" t="inlineStr">
        <is>
          <t>Terra Luz Residencial</t>
        </is>
      </c>
      <c r="N8732" s="142">
        <f>DATE(YEAR(G8732),MONTH(G8732),1)</f>
        <v/>
      </c>
      <c r="O8732" s="132">
        <f>IF(G8732&gt;$K$3,"Futuro","Atraso")</f>
        <v/>
      </c>
      <c r="P8732">
        <f>12*(YEAR(G8732)-YEAR($K$3))+(MONTH(G8732)-MONTH($K$3))</f>
        <v/>
      </c>
      <c r="Q8732" s="366">
        <f>IF(M8732="IBIRAPITANGA FASE 3",IF(O8732="Atraso",L8732,L8732/(1+$I$2)^P8732),IF(O8732="Atraso",L8732,L8732/(1+$I$1)^P8732))</f>
        <v/>
      </c>
      <c r="R8732">
        <f>IF(O8732="Atraso",$K$3-G8732,0)</f>
        <v/>
      </c>
      <c r="S8732">
        <f>IF(R8732&lt;=15,"Até 15",IF(R8732&lt;=30,"Entre 15 e 30",IF(R8732&lt;=60,"Entre 30 e 60",IF(R8732&lt;=90,"Entre 60 e 90",IF(R8732&lt;=120,"Entre 90 e 120",IF(R8732&lt;=150,"Entre 120 e 150",IF(R8732&lt;=180,"Entre 150 e 180","Superior a 180")))))))</f>
        <v/>
      </c>
    </row>
    <row r="8733">
      <c r="A8733" t="inlineStr">
        <is>
          <t>Q08L017</t>
        </is>
      </c>
      <c r="B8733" t="inlineStr">
        <is>
          <t>THIAGO IZAIAS DA MOTTA</t>
        </is>
      </c>
      <c r="C8733" t="n">
        <v>1</v>
      </c>
      <c r="D8733" t="inlineStr">
        <is>
          <t>IPCA</t>
        </is>
      </c>
      <c r="E8733" t="n">
        <v>0.004867550565343048</v>
      </c>
      <c r="F8733" t="inlineStr">
        <is>
          <t>MENSAL</t>
        </is>
      </c>
      <c r="G8733" t="n">
        <v>45347</v>
      </c>
      <c r="H8733" t="n">
        <v>45347</v>
      </c>
      <c r="I8733" t="n">
        <v>27</v>
      </c>
      <c r="J8733" t="inlineStr">
        <is>
          <t>CARTEIRA</t>
        </is>
      </c>
      <c r="K8733" t="inlineStr">
        <is>
          <t>CONTRATO</t>
        </is>
      </c>
      <c r="L8733" t="n">
        <v>1275.031896</v>
      </c>
      <c r="M8733" t="inlineStr">
        <is>
          <t>Terra Luz Residencial</t>
        </is>
      </c>
      <c r="N8733" s="142">
        <f>DATE(YEAR(G8733),MONTH(G8733),1)</f>
        <v/>
      </c>
      <c r="O8733" s="132">
        <f>IF(G8733&gt;$K$3,"Futuro","Atraso")</f>
        <v/>
      </c>
      <c r="P8733">
        <f>12*(YEAR(G8733)-YEAR($K$3))+(MONTH(G8733)-MONTH($K$3))</f>
        <v/>
      </c>
      <c r="Q8733" s="366">
        <f>IF(M8733="IBIRAPITANGA FASE 3",IF(O8733="Atraso",L8733,L8733/(1+$I$2)^P8733),IF(O8733="Atraso",L8733,L8733/(1+$I$1)^P8733))</f>
        <v/>
      </c>
      <c r="R8733">
        <f>IF(O8733="Atraso",$K$3-G8733,0)</f>
        <v/>
      </c>
      <c r="S8733">
        <f>IF(R8733&lt;=15,"Até 15",IF(R8733&lt;=30,"Entre 15 e 30",IF(R8733&lt;=60,"Entre 30 e 60",IF(R8733&lt;=90,"Entre 60 e 90",IF(R8733&lt;=120,"Entre 90 e 120",IF(R8733&lt;=150,"Entre 120 e 150",IF(R8733&lt;=180,"Entre 150 e 180","Superior a 180")))))))</f>
        <v/>
      </c>
    </row>
    <row r="8734">
      <c r="A8734" t="inlineStr">
        <is>
          <t>Q08L017</t>
        </is>
      </c>
      <c r="B8734" t="inlineStr">
        <is>
          <t>THIAGO IZAIAS DA MOTTA</t>
        </is>
      </c>
      <c r="C8734" t="n">
        <v>1</v>
      </c>
      <c r="D8734" t="inlineStr">
        <is>
          <t>IPCA</t>
        </is>
      </c>
      <c r="E8734" t="n">
        <v>0.004867550565343048</v>
      </c>
      <c r="F8734" t="inlineStr">
        <is>
          <t>MENSAL</t>
        </is>
      </c>
      <c r="G8734" t="n">
        <v>45376</v>
      </c>
      <c r="H8734" t="n">
        <v>45376</v>
      </c>
      <c r="I8734" t="n">
        <v>28</v>
      </c>
      <c r="J8734" t="inlineStr">
        <is>
          <t>CARTEIRA</t>
        </is>
      </c>
      <c r="K8734" t="inlineStr">
        <is>
          <t>CONTRATO</t>
        </is>
      </c>
      <c r="L8734" t="n">
        <v>1275.031896</v>
      </c>
      <c r="M8734" t="inlineStr">
        <is>
          <t>Terra Luz Residencial</t>
        </is>
      </c>
      <c r="N8734" s="142">
        <f>DATE(YEAR(G8734),MONTH(G8734),1)</f>
        <v/>
      </c>
      <c r="O8734" s="132">
        <f>IF(G8734&gt;$K$3,"Futuro","Atraso")</f>
        <v/>
      </c>
      <c r="P8734">
        <f>12*(YEAR(G8734)-YEAR($K$3))+(MONTH(G8734)-MONTH($K$3))</f>
        <v/>
      </c>
      <c r="Q8734" s="366">
        <f>IF(M8734="IBIRAPITANGA FASE 3",IF(O8734="Atraso",L8734,L8734/(1+$I$2)^P8734),IF(O8734="Atraso",L8734,L8734/(1+$I$1)^P8734))</f>
        <v/>
      </c>
      <c r="R8734">
        <f>IF(O8734="Atraso",$K$3-G8734,0)</f>
        <v/>
      </c>
      <c r="S8734">
        <f>IF(R8734&lt;=15,"Até 15",IF(R8734&lt;=30,"Entre 15 e 30",IF(R8734&lt;=60,"Entre 30 e 60",IF(R8734&lt;=90,"Entre 60 e 90",IF(R8734&lt;=120,"Entre 90 e 120",IF(R8734&lt;=150,"Entre 120 e 150",IF(R8734&lt;=180,"Entre 150 e 180","Superior a 180")))))))</f>
        <v/>
      </c>
    </row>
    <row r="8735">
      <c r="A8735" t="inlineStr">
        <is>
          <t>Q08L017</t>
        </is>
      </c>
      <c r="B8735" t="inlineStr">
        <is>
          <t>THIAGO IZAIAS DA MOTTA</t>
        </is>
      </c>
      <c r="C8735" t="n">
        <v>1</v>
      </c>
      <c r="D8735" t="inlineStr">
        <is>
          <t>IPCA</t>
        </is>
      </c>
      <c r="E8735" t="n">
        <v>0.004867550565343048</v>
      </c>
      <c r="F8735" t="inlineStr">
        <is>
          <t>MENSAL</t>
        </is>
      </c>
      <c r="G8735" t="n">
        <v>45407</v>
      </c>
      <c r="H8735" t="n">
        <v>45407</v>
      </c>
      <c r="I8735" t="n">
        <v>29</v>
      </c>
      <c r="J8735" t="inlineStr">
        <is>
          <t>CARTEIRA</t>
        </is>
      </c>
      <c r="K8735" t="inlineStr">
        <is>
          <t>CONTRATO</t>
        </is>
      </c>
      <c r="L8735" t="n">
        <v>1275.031896</v>
      </c>
      <c r="M8735" t="inlineStr">
        <is>
          <t>Terra Luz Residencial</t>
        </is>
      </c>
      <c r="N8735" s="142">
        <f>DATE(YEAR(G8735),MONTH(G8735),1)</f>
        <v/>
      </c>
      <c r="O8735" s="132">
        <f>IF(G8735&gt;$K$3,"Futuro","Atraso")</f>
        <v/>
      </c>
      <c r="P8735">
        <f>12*(YEAR(G8735)-YEAR($K$3))+(MONTH(G8735)-MONTH($K$3))</f>
        <v/>
      </c>
      <c r="Q8735" s="366">
        <f>IF(M8735="IBIRAPITANGA FASE 3",IF(O8735="Atraso",L8735,L8735/(1+$I$2)^P8735),IF(O8735="Atraso",L8735,L8735/(1+$I$1)^P8735))</f>
        <v/>
      </c>
      <c r="R8735">
        <f>IF(O8735="Atraso",$K$3-G8735,0)</f>
        <v/>
      </c>
      <c r="S8735">
        <f>IF(R8735&lt;=15,"Até 15",IF(R8735&lt;=30,"Entre 15 e 30",IF(R8735&lt;=60,"Entre 30 e 60",IF(R8735&lt;=90,"Entre 60 e 90",IF(R8735&lt;=120,"Entre 90 e 120",IF(R8735&lt;=150,"Entre 120 e 150",IF(R8735&lt;=180,"Entre 150 e 180","Superior a 180")))))))</f>
        <v/>
      </c>
    </row>
    <row r="8736">
      <c r="A8736" t="inlineStr">
        <is>
          <t>Q08L017</t>
        </is>
      </c>
      <c r="B8736" t="inlineStr">
        <is>
          <t>THIAGO IZAIAS DA MOTTA</t>
        </is>
      </c>
      <c r="C8736" t="n">
        <v>1</v>
      </c>
      <c r="D8736" t="inlineStr">
        <is>
          <t>IPCA</t>
        </is>
      </c>
      <c r="E8736" t="n">
        <v>0.004867550565343048</v>
      </c>
      <c r="F8736" t="inlineStr">
        <is>
          <t>MENSAL</t>
        </is>
      </c>
      <c r="G8736" t="n">
        <v>45437</v>
      </c>
      <c r="H8736" t="n">
        <v>45437</v>
      </c>
      <c r="I8736" t="n">
        <v>30</v>
      </c>
      <c r="J8736" t="inlineStr">
        <is>
          <t>CARTEIRA</t>
        </is>
      </c>
      <c r="K8736" t="inlineStr">
        <is>
          <t>CONTRATO</t>
        </is>
      </c>
      <c r="L8736" t="n">
        <v>1275.031896</v>
      </c>
      <c r="M8736" t="inlineStr">
        <is>
          <t>Terra Luz Residencial</t>
        </is>
      </c>
      <c r="N8736" s="142">
        <f>DATE(YEAR(G8736),MONTH(G8736),1)</f>
        <v/>
      </c>
      <c r="O8736" s="132">
        <f>IF(G8736&gt;$K$3,"Futuro","Atraso")</f>
        <v/>
      </c>
      <c r="P8736">
        <f>12*(YEAR(G8736)-YEAR($K$3))+(MONTH(G8736)-MONTH($K$3))</f>
        <v/>
      </c>
      <c r="Q8736" s="366">
        <f>IF(M8736="IBIRAPITANGA FASE 3",IF(O8736="Atraso",L8736,L8736/(1+$I$2)^P8736),IF(O8736="Atraso",L8736,L8736/(1+$I$1)^P8736))</f>
        <v/>
      </c>
      <c r="R8736">
        <f>IF(O8736="Atraso",$K$3-G8736,0)</f>
        <v/>
      </c>
      <c r="S8736">
        <f>IF(R8736&lt;=15,"Até 15",IF(R8736&lt;=30,"Entre 15 e 30",IF(R8736&lt;=60,"Entre 30 e 60",IF(R8736&lt;=90,"Entre 60 e 90",IF(R8736&lt;=120,"Entre 90 e 120",IF(R8736&lt;=150,"Entre 120 e 150",IF(R8736&lt;=180,"Entre 150 e 180","Superior a 180")))))))</f>
        <v/>
      </c>
    </row>
    <row r="8737">
      <c r="A8737" t="inlineStr">
        <is>
          <t>Q08L017</t>
        </is>
      </c>
      <c r="B8737" t="inlineStr">
        <is>
          <t>THIAGO IZAIAS DA MOTTA</t>
        </is>
      </c>
      <c r="C8737" t="n">
        <v>1</v>
      </c>
      <c r="D8737" t="inlineStr">
        <is>
          <t>IPCA</t>
        </is>
      </c>
      <c r="E8737" t="n">
        <v>0.004867550565343048</v>
      </c>
      <c r="F8737" t="inlineStr">
        <is>
          <t>MENSAL</t>
        </is>
      </c>
      <c r="G8737" t="n">
        <v>45468</v>
      </c>
      <c r="H8737" t="n">
        <v>45468</v>
      </c>
      <c r="I8737" t="n">
        <v>31</v>
      </c>
      <c r="J8737" t="inlineStr">
        <is>
          <t>CARTEIRA</t>
        </is>
      </c>
      <c r="K8737" t="inlineStr">
        <is>
          <t>CONTRATO</t>
        </is>
      </c>
      <c r="L8737" t="n">
        <v>1275.031896</v>
      </c>
      <c r="M8737" t="inlineStr">
        <is>
          <t>Terra Luz Residencial</t>
        </is>
      </c>
      <c r="N8737" s="142">
        <f>DATE(YEAR(G8737),MONTH(G8737),1)</f>
        <v/>
      </c>
      <c r="O8737" s="132">
        <f>IF(G8737&gt;$K$3,"Futuro","Atraso")</f>
        <v/>
      </c>
      <c r="P8737">
        <f>12*(YEAR(G8737)-YEAR($K$3))+(MONTH(G8737)-MONTH($K$3))</f>
        <v/>
      </c>
      <c r="Q8737" s="366">
        <f>IF(M8737="IBIRAPITANGA FASE 3",IF(O8737="Atraso",L8737,L8737/(1+$I$2)^P8737),IF(O8737="Atraso",L8737,L8737/(1+$I$1)^P8737))</f>
        <v/>
      </c>
      <c r="R8737">
        <f>IF(O8737="Atraso",$K$3-G8737,0)</f>
        <v/>
      </c>
      <c r="S8737">
        <f>IF(R8737&lt;=15,"Até 15",IF(R8737&lt;=30,"Entre 15 e 30",IF(R8737&lt;=60,"Entre 30 e 60",IF(R8737&lt;=90,"Entre 60 e 90",IF(R8737&lt;=120,"Entre 90 e 120",IF(R8737&lt;=150,"Entre 120 e 150",IF(R8737&lt;=180,"Entre 150 e 180","Superior a 180")))))))</f>
        <v/>
      </c>
    </row>
    <row r="8738">
      <c r="A8738" t="inlineStr">
        <is>
          <t>Q08L017</t>
        </is>
      </c>
      <c r="B8738" t="inlineStr">
        <is>
          <t>THIAGO IZAIAS DA MOTTA</t>
        </is>
      </c>
      <c r="C8738" t="n">
        <v>1</v>
      </c>
      <c r="D8738" t="inlineStr">
        <is>
          <t>IPCA</t>
        </is>
      </c>
      <c r="E8738" t="n">
        <v>0.004867550565343048</v>
      </c>
      <c r="F8738" t="inlineStr">
        <is>
          <t>MENSAL</t>
        </is>
      </c>
      <c r="G8738" t="n">
        <v>45498</v>
      </c>
      <c r="H8738" t="n">
        <v>45498</v>
      </c>
      <c r="I8738" t="n">
        <v>32</v>
      </c>
      <c r="J8738" t="inlineStr">
        <is>
          <t>CARTEIRA</t>
        </is>
      </c>
      <c r="K8738" t="inlineStr">
        <is>
          <t>CONTRATO</t>
        </is>
      </c>
      <c r="L8738" t="n">
        <v>1275.031896</v>
      </c>
      <c r="M8738" t="inlineStr">
        <is>
          <t>Terra Luz Residencial</t>
        </is>
      </c>
      <c r="N8738" s="142">
        <f>DATE(YEAR(G8738),MONTH(G8738),1)</f>
        <v/>
      </c>
      <c r="O8738" s="132">
        <f>IF(G8738&gt;$K$3,"Futuro","Atraso")</f>
        <v/>
      </c>
      <c r="P8738">
        <f>12*(YEAR(G8738)-YEAR($K$3))+(MONTH(G8738)-MONTH($K$3))</f>
        <v/>
      </c>
      <c r="Q8738" s="366">
        <f>IF(M8738="IBIRAPITANGA FASE 3",IF(O8738="Atraso",L8738,L8738/(1+$I$2)^P8738),IF(O8738="Atraso",L8738,L8738/(1+$I$1)^P8738))</f>
        <v/>
      </c>
      <c r="R8738">
        <f>IF(O8738="Atraso",$K$3-G8738,0)</f>
        <v/>
      </c>
      <c r="S8738">
        <f>IF(R8738&lt;=15,"Até 15",IF(R8738&lt;=30,"Entre 15 e 30",IF(R8738&lt;=60,"Entre 30 e 60",IF(R8738&lt;=90,"Entre 60 e 90",IF(R8738&lt;=120,"Entre 90 e 120",IF(R8738&lt;=150,"Entre 120 e 150",IF(R8738&lt;=180,"Entre 150 e 180","Superior a 180")))))))</f>
        <v/>
      </c>
    </row>
    <row r="8739">
      <c r="A8739" t="inlineStr">
        <is>
          <t>Q08L017</t>
        </is>
      </c>
      <c r="B8739" t="inlineStr">
        <is>
          <t>THIAGO IZAIAS DA MOTTA</t>
        </is>
      </c>
      <c r="C8739" t="n">
        <v>1</v>
      </c>
      <c r="D8739" t="inlineStr">
        <is>
          <t>IPCA</t>
        </is>
      </c>
      <c r="E8739" t="n">
        <v>0.004867550565343048</v>
      </c>
      <c r="F8739" t="inlineStr">
        <is>
          <t>MENSAL</t>
        </is>
      </c>
      <c r="G8739" t="n">
        <v>45529</v>
      </c>
      <c r="H8739" t="n">
        <v>45529</v>
      </c>
      <c r="I8739" t="n">
        <v>33</v>
      </c>
      <c r="J8739" t="inlineStr">
        <is>
          <t>CARTEIRA</t>
        </is>
      </c>
      <c r="K8739" t="inlineStr">
        <is>
          <t>CONTRATO</t>
        </is>
      </c>
      <c r="L8739" t="n">
        <v>1275.031896</v>
      </c>
      <c r="M8739" t="inlineStr">
        <is>
          <t>Terra Luz Residencial</t>
        </is>
      </c>
      <c r="N8739" s="142">
        <f>DATE(YEAR(G8739),MONTH(G8739),1)</f>
        <v/>
      </c>
      <c r="O8739" s="132">
        <f>IF(G8739&gt;$K$3,"Futuro","Atraso")</f>
        <v/>
      </c>
      <c r="P8739">
        <f>12*(YEAR(G8739)-YEAR($K$3))+(MONTH(G8739)-MONTH($K$3))</f>
        <v/>
      </c>
      <c r="Q8739" s="366">
        <f>IF(M8739="IBIRAPITANGA FASE 3",IF(O8739="Atraso",L8739,L8739/(1+$I$2)^P8739),IF(O8739="Atraso",L8739,L8739/(1+$I$1)^P8739))</f>
        <v/>
      </c>
      <c r="R8739">
        <f>IF(O8739="Atraso",$K$3-G8739,0)</f>
        <v/>
      </c>
      <c r="S8739">
        <f>IF(R8739&lt;=15,"Até 15",IF(R8739&lt;=30,"Entre 15 e 30",IF(R8739&lt;=60,"Entre 30 e 60",IF(R8739&lt;=90,"Entre 60 e 90",IF(R8739&lt;=120,"Entre 90 e 120",IF(R8739&lt;=150,"Entre 120 e 150",IF(R8739&lt;=180,"Entre 150 e 180","Superior a 180")))))))</f>
        <v/>
      </c>
    </row>
    <row r="8740">
      <c r="A8740" t="inlineStr">
        <is>
          <t>Q08L017</t>
        </is>
      </c>
      <c r="B8740" t="inlineStr">
        <is>
          <t>THIAGO IZAIAS DA MOTTA</t>
        </is>
      </c>
      <c r="C8740" t="n">
        <v>1</v>
      </c>
      <c r="D8740" t="inlineStr">
        <is>
          <t>IPCA</t>
        </is>
      </c>
      <c r="E8740" t="n">
        <v>0.004867550565343048</v>
      </c>
      <c r="F8740" t="inlineStr">
        <is>
          <t>MENSAL</t>
        </is>
      </c>
      <c r="G8740" t="n">
        <v>45560</v>
      </c>
      <c r="H8740" t="n">
        <v>45560</v>
      </c>
      <c r="I8740" t="n">
        <v>34</v>
      </c>
      <c r="J8740" t="inlineStr">
        <is>
          <t>CARTEIRA</t>
        </is>
      </c>
      <c r="K8740" t="inlineStr">
        <is>
          <t>CONTRATO</t>
        </is>
      </c>
      <c r="L8740" t="n">
        <v>1275.031896</v>
      </c>
      <c r="M8740" t="inlineStr">
        <is>
          <t>Terra Luz Residencial</t>
        </is>
      </c>
      <c r="N8740" s="142">
        <f>DATE(YEAR(G8740),MONTH(G8740),1)</f>
        <v/>
      </c>
      <c r="O8740" s="132">
        <f>IF(G8740&gt;$K$3,"Futuro","Atraso")</f>
        <v/>
      </c>
      <c r="P8740">
        <f>12*(YEAR(G8740)-YEAR($K$3))+(MONTH(G8740)-MONTH($K$3))</f>
        <v/>
      </c>
      <c r="Q8740" s="366">
        <f>IF(M8740="IBIRAPITANGA FASE 3",IF(O8740="Atraso",L8740,L8740/(1+$I$2)^P8740),IF(O8740="Atraso",L8740,L8740/(1+$I$1)^P8740))</f>
        <v/>
      </c>
      <c r="R8740">
        <f>IF(O8740="Atraso",$K$3-G8740,0)</f>
        <v/>
      </c>
      <c r="S8740">
        <f>IF(R8740&lt;=15,"Até 15",IF(R8740&lt;=30,"Entre 15 e 30",IF(R8740&lt;=60,"Entre 30 e 60",IF(R8740&lt;=90,"Entre 60 e 90",IF(R8740&lt;=120,"Entre 90 e 120",IF(R8740&lt;=150,"Entre 120 e 150",IF(R8740&lt;=180,"Entre 150 e 180","Superior a 180")))))))</f>
        <v/>
      </c>
    </row>
    <row r="8741">
      <c r="A8741" t="inlineStr">
        <is>
          <t>Q08L017</t>
        </is>
      </c>
      <c r="B8741" t="inlineStr">
        <is>
          <t>THIAGO IZAIAS DA MOTTA</t>
        </is>
      </c>
      <c r="C8741" t="n">
        <v>1</v>
      </c>
      <c r="D8741" t="inlineStr">
        <is>
          <t>IPCA</t>
        </is>
      </c>
      <c r="E8741" t="n">
        <v>0.004867550565343048</v>
      </c>
      <c r="F8741" t="inlineStr">
        <is>
          <t>MENSAL</t>
        </is>
      </c>
      <c r="G8741" t="n">
        <v>45590</v>
      </c>
      <c r="H8741" t="n">
        <v>45590</v>
      </c>
      <c r="I8741" t="n">
        <v>35</v>
      </c>
      <c r="J8741" t="inlineStr">
        <is>
          <t>CARTEIRA</t>
        </is>
      </c>
      <c r="K8741" t="inlineStr">
        <is>
          <t>CONTRATO</t>
        </is>
      </c>
      <c r="L8741" t="n">
        <v>1275.031896</v>
      </c>
      <c r="M8741" t="inlineStr">
        <is>
          <t>Terra Luz Residencial</t>
        </is>
      </c>
      <c r="N8741" s="142">
        <f>DATE(YEAR(G8741),MONTH(G8741),1)</f>
        <v/>
      </c>
      <c r="O8741" s="132">
        <f>IF(G8741&gt;$K$3,"Futuro","Atraso")</f>
        <v/>
      </c>
      <c r="P8741">
        <f>12*(YEAR(G8741)-YEAR($K$3))+(MONTH(G8741)-MONTH($K$3))</f>
        <v/>
      </c>
      <c r="Q8741" s="366">
        <f>IF(M8741="IBIRAPITANGA FASE 3",IF(O8741="Atraso",L8741,L8741/(1+$I$2)^P8741),IF(O8741="Atraso",L8741,L8741/(1+$I$1)^P8741))</f>
        <v/>
      </c>
      <c r="R8741">
        <f>IF(O8741="Atraso",$K$3-G8741,0)</f>
        <v/>
      </c>
      <c r="S8741">
        <f>IF(R8741&lt;=15,"Até 15",IF(R8741&lt;=30,"Entre 15 e 30",IF(R8741&lt;=60,"Entre 30 e 60",IF(R8741&lt;=90,"Entre 60 e 90",IF(R8741&lt;=120,"Entre 90 e 120",IF(R8741&lt;=150,"Entre 120 e 150",IF(R8741&lt;=180,"Entre 150 e 180","Superior a 180")))))))</f>
        <v/>
      </c>
    </row>
    <row r="8742">
      <c r="A8742" t="inlineStr">
        <is>
          <t>Q08L017</t>
        </is>
      </c>
      <c r="B8742" t="inlineStr">
        <is>
          <t>THIAGO IZAIAS DA MOTTA</t>
        </is>
      </c>
      <c r="C8742" t="n">
        <v>1</v>
      </c>
      <c r="D8742" t="inlineStr">
        <is>
          <t>IPCA</t>
        </is>
      </c>
      <c r="E8742" t="n">
        <v>0.004867550565343048</v>
      </c>
      <c r="F8742" t="inlineStr">
        <is>
          <t>MENSAL</t>
        </is>
      </c>
      <c r="G8742" t="n">
        <v>45621</v>
      </c>
      <c r="H8742" t="n">
        <v>45621</v>
      </c>
      <c r="I8742" t="n">
        <v>36</v>
      </c>
      <c r="J8742" t="inlineStr">
        <is>
          <t>CARTEIRA</t>
        </is>
      </c>
      <c r="K8742" t="inlineStr">
        <is>
          <t>CONTRATO</t>
        </is>
      </c>
      <c r="L8742" t="n">
        <v>1275.031896</v>
      </c>
      <c r="M8742" t="inlineStr">
        <is>
          <t>Terra Luz Residencial</t>
        </is>
      </c>
      <c r="N8742" s="142">
        <f>DATE(YEAR(G8742),MONTH(G8742),1)</f>
        <v/>
      </c>
      <c r="O8742" s="132">
        <f>IF(G8742&gt;$K$3,"Futuro","Atraso")</f>
        <v/>
      </c>
      <c r="P8742">
        <f>12*(YEAR(G8742)-YEAR($K$3))+(MONTH(G8742)-MONTH($K$3))</f>
        <v/>
      </c>
      <c r="Q8742" s="366">
        <f>IF(M8742="IBIRAPITANGA FASE 3",IF(O8742="Atraso",L8742,L8742/(1+$I$2)^P8742),IF(O8742="Atraso",L8742,L8742/(1+$I$1)^P8742))</f>
        <v/>
      </c>
      <c r="R8742">
        <f>IF(O8742="Atraso",$K$3-G8742,0)</f>
        <v/>
      </c>
      <c r="S8742">
        <f>IF(R8742&lt;=15,"Até 15",IF(R8742&lt;=30,"Entre 15 e 30",IF(R8742&lt;=60,"Entre 30 e 60",IF(R8742&lt;=90,"Entre 60 e 90",IF(R8742&lt;=120,"Entre 90 e 120",IF(R8742&lt;=150,"Entre 120 e 150",IF(R8742&lt;=180,"Entre 150 e 180","Superior a 180")))))))</f>
        <v/>
      </c>
    </row>
    <row r="8743">
      <c r="A8743" t="inlineStr">
        <is>
          <t>Q08L017</t>
        </is>
      </c>
      <c r="B8743" t="inlineStr">
        <is>
          <t>THIAGO IZAIAS DA MOTTA</t>
        </is>
      </c>
      <c r="C8743" t="n">
        <v>1</v>
      </c>
      <c r="D8743" t="inlineStr">
        <is>
          <t>IPCA</t>
        </is>
      </c>
      <c r="E8743" t="n">
        <v>0.004867550565343048</v>
      </c>
      <c r="F8743" t="inlineStr">
        <is>
          <t>MENSAL</t>
        </is>
      </c>
      <c r="G8743" t="n">
        <v>45651</v>
      </c>
      <c r="H8743" t="n">
        <v>45651</v>
      </c>
      <c r="I8743" t="n">
        <v>37</v>
      </c>
      <c r="J8743" t="inlineStr">
        <is>
          <t>CARTEIRA</t>
        </is>
      </c>
      <c r="K8743" t="inlineStr">
        <is>
          <t>CONTRATO</t>
        </is>
      </c>
      <c r="L8743" t="n">
        <v>1275.031896</v>
      </c>
      <c r="M8743" t="inlineStr">
        <is>
          <t>Terra Luz Residencial</t>
        </is>
      </c>
      <c r="N8743" s="142">
        <f>DATE(YEAR(G8743),MONTH(G8743),1)</f>
        <v/>
      </c>
      <c r="O8743" s="132">
        <f>IF(G8743&gt;$K$3,"Futuro","Atraso")</f>
        <v/>
      </c>
      <c r="P8743">
        <f>12*(YEAR(G8743)-YEAR($K$3))+(MONTH(G8743)-MONTH($K$3))</f>
        <v/>
      </c>
      <c r="Q8743" s="366">
        <f>IF(M8743="IBIRAPITANGA FASE 3",IF(O8743="Atraso",L8743,L8743/(1+$I$2)^P8743),IF(O8743="Atraso",L8743,L8743/(1+$I$1)^P8743))</f>
        <v/>
      </c>
      <c r="R8743">
        <f>IF(O8743="Atraso",$K$3-G8743,0)</f>
        <v/>
      </c>
      <c r="S8743">
        <f>IF(R8743&lt;=15,"Até 15",IF(R8743&lt;=30,"Entre 15 e 30",IF(R8743&lt;=60,"Entre 30 e 60",IF(R8743&lt;=90,"Entre 60 e 90",IF(R8743&lt;=120,"Entre 90 e 120",IF(R8743&lt;=150,"Entre 120 e 150",IF(R8743&lt;=180,"Entre 150 e 180","Superior a 180")))))))</f>
        <v/>
      </c>
    </row>
    <row r="8744">
      <c r="A8744" t="inlineStr">
        <is>
          <t>Q08L017</t>
        </is>
      </c>
      <c r="B8744" t="inlineStr">
        <is>
          <t>THIAGO IZAIAS DA MOTTA</t>
        </is>
      </c>
      <c r="C8744" t="n">
        <v>1</v>
      </c>
      <c r="D8744" t="inlineStr">
        <is>
          <t>IPCA</t>
        </is>
      </c>
      <c r="E8744" t="n">
        <v>0.004867550565343048</v>
      </c>
      <c r="F8744" t="inlineStr">
        <is>
          <t>MENSAL</t>
        </is>
      </c>
      <c r="G8744" t="n">
        <v>45682</v>
      </c>
      <c r="H8744" t="n">
        <v>45682</v>
      </c>
      <c r="I8744" t="n">
        <v>38</v>
      </c>
      <c r="J8744" t="inlineStr">
        <is>
          <t>CARTEIRA</t>
        </is>
      </c>
      <c r="K8744" t="inlineStr">
        <is>
          <t>CONTRATO</t>
        </is>
      </c>
      <c r="L8744" t="n">
        <v>1275.031896</v>
      </c>
      <c r="M8744" t="inlineStr">
        <is>
          <t>Terra Luz Residencial</t>
        </is>
      </c>
      <c r="N8744" s="142">
        <f>DATE(YEAR(G8744),MONTH(G8744),1)</f>
        <v/>
      </c>
      <c r="O8744" s="132">
        <f>IF(G8744&gt;$K$3,"Futuro","Atraso")</f>
        <v/>
      </c>
      <c r="P8744">
        <f>12*(YEAR(G8744)-YEAR($K$3))+(MONTH(G8744)-MONTH($K$3))</f>
        <v/>
      </c>
      <c r="Q8744" s="366">
        <f>IF(M8744="IBIRAPITANGA FASE 3",IF(O8744="Atraso",L8744,L8744/(1+$I$2)^P8744),IF(O8744="Atraso",L8744,L8744/(1+$I$1)^P8744))</f>
        <v/>
      </c>
      <c r="R8744">
        <f>IF(O8744="Atraso",$K$3-G8744,0)</f>
        <v/>
      </c>
      <c r="S8744">
        <f>IF(R8744&lt;=15,"Até 15",IF(R8744&lt;=30,"Entre 15 e 30",IF(R8744&lt;=60,"Entre 30 e 60",IF(R8744&lt;=90,"Entre 60 e 90",IF(R8744&lt;=120,"Entre 90 e 120",IF(R8744&lt;=150,"Entre 120 e 150",IF(R8744&lt;=180,"Entre 150 e 180","Superior a 180")))))))</f>
        <v/>
      </c>
    </row>
    <row r="8745">
      <c r="A8745" t="inlineStr">
        <is>
          <t>Q08L017</t>
        </is>
      </c>
      <c r="B8745" t="inlineStr">
        <is>
          <t>THIAGO IZAIAS DA MOTTA</t>
        </is>
      </c>
      <c r="C8745" t="n">
        <v>1</v>
      </c>
      <c r="D8745" t="inlineStr">
        <is>
          <t>IPCA</t>
        </is>
      </c>
      <c r="E8745" t="n">
        <v>0.004867550565343048</v>
      </c>
      <c r="F8745" t="inlineStr">
        <is>
          <t>MENSAL</t>
        </is>
      </c>
      <c r="G8745" t="n">
        <v>45713</v>
      </c>
      <c r="H8745" t="n">
        <v>45713</v>
      </c>
      <c r="I8745" t="n">
        <v>39</v>
      </c>
      <c r="J8745" t="inlineStr">
        <is>
          <t>CARTEIRA</t>
        </is>
      </c>
      <c r="K8745" t="inlineStr">
        <is>
          <t>CONTRATO</t>
        </is>
      </c>
      <c r="L8745" t="n">
        <v>1275.031896</v>
      </c>
      <c r="M8745" t="inlineStr">
        <is>
          <t>Terra Luz Residencial</t>
        </is>
      </c>
      <c r="N8745" s="142">
        <f>DATE(YEAR(G8745),MONTH(G8745),1)</f>
        <v/>
      </c>
      <c r="O8745" s="132">
        <f>IF(G8745&gt;$K$3,"Futuro","Atraso")</f>
        <v/>
      </c>
      <c r="P8745">
        <f>12*(YEAR(G8745)-YEAR($K$3))+(MONTH(G8745)-MONTH($K$3))</f>
        <v/>
      </c>
      <c r="Q8745" s="366">
        <f>IF(M8745="IBIRAPITANGA FASE 3",IF(O8745="Atraso",L8745,L8745/(1+$I$2)^P8745),IF(O8745="Atraso",L8745,L8745/(1+$I$1)^P8745))</f>
        <v/>
      </c>
      <c r="R8745">
        <f>IF(O8745="Atraso",$K$3-G8745,0)</f>
        <v/>
      </c>
      <c r="S8745">
        <f>IF(R8745&lt;=15,"Até 15",IF(R8745&lt;=30,"Entre 15 e 30",IF(R8745&lt;=60,"Entre 30 e 60",IF(R8745&lt;=90,"Entre 60 e 90",IF(R8745&lt;=120,"Entre 90 e 120",IF(R8745&lt;=150,"Entre 120 e 150",IF(R8745&lt;=180,"Entre 150 e 180","Superior a 180")))))))</f>
        <v/>
      </c>
    </row>
    <row r="8746">
      <c r="A8746" t="inlineStr">
        <is>
          <t>Q08L017</t>
        </is>
      </c>
      <c r="B8746" t="inlineStr">
        <is>
          <t>THIAGO IZAIAS DA MOTTA</t>
        </is>
      </c>
      <c r="C8746" t="n">
        <v>1</v>
      </c>
      <c r="D8746" t="inlineStr">
        <is>
          <t>IPCA</t>
        </is>
      </c>
      <c r="E8746" t="n">
        <v>0.004867550565343048</v>
      </c>
      <c r="F8746" t="inlineStr">
        <is>
          <t>MENSAL</t>
        </is>
      </c>
      <c r="G8746" t="n">
        <v>45741</v>
      </c>
      <c r="H8746" t="n">
        <v>45741</v>
      </c>
      <c r="I8746" t="n">
        <v>40</v>
      </c>
      <c r="J8746" t="inlineStr">
        <is>
          <t>CARTEIRA</t>
        </is>
      </c>
      <c r="K8746" t="inlineStr">
        <is>
          <t>CONTRATO</t>
        </is>
      </c>
      <c r="L8746" t="n">
        <v>1275.031896</v>
      </c>
      <c r="M8746" t="inlineStr">
        <is>
          <t>Terra Luz Residencial</t>
        </is>
      </c>
      <c r="N8746" s="142">
        <f>DATE(YEAR(G8746),MONTH(G8746),1)</f>
        <v/>
      </c>
      <c r="O8746" s="132">
        <f>IF(G8746&gt;$K$3,"Futuro","Atraso")</f>
        <v/>
      </c>
      <c r="P8746">
        <f>12*(YEAR(G8746)-YEAR($K$3))+(MONTH(G8746)-MONTH($K$3))</f>
        <v/>
      </c>
      <c r="Q8746" s="366">
        <f>IF(M8746="IBIRAPITANGA FASE 3",IF(O8746="Atraso",L8746,L8746/(1+$I$2)^P8746),IF(O8746="Atraso",L8746,L8746/(1+$I$1)^P8746))</f>
        <v/>
      </c>
      <c r="R8746">
        <f>IF(O8746="Atraso",$K$3-G8746,0)</f>
        <v/>
      </c>
      <c r="S8746">
        <f>IF(R8746&lt;=15,"Até 15",IF(R8746&lt;=30,"Entre 15 e 30",IF(R8746&lt;=60,"Entre 30 e 60",IF(R8746&lt;=90,"Entre 60 e 90",IF(R8746&lt;=120,"Entre 90 e 120",IF(R8746&lt;=150,"Entre 120 e 150",IF(R8746&lt;=180,"Entre 150 e 180","Superior a 180")))))))</f>
        <v/>
      </c>
    </row>
    <row r="8747">
      <c r="A8747" t="inlineStr">
        <is>
          <t>Q09L012</t>
        </is>
      </c>
      <c r="B8747" t="inlineStr">
        <is>
          <t>DEBORA COIMBRA DOS SANTOS</t>
        </is>
      </c>
      <c r="C8747" t="n">
        <v>1</v>
      </c>
      <c r="D8747" t="inlineStr">
        <is>
          <t>IPCA</t>
        </is>
      </c>
      <c r="E8747" t="n">
        <v>0</v>
      </c>
      <c r="F8747" t="inlineStr">
        <is>
          <t>MENSAL</t>
        </is>
      </c>
      <c r="G8747" t="n">
        <v>45158</v>
      </c>
      <c r="H8747" t="n">
        <v>45158</v>
      </c>
      <c r="I8747" t="n">
        <v>1</v>
      </c>
      <c r="J8747" t="inlineStr">
        <is>
          <t>CARTEIRA</t>
        </is>
      </c>
      <c r="K8747" t="inlineStr">
        <is>
          <t>CONTRATO</t>
        </is>
      </c>
      <c r="L8747" t="n">
        <v>539.4095160000001</v>
      </c>
      <c r="M8747" t="inlineStr">
        <is>
          <t>Terra Luz Residencial</t>
        </is>
      </c>
      <c r="N8747" s="142">
        <f>DATE(YEAR(G8747),MONTH(G8747),1)</f>
        <v/>
      </c>
      <c r="O8747" s="132">
        <f>IF(G8747&gt;$K$3,"Futuro","Atraso")</f>
        <v/>
      </c>
      <c r="P8747">
        <f>12*(YEAR(G8747)-YEAR($K$3))+(MONTH(G8747)-MONTH($K$3))</f>
        <v/>
      </c>
      <c r="Q8747" s="366">
        <f>IF(M8747="IBIRAPITANGA FASE 3",IF(O8747="Atraso",L8747,L8747/(1+$I$2)^P8747),IF(O8747="Atraso",L8747,L8747/(1+$I$1)^P8747))</f>
        <v/>
      </c>
      <c r="R8747">
        <f>IF(O8747="Atraso",$K$3-G8747,0)</f>
        <v/>
      </c>
      <c r="S8747">
        <f>IF(R8747&lt;=15,"Até 15",IF(R8747&lt;=30,"Entre 15 e 30",IF(R8747&lt;=60,"Entre 30 e 60",IF(R8747&lt;=90,"Entre 60 e 90",IF(R8747&lt;=120,"Entre 90 e 120",IF(R8747&lt;=150,"Entre 120 e 150",IF(R8747&lt;=180,"Entre 150 e 180","Superior a 180")))))))</f>
        <v/>
      </c>
    </row>
    <row r="8748">
      <c r="A8748" t="inlineStr">
        <is>
          <t>Q09L012</t>
        </is>
      </c>
      <c r="B8748" t="inlineStr">
        <is>
          <t>DEBORA COIMBRA DOS SANTOS</t>
        </is>
      </c>
      <c r="C8748" t="n">
        <v>1</v>
      </c>
      <c r="D8748" t="inlineStr">
        <is>
          <t>IPCA</t>
        </is>
      </c>
      <c r="E8748" t="n">
        <v>0</v>
      </c>
      <c r="F8748" t="inlineStr">
        <is>
          <t>MENSAL</t>
        </is>
      </c>
      <c r="G8748" t="n">
        <v>45189</v>
      </c>
      <c r="H8748" t="n">
        <v>45189</v>
      </c>
      <c r="I8748" t="n">
        <v>1</v>
      </c>
      <c r="J8748" t="inlineStr">
        <is>
          <t>CARTEIRA</t>
        </is>
      </c>
      <c r="K8748" t="inlineStr">
        <is>
          <t>CONTRATO</t>
        </is>
      </c>
      <c r="L8748" t="n">
        <v>288.02937</v>
      </c>
      <c r="M8748" t="inlineStr">
        <is>
          <t>Terra Luz Residencial</t>
        </is>
      </c>
      <c r="N8748" s="142">
        <f>DATE(YEAR(G8748),MONTH(G8748),1)</f>
        <v/>
      </c>
      <c r="O8748" s="132">
        <f>IF(G8748&gt;$K$3,"Futuro","Atraso")</f>
        <v/>
      </c>
      <c r="P8748">
        <f>12*(YEAR(G8748)-YEAR($K$3))+(MONTH(G8748)-MONTH($K$3))</f>
        <v/>
      </c>
      <c r="Q8748" s="366">
        <f>IF(M8748="IBIRAPITANGA FASE 3",IF(O8748="Atraso",L8748,L8748/(1+$I$2)^P8748),IF(O8748="Atraso",L8748,L8748/(1+$I$1)^P8748))</f>
        <v/>
      </c>
      <c r="R8748">
        <f>IF(O8748="Atraso",$K$3-G8748,0)</f>
        <v/>
      </c>
      <c r="S8748">
        <f>IF(R8748&lt;=15,"Até 15",IF(R8748&lt;=30,"Entre 15 e 30",IF(R8748&lt;=60,"Entre 30 e 60",IF(R8748&lt;=90,"Entre 60 e 90",IF(R8748&lt;=120,"Entre 90 e 120",IF(R8748&lt;=150,"Entre 120 e 150",IF(R8748&lt;=180,"Entre 150 e 180","Superior a 180")))))))</f>
        <v/>
      </c>
    </row>
    <row r="8749">
      <c r="A8749" t="inlineStr">
        <is>
          <t>Q09L012</t>
        </is>
      </c>
      <c r="B8749" t="inlineStr">
        <is>
          <t>DEBORA COIMBRA DOS SANTOS</t>
        </is>
      </c>
      <c r="C8749" t="n">
        <v>1</v>
      </c>
      <c r="D8749" t="inlineStr">
        <is>
          <t>IPCA</t>
        </is>
      </c>
      <c r="E8749" t="n">
        <v>0</v>
      </c>
      <c r="F8749" t="inlineStr">
        <is>
          <t>MENSAL</t>
        </is>
      </c>
      <c r="G8749" t="n">
        <v>45189</v>
      </c>
      <c r="H8749" t="n">
        <v>45189</v>
      </c>
      <c r="I8749" t="n">
        <v>1</v>
      </c>
      <c r="J8749" t="inlineStr">
        <is>
          <t>CARTEIRA</t>
        </is>
      </c>
      <c r="K8749" t="inlineStr">
        <is>
          <t>CONTRATO</t>
        </is>
      </c>
      <c r="L8749" t="n">
        <v>246.045726</v>
      </c>
      <c r="M8749" t="inlineStr">
        <is>
          <t>Terra Luz Residencial</t>
        </is>
      </c>
      <c r="N8749" s="142">
        <f>DATE(YEAR(G8749),MONTH(G8749),1)</f>
        <v/>
      </c>
      <c r="O8749" s="132">
        <f>IF(G8749&gt;$K$3,"Futuro","Atraso")</f>
        <v/>
      </c>
      <c r="P8749">
        <f>12*(YEAR(G8749)-YEAR($K$3))+(MONTH(G8749)-MONTH($K$3))</f>
        <v/>
      </c>
      <c r="Q8749" s="366">
        <f>IF(M8749="IBIRAPITANGA FASE 3",IF(O8749="Atraso",L8749,L8749/(1+$I$2)^P8749),IF(O8749="Atraso",L8749,L8749/(1+$I$1)^P8749))</f>
        <v/>
      </c>
      <c r="R8749">
        <f>IF(O8749="Atraso",$K$3-G8749,0)</f>
        <v/>
      </c>
      <c r="S8749">
        <f>IF(R8749&lt;=15,"Até 15",IF(R8749&lt;=30,"Entre 15 e 30",IF(R8749&lt;=60,"Entre 30 e 60",IF(R8749&lt;=90,"Entre 60 e 90",IF(R8749&lt;=120,"Entre 90 e 120",IF(R8749&lt;=150,"Entre 120 e 150",IF(R8749&lt;=180,"Entre 150 e 180","Superior a 180")))))))</f>
        <v/>
      </c>
    </row>
    <row r="8750">
      <c r="A8750" t="inlineStr">
        <is>
          <t>Q09L012</t>
        </is>
      </c>
      <c r="B8750" t="inlineStr">
        <is>
          <t>DEBORA COIMBRA DOS SANTOS</t>
        </is>
      </c>
      <c r="C8750" t="n">
        <v>1</v>
      </c>
      <c r="D8750" t="inlineStr">
        <is>
          <t>IPCA</t>
        </is>
      </c>
      <c r="E8750" t="n">
        <v>0</v>
      </c>
      <c r="F8750" t="inlineStr">
        <is>
          <t>MENSAL</t>
        </is>
      </c>
      <c r="G8750" t="n">
        <v>45219</v>
      </c>
      <c r="H8750" t="n">
        <v>45219</v>
      </c>
      <c r="I8750" t="n">
        <v>1</v>
      </c>
      <c r="J8750" t="inlineStr">
        <is>
          <t>CARTEIRA</t>
        </is>
      </c>
      <c r="K8750" t="inlineStr">
        <is>
          <t>CONTRATO</t>
        </is>
      </c>
      <c r="L8750" t="n">
        <v>528.904812</v>
      </c>
      <c r="M8750" t="inlineStr">
        <is>
          <t>Terra Luz Residencial</t>
        </is>
      </c>
      <c r="N8750" s="142">
        <f>DATE(YEAR(G8750),MONTH(G8750),1)</f>
        <v/>
      </c>
      <c r="O8750" s="132">
        <f>IF(G8750&gt;$K$3,"Futuro","Atraso")</f>
        <v/>
      </c>
      <c r="P8750">
        <f>12*(YEAR(G8750)-YEAR($K$3))+(MONTH(G8750)-MONTH($K$3))</f>
        <v/>
      </c>
      <c r="Q8750" s="366">
        <f>IF(M8750="IBIRAPITANGA FASE 3",IF(O8750="Atraso",L8750,L8750/(1+$I$2)^P8750),IF(O8750="Atraso",L8750,L8750/(1+$I$1)^P8750))</f>
        <v/>
      </c>
      <c r="R8750">
        <f>IF(O8750="Atraso",$K$3-G8750,0)</f>
        <v/>
      </c>
      <c r="S8750">
        <f>IF(R8750&lt;=15,"Até 15",IF(R8750&lt;=30,"Entre 15 e 30",IF(R8750&lt;=60,"Entre 30 e 60",IF(R8750&lt;=90,"Entre 60 e 90",IF(R8750&lt;=120,"Entre 90 e 120",IF(R8750&lt;=150,"Entre 120 e 150",IF(R8750&lt;=180,"Entre 150 e 180","Superior a 180")))))))</f>
        <v/>
      </c>
    </row>
    <row r="8751">
      <c r="A8751" t="inlineStr">
        <is>
          <t>Q09L012</t>
        </is>
      </c>
      <c r="B8751" t="inlineStr">
        <is>
          <t>DEBORA COIMBRA DOS SANTOS</t>
        </is>
      </c>
      <c r="C8751" t="n">
        <v>1</v>
      </c>
      <c r="D8751" t="inlineStr">
        <is>
          <t>IPCA</t>
        </is>
      </c>
      <c r="E8751" t="n">
        <v>0</v>
      </c>
      <c r="F8751" t="inlineStr">
        <is>
          <t>MENSAL</t>
        </is>
      </c>
      <c r="G8751" t="n">
        <v>45250</v>
      </c>
      <c r="H8751" t="n">
        <v>45250</v>
      </c>
      <c r="I8751" t="n">
        <v>2</v>
      </c>
      <c r="J8751" t="inlineStr">
        <is>
          <t>CARTEIRA</t>
        </is>
      </c>
      <c r="K8751" t="inlineStr">
        <is>
          <t>CONTRATO</t>
        </is>
      </c>
      <c r="L8751" t="n">
        <v>516.67668</v>
      </c>
      <c r="M8751" t="inlineStr">
        <is>
          <t>Terra Luz Residencial</t>
        </is>
      </c>
      <c r="N8751" s="142">
        <f>DATE(YEAR(G8751),MONTH(G8751),1)</f>
        <v/>
      </c>
      <c r="O8751" s="132">
        <f>IF(G8751&gt;$K$3,"Futuro","Atraso")</f>
        <v/>
      </c>
      <c r="P8751">
        <f>12*(YEAR(G8751)-YEAR($K$3))+(MONTH(G8751)-MONTH($K$3))</f>
        <v/>
      </c>
      <c r="Q8751" s="366">
        <f>IF(M8751="IBIRAPITANGA FASE 3",IF(O8751="Atraso",L8751,L8751/(1+$I$2)^P8751),IF(O8751="Atraso",L8751,L8751/(1+$I$1)^P8751))</f>
        <v/>
      </c>
      <c r="R8751">
        <f>IF(O8751="Atraso",$K$3-G8751,0)</f>
        <v/>
      </c>
      <c r="S8751">
        <f>IF(R8751&lt;=15,"Até 15",IF(R8751&lt;=30,"Entre 15 e 30",IF(R8751&lt;=60,"Entre 30 e 60",IF(R8751&lt;=90,"Entre 60 e 90",IF(R8751&lt;=120,"Entre 90 e 120",IF(R8751&lt;=150,"Entre 120 e 150",IF(R8751&lt;=180,"Entre 150 e 180","Superior a 180")))))))</f>
        <v/>
      </c>
    </row>
    <row r="8752">
      <c r="A8752" t="inlineStr">
        <is>
          <t>Q09L012</t>
        </is>
      </c>
      <c r="B8752" t="inlineStr">
        <is>
          <t>DEBORA COIMBRA DOS SANTOS</t>
        </is>
      </c>
      <c r="C8752" t="n">
        <v>1</v>
      </c>
      <c r="D8752" t="inlineStr">
        <is>
          <t>IPCA</t>
        </is>
      </c>
      <c r="E8752" t="n">
        <v>0</v>
      </c>
      <c r="F8752" t="inlineStr">
        <is>
          <t>MENSAL</t>
        </is>
      </c>
      <c r="G8752" t="n">
        <v>45280</v>
      </c>
      <c r="H8752" t="n">
        <v>45280</v>
      </c>
      <c r="I8752" t="n">
        <v>1</v>
      </c>
      <c r="J8752" t="inlineStr">
        <is>
          <t>CARTEIRA</t>
        </is>
      </c>
      <c r="K8752" t="inlineStr">
        <is>
          <t>CONTRATO</t>
        </is>
      </c>
      <c r="L8752" t="n">
        <v>1473.278874</v>
      </c>
      <c r="M8752" t="inlineStr">
        <is>
          <t>Terra Luz Residencial</t>
        </is>
      </c>
      <c r="N8752" s="142">
        <f>DATE(YEAR(G8752),MONTH(G8752),1)</f>
        <v/>
      </c>
      <c r="O8752" s="132">
        <f>IF(G8752&gt;$K$3,"Futuro","Atraso")</f>
        <v/>
      </c>
      <c r="P8752">
        <f>12*(YEAR(G8752)-YEAR($K$3))+(MONTH(G8752)-MONTH($K$3))</f>
        <v/>
      </c>
      <c r="Q8752" s="366">
        <f>IF(M8752="IBIRAPITANGA FASE 3",IF(O8752="Atraso",L8752,L8752/(1+$I$2)^P8752),IF(O8752="Atraso",L8752,L8752/(1+$I$1)^P8752))</f>
        <v/>
      </c>
      <c r="R8752">
        <f>IF(O8752="Atraso",$K$3-G8752,0)</f>
        <v/>
      </c>
      <c r="S8752">
        <f>IF(R8752&lt;=15,"Até 15",IF(R8752&lt;=30,"Entre 15 e 30",IF(R8752&lt;=60,"Entre 30 e 60",IF(R8752&lt;=90,"Entre 60 e 90",IF(R8752&lt;=120,"Entre 90 e 120",IF(R8752&lt;=150,"Entre 120 e 150",IF(R8752&lt;=180,"Entre 150 e 180","Superior a 180")))))))</f>
        <v/>
      </c>
    </row>
    <row r="8753">
      <c r="A8753" t="inlineStr">
        <is>
          <t>Q09L012</t>
        </is>
      </c>
      <c r="B8753" t="inlineStr">
        <is>
          <t>DEBORA COIMBRA DOS SANTOS</t>
        </is>
      </c>
      <c r="C8753" t="n">
        <v>1</v>
      </c>
      <c r="D8753" t="inlineStr">
        <is>
          <t>IPCA</t>
        </is>
      </c>
      <c r="E8753" t="n">
        <v>0</v>
      </c>
      <c r="F8753" t="inlineStr">
        <is>
          <t>MENSAL</t>
        </is>
      </c>
      <c r="G8753" t="n">
        <v>45311</v>
      </c>
      <c r="H8753" t="n">
        <v>45311</v>
      </c>
      <c r="I8753" t="n">
        <v>2</v>
      </c>
      <c r="J8753" t="inlineStr">
        <is>
          <t>CARTEIRA</t>
        </is>
      </c>
      <c r="K8753" t="inlineStr">
        <is>
          <t>CONTRATO</t>
        </is>
      </c>
      <c r="L8753" t="n">
        <v>1473.278874</v>
      </c>
      <c r="M8753" t="inlineStr">
        <is>
          <t>Terra Luz Residencial</t>
        </is>
      </c>
      <c r="N8753" s="142">
        <f>DATE(YEAR(G8753),MONTH(G8753),1)</f>
        <v/>
      </c>
      <c r="O8753" s="132">
        <f>IF(G8753&gt;$K$3,"Futuro","Atraso")</f>
        <v/>
      </c>
      <c r="P8753">
        <f>12*(YEAR(G8753)-YEAR($K$3))+(MONTH(G8753)-MONTH($K$3))</f>
        <v/>
      </c>
      <c r="Q8753" s="366">
        <f>IF(M8753="IBIRAPITANGA FASE 3",IF(O8753="Atraso",L8753,L8753/(1+$I$2)^P8753),IF(O8753="Atraso",L8753,L8753/(1+$I$1)^P8753))</f>
        <v/>
      </c>
      <c r="R8753">
        <f>IF(O8753="Atraso",$K$3-G8753,0)</f>
        <v/>
      </c>
      <c r="S8753">
        <f>IF(R8753&lt;=15,"Até 15",IF(R8753&lt;=30,"Entre 15 e 30",IF(R8753&lt;=60,"Entre 30 e 60",IF(R8753&lt;=90,"Entre 60 e 90",IF(R8753&lt;=120,"Entre 90 e 120",IF(R8753&lt;=150,"Entre 120 e 150",IF(R8753&lt;=180,"Entre 150 e 180","Superior a 180")))))))</f>
        <v/>
      </c>
    </row>
    <row r="8754">
      <c r="A8754" t="inlineStr">
        <is>
          <t>Q09L012</t>
        </is>
      </c>
      <c r="B8754" t="inlineStr">
        <is>
          <t>DEBORA COIMBRA DOS SANTOS</t>
        </is>
      </c>
      <c r="C8754" t="n">
        <v>1</v>
      </c>
      <c r="D8754" t="inlineStr">
        <is>
          <t>IPCA</t>
        </is>
      </c>
      <c r="E8754" t="n">
        <v>0</v>
      </c>
      <c r="F8754" t="inlineStr">
        <is>
          <t>MENSAL</t>
        </is>
      </c>
      <c r="G8754" t="n">
        <v>45342</v>
      </c>
      <c r="H8754" t="n">
        <v>45342</v>
      </c>
      <c r="I8754" t="n">
        <v>3</v>
      </c>
      <c r="J8754" t="inlineStr">
        <is>
          <t>CARTEIRA</t>
        </is>
      </c>
      <c r="K8754" t="inlineStr">
        <is>
          <t>CONTRATO</t>
        </is>
      </c>
      <c r="L8754" t="n">
        <v>1473.278874</v>
      </c>
      <c r="M8754" t="inlineStr">
        <is>
          <t>Terra Luz Residencial</t>
        </is>
      </c>
      <c r="N8754" s="142">
        <f>DATE(YEAR(G8754),MONTH(G8754),1)</f>
        <v/>
      </c>
      <c r="O8754" s="132">
        <f>IF(G8754&gt;$K$3,"Futuro","Atraso")</f>
        <v/>
      </c>
      <c r="P8754">
        <f>12*(YEAR(G8754)-YEAR($K$3))+(MONTH(G8754)-MONTH($K$3))</f>
        <v/>
      </c>
      <c r="Q8754" s="366">
        <f>IF(M8754="IBIRAPITANGA FASE 3",IF(O8754="Atraso",L8754,L8754/(1+$I$2)^P8754),IF(O8754="Atraso",L8754,L8754/(1+$I$1)^P8754))</f>
        <v/>
      </c>
      <c r="R8754">
        <f>IF(O8754="Atraso",$K$3-G8754,0)</f>
        <v/>
      </c>
      <c r="S8754">
        <f>IF(R8754&lt;=15,"Até 15",IF(R8754&lt;=30,"Entre 15 e 30",IF(R8754&lt;=60,"Entre 30 e 60",IF(R8754&lt;=90,"Entre 60 e 90",IF(R8754&lt;=120,"Entre 90 e 120",IF(R8754&lt;=150,"Entre 120 e 150",IF(R8754&lt;=180,"Entre 150 e 180","Superior a 180")))))))</f>
        <v/>
      </c>
    </row>
    <row r="8755">
      <c r="A8755" t="inlineStr">
        <is>
          <t>Q09L012</t>
        </is>
      </c>
      <c r="B8755" t="inlineStr">
        <is>
          <t>DEBORA COIMBRA DOS SANTOS</t>
        </is>
      </c>
      <c r="C8755" t="n">
        <v>1</v>
      </c>
      <c r="D8755" t="inlineStr">
        <is>
          <t>IPCA</t>
        </is>
      </c>
      <c r="E8755" t="n">
        <v>0</v>
      </c>
      <c r="F8755" t="inlineStr">
        <is>
          <t>MENSAL</t>
        </is>
      </c>
      <c r="G8755" t="n">
        <v>45371</v>
      </c>
      <c r="H8755" t="n">
        <v>45371</v>
      </c>
      <c r="I8755" t="n">
        <v>4</v>
      </c>
      <c r="J8755" t="inlineStr">
        <is>
          <t>CARTEIRA</t>
        </is>
      </c>
      <c r="K8755" t="inlineStr">
        <is>
          <t>CONTRATO</t>
        </is>
      </c>
      <c r="L8755" t="n">
        <v>1473.278874</v>
      </c>
      <c r="M8755" t="inlineStr">
        <is>
          <t>Terra Luz Residencial</t>
        </is>
      </c>
      <c r="N8755" s="142">
        <f>DATE(YEAR(G8755),MONTH(G8755),1)</f>
        <v/>
      </c>
      <c r="O8755" s="132">
        <f>IF(G8755&gt;$K$3,"Futuro","Atraso")</f>
        <v/>
      </c>
      <c r="P8755">
        <f>12*(YEAR(G8755)-YEAR($K$3))+(MONTH(G8755)-MONTH($K$3))</f>
        <v/>
      </c>
      <c r="Q8755" s="366">
        <f>IF(M8755="IBIRAPITANGA FASE 3",IF(O8755="Atraso",L8755,L8755/(1+$I$2)^P8755),IF(O8755="Atraso",L8755,L8755/(1+$I$1)^P8755))</f>
        <v/>
      </c>
      <c r="R8755">
        <f>IF(O8755="Atraso",$K$3-G8755,0)</f>
        <v/>
      </c>
      <c r="S8755">
        <f>IF(R8755&lt;=15,"Até 15",IF(R8755&lt;=30,"Entre 15 e 30",IF(R8755&lt;=60,"Entre 30 e 60",IF(R8755&lt;=90,"Entre 60 e 90",IF(R8755&lt;=120,"Entre 90 e 120",IF(R8755&lt;=150,"Entre 120 e 150",IF(R8755&lt;=180,"Entre 150 e 180","Superior a 180")))))))</f>
        <v/>
      </c>
    </row>
    <row r="8756">
      <c r="A8756" t="inlineStr">
        <is>
          <t>Q09L012</t>
        </is>
      </c>
      <c r="B8756" t="inlineStr">
        <is>
          <t>DEBORA COIMBRA DOS SANTOS</t>
        </is>
      </c>
      <c r="C8756" t="n">
        <v>1</v>
      </c>
      <c r="D8756" t="inlineStr">
        <is>
          <t>IPCA</t>
        </is>
      </c>
      <c r="E8756" t="n">
        <v>0</v>
      </c>
      <c r="F8756" t="inlineStr">
        <is>
          <t>MENSAL</t>
        </is>
      </c>
      <c r="G8756" t="n">
        <v>45402</v>
      </c>
      <c r="H8756" t="n">
        <v>45402</v>
      </c>
      <c r="I8756" t="n">
        <v>5</v>
      </c>
      <c r="J8756" t="inlineStr">
        <is>
          <t>CARTEIRA</t>
        </is>
      </c>
      <c r="K8756" t="inlineStr">
        <is>
          <t>CONTRATO</t>
        </is>
      </c>
      <c r="L8756" t="n">
        <v>1473.278874</v>
      </c>
      <c r="M8756" t="inlineStr">
        <is>
          <t>Terra Luz Residencial</t>
        </is>
      </c>
      <c r="N8756" s="142">
        <f>DATE(YEAR(G8756),MONTH(G8756),1)</f>
        <v/>
      </c>
      <c r="O8756" s="132">
        <f>IF(G8756&gt;$K$3,"Futuro","Atraso")</f>
        <v/>
      </c>
      <c r="P8756">
        <f>12*(YEAR(G8756)-YEAR($K$3))+(MONTH(G8756)-MONTH($K$3))</f>
        <v/>
      </c>
      <c r="Q8756" s="366">
        <f>IF(M8756="IBIRAPITANGA FASE 3",IF(O8756="Atraso",L8756,L8756/(1+$I$2)^P8756),IF(O8756="Atraso",L8756,L8756/(1+$I$1)^P8756))</f>
        <v/>
      </c>
      <c r="R8756">
        <f>IF(O8756="Atraso",$K$3-G8756,0)</f>
        <v/>
      </c>
      <c r="S8756">
        <f>IF(R8756&lt;=15,"Até 15",IF(R8756&lt;=30,"Entre 15 e 30",IF(R8756&lt;=60,"Entre 30 e 60",IF(R8756&lt;=90,"Entre 60 e 90",IF(R8756&lt;=120,"Entre 90 e 120",IF(R8756&lt;=150,"Entre 120 e 150",IF(R8756&lt;=180,"Entre 150 e 180","Superior a 180")))))))</f>
        <v/>
      </c>
    </row>
    <row r="8757">
      <c r="A8757" t="inlineStr">
        <is>
          <t>Q09L012</t>
        </is>
      </c>
      <c r="B8757" t="inlineStr">
        <is>
          <t>DEBORA COIMBRA DOS SANTOS</t>
        </is>
      </c>
      <c r="C8757" t="n">
        <v>1</v>
      </c>
      <c r="D8757" t="inlineStr">
        <is>
          <t>IPCA</t>
        </is>
      </c>
      <c r="E8757" t="n">
        <v>0</v>
      </c>
      <c r="F8757" t="inlineStr">
        <is>
          <t>MENSAL</t>
        </is>
      </c>
      <c r="G8757" t="n">
        <v>45432</v>
      </c>
      <c r="H8757" t="n">
        <v>45432</v>
      </c>
      <c r="I8757" t="n">
        <v>6</v>
      </c>
      <c r="J8757" t="inlineStr">
        <is>
          <t>CARTEIRA</t>
        </is>
      </c>
      <c r="K8757" t="inlineStr">
        <is>
          <t>CONTRATO</t>
        </is>
      </c>
      <c r="L8757" t="n">
        <v>1473.278874</v>
      </c>
      <c r="M8757" t="inlineStr">
        <is>
          <t>Terra Luz Residencial</t>
        </is>
      </c>
      <c r="N8757" s="142">
        <f>DATE(YEAR(G8757),MONTH(G8757),1)</f>
        <v/>
      </c>
      <c r="O8757" s="132">
        <f>IF(G8757&gt;$K$3,"Futuro","Atraso")</f>
        <v/>
      </c>
      <c r="P8757">
        <f>12*(YEAR(G8757)-YEAR($K$3))+(MONTH(G8757)-MONTH($K$3))</f>
        <v/>
      </c>
      <c r="Q8757" s="366">
        <f>IF(M8757="IBIRAPITANGA FASE 3",IF(O8757="Atraso",L8757,L8757/(1+$I$2)^P8757),IF(O8757="Atraso",L8757,L8757/(1+$I$1)^P8757))</f>
        <v/>
      </c>
      <c r="R8757">
        <f>IF(O8757="Atraso",$K$3-G8757,0)</f>
        <v/>
      </c>
      <c r="S8757">
        <f>IF(R8757&lt;=15,"Até 15",IF(R8757&lt;=30,"Entre 15 e 30",IF(R8757&lt;=60,"Entre 30 e 60",IF(R8757&lt;=90,"Entre 60 e 90",IF(R8757&lt;=120,"Entre 90 e 120",IF(R8757&lt;=150,"Entre 120 e 150",IF(R8757&lt;=180,"Entre 150 e 180","Superior a 180")))))))</f>
        <v/>
      </c>
    </row>
    <row r="8758">
      <c r="A8758" t="inlineStr">
        <is>
          <t>Q09L012</t>
        </is>
      </c>
      <c r="B8758" t="inlineStr">
        <is>
          <t>DEBORA COIMBRA DOS SANTOS</t>
        </is>
      </c>
      <c r="C8758" t="n">
        <v>1</v>
      </c>
      <c r="D8758" t="inlineStr">
        <is>
          <t>IPCA</t>
        </is>
      </c>
      <c r="E8758" t="n">
        <v>0</v>
      </c>
      <c r="F8758" t="inlineStr">
        <is>
          <t>MENSAL</t>
        </is>
      </c>
      <c r="G8758" t="n">
        <v>45463</v>
      </c>
      <c r="H8758" t="n">
        <v>45463</v>
      </c>
      <c r="I8758" t="n">
        <v>7</v>
      </c>
      <c r="J8758" t="inlineStr">
        <is>
          <t>CARTEIRA</t>
        </is>
      </c>
      <c r="K8758" t="inlineStr">
        <is>
          <t>CONTRATO</t>
        </is>
      </c>
      <c r="L8758" t="n">
        <v>1473.278874</v>
      </c>
      <c r="M8758" t="inlineStr">
        <is>
          <t>Terra Luz Residencial</t>
        </is>
      </c>
      <c r="N8758" s="142">
        <f>DATE(YEAR(G8758),MONTH(G8758),1)</f>
        <v/>
      </c>
      <c r="O8758" s="132">
        <f>IF(G8758&gt;$K$3,"Futuro","Atraso")</f>
        <v/>
      </c>
      <c r="P8758">
        <f>12*(YEAR(G8758)-YEAR($K$3))+(MONTH(G8758)-MONTH($K$3))</f>
        <v/>
      </c>
      <c r="Q8758" s="366">
        <f>IF(M8758="IBIRAPITANGA FASE 3",IF(O8758="Atraso",L8758,L8758/(1+$I$2)^P8758),IF(O8758="Atraso",L8758,L8758/(1+$I$1)^P8758))</f>
        <v/>
      </c>
      <c r="R8758">
        <f>IF(O8758="Atraso",$K$3-G8758,0)</f>
        <v/>
      </c>
      <c r="S8758">
        <f>IF(R8758&lt;=15,"Até 15",IF(R8758&lt;=30,"Entre 15 e 30",IF(R8758&lt;=60,"Entre 30 e 60",IF(R8758&lt;=90,"Entre 60 e 90",IF(R8758&lt;=120,"Entre 90 e 120",IF(R8758&lt;=150,"Entre 120 e 150",IF(R8758&lt;=180,"Entre 150 e 180","Superior a 180")))))))</f>
        <v/>
      </c>
    </row>
    <row r="8759">
      <c r="A8759" t="inlineStr">
        <is>
          <t>Q09L012</t>
        </is>
      </c>
      <c r="B8759" t="inlineStr">
        <is>
          <t>DEBORA COIMBRA DOS SANTOS</t>
        </is>
      </c>
      <c r="C8759" t="n">
        <v>1</v>
      </c>
      <c r="D8759" t="inlineStr">
        <is>
          <t>IPCA</t>
        </is>
      </c>
      <c r="E8759" t="n">
        <v>0</v>
      </c>
      <c r="F8759" t="inlineStr">
        <is>
          <t>MENSAL</t>
        </is>
      </c>
      <c r="G8759" t="n">
        <v>45493</v>
      </c>
      <c r="H8759" t="n">
        <v>45493</v>
      </c>
      <c r="I8759" t="n">
        <v>8</v>
      </c>
      <c r="J8759" t="inlineStr">
        <is>
          <t>CARTEIRA</t>
        </is>
      </c>
      <c r="K8759" t="inlineStr">
        <is>
          <t>CONTRATO</t>
        </is>
      </c>
      <c r="L8759" t="n">
        <v>1473.278874</v>
      </c>
      <c r="M8759" t="inlineStr">
        <is>
          <t>Terra Luz Residencial</t>
        </is>
      </c>
      <c r="N8759" s="142">
        <f>DATE(YEAR(G8759),MONTH(G8759),1)</f>
        <v/>
      </c>
      <c r="O8759" s="132">
        <f>IF(G8759&gt;$K$3,"Futuro","Atraso")</f>
        <v/>
      </c>
      <c r="P8759">
        <f>12*(YEAR(G8759)-YEAR($K$3))+(MONTH(G8759)-MONTH($K$3))</f>
        <v/>
      </c>
      <c r="Q8759" s="366">
        <f>IF(M8759="IBIRAPITANGA FASE 3",IF(O8759="Atraso",L8759,L8759/(1+$I$2)^P8759),IF(O8759="Atraso",L8759,L8759/(1+$I$1)^P8759))</f>
        <v/>
      </c>
      <c r="R8759">
        <f>IF(O8759="Atraso",$K$3-G8759,0)</f>
        <v/>
      </c>
      <c r="S8759">
        <f>IF(R8759&lt;=15,"Até 15",IF(R8759&lt;=30,"Entre 15 e 30",IF(R8759&lt;=60,"Entre 30 e 60",IF(R8759&lt;=90,"Entre 60 e 90",IF(R8759&lt;=120,"Entre 90 e 120",IF(R8759&lt;=150,"Entre 120 e 150",IF(R8759&lt;=180,"Entre 150 e 180","Superior a 180")))))))</f>
        <v/>
      </c>
    </row>
    <row r="8760">
      <c r="A8760" t="inlineStr">
        <is>
          <t>Q09L012</t>
        </is>
      </c>
      <c r="B8760" t="inlineStr">
        <is>
          <t>DEBORA COIMBRA DOS SANTOS</t>
        </is>
      </c>
      <c r="C8760" t="n">
        <v>1</v>
      </c>
      <c r="D8760" t="inlineStr">
        <is>
          <t>IPCA</t>
        </is>
      </c>
      <c r="E8760" t="n">
        <v>0</v>
      </c>
      <c r="F8760" t="inlineStr">
        <is>
          <t>MENSAL</t>
        </is>
      </c>
      <c r="G8760" t="n">
        <v>45524</v>
      </c>
      <c r="H8760" t="n">
        <v>45524</v>
      </c>
      <c r="I8760" t="n">
        <v>9</v>
      </c>
      <c r="J8760" t="inlineStr">
        <is>
          <t>CARTEIRA</t>
        </is>
      </c>
      <c r="K8760" t="inlineStr">
        <is>
          <t>CONTRATO</t>
        </is>
      </c>
      <c r="L8760" t="n">
        <v>1473.278874</v>
      </c>
      <c r="M8760" t="inlineStr">
        <is>
          <t>Terra Luz Residencial</t>
        </is>
      </c>
      <c r="N8760" s="142">
        <f>DATE(YEAR(G8760),MONTH(G8760),1)</f>
        <v/>
      </c>
      <c r="O8760" s="132">
        <f>IF(G8760&gt;$K$3,"Futuro","Atraso")</f>
        <v/>
      </c>
      <c r="P8760">
        <f>12*(YEAR(G8760)-YEAR($K$3))+(MONTH(G8760)-MONTH($K$3))</f>
        <v/>
      </c>
      <c r="Q8760" s="366">
        <f>IF(M8760="IBIRAPITANGA FASE 3",IF(O8760="Atraso",L8760,L8760/(1+$I$2)^P8760),IF(O8760="Atraso",L8760,L8760/(1+$I$1)^P8760))</f>
        <v/>
      </c>
      <c r="R8760">
        <f>IF(O8760="Atraso",$K$3-G8760,0)</f>
        <v/>
      </c>
      <c r="S8760">
        <f>IF(R8760&lt;=15,"Até 15",IF(R8760&lt;=30,"Entre 15 e 30",IF(R8760&lt;=60,"Entre 30 e 60",IF(R8760&lt;=90,"Entre 60 e 90",IF(R8760&lt;=120,"Entre 90 e 120",IF(R8760&lt;=150,"Entre 120 e 150",IF(R8760&lt;=180,"Entre 150 e 180","Superior a 180")))))))</f>
        <v/>
      </c>
    </row>
    <row r="8761">
      <c r="A8761" t="inlineStr">
        <is>
          <t>Q09L012</t>
        </is>
      </c>
      <c r="B8761" t="inlineStr">
        <is>
          <t>DEBORA COIMBRA DOS SANTOS</t>
        </is>
      </c>
      <c r="C8761" t="n">
        <v>1</v>
      </c>
      <c r="D8761" t="inlineStr">
        <is>
          <t>IPCA</t>
        </is>
      </c>
      <c r="E8761" t="n">
        <v>0</v>
      </c>
      <c r="F8761" t="inlineStr">
        <is>
          <t>MENSAL</t>
        </is>
      </c>
      <c r="G8761" t="n">
        <v>45555</v>
      </c>
      <c r="H8761" t="n">
        <v>45555</v>
      </c>
      <c r="I8761" t="n">
        <v>10</v>
      </c>
      <c r="J8761" t="inlineStr">
        <is>
          <t>CARTEIRA</t>
        </is>
      </c>
      <c r="K8761" t="inlineStr">
        <is>
          <t>CONTRATO</t>
        </is>
      </c>
      <c r="L8761" t="n">
        <v>1473.278874</v>
      </c>
      <c r="M8761" t="inlineStr">
        <is>
          <t>Terra Luz Residencial</t>
        </is>
      </c>
      <c r="N8761" s="142">
        <f>DATE(YEAR(G8761),MONTH(G8761),1)</f>
        <v/>
      </c>
      <c r="O8761" s="132">
        <f>IF(G8761&gt;$K$3,"Futuro","Atraso")</f>
        <v/>
      </c>
      <c r="P8761">
        <f>12*(YEAR(G8761)-YEAR($K$3))+(MONTH(G8761)-MONTH($K$3))</f>
        <v/>
      </c>
      <c r="Q8761" s="366">
        <f>IF(M8761="IBIRAPITANGA FASE 3",IF(O8761="Atraso",L8761,L8761/(1+$I$2)^P8761),IF(O8761="Atraso",L8761,L8761/(1+$I$1)^P8761))</f>
        <v/>
      </c>
      <c r="R8761">
        <f>IF(O8761="Atraso",$K$3-G8761,0)</f>
        <v/>
      </c>
      <c r="S8761">
        <f>IF(R8761&lt;=15,"Até 15",IF(R8761&lt;=30,"Entre 15 e 30",IF(R8761&lt;=60,"Entre 30 e 60",IF(R8761&lt;=90,"Entre 60 e 90",IF(R8761&lt;=120,"Entre 90 e 120",IF(R8761&lt;=150,"Entre 120 e 150",IF(R8761&lt;=180,"Entre 150 e 180","Superior a 180")))))))</f>
        <v/>
      </c>
    </row>
    <row r="8762">
      <c r="A8762" t="inlineStr">
        <is>
          <t>Q09L012</t>
        </is>
      </c>
      <c r="B8762" t="inlineStr">
        <is>
          <t>DEBORA COIMBRA DOS SANTOS</t>
        </is>
      </c>
      <c r="C8762" t="n">
        <v>1</v>
      </c>
      <c r="D8762" t="inlineStr">
        <is>
          <t>IPCA</t>
        </is>
      </c>
      <c r="E8762" t="n">
        <v>0</v>
      </c>
      <c r="F8762" t="inlineStr">
        <is>
          <t>MENSAL</t>
        </is>
      </c>
      <c r="G8762" t="n">
        <v>45585</v>
      </c>
      <c r="H8762" t="n">
        <v>45585</v>
      </c>
      <c r="I8762" t="n">
        <v>11</v>
      </c>
      <c r="J8762" t="inlineStr">
        <is>
          <t>CARTEIRA</t>
        </is>
      </c>
      <c r="K8762" t="inlineStr">
        <is>
          <t>CONTRATO</t>
        </is>
      </c>
      <c r="L8762" t="n">
        <v>1473.278874</v>
      </c>
      <c r="M8762" t="inlineStr">
        <is>
          <t>Terra Luz Residencial</t>
        </is>
      </c>
      <c r="N8762" s="142">
        <f>DATE(YEAR(G8762),MONTH(G8762),1)</f>
        <v/>
      </c>
      <c r="O8762" s="132">
        <f>IF(G8762&gt;$K$3,"Futuro","Atraso")</f>
        <v/>
      </c>
      <c r="P8762">
        <f>12*(YEAR(G8762)-YEAR($K$3))+(MONTH(G8762)-MONTH($K$3))</f>
        <v/>
      </c>
      <c r="Q8762" s="366">
        <f>IF(M8762="IBIRAPITANGA FASE 3",IF(O8762="Atraso",L8762,L8762/(1+$I$2)^P8762),IF(O8762="Atraso",L8762,L8762/(1+$I$1)^P8762))</f>
        <v/>
      </c>
      <c r="R8762">
        <f>IF(O8762="Atraso",$K$3-G8762,0)</f>
        <v/>
      </c>
      <c r="S8762">
        <f>IF(R8762&lt;=15,"Até 15",IF(R8762&lt;=30,"Entre 15 e 30",IF(R8762&lt;=60,"Entre 30 e 60",IF(R8762&lt;=90,"Entre 60 e 90",IF(R8762&lt;=120,"Entre 90 e 120",IF(R8762&lt;=150,"Entre 120 e 150",IF(R8762&lt;=180,"Entre 150 e 180","Superior a 180")))))))</f>
        <v/>
      </c>
    </row>
    <row r="8763">
      <c r="A8763" t="inlineStr">
        <is>
          <t>Q09L012</t>
        </is>
      </c>
      <c r="B8763" t="inlineStr">
        <is>
          <t>DEBORA COIMBRA DOS SANTOS</t>
        </is>
      </c>
      <c r="C8763" t="n">
        <v>1</v>
      </c>
      <c r="D8763" t="inlineStr">
        <is>
          <t>IPCA</t>
        </is>
      </c>
      <c r="E8763" t="n">
        <v>0</v>
      </c>
      <c r="F8763" t="inlineStr">
        <is>
          <t>MENSAL</t>
        </is>
      </c>
      <c r="G8763" t="n">
        <v>45616</v>
      </c>
      <c r="H8763" t="n">
        <v>45616</v>
      </c>
      <c r="I8763" t="n">
        <v>12</v>
      </c>
      <c r="J8763" t="inlineStr">
        <is>
          <t>CARTEIRA</t>
        </is>
      </c>
      <c r="K8763" t="inlineStr">
        <is>
          <t>CONTRATO</t>
        </is>
      </c>
      <c r="L8763" t="n">
        <v>1473.278874</v>
      </c>
      <c r="M8763" t="inlineStr">
        <is>
          <t>Terra Luz Residencial</t>
        </is>
      </c>
      <c r="N8763" s="142">
        <f>DATE(YEAR(G8763),MONTH(G8763),1)</f>
        <v/>
      </c>
      <c r="O8763" s="132">
        <f>IF(G8763&gt;$K$3,"Futuro","Atraso")</f>
        <v/>
      </c>
      <c r="P8763">
        <f>12*(YEAR(G8763)-YEAR($K$3))+(MONTH(G8763)-MONTH($K$3))</f>
        <v/>
      </c>
      <c r="Q8763" s="366">
        <f>IF(M8763="IBIRAPITANGA FASE 3",IF(O8763="Atraso",L8763,L8763/(1+$I$2)^P8763),IF(O8763="Atraso",L8763,L8763/(1+$I$1)^P8763))</f>
        <v/>
      </c>
      <c r="R8763">
        <f>IF(O8763="Atraso",$K$3-G8763,0)</f>
        <v/>
      </c>
      <c r="S8763">
        <f>IF(R8763&lt;=15,"Até 15",IF(R8763&lt;=30,"Entre 15 e 30",IF(R8763&lt;=60,"Entre 30 e 60",IF(R8763&lt;=90,"Entre 60 e 90",IF(R8763&lt;=120,"Entre 90 e 120",IF(R8763&lt;=150,"Entre 120 e 150",IF(R8763&lt;=180,"Entre 150 e 180","Superior a 180")))))))</f>
        <v/>
      </c>
    </row>
    <row r="8764">
      <c r="A8764" t="inlineStr">
        <is>
          <t>Q09L012</t>
        </is>
      </c>
      <c r="B8764" t="inlineStr">
        <is>
          <t>DEBORA COIMBRA DOS SANTOS</t>
        </is>
      </c>
      <c r="C8764" t="n">
        <v>1</v>
      </c>
      <c r="D8764" t="inlineStr">
        <is>
          <t>IPCA</t>
        </is>
      </c>
      <c r="E8764" t="n">
        <v>0</v>
      </c>
      <c r="F8764" t="inlineStr">
        <is>
          <t>MENSAL</t>
        </is>
      </c>
      <c r="G8764" t="n">
        <v>45646</v>
      </c>
      <c r="H8764" t="n">
        <v>45646</v>
      </c>
      <c r="I8764" t="n">
        <v>13</v>
      </c>
      <c r="J8764" t="inlineStr">
        <is>
          <t>CARTEIRA</t>
        </is>
      </c>
      <c r="K8764" t="inlineStr">
        <is>
          <t>CONTRATO</t>
        </is>
      </c>
      <c r="L8764" t="n">
        <v>1473.278874</v>
      </c>
      <c r="M8764" t="inlineStr">
        <is>
          <t>Terra Luz Residencial</t>
        </is>
      </c>
      <c r="N8764" s="142">
        <f>DATE(YEAR(G8764),MONTH(G8764),1)</f>
        <v/>
      </c>
      <c r="O8764" s="132">
        <f>IF(G8764&gt;$K$3,"Futuro","Atraso")</f>
        <v/>
      </c>
      <c r="P8764">
        <f>12*(YEAR(G8764)-YEAR($K$3))+(MONTH(G8764)-MONTH($K$3))</f>
        <v/>
      </c>
      <c r="Q8764" s="366">
        <f>IF(M8764="IBIRAPITANGA FASE 3",IF(O8764="Atraso",L8764,L8764/(1+$I$2)^P8764),IF(O8764="Atraso",L8764,L8764/(1+$I$1)^P8764))</f>
        <v/>
      </c>
      <c r="R8764">
        <f>IF(O8764="Atraso",$K$3-G8764,0)</f>
        <v/>
      </c>
      <c r="S8764">
        <f>IF(R8764&lt;=15,"Até 15",IF(R8764&lt;=30,"Entre 15 e 30",IF(R8764&lt;=60,"Entre 30 e 60",IF(R8764&lt;=90,"Entre 60 e 90",IF(R8764&lt;=120,"Entre 90 e 120",IF(R8764&lt;=150,"Entre 120 e 150",IF(R8764&lt;=180,"Entre 150 e 180","Superior a 180")))))))</f>
        <v/>
      </c>
    </row>
    <row r="8765">
      <c r="A8765" t="inlineStr">
        <is>
          <t>Q09L012</t>
        </is>
      </c>
      <c r="B8765" t="inlineStr">
        <is>
          <t>DEBORA COIMBRA DOS SANTOS</t>
        </is>
      </c>
      <c r="C8765" t="n">
        <v>1</v>
      </c>
      <c r="D8765" t="inlineStr">
        <is>
          <t>IPCA</t>
        </is>
      </c>
      <c r="E8765" t="n">
        <v>0</v>
      </c>
      <c r="F8765" t="inlineStr">
        <is>
          <t>MENSAL</t>
        </is>
      </c>
      <c r="G8765" t="n">
        <v>45677</v>
      </c>
      <c r="H8765" t="n">
        <v>45677</v>
      </c>
      <c r="I8765" t="n">
        <v>14</v>
      </c>
      <c r="J8765" t="inlineStr">
        <is>
          <t>CARTEIRA</t>
        </is>
      </c>
      <c r="K8765" t="inlineStr">
        <is>
          <t>CONTRATO</t>
        </is>
      </c>
      <c r="L8765" t="n">
        <v>1473.278874</v>
      </c>
      <c r="M8765" t="inlineStr">
        <is>
          <t>Terra Luz Residencial</t>
        </is>
      </c>
      <c r="N8765" s="142">
        <f>DATE(YEAR(G8765),MONTH(G8765),1)</f>
        <v/>
      </c>
      <c r="O8765" s="132">
        <f>IF(G8765&gt;$K$3,"Futuro","Atraso")</f>
        <v/>
      </c>
      <c r="P8765">
        <f>12*(YEAR(G8765)-YEAR($K$3))+(MONTH(G8765)-MONTH($K$3))</f>
        <v/>
      </c>
      <c r="Q8765" s="366">
        <f>IF(M8765="IBIRAPITANGA FASE 3",IF(O8765="Atraso",L8765,L8765/(1+$I$2)^P8765),IF(O8765="Atraso",L8765,L8765/(1+$I$1)^P8765))</f>
        <v/>
      </c>
      <c r="R8765">
        <f>IF(O8765="Atraso",$K$3-G8765,0)</f>
        <v/>
      </c>
      <c r="S8765">
        <f>IF(R8765&lt;=15,"Até 15",IF(R8765&lt;=30,"Entre 15 e 30",IF(R8765&lt;=60,"Entre 30 e 60",IF(R8765&lt;=90,"Entre 60 e 90",IF(R8765&lt;=120,"Entre 90 e 120",IF(R8765&lt;=150,"Entre 120 e 150",IF(R8765&lt;=180,"Entre 150 e 180","Superior a 180")))))))</f>
        <v/>
      </c>
    </row>
    <row r="8766">
      <c r="A8766" t="inlineStr">
        <is>
          <t>Q09L012</t>
        </is>
      </c>
      <c r="B8766" t="inlineStr">
        <is>
          <t>DEBORA COIMBRA DOS SANTOS</t>
        </is>
      </c>
      <c r="C8766" t="n">
        <v>1</v>
      </c>
      <c r="D8766" t="inlineStr">
        <is>
          <t>IPCA</t>
        </is>
      </c>
      <c r="E8766" t="n">
        <v>0</v>
      </c>
      <c r="F8766" t="inlineStr">
        <is>
          <t>MENSAL</t>
        </is>
      </c>
      <c r="G8766" t="n">
        <v>45708</v>
      </c>
      <c r="H8766" t="n">
        <v>45708</v>
      </c>
      <c r="I8766" t="n">
        <v>15</v>
      </c>
      <c r="J8766" t="inlineStr">
        <is>
          <t>CARTEIRA</t>
        </is>
      </c>
      <c r="K8766" t="inlineStr">
        <is>
          <t>CONTRATO</t>
        </is>
      </c>
      <c r="L8766" t="n">
        <v>1473.278874</v>
      </c>
      <c r="M8766" t="inlineStr">
        <is>
          <t>Terra Luz Residencial</t>
        </is>
      </c>
      <c r="N8766" s="142">
        <f>DATE(YEAR(G8766),MONTH(G8766),1)</f>
        <v/>
      </c>
      <c r="O8766" s="132">
        <f>IF(G8766&gt;$K$3,"Futuro","Atraso")</f>
        <v/>
      </c>
      <c r="P8766">
        <f>12*(YEAR(G8766)-YEAR($K$3))+(MONTH(G8766)-MONTH($K$3))</f>
        <v/>
      </c>
      <c r="Q8766" s="366">
        <f>IF(M8766="IBIRAPITANGA FASE 3",IF(O8766="Atraso",L8766,L8766/(1+$I$2)^P8766),IF(O8766="Atraso",L8766,L8766/(1+$I$1)^P8766))</f>
        <v/>
      </c>
      <c r="R8766">
        <f>IF(O8766="Atraso",$K$3-G8766,0)</f>
        <v/>
      </c>
      <c r="S8766">
        <f>IF(R8766&lt;=15,"Até 15",IF(R8766&lt;=30,"Entre 15 e 30",IF(R8766&lt;=60,"Entre 30 e 60",IF(R8766&lt;=90,"Entre 60 e 90",IF(R8766&lt;=120,"Entre 90 e 120",IF(R8766&lt;=150,"Entre 120 e 150",IF(R8766&lt;=180,"Entre 150 e 180","Superior a 180")))))))</f>
        <v/>
      </c>
    </row>
    <row r="8767">
      <c r="A8767" t="inlineStr">
        <is>
          <t>Q09L012</t>
        </is>
      </c>
      <c r="B8767" t="inlineStr">
        <is>
          <t>DEBORA COIMBRA DOS SANTOS</t>
        </is>
      </c>
      <c r="C8767" t="n">
        <v>1</v>
      </c>
      <c r="D8767" t="inlineStr">
        <is>
          <t>IPCA</t>
        </is>
      </c>
      <c r="E8767" t="n">
        <v>0</v>
      </c>
      <c r="F8767" t="inlineStr">
        <is>
          <t>MENSAL</t>
        </is>
      </c>
      <c r="G8767" t="n">
        <v>45736</v>
      </c>
      <c r="H8767" t="n">
        <v>45736</v>
      </c>
      <c r="I8767" t="n">
        <v>16</v>
      </c>
      <c r="J8767" t="inlineStr">
        <is>
          <t>CARTEIRA</t>
        </is>
      </c>
      <c r="K8767" t="inlineStr">
        <is>
          <t>CONTRATO</t>
        </is>
      </c>
      <c r="L8767" t="n">
        <v>1473.278874</v>
      </c>
      <c r="M8767" t="inlineStr">
        <is>
          <t>Terra Luz Residencial</t>
        </is>
      </c>
      <c r="N8767" s="142">
        <f>DATE(YEAR(G8767),MONTH(G8767),1)</f>
        <v/>
      </c>
      <c r="O8767" s="132">
        <f>IF(G8767&gt;$K$3,"Futuro","Atraso")</f>
        <v/>
      </c>
      <c r="P8767">
        <f>12*(YEAR(G8767)-YEAR($K$3))+(MONTH(G8767)-MONTH($K$3))</f>
        <v/>
      </c>
      <c r="Q8767" s="366">
        <f>IF(M8767="IBIRAPITANGA FASE 3",IF(O8767="Atraso",L8767,L8767/(1+$I$2)^P8767),IF(O8767="Atraso",L8767,L8767/(1+$I$1)^P8767))</f>
        <v/>
      </c>
      <c r="R8767">
        <f>IF(O8767="Atraso",$K$3-G8767,0)</f>
        <v/>
      </c>
      <c r="S8767">
        <f>IF(R8767&lt;=15,"Até 15",IF(R8767&lt;=30,"Entre 15 e 30",IF(R8767&lt;=60,"Entre 30 e 60",IF(R8767&lt;=90,"Entre 60 e 90",IF(R8767&lt;=120,"Entre 90 e 120",IF(R8767&lt;=150,"Entre 120 e 150",IF(R8767&lt;=180,"Entre 150 e 180","Superior a 180")))))))</f>
        <v/>
      </c>
    </row>
    <row r="8768">
      <c r="A8768" t="inlineStr">
        <is>
          <t>Q09L012</t>
        </is>
      </c>
      <c r="B8768" t="inlineStr">
        <is>
          <t>DEBORA COIMBRA DOS SANTOS</t>
        </is>
      </c>
      <c r="C8768" t="n">
        <v>1</v>
      </c>
      <c r="D8768" t="inlineStr">
        <is>
          <t>IPCA</t>
        </is>
      </c>
      <c r="E8768" t="n">
        <v>0</v>
      </c>
      <c r="F8768" t="inlineStr">
        <is>
          <t>MENSAL</t>
        </is>
      </c>
      <c r="G8768" t="n">
        <v>45767</v>
      </c>
      <c r="H8768" t="n">
        <v>45767</v>
      </c>
      <c r="I8768" t="n">
        <v>17</v>
      </c>
      <c r="J8768" t="inlineStr">
        <is>
          <t>CARTEIRA</t>
        </is>
      </c>
      <c r="K8768" t="inlineStr">
        <is>
          <t>CONTRATO</t>
        </is>
      </c>
      <c r="L8768" t="n">
        <v>1473.278874</v>
      </c>
      <c r="M8768" t="inlineStr">
        <is>
          <t>Terra Luz Residencial</t>
        </is>
      </c>
      <c r="N8768" s="142">
        <f>DATE(YEAR(G8768),MONTH(G8768),1)</f>
        <v/>
      </c>
      <c r="O8768" s="132">
        <f>IF(G8768&gt;$K$3,"Futuro","Atraso")</f>
        <v/>
      </c>
      <c r="P8768">
        <f>12*(YEAR(G8768)-YEAR($K$3))+(MONTH(G8768)-MONTH($K$3))</f>
        <v/>
      </c>
      <c r="Q8768" s="366">
        <f>IF(M8768="IBIRAPITANGA FASE 3",IF(O8768="Atraso",L8768,L8768/(1+$I$2)^P8768),IF(O8768="Atraso",L8768,L8768/(1+$I$1)^P8768))</f>
        <v/>
      </c>
      <c r="R8768">
        <f>IF(O8768="Atraso",$K$3-G8768,0)</f>
        <v/>
      </c>
      <c r="S8768">
        <f>IF(R8768&lt;=15,"Até 15",IF(R8768&lt;=30,"Entre 15 e 30",IF(R8768&lt;=60,"Entre 30 e 60",IF(R8768&lt;=90,"Entre 60 e 90",IF(R8768&lt;=120,"Entre 90 e 120",IF(R8768&lt;=150,"Entre 120 e 150",IF(R8768&lt;=180,"Entre 150 e 180","Superior a 180")))))))</f>
        <v/>
      </c>
    </row>
    <row r="8769">
      <c r="A8769" t="inlineStr">
        <is>
          <t>Q09L012</t>
        </is>
      </c>
      <c r="B8769" t="inlineStr">
        <is>
          <t>DEBORA COIMBRA DOS SANTOS</t>
        </is>
      </c>
      <c r="C8769" t="n">
        <v>1</v>
      </c>
      <c r="D8769" t="inlineStr">
        <is>
          <t>IPCA</t>
        </is>
      </c>
      <c r="E8769" t="n">
        <v>0</v>
      </c>
      <c r="F8769" t="inlineStr">
        <is>
          <t>MENSAL</t>
        </is>
      </c>
      <c r="G8769" t="n">
        <v>45797</v>
      </c>
      <c r="H8769" t="n">
        <v>45797</v>
      </c>
      <c r="I8769" t="n">
        <v>18</v>
      </c>
      <c r="J8769" t="inlineStr">
        <is>
          <t>CARTEIRA</t>
        </is>
      </c>
      <c r="K8769" t="inlineStr">
        <is>
          <t>CONTRATO</t>
        </is>
      </c>
      <c r="L8769" t="n">
        <v>1473.278874</v>
      </c>
      <c r="M8769" t="inlineStr">
        <is>
          <t>Terra Luz Residencial</t>
        </is>
      </c>
      <c r="N8769" s="142">
        <f>DATE(YEAR(G8769),MONTH(G8769),1)</f>
        <v/>
      </c>
      <c r="O8769" s="132">
        <f>IF(G8769&gt;$K$3,"Futuro","Atraso")</f>
        <v/>
      </c>
      <c r="P8769">
        <f>12*(YEAR(G8769)-YEAR($K$3))+(MONTH(G8769)-MONTH($K$3))</f>
        <v/>
      </c>
      <c r="Q8769" s="366">
        <f>IF(M8769="IBIRAPITANGA FASE 3",IF(O8769="Atraso",L8769,L8769/(1+$I$2)^P8769),IF(O8769="Atraso",L8769,L8769/(1+$I$1)^P8769))</f>
        <v/>
      </c>
      <c r="R8769">
        <f>IF(O8769="Atraso",$K$3-G8769,0)</f>
        <v/>
      </c>
      <c r="S8769">
        <f>IF(R8769&lt;=15,"Até 15",IF(R8769&lt;=30,"Entre 15 e 30",IF(R8769&lt;=60,"Entre 30 e 60",IF(R8769&lt;=90,"Entre 60 e 90",IF(R8769&lt;=120,"Entre 90 e 120",IF(R8769&lt;=150,"Entre 120 e 150",IF(R8769&lt;=180,"Entre 150 e 180","Superior a 180")))))))</f>
        <v/>
      </c>
    </row>
    <row r="8770">
      <c r="A8770" t="inlineStr">
        <is>
          <t>Q09L012</t>
        </is>
      </c>
      <c r="B8770" t="inlineStr">
        <is>
          <t>DEBORA COIMBRA DOS SANTOS</t>
        </is>
      </c>
      <c r="C8770" t="n">
        <v>1</v>
      </c>
      <c r="D8770" t="inlineStr">
        <is>
          <t>IPCA</t>
        </is>
      </c>
      <c r="E8770" t="n">
        <v>0</v>
      </c>
      <c r="F8770" t="inlineStr">
        <is>
          <t>MENSAL</t>
        </is>
      </c>
      <c r="G8770" t="n">
        <v>45828</v>
      </c>
      <c r="H8770" t="n">
        <v>45828</v>
      </c>
      <c r="I8770" t="n">
        <v>19</v>
      </c>
      <c r="J8770" t="inlineStr">
        <is>
          <t>CARTEIRA</t>
        </is>
      </c>
      <c r="K8770" t="inlineStr">
        <is>
          <t>CONTRATO</t>
        </is>
      </c>
      <c r="L8770" t="n">
        <v>1473.278874</v>
      </c>
      <c r="M8770" t="inlineStr">
        <is>
          <t>Terra Luz Residencial</t>
        </is>
      </c>
      <c r="N8770" s="142">
        <f>DATE(YEAR(G8770),MONTH(G8770),1)</f>
        <v/>
      </c>
      <c r="O8770" s="132">
        <f>IF(G8770&gt;$K$3,"Futuro","Atraso")</f>
        <v/>
      </c>
      <c r="P8770">
        <f>12*(YEAR(G8770)-YEAR($K$3))+(MONTH(G8770)-MONTH($K$3))</f>
        <v/>
      </c>
      <c r="Q8770" s="366">
        <f>IF(M8770="IBIRAPITANGA FASE 3",IF(O8770="Atraso",L8770,L8770/(1+$I$2)^P8770),IF(O8770="Atraso",L8770,L8770/(1+$I$1)^P8770))</f>
        <v/>
      </c>
      <c r="R8770">
        <f>IF(O8770="Atraso",$K$3-G8770,0)</f>
        <v/>
      </c>
      <c r="S8770">
        <f>IF(R8770&lt;=15,"Até 15",IF(R8770&lt;=30,"Entre 15 e 30",IF(R8770&lt;=60,"Entre 30 e 60",IF(R8770&lt;=90,"Entre 60 e 90",IF(R8770&lt;=120,"Entre 90 e 120",IF(R8770&lt;=150,"Entre 120 e 150",IF(R8770&lt;=180,"Entre 150 e 180","Superior a 180")))))))</f>
        <v/>
      </c>
    </row>
    <row r="8771">
      <c r="A8771" t="inlineStr">
        <is>
          <t>Q09L012</t>
        </is>
      </c>
      <c r="B8771" t="inlineStr">
        <is>
          <t>DEBORA COIMBRA DOS SANTOS</t>
        </is>
      </c>
      <c r="C8771" t="n">
        <v>1</v>
      </c>
      <c r="D8771" t="inlineStr">
        <is>
          <t>IPCA</t>
        </is>
      </c>
      <c r="E8771" t="n">
        <v>0</v>
      </c>
      <c r="F8771" t="inlineStr">
        <is>
          <t>MENSAL</t>
        </is>
      </c>
      <c r="G8771" t="n">
        <v>45858</v>
      </c>
      <c r="H8771" t="n">
        <v>45858</v>
      </c>
      <c r="I8771" t="n">
        <v>20</v>
      </c>
      <c r="J8771" t="inlineStr">
        <is>
          <t>CARTEIRA</t>
        </is>
      </c>
      <c r="K8771" t="inlineStr">
        <is>
          <t>CONTRATO</t>
        </is>
      </c>
      <c r="L8771" t="n">
        <v>1473.278874</v>
      </c>
      <c r="M8771" t="inlineStr">
        <is>
          <t>Terra Luz Residencial</t>
        </is>
      </c>
      <c r="N8771" s="142">
        <f>DATE(YEAR(G8771),MONTH(G8771),1)</f>
        <v/>
      </c>
      <c r="O8771" s="132">
        <f>IF(G8771&gt;$K$3,"Futuro","Atraso")</f>
        <v/>
      </c>
      <c r="P8771">
        <f>12*(YEAR(G8771)-YEAR($K$3))+(MONTH(G8771)-MONTH($K$3))</f>
        <v/>
      </c>
      <c r="Q8771" s="366">
        <f>IF(M8771="IBIRAPITANGA FASE 3",IF(O8771="Atraso",L8771,L8771/(1+$I$2)^P8771),IF(O8771="Atraso",L8771,L8771/(1+$I$1)^P8771))</f>
        <v/>
      </c>
      <c r="R8771">
        <f>IF(O8771="Atraso",$K$3-G8771,0)</f>
        <v/>
      </c>
      <c r="S8771">
        <f>IF(R8771&lt;=15,"Até 15",IF(R8771&lt;=30,"Entre 15 e 30",IF(R8771&lt;=60,"Entre 30 e 60",IF(R8771&lt;=90,"Entre 60 e 90",IF(R8771&lt;=120,"Entre 90 e 120",IF(R8771&lt;=150,"Entre 120 e 150",IF(R8771&lt;=180,"Entre 150 e 180","Superior a 180")))))))</f>
        <v/>
      </c>
    </row>
    <row r="8772">
      <c r="A8772" t="inlineStr">
        <is>
          <t>Q09L012</t>
        </is>
      </c>
      <c r="B8772" t="inlineStr">
        <is>
          <t>DEBORA COIMBRA DOS SANTOS</t>
        </is>
      </c>
      <c r="C8772" t="n">
        <v>1</v>
      </c>
      <c r="D8772" t="inlineStr">
        <is>
          <t>IPCA</t>
        </is>
      </c>
      <c r="E8772" t="n">
        <v>0</v>
      </c>
      <c r="F8772" t="inlineStr">
        <is>
          <t>MENSAL</t>
        </is>
      </c>
      <c r="G8772" t="n">
        <v>45889</v>
      </c>
      <c r="H8772" t="n">
        <v>45889</v>
      </c>
      <c r="I8772" t="n">
        <v>21</v>
      </c>
      <c r="J8772" t="inlineStr">
        <is>
          <t>CARTEIRA</t>
        </is>
      </c>
      <c r="K8772" t="inlineStr">
        <is>
          <t>CONTRATO</t>
        </is>
      </c>
      <c r="L8772" t="n">
        <v>1473.278874</v>
      </c>
      <c r="M8772" t="inlineStr">
        <is>
          <t>Terra Luz Residencial</t>
        </is>
      </c>
      <c r="N8772" s="142">
        <f>DATE(YEAR(G8772),MONTH(G8772),1)</f>
        <v/>
      </c>
      <c r="O8772" s="132">
        <f>IF(G8772&gt;$K$3,"Futuro","Atraso")</f>
        <v/>
      </c>
      <c r="P8772">
        <f>12*(YEAR(G8772)-YEAR($K$3))+(MONTH(G8772)-MONTH($K$3))</f>
        <v/>
      </c>
      <c r="Q8772" s="366">
        <f>IF(M8772="IBIRAPITANGA FASE 3",IF(O8772="Atraso",L8772,L8772/(1+$I$2)^P8772),IF(O8772="Atraso",L8772,L8772/(1+$I$1)^P8772))</f>
        <v/>
      </c>
      <c r="R8772">
        <f>IF(O8772="Atraso",$K$3-G8772,0)</f>
        <v/>
      </c>
      <c r="S8772">
        <f>IF(R8772&lt;=15,"Até 15",IF(R8772&lt;=30,"Entre 15 e 30",IF(R8772&lt;=60,"Entre 30 e 60",IF(R8772&lt;=90,"Entre 60 e 90",IF(R8772&lt;=120,"Entre 90 e 120",IF(R8772&lt;=150,"Entre 120 e 150",IF(R8772&lt;=180,"Entre 150 e 180","Superior a 180")))))))</f>
        <v/>
      </c>
    </row>
    <row r="8773">
      <c r="A8773" t="inlineStr">
        <is>
          <t>Q09L012</t>
        </is>
      </c>
      <c r="B8773" t="inlineStr">
        <is>
          <t>DEBORA COIMBRA DOS SANTOS</t>
        </is>
      </c>
      <c r="C8773" t="n">
        <v>1</v>
      </c>
      <c r="D8773" t="inlineStr">
        <is>
          <t>IPCA</t>
        </is>
      </c>
      <c r="E8773" t="n">
        <v>0</v>
      </c>
      <c r="F8773" t="inlineStr">
        <is>
          <t>MENSAL</t>
        </is>
      </c>
      <c r="G8773" t="n">
        <v>45920</v>
      </c>
      <c r="H8773" t="n">
        <v>45920</v>
      </c>
      <c r="I8773" t="n">
        <v>22</v>
      </c>
      <c r="J8773" t="inlineStr">
        <is>
          <t>CARTEIRA</t>
        </is>
      </c>
      <c r="K8773" t="inlineStr">
        <is>
          <t>CONTRATO</t>
        </is>
      </c>
      <c r="L8773" t="n">
        <v>1473.278874</v>
      </c>
      <c r="M8773" t="inlineStr">
        <is>
          <t>Terra Luz Residencial</t>
        </is>
      </c>
      <c r="N8773" s="142">
        <f>DATE(YEAR(G8773),MONTH(G8773),1)</f>
        <v/>
      </c>
      <c r="O8773" s="132">
        <f>IF(G8773&gt;$K$3,"Futuro","Atraso")</f>
        <v/>
      </c>
      <c r="P8773">
        <f>12*(YEAR(G8773)-YEAR($K$3))+(MONTH(G8773)-MONTH($K$3))</f>
        <v/>
      </c>
      <c r="Q8773" s="366">
        <f>IF(M8773="IBIRAPITANGA FASE 3",IF(O8773="Atraso",L8773,L8773/(1+$I$2)^P8773),IF(O8773="Atraso",L8773,L8773/(1+$I$1)^P8773))</f>
        <v/>
      </c>
      <c r="R8773">
        <f>IF(O8773="Atraso",$K$3-G8773,0)</f>
        <v/>
      </c>
      <c r="S8773">
        <f>IF(R8773&lt;=15,"Até 15",IF(R8773&lt;=30,"Entre 15 e 30",IF(R8773&lt;=60,"Entre 30 e 60",IF(R8773&lt;=90,"Entre 60 e 90",IF(R8773&lt;=120,"Entre 90 e 120",IF(R8773&lt;=150,"Entre 120 e 150",IF(R8773&lt;=180,"Entre 150 e 180","Superior a 180")))))))</f>
        <v/>
      </c>
    </row>
    <row r="8774">
      <c r="A8774" t="inlineStr">
        <is>
          <t>Q09L012</t>
        </is>
      </c>
      <c r="B8774" t="inlineStr">
        <is>
          <t>DEBORA COIMBRA DOS SANTOS</t>
        </is>
      </c>
      <c r="C8774" t="n">
        <v>1</v>
      </c>
      <c r="D8774" t="inlineStr">
        <is>
          <t>IPCA</t>
        </is>
      </c>
      <c r="E8774" t="n">
        <v>0</v>
      </c>
      <c r="F8774" t="inlineStr">
        <is>
          <t>MENSAL</t>
        </is>
      </c>
      <c r="G8774" t="n">
        <v>45950</v>
      </c>
      <c r="H8774" t="n">
        <v>45950</v>
      </c>
      <c r="I8774" t="n">
        <v>23</v>
      </c>
      <c r="J8774" t="inlineStr">
        <is>
          <t>CARTEIRA</t>
        </is>
      </c>
      <c r="K8774" t="inlineStr">
        <is>
          <t>CONTRATO</t>
        </is>
      </c>
      <c r="L8774" t="n">
        <v>1473.278874</v>
      </c>
      <c r="M8774" t="inlineStr">
        <is>
          <t>Terra Luz Residencial</t>
        </is>
      </c>
      <c r="N8774" s="142">
        <f>DATE(YEAR(G8774),MONTH(G8774),1)</f>
        <v/>
      </c>
      <c r="O8774" s="132">
        <f>IF(G8774&gt;$K$3,"Futuro","Atraso")</f>
        <v/>
      </c>
      <c r="P8774">
        <f>12*(YEAR(G8774)-YEAR($K$3))+(MONTH(G8774)-MONTH($K$3))</f>
        <v/>
      </c>
      <c r="Q8774" s="366">
        <f>IF(M8774="IBIRAPITANGA FASE 3",IF(O8774="Atraso",L8774,L8774/(1+$I$2)^P8774),IF(O8774="Atraso",L8774,L8774/(1+$I$1)^P8774))</f>
        <v/>
      </c>
      <c r="R8774">
        <f>IF(O8774="Atraso",$K$3-G8774,0)</f>
        <v/>
      </c>
      <c r="S8774">
        <f>IF(R8774&lt;=15,"Até 15",IF(R8774&lt;=30,"Entre 15 e 30",IF(R8774&lt;=60,"Entre 30 e 60",IF(R8774&lt;=90,"Entre 60 e 90",IF(R8774&lt;=120,"Entre 90 e 120",IF(R8774&lt;=150,"Entre 120 e 150",IF(R8774&lt;=180,"Entre 150 e 180","Superior a 180")))))))</f>
        <v/>
      </c>
    </row>
    <row r="8775">
      <c r="A8775" t="inlineStr">
        <is>
          <t>Q09L012</t>
        </is>
      </c>
      <c r="B8775" t="inlineStr">
        <is>
          <t>DEBORA COIMBRA DOS SANTOS</t>
        </is>
      </c>
      <c r="C8775" t="n">
        <v>1</v>
      </c>
      <c r="D8775" t="inlineStr">
        <is>
          <t>IPCA</t>
        </is>
      </c>
      <c r="E8775" t="n">
        <v>0</v>
      </c>
      <c r="F8775" t="inlineStr">
        <is>
          <t>MENSAL</t>
        </is>
      </c>
      <c r="G8775" t="n">
        <v>45981</v>
      </c>
      <c r="H8775" t="n">
        <v>45981</v>
      </c>
      <c r="I8775" t="n">
        <v>24</v>
      </c>
      <c r="J8775" t="inlineStr">
        <is>
          <t>CARTEIRA</t>
        </is>
      </c>
      <c r="K8775" t="inlineStr">
        <is>
          <t>CONTRATO</t>
        </is>
      </c>
      <c r="L8775" t="n">
        <v>1473.278874</v>
      </c>
      <c r="M8775" t="inlineStr">
        <is>
          <t>Terra Luz Residencial</t>
        </is>
      </c>
      <c r="N8775" s="142">
        <f>DATE(YEAR(G8775),MONTH(G8775),1)</f>
        <v/>
      </c>
      <c r="O8775" s="132">
        <f>IF(G8775&gt;$K$3,"Futuro","Atraso")</f>
        <v/>
      </c>
      <c r="P8775">
        <f>12*(YEAR(G8775)-YEAR($K$3))+(MONTH(G8775)-MONTH($K$3))</f>
        <v/>
      </c>
      <c r="Q8775" s="366">
        <f>IF(M8775="IBIRAPITANGA FASE 3",IF(O8775="Atraso",L8775,L8775/(1+$I$2)^P8775),IF(O8775="Atraso",L8775,L8775/(1+$I$1)^P8775))</f>
        <v/>
      </c>
      <c r="R8775">
        <f>IF(O8775="Atraso",$K$3-G8775,0)</f>
        <v/>
      </c>
      <c r="S8775">
        <f>IF(R8775&lt;=15,"Até 15",IF(R8775&lt;=30,"Entre 15 e 30",IF(R8775&lt;=60,"Entre 30 e 60",IF(R8775&lt;=90,"Entre 60 e 90",IF(R8775&lt;=120,"Entre 90 e 120",IF(R8775&lt;=150,"Entre 120 e 150",IF(R8775&lt;=180,"Entre 150 e 180","Superior a 180")))))))</f>
        <v/>
      </c>
    </row>
    <row r="8776">
      <c r="A8776" t="inlineStr">
        <is>
          <t>Q09L012</t>
        </is>
      </c>
      <c r="B8776" t="inlineStr">
        <is>
          <t>DEBORA COIMBRA DOS SANTOS</t>
        </is>
      </c>
      <c r="C8776" t="n">
        <v>1</v>
      </c>
      <c r="D8776" t="inlineStr">
        <is>
          <t>IPCA</t>
        </is>
      </c>
      <c r="E8776" t="n">
        <v>0</v>
      </c>
      <c r="F8776" t="inlineStr">
        <is>
          <t>MENSAL</t>
        </is>
      </c>
      <c r="G8776" t="n">
        <v>46011</v>
      </c>
      <c r="H8776" t="n">
        <v>46011</v>
      </c>
      <c r="I8776" t="n">
        <v>25</v>
      </c>
      <c r="J8776" t="inlineStr">
        <is>
          <t>CARTEIRA</t>
        </is>
      </c>
      <c r="K8776" t="inlineStr">
        <is>
          <t>CONTRATO</t>
        </is>
      </c>
      <c r="L8776" t="n">
        <v>1473.278874</v>
      </c>
      <c r="M8776" t="inlineStr">
        <is>
          <t>Terra Luz Residencial</t>
        </is>
      </c>
      <c r="N8776" s="142">
        <f>DATE(YEAR(G8776),MONTH(G8776),1)</f>
        <v/>
      </c>
      <c r="O8776" s="132">
        <f>IF(G8776&gt;$K$3,"Futuro","Atraso")</f>
        <v/>
      </c>
      <c r="P8776">
        <f>12*(YEAR(G8776)-YEAR($K$3))+(MONTH(G8776)-MONTH($K$3))</f>
        <v/>
      </c>
      <c r="Q8776" s="366">
        <f>IF(M8776="IBIRAPITANGA FASE 3",IF(O8776="Atraso",L8776,L8776/(1+$I$2)^P8776),IF(O8776="Atraso",L8776,L8776/(1+$I$1)^P8776))</f>
        <v/>
      </c>
      <c r="R8776">
        <f>IF(O8776="Atraso",$K$3-G8776,0)</f>
        <v/>
      </c>
      <c r="S8776">
        <f>IF(R8776&lt;=15,"Até 15",IF(R8776&lt;=30,"Entre 15 e 30",IF(R8776&lt;=60,"Entre 30 e 60",IF(R8776&lt;=90,"Entre 60 e 90",IF(R8776&lt;=120,"Entre 90 e 120",IF(R8776&lt;=150,"Entre 120 e 150",IF(R8776&lt;=180,"Entre 150 e 180","Superior a 180")))))))</f>
        <v/>
      </c>
    </row>
    <row r="8777">
      <c r="A8777" t="inlineStr">
        <is>
          <t>Q09L012</t>
        </is>
      </c>
      <c r="B8777" t="inlineStr">
        <is>
          <t>DEBORA COIMBRA DOS SANTOS</t>
        </is>
      </c>
      <c r="C8777" t="n">
        <v>1</v>
      </c>
      <c r="D8777" t="inlineStr">
        <is>
          <t>IPCA</t>
        </is>
      </c>
      <c r="E8777" t="n">
        <v>0</v>
      </c>
      <c r="F8777" t="inlineStr">
        <is>
          <t>MENSAL</t>
        </is>
      </c>
      <c r="G8777" t="n">
        <v>46042</v>
      </c>
      <c r="H8777" t="n">
        <v>46042</v>
      </c>
      <c r="I8777" t="n">
        <v>26</v>
      </c>
      <c r="J8777" t="inlineStr">
        <is>
          <t>CARTEIRA</t>
        </is>
      </c>
      <c r="K8777" t="inlineStr">
        <is>
          <t>CONTRATO</t>
        </is>
      </c>
      <c r="L8777" t="n">
        <v>1473.278874</v>
      </c>
      <c r="M8777" t="inlineStr">
        <is>
          <t>Terra Luz Residencial</t>
        </is>
      </c>
      <c r="N8777" s="142">
        <f>DATE(YEAR(G8777),MONTH(G8777),1)</f>
        <v/>
      </c>
      <c r="O8777" s="132">
        <f>IF(G8777&gt;$K$3,"Futuro","Atraso")</f>
        <v/>
      </c>
      <c r="P8777">
        <f>12*(YEAR(G8777)-YEAR($K$3))+(MONTH(G8777)-MONTH($K$3))</f>
        <v/>
      </c>
      <c r="Q8777" s="366">
        <f>IF(M8777="IBIRAPITANGA FASE 3",IF(O8777="Atraso",L8777,L8777/(1+$I$2)^P8777),IF(O8777="Atraso",L8777,L8777/(1+$I$1)^P8777))</f>
        <v/>
      </c>
      <c r="R8777">
        <f>IF(O8777="Atraso",$K$3-G8777,0)</f>
        <v/>
      </c>
      <c r="S8777">
        <f>IF(R8777&lt;=15,"Até 15",IF(R8777&lt;=30,"Entre 15 e 30",IF(R8777&lt;=60,"Entre 30 e 60",IF(R8777&lt;=90,"Entre 60 e 90",IF(R8777&lt;=120,"Entre 90 e 120",IF(R8777&lt;=150,"Entre 120 e 150",IF(R8777&lt;=180,"Entre 150 e 180","Superior a 180")))))))</f>
        <v/>
      </c>
    </row>
    <row r="8778">
      <c r="A8778" t="inlineStr">
        <is>
          <t>Q09L012</t>
        </is>
      </c>
      <c r="B8778" t="inlineStr">
        <is>
          <t>DEBORA COIMBRA DOS SANTOS</t>
        </is>
      </c>
      <c r="C8778" t="n">
        <v>1</v>
      </c>
      <c r="D8778" t="inlineStr">
        <is>
          <t>IPCA</t>
        </is>
      </c>
      <c r="E8778" t="n">
        <v>0</v>
      </c>
      <c r="F8778" t="inlineStr">
        <is>
          <t>MENSAL</t>
        </is>
      </c>
      <c r="G8778" t="n">
        <v>46073</v>
      </c>
      <c r="H8778" t="n">
        <v>46073</v>
      </c>
      <c r="I8778" t="n">
        <v>27</v>
      </c>
      <c r="J8778" t="inlineStr">
        <is>
          <t>CARTEIRA</t>
        </is>
      </c>
      <c r="K8778" t="inlineStr">
        <is>
          <t>CONTRATO</t>
        </is>
      </c>
      <c r="L8778" t="n">
        <v>1473.278874</v>
      </c>
      <c r="M8778" t="inlineStr">
        <is>
          <t>Terra Luz Residencial</t>
        </is>
      </c>
      <c r="N8778" s="142">
        <f>DATE(YEAR(G8778),MONTH(G8778),1)</f>
        <v/>
      </c>
      <c r="O8778" s="132">
        <f>IF(G8778&gt;$K$3,"Futuro","Atraso")</f>
        <v/>
      </c>
      <c r="P8778">
        <f>12*(YEAR(G8778)-YEAR($K$3))+(MONTH(G8778)-MONTH($K$3))</f>
        <v/>
      </c>
      <c r="Q8778" s="366">
        <f>IF(M8778="IBIRAPITANGA FASE 3",IF(O8778="Atraso",L8778,L8778/(1+$I$2)^P8778),IF(O8778="Atraso",L8778,L8778/(1+$I$1)^P8778))</f>
        <v/>
      </c>
      <c r="R8778">
        <f>IF(O8778="Atraso",$K$3-G8778,0)</f>
        <v/>
      </c>
      <c r="S8778">
        <f>IF(R8778&lt;=15,"Até 15",IF(R8778&lt;=30,"Entre 15 e 30",IF(R8778&lt;=60,"Entre 30 e 60",IF(R8778&lt;=90,"Entre 60 e 90",IF(R8778&lt;=120,"Entre 90 e 120",IF(R8778&lt;=150,"Entre 120 e 150",IF(R8778&lt;=180,"Entre 150 e 180","Superior a 180")))))))</f>
        <v/>
      </c>
    </row>
    <row r="8779">
      <c r="A8779" t="inlineStr">
        <is>
          <t>Q09L012</t>
        </is>
      </c>
      <c r="B8779" t="inlineStr">
        <is>
          <t>DEBORA COIMBRA DOS SANTOS</t>
        </is>
      </c>
      <c r="C8779" t="n">
        <v>1</v>
      </c>
      <c r="D8779" t="inlineStr">
        <is>
          <t>IPCA</t>
        </is>
      </c>
      <c r="E8779" t="n">
        <v>0</v>
      </c>
      <c r="F8779" t="inlineStr">
        <is>
          <t>MENSAL</t>
        </is>
      </c>
      <c r="G8779" t="n">
        <v>46101</v>
      </c>
      <c r="H8779" t="n">
        <v>46101</v>
      </c>
      <c r="I8779" t="n">
        <v>28</v>
      </c>
      <c r="J8779" t="inlineStr">
        <is>
          <t>CARTEIRA</t>
        </is>
      </c>
      <c r="K8779" t="inlineStr">
        <is>
          <t>CONTRATO</t>
        </is>
      </c>
      <c r="L8779" t="n">
        <v>1473.278874</v>
      </c>
      <c r="M8779" t="inlineStr">
        <is>
          <t>Terra Luz Residencial</t>
        </is>
      </c>
      <c r="N8779" s="142">
        <f>DATE(YEAR(G8779),MONTH(G8779),1)</f>
        <v/>
      </c>
      <c r="O8779" s="132">
        <f>IF(G8779&gt;$K$3,"Futuro","Atraso")</f>
        <v/>
      </c>
      <c r="P8779">
        <f>12*(YEAR(G8779)-YEAR($K$3))+(MONTH(G8779)-MONTH($K$3))</f>
        <v/>
      </c>
      <c r="Q8779" s="366">
        <f>IF(M8779="IBIRAPITANGA FASE 3",IF(O8779="Atraso",L8779,L8779/(1+$I$2)^P8779),IF(O8779="Atraso",L8779,L8779/(1+$I$1)^P8779))</f>
        <v/>
      </c>
      <c r="R8779">
        <f>IF(O8779="Atraso",$K$3-G8779,0)</f>
        <v/>
      </c>
      <c r="S8779">
        <f>IF(R8779&lt;=15,"Até 15",IF(R8779&lt;=30,"Entre 15 e 30",IF(R8779&lt;=60,"Entre 30 e 60",IF(R8779&lt;=90,"Entre 60 e 90",IF(R8779&lt;=120,"Entre 90 e 120",IF(R8779&lt;=150,"Entre 120 e 150",IF(R8779&lt;=180,"Entre 150 e 180","Superior a 180")))))))</f>
        <v/>
      </c>
    </row>
    <row r="8780">
      <c r="A8780" t="inlineStr">
        <is>
          <t>Q09L012</t>
        </is>
      </c>
      <c r="B8780" t="inlineStr">
        <is>
          <t>DEBORA COIMBRA DOS SANTOS</t>
        </is>
      </c>
      <c r="C8780" t="n">
        <v>1</v>
      </c>
      <c r="D8780" t="inlineStr">
        <is>
          <t>IPCA</t>
        </is>
      </c>
      <c r="E8780" t="n">
        <v>0</v>
      </c>
      <c r="F8780" t="inlineStr">
        <is>
          <t>MENSAL</t>
        </is>
      </c>
      <c r="G8780" t="n">
        <v>46132</v>
      </c>
      <c r="H8780" t="n">
        <v>46132</v>
      </c>
      <c r="I8780" t="n">
        <v>29</v>
      </c>
      <c r="J8780" t="inlineStr">
        <is>
          <t>CARTEIRA</t>
        </is>
      </c>
      <c r="K8780" t="inlineStr">
        <is>
          <t>CONTRATO</t>
        </is>
      </c>
      <c r="L8780" t="n">
        <v>1473.278874</v>
      </c>
      <c r="M8780" t="inlineStr">
        <is>
          <t>Terra Luz Residencial</t>
        </is>
      </c>
      <c r="N8780" s="142">
        <f>DATE(YEAR(G8780),MONTH(G8780),1)</f>
        <v/>
      </c>
      <c r="O8780" s="132">
        <f>IF(G8780&gt;$K$3,"Futuro","Atraso")</f>
        <v/>
      </c>
      <c r="P8780">
        <f>12*(YEAR(G8780)-YEAR($K$3))+(MONTH(G8780)-MONTH($K$3))</f>
        <v/>
      </c>
      <c r="Q8780" s="366">
        <f>IF(M8780="IBIRAPITANGA FASE 3",IF(O8780="Atraso",L8780,L8780/(1+$I$2)^P8780),IF(O8780="Atraso",L8780,L8780/(1+$I$1)^P8780))</f>
        <v/>
      </c>
      <c r="R8780">
        <f>IF(O8780="Atraso",$K$3-G8780,0)</f>
        <v/>
      </c>
      <c r="S8780">
        <f>IF(R8780&lt;=15,"Até 15",IF(R8780&lt;=30,"Entre 15 e 30",IF(R8780&lt;=60,"Entre 30 e 60",IF(R8780&lt;=90,"Entre 60 e 90",IF(R8780&lt;=120,"Entre 90 e 120",IF(R8780&lt;=150,"Entre 120 e 150",IF(R8780&lt;=180,"Entre 150 e 180","Superior a 180")))))))</f>
        <v/>
      </c>
    </row>
    <row r="8781">
      <c r="A8781" t="inlineStr">
        <is>
          <t>Q09L012</t>
        </is>
      </c>
      <c r="B8781" t="inlineStr">
        <is>
          <t>DEBORA COIMBRA DOS SANTOS</t>
        </is>
      </c>
      <c r="C8781" t="n">
        <v>1</v>
      </c>
      <c r="D8781" t="inlineStr">
        <is>
          <t>IPCA</t>
        </is>
      </c>
      <c r="E8781" t="n">
        <v>0</v>
      </c>
      <c r="F8781" t="inlineStr">
        <is>
          <t>MENSAL</t>
        </is>
      </c>
      <c r="G8781" t="n">
        <v>46162</v>
      </c>
      <c r="H8781" t="n">
        <v>46162</v>
      </c>
      <c r="I8781" t="n">
        <v>30</v>
      </c>
      <c r="J8781" t="inlineStr">
        <is>
          <t>CARTEIRA</t>
        </is>
      </c>
      <c r="K8781" t="inlineStr">
        <is>
          <t>CONTRATO</t>
        </is>
      </c>
      <c r="L8781" t="n">
        <v>1473.278874</v>
      </c>
      <c r="M8781" t="inlineStr">
        <is>
          <t>Terra Luz Residencial</t>
        </is>
      </c>
      <c r="N8781" s="142">
        <f>DATE(YEAR(G8781),MONTH(G8781),1)</f>
        <v/>
      </c>
      <c r="O8781" s="132">
        <f>IF(G8781&gt;$K$3,"Futuro","Atraso")</f>
        <v/>
      </c>
      <c r="P8781">
        <f>12*(YEAR(G8781)-YEAR($K$3))+(MONTH(G8781)-MONTH($K$3))</f>
        <v/>
      </c>
      <c r="Q8781" s="366">
        <f>IF(M8781="IBIRAPITANGA FASE 3",IF(O8781="Atraso",L8781,L8781/(1+$I$2)^P8781),IF(O8781="Atraso",L8781,L8781/(1+$I$1)^P8781))</f>
        <v/>
      </c>
      <c r="R8781">
        <f>IF(O8781="Atraso",$K$3-G8781,0)</f>
        <v/>
      </c>
      <c r="S8781">
        <f>IF(R8781&lt;=15,"Até 15",IF(R8781&lt;=30,"Entre 15 e 30",IF(R8781&lt;=60,"Entre 30 e 60",IF(R8781&lt;=90,"Entre 60 e 90",IF(R8781&lt;=120,"Entre 90 e 120",IF(R8781&lt;=150,"Entre 120 e 150",IF(R8781&lt;=180,"Entre 150 e 180","Superior a 180")))))))</f>
        <v/>
      </c>
    </row>
    <row r="8782">
      <c r="A8782" t="inlineStr">
        <is>
          <t>Q09L012</t>
        </is>
      </c>
      <c r="B8782" t="inlineStr">
        <is>
          <t>DEBORA COIMBRA DOS SANTOS</t>
        </is>
      </c>
      <c r="C8782" t="n">
        <v>1</v>
      </c>
      <c r="D8782" t="inlineStr">
        <is>
          <t>IPCA</t>
        </is>
      </c>
      <c r="E8782" t="n">
        <v>0</v>
      </c>
      <c r="F8782" t="inlineStr">
        <is>
          <t>MENSAL</t>
        </is>
      </c>
      <c r="G8782" t="n">
        <v>46193</v>
      </c>
      <c r="H8782" t="n">
        <v>46193</v>
      </c>
      <c r="I8782" t="n">
        <v>31</v>
      </c>
      <c r="J8782" t="inlineStr">
        <is>
          <t>CARTEIRA</t>
        </is>
      </c>
      <c r="K8782" t="inlineStr">
        <is>
          <t>CONTRATO</t>
        </is>
      </c>
      <c r="L8782" t="n">
        <v>1473.278874</v>
      </c>
      <c r="M8782" t="inlineStr">
        <is>
          <t>Terra Luz Residencial</t>
        </is>
      </c>
      <c r="N8782" s="142">
        <f>DATE(YEAR(G8782),MONTH(G8782),1)</f>
        <v/>
      </c>
      <c r="O8782" s="132">
        <f>IF(G8782&gt;$K$3,"Futuro","Atraso")</f>
        <v/>
      </c>
      <c r="P8782">
        <f>12*(YEAR(G8782)-YEAR($K$3))+(MONTH(G8782)-MONTH($K$3))</f>
        <v/>
      </c>
      <c r="Q8782" s="366">
        <f>IF(M8782="IBIRAPITANGA FASE 3",IF(O8782="Atraso",L8782,L8782/(1+$I$2)^P8782),IF(O8782="Atraso",L8782,L8782/(1+$I$1)^P8782))</f>
        <v/>
      </c>
      <c r="R8782">
        <f>IF(O8782="Atraso",$K$3-G8782,0)</f>
        <v/>
      </c>
      <c r="S8782">
        <f>IF(R8782&lt;=15,"Até 15",IF(R8782&lt;=30,"Entre 15 e 30",IF(R8782&lt;=60,"Entre 30 e 60",IF(R8782&lt;=90,"Entre 60 e 90",IF(R8782&lt;=120,"Entre 90 e 120",IF(R8782&lt;=150,"Entre 120 e 150",IF(R8782&lt;=180,"Entre 150 e 180","Superior a 180")))))))</f>
        <v/>
      </c>
    </row>
    <row r="8783">
      <c r="A8783" t="inlineStr">
        <is>
          <t>Q09L012</t>
        </is>
      </c>
      <c r="B8783" t="inlineStr">
        <is>
          <t>DEBORA COIMBRA DOS SANTOS</t>
        </is>
      </c>
      <c r="C8783" t="n">
        <v>1</v>
      </c>
      <c r="D8783" t="inlineStr">
        <is>
          <t>IPCA</t>
        </is>
      </c>
      <c r="E8783" t="n">
        <v>0</v>
      </c>
      <c r="F8783" t="inlineStr">
        <is>
          <t>MENSAL</t>
        </is>
      </c>
      <c r="G8783" t="n">
        <v>46223</v>
      </c>
      <c r="H8783" t="n">
        <v>46223</v>
      </c>
      <c r="I8783" t="n">
        <v>32</v>
      </c>
      <c r="J8783" t="inlineStr">
        <is>
          <t>CARTEIRA</t>
        </is>
      </c>
      <c r="K8783" t="inlineStr">
        <is>
          <t>CONTRATO</t>
        </is>
      </c>
      <c r="L8783" t="n">
        <v>1473.278874</v>
      </c>
      <c r="M8783" t="inlineStr">
        <is>
          <t>Terra Luz Residencial</t>
        </is>
      </c>
      <c r="N8783" s="142">
        <f>DATE(YEAR(G8783),MONTH(G8783),1)</f>
        <v/>
      </c>
      <c r="O8783" s="132">
        <f>IF(G8783&gt;$K$3,"Futuro","Atraso")</f>
        <v/>
      </c>
      <c r="P8783">
        <f>12*(YEAR(G8783)-YEAR($K$3))+(MONTH(G8783)-MONTH($K$3))</f>
        <v/>
      </c>
      <c r="Q8783" s="366">
        <f>IF(M8783="IBIRAPITANGA FASE 3",IF(O8783="Atraso",L8783,L8783/(1+$I$2)^P8783),IF(O8783="Atraso",L8783,L8783/(1+$I$1)^P8783))</f>
        <v/>
      </c>
      <c r="R8783">
        <f>IF(O8783="Atraso",$K$3-G8783,0)</f>
        <v/>
      </c>
      <c r="S8783">
        <f>IF(R8783&lt;=15,"Até 15",IF(R8783&lt;=30,"Entre 15 e 30",IF(R8783&lt;=60,"Entre 30 e 60",IF(R8783&lt;=90,"Entre 60 e 90",IF(R8783&lt;=120,"Entre 90 e 120",IF(R8783&lt;=150,"Entre 120 e 150",IF(R8783&lt;=180,"Entre 150 e 180","Superior a 180")))))))</f>
        <v/>
      </c>
    </row>
    <row r="8784">
      <c r="A8784" t="inlineStr">
        <is>
          <t>Q09L012</t>
        </is>
      </c>
      <c r="B8784" t="inlineStr">
        <is>
          <t>DEBORA COIMBRA DOS SANTOS</t>
        </is>
      </c>
      <c r="C8784" t="n">
        <v>1</v>
      </c>
      <c r="D8784" t="inlineStr">
        <is>
          <t>IPCA</t>
        </is>
      </c>
      <c r="E8784" t="n">
        <v>0</v>
      </c>
      <c r="F8784" t="inlineStr">
        <is>
          <t>MENSAL</t>
        </is>
      </c>
      <c r="G8784" t="n">
        <v>46254</v>
      </c>
      <c r="H8784" t="n">
        <v>46254</v>
      </c>
      <c r="I8784" t="n">
        <v>33</v>
      </c>
      <c r="J8784" t="inlineStr">
        <is>
          <t>CARTEIRA</t>
        </is>
      </c>
      <c r="K8784" t="inlineStr">
        <is>
          <t>CONTRATO</t>
        </is>
      </c>
      <c r="L8784" t="n">
        <v>1473.278874</v>
      </c>
      <c r="M8784" t="inlineStr">
        <is>
          <t>Terra Luz Residencial</t>
        </is>
      </c>
      <c r="N8784" s="142">
        <f>DATE(YEAR(G8784),MONTH(G8784),1)</f>
        <v/>
      </c>
      <c r="O8784" s="132">
        <f>IF(G8784&gt;$K$3,"Futuro","Atraso")</f>
        <v/>
      </c>
      <c r="P8784">
        <f>12*(YEAR(G8784)-YEAR($K$3))+(MONTH(G8784)-MONTH($K$3))</f>
        <v/>
      </c>
      <c r="Q8784" s="366">
        <f>IF(M8784="IBIRAPITANGA FASE 3",IF(O8784="Atraso",L8784,L8784/(1+$I$2)^P8784),IF(O8784="Atraso",L8784,L8784/(1+$I$1)^P8784))</f>
        <v/>
      </c>
      <c r="R8784">
        <f>IF(O8784="Atraso",$K$3-G8784,0)</f>
        <v/>
      </c>
      <c r="S8784">
        <f>IF(R8784&lt;=15,"Até 15",IF(R8784&lt;=30,"Entre 15 e 30",IF(R8784&lt;=60,"Entre 30 e 60",IF(R8784&lt;=90,"Entre 60 e 90",IF(R8784&lt;=120,"Entre 90 e 120",IF(R8784&lt;=150,"Entre 120 e 150",IF(R8784&lt;=180,"Entre 150 e 180","Superior a 180")))))))</f>
        <v/>
      </c>
    </row>
    <row r="8785">
      <c r="A8785" t="inlineStr">
        <is>
          <t>Q09L012</t>
        </is>
      </c>
      <c r="B8785" t="inlineStr">
        <is>
          <t>DEBORA COIMBRA DOS SANTOS</t>
        </is>
      </c>
      <c r="C8785" t="n">
        <v>1</v>
      </c>
      <c r="D8785" t="inlineStr">
        <is>
          <t>IPCA</t>
        </is>
      </c>
      <c r="E8785" t="n">
        <v>0</v>
      </c>
      <c r="F8785" t="inlineStr">
        <is>
          <t>MENSAL</t>
        </is>
      </c>
      <c r="G8785" t="n">
        <v>46285</v>
      </c>
      <c r="H8785" t="n">
        <v>46285</v>
      </c>
      <c r="I8785" t="n">
        <v>34</v>
      </c>
      <c r="J8785" t="inlineStr">
        <is>
          <t>CARTEIRA</t>
        </is>
      </c>
      <c r="K8785" t="inlineStr">
        <is>
          <t>CONTRATO</t>
        </is>
      </c>
      <c r="L8785" t="n">
        <v>1473.278874</v>
      </c>
      <c r="M8785" t="inlineStr">
        <is>
          <t>Terra Luz Residencial</t>
        </is>
      </c>
      <c r="N8785" s="142">
        <f>DATE(YEAR(G8785),MONTH(G8785),1)</f>
        <v/>
      </c>
      <c r="O8785" s="132">
        <f>IF(G8785&gt;$K$3,"Futuro","Atraso")</f>
        <v/>
      </c>
      <c r="P8785">
        <f>12*(YEAR(G8785)-YEAR($K$3))+(MONTH(G8785)-MONTH($K$3))</f>
        <v/>
      </c>
      <c r="Q8785" s="366">
        <f>IF(M8785="IBIRAPITANGA FASE 3",IF(O8785="Atraso",L8785,L8785/(1+$I$2)^P8785),IF(O8785="Atraso",L8785,L8785/(1+$I$1)^P8785))</f>
        <v/>
      </c>
      <c r="R8785">
        <f>IF(O8785="Atraso",$K$3-G8785,0)</f>
        <v/>
      </c>
      <c r="S8785">
        <f>IF(R8785&lt;=15,"Até 15",IF(R8785&lt;=30,"Entre 15 e 30",IF(R8785&lt;=60,"Entre 30 e 60",IF(R8785&lt;=90,"Entre 60 e 90",IF(R8785&lt;=120,"Entre 90 e 120",IF(R8785&lt;=150,"Entre 120 e 150",IF(R8785&lt;=180,"Entre 150 e 180","Superior a 180")))))))</f>
        <v/>
      </c>
    </row>
    <row r="8786">
      <c r="A8786" t="inlineStr">
        <is>
          <t>Q09L012</t>
        </is>
      </c>
      <c r="B8786" t="inlineStr">
        <is>
          <t>DEBORA COIMBRA DOS SANTOS</t>
        </is>
      </c>
      <c r="C8786" t="n">
        <v>1</v>
      </c>
      <c r="D8786" t="inlineStr">
        <is>
          <t>IPCA</t>
        </is>
      </c>
      <c r="E8786" t="n">
        <v>0</v>
      </c>
      <c r="F8786" t="inlineStr">
        <is>
          <t>MENSAL</t>
        </is>
      </c>
      <c r="G8786" t="n">
        <v>46315</v>
      </c>
      <c r="H8786" t="n">
        <v>46315</v>
      </c>
      <c r="I8786" t="n">
        <v>35</v>
      </c>
      <c r="J8786" t="inlineStr">
        <is>
          <t>CARTEIRA</t>
        </is>
      </c>
      <c r="K8786" t="inlineStr">
        <is>
          <t>CONTRATO</t>
        </is>
      </c>
      <c r="L8786" t="n">
        <v>1473.278874</v>
      </c>
      <c r="M8786" t="inlineStr">
        <is>
          <t>Terra Luz Residencial</t>
        </is>
      </c>
      <c r="N8786" s="142">
        <f>DATE(YEAR(G8786),MONTH(G8786),1)</f>
        <v/>
      </c>
      <c r="O8786" s="132">
        <f>IF(G8786&gt;$K$3,"Futuro","Atraso")</f>
        <v/>
      </c>
      <c r="P8786">
        <f>12*(YEAR(G8786)-YEAR($K$3))+(MONTH(G8786)-MONTH($K$3))</f>
        <v/>
      </c>
      <c r="Q8786" s="366">
        <f>IF(M8786="IBIRAPITANGA FASE 3",IF(O8786="Atraso",L8786,L8786/(1+$I$2)^P8786),IF(O8786="Atraso",L8786,L8786/(1+$I$1)^P8786))</f>
        <v/>
      </c>
      <c r="R8786">
        <f>IF(O8786="Atraso",$K$3-G8786,0)</f>
        <v/>
      </c>
      <c r="S8786">
        <f>IF(R8786&lt;=15,"Até 15",IF(R8786&lt;=30,"Entre 15 e 30",IF(R8786&lt;=60,"Entre 30 e 60",IF(R8786&lt;=90,"Entre 60 e 90",IF(R8786&lt;=120,"Entre 90 e 120",IF(R8786&lt;=150,"Entre 120 e 150",IF(R8786&lt;=180,"Entre 150 e 180","Superior a 180")))))))</f>
        <v/>
      </c>
    </row>
    <row r="8787">
      <c r="A8787" t="inlineStr">
        <is>
          <t>Q09L012</t>
        </is>
      </c>
      <c r="B8787" t="inlineStr">
        <is>
          <t>DEBORA COIMBRA DOS SANTOS</t>
        </is>
      </c>
      <c r="C8787" t="n">
        <v>1</v>
      </c>
      <c r="D8787" t="inlineStr">
        <is>
          <t>IPCA</t>
        </is>
      </c>
      <c r="E8787" t="n">
        <v>0</v>
      </c>
      <c r="F8787" t="inlineStr">
        <is>
          <t>MENSAL</t>
        </is>
      </c>
      <c r="G8787" t="n">
        <v>46346</v>
      </c>
      <c r="H8787" t="n">
        <v>46346</v>
      </c>
      <c r="I8787" t="n">
        <v>36</v>
      </c>
      <c r="J8787" t="inlineStr">
        <is>
          <t>CARTEIRA</t>
        </is>
      </c>
      <c r="K8787" t="inlineStr">
        <is>
          <t>CONTRATO</t>
        </is>
      </c>
      <c r="L8787" t="n">
        <v>1473.278874</v>
      </c>
      <c r="M8787" t="inlineStr">
        <is>
          <t>Terra Luz Residencial</t>
        </is>
      </c>
      <c r="N8787" s="142">
        <f>DATE(YEAR(G8787),MONTH(G8787),1)</f>
        <v/>
      </c>
      <c r="O8787" s="132">
        <f>IF(G8787&gt;$K$3,"Futuro","Atraso")</f>
        <v/>
      </c>
      <c r="P8787">
        <f>12*(YEAR(G8787)-YEAR($K$3))+(MONTH(G8787)-MONTH($K$3))</f>
        <v/>
      </c>
      <c r="Q8787" s="366">
        <f>IF(M8787="IBIRAPITANGA FASE 3",IF(O8787="Atraso",L8787,L8787/(1+$I$2)^P8787),IF(O8787="Atraso",L8787,L8787/(1+$I$1)^P8787))</f>
        <v/>
      </c>
      <c r="R8787">
        <f>IF(O8787="Atraso",$K$3-G8787,0)</f>
        <v/>
      </c>
      <c r="S8787">
        <f>IF(R8787&lt;=15,"Até 15",IF(R8787&lt;=30,"Entre 15 e 30",IF(R8787&lt;=60,"Entre 30 e 60",IF(R8787&lt;=90,"Entre 60 e 90",IF(R8787&lt;=120,"Entre 90 e 120",IF(R8787&lt;=150,"Entre 120 e 150",IF(R8787&lt;=180,"Entre 150 e 180","Superior a 180")))))))</f>
        <v/>
      </c>
    </row>
    <row r="8788">
      <c r="A8788" t="inlineStr">
        <is>
          <t>Q09L012</t>
        </is>
      </c>
      <c r="B8788" t="inlineStr">
        <is>
          <t>DEBORA COIMBRA DOS SANTOS</t>
        </is>
      </c>
      <c r="C8788" t="n">
        <v>1</v>
      </c>
      <c r="D8788" t="inlineStr">
        <is>
          <t>IPCA</t>
        </is>
      </c>
      <c r="E8788" t="n">
        <v>0</v>
      </c>
      <c r="F8788" t="inlineStr">
        <is>
          <t>MENSAL</t>
        </is>
      </c>
      <c r="G8788" t="n">
        <v>46376</v>
      </c>
      <c r="H8788" t="n">
        <v>46376</v>
      </c>
      <c r="I8788" t="n">
        <v>37</v>
      </c>
      <c r="J8788" t="inlineStr">
        <is>
          <t>CARTEIRA</t>
        </is>
      </c>
      <c r="K8788" t="inlineStr">
        <is>
          <t>CONTRATO</t>
        </is>
      </c>
      <c r="L8788" t="n">
        <v>1473.278874</v>
      </c>
      <c r="M8788" t="inlineStr">
        <is>
          <t>Terra Luz Residencial</t>
        </is>
      </c>
      <c r="N8788" s="142">
        <f>DATE(YEAR(G8788),MONTH(G8788),1)</f>
        <v/>
      </c>
      <c r="O8788" s="132">
        <f>IF(G8788&gt;$K$3,"Futuro","Atraso")</f>
        <v/>
      </c>
      <c r="P8788">
        <f>12*(YEAR(G8788)-YEAR($K$3))+(MONTH(G8788)-MONTH($K$3))</f>
        <v/>
      </c>
      <c r="Q8788" s="366">
        <f>IF(M8788="IBIRAPITANGA FASE 3",IF(O8788="Atraso",L8788,L8788/(1+$I$2)^P8788),IF(O8788="Atraso",L8788,L8788/(1+$I$1)^P8788))</f>
        <v/>
      </c>
      <c r="R8788">
        <f>IF(O8788="Atraso",$K$3-G8788,0)</f>
        <v/>
      </c>
      <c r="S8788">
        <f>IF(R8788&lt;=15,"Até 15",IF(R8788&lt;=30,"Entre 15 e 30",IF(R8788&lt;=60,"Entre 30 e 60",IF(R8788&lt;=90,"Entre 60 e 90",IF(R8788&lt;=120,"Entre 90 e 120",IF(R8788&lt;=150,"Entre 120 e 150",IF(R8788&lt;=180,"Entre 150 e 180","Superior a 180")))))))</f>
        <v/>
      </c>
    </row>
    <row r="8789">
      <c r="A8789" t="inlineStr">
        <is>
          <t>Q09L012</t>
        </is>
      </c>
      <c r="B8789" t="inlineStr">
        <is>
          <t>DEBORA COIMBRA DOS SANTOS</t>
        </is>
      </c>
      <c r="C8789" t="n">
        <v>1</v>
      </c>
      <c r="D8789" t="inlineStr">
        <is>
          <t>IPCA</t>
        </is>
      </c>
      <c r="E8789" t="n">
        <v>0</v>
      </c>
      <c r="F8789" t="inlineStr">
        <is>
          <t>MENSAL</t>
        </is>
      </c>
      <c r="G8789" t="n">
        <v>46407</v>
      </c>
      <c r="H8789" t="n">
        <v>46407</v>
      </c>
      <c r="I8789" t="n">
        <v>38</v>
      </c>
      <c r="J8789" t="inlineStr">
        <is>
          <t>CARTEIRA</t>
        </is>
      </c>
      <c r="K8789" t="inlineStr">
        <is>
          <t>CONTRATO</t>
        </is>
      </c>
      <c r="L8789" t="n">
        <v>1473.278874</v>
      </c>
      <c r="M8789" t="inlineStr">
        <is>
          <t>Terra Luz Residencial</t>
        </is>
      </c>
      <c r="N8789" s="142">
        <f>DATE(YEAR(G8789),MONTH(G8789),1)</f>
        <v/>
      </c>
      <c r="O8789" s="132">
        <f>IF(G8789&gt;$K$3,"Futuro","Atraso")</f>
        <v/>
      </c>
      <c r="P8789">
        <f>12*(YEAR(G8789)-YEAR($K$3))+(MONTH(G8789)-MONTH($K$3))</f>
        <v/>
      </c>
      <c r="Q8789" s="366">
        <f>IF(M8789="IBIRAPITANGA FASE 3",IF(O8789="Atraso",L8789,L8789/(1+$I$2)^P8789),IF(O8789="Atraso",L8789,L8789/(1+$I$1)^P8789))</f>
        <v/>
      </c>
      <c r="R8789">
        <f>IF(O8789="Atraso",$K$3-G8789,0)</f>
        <v/>
      </c>
      <c r="S8789">
        <f>IF(R8789&lt;=15,"Até 15",IF(R8789&lt;=30,"Entre 15 e 30",IF(R8789&lt;=60,"Entre 30 e 60",IF(R8789&lt;=90,"Entre 60 e 90",IF(R8789&lt;=120,"Entre 90 e 120",IF(R8789&lt;=150,"Entre 120 e 150",IF(R8789&lt;=180,"Entre 150 e 180","Superior a 180")))))))</f>
        <v/>
      </c>
    </row>
    <row r="8790">
      <c r="A8790" t="inlineStr">
        <is>
          <t>Q09L012</t>
        </is>
      </c>
      <c r="B8790" t="inlineStr">
        <is>
          <t>DEBORA COIMBRA DOS SANTOS</t>
        </is>
      </c>
      <c r="C8790" t="n">
        <v>1</v>
      </c>
      <c r="D8790" t="inlineStr">
        <is>
          <t>IPCA</t>
        </is>
      </c>
      <c r="E8790" t="n">
        <v>0</v>
      </c>
      <c r="F8790" t="inlineStr">
        <is>
          <t>MENSAL</t>
        </is>
      </c>
      <c r="G8790" t="n">
        <v>46438</v>
      </c>
      <c r="H8790" t="n">
        <v>46438</v>
      </c>
      <c r="I8790" t="n">
        <v>39</v>
      </c>
      <c r="J8790" t="inlineStr">
        <is>
          <t>CARTEIRA</t>
        </is>
      </c>
      <c r="K8790" t="inlineStr">
        <is>
          <t>CONTRATO</t>
        </is>
      </c>
      <c r="L8790" t="n">
        <v>1473.278874</v>
      </c>
      <c r="M8790" t="inlineStr">
        <is>
          <t>Terra Luz Residencial</t>
        </is>
      </c>
      <c r="N8790" s="142">
        <f>DATE(YEAR(G8790),MONTH(G8790),1)</f>
        <v/>
      </c>
      <c r="O8790" s="132">
        <f>IF(G8790&gt;$K$3,"Futuro","Atraso")</f>
        <v/>
      </c>
      <c r="P8790">
        <f>12*(YEAR(G8790)-YEAR($K$3))+(MONTH(G8790)-MONTH($K$3))</f>
        <v/>
      </c>
      <c r="Q8790" s="366">
        <f>IF(M8790="IBIRAPITANGA FASE 3",IF(O8790="Atraso",L8790,L8790/(1+$I$2)^P8790),IF(O8790="Atraso",L8790,L8790/(1+$I$1)^P8790))</f>
        <v/>
      </c>
      <c r="R8790">
        <f>IF(O8790="Atraso",$K$3-G8790,0)</f>
        <v/>
      </c>
      <c r="S8790">
        <f>IF(R8790&lt;=15,"Até 15",IF(R8790&lt;=30,"Entre 15 e 30",IF(R8790&lt;=60,"Entre 30 e 60",IF(R8790&lt;=90,"Entre 60 e 90",IF(R8790&lt;=120,"Entre 90 e 120",IF(R8790&lt;=150,"Entre 120 e 150",IF(R8790&lt;=180,"Entre 150 e 180","Superior a 180")))))))</f>
        <v/>
      </c>
    </row>
    <row r="8791">
      <c r="A8791" t="inlineStr">
        <is>
          <t>Q09L012</t>
        </is>
      </c>
      <c r="B8791" t="inlineStr">
        <is>
          <t>DEBORA COIMBRA DOS SANTOS</t>
        </is>
      </c>
      <c r="C8791" t="n">
        <v>1</v>
      </c>
      <c r="D8791" t="inlineStr">
        <is>
          <t>IPCA</t>
        </is>
      </c>
      <c r="E8791" t="n">
        <v>0</v>
      </c>
      <c r="F8791" t="inlineStr">
        <is>
          <t>MENSAL</t>
        </is>
      </c>
      <c r="G8791" t="n">
        <v>46466</v>
      </c>
      <c r="H8791" t="n">
        <v>46466</v>
      </c>
      <c r="I8791" t="n">
        <v>40</v>
      </c>
      <c r="J8791" t="inlineStr">
        <is>
          <t>CARTEIRA</t>
        </is>
      </c>
      <c r="K8791" t="inlineStr">
        <is>
          <t>CONTRATO</t>
        </is>
      </c>
      <c r="L8791" t="n">
        <v>1473.278874</v>
      </c>
      <c r="M8791" t="inlineStr">
        <is>
          <t>Terra Luz Residencial</t>
        </is>
      </c>
      <c r="N8791" s="142">
        <f>DATE(YEAR(G8791),MONTH(G8791),1)</f>
        <v/>
      </c>
      <c r="O8791" s="132">
        <f>IF(G8791&gt;$K$3,"Futuro","Atraso")</f>
        <v/>
      </c>
      <c r="P8791">
        <f>12*(YEAR(G8791)-YEAR($K$3))+(MONTH(G8791)-MONTH($K$3))</f>
        <v/>
      </c>
      <c r="Q8791" s="366">
        <f>IF(M8791="IBIRAPITANGA FASE 3",IF(O8791="Atraso",L8791,L8791/(1+$I$2)^P8791),IF(O8791="Atraso",L8791,L8791/(1+$I$1)^P8791))</f>
        <v/>
      </c>
      <c r="R8791">
        <f>IF(O8791="Atraso",$K$3-G8791,0)</f>
        <v/>
      </c>
      <c r="S8791">
        <f>IF(R8791&lt;=15,"Até 15",IF(R8791&lt;=30,"Entre 15 e 30",IF(R8791&lt;=60,"Entre 30 e 60",IF(R8791&lt;=90,"Entre 60 e 90",IF(R8791&lt;=120,"Entre 90 e 120",IF(R8791&lt;=150,"Entre 120 e 150",IF(R8791&lt;=180,"Entre 150 e 180","Superior a 180")))))))</f>
        <v/>
      </c>
    </row>
    <row r="8792">
      <c r="A8792" t="inlineStr">
        <is>
          <t>Q09L012</t>
        </is>
      </c>
      <c r="B8792" t="inlineStr">
        <is>
          <t>DEBORA COIMBRA DOS SANTOS</t>
        </is>
      </c>
      <c r="C8792" t="n">
        <v>1</v>
      </c>
      <c r="D8792" t="inlineStr">
        <is>
          <t>IPCA</t>
        </is>
      </c>
      <c r="E8792" t="n">
        <v>0</v>
      </c>
      <c r="F8792" t="inlineStr">
        <is>
          <t>MENSAL</t>
        </is>
      </c>
      <c r="G8792" t="n">
        <v>46497</v>
      </c>
      <c r="H8792" t="n">
        <v>46497</v>
      </c>
      <c r="I8792" t="n">
        <v>41</v>
      </c>
      <c r="J8792" t="inlineStr">
        <is>
          <t>CARTEIRA</t>
        </is>
      </c>
      <c r="K8792" t="inlineStr">
        <is>
          <t>CONTRATO</t>
        </is>
      </c>
      <c r="L8792" t="n">
        <v>1473.278874</v>
      </c>
      <c r="M8792" t="inlineStr">
        <is>
          <t>Terra Luz Residencial</t>
        </is>
      </c>
      <c r="N8792" s="142">
        <f>DATE(YEAR(G8792),MONTH(G8792),1)</f>
        <v/>
      </c>
      <c r="O8792" s="132">
        <f>IF(G8792&gt;$K$3,"Futuro","Atraso")</f>
        <v/>
      </c>
      <c r="P8792">
        <f>12*(YEAR(G8792)-YEAR($K$3))+(MONTH(G8792)-MONTH($K$3))</f>
        <v/>
      </c>
      <c r="Q8792" s="366">
        <f>IF(M8792="IBIRAPITANGA FASE 3",IF(O8792="Atraso",L8792,L8792/(1+$I$2)^P8792),IF(O8792="Atraso",L8792,L8792/(1+$I$1)^P8792))</f>
        <v/>
      </c>
      <c r="R8792">
        <f>IF(O8792="Atraso",$K$3-G8792,0)</f>
        <v/>
      </c>
      <c r="S8792">
        <f>IF(R8792&lt;=15,"Até 15",IF(R8792&lt;=30,"Entre 15 e 30",IF(R8792&lt;=60,"Entre 30 e 60",IF(R8792&lt;=90,"Entre 60 e 90",IF(R8792&lt;=120,"Entre 90 e 120",IF(R8792&lt;=150,"Entre 120 e 150",IF(R8792&lt;=180,"Entre 150 e 180","Superior a 180")))))))</f>
        <v/>
      </c>
    </row>
    <row r="8793">
      <c r="A8793" t="inlineStr">
        <is>
          <t>Q09L012</t>
        </is>
      </c>
      <c r="B8793" t="inlineStr">
        <is>
          <t>DEBORA COIMBRA DOS SANTOS</t>
        </is>
      </c>
      <c r="C8793" t="n">
        <v>1</v>
      </c>
      <c r="D8793" t="inlineStr">
        <is>
          <t>IPCA</t>
        </is>
      </c>
      <c r="E8793" t="n">
        <v>0</v>
      </c>
      <c r="F8793" t="inlineStr">
        <is>
          <t>MENSAL</t>
        </is>
      </c>
      <c r="G8793" t="n">
        <v>46527</v>
      </c>
      <c r="H8793" t="n">
        <v>46527</v>
      </c>
      <c r="I8793" t="n">
        <v>42</v>
      </c>
      <c r="J8793" t="inlineStr">
        <is>
          <t>CARTEIRA</t>
        </is>
      </c>
      <c r="K8793" t="inlineStr">
        <is>
          <t>CONTRATO</t>
        </is>
      </c>
      <c r="L8793" t="n">
        <v>1473.278874</v>
      </c>
      <c r="M8793" t="inlineStr">
        <is>
          <t>Terra Luz Residencial</t>
        </is>
      </c>
      <c r="N8793" s="142">
        <f>DATE(YEAR(G8793),MONTH(G8793),1)</f>
        <v/>
      </c>
      <c r="O8793" s="132">
        <f>IF(G8793&gt;$K$3,"Futuro","Atraso")</f>
        <v/>
      </c>
      <c r="P8793">
        <f>12*(YEAR(G8793)-YEAR($K$3))+(MONTH(G8793)-MONTH($K$3))</f>
        <v/>
      </c>
      <c r="Q8793" s="366">
        <f>IF(M8793="IBIRAPITANGA FASE 3",IF(O8793="Atraso",L8793,L8793/(1+$I$2)^P8793),IF(O8793="Atraso",L8793,L8793/(1+$I$1)^P8793))</f>
        <v/>
      </c>
      <c r="R8793">
        <f>IF(O8793="Atraso",$K$3-G8793,0)</f>
        <v/>
      </c>
      <c r="S8793">
        <f>IF(R8793&lt;=15,"Até 15",IF(R8793&lt;=30,"Entre 15 e 30",IF(R8793&lt;=60,"Entre 30 e 60",IF(R8793&lt;=90,"Entre 60 e 90",IF(R8793&lt;=120,"Entre 90 e 120",IF(R8793&lt;=150,"Entre 120 e 150",IF(R8793&lt;=180,"Entre 150 e 180","Superior a 180")))))))</f>
        <v/>
      </c>
    </row>
    <row r="8794">
      <c r="A8794" t="inlineStr">
        <is>
          <t>Q09L012</t>
        </is>
      </c>
      <c r="B8794" t="inlineStr">
        <is>
          <t>DEBORA COIMBRA DOS SANTOS</t>
        </is>
      </c>
      <c r="C8794" t="n">
        <v>1</v>
      </c>
      <c r="D8794" t="inlineStr">
        <is>
          <t>IPCA</t>
        </is>
      </c>
      <c r="E8794" t="n">
        <v>0</v>
      </c>
      <c r="F8794" t="inlineStr">
        <is>
          <t>MENSAL</t>
        </is>
      </c>
      <c r="G8794" t="n">
        <v>46558</v>
      </c>
      <c r="H8794" t="n">
        <v>46558</v>
      </c>
      <c r="I8794" t="n">
        <v>43</v>
      </c>
      <c r="J8794" t="inlineStr">
        <is>
          <t>CARTEIRA</t>
        </is>
      </c>
      <c r="K8794" t="inlineStr">
        <is>
          <t>CONTRATO</t>
        </is>
      </c>
      <c r="L8794" t="n">
        <v>1473.278874</v>
      </c>
      <c r="M8794" t="inlineStr">
        <is>
          <t>Terra Luz Residencial</t>
        </is>
      </c>
      <c r="N8794" s="142">
        <f>DATE(YEAR(G8794),MONTH(G8794),1)</f>
        <v/>
      </c>
      <c r="O8794" s="132">
        <f>IF(G8794&gt;$K$3,"Futuro","Atraso")</f>
        <v/>
      </c>
      <c r="P8794">
        <f>12*(YEAR(G8794)-YEAR($K$3))+(MONTH(G8794)-MONTH($K$3))</f>
        <v/>
      </c>
      <c r="Q8794" s="366">
        <f>IF(M8794="IBIRAPITANGA FASE 3",IF(O8794="Atraso",L8794,L8794/(1+$I$2)^P8794),IF(O8794="Atraso",L8794,L8794/(1+$I$1)^P8794))</f>
        <v/>
      </c>
      <c r="R8794">
        <f>IF(O8794="Atraso",$K$3-G8794,0)</f>
        <v/>
      </c>
      <c r="S8794">
        <f>IF(R8794&lt;=15,"Até 15",IF(R8794&lt;=30,"Entre 15 e 30",IF(R8794&lt;=60,"Entre 30 e 60",IF(R8794&lt;=90,"Entre 60 e 90",IF(R8794&lt;=120,"Entre 90 e 120",IF(R8794&lt;=150,"Entre 120 e 150",IF(R8794&lt;=180,"Entre 150 e 180","Superior a 180")))))))</f>
        <v/>
      </c>
    </row>
    <row r="8795">
      <c r="A8795" t="inlineStr">
        <is>
          <t>Q010L09</t>
        </is>
      </c>
      <c r="B8795" t="inlineStr">
        <is>
          <t>CRISTIANO EDSON DOS SANTOS</t>
        </is>
      </c>
      <c r="C8795" t="n">
        <v>1</v>
      </c>
      <c r="D8795" t="inlineStr">
        <is>
          <t>IPCA</t>
        </is>
      </c>
      <c r="E8795" t="n">
        <v>0.009488792934583046</v>
      </c>
      <c r="F8795" t="inlineStr">
        <is>
          <t>MENSAL</t>
        </is>
      </c>
      <c r="G8795" t="n">
        <v>45255</v>
      </c>
      <c r="H8795" t="n">
        <v>45255</v>
      </c>
      <c r="I8795" t="n">
        <v>5</v>
      </c>
      <c r="J8795" t="inlineStr">
        <is>
          <t>CARTEIRA</t>
        </is>
      </c>
      <c r="K8795" t="inlineStr">
        <is>
          <t>CONTRATO</t>
        </is>
      </c>
      <c r="L8795" t="n">
        <v>673.0513920000001</v>
      </c>
      <c r="M8795" t="inlineStr">
        <is>
          <t>Terra Luz Residencial</t>
        </is>
      </c>
      <c r="N8795" s="142">
        <f>DATE(YEAR(G8795),MONTH(G8795),1)</f>
        <v/>
      </c>
      <c r="O8795" s="132">
        <f>IF(G8795&gt;$K$3,"Futuro","Atraso")</f>
        <v/>
      </c>
      <c r="P8795">
        <f>12*(YEAR(G8795)-YEAR($K$3))+(MONTH(G8795)-MONTH($K$3))</f>
        <v/>
      </c>
      <c r="Q8795" s="366">
        <f>IF(M8795="IBIRAPITANGA FASE 3",IF(O8795="Atraso",L8795,L8795/(1+$I$2)^P8795),IF(O8795="Atraso",L8795,L8795/(1+$I$1)^P8795))</f>
        <v/>
      </c>
      <c r="R8795">
        <f>IF(O8795="Atraso",$K$3-G8795,0)</f>
        <v/>
      </c>
      <c r="S8795">
        <f>IF(R8795&lt;=15,"Até 15",IF(R8795&lt;=30,"Entre 15 e 30",IF(R8795&lt;=60,"Entre 30 e 60",IF(R8795&lt;=90,"Entre 60 e 90",IF(R8795&lt;=120,"Entre 90 e 120",IF(R8795&lt;=150,"Entre 120 e 150",IF(R8795&lt;=180,"Entre 150 e 180","Superior a 180")))))))</f>
        <v/>
      </c>
    </row>
    <row r="8796">
      <c r="A8796" t="inlineStr">
        <is>
          <t>Q010L09</t>
        </is>
      </c>
      <c r="B8796" t="inlineStr">
        <is>
          <t>CRISTIANO EDSON DOS SANTOS</t>
        </is>
      </c>
      <c r="C8796" t="n">
        <v>1</v>
      </c>
      <c r="D8796" t="inlineStr">
        <is>
          <t>IPCA</t>
        </is>
      </c>
      <c r="E8796" t="n">
        <v>0.009488792934583046</v>
      </c>
      <c r="F8796" t="inlineStr">
        <is>
          <t>MENSAL</t>
        </is>
      </c>
      <c r="G8796" t="n">
        <v>45285</v>
      </c>
      <c r="H8796" t="n">
        <v>45285</v>
      </c>
      <c r="I8796" t="n">
        <v>6</v>
      </c>
      <c r="J8796" t="inlineStr">
        <is>
          <t>CARTEIRA</t>
        </is>
      </c>
      <c r="K8796" t="inlineStr">
        <is>
          <t>CONTRATO</t>
        </is>
      </c>
      <c r="L8796" t="n">
        <v>673.0513920000001</v>
      </c>
      <c r="M8796" t="inlineStr">
        <is>
          <t>Terra Luz Residencial</t>
        </is>
      </c>
      <c r="N8796" s="142">
        <f>DATE(YEAR(G8796),MONTH(G8796),1)</f>
        <v/>
      </c>
      <c r="O8796" s="132">
        <f>IF(G8796&gt;$K$3,"Futuro","Atraso")</f>
        <v/>
      </c>
      <c r="P8796">
        <f>12*(YEAR(G8796)-YEAR($K$3))+(MONTH(G8796)-MONTH($K$3))</f>
        <v/>
      </c>
      <c r="Q8796" s="366">
        <f>IF(M8796="IBIRAPITANGA FASE 3",IF(O8796="Atraso",L8796,L8796/(1+$I$2)^P8796),IF(O8796="Atraso",L8796,L8796/(1+$I$1)^P8796))</f>
        <v/>
      </c>
      <c r="R8796">
        <f>IF(O8796="Atraso",$K$3-G8796,0)</f>
        <v/>
      </c>
      <c r="S8796">
        <f>IF(R8796&lt;=15,"Até 15",IF(R8796&lt;=30,"Entre 15 e 30",IF(R8796&lt;=60,"Entre 30 e 60",IF(R8796&lt;=90,"Entre 60 e 90",IF(R8796&lt;=120,"Entre 90 e 120",IF(R8796&lt;=150,"Entre 120 e 150",IF(R8796&lt;=180,"Entre 150 e 180","Superior a 180")))))))</f>
        <v/>
      </c>
    </row>
    <row r="8797">
      <c r="A8797" t="inlineStr">
        <is>
          <t>Q010L09</t>
        </is>
      </c>
      <c r="B8797" t="inlineStr">
        <is>
          <t>CRISTIANO EDSON DOS SANTOS</t>
        </is>
      </c>
      <c r="C8797" t="n">
        <v>1</v>
      </c>
      <c r="D8797" t="inlineStr">
        <is>
          <t>IPCA</t>
        </is>
      </c>
      <c r="E8797" t="n">
        <v>0.009488792934583046</v>
      </c>
      <c r="F8797" t="inlineStr">
        <is>
          <t>MENSAL</t>
        </is>
      </c>
      <c r="G8797" t="n">
        <v>45316</v>
      </c>
      <c r="H8797" t="n">
        <v>45316</v>
      </c>
      <c r="I8797" t="n">
        <v>7</v>
      </c>
      <c r="J8797" t="inlineStr">
        <is>
          <t>CARTEIRA</t>
        </is>
      </c>
      <c r="K8797" t="inlineStr">
        <is>
          <t>CONTRATO</t>
        </is>
      </c>
      <c r="L8797" t="n">
        <v>673.0513920000001</v>
      </c>
      <c r="M8797" t="inlineStr">
        <is>
          <t>Terra Luz Residencial</t>
        </is>
      </c>
      <c r="N8797" s="142">
        <f>DATE(YEAR(G8797),MONTH(G8797),1)</f>
        <v/>
      </c>
      <c r="O8797" s="132">
        <f>IF(G8797&gt;$K$3,"Futuro","Atraso")</f>
        <v/>
      </c>
      <c r="P8797">
        <f>12*(YEAR(G8797)-YEAR($K$3))+(MONTH(G8797)-MONTH($K$3))</f>
        <v/>
      </c>
      <c r="Q8797" s="366">
        <f>IF(M8797="IBIRAPITANGA FASE 3",IF(O8797="Atraso",L8797,L8797/(1+$I$2)^P8797),IF(O8797="Atraso",L8797,L8797/(1+$I$1)^P8797))</f>
        <v/>
      </c>
      <c r="R8797">
        <f>IF(O8797="Atraso",$K$3-G8797,0)</f>
        <v/>
      </c>
      <c r="S8797">
        <f>IF(R8797&lt;=15,"Até 15",IF(R8797&lt;=30,"Entre 15 e 30",IF(R8797&lt;=60,"Entre 30 e 60",IF(R8797&lt;=90,"Entre 60 e 90",IF(R8797&lt;=120,"Entre 90 e 120",IF(R8797&lt;=150,"Entre 120 e 150",IF(R8797&lt;=180,"Entre 150 e 180","Superior a 180")))))))</f>
        <v/>
      </c>
    </row>
    <row r="8798">
      <c r="A8798" t="inlineStr">
        <is>
          <t>Q010L09</t>
        </is>
      </c>
      <c r="B8798" t="inlineStr">
        <is>
          <t>CRISTIANO EDSON DOS SANTOS</t>
        </is>
      </c>
      <c r="C8798" t="n">
        <v>1</v>
      </c>
      <c r="D8798" t="inlineStr">
        <is>
          <t>IPCA</t>
        </is>
      </c>
      <c r="E8798" t="n">
        <v>0.009488792934583046</v>
      </c>
      <c r="F8798" t="inlineStr">
        <is>
          <t>MENSAL</t>
        </is>
      </c>
      <c r="G8798" t="n">
        <v>45347</v>
      </c>
      <c r="H8798" t="n">
        <v>45347</v>
      </c>
      <c r="I8798" t="n">
        <v>8</v>
      </c>
      <c r="J8798" t="inlineStr">
        <is>
          <t>CARTEIRA</t>
        </is>
      </c>
      <c r="K8798" t="inlineStr">
        <is>
          <t>CONTRATO</t>
        </is>
      </c>
      <c r="L8798" t="n">
        <v>673.0513920000001</v>
      </c>
      <c r="M8798" t="inlineStr">
        <is>
          <t>Terra Luz Residencial</t>
        </is>
      </c>
      <c r="N8798" s="142">
        <f>DATE(YEAR(G8798),MONTH(G8798),1)</f>
        <v/>
      </c>
      <c r="O8798" s="132">
        <f>IF(G8798&gt;$K$3,"Futuro","Atraso")</f>
        <v/>
      </c>
      <c r="P8798">
        <f>12*(YEAR(G8798)-YEAR($K$3))+(MONTH(G8798)-MONTH($K$3))</f>
        <v/>
      </c>
      <c r="Q8798" s="366">
        <f>IF(M8798="IBIRAPITANGA FASE 3",IF(O8798="Atraso",L8798,L8798/(1+$I$2)^P8798),IF(O8798="Atraso",L8798,L8798/(1+$I$1)^P8798))</f>
        <v/>
      </c>
      <c r="R8798">
        <f>IF(O8798="Atraso",$K$3-G8798,0)</f>
        <v/>
      </c>
      <c r="S8798">
        <f>IF(R8798&lt;=15,"Até 15",IF(R8798&lt;=30,"Entre 15 e 30",IF(R8798&lt;=60,"Entre 30 e 60",IF(R8798&lt;=90,"Entre 60 e 90",IF(R8798&lt;=120,"Entre 90 e 120",IF(R8798&lt;=150,"Entre 120 e 150",IF(R8798&lt;=180,"Entre 150 e 180","Superior a 180")))))))</f>
        <v/>
      </c>
    </row>
    <row r="8799">
      <c r="A8799" t="inlineStr">
        <is>
          <t>Q010L09</t>
        </is>
      </c>
      <c r="B8799" t="inlineStr">
        <is>
          <t>CRISTIANO EDSON DOS SANTOS</t>
        </is>
      </c>
      <c r="C8799" t="n">
        <v>1</v>
      </c>
      <c r="D8799" t="inlineStr">
        <is>
          <t>IPCA</t>
        </is>
      </c>
      <c r="E8799" t="n">
        <v>0.009488792934583046</v>
      </c>
      <c r="F8799" t="inlineStr">
        <is>
          <t>MENSAL</t>
        </is>
      </c>
      <c r="G8799" t="n">
        <v>45376</v>
      </c>
      <c r="H8799" t="n">
        <v>45376</v>
      </c>
      <c r="I8799" t="n">
        <v>9</v>
      </c>
      <c r="J8799" t="inlineStr">
        <is>
          <t>CARTEIRA</t>
        </is>
      </c>
      <c r="K8799" t="inlineStr">
        <is>
          <t>CONTRATO</t>
        </is>
      </c>
      <c r="L8799" t="n">
        <v>673.0513920000001</v>
      </c>
      <c r="M8799" t="inlineStr">
        <is>
          <t>Terra Luz Residencial</t>
        </is>
      </c>
      <c r="N8799" s="142">
        <f>DATE(YEAR(G8799),MONTH(G8799),1)</f>
        <v/>
      </c>
      <c r="O8799" s="132">
        <f>IF(G8799&gt;$K$3,"Futuro","Atraso")</f>
        <v/>
      </c>
      <c r="P8799">
        <f>12*(YEAR(G8799)-YEAR($K$3))+(MONTH(G8799)-MONTH($K$3))</f>
        <v/>
      </c>
      <c r="Q8799" s="366">
        <f>IF(M8799="IBIRAPITANGA FASE 3",IF(O8799="Atraso",L8799,L8799/(1+$I$2)^P8799),IF(O8799="Atraso",L8799,L8799/(1+$I$1)^P8799))</f>
        <v/>
      </c>
      <c r="R8799">
        <f>IF(O8799="Atraso",$K$3-G8799,0)</f>
        <v/>
      </c>
      <c r="S8799">
        <f>IF(R8799&lt;=15,"Até 15",IF(R8799&lt;=30,"Entre 15 e 30",IF(R8799&lt;=60,"Entre 30 e 60",IF(R8799&lt;=90,"Entre 60 e 90",IF(R8799&lt;=120,"Entre 90 e 120",IF(R8799&lt;=150,"Entre 120 e 150",IF(R8799&lt;=180,"Entre 150 e 180","Superior a 180")))))))</f>
        <v/>
      </c>
    </row>
    <row r="8800">
      <c r="A8800" t="inlineStr">
        <is>
          <t>Q010L09</t>
        </is>
      </c>
      <c r="B8800" t="inlineStr">
        <is>
          <t>CRISTIANO EDSON DOS SANTOS</t>
        </is>
      </c>
      <c r="C8800" t="n">
        <v>1</v>
      </c>
      <c r="D8800" t="inlineStr">
        <is>
          <t>IPCA</t>
        </is>
      </c>
      <c r="E8800" t="n">
        <v>0.009488792934583046</v>
      </c>
      <c r="F8800" t="inlineStr">
        <is>
          <t>MENSAL</t>
        </is>
      </c>
      <c r="G8800" t="n">
        <v>45407</v>
      </c>
      <c r="H8800" t="n">
        <v>45407</v>
      </c>
      <c r="I8800" t="n">
        <v>10</v>
      </c>
      <c r="J8800" t="inlineStr">
        <is>
          <t>CARTEIRA</t>
        </is>
      </c>
      <c r="K8800" t="inlineStr">
        <is>
          <t>CONTRATO</t>
        </is>
      </c>
      <c r="L8800" t="n">
        <v>673.0513920000001</v>
      </c>
      <c r="M8800" t="inlineStr">
        <is>
          <t>Terra Luz Residencial</t>
        </is>
      </c>
      <c r="N8800" s="142">
        <f>DATE(YEAR(G8800),MONTH(G8800),1)</f>
        <v/>
      </c>
      <c r="O8800" s="132">
        <f>IF(G8800&gt;$K$3,"Futuro","Atraso")</f>
        <v/>
      </c>
      <c r="P8800">
        <f>12*(YEAR(G8800)-YEAR($K$3))+(MONTH(G8800)-MONTH($K$3))</f>
        <v/>
      </c>
      <c r="Q8800" s="366">
        <f>IF(M8800="IBIRAPITANGA FASE 3",IF(O8800="Atraso",L8800,L8800/(1+$I$2)^P8800),IF(O8800="Atraso",L8800,L8800/(1+$I$1)^P8800))</f>
        <v/>
      </c>
      <c r="R8800">
        <f>IF(O8800="Atraso",$K$3-G8800,0)</f>
        <v/>
      </c>
      <c r="S8800">
        <f>IF(R8800&lt;=15,"Até 15",IF(R8800&lt;=30,"Entre 15 e 30",IF(R8800&lt;=60,"Entre 30 e 60",IF(R8800&lt;=90,"Entre 60 e 90",IF(R8800&lt;=120,"Entre 90 e 120",IF(R8800&lt;=150,"Entre 120 e 150",IF(R8800&lt;=180,"Entre 150 e 180","Superior a 180")))))))</f>
        <v/>
      </c>
    </row>
    <row r="8801">
      <c r="A8801" t="inlineStr">
        <is>
          <t>Q010L09</t>
        </is>
      </c>
      <c r="B8801" t="inlineStr">
        <is>
          <t>CRISTIANO EDSON DOS SANTOS</t>
        </is>
      </c>
      <c r="C8801" t="n">
        <v>1</v>
      </c>
      <c r="D8801" t="inlineStr">
        <is>
          <t>IPCA</t>
        </is>
      </c>
      <c r="E8801" t="n">
        <v>0.009488792934583046</v>
      </c>
      <c r="F8801" t="inlineStr">
        <is>
          <t>MENSAL</t>
        </is>
      </c>
      <c r="G8801" t="n">
        <v>45437</v>
      </c>
      <c r="H8801" t="n">
        <v>45437</v>
      </c>
      <c r="I8801" t="n">
        <v>11</v>
      </c>
      <c r="J8801" t="inlineStr">
        <is>
          <t>CARTEIRA</t>
        </is>
      </c>
      <c r="K8801" t="inlineStr">
        <is>
          <t>CONTRATO</t>
        </is>
      </c>
      <c r="L8801" t="n">
        <v>673.0513920000001</v>
      </c>
      <c r="M8801" t="inlineStr">
        <is>
          <t>Terra Luz Residencial</t>
        </is>
      </c>
      <c r="N8801" s="142">
        <f>DATE(YEAR(G8801),MONTH(G8801),1)</f>
        <v/>
      </c>
      <c r="O8801" s="132">
        <f>IF(G8801&gt;$K$3,"Futuro","Atraso")</f>
        <v/>
      </c>
      <c r="P8801">
        <f>12*(YEAR(G8801)-YEAR($K$3))+(MONTH(G8801)-MONTH($K$3))</f>
        <v/>
      </c>
      <c r="Q8801" s="366">
        <f>IF(M8801="IBIRAPITANGA FASE 3",IF(O8801="Atraso",L8801,L8801/(1+$I$2)^P8801),IF(O8801="Atraso",L8801,L8801/(1+$I$1)^P8801))</f>
        <v/>
      </c>
      <c r="R8801">
        <f>IF(O8801="Atraso",$K$3-G8801,0)</f>
        <v/>
      </c>
      <c r="S8801">
        <f>IF(R8801&lt;=15,"Até 15",IF(R8801&lt;=30,"Entre 15 e 30",IF(R8801&lt;=60,"Entre 30 e 60",IF(R8801&lt;=90,"Entre 60 e 90",IF(R8801&lt;=120,"Entre 90 e 120",IF(R8801&lt;=150,"Entre 120 e 150",IF(R8801&lt;=180,"Entre 150 e 180","Superior a 180")))))))</f>
        <v/>
      </c>
    </row>
    <row r="8802">
      <c r="A8802" t="inlineStr">
        <is>
          <t>Q010L09</t>
        </is>
      </c>
      <c r="B8802" t="inlineStr">
        <is>
          <t>CRISTIANO EDSON DOS SANTOS</t>
        </is>
      </c>
      <c r="C8802" t="n">
        <v>1</v>
      </c>
      <c r="D8802" t="inlineStr">
        <is>
          <t>IPCA</t>
        </is>
      </c>
      <c r="E8802" t="n">
        <v>0.009488792934583046</v>
      </c>
      <c r="F8802" t="inlineStr">
        <is>
          <t>MENSAL</t>
        </is>
      </c>
      <c r="G8802" t="n">
        <v>45468</v>
      </c>
      <c r="H8802" t="n">
        <v>45468</v>
      </c>
      <c r="I8802" t="n">
        <v>12</v>
      </c>
      <c r="J8802" t="inlineStr">
        <is>
          <t>CARTEIRA</t>
        </is>
      </c>
      <c r="K8802" t="inlineStr">
        <is>
          <t>CONTRATO</t>
        </is>
      </c>
      <c r="L8802" t="n">
        <v>673.0513920000001</v>
      </c>
      <c r="M8802" t="inlineStr">
        <is>
          <t>Terra Luz Residencial</t>
        </is>
      </c>
      <c r="N8802" s="142">
        <f>DATE(YEAR(G8802),MONTH(G8802),1)</f>
        <v/>
      </c>
      <c r="O8802" s="132">
        <f>IF(G8802&gt;$K$3,"Futuro","Atraso")</f>
        <v/>
      </c>
      <c r="P8802">
        <f>12*(YEAR(G8802)-YEAR($K$3))+(MONTH(G8802)-MONTH($K$3))</f>
        <v/>
      </c>
      <c r="Q8802" s="366">
        <f>IF(M8802="IBIRAPITANGA FASE 3",IF(O8802="Atraso",L8802,L8802/(1+$I$2)^P8802),IF(O8802="Atraso",L8802,L8802/(1+$I$1)^P8802))</f>
        <v/>
      </c>
      <c r="R8802">
        <f>IF(O8802="Atraso",$K$3-G8802,0)</f>
        <v/>
      </c>
      <c r="S8802">
        <f>IF(R8802&lt;=15,"Até 15",IF(R8802&lt;=30,"Entre 15 e 30",IF(R8802&lt;=60,"Entre 30 e 60",IF(R8802&lt;=90,"Entre 60 e 90",IF(R8802&lt;=120,"Entre 90 e 120",IF(R8802&lt;=150,"Entre 120 e 150",IF(R8802&lt;=180,"Entre 150 e 180","Superior a 180")))))))</f>
        <v/>
      </c>
    </row>
    <row r="8803">
      <c r="A8803" t="inlineStr">
        <is>
          <t>Q010L09</t>
        </is>
      </c>
      <c r="B8803" t="inlineStr">
        <is>
          <t>CRISTIANO EDSON DOS SANTOS</t>
        </is>
      </c>
      <c r="C8803" t="n">
        <v>1</v>
      </c>
      <c r="D8803" t="inlineStr">
        <is>
          <t>IPCA</t>
        </is>
      </c>
      <c r="E8803" t="n">
        <v>0.009488792934583046</v>
      </c>
      <c r="F8803" t="inlineStr">
        <is>
          <t>MENSAL</t>
        </is>
      </c>
      <c r="G8803" t="n">
        <v>45498</v>
      </c>
      <c r="H8803" t="n">
        <v>45498</v>
      </c>
      <c r="I8803" t="n">
        <v>13</v>
      </c>
      <c r="J8803" t="inlineStr">
        <is>
          <t>CARTEIRA</t>
        </is>
      </c>
      <c r="K8803" t="inlineStr">
        <is>
          <t>CONTRATO</t>
        </is>
      </c>
      <c r="L8803" t="n">
        <v>673.0513920000001</v>
      </c>
      <c r="M8803" t="inlineStr">
        <is>
          <t>Terra Luz Residencial</t>
        </is>
      </c>
      <c r="N8803" s="142">
        <f>DATE(YEAR(G8803),MONTH(G8803),1)</f>
        <v/>
      </c>
      <c r="O8803" s="132">
        <f>IF(G8803&gt;$K$3,"Futuro","Atraso")</f>
        <v/>
      </c>
      <c r="P8803">
        <f>12*(YEAR(G8803)-YEAR($K$3))+(MONTH(G8803)-MONTH($K$3))</f>
        <v/>
      </c>
      <c r="Q8803" s="366">
        <f>IF(M8803="IBIRAPITANGA FASE 3",IF(O8803="Atraso",L8803,L8803/(1+$I$2)^P8803),IF(O8803="Atraso",L8803,L8803/(1+$I$1)^P8803))</f>
        <v/>
      </c>
      <c r="R8803">
        <f>IF(O8803="Atraso",$K$3-G8803,0)</f>
        <v/>
      </c>
      <c r="S8803">
        <f>IF(R8803&lt;=15,"Até 15",IF(R8803&lt;=30,"Entre 15 e 30",IF(R8803&lt;=60,"Entre 30 e 60",IF(R8803&lt;=90,"Entre 60 e 90",IF(R8803&lt;=120,"Entre 90 e 120",IF(R8803&lt;=150,"Entre 120 e 150",IF(R8803&lt;=180,"Entre 150 e 180","Superior a 180")))))))</f>
        <v/>
      </c>
    </row>
    <row r="8804">
      <c r="A8804" t="inlineStr">
        <is>
          <t>Q010L09</t>
        </is>
      </c>
      <c r="B8804" t="inlineStr">
        <is>
          <t>CRISTIANO EDSON DOS SANTOS</t>
        </is>
      </c>
      <c r="C8804" t="n">
        <v>1</v>
      </c>
      <c r="D8804" t="inlineStr">
        <is>
          <t>IPCA</t>
        </is>
      </c>
      <c r="E8804" t="n">
        <v>0.009488792934583046</v>
      </c>
      <c r="F8804" t="inlineStr">
        <is>
          <t>MENSAL</t>
        </is>
      </c>
      <c r="G8804" t="n">
        <v>45529</v>
      </c>
      <c r="H8804" t="n">
        <v>45529</v>
      </c>
      <c r="I8804" t="n">
        <v>14</v>
      </c>
      <c r="J8804" t="inlineStr">
        <is>
          <t>CARTEIRA</t>
        </is>
      </c>
      <c r="K8804" t="inlineStr">
        <is>
          <t>CONTRATO</t>
        </is>
      </c>
      <c r="L8804" t="n">
        <v>673.0513920000001</v>
      </c>
      <c r="M8804" t="inlineStr">
        <is>
          <t>Terra Luz Residencial</t>
        </is>
      </c>
      <c r="N8804" s="142">
        <f>DATE(YEAR(G8804),MONTH(G8804),1)</f>
        <v/>
      </c>
      <c r="O8804" s="132">
        <f>IF(G8804&gt;$K$3,"Futuro","Atraso")</f>
        <v/>
      </c>
      <c r="P8804">
        <f>12*(YEAR(G8804)-YEAR($K$3))+(MONTH(G8804)-MONTH($K$3))</f>
        <v/>
      </c>
      <c r="Q8804" s="366">
        <f>IF(M8804="IBIRAPITANGA FASE 3",IF(O8804="Atraso",L8804,L8804/(1+$I$2)^P8804),IF(O8804="Atraso",L8804,L8804/(1+$I$1)^P8804))</f>
        <v/>
      </c>
      <c r="R8804">
        <f>IF(O8804="Atraso",$K$3-G8804,0)</f>
        <v/>
      </c>
      <c r="S8804">
        <f>IF(R8804&lt;=15,"Até 15",IF(R8804&lt;=30,"Entre 15 e 30",IF(R8804&lt;=60,"Entre 30 e 60",IF(R8804&lt;=90,"Entre 60 e 90",IF(R8804&lt;=120,"Entre 90 e 120",IF(R8804&lt;=150,"Entre 120 e 150",IF(R8804&lt;=180,"Entre 150 e 180","Superior a 180")))))))</f>
        <v/>
      </c>
    </row>
    <row r="8805">
      <c r="A8805" t="inlineStr">
        <is>
          <t>Q010L09</t>
        </is>
      </c>
      <c r="B8805" t="inlineStr">
        <is>
          <t>CRISTIANO EDSON DOS SANTOS</t>
        </is>
      </c>
      <c r="C8805" t="n">
        <v>1</v>
      </c>
      <c r="D8805" t="inlineStr">
        <is>
          <t>IPCA</t>
        </is>
      </c>
      <c r="E8805" t="n">
        <v>0.009488792934583046</v>
      </c>
      <c r="F8805" t="inlineStr">
        <is>
          <t>MENSAL</t>
        </is>
      </c>
      <c r="G8805" t="n">
        <v>45560</v>
      </c>
      <c r="H8805" t="n">
        <v>45560</v>
      </c>
      <c r="I8805" t="n">
        <v>15</v>
      </c>
      <c r="J8805" t="inlineStr">
        <is>
          <t>CARTEIRA</t>
        </is>
      </c>
      <c r="K8805" t="inlineStr">
        <is>
          <t>CONTRATO</t>
        </is>
      </c>
      <c r="L8805" t="n">
        <v>673.0513920000001</v>
      </c>
      <c r="M8805" t="inlineStr">
        <is>
          <t>Terra Luz Residencial</t>
        </is>
      </c>
      <c r="N8805" s="142">
        <f>DATE(YEAR(G8805),MONTH(G8805),1)</f>
        <v/>
      </c>
      <c r="O8805" s="132">
        <f>IF(G8805&gt;$K$3,"Futuro","Atraso")</f>
        <v/>
      </c>
      <c r="P8805">
        <f>12*(YEAR(G8805)-YEAR($K$3))+(MONTH(G8805)-MONTH($K$3))</f>
        <v/>
      </c>
      <c r="Q8805" s="366">
        <f>IF(M8805="IBIRAPITANGA FASE 3",IF(O8805="Atraso",L8805,L8805/(1+$I$2)^P8805),IF(O8805="Atraso",L8805,L8805/(1+$I$1)^P8805))</f>
        <v/>
      </c>
      <c r="R8805">
        <f>IF(O8805="Atraso",$K$3-G8805,0)</f>
        <v/>
      </c>
      <c r="S8805">
        <f>IF(R8805&lt;=15,"Até 15",IF(R8805&lt;=30,"Entre 15 e 30",IF(R8805&lt;=60,"Entre 30 e 60",IF(R8805&lt;=90,"Entre 60 e 90",IF(R8805&lt;=120,"Entre 90 e 120",IF(R8805&lt;=150,"Entre 120 e 150",IF(R8805&lt;=180,"Entre 150 e 180","Superior a 180")))))))</f>
        <v/>
      </c>
    </row>
    <row r="8806">
      <c r="A8806" t="inlineStr">
        <is>
          <t>Q010L09</t>
        </is>
      </c>
      <c r="B8806" t="inlineStr">
        <is>
          <t>CRISTIANO EDSON DOS SANTOS</t>
        </is>
      </c>
      <c r="C8806" t="n">
        <v>1</v>
      </c>
      <c r="D8806" t="inlineStr">
        <is>
          <t>IPCA</t>
        </is>
      </c>
      <c r="E8806" t="n">
        <v>0.009488792934583046</v>
      </c>
      <c r="F8806" t="inlineStr">
        <is>
          <t>MENSAL</t>
        </is>
      </c>
      <c r="G8806" t="n">
        <v>45590</v>
      </c>
      <c r="H8806" t="n">
        <v>45590</v>
      </c>
      <c r="I8806" t="n">
        <v>16</v>
      </c>
      <c r="J8806" t="inlineStr">
        <is>
          <t>CARTEIRA</t>
        </is>
      </c>
      <c r="K8806" t="inlineStr">
        <is>
          <t>CONTRATO</t>
        </is>
      </c>
      <c r="L8806" t="n">
        <v>673.0513920000001</v>
      </c>
      <c r="M8806" t="inlineStr">
        <is>
          <t>Terra Luz Residencial</t>
        </is>
      </c>
      <c r="N8806" s="142">
        <f>DATE(YEAR(G8806),MONTH(G8806),1)</f>
        <v/>
      </c>
      <c r="O8806" s="132">
        <f>IF(G8806&gt;$K$3,"Futuro","Atraso")</f>
        <v/>
      </c>
      <c r="P8806">
        <f>12*(YEAR(G8806)-YEAR($K$3))+(MONTH(G8806)-MONTH($K$3))</f>
        <v/>
      </c>
      <c r="Q8806" s="366">
        <f>IF(M8806="IBIRAPITANGA FASE 3",IF(O8806="Atraso",L8806,L8806/(1+$I$2)^P8806),IF(O8806="Atraso",L8806,L8806/(1+$I$1)^P8806))</f>
        <v/>
      </c>
      <c r="R8806">
        <f>IF(O8806="Atraso",$K$3-G8806,0)</f>
        <v/>
      </c>
      <c r="S8806">
        <f>IF(R8806&lt;=15,"Até 15",IF(R8806&lt;=30,"Entre 15 e 30",IF(R8806&lt;=60,"Entre 30 e 60",IF(R8806&lt;=90,"Entre 60 e 90",IF(R8806&lt;=120,"Entre 90 e 120",IF(R8806&lt;=150,"Entre 120 e 150",IF(R8806&lt;=180,"Entre 150 e 180","Superior a 180")))))))</f>
        <v/>
      </c>
    </row>
    <row r="8807">
      <c r="A8807" t="inlineStr">
        <is>
          <t>Q010L09</t>
        </is>
      </c>
      <c r="B8807" t="inlineStr">
        <is>
          <t>CRISTIANO EDSON DOS SANTOS</t>
        </is>
      </c>
      <c r="C8807" t="n">
        <v>1</v>
      </c>
      <c r="D8807" t="inlineStr">
        <is>
          <t>IPCA</t>
        </is>
      </c>
      <c r="E8807" t="n">
        <v>0.009488792934583046</v>
      </c>
      <c r="F8807" t="inlineStr">
        <is>
          <t>MENSAL</t>
        </is>
      </c>
      <c r="G8807" t="n">
        <v>45621</v>
      </c>
      <c r="H8807" t="n">
        <v>45621</v>
      </c>
      <c r="I8807" t="n">
        <v>17</v>
      </c>
      <c r="J8807" t="inlineStr">
        <is>
          <t>CARTEIRA</t>
        </is>
      </c>
      <c r="K8807" t="inlineStr">
        <is>
          <t>CONTRATO</t>
        </is>
      </c>
      <c r="L8807" t="n">
        <v>673.0513920000001</v>
      </c>
      <c r="M8807" t="inlineStr">
        <is>
          <t>Terra Luz Residencial</t>
        </is>
      </c>
      <c r="N8807" s="142">
        <f>DATE(YEAR(G8807),MONTH(G8807),1)</f>
        <v/>
      </c>
      <c r="O8807" s="132">
        <f>IF(G8807&gt;$K$3,"Futuro","Atraso")</f>
        <v/>
      </c>
      <c r="P8807">
        <f>12*(YEAR(G8807)-YEAR($K$3))+(MONTH(G8807)-MONTH($K$3))</f>
        <v/>
      </c>
      <c r="Q8807" s="366">
        <f>IF(M8807="IBIRAPITANGA FASE 3",IF(O8807="Atraso",L8807,L8807/(1+$I$2)^P8807),IF(O8807="Atraso",L8807,L8807/(1+$I$1)^P8807))</f>
        <v/>
      </c>
      <c r="R8807">
        <f>IF(O8807="Atraso",$K$3-G8807,0)</f>
        <v/>
      </c>
      <c r="S8807">
        <f>IF(R8807&lt;=15,"Até 15",IF(R8807&lt;=30,"Entre 15 e 30",IF(R8807&lt;=60,"Entre 30 e 60",IF(R8807&lt;=90,"Entre 60 e 90",IF(R8807&lt;=120,"Entre 90 e 120",IF(R8807&lt;=150,"Entre 120 e 150",IF(R8807&lt;=180,"Entre 150 e 180","Superior a 180")))))))</f>
        <v/>
      </c>
    </row>
    <row r="8808">
      <c r="A8808" t="inlineStr">
        <is>
          <t>Q010L09</t>
        </is>
      </c>
      <c r="B8808" t="inlineStr">
        <is>
          <t>CRISTIANO EDSON DOS SANTOS</t>
        </is>
      </c>
      <c r="C8808" t="n">
        <v>1</v>
      </c>
      <c r="D8808" t="inlineStr">
        <is>
          <t>IPCA</t>
        </is>
      </c>
      <c r="E8808" t="n">
        <v>0.009488792934583046</v>
      </c>
      <c r="F8808" t="inlineStr">
        <is>
          <t>MENSAL</t>
        </is>
      </c>
      <c r="G8808" t="n">
        <v>45651</v>
      </c>
      <c r="H8808" t="n">
        <v>45651</v>
      </c>
      <c r="I8808" t="n">
        <v>18</v>
      </c>
      <c r="J8808" t="inlineStr">
        <is>
          <t>CARTEIRA</t>
        </is>
      </c>
      <c r="K8808" t="inlineStr">
        <is>
          <t>CONTRATO</t>
        </is>
      </c>
      <c r="L8808" t="n">
        <v>673.0513920000001</v>
      </c>
      <c r="M8808" t="inlineStr">
        <is>
          <t>Terra Luz Residencial</t>
        </is>
      </c>
      <c r="N8808" s="142">
        <f>DATE(YEAR(G8808),MONTH(G8808),1)</f>
        <v/>
      </c>
      <c r="O8808" s="132">
        <f>IF(G8808&gt;$K$3,"Futuro","Atraso")</f>
        <v/>
      </c>
      <c r="P8808">
        <f>12*(YEAR(G8808)-YEAR($K$3))+(MONTH(G8808)-MONTH($K$3))</f>
        <v/>
      </c>
      <c r="Q8808" s="366">
        <f>IF(M8808="IBIRAPITANGA FASE 3",IF(O8808="Atraso",L8808,L8808/(1+$I$2)^P8808),IF(O8808="Atraso",L8808,L8808/(1+$I$1)^P8808))</f>
        <v/>
      </c>
      <c r="R8808">
        <f>IF(O8808="Atraso",$K$3-G8808,0)</f>
        <v/>
      </c>
      <c r="S8808">
        <f>IF(R8808&lt;=15,"Até 15",IF(R8808&lt;=30,"Entre 15 e 30",IF(R8808&lt;=60,"Entre 30 e 60",IF(R8808&lt;=90,"Entre 60 e 90",IF(R8808&lt;=120,"Entre 90 e 120",IF(R8808&lt;=150,"Entre 120 e 150",IF(R8808&lt;=180,"Entre 150 e 180","Superior a 180")))))))</f>
        <v/>
      </c>
    </row>
    <row r="8809">
      <c r="A8809" t="inlineStr">
        <is>
          <t>Q010L09</t>
        </is>
      </c>
      <c r="B8809" t="inlineStr">
        <is>
          <t>CRISTIANO EDSON DOS SANTOS</t>
        </is>
      </c>
      <c r="C8809" t="n">
        <v>1</v>
      </c>
      <c r="D8809" t="inlineStr">
        <is>
          <t>IPCA</t>
        </is>
      </c>
      <c r="E8809" t="n">
        <v>0.009488792934583046</v>
      </c>
      <c r="F8809" t="inlineStr">
        <is>
          <t>MENSAL</t>
        </is>
      </c>
      <c r="G8809" t="n">
        <v>45682</v>
      </c>
      <c r="H8809" t="n">
        <v>45682</v>
      </c>
      <c r="I8809" t="n">
        <v>19</v>
      </c>
      <c r="J8809" t="inlineStr">
        <is>
          <t>CARTEIRA</t>
        </is>
      </c>
      <c r="K8809" t="inlineStr">
        <is>
          <t>CONTRATO</t>
        </is>
      </c>
      <c r="L8809" t="n">
        <v>673.0513920000001</v>
      </c>
      <c r="M8809" t="inlineStr">
        <is>
          <t>Terra Luz Residencial</t>
        </is>
      </c>
      <c r="N8809" s="142">
        <f>DATE(YEAR(G8809),MONTH(G8809),1)</f>
        <v/>
      </c>
      <c r="O8809" s="132">
        <f>IF(G8809&gt;$K$3,"Futuro","Atraso")</f>
        <v/>
      </c>
      <c r="P8809">
        <f>12*(YEAR(G8809)-YEAR($K$3))+(MONTH(G8809)-MONTH($K$3))</f>
        <v/>
      </c>
      <c r="Q8809" s="366">
        <f>IF(M8809="IBIRAPITANGA FASE 3",IF(O8809="Atraso",L8809,L8809/(1+$I$2)^P8809),IF(O8809="Atraso",L8809,L8809/(1+$I$1)^P8809))</f>
        <v/>
      </c>
      <c r="R8809">
        <f>IF(O8809="Atraso",$K$3-G8809,0)</f>
        <v/>
      </c>
      <c r="S8809">
        <f>IF(R8809&lt;=15,"Até 15",IF(R8809&lt;=30,"Entre 15 e 30",IF(R8809&lt;=60,"Entre 30 e 60",IF(R8809&lt;=90,"Entre 60 e 90",IF(R8809&lt;=120,"Entre 90 e 120",IF(R8809&lt;=150,"Entre 120 e 150",IF(R8809&lt;=180,"Entre 150 e 180","Superior a 180")))))))</f>
        <v/>
      </c>
    </row>
    <row r="8810">
      <c r="A8810" t="inlineStr">
        <is>
          <t>Q010L09</t>
        </is>
      </c>
      <c r="B8810" t="inlineStr">
        <is>
          <t>CRISTIANO EDSON DOS SANTOS</t>
        </is>
      </c>
      <c r="C8810" t="n">
        <v>1</v>
      </c>
      <c r="D8810" t="inlineStr">
        <is>
          <t>IPCA</t>
        </is>
      </c>
      <c r="E8810" t="n">
        <v>0.009488792934583046</v>
      </c>
      <c r="F8810" t="inlineStr">
        <is>
          <t>MENSAL</t>
        </is>
      </c>
      <c r="G8810" t="n">
        <v>45713</v>
      </c>
      <c r="H8810" t="n">
        <v>45713</v>
      </c>
      <c r="I8810" t="n">
        <v>20</v>
      </c>
      <c r="J8810" t="inlineStr">
        <is>
          <t>CARTEIRA</t>
        </is>
      </c>
      <c r="K8810" t="inlineStr">
        <is>
          <t>CONTRATO</t>
        </is>
      </c>
      <c r="L8810" t="n">
        <v>673.0513920000001</v>
      </c>
      <c r="M8810" t="inlineStr">
        <is>
          <t>Terra Luz Residencial</t>
        </is>
      </c>
      <c r="N8810" s="142">
        <f>DATE(YEAR(G8810),MONTH(G8810),1)</f>
        <v/>
      </c>
      <c r="O8810" s="132">
        <f>IF(G8810&gt;$K$3,"Futuro","Atraso")</f>
        <v/>
      </c>
      <c r="P8810">
        <f>12*(YEAR(G8810)-YEAR($K$3))+(MONTH(G8810)-MONTH($K$3))</f>
        <v/>
      </c>
      <c r="Q8810" s="366">
        <f>IF(M8810="IBIRAPITANGA FASE 3",IF(O8810="Atraso",L8810,L8810/(1+$I$2)^P8810),IF(O8810="Atraso",L8810,L8810/(1+$I$1)^P8810))</f>
        <v/>
      </c>
      <c r="R8810">
        <f>IF(O8810="Atraso",$K$3-G8810,0)</f>
        <v/>
      </c>
      <c r="S8810">
        <f>IF(R8810&lt;=15,"Até 15",IF(R8810&lt;=30,"Entre 15 e 30",IF(R8810&lt;=60,"Entre 30 e 60",IF(R8810&lt;=90,"Entre 60 e 90",IF(R8810&lt;=120,"Entre 90 e 120",IF(R8810&lt;=150,"Entre 120 e 150",IF(R8810&lt;=180,"Entre 150 e 180","Superior a 180")))))))</f>
        <v/>
      </c>
    </row>
    <row r="8811">
      <c r="A8811" t="inlineStr">
        <is>
          <t>Q010L09</t>
        </is>
      </c>
      <c r="B8811" t="inlineStr">
        <is>
          <t>CRISTIANO EDSON DOS SANTOS</t>
        </is>
      </c>
      <c r="C8811" t="n">
        <v>1</v>
      </c>
      <c r="D8811" t="inlineStr">
        <is>
          <t>IPCA</t>
        </is>
      </c>
      <c r="E8811" t="n">
        <v>0.009488792934583046</v>
      </c>
      <c r="F8811" t="inlineStr">
        <is>
          <t>MENSAL</t>
        </is>
      </c>
      <c r="G8811" t="n">
        <v>45741</v>
      </c>
      <c r="H8811" t="n">
        <v>45741</v>
      </c>
      <c r="I8811" t="n">
        <v>21</v>
      </c>
      <c r="J8811" t="inlineStr">
        <is>
          <t>CARTEIRA</t>
        </is>
      </c>
      <c r="K8811" t="inlineStr">
        <is>
          <t>CONTRATO</t>
        </is>
      </c>
      <c r="L8811" t="n">
        <v>673.0513920000001</v>
      </c>
      <c r="M8811" t="inlineStr">
        <is>
          <t>Terra Luz Residencial</t>
        </is>
      </c>
      <c r="N8811" s="142">
        <f>DATE(YEAR(G8811),MONTH(G8811),1)</f>
        <v/>
      </c>
      <c r="O8811" s="132">
        <f>IF(G8811&gt;$K$3,"Futuro","Atraso")</f>
        <v/>
      </c>
      <c r="P8811">
        <f>12*(YEAR(G8811)-YEAR($K$3))+(MONTH(G8811)-MONTH($K$3))</f>
        <v/>
      </c>
      <c r="Q8811" s="366">
        <f>IF(M8811="IBIRAPITANGA FASE 3",IF(O8811="Atraso",L8811,L8811/(1+$I$2)^P8811),IF(O8811="Atraso",L8811,L8811/(1+$I$1)^P8811))</f>
        <v/>
      </c>
      <c r="R8811">
        <f>IF(O8811="Atraso",$K$3-G8811,0)</f>
        <v/>
      </c>
      <c r="S8811">
        <f>IF(R8811&lt;=15,"Até 15",IF(R8811&lt;=30,"Entre 15 e 30",IF(R8811&lt;=60,"Entre 30 e 60",IF(R8811&lt;=90,"Entre 60 e 90",IF(R8811&lt;=120,"Entre 90 e 120",IF(R8811&lt;=150,"Entre 120 e 150",IF(R8811&lt;=180,"Entre 150 e 180","Superior a 180")))))))</f>
        <v/>
      </c>
    </row>
    <row r="8812">
      <c r="A8812" t="inlineStr">
        <is>
          <t>Q010L09</t>
        </is>
      </c>
      <c r="B8812" t="inlineStr">
        <is>
          <t>CRISTIANO EDSON DOS SANTOS</t>
        </is>
      </c>
      <c r="C8812" t="n">
        <v>1</v>
      </c>
      <c r="D8812" t="inlineStr">
        <is>
          <t>IPCA</t>
        </is>
      </c>
      <c r="E8812" t="n">
        <v>0.009488792934583046</v>
      </c>
      <c r="F8812" t="inlineStr">
        <is>
          <t>MENSAL</t>
        </is>
      </c>
      <c r="G8812" t="n">
        <v>45772</v>
      </c>
      <c r="H8812" t="n">
        <v>45772</v>
      </c>
      <c r="I8812" t="n">
        <v>22</v>
      </c>
      <c r="J8812" t="inlineStr">
        <is>
          <t>CARTEIRA</t>
        </is>
      </c>
      <c r="K8812" t="inlineStr">
        <is>
          <t>CONTRATO</t>
        </is>
      </c>
      <c r="L8812" t="n">
        <v>673.0513920000001</v>
      </c>
      <c r="M8812" t="inlineStr">
        <is>
          <t>Terra Luz Residencial</t>
        </is>
      </c>
      <c r="N8812" s="142">
        <f>DATE(YEAR(G8812),MONTH(G8812),1)</f>
        <v/>
      </c>
      <c r="O8812" s="132">
        <f>IF(G8812&gt;$K$3,"Futuro","Atraso")</f>
        <v/>
      </c>
      <c r="P8812">
        <f>12*(YEAR(G8812)-YEAR($K$3))+(MONTH(G8812)-MONTH($K$3))</f>
        <v/>
      </c>
      <c r="Q8812" s="366">
        <f>IF(M8812="IBIRAPITANGA FASE 3",IF(O8812="Atraso",L8812,L8812/(1+$I$2)^P8812),IF(O8812="Atraso",L8812,L8812/(1+$I$1)^P8812))</f>
        <v/>
      </c>
      <c r="R8812">
        <f>IF(O8812="Atraso",$K$3-G8812,0)</f>
        <v/>
      </c>
      <c r="S8812">
        <f>IF(R8812&lt;=15,"Até 15",IF(R8812&lt;=30,"Entre 15 e 30",IF(R8812&lt;=60,"Entre 30 e 60",IF(R8812&lt;=90,"Entre 60 e 90",IF(R8812&lt;=120,"Entre 90 e 120",IF(R8812&lt;=150,"Entre 120 e 150",IF(R8812&lt;=180,"Entre 150 e 180","Superior a 180")))))))</f>
        <v/>
      </c>
    </row>
    <row r="8813">
      <c r="A8813" t="inlineStr">
        <is>
          <t>Q010L09</t>
        </is>
      </c>
      <c r="B8813" t="inlineStr">
        <is>
          <t>CRISTIANO EDSON DOS SANTOS</t>
        </is>
      </c>
      <c r="C8813" t="n">
        <v>1</v>
      </c>
      <c r="D8813" t="inlineStr">
        <is>
          <t>IPCA</t>
        </is>
      </c>
      <c r="E8813" t="n">
        <v>0.009488792934583046</v>
      </c>
      <c r="F8813" t="inlineStr">
        <is>
          <t>MENSAL</t>
        </is>
      </c>
      <c r="G8813" t="n">
        <v>45802</v>
      </c>
      <c r="H8813" t="n">
        <v>45802</v>
      </c>
      <c r="I8813" t="n">
        <v>23</v>
      </c>
      <c r="J8813" t="inlineStr">
        <is>
          <t>CARTEIRA</t>
        </is>
      </c>
      <c r="K8813" t="inlineStr">
        <is>
          <t>CONTRATO</t>
        </is>
      </c>
      <c r="L8813" t="n">
        <v>673.0513920000001</v>
      </c>
      <c r="M8813" t="inlineStr">
        <is>
          <t>Terra Luz Residencial</t>
        </is>
      </c>
      <c r="N8813" s="142">
        <f>DATE(YEAR(G8813),MONTH(G8813),1)</f>
        <v/>
      </c>
      <c r="O8813" s="132">
        <f>IF(G8813&gt;$K$3,"Futuro","Atraso")</f>
        <v/>
      </c>
      <c r="P8813">
        <f>12*(YEAR(G8813)-YEAR($K$3))+(MONTH(G8813)-MONTH($K$3))</f>
        <v/>
      </c>
      <c r="Q8813" s="366">
        <f>IF(M8813="IBIRAPITANGA FASE 3",IF(O8813="Atraso",L8813,L8813/(1+$I$2)^P8813),IF(O8813="Atraso",L8813,L8813/(1+$I$1)^P8813))</f>
        <v/>
      </c>
      <c r="R8813">
        <f>IF(O8813="Atraso",$K$3-G8813,0)</f>
        <v/>
      </c>
      <c r="S8813">
        <f>IF(R8813&lt;=15,"Até 15",IF(R8813&lt;=30,"Entre 15 e 30",IF(R8813&lt;=60,"Entre 30 e 60",IF(R8813&lt;=90,"Entre 60 e 90",IF(R8813&lt;=120,"Entre 90 e 120",IF(R8813&lt;=150,"Entre 120 e 150",IF(R8813&lt;=180,"Entre 150 e 180","Superior a 180")))))))</f>
        <v/>
      </c>
    </row>
    <row r="8814">
      <c r="A8814" t="inlineStr">
        <is>
          <t>Q010L09</t>
        </is>
      </c>
      <c r="B8814" t="inlineStr">
        <is>
          <t>CRISTIANO EDSON DOS SANTOS</t>
        </is>
      </c>
      <c r="C8814" t="n">
        <v>1</v>
      </c>
      <c r="D8814" t="inlineStr">
        <is>
          <t>IPCA</t>
        </is>
      </c>
      <c r="E8814" t="n">
        <v>0.009488792934583046</v>
      </c>
      <c r="F8814" t="inlineStr">
        <is>
          <t>MENSAL</t>
        </is>
      </c>
      <c r="G8814" t="n">
        <v>45833</v>
      </c>
      <c r="H8814" t="n">
        <v>45833</v>
      </c>
      <c r="I8814" t="n">
        <v>24</v>
      </c>
      <c r="J8814" t="inlineStr">
        <is>
          <t>CARTEIRA</t>
        </is>
      </c>
      <c r="K8814" t="inlineStr">
        <is>
          <t>CONTRATO</t>
        </is>
      </c>
      <c r="L8814" t="n">
        <v>673.0513920000001</v>
      </c>
      <c r="M8814" t="inlineStr">
        <is>
          <t>Terra Luz Residencial</t>
        </is>
      </c>
      <c r="N8814" s="142">
        <f>DATE(YEAR(G8814),MONTH(G8814),1)</f>
        <v/>
      </c>
      <c r="O8814" s="132">
        <f>IF(G8814&gt;$K$3,"Futuro","Atraso")</f>
        <v/>
      </c>
      <c r="P8814">
        <f>12*(YEAR(G8814)-YEAR($K$3))+(MONTH(G8814)-MONTH($K$3))</f>
        <v/>
      </c>
      <c r="Q8814" s="366">
        <f>IF(M8814="IBIRAPITANGA FASE 3",IF(O8814="Atraso",L8814,L8814/(1+$I$2)^P8814),IF(O8814="Atraso",L8814,L8814/(1+$I$1)^P8814))</f>
        <v/>
      </c>
      <c r="R8814">
        <f>IF(O8814="Atraso",$K$3-G8814,0)</f>
        <v/>
      </c>
      <c r="S8814">
        <f>IF(R8814&lt;=15,"Até 15",IF(R8814&lt;=30,"Entre 15 e 30",IF(R8814&lt;=60,"Entre 30 e 60",IF(R8814&lt;=90,"Entre 60 e 90",IF(R8814&lt;=120,"Entre 90 e 120",IF(R8814&lt;=150,"Entre 120 e 150",IF(R8814&lt;=180,"Entre 150 e 180","Superior a 180")))))))</f>
        <v/>
      </c>
    </row>
    <row r="8815">
      <c r="A8815" t="inlineStr">
        <is>
          <t>Q010L09</t>
        </is>
      </c>
      <c r="B8815" t="inlineStr">
        <is>
          <t>CRISTIANO EDSON DOS SANTOS</t>
        </is>
      </c>
      <c r="C8815" t="n">
        <v>1</v>
      </c>
      <c r="D8815" t="inlineStr">
        <is>
          <t>IPCA</t>
        </is>
      </c>
      <c r="E8815" t="n">
        <v>0.009488792934583046</v>
      </c>
      <c r="F8815" t="inlineStr">
        <is>
          <t>MENSAL</t>
        </is>
      </c>
      <c r="G8815" t="n">
        <v>45863</v>
      </c>
      <c r="H8815" t="n">
        <v>45863</v>
      </c>
      <c r="I8815" t="n">
        <v>25</v>
      </c>
      <c r="J8815" t="inlineStr">
        <is>
          <t>CARTEIRA</t>
        </is>
      </c>
      <c r="K8815" t="inlineStr">
        <is>
          <t>CONTRATO</t>
        </is>
      </c>
      <c r="L8815" t="n">
        <v>673.0513920000001</v>
      </c>
      <c r="M8815" t="inlineStr">
        <is>
          <t>Terra Luz Residencial</t>
        </is>
      </c>
      <c r="N8815" s="142">
        <f>DATE(YEAR(G8815),MONTH(G8815),1)</f>
        <v/>
      </c>
      <c r="O8815" s="132">
        <f>IF(G8815&gt;$K$3,"Futuro","Atraso")</f>
        <v/>
      </c>
      <c r="P8815">
        <f>12*(YEAR(G8815)-YEAR($K$3))+(MONTH(G8815)-MONTH($K$3))</f>
        <v/>
      </c>
      <c r="Q8815" s="366">
        <f>IF(M8815="IBIRAPITANGA FASE 3",IF(O8815="Atraso",L8815,L8815/(1+$I$2)^P8815),IF(O8815="Atraso",L8815,L8815/(1+$I$1)^P8815))</f>
        <v/>
      </c>
      <c r="R8815">
        <f>IF(O8815="Atraso",$K$3-G8815,0)</f>
        <v/>
      </c>
      <c r="S8815">
        <f>IF(R8815&lt;=15,"Até 15",IF(R8815&lt;=30,"Entre 15 e 30",IF(R8815&lt;=60,"Entre 30 e 60",IF(R8815&lt;=90,"Entre 60 e 90",IF(R8815&lt;=120,"Entre 90 e 120",IF(R8815&lt;=150,"Entre 120 e 150",IF(R8815&lt;=180,"Entre 150 e 180","Superior a 180")))))))</f>
        <v/>
      </c>
    </row>
    <row r="8816">
      <c r="A8816" t="inlineStr">
        <is>
          <t>Q010L09</t>
        </is>
      </c>
      <c r="B8816" t="inlineStr">
        <is>
          <t>CRISTIANO EDSON DOS SANTOS</t>
        </is>
      </c>
      <c r="C8816" t="n">
        <v>1</v>
      </c>
      <c r="D8816" t="inlineStr">
        <is>
          <t>IPCA</t>
        </is>
      </c>
      <c r="E8816" t="n">
        <v>0.009488792934583046</v>
      </c>
      <c r="F8816" t="inlineStr">
        <is>
          <t>MENSAL</t>
        </is>
      </c>
      <c r="G8816" t="n">
        <v>45894</v>
      </c>
      <c r="H8816" t="n">
        <v>45894</v>
      </c>
      <c r="I8816" t="n">
        <v>26</v>
      </c>
      <c r="J8816" t="inlineStr">
        <is>
          <t>CARTEIRA</t>
        </is>
      </c>
      <c r="K8816" t="inlineStr">
        <is>
          <t>CONTRATO</t>
        </is>
      </c>
      <c r="L8816" t="n">
        <v>673.0513920000001</v>
      </c>
      <c r="M8816" t="inlineStr">
        <is>
          <t>Terra Luz Residencial</t>
        </is>
      </c>
      <c r="N8816" s="142">
        <f>DATE(YEAR(G8816),MONTH(G8816),1)</f>
        <v/>
      </c>
      <c r="O8816" s="132">
        <f>IF(G8816&gt;$K$3,"Futuro","Atraso")</f>
        <v/>
      </c>
      <c r="P8816">
        <f>12*(YEAR(G8816)-YEAR($K$3))+(MONTH(G8816)-MONTH($K$3))</f>
        <v/>
      </c>
      <c r="Q8816" s="366">
        <f>IF(M8816="IBIRAPITANGA FASE 3",IF(O8816="Atraso",L8816,L8816/(1+$I$2)^P8816),IF(O8816="Atraso",L8816,L8816/(1+$I$1)^P8816))</f>
        <v/>
      </c>
      <c r="R8816">
        <f>IF(O8816="Atraso",$K$3-G8816,0)</f>
        <v/>
      </c>
      <c r="S8816">
        <f>IF(R8816&lt;=15,"Até 15",IF(R8816&lt;=30,"Entre 15 e 30",IF(R8816&lt;=60,"Entre 30 e 60",IF(R8816&lt;=90,"Entre 60 e 90",IF(R8816&lt;=120,"Entre 90 e 120",IF(R8816&lt;=150,"Entre 120 e 150",IF(R8816&lt;=180,"Entre 150 e 180","Superior a 180")))))))</f>
        <v/>
      </c>
    </row>
    <row r="8817">
      <c r="A8817" t="inlineStr">
        <is>
          <t>Q010L09</t>
        </is>
      </c>
      <c r="B8817" t="inlineStr">
        <is>
          <t>CRISTIANO EDSON DOS SANTOS</t>
        </is>
      </c>
      <c r="C8817" t="n">
        <v>1</v>
      </c>
      <c r="D8817" t="inlineStr">
        <is>
          <t>IPCA</t>
        </is>
      </c>
      <c r="E8817" t="n">
        <v>0.009488792934583046</v>
      </c>
      <c r="F8817" t="inlineStr">
        <is>
          <t>MENSAL</t>
        </is>
      </c>
      <c r="G8817" t="n">
        <v>45925</v>
      </c>
      <c r="H8817" t="n">
        <v>45925</v>
      </c>
      <c r="I8817" t="n">
        <v>27</v>
      </c>
      <c r="J8817" t="inlineStr">
        <is>
          <t>CARTEIRA</t>
        </is>
      </c>
      <c r="K8817" t="inlineStr">
        <is>
          <t>CONTRATO</t>
        </is>
      </c>
      <c r="L8817" t="n">
        <v>673.0513920000001</v>
      </c>
      <c r="M8817" t="inlineStr">
        <is>
          <t>Terra Luz Residencial</t>
        </is>
      </c>
      <c r="N8817" s="142">
        <f>DATE(YEAR(G8817),MONTH(G8817),1)</f>
        <v/>
      </c>
      <c r="O8817" s="132">
        <f>IF(G8817&gt;$K$3,"Futuro","Atraso")</f>
        <v/>
      </c>
      <c r="P8817">
        <f>12*(YEAR(G8817)-YEAR($K$3))+(MONTH(G8817)-MONTH($K$3))</f>
        <v/>
      </c>
      <c r="Q8817" s="366">
        <f>IF(M8817="IBIRAPITANGA FASE 3",IF(O8817="Atraso",L8817,L8817/(1+$I$2)^P8817),IF(O8817="Atraso",L8817,L8817/(1+$I$1)^P8817))</f>
        <v/>
      </c>
      <c r="R8817">
        <f>IF(O8817="Atraso",$K$3-G8817,0)</f>
        <v/>
      </c>
      <c r="S8817">
        <f>IF(R8817&lt;=15,"Até 15",IF(R8817&lt;=30,"Entre 15 e 30",IF(R8817&lt;=60,"Entre 30 e 60",IF(R8817&lt;=90,"Entre 60 e 90",IF(R8817&lt;=120,"Entre 90 e 120",IF(R8817&lt;=150,"Entre 120 e 150",IF(R8817&lt;=180,"Entre 150 e 180","Superior a 180")))))))</f>
        <v/>
      </c>
    </row>
    <row r="8818">
      <c r="A8818" t="inlineStr">
        <is>
          <t>Q010L09</t>
        </is>
      </c>
      <c r="B8818" t="inlineStr">
        <is>
          <t>CRISTIANO EDSON DOS SANTOS</t>
        </is>
      </c>
      <c r="C8818" t="n">
        <v>1</v>
      </c>
      <c r="D8818" t="inlineStr">
        <is>
          <t>IPCA</t>
        </is>
      </c>
      <c r="E8818" t="n">
        <v>0.009488792934583046</v>
      </c>
      <c r="F8818" t="inlineStr">
        <is>
          <t>MENSAL</t>
        </is>
      </c>
      <c r="G8818" t="n">
        <v>45955</v>
      </c>
      <c r="H8818" t="n">
        <v>45955</v>
      </c>
      <c r="I8818" t="n">
        <v>28</v>
      </c>
      <c r="J8818" t="inlineStr">
        <is>
          <t>CARTEIRA</t>
        </is>
      </c>
      <c r="K8818" t="inlineStr">
        <is>
          <t>CONTRATO</t>
        </is>
      </c>
      <c r="L8818" t="n">
        <v>673.0513920000001</v>
      </c>
      <c r="M8818" t="inlineStr">
        <is>
          <t>Terra Luz Residencial</t>
        </is>
      </c>
      <c r="N8818" s="142">
        <f>DATE(YEAR(G8818),MONTH(G8818),1)</f>
        <v/>
      </c>
      <c r="O8818" s="132">
        <f>IF(G8818&gt;$K$3,"Futuro","Atraso")</f>
        <v/>
      </c>
      <c r="P8818">
        <f>12*(YEAR(G8818)-YEAR($K$3))+(MONTH(G8818)-MONTH($K$3))</f>
        <v/>
      </c>
      <c r="Q8818" s="366">
        <f>IF(M8818="IBIRAPITANGA FASE 3",IF(O8818="Atraso",L8818,L8818/(1+$I$2)^P8818),IF(O8818="Atraso",L8818,L8818/(1+$I$1)^P8818))</f>
        <v/>
      </c>
      <c r="R8818">
        <f>IF(O8818="Atraso",$K$3-G8818,0)</f>
        <v/>
      </c>
      <c r="S8818">
        <f>IF(R8818&lt;=15,"Até 15",IF(R8818&lt;=30,"Entre 15 e 30",IF(R8818&lt;=60,"Entre 30 e 60",IF(R8818&lt;=90,"Entre 60 e 90",IF(R8818&lt;=120,"Entre 90 e 120",IF(R8818&lt;=150,"Entre 120 e 150",IF(R8818&lt;=180,"Entre 150 e 180","Superior a 180")))))))</f>
        <v/>
      </c>
    </row>
    <row r="8819">
      <c r="A8819" t="inlineStr">
        <is>
          <t>Q010L09</t>
        </is>
      </c>
      <c r="B8819" t="inlineStr">
        <is>
          <t>CRISTIANO EDSON DOS SANTOS</t>
        </is>
      </c>
      <c r="C8819" t="n">
        <v>1</v>
      </c>
      <c r="D8819" t="inlineStr">
        <is>
          <t>IPCA</t>
        </is>
      </c>
      <c r="E8819" t="n">
        <v>0.009488792934583046</v>
      </c>
      <c r="F8819" t="inlineStr">
        <is>
          <t>MENSAL</t>
        </is>
      </c>
      <c r="G8819" t="n">
        <v>45986</v>
      </c>
      <c r="H8819" t="n">
        <v>45986</v>
      </c>
      <c r="I8819" t="n">
        <v>29</v>
      </c>
      <c r="J8819" t="inlineStr">
        <is>
          <t>CARTEIRA</t>
        </is>
      </c>
      <c r="K8819" t="inlineStr">
        <is>
          <t>CONTRATO</t>
        </is>
      </c>
      <c r="L8819" t="n">
        <v>673.0513920000001</v>
      </c>
      <c r="M8819" t="inlineStr">
        <is>
          <t>Terra Luz Residencial</t>
        </is>
      </c>
      <c r="N8819" s="142">
        <f>DATE(YEAR(G8819),MONTH(G8819),1)</f>
        <v/>
      </c>
      <c r="O8819" s="132">
        <f>IF(G8819&gt;$K$3,"Futuro","Atraso")</f>
        <v/>
      </c>
      <c r="P8819">
        <f>12*(YEAR(G8819)-YEAR($K$3))+(MONTH(G8819)-MONTH($K$3))</f>
        <v/>
      </c>
      <c r="Q8819" s="366">
        <f>IF(M8819="IBIRAPITANGA FASE 3",IF(O8819="Atraso",L8819,L8819/(1+$I$2)^P8819),IF(O8819="Atraso",L8819,L8819/(1+$I$1)^P8819))</f>
        <v/>
      </c>
      <c r="R8819">
        <f>IF(O8819="Atraso",$K$3-G8819,0)</f>
        <v/>
      </c>
      <c r="S8819">
        <f>IF(R8819&lt;=15,"Até 15",IF(R8819&lt;=30,"Entre 15 e 30",IF(R8819&lt;=60,"Entre 30 e 60",IF(R8819&lt;=90,"Entre 60 e 90",IF(R8819&lt;=120,"Entre 90 e 120",IF(R8819&lt;=150,"Entre 120 e 150",IF(R8819&lt;=180,"Entre 150 e 180","Superior a 180")))))))</f>
        <v/>
      </c>
    </row>
    <row r="8820">
      <c r="A8820" t="inlineStr">
        <is>
          <t>Q010L09</t>
        </is>
      </c>
      <c r="B8820" t="inlineStr">
        <is>
          <t>CRISTIANO EDSON DOS SANTOS</t>
        </is>
      </c>
      <c r="C8820" t="n">
        <v>1</v>
      </c>
      <c r="D8820" t="inlineStr">
        <is>
          <t>IPCA</t>
        </is>
      </c>
      <c r="E8820" t="n">
        <v>0.009488792934583046</v>
      </c>
      <c r="F8820" t="inlineStr">
        <is>
          <t>MENSAL</t>
        </is>
      </c>
      <c r="G8820" t="n">
        <v>46016</v>
      </c>
      <c r="H8820" t="n">
        <v>46016</v>
      </c>
      <c r="I8820" t="n">
        <v>30</v>
      </c>
      <c r="J8820" t="inlineStr">
        <is>
          <t>CARTEIRA</t>
        </is>
      </c>
      <c r="K8820" t="inlineStr">
        <is>
          <t>CONTRATO</t>
        </is>
      </c>
      <c r="L8820" t="n">
        <v>673.0513920000001</v>
      </c>
      <c r="M8820" t="inlineStr">
        <is>
          <t>Terra Luz Residencial</t>
        </is>
      </c>
      <c r="N8820" s="142">
        <f>DATE(YEAR(G8820),MONTH(G8820),1)</f>
        <v/>
      </c>
      <c r="O8820" s="132">
        <f>IF(G8820&gt;$K$3,"Futuro","Atraso")</f>
        <v/>
      </c>
      <c r="P8820">
        <f>12*(YEAR(G8820)-YEAR($K$3))+(MONTH(G8820)-MONTH($K$3))</f>
        <v/>
      </c>
      <c r="Q8820" s="366">
        <f>IF(M8820="IBIRAPITANGA FASE 3",IF(O8820="Atraso",L8820,L8820/(1+$I$2)^P8820),IF(O8820="Atraso",L8820,L8820/(1+$I$1)^P8820))</f>
        <v/>
      </c>
      <c r="R8820">
        <f>IF(O8820="Atraso",$K$3-G8820,0)</f>
        <v/>
      </c>
      <c r="S8820">
        <f>IF(R8820&lt;=15,"Até 15",IF(R8820&lt;=30,"Entre 15 e 30",IF(R8820&lt;=60,"Entre 30 e 60",IF(R8820&lt;=90,"Entre 60 e 90",IF(R8820&lt;=120,"Entre 90 e 120",IF(R8820&lt;=150,"Entre 120 e 150",IF(R8820&lt;=180,"Entre 150 e 180","Superior a 180")))))))</f>
        <v/>
      </c>
    </row>
    <row r="8821">
      <c r="A8821" t="inlineStr">
        <is>
          <t>Q010L09</t>
        </is>
      </c>
      <c r="B8821" t="inlineStr">
        <is>
          <t>CRISTIANO EDSON DOS SANTOS</t>
        </is>
      </c>
      <c r="C8821" t="n">
        <v>1</v>
      </c>
      <c r="D8821" t="inlineStr">
        <is>
          <t>IPCA</t>
        </is>
      </c>
      <c r="E8821" t="n">
        <v>0.009488792934583046</v>
      </c>
      <c r="F8821" t="inlineStr">
        <is>
          <t>MENSAL</t>
        </is>
      </c>
      <c r="G8821" t="n">
        <v>46047</v>
      </c>
      <c r="H8821" t="n">
        <v>46047</v>
      </c>
      <c r="I8821" t="n">
        <v>31</v>
      </c>
      <c r="J8821" t="inlineStr">
        <is>
          <t>CARTEIRA</t>
        </is>
      </c>
      <c r="K8821" t="inlineStr">
        <is>
          <t>CONTRATO</t>
        </is>
      </c>
      <c r="L8821" t="n">
        <v>673.0513920000001</v>
      </c>
      <c r="M8821" t="inlineStr">
        <is>
          <t>Terra Luz Residencial</t>
        </is>
      </c>
      <c r="N8821" s="142">
        <f>DATE(YEAR(G8821),MONTH(G8821),1)</f>
        <v/>
      </c>
      <c r="O8821" s="132">
        <f>IF(G8821&gt;$K$3,"Futuro","Atraso")</f>
        <v/>
      </c>
      <c r="P8821">
        <f>12*(YEAR(G8821)-YEAR($K$3))+(MONTH(G8821)-MONTH($K$3))</f>
        <v/>
      </c>
      <c r="Q8821" s="366">
        <f>IF(M8821="IBIRAPITANGA FASE 3",IF(O8821="Atraso",L8821,L8821/(1+$I$2)^P8821),IF(O8821="Atraso",L8821,L8821/(1+$I$1)^P8821))</f>
        <v/>
      </c>
      <c r="R8821">
        <f>IF(O8821="Atraso",$K$3-G8821,0)</f>
        <v/>
      </c>
      <c r="S8821">
        <f>IF(R8821&lt;=15,"Até 15",IF(R8821&lt;=30,"Entre 15 e 30",IF(R8821&lt;=60,"Entre 30 e 60",IF(R8821&lt;=90,"Entre 60 e 90",IF(R8821&lt;=120,"Entre 90 e 120",IF(R8821&lt;=150,"Entre 120 e 150",IF(R8821&lt;=180,"Entre 150 e 180","Superior a 180")))))))</f>
        <v/>
      </c>
    </row>
    <row r="8822">
      <c r="A8822" t="inlineStr">
        <is>
          <t>Q010L09</t>
        </is>
      </c>
      <c r="B8822" t="inlineStr">
        <is>
          <t>CRISTIANO EDSON DOS SANTOS</t>
        </is>
      </c>
      <c r="C8822" t="n">
        <v>1</v>
      </c>
      <c r="D8822" t="inlineStr">
        <is>
          <t>IPCA</t>
        </is>
      </c>
      <c r="E8822" t="n">
        <v>0.009488792934583046</v>
      </c>
      <c r="F8822" t="inlineStr">
        <is>
          <t>MENSAL</t>
        </is>
      </c>
      <c r="G8822" t="n">
        <v>46078</v>
      </c>
      <c r="H8822" t="n">
        <v>46078</v>
      </c>
      <c r="I8822" t="n">
        <v>32</v>
      </c>
      <c r="J8822" t="inlineStr">
        <is>
          <t>CARTEIRA</t>
        </is>
      </c>
      <c r="K8822" t="inlineStr">
        <is>
          <t>CONTRATO</t>
        </is>
      </c>
      <c r="L8822" t="n">
        <v>673.0513920000001</v>
      </c>
      <c r="M8822" t="inlineStr">
        <is>
          <t>Terra Luz Residencial</t>
        </is>
      </c>
      <c r="N8822" s="142">
        <f>DATE(YEAR(G8822),MONTH(G8822),1)</f>
        <v/>
      </c>
      <c r="O8822" s="132">
        <f>IF(G8822&gt;$K$3,"Futuro","Atraso")</f>
        <v/>
      </c>
      <c r="P8822">
        <f>12*(YEAR(G8822)-YEAR($K$3))+(MONTH(G8822)-MONTH($K$3))</f>
        <v/>
      </c>
      <c r="Q8822" s="366">
        <f>IF(M8822="IBIRAPITANGA FASE 3",IF(O8822="Atraso",L8822,L8822/(1+$I$2)^P8822),IF(O8822="Atraso",L8822,L8822/(1+$I$1)^P8822))</f>
        <v/>
      </c>
      <c r="R8822">
        <f>IF(O8822="Atraso",$K$3-G8822,0)</f>
        <v/>
      </c>
      <c r="S8822">
        <f>IF(R8822&lt;=15,"Até 15",IF(R8822&lt;=30,"Entre 15 e 30",IF(R8822&lt;=60,"Entre 30 e 60",IF(R8822&lt;=90,"Entre 60 e 90",IF(R8822&lt;=120,"Entre 90 e 120",IF(R8822&lt;=150,"Entre 120 e 150",IF(R8822&lt;=180,"Entre 150 e 180","Superior a 180")))))))</f>
        <v/>
      </c>
    </row>
    <row r="8823">
      <c r="A8823" t="inlineStr">
        <is>
          <t>Q010L09</t>
        </is>
      </c>
      <c r="B8823" t="inlineStr">
        <is>
          <t>CRISTIANO EDSON DOS SANTOS</t>
        </is>
      </c>
      <c r="C8823" t="n">
        <v>1</v>
      </c>
      <c r="D8823" t="inlineStr">
        <is>
          <t>IPCA</t>
        </is>
      </c>
      <c r="E8823" t="n">
        <v>0.009488792934583046</v>
      </c>
      <c r="F8823" t="inlineStr">
        <is>
          <t>MENSAL</t>
        </is>
      </c>
      <c r="G8823" t="n">
        <v>46106</v>
      </c>
      <c r="H8823" t="n">
        <v>46106</v>
      </c>
      <c r="I8823" t="n">
        <v>33</v>
      </c>
      <c r="J8823" t="inlineStr">
        <is>
          <t>CARTEIRA</t>
        </is>
      </c>
      <c r="K8823" t="inlineStr">
        <is>
          <t>CONTRATO</t>
        </is>
      </c>
      <c r="L8823" t="n">
        <v>673.0513920000001</v>
      </c>
      <c r="M8823" t="inlineStr">
        <is>
          <t>Terra Luz Residencial</t>
        </is>
      </c>
      <c r="N8823" s="142">
        <f>DATE(YEAR(G8823),MONTH(G8823),1)</f>
        <v/>
      </c>
      <c r="O8823" s="132">
        <f>IF(G8823&gt;$K$3,"Futuro","Atraso")</f>
        <v/>
      </c>
      <c r="P8823">
        <f>12*(YEAR(G8823)-YEAR($K$3))+(MONTH(G8823)-MONTH($K$3))</f>
        <v/>
      </c>
      <c r="Q8823" s="366">
        <f>IF(M8823="IBIRAPITANGA FASE 3",IF(O8823="Atraso",L8823,L8823/(1+$I$2)^P8823),IF(O8823="Atraso",L8823,L8823/(1+$I$1)^P8823))</f>
        <v/>
      </c>
      <c r="R8823">
        <f>IF(O8823="Atraso",$K$3-G8823,0)</f>
        <v/>
      </c>
      <c r="S8823">
        <f>IF(R8823&lt;=15,"Até 15",IF(R8823&lt;=30,"Entre 15 e 30",IF(R8823&lt;=60,"Entre 30 e 60",IF(R8823&lt;=90,"Entre 60 e 90",IF(R8823&lt;=120,"Entre 90 e 120",IF(R8823&lt;=150,"Entre 120 e 150",IF(R8823&lt;=180,"Entre 150 e 180","Superior a 180")))))))</f>
        <v/>
      </c>
    </row>
    <row r="8824">
      <c r="A8824" t="inlineStr">
        <is>
          <t>Q010L09</t>
        </is>
      </c>
      <c r="B8824" t="inlineStr">
        <is>
          <t>CRISTIANO EDSON DOS SANTOS</t>
        </is>
      </c>
      <c r="C8824" t="n">
        <v>1</v>
      </c>
      <c r="D8824" t="inlineStr">
        <is>
          <t>IPCA</t>
        </is>
      </c>
      <c r="E8824" t="n">
        <v>0.009488792934583046</v>
      </c>
      <c r="F8824" t="inlineStr">
        <is>
          <t>MENSAL</t>
        </is>
      </c>
      <c r="G8824" t="n">
        <v>46137</v>
      </c>
      <c r="H8824" t="n">
        <v>46137</v>
      </c>
      <c r="I8824" t="n">
        <v>34</v>
      </c>
      <c r="J8824" t="inlineStr">
        <is>
          <t>CARTEIRA</t>
        </is>
      </c>
      <c r="K8824" t="inlineStr">
        <is>
          <t>CONTRATO</t>
        </is>
      </c>
      <c r="L8824" t="n">
        <v>673.0513920000001</v>
      </c>
      <c r="M8824" t="inlineStr">
        <is>
          <t>Terra Luz Residencial</t>
        </is>
      </c>
      <c r="N8824" s="142">
        <f>DATE(YEAR(G8824),MONTH(G8824),1)</f>
        <v/>
      </c>
      <c r="O8824" s="132">
        <f>IF(G8824&gt;$K$3,"Futuro","Atraso")</f>
        <v/>
      </c>
      <c r="P8824">
        <f>12*(YEAR(G8824)-YEAR($K$3))+(MONTH(G8824)-MONTH($K$3))</f>
        <v/>
      </c>
      <c r="Q8824" s="366">
        <f>IF(M8824="IBIRAPITANGA FASE 3",IF(O8824="Atraso",L8824,L8824/(1+$I$2)^P8824),IF(O8824="Atraso",L8824,L8824/(1+$I$1)^P8824))</f>
        <v/>
      </c>
      <c r="R8824">
        <f>IF(O8824="Atraso",$K$3-G8824,0)</f>
        <v/>
      </c>
      <c r="S8824">
        <f>IF(R8824&lt;=15,"Até 15",IF(R8824&lt;=30,"Entre 15 e 30",IF(R8824&lt;=60,"Entre 30 e 60",IF(R8824&lt;=90,"Entre 60 e 90",IF(R8824&lt;=120,"Entre 90 e 120",IF(R8824&lt;=150,"Entre 120 e 150",IF(R8824&lt;=180,"Entre 150 e 180","Superior a 180")))))))</f>
        <v/>
      </c>
    </row>
    <row r="8825">
      <c r="A8825" t="inlineStr">
        <is>
          <t>Q010L09</t>
        </is>
      </c>
      <c r="B8825" t="inlineStr">
        <is>
          <t>CRISTIANO EDSON DOS SANTOS</t>
        </is>
      </c>
      <c r="C8825" t="n">
        <v>1</v>
      </c>
      <c r="D8825" t="inlineStr">
        <is>
          <t>IPCA</t>
        </is>
      </c>
      <c r="E8825" t="n">
        <v>0.009488792934583046</v>
      </c>
      <c r="F8825" t="inlineStr">
        <is>
          <t>MENSAL</t>
        </is>
      </c>
      <c r="G8825" t="n">
        <v>46167</v>
      </c>
      <c r="H8825" t="n">
        <v>46167</v>
      </c>
      <c r="I8825" t="n">
        <v>35</v>
      </c>
      <c r="J8825" t="inlineStr">
        <is>
          <t>CARTEIRA</t>
        </is>
      </c>
      <c r="K8825" t="inlineStr">
        <is>
          <t>CONTRATO</t>
        </is>
      </c>
      <c r="L8825" t="n">
        <v>673.0513920000001</v>
      </c>
      <c r="M8825" t="inlineStr">
        <is>
          <t>Terra Luz Residencial</t>
        </is>
      </c>
      <c r="N8825" s="142">
        <f>DATE(YEAR(G8825),MONTH(G8825),1)</f>
        <v/>
      </c>
      <c r="O8825" s="132">
        <f>IF(G8825&gt;$K$3,"Futuro","Atraso")</f>
        <v/>
      </c>
      <c r="P8825">
        <f>12*(YEAR(G8825)-YEAR($K$3))+(MONTH(G8825)-MONTH($K$3))</f>
        <v/>
      </c>
      <c r="Q8825" s="366">
        <f>IF(M8825="IBIRAPITANGA FASE 3",IF(O8825="Atraso",L8825,L8825/(1+$I$2)^P8825),IF(O8825="Atraso",L8825,L8825/(1+$I$1)^P8825))</f>
        <v/>
      </c>
      <c r="R8825">
        <f>IF(O8825="Atraso",$K$3-G8825,0)</f>
        <v/>
      </c>
      <c r="S8825">
        <f>IF(R8825&lt;=15,"Até 15",IF(R8825&lt;=30,"Entre 15 e 30",IF(R8825&lt;=60,"Entre 30 e 60",IF(R8825&lt;=90,"Entre 60 e 90",IF(R8825&lt;=120,"Entre 90 e 120",IF(R8825&lt;=150,"Entre 120 e 150",IF(R8825&lt;=180,"Entre 150 e 180","Superior a 180")))))))</f>
        <v/>
      </c>
    </row>
    <row r="8826">
      <c r="A8826" t="inlineStr">
        <is>
          <t>Q010L09</t>
        </is>
      </c>
      <c r="B8826" t="inlineStr">
        <is>
          <t>CRISTIANO EDSON DOS SANTOS</t>
        </is>
      </c>
      <c r="C8826" t="n">
        <v>1</v>
      </c>
      <c r="D8826" t="inlineStr">
        <is>
          <t>IPCA</t>
        </is>
      </c>
      <c r="E8826" t="n">
        <v>0.009488792934583046</v>
      </c>
      <c r="F8826" t="inlineStr">
        <is>
          <t>MENSAL</t>
        </is>
      </c>
      <c r="G8826" t="n">
        <v>46198</v>
      </c>
      <c r="H8826" t="n">
        <v>46198</v>
      </c>
      <c r="I8826" t="n">
        <v>36</v>
      </c>
      <c r="J8826" t="inlineStr">
        <is>
          <t>CARTEIRA</t>
        </is>
      </c>
      <c r="K8826" t="inlineStr">
        <is>
          <t>CONTRATO</t>
        </is>
      </c>
      <c r="L8826" t="n">
        <v>673.0513920000001</v>
      </c>
      <c r="M8826" t="inlineStr">
        <is>
          <t>Terra Luz Residencial</t>
        </is>
      </c>
      <c r="N8826" s="142">
        <f>DATE(YEAR(G8826),MONTH(G8826),1)</f>
        <v/>
      </c>
      <c r="O8826" s="132">
        <f>IF(G8826&gt;$K$3,"Futuro","Atraso")</f>
        <v/>
      </c>
      <c r="P8826">
        <f>12*(YEAR(G8826)-YEAR($K$3))+(MONTH(G8826)-MONTH($K$3))</f>
        <v/>
      </c>
      <c r="Q8826" s="366">
        <f>IF(M8826="IBIRAPITANGA FASE 3",IF(O8826="Atraso",L8826,L8826/(1+$I$2)^P8826),IF(O8826="Atraso",L8826,L8826/(1+$I$1)^P8826))</f>
        <v/>
      </c>
      <c r="R8826">
        <f>IF(O8826="Atraso",$K$3-G8826,0)</f>
        <v/>
      </c>
      <c r="S8826">
        <f>IF(R8826&lt;=15,"Até 15",IF(R8826&lt;=30,"Entre 15 e 30",IF(R8826&lt;=60,"Entre 30 e 60",IF(R8826&lt;=90,"Entre 60 e 90",IF(R8826&lt;=120,"Entre 90 e 120",IF(R8826&lt;=150,"Entre 120 e 150",IF(R8826&lt;=180,"Entre 150 e 180","Superior a 180")))))))</f>
        <v/>
      </c>
    </row>
    <row r="8827">
      <c r="A8827" t="inlineStr">
        <is>
          <t>Q010L09</t>
        </is>
      </c>
      <c r="B8827" t="inlineStr">
        <is>
          <t>CRISTIANO EDSON DOS SANTOS</t>
        </is>
      </c>
      <c r="C8827" t="n">
        <v>1</v>
      </c>
      <c r="D8827" t="inlineStr">
        <is>
          <t>IPCA</t>
        </is>
      </c>
      <c r="E8827" t="n">
        <v>0.009488792934583046</v>
      </c>
      <c r="F8827" t="inlineStr">
        <is>
          <t>MENSAL</t>
        </is>
      </c>
      <c r="G8827" t="n">
        <v>46228</v>
      </c>
      <c r="H8827" t="n">
        <v>46228</v>
      </c>
      <c r="I8827" t="n">
        <v>37</v>
      </c>
      <c r="J8827" t="inlineStr">
        <is>
          <t>CARTEIRA</t>
        </is>
      </c>
      <c r="K8827" t="inlineStr">
        <is>
          <t>CONTRATO</t>
        </is>
      </c>
      <c r="L8827" t="n">
        <v>673.0513920000001</v>
      </c>
      <c r="M8827" t="inlineStr">
        <is>
          <t>Terra Luz Residencial</t>
        </is>
      </c>
      <c r="N8827" s="142">
        <f>DATE(YEAR(G8827),MONTH(G8827),1)</f>
        <v/>
      </c>
      <c r="O8827" s="132">
        <f>IF(G8827&gt;$K$3,"Futuro","Atraso")</f>
        <v/>
      </c>
      <c r="P8827">
        <f>12*(YEAR(G8827)-YEAR($K$3))+(MONTH(G8827)-MONTH($K$3))</f>
        <v/>
      </c>
      <c r="Q8827" s="366">
        <f>IF(M8827="IBIRAPITANGA FASE 3",IF(O8827="Atraso",L8827,L8827/(1+$I$2)^P8827),IF(O8827="Atraso",L8827,L8827/(1+$I$1)^P8827))</f>
        <v/>
      </c>
      <c r="R8827">
        <f>IF(O8827="Atraso",$K$3-G8827,0)</f>
        <v/>
      </c>
      <c r="S8827">
        <f>IF(R8827&lt;=15,"Até 15",IF(R8827&lt;=30,"Entre 15 e 30",IF(R8827&lt;=60,"Entre 30 e 60",IF(R8827&lt;=90,"Entre 60 e 90",IF(R8827&lt;=120,"Entre 90 e 120",IF(R8827&lt;=150,"Entre 120 e 150",IF(R8827&lt;=180,"Entre 150 e 180","Superior a 180")))))))</f>
        <v/>
      </c>
    </row>
    <row r="8828">
      <c r="A8828" t="inlineStr">
        <is>
          <t>Q010L09</t>
        </is>
      </c>
      <c r="B8828" t="inlineStr">
        <is>
          <t>CRISTIANO EDSON DOS SANTOS</t>
        </is>
      </c>
      <c r="C8828" t="n">
        <v>1</v>
      </c>
      <c r="D8828" t="inlineStr">
        <is>
          <t>IPCA</t>
        </is>
      </c>
      <c r="E8828" t="n">
        <v>0.009488792934583046</v>
      </c>
      <c r="F8828" t="inlineStr">
        <is>
          <t>MENSAL</t>
        </is>
      </c>
      <c r="G8828" t="n">
        <v>46259</v>
      </c>
      <c r="H8828" t="n">
        <v>46259</v>
      </c>
      <c r="I8828" t="n">
        <v>38</v>
      </c>
      <c r="J8828" t="inlineStr">
        <is>
          <t>CARTEIRA</t>
        </is>
      </c>
      <c r="K8828" t="inlineStr">
        <is>
          <t>CONTRATO</t>
        </is>
      </c>
      <c r="L8828" t="n">
        <v>673.0513920000001</v>
      </c>
      <c r="M8828" t="inlineStr">
        <is>
          <t>Terra Luz Residencial</t>
        </is>
      </c>
      <c r="N8828" s="142">
        <f>DATE(YEAR(G8828),MONTH(G8828),1)</f>
        <v/>
      </c>
      <c r="O8828" s="132">
        <f>IF(G8828&gt;$K$3,"Futuro","Atraso")</f>
        <v/>
      </c>
      <c r="P8828">
        <f>12*(YEAR(G8828)-YEAR($K$3))+(MONTH(G8828)-MONTH($K$3))</f>
        <v/>
      </c>
      <c r="Q8828" s="366">
        <f>IF(M8828="IBIRAPITANGA FASE 3",IF(O8828="Atraso",L8828,L8828/(1+$I$2)^P8828),IF(O8828="Atraso",L8828,L8828/(1+$I$1)^P8828))</f>
        <v/>
      </c>
      <c r="R8828">
        <f>IF(O8828="Atraso",$K$3-G8828,0)</f>
        <v/>
      </c>
      <c r="S8828">
        <f>IF(R8828&lt;=15,"Até 15",IF(R8828&lt;=30,"Entre 15 e 30",IF(R8828&lt;=60,"Entre 30 e 60",IF(R8828&lt;=90,"Entre 60 e 90",IF(R8828&lt;=120,"Entre 90 e 120",IF(R8828&lt;=150,"Entre 120 e 150",IF(R8828&lt;=180,"Entre 150 e 180","Superior a 180")))))))</f>
        <v/>
      </c>
    </row>
    <row r="8829">
      <c r="A8829" t="inlineStr">
        <is>
          <t>Q010L09</t>
        </is>
      </c>
      <c r="B8829" t="inlineStr">
        <is>
          <t>CRISTIANO EDSON DOS SANTOS</t>
        </is>
      </c>
      <c r="C8829" t="n">
        <v>1</v>
      </c>
      <c r="D8829" t="inlineStr">
        <is>
          <t>IPCA</t>
        </is>
      </c>
      <c r="E8829" t="n">
        <v>0.009488792934583046</v>
      </c>
      <c r="F8829" t="inlineStr">
        <is>
          <t>MENSAL</t>
        </is>
      </c>
      <c r="G8829" t="n">
        <v>46290</v>
      </c>
      <c r="H8829" t="n">
        <v>46290</v>
      </c>
      <c r="I8829" t="n">
        <v>39</v>
      </c>
      <c r="J8829" t="inlineStr">
        <is>
          <t>CARTEIRA</t>
        </is>
      </c>
      <c r="K8829" t="inlineStr">
        <is>
          <t>CONTRATO</t>
        </is>
      </c>
      <c r="L8829" t="n">
        <v>673.0513920000001</v>
      </c>
      <c r="M8829" t="inlineStr">
        <is>
          <t>Terra Luz Residencial</t>
        </is>
      </c>
      <c r="N8829" s="142">
        <f>DATE(YEAR(G8829),MONTH(G8829),1)</f>
        <v/>
      </c>
      <c r="O8829" s="132">
        <f>IF(G8829&gt;$K$3,"Futuro","Atraso")</f>
        <v/>
      </c>
      <c r="P8829">
        <f>12*(YEAR(G8829)-YEAR($K$3))+(MONTH(G8829)-MONTH($K$3))</f>
        <v/>
      </c>
      <c r="Q8829" s="366">
        <f>IF(M8829="IBIRAPITANGA FASE 3",IF(O8829="Atraso",L8829,L8829/(1+$I$2)^P8829),IF(O8829="Atraso",L8829,L8829/(1+$I$1)^P8829))</f>
        <v/>
      </c>
      <c r="R8829">
        <f>IF(O8829="Atraso",$K$3-G8829,0)</f>
        <v/>
      </c>
      <c r="S8829">
        <f>IF(R8829&lt;=15,"Até 15",IF(R8829&lt;=30,"Entre 15 e 30",IF(R8829&lt;=60,"Entre 30 e 60",IF(R8829&lt;=90,"Entre 60 e 90",IF(R8829&lt;=120,"Entre 90 e 120",IF(R8829&lt;=150,"Entre 120 e 150",IF(R8829&lt;=180,"Entre 150 e 180","Superior a 180")))))))</f>
        <v/>
      </c>
    </row>
    <row r="8830">
      <c r="A8830" t="inlineStr">
        <is>
          <t>Q010L09</t>
        </is>
      </c>
      <c r="B8830" t="inlineStr">
        <is>
          <t>CRISTIANO EDSON DOS SANTOS</t>
        </is>
      </c>
      <c r="C8830" t="n">
        <v>1</v>
      </c>
      <c r="D8830" t="inlineStr">
        <is>
          <t>IPCA</t>
        </is>
      </c>
      <c r="E8830" t="n">
        <v>0.009488792934583046</v>
      </c>
      <c r="F8830" t="inlineStr">
        <is>
          <t>MENSAL</t>
        </is>
      </c>
      <c r="G8830" t="n">
        <v>46320</v>
      </c>
      <c r="H8830" t="n">
        <v>46320</v>
      </c>
      <c r="I8830" t="n">
        <v>40</v>
      </c>
      <c r="J8830" t="inlineStr">
        <is>
          <t>CARTEIRA</t>
        </is>
      </c>
      <c r="K8830" t="inlineStr">
        <is>
          <t>CONTRATO</t>
        </is>
      </c>
      <c r="L8830" t="n">
        <v>673.0513920000001</v>
      </c>
      <c r="M8830" t="inlineStr">
        <is>
          <t>Terra Luz Residencial</t>
        </is>
      </c>
      <c r="N8830" s="142">
        <f>DATE(YEAR(G8830),MONTH(G8830),1)</f>
        <v/>
      </c>
      <c r="O8830" s="132">
        <f>IF(G8830&gt;$K$3,"Futuro","Atraso")</f>
        <v/>
      </c>
      <c r="P8830">
        <f>12*(YEAR(G8830)-YEAR($K$3))+(MONTH(G8830)-MONTH($K$3))</f>
        <v/>
      </c>
      <c r="Q8830" s="366">
        <f>IF(M8830="IBIRAPITANGA FASE 3",IF(O8830="Atraso",L8830,L8830/(1+$I$2)^P8830),IF(O8830="Atraso",L8830,L8830/(1+$I$1)^P8830))</f>
        <v/>
      </c>
      <c r="R8830">
        <f>IF(O8830="Atraso",$K$3-G8830,0)</f>
        <v/>
      </c>
      <c r="S8830">
        <f>IF(R8830&lt;=15,"Até 15",IF(R8830&lt;=30,"Entre 15 e 30",IF(R8830&lt;=60,"Entre 30 e 60",IF(R8830&lt;=90,"Entre 60 e 90",IF(R8830&lt;=120,"Entre 90 e 120",IF(R8830&lt;=150,"Entre 120 e 150",IF(R8830&lt;=180,"Entre 150 e 180","Superior a 180")))))))</f>
        <v/>
      </c>
    </row>
    <row r="8831">
      <c r="A8831" t="inlineStr">
        <is>
          <t>Q010L09</t>
        </is>
      </c>
      <c r="B8831" t="inlineStr">
        <is>
          <t>CRISTIANO EDSON DOS SANTOS</t>
        </is>
      </c>
      <c r="C8831" t="n">
        <v>1</v>
      </c>
      <c r="D8831" t="inlineStr">
        <is>
          <t>IPCA</t>
        </is>
      </c>
      <c r="E8831" t="n">
        <v>0.009488792934583046</v>
      </c>
      <c r="F8831" t="inlineStr">
        <is>
          <t>MENSAL</t>
        </is>
      </c>
      <c r="G8831" t="n">
        <v>46351</v>
      </c>
      <c r="H8831" t="n">
        <v>46351</v>
      </c>
      <c r="I8831" t="n">
        <v>41</v>
      </c>
      <c r="J8831" t="inlineStr">
        <is>
          <t>CARTEIRA</t>
        </is>
      </c>
      <c r="K8831" t="inlineStr">
        <is>
          <t>CONTRATO</t>
        </is>
      </c>
      <c r="L8831" t="n">
        <v>673.0513920000001</v>
      </c>
      <c r="M8831" t="inlineStr">
        <is>
          <t>Terra Luz Residencial</t>
        </is>
      </c>
      <c r="N8831" s="142">
        <f>DATE(YEAR(G8831),MONTH(G8831),1)</f>
        <v/>
      </c>
      <c r="O8831" s="132">
        <f>IF(G8831&gt;$K$3,"Futuro","Atraso")</f>
        <v/>
      </c>
      <c r="P8831">
        <f>12*(YEAR(G8831)-YEAR($K$3))+(MONTH(G8831)-MONTH($K$3))</f>
        <v/>
      </c>
      <c r="Q8831" s="366">
        <f>IF(M8831="IBIRAPITANGA FASE 3",IF(O8831="Atraso",L8831,L8831/(1+$I$2)^P8831),IF(O8831="Atraso",L8831,L8831/(1+$I$1)^P8831))</f>
        <v/>
      </c>
      <c r="R8831">
        <f>IF(O8831="Atraso",$K$3-G8831,0)</f>
        <v/>
      </c>
      <c r="S8831">
        <f>IF(R8831&lt;=15,"Até 15",IF(R8831&lt;=30,"Entre 15 e 30",IF(R8831&lt;=60,"Entre 30 e 60",IF(R8831&lt;=90,"Entre 60 e 90",IF(R8831&lt;=120,"Entre 90 e 120",IF(R8831&lt;=150,"Entre 120 e 150",IF(R8831&lt;=180,"Entre 150 e 180","Superior a 180")))))))</f>
        <v/>
      </c>
    </row>
    <row r="8832">
      <c r="A8832" t="inlineStr">
        <is>
          <t>Q010L09</t>
        </is>
      </c>
      <c r="B8832" t="inlineStr">
        <is>
          <t>CRISTIANO EDSON DOS SANTOS</t>
        </is>
      </c>
      <c r="C8832" t="n">
        <v>1</v>
      </c>
      <c r="D8832" t="inlineStr">
        <is>
          <t>IPCA</t>
        </is>
      </c>
      <c r="E8832" t="n">
        <v>0.009488792934583046</v>
      </c>
      <c r="F8832" t="inlineStr">
        <is>
          <t>MENSAL</t>
        </is>
      </c>
      <c r="G8832" t="n">
        <v>46381</v>
      </c>
      <c r="H8832" t="n">
        <v>46381</v>
      </c>
      <c r="I8832" t="n">
        <v>42</v>
      </c>
      <c r="J8832" t="inlineStr">
        <is>
          <t>CARTEIRA</t>
        </is>
      </c>
      <c r="K8832" t="inlineStr">
        <is>
          <t>CONTRATO</t>
        </is>
      </c>
      <c r="L8832" t="n">
        <v>673.0513920000001</v>
      </c>
      <c r="M8832" t="inlineStr">
        <is>
          <t>Terra Luz Residencial</t>
        </is>
      </c>
      <c r="N8832" s="142">
        <f>DATE(YEAR(G8832),MONTH(G8832),1)</f>
        <v/>
      </c>
      <c r="O8832" s="132">
        <f>IF(G8832&gt;$K$3,"Futuro","Atraso")</f>
        <v/>
      </c>
      <c r="P8832">
        <f>12*(YEAR(G8832)-YEAR($K$3))+(MONTH(G8832)-MONTH($K$3))</f>
        <v/>
      </c>
      <c r="Q8832" s="366">
        <f>IF(M8832="IBIRAPITANGA FASE 3",IF(O8832="Atraso",L8832,L8832/(1+$I$2)^P8832),IF(O8832="Atraso",L8832,L8832/(1+$I$1)^P8832))</f>
        <v/>
      </c>
      <c r="R8832">
        <f>IF(O8832="Atraso",$K$3-G8832,0)</f>
        <v/>
      </c>
      <c r="S8832">
        <f>IF(R8832&lt;=15,"Até 15",IF(R8832&lt;=30,"Entre 15 e 30",IF(R8832&lt;=60,"Entre 30 e 60",IF(R8832&lt;=90,"Entre 60 e 90",IF(R8832&lt;=120,"Entre 90 e 120",IF(R8832&lt;=150,"Entre 120 e 150",IF(R8832&lt;=180,"Entre 150 e 180","Superior a 180")))))))</f>
        <v/>
      </c>
    </row>
    <row r="8833">
      <c r="A8833" t="inlineStr">
        <is>
          <t>Q010L09</t>
        </is>
      </c>
      <c r="B8833" t="inlineStr">
        <is>
          <t>CRISTIANO EDSON DOS SANTOS</t>
        </is>
      </c>
      <c r="C8833" t="n">
        <v>1</v>
      </c>
      <c r="D8833" t="inlineStr">
        <is>
          <t>IPCA</t>
        </is>
      </c>
      <c r="E8833" t="n">
        <v>0.009488792934583046</v>
      </c>
      <c r="F8833" t="inlineStr">
        <is>
          <t>MENSAL</t>
        </is>
      </c>
      <c r="G8833" t="n">
        <v>46412</v>
      </c>
      <c r="H8833" t="n">
        <v>46412</v>
      </c>
      <c r="I8833" t="n">
        <v>43</v>
      </c>
      <c r="J8833" t="inlineStr">
        <is>
          <t>CARTEIRA</t>
        </is>
      </c>
      <c r="K8833" t="inlineStr">
        <is>
          <t>CONTRATO</t>
        </is>
      </c>
      <c r="L8833" t="n">
        <v>673.0513920000001</v>
      </c>
      <c r="M8833" t="inlineStr">
        <is>
          <t>Terra Luz Residencial</t>
        </is>
      </c>
      <c r="N8833" s="142">
        <f>DATE(YEAR(G8833),MONTH(G8833),1)</f>
        <v/>
      </c>
      <c r="O8833" s="132">
        <f>IF(G8833&gt;$K$3,"Futuro","Atraso")</f>
        <v/>
      </c>
      <c r="P8833">
        <f>12*(YEAR(G8833)-YEAR($K$3))+(MONTH(G8833)-MONTH($K$3))</f>
        <v/>
      </c>
      <c r="Q8833" s="366">
        <f>IF(M8833="IBIRAPITANGA FASE 3",IF(O8833="Atraso",L8833,L8833/(1+$I$2)^P8833),IF(O8833="Atraso",L8833,L8833/(1+$I$1)^P8833))</f>
        <v/>
      </c>
      <c r="R8833">
        <f>IF(O8833="Atraso",$K$3-G8833,0)</f>
        <v/>
      </c>
      <c r="S8833">
        <f>IF(R8833&lt;=15,"Até 15",IF(R8833&lt;=30,"Entre 15 e 30",IF(R8833&lt;=60,"Entre 30 e 60",IF(R8833&lt;=90,"Entre 60 e 90",IF(R8833&lt;=120,"Entre 90 e 120",IF(R8833&lt;=150,"Entre 120 e 150",IF(R8833&lt;=180,"Entre 150 e 180","Superior a 180")))))))</f>
        <v/>
      </c>
    </row>
    <row r="8834">
      <c r="A8834" t="inlineStr">
        <is>
          <t>Q010L09</t>
        </is>
      </c>
      <c r="B8834" t="inlineStr">
        <is>
          <t>CRISTIANO EDSON DOS SANTOS</t>
        </is>
      </c>
      <c r="C8834" t="n">
        <v>1</v>
      </c>
      <c r="D8834" t="inlineStr">
        <is>
          <t>IPCA</t>
        </is>
      </c>
      <c r="E8834" t="n">
        <v>0.009488792934583046</v>
      </c>
      <c r="F8834" t="inlineStr">
        <is>
          <t>MENSAL</t>
        </is>
      </c>
      <c r="G8834" t="n">
        <v>46443</v>
      </c>
      <c r="H8834" t="n">
        <v>46443</v>
      </c>
      <c r="I8834" t="n">
        <v>44</v>
      </c>
      <c r="J8834" t="inlineStr">
        <is>
          <t>CARTEIRA</t>
        </is>
      </c>
      <c r="K8834" t="inlineStr">
        <is>
          <t>CONTRATO</t>
        </is>
      </c>
      <c r="L8834" t="n">
        <v>673.0513920000001</v>
      </c>
      <c r="M8834" t="inlineStr">
        <is>
          <t>Terra Luz Residencial</t>
        </is>
      </c>
      <c r="N8834" s="142">
        <f>DATE(YEAR(G8834),MONTH(G8834),1)</f>
        <v/>
      </c>
      <c r="O8834" s="132">
        <f>IF(G8834&gt;$K$3,"Futuro","Atraso")</f>
        <v/>
      </c>
      <c r="P8834">
        <f>12*(YEAR(G8834)-YEAR($K$3))+(MONTH(G8834)-MONTH($K$3))</f>
        <v/>
      </c>
      <c r="Q8834" s="366">
        <f>IF(M8834="IBIRAPITANGA FASE 3",IF(O8834="Atraso",L8834,L8834/(1+$I$2)^P8834),IF(O8834="Atraso",L8834,L8834/(1+$I$1)^P8834))</f>
        <v/>
      </c>
      <c r="R8834">
        <f>IF(O8834="Atraso",$K$3-G8834,0)</f>
        <v/>
      </c>
      <c r="S8834">
        <f>IF(R8834&lt;=15,"Até 15",IF(R8834&lt;=30,"Entre 15 e 30",IF(R8834&lt;=60,"Entre 30 e 60",IF(R8834&lt;=90,"Entre 60 e 90",IF(R8834&lt;=120,"Entre 90 e 120",IF(R8834&lt;=150,"Entre 120 e 150",IF(R8834&lt;=180,"Entre 150 e 180","Superior a 180")))))))</f>
        <v/>
      </c>
    </row>
    <row r="8835">
      <c r="A8835" t="inlineStr">
        <is>
          <t>Q010L09</t>
        </is>
      </c>
      <c r="B8835" t="inlineStr">
        <is>
          <t>CRISTIANO EDSON DOS SANTOS</t>
        </is>
      </c>
      <c r="C8835" t="n">
        <v>1</v>
      </c>
      <c r="D8835" t="inlineStr">
        <is>
          <t>IPCA</t>
        </is>
      </c>
      <c r="E8835" t="n">
        <v>0.009488792934583046</v>
      </c>
      <c r="F8835" t="inlineStr">
        <is>
          <t>MENSAL</t>
        </is>
      </c>
      <c r="G8835" t="n">
        <v>46471</v>
      </c>
      <c r="H8835" t="n">
        <v>46471</v>
      </c>
      <c r="I8835" t="n">
        <v>45</v>
      </c>
      <c r="J8835" t="inlineStr">
        <is>
          <t>CARTEIRA</t>
        </is>
      </c>
      <c r="K8835" t="inlineStr">
        <is>
          <t>CONTRATO</t>
        </is>
      </c>
      <c r="L8835" t="n">
        <v>673.0513920000001</v>
      </c>
      <c r="M8835" t="inlineStr">
        <is>
          <t>Terra Luz Residencial</t>
        </is>
      </c>
      <c r="N8835" s="142">
        <f>DATE(YEAR(G8835),MONTH(G8835),1)</f>
        <v/>
      </c>
      <c r="O8835" s="132">
        <f>IF(G8835&gt;$K$3,"Futuro","Atraso")</f>
        <v/>
      </c>
      <c r="P8835">
        <f>12*(YEAR(G8835)-YEAR($K$3))+(MONTH(G8835)-MONTH($K$3))</f>
        <v/>
      </c>
      <c r="Q8835" s="366">
        <f>IF(M8835="IBIRAPITANGA FASE 3",IF(O8835="Atraso",L8835,L8835/(1+$I$2)^P8835),IF(O8835="Atraso",L8835,L8835/(1+$I$1)^P8835))</f>
        <v/>
      </c>
      <c r="R8835">
        <f>IF(O8835="Atraso",$K$3-G8835,0)</f>
        <v/>
      </c>
      <c r="S8835">
        <f>IF(R8835&lt;=15,"Até 15",IF(R8835&lt;=30,"Entre 15 e 30",IF(R8835&lt;=60,"Entre 30 e 60",IF(R8835&lt;=90,"Entre 60 e 90",IF(R8835&lt;=120,"Entre 90 e 120",IF(R8835&lt;=150,"Entre 120 e 150",IF(R8835&lt;=180,"Entre 150 e 180","Superior a 180")))))))</f>
        <v/>
      </c>
    </row>
    <row r="8836">
      <c r="A8836" t="inlineStr">
        <is>
          <t>Q010L09</t>
        </is>
      </c>
      <c r="B8836" t="inlineStr">
        <is>
          <t>CRISTIANO EDSON DOS SANTOS</t>
        </is>
      </c>
      <c r="C8836" t="n">
        <v>1</v>
      </c>
      <c r="D8836" t="inlineStr">
        <is>
          <t>IPCA</t>
        </is>
      </c>
      <c r="E8836" t="n">
        <v>0.009488792934583046</v>
      </c>
      <c r="F8836" t="inlineStr">
        <is>
          <t>MENSAL</t>
        </is>
      </c>
      <c r="G8836" t="n">
        <v>46502</v>
      </c>
      <c r="H8836" t="n">
        <v>46502</v>
      </c>
      <c r="I8836" t="n">
        <v>46</v>
      </c>
      <c r="J8836" t="inlineStr">
        <is>
          <t>CARTEIRA</t>
        </is>
      </c>
      <c r="K8836" t="inlineStr">
        <is>
          <t>CONTRATO</t>
        </is>
      </c>
      <c r="L8836" t="n">
        <v>673.0513920000001</v>
      </c>
      <c r="M8836" t="inlineStr">
        <is>
          <t>Terra Luz Residencial</t>
        </is>
      </c>
      <c r="N8836" s="142">
        <f>DATE(YEAR(G8836),MONTH(G8836),1)</f>
        <v/>
      </c>
      <c r="O8836" s="132">
        <f>IF(G8836&gt;$K$3,"Futuro","Atraso")</f>
        <v/>
      </c>
      <c r="P8836">
        <f>12*(YEAR(G8836)-YEAR($K$3))+(MONTH(G8836)-MONTH($K$3))</f>
        <v/>
      </c>
      <c r="Q8836" s="366">
        <f>IF(M8836="IBIRAPITANGA FASE 3",IF(O8836="Atraso",L8836,L8836/(1+$I$2)^P8836),IF(O8836="Atraso",L8836,L8836/(1+$I$1)^P8836))</f>
        <v/>
      </c>
      <c r="R8836">
        <f>IF(O8836="Atraso",$K$3-G8836,0)</f>
        <v/>
      </c>
      <c r="S8836">
        <f>IF(R8836&lt;=15,"Até 15",IF(R8836&lt;=30,"Entre 15 e 30",IF(R8836&lt;=60,"Entre 30 e 60",IF(R8836&lt;=90,"Entre 60 e 90",IF(R8836&lt;=120,"Entre 90 e 120",IF(R8836&lt;=150,"Entre 120 e 150",IF(R8836&lt;=180,"Entre 150 e 180","Superior a 180")))))))</f>
        <v/>
      </c>
    </row>
    <row r="8837">
      <c r="A8837" t="inlineStr">
        <is>
          <t>Q010L09</t>
        </is>
      </c>
      <c r="B8837" t="inlineStr">
        <is>
          <t>CRISTIANO EDSON DOS SANTOS</t>
        </is>
      </c>
      <c r="C8837" t="n">
        <v>1</v>
      </c>
      <c r="D8837" t="inlineStr">
        <is>
          <t>IPCA</t>
        </is>
      </c>
      <c r="E8837" t="n">
        <v>0.009488792934583046</v>
      </c>
      <c r="F8837" t="inlineStr">
        <is>
          <t>MENSAL</t>
        </is>
      </c>
      <c r="G8837" t="n">
        <v>46532</v>
      </c>
      <c r="H8837" t="n">
        <v>46532</v>
      </c>
      <c r="I8837" t="n">
        <v>47</v>
      </c>
      <c r="J8837" t="inlineStr">
        <is>
          <t>CARTEIRA</t>
        </is>
      </c>
      <c r="K8837" t="inlineStr">
        <is>
          <t>CONTRATO</t>
        </is>
      </c>
      <c r="L8837" t="n">
        <v>673.0513920000001</v>
      </c>
      <c r="M8837" t="inlineStr">
        <is>
          <t>Terra Luz Residencial</t>
        </is>
      </c>
      <c r="N8837" s="142">
        <f>DATE(YEAR(G8837),MONTH(G8837),1)</f>
        <v/>
      </c>
      <c r="O8837" s="132">
        <f>IF(G8837&gt;$K$3,"Futuro","Atraso")</f>
        <v/>
      </c>
      <c r="P8837">
        <f>12*(YEAR(G8837)-YEAR($K$3))+(MONTH(G8837)-MONTH($K$3))</f>
        <v/>
      </c>
      <c r="Q8837" s="366">
        <f>IF(M8837="IBIRAPITANGA FASE 3",IF(O8837="Atraso",L8837,L8837/(1+$I$2)^P8837),IF(O8837="Atraso",L8837,L8837/(1+$I$1)^P8837))</f>
        <v/>
      </c>
      <c r="R8837">
        <f>IF(O8837="Atraso",$K$3-G8837,0)</f>
        <v/>
      </c>
      <c r="S8837">
        <f>IF(R8837&lt;=15,"Até 15",IF(R8837&lt;=30,"Entre 15 e 30",IF(R8837&lt;=60,"Entre 30 e 60",IF(R8837&lt;=90,"Entre 60 e 90",IF(R8837&lt;=120,"Entre 90 e 120",IF(R8837&lt;=150,"Entre 120 e 150",IF(R8837&lt;=180,"Entre 150 e 180","Superior a 180")))))))</f>
        <v/>
      </c>
    </row>
    <row r="8838">
      <c r="A8838" t="inlineStr">
        <is>
          <t>Q010L09</t>
        </is>
      </c>
      <c r="B8838" t="inlineStr">
        <is>
          <t>CRISTIANO EDSON DOS SANTOS</t>
        </is>
      </c>
      <c r="C8838" t="n">
        <v>1</v>
      </c>
      <c r="D8838" t="inlineStr">
        <is>
          <t>IPCA</t>
        </is>
      </c>
      <c r="E8838" t="n">
        <v>0.009488792934583046</v>
      </c>
      <c r="F8838" t="inlineStr">
        <is>
          <t>MENSAL</t>
        </is>
      </c>
      <c r="G8838" t="n">
        <v>46563</v>
      </c>
      <c r="H8838" t="n">
        <v>46563</v>
      </c>
      <c r="I8838" t="n">
        <v>48</v>
      </c>
      <c r="J8838" t="inlineStr">
        <is>
          <t>CARTEIRA</t>
        </is>
      </c>
      <c r="K8838" t="inlineStr">
        <is>
          <t>CONTRATO</t>
        </is>
      </c>
      <c r="L8838" t="n">
        <v>673.0513920000001</v>
      </c>
      <c r="M8838" t="inlineStr">
        <is>
          <t>Terra Luz Residencial</t>
        </is>
      </c>
      <c r="N8838" s="142">
        <f>DATE(YEAR(G8838),MONTH(G8838),1)</f>
        <v/>
      </c>
      <c r="O8838" s="132">
        <f>IF(G8838&gt;$K$3,"Futuro","Atraso")</f>
        <v/>
      </c>
      <c r="P8838">
        <f>12*(YEAR(G8838)-YEAR($K$3))+(MONTH(G8838)-MONTH($K$3))</f>
        <v/>
      </c>
      <c r="Q8838" s="366">
        <f>IF(M8838="IBIRAPITANGA FASE 3",IF(O8838="Atraso",L8838,L8838/(1+$I$2)^P8838),IF(O8838="Atraso",L8838,L8838/(1+$I$1)^P8838))</f>
        <v/>
      </c>
      <c r="R8838">
        <f>IF(O8838="Atraso",$K$3-G8838,0)</f>
        <v/>
      </c>
      <c r="S8838">
        <f>IF(R8838&lt;=15,"Até 15",IF(R8838&lt;=30,"Entre 15 e 30",IF(R8838&lt;=60,"Entre 30 e 60",IF(R8838&lt;=90,"Entre 60 e 90",IF(R8838&lt;=120,"Entre 90 e 120",IF(R8838&lt;=150,"Entre 120 e 150",IF(R8838&lt;=180,"Entre 150 e 180","Superior a 180")))))))</f>
        <v/>
      </c>
    </row>
    <row r="8839">
      <c r="A8839" t="inlineStr">
        <is>
          <t>Q010L09</t>
        </is>
      </c>
      <c r="B8839" t="inlineStr">
        <is>
          <t>CRISTIANO EDSON DOS SANTOS</t>
        </is>
      </c>
      <c r="C8839" t="n">
        <v>1</v>
      </c>
      <c r="D8839" t="inlineStr">
        <is>
          <t>IPCA</t>
        </is>
      </c>
      <c r="E8839" t="n">
        <v>0.009488792934583046</v>
      </c>
      <c r="F8839" t="inlineStr">
        <is>
          <t>MENSAL</t>
        </is>
      </c>
      <c r="G8839" t="n">
        <v>46593</v>
      </c>
      <c r="H8839" t="n">
        <v>46593</v>
      </c>
      <c r="I8839" t="n">
        <v>49</v>
      </c>
      <c r="J8839" t="inlineStr">
        <is>
          <t>CARTEIRA</t>
        </is>
      </c>
      <c r="K8839" t="inlineStr">
        <is>
          <t>CONTRATO</t>
        </is>
      </c>
      <c r="L8839" t="n">
        <v>673.0513920000001</v>
      </c>
      <c r="M8839" t="inlineStr">
        <is>
          <t>Terra Luz Residencial</t>
        </is>
      </c>
      <c r="N8839" s="142">
        <f>DATE(YEAR(G8839),MONTH(G8839),1)</f>
        <v/>
      </c>
      <c r="O8839" s="132">
        <f>IF(G8839&gt;$K$3,"Futuro","Atraso")</f>
        <v/>
      </c>
      <c r="P8839">
        <f>12*(YEAR(G8839)-YEAR($K$3))+(MONTH(G8839)-MONTH($K$3))</f>
        <v/>
      </c>
      <c r="Q8839" s="366">
        <f>IF(M8839="IBIRAPITANGA FASE 3",IF(O8839="Atraso",L8839,L8839/(1+$I$2)^P8839),IF(O8839="Atraso",L8839,L8839/(1+$I$1)^P8839))</f>
        <v/>
      </c>
      <c r="R8839">
        <f>IF(O8839="Atraso",$K$3-G8839,0)</f>
        <v/>
      </c>
      <c r="S8839">
        <f>IF(R8839&lt;=15,"Até 15",IF(R8839&lt;=30,"Entre 15 e 30",IF(R8839&lt;=60,"Entre 30 e 60",IF(R8839&lt;=90,"Entre 60 e 90",IF(R8839&lt;=120,"Entre 90 e 120",IF(R8839&lt;=150,"Entre 120 e 150",IF(R8839&lt;=180,"Entre 150 e 180","Superior a 180")))))))</f>
        <v/>
      </c>
    </row>
    <row r="8840">
      <c r="A8840" t="inlineStr">
        <is>
          <t>Q010L09</t>
        </is>
      </c>
      <c r="B8840" t="inlineStr">
        <is>
          <t>CRISTIANO EDSON DOS SANTOS</t>
        </is>
      </c>
      <c r="C8840" t="n">
        <v>1</v>
      </c>
      <c r="D8840" t="inlineStr">
        <is>
          <t>IPCA</t>
        </is>
      </c>
      <c r="E8840" t="n">
        <v>0.009488792934583046</v>
      </c>
      <c r="F8840" t="inlineStr">
        <is>
          <t>MENSAL</t>
        </is>
      </c>
      <c r="G8840" t="n">
        <v>46624</v>
      </c>
      <c r="H8840" t="n">
        <v>46624</v>
      </c>
      <c r="I8840" t="n">
        <v>50</v>
      </c>
      <c r="J8840" t="inlineStr">
        <is>
          <t>CARTEIRA</t>
        </is>
      </c>
      <c r="K8840" t="inlineStr">
        <is>
          <t>CONTRATO</t>
        </is>
      </c>
      <c r="L8840" t="n">
        <v>673.0513920000001</v>
      </c>
      <c r="M8840" t="inlineStr">
        <is>
          <t>Terra Luz Residencial</t>
        </is>
      </c>
      <c r="N8840" s="142">
        <f>DATE(YEAR(G8840),MONTH(G8840),1)</f>
        <v/>
      </c>
      <c r="O8840" s="132">
        <f>IF(G8840&gt;$K$3,"Futuro","Atraso")</f>
        <v/>
      </c>
      <c r="P8840">
        <f>12*(YEAR(G8840)-YEAR($K$3))+(MONTH(G8840)-MONTH($K$3))</f>
        <v/>
      </c>
      <c r="Q8840" s="366">
        <f>IF(M8840="IBIRAPITANGA FASE 3",IF(O8840="Atraso",L8840,L8840/(1+$I$2)^P8840),IF(O8840="Atraso",L8840,L8840/(1+$I$1)^P8840))</f>
        <v/>
      </c>
      <c r="R8840">
        <f>IF(O8840="Atraso",$K$3-G8840,0)</f>
        <v/>
      </c>
      <c r="S8840">
        <f>IF(R8840&lt;=15,"Até 15",IF(R8840&lt;=30,"Entre 15 e 30",IF(R8840&lt;=60,"Entre 30 e 60",IF(R8840&lt;=90,"Entre 60 e 90",IF(R8840&lt;=120,"Entre 90 e 120",IF(R8840&lt;=150,"Entre 120 e 150",IF(R8840&lt;=180,"Entre 150 e 180","Superior a 180")))))))</f>
        <v/>
      </c>
    </row>
    <row r="8841">
      <c r="A8841" t="inlineStr">
        <is>
          <t>Q010L09</t>
        </is>
      </c>
      <c r="B8841" t="inlineStr">
        <is>
          <t>CRISTIANO EDSON DOS SANTOS</t>
        </is>
      </c>
      <c r="C8841" t="n">
        <v>1</v>
      </c>
      <c r="D8841" t="inlineStr">
        <is>
          <t>IPCA</t>
        </is>
      </c>
      <c r="E8841" t="n">
        <v>0.009488792934583046</v>
      </c>
      <c r="F8841" t="inlineStr">
        <is>
          <t>MENSAL</t>
        </is>
      </c>
      <c r="G8841" t="n">
        <v>46655</v>
      </c>
      <c r="H8841" t="n">
        <v>46655</v>
      </c>
      <c r="I8841" t="n">
        <v>51</v>
      </c>
      <c r="J8841" t="inlineStr">
        <is>
          <t>CARTEIRA</t>
        </is>
      </c>
      <c r="K8841" t="inlineStr">
        <is>
          <t>CONTRATO</t>
        </is>
      </c>
      <c r="L8841" t="n">
        <v>673.0513920000001</v>
      </c>
      <c r="M8841" t="inlineStr">
        <is>
          <t>Terra Luz Residencial</t>
        </is>
      </c>
      <c r="N8841" s="142">
        <f>DATE(YEAR(G8841),MONTH(G8841),1)</f>
        <v/>
      </c>
      <c r="O8841" s="132">
        <f>IF(G8841&gt;$K$3,"Futuro","Atraso")</f>
        <v/>
      </c>
      <c r="P8841">
        <f>12*(YEAR(G8841)-YEAR($K$3))+(MONTH(G8841)-MONTH($K$3))</f>
        <v/>
      </c>
      <c r="Q8841" s="366">
        <f>IF(M8841="IBIRAPITANGA FASE 3",IF(O8841="Atraso",L8841,L8841/(1+$I$2)^P8841),IF(O8841="Atraso",L8841,L8841/(1+$I$1)^P8841))</f>
        <v/>
      </c>
      <c r="R8841">
        <f>IF(O8841="Atraso",$K$3-G8841,0)</f>
        <v/>
      </c>
      <c r="S8841">
        <f>IF(R8841&lt;=15,"Até 15",IF(R8841&lt;=30,"Entre 15 e 30",IF(R8841&lt;=60,"Entre 30 e 60",IF(R8841&lt;=90,"Entre 60 e 90",IF(R8841&lt;=120,"Entre 90 e 120",IF(R8841&lt;=150,"Entre 120 e 150",IF(R8841&lt;=180,"Entre 150 e 180","Superior a 180")))))))</f>
        <v/>
      </c>
    </row>
    <row r="8842">
      <c r="A8842" t="inlineStr">
        <is>
          <t>Q010L09</t>
        </is>
      </c>
      <c r="B8842" t="inlineStr">
        <is>
          <t>CRISTIANO EDSON DOS SANTOS</t>
        </is>
      </c>
      <c r="C8842" t="n">
        <v>1</v>
      </c>
      <c r="D8842" t="inlineStr">
        <is>
          <t>IPCA</t>
        </is>
      </c>
      <c r="E8842" t="n">
        <v>0.009488792934583046</v>
      </c>
      <c r="F8842" t="inlineStr">
        <is>
          <t>MENSAL</t>
        </is>
      </c>
      <c r="G8842" t="n">
        <v>46685</v>
      </c>
      <c r="H8842" t="n">
        <v>46685</v>
      </c>
      <c r="I8842" t="n">
        <v>52</v>
      </c>
      <c r="J8842" t="inlineStr">
        <is>
          <t>CARTEIRA</t>
        </is>
      </c>
      <c r="K8842" t="inlineStr">
        <is>
          <t>CONTRATO</t>
        </is>
      </c>
      <c r="L8842" t="n">
        <v>673.0513920000001</v>
      </c>
      <c r="M8842" t="inlineStr">
        <is>
          <t>Terra Luz Residencial</t>
        </is>
      </c>
      <c r="N8842" s="142">
        <f>DATE(YEAR(G8842),MONTH(G8842),1)</f>
        <v/>
      </c>
      <c r="O8842" s="132">
        <f>IF(G8842&gt;$K$3,"Futuro","Atraso")</f>
        <v/>
      </c>
      <c r="P8842">
        <f>12*(YEAR(G8842)-YEAR($K$3))+(MONTH(G8842)-MONTH($K$3))</f>
        <v/>
      </c>
      <c r="Q8842" s="366">
        <f>IF(M8842="IBIRAPITANGA FASE 3",IF(O8842="Atraso",L8842,L8842/(1+$I$2)^P8842),IF(O8842="Atraso",L8842,L8842/(1+$I$1)^P8842))</f>
        <v/>
      </c>
      <c r="R8842">
        <f>IF(O8842="Atraso",$K$3-G8842,0)</f>
        <v/>
      </c>
      <c r="S8842">
        <f>IF(R8842&lt;=15,"Até 15",IF(R8842&lt;=30,"Entre 15 e 30",IF(R8842&lt;=60,"Entre 30 e 60",IF(R8842&lt;=90,"Entre 60 e 90",IF(R8842&lt;=120,"Entre 90 e 120",IF(R8842&lt;=150,"Entre 120 e 150",IF(R8842&lt;=180,"Entre 150 e 180","Superior a 180")))))))</f>
        <v/>
      </c>
    </row>
    <row r="8843">
      <c r="A8843" t="inlineStr">
        <is>
          <t>Q010L09</t>
        </is>
      </c>
      <c r="B8843" t="inlineStr">
        <is>
          <t>CRISTIANO EDSON DOS SANTOS</t>
        </is>
      </c>
      <c r="C8843" t="n">
        <v>1</v>
      </c>
      <c r="D8843" t="inlineStr">
        <is>
          <t>IPCA</t>
        </is>
      </c>
      <c r="E8843" t="n">
        <v>0.009488792934583046</v>
      </c>
      <c r="F8843" t="inlineStr">
        <is>
          <t>MENSAL</t>
        </is>
      </c>
      <c r="G8843" t="n">
        <v>46716</v>
      </c>
      <c r="H8843" t="n">
        <v>46716</v>
      </c>
      <c r="I8843" t="n">
        <v>53</v>
      </c>
      <c r="J8843" t="inlineStr">
        <is>
          <t>CARTEIRA</t>
        </is>
      </c>
      <c r="K8843" t="inlineStr">
        <is>
          <t>CONTRATO</t>
        </is>
      </c>
      <c r="L8843" t="n">
        <v>673.0513920000001</v>
      </c>
      <c r="M8843" t="inlineStr">
        <is>
          <t>Terra Luz Residencial</t>
        </is>
      </c>
      <c r="N8843" s="142">
        <f>DATE(YEAR(G8843),MONTH(G8843),1)</f>
        <v/>
      </c>
      <c r="O8843" s="132">
        <f>IF(G8843&gt;$K$3,"Futuro","Atraso")</f>
        <v/>
      </c>
      <c r="P8843">
        <f>12*(YEAR(G8843)-YEAR($K$3))+(MONTH(G8843)-MONTH($K$3))</f>
        <v/>
      </c>
      <c r="Q8843" s="366">
        <f>IF(M8843="IBIRAPITANGA FASE 3",IF(O8843="Atraso",L8843,L8843/(1+$I$2)^P8843),IF(O8843="Atraso",L8843,L8843/(1+$I$1)^P8843))</f>
        <v/>
      </c>
      <c r="R8843">
        <f>IF(O8843="Atraso",$K$3-G8843,0)</f>
        <v/>
      </c>
      <c r="S8843">
        <f>IF(R8843&lt;=15,"Até 15",IF(R8843&lt;=30,"Entre 15 e 30",IF(R8843&lt;=60,"Entre 30 e 60",IF(R8843&lt;=90,"Entre 60 e 90",IF(R8843&lt;=120,"Entre 90 e 120",IF(R8843&lt;=150,"Entre 120 e 150",IF(R8843&lt;=180,"Entre 150 e 180","Superior a 180")))))))</f>
        <v/>
      </c>
    </row>
    <row r="8844">
      <c r="A8844" t="inlineStr">
        <is>
          <t>Q010L09</t>
        </is>
      </c>
      <c r="B8844" t="inlineStr">
        <is>
          <t>CRISTIANO EDSON DOS SANTOS</t>
        </is>
      </c>
      <c r="C8844" t="n">
        <v>1</v>
      </c>
      <c r="D8844" t="inlineStr">
        <is>
          <t>IPCA</t>
        </is>
      </c>
      <c r="E8844" t="n">
        <v>0.009488792934583046</v>
      </c>
      <c r="F8844" t="inlineStr">
        <is>
          <t>MENSAL</t>
        </is>
      </c>
      <c r="G8844" t="n">
        <v>46746</v>
      </c>
      <c r="H8844" t="n">
        <v>46746</v>
      </c>
      <c r="I8844" t="n">
        <v>54</v>
      </c>
      <c r="J8844" t="inlineStr">
        <is>
          <t>CARTEIRA</t>
        </is>
      </c>
      <c r="K8844" t="inlineStr">
        <is>
          <t>CONTRATO</t>
        </is>
      </c>
      <c r="L8844" t="n">
        <v>673.0513920000001</v>
      </c>
      <c r="M8844" t="inlineStr">
        <is>
          <t>Terra Luz Residencial</t>
        </is>
      </c>
      <c r="N8844" s="142">
        <f>DATE(YEAR(G8844),MONTH(G8844),1)</f>
        <v/>
      </c>
      <c r="O8844" s="132">
        <f>IF(G8844&gt;$K$3,"Futuro","Atraso")</f>
        <v/>
      </c>
      <c r="P8844">
        <f>12*(YEAR(G8844)-YEAR($K$3))+(MONTH(G8844)-MONTH($K$3))</f>
        <v/>
      </c>
      <c r="Q8844" s="366">
        <f>IF(M8844="IBIRAPITANGA FASE 3",IF(O8844="Atraso",L8844,L8844/(1+$I$2)^P8844),IF(O8844="Atraso",L8844,L8844/(1+$I$1)^P8844))</f>
        <v/>
      </c>
      <c r="R8844">
        <f>IF(O8844="Atraso",$K$3-G8844,0)</f>
        <v/>
      </c>
      <c r="S8844">
        <f>IF(R8844&lt;=15,"Até 15",IF(R8844&lt;=30,"Entre 15 e 30",IF(R8844&lt;=60,"Entre 30 e 60",IF(R8844&lt;=90,"Entre 60 e 90",IF(R8844&lt;=120,"Entre 90 e 120",IF(R8844&lt;=150,"Entre 120 e 150",IF(R8844&lt;=180,"Entre 150 e 180","Superior a 180")))))))</f>
        <v/>
      </c>
    </row>
    <row r="8845">
      <c r="A8845" t="inlineStr">
        <is>
          <t>Q010L09</t>
        </is>
      </c>
      <c r="B8845" t="inlineStr">
        <is>
          <t>CRISTIANO EDSON DOS SANTOS</t>
        </is>
      </c>
      <c r="C8845" t="n">
        <v>1</v>
      </c>
      <c r="D8845" t="inlineStr">
        <is>
          <t>IPCA</t>
        </is>
      </c>
      <c r="E8845" t="n">
        <v>0.009488792934583046</v>
      </c>
      <c r="F8845" t="inlineStr">
        <is>
          <t>MENSAL</t>
        </is>
      </c>
      <c r="G8845" t="n">
        <v>46777</v>
      </c>
      <c r="H8845" t="n">
        <v>46777</v>
      </c>
      <c r="I8845" t="n">
        <v>55</v>
      </c>
      <c r="J8845" t="inlineStr">
        <is>
          <t>CARTEIRA</t>
        </is>
      </c>
      <c r="K8845" t="inlineStr">
        <is>
          <t>CONTRATO</t>
        </is>
      </c>
      <c r="L8845" t="n">
        <v>673.0513920000001</v>
      </c>
      <c r="M8845" t="inlineStr">
        <is>
          <t>Terra Luz Residencial</t>
        </is>
      </c>
      <c r="N8845" s="142">
        <f>DATE(YEAR(G8845),MONTH(G8845),1)</f>
        <v/>
      </c>
      <c r="O8845" s="132">
        <f>IF(G8845&gt;$K$3,"Futuro","Atraso")</f>
        <v/>
      </c>
      <c r="P8845">
        <f>12*(YEAR(G8845)-YEAR($K$3))+(MONTH(G8845)-MONTH($K$3))</f>
        <v/>
      </c>
      <c r="Q8845" s="366">
        <f>IF(M8845="IBIRAPITANGA FASE 3",IF(O8845="Atraso",L8845,L8845/(1+$I$2)^P8845),IF(O8845="Atraso",L8845,L8845/(1+$I$1)^P8845))</f>
        <v/>
      </c>
      <c r="R8845">
        <f>IF(O8845="Atraso",$K$3-G8845,0)</f>
        <v/>
      </c>
      <c r="S8845">
        <f>IF(R8845&lt;=15,"Até 15",IF(R8845&lt;=30,"Entre 15 e 30",IF(R8845&lt;=60,"Entre 30 e 60",IF(R8845&lt;=90,"Entre 60 e 90",IF(R8845&lt;=120,"Entre 90 e 120",IF(R8845&lt;=150,"Entre 120 e 150",IF(R8845&lt;=180,"Entre 150 e 180","Superior a 180")))))))</f>
        <v/>
      </c>
    </row>
    <row r="8846">
      <c r="A8846" t="inlineStr">
        <is>
          <t>Q010L09</t>
        </is>
      </c>
      <c r="B8846" t="inlineStr">
        <is>
          <t>CRISTIANO EDSON DOS SANTOS</t>
        </is>
      </c>
      <c r="C8846" t="n">
        <v>1</v>
      </c>
      <c r="D8846" t="inlineStr">
        <is>
          <t>IPCA</t>
        </is>
      </c>
      <c r="E8846" t="n">
        <v>0.009488792934583046</v>
      </c>
      <c r="F8846" t="inlineStr">
        <is>
          <t>MENSAL</t>
        </is>
      </c>
      <c r="G8846" t="n">
        <v>46808</v>
      </c>
      <c r="H8846" t="n">
        <v>46808</v>
      </c>
      <c r="I8846" t="n">
        <v>56</v>
      </c>
      <c r="J8846" t="inlineStr">
        <is>
          <t>CARTEIRA</t>
        </is>
      </c>
      <c r="K8846" t="inlineStr">
        <is>
          <t>CONTRATO</t>
        </is>
      </c>
      <c r="L8846" t="n">
        <v>673.0513920000001</v>
      </c>
      <c r="M8846" t="inlineStr">
        <is>
          <t>Terra Luz Residencial</t>
        </is>
      </c>
      <c r="N8846" s="142">
        <f>DATE(YEAR(G8846),MONTH(G8846),1)</f>
        <v/>
      </c>
      <c r="O8846" s="132">
        <f>IF(G8846&gt;$K$3,"Futuro","Atraso")</f>
        <v/>
      </c>
      <c r="P8846">
        <f>12*(YEAR(G8846)-YEAR($K$3))+(MONTH(G8846)-MONTH($K$3))</f>
        <v/>
      </c>
      <c r="Q8846" s="366">
        <f>IF(M8846="IBIRAPITANGA FASE 3",IF(O8846="Atraso",L8846,L8846/(1+$I$2)^P8846),IF(O8846="Atraso",L8846,L8846/(1+$I$1)^P8846))</f>
        <v/>
      </c>
      <c r="R8846">
        <f>IF(O8846="Atraso",$K$3-G8846,0)</f>
        <v/>
      </c>
      <c r="S8846">
        <f>IF(R8846&lt;=15,"Até 15",IF(R8846&lt;=30,"Entre 15 e 30",IF(R8846&lt;=60,"Entre 30 e 60",IF(R8846&lt;=90,"Entre 60 e 90",IF(R8846&lt;=120,"Entre 90 e 120",IF(R8846&lt;=150,"Entre 120 e 150",IF(R8846&lt;=180,"Entre 150 e 180","Superior a 180")))))))</f>
        <v/>
      </c>
    </row>
    <row r="8847">
      <c r="A8847" t="inlineStr">
        <is>
          <t>Q010L09</t>
        </is>
      </c>
      <c r="B8847" t="inlineStr">
        <is>
          <t>CRISTIANO EDSON DOS SANTOS</t>
        </is>
      </c>
      <c r="C8847" t="n">
        <v>1</v>
      </c>
      <c r="D8847" t="inlineStr">
        <is>
          <t>IPCA</t>
        </is>
      </c>
      <c r="E8847" t="n">
        <v>0.009488792934583046</v>
      </c>
      <c r="F8847" t="inlineStr">
        <is>
          <t>MENSAL</t>
        </is>
      </c>
      <c r="G8847" t="n">
        <v>46837</v>
      </c>
      <c r="H8847" t="n">
        <v>46837</v>
      </c>
      <c r="I8847" t="n">
        <v>57</v>
      </c>
      <c r="J8847" t="inlineStr">
        <is>
          <t>CARTEIRA</t>
        </is>
      </c>
      <c r="K8847" t="inlineStr">
        <is>
          <t>CONTRATO</t>
        </is>
      </c>
      <c r="L8847" t="n">
        <v>673.0513920000001</v>
      </c>
      <c r="M8847" t="inlineStr">
        <is>
          <t>Terra Luz Residencial</t>
        </is>
      </c>
      <c r="N8847" s="142">
        <f>DATE(YEAR(G8847),MONTH(G8847),1)</f>
        <v/>
      </c>
      <c r="O8847" s="132">
        <f>IF(G8847&gt;$K$3,"Futuro","Atraso")</f>
        <v/>
      </c>
      <c r="P8847">
        <f>12*(YEAR(G8847)-YEAR($K$3))+(MONTH(G8847)-MONTH($K$3))</f>
        <v/>
      </c>
      <c r="Q8847" s="366">
        <f>IF(M8847="IBIRAPITANGA FASE 3",IF(O8847="Atraso",L8847,L8847/(1+$I$2)^P8847),IF(O8847="Atraso",L8847,L8847/(1+$I$1)^P8847))</f>
        <v/>
      </c>
      <c r="R8847">
        <f>IF(O8847="Atraso",$K$3-G8847,0)</f>
        <v/>
      </c>
      <c r="S8847">
        <f>IF(R8847&lt;=15,"Até 15",IF(R8847&lt;=30,"Entre 15 e 30",IF(R8847&lt;=60,"Entre 30 e 60",IF(R8847&lt;=90,"Entre 60 e 90",IF(R8847&lt;=120,"Entre 90 e 120",IF(R8847&lt;=150,"Entre 120 e 150",IF(R8847&lt;=180,"Entre 150 e 180","Superior a 180")))))))</f>
        <v/>
      </c>
    </row>
    <row r="8848">
      <c r="A8848" t="inlineStr">
        <is>
          <t>Q010L09</t>
        </is>
      </c>
      <c r="B8848" t="inlineStr">
        <is>
          <t>CRISTIANO EDSON DOS SANTOS</t>
        </is>
      </c>
      <c r="C8848" t="n">
        <v>1</v>
      </c>
      <c r="D8848" t="inlineStr">
        <is>
          <t>IPCA</t>
        </is>
      </c>
      <c r="E8848" t="n">
        <v>0.009488792934583046</v>
      </c>
      <c r="F8848" t="inlineStr">
        <is>
          <t>MENSAL</t>
        </is>
      </c>
      <c r="G8848" t="n">
        <v>46868</v>
      </c>
      <c r="H8848" t="n">
        <v>46868</v>
      </c>
      <c r="I8848" t="n">
        <v>58</v>
      </c>
      <c r="J8848" t="inlineStr">
        <is>
          <t>CARTEIRA</t>
        </is>
      </c>
      <c r="K8848" t="inlineStr">
        <is>
          <t>CONTRATO</t>
        </is>
      </c>
      <c r="L8848" t="n">
        <v>673.0513920000001</v>
      </c>
      <c r="M8848" t="inlineStr">
        <is>
          <t>Terra Luz Residencial</t>
        </is>
      </c>
      <c r="N8848" s="142">
        <f>DATE(YEAR(G8848),MONTH(G8848),1)</f>
        <v/>
      </c>
      <c r="O8848" s="132">
        <f>IF(G8848&gt;$K$3,"Futuro","Atraso")</f>
        <v/>
      </c>
      <c r="P8848">
        <f>12*(YEAR(G8848)-YEAR($K$3))+(MONTH(G8848)-MONTH($K$3))</f>
        <v/>
      </c>
      <c r="Q8848" s="366">
        <f>IF(M8848="IBIRAPITANGA FASE 3",IF(O8848="Atraso",L8848,L8848/(1+$I$2)^P8848),IF(O8848="Atraso",L8848,L8848/(1+$I$1)^P8848))</f>
        <v/>
      </c>
      <c r="R8848">
        <f>IF(O8848="Atraso",$K$3-G8848,0)</f>
        <v/>
      </c>
      <c r="S8848">
        <f>IF(R8848&lt;=15,"Até 15",IF(R8848&lt;=30,"Entre 15 e 30",IF(R8848&lt;=60,"Entre 30 e 60",IF(R8848&lt;=90,"Entre 60 e 90",IF(R8848&lt;=120,"Entre 90 e 120",IF(R8848&lt;=150,"Entre 120 e 150",IF(R8848&lt;=180,"Entre 150 e 180","Superior a 180")))))))</f>
        <v/>
      </c>
    </row>
    <row r="8849">
      <c r="A8849" t="inlineStr">
        <is>
          <t>Q010L09</t>
        </is>
      </c>
      <c r="B8849" t="inlineStr">
        <is>
          <t>CRISTIANO EDSON DOS SANTOS</t>
        </is>
      </c>
      <c r="C8849" t="n">
        <v>1</v>
      </c>
      <c r="D8849" t="inlineStr">
        <is>
          <t>IPCA</t>
        </is>
      </c>
      <c r="E8849" t="n">
        <v>0.009488792934583046</v>
      </c>
      <c r="F8849" t="inlineStr">
        <is>
          <t>MENSAL</t>
        </is>
      </c>
      <c r="G8849" t="n">
        <v>46898</v>
      </c>
      <c r="H8849" t="n">
        <v>46898</v>
      </c>
      <c r="I8849" t="n">
        <v>59</v>
      </c>
      <c r="J8849" t="inlineStr">
        <is>
          <t>CARTEIRA</t>
        </is>
      </c>
      <c r="K8849" t="inlineStr">
        <is>
          <t>CONTRATO</t>
        </is>
      </c>
      <c r="L8849" t="n">
        <v>673.0513920000001</v>
      </c>
      <c r="M8849" t="inlineStr">
        <is>
          <t>Terra Luz Residencial</t>
        </is>
      </c>
      <c r="N8849" s="142">
        <f>DATE(YEAR(G8849),MONTH(G8849),1)</f>
        <v/>
      </c>
      <c r="O8849" s="132">
        <f>IF(G8849&gt;$K$3,"Futuro","Atraso")</f>
        <v/>
      </c>
      <c r="P8849">
        <f>12*(YEAR(G8849)-YEAR($K$3))+(MONTH(G8849)-MONTH($K$3))</f>
        <v/>
      </c>
      <c r="Q8849" s="366">
        <f>IF(M8849="IBIRAPITANGA FASE 3",IF(O8849="Atraso",L8849,L8849/(1+$I$2)^P8849),IF(O8849="Atraso",L8849,L8849/(1+$I$1)^P8849))</f>
        <v/>
      </c>
      <c r="R8849">
        <f>IF(O8849="Atraso",$K$3-G8849,0)</f>
        <v/>
      </c>
      <c r="S8849">
        <f>IF(R8849&lt;=15,"Até 15",IF(R8849&lt;=30,"Entre 15 e 30",IF(R8849&lt;=60,"Entre 30 e 60",IF(R8849&lt;=90,"Entre 60 e 90",IF(R8849&lt;=120,"Entre 90 e 120",IF(R8849&lt;=150,"Entre 120 e 150",IF(R8849&lt;=180,"Entre 150 e 180","Superior a 180")))))))</f>
        <v/>
      </c>
    </row>
    <row r="8850">
      <c r="A8850" t="inlineStr">
        <is>
          <t>Q010L09</t>
        </is>
      </c>
      <c r="B8850" t="inlineStr">
        <is>
          <t>CRISTIANO EDSON DOS SANTOS</t>
        </is>
      </c>
      <c r="C8850" t="n">
        <v>1</v>
      </c>
      <c r="D8850" t="inlineStr">
        <is>
          <t>IPCA</t>
        </is>
      </c>
      <c r="E8850" t="n">
        <v>0.009488792934583046</v>
      </c>
      <c r="F8850" t="inlineStr">
        <is>
          <t>MENSAL</t>
        </is>
      </c>
      <c r="G8850" t="n">
        <v>46929</v>
      </c>
      <c r="H8850" t="n">
        <v>46929</v>
      </c>
      <c r="I8850" t="n">
        <v>60</v>
      </c>
      <c r="J8850" t="inlineStr">
        <is>
          <t>CARTEIRA</t>
        </is>
      </c>
      <c r="K8850" t="inlineStr">
        <is>
          <t>CONTRATO</t>
        </is>
      </c>
      <c r="L8850" t="n">
        <v>673.0513920000001</v>
      </c>
      <c r="M8850" t="inlineStr">
        <is>
          <t>Terra Luz Residencial</t>
        </is>
      </c>
      <c r="N8850" s="142">
        <f>DATE(YEAR(G8850),MONTH(G8850),1)</f>
        <v/>
      </c>
      <c r="O8850" s="132">
        <f>IF(G8850&gt;$K$3,"Futuro","Atraso")</f>
        <v/>
      </c>
      <c r="P8850">
        <f>12*(YEAR(G8850)-YEAR($K$3))+(MONTH(G8850)-MONTH($K$3))</f>
        <v/>
      </c>
      <c r="Q8850" s="366">
        <f>IF(M8850="IBIRAPITANGA FASE 3",IF(O8850="Atraso",L8850,L8850/(1+$I$2)^P8850),IF(O8850="Atraso",L8850,L8850/(1+$I$1)^P8850))</f>
        <v/>
      </c>
      <c r="R8850">
        <f>IF(O8850="Atraso",$K$3-G8850,0)</f>
        <v/>
      </c>
      <c r="S8850">
        <f>IF(R8850&lt;=15,"Até 15",IF(R8850&lt;=30,"Entre 15 e 30",IF(R8850&lt;=60,"Entre 30 e 60",IF(R8850&lt;=90,"Entre 60 e 90",IF(R8850&lt;=120,"Entre 90 e 120",IF(R8850&lt;=150,"Entre 120 e 150",IF(R8850&lt;=180,"Entre 150 e 180","Superior a 180")))))))</f>
        <v/>
      </c>
    </row>
    <row r="8851">
      <c r="A8851" t="inlineStr">
        <is>
          <t>Q010L09</t>
        </is>
      </c>
      <c r="B8851" t="inlineStr">
        <is>
          <t>CRISTIANO EDSON DOS SANTOS</t>
        </is>
      </c>
      <c r="C8851" t="n">
        <v>1</v>
      </c>
      <c r="D8851" t="inlineStr">
        <is>
          <t>IPCA</t>
        </is>
      </c>
      <c r="E8851" t="n">
        <v>0.009488792934583046</v>
      </c>
      <c r="F8851" t="inlineStr">
        <is>
          <t>MENSAL</t>
        </is>
      </c>
      <c r="G8851" t="n">
        <v>46959</v>
      </c>
      <c r="H8851" t="n">
        <v>46959</v>
      </c>
      <c r="I8851" t="n">
        <v>61</v>
      </c>
      <c r="J8851" t="inlineStr">
        <is>
          <t>CARTEIRA</t>
        </is>
      </c>
      <c r="K8851" t="inlineStr">
        <is>
          <t>CONTRATO</t>
        </is>
      </c>
      <c r="L8851" t="n">
        <v>673.0513920000001</v>
      </c>
      <c r="M8851" t="inlineStr">
        <is>
          <t>Terra Luz Residencial</t>
        </is>
      </c>
      <c r="N8851" s="142">
        <f>DATE(YEAR(G8851),MONTH(G8851),1)</f>
        <v/>
      </c>
      <c r="O8851" s="132">
        <f>IF(G8851&gt;$K$3,"Futuro","Atraso")</f>
        <v/>
      </c>
      <c r="P8851">
        <f>12*(YEAR(G8851)-YEAR($K$3))+(MONTH(G8851)-MONTH($K$3))</f>
        <v/>
      </c>
      <c r="Q8851" s="366">
        <f>IF(M8851="IBIRAPITANGA FASE 3",IF(O8851="Atraso",L8851,L8851/(1+$I$2)^P8851),IF(O8851="Atraso",L8851,L8851/(1+$I$1)^P8851))</f>
        <v/>
      </c>
      <c r="R8851">
        <f>IF(O8851="Atraso",$K$3-G8851,0)</f>
        <v/>
      </c>
      <c r="S8851">
        <f>IF(R8851&lt;=15,"Até 15",IF(R8851&lt;=30,"Entre 15 e 30",IF(R8851&lt;=60,"Entre 30 e 60",IF(R8851&lt;=90,"Entre 60 e 90",IF(R8851&lt;=120,"Entre 90 e 120",IF(R8851&lt;=150,"Entre 120 e 150",IF(R8851&lt;=180,"Entre 150 e 180","Superior a 180")))))))</f>
        <v/>
      </c>
    </row>
    <row r="8852">
      <c r="A8852" t="inlineStr">
        <is>
          <t>Q010L09</t>
        </is>
      </c>
      <c r="B8852" t="inlineStr">
        <is>
          <t>CRISTIANO EDSON DOS SANTOS</t>
        </is>
      </c>
      <c r="C8852" t="n">
        <v>1</v>
      </c>
      <c r="D8852" t="inlineStr">
        <is>
          <t>IPCA</t>
        </is>
      </c>
      <c r="E8852" t="n">
        <v>0.009488792934583046</v>
      </c>
      <c r="F8852" t="inlineStr">
        <is>
          <t>MENSAL</t>
        </is>
      </c>
      <c r="G8852" t="n">
        <v>46990</v>
      </c>
      <c r="H8852" t="n">
        <v>46990</v>
      </c>
      <c r="I8852" t="n">
        <v>62</v>
      </c>
      <c r="J8852" t="inlineStr">
        <is>
          <t>CARTEIRA</t>
        </is>
      </c>
      <c r="K8852" t="inlineStr">
        <is>
          <t>CONTRATO</t>
        </is>
      </c>
      <c r="L8852" t="n">
        <v>673.0513920000001</v>
      </c>
      <c r="M8852" t="inlineStr">
        <is>
          <t>Terra Luz Residencial</t>
        </is>
      </c>
      <c r="N8852" s="142">
        <f>DATE(YEAR(G8852),MONTH(G8852),1)</f>
        <v/>
      </c>
      <c r="O8852" s="132">
        <f>IF(G8852&gt;$K$3,"Futuro","Atraso")</f>
        <v/>
      </c>
      <c r="P8852">
        <f>12*(YEAR(G8852)-YEAR($K$3))+(MONTH(G8852)-MONTH($K$3))</f>
        <v/>
      </c>
      <c r="Q8852" s="366">
        <f>IF(M8852="IBIRAPITANGA FASE 3",IF(O8852="Atraso",L8852,L8852/(1+$I$2)^P8852),IF(O8852="Atraso",L8852,L8852/(1+$I$1)^P8852))</f>
        <v/>
      </c>
      <c r="R8852">
        <f>IF(O8852="Atraso",$K$3-G8852,0)</f>
        <v/>
      </c>
      <c r="S8852">
        <f>IF(R8852&lt;=15,"Até 15",IF(R8852&lt;=30,"Entre 15 e 30",IF(R8852&lt;=60,"Entre 30 e 60",IF(R8852&lt;=90,"Entre 60 e 90",IF(R8852&lt;=120,"Entre 90 e 120",IF(R8852&lt;=150,"Entre 120 e 150",IF(R8852&lt;=180,"Entre 150 e 180","Superior a 180")))))))</f>
        <v/>
      </c>
    </row>
    <row r="8853">
      <c r="A8853" t="inlineStr">
        <is>
          <t>Q010L09</t>
        </is>
      </c>
      <c r="B8853" t="inlineStr">
        <is>
          <t>CRISTIANO EDSON DOS SANTOS</t>
        </is>
      </c>
      <c r="C8853" t="n">
        <v>1</v>
      </c>
      <c r="D8853" t="inlineStr">
        <is>
          <t>IPCA</t>
        </is>
      </c>
      <c r="E8853" t="n">
        <v>0.009488792934583046</v>
      </c>
      <c r="F8853" t="inlineStr">
        <is>
          <t>MENSAL</t>
        </is>
      </c>
      <c r="G8853" t="n">
        <v>47021</v>
      </c>
      <c r="H8853" t="n">
        <v>47021</v>
      </c>
      <c r="I8853" t="n">
        <v>63</v>
      </c>
      <c r="J8853" t="inlineStr">
        <is>
          <t>CARTEIRA</t>
        </is>
      </c>
      <c r="K8853" t="inlineStr">
        <is>
          <t>CONTRATO</t>
        </is>
      </c>
      <c r="L8853" t="n">
        <v>673.0513920000001</v>
      </c>
      <c r="M8853" t="inlineStr">
        <is>
          <t>Terra Luz Residencial</t>
        </is>
      </c>
      <c r="N8853" s="142">
        <f>DATE(YEAR(G8853),MONTH(G8853),1)</f>
        <v/>
      </c>
      <c r="O8853" s="132">
        <f>IF(G8853&gt;$K$3,"Futuro","Atraso")</f>
        <v/>
      </c>
      <c r="P8853">
        <f>12*(YEAR(G8853)-YEAR($K$3))+(MONTH(G8853)-MONTH($K$3))</f>
        <v/>
      </c>
      <c r="Q8853" s="366">
        <f>IF(M8853="IBIRAPITANGA FASE 3",IF(O8853="Atraso",L8853,L8853/(1+$I$2)^P8853),IF(O8853="Atraso",L8853,L8853/(1+$I$1)^P8853))</f>
        <v/>
      </c>
      <c r="R8853">
        <f>IF(O8853="Atraso",$K$3-G8853,0)</f>
        <v/>
      </c>
      <c r="S8853">
        <f>IF(R8853&lt;=15,"Até 15",IF(R8853&lt;=30,"Entre 15 e 30",IF(R8853&lt;=60,"Entre 30 e 60",IF(R8853&lt;=90,"Entre 60 e 90",IF(R8853&lt;=120,"Entre 90 e 120",IF(R8853&lt;=150,"Entre 120 e 150",IF(R8853&lt;=180,"Entre 150 e 180","Superior a 180")))))))</f>
        <v/>
      </c>
    </row>
    <row r="8854">
      <c r="A8854" t="inlineStr">
        <is>
          <t>Q010L09</t>
        </is>
      </c>
      <c r="B8854" t="inlineStr">
        <is>
          <t>CRISTIANO EDSON DOS SANTOS</t>
        </is>
      </c>
      <c r="C8854" t="n">
        <v>1</v>
      </c>
      <c r="D8854" t="inlineStr">
        <is>
          <t>IPCA</t>
        </is>
      </c>
      <c r="E8854" t="n">
        <v>0.009488792934583046</v>
      </c>
      <c r="F8854" t="inlineStr">
        <is>
          <t>MENSAL</t>
        </is>
      </c>
      <c r="G8854" t="n">
        <v>47051</v>
      </c>
      <c r="H8854" t="n">
        <v>47051</v>
      </c>
      <c r="I8854" t="n">
        <v>64</v>
      </c>
      <c r="J8854" t="inlineStr">
        <is>
          <t>CARTEIRA</t>
        </is>
      </c>
      <c r="K8854" t="inlineStr">
        <is>
          <t>CONTRATO</t>
        </is>
      </c>
      <c r="L8854" t="n">
        <v>673.0513920000001</v>
      </c>
      <c r="M8854" t="inlineStr">
        <is>
          <t>Terra Luz Residencial</t>
        </is>
      </c>
      <c r="N8854" s="142">
        <f>DATE(YEAR(G8854),MONTH(G8854),1)</f>
        <v/>
      </c>
      <c r="O8854" s="132">
        <f>IF(G8854&gt;$K$3,"Futuro","Atraso")</f>
        <v/>
      </c>
      <c r="P8854">
        <f>12*(YEAR(G8854)-YEAR($K$3))+(MONTH(G8854)-MONTH($K$3))</f>
        <v/>
      </c>
      <c r="Q8854" s="366">
        <f>IF(M8854="IBIRAPITANGA FASE 3",IF(O8854="Atraso",L8854,L8854/(1+$I$2)^P8854),IF(O8854="Atraso",L8854,L8854/(1+$I$1)^P8854))</f>
        <v/>
      </c>
      <c r="R8854">
        <f>IF(O8854="Atraso",$K$3-G8854,0)</f>
        <v/>
      </c>
      <c r="S8854">
        <f>IF(R8854&lt;=15,"Até 15",IF(R8854&lt;=30,"Entre 15 e 30",IF(R8854&lt;=60,"Entre 30 e 60",IF(R8854&lt;=90,"Entre 60 e 90",IF(R8854&lt;=120,"Entre 90 e 120",IF(R8854&lt;=150,"Entre 120 e 150",IF(R8854&lt;=180,"Entre 150 e 180","Superior a 180")))))))</f>
        <v/>
      </c>
    </row>
    <row r="8855">
      <c r="A8855" t="inlineStr">
        <is>
          <t>Q010L09</t>
        </is>
      </c>
      <c r="B8855" t="inlineStr">
        <is>
          <t>CRISTIANO EDSON DOS SANTOS</t>
        </is>
      </c>
      <c r="C8855" t="n">
        <v>1</v>
      </c>
      <c r="D8855" t="inlineStr">
        <is>
          <t>IPCA</t>
        </is>
      </c>
      <c r="E8855" t="n">
        <v>0.009488792934583046</v>
      </c>
      <c r="F8855" t="inlineStr">
        <is>
          <t>MENSAL</t>
        </is>
      </c>
      <c r="G8855" t="n">
        <v>47082</v>
      </c>
      <c r="H8855" t="n">
        <v>47082</v>
      </c>
      <c r="I8855" t="n">
        <v>65</v>
      </c>
      <c r="J8855" t="inlineStr">
        <is>
          <t>CARTEIRA</t>
        </is>
      </c>
      <c r="K8855" t="inlineStr">
        <is>
          <t>CONTRATO</t>
        </is>
      </c>
      <c r="L8855" t="n">
        <v>673.0513920000001</v>
      </c>
      <c r="M8855" t="inlineStr">
        <is>
          <t>Terra Luz Residencial</t>
        </is>
      </c>
      <c r="N8855" s="142">
        <f>DATE(YEAR(G8855),MONTH(G8855),1)</f>
        <v/>
      </c>
      <c r="O8855" s="132">
        <f>IF(G8855&gt;$K$3,"Futuro","Atraso")</f>
        <v/>
      </c>
      <c r="P8855">
        <f>12*(YEAR(G8855)-YEAR($K$3))+(MONTH(G8855)-MONTH($K$3))</f>
        <v/>
      </c>
      <c r="Q8855" s="366">
        <f>IF(M8855="IBIRAPITANGA FASE 3",IF(O8855="Atraso",L8855,L8855/(1+$I$2)^P8855),IF(O8855="Atraso",L8855,L8855/(1+$I$1)^P8855))</f>
        <v/>
      </c>
      <c r="R8855">
        <f>IF(O8855="Atraso",$K$3-G8855,0)</f>
        <v/>
      </c>
      <c r="S8855">
        <f>IF(R8855&lt;=15,"Até 15",IF(R8855&lt;=30,"Entre 15 e 30",IF(R8855&lt;=60,"Entre 30 e 60",IF(R8855&lt;=90,"Entre 60 e 90",IF(R8855&lt;=120,"Entre 90 e 120",IF(R8855&lt;=150,"Entre 120 e 150",IF(R8855&lt;=180,"Entre 150 e 180","Superior a 180")))))))</f>
        <v/>
      </c>
    </row>
    <row r="8856">
      <c r="A8856" t="inlineStr">
        <is>
          <t>Q010L09</t>
        </is>
      </c>
      <c r="B8856" t="inlineStr">
        <is>
          <t>CRISTIANO EDSON DOS SANTOS</t>
        </is>
      </c>
      <c r="C8856" t="n">
        <v>1</v>
      </c>
      <c r="D8856" t="inlineStr">
        <is>
          <t>IPCA</t>
        </is>
      </c>
      <c r="E8856" t="n">
        <v>0.009488792934583046</v>
      </c>
      <c r="F8856" t="inlineStr">
        <is>
          <t>MENSAL</t>
        </is>
      </c>
      <c r="G8856" t="n">
        <v>47112</v>
      </c>
      <c r="H8856" t="n">
        <v>47112</v>
      </c>
      <c r="I8856" t="n">
        <v>66</v>
      </c>
      <c r="J8856" t="inlineStr">
        <is>
          <t>CARTEIRA</t>
        </is>
      </c>
      <c r="K8856" t="inlineStr">
        <is>
          <t>CONTRATO</t>
        </is>
      </c>
      <c r="L8856" t="n">
        <v>673.0513920000001</v>
      </c>
      <c r="M8856" t="inlineStr">
        <is>
          <t>Terra Luz Residencial</t>
        </is>
      </c>
      <c r="N8856" s="142">
        <f>DATE(YEAR(G8856),MONTH(G8856),1)</f>
        <v/>
      </c>
      <c r="O8856" s="132">
        <f>IF(G8856&gt;$K$3,"Futuro","Atraso")</f>
        <v/>
      </c>
      <c r="P8856">
        <f>12*(YEAR(G8856)-YEAR($K$3))+(MONTH(G8856)-MONTH($K$3))</f>
        <v/>
      </c>
      <c r="Q8856" s="366">
        <f>IF(M8856="IBIRAPITANGA FASE 3",IF(O8856="Atraso",L8856,L8856/(1+$I$2)^P8856),IF(O8856="Atraso",L8856,L8856/(1+$I$1)^P8856))</f>
        <v/>
      </c>
      <c r="R8856">
        <f>IF(O8856="Atraso",$K$3-G8856,0)</f>
        <v/>
      </c>
      <c r="S8856">
        <f>IF(R8856&lt;=15,"Até 15",IF(R8856&lt;=30,"Entre 15 e 30",IF(R8856&lt;=60,"Entre 30 e 60",IF(R8856&lt;=90,"Entre 60 e 90",IF(R8856&lt;=120,"Entre 90 e 120",IF(R8856&lt;=150,"Entre 120 e 150",IF(R8856&lt;=180,"Entre 150 e 180","Superior a 180")))))))</f>
        <v/>
      </c>
    </row>
    <row r="8857">
      <c r="A8857" t="inlineStr">
        <is>
          <t>Q010L09</t>
        </is>
      </c>
      <c r="B8857" t="inlineStr">
        <is>
          <t>CRISTIANO EDSON DOS SANTOS</t>
        </is>
      </c>
      <c r="C8857" t="n">
        <v>1</v>
      </c>
      <c r="D8857" t="inlineStr">
        <is>
          <t>IPCA</t>
        </is>
      </c>
      <c r="E8857" t="n">
        <v>0.009488792934583046</v>
      </c>
      <c r="F8857" t="inlineStr">
        <is>
          <t>MENSAL</t>
        </is>
      </c>
      <c r="G8857" t="n">
        <v>47143</v>
      </c>
      <c r="H8857" t="n">
        <v>47143</v>
      </c>
      <c r="I8857" t="n">
        <v>67</v>
      </c>
      <c r="J8857" t="inlineStr">
        <is>
          <t>CARTEIRA</t>
        </is>
      </c>
      <c r="K8857" t="inlineStr">
        <is>
          <t>CONTRATO</t>
        </is>
      </c>
      <c r="L8857" t="n">
        <v>673.0513920000001</v>
      </c>
      <c r="M8857" t="inlineStr">
        <is>
          <t>Terra Luz Residencial</t>
        </is>
      </c>
      <c r="N8857" s="142">
        <f>DATE(YEAR(G8857),MONTH(G8857),1)</f>
        <v/>
      </c>
      <c r="O8857" s="132">
        <f>IF(G8857&gt;$K$3,"Futuro","Atraso")</f>
        <v/>
      </c>
      <c r="P8857">
        <f>12*(YEAR(G8857)-YEAR($K$3))+(MONTH(G8857)-MONTH($K$3))</f>
        <v/>
      </c>
      <c r="Q8857" s="366">
        <f>IF(M8857="IBIRAPITANGA FASE 3",IF(O8857="Atraso",L8857,L8857/(1+$I$2)^P8857),IF(O8857="Atraso",L8857,L8857/(1+$I$1)^P8857))</f>
        <v/>
      </c>
      <c r="R8857">
        <f>IF(O8857="Atraso",$K$3-G8857,0)</f>
        <v/>
      </c>
      <c r="S8857">
        <f>IF(R8857&lt;=15,"Até 15",IF(R8857&lt;=30,"Entre 15 e 30",IF(R8857&lt;=60,"Entre 30 e 60",IF(R8857&lt;=90,"Entre 60 e 90",IF(R8857&lt;=120,"Entre 90 e 120",IF(R8857&lt;=150,"Entre 120 e 150",IF(R8857&lt;=180,"Entre 150 e 180","Superior a 180")))))))</f>
        <v/>
      </c>
    </row>
    <row r="8858">
      <c r="A8858" t="inlineStr">
        <is>
          <t>Q010L09</t>
        </is>
      </c>
      <c r="B8858" t="inlineStr">
        <is>
          <t>CRISTIANO EDSON DOS SANTOS</t>
        </is>
      </c>
      <c r="C8858" t="n">
        <v>1</v>
      </c>
      <c r="D8858" t="inlineStr">
        <is>
          <t>IPCA</t>
        </is>
      </c>
      <c r="E8858" t="n">
        <v>0.009488792934583046</v>
      </c>
      <c r="F8858" t="inlineStr">
        <is>
          <t>MENSAL</t>
        </is>
      </c>
      <c r="G8858" t="n">
        <v>47174</v>
      </c>
      <c r="H8858" t="n">
        <v>47174</v>
      </c>
      <c r="I8858" t="n">
        <v>68</v>
      </c>
      <c r="J8858" t="inlineStr">
        <is>
          <t>CARTEIRA</t>
        </is>
      </c>
      <c r="K8858" t="inlineStr">
        <is>
          <t>CONTRATO</t>
        </is>
      </c>
      <c r="L8858" t="n">
        <v>673.0513920000001</v>
      </c>
      <c r="M8858" t="inlineStr">
        <is>
          <t>Terra Luz Residencial</t>
        </is>
      </c>
      <c r="N8858" s="142">
        <f>DATE(YEAR(G8858),MONTH(G8858),1)</f>
        <v/>
      </c>
      <c r="O8858" s="132">
        <f>IF(G8858&gt;$K$3,"Futuro","Atraso")</f>
        <v/>
      </c>
      <c r="P8858">
        <f>12*(YEAR(G8858)-YEAR($K$3))+(MONTH(G8858)-MONTH($K$3))</f>
        <v/>
      </c>
      <c r="Q8858" s="366">
        <f>IF(M8858="IBIRAPITANGA FASE 3",IF(O8858="Atraso",L8858,L8858/(1+$I$2)^P8858),IF(O8858="Atraso",L8858,L8858/(1+$I$1)^P8858))</f>
        <v/>
      </c>
      <c r="R8858">
        <f>IF(O8858="Atraso",$K$3-G8858,0)</f>
        <v/>
      </c>
      <c r="S8858">
        <f>IF(R8858&lt;=15,"Até 15",IF(R8858&lt;=30,"Entre 15 e 30",IF(R8858&lt;=60,"Entre 30 e 60",IF(R8858&lt;=90,"Entre 60 e 90",IF(R8858&lt;=120,"Entre 90 e 120",IF(R8858&lt;=150,"Entre 120 e 150",IF(R8858&lt;=180,"Entre 150 e 180","Superior a 180")))))))</f>
        <v/>
      </c>
    </row>
    <row r="8859">
      <c r="A8859" t="inlineStr">
        <is>
          <t>Q010L09</t>
        </is>
      </c>
      <c r="B8859" t="inlineStr">
        <is>
          <t>CRISTIANO EDSON DOS SANTOS</t>
        </is>
      </c>
      <c r="C8859" t="n">
        <v>1</v>
      </c>
      <c r="D8859" t="inlineStr">
        <is>
          <t>IPCA</t>
        </is>
      </c>
      <c r="E8859" t="n">
        <v>0.009488792934583046</v>
      </c>
      <c r="F8859" t="inlineStr">
        <is>
          <t>MENSAL</t>
        </is>
      </c>
      <c r="G8859" t="n">
        <v>47202</v>
      </c>
      <c r="H8859" t="n">
        <v>47202</v>
      </c>
      <c r="I8859" t="n">
        <v>69</v>
      </c>
      <c r="J8859" t="inlineStr">
        <is>
          <t>CARTEIRA</t>
        </is>
      </c>
      <c r="K8859" t="inlineStr">
        <is>
          <t>CONTRATO</t>
        </is>
      </c>
      <c r="L8859" t="n">
        <v>673.0513920000001</v>
      </c>
      <c r="M8859" t="inlineStr">
        <is>
          <t>Terra Luz Residencial</t>
        </is>
      </c>
      <c r="N8859" s="142">
        <f>DATE(YEAR(G8859),MONTH(G8859),1)</f>
        <v/>
      </c>
      <c r="O8859" s="132">
        <f>IF(G8859&gt;$K$3,"Futuro","Atraso")</f>
        <v/>
      </c>
      <c r="P8859">
        <f>12*(YEAR(G8859)-YEAR($K$3))+(MONTH(G8859)-MONTH($K$3))</f>
        <v/>
      </c>
      <c r="Q8859" s="366">
        <f>IF(M8859="IBIRAPITANGA FASE 3",IF(O8859="Atraso",L8859,L8859/(1+$I$2)^P8859),IF(O8859="Atraso",L8859,L8859/(1+$I$1)^P8859))</f>
        <v/>
      </c>
      <c r="R8859">
        <f>IF(O8859="Atraso",$K$3-G8859,0)</f>
        <v/>
      </c>
      <c r="S8859">
        <f>IF(R8859&lt;=15,"Até 15",IF(R8859&lt;=30,"Entre 15 e 30",IF(R8859&lt;=60,"Entre 30 e 60",IF(R8859&lt;=90,"Entre 60 e 90",IF(R8859&lt;=120,"Entre 90 e 120",IF(R8859&lt;=150,"Entre 120 e 150",IF(R8859&lt;=180,"Entre 150 e 180","Superior a 180")))))))</f>
        <v/>
      </c>
    </row>
    <row r="8860">
      <c r="A8860" t="inlineStr">
        <is>
          <t>Q010L09</t>
        </is>
      </c>
      <c r="B8860" t="inlineStr">
        <is>
          <t>CRISTIANO EDSON DOS SANTOS</t>
        </is>
      </c>
      <c r="C8860" t="n">
        <v>1</v>
      </c>
      <c r="D8860" t="inlineStr">
        <is>
          <t>IPCA</t>
        </is>
      </c>
      <c r="E8860" t="n">
        <v>0.009488792934583046</v>
      </c>
      <c r="F8860" t="inlineStr">
        <is>
          <t>MENSAL</t>
        </is>
      </c>
      <c r="G8860" t="n">
        <v>47233</v>
      </c>
      <c r="H8860" t="n">
        <v>47233</v>
      </c>
      <c r="I8860" t="n">
        <v>70</v>
      </c>
      <c r="J8860" t="inlineStr">
        <is>
          <t>CARTEIRA</t>
        </is>
      </c>
      <c r="K8860" t="inlineStr">
        <is>
          <t>CONTRATO</t>
        </is>
      </c>
      <c r="L8860" t="n">
        <v>673.0513920000001</v>
      </c>
      <c r="M8860" t="inlineStr">
        <is>
          <t>Terra Luz Residencial</t>
        </is>
      </c>
      <c r="N8860" s="142">
        <f>DATE(YEAR(G8860),MONTH(G8860),1)</f>
        <v/>
      </c>
      <c r="O8860" s="132">
        <f>IF(G8860&gt;$K$3,"Futuro","Atraso")</f>
        <v/>
      </c>
      <c r="P8860">
        <f>12*(YEAR(G8860)-YEAR($K$3))+(MONTH(G8860)-MONTH($K$3))</f>
        <v/>
      </c>
      <c r="Q8860" s="366">
        <f>IF(M8860="IBIRAPITANGA FASE 3",IF(O8860="Atraso",L8860,L8860/(1+$I$2)^P8860),IF(O8860="Atraso",L8860,L8860/(1+$I$1)^P8860))</f>
        <v/>
      </c>
      <c r="R8860">
        <f>IF(O8860="Atraso",$K$3-G8860,0)</f>
        <v/>
      </c>
      <c r="S8860">
        <f>IF(R8860&lt;=15,"Até 15",IF(R8860&lt;=30,"Entre 15 e 30",IF(R8860&lt;=60,"Entre 30 e 60",IF(R8860&lt;=90,"Entre 60 e 90",IF(R8860&lt;=120,"Entre 90 e 120",IF(R8860&lt;=150,"Entre 120 e 150",IF(R8860&lt;=180,"Entre 150 e 180","Superior a 180")))))))</f>
        <v/>
      </c>
    </row>
    <row r="8861">
      <c r="A8861" t="inlineStr">
        <is>
          <t>Q010L09</t>
        </is>
      </c>
      <c r="B8861" t="inlineStr">
        <is>
          <t>CRISTIANO EDSON DOS SANTOS</t>
        </is>
      </c>
      <c r="C8861" t="n">
        <v>1</v>
      </c>
      <c r="D8861" t="inlineStr">
        <is>
          <t>IPCA</t>
        </is>
      </c>
      <c r="E8861" t="n">
        <v>0.009488792934583046</v>
      </c>
      <c r="F8861" t="inlineStr">
        <is>
          <t>MENSAL</t>
        </is>
      </c>
      <c r="G8861" t="n">
        <v>47263</v>
      </c>
      <c r="H8861" t="n">
        <v>47263</v>
      </c>
      <c r="I8861" t="n">
        <v>71</v>
      </c>
      <c r="J8861" t="inlineStr">
        <is>
          <t>CARTEIRA</t>
        </is>
      </c>
      <c r="K8861" t="inlineStr">
        <is>
          <t>CONTRATO</t>
        </is>
      </c>
      <c r="L8861" t="n">
        <v>673.0513920000001</v>
      </c>
      <c r="M8861" t="inlineStr">
        <is>
          <t>Terra Luz Residencial</t>
        </is>
      </c>
      <c r="N8861" s="142">
        <f>DATE(YEAR(G8861),MONTH(G8861),1)</f>
        <v/>
      </c>
      <c r="O8861" s="132">
        <f>IF(G8861&gt;$K$3,"Futuro","Atraso")</f>
        <v/>
      </c>
      <c r="P8861">
        <f>12*(YEAR(G8861)-YEAR($K$3))+(MONTH(G8861)-MONTH($K$3))</f>
        <v/>
      </c>
      <c r="Q8861" s="366">
        <f>IF(M8861="IBIRAPITANGA FASE 3",IF(O8861="Atraso",L8861,L8861/(1+$I$2)^P8861),IF(O8861="Atraso",L8861,L8861/(1+$I$1)^P8861))</f>
        <v/>
      </c>
      <c r="R8861">
        <f>IF(O8861="Atraso",$K$3-G8861,0)</f>
        <v/>
      </c>
      <c r="S8861">
        <f>IF(R8861&lt;=15,"Até 15",IF(R8861&lt;=30,"Entre 15 e 30",IF(R8861&lt;=60,"Entre 30 e 60",IF(R8861&lt;=90,"Entre 60 e 90",IF(R8861&lt;=120,"Entre 90 e 120",IF(R8861&lt;=150,"Entre 120 e 150",IF(R8861&lt;=180,"Entre 150 e 180","Superior a 180")))))))</f>
        <v/>
      </c>
    </row>
    <row r="8862">
      <c r="A8862" t="inlineStr">
        <is>
          <t>Q010L09</t>
        </is>
      </c>
      <c r="B8862" t="inlineStr">
        <is>
          <t>CRISTIANO EDSON DOS SANTOS</t>
        </is>
      </c>
      <c r="C8862" t="n">
        <v>1</v>
      </c>
      <c r="D8862" t="inlineStr">
        <is>
          <t>IPCA</t>
        </is>
      </c>
      <c r="E8862" t="n">
        <v>0.009488792934583046</v>
      </c>
      <c r="F8862" t="inlineStr">
        <is>
          <t>MENSAL</t>
        </is>
      </c>
      <c r="G8862" t="n">
        <v>47294</v>
      </c>
      <c r="H8862" t="n">
        <v>47294</v>
      </c>
      <c r="I8862" t="n">
        <v>72</v>
      </c>
      <c r="J8862" t="inlineStr">
        <is>
          <t>CARTEIRA</t>
        </is>
      </c>
      <c r="K8862" t="inlineStr">
        <is>
          <t>CONTRATO</t>
        </is>
      </c>
      <c r="L8862" t="n">
        <v>673.0513920000001</v>
      </c>
      <c r="M8862" t="inlineStr">
        <is>
          <t>Terra Luz Residencial</t>
        </is>
      </c>
      <c r="N8862" s="142">
        <f>DATE(YEAR(G8862),MONTH(G8862),1)</f>
        <v/>
      </c>
      <c r="O8862" s="132">
        <f>IF(G8862&gt;$K$3,"Futuro","Atraso")</f>
        <v/>
      </c>
      <c r="P8862">
        <f>12*(YEAR(G8862)-YEAR($K$3))+(MONTH(G8862)-MONTH($K$3))</f>
        <v/>
      </c>
      <c r="Q8862" s="366">
        <f>IF(M8862="IBIRAPITANGA FASE 3",IF(O8862="Atraso",L8862,L8862/(1+$I$2)^P8862),IF(O8862="Atraso",L8862,L8862/(1+$I$1)^P8862))</f>
        <v/>
      </c>
      <c r="R8862">
        <f>IF(O8862="Atraso",$K$3-G8862,0)</f>
        <v/>
      </c>
      <c r="S8862">
        <f>IF(R8862&lt;=15,"Até 15",IF(R8862&lt;=30,"Entre 15 e 30",IF(R8862&lt;=60,"Entre 30 e 60",IF(R8862&lt;=90,"Entre 60 e 90",IF(R8862&lt;=120,"Entre 90 e 120",IF(R8862&lt;=150,"Entre 120 e 150",IF(R8862&lt;=180,"Entre 150 e 180","Superior a 180")))))))</f>
        <v/>
      </c>
    </row>
    <row r="8863">
      <c r="A8863" t="inlineStr">
        <is>
          <t>Q010L09</t>
        </is>
      </c>
      <c r="B8863" t="inlineStr">
        <is>
          <t>CRISTIANO EDSON DOS SANTOS</t>
        </is>
      </c>
      <c r="C8863" t="n">
        <v>1</v>
      </c>
      <c r="D8863" t="inlineStr">
        <is>
          <t>IPCA</t>
        </is>
      </c>
      <c r="E8863" t="n">
        <v>0.009488792934583046</v>
      </c>
      <c r="F8863" t="inlineStr">
        <is>
          <t>MENSAL</t>
        </is>
      </c>
      <c r="G8863" t="n">
        <v>47324</v>
      </c>
      <c r="H8863" t="n">
        <v>47324</v>
      </c>
      <c r="I8863" t="n">
        <v>73</v>
      </c>
      <c r="J8863" t="inlineStr">
        <is>
          <t>CARTEIRA</t>
        </is>
      </c>
      <c r="K8863" t="inlineStr">
        <is>
          <t>CONTRATO</t>
        </is>
      </c>
      <c r="L8863" t="n">
        <v>673.0513920000001</v>
      </c>
      <c r="M8863" t="inlineStr">
        <is>
          <t>Terra Luz Residencial</t>
        </is>
      </c>
      <c r="N8863" s="142">
        <f>DATE(YEAR(G8863),MONTH(G8863),1)</f>
        <v/>
      </c>
      <c r="O8863" s="132">
        <f>IF(G8863&gt;$K$3,"Futuro","Atraso")</f>
        <v/>
      </c>
      <c r="P8863">
        <f>12*(YEAR(G8863)-YEAR($K$3))+(MONTH(G8863)-MONTH($K$3))</f>
        <v/>
      </c>
      <c r="Q8863" s="366">
        <f>IF(M8863="IBIRAPITANGA FASE 3",IF(O8863="Atraso",L8863,L8863/(1+$I$2)^P8863),IF(O8863="Atraso",L8863,L8863/(1+$I$1)^P8863))</f>
        <v/>
      </c>
      <c r="R8863">
        <f>IF(O8863="Atraso",$K$3-G8863,0)</f>
        <v/>
      </c>
      <c r="S8863">
        <f>IF(R8863&lt;=15,"Até 15",IF(R8863&lt;=30,"Entre 15 e 30",IF(R8863&lt;=60,"Entre 30 e 60",IF(R8863&lt;=90,"Entre 60 e 90",IF(R8863&lt;=120,"Entre 90 e 120",IF(R8863&lt;=150,"Entre 120 e 150",IF(R8863&lt;=180,"Entre 150 e 180","Superior a 180")))))))</f>
        <v/>
      </c>
    </row>
    <row r="8864">
      <c r="A8864" t="inlineStr">
        <is>
          <t>Q010L09</t>
        </is>
      </c>
      <c r="B8864" t="inlineStr">
        <is>
          <t>CRISTIANO EDSON DOS SANTOS</t>
        </is>
      </c>
      <c r="C8864" t="n">
        <v>1</v>
      </c>
      <c r="D8864" t="inlineStr">
        <is>
          <t>IPCA</t>
        </is>
      </c>
      <c r="E8864" t="n">
        <v>0.009488792934583046</v>
      </c>
      <c r="F8864" t="inlineStr">
        <is>
          <t>MENSAL</t>
        </is>
      </c>
      <c r="G8864" t="n">
        <v>47355</v>
      </c>
      <c r="H8864" t="n">
        <v>47355</v>
      </c>
      <c r="I8864" t="n">
        <v>74</v>
      </c>
      <c r="J8864" t="inlineStr">
        <is>
          <t>CARTEIRA</t>
        </is>
      </c>
      <c r="K8864" t="inlineStr">
        <is>
          <t>CONTRATO</t>
        </is>
      </c>
      <c r="L8864" t="n">
        <v>673.0513920000001</v>
      </c>
      <c r="M8864" t="inlineStr">
        <is>
          <t>Terra Luz Residencial</t>
        </is>
      </c>
      <c r="N8864" s="142">
        <f>DATE(YEAR(G8864),MONTH(G8864),1)</f>
        <v/>
      </c>
      <c r="O8864" s="132">
        <f>IF(G8864&gt;$K$3,"Futuro","Atraso")</f>
        <v/>
      </c>
      <c r="P8864">
        <f>12*(YEAR(G8864)-YEAR($K$3))+(MONTH(G8864)-MONTH($K$3))</f>
        <v/>
      </c>
      <c r="Q8864" s="366">
        <f>IF(M8864="IBIRAPITANGA FASE 3",IF(O8864="Atraso",L8864,L8864/(1+$I$2)^P8864),IF(O8864="Atraso",L8864,L8864/(1+$I$1)^P8864))</f>
        <v/>
      </c>
      <c r="R8864">
        <f>IF(O8864="Atraso",$K$3-G8864,0)</f>
        <v/>
      </c>
      <c r="S8864">
        <f>IF(R8864&lt;=15,"Até 15",IF(R8864&lt;=30,"Entre 15 e 30",IF(R8864&lt;=60,"Entre 30 e 60",IF(R8864&lt;=90,"Entre 60 e 90",IF(R8864&lt;=120,"Entre 90 e 120",IF(R8864&lt;=150,"Entre 120 e 150",IF(R8864&lt;=180,"Entre 150 e 180","Superior a 180")))))))</f>
        <v/>
      </c>
    </row>
    <row r="8865">
      <c r="A8865" t="inlineStr">
        <is>
          <t>Q010L09</t>
        </is>
      </c>
      <c r="B8865" t="inlineStr">
        <is>
          <t>CRISTIANO EDSON DOS SANTOS</t>
        </is>
      </c>
      <c r="C8865" t="n">
        <v>1</v>
      </c>
      <c r="D8865" t="inlineStr">
        <is>
          <t>IPCA</t>
        </is>
      </c>
      <c r="E8865" t="n">
        <v>0.009488792934583046</v>
      </c>
      <c r="F8865" t="inlineStr">
        <is>
          <t>MENSAL</t>
        </is>
      </c>
      <c r="G8865" t="n">
        <v>47386</v>
      </c>
      <c r="H8865" t="n">
        <v>47386</v>
      </c>
      <c r="I8865" t="n">
        <v>75</v>
      </c>
      <c r="J8865" t="inlineStr">
        <is>
          <t>CARTEIRA</t>
        </is>
      </c>
      <c r="K8865" t="inlineStr">
        <is>
          <t>CONTRATO</t>
        </is>
      </c>
      <c r="L8865" t="n">
        <v>673.0513920000001</v>
      </c>
      <c r="M8865" t="inlineStr">
        <is>
          <t>Terra Luz Residencial</t>
        </is>
      </c>
      <c r="N8865" s="142">
        <f>DATE(YEAR(G8865),MONTH(G8865),1)</f>
        <v/>
      </c>
      <c r="O8865" s="132">
        <f>IF(G8865&gt;$K$3,"Futuro","Atraso")</f>
        <v/>
      </c>
      <c r="P8865">
        <f>12*(YEAR(G8865)-YEAR($K$3))+(MONTH(G8865)-MONTH($K$3))</f>
        <v/>
      </c>
      <c r="Q8865" s="366">
        <f>IF(M8865="IBIRAPITANGA FASE 3",IF(O8865="Atraso",L8865,L8865/(1+$I$2)^P8865),IF(O8865="Atraso",L8865,L8865/(1+$I$1)^P8865))</f>
        <v/>
      </c>
      <c r="R8865">
        <f>IF(O8865="Atraso",$K$3-G8865,0)</f>
        <v/>
      </c>
      <c r="S8865">
        <f>IF(R8865&lt;=15,"Até 15",IF(R8865&lt;=30,"Entre 15 e 30",IF(R8865&lt;=60,"Entre 30 e 60",IF(R8865&lt;=90,"Entre 60 e 90",IF(R8865&lt;=120,"Entre 90 e 120",IF(R8865&lt;=150,"Entre 120 e 150",IF(R8865&lt;=180,"Entre 150 e 180","Superior a 180")))))))</f>
        <v/>
      </c>
    </row>
    <row r="8866">
      <c r="A8866" t="inlineStr">
        <is>
          <t>Q010L09</t>
        </is>
      </c>
      <c r="B8866" t="inlineStr">
        <is>
          <t>CRISTIANO EDSON DOS SANTOS</t>
        </is>
      </c>
      <c r="C8866" t="n">
        <v>1</v>
      </c>
      <c r="D8866" t="inlineStr">
        <is>
          <t>IPCA</t>
        </is>
      </c>
      <c r="E8866" t="n">
        <v>0.009488792934583046</v>
      </c>
      <c r="F8866" t="inlineStr">
        <is>
          <t>MENSAL</t>
        </is>
      </c>
      <c r="G8866" t="n">
        <v>47416</v>
      </c>
      <c r="H8866" t="n">
        <v>47416</v>
      </c>
      <c r="I8866" t="n">
        <v>76</v>
      </c>
      <c r="J8866" t="inlineStr">
        <is>
          <t>CARTEIRA</t>
        </is>
      </c>
      <c r="K8866" t="inlineStr">
        <is>
          <t>CONTRATO</t>
        </is>
      </c>
      <c r="L8866" t="n">
        <v>673.0513920000001</v>
      </c>
      <c r="M8866" t="inlineStr">
        <is>
          <t>Terra Luz Residencial</t>
        </is>
      </c>
      <c r="N8866" s="142">
        <f>DATE(YEAR(G8866),MONTH(G8866),1)</f>
        <v/>
      </c>
      <c r="O8866" s="132">
        <f>IF(G8866&gt;$K$3,"Futuro","Atraso")</f>
        <v/>
      </c>
      <c r="P8866">
        <f>12*(YEAR(G8866)-YEAR($K$3))+(MONTH(G8866)-MONTH($K$3))</f>
        <v/>
      </c>
      <c r="Q8866" s="366">
        <f>IF(M8866="IBIRAPITANGA FASE 3",IF(O8866="Atraso",L8866,L8866/(1+$I$2)^P8866),IF(O8866="Atraso",L8866,L8866/(1+$I$1)^P8866))</f>
        <v/>
      </c>
      <c r="R8866">
        <f>IF(O8866="Atraso",$K$3-G8866,0)</f>
        <v/>
      </c>
      <c r="S8866">
        <f>IF(R8866&lt;=15,"Até 15",IF(R8866&lt;=30,"Entre 15 e 30",IF(R8866&lt;=60,"Entre 30 e 60",IF(R8866&lt;=90,"Entre 60 e 90",IF(R8866&lt;=120,"Entre 90 e 120",IF(R8866&lt;=150,"Entre 120 e 150",IF(R8866&lt;=180,"Entre 150 e 180","Superior a 180")))))))</f>
        <v/>
      </c>
    </row>
    <row r="8867">
      <c r="A8867" t="inlineStr">
        <is>
          <t>Q010L09</t>
        </is>
      </c>
      <c r="B8867" t="inlineStr">
        <is>
          <t>CRISTIANO EDSON DOS SANTOS</t>
        </is>
      </c>
      <c r="C8867" t="n">
        <v>1</v>
      </c>
      <c r="D8867" t="inlineStr">
        <is>
          <t>IPCA</t>
        </is>
      </c>
      <c r="E8867" t="n">
        <v>0.009488792934583046</v>
      </c>
      <c r="F8867" t="inlineStr">
        <is>
          <t>MENSAL</t>
        </is>
      </c>
      <c r="G8867" t="n">
        <v>47447</v>
      </c>
      <c r="H8867" t="n">
        <v>47447</v>
      </c>
      <c r="I8867" t="n">
        <v>77</v>
      </c>
      <c r="J8867" t="inlineStr">
        <is>
          <t>CARTEIRA</t>
        </is>
      </c>
      <c r="K8867" t="inlineStr">
        <is>
          <t>CONTRATO</t>
        </is>
      </c>
      <c r="L8867" t="n">
        <v>673.0513920000001</v>
      </c>
      <c r="M8867" t="inlineStr">
        <is>
          <t>Terra Luz Residencial</t>
        </is>
      </c>
      <c r="N8867" s="142">
        <f>DATE(YEAR(G8867),MONTH(G8867),1)</f>
        <v/>
      </c>
      <c r="O8867" s="132">
        <f>IF(G8867&gt;$K$3,"Futuro","Atraso")</f>
        <v/>
      </c>
      <c r="P8867">
        <f>12*(YEAR(G8867)-YEAR($K$3))+(MONTH(G8867)-MONTH($K$3))</f>
        <v/>
      </c>
      <c r="Q8867" s="366">
        <f>IF(M8867="IBIRAPITANGA FASE 3",IF(O8867="Atraso",L8867,L8867/(1+$I$2)^P8867),IF(O8867="Atraso",L8867,L8867/(1+$I$1)^P8867))</f>
        <v/>
      </c>
      <c r="R8867">
        <f>IF(O8867="Atraso",$K$3-G8867,0)</f>
        <v/>
      </c>
      <c r="S8867">
        <f>IF(R8867&lt;=15,"Até 15",IF(R8867&lt;=30,"Entre 15 e 30",IF(R8867&lt;=60,"Entre 30 e 60",IF(R8867&lt;=90,"Entre 60 e 90",IF(R8867&lt;=120,"Entre 90 e 120",IF(R8867&lt;=150,"Entre 120 e 150",IF(R8867&lt;=180,"Entre 150 e 180","Superior a 180")))))))</f>
        <v/>
      </c>
    </row>
    <row r="8868">
      <c r="A8868" t="inlineStr">
        <is>
          <t>Q010L09</t>
        </is>
      </c>
      <c r="B8868" t="inlineStr">
        <is>
          <t>CRISTIANO EDSON DOS SANTOS</t>
        </is>
      </c>
      <c r="C8868" t="n">
        <v>1</v>
      </c>
      <c r="D8868" t="inlineStr">
        <is>
          <t>IPCA</t>
        </is>
      </c>
      <c r="E8868" t="n">
        <v>0.009488792934583046</v>
      </c>
      <c r="F8868" t="inlineStr">
        <is>
          <t>MENSAL</t>
        </is>
      </c>
      <c r="G8868" t="n">
        <v>47477</v>
      </c>
      <c r="H8868" t="n">
        <v>47477</v>
      </c>
      <c r="I8868" t="n">
        <v>78</v>
      </c>
      <c r="J8868" t="inlineStr">
        <is>
          <t>CARTEIRA</t>
        </is>
      </c>
      <c r="K8868" t="inlineStr">
        <is>
          <t>CONTRATO</t>
        </is>
      </c>
      <c r="L8868" t="n">
        <v>673.0513920000001</v>
      </c>
      <c r="M8868" t="inlineStr">
        <is>
          <t>Terra Luz Residencial</t>
        </is>
      </c>
      <c r="N8868" s="142">
        <f>DATE(YEAR(G8868),MONTH(G8868),1)</f>
        <v/>
      </c>
      <c r="O8868" s="132">
        <f>IF(G8868&gt;$K$3,"Futuro","Atraso")</f>
        <v/>
      </c>
      <c r="P8868">
        <f>12*(YEAR(G8868)-YEAR($K$3))+(MONTH(G8868)-MONTH($K$3))</f>
        <v/>
      </c>
      <c r="Q8868" s="366">
        <f>IF(M8868="IBIRAPITANGA FASE 3",IF(O8868="Atraso",L8868,L8868/(1+$I$2)^P8868),IF(O8868="Atraso",L8868,L8868/(1+$I$1)^P8868))</f>
        <v/>
      </c>
      <c r="R8868">
        <f>IF(O8868="Atraso",$K$3-G8868,0)</f>
        <v/>
      </c>
      <c r="S8868">
        <f>IF(R8868&lt;=15,"Até 15",IF(R8868&lt;=30,"Entre 15 e 30",IF(R8868&lt;=60,"Entre 30 e 60",IF(R8868&lt;=90,"Entre 60 e 90",IF(R8868&lt;=120,"Entre 90 e 120",IF(R8868&lt;=150,"Entre 120 e 150",IF(R8868&lt;=180,"Entre 150 e 180","Superior a 180")))))))</f>
        <v/>
      </c>
    </row>
    <row r="8869">
      <c r="A8869" t="inlineStr">
        <is>
          <t>Q010L09</t>
        </is>
      </c>
      <c r="B8869" t="inlineStr">
        <is>
          <t>CRISTIANO EDSON DOS SANTOS</t>
        </is>
      </c>
      <c r="C8869" t="n">
        <v>1</v>
      </c>
      <c r="D8869" t="inlineStr">
        <is>
          <t>IPCA</t>
        </is>
      </c>
      <c r="E8869" t="n">
        <v>0.009488792934583046</v>
      </c>
      <c r="F8869" t="inlineStr">
        <is>
          <t>MENSAL</t>
        </is>
      </c>
      <c r="G8869" t="n">
        <v>47508</v>
      </c>
      <c r="H8869" t="n">
        <v>47508</v>
      </c>
      <c r="I8869" t="n">
        <v>79</v>
      </c>
      <c r="J8869" t="inlineStr">
        <is>
          <t>CARTEIRA</t>
        </is>
      </c>
      <c r="K8869" t="inlineStr">
        <is>
          <t>CONTRATO</t>
        </is>
      </c>
      <c r="L8869" t="n">
        <v>673.0513920000001</v>
      </c>
      <c r="M8869" t="inlineStr">
        <is>
          <t>Terra Luz Residencial</t>
        </is>
      </c>
      <c r="N8869" s="142">
        <f>DATE(YEAR(G8869),MONTH(G8869),1)</f>
        <v/>
      </c>
      <c r="O8869" s="132">
        <f>IF(G8869&gt;$K$3,"Futuro","Atraso")</f>
        <v/>
      </c>
      <c r="P8869">
        <f>12*(YEAR(G8869)-YEAR($K$3))+(MONTH(G8869)-MONTH($K$3))</f>
        <v/>
      </c>
      <c r="Q8869" s="366">
        <f>IF(M8869="IBIRAPITANGA FASE 3",IF(O8869="Atraso",L8869,L8869/(1+$I$2)^P8869),IF(O8869="Atraso",L8869,L8869/(1+$I$1)^P8869))</f>
        <v/>
      </c>
      <c r="R8869">
        <f>IF(O8869="Atraso",$K$3-G8869,0)</f>
        <v/>
      </c>
      <c r="S8869">
        <f>IF(R8869&lt;=15,"Até 15",IF(R8869&lt;=30,"Entre 15 e 30",IF(R8869&lt;=60,"Entre 30 e 60",IF(R8869&lt;=90,"Entre 60 e 90",IF(R8869&lt;=120,"Entre 90 e 120",IF(R8869&lt;=150,"Entre 120 e 150",IF(R8869&lt;=180,"Entre 150 e 180","Superior a 180")))))))</f>
        <v/>
      </c>
    </row>
    <row r="8870">
      <c r="A8870" t="inlineStr">
        <is>
          <t>Q010L09</t>
        </is>
      </c>
      <c r="B8870" t="inlineStr">
        <is>
          <t>CRISTIANO EDSON DOS SANTOS</t>
        </is>
      </c>
      <c r="C8870" t="n">
        <v>1</v>
      </c>
      <c r="D8870" t="inlineStr">
        <is>
          <t>IPCA</t>
        </is>
      </c>
      <c r="E8870" t="n">
        <v>0.009488792934583046</v>
      </c>
      <c r="F8870" t="inlineStr">
        <is>
          <t>MENSAL</t>
        </is>
      </c>
      <c r="G8870" t="n">
        <v>47539</v>
      </c>
      <c r="H8870" t="n">
        <v>47539</v>
      </c>
      <c r="I8870" t="n">
        <v>80</v>
      </c>
      <c r="J8870" t="inlineStr">
        <is>
          <t>CARTEIRA</t>
        </is>
      </c>
      <c r="K8870" t="inlineStr">
        <is>
          <t>CONTRATO</t>
        </is>
      </c>
      <c r="L8870" t="n">
        <v>673.0513920000001</v>
      </c>
      <c r="M8870" t="inlineStr">
        <is>
          <t>Terra Luz Residencial</t>
        </is>
      </c>
      <c r="N8870" s="142">
        <f>DATE(YEAR(G8870),MONTH(G8870),1)</f>
        <v/>
      </c>
      <c r="O8870" s="132">
        <f>IF(G8870&gt;$K$3,"Futuro","Atraso")</f>
        <v/>
      </c>
      <c r="P8870">
        <f>12*(YEAR(G8870)-YEAR($K$3))+(MONTH(G8870)-MONTH($K$3))</f>
        <v/>
      </c>
      <c r="Q8870" s="366">
        <f>IF(M8870="IBIRAPITANGA FASE 3",IF(O8870="Atraso",L8870,L8870/(1+$I$2)^P8870),IF(O8870="Atraso",L8870,L8870/(1+$I$1)^P8870))</f>
        <v/>
      </c>
      <c r="R8870">
        <f>IF(O8870="Atraso",$K$3-G8870,0)</f>
        <v/>
      </c>
      <c r="S8870">
        <f>IF(R8870&lt;=15,"Até 15",IF(R8870&lt;=30,"Entre 15 e 30",IF(R8870&lt;=60,"Entre 30 e 60",IF(R8870&lt;=90,"Entre 60 e 90",IF(R8870&lt;=120,"Entre 90 e 120",IF(R8870&lt;=150,"Entre 120 e 150",IF(R8870&lt;=180,"Entre 150 e 180","Superior a 180")))))))</f>
        <v/>
      </c>
    </row>
    <row r="8871">
      <c r="A8871" t="inlineStr">
        <is>
          <t>Q010L09</t>
        </is>
      </c>
      <c r="B8871" t="inlineStr">
        <is>
          <t>CRISTIANO EDSON DOS SANTOS</t>
        </is>
      </c>
      <c r="C8871" t="n">
        <v>1</v>
      </c>
      <c r="D8871" t="inlineStr">
        <is>
          <t>IPCA</t>
        </is>
      </c>
      <c r="E8871" t="n">
        <v>0.009488792934583046</v>
      </c>
      <c r="F8871" t="inlineStr">
        <is>
          <t>MENSAL</t>
        </is>
      </c>
      <c r="G8871" t="n">
        <v>47567</v>
      </c>
      <c r="H8871" t="n">
        <v>47567</v>
      </c>
      <c r="I8871" t="n">
        <v>81</v>
      </c>
      <c r="J8871" t="inlineStr">
        <is>
          <t>CARTEIRA</t>
        </is>
      </c>
      <c r="K8871" t="inlineStr">
        <is>
          <t>CONTRATO</t>
        </is>
      </c>
      <c r="L8871" t="n">
        <v>673.0513920000001</v>
      </c>
      <c r="M8871" t="inlineStr">
        <is>
          <t>Terra Luz Residencial</t>
        </is>
      </c>
      <c r="N8871" s="142">
        <f>DATE(YEAR(G8871),MONTH(G8871),1)</f>
        <v/>
      </c>
      <c r="O8871" s="132">
        <f>IF(G8871&gt;$K$3,"Futuro","Atraso")</f>
        <v/>
      </c>
      <c r="P8871">
        <f>12*(YEAR(G8871)-YEAR($K$3))+(MONTH(G8871)-MONTH($K$3))</f>
        <v/>
      </c>
      <c r="Q8871" s="366">
        <f>IF(M8871="IBIRAPITANGA FASE 3",IF(O8871="Atraso",L8871,L8871/(1+$I$2)^P8871),IF(O8871="Atraso",L8871,L8871/(1+$I$1)^P8871))</f>
        <v/>
      </c>
      <c r="R8871">
        <f>IF(O8871="Atraso",$K$3-G8871,0)</f>
        <v/>
      </c>
      <c r="S8871">
        <f>IF(R8871&lt;=15,"Até 15",IF(R8871&lt;=30,"Entre 15 e 30",IF(R8871&lt;=60,"Entre 30 e 60",IF(R8871&lt;=90,"Entre 60 e 90",IF(R8871&lt;=120,"Entre 90 e 120",IF(R8871&lt;=150,"Entre 120 e 150",IF(R8871&lt;=180,"Entre 150 e 180","Superior a 180")))))))</f>
        <v/>
      </c>
    </row>
    <row r="8872">
      <c r="A8872" t="inlineStr">
        <is>
          <t>Q010L09</t>
        </is>
      </c>
      <c r="B8872" t="inlineStr">
        <is>
          <t>CRISTIANO EDSON DOS SANTOS</t>
        </is>
      </c>
      <c r="C8872" t="n">
        <v>1</v>
      </c>
      <c r="D8872" t="inlineStr">
        <is>
          <t>IPCA</t>
        </is>
      </c>
      <c r="E8872" t="n">
        <v>0.009488792934583046</v>
      </c>
      <c r="F8872" t="inlineStr">
        <is>
          <t>MENSAL</t>
        </is>
      </c>
      <c r="G8872" t="n">
        <v>47598</v>
      </c>
      <c r="H8872" t="n">
        <v>47598</v>
      </c>
      <c r="I8872" t="n">
        <v>82</v>
      </c>
      <c r="J8872" t="inlineStr">
        <is>
          <t>CARTEIRA</t>
        </is>
      </c>
      <c r="K8872" t="inlineStr">
        <is>
          <t>CONTRATO</t>
        </is>
      </c>
      <c r="L8872" t="n">
        <v>673.0513920000001</v>
      </c>
      <c r="M8872" t="inlineStr">
        <is>
          <t>Terra Luz Residencial</t>
        </is>
      </c>
      <c r="N8872" s="142">
        <f>DATE(YEAR(G8872),MONTH(G8872),1)</f>
        <v/>
      </c>
      <c r="O8872" s="132">
        <f>IF(G8872&gt;$K$3,"Futuro","Atraso")</f>
        <v/>
      </c>
      <c r="P8872">
        <f>12*(YEAR(G8872)-YEAR($K$3))+(MONTH(G8872)-MONTH($K$3))</f>
        <v/>
      </c>
      <c r="Q8872" s="366">
        <f>IF(M8872="IBIRAPITANGA FASE 3",IF(O8872="Atraso",L8872,L8872/(1+$I$2)^P8872),IF(O8872="Atraso",L8872,L8872/(1+$I$1)^P8872))</f>
        <v/>
      </c>
      <c r="R8872">
        <f>IF(O8872="Atraso",$K$3-G8872,0)</f>
        <v/>
      </c>
      <c r="S8872">
        <f>IF(R8872&lt;=15,"Até 15",IF(R8872&lt;=30,"Entre 15 e 30",IF(R8872&lt;=60,"Entre 30 e 60",IF(R8872&lt;=90,"Entre 60 e 90",IF(R8872&lt;=120,"Entre 90 e 120",IF(R8872&lt;=150,"Entre 120 e 150",IF(R8872&lt;=180,"Entre 150 e 180","Superior a 180")))))))</f>
        <v/>
      </c>
    </row>
    <row r="8873">
      <c r="A8873" t="inlineStr">
        <is>
          <t>Q010L09</t>
        </is>
      </c>
      <c r="B8873" t="inlineStr">
        <is>
          <t>CRISTIANO EDSON DOS SANTOS</t>
        </is>
      </c>
      <c r="C8873" t="n">
        <v>1</v>
      </c>
      <c r="D8873" t="inlineStr">
        <is>
          <t>IPCA</t>
        </is>
      </c>
      <c r="E8873" t="n">
        <v>0.009488792934583046</v>
      </c>
      <c r="F8873" t="inlineStr">
        <is>
          <t>MENSAL</t>
        </is>
      </c>
      <c r="G8873" t="n">
        <v>47628</v>
      </c>
      <c r="H8873" t="n">
        <v>47628</v>
      </c>
      <c r="I8873" t="n">
        <v>83</v>
      </c>
      <c r="J8873" t="inlineStr">
        <is>
          <t>CARTEIRA</t>
        </is>
      </c>
      <c r="K8873" t="inlineStr">
        <is>
          <t>CONTRATO</t>
        </is>
      </c>
      <c r="L8873" t="n">
        <v>673.0513920000001</v>
      </c>
      <c r="M8873" t="inlineStr">
        <is>
          <t>Terra Luz Residencial</t>
        </is>
      </c>
      <c r="N8873" s="142">
        <f>DATE(YEAR(G8873),MONTH(G8873),1)</f>
        <v/>
      </c>
      <c r="O8873" s="132">
        <f>IF(G8873&gt;$K$3,"Futuro","Atraso")</f>
        <v/>
      </c>
      <c r="P8873">
        <f>12*(YEAR(G8873)-YEAR($K$3))+(MONTH(G8873)-MONTH($K$3))</f>
        <v/>
      </c>
      <c r="Q8873" s="366">
        <f>IF(M8873="IBIRAPITANGA FASE 3",IF(O8873="Atraso",L8873,L8873/(1+$I$2)^P8873),IF(O8873="Atraso",L8873,L8873/(1+$I$1)^P8873))</f>
        <v/>
      </c>
      <c r="R8873">
        <f>IF(O8873="Atraso",$K$3-G8873,0)</f>
        <v/>
      </c>
      <c r="S8873">
        <f>IF(R8873&lt;=15,"Até 15",IF(R8873&lt;=30,"Entre 15 e 30",IF(R8873&lt;=60,"Entre 30 e 60",IF(R8873&lt;=90,"Entre 60 e 90",IF(R8873&lt;=120,"Entre 90 e 120",IF(R8873&lt;=150,"Entre 120 e 150",IF(R8873&lt;=180,"Entre 150 e 180","Superior a 180")))))))</f>
        <v/>
      </c>
    </row>
    <row r="8874">
      <c r="A8874" t="inlineStr">
        <is>
          <t>Q010L09</t>
        </is>
      </c>
      <c r="B8874" t="inlineStr">
        <is>
          <t>CRISTIANO EDSON DOS SANTOS</t>
        </is>
      </c>
      <c r="C8874" t="n">
        <v>1</v>
      </c>
      <c r="D8874" t="inlineStr">
        <is>
          <t>IPCA</t>
        </is>
      </c>
      <c r="E8874" t="n">
        <v>0.009488792934583046</v>
      </c>
      <c r="F8874" t="inlineStr">
        <is>
          <t>MENSAL</t>
        </is>
      </c>
      <c r="G8874" t="n">
        <v>47659</v>
      </c>
      <c r="H8874" t="n">
        <v>47659</v>
      </c>
      <c r="I8874" t="n">
        <v>84</v>
      </c>
      <c r="J8874" t="inlineStr">
        <is>
          <t>CARTEIRA</t>
        </is>
      </c>
      <c r="K8874" t="inlineStr">
        <is>
          <t>CONTRATO</t>
        </is>
      </c>
      <c r="L8874" t="n">
        <v>673.0513920000001</v>
      </c>
      <c r="M8874" t="inlineStr">
        <is>
          <t>Terra Luz Residencial</t>
        </is>
      </c>
      <c r="N8874" s="142">
        <f>DATE(YEAR(G8874),MONTH(G8874),1)</f>
        <v/>
      </c>
      <c r="O8874" s="132">
        <f>IF(G8874&gt;$K$3,"Futuro","Atraso")</f>
        <v/>
      </c>
      <c r="P8874">
        <f>12*(YEAR(G8874)-YEAR($K$3))+(MONTH(G8874)-MONTH($K$3))</f>
        <v/>
      </c>
      <c r="Q8874" s="366">
        <f>IF(M8874="IBIRAPITANGA FASE 3",IF(O8874="Atraso",L8874,L8874/(1+$I$2)^P8874),IF(O8874="Atraso",L8874,L8874/(1+$I$1)^P8874))</f>
        <v/>
      </c>
      <c r="R8874">
        <f>IF(O8874="Atraso",$K$3-G8874,0)</f>
        <v/>
      </c>
      <c r="S8874">
        <f>IF(R8874&lt;=15,"Até 15",IF(R8874&lt;=30,"Entre 15 e 30",IF(R8874&lt;=60,"Entre 30 e 60",IF(R8874&lt;=90,"Entre 60 e 90",IF(R8874&lt;=120,"Entre 90 e 120",IF(R8874&lt;=150,"Entre 120 e 150",IF(R8874&lt;=180,"Entre 150 e 180","Superior a 180")))))))</f>
        <v/>
      </c>
    </row>
    <row r="8875">
      <c r="A8875" t="inlineStr">
        <is>
          <t>Q010L09</t>
        </is>
      </c>
      <c r="B8875" t="inlineStr">
        <is>
          <t>CRISTIANO EDSON DOS SANTOS</t>
        </is>
      </c>
      <c r="C8875" t="n">
        <v>1</v>
      </c>
      <c r="D8875" t="inlineStr">
        <is>
          <t>IPCA</t>
        </is>
      </c>
      <c r="E8875" t="n">
        <v>0.009488792934583046</v>
      </c>
      <c r="F8875" t="inlineStr">
        <is>
          <t>MENSAL</t>
        </is>
      </c>
      <c r="G8875" t="n">
        <v>47689</v>
      </c>
      <c r="H8875" t="n">
        <v>47689</v>
      </c>
      <c r="I8875" t="n">
        <v>85</v>
      </c>
      <c r="J8875" t="inlineStr">
        <is>
          <t>CARTEIRA</t>
        </is>
      </c>
      <c r="K8875" t="inlineStr">
        <is>
          <t>CONTRATO</t>
        </is>
      </c>
      <c r="L8875" t="n">
        <v>673.0513920000001</v>
      </c>
      <c r="M8875" t="inlineStr">
        <is>
          <t>Terra Luz Residencial</t>
        </is>
      </c>
      <c r="N8875" s="142">
        <f>DATE(YEAR(G8875),MONTH(G8875),1)</f>
        <v/>
      </c>
      <c r="O8875" s="132">
        <f>IF(G8875&gt;$K$3,"Futuro","Atraso")</f>
        <v/>
      </c>
      <c r="P8875">
        <f>12*(YEAR(G8875)-YEAR($K$3))+(MONTH(G8875)-MONTH($K$3))</f>
        <v/>
      </c>
      <c r="Q8875" s="366">
        <f>IF(M8875="IBIRAPITANGA FASE 3",IF(O8875="Atraso",L8875,L8875/(1+$I$2)^P8875),IF(O8875="Atraso",L8875,L8875/(1+$I$1)^P8875))</f>
        <v/>
      </c>
      <c r="R8875">
        <f>IF(O8875="Atraso",$K$3-G8875,0)</f>
        <v/>
      </c>
      <c r="S8875">
        <f>IF(R8875&lt;=15,"Até 15",IF(R8875&lt;=30,"Entre 15 e 30",IF(R8875&lt;=60,"Entre 30 e 60",IF(R8875&lt;=90,"Entre 60 e 90",IF(R8875&lt;=120,"Entre 90 e 120",IF(R8875&lt;=150,"Entre 120 e 150",IF(R8875&lt;=180,"Entre 150 e 180","Superior a 180")))))))</f>
        <v/>
      </c>
    </row>
    <row r="8876">
      <c r="A8876" t="inlineStr">
        <is>
          <t>Q010L09</t>
        </is>
      </c>
      <c r="B8876" t="inlineStr">
        <is>
          <t>CRISTIANO EDSON DOS SANTOS</t>
        </is>
      </c>
      <c r="C8876" t="n">
        <v>1</v>
      </c>
      <c r="D8876" t="inlineStr">
        <is>
          <t>IPCA</t>
        </is>
      </c>
      <c r="E8876" t="n">
        <v>0.009488792934583046</v>
      </c>
      <c r="F8876" t="inlineStr">
        <is>
          <t>MENSAL</t>
        </is>
      </c>
      <c r="G8876" t="n">
        <v>47720</v>
      </c>
      <c r="H8876" t="n">
        <v>47720</v>
      </c>
      <c r="I8876" t="n">
        <v>86</v>
      </c>
      <c r="J8876" t="inlineStr">
        <is>
          <t>CARTEIRA</t>
        </is>
      </c>
      <c r="K8876" t="inlineStr">
        <is>
          <t>CONTRATO</t>
        </is>
      </c>
      <c r="L8876" t="n">
        <v>673.0513920000001</v>
      </c>
      <c r="M8876" t="inlineStr">
        <is>
          <t>Terra Luz Residencial</t>
        </is>
      </c>
      <c r="N8876" s="142">
        <f>DATE(YEAR(G8876),MONTH(G8876),1)</f>
        <v/>
      </c>
      <c r="O8876" s="132">
        <f>IF(G8876&gt;$K$3,"Futuro","Atraso")</f>
        <v/>
      </c>
      <c r="P8876">
        <f>12*(YEAR(G8876)-YEAR($K$3))+(MONTH(G8876)-MONTH($K$3))</f>
        <v/>
      </c>
      <c r="Q8876" s="366">
        <f>IF(M8876="IBIRAPITANGA FASE 3",IF(O8876="Atraso",L8876,L8876/(1+$I$2)^P8876),IF(O8876="Atraso",L8876,L8876/(1+$I$1)^P8876))</f>
        <v/>
      </c>
      <c r="R8876">
        <f>IF(O8876="Atraso",$K$3-G8876,0)</f>
        <v/>
      </c>
      <c r="S8876">
        <f>IF(R8876&lt;=15,"Até 15",IF(R8876&lt;=30,"Entre 15 e 30",IF(R8876&lt;=60,"Entre 30 e 60",IF(R8876&lt;=90,"Entre 60 e 90",IF(R8876&lt;=120,"Entre 90 e 120",IF(R8876&lt;=150,"Entre 120 e 150",IF(R8876&lt;=180,"Entre 150 e 180","Superior a 180")))))))</f>
        <v/>
      </c>
    </row>
    <row r="8877">
      <c r="A8877" t="inlineStr">
        <is>
          <t>Q010L09</t>
        </is>
      </c>
      <c r="B8877" t="inlineStr">
        <is>
          <t>CRISTIANO EDSON DOS SANTOS</t>
        </is>
      </c>
      <c r="C8877" t="n">
        <v>1</v>
      </c>
      <c r="D8877" t="inlineStr">
        <is>
          <t>IPCA</t>
        </is>
      </c>
      <c r="E8877" t="n">
        <v>0.009488792934583046</v>
      </c>
      <c r="F8877" t="inlineStr">
        <is>
          <t>MENSAL</t>
        </is>
      </c>
      <c r="G8877" t="n">
        <v>47751</v>
      </c>
      <c r="H8877" t="n">
        <v>47751</v>
      </c>
      <c r="I8877" t="n">
        <v>87</v>
      </c>
      <c r="J8877" t="inlineStr">
        <is>
          <t>CARTEIRA</t>
        </is>
      </c>
      <c r="K8877" t="inlineStr">
        <is>
          <t>CONTRATO</t>
        </is>
      </c>
      <c r="L8877" t="n">
        <v>673.0513920000001</v>
      </c>
      <c r="M8877" t="inlineStr">
        <is>
          <t>Terra Luz Residencial</t>
        </is>
      </c>
      <c r="N8877" s="142">
        <f>DATE(YEAR(G8877),MONTH(G8877),1)</f>
        <v/>
      </c>
      <c r="O8877" s="132">
        <f>IF(G8877&gt;$K$3,"Futuro","Atraso")</f>
        <v/>
      </c>
      <c r="P8877">
        <f>12*(YEAR(G8877)-YEAR($K$3))+(MONTH(G8877)-MONTH($K$3))</f>
        <v/>
      </c>
      <c r="Q8877" s="366">
        <f>IF(M8877="IBIRAPITANGA FASE 3",IF(O8877="Atraso",L8877,L8877/(1+$I$2)^P8877),IF(O8877="Atraso",L8877,L8877/(1+$I$1)^P8877))</f>
        <v/>
      </c>
      <c r="R8877">
        <f>IF(O8877="Atraso",$K$3-G8877,0)</f>
        <v/>
      </c>
      <c r="S8877">
        <f>IF(R8877&lt;=15,"Até 15",IF(R8877&lt;=30,"Entre 15 e 30",IF(R8877&lt;=60,"Entre 30 e 60",IF(R8877&lt;=90,"Entre 60 e 90",IF(R8877&lt;=120,"Entre 90 e 120",IF(R8877&lt;=150,"Entre 120 e 150",IF(R8877&lt;=180,"Entre 150 e 180","Superior a 180")))))))</f>
        <v/>
      </c>
    </row>
    <row r="8878">
      <c r="A8878" t="inlineStr">
        <is>
          <t>Q010L09</t>
        </is>
      </c>
      <c r="B8878" t="inlineStr">
        <is>
          <t>CRISTIANO EDSON DOS SANTOS</t>
        </is>
      </c>
      <c r="C8878" t="n">
        <v>1</v>
      </c>
      <c r="D8878" t="inlineStr">
        <is>
          <t>IPCA</t>
        </is>
      </c>
      <c r="E8878" t="n">
        <v>0.009488792934583046</v>
      </c>
      <c r="F8878" t="inlineStr">
        <is>
          <t>MENSAL</t>
        </is>
      </c>
      <c r="G8878" t="n">
        <v>47781</v>
      </c>
      <c r="H8878" t="n">
        <v>47781</v>
      </c>
      <c r="I8878" t="n">
        <v>88</v>
      </c>
      <c r="J8878" t="inlineStr">
        <is>
          <t>CARTEIRA</t>
        </is>
      </c>
      <c r="K8878" t="inlineStr">
        <is>
          <t>CONTRATO</t>
        </is>
      </c>
      <c r="L8878" t="n">
        <v>673.0513920000001</v>
      </c>
      <c r="M8878" t="inlineStr">
        <is>
          <t>Terra Luz Residencial</t>
        </is>
      </c>
      <c r="N8878" s="142">
        <f>DATE(YEAR(G8878),MONTH(G8878),1)</f>
        <v/>
      </c>
      <c r="O8878" s="132">
        <f>IF(G8878&gt;$K$3,"Futuro","Atraso")</f>
        <v/>
      </c>
      <c r="P8878">
        <f>12*(YEAR(G8878)-YEAR($K$3))+(MONTH(G8878)-MONTH($K$3))</f>
        <v/>
      </c>
      <c r="Q8878" s="366">
        <f>IF(M8878="IBIRAPITANGA FASE 3",IF(O8878="Atraso",L8878,L8878/(1+$I$2)^P8878),IF(O8878="Atraso",L8878,L8878/(1+$I$1)^P8878))</f>
        <v/>
      </c>
      <c r="R8878">
        <f>IF(O8878="Atraso",$K$3-G8878,0)</f>
        <v/>
      </c>
      <c r="S8878">
        <f>IF(R8878&lt;=15,"Até 15",IF(R8878&lt;=30,"Entre 15 e 30",IF(R8878&lt;=60,"Entre 30 e 60",IF(R8878&lt;=90,"Entre 60 e 90",IF(R8878&lt;=120,"Entre 90 e 120",IF(R8878&lt;=150,"Entre 120 e 150",IF(R8878&lt;=180,"Entre 150 e 180","Superior a 180")))))))</f>
        <v/>
      </c>
    </row>
    <row r="8879">
      <c r="A8879" t="inlineStr">
        <is>
          <t>Q010L09</t>
        </is>
      </c>
      <c r="B8879" t="inlineStr">
        <is>
          <t>CRISTIANO EDSON DOS SANTOS</t>
        </is>
      </c>
      <c r="C8879" t="n">
        <v>1</v>
      </c>
      <c r="D8879" t="inlineStr">
        <is>
          <t>IPCA</t>
        </is>
      </c>
      <c r="E8879" t="n">
        <v>0.009488792934583046</v>
      </c>
      <c r="F8879" t="inlineStr">
        <is>
          <t>MENSAL</t>
        </is>
      </c>
      <c r="G8879" t="n">
        <v>47812</v>
      </c>
      <c r="H8879" t="n">
        <v>47812</v>
      </c>
      <c r="I8879" t="n">
        <v>89</v>
      </c>
      <c r="J8879" t="inlineStr">
        <is>
          <t>CARTEIRA</t>
        </is>
      </c>
      <c r="K8879" t="inlineStr">
        <is>
          <t>CONTRATO</t>
        </is>
      </c>
      <c r="L8879" t="n">
        <v>673.0513920000001</v>
      </c>
      <c r="M8879" t="inlineStr">
        <is>
          <t>Terra Luz Residencial</t>
        </is>
      </c>
      <c r="N8879" s="142">
        <f>DATE(YEAR(G8879),MONTH(G8879),1)</f>
        <v/>
      </c>
      <c r="O8879" s="132">
        <f>IF(G8879&gt;$K$3,"Futuro","Atraso")</f>
        <v/>
      </c>
      <c r="P8879">
        <f>12*(YEAR(G8879)-YEAR($K$3))+(MONTH(G8879)-MONTH($K$3))</f>
        <v/>
      </c>
      <c r="Q8879" s="366">
        <f>IF(M8879="IBIRAPITANGA FASE 3",IF(O8879="Atraso",L8879,L8879/(1+$I$2)^P8879),IF(O8879="Atraso",L8879,L8879/(1+$I$1)^P8879))</f>
        <v/>
      </c>
      <c r="R8879">
        <f>IF(O8879="Atraso",$K$3-G8879,0)</f>
        <v/>
      </c>
      <c r="S8879">
        <f>IF(R8879&lt;=15,"Até 15",IF(R8879&lt;=30,"Entre 15 e 30",IF(R8879&lt;=60,"Entre 30 e 60",IF(R8879&lt;=90,"Entre 60 e 90",IF(R8879&lt;=120,"Entre 90 e 120",IF(R8879&lt;=150,"Entre 120 e 150",IF(R8879&lt;=180,"Entre 150 e 180","Superior a 180")))))))</f>
        <v/>
      </c>
    </row>
    <row r="8880">
      <c r="A8880" t="inlineStr">
        <is>
          <t>Q010L09</t>
        </is>
      </c>
      <c r="B8880" t="inlineStr">
        <is>
          <t>CRISTIANO EDSON DOS SANTOS</t>
        </is>
      </c>
      <c r="C8880" t="n">
        <v>1</v>
      </c>
      <c r="D8880" t="inlineStr">
        <is>
          <t>IPCA</t>
        </is>
      </c>
      <c r="E8880" t="n">
        <v>0.009488792934583046</v>
      </c>
      <c r="F8880" t="inlineStr">
        <is>
          <t>MENSAL</t>
        </is>
      </c>
      <c r="G8880" t="n">
        <v>47842</v>
      </c>
      <c r="H8880" t="n">
        <v>47842</v>
      </c>
      <c r="I8880" t="n">
        <v>90</v>
      </c>
      <c r="J8880" t="inlineStr">
        <is>
          <t>CARTEIRA</t>
        </is>
      </c>
      <c r="K8880" t="inlineStr">
        <is>
          <t>CONTRATO</t>
        </is>
      </c>
      <c r="L8880" t="n">
        <v>673.0513920000001</v>
      </c>
      <c r="M8880" t="inlineStr">
        <is>
          <t>Terra Luz Residencial</t>
        </is>
      </c>
      <c r="N8880" s="142">
        <f>DATE(YEAR(G8880),MONTH(G8880),1)</f>
        <v/>
      </c>
      <c r="O8880" s="132">
        <f>IF(G8880&gt;$K$3,"Futuro","Atraso")</f>
        <v/>
      </c>
      <c r="P8880">
        <f>12*(YEAR(G8880)-YEAR($K$3))+(MONTH(G8880)-MONTH($K$3))</f>
        <v/>
      </c>
      <c r="Q8880" s="366">
        <f>IF(M8880="IBIRAPITANGA FASE 3",IF(O8880="Atraso",L8880,L8880/(1+$I$2)^P8880),IF(O8880="Atraso",L8880,L8880/(1+$I$1)^P8880))</f>
        <v/>
      </c>
      <c r="R8880">
        <f>IF(O8880="Atraso",$K$3-G8880,0)</f>
        <v/>
      </c>
      <c r="S8880">
        <f>IF(R8880&lt;=15,"Até 15",IF(R8880&lt;=30,"Entre 15 e 30",IF(R8880&lt;=60,"Entre 30 e 60",IF(R8880&lt;=90,"Entre 60 e 90",IF(R8880&lt;=120,"Entre 90 e 120",IF(R8880&lt;=150,"Entre 120 e 150",IF(R8880&lt;=180,"Entre 150 e 180","Superior a 180")))))))</f>
        <v/>
      </c>
    </row>
    <row r="8881">
      <c r="A8881" t="inlineStr">
        <is>
          <t>Q010L09</t>
        </is>
      </c>
      <c r="B8881" t="inlineStr">
        <is>
          <t>CRISTIANO EDSON DOS SANTOS</t>
        </is>
      </c>
      <c r="C8881" t="n">
        <v>1</v>
      </c>
      <c r="D8881" t="inlineStr">
        <is>
          <t>IPCA</t>
        </is>
      </c>
      <c r="E8881" t="n">
        <v>0.009488792934583046</v>
      </c>
      <c r="F8881" t="inlineStr">
        <is>
          <t>MENSAL</t>
        </is>
      </c>
      <c r="G8881" t="n">
        <v>47873</v>
      </c>
      <c r="H8881" t="n">
        <v>47873</v>
      </c>
      <c r="I8881" t="n">
        <v>91</v>
      </c>
      <c r="J8881" t="inlineStr">
        <is>
          <t>CARTEIRA</t>
        </is>
      </c>
      <c r="K8881" t="inlineStr">
        <is>
          <t>CONTRATO</t>
        </is>
      </c>
      <c r="L8881" t="n">
        <v>673.0513920000001</v>
      </c>
      <c r="M8881" t="inlineStr">
        <is>
          <t>Terra Luz Residencial</t>
        </is>
      </c>
      <c r="N8881" s="142">
        <f>DATE(YEAR(G8881),MONTH(G8881),1)</f>
        <v/>
      </c>
      <c r="O8881" s="132">
        <f>IF(G8881&gt;$K$3,"Futuro","Atraso")</f>
        <v/>
      </c>
      <c r="P8881">
        <f>12*(YEAR(G8881)-YEAR($K$3))+(MONTH(G8881)-MONTH($K$3))</f>
        <v/>
      </c>
      <c r="Q8881" s="366">
        <f>IF(M8881="IBIRAPITANGA FASE 3",IF(O8881="Atraso",L8881,L8881/(1+$I$2)^P8881),IF(O8881="Atraso",L8881,L8881/(1+$I$1)^P8881))</f>
        <v/>
      </c>
      <c r="R8881">
        <f>IF(O8881="Atraso",$K$3-G8881,0)</f>
        <v/>
      </c>
      <c r="S8881">
        <f>IF(R8881&lt;=15,"Até 15",IF(R8881&lt;=30,"Entre 15 e 30",IF(R8881&lt;=60,"Entre 30 e 60",IF(R8881&lt;=90,"Entre 60 e 90",IF(R8881&lt;=120,"Entre 90 e 120",IF(R8881&lt;=150,"Entre 120 e 150",IF(R8881&lt;=180,"Entre 150 e 180","Superior a 180")))))))</f>
        <v/>
      </c>
    </row>
    <row r="8882">
      <c r="A8882" t="inlineStr">
        <is>
          <t>Q010L09</t>
        </is>
      </c>
      <c r="B8882" t="inlineStr">
        <is>
          <t>CRISTIANO EDSON DOS SANTOS</t>
        </is>
      </c>
      <c r="C8882" t="n">
        <v>1</v>
      </c>
      <c r="D8882" t="inlineStr">
        <is>
          <t>IPCA</t>
        </is>
      </c>
      <c r="E8882" t="n">
        <v>0.009488792934583046</v>
      </c>
      <c r="F8882" t="inlineStr">
        <is>
          <t>MENSAL</t>
        </is>
      </c>
      <c r="G8882" t="n">
        <v>47904</v>
      </c>
      <c r="H8882" t="n">
        <v>47904</v>
      </c>
      <c r="I8882" t="n">
        <v>92</v>
      </c>
      <c r="J8882" t="inlineStr">
        <is>
          <t>CARTEIRA</t>
        </is>
      </c>
      <c r="K8882" t="inlineStr">
        <is>
          <t>CONTRATO</t>
        </is>
      </c>
      <c r="L8882" t="n">
        <v>673.0513920000001</v>
      </c>
      <c r="M8882" t="inlineStr">
        <is>
          <t>Terra Luz Residencial</t>
        </is>
      </c>
      <c r="N8882" s="142">
        <f>DATE(YEAR(G8882),MONTH(G8882),1)</f>
        <v/>
      </c>
      <c r="O8882" s="132">
        <f>IF(G8882&gt;$K$3,"Futuro","Atraso")</f>
        <v/>
      </c>
      <c r="P8882">
        <f>12*(YEAR(G8882)-YEAR($K$3))+(MONTH(G8882)-MONTH($K$3))</f>
        <v/>
      </c>
      <c r="Q8882" s="366">
        <f>IF(M8882="IBIRAPITANGA FASE 3",IF(O8882="Atraso",L8882,L8882/(1+$I$2)^P8882),IF(O8882="Atraso",L8882,L8882/(1+$I$1)^P8882))</f>
        <v/>
      </c>
      <c r="R8882">
        <f>IF(O8882="Atraso",$K$3-G8882,0)</f>
        <v/>
      </c>
      <c r="S8882">
        <f>IF(R8882&lt;=15,"Até 15",IF(R8882&lt;=30,"Entre 15 e 30",IF(R8882&lt;=60,"Entre 30 e 60",IF(R8882&lt;=90,"Entre 60 e 90",IF(R8882&lt;=120,"Entre 90 e 120",IF(R8882&lt;=150,"Entre 120 e 150",IF(R8882&lt;=180,"Entre 150 e 180","Superior a 180")))))))</f>
        <v/>
      </c>
    </row>
    <row r="8883">
      <c r="A8883" t="inlineStr">
        <is>
          <t>Q010L09</t>
        </is>
      </c>
      <c r="B8883" t="inlineStr">
        <is>
          <t>CRISTIANO EDSON DOS SANTOS</t>
        </is>
      </c>
      <c r="C8883" t="n">
        <v>1</v>
      </c>
      <c r="D8883" t="inlineStr">
        <is>
          <t>IPCA</t>
        </is>
      </c>
      <c r="E8883" t="n">
        <v>0.009488792934583046</v>
      </c>
      <c r="F8883" t="inlineStr">
        <is>
          <t>MENSAL</t>
        </is>
      </c>
      <c r="G8883" t="n">
        <v>47932</v>
      </c>
      <c r="H8883" t="n">
        <v>47932</v>
      </c>
      <c r="I8883" t="n">
        <v>93</v>
      </c>
      <c r="J8883" t="inlineStr">
        <is>
          <t>CARTEIRA</t>
        </is>
      </c>
      <c r="K8883" t="inlineStr">
        <is>
          <t>CONTRATO</t>
        </is>
      </c>
      <c r="L8883" t="n">
        <v>673.0513920000001</v>
      </c>
      <c r="M8883" t="inlineStr">
        <is>
          <t>Terra Luz Residencial</t>
        </is>
      </c>
      <c r="N8883" s="142">
        <f>DATE(YEAR(G8883),MONTH(G8883),1)</f>
        <v/>
      </c>
      <c r="O8883" s="132">
        <f>IF(G8883&gt;$K$3,"Futuro","Atraso")</f>
        <v/>
      </c>
      <c r="P8883">
        <f>12*(YEAR(G8883)-YEAR($K$3))+(MONTH(G8883)-MONTH($K$3))</f>
        <v/>
      </c>
      <c r="Q8883" s="366">
        <f>IF(M8883="IBIRAPITANGA FASE 3",IF(O8883="Atraso",L8883,L8883/(1+$I$2)^P8883),IF(O8883="Atraso",L8883,L8883/(1+$I$1)^P8883))</f>
        <v/>
      </c>
      <c r="R8883">
        <f>IF(O8883="Atraso",$K$3-G8883,0)</f>
        <v/>
      </c>
      <c r="S8883">
        <f>IF(R8883&lt;=15,"Até 15",IF(R8883&lt;=30,"Entre 15 e 30",IF(R8883&lt;=60,"Entre 30 e 60",IF(R8883&lt;=90,"Entre 60 e 90",IF(R8883&lt;=120,"Entre 90 e 120",IF(R8883&lt;=150,"Entre 120 e 150",IF(R8883&lt;=180,"Entre 150 e 180","Superior a 180")))))))</f>
        <v/>
      </c>
    </row>
    <row r="8884">
      <c r="A8884" t="inlineStr">
        <is>
          <t>Q010L09</t>
        </is>
      </c>
      <c r="B8884" t="inlineStr">
        <is>
          <t>CRISTIANO EDSON DOS SANTOS</t>
        </is>
      </c>
      <c r="C8884" t="n">
        <v>1</v>
      </c>
      <c r="D8884" t="inlineStr">
        <is>
          <t>IPCA</t>
        </is>
      </c>
      <c r="E8884" t="n">
        <v>0.009488792934583046</v>
      </c>
      <c r="F8884" t="inlineStr">
        <is>
          <t>MENSAL</t>
        </is>
      </c>
      <c r="G8884" t="n">
        <v>47963</v>
      </c>
      <c r="H8884" t="n">
        <v>47963</v>
      </c>
      <c r="I8884" t="n">
        <v>94</v>
      </c>
      <c r="J8884" t="inlineStr">
        <is>
          <t>CARTEIRA</t>
        </is>
      </c>
      <c r="K8884" t="inlineStr">
        <is>
          <t>CONTRATO</t>
        </is>
      </c>
      <c r="L8884" t="n">
        <v>673.0513920000001</v>
      </c>
      <c r="M8884" t="inlineStr">
        <is>
          <t>Terra Luz Residencial</t>
        </is>
      </c>
      <c r="N8884" s="142">
        <f>DATE(YEAR(G8884),MONTH(G8884),1)</f>
        <v/>
      </c>
      <c r="O8884" s="132">
        <f>IF(G8884&gt;$K$3,"Futuro","Atraso")</f>
        <v/>
      </c>
      <c r="P8884">
        <f>12*(YEAR(G8884)-YEAR($K$3))+(MONTH(G8884)-MONTH($K$3))</f>
        <v/>
      </c>
      <c r="Q8884" s="366">
        <f>IF(M8884="IBIRAPITANGA FASE 3",IF(O8884="Atraso",L8884,L8884/(1+$I$2)^P8884),IF(O8884="Atraso",L8884,L8884/(1+$I$1)^P8884))</f>
        <v/>
      </c>
      <c r="R8884">
        <f>IF(O8884="Atraso",$K$3-G8884,0)</f>
        <v/>
      </c>
      <c r="S8884">
        <f>IF(R8884&lt;=15,"Até 15",IF(R8884&lt;=30,"Entre 15 e 30",IF(R8884&lt;=60,"Entre 30 e 60",IF(R8884&lt;=90,"Entre 60 e 90",IF(R8884&lt;=120,"Entre 90 e 120",IF(R8884&lt;=150,"Entre 120 e 150",IF(R8884&lt;=180,"Entre 150 e 180","Superior a 180")))))))</f>
        <v/>
      </c>
    </row>
    <row r="8885">
      <c r="A8885" t="inlineStr">
        <is>
          <t>Q010L09</t>
        </is>
      </c>
      <c r="B8885" t="inlineStr">
        <is>
          <t>CRISTIANO EDSON DOS SANTOS</t>
        </is>
      </c>
      <c r="C8885" t="n">
        <v>1</v>
      </c>
      <c r="D8885" t="inlineStr">
        <is>
          <t>IPCA</t>
        </is>
      </c>
      <c r="E8885" t="n">
        <v>0.009488792934583046</v>
      </c>
      <c r="F8885" t="inlineStr">
        <is>
          <t>MENSAL</t>
        </is>
      </c>
      <c r="G8885" t="n">
        <v>47993</v>
      </c>
      <c r="H8885" t="n">
        <v>47993</v>
      </c>
      <c r="I8885" t="n">
        <v>95</v>
      </c>
      <c r="J8885" t="inlineStr">
        <is>
          <t>CARTEIRA</t>
        </is>
      </c>
      <c r="K8885" t="inlineStr">
        <is>
          <t>CONTRATO</t>
        </is>
      </c>
      <c r="L8885" t="n">
        <v>673.0513920000001</v>
      </c>
      <c r="M8885" t="inlineStr">
        <is>
          <t>Terra Luz Residencial</t>
        </is>
      </c>
      <c r="N8885" s="142">
        <f>DATE(YEAR(G8885),MONTH(G8885),1)</f>
        <v/>
      </c>
      <c r="O8885" s="132">
        <f>IF(G8885&gt;$K$3,"Futuro","Atraso")</f>
        <v/>
      </c>
      <c r="P8885">
        <f>12*(YEAR(G8885)-YEAR($K$3))+(MONTH(G8885)-MONTH($K$3))</f>
        <v/>
      </c>
      <c r="Q8885" s="366">
        <f>IF(M8885="IBIRAPITANGA FASE 3",IF(O8885="Atraso",L8885,L8885/(1+$I$2)^P8885),IF(O8885="Atraso",L8885,L8885/(1+$I$1)^P8885))</f>
        <v/>
      </c>
      <c r="R8885">
        <f>IF(O8885="Atraso",$K$3-G8885,0)</f>
        <v/>
      </c>
      <c r="S8885">
        <f>IF(R8885&lt;=15,"Até 15",IF(R8885&lt;=30,"Entre 15 e 30",IF(R8885&lt;=60,"Entre 30 e 60",IF(R8885&lt;=90,"Entre 60 e 90",IF(R8885&lt;=120,"Entre 90 e 120",IF(R8885&lt;=150,"Entre 120 e 150",IF(R8885&lt;=180,"Entre 150 e 180","Superior a 180")))))))</f>
        <v/>
      </c>
    </row>
    <row r="8886">
      <c r="A8886" t="inlineStr">
        <is>
          <t>Q010L09</t>
        </is>
      </c>
      <c r="B8886" t="inlineStr">
        <is>
          <t>CRISTIANO EDSON DOS SANTOS</t>
        </is>
      </c>
      <c r="C8886" t="n">
        <v>1</v>
      </c>
      <c r="D8886" t="inlineStr">
        <is>
          <t>IPCA</t>
        </is>
      </c>
      <c r="E8886" t="n">
        <v>0.009488792934583046</v>
      </c>
      <c r="F8886" t="inlineStr">
        <is>
          <t>MENSAL</t>
        </is>
      </c>
      <c r="G8886" t="n">
        <v>48024</v>
      </c>
      <c r="H8886" t="n">
        <v>48024</v>
      </c>
      <c r="I8886" t="n">
        <v>96</v>
      </c>
      <c r="J8886" t="inlineStr">
        <is>
          <t>CARTEIRA</t>
        </is>
      </c>
      <c r="K8886" t="inlineStr">
        <is>
          <t>CONTRATO</t>
        </is>
      </c>
      <c r="L8886" t="n">
        <v>673.0513920000001</v>
      </c>
      <c r="M8886" t="inlineStr">
        <is>
          <t>Terra Luz Residencial</t>
        </is>
      </c>
      <c r="N8886" s="142">
        <f>DATE(YEAR(G8886),MONTH(G8886),1)</f>
        <v/>
      </c>
      <c r="O8886" s="132">
        <f>IF(G8886&gt;$K$3,"Futuro","Atraso")</f>
        <v/>
      </c>
      <c r="P8886">
        <f>12*(YEAR(G8886)-YEAR($K$3))+(MONTH(G8886)-MONTH($K$3))</f>
        <v/>
      </c>
      <c r="Q8886" s="366">
        <f>IF(M8886="IBIRAPITANGA FASE 3",IF(O8886="Atraso",L8886,L8886/(1+$I$2)^P8886),IF(O8886="Atraso",L8886,L8886/(1+$I$1)^P8886))</f>
        <v/>
      </c>
      <c r="R8886">
        <f>IF(O8886="Atraso",$K$3-G8886,0)</f>
        <v/>
      </c>
      <c r="S8886">
        <f>IF(R8886&lt;=15,"Até 15",IF(R8886&lt;=30,"Entre 15 e 30",IF(R8886&lt;=60,"Entre 30 e 60",IF(R8886&lt;=90,"Entre 60 e 90",IF(R8886&lt;=120,"Entre 90 e 120",IF(R8886&lt;=150,"Entre 120 e 150",IF(R8886&lt;=180,"Entre 150 e 180","Superior a 180")))))))</f>
        <v/>
      </c>
    </row>
    <row r="8887">
      <c r="A8887" t="inlineStr">
        <is>
          <t>Q010L09</t>
        </is>
      </c>
      <c r="B8887" t="inlineStr">
        <is>
          <t>CRISTIANO EDSON DOS SANTOS</t>
        </is>
      </c>
      <c r="C8887" t="n">
        <v>1</v>
      </c>
      <c r="D8887" t="inlineStr">
        <is>
          <t>IPCA</t>
        </is>
      </c>
      <c r="E8887" t="n">
        <v>0.009488792934583046</v>
      </c>
      <c r="F8887" t="inlineStr">
        <is>
          <t>MENSAL</t>
        </is>
      </c>
      <c r="G8887" t="n">
        <v>48054</v>
      </c>
      <c r="H8887" t="n">
        <v>48054</v>
      </c>
      <c r="I8887" t="n">
        <v>97</v>
      </c>
      <c r="J8887" t="inlineStr">
        <is>
          <t>CARTEIRA</t>
        </is>
      </c>
      <c r="K8887" t="inlineStr">
        <is>
          <t>CONTRATO</t>
        </is>
      </c>
      <c r="L8887" t="n">
        <v>673.0513920000001</v>
      </c>
      <c r="M8887" t="inlineStr">
        <is>
          <t>Terra Luz Residencial</t>
        </is>
      </c>
      <c r="N8887" s="142">
        <f>DATE(YEAR(G8887),MONTH(G8887),1)</f>
        <v/>
      </c>
      <c r="O8887" s="132">
        <f>IF(G8887&gt;$K$3,"Futuro","Atraso")</f>
        <v/>
      </c>
      <c r="P8887">
        <f>12*(YEAR(G8887)-YEAR($K$3))+(MONTH(G8887)-MONTH($K$3))</f>
        <v/>
      </c>
      <c r="Q8887" s="366">
        <f>IF(M8887="IBIRAPITANGA FASE 3",IF(O8887="Atraso",L8887,L8887/(1+$I$2)^P8887),IF(O8887="Atraso",L8887,L8887/(1+$I$1)^P8887))</f>
        <v/>
      </c>
      <c r="R8887">
        <f>IF(O8887="Atraso",$K$3-G8887,0)</f>
        <v/>
      </c>
      <c r="S8887">
        <f>IF(R8887&lt;=15,"Até 15",IF(R8887&lt;=30,"Entre 15 e 30",IF(R8887&lt;=60,"Entre 30 e 60",IF(R8887&lt;=90,"Entre 60 e 90",IF(R8887&lt;=120,"Entre 90 e 120",IF(R8887&lt;=150,"Entre 120 e 150",IF(R8887&lt;=180,"Entre 150 e 180","Superior a 180")))))))</f>
        <v/>
      </c>
    </row>
    <row r="8888">
      <c r="A8888" t="inlineStr">
        <is>
          <t>Q010L09</t>
        </is>
      </c>
      <c r="B8888" t="inlineStr">
        <is>
          <t>CRISTIANO EDSON DOS SANTOS</t>
        </is>
      </c>
      <c r="C8888" t="n">
        <v>1</v>
      </c>
      <c r="D8888" t="inlineStr">
        <is>
          <t>IPCA</t>
        </is>
      </c>
      <c r="E8888" t="n">
        <v>0.009488792934583046</v>
      </c>
      <c r="F8888" t="inlineStr">
        <is>
          <t>MENSAL</t>
        </is>
      </c>
      <c r="G8888" t="n">
        <v>48085</v>
      </c>
      <c r="H8888" t="n">
        <v>48085</v>
      </c>
      <c r="I8888" t="n">
        <v>98</v>
      </c>
      <c r="J8888" t="inlineStr">
        <is>
          <t>CARTEIRA</t>
        </is>
      </c>
      <c r="K8888" t="inlineStr">
        <is>
          <t>CONTRATO</t>
        </is>
      </c>
      <c r="L8888" t="n">
        <v>673.0513920000001</v>
      </c>
      <c r="M8888" t="inlineStr">
        <is>
          <t>Terra Luz Residencial</t>
        </is>
      </c>
      <c r="N8888" s="142">
        <f>DATE(YEAR(G8888),MONTH(G8888),1)</f>
        <v/>
      </c>
      <c r="O8888" s="132">
        <f>IF(G8888&gt;$K$3,"Futuro","Atraso")</f>
        <v/>
      </c>
      <c r="P8888">
        <f>12*(YEAR(G8888)-YEAR($K$3))+(MONTH(G8888)-MONTH($K$3))</f>
        <v/>
      </c>
      <c r="Q8888" s="366">
        <f>IF(M8888="IBIRAPITANGA FASE 3",IF(O8888="Atraso",L8888,L8888/(1+$I$2)^P8888),IF(O8888="Atraso",L8888,L8888/(1+$I$1)^P8888))</f>
        <v/>
      </c>
      <c r="R8888">
        <f>IF(O8888="Atraso",$K$3-G8888,0)</f>
        <v/>
      </c>
      <c r="S8888">
        <f>IF(R8888&lt;=15,"Até 15",IF(R8888&lt;=30,"Entre 15 e 30",IF(R8888&lt;=60,"Entre 30 e 60",IF(R8888&lt;=90,"Entre 60 e 90",IF(R8888&lt;=120,"Entre 90 e 120",IF(R8888&lt;=150,"Entre 120 e 150",IF(R8888&lt;=180,"Entre 150 e 180","Superior a 180")))))))</f>
        <v/>
      </c>
    </row>
    <row r="8889">
      <c r="A8889" t="inlineStr">
        <is>
          <t>Q010L09</t>
        </is>
      </c>
      <c r="B8889" t="inlineStr">
        <is>
          <t>CRISTIANO EDSON DOS SANTOS</t>
        </is>
      </c>
      <c r="C8889" t="n">
        <v>1</v>
      </c>
      <c r="D8889" t="inlineStr">
        <is>
          <t>IPCA</t>
        </is>
      </c>
      <c r="E8889" t="n">
        <v>0.009488792934583046</v>
      </c>
      <c r="F8889" t="inlineStr">
        <is>
          <t>MENSAL</t>
        </is>
      </c>
      <c r="G8889" t="n">
        <v>48116</v>
      </c>
      <c r="H8889" t="n">
        <v>48116</v>
      </c>
      <c r="I8889" t="n">
        <v>99</v>
      </c>
      <c r="J8889" t="inlineStr">
        <is>
          <t>CARTEIRA</t>
        </is>
      </c>
      <c r="K8889" t="inlineStr">
        <is>
          <t>CONTRATO</t>
        </is>
      </c>
      <c r="L8889" t="n">
        <v>673.0513920000001</v>
      </c>
      <c r="M8889" t="inlineStr">
        <is>
          <t>Terra Luz Residencial</t>
        </is>
      </c>
      <c r="N8889" s="142">
        <f>DATE(YEAR(G8889),MONTH(G8889),1)</f>
        <v/>
      </c>
      <c r="O8889" s="132">
        <f>IF(G8889&gt;$K$3,"Futuro","Atraso")</f>
        <v/>
      </c>
      <c r="P8889">
        <f>12*(YEAR(G8889)-YEAR($K$3))+(MONTH(G8889)-MONTH($K$3))</f>
        <v/>
      </c>
      <c r="Q8889" s="366">
        <f>IF(M8889="IBIRAPITANGA FASE 3",IF(O8889="Atraso",L8889,L8889/(1+$I$2)^P8889),IF(O8889="Atraso",L8889,L8889/(1+$I$1)^P8889))</f>
        <v/>
      </c>
      <c r="R8889">
        <f>IF(O8889="Atraso",$K$3-G8889,0)</f>
        <v/>
      </c>
      <c r="S8889">
        <f>IF(R8889&lt;=15,"Até 15",IF(R8889&lt;=30,"Entre 15 e 30",IF(R8889&lt;=60,"Entre 30 e 60",IF(R8889&lt;=90,"Entre 60 e 90",IF(R8889&lt;=120,"Entre 90 e 120",IF(R8889&lt;=150,"Entre 120 e 150",IF(R8889&lt;=180,"Entre 150 e 180","Superior a 180")))))))</f>
        <v/>
      </c>
    </row>
    <row r="8890">
      <c r="A8890" t="inlineStr">
        <is>
          <t>Q010L09</t>
        </is>
      </c>
      <c r="B8890" t="inlineStr">
        <is>
          <t>CRISTIANO EDSON DOS SANTOS</t>
        </is>
      </c>
      <c r="C8890" t="n">
        <v>1</v>
      </c>
      <c r="D8890" t="inlineStr">
        <is>
          <t>IPCA</t>
        </is>
      </c>
      <c r="E8890" t="n">
        <v>0.009488792934583046</v>
      </c>
      <c r="F8890" t="inlineStr">
        <is>
          <t>MENSAL</t>
        </is>
      </c>
      <c r="G8890" t="n">
        <v>48146</v>
      </c>
      <c r="H8890" t="n">
        <v>48146</v>
      </c>
      <c r="I8890" t="n">
        <v>100</v>
      </c>
      <c r="J8890" t="inlineStr">
        <is>
          <t>CARTEIRA</t>
        </is>
      </c>
      <c r="K8890" t="inlineStr">
        <is>
          <t>CONTRATO</t>
        </is>
      </c>
      <c r="L8890" t="n">
        <v>673.0513920000001</v>
      </c>
      <c r="M8890" t="inlineStr">
        <is>
          <t>Terra Luz Residencial</t>
        </is>
      </c>
      <c r="N8890" s="142">
        <f>DATE(YEAR(G8890),MONTH(G8890),1)</f>
        <v/>
      </c>
      <c r="O8890" s="132">
        <f>IF(G8890&gt;$K$3,"Futuro","Atraso")</f>
        <v/>
      </c>
      <c r="P8890">
        <f>12*(YEAR(G8890)-YEAR($K$3))+(MONTH(G8890)-MONTH($K$3))</f>
        <v/>
      </c>
      <c r="Q8890" s="366">
        <f>IF(M8890="IBIRAPITANGA FASE 3",IF(O8890="Atraso",L8890,L8890/(1+$I$2)^P8890),IF(O8890="Atraso",L8890,L8890/(1+$I$1)^P8890))</f>
        <v/>
      </c>
      <c r="R8890">
        <f>IF(O8890="Atraso",$K$3-G8890,0)</f>
        <v/>
      </c>
      <c r="S8890">
        <f>IF(R8890&lt;=15,"Até 15",IF(R8890&lt;=30,"Entre 15 e 30",IF(R8890&lt;=60,"Entre 30 e 60",IF(R8890&lt;=90,"Entre 60 e 90",IF(R8890&lt;=120,"Entre 90 e 120",IF(R8890&lt;=150,"Entre 120 e 150",IF(R8890&lt;=180,"Entre 150 e 180","Superior a 180")))))))</f>
        <v/>
      </c>
    </row>
    <row r="8891">
      <c r="A8891" t="inlineStr">
        <is>
          <t>Q010L09</t>
        </is>
      </c>
      <c r="B8891" t="inlineStr">
        <is>
          <t>CRISTIANO EDSON DOS SANTOS</t>
        </is>
      </c>
      <c r="C8891" t="n">
        <v>1</v>
      </c>
      <c r="D8891" t="inlineStr">
        <is>
          <t>IPCA</t>
        </is>
      </c>
      <c r="E8891" t="n">
        <v>0.009488792934583046</v>
      </c>
      <c r="F8891" t="inlineStr">
        <is>
          <t>MENSAL</t>
        </is>
      </c>
      <c r="G8891" t="n">
        <v>48177</v>
      </c>
      <c r="H8891" t="n">
        <v>48177</v>
      </c>
      <c r="I8891" t="n">
        <v>101</v>
      </c>
      <c r="J8891" t="inlineStr">
        <is>
          <t>CARTEIRA</t>
        </is>
      </c>
      <c r="K8891" t="inlineStr">
        <is>
          <t>CONTRATO</t>
        </is>
      </c>
      <c r="L8891" t="n">
        <v>673.0513920000001</v>
      </c>
      <c r="M8891" t="inlineStr">
        <is>
          <t>Terra Luz Residencial</t>
        </is>
      </c>
      <c r="N8891" s="142">
        <f>DATE(YEAR(G8891),MONTH(G8891),1)</f>
        <v/>
      </c>
      <c r="O8891" s="132">
        <f>IF(G8891&gt;$K$3,"Futuro","Atraso")</f>
        <v/>
      </c>
      <c r="P8891">
        <f>12*(YEAR(G8891)-YEAR($K$3))+(MONTH(G8891)-MONTH($K$3))</f>
        <v/>
      </c>
      <c r="Q8891" s="366">
        <f>IF(M8891="IBIRAPITANGA FASE 3",IF(O8891="Atraso",L8891,L8891/(1+$I$2)^P8891),IF(O8891="Atraso",L8891,L8891/(1+$I$1)^P8891))</f>
        <v/>
      </c>
      <c r="R8891">
        <f>IF(O8891="Atraso",$K$3-G8891,0)</f>
        <v/>
      </c>
      <c r="S8891">
        <f>IF(R8891&lt;=15,"Até 15",IF(R8891&lt;=30,"Entre 15 e 30",IF(R8891&lt;=60,"Entre 30 e 60",IF(R8891&lt;=90,"Entre 60 e 90",IF(R8891&lt;=120,"Entre 90 e 120",IF(R8891&lt;=150,"Entre 120 e 150",IF(R8891&lt;=180,"Entre 150 e 180","Superior a 180")))))))</f>
        <v/>
      </c>
    </row>
    <row r="8892">
      <c r="A8892" t="inlineStr">
        <is>
          <t>Q010L09</t>
        </is>
      </c>
      <c r="B8892" t="inlineStr">
        <is>
          <t>CRISTIANO EDSON DOS SANTOS</t>
        </is>
      </c>
      <c r="C8892" t="n">
        <v>1</v>
      </c>
      <c r="D8892" t="inlineStr">
        <is>
          <t>IPCA</t>
        </is>
      </c>
      <c r="E8892" t="n">
        <v>0.009488792934583046</v>
      </c>
      <c r="F8892" t="inlineStr">
        <is>
          <t>MENSAL</t>
        </is>
      </c>
      <c r="G8892" t="n">
        <v>48207</v>
      </c>
      <c r="H8892" t="n">
        <v>48207</v>
      </c>
      <c r="I8892" t="n">
        <v>102</v>
      </c>
      <c r="J8892" t="inlineStr">
        <is>
          <t>CARTEIRA</t>
        </is>
      </c>
      <c r="K8892" t="inlineStr">
        <is>
          <t>CONTRATO</t>
        </is>
      </c>
      <c r="L8892" t="n">
        <v>673.0513920000001</v>
      </c>
      <c r="M8892" t="inlineStr">
        <is>
          <t>Terra Luz Residencial</t>
        </is>
      </c>
      <c r="N8892" s="142">
        <f>DATE(YEAR(G8892),MONTH(G8892),1)</f>
        <v/>
      </c>
      <c r="O8892" s="132">
        <f>IF(G8892&gt;$K$3,"Futuro","Atraso")</f>
        <v/>
      </c>
      <c r="P8892">
        <f>12*(YEAR(G8892)-YEAR($K$3))+(MONTH(G8892)-MONTH($K$3))</f>
        <v/>
      </c>
      <c r="Q8892" s="366">
        <f>IF(M8892="IBIRAPITANGA FASE 3",IF(O8892="Atraso",L8892,L8892/(1+$I$2)^P8892),IF(O8892="Atraso",L8892,L8892/(1+$I$1)^P8892))</f>
        <v/>
      </c>
      <c r="R8892">
        <f>IF(O8892="Atraso",$K$3-G8892,0)</f>
        <v/>
      </c>
      <c r="S8892">
        <f>IF(R8892&lt;=15,"Até 15",IF(R8892&lt;=30,"Entre 15 e 30",IF(R8892&lt;=60,"Entre 30 e 60",IF(R8892&lt;=90,"Entre 60 e 90",IF(R8892&lt;=120,"Entre 90 e 120",IF(R8892&lt;=150,"Entre 120 e 150",IF(R8892&lt;=180,"Entre 150 e 180","Superior a 180")))))))</f>
        <v/>
      </c>
    </row>
    <row r="8893">
      <c r="A8893" t="inlineStr">
        <is>
          <t>Q010L09</t>
        </is>
      </c>
      <c r="B8893" t="inlineStr">
        <is>
          <t>CRISTIANO EDSON DOS SANTOS</t>
        </is>
      </c>
      <c r="C8893" t="n">
        <v>1</v>
      </c>
      <c r="D8893" t="inlineStr">
        <is>
          <t>IPCA</t>
        </is>
      </c>
      <c r="E8893" t="n">
        <v>0.009488792934583046</v>
      </c>
      <c r="F8893" t="inlineStr">
        <is>
          <t>MENSAL</t>
        </is>
      </c>
      <c r="G8893" t="n">
        <v>48238</v>
      </c>
      <c r="H8893" t="n">
        <v>48238</v>
      </c>
      <c r="I8893" t="n">
        <v>103</v>
      </c>
      <c r="J8893" t="inlineStr">
        <is>
          <t>CARTEIRA</t>
        </is>
      </c>
      <c r="K8893" t="inlineStr">
        <is>
          <t>CONTRATO</t>
        </is>
      </c>
      <c r="L8893" t="n">
        <v>673.0513920000001</v>
      </c>
      <c r="M8893" t="inlineStr">
        <is>
          <t>Terra Luz Residencial</t>
        </is>
      </c>
      <c r="N8893" s="142">
        <f>DATE(YEAR(G8893),MONTH(G8893),1)</f>
        <v/>
      </c>
      <c r="O8893" s="132">
        <f>IF(G8893&gt;$K$3,"Futuro","Atraso")</f>
        <v/>
      </c>
      <c r="P8893">
        <f>12*(YEAR(G8893)-YEAR($K$3))+(MONTH(G8893)-MONTH($K$3))</f>
        <v/>
      </c>
      <c r="Q8893" s="366">
        <f>IF(M8893="IBIRAPITANGA FASE 3",IF(O8893="Atraso",L8893,L8893/(1+$I$2)^P8893),IF(O8893="Atraso",L8893,L8893/(1+$I$1)^P8893))</f>
        <v/>
      </c>
      <c r="R8893">
        <f>IF(O8893="Atraso",$K$3-G8893,0)</f>
        <v/>
      </c>
      <c r="S8893">
        <f>IF(R8893&lt;=15,"Até 15",IF(R8893&lt;=30,"Entre 15 e 30",IF(R8893&lt;=60,"Entre 30 e 60",IF(R8893&lt;=90,"Entre 60 e 90",IF(R8893&lt;=120,"Entre 90 e 120",IF(R8893&lt;=150,"Entre 120 e 150",IF(R8893&lt;=180,"Entre 150 e 180","Superior a 180")))))))</f>
        <v/>
      </c>
    </row>
    <row r="8894">
      <c r="A8894" t="inlineStr">
        <is>
          <t>Q010L09</t>
        </is>
      </c>
      <c r="B8894" t="inlineStr">
        <is>
          <t>CRISTIANO EDSON DOS SANTOS</t>
        </is>
      </c>
      <c r="C8894" t="n">
        <v>1</v>
      </c>
      <c r="D8894" t="inlineStr">
        <is>
          <t>IPCA</t>
        </is>
      </c>
      <c r="E8894" t="n">
        <v>0.009488792934583046</v>
      </c>
      <c r="F8894" t="inlineStr">
        <is>
          <t>MENSAL</t>
        </is>
      </c>
      <c r="G8894" t="n">
        <v>48269</v>
      </c>
      <c r="H8894" t="n">
        <v>48269</v>
      </c>
      <c r="I8894" t="n">
        <v>104</v>
      </c>
      <c r="J8894" t="inlineStr">
        <is>
          <t>CARTEIRA</t>
        </is>
      </c>
      <c r="K8894" t="inlineStr">
        <is>
          <t>CONTRATO</t>
        </is>
      </c>
      <c r="L8894" t="n">
        <v>673.0513920000001</v>
      </c>
      <c r="M8894" t="inlineStr">
        <is>
          <t>Terra Luz Residencial</t>
        </is>
      </c>
      <c r="N8894" s="142">
        <f>DATE(YEAR(G8894),MONTH(G8894),1)</f>
        <v/>
      </c>
      <c r="O8894" s="132">
        <f>IF(G8894&gt;$K$3,"Futuro","Atraso")</f>
        <v/>
      </c>
      <c r="P8894">
        <f>12*(YEAR(G8894)-YEAR($K$3))+(MONTH(G8894)-MONTH($K$3))</f>
        <v/>
      </c>
      <c r="Q8894" s="366">
        <f>IF(M8894="IBIRAPITANGA FASE 3",IF(O8894="Atraso",L8894,L8894/(1+$I$2)^P8894),IF(O8894="Atraso",L8894,L8894/(1+$I$1)^P8894))</f>
        <v/>
      </c>
      <c r="R8894">
        <f>IF(O8894="Atraso",$K$3-G8894,0)</f>
        <v/>
      </c>
      <c r="S8894">
        <f>IF(R8894&lt;=15,"Até 15",IF(R8894&lt;=30,"Entre 15 e 30",IF(R8894&lt;=60,"Entre 30 e 60",IF(R8894&lt;=90,"Entre 60 e 90",IF(R8894&lt;=120,"Entre 90 e 120",IF(R8894&lt;=150,"Entre 120 e 150",IF(R8894&lt;=180,"Entre 150 e 180","Superior a 180")))))))</f>
        <v/>
      </c>
    </row>
    <row r="8895">
      <c r="A8895" t="inlineStr">
        <is>
          <t>Q010L09</t>
        </is>
      </c>
      <c r="B8895" t="inlineStr">
        <is>
          <t>CRISTIANO EDSON DOS SANTOS</t>
        </is>
      </c>
      <c r="C8895" t="n">
        <v>1</v>
      </c>
      <c r="D8895" t="inlineStr">
        <is>
          <t>IPCA</t>
        </is>
      </c>
      <c r="E8895" t="n">
        <v>0.009488792934583046</v>
      </c>
      <c r="F8895" t="inlineStr">
        <is>
          <t>MENSAL</t>
        </is>
      </c>
      <c r="G8895" t="n">
        <v>48298</v>
      </c>
      <c r="H8895" t="n">
        <v>48298</v>
      </c>
      <c r="I8895" t="n">
        <v>105</v>
      </c>
      <c r="J8895" t="inlineStr">
        <is>
          <t>CARTEIRA</t>
        </is>
      </c>
      <c r="K8895" t="inlineStr">
        <is>
          <t>CONTRATO</t>
        </is>
      </c>
      <c r="L8895" t="n">
        <v>673.0513920000001</v>
      </c>
      <c r="M8895" t="inlineStr">
        <is>
          <t>Terra Luz Residencial</t>
        </is>
      </c>
      <c r="N8895" s="142">
        <f>DATE(YEAR(G8895),MONTH(G8895),1)</f>
        <v/>
      </c>
      <c r="O8895" s="132">
        <f>IF(G8895&gt;$K$3,"Futuro","Atraso")</f>
        <v/>
      </c>
      <c r="P8895">
        <f>12*(YEAR(G8895)-YEAR($K$3))+(MONTH(G8895)-MONTH($K$3))</f>
        <v/>
      </c>
      <c r="Q8895" s="366">
        <f>IF(M8895="IBIRAPITANGA FASE 3",IF(O8895="Atraso",L8895,L8895/(1+$I$2)^P8895),IF(O8895="Atraso",L8895,L8895/(1+$I$1)^P8895))</f>
        <v/>
      </c>
      <c r="R8895">
        <f>IF(O8895="Atraso",$K$3-G8895,0)</f>
        <v/>
      </c>
      <c r="S8895">
        <f>IF(R8895&lt;=15,"Até 15",IF(R8895&lt;=30,"Entre 15 e 30",IF(R8895&lt;=60,"Entre 30 e 60",IF(R8895&lt;=90,"Entre 60 e 90",IF(R8895&lt;=120,"Entre 90 e 120",IF(R8895&lt;=150,"Entre 120 e 150",IF(R8895&lt;=180,"Entre 150 e 180","Superior a 180")))))))</f>
        <v/>
      </c>
    </row>
    <row r="8896">
      <c r="A8896" t="inlineStr">
        <is>
          <t>Q010L09</t>
        </is>
      </c>
      <c r="B8896" t="inlineStr">
        <is>
          <t>CRISTIANO EDSON DOS SANTOS</t>
        </is>
      </c>
      <c r="C8896" t="n">
        <v>1</v>
      </c>
      <c r="D8896" t="inlineStr">
        <is>
          <t>IPCA</t>
        </is>
      </c>
      <c r="E8896" t="n">
        <v>0.009488792934583046</v>
      </c>
      <c r="F8896" t="inlineStr">
        <is>
          <t>MENSAL</t>
        </is>
      </c>
      <c r="G8896" t="n">
        <v>48329</v>
      </c>
      <c r="H8896" t="n">
        <v>48329</v>
      </c>
      <c r="I8896" t="n">
        <v>106</v>
      </c>
      <c r="J8896" t="inlineStr">
        <is>
          <t>CARTEIRA</t>
        </is>
      </c>
      <c r="K8896" t="inlineStr">
        <is>
          <t>CONTRATO</t>
        </is>
      </c>
      <c r="L8896" t="n">
        <v>673.0513920000001</v>
      </c>
      <c r="M8896" t="inlineStr">
        <is>
          <t>Terra Luz Residencial</t>
        </is>
      </c>
      <c r="N8896" s="142">
        <f>DATE(YEAR(G8896),MONTH(G8896),1)</f>
        <v/>
      </c>
      <c r="O8896" s="132">
        <f>IF(G8896&gt;$K$3,"Futuro","Atraso")</f>
        <v/>
      </c>
      <c r="P8896">
        <f>12*(YEAR(G8896)-YEAR($K$3))+(MONTH(G8896)-MONTH($K$3))</f>
        <v/>
      </c>
      <c r="Q8896" s="366">
        <f>IF(M8896="IBIRAPITANGA FASE 3",IF(O8896="Atraso",L8896,L8896/(1+$I$2)^P8896),IF(O8896="Atraso",L8896,L8896/(1+$I$1)^P8896))</f>
        <v/>
      </c>
      <c r="R8896">
        <f>IF(O8896="Atraso",$K$3-G8896,0)</f>
        <v/>
      </c>
      <c r="S8896">
        <f>IF(R8896&lt;=15,"Até 15",IF(R8896&lt;=30,"Entre 15 e 30",IF(R8896&lt;=60,"Entre 30 e 60",IF(R8896&lt;=90,"Entre 60 e 90",IF(R8896&lt;=120,"Entre 90 e 120",IF(R8896&lt;=150,"Entre 120 e 150",IF(R8896&lt;=180,"Entre 150 e 180","Superior a 180")))))))</f>
        <v/>
      </c>
    </row>
    <row r="8897">
      <c r="A8897" t="inlineStr">
        <is>
          <t>Q010L09</t>
        </is>
      </c>
      <c r="B8897" t="inlineStr">
        <is>
          <t>CRISTIANO EDSON DOS SANTOS</t>
        </is>
      </c>
      <c r="C8897" t="n">
        <v>1</v>
      </c>
      <c r="D8897" t="inlineStr">
        <is>
          <t>IPCA</t>
        </is>
      </c>
      <c r="E8897" t="n">
        <v>0.009488792934583046</v>
      </c>
      <c r="F8897" t="inlineStr">
        <is>
          <t>MENSAL</t>
        </is>
      </c>
      <c r="G8897" t="n">
        <v>48359</v>
      </c>
      <c r="H8897" t="n">
        <v>48359</v>
      </c>
      <c r="I8897" t="n">
        <v>107</v>
      </c>
      <c r="J8897" t="inlineStr">
        <is>
          <t>CARTEIRA</t>
        </is>
      </c>
      <c r="K8897" t="inlineStr">
        <is>
          <t>CONTRATO</t>
        </is>
      </c>
      <c r="L8897" t="n">
        <v>673.0513920000001</v>
      </c>
      <c r="M8897" t="inlineStr">
        <is>
          <t>Terra Luz Residencial</t>
        </is>
      </c>
      <c r="N8897" s="142">
        <f>DATE(YEAR(G8897),MONTH(G8897),1)</f>
        <v/>
      </c>
      <c r="O8897" s="132">
        <f>IF(G8897&gt;$K$3,"Futuro","Atraso")</f>
        <v/>
      </c>
      <c r="P8897">
        <f>12*(YEAR(G8897)-YEAR($K$3))+(MONTH(G8897)-MONTH($K$3))</f>
        <v/>
      </c>
      <c r="Q8897" s="366">
        <f>IF(M8897="IBIRAPITANGA FASE 3",IF(O8897="Atraso",L8897,L8897/(1+$I$2)^P8897),IF(O8897="Atraso",L8897,L8897/(1+$I$1)^P8897))</f>
        <v/>
      </c>
      <c r="R8897">
        <f>IF(O8897="Atraso",$K$3-G8897,0)</f>
        <v/>
      </c>
      <c r="S8897">
        <f>IF(R8897&lt;=15,"Até 15",IF(R8897&lt;=30,"Entre 15 e 30",IF(R8897&lt;=60,"Entre 30 e 60",IF(R8897&lt;=90,"Entre 60 e 90",IF(R8897&lt;=120,"Entre 90 e 120",IF(R8897&lt;=150,"Entre 120 e 150",IF(R8897&lt;=180,"Entre 150 e 180","Superior a 180")))))))</f>
        <v/>
      </c>
    </row>
    <row r="8898">
      <c r="A8898" t="inlineStr">
        <is>
          <t>Q010L09</t>
        </is>
      </c>
      <c r="B8898" t="inlineStr">
        <is>
          <t>CRISTIANO EDSON DOS SANTOS</t>
        </is>
      </c>
      <c r="C8898" t="n">
        <v>1</v>
      </c>
      <c r="D8898" t="inlineStr">
        <is>
          <t>IPCA</t>
        </is>
      </c>
      <c r="E8898" t="n">
        <v>0.009488792934583046</v>
      </c>
      <c r="F8898" t="inlineStr">
        <is>
          <t>MENSAL</t>
        </is>
      </c>
      <c r="G8898" t="n">
        <v>48390</v>
      </c>
      <c r="H8898" t="n">
        <v>48390</v>
      </c>
      <c r="I8898" t="n">
        <v>108</v>
      </c>
      <c r="J8898" t="inlineStr">
        <is>
          <t>CARTEIRA</t>
        </is>
      </c>
      <c r="K8898" t="inlineStr">
        <is>
          <t>CONTRATO</t>
        </is>
      </c>
      <c r="L8898" t="n">
        <v>673.0513920000001</v>
      </c>
      <c r="M8898" t="inlineStr">
        <is>
          <t>Terra Luz Residencial</t>
        </is>
      </c>
      <c r="N8898" s="142">
        <f>DATE(YEAR(G8898),MONTH(G8898),1)</f>
        <v/>
      </c>
      <c r="O8898" s="132">
        <f>IF(G8898&gt;$K$3,"Futuro","Atraso")</f>
        <v/>
      </c>
      <c r="P8898">
        <f>12*(YEAR(G8898)-YEAR($K$3))+(MONTH(G8898)-MONTH($K$3))</f>
        <v/>
      </c>
      <c r="Q8898" s="366">
        <f>IF(M8898="IBIRAPITANGA FASE 3",IF(O8898="Atraso",L8898,L8898/(1+$I$2)^P8898),IF(O8898="Atraso",L8898,L8898/(1+$I$1)^P8898))</f>
        <v/>
      </c>
      <c r="R8898">
        <f>IF(O8898="Atraso",$K$3-G8898,0)</f>
        <v/>
      </c>
      <c r="S8898">
        <f>IF(R8898&lt;=15,"Até 15",IF(R8898&lt;=30,"Entre 15 e 30",IF(R8898&lt;=60,"Entre 30 e 60",IF(R8898&lt;=90,"Entre 60 e 90",IF(R8898&lt;=120,"Entre 90 e 120",IF(R8898&lt;=150,"Entre 120 e 150",IF(R8898&lt;=180,"Entre 150 e 180","Superior a 180")))))))</f>
        <v/>
      </c>
    </row>
    <row r="8899">
      <c r="A8899" t="inlineStr">
        <is>
          <t>Q010L09</t>
        </is>
      </c>
      <c r="B8899" t="inlineStr">
        <is>
          <t>CRISTIANO EDSON DOS SANTOS</t>
        </is>
      </c>
      <c r="C8899" t="n">
        <v>1</v>
      </c>
      <c r="D8899" t="inlineStr">
        <is>
          <t>IPCA</t>
        </is>
      </c>
      <c r="E8899" t="n">
        <v>0.009488792934583046</v>
      </c>
      <c r="F8899" t="inlineStr">
        <is>
          <t>MENSAL</t>
        </is>
      </c>
      <c r="G8899" t="n">
        <v>48420</v>
      </c>
      <c r="H8899" t="n">
        <v>48420</v>
      </c>
      <c r="I8899" t="n">
        <v>109</v>
      </c>
      <c r="J8899" t="inlineStr">
        <is>
          <t>CARTEIRA</t>
        </is>
      </c>
      <c r="K8899" t="inlineStr">
        <is>
          <t>CONTRATO</t>
        </is>
      </c>
      <c r="L8899" t="n">
        <v>673.0513920000001</v>
      </c>
      <c r="M8899" t="inlineStr">
        <is>
          <t>Terra Luz Residencial</t>
        </is>
      </c>
      <c r="N8899" s="142">
        <f>DATE(YEAR(G8899),MONTH(G8899),1)</f>
        <v/>
      </c>
      <c r="O8899" s="132">
        <f>IF(G8899&gt;$K$3,"Futuro","Atraso")</f>
        <v/>
      </c>
      <c r="P8899">
        <f>12*(YEAR(G8899)-YEAR($K$3))+(MONTH(G8899)-MONTH($K$3))</f>
        <v/>
      </c>
      <c r="Q8899" s="366">
        <f>IF(M8899="IBIRAPITANGA FASE 3",IF(O8899="Atraso",L8899,L8899/(1+$I$2)^P8899),IF(O8899="Atraso",L8899,L8899/(1+$I$1)^P8899))</f>
        <v/>
      </c>
      <c r="R8899">
        <f>IF(O8899="Atraso",$K$3-G8899,0)</f>
        <v/>
      </c>
      <c r="S8899">
        <f>IF(R8899&lt;=15,"Até 15",IF(R8899&lt;=30,"Entre 15 e 30",IF(R8899&lt;=60,"Entre 30 e 60",IF(R8899&lt;=90,"Entre 60 e 90",IF(R8899&lt;=120,"Entre 90 e 120",IF(R8899&lt;=150,"Entre 120 e 150",IF(R8899&lt;=180,"Entre 150 e 180","Superior a 180")))))))</f>
        <v/>
      </c>
    </row>
    <row r="8900">
      <c r="A8900" t="inlineStr">
        <is>
          <t>Q010L09</t>
        </is>
      </c>
      <c r="B8900" t="inlineStr">
        <is>
          <t>CRISTIANO EDSON DOS SANTOS</t>
        </is>
      </c>
      <c r="C8900" t="n">
        <v>1</v>
      </c>
      <c r="D8900" t="inlineStr">
        <is>
          <t>IPCA</t>
        </is>
      </c>
      <c r="E8900" t="n">
        <v>0.009488792934583046</v>
      </c>
      <c r="F8900" t="inlineStr">
        <is>
          <t>MENSAL</t>
        </is>
      </c>
      <c r="G8900" t="n">
        <v>48451</v>
      </c>
      <c r="H8900" t="n">
        <v>48451</v>
      </c>
      <c r="I8900" t="n">
        <v>110</v>
      </c>
      <c r="J8900" t="inlineStr">
        <is>
          <t>CARTEIRA</t>
        </is>
      </c>
      <c r="K8900" t="inlineStr">
        <is>
          <t>CONTRATO</t>
        </is>
      </c>
      <c r="L8900" t="n">
        <v>673.0513920000001</v>
      </c>
      <c r="M8900" t="inlineStr">
        <is>
          <t>Terra Luz Residencial</t>
        </is>
      </c>
      <c r="N8900" s="142">
        <f>DATE(YEAR(G8900),MONTH(G8900),1)</f>
        <v/>
      </c>
      <c r="O8900" s="132">
        <f>IF(G8900&gt;$K$3,"Futuro","Atraso")</f>
        <v/>
      </c>
      <c r="P8900">
        <f>12*(YEAR(G8900)-YEAR($K$3))+(MONTH(G8900)-MONTH($K$3))</f>
        <v/>
      </c>
      <c r="Q8900" s="366">
        <f>IF(M8900="IBIRAPITANGA FASE 3",IF(O8900="Atraso",L8900,L8900/(1+$I$2)^P8900),IF(O8900="Atraso",L8900,L8900/(1+$I$1)^P8900))</f>
        <v/>
      </c>
      <c r="R8900">
        <f>IF(O8900="Atraso",$K$3-G8900,0)</f>
        <v/>
      </c>
      <c r="S8900">
        <f>IF(R8900&lt;=15,"Até 15",IF(R8900&lt;=30,"Entre 15 e 30",IF(R8900&lt;=60,"Entre 30 e 60",IF(R8900&lt;=90,"Entre 60 e 90",IF(R8900&lt;=120,"Entre 90 e 120",IF(R8900&lt;=150,"Entre 120 e 150",IF(R8900&lt;=180,"Entre 150 e 180","Superior a 180")))))))</f>
        <v/>
      </c>
    </row>
    <row r="8901">
      <c r="A8901" t="inlineStr">
        <is>
          <t>Q010L09</t>
        </is>
      </c>
      <c r="B8901" t="inlineStr">
        <is>
          <t>CRISTIANO EDSON DOS SANTOS</t>
        </is>
      </c>
      <c r="C8901" t="n">
        <v>1</v>
      </c>
      <c r="D8901" t="inlineStr">
        <is>
          <t>IPCA</t>
        </is>
      </c>
      <c r="E8901" t="n">
        <v>0.009488792934583046</v>
      </c>
      <c r="F8901" t="inlineStr">
        <is>
          <t>MENSAL</t>
        </is>
      </c>
      <c r="G8901" t="n">
        <v>48482</v>
      </c>
      <c r="H8901" t="n">
        <v>48482</v>
      </c>
      <c r="I8901" t="n">
        <v>111</v>
      </c>
      <c r="J8901" t="inlineStr">
        <is>
          <t>CARTEIRA</t>
        </is>
      </c>
      <c r="K8901" t="inlineStr">
        <is>
          <t>CONTRATO</t>
        </is>
      </c>
      <c r="L8901" t="n">
        <v>673.0513920000001</v>
      </c>
      <c r="M8901" t="inlineStr">
        <is>
          <t>Terra Luz Residencial</t>
        </is>
      </c>
      <c r="N8901" s="142">
        <f>DATE(YEAR(G8901),MONTH(G8901),1)</f>
        <v/>
      </c>
      <c r="O8901" s="132">
        <f>IF(G8901&gt;$K$3,"Futuro","Atraso")</f>
        <v/>
      </c>
      <c r="P8901">
        <f>12*(YEAR(G8901)-YEAR($K$3))+(MONTH(G8901)-MONTH($K$3))</f>
        <v/>
      </c>
      <c r="Q8901" s="366">
        <f>IF(M8901="IBIRAPITANGA FASE 3",IF(O8901="Atraso",L8901,L8901/(1+$I$2)^P8901),IF(O8901="Atraso",L8901,L8901/(1+$I$1)^P8901))</f>
        <v/>
      </c>
      <c r="R8901">
        <f>IF(O8901="Atraso",$K$3-G8901,0)</f>
        <v/>
      </c>
      <c r="S8901">
        <f>IF(R8901&lt;=15,"Até 15",IF(R8901&lt;=30,"Entre 15 e 30",IF(R8901&lt;=60,"Entre 30 e 60",IF(R8901&lt;=90,"Entre 60 e 90",IF(R8901&lt;=120,"Entre 90 e 120",IF(R8901&lt;=150,"Entre 120 e 150",IF(R8901&lt;=180,"Entre 150 e 180","Superior a 180")))))))</f>
        <v/>
      </c>
    </row>
    <row r="8902">
      <c r="A8902" t="inlineStr">
        <is>
          <t>Q010L09</t>
        </is>
      </c>
      <c r="B8902" t="inlineStr">
        <is>
          <t>CRISTIANO EDSON DOS SANTOS</t>
        </is>
      </c>
      <c r="C8902" t="n">
        <v>1</v>
      </c>
      <c r="D8902" t="inlineStr">
        <is>
          <t>IPCA</t>
        </is>
      </c>
      <c r="E8902" t="n">
        <v>0.009488792934583046</v>
      </c>
      <c r="F8902" t="inlineStr">
        <is>
          <t>MENSAL</t>
        </is>
      </c>
      <c r="G8902" t="n">
        <v>48512</v>
      </c>
      <c r="H8902" t="n">
        <v>48512</v>
      </c>
      <c r="I8902" t="n">
        <v>112</v>
      </c>
      <c r="J8902" t="inlineStr">
        <is>
          <t>CARTEIRA</t>
        </is>
      </c>
      <c r="K8902" t="inlineStr">
        <is>
          <t>CONTRATO</t>
        </is>
      </c>
      <c r="L8902" t="n">
        <v>673.0513920000001</v>
      </c>
      <c r="M8902" t="inlineStr">
        <is>
          <t>Terra Luz Residencial</t>
        </is>
      </c>
      <c r="N8902" s="142">
        <f>DATE(YEAR(G8902),MONTH(G8902),1)</f>
        <v/>
      </c>
      <c r="O8902" s="132">
        <f>IF(G8902&gt;$K$3,"Futuro","Atraso")</f>
        <v/>
      </c>
      <c r="P8902">
        <f>12*(YEAR(G8902)-YEAR($K$3))+(MONTH(G8902)-MONTH($K$3))</f>
        <v/>
      </c>
      <c r="Q8902" s="366">
        <f>IF(M8902="IBIRAPITANGA FASE 3",IF(O8902="Atraso",L8902,L8902/(1+$I$2)^P8902),IF(O8902="Atraso",L8902,L8902/(1+$I$1)^P8902))</f>
        <v/>
      </c>
      <c r="R8902">
        <f>IF(O8902="Atraso",$K$3-G8902,0)</f>
        <v/>
      </c>
      <c r="S8902">
        <f>IF(R8902&lt;=15,"Até 15",IF(R8902&lt;=30,"Entre 15 e 30",IF(R8902&lt;=60,"Entre 30 e 60",IF(R8902&lt;=90,"Entre 60 e 90",IF(R8902&lt;=120,"Entre 90 e 120",IF(R8902&lt;=150,"Entre 120 e 150",IF(R8902&lt;=180,"Entre 150 e 180","Superior a 180")))))))</f>
        <v/>
      </c>
    </row>
    <row r="8903">
      <c r="A8903" t="inlineStr">
        <is>
          <t>Q010L09</t>
        </is>
      </c>
      <c r="B8903" t="inlineStr">
        <is>
          <t>CRISTIANO EDSON DOS SANTOS</t>
        </is>
      </c>
      <c r="C8903" t="n">
        <v>1</v>
      </c>
      <c r="D8903" t="inlineStr">
        <is>
          <t>IPCA</t>
        </is>
      </c>
      <c r="E8903" t="n">
        <v>0.009488792934583046</v>
      </c>
      <c r="F8903" t="inlineStr">
        <is>
          <t>MENSAL</t>
        </is>
      </c>
      <c r="G8903" t="n">
        <v>48543</v>
      </c>
      <c r="H8903" t="n">
        <v>48543</v>
      </c>
      <c r="I8903" t="n">
        <v>113</v>
      </c>
      <c r="J8903" t="inlineStr">
        <is>
          <t>CARTEIRA</t>
        </is>
      </c>
      <c r="K8903" t="inlineStr">
        <is>
          <t>CONTRATO</t>
        </is>
      </c>
      <c r="L8903" t="n">
        <v>673.0513920000001</v>
      </c>
      <c r="M8903" t="inlineStr">
        <is>
          <t>Terra Luz Residencial</t>
        </is>
      </c>
      <c r="N8903" s="142">
        <f>DATE(YEAR(G8903),MONTH(G8903),1)</f>
        <v/>
      </c>
      <c r="O8903" s="132">
        <f>IF(G8903&gt;$K$3,"Futuro","Atraso")</f>
        <v/>
      </c>
      <c r="P8903">
        <f>12*(YEAR(G8903)-YEAR($K$3))+(MONTH(G8903)-MONTH($K$3))</f>
        <v/>
      </c>
      <c r="Q8903" s="366">
        <f>IF(M8903="IBIRAPITANGA FASE 3",IF(O8903="Atraso",L8903,L8903/(1+$I$2)^P8903),IF(O8903="Atraso",L8903,L8903/(1+$I$1)^P8903))</f>
        <v/>
      </c>
      <c r="R8903">
        <f>IF(O8903="Atraso",$K$3-G8903,0)</f>
        <v/>
      </c>
      <c r="S8903">
        <f>IF(R8903&lt;=15,"Até 15",IF(R8903&lt;=30,"Entre 15 e 30",IF(R8903&lt;=60,"Entre 30 e 60",IF(R8903&lt;=90,"Entre 60 e 90",IF(R8903&lt;=120,"Entre 90 e 120",IF(R8903&lt;=150,"Entre 120 e 150",IF(R8903&lt;=180,"Entre 150 e 180","Superior a 180")))))))</f>
        <v/>
      </c>
    </row>
    <row r="8904">
      <c r="A8904" t="inlineStr">
        <is>
          <t>Q010L09</t>
        </is>
      </c>
      <c r="B8904" t="inlineStr">
        <is>
          <t>CRISTIANO EDSON DOS SANTOS</t>
        </is>
      </c>
      <c r="C8904" t="n">
        <v>1</v>
      </c>
      <c r="D8904" t="inlineStr">
        <is>
          <t>IPCA</t>
        </is>
      </c>
      <c r="E8904" t="n">
        <v>0.009488792934583046</v>
      </c>
      <c r="F8904" t="inlineStr">
        <is>
          <t>MENSAL</t>
        </is>
      </c>
      <c r="G8904" t="n">
        <v>48573</v>
      </c>
      <c r="H8904" t="n">
        <v>48573</v>
      </c>
      <c r="I8904" t="n">
        <v>114</v>
      </c>
      <c r="J8904" t="inlineStr">
        <is>
          <t>CARTEIRA</t>
        </is>
      </c>
      <c r="K8904" t="inlineStr">
        <is>
          <t>CONTRATO</t>
        </is>
      </c>
      <c r="L8904" t="n">
        <v>673.0513920000001</v>
      </c>
      <c r="M8904" t="inlineStr">
        <is>
          <t>Terra Luz Residencial</t>
        </is>
      </c>
      <c r="N8904" s="142">
        <f>DATE(YEAR(G8904),MONTH(G8904),1)</f>
        <v/>
      </c>
      <c r="O8904" s="132">
        <f>IF(G8904&gt;$K$3,"Futuro","Atraso")</f>
        <v/>
      </c>
      <c r="P8904">
        <f>12*(YEAR(G8904)-YEAR($K$3))+(MONTH(G8904)-MONTH($K$3))</f>
        <v/>
      </c>
      <c r="Q8904" s="366">
        <f>IF(M8904="IBIRAPITANGA FASE 3",IF(O8904="Atraso",L8904,L8904/(1+$I$2)^P8904),IF(O8904="Atraso",L8904,L8904/(1+$I$1)^P8904))</f>
        <v/>
      </c>
      <c r="R8904">
        <f>IF(O8904="Atraso",$K$3-G8904,0)</f>
        <v/>
      </c>
      <c r="S8904">
        <f>IF(R8904&lt;=15,"Até 15",IF(R8904&lt;=30,"Entre 15 e 30",IF(R8904&lt;=60,"Entre 30 e 60",IF(R8904&lt;=90,"Entre 60 e 90",IF(R8904&lt;=120,"Entre 90 e 120",IF(R8904&lt;=150,"Entre 120 e 150",IF(R8904&lt;=180,"Entre 150 e 180","Superior a 180")))))))</f>
        <v/>
      </c>
    </row>
    <row r="8905">
      <c r="A8905" t="inlineStr">
        <is>
          <t>Q010L09</t>
        </is>
      </c>
      <c r="B8905" t="inlineStr">
        <is>
          <t>CRISTIANO EDSON DOS SANTOS</t>
        </is>
      </c>
      <c r="C8905" t="n">
        <v>1</v>
      </c>
      <c r="D8905" t="inlineStr">
        <is>
          <t>IPCA</t>
        </is>
      </c>
      <c r="E8905" t="n">
        <v>0.009488792934583046</v>
      </c>
      <c r="F8905" t="inlineStr">
        <is>
          <t>MENSAL</t>
        </is>
      </c>
      <c r="G8905" t="n">
        <v>48604</v>
      </c>
      <c r="H8905" t="n">
        <v>48604</v>
      </c>
      <c r="I8905" t="n">
        <v>115</v>
      </c>
      <c r="J8905" t="inlineStr">
        <is>
          <t>CARTEIRA</t>
        </is>
      </c>
      <c r="K8905" t="inlineStr">
        <is>
          <t>CONTRATO</t>
        </is>
      </c>
      <c r="L8905" t="n">
        <v>673.0513920000001</v>
      </c>
      <c r="M8905" t="inlineStr">
        <is>
          <t>Terra Luz Residencial</t>
        </is>
      </c>
      <c r="N8905" s="142">
        <f>DATE(YEAR(G8905),MONTH(G8905),1)</f>
        <v/>
      </c>
      <c r="O8905" s="132">
        <f>IF(G8905&gt;$K$3,"Futuro","Atraso")</f>
        <v/>
      </c>
      <c r="P8905">
        <f>12*(YEAR(G8905)-YEAR($K$3))+(MONTH(G8905)-MONTH($K$3))</f>
        <v/>
      </c>
      <c r="Q8905" s="366">
        <f>IF(M8905="IBIRAPITANGA FASE 3",IF(O8905="Atraso",L8905,L8905/(1+$I$2)^P8905),IF(O8905="Atraso",L8905,L8905/(1+$I$1)^P8905))</f>
        <v/>
      </c>
      <c r="R8905">
        <f>IF(O8905="Atraso",$K$3-G8905,0)</f>
        <v/>
      </c>
      <c r="S8905">
        <f>IF(R8905&lt;=15,"Até 15",IF(R8905&lt;=30,"Entre 15 e 30",IF(R8905&lt;=60,"Entre 30 e 60",IF(R8905&lt;=90,"Entre 60 e 90",IF(R8905&lt;=120,"Entre 90 e 120",IF(R8905&lt;=150,"Entre 120 e 150",IF(R8905&lt;=180,"Entre 150 e 180","Superior a 180")))))))</f>
        <v/>
      </c>
    </row>
    <row r="8906">
      <c r="A8906" t="inlineStr">
        <is>
          <t>Q010L09</t>
        </is>
      </c>
      <c r="B8906" t="inlineStr">
        <is>
          <t>CRISTIANO EDSON DOS SANTOS</t>
        </is>
      </c>
      <c r="C8906" t="n">
        <v>1</v>
      </c>
      <c r="D8906" t="inlineStr">
        <is>
          <t>IPCA</t>
        </is>
      </c>
      <c r="E8906" t="n">
        <v>0.009488792934583046</v>
      </c>
      <c r="F8906" t="inlineStr">
        <is>
          <t>MENSAL</t>
        </is>
      </c>
      <c r="G8906" t="n">
        <v>48635</v>
      </c>
      <c r="H8906" t="n">
        <v>48635</v>
      </c>
      <c r="I8906" t="n">
        <v>116</v>
      </c>
      <c r="J8906" t="inlineStr">
        <is>
          <t>CARTEIRA</t>
        </is>
      </c>
      <c r="K8906" t="inlineStr">
        <is>
          <t>CONTRATO</t>
        </is>
      </c>
      <c r="L8906" t="n">
        <v>673.0513920000001</v>
      </c>
      <c r="M8906" t="inlineStr">
        <is>
          <t>Terra Luz Residencial</t>
        </is>
      </c>
      <c r="N8906" s="142">
        <f>DATE(YEAR(G8906),MONTH(G8906),1)</f>
        <v/>
      </c>
      <c r="O8906" s="132">
        <f>IF(G8906&gt;$K$3,"Futuro","Atraso")</f>
        <v/>
      </c>
      <c r="P8906">
        <f>12*(YEAR(G8906)-YEAR($K$3))+(MONTH(G8906)-MONTH($K$3))</f>
        <v/>
      </c>
      <c r="Q8906" s="366">
        <f>IF(M8906="IBIRAPITANGA FASE 3",IF(O8906="Atraso",L8906,L8906/(1+$I$2)^P8906),IF(O8906="Atraso",L8906,L8906/(1+$I$1)^P8906))</f>
        <v/>
      </c>
      <c r="R8906">
        <f>IF(O8906="Atraso",$K$3-G8906,0)</f>
        <v/>
      </c>
      <c r="S8906">
        <f>IF(R8906&lt;=15,"Até 15",IF(R8906&lt;=30,"Entre 15 e 30",IF(R8906&lt;=60,"Entre 30 e 60",IF(R8906&lt;=90,"Entre 60 e 90",IF(R8906&lt;=120,"Entre 90 e 120",IF(R8906&lt;=150,"Entre 120 e 150",IF(R8906&lt;=180,"Entre 150 e 180","Superior a 180")))))))</f>
        <v/>
      </c>
    </row>
    <row r="8907">
      <c r="A8907" t="inlineStr">
        <is>
          <t>Q010L09</t>
        </is>
      </c>
      <c r="B8907" t="inlineStr">
        <is>
          <t>CRISTIANO EDSON DOS SANTOS</t>
        </is>
      </c>
      <c r="C8907" t="n">
        <v>1</v>
      </c>
      <c r="D8907" t="inlineStr">
        <is>
          <t>IPCA</t>
        </is>
      </c>
      <c r="E8907" t="n">
        <v>0.009488792934583046</v>
      </c>
      <c r="F8907" t="inlineStr">
        <is>
          <t>MENSAL</t>
        </is>
      </c>
      <c r="G8907" t="n">
        <v>48663</v>
      </c>
      <c r="H8907" t="n">
        <v>48663</v>
      </c>
      <c r="I8907" t="n">
        <v>117</v>
      </c>
      <c r="J8907" t="inlineStr">
        <is>
          <t>CARTEIRA</t>
        </is>
      </c>
      <c r="K8907" t="inlineStr">
        <is>
          <t>CONTRATO</t>
        </is>
      </c>
      <c r="L8907" t="n">
        <v>673.0513920000001</v>
      </c>
      <c r="M8907" t="inlineStr">
        <is>
          <t>Terra Luz Residencial</t>
        </is>
      </c>
      <c r="N8907" s="142">
        <f>DATE(YEAR(G8907),MONTH(G8907),1)</f>
        <v/>
      </c>
      <c r="O8907" s="132">
        <f>IF(G8907&gt;$K$3,"Futuro","Atraso")</f>
        <v/>
      </c>
      <c r="P8907">
        <f>12*(YEAR(G8907)-YEAR($K$3))+(MONTH(G8907)-MONTH($K$3))</f>
        <v/>
      </c>
      <c r="Q8907" s="366">
        <f>IF(M8907="IBIRAPITANGA FASE 3",IF(O8907="Atraso",L8907,L8907/(1+$I$2)^P8907),IF(O8907="Atraso",L8907,L8907/(1+$I$1)^P8907))</f>
        <v/>
      </c>
      <c r="R8907">
        <f>IF(O8907="Atraso",$K$3-G8907,0)</f>
        <v/>
      </c>
      <c r="S8907">
        <f>IF(R8907&lt;=15,"Até 15",IF(R8907&lt;=30,"Entre 15 e 30",IF(R8907&lt;=60,"Entre 30 e 60",IF(R8907&lt;=90,"Entre 60 e 90",IF(R8907&lt;=120,"Entre 90 e 120",IF(R8907&lt;=150,"Entre 120 e 150",IF(R8907&lt;=180,"Entre 150 e 180","Superior a 180")))))))</f>
        <v/>
      </c>
    </row>
    <row r="8908">
      <c r="A8908" t="inlineStr">
        <is>
          <t>Q010L09</t>
        </is>
      </c>
      <c r="B8908" t="inlineStr">
        <is>
          <t>CRISTIANO EDSON DOS SANTOS</t>
        </is>
      </c>
      <c r="C8908" t="n">
        <v>1</v>
      </c>
      <c r="D8908" t="inlineStr">
        <is>
          <t>IPCA</t>
        </is>
      </c>
      <c r="E8908" t="n">
        <v>0.009488792934583046</v>
      </c>
      <c r="F8908" t="inlineStr">
        <is>
          <t>MENSAL</t>
        </is>
      </c>
      <c r="G8908" t="n">
        <v>48694</v>
      </c>
      <c r="H8908" t="n">
        <v>48694</v>
      </c>
      <c r="I8908" t="n">
        <v>118</v>
      </c>
      <c r="J8908" t="inlineStr">
        <is>
          <t>CARTEIRA</t>
        </is>
      </c>
      <c r="K8908" t="inlineStr">
        <is>
          <t>CONTRATO</t>
        </is>
      </c>
      <c r="L8908" t="n">
        <v>673.0513920000001</v>
      </c>
      <c r="M8908" t="inlineStr">
        <is>
          <t>Terra Luz Residencial</t>
        </is>
      </c>
      <c r="N8908" s="142">
        <f>DATE(YEAR(G8908),MONTH(G8908),1)</f>
        <v/>
      </c>
      <c r="O8908" s="132">
        <f>IF(G8908&gt;$K$3,"Futuro","Atraso")</f>
        <v/>
      </c>
      <c r="P8908">
        <f>12*(YEAR(G8908)-YEAR($K$3))+(MONTH(G8908)-MONTH($K$3))</f>
        <v/>
      </c>
      <c r="Q8908" s="366">
        <f>IF(M8908="IBIRAPITANGA FASE 3",IF(O8908="Atraso",L8908,L8908/(1+$I$2)^P8908),IF(O8908="Atraso",L8908,L8908/(1+$I$1)^P8908))</f>
        <v/>
      </c>
      <c r="R8908">
        <f>IF(O8908="Atraso",$K$3-G8908,0)</f>
        <v/>
      </c>
      <c r="S8908">
        <f>IF(R8908&lt;=15,"Até 15",IF(R8908&lt;=30,"Entre 15 e 30",IF(R8908&lt;=60,"Entre 30 e 60",IF(R8908&lt;=90,"Entre 60 e 90",IF(R8908&lt;=120,"Entre 90 e 120",IF(R8908&lt;=150,"Entre 120 e 150",IF(R8908&lt;=180,"Entre 150 e 180","Superior a 180")))))))</f>
        <v/>
      </c>
    </row>
    <row r="8909">
      <c r="A8909" t="inlineStr">
        <is>
          <t>Q010L09</t>
        </is>
      </c>
      <c r="B8909" t="inlineStr">
        <is>
          <t>CRISTIANO EDSON DOS SANTOS</t>
        </is>
      </c>
      <c r="C8909" t="n">
        <v>1</v>
      </c>
      <c r="D8909" t="inlineStr">
        <is>
          <t>IPCA</t>
        </is>
      </c>
      <c r="E8909" t="n">
        <v>0.009488792934583046</v>
      </c>
      <c r="F8909" t="inlineStr">
        <is>
          <t>MENSAL</t>
        </is>
      </c>
      <c r="G8909" t="n">
        <v>48724</v>
      </c>
      <c r="H8909" t="n">
        <v>48724</v>
      </c>
      <c r="I8909" t="n">
        <v>119</v>
      </c>
      <c r="J8909" t="inlineStr">
        <is>
          <t>CARTEIRA</t>
        </is>
      </c>
      <c r="K8909" t="inlineStr">
        <is>
          <t>CONTRATO</t>
        </is>
      </c>
      <c r="L8909" t="n">
        <v>673.0513920000001</v>
      </c>
      <c r="M8909" t="inlineStr">
        <is>
          <t>Terra Luz Residencial</t>
        </is>
      </c>
      <c r="N8909" s="142">
        <f>DATE(YEAR(G8909),MONTH(G8909),1)</f>
        <v/>
      </c>
      <c r="O8909" s="132">
        <f>IF(G8909&gt;$K$3,"Futuro","Atraso")</f>
        <v/>
      </c>
      <c r="P8909">
        <f>12*(YEAR(G8909)-YEAR($K$3))+(MONTH(G8909)-MONTH($K$3))</f>
        <v/>
      </c>
      <c r="Q8909" s="366">
        <f>IF(M8909="IBIRAPITANGA FASE 3",IF(O8909="Atraso",L8909,L8909/(1+$I$2)^P8909),IF(O8909="Atraso",L8909,L8909/(1+$I$1)^P8909))</f>
        <v/>
      </c>
      <c r="R8909">
        <f>IF(O8909="Atraso",$K$3-G8909,0)</f>
        <v/>
      </c>
      <c r="S8909">
        <f>IF(R8909&lt;=15,"Até 15",IF(R8909&lt;=30,"Entre 15 e 30",IF(R8909&lt;=60,"Entre 30 e 60",IF(R8909&lt;=90,"Entre 60 e 90",IF(R8909&lt;=120,"Entre 90 e 120",IF(R8909&lt;=150,"Entre 120 e 150",IF(R8909&lt;=180,"Entre 150 e 180","Superior a 180")))))))</f>
        <v/>
      </c>
    </row>
    <row r="8910">
      <c r="A8910" t="inlineStr">
        <is>
          <t>Q010L09</t>
        </is>
      </c>
      <c r="B8910" t="inlineStr">
        <is>
          <t>CRISTIANO EDSON DOS SANTOS</t>
        </is>
      </c>
      <c r="C8910" t="n">
        <v>1</v>
      </c>
      <c r="D8910" t="inlineStr">
        <is>
          <t>IPCA</t>
        </is>
      </c>
      <c r="E8910" t="n">
        <v>0.009488792934583046</v>
      </c>
      <c r="F8910" t="inlineStr">
        <is>
          <t>MENSAL</t>
        </is>
      </c>
      <c r="G8910" t="n">
        <v>48755</v>
      </c>
      <c r="H8910" t="n">
        <v>48755</v>
      </c>
      <c r="I8910" t="n">
        <v>120</v>
      </c>
      <c r="J8910" t="inlineStr">
        <is>
          <t>CARTEIRA</t>
        </is>
      </c>
      <c r="K8910" t="inlineStr">
        <is>
          <t>CONTRATO</t>
        </is>
      </c>
      <c r="L8910" t="n">
        <v>673.0513920000001</v>
      </c>
      <c r="M8910" t="inlineStr">
        <is>
          <t>Terra Luz Residencial</t>
        </is>
      </c>
      <c r="N8910" s="142">
        <f>DATE(YEAR(G8910),MONTH(G8910),1)</f>
        <v/>
      </c>
      <c r="O8910" s="132">
        <f>IF(G8910&gt;$K$3,"Futuro","Atraso")</f>
        <v/>
      </c>
      <c r="P8910">
        <f>12*(YEAR(G8910)-YEAR($K$3))+(MONTH(G8910)-MONTH($K$3))</f>
        <v/>
      </c>
      <c r="Q8910" s="366">
        <f>IF(M8910="IBIRAPITANGA FASE 3",IF(O8910="Atraso",L8910,L8910/(1+$I$2)^P8910),IF(O8910="Atraso",L8910,L8910/(1+$I$1)^P8910))</f>
        <v/>
      </c>
      <c r="R8910">
        <f>IF(O8910="Atraso",$K$3-G8910,0)</f>
        <v/>
      </c>
      <c r="S8910">
        <f>IF(R8910&lt;=15,"Até 15",IF(R8910&lt;=30,"Entre 15 e 30",IF(R8910&lt;=60,"Entre 30 e 60",IF(R8910&lt;=90,"Entre 60 e 90",IF(R8910&lt;=120,"Entre 90 e 120",IF(R8910&lt;=150,"Entre 120 e 150",IF(R8910&lt;=180,"Entre 150 e 180","Superior a 180")))))))</f>
        <v/>
      </c>
    </row>
    <row r="8911">
      <c r="A8911" t="inlineStr">
        <is>
          <t>Q010L09</t>
        </is>
      </c>
      <c r="B8911" t="inlineStr">
        <is>
          <t>CRISTIANO EDSON DOS SANTOS</t>
        </is>
      </c>
      <c r="C8911" t="n">
        <v>1</v>
      </c>
      <c r="D8911" t="inlineStr">
        <is>
          <t>IPCA</t>
        </is>
      </c>
      <c r="E8911" t="n">
        <v>0.009488792934583046</v>
      </c>
      <c r="F8911" t="inlineStr">
        <is>
          <t>MENSAL</t>
        </is>
      </c>
      <c r="G8911" t="n">
        <v>48785</v>
      </c>
      <c r="H8911" t="n">
        <v>48785</v>
      </c>
      <c r="I8911" t="n">
        <v>121</v>
      </c>
      <c r="J8911" t="inlineStr">
        <is>
          <t>CARTEIRA</t>
        </is>
      </c>
      <c r="K8911" t="inlineStr">
        <is>
          <t>CONTRATO</t>
        </is>
      </c>
      <c r="L8911" t="n">
        <v>673.0513920000001</v>
      </c>
      <c r="M8911" t="inlineStr">
        <is>
          <t>Terra Luz Residencial</t>
        </is>
      </c>
      <c r="N8911" s="142">
        <f>DATE(YEAR(G8911),MONTH(G8911),1)</f>
        <v/>
      </c>
      <c r="O8911" s="132">
        <f>IF(G8911&gt;$K$3,"Futuro","Atraso")</f>
        <v/>
      </c>
      <c r="P8911">
        <f>12*(YEAR(G8911)-YEAR($K$3))+(MONTH(G8911)-MONTH($K$3))</f>
        <v/>
      </c>
      <c r="Q8911" s="366">
        <f>IF(M8911="IBIRAPITANGA FASE 3",IF(O8911="Atraso",L8911,L8911/(1+$I$2)^P8911),IF(O8911="Atraso",L8911,L8911/(1+$I$1)^P8911))</f>
        <v/>
      </c>
      <c r="R8911">
        <f>IF(O8911="Atraso",$K$3-G8911,0)</f>
        <v/>
      </c>
      <c r="S8911">
        <f>IF(R8911&lt;=15,"Até 15",IF(R8911&lt;=30,"Entre 15 e 30",IF(R8911&lt;=60,"Entre 30 e 60",IF(R8911&lt;=90,"Entre 60 e 90",IF(R8911&lt;=120,"Entre 90 e 120",IF(R8911&lt;=150,"Entre 120 e 150",IF(R8911&lt;=180,"Entre 150 e 180","Superior a 180")))))))</f>
        <v/>
      </c>
    </row>
    <row r="8912">
      <c r="A8912" t="inlineStr">
        <is>
          <t>Q010L09</t>
        </is>
      </c>
      <c r="B8912" t="inlineStr">
        <is>
          <t>CRISTIANO EDSON DOS SANTOS</t>
        </is>
      </c>
      <c r="C8912" t="n">
        <v>1</v>
      </c>
      <c r="D8912" t="inlineStr">
        <is>
          <t>IPCA</t>
        </is>
      </c>
      <c r="E8912" t="n">
        <v>0.009488792934583046</v>
      </c>
      <c r="F8912" t="inlineStr">
        <is>
          <t>MENSAL</t>
        </is>
      </c>
      <c r="G8912" t="n">
        <v>48816</v>
      </c>
      <c r="H8912" t="n">
        <v>48816</v>
      </c>
      <c r="I8912" t="n">
        <v>122</v>
      </c>
      <c r="J8912" t="inlineStr">
        <is>
          <t>CARTEIRA</t>
        </is>
      </c>
      <c r="K8912" t="inlineStr">
        <is>
          <t>CONTRATO</t>
        </is>
      </c>
      <c r="L8912" t="n">
        <v>673.0513920000001</v>
      </c>
      <c r="M8912" t="inlineStr">
        <is>
          <t>Terra Luz Residencial</t>
        </is>
      </c>
      <c r="N8912" s="142">
        <f>DATE(YEAR(G8912),MONTH(G8912),1)</f>
        <v/>
      </c>
      <c r="O8912" s="132">
        <f>IF(G8912&gt;$K$3,"Futuro","Atraso")</f>
        <v/>
      </c>
      <c r="P8912">
        <f>12*(YEAR(G8912)-YEAR($K$3))+(MONTH(G8912)-MONTH($K$3))</f>
        <v/>
      </c>
      <c r="Q8912" s="366">
        <f>IF(M8912="IBIRAPITANGA FASE 3",IF(O8912="Atraso",L8912,L8912/(1+$I$2)^P8912),IF(O8912="Atraso",L8912,L8912/(1+$I$1)^P8912))</f>
        <v/>
      </c>
      <c r="R8912">
        <f>IF(O8912="Atraso",$K$3-G8912,0)</f>
        <v/>
      </c>
      <c r="S8912">
        <f>IF(R8912&lt;=15,"Até 15",IF(R8912&lt;=30,"Entre 15 e 30",IF(R8912&lt;=60,"Entre 30 e 60",IF(R8912&lt;=90,"Entre 60 e 90",IF(R8912&lt;=120,"Entre 90 e 120",IF(R8912&lt;=150,"Entre 120 e 150",IF(R8912&lt;=180,"Entre 150 e 180","Superior a 180")))))))</f>
        <v/>
      </c>
    </row>
    <row r="8913">
      <c r="A8913" t="inlineStr">
        <is>
          <t>Q010L09</t>
        </is>
      </c>
      <c r="B8913" t="inlineStr">
        <is>
          <t>CRISTIANO EDSON DOS SANTOS</t>
        </is>
      </c>
      <c r="C8913" t="n">
        <v>1</v>
      </c>
      <c r="D8913" t="inlineStr">
        <is>
          <t>IPCA</t>
        </is>
      </c>
      <c r="E8913" t="n">
        <v>0.009488792934583046</v>
      </c>
      <c r="F8913" t="inlineStr">
        <is>
          <t>MENSAL</t>
        </is>
      </c>
      <c r="G8913" t="n">
        <v>48847</v>
      </c>
      <c r="H8913" t="n">
        <v>48847</v>
      </c>
      <c r="I8913" t="n">
        <v>123</v>
      </c>
      <c r="J8913" t="inlineStr">
        <is>
          <t>CARTEIRA</t>
        </is>
      </c>
      <c r="K8913" t="inlineStr">
        <is>
          <t>CONTRATO</t>
        </is>
      </c>
      <c r="L8913" t="n">
        <v>673.0513920000001</v>
      </c>
      <c r="M8913" t="inlineStr">
        <is>
          <t>Terra Luz Residencial</t>
        </is>
      </c>
      <c r="N8913" s="142">
        <f>DATE(YEAR(G8913),MONTH(G8913),1)</f>
        <v/>
      </c>
      <c r="O8913" s="132">
        <f>IF(G8913&gt;$K$3,"Futuro","Atraso")</f>
        <v/>
      </c>
      <c r="P8913">
        <f>12*(YEAR(G8913)-YEAR($K$3))+(MONTH(G8913)-MONTH($K$3))</f>
        <v/>
      </c>
      <c r="Q8913" s="366">
        <f>IF(M8913="IBIRAPITANGA FASE 3",IF(O8913="Atraso",L8913,L8913/(1+$I$2)^P8913),IF(O8913="Atraso",L8913,L8913/(1+$I$1)^P8913))</f>
        <v/>
      </c>
      <c r="R8913">
        <f>IF(O8913="Atraso",$K$3-G8913,0)</f>
        <v/>
      </c>
      <c r="S8913">
        <f>IF(R8913&lt;=15,"Até 15",IF(R8913&lt;=30,"Entre 15 e 30",IF(R8913&lt;=60,"Entre 30 e 60",IF(R8913&lt;=90,"Entre 60 e 90",IF(R8913&lt;=120,"Entre 90 e 120",IF(R8913&lt;=150,"Entre 120 e 150",IF(R8913&lt;=180,"Entre 150 e 180","Superior a 180")))))))</f>
        <v/>
      </c>
    </row>
    <row r="8914">
      <c r="A8914" t="inlineStr">
        <is>
          <t>Q010L09</t>
        </is>
      </c>
      <c r="B8914" t="inlineStr">
        <is>
          <t>CRISTIANO EDSON DOS SANTOS</t>
        </is>
      </c>
      <c r="C8914" t="n">
        <v>1</v>
      </c>
      <c r="D8914" t="inlineStr">
        <is>
          <t>IPCA</t>
        </is>
      </c>
      <c r="E8914" t="n">
        <v>0.009488792934583046</v>
      </c>
      <c r="F8914" t="inlineStr">
        <is>
          <t>MENSAL</t>
        </is>
      </c>
      <c r="G8914" t="n">
        <v>48877</v>
      </c>
      <c r="H8914" t="n">
        <v>48877</v>
      </c>
      <c r="I8914" t="n">
        <v>124</v>
      </c>
      <c r="J8914" t="inlineStr">
        <is>
          <t>CARTEIRA</t>
        </is>
      </c>
      <c r="K8914" t="inlineStr">
        <is>
          <t>CONTRATO</t>
        </is>
      </c>
      <c r="L8914" t="n">
        <v>673.0513920000001</v>
      </c>
      <c r="M8914" t="inlineStr">
        <is>
          <t>Terra Luz Residencial</t>
        </is>
      </c>
      <c r="N8914" s="142">
        <f>DATE(YEAR(G8914),MONTH(G8914),1)</f>
        <v/>
      </c>
      <c r="O8914" s="132">
        <f>IF(G8914&gt;$K$3,"Futuro","Atraso")</f>
        <v/>
      </c>
      <c r="P8914">
        <f>12*(YEAR(G8914)-YEAR($K$3))+(MONTH(G8914)-MONTH($K$3))</f>
        <v/>
      </c>
      <c r="Q8914" s="366">
        <f>IF(M8914="IBIRAPITANGA FASE 3",IF(O8914="Atraso",L8914,L8914/(1+$I$2)^P8914),IF(O8914="Atraso",L8914,L8914/(1+$I$1)^P8914))</f>
        <v/>
      </c>
      <c r="R8914">
        <f>IF(O8914="Atraso",$K$3-G8914,0)</f>
        <v/>
      </c>
      <c r="S8914">
        <f>IF(R8914&lt;=15,"Até 15",IF(R8914&lt;=30,"Entre 15 e 30",IF(R8914&lt;=60,"Entre 30 e 60",IF(R8914&lt;=90,"Entre 60 e 90",IF(R8914&lt;=120,"Entre 90 e 120",IF(R8914&lt;=150,"Entre 120 e 150",IF(R8914&lt;=180,"Entre 150 e 180","Superior a 180")))))))</f>
        <v/>
      </c>
    </row>
    <row r="8915">
      <c r="A8915" t="inlineStr">
        <is>
          <t>Q010L09</t>
        </is>
      </c>
      <c r="B8915" t="inlineStr">
        <is>
          <t>CRISTIANO EDSON DOS SANTOS</t>
        </is>
      </c>
      <c r="C8915" t="n">
        <v>1</v>
      </c>
      <c r="D8915" t="inlineStr">
        <is>
          <t>IPCA</t>
        </is>
      </c>
      <c r="E8915" t="n">
        <v>0.009488792934583046</v>
      </c>
      <c r="F8915" t="inlineStr">
        <is>
          <t>MENSAL</t>
        </is>
      </c>
      <c r="G8915" t="n">
        <v>48908</v>
      </c>
      <c r="H8915" t="n">
        <v>48908</v>
      </c>
      <c r="I8915" t="n">
        <v>125</v>
      </c>
      <c r="J8915" t="inlineStr">
        <is>
          <t>CARTEIRA</t>
        </is>
      </c>
      <c r="K8915" t="inlineStr">
        <is>
          <t>CONTRATO</t>
        </is>
      </c>
      <c r="L8915" t="n">
        <v>673.0513920000001</v>
      </c>
      <c r="M8915" t="inlineStr">
        <is>
          <t>Terra Luz Residencial</t>
        </is>
      </c>
      <c r="N8915" s="142">
        <f>DATE(YEAR(G8915),MONTH(G8915),1)</f>
        <v/>
      </c>
      <c r="O8915" s="132">
        <f>IF(G8915&gt;$K$3,"Futuro","Atraso")</f>
        <v/>
      </c>
      <c r="P8915">
        <f>12*(YEAR(G8915)-YEAR($K$3))+(MONTH(G8915)-MONTH($K$3))</f>
        <v/>
      </c>
      <c r="Q8915" s="366">
        <f>IF(M8915="IBIRAPITANGA FASE 3",IF(O8915="Atraso",L8915,L8915/(1+$I$2)^P8915),IF(O8915="Atraso",L8915,L8915/(1+$I$1)^P8915))</f>
        <v/>
      </c>
      <c r="R8915">
        <f>IF(O8915="Atraso",$K$3-G8915,0)</f>
        <v/>
      </c>
      <c r="S8915">
        <f>IF(R8915&lt;=15,"Até 15",IF(R8915&lt;=30,"Entre 15 e 30",IF(R8915&lt;=60,"Entre 30 e 60",IF(R8915&lt;=90,"Entre 60 e 90",IF(R8915&lt;=120,"Entre 90 e 120",IF(R8915&lt;=150,"Entre 120 e 150",IF(R8915&lt;=180,"Entre 150 e 180","Superior a 180")))))))</f>
        <v/>
      </c>
    </row>
    <row r="8916">
      <c r="A8916" t="inlineStr">
        <is>
          <t>Q010L09</t>
        </is>
      </c>
      <c r="B8916" t="inlineStr">
        <is>
          <t>CRISTIANO EDSON DOS SANTOS</t>
        </is>
      </c>
      <c r="C8916" t="n">
        <v>1</v>
      </c>
      <c r="D8916" t="inlineStr">
        <is>
          <t>IPCA</t>
        </is>
      </c>
      <c r="E8916" t="n">
        <v>0.009488792934583046</v>
      </c>
      <c r="F8916" t="inlineStr">
        <is>
          <t>MENSAL</t>
        </is>
      </c>
      <c r="G8916" t="n">
        <v>48938</v>
      </c>
      <c r="H8916" t="n">
        <v>48938</v>
      </c>
      <c r="I8916" t="n">
        <v>126</v>
      </c>
      <c r="J8916" t="inlineStr">
        <is>
          <t>CARTEIRA</t>
        </is>
      </c>
      <c r="K8916" t="inlineStr">
        <is>
          <t>CONTRATO</t>
        </is>
      </c>
      <c r="L8916" t="n">
        <v>673.0513920000001</v>
      </c>
      <c r="M8916" t="inlineStr">
        <is>
          <t>Terra Luz Residencial</t>
        </is>
      </c>
      <c r="N8916" s="142">
        <f>DATE(YEAR(G8916),MONTH(G8916),1)</f>
        <v/>
      </c>
      <c r="O8916" s="132">
        <f>IF(G8916&gt;$K$3,"Futuro","Atraso")</f>
        <v/>
      </c>
      <c r="P8916">
        <f>12*(YEAR(G8916)-YEAR($K$3))+(MONTH(G8916)-MONTH($K$3))</f>
        <v/>
      </c>
      <c r="Q8916" s="366">
        <f>IF(M8916="IBIRAPITANGA FASE 3",IF(O8916="Atraso",L8916,L8916/(1+$I$2)^P8916),IF(O8916="Atraso",L8916,L8916/(1+$I$1)^P8916))</f>
        <v/>
      </c>
      <c r="R8916">
        <f>IF(O8916="Atraso",$K$3-G8916,0)</f>
        <v/>
      </c>
      <c r="S8916">
        <f>IF(R8916&lt;=15,"Até 15",IF(R8916&lt;=30,"Entre 15 e 30",IF(R8916&lt;=60,"Entre 30 e 60",IF(R8916&lt;=90,"Entre 60 e 90",IF(R8916&lt;=120,"Entre 90 e 120",IF(R8916&lt;=150,"Entre 120 e 150",IF(R8916&lt;=180,"Entre 150 e 180","Superior a 180")))))))</f>
        <v/>
      </c>
    </row>
    <row r="8917">
      <c r="A8917" t="inlineStr">
        <is>
          <t>Q010L09</t>
        </is>
      </c>
      <c r="B8917" t="inlineStr">
        <is>
          <t>CRISTIANO EDSON DOS SANTOS</t>
        </is>
      </c>
      <c r="C8917" t="n">
        <v>1</v>
      </c>
      <c r="D8917" t="inlineStr">
        <is>
          <t>IPCA</t>
        </is>
      </c>
      <c r="E8917" t="n">
        <v>0.009488792934583046</v>
      </c>
      <c r="F8917" t="inlineStr">
        <is>
          <t>MENSAL</t>
        </is>
      </c>
      <c r="G8917" t="n">
        <v>48969</v>
      </c>
      <c r="H8917" t="n">
        <v>48969</v>
      </c>
      <c r="I8917" t="n">
        <v>127</v>
      </c>
      <c r="J8917" t="inlineStr">
        <is>
          <t>CARTEIRA</t>
        </is>
      </c>
      <c r="K8917" t="inlineStr">
        <is>
          <t>CONTRATO</t>
        </is>
      </c>
      <c r="L8917" t="n">
        <v>673.0513920000001</v>
      </c>
      <c r="M8917" t="inlineStr">
        <is>
          <t>Terra Luz Residencial</t>
        </is>
      </c>
      <c r="N8917" s="142">
        <f>DATE(YEAR(G8917),MONTH(G8917),1)</f>
        <v/>
      </c>
      <c r="O8917" s="132">
        <f>IF(G8917&gt;$K$3,"Futuro","Atraso")</f>
        <v/>
      </c>
      <c r="P8917">
        <f>12*(YEAR(G8917)-YEAR($K$3))+(MONTH(G8917)-MONTH($K$3))</f>
        <v/>
      </c>
      <c r="Q8917" s="366">
        <f>IF(M8917="IBIRAPITANGA FASE 3",IF(O8917="Atraso",L8917,L8917/(1+$I$2)^P8917),IF(O8917="Atraso",L8917,L8917/(1+$I$1)^P8917))</f>
        <v/>
      </c>
      <c r="R8917">
        <f>IF(O8917="Atraso",$K$3-G8917,0)</f>
        <v/>
      </c>
      <c r="S8917">
        <f>IF(R8917&lt;=15,"Até 15",IF(R8917&lt;=30,"Entre 15 e 30",IF(R8917&lt;=60,"Entre 30 e 60",IF(R8917&lt;=90,"Entre 60 e 90",IF(R8917&lt;=120,"Entre 90 e 120",IF(R8917&lt;=150,"Entre 120 e 150",IF(R8917&lt;=180,"Entre 150 e 180","Superior a 180")))))))</f>
        <v/>
      </c>
    </row>
    <row r="8918">
      <c r="A8918" t="inlineStr">
        <is>
          <t>Q010L09</t>
        </is>
      </c>
      <c r="B8918" t="inlineStr">
        <is>
          <t>CRISTIANO EDSON DOS SANTOS</t>
        </is>
      </c>
      <c r="C8918" t="n">
        <v>1</v>
      </c>
      <c r="D8918" t="inlineStr">
        <is>
          <t>IPCA</t>
        </is>
      </c>
      <c r="E8918" t="n">
        <v>0.009488792934583046</v>
      </c>
      <c r="F8918" t="inlineStr">
        <is>
          <t>MENSAL</t>
        </is>
      </c>
      <c r="G8918" t="n">
        <v>49000</v>
      </c>
      <c r="H8918" t="n">
        <v>49000</v>
      </c>
      <c r="I8918" t="n">
        <v>128</v>
      </c>
      <c r="J8918" t="inlineStr">
        <is>
          <t>CARTEIRA</t>
        </is>
      </c>
      <c r="K8918" t="inlineStr">
        <is>
          <t>CONTRATO</t>
        </is>
      </c>
      <c r="L8918" t="n">
        <v>673.0513920000001</v>
      </c>
      <c r="M8918" t="inlineStr">
        <is>
          <t>Terra Luz Residencial</t>
        </is>
      </c>
      <c r="N8918" s="142">
        <f>DATE(YEAR(G8918),MONTH(G8918),1)</f>
        <v/>
      </c>
      <c r="O8918" s="132">
        <f>IF(G8918&gt;$K$3,"Futuro","Atraso")</f>
        <v/>
      </c>
      <c r="P8918">
        <f>12*(YEAR(G8918)-YEAR($K$3))+(MONTH(G8918)-MONTH($K$3))</f>
        <v/>
      </c>
      <c r="Q8918" s="366">
        <f>IF(M8918="IBIRAPITANGA FASE 3",IF(O8918="Atraso",L8918,L8918/(1+$I$2)^P8918),IF(O8918="Atraso",L8918,L8918/(1+$I$1)^P8918))</f>
        <v/>
      </c>
      <c r="R8918">
        <f>IF(O8918="Atraso",$K$3-G8918,0)</f>
        <v/>
      </c>
      <c r="S8918">
        <f>IF(R8918&lt;=15,"Até 15",IF(R8918&lt;=30,"Entre 15 e 30",IF(R8918&lt;=60,"Entre 30 e 60",IF(R8918&lt;=90,"Entre 60 e 90",IF(R8918&lt;=120,"Entre 90 e 120",IF(R8918&lt;=150,"Entre 120 e 150",IF(R8918&lt;=180,"Entre 150 e 180","Superior a 180")))))))</f>
        <v/>
      </c>
    </row>
    <row r="8919">
      <c r="A8919" t="inlineStr">
        <is>
          <t>Q010L09</t>
        </is>
      </c>
      <c r="B8919" t="inlineStr">
        <is>
          <t>CRISTIANO EDSON DOS SANTOS</t>
        </is>
      </c>
      <c r="C8919" t="n">
        <v>1</v>
      </c>
      <c r="D8919" t="inlineStr">
        <is>
          <t>IPCA</t>
        </is>
      </c>
      <c r="E8919" t="n">
        <v>0.009488792934583046</v>
      </c>
      <c r="F8919" t="inlineStr">
        <is>
          <t>MENSAL</t>
        </is>
      </c>
      <c r="G8919" t="n">
        <v>49028</v>
      </c>
      <c r="H8919" t="n">
        <v>49028</v>
      </c>
      <c r="I8919" t="n">
        <v>129</v>
      </c>
      <c r="J8919" t="inlineStr">
        <is>
          <t>CARTEIRA</t>
        </is>
      </c>
      <c r="K8919" t="inlineStr">
        <is>
          <t>CONTRATO</t>
        </is>
      </c>
      <c r="L8919" t="n">
        <v>673.0513920000001</v>
      </c>
      <c r="M8919" t="inlineStr">
        <is>
          <t>Terra Luz Residencial</t>
        </is>
      </c>
      <c r="N8919" s="142">
        <f>DATE(YEAR(G8919),MONTH(G8919),1)</f>
        <v/>
      </c>
      <c r="O8919" s="132">
        <f>IF(G8919&gt;$K$3,"Futuro","Atraso")</f>
        <v/>
      </c>
      <c r="P8919">
        <f>12*(YEAR(G8919)-YEAR($K$3))+(MONTH(G8919)-MONTH($K$3))</f>
        <v/>
      </c>
      <c r="Q8919" s="366">
        <f>IF(M8919="IBIRAPITANGA FASE 3",IF(O8919="Atraso",L8919,L8919/(1+$I$2)^P8919),IF(O8919="Atraso",L8919,L8919/(1+$I$1)^P8919))</f>
        <v/>
      </c>
      <c r="R8919">
        <f>IF(O8919="Atraso",$K$3-G8919,0)</f>
        <v/>
      </c>
      <c r="S8919">
        <f>IF(R8919&lt;=15,"Até 15",IF(R8919&lt;=30,"Entre 15 e 30",IF(R8919&lt;=60,"Entre 30 e 60",IF(R8919&lt;=90,"Entre 60 e 90",IF(R8919&lt;=120,"Entre 90 e 120",IF(R8919&lt;=150,"Entre 120 e 150",IF(R8919&lt;=180,"Entre 150 e 180","Superior a 180")))))))</f>
        <v/>
      </c>
    </row>
    <row r="8920">
      <c r="A8920" t="inlineStr">
        <is>
          <t>Q010L09</t>
        </is>
      </c>
      <c r="B8920" t="inlineStr">
        <is>
          <t>CRISTIANO EDSON DOS SANTOS</t>
        </is>
      </c>
      <c r="C8920" t="n">
        <v>1</v>
      </c>
      <c r="D8920" t="inlineStr">
        <is>
          <t>IPCA</t>
        </is>
      </c>
      <c r="E8920" t="n">
        <v>0.009488792934583046</v>
      </c>
      <c r="F8920" t="inlineStr">
        <is>
          <t>MENSAL</t>
        </is>
      </c>
      <c r="G8920" t="n">
        <v>49059</v>
      </c>
      <c r="H8920" t="n">
        <v>49059</v>
      </c>
      <c r="I8920" t="n">
        <v>130</v>
      </c>
      <c r="J8920" t="inlineStr">
        <is>
          <t>CARTEIRA</t>
        </is>
      </c>
      <c r="K8920" t="inlineStr">
        <is>
          <t>CONTRATO</t>
        </is>
      </c>
      <c r="L8920" t="n">
        <v>673.0513920000001</v>
      </c>
      <c r="M8920" t="inlineStr">
        <is>
          <t>Terra Luz Residencial</t>
        </is>
      </c>
      <c r="N8920" s="142">
        <f>DATE(YEAR(G8920),MONTH(G8920),1)</f>
        <v/>
      </c>
      <c r="O8920" s="132">
        <f>IF(G8920&gt;$K$3,"Futuro","Atraso")</f>
        <v/>
      </c>
      <c r="P8920">
        <f>12*(YEAR(G8920)-YEAR($K$3))+(MONTH(G8920)-MONTH($K$3))</f>
        <v/>
      </c>
      <c r="Q8920" s="366">
        <f>IF(M8920="IBIRAPITANGA FASE 3",IF(O8920="Atraso",L8920,L8920/(1+$I$2)^P8920),IF(O8920="Atraso",L8920,L8920/(1+$I$1)^P8920))</f>
        <v/>
      </c>
      <c r="R8920">
        <f>IF(O8920="Atraso",$K$3-G8920,0)</f>
        <v/>
      </c>
      <c r="S8920">
        <f>IF(R8920&lt;=15,"Até 15",IF(R8920&lt;=30,"Entre 15 e 30",IF(R8920&lt;=60,"Entre 30 e 60",IF(R8920&lt;=90,"Entre 60 e 90",IF(R8920&lt;=120,"Entre 90 e 120",IF(R8920&lt;=150,"Entre 120 e 150",IF(R8920&lt;=180,"Entre 150 e 180","Superior a 180")))))))</f>
        <v/>
      </c>
    </row>
    <row r="8921">
      <c r="A8921" t="inlineStr">
        <is>
          <t>Q010L09</t>
        </is>
      </c>
      <c r="B8921" t="inlineStr">
        <is>
          <t>CRISTIANO EDSON DOS SANTOS</t>
        </is>
      </c>
      <c r="C8921" t="n">
        <v>1</v>
      </c>
      <c r="D8921" t="inlineStr">
        <is>
          <t>IPCA</t>
        </is>
      </c>
      <c r="E8921" t="n">
        <v>0.009488792934583046</v>
      </c>
      <c r="F8921" t="inlineStr">
        <is>
          <t>MENSAL</t>
        </is>
      </c>
      <c r="G8921" t="n">
        <v>49089</v>
      </c>
      <c r="H8921" t="n">
        <v>49089</v>
      </c>
      <c r="I8921" t="n">
        <v>131</v>
      </c>
      <c r="J8921" t="inlineStr">
        <is>
          <t>CARTEIRA</t>
        </is>
      </c>
      <c r="K8921" t="inlineStr">
        <is>
          <t>CONTRATO</t>
        </is>
      </c>
      <c r="L8921" t="n">
        <v>673.0513920000001</v>
      </c>
      <c r="M8921" t="inlineStr">
        <is>
          <t>Terra Luz Residencial</t>
        </is>
      </c>
      <c r="N8921" s="142">
        <f>DATE(YEAR(G8921),MONTH(G8921),1)</f>
        <v/>
      </c>
      <c r="O8921" s="132">
        <f>IF(G8921&gt;$K$3,"Futuro","Atraso")</f>
        <v/>
      </c>
      <c r="P8921">
        <f>12*(YEAR(G8921)-YEAR($K$3))+(MONTH(G8921)-MONTH($K$3))</f>
        <v/>
      </c>
      <c r="Q8921" s="366">
        <f>IF(M8921="IBIRAPITANGA FASE 3",IF(O8921="Atraso",L8921,L8921/(1+$I$2)^P8921),IF(O8921="Atraso",L8921,L8921/(1+$I$1)^P8921))</f>
        <v/>
      </c>
      <c r="R8921">
        <f>IF(O8921="Atraso",$K$3-G8921,0)</f>
        <v/>
      </c>
      <c r="S8921">
        <f>IF(R8921&lt;=15,"Até 15",IF(R8921&lt;=30,"Entre 15 e 30",IF(R8921&lt;=60,"Entre 30 e 60",IF(R8921&lt;=90,"Entre 60 e 90",IF(R8921&lt;=120,"Entre 90 e 120",IF(R8921&lt;=150,"Entre 120 e 150",IF(R8921&lt;=180,"Entre 150 e 180","Superior a 180")))))))</f>
        <v/>
      </c>
    </row>
    <row r="8922">
      <c r="A8922" t="inlineStr">
        <is>
          <t>Q010L09</t>
        </is>
      </c>
      <c r="B8922" t="inlineStr">
        <is>
          <t>CRISTIANO EDSON DOS SANTOS</t>
        </is>
      </c>
      <c r="C8922" t="n">
        <v>1</v>
      </c>
      <c r="D8922" t="inlineStr">
        <is>
          <t>IPCA</t>
        </is>
      </c>
      <c r="E8922" t="n">
        <v>0.009488792934583046</v>
      </c>
      <c r="F8922" t="inlineStr">
        <is>
          <t>MENSAL</t>
        </is>
      </c>
      <c r="G8922" t="n">
        <v>49120</v>
      </c>
      <c r="H8922" t="n">
        <v>49120</v>
      </c>
      <c r="I8922" t="n">
        <v>132</v>
      </c>
      <c r="J8922" t="inlineStr">
        <is>
          <t>CARTEIRA</t>
        </is>
      </c>
      <c r="K8922" t="inlineStr">
        <is>
          <t>CONTRATO</t>
        </is>
      </c>
      <c r="L8922" t="n">
        <v>673.0513920000001</v>
      </c>
      <c r="M8922" t="inlineStr">
        <is>
          <t>Terra Luz Residencial</t>
        </is>
      </c>
      <c r="N8922" s="142">
        <f>DATE(YEAR(G8922),MONTH(G8922),1)</f>
        <v/>
      </c>
      <c r="O8922" s="132">
        <f>IF(G8922&gt;$K$3,"Futuro","Atraso")</f>
        <v/>
      </c>
      <c r="P8922">
        <f>12*(YEAR(G8922)-YEAR($K$3))+(MONTH(G8922)-MONTH($K$3))</f>
        <v/>
      </c>
      <c r="Q8922" s="366">
        <f>IF(M8922="IBIRAPITANGA FASE 3",IF(O8922="Atraso",L8922,L8922/(1+$I$2)^P8922),IF(O8922="Atraso",L8922,L8922/(1+$I$1)^P8922))</f>
        <v/>
      </c>
      <c r="R8922">
        <f>IF(O8922="Atraso",$K$3-G8922,0)</f>
        <v/>
      </c>
      <c r="S8922">
        <f>IF(R8922&lt;=15,"Até 15",IF(R8922&lt;=30,"Entre 15 e 30",IF(R8922&lt;=60,"Entre 30 e 60",IF(R8922&lt;=90,"Entre 60 e 90",IF(R8922&lt;=120,"Entre 90 e 120",IF(R8922&lt;=150,"Entre 120 e 150",IF(R8922&lt;=180,"Entre 150 e 180","Superior a 180")))))))</f>
        <v/>
      </c>
    </row>
    <row r="8923">
      <c r="A8923" t="inlineStr">
        <is>
          <t>Q010L09</t>
        </is>
      </c>
      <c r="B8923" t="inlineStr">
        <is>
          <t>CRISTIANO EDSON DOS SANTOS</t>
        </is>
      </c>
      <c r="C8923" t="n">
        <v>1</v>
      </c>
      <c r="D8923" t="inlineStr">
        <is>
          <t>IPCA</t>
        </is>
      </c>
      <c r="E8923" t="n">
        <v>0.009488792934583046</v>
      </c>
      <c r="F8923" t="inlineStr">
        <is>
          <t>MENSAL</t>
        </is>
      </c>
      <c r="G8923" t="n">
        <v>49150</v>
      </c>
      <c r="H8923" t="n">
        <v>49150</v>
      </c>
      <c r="I8923" t="n">
        <v>133</v>
      </c>
      <c r="J8923" t="inlineStr">
        <is>
          <t>CARTEIRA</t>
        </is>
      </c>
      <c r="K8923" t="inlineStr">
        <is>
          <t>CONTRATO</t>
        </is>
      </c>
      <c r="L8923" t="n">
        <v>673.0513920000001</v>
      </c>
      <c r="M8923" t="inlineStr">
        <is>
          <t>Terra Luz Residencial</t>
        </is>
      </c>
      <c r="N8923" s="142">
        <f>DATE(YEAR(G8923),MONTH(G8923),1)</f>
        <v/>
      </c>
      <c r="O8923" s="132">
        <f>IF(G8923&gt;$K$3,"Futuro","Atraso")</f>
        <v/>
      </c>
      <c r="P8923">
        <f>12*(YEAR(G8923)-YEAR($K$3))+(MONTH(G8923)-MONTH($K$3))</f>
        <v/>
      </c>
      <c r="Q8923" s="366">
        <f>IF(M8923="IBIRAPITANGA FASE 3",IF(O8923="Atraso",L8923,L8923/(1+$I$2)^P8923),IF(O8923="Atraso",L8923,L8923/(1+$I$1)^P8923))</f>
        <v/>
      </c>
      <c r="R8923">
        <f>IF(O8923="Atraso",$K$3-G8923,0)</f>
        <v/>
      </c>
      <c r="S8923">
        <f>IF(R8923&lt;=15,"Até 15",IF(R8923&lt;=30,"Entre 15 e 30",IF(R8923&lt;=60,"Entre 30 e 60",IF(R8923&lt;=90,"Entre 60 e 90",IF(R8923&lt;=120,"Entre 90 e 120",IF(R8923&lt;=150,"Entre 120 e 150",IF(R8923&lt;=180,"Entre 150 e 180","Superior a 180")))))))</f>
        <v/>
      </c>
    </row>
    <row r="8924">
      <c r="A8924" t="inlineStr">
        <is>
          <t>Q010L09</t>
        </is>
      </c>
      <c r="B8924" t="inlineStr">
        <is>
          <t>CRISTIANO EDSON DOS SANTOS</t>
        </is>
      </c>
      <c r="C8924" t="n">
        <v>1</v>
      </c>
      <c r="D8924" t="inlineStr">
        <is>
          <t>IPCA</t>
        </is>
      </c>
      <c r="E8924" t="n">
        <v>0.009488792934583046</v>
      </c>
      <c r="F8924" t="inlineStr">
        <is>
          <t>MENSAL</t>
        </is>
      </c>
      <c r="G8924" t="n">
        <v>49181</v>
      </c>
      <c r="H8924" t="n">
        <v>49181</v>
      </c>
      <c r="I8924" t="n">
        <v>134</v>
      </c>
      <c r="J8924" t="inlineStr">
        <is>
          <t>CARTEIRA</t>
        </is>
      </c>
      <c r="K8924" t="inlineStr">
        <is>
          <t>CONTRATO</t>
        </is>
      </c>
      <c r="L8924" t="n">
        <v>673.0513920000001</v>
      </c>
      <c r="M8924" t="inlineStr">
        <is>
          <t>Terra Luz Residencial</t>
        </is>
      </c>
      <c r="N8924" s="142">
        <f>DATE(YEAR(G8924),MONTH(G8924),1)</f>
        <v/>
      </c>
      <c r="O8924" s="132">
        <f>IF(G8924&gt;$K$3,"Futuro","Atraso")</f>
        <v/>
      </c>
      <c r="P8924">
        <f>12*(YEAR(G8924)-YEAR($K$3))+(MONTH(G8924)-MONTH($K$3))</f>
        <v/>
      </c>
      <c r="Q8924" s="366">
        <f>IF(M8924="IBIRAPITANGA FASE 3",IF(O8924="Atraso",L8924,L8924/(1+$I$2)^P8924),IF(O8924="Atraso",L8924,L8924/(1+$I$1)^P8924))</f>
        <v/>
      </c>
      <c r="R8924">
        <f>IF(O8924="Atraso",$K$3-G8924,0)</f>
        <v/>
      </c>
      <c r="S8924">
        <f>IF(R8924&lt;=15,"Até 15",IF(R8924&lt;=30,"Entre 15 e 30",IF(R8924&lt;=60,"Entre 30 e 60",IF(R8924&lt;=90,"Entre 60 e 90",IF(R8924&lt;=120,"Entre 90 e 120",IF(R8924&lt;=150,"Entre 120 e 150",IF(R8924&lt;=180,"Entre 150 e 180","Superior a 180")))))))</f>
        <v/>
      </c>
    </row>
    <row r="8925">
      <c r="A8925" t="inlineStr">
        <is>
          <t>Q010L09</t>
        </is>
      </c>
      <c r="B8925" t="inlineStr">
        <is>
          <t>CRISTIANO EDSON DOS SANTOS</t>
        </is>
      </c>
      <c r="C8925" t="n">
        <v>1</v>
      </c>
      <c r="D8925" t="inlineStr">
        <is>
          <t>IPCA</t>
        </is>
      </c>
      <c r="E8925" t="n">
        <v>0.009488792934583046</v>
      </c>
      <c r="F8925" t="inlineStr">
        <is>
          <t>MENSAL</t>
        </is>
      </c>
      <c r="G8925" t="n">
        <v>49212</v>
      </c>
      <c r="H8925" t="n">
        <v>49212</v>
      </c>
      <c r="I8925" t="n">
        <v>135</v>
      </c>
      <c r="J8925" t="inlineStr">
        <is>
          <t>CARTEIRA</t>
        </is>
      </c>
      <c r="K8925" t="inlineStr">
        <is>
          <t>CONTRATO</t>
        </is>
      </c>
      <c r="L8925" t="n">
        <v>673.0513920000001</v>
      </c>
      <c r="M8925" t="inlineStr">
        <is>
          <t>Terra Luz Residencial</t>
        </is>
      </c>
      <c r="N8925" s="142">
        <f>DATE(YEAR(G8925),MONTH(G8925),1)</f>
        <v/>
      </c>
      <c r="O8925" s="132">
        <f>IF(G8925&gt;$K$3,"Futuro","Atraso")</f>
        <v/>
      </c>
      <c r="P8925">
        <f>12*(YEAR(G8925)-YEAR($K$3))+(MONTH(G8925)-MONTH($K$3))</f>
        <v/>
      </c>
      <c r="Q8925" s="366">
        <f>IF(M8925="IBIRAPITANGA FASE 3",IF(O8925="Atraso",L8925,L8925/(1+$I$2)^P8925),IF(O8925="Atraso",L8925,L8925/(1+$I$1)^P8925))</f>
        <v/>
      </c>
      <c r="R8925">
        <f>IF(O8925="Atraso",$K$3-G8925,0)</f>
        <v/>
      </c>
      <c r="S8925">
        <f>IF(R8925&lt;=15,"Até 15",IF(R8925&lt;=30,"Entre 15 e 30",IF(R8925&lt;=60,"Entre 30 e 60",IF(R8925&lt;=90,"Entre 60 e 90",IF(R8925&lt;=120,"Entre 90 e 120",IF(R8925&lt;=150,"Entre 120 e 150",IF(R8925&lt;=180,"Entre 150 e 180","Superior a 180")))))))</f>
        <v/>
      </c>
    </row>
    <row r="8926">
      <c r="A8926" t="inlineStr">
        <is>
          <t>Q010L09</t>
        </is>
      </c>
      <c r="B8926" t="inlineStr">
        <is>
          <t>CRISTIANO EDSON DOS SANTOS</t>
        </is>
      </c>
      <c r="C8926" t="n">
        <v>1</v>
      </c>
      <c r="D8926" t="inlineStr">
        <is>
          <t>IPCA</t>
        </is>
      </c>
      <c r="E8926" t="n">
        <v>0.009488792934583046</v>
      </c>
      <c r="F8926" t="inlineStr">
        <is>
          <t>MENSAL</t>
        </is>
      </c>
      <c r="G8926" t="n">
        <v>49242</v>
      </c>
      <c r="H8926" t="n">
        <v>49242</v>
      </c>
      <c r="I8926" t="n">
        <v>136</v>
      </c>
      <c r="J8926" t="inlineStr">
        <is>
          <t>CARTEIRA</t>
        </is>
      </c>
      <c r="K8926" t="inlineStr">
        <is>
          <t>CONTRATO</t>
        </is>
      </c>
      <c r="L8926" t="n">
        <v>673.0513920000001</v>
      </c>
      <c r="M8926" t="inlineStr">
        <is>
          <t>Terra Luz Residencial</t>
        </is>
      </c>
      <c r="N8926" s="142">
        <f>DATE(YEAR(G8926),MONTH(G8926),1)</f>
        <v/>
      </c>
      <c r="O8926" s="132">
        <f>IF(G8926&gt;$K$3,"Futuro","Atraso")</f>
        <v/>
      </c>
      <c r="P8926">
        <f>12*(YEAR(G8926)-YEAR($K$3))+(MONTH(G8926)-MONTH($K$3))</f>
        <v/>
      </c>
      <c r="Q8926" s="366">
        <f>IF(M8926="IBIRAPITANGA FASE 3",IF(O8926="Atraso",L8926,L8926/(1+$I$2)^P8926),IF(O8926="Atraso",L8926,L8926/(1+$I$1)^P8926))</f>
        <v/>
      </c>
      <c r="R8926">
        <f>IF(O8926="Atraso",$K$3-G8926,0)</f>
        <v/>
      </c>
      <c r="S8926">
        <f>IF(R8926&lt;=15,"Até 15",IF(R8926&lt;=30,"Entre 15 e 30",IF(R8926&lt;=60,"Entre 30 e 60",IF(R8926&lt;=90,"Entre 60 e 90",IF(R8926&lt;=120,"Entre 90 e 120",IF(R8926&lt;=150,"Entre 120 e 150",IF(R8926&lt;=180,"Entre 150 e 180","Superior a 180")))))))</f>
        <v/>
      </c>
    </row>
    <row r="8927">
      <c r="A8927" t="inlineStr">
        <is>
          <t>Q010L09</t>
        </is>
      </c>
      <c r="B8927" t="inlineStr">
        <is>
          <t>CRISTIANO EDSON DOS SANTOS</t>
        </is>
      </c>
      <c r="C8927" t="n">
        <v>1</v>
      </c>
      <c r="D8927" t="inlineStr">
        <is>
          <t>IPCA</t>
        </is>
      </c>
      <c r="E8927" t="n">
        <v>0.009488792934583046</v>
      </c>
      <c r="F8927" t="inlineStr">
        <is>
          <t>MENSAL</t>
        </is>
      </c>
      <c r="G8927" t="n">
        <v>49273</v>
      </c>
      <c r="H8927" t="n">
        <v>49273</v>
      </c>
      <c r="I8927" t="n">
        <v>137</v>
      </c>
      <c r="J8927" t="inlineStr">
        <is>
          <t>CARTEIRA</t>
        </is>
      </c>
      <c r="K8927" t="inlineStr">
        <is>
          <t>CONTRATO</t>
        </is>
      </c>
      <c r="L8927" t="n">
        <v>673.0513920000001</v>
      </c>
      <c r="M8927" t="inlineStr">
        <is>
          <t>Terra Luz Residencial</t>
        </is>
      </c>
      <c r="N8927" s="142">
        <f>DATE(YEAR(G8927),MONTH(G8927),1)</f>
        <v/>
      </c>
      <c r="O8927" s="132">
        <f>IF(G8927&gt;$K$3,"Futuro","Atraso")</f>
        <v/>
      </c>
      <c r="P8927">
        <f>12*(YEAR(G8927)-YEAR($K$3))+(MONTH(G8927)-MONTH($K$3))</f>
        <v/>
      </c>
      <c r="Q8927" s="366">
        <f>IF(M8927="IBIRAPITANGA FASE 3",IF(O8927="Atraso",L8927,L8927/(1+$I$2)^P8927),IF(O8927="Atraso",L8927,L8927/(1+$I$1)^P8927))</f>
        <v/>
      </c>
      <c r="R8927">
        <f>IF(O8927="Atraso",$K$3-G8927,0)</f>
        <v/>
      </c>
      <c r="S8927">
        <f>IF(R8927&lt;=15,"Até 15",IF(R8927&lt;=30,"Entre 15 e 30",IF(R8927&lt;=60,"Entre 30 e 60",IF(R8927&lt;=90,"Entre 60 e 90",IF(R8927&lt;=120,"Entre 90 e 120",IF(R8927&lt;=150,"Entre 120 e 150",IF(R8927&lt;=180,"Entre 150 e 180","Superior a 180")))))))</f>
        <v/>
      </c>
    </row>
    <row r="8928">
      <c r="A8928" t="inlineStr">
        <is>
          <t>Q010L09</t>
        </is>
      </c>
      <c r="B8928" t="inlineStr">
        <is>
          <t>CRISTIANO EDSON DOS SANTOS</t>
        </is>
      </c>
      <c r="C8928" t="n">
        <v>1</v>
      </c>
      <c r="D8928" t="inlineStr">
        <is>
          <t>IPCA</t>
        </is>
      </c>
      <c r="E8928" t="n">
        <v>0.009488792934583046</v>
      </c>
      <c r="F8928" t="inlineStr">
        <is>
          <t>MENSAL</t>
        </is>
      </c>
      <c r="G8928" t="n">
        <v>49303</v>
      </c>
      <c r="H8928" t="n">
        <v>49303</v>
      </c>
      <c r="I8928" t="n">
        <v>138</v>
      </c>
      <c r="J8928" t="inlineStr">
        <is>
          <t>CARTEIRA</t>
        </is>
      </c>
      <c r="K8928" t="inlineStr">
        <is>
          <t>CONTRATO</t>
        </is>
      </c>
      <c r="L8928" t="n">
        <v>673.0513920000001</v>
      </c>
      <c r="M8928" t="inlineStr">
        <is>
          <t>Terra Luz Residencial</t>
        </is>
      </c>
      <c r="N8928">
        <f>DATE(YEAR(G8928),MONTH(G8928),1)</f>
        <v/>
      </c>
      <c r="O8928">
        <f>IF(G8928&gt;$K$3,"Futuro","Atraso")</f>
        <v/>
      </c>
      <c r="P8928">
        <f>12*(YEAR(G8928)-YEAR($K$3))+(MONTH(G8928)-MONTH($K$3))</f>
        <v/>
      </c>
      <c r="Q8928">
        <f>IF(M8928="IBIRAPITANGA FASE 3",IF(O8928="Atraso",L8928,L8928/(1+$I$2)^P8928),IF(O8928="Atraso",L8928,L8928/(1+$I$1)^P8928))</f>
        <v/>
      </c>
      <c r="R8928">
        <f>IF(O8928="Atraso",$K$3-G8928,0)</f>
        <v/>
      </c>
      <c r="S8928">
        <f>IF(R8928&lt;=15,"Até 15",IF(R8928&lt;=30,"Entre 15 e 30",IF(R8928&lt;=60,"Entre 30 e 60",IF(R8928&lt;=90,"Entre 60 e 90",IF(R8928&lt;=120,"Entre 90 e 120",IF(R8928&lt;=150,"Entre 120 e 150",IF(R8928&lt;=180,"Entre 150 e 180","Superior a 180")))))))</f>
        <v/>
      </c>
    </row>
    <row r="8929">
      <c r="A8929" t="inlineStr">
        <is>
          <t>Q010L09</t>
        </is>
      </c>
      <c r="B8929" t="inlineStr">
        <is>
          <t>CRISTIANO EDSON DOS SANTOS</t>
        </is>
      </c>
      <c r="C8929" t="n">
        <v>1</v>
      </c>
      <c r="D8929" t="inlineStr">
        <is>
          <t>IPCA</t>
        </is>
      </c>
      <c r="E8929" t="n">
        <v>0.009488792934583046</v>
      </c>
      <c r="F8929" t="inlineStr">
        <is>
          <t>MENSAL</t>
        </is>
      </c>
      <c r="G8929" t="n">
        <v>49334</v>
      </c>
      <c r="H8929" t="n">
        <v>49334</v>
      </c>
      <c r="I8929" t="n">
        <v>139</v>
      </c>
      <c r="J8929" t="inlineStr">
        <is>
          <t>CARTEIRA</t>
        </is>
      </c>
      <c r="K8929" t="inlineStr">
        <is>
          <t>CONTRATO</t>
        </is>
      </c>
      <c r="L8929" t="n">
        <v>673.0513920000001</v>
      </c>
      <c r="M8929" t="inlineStr">
        <is>
          <t>Terra Luz Residencial</t>
        </is>
      </c>
      <c r="N8929">
        <f>DATE(YEAR(G8929),MONTH(G8929),1)</f>
        <v/>
      </c>
      <c r="O8929">
        <f>IF(G8929&gt;$K$3,"Futuro","Atraso")</f>
        <v/>
      </c>
      <c r="P8929">
        <f>12*(YEAR(G8929)-YEAR($K$3))+(MONTH(G8929)-MONTH($K$3))</f>
        <v/>
      </c>
      <c r="Q8929">
        <f>IF(M8929="IBIRAPITANGA FASE 3",IF(O8929="Atraso",L8929,L8929/(1+$I$2)^P8929),IF(O8929="Atraso",L8929,L8929/(1+$I$1)^P8929))</f>
        <v/>
      </c>
      <c r="R8929">
        <f>IF(O8929="Atraso",$K$3-G8929,0)</f>
        <v/>
      </c>
      <c r="S8929">
        <f>IF(R8929&lt;=15,"Até 15",IF(R8929&lt;=30,"Entre 15 e 30",IF(R8929&lt;=60,"Entre 30 e 60",IF(R8929&lt;=90,"Entre 60 e 90",IF(R8929&lt;=120,"Entre 90 e 120",IF(R8929&lt;=150,"Entre 120 e 150",IF(R8929&lt;=180,"Entre 150 e 180","Superior a 180")))))))</f>
        <v/>
      </c>
    </row>
    <row r="8930">
      <c r="A8930" t="inlineStr">
        <is>
          <t>Q010L09</t>
        </is>
      </c>
      <c r="B8930" t="inlineStr">
        <is>
          <t>CRISTIANO EDSON DOS SANTOS</t>
        </is>
      </c>
      <c r="C8930" t="n">
        <v>1</v>
      </c>
      <c r="D8930" t="inlineStr">
        <is>
          <t>IPCA</t>
        </is>
      </c>
      <c r="E8930" t="n">
        <v>0.009488792934583046</v>
      </c>
      <c r="F8930" t="inlineStr">
        <is>
          <t>MENSAL</t>
        </is>
      </c>
      <c r="G8930" t="n">
        <v>49365</v>
      </c>
      <c r="H8930" t="n">
        <v>49365</v>
      </c>
      <c r="I8930" t="n">
        <v>140</v>
      </c>
      <c r="J8930" t="inlineStr">
        <is>
          <t>CARTEIRA</t>
        </is>
      </c>
      <c r="K8930" t="inlineStr">
        <is>
          <t>CONTRATO</t>
        </is>
      </c>
      <c r="L8930" t="n">
        <v>673.0513920000001</v>
      </c>
      <c r="M8930" t="inlineStr">
        <is>
          <t>Terra Luz Residencial</t>
        </is>
      </c>
      <c r="N8930">
        <f>DATE(YEAR(G8930),MONTH(G8930),1)</f>
        <v/>
      </c>
      <c r="O8930">
        <f>IF(G8930&gt;$K$3,"Futuro","Atraso")</f>
        <v/>
      </c>
      <c r="P8930">
        <f>12*(YEAR(G8930)-YEAR($K$3))+(MONTH(G8930)-MONTH($K$3))</f>
        <v/>
      </c>
      <c r="Q8930">
        <f>IF(M8930="IBIRAPITANGA FASE 3",IF(O8930="Atraso",L8930,L8930/(1+$I$2)^P8930),IF(O8930="Atraso",L8930,L8930/(1+$I$1)^P8930))</f>
        <v/>
      </c>
      <c r="R8930">
        <f>IF(O8930="Atraso",$K$3-G8930,0)</f>
        <v/>
      </c>
      <c r="S8930">
        <f>IF(R8930&lt;=15,"Até 15",IF(R8930&lt;=30,"Entre 15 e 30",IF(R8930&lt;=60,"Entre 30 e 60",IF(R8930&lt;=90,"Entre 60 e 90",IF(R8930&lt;=120,"Entre 90 e 120",IF(R8930&lt;=150,"Entre 120 e 150",IF(R8930&lt;=180,"Entre 150 e 180","Superior a 180")))))))</f>
        <v/>
      </c>
    </row>
    <row r="8931">
      <c r="A8931" t="inlineStr">
        <is>
          <t>Q010L09</t>
        </is>
      </c>
      <c r="B8931" t="inlineStr">
        <is>
          <t>CRISTIANO EDSON DOS SANTOS</t>
        </is>
      </c>
      <c r="C8931" t="n">
        <v>1</v>
      </c>
      <c r="D8931" t="inlineStr">
        <is>
          <t>IPCA</t>
        </is>
      </c>
      <c r="E8931" t="n">
        <v>0.009488792934583046</v>
      </c>
      <c r="F8931" t="inlineStr">
        <is>
          <t>MENSAL</t>
        </is>
      </c>
      <c r="G8931" t="n">
        <v>49393</v>
      </c>
      <c r="H8931" t="n">
        <v>49393</v>
      </c>
      <c r="I8931" t="n">
        <v>141</v>
      </c>
      <c r="J8931" t="inlineStr">
        <is>
          <t>CARTEIRA</t>
        </is>
      </c>
      <c r="K8931" t="inlineStr">
        <is>
          <t>CONTRATO</t>
        </is>
      </c>
      <c r="L8931" t="n">
        <v>673.0513920000001</v>
      </c>
      <c r="M8931" t="inlineStr">
        <is>
          <t>Terra Luz Residencial</t>
        </is>
      </c>
      <c r="N8931">
        <f>DATE(YEAR(G8931),MONTH(G8931),1)</f>
        <v/>
      </c>
      <c r="O8931">
        <f>IF(G8931&gt;$K$3,"Futuro","Atraso")</f>
        <v/>
      </c>
      <c r="P8931">
        <f>12*(YEAR(G8931)-YEAR($K$3))+(MONTH(G8931)-MONTH($K$3))</f>
        <v/>
      </c>
      <c r="Q8931">
        <f>IF(M8931="IBIRAPITANGA FASE 3",IF(O8931="Atraso",L8931,L8931/(1+$I$2)^P8931),IF(O8931="Atraso",L8931,L8931/(1+$I$1)^P8931))</f>
        <v/>
      </c>
      <c r="R8931">
        <f>IF(O8931="Atraso",$K$3-G8931,0)</f>
        <v/>
      </c>
      <c r="S8931">
        <f>IF(R8931&lt;=15,"Até 15",IF(R8931&lt;=30,"Entre 15 e 30",IF(R8931&lt;=60,"Entre 30 e 60",IF(R8931&lt;=90,"Entre 60 e 90",IF(R8931&lt;=120,"Entre 90 e 120",IF(R8931&lt;=150,"Entre 120 e 150",IF(R8931&lt;=180,"Entre 150 e 180","Superior a 180")))))))</f>
        <v/>
      </c>
    </row>
    <row r="8932">
      <c r="A8932" t="inlineStr">
        <is>
          <t>Q010L09</t>
        </is>
      </c>
      <c r="B8932" t="inlineStr">
        <is>
          <t>CRISTIANO EDSON DOS SANTOS</t>
        </is>
      </c>
      <c r="C8932" t="n">
        <v>1</v>
      </c>
      <c r="D8932" t="inlineStr">
        <is>
          <t>IPCA</t>
        </is>
      </c>
      <c r="E8932" t="n">
        <v>0.009488792934583046</v>
      </c>
      <c r="F8932" t="inlineStr">
        <is>
          <t>MENSAL</t>
        </is>
      </c>
      <c r="G8932" t="n">
        <v>49424</v>
      </c>
      <c r="H8932" t="n">
        <v>49424</v>
      </c>
      <c r="I8932" t="n">
        <v>142</v>
      </c>
      <c r="J8932" t="inlineStr">
        <is>
          <t>CARTEIRA</t>
        </is>
      </c>
      <c r="K8932" t="inlineStr">
        <is>
          <t>CONTRATO</t>
        </is>
      </c>
      <c r="L8932" t="n">
        <v>673.0513920000001</v>
      </c>
      <c r="M8932" t="inlineStr">
        <is>
          <t>Terra Luz Residencial</t>
        </is>
      </c>
      <c r="N8932">
        <f>DATE(YEAR(G8932),MONTH(G8932),1)</f>
        <v/>
      </c>
      <c r="O8932">
        <f>IF(G8932&gt;$K$3,"Futuro","Atraso")</f>
        <v/>
      </c>
      <c r="P8932">
        <f>12*(YEAR(G8932)-YEAR($K$3))+(MONTH(G8932)-MONTH($K$3))</f>
        <v/>
      </c>
      <c r="Q8932">
        <f>IF(M8932="IBIRAPITANGA FASE 3",IF(O8932="Atraso",L8932,L8932/(1+$I$2)^P8932),IF(O8932="Atraso",L8932,L8932/(1+$I$1)^P8932))</f>
        <v/>
      </c>
      <c r="R8932">
        <f>IF(O8932="Atraso",$K$3-G8932,0)</f>
        <v/>
      </c>
      <c r="S8932">
        <f>IF(R8932&lt;=15,"Até 15",IF(R8932&lt;=30,"Entre 15 e 30",IF(R8932&lt;=60,"Entre 30 e 60",IF(R8932&lt;=90,"Entre 60 e 90",IF(R8932&lt;=120,"Entre 90 e 120",IF(R8932&lt;=150,"Entre 120 e 150",IF(R8932&lt;=180,"Entre 150 e 180","Superior a 180")))))))</f>
        <v/>
      </c>
    </row>
    <row r="8933">
      <c r="A8933" t="inlineStr">
        <is>
          <t>Q010L09</t>
        </is>
      </c>
      <c r="B8933" t="inlineStr">
        <is>
          <t>CRISTIANO EDSON DOS SANTOS</t>
        </is>
      </c>
      <c r="C8933" t="n">
        <v>1</v>
      </c>
      <c r="D8933" t="inlineStr">
        <is>
          <t>IPCA</t>
        </is>
      </c>
      <c r="E8933" t="n">
        <v>0.009488792934583046</v>
      </c>
      <c r="F8933" t="inlineStr">
        <is>
          <t>MENSAL</t>
        </is>
      </c>
      <c r="G8933" t="n">
        <v>49454</v>
      </c>
      <c r="H8933" t="n">
        <v>49454</v>
      </c>
      <c r="I8933" t="n">
        <v>143</v>
      </c>
      <c r="J8933" t="inlineStr">
        <is>
          <t>CARTEIRA</t>
        </is>
      </c>
      <c r="K8933" t="inlineStr">
        <is>
          <t>CONTRATO</t>
        </is>
      </c>
      <c r="L8933" t="n">
        <v>673.0513920000001</v>
      </c>
      <c r="M8933" t="inlineStr">
        <is>
          <t>Terra Luz Residencial</t>
        </is>
      </c>
      <c r="N8933">
        <f>DATE(YEAR(G8933),MONTH(G8933),1)</f>
        <v/>
      </c>
      <c r="O8933">
        <f>IF(G8933&gt;$K$3,"Futuro","Atraso")</f>
        <v/>
      </c>
      <c r="P8933">
        <f>12*(YEAR(G8933)-YEAR($K$3))+(MONTH(G8933)-MONTH($K$3))</f>
        <v/>
      </c>
      <c r="Q8933">
        <f>IF(M8933="IBIRAPITANGA FASE 3",IF(O8933="Atraso",L8933,L8933/(1+$I$2)^P8933),IF(O8933="Atraso",L8933,L8933/(1+$I$1)^P8933))</f>
        <v/>
      </c>
      <c r="R8933">
        <f>IF(O8933="Atraso",$K$3-G8933,0)</f>
        <v/>
      </c>
      <c r="S8933">
        <f>IF(R8933&lt;=15,"Até 15",IF(R8933&lt;=30,"Entre 15 e 30",IF(R8933&lt;=60,"Entre 30 e 60",IF(R8933&lt;=90,"Entre 60 e 90",IF(R8933&lt;=120,"Entre 90 e 120",IF(R8933&lt;=150,"Entre 120 e 150",IF(R8933&lt;=180,"Entre 150 e 180","Superior a 180")))))))</f>
        <v/>
      </c>
    </row>
    <row r="8934">
      <c r="A8934" t="inlineStr">
        <is>
          <t>Q010L09</t>
        </is>
      </c>
      <c r="B8934" t="inlineStr">
        <is>
          <t>CRISTIANO EDSON DOS SANTOS</t>
        </is>
      </c>
      <c r="C8934" t="n">
        <v>1</v>
      </c>
      <c r="D8934" t="inlineStr">
        <is>
          <t>IPCA</t>
        </is>
      </c>
      <c r="E8934" t="n">
        <v>0.009488792934583046</v>
      </c>
      <c r="F8934" t="inlineStr">
        <is>
          <t>MENSAL</t>
        </is>
      </c>
      <c r="G8934" t="n">
        <v>49485</v>
      </c>
      <c r="H8934" t="n">
        <v>49485</v>
      </c>
      <c r="I8934" t="n">
        <v>144</v>
      </c>
      <c r="J8934" t="inlineStr">
        <is>
          <t>CARTEIRA</t>
        </is>
      </c>
      <c r="K8934" t="inlineStr">
        <is>
          <t>CONTRATO</t>
        </is>
      </c>
      <c r="L8934" t="n">
        <v>673.0513920000001</v>
      </c>
      <c r="M8934" t="inlineStr">
        <is>
          <t>Terra Luz Residencial</t>
        </is>
      </c>
      <c r="N8934">
        <f>DATE(YEAR(G8934),MONTH(G8934),1)</f>
        <v/>
      </c>
      <c r="O8934">
        <f>IF(G8934&gt;$K$3,"Futuro","Atraso")</f>
        <v/>
      </c>
      <c r="P8934">
        <f>12*(YEAR(G8934)-YEAR($K$3))+(MONTH(G8934)-MONTH($K$3))</f>
        <v/>
      </c>
      <c r="Q8934">
        <f>IF(M8934="IBIRAPITANGA FASE 3",IF(O8934="Atraso",L8934,L8934/(1+$I$2)^P8934),IF(O8934="Atraso",L8934,L8934/(1+$I$1)^P8934))</f>
        <v/>
      </c>
      <c r="R8934">
        <f>IF(O8934="Atraso",$K$3-G8934,0)</f>
        <v/>
      </c>
      <c r="S8934">
        <f>IF(R8934&lt;=15,"Até 15",IF(R8934&lt;=30,"Entre 15 e 30",IF(R8934&lt;=60,"Entre 30 e 60",IF(R8934&lt;=90,"Entre 60 e 90",IF(R8934&lt;=120,"Entre 90 e 120",IF(R8934&lt;=150,"Entre 120 e 150",IF(R8934&lt;=180,"Entre 150 e 180","Superior a 180")))))))</f>
        <v/>
      </c>
    </row>
    <row r="8935">
      <c r="A8935" t="inlineStr">
        <is>
          <t>Q010L09</t>
        </is>
      </c>
      <c r="B8935" t="inlineStr">
        <is>
          <t>CRISTIANO EDSON DOS SANTOS</t>
        </is>
      </c>
      <c r="C8935" t="n">
        <v>1</v>
      </c>
      <c r="D8935" t="inlineStr">
        <is>
          <t>IPCA</t>
        </is>
      </c>
      <c r="E8935" t="n">
        <v>0.009488792934583046</v>
      </c>
      <c r="F8935" t="inlineStr">
        <is>
          <t>MENSAL</t>
        </is>
      </c>
      <c r="G8935" t="n">
        <v>49515</v>
      </c>
      <c r="H8935" t="n">
        <v>49515</v>
      </c>
      <c r="I8935" t="n">
        <v>145</v>
      </c>
      <c r="J8935" t="inlineStr">
        <is>
          <t>CARTEIRA</t>
        </is>
      </c>
      <c r="K8935" t="inlineStr">
        <is>
          <t>CONTRATO</t>
        </is>
      </c>
      <c r="L8935" t="n">
        <v>673.0513920000001</v>
      </c>
      <c r="M8935" t="inlineStr">
        <is>
          <t>Terra Luz Residencial</t>
        </is>
      </c>
      <c r="N8935">
        <f>DATE(YEAR(G8935),MONTH(G8935),1)</f>
        <v/>
      </c>
      <c r="O8935">
        <f>IF(G8935&gt;$K$3,"Futuro","Atraso")</f>
        <v/>
      </c>
      <c r="P8935">
        <f>12*(YEAR(G8935)-YEAR($K$3))+(MONTH(G8935)-MONTH($K$3))</f>
        <v/>
      </c>
      <c r="Q8935">
        <f>IF(M8935="IBIRAPITANGA FASE 3",IF(O8935="Atraso",L8935,L8935/(1+$I$2)^P8935),IF(O8935="Atraso",L8935,L8935/(1+$I$1)^P8935))</f>
        <v/>
      </c>
      <c r="R8935">
        <f>IF(O8935="Atraso",$K$3-G8935,0)</f>
        <v/>
      </c>
      <c r="S8935">
        <f>IF(R8935&lt;=15,"Até 15",IF(R8935&lt;=30,"Entre 15 e 30",IF(R8935&lt;=60,"Entre 30 e 60",IF(R8935&lt;=90,"Entre 60 e 90",IF(R8935&lt;=120,"Entre 90 e 120",IF(R8935&lt;=150,"Entre 120 e 150",IF(R8935&lt;=180,"Entre 150 e 180","Superior a 180")))))))</f>
        <v/>
      </c>
    </row>
    <row r="8936">
      <c r="A8936" t="inlineStr">
        <is>
          <t>Q010L09</t>
        </is>
      </c>
      <c r="B8936" t="inlineStr">
        <is>
          <t>CRISTIANO EDSON DOS SANTOS</t>
        </is>
      </c>
      <c r="C8936" t="n">
        <v>1</v>
      </c>
      <c r="D8936" t="inlineStr">
        <is>
          <t>IPCA</t>
        </is>
      </c>
      <c r="E8936" t="n">
        <v>0.009488792934583046</v>
      </c>
      <c r="F8936" t="inlineStr">
        <is>
          <t>MENSAL</t>
        </is>
      </c>
      <c r="G8936" t="n">
        <v>49546</v>
      </c>
      <c r="H8936" t="n">
        <v>49546</v>
      </c>
      <c r="I8936" t="n">
        <v>146</v>
      </c>
      <c r="J8936" t="inlineStr">
        <is>
          <t>CARTEIRA</t>
        </is>
      </c>
      <c r="K8936" t="inlineStr">
        <is>
          <t>CONTRATO</t>
        </is>
      </c>
      <c r="L8936" t="n">
        <v>673.0513920000001</v>
      </c>
      <c r="M8936" t="inlineStr">
        <is>
          <t>Terra Luz Residencial</t>
        </is>
      </c>
      <c r="N8936">
        <f>DATE(YEAR(G8936),MONTH(G8936),1)</f>
        <v/>
      </c>
      <c r="O8936">
        <f>IF(G8936&gt;$K$3,"Futuro","Atraso")</f>
        <v/>
      </c>
      <c r="P8936">
        <f>12*(YEAR(G8936)-YEAR($K$3))+(MONTH(G8936)-MONTH($K$3))</f>
        <v/>
      </c>
      <c r="Q8936">
        <f>IF(M8936="IBIRAPITANGA FASE 3",IF(O8936="Atraso",L8936,L8936/(1+$I$2)^P8936),IF(O8936="Atraso",L8936,L8936/(1+$I$1)^P8936))</f>
        <v/>
      </c>
      <c r="R8936">
        <f>IF(O8936="Atraso",$K$3-G8936,0)</f>
        <v/>
      </c>
      <c r="S8936">
        <f>IF(R8936&lt;=15,"Até 15",IF(R8936&lt;=30,"Entre 15 e 30",IF(R8936&lt;=60,"Entre 30 e 60",IF(R8936&lt;=90,"Entre 60 e 90",IF(R8936&lt;=120,"Entre 90 e 120",IF(R8936&lt;=150,"Entre 120 e 150",IF(R8936&lt;=180,"Entre 150 e 180","Superior a 180")))))))</f>
        <v/>
      </c>
    </row>
    <row r="8937">
      <c r="A8937" t="inlineStr">
        <is>
          <t>Q010L09</t>
        </is>
      </c>
      <c r="B8937" t="inlineStr">
        <is>
          <t>CRISTIANO EDSON DOS SANTOS</t>
        </is>
      </c>
      <c r="C8937" t="n">
        <v>1</v>
      </c>
      <c r="D8937" t="inlineStr">
        <is>
          <t>IPCA</t>
        </is>
      </c>
      <c r="E8937" t="n">
        <v>0.009488792934583046</v>
      </c>
      <c r="F8937" t="inlineStr">
        <is>
          <t>MENSAL</t>
        </is>
      </c>
      <c r="G8937" t="n">
        <v>49577</v>
      </c>
      <c r="H8937" t="n">
        <v>49577</v>
      </c>
      <c r="I8937" t="n">
        <v>147</v>
      </c>
      <c r="J8937" t="inlineStr">
        <is>
          <t>CARTEIRA</t>
        </is>
      </c>
      <c r="K8937" t="inlineStr">
        <is>
          <t>CONTRATO</t>
        </is>
      </c>
      <c r="L8937" t="n">
        <v>673.0513920000001</v>
      </c>
      <c r="M8937" t="inlineStr">
        <is>
          <t>Terra Luz Residencial</t>
        </is>
      </c>
      <c r="N8937">
        <f>DATE(YEAR(G8937),MONTH(G8937),1)</f>
        <v/>
      </c>
      <c r="O8937">
        <f>IF(G8937&gt;$K$3,"Futuro","Atraso")</f>
        <v/>
      </c>
      <c r="P8937">
        <f>12*(YEAR(G8937)-YEAR($K$3))+(MONTH(G8937)-MONTH($K$3))</f>
        <v/>
      </c>
      <c r="Q8937">
        <f>IF(M8937="IBIRAPITANGA FASE 3",IF(O8937="Atraso",L8937,L8937/(1+$I$2)^P8937),IF(O8937="Atraso",L8937,L8937/(1+$I$1)^P8937))</f>
        <v/>
      </c>
      <c r="R8937">
        <f>IF(O8937="Atraso",$K$3-G8937,0)</f>
        <v/>
      </c>
      <c r="S8937">
        <f>IF(R8937&lt;=15,"Até 15",IF(R8937&lt;=30,"Entre 15 e 30",IF(R8937&lt;=60,"Entre 30 e 60",IF(R8937&lt;=90,"Entre 60 e 90",IF(R8937&lt;=120,"Entre 90 e 120",IF(R8937&lt;=150,"Entre 120 e 150",IF(R8937&lt;=180,"Entre 150 e 180","Superior a 180")))))))</f>
        <v/>
      </c>
    </row>
    <row r="8938">
      <c r="A8938" t="inlineStr">
        <is>
          <t>Q010L09</t>
        </is>
      </c>
      <c r="B8938" t="inlineStr">
        <is>
          <t>CRISTIANO EDSON DOS SANTOS</t>
        </is>
      </c>
      <c r="C8938" t="n">
        <v>1</v>
      </c>
      <c r="D8938" t="inlineStr">
        <is>
          <t>IPCA</t>
        </is>
      </c>
      <c r="E8938" t="n">
        <v>0.009488792934583046</v>
      </c>
      <c r="F8938" t="inlineStr">
        <is>
          <t>MENSAL</t>
        </is>
      </c>
      <c r="G8938" t="n">
        <v>49607</v>
      </c>
      <c r="H8938" t="n">
        <v>49607</v>
      </c>
      <c r="I8938" t="n">
        <v>148</v>
      </c>
      <c r="J8938" t="inlineStr">
        <is>
          <t>CARTEIRA</t>
        </is>
      </c>
      <c r="K8938" t="inlineStr">
        <is>
          <t>CONTRATO</t>
        </is>
      </c>
      <c r="L8938" t="n">
        <v>673.0513920000001</v>
      </c>
      <c r="M8938" t="inlineStr">
        <is>
          <t>Terra Luz Residencial</t>
        </is>
      </c>
      <c r="N8938">
        <f>DATE(YEAR(G8938),MONTH(G8938),1)</f>
        <v/>
      </c>
      <c r="O8938">
        <f>IF(G8938&gt;$K$3,"Futuro","Atraso")</f>
        <v/>
      </c>
      <c r="P8938">
        <f>12*(YEAR(G8938)-YEAR($K$3))+(MONTH(G8938)-MONTH($K$3))</f>
        <v/>
      </c>
      <c r="Q8938">
        <f>IF(M8938="IBIRAPITANGA FASE 3",IF(O8938="Atraso",L8938,L8938/(1+$I$2)^P8938),IF(O8938="Atraso",L8938,L8938/(1+$I$1)^P8938))</f>
        <v/>
      </c>
      <c r="R8938">
        <f>IF(O8938="Atraso",$K$3-G8938,0)</f>
        <v/>
      </c>
      <c r="S8938">
        <f>IF(R8938&lt;=15,"Até 15",IF(R8938&lt;=30,"Entre 15 e 30",IF(R8938&lt;=60,"Entre 30 e 60",IF(R8938&lt;=90,"Entre 60 e 90",IF(R8938&lt;=120,"Entre 90 e 120",IF(R8938&lt;=150,"Entre 120 e 150",IF(R8938&lt;=180,"Entre 150 e 180","Superior a 180")))))))</f>
        <v/>
      </c>
    </row>
    <row r="8939">
      <c r="A8939" t="inlineStr">
        <is>
          <t>Q010L09</t>
        </is>
      </c>
      <c r="B8939" t="inlineStr">
        <is>
          <t>CRISTIANO EDSON DOS SANTOS</t>
        </is>
      </c>
      <c r="C8939" t="n">
        <v>1</v>
      </c>
      <c r="D8939" t="inlineStr">
        <is>
          <t>IPCA</t>
        </is>
      </c>
      <c r="E8939" t="n">
        <v>0.009488792934583046</v>
      </c>
      <c r="F8939" t="inlineStr">
        <is>
          <t>MENSAL</t>
        </is>
      </c>
      <c r="G8939" t="n">
        <v>49638</v>
      </c>
      <c r="H8939" t="n">
        <v>49638</v>
      </c>
      <c r="I8939" t="n">
        <v>149</v>
      </c>
      <c r="J8939" t="inlineStr">
        <is>
          <t>CARTEIRA</t>
        </is>
      </c>
      <c r="K8939" t="inlineStr">
        <is>
          <t>CONTRATO</t>
        </is>
      </c>
      <c r="L8939" t="n">
        <v>673.0513920000001</v>
      </c>
      <c r="M8939" t="inlineStr">
        <is>
          <t>Terra Luz Residencial</t>
        </is>
      </c>
      <c r="N8939">
        <f>DATE(YEAR(G8939),MONTH(G8939),1)</f>
        <v/>
      </c>
      <c r="O8939">
        <f>IF(G8939&gt;$K$3,"Futuro","Atraso")</f>
        <v/>
      </c>
      <c r="P8939">
        <f>12*(YEAR(G8939)-YEAR($K$3))+(MONTH(G8939)-MONTH($K$3))</f>
        <v/>
      </c>
      <c r="Q8939">
        <f>IF(M8939="IBIRAPITANGA FASE 3",IF(O8939="Atraso",L8939,L8939/(1+$I$2)^P8939),IF(O8939="Atraso",L8939,L8939/(1+$I$1)^P8939))</f>
        <v/>
      </c>
      <c r="R8939">
        <f>IF(O8939="Atraso",$K$3-G8939,0)</f>
        <v/>
      </c>
      <c r="S8939">
        <f>IF(R8939&lt;=15,"Até 15",IF(R8939&lt;=30,"Entre 15 e 30",IF(R8939&lt;=60,"Entre 30 e 60",IF(R8939&lt;=90,"Entre 60 e 90",IF(R8939&lt;=120,"Entre 90 e 120",IF(R8939&lt;=150,"Entre 120 e 150",IF(R8939&lt;=180,"Entre 150 e 180","Superior a 180")))))))</f>
        <v/>
      </c>
    </row>
    <row r="8940">
      <c r="A8940" t="inlineStr">
        <is>
          <t>Q010L09</t>
        </is>
      </c>
      <c r="B8940" t="inlineStr">
        <is>
          <t>CRISTIANO EDSON DOS SANTOS</t>
        </is>
      </c>
      <c r="C8940" t="n">
        <v>1</v>
      </c>
      <c r="D8940" t="inlineStr">
        <is>
          <t>IPCA</t>
        </is>
      </c>
      <c r="E8940" t="n">
        <v>0.009488792934583046</v>
      </c>
      <c r="F8940" t="inlineStr">
        <is>
          <t>MENSAL</t>
        </is>
      </c>
      <c r="G8940" t="n">
        <v>49668</v>
      </c>
      <c r="H8940" t="n">
        <v>49668</v>
      </c>
      <c r="I8940" t="n">
        <v>150</v>
      </c>
      <c r="J8940" t="inlineStr">
        <is>
          <t>CARTEIRA</t>
        </is>
      </c>
      <c r="K8940" t="inlineStr">
        <is>
          <t>CONTRATO</t>
        </is>
      </c>
      <c r="L8940" t="n">
        <v>673.0513920000001</v>
      </c>
      <c r="M8940" t="inlineStr">
        <is>
          <t>Terra Luz Residencial</t>
        </is>
      </c>
      <c r="N8940">
        <f>DATE(YEAR(G8940),MONTH(G8940),1)</f>
        <v/>
      </c>
      <c r="O8940">
        <f>IF(G8940&gt;$K$3,"Futuro","Atraso")</f>
        <v/>
      </c>
      <c r="P8940">
        <f>12*(YEAR(G8940)-YEAR($K$3))+(MONTH(G8940)-MONTH($K$3))</f>
        <v/>
      </c>
      <c r="Q8940">
        <f>IF(M8940="IBIRAPITANGA FASE 3",IF(O8940="Atraso",L8940,L8940/(1+$I$2)^P8940),IF(O8940="Atraso",L8940,L8940/(1+$I$1)^P8940))</f>
        <v/>
      </c>
      <c r="R8940">
        <f>IF(O8940="Atraso",$K$3-G8940,0)</f>
        <v/>
      </c>
      <c r="S8940">
        <f>IF(R8940&lt;=15,"Até 15",IF(R8940&lt;=30,"Entre 15 e 30",IF(R8940&lt;=60,"Entre 30 e 60",IF(R8940&lt;=90,"Entre 60 e 90",IF(R8940&lt;=120,"Entre 90 e 120",IF(R8940&lt;=150,"Entre 120 e 150",IF(R8940&lt;=180,"Entre 150 e 180","Superior a 180")))))))</f>
        <v/>
      </c>
    </row>
    <row r="8941">
      <c r="A8941" t="inlineStr">
        <is>
          <t>Q010L09</t>
        </is>
      </c>
      <c r="B8941" t="inlineStr">
        <is>
          <t>CRISTIANO EDSON DOS SANTOS</t>
        </is>
      </c>
      <c r="C8941" t="n">
        <v>1</v>
      </c>
      <c r="D8941" t="inlineStr">
        <is>
          <t>IPCA</t>
        </is>
      </c>
      <c r="E8941" t="n">
        <v>0.009488792934583046</v>
      </c>
      <c r="F8941" t="inlineStr">
        <is>
          <t>MENSAL</t>
        </is>
      </c>
      <c r="G8941" t="n">
        <v>49699</v>
      </c>
      <c r="H8941" t="n">
        <v>49699</v>
      </c>
      <c r="I8941" t="n">
        <v>151</v>
      </c>
      <c r="J8941" t="inlineStr">
        <is>
          <t>CARTEIRA</t>
        </is>
      </c>
      <c r="K8941" t="inlineStr">
        <is>
          <t>CONTRATO</t>
        </is>
      </c>
      <c r="L8941" t="n">
        <v>673.0513920000001</v>
      </c>
      <c r="M8941" t="inlineStr">
        <is>
          <t>Terra Luz Residencial</t>
        </is>
      </c>
      <c r="N8941">
        <f>DATE(YEAR(G8941),MONTH(G8941),1)</f>
        <v/>
      </c>
      <c r="O8941">
        <f>IF(G8941&gt;$K$3,"Futuro","Atraso")</f>
        <v/>
      </c>
      <c r="P8941">
        <f>12*(YEAR(G8941)-YEAR($K$3))+(MONTH(G8941)-MONTH($K$3))</f>
        <v/>
      </c>
      <c r="Q8941">
        <f>IF(M8941="IBIRAPITANGA FASE 3",IF(O8941="Atraso",L8941,L8941/(1+$I$2)^P8941),IF(O8941="Atraso",L8941,L8941/(1+$I$1)^P8941))</f>
        <v/>
      </c>
      <c r="R8941">
        <f>IF(O8941="Atraso",$K$3-G8941,0)</f>
        <v/>
      </c>
      <c r="S8941">
        <f>IF(R8941&lt;=15,"Até 15",IF(R8941&lt;=30,"Entre 15 e 30",IF(R8941&lt;=60,"Entre 30 e 60",IF(R8941&lt;=90,"Entre 60 e 90",IF(R8941&lt;=120,"Entre 90 e 120",IF(R8941&lt;=150,"Entre 120 e 150",IF(R8941&lt;=180,"Entre 150 e 180","Superior a 180")))))))</f>
        <v/>
      </c>
    </row>
    <row r="8942">
      <c r="A8942" t="inlineStr">
        <is>
          <t>Q010L09</t>
        </is>
      </c>
      <c r="B8942" t="inlineStr">
        <is>
          <t>CRISTIANO EDSON DOS SANTOS</t>
        </is>
      </c>
      <c r="C8942" t="n">
        <v>1</v>
      </c>
      <c r="D8942" t="inlineStr">
        <is>
          <t>IPCA</t>
        </is>
      </c>
      <c r="E8942" t="n">
        <v>0.009488792934583046</v>
      </c>
      <c r="F8942" t="inlineStr">
        <is>
          <t>MENSAL</t>
        </is>
      </c>
      <c r="G8942" t="n">
        <v>49730</v>
      </c>
      <c r="H8942" t="n">
        <v>49730</v>
      </c>
      <c r="I8942" t="n">
        <v>152</v>
      </c>
      <c r="J8942" t="inlineStr">
        <is>
          <t>CARTEIRA</t>
        </is>
      </c>
      <c r="K8942" t="inlineStr">
        <is>
          <t>CONTRATO</t>
        </is>
      </c>
      <c r="L8942" t="n">
        <v>673.0513920000001</v>
      </c>
      <c r="M8942" t="inlineStr">
        <is>
          <t>Terra Luz Residencial</t>
        </is>
      </c>
      <c r="N8942">
        <f>DATE(YEAR(G8942),MONTH(G8942),1)</f>
        <v/>
      </c>
      <c r="O8942">
        <f>IF(G8942&gt;$K$3,"Futuro","Atraso")</f>
        <v/>
      </c>
      <c r="P8942">
        <f>12*(YEAR(G8942)-YEAR($K$3))+(MONTH(G8942)-MONTH($K$3))</f>
        <v/>
      </c>
      <c r="Q8942">
        <f>IF(M8942="IBIRAPITANGA FASE 3",IF(O8942="Atraso",L8942,L8942/(1+$I$2)^P8942),IF(O8942="Atraso",L8942,L8942/(1+$I$1)^P8942))</f>
        <v/>
      </c>
      <c r="R8942">
        <f>IF(O8942="Atraso",$K$3-G8942,0)</f>
        <v/>
      </c>
      <c r="S8942">
        <f>IF(R8942&lt;=15,"Até 15",IF(R8942&lt;=30,"Entre 15 e 30",IF(R8942&lt;=60,"Entre 30 e 60",IF(R8942&lt;=90,"Entre 60 e 90",IF(R8942&lt;=120,"Entre 90 e 120",IF(R8942&lt;=150,"Entre 120 e 150",IF(R8942&lt;=180,"Entre 150 e 180","Superior a 180")))))))</f>
        <v/>
      </c>
    </row>
    <row r="8943">
      <c r="A8943" t="inlineStr">
        <is>
          <t>Q010L09</t>
        </is>
      </c>
      <c r="B8943" t="inlineStr">
        <is>
          <t>CRISTIANO EDSON DOS SANTOS</t>
        </is>
      </c>
      <c r="C8943" t="n">
        <v>1</v>
      </c>
      <c r="D8943" t="inlineStr">
        <is>
          <t>IPCA</t>
        </is>
      </c>
      <c r="E8943" t="n">
        <v>0.009488792934583046</v>
      </c>
      <c r="F8943" t="inlineStr">
        <is>
          <t>MENSAL</t>
        </is>
      </c>
      <c r="G8943" t="n">
        <v>49759</v>
      </c>
      <c r="H8943" t="n">
        <v>49759</v>
      </c>
      <c r="I8943" t="n">
        <v>153</v>
      </c>
      <c r="J8943" t="inlineStr">
        <is>
          <t>CARTEIRA</t>
        </is>
      </c>
      <c r="K8943" t="inlineStr">
        <is>
          <t>CONTRATO</t>
        </is>
      </c>
      <c r="L8943" t="n">
        <v>673.0513920000001</v>
      </c>
      <c r="M8943" t="inlineStr">
        <is>
          <t>Terra Luz Residencial</t>
        </is>
      </c>
      <c r="N8943">
        <f>DATE(YEAR(G8943),MONTH(G8943),1)</f>
        <v/>
      </c>
      <c r="O8943">
        <f>IF(G8943&gt;$K$3,"Futuro","Atraso")</f>
        <v/>
      </c>
      <c r="P8943">
        <f>12*(YEAR(G8943)-YEAR($K$3))+(MONTH(G8943)-MONTH($K$3))</f>
        <v/>
      </c>
      <c r="Q8943">
        <f>IF(M8943="IBIRAPITANGA FASE 3",IF(O8943="Atraso",L8943,L8943/(1+$I$2)^P8943),IF(O8943="Atraso",L8943,L8943/(1+$I$1)^P8943))</f>
        <v/>
      </c>
      <c r="R8943">
        <f>IF(O8943="Atraso",$K$3-G8943,0)</f>
        <v/>
      </c>
      <c r="S8943">
        <f>IF(R8943&lt;=15,"Até 15",IF(R8943&lt;=30,"Entre 15 e 30",IF(R8943&lt;=60,"Entre 30 e 60",IF(R8943&lt;=90,"Entre 60 e 90",IF(R8943&lt;=120,"Entre 90 e 120",IF(R8943&lt;=150,"Entre 120 e 150",IF(R8943&lt;=180,"Entre 150 e 180","Superior a 180")))))))</f>
        <v/>
      </c>
    </row>
    <row r="8944">
      <c r="A8944" t="inlineStr">
        <is>
          <t>Q010L09</t>
        </is>
      </c>
      <c r="B8944" t="inlineStr">
        <is>
          <t>CRISTIANO EDSON DOS SANTOS</t>
        </is>
      </c>
      <c r="C8944" t="n">
        <v>1</v>
      </c>
      <c r="D8944" t="inlineStr">
        <is>
          <t>IPCA</t>
        </is>
      </c>
      <c r="E8944" t="n">
        <v>0.009488792934583046</v>
      </c>
      <c r="F8944" t="inlineStr">
        <is>
          <t>MENSAL</t>
        </is>
      </c>
      <c r="G8944" t="n">
        <v>49790</v>
      </c>
      <c r="H8944" t="n">
        <v>49790</v>
      </c>
      <c r="I8944" t="n">
        <v>154</v>
      </c>
      <c r="J8944" t="inlineStr">
        <is>
          <t>CARTEIRA</t>
        </is>
      </c>
      <c r="K8944" t="inlineStr">
        <is>
          <t>CONTRATO</t>
        </is>
      </c>
      <c r="L8944" t="n">
        <v>673.0513920000001</v>
      </c>
      <c r="M8944" t="inlineStr">
        <is>
          <t>Terra Luz Residencial</t>
        </is>
      </c>
      <c r="N8944">
        <f>DATE(YEAR(G8944),MONTH(G8944),1)</f>
        <v/>
      </c>
      <c r="O8944">
        <f>IF(G8944&gt;$K$3,"Futuro","Atraso")</f>
        <v/>
      </c>
      <c r="P8944">
        <f>12*(YEAR(G8944)-YEAR($K$3))+(MONTH(G8944)-MONTH($K$3))</f>
        <v/>
      </c>
      <c r="Q8944">
        <f>IF(M8944="IBIRAPITANGA FASE 3",IF(O8944="Atraso",L8944,L8944/(1+$I$2)^P8944),IF(O8944="Atraso",L8944,L8944/(1+$I$1)^P8944))</f>
        <v/>
      </c>
      <c r="R8944">
        <f>IF(O8944="Atraso",$K$3-G8944,0)</f>
        <v/>
      </c>
      <c r="S8944">
        <f>IF(R8944&lt;=15,"Até 15",IF(R8944&lt;=30,"Entre 15 e 30",IF(R8944&lt;=60,"Entre 30 e 60",IF(R8944&lt;=90,"Entre 60 e 90",IF(R8944&lt;=120,"Entre 90 e 120",IF(R8944&lt;=150,"Entre 120 e 150",IF(R8944&lt;=180,"Entre 150 e 180","Superior a 180")))))))</f>
        <v/>
      </c>
    </row>
    <row r="8945">
      <c r="A8945" t="inlineStr">
        <is>
          <t>Q010L09</t>
        </is>
      </c>
      <c r="B8945" t="inlineStr">
        <is>
          <t>CRISTIANO EDSON DOS SANTOS</t>
        </is>
      </c>
      <c r="C8945" t="n">
        <v>1</v>
      </c>
      <c r="D8945" t="inlineStr">
        <is>
          <t>IPCA</t>
        </is>
      </c>
      <c r="E8945" t="n">
        <v>0.009488792934583046</v>
      </c>
      <c r="F8945" t="inlineStr">
        <is>
          <t>MENSAL</t>
        </is>
      </c>
      <c r="G8945" t="n">
        <v>49820</v>
      </c>
      <c r="H8945" t="n">
        <v>49820</v>
      </c>
      <c r="I8945" t="n">
        <v>155</v>
      </c>
      <c r="J8945" t="inlineStr">
        <is>
          <t>CARTEIRA</t>
        </is>
      </c>
      <c r="K8945" t="inlineStr">
        <is>
          <t>CONTRATO</t>
        </is>
      </c>
      <c r="L8945" t="n">
        <v>673.0513920000001</v>
      </c>
      <c r="M8945" t="inlineStr">
        <is>
          <t>Terra Luz Residencial</t>
        </is>
      </c>
      <c r="N8945">
        <f>DATE(YEAR(G8945),MONTH(G8945),1)</f>
        <v/>
      </c>
      <c r="O8945">
        <f>IF(G8945&gt;$K$3,"Futuro","Atraso")</f>
        <v/>
      </c>
      <c r="P8945">
        <f>12*(YEAR(G8945)-YEAR($K$3))+(MONTH(G8945)-MONTH($K$3))</f>
        <v/>
      </c>
      <c r="Q8945">
        <f>IF(M8945="IBIRAPITANGA FASE 3",IF(O8945="Atraso",L8945,L8945/(1+$I$2)^P8945),IF(O8945="Atraso",L8945,L8945/(1+$I$1)^P8945))</f>
        <v/>
      </c>
      <c r="R8945">
        <f>IF(O8945="Atraso",$K$3-G8945,0)</f>
        <v/>
      </c>
      <c r="S8945">
        <f>IF(R8945&lt;=15,"Até 15",IF(R8945&lt;=30,"Entre 15 e 30",IF(R8945&lt;=60,"Entre 30 e 60",IF(R8945&lt;=90,"Entre 60 e 90",IF(R8945&lt;=120,"Entre 90 e 120",IF(R8945&lt;=150,"Entre 120 e 150",IF(R8945&lt;=180,"Entre 150 e 180","Superior a 180")))))))</f>
        <v/>
      </c>
    </row>
    <row r="8946">
      <c r="A8946" t="inlineStr">
        <is>
          <t>Q010L09</t>
        </is>
      </c>
      <c r="B8946" t="inlineStr">
        <is>
          <t>CRISTIANO EDSON DOS SANTOS</t>
        </is>
      </c>
      <c r="C8946" t="n">
        <v>1</v>
      </c>
      <c r="D8946" t="inlineStr">
        <is>
          <t>IPCA</t>
        </is>
      </c>
      <c r="E8946" t="n">
        <v>0.009488792934583046</v>
      </c>
      <c r="F8946" t="inlineStr">
        <is>
          <t>MENSAL</t>
        </is>
      </c>
      <c r="G8946" t="n">
        <v>49851</v>
      </c>
      <c r="H8946" t="n">
        <v>49851</v>
      </c>
      <c r="I8946" t="n">
        <v>156</v>
      </c>
      <c r="J8946" t="inlineStr">
        <is>
          <t>CARTEIRA</t>
        </is>
      </c>
      <c r="K8946" t="inlineStr">
        <is>
          <t>CONTRATO</t>
        </is>
      </c>
      <c r="L8946" t="n">
        <v>673.0513920000001</v>
      </c>
      <c r="M8946" t="inlineStr">
        <is>
          <t>Terra Luz Residencial</t>
        </is>
      </c>
      <c r="N8946">
        <f>DATE(YEAR(G8946),MONTH(G8946),1)</f>
        <v/>
      </c>
      <c r="O8946">
        <f>IF(G8946&gt;$K$3,"Futuro","Atraso")</f>
        <v/>
      </c>
      <c r="P8946">
        <f>12*(YEAR(G8946)-YEAR($K$3))+(MONTH(G8946)-MONTH($K$3))</f>
        <v/>
      </c>
      <c r="Q8946">
        <f>IF(M8946="IBIRAPITANGA FASE 3",IF(O8946="Atraso",L8946,L8946/(1+$I$2)^P8946),IF(O8946="Atraso",L8946,L8946/(1+$I$1)^P8946))</f>
        <v/>
      </c>
      <c r="R8946">
        <f>IF(O8946="Atraso",$K$3-G8946,0)</f>
        <v/>
      </c>
      <c r="S8946">
        <f>IF(R8946&lt;=15,"Até 15",IF(R8946&lt;=30,"Entre 15 e 30",IF(R8946&lt;=60,"Entre 30 e 60",IF(R8946&lt;=90,"Entre 60 e 90",IF(R8946&lt;=120,"Entre 90 e 120",IF(R8946&lt;=150,"Entre 120 e 150",IF(R8946&lt;=180,"Entre 150 e 180","Superior a 180")))))))</f>
        <v/>
      </c>
    </row>
    <row r="8947">
      <c r="A8947" t="inlineStr">
        <is>
          <t>Q010L09</t>
        </is>
      </c>
      <c r="B8947" t="inlineStr">
        <is>
          <t>CRISTIANO EDSON DOS SANTOS</t>
        </is>
      </c>
      <c r="C8947" t="n">
        <v>1</v>
      </c>
      <c r="D8947" t="inlineStr">
        <is>
          <t>IPCA</t>
        </is>
      </c>
      <c r="E8947" t="n">
        <v>0.009488792934583046</v>
      </c>
      <c r="F8947" t="inlineStr">
        <is>
          <t>MENSAL</t>
        </is>
      </c>
      <c r="G8947" t="n">
        <v>49881</v>
      </c>
      <c r="H8947" t="n">
        <v>49881</v>
      </c>
      <c r="I8947" t="n">
        <v>157</v>
      </c>
      <c r="J8947" t="inlineStr">
        <is>
          <t>CARTEIRA</t>
        </is>
      </c>
      <c r="K8947" t="inlineStr">
        <is>
          <t>CONTRATO</t>
        </is>
      </c>
      <c r="L8947" t="n">
        <v>673.0513920000001</v>
      </c>
      <c r="M8947" t="inlineStr">
        <is>
          <t>Terra Luz Residencial</t>
        </is>
      </c>
      <c r="N8947">
        <f>DATE(YEAR(G8947),MONTH(G8947),1)</f>
        <v/>
      </c>
      <c r="O8947">
        <f>IF(G8947&gt;$K$3,"Futuro","Atraso")</f>
        <v/>
      </c>
      <c r="P8947">
        <f>12*(YEAR(G8947)-YEAR($K$3))+(MONTH(G8947)-MONTH($K$3))</f>
        <v/>
      </c>
      <c r="Q8947">
        <f>IF(M8947="IBIRAPITANGA FASE 3",IF(O8947="Atraso",L8947,L8947/(1+$I$2)^P8947),IF(O8947="Atraso",L8947,L8947/(1+$I$1)^P8947))</f>
        <v/>
      </c>
      <c r="R8947">
        <f>IF(O8947="Atraso",$K$3-G8947,0)</f>
        <v/>
      </c>
      <c r="S8947">
        <f>IF(R8947&lt;=15,"Até 15",IF(R8947&lt;=30,"Entre 15 e 30",IF(R8947&lt;=60,"Entre 30 e 60",IF(R8947&lt;=90,"Entre 60 e 90",IF(R8947&lt;=120,"Entre 90 e 120",IF(R8947&lt;=150,"Entre 120 e 150",IF(R8947&lt;=180,"Entre 150 e 180","Superior a 180")))))))</f>
        <v/>
      </c>
    </row>
    <row r="8948">
      <c r="A8948" t="inlineStr">
        <is>
          <t>Q010L09</t>
        </is>
      </c>
      <c r="B8948" t="inlineStr">
        <is>
          <t>CRISTIANO EDSON DOS SANTOS</t>
        </is>
      </c>
      <c r="C8948" t="n">
        <v>1</v>
      </c>
      <c r="D8948" t="inlineStr">
        <is>
          <t>IPCA</t>
        </is>
      </c>
      <c r="E8948" t="n">
        <v>0.009488792934583046</v>
      </c>
      <c r="F8948" t="inlineStr">
        <is>
          <t>MENSAL</t>
        </is>
      </c>
      <c r="G8948" t="n">
        <v>49912</v>
      </c>
      <c r="H8948" t="n">
        <v>49912</v>
      </c>
      <c r="I8948" t="n">
        <v>158</v>
      </c>
      <c r="J8948" t="inlineStr">
        <is>
          <t>CARTEIRA</t>
        </is>
      </c>
      <c r="K8948" t="inlineStr">
        <is>
          <t>CONTRATO</t>
        </is>
      </c>
      <c r="L8948" t="n">
        <v>673.0513920000001</v>
      </c>
      <c r="M8948" t="inlineStr">
        <is>
          <t>Terra Luz Residencial</t>
        </is>
      </c>
      <c r="N8948">
        <f>DATE(YEAR(G8948),MONTH(G8948),1)</f>
        <v/>
      </c>
      <c r="O8948">
        <f>IF(G8948&gt;$K$3,"Futuro","Atraso")</f>
        <v/>
      </c>
      <c r="P8948">
        <f>12*(YEAR(G8948)-YEAR($K$3))+(MONTH(G8948)-MONTH($K$3))</f>
        <v/>
      </c>
      <c r="Q8948">
        <f>IF(M8948="IBIRAPITANGA FASE 3",IF(O8948="Atraso",L8948,L8948/(1+$I$2)^P8948),IF(O8948="Atraso",L8948,L8948/(1+$I$1)^P8948))</f>
        <v/>
      </c>
      <c r="R8948">
        <f>IF(O8948="Atraso",$K$3-G8948,0)</f>
        <v/>
      </c>
      <c r="S8948">
        <f>IF(R8948&lt;=15,"Até 15",IF(R8948&lt;=30,"Entre 15 e 30",IF(R8948&lt;=60,"Entre 30 e 60",IF(R8948&lt;=90,"Entre 60 e 90",IF(R8948&lt;=120,"Entre 90 e 120",IF(R8948&lt;=150,"Entre 120 e 150",IF(R8948&lt;=180,"Entre 150 e 180","Superior a 180")))))))</f>
        <v/>
      </c>
    </row>
    <row r="8949">
      <c r="A8949" t="inlineStr">
        <is>
          <t>Q010L09</t>
        </is>
      </c>
      <c r="B8949" t="inlineStr">
        <is>
          <t>CRISTIANO EDSON DOS SANTOS</t>
        </is>
      </c>
      <c r="C8949" t="n">
        <v>1</v>
      </c>
      <c r="D8949" t="inlineStr">
        <is>
          <t>IPCA</t>
        </is>
      </c>
      <c r="E8949" t="n">
        <v>0.009488792934583046</v>
      </c>
      <c r="F8949" t="inlineStr">
        <is>
          <t>MENSAL</t>
        </is>
      </c>
      <c r="G8949" t="n">
        <v>49943</v>
      </c>
      <c r="H8949" t="n">
        <v>49943</v>
      </c>
      <c r="I8949" t="n">
        <v>159</v>
      </c>
      <c r="J8949" t="inlineStr">
        <is>
          <t>CARTEIRA</t>
        </is>
      </c>
      <c r="K8949" t="inlineStr">
        <is>
          <t>CONTRATO</t>
        </is>
      </c>
      <c r="L8949" t="n">
        <v>673.0513920000001</v>
      </c>
      <c r="M8949" t="inlineStr">
        <is>
          <t>Terra Luz Residencial</t>
        </is>
      </c>
      <c r="N8949">
        <f>DATE(YEAR(G8949),MONTH(G8949),1)</f>
        <v/>
      </c>
      <c r="O8949">
        <f>IF(G8949&gt;$K$3,"Futuro","Atraso")</f>
        <v/>
      </c>
      <c r="P8949">
        <f>12*(YEAR(G8949)-YEAR($K$3))+(MONTH(G8949)-MONTH($K$3))</f>
        <v/>
      </c>
      <c r="Q8949">
        <f>IF(M8949="IBIRAPITANGA FASE 3",IF(O8949="Atraso",L8949,L8949/(1+$I$2)^P8949),IF(O8949="Atraso",L8949,L8949/(1+$I$1)^P8949))</f>
        <v/>
      </c>
      <c r="R8949">
        <f>IF(O8949="Atraso",$K$3-G8949,0)</f>
        <v/>
      </c>
      <c r="S8949">
        <f>IF(R8949&lt;=15,"Até 15",IF(R8949&lt;=30,"Entre 15 e 30",IF(R8949&lt;=60,"Entre 30 e 60",IF(R8949&lt;=90,"Entre 60 e 90",IF(R8949&lt;=120,"Entre 90 e 120",IF(R8949&lt;=150,"Entre 120 e 150",IF(R8949&lt;=180,"Entre 150 e 180","Superior a 180")))))))</f>
        <v/>
      </c>
    </row>
    <row r="8950">
      <c r="A8950" t="inlineStr">
        <is>
          <t>Q010L09</t>
        </is>
      </c>
      <c r="B8950" t="inlineStr">
        <is>
          <t>CRISTIANO EDSON DOS SANTOS</t>
        </is>
      </c>
      <c r="C8950" t="n">
        <v>1</v>
      </c>
      <c r="D8950" t="inlineStr">
        <is>
          <t>IPCA</t>
        </is>
      </c>
      <c r="E8950" t="n">
        <v>0.009488792934583046</v>
      </c>
      <c r="F8950" t="inlineStr">
        <is>
          <t>MENSAL</t>
        </is>
      </c>
      <c r="G8950" t="n">
        <v>49973</v>
      </c>
      <c r="H8950" t="n">
        <v>49973</v>
      </c>
      <c r="I8950" t="n">
        <v>160</v>
      </c>
      <c r="J8950" t="inlineStr">
        <is>
          <t>CARTEIRA</t>
        </is>
      </c>
      <c r="K8950" t="inlineStr">
        <is>
          <t>CONTRATO</t>
        </is>
      </c>
      <c r="L8950" t="n">
        <v>673.0513920000001</v>
      </c>
      <c r="M8950" t="inlineStr">
        <is>
          <t>Terra Luz Residencial</t>
        </is>
      </c>
      <c r="N8950">
        <f>DATE(YEAR(G8950),MONTH(G8950),1)</f>
        <v/>
      </c>
      <c r="O8950">
        <f>IF(G8950&gt;$K$3,"Futuro","Atraso")</f>
        <v/>
      </c>
      <c r="P8950">
        <f>12*(YEAR(G8950)-YEAR($K$3))+(MONTH(G8950)-MONTH($K$3))</f>
        <v/>
      </c>
      <c r="Q8950">
        <f>IF(M8950="IBIRAPITANGA FASE 3",IF(O8950="Atraso",L8950,L8950/(1+$I$2)^P8950),IF(O8950="Atraso",L8950,L8950/(1+$I$1)^P8950))</f>
        <v/>
      </c>
      <c r="R8950">
        <f>IF(O8950="Atraso",$K$3-G8950,0)</f>
        <v/>
      </c>
      <c r="S8950">
        <f>IF(R8950&lt;=15,"Até 15",IF(R8950&lt;=30,"Entre 15 e 30",IF(R8950&lt;=60,"Entre 30 e 60",IF(R8950&lt;=90,"Entre 60 e 90",IF(R8950&lt;=120,"Entre 90 e 120",IF(R8950&lt;=150,"Entre 120 e 150",IF(R8950&lt;=180,"Entre 150 e 180","Superior a 180")))))))</f>
        <v/>
      </c>
    </row>
    <row r="8951">
      <c r="A8951" t="inlineStr">
        <is>
          <t>Q010L09</t>
        </is>
      </c>
      <c r="B8951" t="inlineStr">
        <is>
          <t>CRISTIANO EDSON DOS SANTOS</t>
        </is>
      </c>
      <c r="C8951" t="n">
        <v>1</v>
      </c>
      <c r="D8951" t="inlineStr">
        <is>
          <t>IPCA</t>
        </is>
      </c>
      <c r="E8951" t="n">
        <v>0.009488792934583046</v>
      </c>
      <c r="F8951" t="inlineStr">
        <is>
          <t>MENSAL</t>
        </is>
      </c>
      <c r="G8951" t="n">
        <v>50004</v>
      </c>
      <c r="H8951" t="n">
        <v>50004</v>
      </c>
      <c r="I8951" t="n">
        <v>161</v>
      </c>
      <c r="J8951" t="inlineStr">
        <is>
          <t>CARTEIRA</t>
        </is>
      </c>
      <c r="K8951" t="inlineStr">
        <is>
          <t>CONTRATO</t>
        </is>
      </c>
      <c r="L8951" t="n">
        <v>673.0513920000001</v>
      </c>
      <c r="M8951" t="inlineStr">
        <is>
          <t>Terra Luz Residencial</t>
        </is>
      </c>
      <c r="N8951">
        <f>DATE(YEAR(G8951),MONTH(G8951),1)</f>
        <v/>
      </c>
      <c r="O8951">
        <f>IF(G8951&gt;$K$3,"Futuro","Atraso")</f>
        <v/>
      </c>
      <c r="P8951">
        <f>12*(YEAR(G8951)-YEAR($K$3))+(MONTH(G8951)-MONTH($K$3))</f>
        <v/>
      </c>
      <c r="Q8951">
        <f>IF(M8951="IBIRAPITANGA FASE 3",IF(O8951="Atraso",L8951,L8951/(1+$I$2)^P8951),IF(O8951="Atraso",L8951,L8951/(1+$I$1)^P8951))</f>
        <v/>
      </c>
      <c r="R8951">
        <f>IF(O8951="Atraso",$K$3-G8951,0)</f>
        <v/>
      </c>
      <c r="S8951">
        <f>IF(R8951&lt;=15,"Até 15",IF(R8951&lt;=30,"Entre 15 e 30",IF(R8951&lt;=60,"Entre 30 e 60",IF(R8951&lt;=90,"Entre 60 e 90",IF(R8951&lt;=120,"Entre 90 e 120",IF(R8951&lt;=150,"Entre 120 e 150",IF(R8951&lt;=180,"Entre 150 e 180","Superior a 180")))))))</f>
        <v/>
      </c>
    </row>
    <row r="8952">
      <c r="A8952" t="inlineStr">
        <is>
          <t>Q010L09</t>
        </is>
      </c>
      <c r="B8952" t="inlineStr">
        <is>
          <t>CRISTIANO EDSON DOS SANTOS</t>
        </is>
      </c>
      <c r="C8952" t="n">
        <v>1</v>
      </c>
      <c r="D8952" t="inlineStr">
        <is>
          <t>IPCA</t>
        </is>
      </c>
      <c r="E8952" t="n">
        <v>0.009488792934583046</v>
      </c>
      <c r="F8952" t="inlineStr">
        <is>
          <t>MENSAL</t>
        </is>
      </c>
      <c r="G8952" t="n">
        <v>50034</v>
      </c>
      <c r="H8952" t="n">
        <v>50034</v>
      </c>
      <c r="I8952" t="n">
        <v>162</v>
      </c>
      <c r="J8952" t="inlineStr">
        <is>
          <t>CARTEIRA</t>
        </is>
      </c>
      <c r="K8952" t="inlineStr">
        <is>
          <t>CONTRATO</t>
        </is>
      </c>
      <c r="L8952" t="n">
        <v>673.0513920000001</v>
      </c>
      <c r="M8952" t="inlineStr">
        <is>
          <t>Terra Luz Residencial</t>
        </is>
      </c>
      <c r="N8952">
        <f>DATE(YEAR(G8952),MONTH(G8952),1)</f>
        <v/>
      </c>
      <c r="O8952">
        <f>IF(G8952&gt;$K$3,"Futuro","Atraso")</f>
        <v/>
      </c>
      <c r="P8952">
        <f>12*(YEAR(G8952)-YEAR($K$3))+(MONTH(G8952)-MONTH($K$3))</f>
        <v/>
      </c>
      <c r="Q8952">
        <f>IF(M8952="IBIRAPITANGA FASE 3",IF(O8952="Atraso",L8952,L8952/(1+$I$2)^P8952),IF(O8952="Atraso",L8952,L8952/(1+$I$1)^P8952))</f>
        <v/>
      </c>
      <c r="R8952">
        <f>IF(O8952="Atraso",$K$3-G8952,0)</f>
        <v/>
      </c>
      <c r="S8952">
        <f>IF(R8952&lt;=15,"Até 15",IF(R8952&lt;=30,"Entre 15 e 30",IF(R8952&lt;=60,"Entre 30 e 60",IF(R8952&lt;=90,"Entre 60 e 90",IF(R8952&lt;=120,"Entre 90 e 120",IF(R8952&lt;=150,"Entre 120 e 150",IF(R8952&lt;=180,"Entre 150 e 180","Superior a 180")))))))</f>
        <v/>
      </c>
    </row>
    <row r="8953">
      <c r="A8953" t="inlineStr">
        <is>
          <t>Q010L09</t>
        </is>
      </c>
      <c r="B8953" t="inlineStr">
        <is>
          <t>CRISTIANO EDSON DOS SANTOS</t>
        </is>
      </c>
      <c r="C8953" t="n">
        <v>1</v>
      </c>
      <c r="D8953" t="inlineStr">
        <is>
          <t>IPCA</t>
        </is>
      </c>
      <c r="E8953" t="n">
        <v>0.009488792934583046</v>
      </c>
      <c r="F8953" t="inlineStr">
        <is>
          <t>MENSAL</t>
        </is>
      </c>
      <c r="G8953" t="n">
        <v>50065</v>
      </c>
      <c r="H8953" t="n">
        <v>50065</v>
      </c>
      <c r="I8953" t="n">
        <v>163</v>
      </c>
      <c r="J8953" t="inlineStr">
        <is>
          <t>CARTEIRA</t>
        </is>
      </c>
      <c r="K8953" t="inlineStr">
        <is>
          <t>CONTRATO</t>
        </is>
      </c>
      <c r="L8953" t="n">
        <v>673.0513920000001</v>
      </c>
      <c r="M8953" t="inlineStr">
        <is>
          <t>Terra Luz Residencial</t>
        </is>
      </c>
      <c r="N8953">
        <f>DATE(YEAR(G8953),MONTH(G8953),1)</f>
        <v/>
      </c>
      <c r="O8953">
        <f>IF(G8953&gt;$K$3,"Futuro","Atraso")</f>
        <v/>
      </c>
      <c r="P8953">
        <f>12*(YEAR(G8953)-YEAR($K$3))+(MONTH(G8953)-MONTH($K$3))</f>
        <v/>
      </c>
      <c r="Q8953">
        <f>IF(M8953="IBIRAPITANGA FASE 3",IF(O8953="Atraso",L8953,L8953/(1+$I$2)^P8953),IF(O8953="Atraso",L8953,L8953/(1+$I$1)^P8953))</f>
        <v/>
      </c>
      <c r="R8953">
        <f>IF(O8953="Atraso",$K$3-G8953,0)</f>
        <v/>
      </c>
      <c r="S8953">
        <f>IF(R8953&lt;=15,"Até 15",IF(R8953&lt;=30,"Entre 15 e 30",IF(R8953&lt;=60,"Entre 30 e 60",IF(R8953&lt;=90,"Entre 60 e 90",IF(R8953&lt;=120,"Entre 90 e 120",IF(R8953&lt;=150,"Entre 120 e 150",IF(R8953&lt;=180,"Entre 150 e 180","Superior a 180")))))))</f>
        <v/>
      </c>
    </row>
    <row r="8954">
      <c r="A8954" t="inlineStr">
        <is>
          <t>Q010L09</t>
        </is>
      </c>
      <c r="B8954" t="inlineStr">
        <is>
          <t>CRISTIANO EDSON DOS SANTOS</t>
        </is>
      </c>
      <c r="C8954" t="n">
        <v>1</v>
      </c>
      <c r="D8954" t="inlineStr">
        <is>
          <t>IPCA</t>
        </is>
      </c>
      <c r="E8954" t="n">
        <v>0.009488792934583046</v>
      </c>
      <c r="F8954" t="inlineStr">
        <is>
          <t>MENSAL</t>
        </is>
      </c>
      <c r="G8954" t="n">
        <v>50096</v>
      </c>
      <c r="H8954" t="n">
        <v>50096</v>
      </c>
      <c r="I8954" t="n">
        <v>164</v>
      </c>
      <c r="J8954" t="inlineStr">
        <is>
          <t>CARTEIRA</t>
        </is>
      </c>
      <c r="K8954" t="inlineStr">
        <is>
          <t>CONTRATO</t>
        </is>
      </c>
      <c r="L8954" t="n">
        <v>673.0513920000001</v>
      </c>
      <c r="M8954" t="inlineStr">
        <is>
          <t>Terra Luz Residencial</t>
        </is>
      </c>
      <c r="N8954">
        <f>DATE(YEAR(G8954),MONTH(G8954),1)</f>
        <v/>
      </c>
      <c r="O8954">
        <f>IF(G8954&gt;$K$3,"Futuro","Atraso")</f>
        <v/>
      </c>
      <c r="P8954">
        <f>12*(YEAR(G8954)-YEAR($K$3))+(MONTH(G8954)-MONTH($K$3))</f>
        <v/>
      </c>
      <c r="Q8954">
        <f>IF(M8954="IBIRAPITANGA FASE 3",IF(O8954="Atraso",L8954,L8954/(1+$I$2)^P8954),IF(O8954="Atraso",L8954,L8954/(1+$I$1)^P8954))</f>
        <v/>
      </c>
      <c r="R8954">
        <f>IF(O8954="Atraso",$K$3-G8954,0)</f>
        <v/>
      </c>
      <c r="S8954">
        <f>IF(R8954&lt;=15,"Até 15",IF(R8954&lt;=30,"Entre 15 e 30",IF(R8954&lt;=60,"Entre 30 e 60",IF(R8954&lt;=90,"Entre 60 e 90",IF(R8954&lt;=120,"Entre 90 e 120",IF(R8954&lt;=150,"Entre 120 e 150",IF(R8954&lt;=180,"Entre 150 e 180","Superior a 180")))))))</f>
        <v/>
      </c>
    </row>
    <row r="8955">
      <c r="A8955" t="inlineStr">
        <is>
          <t>Q010L09</t>
        </is>
      </c>
      <c r="B8955" t="inlineStr">
        <is>
          <t>CRISTIANO EDSON DOS SANTOS</t>
        </is>
      </c>
      <c r="C8955" t="n">
        <v>1</v>
      </c>
      <c r="D8955" t="inlineStr">
        <is>
          <t>IPCA</t>
        </is>
      </c>
      <c r="E8955" t="n">
        <v>0.009488792934583046</v>
      </c>
      <c r="F8955" t="inlineStr">
        <is>
          <t>MENSAL</t>
        </is>
      </c>
      <c r="G8955" t="n">
        <v>50124</v>
      </c>
      <c r="H8955" t="n">
        <v>50124</v>
      </c>
      <c r="I8955" t="n">
        <v>165</v>
      </c>
      <c r="J8955" t="inlineStr">
        <is>
          <t>CARTEIRA</t>
        </is>
      </c>
      <c r="K8955" t="inlineStr">
        <is>
          <t>CONTRATO</t>
        </is>
      </c>
      <c r="L8955" t="n">
        <v>673.0513920000001</v>
      </c>
      <c r="M8955" t="inlineStr">
        <is>
          <t>Terra Luz Residencial</t>
        </is>
      </c>
      <c r="N8955">
        <f>DATE(YEAR(G8955),MONTH(G8955),1)</f>
        <v/>
      </c>
      <c r="O8955">
        <f>IF(G8955&gt;$K$3,"Futuro","Atraso")</f>
        <v/>
      </c>
      <c r="P8955">
        <f>12*(YEAR(G8955)-YEAR($K$3))+(MONTH(G8955)-MONTH($K$3))</f>
        <v/>
      </c>
      <c r="Q8955">
        <f>IF(M8955="IBIRAPITANGA FASE 3",IF(O8955="Atraso",L8955,L8955/(1+$I$2)^P8955),IF(O8955="Atraso",L8955,L8955/(1+$I$1)^P8955))</f>
        <v/>
      </c>
      <c r="R8955">
        <f>IF(O8955="Atraso",$K$3-G8955,0)</f>
        <v/>
      </c>
      <c r="S8955">
        <f>IF(R8955&lt;=15,"Até 15",IF(R8955&lt;=30,"Entre 15 e 30",IF(R8955&lt;=60,"Entre 30 e 60",IF(R8955&lt;=90,"Entre 60 e 90",IF(R8955&lt;=120,"Entre 90 e 120",IF(R8955&lt;=150,"Entre 120 e 150",IF(R8955&lt;=180,"Entre 150 e 180","Superior a 180")))))))</f>
        <v/>
      </c>
    </row>
    <row r="8956">
      <c r="A8956" t="inlineStr">
        <is>
          <t>Q010L09</t>
        </is>
      </c>
      <c r="B8956" t="inlineStr">
        <is>
          <t>CRISTIANO EDSON DOS SANTOS</t>
        </is>
      </c>
      <c r="C8956" t="n">
        <v>1</v>
      </c>
      <c r="D8956" t="inlineStr">
        <is>
          <t>IPCA</t>
        </is>
      </c>
      <c r="E8956" t="n">
        <v>0.009488792934583046</v>
      </c>
      <c r="F8956" t="inlineStr">
        <is>
          <t>MENSAL</t>
        </is>
      </c>
      <c r="G8956" t="n">
        <v>50155</v>
      </c>
      <c r="H8956" t="n">
        <v>50155</v>
      </c>
      <c r="I8956" t="n">
        <v>166</v>
      </c>
      <c r="J8956" t="inlineStr">
        <is>
          <t>CARTEIRA</t>
        </is>
      </c>
      <c r="K8956" t="inlineStr">
        <is>
          <t>CONTRATO</t>
        </is>
      </c>
      <c r="L8956" t="n">
        <v>673.0513920000001</v>
      </c>
      <c r="M8956" t="inlineStr">
        <is>
          <t>Terra Luz Residencial</t>
        </is>
      </c>
      <c r="N8956">
        <f>DATE(YEAR(G8956),MONTH(G8956),1)</f>
        <v/>
      </c>
      <c r="O8956">
        <f>IF(G8956&gt;$K$3,"Futuro","Atraso")</f>
        <v/>
      </c>
      <c r="P8956">
        <f>12*(YEAR(G8956)-YEAR($K$3))+(MONTH(G8956)-MONTH($K$3))</f>
        <v/>
      </c>
      <c r="Q8956">
        <f>IF(M8956="IBIRAPITANGA FASE 3",IF(O8956="Atraso",L8956,L8956/(1+$I$2)^P8956),IF(O8956="Atraso",L8956,L8956/(1+$I$1)^P8956))</f>
        <v/>
      </c>
      <c r="R8956">
        <f>IF(O8956="Atraso",$K$3-G8956,0)</f>
        <v/>
      </c>
      <c r="S8956">
        <f>IF(R8956&lt;=15,"Até 15",IF(R8956&lt;=30,"Entre 15 e 30",IF(R8956&lt;=60,"Entre 30 e 60",IF(R8956&lt;=90,"Entre 60 e 90",IF(R8956&lt;=120,"Entre 90 e 120",IF(R8956&lt;=150,"Entre 120 e 150",IF(R8956&lt;=180,"Entre 150 e 180","Superior a 180")))))))</f>
        <v/>
      </c>
    </row>
    <row r="8957">
      <c r="A8957" t="inlineStr">
        <is>
          <t>Q010L09</t>
        </is>
      </c>
      <c r="B8957" t="inlineStr">
        <is>
          <t>CRISTIANO EDSON DOS SANTOS</t>
        </is>
      </c>
      <c r="C8957" t="n">
        <v>1</v>
      </c>
      <c r="D8957" t="inlineStr">
        <is>
          <t>IPCA</t>
        </is>
      </c>
      <c r="E8957" t="n">
        <v>0.009488792934583046</v>
      </c>
      <c r="F8957" t="inlineStr">
        <is>
          <t>MENSAL</t>
        </is>
      </c>
      <c r="G8957" t="n">
        <v>50185</v>
      </c>
      <c r="H8957" t="n">
        <v>50185</v>
      </c>
      <c r="I8957" t="n">
        <v>167</v>
      </c>
      <c r="J8957" t="inlineStr">
        <is>
          <t>CARTEIRA</t>
        </is>
      </c>
      <c r="K8957" t="inlineStr">
        <is>
          <t>CONTRATO</t>
        </is>
      </c>
      <c r="L8957" t="n">
        <v>673.0513920000001</v>
      </c>
      <c r="M8957" t="inlineStr">
        <is>
          <t>Terra Luz Residencial</t>
        </is>
      </c>
      <c r="N8957">
        <f>DATE(YEAR(G8957),MONTH(G8957),1)</f>
        <v/>
      </c>
      <c r="O8957">
        <f>IF(G8957&gt;$K$3,"Futuro","Atraso")</f>
        <v/>
      </c>
      <c r="P8957">
        <f>12*(YEAR(G8957)-YEAR($K$3))+(MONTH(G8957)-MONTH($K$3))</f>
        <v/>
      </c>
      <c r="Q8957">
        <f>IF(M8957="IBIRAPITANGA FASE 3",IF(O8957="Atraso",L8957,L8957/(1+$I$2)^P8957),IF(O8957="Atraso",L8957,L8957/(1+$I$1)^P8957))</f>
        <v/>
      </c>
      <c r="R8957">
        <f>IF(O8957="Atraso",$K$3-G8957,0)</f>
        <v/>
      </c>
      <c r="S8957">
        <f>IF(R8957&lt;=15,"Até 15",IF(R8957&lt;=30,"Entre 15 e 30",IF(R8957&lt;=60,"Entre 30 e 60",IF(R8957&lt;=90,"Entre 60 e 90",IF(R8957&lt;=120,"Entre 90 e 120",IF(R8957&lt;=150,"Entre 120 e 150",IF(R8957&lt;=180,"Entre 150 e 180","Superior a 180")))))))</f>
        <v/>
      </c>
    </row>
    <row r="8958">
      <c r="A8958" t="inlineStr">
        <is>
          <t>Q010L09</t>
        </is>
      </c>
      <c r="B8958" t="inlineStr">
        <is>
          <t>CRISTIANO EDSON DOS SANTOS</t>
        </is>
      </c>
      <c r="C8958" t="n">
        <v>1</v>
      </c>
      <c r="D8958" t="inlineStr">
        <is>
          <t>IPCA</t>
        </is>
      </c>
      <c r="E8958" t="n">
        <v>0.009488792934583046</v>
      </c>
      <c r="F8958" t="inlineStr">
        <is>
          <t>MENSAL</t>
        </is>
      </c>
      <c r="G8958" t="n">
        <v>50216</v>
      </c>
      <c r="H8958" t="n">
        <v>50216</v>
      </c>
      <c r="I8958" t="n">
        <v>168</v>
      </c>
      <c r="J8958" t="inlineStr">
        <is>
          <t>CARTEIRA</t>
        </is>
      </c>
      <c r="K8958" t="inlineStr">
        <is>
          <t>CONTRATO</t>
        </is>
      </c>
      <c r="L8958" t="n">
        <v>673.0513920000001</v>
      </c>
      <c r="M8958" t="inlineStr">
        <is>
          <t>Terra Luz Residencial</t>
        </is>
      </c>
      <c r="N8958">
        <f>DATE(YEAR(G8958),MONTH(G8958),1)</f>
        <v/>
      </c>
      <c r="O8958">
        <f>IF(G8958&gt;$K$3,"Futuro","Atraso")</f>
        <v/>
      </c>
      <c r="P8958">
        <f>12*(YEAR(G8958)-YEAR($K$3))+(MONTH(G8958)-MONTH($K$3))</f>
        <v/>
      </c>
      <c r="Q8958">
        <f>IF(M8958="IBIRAPITANGA FASE 3",IF(O8958="Atraso",L8958,L8958/(1+$I$2)^P8958),IF(O8958="Atraso",L8958,L8958/(1+$I$1)^P8958))</f>
        <v/>
      </c>
      <c r="R8958">
        <f>IF(O8958="Atraso",$K$3-G8958,0)</f>
        <v/>
      </c>
      <c r="S8958">
        <f>IF(R8958&lt;=15,"Até 15",IF(R8958&lt;=30,"Entre 15 e 30",IF(R8958&lt;=60,"Entre 30 e 60",IF(R8958&lt;=90,"Entre 60 e 90",IF(R8958&lt;=120,"Entre 90 e 120",IF(R8958&lt;=150,"Entre 120 e 150",IF(R8958&lt;=180,"Entre 150 e 180","Superior a 180")))))))</f>
        <v/>
      </c>
    </row>
    <row r="8959">
      <c r="A8959" t="inlineStr">
        <is>
          <t>Q010L09</t>
        </is>
      </c>
      <c r="B8959" t="inlineStr">
        <is>
          <t>CRISTIANO EDSON DOS SANTOS</t>
        </is>
      </c>
      <c r="C8959" t="n">
        <v>1</v>
      </c>
      <c r="D8959" t="inlineStr">
        <is>
          <t>IPCA</t>
        </is>
      </c>
      <c r="E8959" t="n">
        <v>0.009488792934583046</v>
      </c>
      <c r="F8959" t="inlineStr">
        <is>
          <t>MENSAL</t>
        </is>
      </c>
      <c r="G8959" t="n">
        <v>50246</v>
      </c>
      <c r="H8959" t="n">
        <v>50246</v>
      </c>
      <c r="I8959" t="n">
        <v>169</v>
      </c>
      <c r="J8959" t="inlineStr">
        <is>
          <t>CARTEIRA</t>
        </is>
      </c>
      <c r="K8959" t="inlineStr">
        <is>
          <t>CONTRATO</t>
        </is>
      </c>
      <c r="L8959" t="n">
        <v>673.0513920000001</v>
      </c>
      <c r="M8959" t="inlineStr">
        <is>
          <t>Terra Luz Residencial</t>
        </is>
      </c>
      <c r="N8959">
        <f>DATE(YEAR(G8959),MONTH(G8959),1)</f>
        <v/>
      </c>
      <c r="O8959">
        <f>IF(G8959&gt;$K$3,"Futuro","Atraso")</f>
        <v/>
      </c>
      <c r="P8959">
        <f>12*(YEAR(G8959)-YEAR($K$3))+(MONTH(G8959)-MONTH($K$3))</f>
        <v/>
      </c>
      <c r="Q8959">
        <f>IF(M8959="IBIRAPITANGA FASE 3",IF(O8959="Atraso",L8959,L8959/(1+$I$2)^P8959),IF(O8959="Atraso",L8959,L8959/(1+$I$1)^P8959))</f>
        <v/>
      </c>
      <c r="R8959">
        <f>IF(O8959="Atraso",$K$3-G8959,0)</f>
        <v/>
      </c>
      <c r="S8959">
        <f>IF(R8959&lt;=15,"Até 15",IF(R8959&lt;=30,"Entre 15 e 30",IF(R8959&lt;=60,"Entre 30 e 60",IF(R8959&lt;=90,"Entre 60 e 90",IF(R8959&lt;=120,"Entre 90 e 120",IF(R8959&lt;=150,"Entre 120 e 150",IF(R8959&lt;=180,"Entre 150 e 180","Superior a 180")))))))</f>
        <v/>
      </c>
    </row>
    <row r="8960">
      <c r="A8960" t="inlineStr">
        <is>
          <t>Q010L09</t>
        </is>
      </c>
      <c r="B8960" t="inlineStr">
        <is>
          <t>CRISTIANO EDSON DOS SANTOS</t>
        </is>
      </c>
      <c r="C8960" t="n">
        <v>1</v>
      </c>
      <c r="D8960" t="inlineStr">
        <is>
          <t>IPCA</t>
        </is>
      </c>
      <c r="E8960" t="n">
        <v>0.009488792934583046</v>
      </c>
      <c r="F8960" t="inlineStr">
        <is>
          <t>MENSAL</t>
        </is>
      </c>
      <c r="G8960" t="n">
        <v>50277</v>
      </c>
      <c r="H8960" t="n">
        <v>50277</v>
      </c>
      <c r="I8960" t="n">
        <v>170</v>
      </c>
      <c r="J8960" t="inlineStr">
        <is>
          <t>CARTEIRA</t>
        </is>
      </c>
      <c r="K8960" t="inlineStr">
        <is>
          <t>CONTRATO</t>
        </is>
      </c>
      <c r="L8960" t="n">
        <v>673.0513920000001</v>
      </c>
      <c r="M8960" t="inlineStr">
        <is>
          <t>Terra Luz Residencial</t>
        </is>
      </c>
      <c r="N8960">
        <f>DATE(YEAR(G8960),MONTH(G8960),1)</f>
        <v/>
      </c>
      <c r="O8960">
        <f>IF(G8960&gt;$K$3,"Futuro","Atraso")</f>
        <v/>
      </c>
      <c r="P8960">
        <f>12*(YEAR(G8960)-YEAR($K$3))+(MONTH(G8960)-MONTH($K$3))</f>
        <v/>
      </c>
      <c r="Q8960">
        <f>IF(M8960="IBIRAPITANGA FASE 3",IF(O8960="Atraso",L8960,L8960/(1+$I$2)^P8960),IF(O8960="Atraso",L8960,L8960/(1+$I$1)^P8960))</f>
        <v/>
      </c>
      <c r="R8960">
        <f>IF(O8960="Atraso",$K$3-G8960,0)</f>
        <v/>
      </c>
      <c r="S8960">
        <f>IF(R8960&lt;=15,"Até 15",IF(R8960&lt;=30,"Entre 15 e 30",IF(R8960&lt;=60,"Entre 30 e 60",IF(R8960&lt;=90,"Entre 60 e 90",IF(R8960&lt;=120,"Entre 90 e 120",IF(R8960&lt;=150,"Entre 120 e 150",IF(R8960&lt;=180,"Entre 150 e 180","Superior a 180")))))))</f>
        <v/>
      </c>
    </row>
    <row r="8961">
      <c r="A8961" t="inlineStr">
        <is>
          <t>Q010L09</t>
        </is>
      </c>
      <c r="B8961" t="inlineStr">
        <is>
          <t>CRISTIANO EDSON DOS SANTOS</t>
        </is>
      </c>
      <c r="C8961" t="n">
        <v>1</v>
      </c>
      <c r="D8961" t="inlineStr">
        <is>
          <t>IPCA</t>
        </is>
      </c>
      <c r="E8961" t="n">
        <v>0.009488792934583046</v>
      </c>
      <c r="F8961" t="inlineStr">
        <is>
          <t>MENSAL</t>
        </is>
      </c>
      <c r="G8961" t="n">
        <v>50308</v>
      </c>
      <c r="H8961" t="n">
        <v>50308</v>
      </c>
      <c r="I8961" t="n">
        <v>171</v>
      </c>
      <c r="J8961" t="inlineStr">
        <is>
          <t>CARTEIRA</t>
        </is>
      </c>
      <c r="K8961" t="inlineStr">
        <is>
          <t>CONTRATO</t>
        </is>
      </c>
      <c r="L8961" t="n">
        <v>673.0513920000001</v>
      </c>
      <c r="M8961" t="inlineStr">
        <is>
          <t>Terra Luz Residencial</t>
        </is>
      </c>
      <c r="N8961">
        <f>DATE(YEAR(G8961),MONTH(G8961),1)</f>
        <v/>
      </c>
      <c r="O8961">
        <f>IF(G8961&gt;$K$3,"Futuro","Atraso")</f>
        <v/>
      </c>
      <c r="P8961">
        <f>12*(YEAR(G8961)-YEAR($K$3))+(MONTH(G8961)-MONTH($K$3))</f>
        <v/>
      </c>
      <c r="Q8961">
        <f>IF(M8961="IBIRAPITANGA FASE 3",IF(O8961="Atraso",L8961,L8961/(1+$I$2)^P8961),IF(O8961="Atraso",L8961,L8961/(1+$I$1)^P8961))</f>
        <v/>
      </c>
      <c r="R8961">
        <f>IF(O8961="Atraso",$K$3-G8961,0)</f>
        <v/>
      </c>
      <c r="S8961">
        <f>IF(R8961&lt;=15,"Até 15",IF(R8961&lt;=30,"Entre 15 e 30",IF(R8961&lt;=60,"Entre 30 e 60",IF(R8961&lt;=90,"Entre 60 e 90",IF(R8961&lt;=120,"Entre 90 e 120",IF(R8961&lt;=150,"Entre 120 e 150",IF(R8961&lt;=180,"Entre 150 e 180","Superior a 180")))))))</f>
        <v/>
      </c>
    </row>
    <row r="8962">
      <c r="A8962" t="inlineStr">
        <is>
          <t>Q010L09</t>
        </is>
      </c>
      <c r="B8962" t="inlineStr">
        <is>
          <t>CRISTIANO EDSON DOS SANTOS</t>
        </is>
      </c>
      <c r="C8962" t="n">
        <v>1</v>
      </c>
      <c r="D8962" t="inlineStr">
        <is>
          <t>IPCA</t>
        </is>
      </c>
      <c r="E8962" t="n">
        <v>0.009488792934583046</v>
      </c>
      <c r="F8962" t="inlineStr">
        <is>
          <t>MENSAL</t>
        </is>
      </c>
      <c r="G8962" t="n">
        <v>50338</v>
      </c>
      <c r="H8962" t="n">
        <v>50338</v>
      </c>
      <c r="I8962" t="n">
        <v>172</v>
      </c>
      <c r="J8962" t="inlineStr">
        <is>
          <t>CARTEIRA</t>
        </is>
      </c>
      <c r="K8962" t="inlineStr">
        <is>
          <t>CONTRATO</t>
        </is>
      </c>
      <c r="L8962" t="n">
        <v>673.0513920000001</v>
      </c>
      <c r="M8962" t="inlineStr">
        <is>
          <t>Terra Luz Residencial</t>
        </is>
      </c>
      <c r="N8962">
        <f>DATE(YEAR(G8962),MONTH(G8962),1)</f>
        <v/>
      </c>
      <c r="O8962">
        <f>IF(G8962&gt;$K$3,"Futuro","Atraso")</f>
        <v/>
      </c>
      <c r="P8962">
        <f>12*(YEAR(G8962)-YEAR($K$3))+(MONTH(G8962)-MONTH($K$3))</f>
        <v/>
      </c>
      <c r="Q8962">
        <f>IF(M8962="IBIRAPITANGA FASE 3",IF(O8962="Atraso",L8962,L8962/(1+$I$2)^P8962),IF(O8962="Atraso",L8962,L8962/(1+$I$1)^P8962))</f>
        <v/>
      </c>
      <c r="R8962">
        <f>IF(O8962="Atraso",$K$3-G8962,0)</f>
        <v/>
      </c>
      <c r="S8962">
        <f>IF(R8962&lt;=15,"Até 15",IF(R8962&lt;=30,"Entre 15 e 30",IF(R8962&lt;=60,"Entre 30 e 60",IF(R8962&lt;=90,"Entre 60 e 90",IF(R8962&lt;=120,"Entre 90 e 120",IF(R8962&lt;=150,"Entre 120 e 150",IF(R8962&lt;=180,"Entre 150 e 180","Superior a 180")))))))</f>
        <v/>
      </c>
    </row>
    <row r="8963">
      <c r="A8963" t="inlineStr">
        <is>
          <t>Q010L09</t>
        </is>
      </c>
      <c r="B8963" t="inlineStr">
        <is>
          <t>CRISTIANO EDSON DOS SANTOS</t>
        </is>
      </c>
      <c r="C8963" t="n">
        <v>1</v>
      </c>
      <c r="D8963" t="inlineStr">
        <is>
          <t>IPCA</t>
        </is>
      </c>
      <c r="E8963" t="n">
        <v>0.009488792934583046</v>
      </c>
      <c r="F8963" t="inlineStr">
        <is>
          <t>MENSAL</t>
        </is>
      </c>
      <c r="G8963" t="n">
        <v>50369</v>
      </c>
      <c r="H8963" t="n">
        <v>50369</v>
      </c>
      <c r="I8963" t="n">
        <v>173</v>
      </c>
      <c r="J8963" t="inlineStr">
        <is>
          <t>CARTEIRA</t>
        </is>
      </c>
      <c r="K8963" t="inlineStr">
        <is>
          <t>CONTRATO</t>
        </is>
      </c>
      <c r="L8963" t="n">
        <v>673.0513920000001</v>
      </c>
      <c r="M8963" t="inlineStr">
        <is>
          <t>Terra Luz Residencial</t>
        </is>
      </c>
      <c r="N8963">
        <f>DATE(YEAR(G8963),MONTH(G8963),1)</f>
        <v/>
      </c>
      <c r="O8963">
        <f>IF(G8963&gt;$K$3,"Futuro","Atraso")</f>
        <v/>
      </c>
      <c r="P8963">
        <f>12*(YEAR(G8963)-YEAR($K$3))+(MONTH(G8963)-MONTH($K$3))</f>
        <v/>
      </c>
      <c r="Q8963">
        <f>IF(M8963="IBIRAPITANGA FASE 3",IF(O8963="Atraso",L8963,L8963/(1+$I$2)^P8963),IF(O8963="Atraso",L8963,L8963/(1+$I$1)^P8963))</f>
        <v/>
      </c>
      <c r="R8963">
        <f>IF(O8963="Atraso",$K$3-G8963,0)</f>
        <v/>
      </c>
      <c r="S8963">
        <f>IF(R8963&lt;=15,"Até 15",IF(R8963&lt;=30,"Entre 15 e 30",IF(R8963&lt;=60,"Entre 30 e 60",IF(R8963&lt;=90,"Entre 60 e 90",IF(R8963&lt;=120,"Entre 90 e 120",IF(R8963&lt;=150,"Entre 120 e 150",IF(R8963&lt;=180,"Entre 150 e 180","Superior a 180")))))))</f>
        <v/>
      </c>
    </row>
    <row r="8964">
      <c r="A8964" t="inlineStr">
        <is>
          <t>Q010L09</t>
        </is>
      </c>
      <c r="B8964" t="inlineStr">
        <is>
          <t>CRISTIANO EDSON DOS SANTOS</t>
        </is>
      </c>
      <c r="C8964" t="n">
        <v>1</v>
      </c>
      <c r="D8964" t="inlineStr">
        <is>
          <t>IPCA</t>
        </is>
      </c>
      <c r="E8964" t="n">
        <v>0.009488792934583046</v>
      </c>
      <c r="F8964" t="inlineStr">
        <is>
          <t>MENSAL</t>
        </is>
      </c>
      <c r="G8964" t="n">
        <v>50399</v>
      </c>
      <c r="H8964" t="n">
        <v>50399</v>
      </c>
      <c r="I8964" t="n">
        <v>174</v>
      </c>
      <c r="J8964" t="inlineStr">
        <is>
          <t>CARTEIRA</t>
        </is>
      </c>
      <c r="K8964" t="inlineStr">
        <is>
          <t>CONTRATO</t>
        </is>
      </c>
      <c r="L8964" t="n">
        <v>673.0513920000001</v>
      </c>
      <c r="M8964" t="inlineStr">
        <is>
          <t>Terra Luz Residencial</t>
        </is>
      </c>
      <c r="N8964">
        <f>DATE(YEAR(G8964),MONTH(G8964),1)</f>
        <v/>
      </c>
      <c r="O8964">
        <f>IF(G8964&gt;$K$3,"Futuro","Atraso")</f>
        <v/>
      </c>
      <c r="P8964">
        <f>12*(YEAR(G8964)-YEAR($K$3))+(MONTH(G8964)-MONTH($K$3))</f>
        <v/>
      </c>
      <c r="Q8964">
        <f>IF(M8964="IBIRAPITANGA FASE 3",IF(O8964="Atraso",L8964,L8964/(1+$I$2)^P8964),IF(O8964="Atraso",L8964,L8964/(1+$I$1)^P8964))</f>
        <v/>
      </c>
      <c r="R8964">
        <f>IF(O8964="Atraso",$K$3-G8964,0)</f>
        <v/>
      </c>
      <c r="S8964">
        <f>IF(R8964&lt;=15,"Até 15",IF(R8964&lt;=30,"Entre 15 e 30",IF(R8964&lt;=60,"Entre 30 e 60",IF(R8964&lt;=90,"Entre 60 e 90",IF(R8964&lt;=120,"Entre 90 e 120",IF(R8964&lt;=150,"Entre 120 e 150",IF(R8964&lt;=180,"Entre 150 e 180","Superior a 180")))))))</f>
        <v/>
      </c>
    </row>
    <row r="8965">
      <c r="A8965" t="inlineStr">
        <is>
          <t>Q010L09</t>
        </is>
      </c>
      <c r="B8965" t="inlineStr">
        <is>
          <t>CRISTIANO EDSON DOS SANTOS</t>
        </is>
      </c>
      <c r="C8965" t="n">
        <v>1</v>
      </c>
      <c r="D8965" t="inlineStr">
        <is>
          <t>IPCA</t>
        </is>
      </c>
      <c r="E8965" t="n">
        <v>0.009488792934583046</v>
      </c>
      <c r="F8965" t="inlineStr">
        <is>
          <t>MENSAL</t>
        </is>
      </c>
      <c r="G8965" t="n">
        <v>50430</v>
      </c>
      <c r="H8965" t="n">
        <v>50430</v>
      </c>
      <c r="I8965" t="n">
        <v>175</v>
      </c>
      <c r="J8965" t="inlineStr">
        <is>
          <t>CARTEIRA</t>
        </is>
      </c>
      <c r="K8965" t="inlineStr">
        <is>
          <t>CONTRATO</t>
        </is>
      </c>
      <c r="L8965" t="n">
        <v>673.0513920000001</v>
      </c>
      <c r="M8965" t="inlineStr">
        <is>
          <t>Terra Luz Residencial</t>
        </is>
      </c>
      <c r="N8965">
        <f>DATE(YEAR(G8965),MONTH(G8965),1)</f>
        <v/>
      </c>
      <c r="O8965">
        <f>IF(G8965&gt;$K$3,"Futuro","Atraso")</f>
        <v/>
      </c>
      <c r="P8965">
        <f>12*(YEAR(G8965)-YEAR($K$3))+(MONTH(G8965)-MONTH($K$3))</f>
        <v/>
      </c>
      <c r="Q8965">
        <f>IF(M8965="IBIRAPITANGA FASE 3",IF(O8965="Atraso",L8965,L8965/(1+$I$2)^P8965),IF(O8965="Atraso",L8965,L8965/(1+$I$1)^P8965))</f>
        <v/>
      </c>
      <c r="R8965">
        <f>IF(O8965="Atraso",$K$3-G8965,0)</f>
        <v/>
      </c>
      <c r="S8965">
        <f>IF(R8965&lt;=15,"Até 15",IF(R8965&lt;=30,"Entre 15 e 30",IF(R8965&lt;=60,"Entre 30 e 60",IF(R8965&lt;=90,"Entre 60 e 90",IF(R8965&lt;=120,"Entre 90 e 120",IF(R8965&lt;=150,"Entre 120 e 150",IF(R8965&lt;=180,"Entre 150 e 180","Superior a 180")))))))</f>
        <v/>
      </c>
    </row>
    <row r="8966">
      <c r="A8966" t="inlineStr">
        <is>
          <t>Q010L09</t>
        </is>
      </c>
      <c r="B8966" t="inlineStr">
        <is>
          <t>CRISTIANO EDSON DOS SANTOS</t>
        </is>
      </c>
      <c r="C8966" t="n">
        <v>1</v>
      </c>
      <c r="D8966" t="inlineStr">
        <is>
          <t>IPCA</t>
        </is>
      </c>
      <c r="E8966" t="n">
        <v>0.009488792934583046</v>
      </c>
      <c r="F8966" t="inlineStr">
        <is>
          <t>MENSAL</t>
        </is>
      </c>
      <c r="G8966" t="n">
        <v>50461</v>
      </c>
      <c r="H8966" t="n">
        <v>50461</v>
      </c>
      <c r="I8966" t="n">
        <v>176</v>
      </c>
      <c r="J8966" t="inlineStr">
        <is>
          <t>CARTEIRA</t>
        </is>
      </c>
      <c r="K8966" t="inlineStr">
        <is>
          <t>CONTRATO</t>
        </is>
      </c>
      <c r="L8966" t="n">
        <v>673.0513920000001</v>
      </c>
      <c r="M8966" t="inlineStr">
        <is>
          <t>Terra Luz Residencial</t>
        </is>
      </c>
      <c r="N8966">
        <f>DATE(YEAR(G8966),MONTH(G8966),1)</f>
        <v/>
      </c>
      <c r="O8966">
        <f>IF(G8966&gt;$K$3,"Futuro","Atraso")</f>
        <v/>
      </c>
      <c r="P8966">
        <f>12*(YEAR(G8966)-YEAR($K$3))+(MONTH(G8966)-MONTH($K$3))</f>
        <v/>
      </c>
      <c r="Q8966">
        <f>IF(M8966="IBIRAPITANGA FASE 3",IF(O8966="Atraso",L8966,L8966/(1+$I$2)^P8966),IF(O8966="Atraso",L8966,L8966/(1+$I$1)^P8966))</f>
        <v/>
      </c>
      <c r="R8966">
        <f>IF(O8966="Atraso",$K$3-G8966,0)</f>
        <v/>
      </c>
      <c r="S8966">
        <f>IF(R8966&lt;=15,"Até 15",IF(R8966&lt;=30,"Entre 15 e 30",IF(R8966&lt;=60,"Entre 30 e 60",IF(R8966&lt;=90,"Entre 60 e 90",IF(R8966&lt;=120,"Entre 90 e 120",IF(R8966&lt;=150,"Entre 120 e 150",IF(R8966&lt;=180,"Entre 150 e 180","Superior a 180")))))))</f>
        <v/>
      </c>
    </row>
    <row r="8967">
      <c r="A8967" t="inlineStr">
        <is>
          <t>Q010L09</t>
        </is>
      </c>
      <c r="B8967" t="inlineStr">
        <is>
          <t>CRISTIANO EDSON DOS SANTOS</t>
        </is>
      </c>
      <c r="C8967" t="n">
        <v>1</v>
      </c>
      <c r="D8967" t="inlineStr">
        <is>
          <t>IPCA</t>
        </is>
      </c>
      <c r="E8967" t="n">
        <v>0.009488792934583046</v>
      </c>
      <c r="F8967" t="inlineStr">
        <is>
          <t>MENSAL</t>
        </is>
      </c>
      <c r="G8967" t="n">
        <v>50489</v>
      </c>
      <c r="H8967" t="n">
        <v>50489</v>
      </c>
      <c r="I8967" t="n">
        <v>177</v>
      </c>
      <c r="J8967" t="inlineStr">
        <is>
          <t>CARTEIRA</t>
        </is>
      </c>
      <c r="K8967" t="inlineStr">
        <is>
          <t>CONTRATO</t>
        </is>
      </c>
      <c r="L8967" t="n">
        <v>673.0513920000001</v>
      </c>
      <c r="M8967" t="inlineStr">
        <is>
          <t>Terra Luz Residencial</t>
        </is>
      </c>
      <c r="N8967">
        <f>DATE(YEAR(G8967),MONTH(G8967),1)</f>
        <v/>
      </c>
      <c r="O8967">
        <f>IF(G8967&gt;$K$3,"Futuro","Atraso")</f>
        <v/>
      </c>
      <c r="P8967">
        <f>12*(YEAR(G8967)-YEAR($K$3))+(MONTH(G8967)-MONTH($K$3))</f>
        <v/>
      </c>
      <c r="Q8967">
        <f>IF(M8967="IBIRAPITANGA FASE 3",IF(O8967="Atraso",L8967,L8967/(1+$I$2)^P8967),IF(O8967="Atraso",L8967,L8967/(1+$I$1)^P8967))</f>
        <v/>
      </c>
      <c r="R8967">
        <f>IF(O8967="Atraso",$K$3-G8967,0)</f>
        <v/>
      </c>
      <c r="S8967">
        <f>IF(R8967&lt;=15,"Até 15",IF(R8967&lt;=30,"Entre 15 e 30",IF(R8967&lt;=60,"Entre 30 e 60",IF(R8967&lt;=90,"Entre 60 e 90",IF(R8967&lt;=120,"Entre 90 e 120",IF(R8967&lt;=150,"Entre 120 e 150",IF(R8967&lt;=180,"Entre 150 e 180","Superior a 180")))))))</f>
        <v/>
      </c>
    </row>
    <row r="8968">
      <c r="A8968" t="inlineStr">
        <is>
          <t>Q010L09</t>
        </is>
      </c>
      <c r="B8968" t="inlineStr">
        <is>
          <t>CRISTIANO EDSON DOS SANTOS</t>
        </is>
      </c>
      <c r="C8968" t="n">
        <v>1</v>
      </c>
      <c r="D8968" t="inlineStr">
        <is>
          <t>IPCA</t>
        </is>
      </c>
      <c r="E8968" t="n">
        <v>0.009488792934583046</v>
      </c>
      <c r="F8968" t="inlineStr">
        <is>
          <t>MENSAL</t>
        </is>
      </c>
      <c r="G8968" t="n">
        <v>50520</v>
      </c>
      <c r="H8968" t="n">
        <v>50520</v>
      </c>
      <c r="I8968" t="n">
        <v>178</v>
      </c>
      <c r="J8968" t="inlineStr">
        <is>
          <t>CARTEIRA</t>
        </is>
      </c>
      <c r="K8968" t="inlineStr">
        <is>
          <t>CONTRATO</t>
        </is>
      </c>
      <c r="L8968" t="n">
        <v>673.0513920000001</v>
      </c>
      <c r="M8968" t="inlineStr">
        <is>
          <t>Terra Luz Residencial</t>
        </is>
      </c>
      <c r="N8968">
        <f>DATE(YEAR(G8968),MONTH(G8968),1)</f>
        <v/>
      </c>
      <c r="O8968">
        <f>IF(G8968&gt;$K$3,"Futuro","Atraso")</f>
        <v/>
      </c>
      <c r="P8968">
        <f>12*(YEAR(G8968)-YEAR($K$3))+(MONTH(G8968)-MONTH($K$3))</f>
        <v/>
      </c>
      <c r="Q8968">
        <f>IF(M8968="IBIRAPITANGA FASE 3",IF(O8968="Atraso",L8968,L8968/(1+$I$2)^P8968),IF(O8968="Atraso",L8968,L8968/(1+$I$1)^P8968))</f>
        <v/>
      </c>
      <c r="R8968">
        <f>IF(O8968="Atraso",$K$3-G8968,0)</f>
        <v/>
      </c>
      <c r="S8968">
        <f>IF(R8968&lt;=15,"Até 15",IF(R8968&lt;=30,"Entre 15 e 30",IF(R8968&lt;=60,"Entre 30 e 60",IF(R8968&lt;=90,"Entre 60 e 90",IF(R8968&lt;=120,"Entre 90 e 120",IF(R8968&lt;=150,"Entre 120 e 150",IF(R8968&lt;=180,"Entre 150 e 180","Superior a 180")))))))</f>
        <v/>
      </c>
    </row>
    <row r="8969">
      <c r="A8969" t="inlineStr">
        <is>
          <t>Q010L09</t>
        </is>
      </c>
      <c r="B8969" t="inlineStr">
        <is>
          <t>CRISTIANO EDSON DOS SANTOS</t>
        </is>
      </c>
      <c r="C8969" t="n">
        <v>1</v>
      </c>
      <c r="D8969" t="inlineStr">
        <is>
          <t>IPCA</t>
        </is>
      </c>
      <c r="E8969" t="n">
        <v>0.009488792934583046</v>
      </c>
      <c r="F8969" t="inlineStr">
        <is>
          <t>MENSAL</t>
        </is>
      </c>
      <c r="G8969" t="n">
        <v>50550</v>
      </c>
      <c r="H8969" t="n">
        <v>50550</v>
      </c>
      <c r="I8969" t="n">
        <v>179</v>
      </c>
      <c r="J8969" t="inlineStr">
        <is>
          <t>CARTEIRA</t>
        </is>
      </c>
      <c r="K8969" t="inlineStr">
        <is>
          <t>CONTRATO</t>
        </is>
      </c>
      <c r="L8969" t="n">
        <v>673.0513920000001</v>
      </c>
      <c r="M8969" t="inlineStr">
        <is>
          <t>Terra Luz Residencial</t>
        </is>
      </c>
      <c r="N8969">
        <f>DATE(YEAR(G8969),MONTH(G8969),1)</f>
        <v/>
      </c>
      <c r="O8969">
        <f>IF(G8969&gt;$K$3,"Futuro","Atraso")</f>
        <v/>
      </c>
      <c r="P8969">
        <f>12*(YEAR(G8969)-YEAR($K$3))+(MONTH(G8969)-MONTH($K$3))</f>
        <v/>
      </c>
      <c r="Q8969">
        <f>IF(M8969="IBIRAPITANGA FASE 3",IF(O8969="Atraso",L8969,L8969/(1+$I$2)^P8969),IF(O8969="Atraso",L8969,L8969/(1+$I$1)^P8969))</f>
        <v/>
      </c>
      <c r="R8969">
        <f>IF(O8969="Atraso",$K$3-G8969,0)</f>
        <v/>
      </c>
      <c r="S8969">
        <f>IF(R8969&lt;=15,"Até 15",IF(R8969&lt;=30,"Entre 15 e 30",IF(R8969&lt;=60,"Entre 30 e 60",IF(R8969&lt;=90,"Entre 60 e 90",IF(R8969&lt;=120,"Entre 90 e 120",IF(R8969&lt;=150,"Entre 120 e 150",IF(R8969&lt;=180,"Entre 150 e 180","Superior a 180")))))))</f>
        <v/>
      </c>
    </row>
    <row r="8970">
      <c r="A8970" t="inlineStr">
        <is>
          <t>Q010L09</t>
        </is>
      </c>
      <c r="B8970" t="inlineStr">
        <is>
          <t>CRISTIANO EDSON DOS SANTOS</t>
        </is>
      </c>
      <c r="C8970" t="n">
        <v>1</v>
      </c>
      <c r="D8970" t="inlineStr">
        <is>
          <t>IPCA</t>
        </is>
      </c>
      <c r="E8970" t="n">
        <v>0.009488792934583046</v>
      </c>
      <c r="F8970" t="inlineStr">
        <is>
          <t>MENSAL</t>
        </is>
      </c>
      <c r="G8970" t="n">
        <v>50581</v>
      </c>
      <c r="H8970" t="n">
        <v>50581</v>
      </c>
      <c r="I8970" t="n">
        <v>180</v>
      </c>
      <c r="J8970" t="inlineStr">
        <is>
          <t>CARTEIRA</t>
        </is>
      </c>
      <c r="K8970" t="inlineStr">
        <is>
          <t>CONTRATO</t>
        </is>
      </c>
      <c r="L8970" t="n">
        <v>673.0513920000001</v>
      </c>
      <c r="M8970" t="inlineStr">
        <is>
          <t>Terra Luz Residencial</t>
        </is>
      </c>
      <c r="N8970">
        <f>DATE(YEAR(G8970),MONTH(G8970),1)</f>
        <v/>
      </c>
      <c r="O8970">
        <f>IF(G8970&gt;$K$3,"Futuro","Atraso")</f>
        <v/>
      </c>
      <c r="P8970">
        <f>12*(YEAR(G8970)-YEAR($K$3))+(MONTH(G8970)-MONTH($K$3))</f>
        <v/>
      </c>
      <c r="Q8970">
        <f>IF(M8970="IBIRAPITANGA FASE 3",IF(O8970="Atraso",L8970,L8970/(1+$I$2)^P8970),IF(O8970="Atraso",L8970,L8970/(1+$I$1)^P8970))</f>
        <v/>
      </c>
      <c r="R8970">
        <f>IF(O8970="Atraso",$K$3-G8970,0)</f>
        <v/>
      </c>
      <c r="S8970">
        <f>IF(R8970&lt;=15,"Até 15",IF(R8970&lt;=30,"Entre 15 e 30",IF(R8970&lt;=60,"Entre 30 e 60",IF(R8970&lt;=90,"Entre 60 e 90",IF(R8970&lt;=120,"Entre 90 e 120",IF(R8970&lt;=150,"Entre 120 e 150",IF(R8970&lt;=180,"Entre 150 e 180","Superior a 180")))))))</f>
        <v/>
      </c>
    </row>
  </sheetData>
  <pageMargins left="0.511811024" right="0.511811024" top="0.787401575" bottom="0.787401575" header="0.31496062" footer="0.31496062"/>
</worksheet>
</file>

<file path=xl/worksheets/sheet9.xml><?xml version="1.0" encoding="utf-8"?>
<worksheet xmlns="http://schemas.openxmlformats.org/spreadsheetml/2006/main">
  <sheetPr>
    <tabColor rgb="FFFFFF00"/>
    <outlinePr summaryBelow="1" summaryRight="1"/>
    <pageSetUpPr/>
  </sheetPr>
  <dimension ref="A1:L740"/>
  <sheetViews>
    <sheetView workbookViewId="0">
      <selection activeCell="I15" sqref="I15"/>
    </sheetView>
  </sheetViews>
  <sheetFormatPr baseColWidth="8" defaultColWidth="9.140625" defaultRowHeight="15"/>
  <cols>
    <col width="12.140625" bestFit="1" customWidth="1" min="1" max="1"/>
    <col width="43.42578125" bestFit="1" customWidth="1" min="2" max="2"/>
    <col width="7.42578125" bestFit="1" customWidth="1" min="3" max="3"/>
    <col width="8.7109375" bestFit="1" customWidth="1" min="4" max="4"/>
    <col width="10.42578125" bestFit="1" customWidth="1" min="5" max="5"/>
    <col width="10.85546875" bestFit="1" customWidth="1" min="6" max="6"/>
    <col width="15.7109375" bestFit="1" customWidth="1" min="7" max="7"/>
    <col width="18" bestFit="1" customWidth="1" min="8" max="8"/>
    <col width="12.42578125" bestFit="1" customWidth="1" style="371" min="9" max="9"/>
    <col width="13.42578125" bestFit="1" customWidth="1" min="10" max="10"/>
    <col width="11.85546875" bestFit="1" customWidth="1" min="11" max="11"/>
    <col width="18.7109375" bestFit="1" customWidth="1" min="12" max="12"/>
    <col width="12.28515625" bestFit="1" customWidth="1" min="13" max="13"/>
  </cols>
  <sheetData>
    <row r="1">
      <c r="A1" t="inlineStr">
        <is>
          <t>Quadra/Lote</t>
        </is>
      </c>
      <c r="B1" t="inlineStr">
        <is>
          <t>Cliente</t>
        </is>
      </c>
      <c r="C1" t="inlineStr">
        <is>
          <t>Agente</t>
        </is>
      </c>
      <c r="D1" t="inlineStr">
        <is>
          <t>Contrato</t>
        </is>
      </c>
      <c r="E1" s="118" t="inlineStr">
        <is>
          <t>Data</t>
        </is>
      </c>
      <c r="F1" t="inlineStr">
        <is>
          <t>Prazo Pgto.</t>
        </is>
      </c>
      <c r="G1" t="inlineStr">
        <is>
          <t>Valor da 
Venda</t>
        </is>
      </c>
      <c r="H1" t="inlineStr">
        <is>
          <t>Valor do 
Contrato</t>
        </is>
      </c>
      <c r="I1" s="371" t="inlineStr">
        <is>
          <t>R$/m²</t>
        </is>
      </c>
      <c r="J1" t="inlineStr">
        <is>
          <t>Área Privativa</t>
        </is>
      </c>
      <c r="K1" t="inlineStr">
        <is>
          <t>Situação</t>
        </is>
      </c>
      <c r="L1" t="inlineStr">
        <is>
          <t>Empreendimento</t>
        </is>
      </c>
    </row>
    <row r="2">
      <c r="A2" s="123" t="inlineStr">
        <is>
          <t>Q08L04</t>
        </is>
      </c>
      <c r="B2" s="123" t="inlineStr">
        <is>
          <t>HERBERT FIGUEIREDO DE LIMA HELDT</t>
        </is>
      </c>
      <c r="C2" s="124" t="n"/>
      <c r="D2" s="124" t="n"/>
      <c r="E2" s="125" t="n">
        <v>44261</v>
      </c>
      <c r="F2" s="124" t="n">
        <v>48</v>
      </c>
      <c r="G2" s="372" t="n">
        <v>180000</v>
      </c>
      <c r="H2" s="372" t="n">
        <v>180000</v>
      </c>
      <c r="I2" s="373" t="n">
        <v>225</v>
      </c>
      <c r="J2" s="127" t="n">
        <v>800</v>
      </c>
      <c r="K2" s="374" t="inlineStr">
        <is>
          <t>ATIVO</t>
        </is>
      </c>
      <c r="L2" t="inlineStr">
        <is>
          <t>IBIRAPITANGA FASE 3</t>
        </is>
      </c>
    </row>
    <row r="3">
      <c r="A3" s="123" t="inlineStr">
        <is>
          <t>Q011L05</t>
        </is>
      </c>
      <c r="B3" s="123" t="inlineStr">
        <is>
          <t>LUIZ FELIPE GOMES TEIXEIRA</t>
        </is>
      </c>
      <c r="C3" s="124" t="n"/>
      <c r="D3" s="124" t="n"/>
      <c r="E3" s="125" t="n">
        <v>44364</v>
      </c>
      <c r="F3" s="124" t="n">
        <v>48</v>
      </c>
      <c r="G3" s="372" t="n">
        <v>243900</v>
      </c>
      <c r="H3" s="372" t="n">
        <v>243900</v>
      </c>
      <c r="I3" s="373" t="n">
        <v>293.0997187973178</v>
      </c>
      <c r="J3" s="127" t="n">
        <v>832.14</v>
      </c>
      <c r="K3" s="374" t="inlineStr">
        <is>
          <t>DISTRATADO</t>
        </is>
      </c>
      <c r="L3" t="inlineStr">
        <is>
          <t>IBIRAPITANGA FASE 3</t>
        </is>
      </c>
    </row>
    <row r="4">
      <c r="A4" s="123" t="inlineStr">
        <is>
          <t>Q011L05</t>
        </is>
      </c>
      <c r="B4" s="123" t="inlineStr">
        <is>
          <t xml:space="preserve"> JULIANA TELES TAVARES </t>
        </is>
      </c>
      <c r="C4" s="124" t="n"/>
      <c r="D4" s="124" t="n"/>
      <c r="E4" s="125" t="n">
        <v>44364</v>
      </c>
      <c r="F4" s="124" t="n">
        <v>48</v>
      </c>
      <c r="G4" s="372" t="n">
        <v>243900</v>
      </c>
      <c r="H4" s="372" t="n">
        <v>243900</v>
      </c>
      <c r="I4" s="373" t="n">
        <v>293.0997187973178</v>
      </c>
      <c r="J4" s="127" t="n">
        <v>832.14</v>
      </c>
      <c r="K4" s="374" t="inlineStr">
        <is>
          <t>ATIVO</t>
        </is>
      </c>
      <c r="L4" t="inlineStr">
        <is>
          <t>IBIRAPITANGA FASE 3</t>
        </is>
      </c>
    </row>
    <row r="5">
      <c r="A5" s="123" t="inlineStr">
        <is>
          <t>Q013L06</t>
        </is>
      </c>
      <c r="B5" s="123" t="inlineStr">
        <is>
          <t>MARIO LIMA MORAIS</t>
        </is>
      </c>
      <c r="C5" s="124" t="n"/>
      <c r="D5" s="124" t="n"/>
      <c r="E5" s="125" t="n">
        <v>42985</v>
      </c>
      <c r="F5" s="124" t="n">
        <v>96</v>
      </c>
      <c r="G5" s="372" t="n">
        <v>158950</v>
      </c>
      <c r="H5" s="372" t="n">
        <v>158950</v>
      </c>
      <c r="I5" s="373" t="n">
        <v>158.95</v>
      </c>
      <c r="J5" s="127" t="n">
        <v>1000</v>
      </c>
      <c r="K5" s="374" t="inlineStr">
        <is>
          <t>ATIVO</t>
        </is>
      </c>
      <c r="L5" t="inlineStr">
        <is>
          <t>IBIRAPITANGA FASE 3</t>
        </is>
      </c>
    </row>
    <row r="6">
      <c r="A6" s="123" t="inlineStr">
        <is>
          <t>Q014L010</t>
        </is>
      </c>
      <c r="B6" s="123" t="inlineStr">
        <is>
          <t>IGOR FREDEGOTO</t>
        </is>
      </c>
      <c r="C6" s="124" t="n"/>
      <c r="D6" s="124" t="n"/>
      <c r="E6" s="125" t="n">
        <v>43767</v>
      </c>
      <c r="F6" s="124" t="n">
        <v>48</v>
      </c>
      <c r="G6" s="372" t="n">
        <v>247050</v>
      </c>
      <c r="H6" s="372" t="n">
        <v>247050</v>
      </c>
      <c r="I6" s="373" t="n">
        <v>193.7282393902324</v>
      </c>
      <c r="J6" s="127" t="n">
        <v>1275.24</v>
      </c>
      <c r="K6" s="374" t="inlineStr">
        <is>
          <t>ATIVO</t>
        </is>
      </c>
      <c r="L6" t="inlineStr">
        <is>
          <t>IBIRAPITANGA FASE 3</t>
        </is>
      </c>
    </row>
    <row r="7">
      <c r="A7" s="123" t="inlineStr">
        <is>
          <t>Q015L010</t>
        </is>
      </c>
      <c r="B7" s="123" t="inlineStr">
        <is>
          <t>GERSON SILVA GUIMARAES JUNIOR</t>
        </is>
      </c>
      <c r="C7" s="124" t="n"/>
      <c r="D7" s="124" t="n"/>
      <c r="E7" s="125" t="n">
        <v>43195</v>
      </c>
      <c r="F7" s="124" t="n">
        <v>96</v>
      </c>
      <c r="G7" s="372" t="n">
        <v>185624</v>
      </c>
      <c r="H7" s="372" t="n">
        <v>185624</v>
      </c>
      <c r="I7" s="373" t="n">
        <v>200</v>
      </c>
      <c r="J7" s="127" t="n">
        <v>928.12</v>
      </c>
      <c r="K7" s="374" t="inlineStr">
        <is>
          <t>ATIVO</t>
        </is>
      </c>
      <c r="L7" t="inlineStr">
        <is>
          <t>IBIRAPITANGA FASE 3</t>
        </is>
      </c>
    </row>
    <row r="8">
      <c r="A8" s="123" t="inlineStr">
        <is>
          <t>Q015L012</t>
        </is>
      </c>
      <c r="B8" s="123" t="inlineStr">
        <is>
          <t>CARLOS CESAR MORICONE</t>
        </is>
      </c>
      <c r="C8" s="124" t="n"/>
      <c r="D8" s="124" t="n"/>
      <c r="E8" s="125" t="n">
        <v>43205</v>
      </c>
      <c r="F8" s="124" t="n">
        <v>96</v>
      </c>
      <c r="G8" s="372" t="n">
        <v>176595</v>
      </c>
      <c r="H8" s="372" t="n">
        <v>176595</v>
      </c>
      <c r="I8" s="373" t="n">
        <v>187.2653814341159</v>
      </c>
      <c r="J8" s="127" t="n">
        <v>943.02</v>
      </c>
      <c r="K8" s="374" t="inlineStr">
        <is>
          <t>ATIVO</t>
        </is>
      </c>
      <c r="L8" t="inlineStr">
        <is>
          <t>IBIRAPITANGA FASE 3</t>
        </is>
      </c>
    </row>
    <row r="9">
      <c r="A9" s="123" t="inlineStr">
        <is>
          <t>Q016L02</t>
        </is>
      </c>
      <c r="B9" s="123" t="inlineStr">
        <is>
          <t>VALMIR JOSE DE SOUZA</t>
        </is>
      </c>
      <c r="C9" s="124" t="n"/>
      <c r="D9" s="124" t="n"/>
      <c r="E9" s="125" t="n">
        <v>43183</v>
      </c>
      <c r="F9" s="124" t="n">
        <v>96</v>
      </c>
      <c r="G9" s="372" t="n">
        <v>122610</v>
      </c>
      <c r="H9" s="372" t="n">
        <v>122610</v>
      </c>
      <c r="I9" s="373" t="n">
        <v>152.5056905108399</v>
      </c>
      <c r="J9" s="127" t="n">
        <v>803.97</v>
      </c>
      <c r="K9" s="374" t="inlineStr">
        <is>
          <t>ATIVO</t>
        </is>
      </c>
      <c r="L9" t="inlineStr">
        <is>
          <t>IBIRAPITANGA FASE 3</t>
        </is>
      </c>
    </row>
    <row r="10">
      <c r="A10" s="123" t="inlineStr">
        <is>
          <t>Q016L04</t>
        </is>
      </c>
      <c r="B10" s="123" t="inlineStr">
        <is>
          <t>MARIA DO AMPARO ALVES DA SILVA MAIA</t>
        </is>
      </c>
      <c r="C10" s="124" t="n"/>
      <c r="D10" s="124" t="n"/>
      <c r="E10" s="125" t="n">
        <v>44088</v>
      </c>
      <c r="F10" s="124" t="n">
        <v>96</v>
      </c>
      <c r="G10" s="372" t="n">
        <v>120598.71</v>
      </c>
      <c r="H10" s="372" t="n">
        <v>120598.71</v>
      </c>
      <c r="I10" s="373" t="n">
        <v>149.3112665593661</v>
      </c>
      <c r="J10" s="127" t="n">
        <v>807.7</v>
      </c>
      <c r="K10" s="374" t="inlineStr">
        <is>
          <t>ATIVO</t>
        </is>
      </c>
      <c r="L10" t="inlineStr">
        <is>
          <t>IBIRAPITANGA FASE 3</t>
        </is>
      </c>
    </row>
    <row r="11">
      <c r="A11" s="123" t="inlineStr">
        <is>
          <t>Q01L01</t>
        </is>
      </c>
      <c r="B11" s="123" t="inlineStr">
        <is>
          <t>VAGNER LUIS SANCHES DA SILVA</t>
        </is>
      </c>
      <c r="C11" s="124" t="n"/>
      <c r="D11" s="124" t="n"/>
      <c r="E11" s="125" t="n">
        <v>44455</v>
      </c>
      <c r="F11" s="124" t="n">
        <v>180</v>
      </c>
      <c r="G11" s="372" t="n">
        <v>345685.19</v>
      </c>
      <c r="H11" s="372" t="n">
        <v>345685.19</v>
      </c>
      <c r="I11" s="373" t="n">
        <v>276.6211799915177</v>
      </c>
      <c r="J11" s="127" t="n">
        <v>1249.67</v>
      </c>
      <c r="K11" s="374" t="inlineStr">
        <is>
          <t>ATIVO</t>
        </is>
      </c>
      <c r="L11" t="inlineStr">
        <is>
          <t>IBIRAPITANGA FASE 3</t>
        </is>
      </c>
    </row>
    <row r="12">
      <c r="A12" s="123" t="inlineStr">
        <is>
          <t>Q02L08</t>
        </is>
      </c>
      <c r="B12" s="123" t="inlineStr">
        <is>
          <t>MARIA APARECIDA DOS SANTOS GUIMARAES LIMA</t>
        </is>
      </c>
      <c r="C12" s="124" t="n"/>
      <c r="D12" s="124" t="n"/>
      <c r="E12" s="125" t="n">
        <v>43204</v>
      </c>
      <c r="F12" s="124" t="n">
        <v>96</v>
      </c>
      <c r="G12" s="372" t="n">
        <v>165615.01</v>
      </c>
      <c r="H12" s="372" t="n">
        <v>165615.01</v>
      </c>
      <c r="I12" s="373" t="n">
        <v>191.6507666493086</v>
      </c>
      <c r="J12" s="127" t="n">
        <v>864.15</v>
      </c>
      <c r="K12" s="374" t="inlineStr">
        <is>
          <t>ATIVO</t>
        </is>
      </c>
      <c r="L12" t="inlineStr">
        <is>
          <t>IBIRAPITANGA FASE 3</t>
        </is>
      </c>
    </row>
    <row r="13">
      <c r="A13" s="123" t="inlineStr">
        <is>
          <t>Q02L09</t>
        </is>
      </c>
      <c r="B13" s="123" t="inlineStr">
        <is>
          <t>DESTAK BENEFICIOS ADM E CORRETORA DE SEGUROS LTDA</t>
        </is>
      </c>
      <c r="C13" s="124" t="n"/>
      <c r="D13" s="124" t="n"/>
      <c r="E13" s="125" t="n">
        <v>44386</v>
      </c>
      <c r="F13" s="124" t="n">
        <v>48</v>
      </c>
      <c r="G13" s="372" t="n">
        <v>308101.52</v>
      </c>
      <c r="H13" s="372" t="n">
        <v>308101.52</v>
      </c>
      <c r="I13" s="373" t="n">
        <v>272.711720084619</v>
      </c>
      <c r="J13" s="127" t="n">
        <v>1129.77</v>
      </c>
      <c r="K13" s="374" t="inlineStr">
        <is>
          <t>ATIVO</t>
        </is>
      </c>
      <c r="L13" t="inlineStr">
        <is>
          <t>IBIRAPITANGA FASE 3</t>
        </is>
      </c>
    </row>
    <row r="14">
      <c r="A14" s="123" t="inlineStr">
        <is>
          <t>Q02L010</t>
        </is>
      </c>
      <c r="B14" s="123" t="inlineStr">
        <is>
          <t>ROBERTA PERAL MIGUES</t>
        </is>
      </c>
      <c r="C14" s="124" t="n"/>
      <c r="D14" s="124" t="n"/>
      <c r="E14" s="125" t="n">
        <v>44236</v>
      </c>
      <c r="F14" s="124" t="n">
        <v>42</v>
      </c>
      <c r="G14" s="372" t="n">
        <v>319500</v>
      </c>
      <c r="H14" s="372" t="n">
        <v>319500</v>
      </c>
      <c r="I14" s="373" t="n">
        <v>222.7753838430322</v>
      </c>
      <c r="J14" s="127" t="n">
        <v>1434.18</v>
      </c>
      <c r="K14" s="374" t="inlineStr">
        <is>
          <t>ATIVO</t>
        </is>
      </c>
      <c r="L14" t="inlineStr">
        <is>
          <t>IBIRAPITANGA FASE 3</t>
        </is>
      </c>
    </row>
    <row r="15">
      <c r="A15" s="123" t="inlineStr">
        <is>
          <t>Q02L011</t>
        </is>
      </c>
      <c r="B15" s="123" t="inlineStr">
        <is>
          <t>LUIZ ANTONIO MENDES DA SILVA JUNIOR</t>
        </is>
      </c>
      <c r="C15" s="124" t="n"/>
      <c r="D15" s="124" t="n"/>
      <c r="E15" s="125" t="n">
        <v>43968</v>
      </c>
      <c r="F15" s="124" t="n">
        <v>45</v>
      </c>
      <c r="G15" s="372" t="n">
        <v>275400</v>
      </c>
      <c r="H15" s="372" t="n">
        <v>275400</v>
      </c>
      <c r="I15" s="373" t="n">
        <v>177.3113571980427</v>
      </c>
      <c r="J15" s="127" t="n">
        <v>1553.2</v>
      </c>
      <c r="K15" s="374" t="inlineStr">
        <is>
          <t>DISTRATADO</t>
        </is>
      </c>
      <c r="L15" t="inlineStr">
        <is>
          <t>IBIRAPITANGA FASE 3</t>
        </is>
      </c>
    </row>
    <row r="16">
      <c r="A16" s="123" t="inlineStr">
        <is>
          <t>Q02L011</t>
        </is>
      </c>
      <c r="B16" s="123" t="inlineStr">
        <is>
          <t>MARIANA RAGOSTA SERRÃO</t>
        </is>
      </c>
      <c r="C16" s="124" t="n"/>
      <c r="D16" s="124" t="n"/>
      <c r="E16" s="125" t="n">
        <v>43968</v>
      </c>
      <c r="F16" s="124" t="n">
        <v>45</v>
      </c>
      <c r="G16" s="372" t="n">
        <v>275400</v>
      </c>
      <c r="H16" s="372" t="n">
        <v>275400</v>
      </c>
      <c r="I16" s="373" t="n">
        <v>177.3113571980427</v>
      </c>
      <c r="J16" s="127" t="n">
        <v>1553.2</v>
      </c>
      <c r="K16" s="374" t="inlineStr">
        <is>
          <t>ATIVO</t>
        </is>
      </c>
      <c r="L16" t="inlineStr">
        <is>
          <t>IBIRAPITANGA FASE 3</t>
        </is>
      </c>
    </row>
    <row r="17">
      <c r="A17" s="123" t="inlineStr">
        <is>
          <t>Q02L012</t>
        </is>
      </c>
      <c r="B17" s="123" t="inlineStr">
        <is>
          <t>ARMANDO ALCAYDE</t>
        </is>
      </c>
      <c r="C17" s="124" t="n"/>
      <c r="D17" s="124" t="n"/>
      <c r="E17" s="125" t="n">
        <v>44335</v>
      </c>
      <c r="F17" s="124" t="n">
        <v>48</v>
      </c>
      <c r="G17" s="372" t="n">
        <v>288000</v>
      </c>
      <c r="H17" s="372" t="n">
        <v>288000</v>
      </c>
      <c r="I17" s="373" t="n">
        <v>230.0797290172081</v>
      </c>
      <c r="J17" s="127" t="n">
        <v>1251.74</v>
      </c>
      <c r="K17" s="374" t="inlineStr">
        <is>
          <t>ATIVO</t>
        </is>
      </c>
      <c r="L17" t="inlineStr">
        <is>
          <t>IBIRAPITANGA FASE 3</t>
        </is>
      </c>
    </row>
    <row r="18">
      <c r="A18" s="123" t="inlineStr">
        <is>
          <t>Q03L05</t>
        </is>
      </c>
      <c r="B18" s="123" t="inlineStr">
        <is>
          <t>FELIPE RUBBO AGUILERA</t>
        </is>
      </c>
      <c r="C18" s="124" t="n"/>
      <c r="D18" s="124" t="n"/>
      <c r="E18" s="125" t="n">
        <v>44362</v>
      </c>
      <c r="F18" s="124" t="n">
        <v>180</v>
      </c>
      <c r="G18" s="372" t="n">
        <v>272427.97</v>
      </c>
      <c r="H18" s="372" t="n">
        <v>272427.97</v>
      </c>
      <c r="I18" s="373" t="n">
        <v>329.552621392108</v>
      </c>
      <c r="J18" s="127" t="n">
        <v>826.66</v>
      </c>
      <c r="K18" s="374" t="inlineStr">
        <is>
          <t>ATIVO</t>
        </is>
      </c>
      <c r="L18" t="inlineStr">
        <is>
          <t>IBIRAPITANGA FASE 3</t>
        </is>
      </c>
    </row>
    <row r="19">
      <c r="A19" s="123" t="inlineStr">
        <is>
          <t>Q03L08</t>
        </is>
      </c>
      <c r="B19" s="123" t="inlineStr">
        <is>
          <t>WILLIAM MORILA</t>
        </is>
      </c>
      <c r="C19" s="124" t="n"/>
      <c r="D19" s="124" t="n"/>
      <c r="E19" s="125" t="n">
        <v>43921</v>
      </c>
      <c r="F19" s="124" t="n">
        <v>48</v>
      </c>
      <c r="G19" s="372" t="n">
        <v>239445</v>
      </c>
      <c r="H19" s="372" t="n">
        <v>239445</v>
      </c>
      <c r="I19" s="373" t="n">
        <v>177.7392608208318</v>
      </c>
      <c r="J19" s="127" t="n">
        <v>1347.17</v>
      </c>
      <c r="K19" s="374" t="inlineStr">
        <is>
          <t>ATIVO</t>
        </is>
      </c>
      <c r="L19" t="inlineStr">
        <is>
          <t>IBIRAPITANGA FASE 3</t>
        </is>
      </c>
    </row>
    <row r="20">
      <c r="A20" s="123" t="inlineStr">
        <is>
          <t>Q03L013</t>
        </is>
      </c>
      <c r="B20" s="123" t="inlineStr">
        <is>
          <t>AMANDA  XAVIER ANTUNES</t>
        </is>
      </c>
      <c r="C20" s="124" t="n"/>
      <c r="D20" s="124" t="n"/>
      <c r="E20" s="125" t="n">
        <v>44260</v>
      </c>
      <c r="F20" s="124" t="n">
        <v>42</v>
      </c>
      <c r="G20" s="372" t="n">
        <v>315000</v>
      </c>
      <c r="H20" s="372" t="n">
        <v>315000</v>
      </c>
      <c r="I20" s="373" t="n">
        <v>219.1411060016835</v>
      </c>
      <c r="J20" s="127" t="n">
        <v>1437.43</v>
      </c>
      <c r="K20" s="374" t="inlineStr">
        <is>
          <t>ATIVO</t>
        </is>
      </c>
      <c r="L20" t="inlineStr">
        <is>
          <t>IBIRAPITANGA FASE 3</t>
        </is>
      </c>
    </row>
    <row r="21">
      <c r="A21" s="123" t="inlineStr">
        <is>
          <t>Q04L05</t>
        </is>
      </c>
      <c r="B21" s="123" t="inlineStr">
        <is>
          <t>ADRIANA FERREIRA DOS SANTOS</t>
        </is>
      </c>
      <c r="C21" s="124" t="n"/>
      <c r="D21" s="124" t="n"/>
      <c r="E21" s="125" t="n">
        <v>43049</v>
      </c>
      <c r="F21" s="124" t="n">
        <v>96</v>
      </c>
      <c r="G21" s="372" t="n">
        <v>165495</v>
      </c>
      <c r="H21" s="372" t="n">
        <v>165495</v>
      </c>
      <c r="I21" s="373" t="n">
        <v>182.8573007016187</v>
      </c>
      <c r="J21" s="127" t="n">
        <v>905.05</v>
      </c>
      <c r="K21" s="374" t="inlineStr">
        <is>
          <t>ATIVO</t>
        </is>
      </c>
      <c r="L21" t="inlineStr">
        <is>
          <t>IBIRAPITANGA FASE 3</t>
        </is>
      </c>
    </row>
    <row r="22">
      <c r="A22" s="123" t="inlineStr">
        <is>
          <t>Q05L02</t>
        </is>
      </c>
      <c r="B22" s="123" t="inlineStr">
        <is>
          <t>DIEGO MAGNAGO MANGIA</t>
        </is>
      </c>
      <c r="C22" s="124" t="n"/>
      <c r="D22" s="124" t="n"/>
      <c r="E22" s="125" t="n">
        <v>43996</v>
      </c>
      <c r="F22" s="124" t="n">
        <v>48</v>
      </c>
      <c r="G22" s="372" t="n">
        <v>162000</v>
      </c>
      <c r="H22" s="372" t="n">
        <v>162000</v>
      </c>
      <c r="I22" s="373" t="n">
        <v>202.5</v>
      </c>
      <c r="J22" s="127" t="n">
        <v>800</v>
      </c>
      <c r="K22" s="374" t="inlineStr">
        <is>
          <t>DISTRATADO</t>
        </is>
      </c>
      <c r="L22" t="inlineStr">
        <is>
          <t>IBIRAPITANGA FASE 3</t>
        </is>
      </c>
    </row>
    <row r="23">
      <c r="A23" s="123" t="inlineStr">
        <is>
          <t>Q05L03</t>
        </is>
      </c>
      <c r="B23" s="123" t="inlineStr">
        <is>
          <t>EDUARDO GOYA</t>
        </is>
      </c>
      <c r="C23" s="124" t="n"/>
      <c r="D23" s="124" t="n"/>
      <c r="E23" s="125" t="n">
        <v>44152</v>
      </c>
      <c r="F23" s="124" t="n">
        <v>48</v>
      </c>
      <c r="G23" s="372" t="n">
        <v>255600</v>
      </c>
      <c r="H23" s="372" t="n">
        <v>255600</v>
      </c>
      <c r="I23" s="373" t="n">
        <v>293.2807049752157</v>
      </c>
      <c r="J23" s="127" t="n">
        <v>871.52</v>
      </c>
      <c r="K23" s="374" t="inlineStr">
        <is>
          <t>ATIVO</t>
        </is>
      </c>
      <c r="L23" t="inlineStr">
        <is>
          <t>IBIRAPITANGA FASE 3</t>
        </is>
      </c>
    </row>
    <row r="24">
      <c r="A24" s="123" t="inlineStr">
        <is>
          <t>Q05L04</t>
        </is>
      </c>
      <c r="B24" s="123" t="inlineStr">
        <is>
          <t>JORGE GUEDES DE SOUSA</t>
        </is>
      </c>
      <c r="C24" s="124" t="n"/>
      <c r="D24" s="124" t="n"/>
      <c r="E24" s="125" t="n">
        <v>44050</v>
      </c>
      <c r="F24" s="124" t="n">
        <v>48</v>
      </c>
      <c r="G24" s="372" t="n">
        <v>231873.58</v>
      </c>
      <c r="H24" s="372" t="n">
        <v>231873.58</v>
      </c>
      <c r="I24" s="373" t="n">
        <v>251.3889003328382</v>
      </c>
      <c r="J24" s="127" t="n">
        <v>922.37</v>
      </c>
      <c r="K24" s="374" t="inlineStr">
        <is>
          <t>ATIVO</t>
        </is>
      </c>
      <c r="L24" t="inlineStr">
        <is>
          <t>IBIRAPITANGA FASE 3</t>
        </is>
      </c>
    </row>
    <row r="25">
      <c r="A25" s="123" t="inlineStr">
        <is>
          <t>Q06L01</t>
        </is>
      </c>
      <c r="B25" s="123" t="inlineStr">
        <is>
          <t>VAGNER LUIS SANCHES DA SILVA</t>
        </is>
      </c>
      <c r="C25" s="124" t="n"/>
      <c r="D25" s="124" t="n"/>
      <c r="E25" s="125" t="n">
        <v>44455</v>
      </c>
      <c r="F25" s="124" t="n">
        <v>180</v>
      </c>
      <c r="G25" s="372" t="n">
        <v>298797.61</v>
      </c>
      <c r="H25" s="372" t="n">
        <v>298797.61</v>
      </c>
      <c r="I25" s="373" t="n">
        <v>300.1814464682185</v>
      </c>
      <c r="J25" s="127" t="n">
        <v>995.39</v>
      </c>
      <c r="K25" s="374" t="inlineStr">
        <is>
          <t>ATIVO</t>
        </is>
      </c>
      <c r="L25" t="inlineStr">
        <is>
          <t>IBIRAPITANGA FASE 3</t>
        </is>
      </c>
    </row>
    <row r="26">
      <c r="A26" s="123" t="inlineStr">
        <is>
          <t>Q06L03</t>
        </is>
      </c>
      <c r="B26" s="123" t="inlineStr">
        <is>
          <t>FLAVIO ROBERTO PEREIRA</t>
        </is>
      </c>
      <c r="C26" s="124" t="n"/>
      <c r="D26" s="124" t="n"/>
      <c r="E26" s="125" t="n">
        <v>44283</v>
      </c>
      <c r="F26" s="124" t="n">
        <v>48</v>
      </c>
      <c r="G26" s="372" t="n">
        <v>261000</v>
      </c>
      <c r="H26" s="372" t="n">
        <v>261000</v>
      </c>
      <c r="I26" s="373" t="n">
        <v>265.6191164348012</v>
      </c>
      <c r="J26" s="127" t="n">
        <v>982.61</v>
      </c>
      <c r="K26" s="374" t="inlineStr">
        <is>
          <t>ATIVO</t>
        </is>
      </c>
      <c r="L26" t="inlineStr">
        <is>
          <t>IBIRAPITANGA FASE 3</t>
        </is>
      </c>
    </row>
    <row r="27">
      <c r="A27" s="123" t="inlineStr">
        <is>
          <t>Q06L04</t>
        </is>
      </c>
      <c r="B27" s="123" t="inlineStr">
        <is>
          <t>IVAN RODRIGUES ARAUJO</t>
        </is>
      </c>
      <c r="C27" s="124" t="n"/>
      <c r="D27" s="124" t="n"/>
      <c r="E27" s="125" t="n">
        <v>44463</v>
      </c>
      <c r="F27" s="124" t="n">
        <v>42</v>
      </c>
      <c r="G27" s="372" t="n">
        <v>285300</v>
      </c>
      <c r="H27" s="372" t="n">
        <v>285300</v>
      </c>
      <c r="I27" s="373" t="n">
        <v>306.0863221362744</v>
      </c>
      <c r="J27" s="127" t="n">
        <v>932.09</v>
      </c>
      <c r="K27" s="374" t="inlineStr">
        <is>
          <t>ATIVO</t>
        </is>
      </c>
      <c r="L27" t="inlineStr">
        <is>
          <t>IBIRAPITANGA FASE 3</t>
        </is>
      </c>
    </row>
    <row r="28">
      <c r="A28" s="123" t="inlineStr">
        <is>
          <t>Q06L05</t>
        </is>
      </c>
      <c r="B28" s="123" t="inlineStr">
        <is>
          <t>MONICA MATHIAS DE MACEDO</t>
        </is>
      </c>
      <c r="C28" s="124" t="n"/>
      <c r="D28" s="124" t="n"/>
      <c r="E28" s="125" t="n">
        <v>44450</v>
      </c>
      <c r="F28" s="124" t="n">
        <v>42</v>
      </c>
      <c r="G28" s="372" t="n">
        <v>254444.73</v>
      </c>
      <c r="H28" s="372" t="n">
        <v>254444.73</v>
      </c>
      <c r="I28" s="373" t="n">
        <v>309.095992419733</v>
      </c>
      <c r="J28" s="127" t="n">
        <v>823.1900000000001</v>
      </c>
      <c r="K28" s="374" t="inlineStr">
        <is>
          <t>QUITADO</t>
        </is>
      </c>
      <c r="L28" t="inlineStr">
        <is>
          <t>IBIRAPITANGA FASE 3</t>
        </is>
      </c>
    </row>
    <row r="29">
      <c r="A29" s="123" t="inlineStr">
        <is>
          <t>Q06L06</t>
        </is>
      </c>
      <c r="B29" s="123" t="inlineStr">
        <is>
          <t>WELLINGTON ALVES DE SOUZA</t>
        </is>
      </c>
      <c r="C29" s="124" t="n"/>
      <c r="D29" s="124" t="n"/>
      <c r="E29" s="125" t="n">
        <v>44334</v>
      </c>
      <c r="F29" s="124" t="n">
        <v>176</v>
      </c>
      <c r="G29" s="372" t="n">
        <v>170098.61</v>
      </c>
      <c r="H29" s="372" t="n">
        <v>170098.61</v>
      </c>
      <c r="I29" s="373" t="n">
        <v>212.517003998001</v>
      </c>
      <c r="J29" s="127" t="n">
        <v>800.4</v>
      </c>
      <c r="K29" s="374" t="inlineStr">
        <is>
          <t>ATIVO</t>
        </is>
      </c>
      <c r="L29" t="inlineStr">
        <is>
          <t>IBIRAPITANGA FASE 3</t>
        </is>
      </c>
    </row>
    <row r="30">
      <c r="A30" s="123" t="inlineStr">
        <is>
          <t>Q06L08</t>
        </is>
      </c>
      <c r="B30" s="123" t="inlineStr">
        <is>
          <t>VANIA FONSECA LONGHI MACARRAO</t>
        </is>
      </c>
      <c r="C30" s="124" t="n"/>
      <c r="D30" s="124" t="n"/>
      <c r="E30" s="125" t="n">
        <v>43756</v>
      </c>
      <c r="F30" s="124" t="n">
        <v>48</v>
      </c>
      <c r="G30" s="372" t="n">
        <v>155531.7</v>
      </c>
      <c r="H30" s="372" t="n">
        <v>155531.7</v>
      </c>
      <c r="I30" s="373" t="n">
        <v>194.414625</v>
      </c>
      <c r="J30" s="127" t="n">
        <v>800</v>
      </c>
      <c r="K30" s="374" t="inlineStr">
        <is>
          <t>QUITADO</t>
        </is>
      </c>
      <c r="L30" t="inlineStr">
        <is>
          <t>IBIRAPITANGA FASE 3</t>
        </is>
      </c>
    </row>
    <row r="31">
      <c r="A31" s="123" t="inlineStr">
        <is>
          <t>Q06L09</t>
        </is>
      </c>
      <c r="B31" s="123" t="inlineStr">
        <is>
          <t>ADRIANA KOBA KODATO</t>
        </is>
      </c>
      <c r="C31" s="124" t="n"/>
      <c r="D31" s="124" t="n"/>
      <c r="E31" s="125" t="n">
        <v>43616</v>
      </c>
      <c r="F31" s="124" t="n">
        <v>120</v>
      </c>
      <c r="G31" s="372" t="n">
        <v>131513.68</v>
      </c>
      <c r="H31" s="372" t="n">
        <v>131513.68</v>
      </c>
      <c r="I31" s="373" t="n">
        <v>164.3921</v>
      </c>
      <c r="J31" s="127" t="n">
        <v>800</v>
      </c>
      <c r="K31" s="374" t="inlineStr">
        <is>
          <t>ATIVO</t>
        </is>
      </c>
      <c r="L31" t="inlineStr">
        <is>
          <t>IBIRAPITANGA FASE 3</t>
        </is>
      </c>
    </row>
    <row r="32">
      <c r="A32" s="123" t="inlineStr">
        <is>
          <t>Q06L017</t>
        </is>
      </c>
      <c r="B32" s="123" t="inlineStr">
        <is>
          <t>ITALO TARSITANO</t>
        </is>
      </c>
      <c r="C32" s="124" t="n"/>
      <c r="D32" s="124" t="n"/>
      <c r="E32" s="125" t="n">
        <v>43163</v>
      </c>
      <c r="F32" s="124" t="n">
        <v>96</v>
      </c>
      <c r="G32" s="372" t="n">
        <v>135575</v>
      </c>
      <c r="H32" s="372" t="n">
        <v>135575</v>
      </c>
      <c r="I32" s="373" t="n">
        <v>164.2198723306322</v>
      </c>
      <c r="J32" s="127" t="n">
        <v>825.5700000000001</v>
      </c>
      <c r="K32" s="374" t="inlineStr">
        <is>
          <t>ATIVO</t>
        </is>
      </c>
      <c r="L32" t="inlineStr">
        <is>
          <t>IBIRAPITANGA FASE 3</t>
        </is>
      </c>
    </row>
    <row r="33">
      <c r="A33" s="123" t="inlineStr">
        <is>
          <t>Q06L018</t>
        </is>
      </c>
      <c r="B33" s="123" t="inlineStr">
        <is>
          <t>ADRIANA FERREIRA DOS SANTOS</t>
        </is>
      </c>
      <c r="C33" s="124" t="n"/>
      <c r="D33" s="124" t="n"/>
      <c r="E33" s="125" t="n">
        <v>43160</v>
      </c>
      <c r="F33" s="124" t="n">
        <v>96</v>
      </c>
      <c r="G33" s="372" t="n">
        <v>135575</v>
      </c>
      <c r="H33" s="372" t="n">
        <v>135575</v>
      </c>
      <c r="I33" s="373" t="n">
        <v>169.46875</v>
      </c>
      <c r="J33" s="127" t="n">
        <v>800</v>
      </c>
      <c r="K33" s="374" t="inlineStr">
        <is>
          <t>ATIVO</t>
        </is>
      </c>
      <c r="L33" t="inlineStr">
        <is>
          <t>IBIRAPITANGA FASE 3</t>
        </is>
      </c>
    </row>
    <row r="34">
      <c r="A34" s="123" t="inlineStr">
        <is>
          <t>Q06L019</t>
        </is>
      </c>
      <c r="B34" s="123" t="inlineStr">
        <is>
          <t>LUIZ FELIPE ESTEVES SOARES FIGUEIREDO</t>
        </is>
      </c>
      <c r="C34" s="124" t="n"/>
      <c r="D34" s="124" t="n"/>
      <c r="E34" s="125" t="n">
        <v>43510</v>
      </c>
      <c r="F34" s="124" t="n">
        <v>96</v>
      </c>
      <c r="G34" s="372" t="n">
        <v>135367.61</v>
      </c>
      <c r="H34" s="372" t="n">
        <v>135367.61</v>
      </c>
      <c r="I34" s="373" t="n">
        <v>169.2095125</v>
      </c>
      <c r="J34" s="127" t="n">
        <v>800</v>
      </c>
      <c r="K34" s="374" t="inlineStr">
        <is>
          <t>ATIVO</t>
        </is>
      </c>
      <c r="L34" t="inlineStr">
        <is>
          <t>IBIRAPITANGA FASE 3</t>
        </is>
      </c>
    </row>
    <row r="35">
      <c r="A35" s="123" t="inlineStr">
        <is>
          <t>Q06L021</t>
        </is>
      </c>
      <c r="B35" s="123" t="inlineStr">
        <is>
          <t>BRUNA ALVES DE CAMPOS</t>
        </is>
      </c>
      <c r="C35" s="124" t="n"/>
      <c r="D35" s="124" t="n"/>
      <c r="E35" s="125" t="n">
        <v>43554</v>
      </c>
      <c r="F35" s="124" t="n">
        <v>96</v>
      </c>
      <c r="G35" s="372" t="n">
        <v>139080</v>
      </c>
      <c r="H35" s="372" t="n">
        <v>139080</v>
      </c>
      <c r="I35" s="373" t="n">
        <v>173.85</v>
      </c>
      <c r="J35" s="127" t="n">
        <v>800</v>
      </c>
      <c r="K35" s="374" t="inlineStr">
        <is>
          <t>ATIVO</t>
        </is>
      </c>
      <c r="L35" t="inlineStr">
        <is>
          <t>IBIRAPITANGA FASE 3</t>
        </is>
      </c>
    </row>
    <row r="36">
      <c r="A36" s="123" t="inlineStr">
        <is>
          <t>Q06L022</t>
        </is>
      </c>
      <c r="B36" s="123" t="inlineStr">
        <is>
          <t>MARIO ALVES DE CAMPOS SOBRINHO</t>
        </is>
      </c>
      <c r="C36" s="124" t="n"/>
      <c r="D36" s="124" t="n"/>
      <c r="E36" s="125" t="n">
        <v>43554</v>
      </c>
      <c r="F36" s="124" t="n">
        <v>96</v>
      </c>
      <c r="G36" s="372" t="n">
        <v>139080</v>
      </c>
      <c r="H36" s="372" t="n">
        <v>139080</v>
      </c>
      <c r="I36" s="373" t="n">
        <v>173.85</v>
      </c>
      <c r="J36" s="127" t="n">
        <v>800</v>
      </c>
      <c r="K36" s="374" t="inlineStr">
        <is>
          <t>ATIVO</t>
        </is>
      </c>
      <c r="L36" t="inlineStr">
        <is>
          <t>IBIRAPITANGA FASE 3</t>
        </is>
      </c>
    </row>
    <row r="37">
      <c r="A37" s="123" t="inlineStr">
        <is>
          <t>Q06L024</t>
        </is>
      </c>
      <c r="B37" s="123" t="inlineStr">
        <is>
          <t>JUVENAL BRAZ DA SILVA</t>
        </is>
      </c>
      <c r="C37" s="124" t="n"/>
      <c r="D37" s="124" t="n"/>
      <c r="E37" s="125" t="n">
        <v>43778</v>
      </c>
      <c r="F37" s="124" t="n">
        <v>48</v>
      </c>
      <c r="G37" s="372" t="n">
        <v>251007.64</v>
      </c>
      <c r="H37" s="372" t="n">
        <v>251007.64</v>
      </c>
      <c r="I37" s="373" t="n">
        <v>263.1631456998774</v>
      </c>
      <c r="J37" s="127" t="n">
        <v>953.8099999999999</v>
      </c>
      <c r="K37" s="374" t="inlineStr">
        <is>
          <t>ATIVO</t>
        </is>
      </c>
      <c r="L37" t="inlineStr">
        <is>
          <t>IBIRAPITANGA FASE 3</t>
        </is>
      </c>
    </row>
    <row r="38">
      <c r="A38" s="123" t="inlineStr">
        <is>
          <t>Q06L026</t>
        </is>
      </c>
      <c r="B38" s="123" t="inlineStr">
        <is>
          <t>WELLINGTON DOS REIS GALDINO FLORES COSTA</t>
        </is>
      </c>
      <c r="C38" s="124" t="n"/>
      <c r="D38" s="124" t="n"/>
      <c r="E38" s="125" t="n">
        <v>44454</v>
      </c>
      <c r="F38" s="124" t="n">
        <v>48</v>
      </c>
      <c r="G38" s="372" t="n">
        <v>238940</v>
      </c>
      <c r="H38" s="372" t="n">
        <v>238940</v>
      </c>
      <c r="I38" s="373" t="n">
        <v>292.8222159585289</v>
      </c>
      <c r="J38" s="127" t="n">
        <v>815.99</v>
      </c>
      <c r="K38" s="374" t="inlineStr">
        <is>
          <t>ATIVO</t>
        </is>
      </c>
      <c r="L38" t="inlineStr">
        <is>
          <t>IBIRAPITANGA FASE 3</t>
        </is>
      </c>
    </row>
    <row r="39">
      <c r="A39" s="123" t="inlineStr">
        <is>
          <t>Q07L02</t>
        </is>
      </c>
      <c r="B39" s="123" t="inlineStr">
        <is>
          <t>EDUARDO BOLOGNESI ROQUE</t>
        </is>
      </c>
      <c r="C39" s="124" t="n"/>
      <c r="D39" s="124" t="n"/>
      <c r="E39" s="125" t="n">
        <v>44424</v>
      </c>
      <c r="F39" s="124" t="n">
        <v>34</v>
      </c>
      <c r="G39" s="372" t="n">
        <v>161999.99</v>
      </c>
      <c r="H39" s="372" t="n">
        <v>161999.99</v>
      </c>
      <c r="I39" s="373" t="n">
        <v>202.4999875</v>
      </c>
      <c r="J39" s="127" t="n">
        <v>800</v>
      </c>
      <c r="K39" s="374" t="inlineStr">
        <is>
          <t>ATIVO</t>
        </is>
      </c>
      <c r="L39" t="inlineStr">
        <is>
          <t>IBIRAPITANGA FASE 3</t>
        </is>
      </c>
    </row>
    <row r="40">
      <c r="A40" s="123" t="inlineStr">
        <is>
          <t>Q07L03</t>
        </is>
      </c>
      <c r="B40" s="123" t="inlineStr">
        <is>
          <t>CELSO JOSE OSCAR DE GOUVEIA</t>
        </is>
      </c>
      <c r="C40" s="124" t="n"/>
      <c r="D40" s="124" t="n"/>
      <c r="E40" s="125" t="n">
        <v>43014</v>
      </c>
      <c r="F40" s="124" t="n">
        <v>96</v>
      </c>
      <c r="G40" s="372" t="n">
        <v>127908</v>
      </c>
      <c r="H40" s="372" t="n">
        <v>127908</v>
      </c>
      <c r="I40" s="373" t="n">
        <v>159.885</v>
      </c>
      <c r="J40" s="127" t="n">
        <v>800</v>
      </c>
      <c r="K40" s="374" t="inlineStr">
        <is>
          <t>QUITADO</t>
        </is>
      </c>
      <c r="L40" t="inlineStr">
        <is>
          <t>IBIRAPITANGA FASE 3</t>
        </is>
      </c>
    </row>
    <row r="41">
      <c r="A41" s="123" t="inlineStr">
        <is>
          <t>Q07L04</t>
        </is>
      </c>
      <c r="B41" s="123" t="inlineStr">
        <is>
          <t>MARCIO DE LIMA CRUZATO</t>
        </is>
      </c>
      <c r="C41" s="124" t="n"/>
      <c r="D41" s="124" t="n"/>
      <c r="E41" s="125" t="n">
        <v>43020</v>
      </c>
      <c r="F41" s="124" t="n">
        <v>96</v>
      </c>
      <c r="G41" s="372" t="n">
        <v>133284.24</v>
      </c>
      <c r="H41" s="372" t="n">
        <v>133284.24</v>
      </c>
      <c r="I41" s="373" t="n">
        <v>164.5078252283387</v>
      </c>
      <c r="J41" s="127" t="n">
        <v>810.2</v>
      </c>
      <c r="K41" s="374" t="inlineStr">
        <is>
          <t>ATIVO</t>
        </is>
      </c>
      <c r="L41" t="inlineStr">
        <is>
          <t>IBIRAPITANGA FASE 3</t>
        </is>
      </c>
    </row>
    <row r="42">
      <c r="A42" s="123" t="inlineStr">
        <is>
          <t>Q07L07</t>
        </is>
      </c>
      <c r="B42" s="123" t="inlineStr">
        <is>
          <t>LEANDRO SAMUEL DE SOUZA LIMA</t>
        </is>
      </c>
      <c r="C42" s="124" t="n"/>
      <c r="D42" s="124" t="n"/>
      <c r="E42" s="125" t="n">
        <v>43685</v>
      </c>
      <c r="F42" s="124" t="n">
        <v>96</v>
      </c>
      <c r="G42" s="372" t="n">
        <v>143655</v>
      </c>
      <c r="H42" s="372" t="n">
        <v>143655</v>
      </c>
      <c r="I42" s="373" t="n">
        <v>177.8018441735256</v>
      </c>
      <c r="J42" s="127" t="n">
        <v>807.95</v>
      </c>
      <c r="K42" s="374" t="inlineStr">
        <is>
          <t>ATIVO</t>
        </is>
      </c>
      <c r="L42" t="inlineStr">
        <is>
          <t>IBIRAPITANGA FASE 3</t>
        </is>
      </c>
    </row>
    <row r="43">
      <c r="A43" s="123" t="inlineStr">
        <is>
          <t>Q08L05</t>
        </is>
      </c>
      <c r="B43" s="123" t="inlineStr">
        <is>
          <t>GERLANE DE SOUZA GONCALVES</t>
        </is>
      </c>
      <c r="C43" s="124" t="n"/>
      <c r="D43" s="124" t="n"/>
      <c r="E43" s="125" t="n">
        <v>44022</v>
      </c>
      <c r="F43" s="124" t="n">
        <v>96</v>
      </c>
      <c r="G43" s="372" t="n">
        <v>120250.13</v>
      </c>
      <c r="H43" s="372" t="n">
        <v>120250.13</v>
      </c>
      <c r="I43" s="373" t="n">
        <v>150.3126625</v>
      </c>
      <c r="J43" s="127" t="n">
        <v>800</v>
      </c>
      <c r="K43" s="374" t="inlineStr">
        <is>
          <t>ATIVO</t>
        </is>
      </c>
      <c r="L43" t="inlineStr">
        <is>
          <t>IBIRAPITANGA FASE 3</t>
        </is>
      </c>
    </row>
    <row r="44">
      <c r="A44" s="123" t="inlineStr">
        <is>
          <t>Q08L08</t>
        </is>
      </c>
      <c r="B44" s="123" t="inlineStr">
        <is>
          <t>RENATA DOS SANTOS PEREIRA</t>
        </is>
      </c>
      <c r="C44" s="124" t="n"/>
      <c r="D44" s="124" t="n"/>
      <c r="E44" s="125" t="n">
        <v>43034</v>
      </c>
      <c r="F44" s="124" t="n">
        <v>96</v>
      </c>
      <c r="G44" s="372" t="n">
        <v>131745.24</v>
      </c>
      <c r="H44" s="372" t="n">
        <v>131745.24</v>
      </c>
      <c r="I44" s="373" t="n">
        <v>164.68155</v>
      </c>
      <c r="J44" s="127" t="n">
        <v>800</v>
      </c>
      <c r="K44" s="374" t="inlineStr">
        <is>
          <t>ATIVO</t>
        </is>
      </c>
      <c r="L44" t="inlineStr">
        <is>
          <t>IBIRAPITANGA FASE 3</t>
        </is>
      </c>
    </row>
    <row r="45">
      <c r="A45" s="123" t="inlineStr">
        <is>
          <t>Q08L010</t>
        </is>
      </c>
      <c r="B45" s="123" t="inlineStr">
        <is>
          <t>ROBERTO BENTO ALVAREZ</t>
        </is>
      </c>
      <c r="C45" s="124" t="n"/>
      <c r="D45" s="124" t="n"/>
      <c r="E45" s="125" t="n">
        <v>44252</v>
      </c>
      <c r="F45" s="124" t="n">
        <v>42</v>
      </c>
      <c r="G45" s="372" t="n">
        <v>211500</v>
      </c>
      <c r="H45" s="372" t="n">
        <v>211500</v>
      </c>
      <c r="I45" s="373" t="n">
        <v>260.7569966711873</v>
      </c>
      <c r="J45" s="127" t="n">
        <v>811.1</v>
      </c>
      <c r="K45" s="374" t="inlineStr">
        <is>
          <t>ATIVO</t>
        </is>
      </c>
      <c r="L45" t="inlineStr">
        <is>
          <t>IBIRAPITANGA FASE 3</t>
        </is>
      </c>
    </row>
    <row r="46">
      <c r="A46" s="123" t="inlineStr">
        <is>
          <t>Q09L02</t>
        </is>
      </c>
      <c r="B46" s="123" t="inlineStr">
        <is>
          <t>MAURICIO TADEU SOBRINHO</t>
        </is>
      </c>
      <c r="C46" s="124" t="n"/>
      <c r="D46" s="124" t="n"/>
      <c r="E46" s="125" t="n">
        <v>43082</v>
      </c>
      <c r="F46" s="124" t="n">
        <v>96</v>
      </c>
      <c r="G46" s="372" t="n">
        <v>138750</v>
      </c>
      <c r="H46" s="372" t="n">
        <v>138750</v>
      </c>
      <c r="I46" s="373" t="n">
        <v>169.0568152742071</v>
      </c>
      <c r="J46" s="127" t="n">
        <v>820.73</v>
      </c>
      <c r="K46" s="374" t="inlineStr">
        <is>
          <t>ATIVO</t>
        </is>
      </c>
      <c r="L46" t="inlineStr">
        <is>
          <t>IBIRAPITANGA FASE 3</t>
        </is>
      </c>
    </row>
    <row r="47">
      <c r="A47" s="123" t="inlineStr">
        <is>
          <t>Q010L01</t>
        </is>
      </c>
      <c r="B47" s="123" t="inlineStr">
        <is>
          <t>VALDECI JOAO LIMA</t>
        </is>
      </c>
      <c r="C47" s="124" t="n"/>
      <c r="D47" s="124" t="n"/>
      <c r="E47" s="125" t="n">
        <v>43066</v>
      </c>
      <c r="F47" s="124" t="n">
        <v>96</v>
      </c>
      <c r="G47" s="372" t="n">
        <v>173207.6</v>
      </c>
      <c r="H47" s="372" t="n">
        <v>173207.6</v>
      </c>
      <c r="I47" s="373" t="n">
        <v>167.975173350143</v>
      </c>
      <c r="J47" s="127" t="n">
        <v>1031.15</v>
      </c>
      <c r="K47" s="374" t="inlineStr">
        <is>
          <t>ATIVO</t>
        </is>
      </c>
      <c r="L47" t="inlineStr">
        <is>
          <t>IBIRAPITANGA FASE 3</t>
        </is>
      </c>
    </row>
    <row r="48">
      <c r="A48" s="123" t="inlineStr">
        <is>
          <t>Q010L02</t>
        </is>
      </c>
      <c r="B48" s="123" t="inlineStr">
        <is>
          <t>ANTONIO FRANCISCO PEREIRA</t>
        </is>
      </c>
      <c r="C48" s="124" t="n"/>
      <c r="D48" s="124" t="n"/>
      <c r="E48" s="125" t="n">
        <v>44076</v>
      </c>
      <c r="F48" s="124" t="n">
        <v>129</v>
      </c>
      <c r="G48" s="372" t="n">
        <v>173850</v>
      </c>
      <c r="H48" s="372" t="n">
        <v>173850</v>
      </c>
      <c r="I48" s="373" t="n">
        <v>174.4326049003672</v>
      </c>
      <c r="J48" s="127" t="n">
        <v>996.66</v>
      </c>
      <c r="K48" s="374" t="inlineStr">
        <is>
          <t>ATIVO</t>
        </is>
      </c>
      <c r="L48" t="inlineStr">
        <is>
          <t>IBIRAPITANGA FASE 3</t>
        </is>
      </c>
    </row>
    <row r="49">
      <c r="A49" s="123" t="inlineStr">
        <is>
          <t>Q012L01</t>
        </is>
      </c>
      <c r="B49" s="123" t="inlineStr">
        <is>
          <t>PAULO SERGIO MARSON</t>
        </is>
      </c>
      <c r="C49" s="124" t="n"/>
      <c r="D49" s="124" t="n"/>
      <c r="E49" s="125" t="n">
        <v>43435</v>
      </c>
      <c r="F49" s="124" t="n">
        <v>96</v>
      </c>
      <c r="G49" s="372" t="n">
        <v>139995</v>
      </c>
      <c r="H49" s="372" t="n">
        <v>139995</v>
      </c>
      <c r="I49" s="373" t="n">
        <v>156.5011793902943</v>
      </c>
      <c r="J49" s="127" t="n">
        <v>894.53</v>
      </c>
      <c r="K49" s="374" t="inlineStr">
        <is>
          <t>ATIVO</t>
        </is>
      </c>
      <c r="L49" t="inlineStr">
        <is>
          <t>IBIRAPITANGA FASE 3</t>
        </is>
      </c>
    </row>
    <row r="50">
      <c r="A50" s="123" t="inlineStr">
        <is>
          <t>Q012L05</t>
        </is>
      </c>
      <c r="B50" s="123" t="inlineStr">
        <is>
          <t>FABIO HENRIQUE BERNARDES</t>
        </is>
      </c>
      <c r="C50" s="124" t="n"/>
      <c r="D50" s="124" t="n"/>
      <c r="E50" s="125" t="n">
        <v>43561</v>
      </c>
      <c r="F50" s="124" t="n">
        <v>96</v>
      </c>
      <c r="G50" s="372" t="n">
        <v>142740</v>
      </c>
      <c r="H50" s="372" t="n">
        <v>142740</v>
      </c>
      <c r="I50" s="373" t="n">
        <v>177.8093351769498</v>
      </c>
      <c r="J50" s="127" t="n">
        <v>802.77</v>
      </c>
      <c r="K50" s="374" t="inlineStr">
        <is>
          <t>ATIVO</t>
        </is>
      </c>
      <c r="L50" t="inlineStr">
        <is>
          <t>IBIRAPITANGA FASE 3</t>
        </is>
      </c>
    </row>
    <row r="51">
      <c r="A51" s="123" t="inlineStr">
        <is>
          <t>Q014L01</t>
        </is>
      </c>
      <c r="B51" s="123" t="inlineStr">
        <is>
          <t>NELSON BERTONI JUNIOR</t>
        </is>
      </c>
      <c r="C51" s="124" t="n"/>
      <c r="D51" s="124" t="n"/>
      <c r="E51" s="125" t="n">
        <v>44210</v>
      </c>
      <c r="F51" s="124" t="n">
        <v>42</v>
      </c>
      <c r="G51" s="372" t="n">
        <v>241200</v>
      </c>
      <c r="H51" s="372" t="n">
        <v>241200</v>
      </c>
      <c r="I51" s="373" t="n">
        <v>229.7142857142857</v>
      </c>
      <c r="J51" s="127" t="n">
        <v>1050</v>
      </c>
      <c r="K51" s="374" t="inlineStr">
        <is>
          <t>ATIVO</t>
        </is>
      </c>
      <c r="L51" t="inlineStr">
        <is>
          <t>IBIRAPITANGA FASE 3</t>
        </is>
      </c>
    </row>
    <row r="52">
      <c r="A52" s="123" t="inlineStr">
        <is>
          <t>Q014L02</t>
        </is>
      </c>
      <c r="B52" s="123" t="inlineStr">
        <is>
          <t>MARIA APARECIDA DA FONSECA PINTO -ME</t>
        </is>
      </c>
      <c r="C52" s="124" t="n"/>
      <c r="D52" s="124" t="n"/>
      <c r="E52" s="125" t="n">
        <v>43945</v>
      </c>
      <c r="F52" s="124" t="n">
        <v>180</v>
      </c>
      <c r="G52" s="372" t="n">
        <v>167400</v>
      </c>
      <c r="H52" s="372" t="n">
        <v>167400</v>
      </c>
      <c r="I52" s="373" t="n">
        <v>177.5129105118607</v>
      </c>
      <c r="J52" s="127" t="n">
        <v>943.03</v>
      </c>
      <c r="K52" s="374" t="inlineStr">
        <is>
          <t>ATIVO</t>
        </is>
      </c>
      <c r="L52" t="inlineStr">
        <is>
          <t>IBIRAPITANGA FASE 3</t>
        </is>
      </c>
    </row>
    <row r="53">
      <c r="A53" s="123" t="inlineStr">
        <is>
          <t>Q014L08</t>
        </is>
      </c>
      <c r="B53" s="123" t="inlineStr">
        <is>
          <t>THAYS RIBEIRO DE SOUSA</t>
        </is>
      </c>
      <c r="C53" s="124" t="n"/>
      <c r="D53" s="124" t="n"/>
      <c r="E53" s="125" t="n">
        <v>44056</v>
      </c>
      <c r="F53" s="124" t="n">
        <v>96</v>
      </c>
      <c r="G53" s="372" t="n">
        <v>150975</v>
      </c>
      <c r="H53" s="372" t="n">
        <v>150975</v>
      </c>
      <c r="I53" s="373" t="n">
        <v>154.9812657188318</v>
      </c>
      <c r="J53" s="127" t="n">
        <v>974.15</v>
      </c>
      <c r="K53" s="374" t="inlineStr">
        <is>
          <t>ATIVO</t>
        </is>
      </c>
      <c r="L53" t="inlineStr">
        <is>
          <t>IBIRAPITANGA FASE 3</t>
        </is>
      </c>
    </row>
    <row r="54">
      <c r="A54" s="123" t="inlineStr">
        <is>
          <t>Q015L01</t>
        </is>
      </c>
      <c r="B54" s="123" t="inlineStr">
        <is>
          <t>MEIRE APARECIDA RODRIGUES PICCO</t>
        </is>
      </c>
      <c r="C54" s="124" t="n"/>
      <c r="D54" s="124" t="n"/>
      <c r="E54" s="125" t="n">
        <v>43079</v>
      </c>
      <c r="F54" s="124" t="n">
        <v>96</v>
      </c>
      <c r="G54" s="372" t="n">
        <v>164560</v>
      </c>
      <c r="H54" s="372" t="n">
        <v>164560</v>
      </c>
      <c r="I54" s="373" t="n">
        <v>193.5590110329577</v>
      </c>
      <c r="J54" s="127" t="n">
        <v>850.1799999999999</v>
      </c>
      <c r="K54" s="374" t="inlineStr">
        <is>
          <t>ATIVO</t>
        </is>
      </c>
      <c r="L54" t="inlineStr">
        <is>
          <t>IBIRAPITANGA FASE 3</t>
        </is>
      </c>
    </row>
    <row r="55">
      <c r="A55" s="123" t="inlineStr">
        <is>
          <t>Q015L02</t>
        </is>
      </c>
      <c r="B55" s="123" t="inlineStr">
        <is>
          <t>DANIEL DE SOUZA PACHECO</t>
        </is>
      </c>
      <c r="C55" s="124" t="n"/>
      <c r="D55" s="124" t="n"/>
      <c r="E55" s="125" t="n">
        <v>44098</v>
      </c>
      <c r="F55" s="124" t="n">
        <v>48</v>
      </c>
      <c r="G55" s="372" t="n">
        <v>234000</v>
      </c>
      <c r="H55" s="372" t="n">
        <v>234000</v>
      </c>
      <c r="I55" s="373" t="n">
        <v>276.1974457637921</v>
      </c>
      <c r="J55" s="127" t="n">
        <v>847.22</v>
      </c>
      <c r="K55" s="374" t="inlineStr">
        <is>
          <t>ATIVO</t>
        </is>
      </c>
      <c r="L55" t="inlineStr">
        <is>
          <t>IBIRAPITANGA FASE 3</t>
        </is>
      </c>
    </row>
    <row r="56">
      <c r="A56" s="123" t="inlineStr">
        <is>
          <t>Q015L06</t>
        </is>
      </c>
      <c r="B56" s="123" t="inlineStr">
        <is>
          <t>ROSANA DE MARTINI NABOR</t>
        </is>
      </c>
      <c r="C56" s="124" t="n"/>
      <c r="D56" s="124" t="n"/>
      <c r="E56" s="125" t="n">
        <v>43085</v>
      </c>
      <c r="F56" s="124" t="n">
        <v>96</v>
      </c>
      <c r="G56" s="372" t="n">
        <v>166313.44</v>
      </c>
      <c r="H56" s="372" t="n">
        <v>166313.44</v>
      </c>
      <c r="I56" s="373" t="n">
        <v>188.3355113411168</v>
      </c>
      <c r="J56" s="127" t="n">
        <v>883.0700000000001</v>
      </c>
      <c r="K56" s="374" t="inlineStr">
        <is>
          <t>ATIVO</t>
        </is>
      </c>
      <c r="L56" t="inlineStr">
        <is>
          <t>IBIRAPITANGA FASE 3</t>
        </is>
      </c>
    </row>
    <row r="57">
      <c r="A57" s="123" t="inlineStr">
        <is>
          <t>Q015L07</t>
        </is>
      </c>
      <c r="B57" s="123" t="inlineStr">
        <is>
          <t>FABIO HENRIQUE DA SILVA</t>
        </is>
      </c>
      <c r="C57" s="124" t="n"/>
      <c r="D57" s="124" t="n"/>
      <c r="E57" s="125" t="n">
        <v>43225</v>
      </c>
      <c r="F57" s="124" t="n">
        <v>60</v>
      </c>
      <c r="G57" s="372" t="n">
        <v>160547.57</v>
      </c>
      <c r="H57" s="372" t="n">
        <v>160547.57</v>
      </c>
      <c r="I57" s="373" t="n">
        <v>179.5472611778389</v>
      </c>
      <c r="J57" s="127" t="n">
        <v>894.1799999999999</v>
      </c>
      <c r="K57" s="374" t="inlineStr">
        <is>
          <t>QUITADO</t>
        </is>
      </c>
      <c r="L57" t="inlineStr">
        <is>
          <t>IBIRAPITANGA FASE 3</t>
        </is>
      </c>
    </row>
    <row r="58">
      <c r="A58" s="123" t="inlineStr">
        <is>
          <t>Q017L02</t>
        </is>
      </c>
      <c r="B58" s="123" t="inlineStr">
        <is>
          <t>GTMS PARTICIPAÇOES E ADM DE BENS PROPRIOS LTDA</t>
        </is>
      </c>
      <c r="C58" s="124" t="n"/>
      <c r="D58" s="124" t="n"/>
      <c r="E58" s="125" t="n">
        <v>44155</v>
      </c>
      <c r="F58" s="124" t="n">
        <v>41</v>
      </c>
      <c r="G58" s="372" t="n">
        <v>163653.36</v>
      </c>
      <c r="H58" s="372" t="n">
        <v>163653.36</v>
      </c>
      <c r="I58" s="373" t="n">
        <v>200.513814523935</v>
      </c>
      <c r="J58" s="127" t="n">
        <v>816.17</v>
      </c>
      <c r="K58" s="374" t="inlineStr">
        <is>
          <t>ATIVO</t>
        </is>
      </c>
      <c r="L58" t="inlineStr">
        <is>
          <t>IBIRAPITANGA FASE 3</t>
        </is>
      </c>
    </row>
    <row r="59">
      <c r="A59" s="123" t="inlineStr">
        <is>
          <t>Q017L05</t>
        </is>
      </c>
      <c r="B59" s="123" t="inlineStr">
        <is>
          <t>CARLOS DE OLIVEIRA CRUZ</t>
        </is>
      </c>
      <c r="C59" s="124" t="n"/>
      <c r="D59" s="124" t="n"/>
      <c r="E59" s="125" t="n">
        <v>44330</v>
      </c>
      <c r="F59" s="124" t="n">
        <v>48</v>
      </c>
      <c r="G59" s="372" t="n">
        <v>236106.33</v>
      </c>
      <c r="H59" s="372" t="n">
        <v>236106.33</v>
      </c>
      <c r="I59" s="373" t="n">
        <v>278.6309919988671</v>
      </c>
      <c r="J59" s="127" t="n">
        <v>847.38</v>
      </c>
      <c r="K59" s="374" t="inlineStr">
        <is>
          <t>DISTRATADO</t>
        </is>
      </c>
      <c r="L59" t="inlineStr">
        <is>
          <t>IBIRAPITANGA FASE 3</t>
        </is>
      </c>
    </row>
    <row r="60">
      <c r="A60" s="123" t="inlineStr">
        <is>
          <t>Q018L02</t>
        </is>
      </c>
      <c r="B60" s="123" t="inlineStr">
        <is>
          <t>IVONICE SOUZA OLIVEIRA RIBEIRO</t>
        </is>
      </c>
      <c r="C60" s="124" t="n"/>
      <c r="D60" s="124" t="n"/>
      <c r="E60" s="125" t="n">
        <v>44083</v>
      </c>
      <c r="F60" s="124" t="n">
        <v>120</v>
      </c>
      <c r="G60" s="372" t="n">
        <v>292500</v>
      </c>
      <c r="H60" s="372" t="n">
        <v>292500</v>
      </c>
      <c r="I60" s="373" t="n">
        <v>214.559218344263</v>
      </c>
      <c r="J60" s="127" t="n">
        <v>1363.26</v>
      </c>
      <c r="K60" s="374" t="inlineStr">
        <is>
          <t>ATIVO</t>
        </is>
      </c>
      <c r="L60" t="inlineStr">
        <is>
          <t>IBIRAPITANGA FASE 3</t>
        </is>
      </c>
    </row>
    <row r="61">
      <c r="A61" s="123" t="inlineStr">
        <is>
          <t>Q018L03</t>
        </is>
      </c>
      <c r="B61" s="123" t="inlineStr">
        <is>
          <t>IVETE SIQUEIRA FERNANDES</t>
        </is>
      </c>
      <c r="C61" s="124" t="n"/>
      <c r="D61" s="124" t="n"/>
      <c r="E61" s="125" t="n">
        <v>43545</v>
      </c>
      <c r="F61" s="124" t="n">
        <v>96</v>
      </c>
      <c r="G61" s="372" t="n">
        <v>190930.51</v>
      </c>
      <c r="H61" s="372" t="n">
        <v>190930.51</v>
      </c>
      <c r="I61" s="373" t="n">
        <v>170.7435053611511</v>
      </c>
      <c r="J61" s="127" t="n">
        <v>1118.23</v>
      </c>
      <c r="K61" s="374" t="inlineStr">
        <is>
          <t>ATIVO</t>
        </is>
      </c>
      <c r="L61" t="inlineStr">
        <is>
          <t>IBIRAPITANGA FASE 3</t>
        </is>
      </c>
    </row>
    <row r="62">
      <c r="A62" s="123" t="inlineStr">
        <is>
          <t>Q018L04</t>
        </is>
      </c>
      <c r="B62" s="123" t="inlineStr">
        <is>
          <t>ELIZABETH CRISTINA WAKAI ZOMPERO</t>
        </is>
      </c>
      <c r="C62" s="124" t="n"/>
      <c r="D62" s="124" t="n"/>
      <c r="E62" s="125" t="n">
        <v>44287</v>
      </c>
      <c r="F62" s="124" t="n">
        <v>72</v>
      </c>
      <c r="G62" s="372" t="n">
        <v>139080</v>
      </c>
      <c r="H62" s="372" t="n">
        <v>139080</v>
      </c>
      <c r="I62" s="373" t="n">
        <v>173.85</v>
      </c>
      <c r="J62" s="127" t="n">
        <v>800</v>
      </c>
      <c r="K62" s="374" t="inlineStr">
        <is>
          <t>ATIVO</t>
        </is>
      </c>
      <c r="L62" t="inlineStr">
        <is>
          <t>IBIRAPITANGA FASE 3</t>
        </is>
      </c>
    </row>
    <row r="63">
      <c r="A63" s="123" t="inlineStr">
        <is>
          <t>Q018L05</t>
        </is>
      </c>
      <c r="B63" s="123" t="inlineStr">
        <is>
          <t>GUSTAVO SOUSA DE MELLO</t>
        </is>
      </c>
      <c r="C63" s="124" t="n"/>
      <c r="D63" s="124" t="n"/>
      <c r="E63" s="125" t="n">
        <v>44364</v>
      </c>
      <c r="F63" s="124" t="n">
        <v>70</v>
      </c>
      <c r="G63" s="372" t="n">
        <v>139080</v>
      </c>
      <c r="H63" s="372" t="n">
        <v>139080</v>
      </c>
      <c r="I63" s="373" t="n">
        <v>173.85</v>
      </c>
      <c r="J63" s="127" t="n">
        <v>800</v>
      </c>
      <c r="K63" s="374" t="inlineStr">
        <is>
          <t>ATIVO</t>
        </is>
      </c>
      <c r="L63" t="inlineStr">
        <is>
          <t>IBIRAPITANGA FASE 3</t>
        </is>
      </c>
    </row>
    <row r="64">
      <c r="A64" s="123" t="inlineStr">
        <is>
          <t>Q019L05</t>
        </is>
      </c>
      <c r="B64" s="123" t="inlineStr">
        <is>
          <t>ARLEN FERREIRA DO NASCIMENTO</t>
        </is>
      </c>
      <c r="C64" s="124" t="n"/>
      <c r="D64" s="124" t="n"/>
      <c r="E64" s="125" t="n">
        <v>43842</v>
      </c>
      <c r="F64" s="124" t="n">
        <v>48</v>
      </c>
      <c r="G64" s="372" t="n">
        <v>160125</v>
      </c>
      <c r="H64" s="372" t="n">
        <v>160125</v>
      </c>
      <c r="I64" s="373" t="n">
        <v>179.9501028286302</v>
      </c>
      <c r="J64" s="127" t="n">
        <v>889.83</v>
      </c>
      <c r="K64" s="374" t="inlineStr">
        <is>
          <t>ATIVO</t>
        </is>
      </c>
      <c r="L64" t="inlineStr">
        <is>
          <t>IBIRAPITANGA FASE 3</t>
        </is>
      </c>
    </row>
    <row r="65">
      <c r="A65" s="123" t="inlineStr">
        <is>
          <t>Q019L06</t>
        </is>
      </c>
      <c r="B65" s="123" t="inlineStr">
        <is>
          <t>LUCIANO MOURAO</t>
        </is>
      </c>
      <c r="C65" s="124" t="n"/>
      <c r="D65" s="124" t="n"/>
      <c r="E65" s="125" t="n">
        <v>43859</v>
      </c>
      <c r="F65" s="124" t="n">
        <v>120</v>
      </c>
      <c r="G65" s="372" t="n">
        <v>166500</v>
      </c>
      <c r="H65" s="372" t="n">
        <v>166500</v>
      </c>
      <c r="I65" s="373" t="n">
        <v>171.067502311723</v>
      </c>
      <c r="J65" s="127" t="n">
        <v>973.3</v>
      </c>
      <c r="K65" s="374" t="inlineStr">
        <is>
          <t>ATIVO</t>
        </is>
      </c>
      <c r="L65" t="inlineStr">
        <is>
          <t>IBIRAPITANGA FASE 3</t>
        </is>
      </c>
    </row>
    <row r="66">
      <c r="A66" s="123" t="inlineStr">
        <is>
          <t>Q019L08</t>
        </is>
      </c>
      <c r="B66" s="123" t="inlineStr">
        <is>
          <t>STHEFANY DIAS RODRIGUES</t>
        </is>
      </c>
      <c r="C66" s="124" t="n"/>
      <c r="D66" s="124" t="n"/>
      <c r="E66" s="125" t="n">
        <v>44062</v>
      </c>
      <c r="F66" s="124" t="n">
        <v>48</v>
      </c>
      <c r="G66" s="372" t="n">
        <v>297000</v>
      </c>
      <c r="H66" s="372" t="n">
        <v>297000</v>
      </c>
      <c r="I66" s="373" t="n">
        <v>197.9050055973133</v>
      </c>
      <c r="J66" s="127" t="n">
        <v>1500.72</v>
      </c>
      <c r="K66" s="374" t="inlineStr">
        <is>
          <t>ATIVO</t>
        </is>
      </c>
      <c r="L66" t="inlineStr">
        <is>
          <t>IBIRAPITANGA FASE 3</t>
        </is>
      </c>
    </row>
    <row r="67">
      <c r="A67" s="123" t="inlineStr">
        <is>
          <t>Q020L02</t>
        </is>
      </c>
      <c r="B67" s="123" t="inlineStr">
        <is>
          <t>ANDERSON FERNANDO DE CAMPOS</t>
        </is>
      </c>
      <c r="C67" s="124" t="n"/>
      <c r="D67" s="124" t="n"/>
      <c r="E67" s="125" t="n">
        <v>43996</v>
      </c>
      <c r="F67" s="124" t="n">
        <v>48</v>
      </c>
      <c r="G67" s="372" t="n">
        <v>155371.32</v>
      </c>
      <c r="H67" s="372" t="n">
        <v>155371.32</v>
      </c>
      <c r="I67" s="373" t="n">
        <v>191.9159564218484</v>
      </c>
      <c r="J67" s="127" t="n">
        <v>809.58</v>
      </c>
      <c r="K67" s="374" t="inlineStr">
        <is>
          <t>ATIVO</t>
        </is>
      </c>
      <c r="L67" t="inlineStr">
        <is>
          <t>IBIRAPITANGA FASE 3</t>
        </is>
      </c>
    </row>
    <row r="68">
      <c r="A68" s="123" t="inlineStr">
        <is>
          <t>Q020L03</t>
        </is>
      </c>
      <c r="B68" s="123" t="inlineStr">
        <is>
          <t>LUCAS SOUZA MARQUES</t>
        </is>
      </c>
      <c r="C68" s="124" t="n"/>
      <c r="D68" s="124" t="n"/>
      <c r="E68" s="125" t="n">
        <v>44153</v>
      </c>
      <c r="F68" s="124" t="n">
        <v>120</v>
      </c>
      <c r="G68" s="372" t="n">
        <v>219600</v>
      </c>
      <c r="H68" s="372" t="n">
        <v>219600</v>
      </c>
      <c r="I68" s="373" t="n">
        <v>234.8813827625302</v>
      </c>
      <c r="J68" s="127" t="n">
        <v>934.9400000000001</v>
      </c>
      <c r="K68" s="374" t="inlineStr">
        <is>
          <t>ATIVO</t>
        </is>
      </c>
      <c r="L68" t="inlineStr">
        <is>
          <t>IBIRAPITANGA FASE 3</t>
        </is>
      </c>
    </row>
    <row r="69">
      <c r="A69" s="123" t="inlineStr">
        <is>
          <t>Q020L04</t>
        </is>
      </c>
      <c r="B69" s="123" t="inlineStr">
        <is>
          <t>LINO DE BARROS</t>
        </is>
      </c>
      <c r="C69" s="124" t="n"/>
      <c r="D69" s="124" t="n"/>
      <c r="E69" s="125" t="n">
        <v>44312</v>
      </c>
      <c r="F69" s="124" t="n">
        <v>180</v>
      </c>
      <c r="G69" s="372" t="n">
        <v>211500</v>
      </c>
      <c r="H69" s="372" t="n">
        <v>211500</v>
      </c>
      <c r="I69" s="373" t="n">
        <v>205.0412021328163</v>
      </c>
      <c r="J69" s="127" t="n">
        <v>1031.5</v>
      </c>
      <c r="K69" s="374" t="inlineStr">
        <is>
          <t>ATIVO</t>
        </is>
      </c>
      <c r="L69" t="inlineStr">
        <is>
          <t>IBIRAPITANGA FASE 3</t>
        </is>
      </c>
    </row>
    <row r="70">
      <c r="A70" s="123" t="inlineStr">
        <is>
          <t>Q020L05</t>
        </is>
      </c>
      <c r="B70" s="123" t="inlineStr">
        <is>
          <t>MARCELO SILVA  BRITO</t>
        </is>
      </c>
      <c r="C70" s="124" t="n"/>
      <c r="D70" s="124" t="n"/>
      <c r="E70" s="125" t="n">
        <v>44323</v>
      </c>
      <c r="F70" s="124" t="n">
        <v>180</v>
      </c>
      <c r="G70" s="372" t="n">
        <v>239121.65</v>
      </c>
      <c r="H70" s="372" t="n">
        <v>239121.65</v>
      </c>
      <c r="I70" s="373" t="n">
        <v>214.7323497189246</v>
      </c>
      <c r="J70" s="127" t="n">
        <v>1113.58</v>
      </c>
      <c r="K70" s="374" t="inlineStr">
        <is>
          <t>ATIVO</t>
        </is>
      </c>
      <c r="L70" t="inlineStr">
        <is>
          <t>IBIRAPITANGA FASE 3</t>
        </is>
      </c>
    </row>
    <row r="71">
      <c r="A71" s="123" t="inlineStr">
        <is>
          <t>Q020L07</t>
        </is>
      </c>
      <c r="B71" s="123" t="inlineStr">
        <is>
          <t>WILLIAM ALVES DOS SANTOS</t>
        </is>
      </c>
      <c r="C71" s="124" t="n"/>
      <c r="D71" s="124" t="n"/>
      <c r="E71" s="125" t="n">
        <v>44302</v>
      </c>
      <c r="F71" s="124" t="n">
        <v>48</v>
      </c>
      <c r="G71" s="372" t="n">
        <v>211500</v>
      </c>
      <c r="H71" s="372" t="n">
        <v>211500</v>
      </c>
      <c r="I71" s="373" t="n">
        <v>204.1249650140426</v>
      </c>
      <c r="J71" s="127" t="n">
        <v>1036.13</v>
      </c>
      <c r="K71" s="374" t="inlineStr">
        <is>
          <t>ATIVO</t>
        </is>
      </c>
      <c r="L71" t="inlineStr">
        <is>
          <t>IBIRAPITANGA FASE 3</t>
        </is>
      </c>
    </row>
    <row r="72">
      <c r="A72" s="123" t="inlineStr">
        <is>
          <t>Q020L08</t>
        </is>
      </c>
      <c r="B72" s="123" t="inlineStr">
        <is>
          <t>CLAUDIA JIAMELARO WALDER</t>
        </is>
      </c>
      <c r="C72" s="124" t="n"/>
      <c r="D72" s="124" t="n"/>
      <c r="E72" s="125" t="n">
        <v>44135</v>
      </c>
      <c r="F72" s="124" t="n">
        <v>45</v>
      </c>
      <c r="G72" s="372" t="n">
        <v>207000</v>
      </c>
      <c r="H72" s="372" t="n">
        <v>207000</v>
      </c>
      <c r="I72" s="373" t="n">
        <v>224.6288740342044</v>
      </c>
      <c r="J72" s="127" t="n">
        <v>921.52</v>
      </c>
      <c r="K72" s="374" t="inlineStr">
        <is>
          <t>ATIVO</t>
        </is>
      </c>
      <c r="L72" t="inlineStr">
        <is>
          <t>IBIRAPITANGA FASE 3</t>
        </is>
      </c>
    </row>
    <row r="73">
      <c r="A73" s="123" t="inlineStr">
        <is>
          <t>Q020L09</t>
        </is>
      </c>
      <c r="B73" s="123" t="inlineStr">
        <is>
          <t>FERNANDO JOSEA HERAS ALEGRI</t>
        </is>
      </c>
      <c r="C73" s="124" t="n"/>
      <c r="D73" s="124" t="n"/>
      <c r="E73" s="125" t="n">
        <v>44135</v>
      </c>
      <c r="F73" s="124" t="n">
        <v>45</v>
      </c>
      <c r="G73" s="372" t="n">
        <v>201600</v>
      </c>
      <c r="H73" s="372" t="n">
        <v>201600</v>
      </c>
      <c r="I73" s="373" t="n">
        <v>235.1349459982738</v>
      </c>
      <c r="J73" s="127" t="n">
        <v>857.38</v>
      </c>
      <c r="K73" s="374" t="inlineStr">
        <is>
          <t>ATIVO</t>
        </is>
      </c>
      <c r="L73" t="inlineStr">
        <is>
          <t>IBIRAPITANGA FASE 3</t>
        </is>
      </c>
    </row>
    <row r="74">
      <c r="A74" s="123" t="inlineStr">
        <is>
          <t>Q020L011</t>
        </is>
      </c>
      <c r="B74" s="123" t="inlineStr">
        <is>
          <t>CARLOS ALBERTO PEREIRA BENTO</t>
        </is>
      </c>
      <c r="C74" s="124" t="n"/>
      <c r="D74" s="124" t="n"/>
      <c r="E74" s="125" t="n">
        <v>44012</v>
      </c>
      <c r="F74" s="124" t="n">
        <v>48</v>
      </c>
      <c r="G74" s="372" t="n">
        <v>123893.64</v>
      </c>
      <c r="H74" s="372" t="n">
        <v>123893.64</v>
      </c>
      <c r="I74" s="373" t="n">
        <v>149.3306173613287</v>
      </c>
      <c r="J74" s="127" t="n">
        <v>829.66</v>
      </c>
      <c r="K74" s="374" t="inlineStr">
        <is>
          <t>ATIVO</t>
        </is>
      </c>
      <c r="L74" t="inlineStr">
        <is>
          <t>IBIRAPITANGA FASE 3</t>
        </is>
      </c>
    </row>
    <row r="75">
      <c r="A75" s="123" t="inlineStr">
        <is>
          <t>Q020L012</t>
        </is>
      </c>
      <c r="B75" s="123" t="inlineStr">
        <is>
          <t>CRISTIANE  MATOS QUARESMA</t>
        </is>
      </c>
      <c r="C75" s="124" t="n"/>
      <c r="D75" s="124" t="n"/>
      <c r="E75" s="125" t="n">
        <v>44036</v>
      </c>
      <c r="F75" s="124" t="n">
        <v>48</v>
      </c>
      <c r="G75" s="372" t="n">
        <v>194370.39</v>
      </c>
      <c r="H75" s="372" t="n">
        <v>194370.39</v>
      </c>
      <c r="I75" s="373" t="n">
        <v>228.6118769259721</v>
      </c>
      <c r="J75" s="127" t="n">
        <v>850.22</v>
      </c>
      <c r="K75" s="374" t="inlineStr">
        <is>
          <t>ATIVO</t>
        </is>
      </c>
      <c r="L75" t="inlineStr">
        <is>
          <t>IBIRAPITANGA FASE 3</t>
        </is>
      </c>
    </row>
    <row r="76">
      <c r="A76" s="123" t="inlineStr">
        <is>
          <t>Q020L014</t>
        </is>
      </c>
      <c r="B76" s="123" t="inlineStr">
        <is>
          <t>RODRIGO ALVES NAVARRO</t>
        </is>
      </c>
      <c r="C76" s="124" t="n"/>
      <c r="D76" s="124" t="n"/>
      <c r="E76" s="125" t="n">
        <v>44271</v>
      </c>
      <c r="F76" s="124" t="n">
        <v>42</v>
      </c>
      <c r="G76" s="372" t="n">
        <v>306000</v>
      </c>
      <c r="H76" s="372" t="n">
        <v>306000</v>
      </c>
      <c r="I76" s="373" t="n">
        <v>186.0046683524606</v>
      </c>
      <c r="J76" s="127" t="n">
        <v>1645.12</v>
      </c>
      <c r="K76" s="374" t="inlineStr">
        <is>
          <t>ATIVO</t>
        </is>
      </c>
      <c r="L76" t="inlineStr">
        <is>
          <t>IBIRAPITANGA FASE 3</t>
        </is>
      </c>
    </row>
    <row r="77">
      <c r="A77" s="123" t="inlineStr">
        <is>
          <t>Q021L03</t>
        </is>
      </c>
      <c r="B77" s="123" t="inlineStr">
        <is>
          <t>EDUARDO BOLOGNESI ROQUE</t>
        </is>
      </c>
      <c r="C77" s="124" t="n"/>
      <c r="D77" s="124" t="n"/>
      <c r="E77" s="125" t="n">
        <v>44169</v>
      </c>
      <c r="F77" s="124" t="n">
        <v>48</v>
      </c>
      <c r="G77" s="372" t="n">
        <v>229500</v>
      </c>
      <c r="H77" s="372" t="n">
        <v>229500</v>
      </c>
      <c r="I77" s="373" t="n">
        <v>210.6876956549679</v>
      </c>
      <c r="J77" s="127" t="n">
        <v>1089.29</v>
      </c>
      <c r="K77" s="374" t="inlineStr">
        <is>
          <t>ATIVO</t>
        </is>
      </c>
      <c r="L77" t="inlineStr">
        <is>
          <t>IBIRAPITANGA FASE 3</t>
        </is>
      </c>
    </row>
    <row r="78">
      <c r="A78" s="123" t="inlineStr">
        <is>
          <t>Q021L04</t>
        </is>
      </c>
      <c r="B78" s="123" t="inlineStr">
        <is>
          <t>ALBERTO SOARES BEZERRA</t>
        </is>
      </c>
      <c r="C78" s="124" t="n"/>
      <c r="D78" s="124" t="n"/>
      <c r="E78" s="125" t="n">
        <v>44313</v>
      </c>
      <c r="F78" s="124" t="n">
        <v>42</v>
      </c>
      <c r="G78" s="372" t="n">
        <v>225000</v>
      </c>
      <c r="H78" s="372" t="n">
        <v>225000</v>
      </c>
      <c r="I78" s="373" t="n">
        <v>213.442109756676</v>
      </c>
      <c r="J78" s="127" t="n">
        <v>1054.15</v>
      </c>
      <c r="K78" s="374" t="inlineStr">
        <is>
          <t>ATIVO</t>
        </is>
      </c>
      <c r="L78" t="inlineStr">
        <is>
          <t>IBIRAPITANGA FASE 3</t>
        </is>
      </c>
    </row>
    <row r="79">
      <c r="A79" s="123" t="inlineStr">
        <is>
          <t>Q021L05</t>
        </is>
      </c>
      <c r="B79" s="123" t="inlineStr">
        <is>
          <t>PRISCILA OLIVETTO MACEDO SIMPLES</t>
        </is>
      </c>
      <c r="C79" s="124" t="n"/>
      <c r="D79" s="124" t="n"/>
      <c r="E79" s="125" t="n">
        <v>44187</v>
      </c>
      <c r="F79" s="124" t="n">
        <v>48</v>
      </c>
      <c r="G79" s="372" t="n">
        <v>216211</v>
      </c>
      <c r="H79" s="372" t="n">
        <v>216211</v>
      </c>
      <c r="I79" s="373" t="n">
        <v>219.6261872111331</v>
      </c>
      <c r="J79" s="127" t="n">
        <v>984.45</v>
      </c>
      <c r="K79" s="374" t="inlineStr">
        <is>
          <t>QUITADO</t>
        </is>
      </c>
      <c r="L79" t="inlineStr">
        <is>
          <t>IBIRAPITANGA FASE 3</t>
        </is>
      </c>
    </row>
    <row r="80">
      <c r="A80" s="123" t="inlineStr">
        <is>
          <t>Q021L06</t>
        </is>
      </c>
      <c r="B80" s="123" t="inlineStr">
        <is>
          <t>NATALIA PASCOALOTTO DA SILVA</t>
        </is>
      </c>
      <c r="C80" s="124" t="n"/>
      <c r="D80" s="124" t="n"/>
      <c r="E80" s="125" t="n">
        <v>44064</v>
      </c>
      <c r="F80" s="124" t="n">
        <v>42</v>
      </c>
      <c r="G80" s="372" t="n">
        <v>198000</v>
      </c>
      <c r="H80" s="372" t="n">
        <v>198000</v>
      </c>
      <c r="I80" s="373" t="n">
        <v>220.7234825260576</v>
      </c>
      <c r="J80" s="127" t="n">
        <v>897.05</v>
      </c>
      <c r="K80" s="374" t="inlineStr">
        <is>
          <t>ATIVO</t>
        </is>
      </c>
      <c r="L80" t="inlineStr">
        <is>
          <t>IBIRAPITANGA FASE 3</t>
        </is>
      </c>
    </row>
    <row r="81">
      <c r="A81" s="123" t="inlineStr">
        <is>
          <t>Q021L08</t>
        </is>
      </c>
      <c r="B81" s="123" t="inlineStr">
        <is>
          <t>AUGUSTO SERGIO ALCANTARA DE ALMEIDA</t>
        </is>
      </c>
      <c r="C81" s="124" t="n"/>
      <c r="D81" s="124" t="n"/>
      <c r="E81" s="125" t="n">
        <v>44012</v>
      </c>
      <c r="F81" s="124" t="n">
        <v>44</v>
      </c>
      <c r="G81" s="372" t="n">
        <v>155363.84</v>
      </c>
      <c r="H81" s="372" t="n">
        <v>155363.84</v>
      </c>
      <c r="I81" s="373" t="n">
        <v>186.7982494108594</v>
      </c>
      <c r="J81" s="127" t="n">
        <v>831.72</v>
      </c>
      <c r="K81" s="374" t="inlineStr">
        <is>
          <t>ATIVO</t>
        </is>
      </c>
      <c r="L81" t="inlineStr">
        <is>
          <t>IBIRAPITANGA FASE 3</t>
        </is>
      </c>
    </row>
    <row r="82">
      <c r="A82" s="123" t="inlineStr">
        <is>
          <t>Q021L010</t>
        </is>
      </c>
      <c r="B82" s="123" t="inlineStr">
        <is>
          <t>HENRIQUE CESAR ULBRICH</t>
        </is>
      </c>
      <c r="C82" s="124" t="n"/>
      <c r="D82" s="124" t="n"/>
      <c r="E82" s="125" t="n">
        <v>44002</v>
      </c>
      <c r="F82" s="124" t="n">
        <v>44</v>
      </c>
      <c r="G82" s="372" t="n">
        <v>157499.97</v>
      </c>
      <c r="H82" s="372" t="n">
        <v>157499.97</v>
      </c>
      <c r="I82" s="373" t="n">
        <v>181.9588830610689</v>
      </c>
      <c r="J82" s="127" t="n">
        <v>865.58</v>
      </c>
      <c r="K82" s="374" t="inlineStr">
        <is>
          <t>ATIVO</t>
        </is>
      </c>
      <c r="L82" t="inlineStr">
        <is>
          <t>IBIRAPITANGA FASE 3</t>
        </is>
      </c>
    </row>
    <row r="83">
      <c r="A83" s="123" t="inlineStr">
        <is>
          <t>Q021L011</t>
        </is>
      </c>
      <c r="B83" s="123" t="inlineStr">
        <is>
          <t>ANTONIA COSTA SOCCI</t>
        </is>
      </c>
      <c r="C83" s="124" t="n"/>
      <c r="D83" s="124" t="n"/>
      <c r="E83" s="125" t="n">
        <v>44108</v>
      </c>
      <c r="F83" s="124" t="n">
        <v>180</v>
      </c>
      <c r="G83" s="372" t="n">
        <v>199647.59</v>
      </c>
      <c r="H83" s="372" t="n">
        <v>199647.59</v>
      </c>
      <c r="I83" s="373" t="n">
        <v>222.7836746080455</v>
      </c>
      <c r="J83" s="127" t="n">
        <v>896.15</v>
      </c>
      <c r="K83" s="374" t="inlineStr">
        <is>
          <t>ATIVO</t>
        </is>
      </c>
      <c r="L83" t="inlineStr">
        <is>
          <t>IBIRAPITANGA FASE 3</t>
        </is>
      </c>
    </row>
    <row r="84">
      <c r="A84" s="123" t="inlineStr">
        <is>
          <t>Q021L012</t>
        </is>
      </c>
      <c r="B84" s="123" t="inlineStr">
        <is>
          <t>CHRISTIAN ASCENSAO FLOHR</t>
        </is>
      </c>
      <c r="C84" s="124" t="n"/>
      <c r="D84" s="124" t="n"/>
      <c r="E84" s="125" t="n">
        <v>44097</v>
      </c>
      <c r="F84" s="124" t="n">
        <v>48</v>
      </c>
      <c r="G84" s="372" t="n">
        <v>193500</v>
      </c>
      <c r="H84" s="372" t="n">
        <v>193500</v>
      </c>
      <c r="I84" s="373" t="n">
        <v>224.0776339254696</v>
      </c>
      <c r="J84" s="127" t="n">
        <v>863.54</v>
      </c>
      <c r="K84" s="374" t="inlineStr">
        <is>
          <t>ATIVO</t>
        </is>
      </c>
      <c r="L84" t="inlineStr">
        <is>
          <t>IBIRAPITANGA FASE 3</t>
        </is>
      </c>
    </row>
    <row r="85">
      <c r="A85" s="123" t="inlineStr">
        <is>
          <t>Q021L013</t>
        </is>
      </c>
      <c r="B85" s="123" t="inlineStr">
        <is>
          <t>SANDRO FRANCA  DE LIMA</t>
        </is>
      </c>
      <c r="C85" s="124" t="n"/>
      <c r="D85" s="124" t="n"/>
      <c r="E85" s="125" t="n">
        <v>44122</v>
      </c>
      <c r="F85" s="124" t="n">
        <v>48</v>
      </c>
      <c r="G85" s="372" t="n">
        <v>233100</v>
      </c>
      <c r="H85" s="372" t="n">
        <v>233100</v>
      </c>
      <c r="I85" s="373" t="n">
        <v>230.0540839287829</v>
      </c>
      <c r="J85" s="127" t="n">
        <v>1013.24</v>
      </c>
      <c r="K85" s="374" t="inlineStr">
        <is>
          <t>ATIVO</t>
        </is>
      </c>
      <c r="L85" t="inlineStr">
        <is>
          <t>IBIRAPITANGA FASE 3</t>
        </is>
      </c>
    </row>
    <row r="86">
      <c r="A86" s="123" t="inlineStr">
        <is>
          <t>Q021L014</t>
        </is>
      </c>
      <c r="B86" s="123" t="inlineStr">
        <is>
          <t>TAINA ALVES DE AQUINO</t>
        </is>
      </c>
      <c r="C86" s="124" t="n"/>
      <c r="D86" s="124" t="n"/>
      <c r="E86" s="125" t="n">
        <v>44267</v>
      </c>
      <c r="F86" s="124" t="n">
        <v>180</v>
      </c>
      <c r="G86" s="372" t="n">
        <v>207000</v>
      </c>
      <c r="H86" s="372" t="n">
        <v>207000</v>
      </c>
      <c r="I86" s="373" t="n">
        <v>221.4732787674531</v>
      </c>
      <c r="J86" s="127" t="n">
        <v>934.65</v>
      </c>
      <c r="K86" s="374" t="inlineStr">
        <is>
          <t>ATIVO</t>
        </is>
      </c>
      <c r="L86" t="inlineStr">
        <is>
          <t>IBIRAPITANGA FASE 3</t>
        </is>
      </c>
    </row>
    <row r="87">
      <c r="A87" s="123" t="inlineStr">
        <is>
          <t>Q022L03</t>
        </is>
      </c>
      <c r="B87" s="123" t="inlineStr">
        <is>
          <t>KELLY RODRIGUES DE SANTANA</t>
        </is>
      </c>
      <c r="C87" s="124" t="n"/>
      <c r="D87" s="124" t="n"/>
      <c r="E87" s="125" t="n">
        <v>44283</v>
      </c>
      <c r="F87" s="124" t="n">
        <v>48</v>
      </c>
      <c r="G87" s="372" t="n">
        <v>198000</v>
      </c>
      <c r="H87" s="372" t="n">
        <v>198000</v>
      </c>
      <c r="I87" s="373" t="n">
        <v>186.4547235196625</v>
      </c>
      <c r="J87" s="127" t="n">
        <v>1061.92</v>
      </c>
      <c r="K87" s="374" t="inlineStr">
        <is>
          <t>ATIVO</t>
        </is>
      </c>
      <c r="L87" t="inlineStr">
        <is>
          <t>IBIRAPITANGA FASE 3</t>
        </is>
      </c>
    </row>
    <row r="88">
      <c r="A88" s="123" t="inlineStr">
        <is>
          <t>Q022L04</t>
        </is>
      </c>
      <c r="B88" s="123" t="inlineStr">
        <is>
          <t>DARIO JULIANO</t>
        </is>
      </c>
      <c r="C88" s="124" t="n"/>
      <c r="D88" s="124" t="n"/>
      <c r="E88" s="125" t="n">
        <v>44278</v>
      </c>
      <c r="F88" s="124" t="n">
        <v>180</v>
      </c>
      <c r="G88" s="372" t="n">
        <v>198000</v>
      </c>
      <c r="H88" s="372" t="n">
        <v>198000</v>
      </c>
      <c r="I88" s="373" t="n">
        <v>186.1339600470035</v>
      </c>
      <c r="J88" s="127" t="n">
        <v>1063.75</v>
      </c>
      <c r="K88" s="374" t="inlineStr">
        <is>
          <t>ATIVO</t>
        </is>
      </c>
      <c r="L88" t="inlineStr">
        <is>
          <t>IBIRAPITANGA FASE 3</t>
        </is>
      </c>
    </row>
    <row r="89">
      <c r="A89" s="123" t="inlineStr">
        <is>
          <t>Q023L02</t>
        </is>
      </c>
      <c r="B89" s="123" t="inlineStr">
        <is>
          <t>CARINA YURI FUSSUMA</t>
        </is>
      </c>
      <c r="C89" s="124" t="n"/>
      <c r="D89" s="124" t="n"/>
      <c r="E89" s="125" t="n">
        <v>43764</v>
      </c>
      <c r="F89" s="124" t="n">
        <v>48</v>
      </c>
      <c r="G89" s="372" t="n">
        <v>145668</v>
      </c>
      <c r="H89" s="372" t="n">
        <v>145668</v>
      </c>
      <c r="I89" s="373" t="n">
        <v>182.085</v>
      </c>
      <c r="J89" s="127" t="n">
        <v>800</v>
      </c>
      <c r="K89" s="374" t="inlineStr">
        <is>
          <t>QUITADO</t>
        </is>
      </c>
      <c r="L89" t="inlineStr">
        <is>
          <t>IBIRAPITANGA FASE 3</t>
        </is>
      </c>
    </row>
    <row r="90">
      <c r="A90" s="123" t="inlineStr">
        <is>
          <t>Q023L04</t>
        </is>
      </c>
      <c r="B90" s="123" t="inlineStr">
        <is>
          <t>LEONIL BRAGA SANTOS</t>
        </is>
      </c>
      <c r="C90" s="124" t="n"/>
      <c r="D90" s="124" t="n"/>
      <c r="E90" s="125" t="n">
        <v>43793</v>
      </c>
      <c r="F90" s="124" t="n">
        <v>120</v>
      </c>
      <c r="G90" s="372" t="n">
        <v>145668</v>
      </c>
      <c r="H90" s="372" t="n">
        <v>145668</v>
      </c>
      <c r="I90" s="373" t="n">
        <v>182.085</v>
      </c>
      <c r="J90" s="127" t="n">
        <v>800</v>
      </c>
      <c r="K90" s="374" t="inlineStr">
        <is>
          <t>ATIVO</t>
        </is>
      </c>
      <c r="L90" t="inlineStr">
        <is>
          <t>IBIRAPITANGA FASE 3</t>
        </is>
      </c>
    </row>
    <row r="91">
      <c r="A91" s="123" t="inlineStr">
        <is>
          <t>Q023L05</t>
        </is>
      </c>
      <c r="B91" s="123" t="inlineStr">
        <is>
          <t>SERGIO MELLACI</t>
        </is>
      </c>
      <c r="C91" s="124" t="n"/>
      <c r="D91" s="124" t="n"/>
      <c r="E91" s="125" t="n">
        <v>44648</v>
      </c>
      <c r="F91" s="124" t="n">
        <v>48</v>
      </c>
      <c r="G91" s="372" t="n">
        <v>153000</v>
      </c>
      <c r="H91" s="372" t="n">
        <v>153000</v>
      </c>
      <c r="I91" s="373" t="n">
        <v>189.7274373155428</v>
      </c>
      <c r="J91" s="127" t="n">
        <v>806.42</v>
      </c>
      <c r="K91" s="374" t="inlineStr">
        <is>
          <t>ATIVO</t>
        </is>
      </c>
      <c r="L91" t="inlineStr">
        <is>
          <t>IBIRAPITANGA FASE 3</t>
        </is>
      </c>
    </row>
    <row r="92">
      <c r="A92" s="123" t="inlineStr">
        <is>
          <t>Q023L07</t>
        </is>
      </c>
      <c r="B92" s="123" t="inlineStr">
        <is>
          <t>STELLA MANFRIN ROSS</t>
        </is>
      </c>
      <c r="C92" s="124" t="n"/>
      <c r="D92" s="124" t="n"/>
      <c r="E92" s="125" t="n">
        <v>44329</v>
      </c>
      <c r="F92" s="124" t="n">
        <v>48</v>
      </c>
      <c r="G92" s="372" t="n">
        <v>252000</v>
      </c>
      <c r="H92" s="372" t="n">
        <v>252000</v>
      </c>
      <c r="I92" s="373" t="n">
        <v>277.0022204146239</v>
      </c>
      <c r="J92" s="127" t="n">
        <v>909.74</v>
      </c>
      <c r="K92" s="374" t="inlineStr">
        <is>
          <t>ATIVO</t>
        </is>
      </c>
      <c r="L92" t="inlineStr">
        <is>
          <t>IBIRAPITANGA FASE 3</t>
        </is>
      </c>
    </row>
    <row r="93">
      <c r="A93" s="123" t="inlineStr">
        <is>
          <t>Q023L08</t>
        </is>
      </c>
      <c r="B93" s="123" t="inlineStr">
        <is>
          <t>BRUNO SAID DA CUNHA</t>
        </is>
      </c>
      <c r="C93" s="124" t="n"/>
      <c r="D93" s="124" t="n"/>
      <c r="E93" s="125" t="n">
        <v>44307</v>
      </c>
      <c r="F93" s="124" t="n">
        <v>48</v>
      </c>
      <c r="G93" s="372" t="n">
        <v>235800</v>
      </c>
      <c r="H93" s="372" t="n">
        <v>235800</v>
      </c>
      <c r="I93" s="373" t="n">
        <v>279.2449255110017</v>
      </c>
      <c r="J93" s="127" t="n">
        <v>844.42</v>
      </c>
      <c r="K93" s="374" t="inlineStr">
        <is>
          <t>ATIVO</t>
        </is>
      </c>
      <c r="L93" t="inlineStr">
        <is>
          <t>IBIRAPITANGA FASE 3</t>
        </is>
      </c>
    </row>
    <row r="94">
      <c r="A94" s="123" t="inlineStr">
        <is>
          <t>Q024L01</t>
        </is>
      </c>
      <c r="B94" s="123" t="inlineStr">
        <is>
          <t>RICARDO FERNANDES DAS CHAGAS</t>
        </is>
      </c>
      <c r="C94" s="124" t="n"/>
      <c r="D94" s="124" t="n"/>
      <c r="E94" s="125" t="n">
        <v>44386</v>
      </c>
      <c r="F94" s="124" t="n">
        <v>180</v>
      </c>
      <c r="G94" s="372" t="n">
        <v>216000</v>
      </c>
      <c r="H94" s="372" t="n">
        <v>216000</v>
      </c>
      <c r="I94" s="373" t="n">
        <v>257.1642875001488</v>
      </c>
      <c r="J94" s="127" t="n">
        <v>839.9299999999999</v>
      </c>
      <c r="K94" s="374" t="inlineStr">
        <is>
          <t>ATIVO</t>
        </is>
      </c>
      <c r="L94" t="inlineStr">
        <is>
          <t>IBIRAPITANGA FASE 3</t>
        </is>
      </c>
    </row>
    <row r="95">
      <c r="A95" s="123" t="inlineStr">
        <is>
          <t>Q024L02</t>
        </is>
      </c>
      <c r="B95" s="123" t="inlineStr">
        <is>
          <t>JOSE MEIRA FERNANDES</t>
        </is>
      </c>
      <c r="C95" s="124" t="n"/>
      <c r="D95" s="124" t="n"/>
      <c r="E95" s="125" t="n">
        <v>44357</v>
      </c>
      <c r="F95" s="124" t="n">
        <v>180</v>
      </c>
      <c r="G95" s="372" t="n">
        <v>226056.37</v>
      </c>
      <c r="H95" s="372" t="n">
        <v>226056.37</v>
      </c>
      <c r="I95" s="373" t="n">
        <v>256.9961346505838</v>
      </c>
      <c r="J95" s="127" t="n">
        <v>879.61</v>
      </c>
      <c r="K95" s="374" t="inlineStr">
        <is>
          <t>ATIVO</t>
        </is>
      </c>
      <c r="L95" t="inlineStr">
        <is>
          <t>IBIRAPITANGA FASE 3</t>
        </is>
      </c>
    </row>
    <row r="96">
      <c r="A96" s="123" t="inlineStr">
        <is>
          <t>Q024L06</t>
        </is>
      </c>
      <c r="B96" s="123" t="inlineStr">
        <is>
          <t>ALESSANDRA BARBIZAN CYRILLO</t>
        </is>
      </c>
      <c r="C96" s="124" t="n"/>
      <c r="D96" s="124" t="n"/>
      <c r="E96" s="125" t="n">
        <v>44300</v>
      </c>
      <c r="F96" s="124" t="n">
        <v>45</v>
      </c>
      <c r="G96" s="372" t="n">
        <v>342000</v>
      </c>
      <c r="H96" s="372" t="n">
        <v>342000</v>
      </c>
      <c r="I96" s="373" t="n">
        <v>241.9457532153317</v>
      </c>
      <c r="J96" s="127" t="n">
        <v>1413.54</v>
      </c>
      <c r="K96" s="374" t="inlineStr">
        <is>
          <t>ATIVO</t>
        </is>
      </c>
      <c r="L96" t="inlineStr">
        <is>
          <t>IBIRAPITANGA FASE 3</t>
        </is>
      </c>
    </row>
    <row r="97">
      <c r="A97" s="123" t="inlineStr">
        <is>
          <t>Q024L07</t>
        </is>
      </c>
      <c r="B97" s="123" t="inlineStr">
        <is>
          <t>JOSMAIANDRO BARBOSA DOS SANTOS</t>
        </is>
      </c>
      <c r="C97" s="124" t="n"/>
      <c r="D97" s="124" t="n"/>
      <c r="E97" s="125" t="n">
        <v>44277</v>
      </c>
      <c r="F97" s="124" t="n">
        <v>42</v>
      </c>
      <c r="G97" s="372" t="n">
        <v>279000</v>
      </c>
      <c r="H97" s="372" t="n">
        <v>279000</v>
      </c>
      <c r="I97" s="373" t="n">
        <v>241.6442200261565</v>
      </c>
      <c r="J97" s="127" t="n">
        <v>1154.59</v>
      </c>
      <c r="K97" s="374" t="inlineStr">
        <is>
          <t>ATIVO</t>
        </is>
      </c>
      <c r="L97" t="inlineStr">
        <is>
          <t>IBIRAPITANGA FASE 3</t>
        </is>
      </c>
    </row>
    <row r="98">
      <c r="A98" s="123" t="inlineStr">
        <is>
          <t>Q024L010</t>
        </is>
      </c>
      <c r="B98" s="123" t="inlineStr">
        <is>
          <t>LUCAS DE SOUSA SANTOS</t>
        </is>
      </c>
      <c r="C98" s="124" t="n"/>
      <c r="D98" s="124" t="n"/>
      <c r="E98" s="125" t="n">
        <v>43895</v>
      </c>
      <c r="F98" s="124" t="n">
        <v>44</v>
      </c>
      <c r="G98" s="372" t="n">
        <v>157049.5</v>
      </c>
      <c r="H98" s="372" t="n">
        <v>157049.5</v>
      </c>
      <c r="I98" s="373" t="n">
        <v>179.9190046855847</v>
      </c>
      <c r="J98" s="127" t="n">
        <v>872.89</v>
      </c>
      <c r="K98" s="374" t="inlineStr">
        <is>
          <t>ATIVO</t>
        </is>
      </c>
      <c r="L98" t="inlineStr">
        <is>
          <t>IBIRAPITANGA FASE 3</t>
        </is>
      </c>
    </row>
    <row r="99">
      <c r="A99" s="123" t="inlineStr">
        <is>
          <t>Q024L013</t>
        </is>
      </c>
      <c r="B99" s="123" t="inlineStr">
        <is>
          <t>RICHARD MCNAUGHT</t>
        </is>
      </c>
      <c r="C99" s="124" t="n"/>
      <c r="D99" s="124" t="n"/>
      <c r="E99" s="125" t="n">
        <v>44281</v>
      </c>
      <c r="F99" s="124" t="n">
        <v>48</v>
      </c>
      <c r="G99" s="372" t="n">
        <v>211500</v>
      </c>
      <c r="H99" s="372" t="n">
        <v>211500</v>
      </c>
      <c r="I99" s="373" t="n">
        <v>242.2985714122054</v>
      </c>
      <c r="J99" s="127" t="n">
        <v>872.89</v>
      </c>
      <c r="K99" s="374" t="inlineStr">
        <is>
          <t>ATIVO</t>
        </is>
      </c>
      <c r="L99" t="inlineStr">
        <is>
          <t>IBIRAPITANGA FASE 3</t>
        </is>
      </c>
    </row>
    <row r="100">
      <c r="A100" s="123" t="inlineStr">
        <is>
          <t>Q024L014</t>
        </is>
      </c>
      <c r="B100" s="123" t="inlineStr">
        <is>
          <t>PAULO HENRIQUE BORNATO DA SILVA</t>
        </is>
      </c>
      <c r="C100" s="124" t="n"/>
      <c r="D100" s="124" t="n"/>
      <c r="E100" s="125" t="n">
        <v>44151</v>
      </c>
      <c r="F100" s="124" t="n">
        <v>48</v>
      </c>
      <c r="G100" s="372" t="n">
        <v>223992.21</v>
      </c>
      <c r="H100" s="372" t="n">
        <v>223992.21</v>
      </c>
      <c r="I100" s="373" t="n">
        <v>256.6098935719277</v>
      </c>
      <c r="J100" s="127" t="n">
        <v>872.89</v>
      </c>
      <c r="K100" s="374" t="inlineStr">
        <is>
          <t>ATIVO</t>
        </is>
      </c>
      <c r="L100" t="inlineStr">
        <is>
          <t>IBIRAPITANGA FASE 3</t>
        </is>
      </c>
    </row>
    <row r="101">
      <c r="A101" s="123" t="inlineStr">
        <is>
          <t>Q024L015</t>
        </is>
      </c>
      <c r="B101" s="123" t="inlineStr">
        <is>
          <t>ANA PAULA OLIVEIRA DA SILVA</t>
        </is>
      </c>
      <c r="C101" s="124" t="n"/>
      <c r="D101" s="124" t="n"/>
      <c r="E101" s="125" t="n">
        <v>44093</v>
      </c>
      <c r="F101" s="124" t="n">
        <v>44</v>
      </c>
      <c r="G101" s="372" t="n">
        <v>221400</v>
      </c>
      <c r="H101" s="372" t="n">
        <v>221400</v>
      </c>
      <c r="I101" s="373" t="n">
        <v>247.0458273357212</v>
      </c>
      <c r="J101" s="127" t="n">
        <v>896.1900000000001</v>
      </c>
      <c r="K101" s="374" t="inlineStr">
        <is>
          <t>ATIVO</t>
        </is>
      </c>
      <c r="L101" t="inlineStr">
        <is>
          <t>IBIRAPITANGA FASE 3</t>
        </is>
      </c>
    </row>
    <row r="102">
      <c r="A102" s="123" t="inlineStr">
        <is>
          <t>Q025L01</t>
        </is>
      </c>
      <c r="B102" s="123" t="inlineStr">
        <is>
          <t>GABRIEL CARREIRO DA SILVA</t>
        </is>
      </c>
      <c r="C102" s="124" t="n"/>
      <c r="D102" s="124" t="n"/>
      <c r="E102" s="125" t="n">
        <v>44322</v>
      </c>
      <c r="F102" s="124" t="n">
        <v>120</v>
      </c>
      <c r="G102" s="372" t="n">
        <v>145150.84</v>
      </c>
      <c r="H102" s="372" t="n">
        <v>145150.84</v>
      </c>
      <c r="I102" s="373" t="n">
        <v>181.43855</v>
      </c>
      <c r="J102" s="127" t="n">
        <v>800</v>
      </c>
      <c r="K102" s="374" t="inlineStr">
        <is>
          <t>ATIVO</t>
        </is>
      </c>
      <c r="L102" t="inlineStr">
        <is>
          <t>IBIRAPITANGA FASE 3</t>
        </is>
      </c>
    </row>
    <row r="103">
      <c r="A103" s="123" t="inlineStr">
        <is>
          <t>Q025L03</t>
        </is>
      </c>
      <c r="B103" s="123" t="inlineStr">
        <is>
          <t>NOVA VISAO SERVICOS TEMPORARIOS LTDA</t>
        </is>
      </c>
      <c r="C103" s="124" t="n"/>
      <c r="D103" s="124" t="n"/>
      <c r="E103" s="125" t="n">
        <v>44277</v>
      </c>
      <c r="F103" s="124" t="n">
        <v>120</v>
      </c>
      <c r="G103" s="372" t="n">
        <v>238433.56</v>
      </c>
      <c r="H103" s="372" t="n">
        <v>238433.56</v>
      </c>
      <c r="I103" s="373" t="n">
        <v>268.6696414486287</v>
      </c>
      <c r="J103" s="127" t="n">
        <v>887.46</v>
      </c>
      <c r="K103" s="374" t="inlineStr">
        <is>
          <t>ATIVO</t>
        </is>
      </c>
      <c r="L103" t="inlineStr">
        <is>
          <t>IBIRAPITANGA FASE 3</t>
        </is>
      </c>
    </row>
    <row r="104">
      <c r="A104" s="123" t="inlineStr">
        <is>
          <t>Q025L04</t>
        </is>
      </c>
      <c r="B104" s="123" t="inlineStr">
        <is>
          <t>NOVA VISAO SERVICOS TEMPORARIOS LTDA</t>
        </is>
      </c>
      <c r="C104" s="124" t="n"/>
      <c r="D104" s="124" t="n"/>
      <c r="E104" s="125" t="n">
        <v>44144</v>
      </c>
      <c r="F104" s="124" t="n">
        <v>48</v>
      </c>
      <c r="G104" s="372" t="n">
        <v>244363.94</v>
      </c>
      <c r="H104" s="372" t="n">
        <v>244363.94</v>
      </c>
      <c r="I104" s="373" t="n">
        <v>263.3998469382256</v>
      </c>
      <c r="J104" s="127" t="n">
        <v>927.73</v>
      </c>
      <c r="K104" s="374" t="inlineStr">
        <is>
          <t>ATIVO</t>
        </is>
      </c>
      <c r="L104" t="inlineStr">
        <is>
          <t>IBIRAPITANGA FASE 3</t>
        </is>
      </c>
    </row>
    <row r="105">
      <c r="A105" s="123" t="inlineStr">
        <is>
          <t>Q025L05</t>
        </is>
      </c>
      <c r="B105" s="123" t="inlineStr">
        <is>
          <t>GABRIEL SOUFIA</t>
        </is>
      </c>
      <c r="C105" s="124" t="n"/>
      <c r="D105" s="124" t="n"/>
      <c r="E105" s="125" t="n">
        <v>44334</v>
      </c>
      <c r="F105" s="124" t="n">
        <v>47</v>
      </c>
      <c r="G105" s="372" t="n">
        <v>229500</v>
      </c>
      <c r="H105" s="372" t="n">
        <v>229500</v>
      </c>
      <c r="I105" s="373" t="n">
        <v>247.5007279433175</v>
      </c>
      <c r="J105" s="127" t="n">
        <v>927.27</v>
      </c>
      <c r="K105" s="374" t="inlineStr">
        <is>
          <t>ATIVO</t>
        </is>
      </c>
      <c r="L105" t="inlineStr">
        <is>
          <t>IBIRAPITANGA FASE 3</t>
        </is>
      </c>
    </row>
    <row r="106">
      <c r="A106" s="123" t="inlineStr">
        <is>
          <t>Q025L06</t>
        </is>
      </c>
      <c r="B106" s="123" t="inlineStr">
        <is>
          <t>FELIPE ALVAREZ DAMASO</t>
        </is>
      </c>
      <c r="C106" s="124" t="n"/>
      <c r="D106" s="124" t="n"/>
      <c r="E106" s="125" t="n">
        <v>44393</v>
      </c>
      <c r="F106" s="124" t="n">
        <v>6</v>
      </c>
      <c r="G106" s="372" t="n">
        <v>282462.6</v>
      </c>
      <c r="H106" s="372" t="n">
        <v>282462.6</v>
      </c>
      <c r="I106" s="373" t="n">
        <v>286.9097003555104</v>
      </c>
      <c r="J106" s="127" t="n">
        <v>984.5</v>
      </c>
      <c r="K106" s="374" t="inlineStr">
        <is>
          <t>ATIVO</t>
        </is>
      </c>
      <c r="L106" t="inlineStr">
        <is>
          <t>IBIRAPITANGA FASE 3</t>
        </is>
      </c>
    </row>
    <row r="107">
      <c r="A107" s="123" t="inlineStr">
        <is>
          <t>Q025L07</t>
        </is>
      </c>
      <c r="B107" s="123" t="inlineStr">
        <is>
          <t>CARLOS ROBERTO TAVARES JUNIOR</t>
        </is>
      </c>
      <c r="C107" s="124" t="n"/>
      <c r="D107" s="124" t="n"/>
      <c r="E107" s="125" t="n">
        <v>44396</v>
      </c>
      <c r="F107" s="124" t="n">
        <v>6</v>
      </c>
      <c r="G107" s="372" t="n">
        <v>294298.34</v>
      </c>
      <c r="H107" s="372" t="n">
        <v>294298.34</v>
      </c>
      <c r="I107" s="373" t="n">
        <v>286.871243505639</v>
      </c>
      <c r="J107" s="127" t="n">
        <v>1025.89</v>
      </c>
      <c r="K107" s="374" t="inlineStr">
        <is>
          <t>ATIVO</t>
        </is>
      </c>
      <c r="L107" t="inlineStr">
        <is>
          <t>IBIRAPITANGA FASE 3</t>
        </is>
      </c>
    </row>
    <row r="108">
      <c r="A108" s="123" t="inlineStr">
        <is>
          <t>Q025L010</t>
        </is>
      </c>
      <c r="B108" s="123" t="inlineStr">
        <is>
          <t>EDUARDO BOLOGNESI ROQUE</t>
        </is>
      </c>
      <c r="C108" s="124" t="n"/>
      <c r="D108" s="124" t="n"/>
      <c r="E108" s="125" t="n">
        <v>44319</v>
      </c>
      <c r="F108" s="124" t="n">
        <v>82</v>
      </c>
      <c r="G108" s="372" t="n">
        <v>123433.5</v>
      </c>
      <c r="H108" s="372" t="n">
        <v>123433.5</v>
      </c>
      <c r="I108" s="373" t="n">
        <v>146.0786054107789</v>
      </c>
      <c r="J108" s="127" t="n">
        <v>844.98</v>
      </c>
      <c r="K108" s="374" t="inlineStr">
        <is>
          <t>ATIVO</t>
        </is>
      </c>
      <c r="L108" t="inlineStr">
        <is>
          <t>IBIRAPITANGA FASE 3</t>
        </is>
      </c>
    </row>
    <row r="109">
      <c r="A109" s="123" t="inlineStr">
        <is>
          <t>Q025L011</t>
        </is>
      </c>
      <c r="B109" s="123" t="inlineStr">
        <is>
          <t>FLAVIO BAPTISTA NISHIYAMAMOTO</t>
        </is>
      </c>
      <c r="C109" s="124" t="n"/>
      <c r="D109" s="124" t="n"/>
      <c r="E109" s="125" t="n">
        <v>44251</v>
      </c>
      <c r="F109" s="124" t="n">
        <v>46</v>
      </c>
      <c r="G109" s="372" t="n">
        <v>207000</v>
      </c>
      <c r="H109" s="372" t="n">
        <v>207000</v>
      </c>
      <c r="I109" s="373" t="n">
        <v>244.4583535080364</v>
      </c>
      <c r="J109" s="127" t="n">
        <v>846.77</v>
      </c>
      <c r="K109" s="374" t="inlineStr">
        <is>
          <t>ATIVO</t>
        </is>
      </c>
      <c r="L109" t="inlineStr">
        <is>
          <t>IBIRAPITANGA FASE 3</t>
        </is>
      </c>
    </row>
    <row r="110">
      <c r="A110" s="123" t="inlineStr">
        <is>
          <t>Q025L012</t>
        </is>
      </c>
      <c r="B110" s="123" t="inlineStr">
        <is>
          <t>RODRIGO LEAL PEROTI</t>
        </is>
      </c>
      <c r="C110" s="124" t="n"/>
      <c r="D110" s="124" t="n"/>
      <c r="E110" s="125" t="n">
        <v>44076</v>
      </c>
      <c r="F110" s="124" t="n">
        <v>45</v>
      </c>
      <c r="G110" s="372" t="n">
        <v>207000</v>
      </c>
      <c r="H110" s="372" t="n">
        <v>207000</v>
      </c>
      <c r="I110" s="373" t="n">
        <v>244.4583535080364</v>
      </c>
      <c r="J110" s="127" t="n">
        <v>846.77</v>
      </c>
      <c r="K110" s="374" t="inlineStr">
        <is>
          <t>QUITADO</t>
        </is>
      </c>
      <c r="L110" t="inlineStr">
        <is>
          <t>IBIRAPITANGA FASE 3</t>
        </is>
      </c>
    </row>
    <row r="111">
      <c r="A111" s="123" t="inlineStr">
        <is>
          <t>Q025L016</t>
        </is>
      </c>
      <c r="B111" s="123" t="inlineStr">
        <is>
          <t>PAULO VIEIRA DA SILVA FILHO</t>
        </is>
      </c>
      <c r="C111" s="124" t="n"/>
      <c r="D111" s="124" t="n"/>
      <c r="E111" s="125" t="n">
        <v>43589</v>
      </c>
      <c r="F111" s="124" t="n">
        <v>96</v>
      </c>
      <c r="G111" s="372" t="n">
        <v>140910</v>
      </c>
      <c r="H111" s="372" t="n">
        <v>140910</v>
      </c>
      <c r="I111" s="373" t="n">
        <v>160.3564234747875</v>
      </c>
      <c r="J111" s="127" t="n">
        <v>878.73</v>
      </c>
      <c r="K111" s="374" t="inlineStr">
        <is>
          <t>ATIVO</t>
        </is>
      </c>
      <c r="L111" t="inlineStr">
        <is>
          <t>IBIRAPITANGA FASE 3</t>
        </is>
      </c>
    </row>
    <row r="112">
      <c r="A112" s="123" t="inlineStr">
        <is>
          <t>Q025L017</t>
        </is>
      </c>
      <c r="B112" s="123" t="inlineStr">
        <is>
          <t>ANTONIO BAZILIO NETO</t>
        </is>
      </c>
      <c r="C112" s="124" t="n"/>
      <c r="D112" s="124" t="n"/>
      <c r="E112" s="125" t="n">
        <v>44010</v>
      </c>
      <c r="F112" s="124" t="n">
        <v>48</v>
      </c>
      <c r="G112" s="372" t="n">
        <v>193288.62</v>
      </c>
      <c r="H112" s="372" t="n">
        <v>193288.62</v>
      </c>
      <c r="I112" s="373" t="n">
        <v>219.9636065685706</v>
      </c>
      <c r="J112" s="127" t="n">
        <v>878.73</v>
      </c>
      <c r="K112" s="374" t="inlineStr">
        <is>
          <t>ATIVO</t>
        </is>
      </c>
      <c r="L112" t="inlineStr">
        <is>
          <t>IBIRAPITANGA FASE 3</t>
        </is>
      </c>
    </row>
    <row r="113">
      <c r="A113" s="123" t="inlineStr">
        <is>
          <t>Q025L018</t>
        </is>
      </c>
      <c r="B113" s="123" t="inlineStr">
        <is>
          <t>JOSE AUGUSTO FELIX DA SILVA</t>
        </is>
      </c>
      <c r="C113" s="124" t="n"/>
      <c r="D113" s="124" t="n"/>
      <c r="E113" s="125" t="n">
        <v>44261</v>
      </c>
      <c r="F113" s="124" t="n">
        <v>42</v>
      </c>
      <c r="G113" s="372" t="n">
        <v>192809.75</v>
      </c>
      <c r="H113" s="372" t="n">
        <v>192809.75</v>
      </c>
      <c r="I113" s="373" t="n">
        <v>219.4186496420971</v>
      </c>
      <c r="J113" s="127" t="n">
        <v>878.73</v>
      </c>
      <c r="K113" s="374" t="inlineStr">
        <is>
          <t>QUITADO</t>
        </is>
      </c>
      <c r="L113" t="inlineStr">
        <is>
          <t>IBIRAPITANGA FASE 3</t>
        </is>
      </c>
    </row>
    <row r="114">
      <c r="A114" s="123" t="inlineStr">
        <is>
          <t>Q025L020</t>
        </is>
      </c>
      <c r="B114" s="123" t="inlineStr">
        <is>
          <t>RICHARD MCNAUGHT</t>
        </is>
      </c>
      <c r="C114" s="124" t="n"/>
      <c r="D114" s="124" t="n"/>
      <c r="E114" s="125" t="n">
        <v>44281</v>
      </c>
      <c r="F114" s="124" t="n">
        <v>48</v>
      </c>
      <c r="G114" s="372" t="n">
        <v>220500</v>
      </c>
      <c r="H114" s="372" t="n">
        <v>220500</v>
      </c>
      <c r="I114" s="373" t="n">
        <v>244.4079895364561</v>
      </c>
      <c r="J114" s="127" t="n">
        <v>902.1799999999999</v>
      </c>
      <c r="K114" s="374" t="inlineStr">
        <is>
          <t>ATIVO</t>
        </is>
      </c>
      <c r="L114" t="inlineStr">
        <is>
          <t>IBIRAPITANGA FASE 3</t>
        </is>
      </c>
    </row>
    <row r="115">
      <c r="A115" s="123" t="inlineStr">
        <is>
          <t>Q026L01</t>
        </is>
      </c>
      <c r="B115" s="123" t="inlineStr">
        <is>
          <t>JOSE FERREIRA CARDOSO JUNIOR</t>
        </is>
      </c>
      <c r="C115" s="124" t="n"/>
      <c r="D115" s="124" t="n"/>
      <c r="E115" s="125" t="n">
        <v>43375</v>
      </c>
      <c r="F115" s="124" t="n">
        <v>96</v>
      </c>
      <c r="G115" s="372" t="n">
        <v>204045</v>
      </c>
      <c r="H115" s="372" t="n">
        <v>204045</v>
      </c>
      <c r="I115" s="373" t="n">
        <v>132.5208479463799</v>
      </c>
      <c r="J115" s="127" t="n">
        <v>1539.72</v>
      </c>
      <c r="K115" s="374" t="inlineStr">
        <is>
          <t>ATIVO</t>
        </is>
      </c>
      <c r="L115" t="inlineStr">
        <is>
          <t>IBIRAPITANGA FASE 3</t>
        </is>
      </c>
    </row>
    <row r="116">
      <c r="A116" s="123" t="inlineStr">
        <is>
          <t>Q026L03</t>
        </is>
      </c>
      <c r="B116" s="123" t="inlineStr">
        <is>
          <t>MARCO ANTONIO GUEDES GOUVEA</t>
        </is>
      </c>
      <c r="C116" s="124" t="n"/>
      <c r="D116" s="124" t="n"/>
      <c r="E116" s="125" t="n">
        <v>44361</v>
      </c>
      <c r="F116" s="124" t="n">
        <v>70</v>
      </c>
      <c r="G116" s="372" t="n">
        <v>123525</v>
      </c>
      <c r="H116" s="372" t="n">
        <v>123525</v>
      </c>
      <c r="I116" s="373" t="n">
        <v>154.40625</v>
      </c>
      <c r="J116" s="127" t="n">
        <v>800</v>
      </c>
      <c r="K116" s="374" t="inlineStr">
        <is>
          <t>ATIVO</t>
        </is>
      </c>
      <c r="L116" t="inlineStr">
        <is>
          <t>IBIRAPITANGA FASE 3</t>
        </is>
      </c>
    </row>
    <row r="117">
      <c r="A117" s="123" t="inlineStr">
        <is>
          <t>Q026L04</t>
        </is>
      </c>
      <c r="B117" s="123" t="inlineStr">
        <is>
          <t>AMANDA OLIVEIRA DE ALMEIDA ARAUJO</t>
        </is>
      </c>
      <c r="C117" s="124" t="n"/>
      <c r="D117" s="124" t="n"/>
      <c r="E117" s="125" t="n">
        <v>43446</v>
      </c>
      <c r="F117" s="124" t="n">
        <v>96</v>
      </c>
      <c r="G117" s="372" t="n">
        <v>126493.26</v>
      </c>
      <c r="H117" s="372" t="n">
        <v>126493.26</v>
      </c>
      <c r="I117" s="373" t="n">
        <v>158.116575</v>
      </c>
      <c r="J117" s="127" t="n">
        <v>800</v>
      </c>
      <c r="K117" s="374" t="inlineStr">
        <is>
          <t>ATIVO</t>
        </is>
      </c>
      <c r="L117" t="inlineStr">
        <is>
          <t>IBIRAPITANGA FASE 3</t>
        </is>
      </c>
    </row>
    <row r="118">
      <c r="A118" s="123" t="inlineStr">
        <is>
          <t>Q027L01</t>
        </is>
      </c>
      <c r="B118" s="123" t="inlineStr">
        <is>
          <t>EDSON DA SILVA</t>
        </is>
      </c>
      <c r="C118" s="124" t="n"/>
      <c r="D118" s="124" t="n"/>
      <c r="E118" s="125" t="n">
        <v>43822</v>
      </c>
      <c r="F118" s="124" t="n">
        <v>48</v>
      </c>
      <c r="G118" s="372" t="n">
        <v>362000</v>
      </c>
      <c r="H118" s="372" t="n">
        <v>362000</v>
      </c>
      <c r="I118" s="373" t="n">
        <v>136.9184276318029</v>
      </c>
      <c r="J118" s="127" t="n">
        <v>2643.91</v>
      </c>
      <c r="K118" s="374" t="inlineStr">
        <is>
          <t>QUITADO</t>
        </is>
      </c>
      <c r="L118" t="inlineStr">
        <is>
          <t>IBIRAPITANGA FASE 3</t>
        </is>
      </c>
    </row>
    <row r="119">
      <c r="A119" s="123" t="inlineStr">
        <is>
          <t>Q027L05</t>
        </is>
      </c>
      <c r="B119" s="123" t="inlineStr">
        <is>
          <t>SIMONE CRISTINA MACERA PALMOS</t>
        </is>
      </c>
      <c r="C119" s="124" t="n"/>
      <c r="D119" s="124" t="n"/>
      <c r="E119" s="125" t="n">
        <v>43776</v>
      </c>
      <c r="F119" s="124" t="n">
        <v>60</v>
      </c>
      <c r="G119" s="372" t="n">
        <v>219600</v>
      </c>
      <c r="H119" s="372" t="n">
        <v>219600</v>
      </c>
      <c r="I119" s="373" t="n">
        <v>196.2343731848767</v>
      </c>
      <c r="J119" s="127" t="n">
        <v>1119.07</v>
      </c>
      <c r="K119" s="374" t="inlineStr">
        <is>
          <t>ATIVO</t>
        </is>
      </c>
      <c r="L119" t="inlineStr">
        <is>
          <t>IBIRAPITANGA FASE 3</t>
        </is>
      </c>
    </row>
    <row r="120">
      <c r="A120" s="123" t="inlineStr">
        <is>
          <t>Q028L03</t>
        </is>
      </c>
      <c r="B120" s="123" t="inlineStr">
        <is>
          <t>ENIO ROBERTO YAMAMOTO</t>
        </is>
      </c>
      <c r="C120" s="124" t="n"/>
      <c r="D120" s="124" t="n"/>
      <c r="E120" s="125" t="n">
        <v>44378</v>
      </c>
      <c r="F120" s="124" t="n">
        <v>48</v>
      </c>
      <c r="G120" s="372" t="n">
        <v>270000</v>
      </c>
      <c r="H120" s="372" t="n">
        <v>270000</v>
      </c>
      <c r="I120" s="373" t="n">
        <v>270.929287455974</v>
      </c>
      <c r="J120" s="127" t="n">
        <v>996.5700000000001</v>
      </c>
      <c r="K120" s="374" t="inlineStr">
        <is>
          <t>ATIVO</t>
        </is>
      </c>
      <c r="L120" t="inlineStr">
        <is>
          <t>IBIRAPITANGA FASE 3</t>
        </is>
      </c>
    </row>
    <row r="121">
      <c r="A121" s="123" t="inlineStr">
        <is>
          <t>Q02L013</t>
        </is>
      </c>
      <c r="B121" s="123" t="inlineStr">
        <is>
          <t>ANTONIA MARIA TEIXEIRA</t>
        </is>
      </c>
      <c r="C121" s="124" t="n"/>
      <c r="D121" s="124" t="n"/>
      <c r="E121" s="125" t="n">
        <v>44575</v>
      </c>
      <c r="F121" s="124" t="n">
        <v>180</v>
      </c>
      <c r="G121" s="372" t="n">
        <v>302012.48</v>
      </c>
      <c r="H121" s="372" t="n">
        <v>302012.48</v>
      </c>
      <c r="I121" s="373" t="n">
        <v>255.0113399363342</v>
      </c>
      <c r="J121" s="127" t="n">
        <v>1184.31</v>
      </c>
      <c r="K121" s="374" t="inlineStr">
        <is>
          <t>ATIVO</t>
        </is>
      </c>
      <c r="L121" t="inlineStr">
        <is>
          <t>IBIRAPITANGA FASE 3</t>
        </is>
      </c>
    </row>
    <row r="122">
      <c r="A122" s="123" t="inlineStr">
        <is>
          <t>Q06L07</t>
        </is>
      </c>
      <c r="B122" s="123" t="inlineStr">
        <is>
          <t>MARCELO CARLOS NATUCCI</t>
        </is>
      </c>
      <c r="C122" s="124" t="n"/>
      <c r="D122" s="124" t="n"/>
      <c r="E122" s="125" t="n">
        <v>44491</v>
      </c>
      <c r="F122" s="124" t="n">
        <v>47</v>
      </c>
      <c r="G122" s="372" t="n">
        <v>258300</v>
      </c>
      <c r="H122" s="372" t="n">
        <v>258300</v>
      </c>
      <c r="I122" s="373" t="n">
        <v>322.875</v>
      </c>
      <c r="J122" s="127" t="n">
        <v>800</v>
      </c>
      <c r="K122" s="374" t="inlineStr">
        <is>
          <t>ATIVO</t>
        </is>
      </c>
      <c r="L122" t="inlineStr">
        <is>
          <t>IBIRAPITANGA FASE 3</t>
        </is>
      </c>
    </row>
    <row r="123">
      <c r="A123" s="123" t="inlineStr">
        <is>
          <t>Q06L012</t>
        </is>
      </c>
      <c r="B123" s="123" t="inlineStr">
        <is>
          <t>VANDERSON DIAS DA SILVA</t>
        </is>
      </c>
      <c r="C123" s="124" t="n"/>
      <c r="D123" s="124" t="n"/>
      <c r="E123" s="125" t="n">
        <v>44477</v>
      </c>
      <c r="F123" s="124" t="n">
        <v>179</v>
      </c>
      <c r="G123" s="372" t="n">
        <v>270000</v>
      </c>
      <c r="H123" s="372" t="n">
        <v>270000</v>
      </c>
      <c r="I123" s="373" t="n">
        <v>327.0467676877793</v>
      </c>
      <c r="J123" s="127" t="n">
        <v>825.5700000000001</v>
      </c>
      <c r="K123" s="374" t="inlineStr">
        <is>
          <t>ATIVO</t>
        </is>
      </c>
      <c r="L123" t="inlineStr">
        <is>
          <t>IBIRAPITANGA FASE 3</t>
        </is>
      </c>
    </row>
    <row r="124">
      <c r="A124" s="123" t="inlineStr">
        <is>
          <t>Q06L025</t>
        </is>
      </c>
      <c r="B124" s="123" t="inlineStr">
        <is>
          <t>ISRAEL DAMASCENO BEZERRA</t>
        </is>
      </c>
      <c r="C124" s="124" t="n"/>
      <c r="D124" s="124" t="n"/>
      <c r="E124" s="125" t="n">
        <v>44507</v>
      </c>
      <c r="F124" s="124" t="n">
        <v>47</v>
      </c>
      <c r="G124" s="372" t="n">
        <v>252000</v>
      </c>
      <c r="H124" s="372" t="n">
        <v>252000</v>
      </c>
      <c r="I124" s="373" t="n">
        <v>305.5175005758762</v>
      </c>
      <c r="J124" s="127" t="n">
        <v>824.83</v>
      </c>
      <c r="K124" s="374" t="inlineStr">
        <is>
          <t>ATIVO</t>
        </is>
      </c>
      <c r="L124" t="inlineStr">
        <is>
          <t>IBIRAPITANGA FASE 3</t>
        </is>
      </c>
    </row>
    <row r="125">
      <c r="A125" s="123" t="inlineStr">
        <is>
          <t>Q013L04</t>
        </is>
      </c>
      <c r="B125" s="123" t="inlineStr">
        <is>
          <t>RAQUEL DOS PASSOS DOS SANTOS</t>
        </is>
      </c>
      <c r="C125" s="124" t="n"/>
      <c r="D125" s="124" t="n"/>
      <c r="E125" s="125" t="n">
        <v>44587</v>
      </c>
      <c r="F125" s="124" t="n">
        <v>48</v>
      </c>
      <c r="G125" s="372" t="n">
        <v>324000</v>
      </c>
      <c r="H125" s="372" t="n">
        <v>324000</v>
      </c>
      <c r="I125" s="373" t="n">
        <v>324</v>
      </c>
      <c r="J125" s="127" t="n">
        <v>1000</v>
      </c>
      <c r="K125" s="374" t="inlineStr">
        <is>
          <t>ATIVO</t>
        </is>
      </c>
      <c r="L125" t="inlineStr">
        <is>
          <t>IBIRAPITANGA FASE 3</t>
        </is>
      </c>
    </row>
    <row r="126">
      <c r="A126" s="123" t="inlineStr">
        <is>
          <t>Q022L01</t>
        </is>
      </c>
      <c r="B126" s="123" t="inlineStr">
        <is>
          <t>FABIANO  DE OLIVEIRA BORTOLATO</t>
        </is>
      </c>
      <c r="C126" s="124" t="n"/>
      <c r="D126" s="124" t="n"/>
      <c r="E126" s="125" t="n">
        <v>44495</v>
      </c>
      <c r="F126" s="124" t="n">
        <v>186</v>
      </c>
      <c r="G126" s="372" t="n">
        <v>360000</v>
      </c>
      <c r="H126" s="372" t="n">
        <v>360000</v>
      </c>
      <c r="I126" s="373" t="n">
        <v>141.2678792159633</v>
      </c>
      <c r="J126" s="127" t="n">
        <v>2548.35</v>
      </c>
      <c r="K126" s="374" t="inlineStr">
        <is>
          <t>ATIVO</t>
        </is>
      </c>
      <c r="L126" t="inlineStr">
        <is>
          <t>IBIRAPITANGA FASE 3</t>
        </is>
      </c>
    </row>
    <row r="127">
      <c r="A127" s="123" t="inlineStr">
        <is>
          <t>Q024L03</t>
        </is>
      </c>
      <c r="B127" s="123" t="inlineStr">
        <is>
          <t>MOISES YOSHIFUMI KOMATSU</t>
        </is>
      </c>
      <c r="C127" s="124" t="n"/>
      <c r="D127" s="124" t="n"/>
      <c r="E127" s="125" t="n">
        <v>44535</v>
      </c>
      <c r="F127" s="124" t="n">
        <v>48</v>
      </c>
      <c r="G127" s="372" t="n">
        <v>274500</v>
      </c>
      <c r="H127" s="372" t="n">
        <v>274500</v>
      </c>
      <c r="I127" s="373" t="n">
        <v>312.0701219858801</v>
      </c>
      <c r="J127" s="127" t="n">
        <v>879.61</v>
      </c>
      <c r="K127" s="374" t="inlineStr">
        <is>
          <t>ATIVO</t>
        </is>
      </c>
      <c r="L127" t="inlineStr">
        <is>
          <t>IBIRAPITANGA FASE 3</t>
        </is>
      </c>
    </row>
    <row r="128">
      <c r="A128" s="123" t="inlineStr">
        <is>
          <t>Q024L04</t>
        </is>
      </c>
      <c r="B128" s="123" t="inlineStr">
        <is>
          <t>FERNANDA ALVES DE MOURA MOREIRA</t>
        </is>
      </c>
      <c r="C128" s="124" t="n"/>
      <c r="D128" s="124" t="n"/>
      <c r="E128" s="125" t="n">
        <v>44586</v>
      </c>
      <c r="F128" s="124" t="n">
        <v>47</v>
      </c>
      <c r="G128" s="372" t="n">
        <v>274500</v>
      </c>
      <c r="H128" s="372" t="n">
        <v>274500</v>
      </c>
      <c r="I128" s="373" t="n">
        <v>312.0701219858801</v>
      </c>
      <c r="J128" s="127" t="n">
        <v>879.61</v>
      </c>
      <c r="K128" s="374" t="inlineStr">
        <is>
          <t>ATIVO</t>
        </is>
      </c>
      <c r="L128" t="inlineStr">
        <is>
          <t>IBIRAPITANGA FASE 3</t>
        </is>
      </c>
    </row>
    <row r="129">
      <c r="A129" s="123" t="inlineStr">
        <is>
          <t>Q024L05</t>
        </is>
      </c>
      <c r="B129" s="123" t="inlineStr">
        <is>
          <t>MATHEUS RIQUETTO DE SOUZA</t>
        </is>
      </c>
      <c r="C129" s="124" t="n"/>
      <c r="D129" s="124" t="n"/>
      <c r="E129" s="125" t="n">
        <v>44491</v>
      </c>
      <c r="F129" s="124" t="n">
        <v>180</v>
      </c>
      <c r="G129" s="372" t="n">
        <v>252000</v>
      </c>
      <c r="H129" s="372" t="n">
        <v>252000</v>
      </c>
      <c r="I129" s="373" t="n">
        <v>286.4906037903162</v>
      </c>
      <c r="J129" s="127" t="n">
        <v>879.61</v>
      </c>
      <c r="K129" s="374" t="inlineStr">
        <is>
          <t>ATIVO</t>
        </is>
      </c>
      <c r="L129" t="inlineStr">
        <is>
          <t>IBIRAPITANGA FASE 3</t>
        </is>
      </c>
    </row>
    <row r="130">
      <c r="A130" s="123" t="inlineStr">
        <is>
          <t>Q025L08</t>
        </is>
      </c>
      <c r="B130" s="123" t="inlineStr">
        <is>
          <t>JORGE VALDO DOS SANTOS</t>
        </is>
      </c>
      <c r="C130" s="124" t="n"/>
      <c r="D130" s="124" t="n"/>
      <c r="E130" s="125" t="n">
        <v>44528</v>
      </c>
      <c r="F130" s="124" t="n">
        <v>49</v>
      </c>
      <c r="G130" s="372" t="n">
        <v>306900</v>
      </c>
      <c r="H130" s="372" t="n">
        <v>306900</v>
      </c>
      <c r="I130" s="373" t="n">
        <v>299.1548801528428</v>
      </c>
      <c r="J130" s="127" t="n">
        <v>1025.89</v>
      </c>
      <c r="K130" s="374" t="inlineStr">
        <is>
          <t>ATIVO</t>
        </is>
      </c>
      <c r="L130" t="inlineStr">
        <is>
          <t>IBIRAPITANGA FASE 3</t>
        </is>
      </c>
    </row>
    <row r="131">
      <c r="A131" s="123" t="inlineStr">
        <is>
          <t>Q025L09</t>
        </is>
      </c>
      <c r="B131" s="123" t="inlineStr">
        <is>
          <t>UELINTON MATOS SOUZA DE OLIVEIRA</t>
        </is>
      </c>
      <c r="C131" s="124" t="n"/>
      <c r="D131" s="124" t="n"/>
      <c r="E131" s="125" t="n">
        <v>44517</v>
      </c>
      <c r="F131" s="124" t="n">
        <v>48</v>
      </c>
      <c r="G131" s="372" t="n">
        <v>308722.12</v>
      </c>
      <c r="H131" s="372" t="n">
        <v>308722.12</v>
      </c>
      <c r="I131" s="373" t="n">
        <v>299.7767808591626</v>
      </c>
      <c r="J131" s="127" t="n">
        <v>1029.84</v>
      </c>
      <c r="K131" s="374" t="inlineStr">
        <is>
          <t>ATIVO</t>
        </is>
      </c>
      <c r="L131" t="inlineStr">
        <is>
          <t>IBIRAPITANGA FASE 3</t>
        </is>
      </c>
    </row>
    <row r="132">
      <c r="A132" s="123" t="inlineStr">
        <is>
          <t>Q06L015</t>
        </is>
      </c>
      <c r="B132" s="123" t="inlineStr">
        <is>
          <t>SALATIEL LUZ MARINHO</t>
        </is>
      </c>
      <c r="C132" s="124" t="n"/>
      <c r="D132" s="124" t="n"/>
      <c r="E132" s="125" t="n">
        <v>44379</v>
      </c>
      <c r="F132" s="124" t="n">
        <v>183</v>
      </c>
      <c r="G132" s="372" t="n">
        <v>114111</v>
      </c>
      <c r="H132" s="372" t="n">
        <v>114111</v>
      </c>
      <c r="I132" s="373" t="n">
        <v>126.0825368764157</v>
      </c>
      <c r="J132" s="127" t="n">
        <v>905.05</v>
      </c>
      <c r="K132" s="374" t="inlineStr">
        <is>
          <t>ATIVO</t>
        </is>
      </c>
      <c r="L132" t="inlineStr">
        <is>
          <t>Terra Luz Residencial</t>
        </is>
      </c>
    </row>
    <row r="133">
      <c r="A133" s="123" t="inlineStr">
        <is>
          <t>Q03L015</t>
        </is>
      </c>
      <c r="B133" s="123" t="inlineStr">
        <is>
          <t>THAMYRIS NUNES SUGAHARA</t>
        </is>
      </c>
      <c r="C133" s="124" t="n"/>
      <c r="D133" s="124" t="n"/>
      <c r="E133" s="125" t="n">
        <v>44433</v>
      </c>
      <c r="F133" s="124" t="n">
        <v>183</v>
      </c>
      <c r="G133" s="372" t="n">
        <v>118467.75</v>
      </c>
      <c r="H133" s="372" t="n">
        <v>118467.75</v>
      </c>
      <c r="I133" s="373" t="n">
        <v>473.871</v>
      </c>
      <c r="J133" s="127" t="n">
        <v>250</v>
      </c>
      <c r="K133" s="374" t="inlineStr">
        <is>
          <t>ATIVO</t>
        </is>
      </c>
      <c r="L133" t="inlineStr">
        <is>
          <t>Terra Luz Residencial</t>
        </is>
      </c>
    </row>
    <row r="134">
      <c r="A134" s="123" t="inlineStr">
        <is>
          <t>Q03L020</t>
        </is>
      </c>
      <c r="B134" s="123" t="inlineStr">
        <is>
          <t>VILMA MENDES DA SILVA</t>
        </is>
      </c>
      <c r="C134" s="124" t="n"/>
      <c r="D134" s="124" t="n"/>
      <c r="E134" s="125" t="n">
        <v>44484</v>
      </c>
      <c r="F134" s="124" t="n">
        <v>75</v>
      </c>
      <c r="G134" s="372" t="n">
        <v>118467.75</v>
      </c>
      <c r="H134" s="372" t="n">
        <v>118467.75</v>
      </c>
      <c r="I134" s="373" t="n">
        <v>451.3057142857143</v>
      </c>
      <c r="J134" s="127" t="n">
        <v>262.5</v>
      </c>
      <c r="K134" s="374" t="inlineStr">
        <is>
          <t>ATIVO</t>
        </is>
      </c>
      <c r="L134" t="inlineStr">
        <is>
          <t>Terra Luz Residencial</t>
        </is>
      </c>
    </row>
    <row r="135">
      <c r="A135" s="123" t="inlineStr">
        <is>
          <t>Q07L026</t>
        </is>
      </c>
      <c r="B135" s="123" t="inlineStr">
        <is>
          <t>MARCO AURELIO DE OLIVEIRA  GARCIA</t>
        </is>
      </c>
      <c r="C135" s="124" t="n"/>
      <c r="D135" s="124" t="n"/>
      <c r="E135" s="125" t="n">
        <v>44597</v>
      </c>
      <c r="F135" s="124" t="n">
        <v>183</v>
      </c>
      <c r="G135" s="372" t="n">
        <v>94860.14999999999</v>
      </c>
      <c r="H135" s="372" t="n">
        <v>94860.14999999999</v>
      </c>
      <c r="I135" s="373" t="n">
        <v>378.3811328280814</v>
      </c>
      <c r="J135" s="127" t="n">
        <v>250.7</v>
      </c>
      <c r="K135" s="374" t="inlineStr">
        <is>
          <t>ATIVO</t>
        </is>
      </c>
      <c r="L135" t="inlineStr">
        <is>
          <t>Terra Luz Residencial</t>
        </is>
      </c>
    </row>
    <row r="136">
      <c r="A136" s="123" t="inlineStr">
        <is>
          <t>Q08L012</t>
        </is>
      </c>
      <c r="B136" s="123" t="inlineStr">
        <is>
          <t>FABIO MOREIRA DA MOTTA</t>
        </is>
      </c>
      <c r="C136" s="124" t="n"/>
      <c r="D136" s="124" t="n"/>
      <c r="E136" s="125" t="n">
        <v>44445</v>
      </c>
      <c r="F136" s="124" t="n">
        <v>51</v>
      </c>
      <c r="G136" s="372" t="n">
        <v>118467.75</v>
      </c>
      <c r="H136" s="372" t="n">
        <v>118467.75</v>
      </c>
      <c r="I136" s="373" t="n">
        <v>473.871</v>
      </c>
      <c r="J136" s="127" t="n">
        <v>250</v>
      </c>
      <c r="K136" s="374" t="inlineStr">
        <is>
          <t>QUITADO</t>
        </is>
      </c>
      <c r="L136" t="inlineStr">
        <is>
          <t>Terra Luz Residencial</t>
        </is>
      </c>
    </row>
    <row r="137">
      <c r="A137" s="123" t="inlineStr">
        <is>
          <t>Q08L017</t>
        </is>
      </c>
      <c r="B137" s="123" t="inlineStr">
        <is>
          <t>THIAGO IZAIAS DA MOTTA</t>
        </is>
      </c>
      <c r="C137" s="124" t="n"/>
      <c r="D137" s="124" t="n"/>
      <c r="E137" s="125" t="n">
        <v>44418</v>
      </c>
      <c r="F137" s="124" t="n">
        <v>51</v>
      </c>
      <c r="G137" s="372" t="n">
        <v>120377.74</v>
      </c>
      <c r="H137" s="372" t="n">
        <v>120377.74</v>
      </c>
      <c r="I137" s="373" t="n">
        <v>467.7043282306318</v>
      </c>
      <c r="J137" s="127" t="n">
        <v>257.38</v>
      </c>
      <c r="K137" s="374" t="inlineStr">
        <is>
          <t>ATIVO</t>
        </is>
      </c>
      <c r="L137" t="inlineStr">
        <is>
          <t>Terra Luz Residencial</t>
        </is>
      </c>
    </row>
    <row r="138">
      <c r="A138" s="123" t="inlineStr">
        <is>
          <t>Q03L02</t>
        </is>
      </c>
      <c r="B138" s="123" t="inlineStr">
        <is>
          <t>MARIO ROBERTO SALTINI</t>
        </is>
      </c>
      <c r="C138" s="124" t="n"/>
      <c r="D138" s="124" t="n"/>
      <c r="E138" s="125" t="n">
        <v>44638</v>
      </c>
      <c r="F138" s="124" t="n">
        <v>180</v>
      </c>
      <c r="G138" s="372" t="n">
        <v>327469.23</v>
      </c>
      <c r="H138" s="372" t="n">
        <v>327469.23</v>
      </c>
      <c r="I138" s="373" t="n">
        <v>322.7792475333405</v>
      </c>
      <c r="J138" s="127" t="n">
        <v>1014.53</v>
      </c>
      <c r="K138" s="374" t="inlineStr">
        <is>
          <t>ATIVO</t>
        </is>
      </c>
      <c r="L138" t="inlineStr">
        <is>
          <t>IBIRAPITANGA FASE 3</t>
        </is>
      </c>
    </row>
    <row r="139">
      <c r="A139" s="123" t="inlineStr">
        <is>
          <t>Q028L07</t>
        </is>
      </c>
      <c r="B139" s="123" t="inlineStr">
        <is>
          <t>TIAGO DOS SANTOS SOARES ANDRADE</t>
        </is>
      </c>
      <c r="C139" s="124" t="n"/>
      <c r="D139" s="124" t="n"/>
      <c r="E139" s="125" t="n">
        <v>44673</v>
      </c>
      <c r="F139" s="124" t="n">
        <v>180</v>
      </c>
      <c r="G139" s="372" t="n">
        <v>344730.47</v>
      </c>
      <c r="H139" s="372" t="n">
        <v>344730.47</v>
      </c>
      <c r="I139" s="373" t="n">
        <v>299.6770259227707</v>
      </c>
      <c r="J139" s="127" t="n">
        <v>1150.34</v>
      </c>
      <c r="K139" s="374" t="inlineStr">
        <is>
          <t>DISTRATADO</t>
        </is>
      </c>
      <c r="L139" t="inlineStr">
        <is>
          <t>IBIRAPITANGA FASE 3</t>
        </is>
      </c>
    </row>
    <row r="140">
      <c r="A140" s="123" t="inlineStr">
        <is>
          <t>Q08L011</t>
        </is>
      </c>
      <c r="B140" s="123" t="inlineStr">
        <is>
          <t>PAULO HENRIQUE DEBBELLIS ARAUJO</t>
        </is>
      </c>
      <c r="C140" s="124" t="n"/>
      <c r="D140" s="124" t="n"/>
      <c r="E140" s="125" t="n">
        <v>44692</v>
      </c>
      <c r="F140" s="124" t="n">
        <v>48</v>
      </c>
      <c r="G140" s="372" t="n">
        <v>291234.05</v>
      </c>
      <c r="H140" s="372" t="n">
        <v>291234.05</v>
      </c>
      <c r="I140" s="373" t="n">
        <v>321.7878017789072</v>
      </c>
      <c r="J140" s="127" t="n">
        <v>905.05</v>
      </c>
      <c r="K140" s="374" t="inlineStr">
        <is>
          <t>ATIVO</t>
        </is>
      </c>
      <c r="L140" t="inlineStr">
        <is>
          <t>IBIRAPITANGA FASE 3</t>
        </is>
      </c>
    </row>
    <row r="141">
      <c r="A141" s="123" t="inlineStr">
        <is>
          <t>Q025L015</t>
        </is>
      </c>
      <c r="B141" s="123" t="inlineStr">
        <is>
          <t>REGIS CORTEZ BUENO</t>
        </is>
      </c>
      <c r="C141" s="124" t="n"/>
      <c r="D141" s="124" t="n"/>
      <c r="E141" s="125" t="n">
        <v>43915</v>
      </c>
      <c r="F141" s="124" t="n">
        <v>180</v>
      </c>
      <c r="G141" s="372" t="n">
        <v>148499.96</v>
      </c>
      <c r="H141" s="372" t="n">
        <v>148499.96</v>
      </c>
      <c r="I141" s="373" t="n">
        <v>178.1108965517241</v>
      </c>
      <c r="J141" s="127" t="n">
        <v>833.75</v>
      </c>
      <c r="K141" s="374" t="inlineStr">
        <is>
          <t>ATIVO</t>
        </is>
      </c>
      <c r="L141" t="inlineStr">
        <is>
          <t>IBIRAPITANGA FASE 3</t>
        </is>
      </c>
    </row>
    <row r="142">
      <c r="A142" s="123" t="inlineStr">
        <is>
          <t>Q08L016</t>
        </is>
      </c>
      <c r="B142" s="123" t="inlineStr">
        <is>
          <t>MARIANA PEREIRA DE MELO</t>
        </is>
      </c>
      <c r="C142" s="124" t="n"/>
      <c r="D142" s="124" t="n"/>
      <c r="E142" s="125" t="n">
        <v>44690</v>
      </c>
      <c r="F142" s="124" t="n">
        <v>14</v>
      </c>
      <c r="G142" s="372" t="n">
        <v>110000</v>
      </c>
      <c r="H142" s="372" t="n">
        <v>110000</v>
      </c>
      <c r="I142" s="373" t="n">
        <v>409.4394401846199</v>
      </c>
      <c r="J142" s="127" t="n">
        <v>268.66</v>
      </c>
      <c r="K142" s="374" t="inlineStr">
        <is>
          <t>QUITADO</t>
        </is>
      </c>
      <c r="L142" t="inlineStr">
        <is>
          <t>Terra Luz Residencial</t>
        </is>
      </c>
    </row>
    <row r="143">
      <c r="A143" s="123" t="inlineStr">
        <is>
          <t>Q07L027</t>
        </is>
      </c>
      <c r="B143" s="123" t="inlineStr">
        <is>
          <t>LILIANE RODRIGUES RIBEIRO</t>
        </is>
      </c>
      <c r="C143" s="124" t="n"/>
      <c r="D143" s="124" t="n"/>
      <c r="E143" s="125" t="n">
        <v>44686</v>
      </c>
      <c r="F143" s="124" t="n">
        <v>182</v>
      </c>
      <c r="G143" s="372" t="n">
        <v>94975.25</v>
      </c>
      <c r="H143" s="372" t="n">
        <v>94975.25</v>
      </c>
      <c r="I143" s="373" t="n">
        <v>378.8402473075389</v>
      </c>
      <c r="J143" s="127" t="n">
        <v>250.7</v>
      </c>
      <c r="K143" s="374" t="inlineStr">
        <is>
          <t>ATIVO</t>
        </is>
      </c>
      <c r="L143" t="inlineStr">
        <is>
          <t>Terra Luz Residencial</t>
        </is>
      </c>
    </row>
    <row r="144">
      <c r="A144" s="123" t="inlineStr">
        <is>
          <t>Q04L03</t>
        </is>
      </c>
      <c r="B144" s="123" t="inlineStr">
        <is>
          <t>REINALDO ALMEIDA VIEIRA</t>
        </is>
      </c>
      <c r="C144" s="124" t="n"/>
      <c r="D144" s="124" t="n"/>
      <c r="E144" s="125" t="n">
        <v>44722</v>
      </c>
      <c r="F144" s="124" t="n">
        <v>180</v>
      </c>
      <c r="G144" s="372" t="n">
        <v>96867</v>
      </c>
      <c r="H144" s="372" t="n">
        <v>96867</v>
      </c>
      <c r="I144" s="373" t="n">
        <v>120.2465335104336</v>
      </c>
      <c r="J144" s="127" t="n">
        <v>805.5700000000001</v>
      </c>
      <c r="K144" s="374" t="inlineStr">
        <is>
          <t>ATIVO</t>
        </is>
      </c>
      <c r="L144" t="inlineStr">
        <is>
          <t>Terra Luz Residencial</t>
        </is>
      </c>
    </row>
    <row r="145">
      <c r="A145" s="123" t="inlineStr">
        <is>
          <t>Q08L010</t>
        </is>
      </c>
      <c r="B145" s="123" t="inlineStr">
        <is>
          <t>MARCELO PACHECO  OLIVEIRA</t>
        </is>
      </c>
      <c r="C145" s="124" t="n"/>
      <c r="D145" s="124" t="n"/>
      <c r="E145" s="125" t="n">
        <v>44715</v>
      </c>
      <c r="F145" s="124" t="n">
        <v>180</v>
      </c>
      <c r="G145" s="372" t="n">
        <v>109087</v>
      </c>
      <c r="H145" s="372" t="n">
        <v>109087</v>
      </c>
      <c r="I145" s="373" t="n">
        <v>134.4926642830724</v>
      </c>
      <c r="J145" s="127" t="n">
        <v>811.1</v>
      </c>
      <c r="K145" s="374" t="inlineStr">
        <is>
          <t>ATIVO</t>
        </is>
      </c>
      <c r="L145" t="inlineStr">
        <is>
          <t>Terra Luz Residencial</t>
        </is>
      </c>
    </row>
    <row r="146">
      <c r="A146" s="123" t="inlineStr">
        <is>
          <t>Q022L05</t>
        </is>
      </c>
      <c r="B146" s="123" t="inlineStr">
        <is>
          <t>EVELIN CRISLAINE RODRIGUES ARAUJO</t>
        </is>
      </c>
      <c r="C146" s="124" t="n"/>
      <c r="D146" s="124" t="n"/>
      <c r="E146" s="125" t="n">
        <v>44763</v>
      </c>
      <c r="F146" s="124" t="n">
        <v>183</v>
      </c>
      <c r="G146" s="372" t="n">
        <v>286641.18</v>
      </c>
      <c r="H146" s="372" t="n">
        <v>286641.18</v>
      </c>
      <c r="I146" s="373" t="n">
        <v>209.2469942403294</v>
      </c>
      <c r="J146" s="127" t="n">
        <v>1369.87</v>
      </c>
      <c r="K146" s="374" t="inlineStr">
        <is>
          <t>DISTRATADO</t>
        </is>
      </c>
      <c r="L146" t="inlineStr">
        <is>
          <t>IBIRAPITANGA FASE 3</t>
        </is>
      </c>
    </row>
    <row r="147">
      <c r="A147" s="123" t="inlineStr">
        <is>
          <t>Q07L025</t>
        </is>
      </c>
      <c r="B147" s="123" t="inlineStr">
        <is>
          <t>ANTONIO CARLOS ALDEBARAN RIBEIRO PINTO</t>
        </is>
      </c>
      <c r="C147" s="124" t="n"/>
      <c r="D147" s="124" t="n"/>
      <c r="E147" s="125" t="n">
        <v>44757</v>
      </c>
      <c r="F147" s="124" t="n">
        <v>48</v>
      </c>
      <c r="G147" s="372" t="n">
        <v>94975.25</v>
      </c>
      <c r="H147" s="372" t="n">
        <v>94975.25</v>
      </c>
      <c r="I147" s="373" t="n">
        <v>378.8402473075389</v>
      </c>
      <c r="J147" s="127" t="n">
        <v>250.7</v>
      </c>
      <c r="K147" s="374" t="inlineStr">
        <is>
          <t>ATIVO</t>
        </is>
      </c>
      <c r="L147" t="inlineStr">
        <is>
          <t>Terra Luz Residencial</t>
        </is>
      </c>
    </row>
    <row r="148">
      <c r="A148" s="123" t="inlineStr">
        <is>
          <t>Q020L01</t>
        </is>
      </c>
      <c r="B148" s="123" t="inlineStr">
        <is>
          <t>GABRIEL DE OLIVEIRA ALENCAR</t>
        </is>
      </c>
      <c r="C148" s="124" t="n"/>
      <c r="D148" s="124" t="n"/>
      <c r="E148" s="125" t="n">
        <v>44796</v>
      </c>
      <c r="F148" s="124" t="n">
        <v>48</v>
      </c>
      <c r="G148" s="372" t="n">
        <v>291144.57</v>
      </c>
      <c r="H148" s="372" t="n">
        <v>291144.57</v>
      </c>
      <c r="I148" s="373" t="n">
        <v>324.8909979578856</v>
      </c>
      <c r="J148" s="127" t="n">
        <v>896.13</v>
      </c>
      <c r="K148" s="374" t="inlineStr">
        <is>
          <t>ATIVO</t>
        </is>
      </c>
      <c r="L148" t="inlineStr">
        <is>
          <t>IBIRAPITANGA FASE 3</t>
        </is>
      </c>
    </row>
    <row r="149">
      <c r="A149" s="123" t="inlineStr">
        <is>
          <t>Q023L06</t>
        </is>
      </c>
      <c r="B149" s="123" t="inlineStr">
        <is>
          <t>GABRIELA DOS SANTOS BARROS</t>
        </is>
      </c>
      <c r="C149" s="124" t="n"/>
      <c r="D149" s="124" t="n"/>
      <c r="E149" s="125" t="n">
        <v>44783</v>
      </c>
      <c r="F149" s="124" t="n">
        <v>48</v>
      </c>
      <c r="G149" s="372" t="n">
        <v>272202.06</v>
      </c>
      <c r="H149" s="372" t="n">
        <v>272202.06</v>
      </c>
      <c r="I149" s="373" t="n">
        <v>315.1800055578713</v>
      </c>
      <c r="J149" s="127" t="n">
        <v>863.64</v>
      </c>
      <c r="K149" s="374" t="inlineStr">
        <is>
          <t>ATIVO</t>
        </is>
      </c>
      <c r="L149" t="inlineStr">
        <is>
          <t>IBIRAPITANGA FASE 3</t>
        </is>
      </c>
    </row>
    <row r="150">
      <c r="A150" s="123" t="inlineStr">
        <is>
          <t>Q021L01</t>
        </is>
      </c>
      <c r="B150" s="123" t="inlineStr">
        <is>
          <t>GUILHERME DE PAULA DA SILVA</t>
        </is>
      </c>
      <c r="C150" s="124" t="n"/>
      <c r="D150" s="124" t="n"/>
      <c r="E150" s="125" t="n">
        <v>44802</v>
      </c>
      <c r="F150" s="124" t="n">
        <v>48</v>
      </c>
      <c r="G150" s="372" t="n">
        <v>419400</v>
      </c>
      <c r="H150" s="372" t="n">
        <v>419400</v>
      </c>
      <c r="I150" s="373" t="n">
        <v>185.8498843423467</v>
      </c>
      <c r="J150" s="127" t="n">
        <v>2256.66</v>
      </c>
      <c r="K150" s="374" t="inlineStr">
        <is>
          <t>ATIVO</t>
        </is>
      </c>
      <c r="L150" t="inlineStr">
        <is>
          <t>IBIRAPITANGA FASE 3</t>
        </is>
      </c>
    </row>
    <row r="151">
      <c r="A151" s="123" t="inlineStr">
        <is>
          <t>Q04L02</t>
        </is>
      </c>
      <c r="B151" s="123" t="inlineStr">
        <is>
          <t>JOSE ROBERTO INACIO DA SILVA</t>
        </is>
      </c>
      <c r="C151" s="124" t="n"/>
      <c r="D151" s="124" t="n"/>
      <c r="E151" s="125" t="n">
        <v>44770</v>
      </c>
      <c r="F151" s="124" t="n">
        <v>124</v>
      </c>
      <c r="G151" s="372" t="n">
        <v>100756.25</v>
      </c>
      <c r="H151" s="372" t="n">
        <v>100756.25</v>
      </c>
      <c r="I151" s="373" t="n">
        <v>125.9453125</v>
      </c>
      <c r="J151" s="127" t="n">
        <v>800</v>
      </c>
      <c r="K151" s="374" t="inlineStr">
        <is>
          <t>ATIVO</t>
        </is>
      </c>
      <c r="L151" t="inlineStr">
        <is>
          <t>Terra Luz Residencial</t>
        </is>
      </c>
    </row>
    <row r="152">
      <c r="A152" s="123" t="inlineStr">
        <is>
          <t>Q013L05</t>
        </is>
      </c>
      <c r="B152" s="123" t="inlineStr">
        <is>
          <t>RONALDO JUNIOR LOPES DE SOUSA</t>
        </is>
      </c>
      <c r="C152" s="124" t="n"/>
      <c r="D152" s="124" t="n"/>
      <c r="E152" s="125" t="n">
        <v>44771</v>
      </c>
      <c r="F152" s="124" t="n">
        <v>181</v>
      </c>
      <c r="G152" s="372" t="n">
        <v>322793.3</v>
      </c>
      <c r="H152" s="372" t="n">
        <v>322793.3</v>
      </c>
      <c r="I152" s="373" t="n">
        <v>322.7933</v>
      </c>
      <c r="J152" s="127" t="n">
        <v>1000</v>
      </c>
      <c r="K152" s="374" t="inlineStr">
        <is>
          <t>ATIVO</t>
        </is>
      </c>
      <c r="L152" t="inlineStr">
        <is>
          <t>IBIRAPITANGA FASE 3</t>
        </is>
      </c>
    </row>
    <row r="153">
      <c r="A153" s="123" t="inlineStr">
        <is>
          <t>Q07L023</t>
        </is>
      </c>
      <c r="B153" s="123" t="inlineStr">
        <is>
          <t>THIAGO AUGUSTO DE OLIVEIRA RODRIGUES SI</t>
        </is>
      </c>
      <c r="C153" s="124" t="n"/>
      <c r="D153" s="124" t="n"/>
      <c r="E153" s="125" t="n">
        <v>44809</v>
      </c>
      <c r="F153" s="124" t="n">
        <v>46</v>
      </c>
      <c r="G153" s="372" t="n">
        <v>87169.5</v>
      </c>
      <c r="H153" s="372" t="n">
        <v>87169.5</v>
      </c>
      <c r="I153" s="373" t="n">
        <v>347.7044276027124</v>
      </c>
      <c r="J153" s="127" t="n">
        <v>250.7</v>
      </c>
      <c r="K153" s="374" t="inlineStr">
        <is>
          <t>DISTRATADO</t>
        </is>
      </c>
      <c r="L153" t="inlineStr">
        <is>
          <t>Terra Luz Residencial</t>
        </is>
      </c>
    </row>
    <row r="154">
      <c r="A154" s="123" t="inlineStr">
        <is>
          <t>Q07L024</t>
        </is>
      </c>
      <c r="B154" s="123" t="inlineStr">
        <is>
          <t>THIAGO AUGUSTO DE OLIVEIRA RODRIGUES SI</t>
        </is>
      </c>
      <c r="C154" s="124" t="n"/>
      <c r="D154" s="124" t="n"/>
      <c r="E154" s="125" t="n">
        <v>44809</v>
      </c>
      <c r="F154" s="124" t="n">
        <v>46</v>
      </c>
      <c r="G154" s="372" t="n">
        <v>87169.5</v>
      </c>
      <c r="H154" s="372" t="n">
        <v>87169.5</v>
      </c>
      <c r="I154" s="373" t="n">
        <v>347.7044276027124</v>
      </c>
      <c r="J154" s="127" t="n">
        <v>250.7</v>
      </c>
      <c r="K154" s="374" t="inlineStr">
        <is>
          <t>ATIVO</t>
        </is>
      </c>
      <c r="L154" t="inlineStr">
        <is>
          <t>Terra Luz Residencial</t>
        </is>
      </c>
    </row>
    <row r="155">
      <c r="A155" s="123" t="inlineStr">
        <is>
          <t>Q08L011</t>
        </is>
      </c>
      <c r="B155" s="123" t="inlineStr">
        <is>
          <t>PEDRO HENRIQUE GUEDES BUENO</t>
        </is>
      </c>
      <c r="C155" s="124" t="n"/>
      <c r="D155" s="124" t="n"/>
      <c r="E155" s="125" t="n">
        <v>44809</v>
      </c>
      <c r="F155" s="124" t="n">
        <v>46</v>
      </c>
      <c r="G155" s="372" t="n">
        <v>114245.25</v>
      </c>
      <c r="H155" s="372" t="n">
        <v>114245.25</v>
      </c>
      <c r="I155" s="373" t="n">
        <v>126.2308712225844</v>
      </c>
      <c r="J155" s="127" t="n">
        <v>905.05</v>
      </c>
      <c r="K155" s="374" t="inlineStr">
        <is>
          <t>ATIVO</t>
        </is>
      </c>
      <c r="L155" t="inlineStr">
        <is>
          <t>Terra Luz Residencial</t>
        </is>
      </c>
    </row>
    <row r="156">
      <c r="A156" s="123" t="inlineStr">
        <is>
          <t>Q08L013</t>
        </is>
      </c>
      <c r="B156" s="123" t="inlineStr">
        <is>
          <t>CARLOS AUGUSTO LOURENCO SILVA</t>
        </is>
      </c>
      <c r="C156" s="124" t="n"/>
      <c r="D156" s="124" t="n"/>
      <c r="E156" s="125" t="n">
        <v>44809</v>
      </c>
      <c r="F156" s="124" t="n">
        <v>47</v>
      </c>
      <c r="G156" s="372" t="n">
        <v>154207</v>
      </c>
      <c r="H156" s="372" t="n">
        <v>154207</v>
      </c>
      <c r="I156" s="373" t="n">
        <v>510.5346796887932</v>
      </c>
      <c r="J156" s="127" t="n">
        <v>302.05</v>
      </c>
      <c r="K156" s="374" t="inlineStr">
        <is>
          <t>ATIVO</t>
        </is>
      </c>
      <c r="L156" t="inlineStr">
        <is>
          <t>Terra Luz Residencial</t>
        </is>
      </c>
    </row>
    <row r="157">
      <c r="A157" s="123" t="inlineStr">
        <is>
          <t>Q022L06</t>
        </is>
      </c>
      <c r="B157" s="123" t="inlineStr">
        <is>
          <t>VALMIR JOSE DE SOUZA</t>
        </is>
      </c>
      <c r="C157" s="124" t="n"/>
      <c r="D157" s="124" t="n"/>
      <c r="E157" s="125" t="n">
        <v>44871</v>
      </c>
      <c r="F157" s="124" t="n">
        <v>48</v>
      </c>
      <c r="G157" s="372" t="n">
        <v>401863.8748668501</v>
      </c>
      <c r="H157" s="372" t="n">
        <v>401863.8748668501</v>
      </c>
      <c r="I157" s="373" t="n">
        <v>259.3322673878267</v>
      </c>
      <c r="J157" s="127" t="n">
        <v>1549.61</v>
      </c>
      <c r="K157" s="374" t="inlineStr">
        <is>
          <t>ATIVO</t>
        </is>
      </c>
      <c r="L157" t="inlineStr">
        <is>
          <t>IBIRAPITANGA FASE 3</t>
        </is>
      </c>
    </row>
    <row r="158">
      <c r="A158" s="123" t="inlineStr">
        <is>
          <t>Q028L06</t>
        </is>
      </c>
      <c r="B158" s="123" t="inlineStr">
        <is>
          <t>ALFREDO JOSE BERTHO GAMARGO</t>
        </is>
      </c>
      <c r="C158" s="124" t="n"/>
      <c r="D158" s="124" t="n"/>
      <c r="E158" s="125" t="n">
        <v>44898</v>
      </c>
      <c r="F158" s="124" t="n">
        <v>181</v>
      </c>
      <c r="G158" s="372" t="n">
        <v>325388.01</v>
      </c>
      <c r="H158" s="372" t="n">
        <v>325388.01</v>
      </c>
      <c r="I158" s="373" t="n">
        <v>276.1574257173653</v>
      </c>
      <c r="J158" s="127" t="n">
        <v>1178.27</v>
      </c>
      <c r="K158" s="374" t="inlineStr">
        <is>
          <t>DISTRATADO</t>
        </is>
      </c>
      <c r="L158" t="inlineStr">
        <is>
          <t>IBIRAPITANGA FASE 3</t>
        </is>
      </c>
    </row>
    <row r="159">
      <c r="A159" s="123" t="inlineStr">
        <is>
          <t>Q010L09</t>
        </is>
      </c>
      <c r="B159" s="123" t="inlineStr">
        <is>
          <t>CRISTIANO EDSON DOS SANTOS</t>
        </is>
      </c>
      <c r="C159" s="124" t="n"/>
      <c r="D159" s="124" t="n"/>
      <c r="E159" s="125" t="n">
        <v>44942</v>
      </c>
      <c r="F159" s="124" t="n">
        <v>180</v>
      </c>
      <c r="G159" s="372" t="n">
        <v>98330.66</v>
      </c>
      <c r="H159" s="372" t="n">
        <v>98330.66</v>
      </c>
      <c r="I159" s="373" t="n">
        <v>397.2634938590821</v>
      </c>
      <c r="J159" s="127" t="n">
        <v>247.52</v>
      </c>
      <c r="K159" s="374" t="inlineStr">
        <is>
          <t>ATIVO</t>
        </is>
      </c>
      <c r="L159" t="inlineStr">
        <is>
          <t>Terra Luz Residencial</t>
        </is>
      </c>
    </row>
    <row r="160">
      <c r="A160" s="123" t="inlineStr">
        <is>
          <t>Q02L03</t>
        </is>
      </c>
      <c r="B160" s="123" t="inlineStr">
        <is>
          <t>RODRIGO NIECKEL DA COSTA</t>
        </is>
      </c>
      <c r="C160" s="124" t="n"/>
      <c r="D160" s="124" t="n"/>
      <c r="E160" s="125" t="n">
        <v>43163</v>
      </c>
      <c r="F160" s="124" t="n">
        <v>96</v>
      </c>
      <c r="G160" s="372" t="n">
        <v>151470</v>
      </c>
      <c r="H160" s="372" t="n">
        <v>151470</v>
      </c>
      <c r="I160" s="373" t="n">
        <v>189.3375</v>
      </c>
      <c r="J160" s="127" t="n">
        <v>800</v>
      </c>
      <c r="K160" s="374" t="inlineStr">
        <is>
          <t>DISTRATADO</t>
        </is>
      </c>
      <c r="L160" t="inlineStr">
        <is>
          <t>IBIRAPITANGA FASE 3</t>
        </is>
      </c>
    </row>
    <row r="161">
      <c r="A161" s="123" t="inlineStr">
        <is>
          <t>Q025L015</t>
        </is>
      </c>
      <c r="B161" s="123" t="inlineStr">
        <is>
          <t>GECIVAL  ARAUJO FERREIRA</t>
        </is>
      </c>
      <c r="C161" s="124" t="n"/>
      <c r="D161" s="124" t="n"/>
      <c r="E161" s="125" t="n">
        <v>43915</v>
      </c>
      <c r="F161" s="124" t="n">
        <v>180</v>
      </c>
      <c r="G161" s="372" t="n">
        <v>148499.96</v>
      </c>
      <c r="H161" s="372" t="n">
        <v>148499.96</v>
      </c>
      <c r="I161" s="373" t="n">
        <v>178.1108965517241</v>
      </c>
      <c r="J161" s="127" t="n">
        <v>833.75</v>
      </c>
      <c r="K161" s="374" t="inlineStr">
        <is>
          <t>DISTRATADO</t>
        </is>
      </c>
      <c r="L161" t="inlineStr">
        <is>
          <t>IBIRAPITANGA FASE 3</t>
        </is>
      </c>
    </row>
    <row r="162">
      <c r="A162" s="123" t="inlineStr">
        <is>
          <t>Q025L015</t>
        </is>
      </c>
      <c r="B162" s="123" t="inlineStr">
        <is>
          <t>EDUARDO CECON MENDONCA</t>
        </is>
      </c>
      <c r="C162" s="124" t="n"/>
      <c r="D162" s="124" t="n"/>
      <c r="E162" s="125" t="n">
        <v>43915</v>
      </c>
      <c r="F162" s="124" t="n">
        <v>180</v>
      </c>
      <c r="G162" s="372" t="n">
        <v>148499.96</v>
      </c>
      <c r="H162" s="372" t="n">
        <v>148499.96</v>
      </c>
      <c r="I162" s="373" t="n">
        <v>178.1108965517241</v>
      </c>
      <c r="J162" s="127" t="n">
        <v>833.75</v>
      </c>
      <c r="K162" s="374" t="inlineStr">
        <is>
          <t>DISTRATADO</t>
        </is>
      </c>
      <c r="L162" t="inlineStr">
        <is>
          <t>IBIRAPITANGA FASE 3</t>
        </is>
      </c>
    </row>
    <row r="163">
      <c r="A163" s="123" t="inlineStr">
        <is>
          <t>Q013L03</t>
        </is>
      </c>
      <c r="B163" s="123" t="inlineStr">
        <is>
          <t>IGON THIEGO DE MATOS SANTOS</t>
        </is>
      </c>
      <c r="C163" s="124" t="n"/>
      <c r="D163" s="124" t="n"/>
      <c r="E163" s="125" t="n">
        <v>44770</v>
      </c>
      <c r="F163" s="124" t="n">
        <v>47</v>
      </c>
      <c r="G163" s="372" t="n">
        <v>289646.81</v>
      </c>
      <c r="H163" s="372" t="n">
        <v>289646.81</v>
      </c>
      <c r="I163" s="373" t="n">
        <v>322.9061426978818</v>
      </c>
      <c r="J163" s="127" t="n">
        <v>897</v>
      </c>
      <c r="K163" s="374" t="inlineStr">
        <is>
          <t>DISTRATADO</t>
        </is>
      </c>
      <c r="L163" t="inlineStr">
        <is>
          <t>IBIRAPITANGA FASE 3</t>
        </is>
      </c>
    </row>
    <row r="164">
      <c r="A164" s="123" t="inlineStr">
        <is>
          <t>Q020L01</t>
        </is>
      </c>
      <c r="B164" s="123" t="inlineStr">
        <is>
          <t>LAUDMIRA RODRIGUES</t>
        </is>
      </c>
      <c r="C164" s="124" t="n"/>
      <c r="D164" s="124" t="n"/>
      <c r="E164" s="125" t="n">
        <v>44051</v>
      </c>
      <c r="F164" s="124" t="n">
        <v>120</v>
      </c>
      <c r="G164" s="372" t="n">
        <v>177300</v>
      </c>
      <c r="H164" s="372" t="n">
        <v>177300</v>
      </c>
      <c r="I164" s="373" t="n">
        <v>197.8507582605203</v>
      </c>
      <c r="J164" s="127" t="n">
        <v>896.13</v>
      </c>
      <c r="K164" s="374" t="inlineStr">
        <is>
          <t>DISTRATADO</t>
        </is>
      </c>
      <c r="L164" t="inlineStr">
        <is>
          <t>IBIRAPITANGA FASE 3</t>
        </is>
      </c>
    </row>
    <row r="165">
      <c r="A165" s="123" t="inlineStr">
        <is>
          <t>Q023L06</t>
        </is>
      </c>
      <c r="B165" s="123" t="inlineStr">
        <is>
          <t>RAUL VELETE DOS SANTOS</t>
        </is>
      </c>
      <c r="C165" s="124" t="n"/>
      <c r="D165" s="124" t="n"/>
      <c r="E165" s="125" t="n">
        <v>44412</v>
      </c>
      <c r="F165" s="124" t="n">
        <v>42</v>
      </c>
      <c r="G165" s="372" t="n">
        <v>264273.84</v>
      </c>
      <c r="H165" s="372" t="n">
        <v>264273.84</v>
      </c>
      <c r="I165" s="373" t="n">
        <v>306.0000000000001</v>
      </c>
      <c r="J165" s="127" t="n">
        <v>863.64</v>
      </c>
      <c r="K165" s="374" t="inlineStr">
        <is>
          <t>DISTRATADO</t>
        </is>
      </c>
      <c r="L165" t="inlineStr">
        <is>
          <t>IBIRAPITANGA FASE 3</t>
        </is>
      </c>
    </row>
    <row r="166">
      <c r="A166" s="123" t="inlineStr">
        <is>
          <t>Q022L05</t>
        </is>
      </c>
      <c r="B166" s="123" t="inlineStr">
        <is>
          <t>JACKELINE OLIVEIRA SANTOS</t>
        </is>
      </c>
      <c r="C166" s="124" t="n"/>
      <c r="D166" s="124" t="n"/>
      <c r="E166" s="125" t="n">
        <v>44558</v>
      </c>
      <c r="F166" s="124" t="n">
        <v>49</v>
      </c>
      <c r="G166" s="372" t="n">
        <v>286641.18</v>
      </c>
      <c r="H166" s="372" t="n">
        <v>286641.18</v>
      </c>
      <c r="I166" s="373" t="n">
        <v>209.2469942403294</v>
      </c>
      <c r="J166" s="127" t="n">
        <v>1369.87</v>
      </c>
      <c r="K166" s="374" t="inlineStr">
        <is>
          <t>DISTRATADO</t>
        </is>
      </c>
      <c r="L166" t="inlineStr">
        <is>
          <t>IBIRAPITANGA FASE 3</t>
        </is>
      </c>
    </row>
    <row r="167">
      <c r="A167" s="123" t="inlineStr">
        <is>
          <t>Q08L011</t>
        </is>
      </c>
      <c r="B167" s="123" t="inlineStr">
        <is>
          <t>RAFAEL FUJARRA</t>
        </is>
      </c>
      <c r="C167" s="124" t="n"/>
      <c r="D167" s="124" t="n"/>
      <c r="E167" s="125" t="n">
        <v>43011</v>
      </c>
      <c r="F167" s="124" t="n">
        <v>96</v>
      </c>
      <c r="G167" s="372" t="n">
        <v>152319.92</v>
      </c>
      <c r="H167" s="372" t="n">
        <v>152319.92</v>
      </c>
      <c r="I167" s="373" t="n">
        <v>168.3000055245567</v>
      </c>
      <c r="J167" s="127" t="n">
        <v>905.05</v>
      </c>
      <c r="K167" s="374" t="inlineStr">
        <is>
          <t>DISTRATADO</t>
        </is>
      </c>
      <c r="L167" t="inlineStr">
        <is>
          <t>IBIRAPITANGA FASE 3</t>
        </is>
      </c>
    </row>
    <row r="168">
      <c r="A168" s="123" t="inlineStr">
        <is>
          <t>Q06L013</t>
        </is>
      </c>
      <c r="B168" s="123" t="inlineStr">
        <is>
          <t>EDSON CARLOS FERRAREZI</t>
        </is>
      </c>
      <c r="C168" s="124" t="n"/>
      <c r="D168" s="124" t="n"/>
      <c r="E168" s="125" t="n">
        <v>44357</v>
      </c>
      <c r="F168" s="124" t="n">
        <v>66</v>
      </c>
      <c r="G168" s="372" t="n">
        <v>139708.24</v>
      </c>
      <c r="H168" s="372" t="n">
        <v>139708.24</v>
      </c>
      <c r="I168" s="373" t="n">
        <v>172.2453951423992</v>
      </c>
      <c r="J168" s="127" t="n">
        <v>811.1</v>
      </c>
      <c r="K168" s="374" t="inlineStr">
        <is>
          <t>QUITADO</t>
        </is>
      </c>
      <c r="L168" t="inlineStr">
        <is>
          <t>IBIRAPITANGA FASE 3</t>
        </is>
      </c>
    </row>
    <row r="169">
      <c r="A169" s="123" t="inlineStr">
        <is>
          <t>Q06L023</t>
        </is>
      </c>
      <c r="B169" s="123" t="inlineStr">
        <is>
          <t>DIEGO ADRIANO DA COSTA NOBREGA</t>
        </is>
      </c>
      <c r="C169" s="124" t="n"/>
      <c r="D169" s="124" t="n"/>
      <c r="E169" s="125" t="n">
        <v>43702</v>
      </c>
      <c r="F169" s="124" t="n">
        <v>36</v>
      </c>
      <c r="G169" s="372" t="n">
        <v>153720</v>
      </c>
      <c r="H169" s="372" t="n">
        <v>153720</v>
      </c>
      <c r="I169" s="373" t="n">
        <v>192.0827710301395</v>
      </c>
      <c r="J169" s="127" t="n">
        <v>800.28</v>
      </c>
      <c r="K169" s="374" t="inlineStr">
        <is>
          <t>QUITADO</t>
        </is>
      </c>
      <c r="L169" t="inlineStr">
        <is>
          <t>IBIRAPITANGA FASE 3</t>
        </is>
      </c>
    </row>
    <row r="170">
      <c r="A170" s="123" t="inlineStr">
        <is>
          <t>Q027L02</t>
        </is>
      </c>
      <c r="B170" s="123" t="inlineStr">
        <is>
          <t>RAFAEL SEGURA DE SOUZA</t>
        </is>
      </c>
      <c r="C170" s="124" t="n"/>
      <c r="D170" s="124" t="n"/>
      <c r="E170" s="125" t="n">
        <v>43929</v>
      </c>
      <c r="F170" s="124" t="n">
        <v>31</v>
      </c>
      <c r="G170" s="372" t="n">
        <v>137250</v>
      </c>
      <c r="H170" s="372" t="n">
        <v>137250</v>
      </c>
      <c r="I170" s="373" t="n">
        <v>159.0677298224468</v>
      </c>
      <c r="J170" s="127" t="n">
        <v>862.84</v>
      </c>
      <c r="K170" s="374" t="inlineStr">
        <is>
          <t>QUITADO</t>
        </is>
      </c>
      <c r="L170" t="inlineStr">
        <is>
          <t>IBIRAPITANGA FASE 3</t>
        </is>
      </c>
    </row>
    <row r="171">
      <c r="A171" s="123" t="inlineStr">
        <is>
          <t>Q028L05</t>
        </is>
      </c>
      <c r="B171" s="123" t="inlineStr">
        <is>
          <t xml:space="preserve"> ALDENI VIEIRA DOS SANTOS</t>
        </is>
      </c>
      <c r="C171" s="124" t="n"/>
      <c r="D171" s="124" t="n"/>
      <c r="E171" s="125" t="n">
        <v>44890</v>
      </c>
      <c r="F171" s="124" t="n">
        <v>0</v>
      </c>
      <c r="G171" s="372" t="n">
        <v>288000</v>
      </c>
      <c r="H171" s="372" t="n">
        <v>288000</v>
      </c>
      <c r="I171" s="373" t="n">
        <v>244.419927013494</v>
      </c>
      <c r="J171" s="127" t="n">
        <v>1178.3</v>
      </c>
      <c r="K171" s="374" t="inlineStr">
        <is>
          <t>QUITADO</t>
        </is>
      </c>
      <c r="L171" t="inlineStr">
        <is>
          <t>IBIRAPITANGA FASE 3</t>
        </is>
      </c>
    </row>
    <row r="172">
      <c r="A172" s="123" t="inlineStr">
        <is>
          <t>Q014L05</t>
        </is>
      </c>
      <c r="B172" s="123" t="inlineStr">
        <is>
          <t>LUIS CARLOS JANUARIO</t>
        </is>
      </c>
      <c r="C172" s="124" t="n"/>
      <c r="D172" s="124" t="n"/>
      <c r="E172" s="125" t="n">
        <v>44158</v>
      </c>
      <c r="F172" s="124" t="n">
        <v>36</v>
      </c>
      <c r="G172" s="372" t="n">
        <v>166530</v>
      </c>
      <c r="H172" s="372" t="n">
        <v>166530</v>
      </c>
      <c r="I172" s="373" t="n">
        <v>157.7586206896552</v>
      </c>
      <c r="J172" s="127" t="n">
        <v>1055.6</v>
      </c>
      <c r="K172" s="374" t="inlineStr">
        <is>
          <t>QUITADO</t>
        </is>
      </c>
      <c r="L172" t="inlineStr">
        <is>
          <t>IBIRAPITANGA FASE 3</t>
        </is>
      </c>
    </row>
    <row r="173">
      <c r="A173" s="123" t="inlineStr">
        <is>
          <t>Q03L010</t>
        </is>
      </c>
      <c r="B173" s="123" t="inlineStr">
        <is>
          <t>ALINE BELICE DIAS</t>
        </is>
      </c>
      <c r="C173" s="124" t="n"/>
      <c r="D173" s="124" t="n"/>
      <c r="E173" s="125" t="n">
        <v>43679</v>
      </c>
      <c r="F173" s="124" t="n">
        <v>36</v>
      </c>
      <c r="G173" s="372" t="n">
        <v>178699.5</v>
      </c>
      <c r="H173" s="372" t="n">
        <v>178699.5</v>
      </c>
      <c r="I173" s="373" t="n">
        <v>201.8792787907544</v>
      </c>
      <c r="J173" s="127" t="n">
        <v>885.1799999999999</v>
      </c>
      <c r="K173" s="374" t="inlineStr">
        <is>
          <t>QUITADO</t>
        </is>
      </c>
      <c r="L173" t="inlineStr">
        <is>
          <t>IBIRAPITANGA FASE 3</t>
        </is>
      </c>
    </row>
    <row r="174">
      <c r="A174" s="123" t="inlineStr">
        <is>
          <t>Q07L06</t>
        </is>
      </c>
      <c r="B174" s="123" t="inlineStr">
        <is>
          <t>REGINA CELIA BARBOSA FERREIRA DE ALMEIDA</t>
        </is>
      </c>
      <c r="C174" s="124" t="n"/>
      <c r="D174" s="124" t="n"/>
      <c r="E174" s="125" t="n">
        <v>44291</v>
      </c>
      <c r="F174" s="124" t="n">
        <v>42</v>
      </c>
      <c r="G174" s="372" t="n">
        <v>212400</v>
      </c>
      <c r="H174" s="372" t="n">
        <v>212400</v>
      </c>
      <c r="I174" s="373" t="n">
        <v>262.8875549229531</v>
      </c>
      <c r="J174" s="127" t="n">
        <v>807.95</v>
      </c>
      <c r="K174" s="374" t="inlineStr">
        <is>
          <t>QUITADO</t>
        </is>
      </c>
      <c r="L174" t="inlineStr">
        <is>
          <t>IBIRAPITANGA FASE 3</t>
        </is>
      </c>
    </row>
    <row r="175">
      <c r="A175" s="123" t="inlineStr">
        <is>
          <t>Q02L03</t>
        </is>
      </c>
      <c r="B175" s="123" t="inlineStr">
        <is>
          <t xml:space="preserve">GLEISON SAMPAIO DE OLIVEIRA </t>
        </is>
      </c>
      <c r="C175" s="124" t="n"/>
      <c r="D175" s="124" t="n"/>
      <c r="E175" s="125" t="n">
        <v>43163</v>
      </c>
      <c r="F175" s="124" t="n">
        <v>96</v>
      </c>
      <c r="G175" s="372" t="n">
        <v>151470</v>
      </c>
      <c r="H175" s="372" t="n">
        <v>151470</v>
      </c>
      <c r="I175" s="373" t="n">
        <v>189.3375</v>
      </c>
      <c r="J175" s="127" t="n">
        <v>800</v>
      </c>
      <c r="K175" s="374" t="inlineStr">
        <is>
          <t>QUITADO</t>
        </is>
      </c>
      <c r="L175" t="inlineStr">
        <is>
          <t>IBIRAPITANGA FASE 3</t>
        </is>
      </c>
    </row>
    <row r="176">
      <c r="A176" s="123" t="inlineStr">
        <is>
          <t>Q017L01</t>
        </is>
      </c>
      <c r="B176" s="123" t="inlineStr">
        <is>
          <t>RAFAEL RODRIGUES DA SILVA</t>
        </is>
      </c>
      <c r="C176" s="124" t="n"/>
      <c r="D176" s="124" t="n"/>
      <c r="E176" s="125" t="n">
        <v>43090</v>
      </c>
      <c r="F176" s="124" t="n">
        <v>48</v>
      </c>
      <c r="G176" s="372" t="n">
        <v>160376.5</v>
      </c>
      <c r="H176" s="372" t="n">
        <v>160376.5</v>
      </c>
      <c r="I176" s="373" t="n">
        <v>173.4212461342157</v>
      </c>
      <c r="J176" s="127" t="n">
        <v>924.78</v>
      </c>
      <c r="K176" s="374" t="inlineStr">
        <is>
          <t>QUITADO</t>
        </is>
      </c>
      <c r="L176" t="inlineStr">
        <is>
          <t>IBIRAPITANGA FASE 3</t>
        </is>
      </c>
    </row>
    <row r="177">
      <c r="A177" s="123" t="inlineStr">
        <is>
          <t>Q03L07</t>
        </is>
      </c>
      <c r="B177" s="123" t="inlineStr">
        <is>
          <t>JACKELINE MARINA DE OLIVEIRA FLACH</t>
        </is>
      </c>
      <c r="C177" s="124" t="n"/>
      <c r="D177" s="124" t="n"/>
      <c r="E177" s="125" t="n">
        <v>43616</v>
      </c>
      <c r="F177" s="124" t="n">
        <v>36</v>
      </c>
      <c r="G177" s="372" t="n">
        <v>194770.56</v>
      </c>
      <c r="H177" s="372" t="n">
        <v>194770.56</v>
      </c>
      <c r="I177" s="373" t="n">
        <v>186.4814591411748</v>
      </c>
      <c r="J177" s="127" t="n">
        <v>1044.45</v>
      </c>
      <c r="K177" s="374" t="inlineStr">
        <is>
          <t>QUITADO</t>
        </is>
      </c>
      <c r="L177" t="inlineStr">
        <is>
          <t>IBIRAPITANGA FASE 3</t>
        </is>
      </c>
    </row>
    <row r="178">
      <c r="A178" s="123" t="inlineStr">
        <is>
          <t>Q01L02</t>
        </is>
      </c>
      <c r="B178" s="123" t="inlineStr">
        <is>
          <t>MARCIA TEODORO</t>
        </is>
      </c>
      <c r="C178" s="124" t="n"/>
      <c r="D178" s="124" t="n"/>
      <c r="E178" s="125" t="n">
        <v>44044</v>
      </c>
      <c r="F178" s="124" t="n">
        <v>48</v>
      </c>
      <c r="G178" s="372" t="n">
        <v>236775.1</v>
      </c>
      <c r="H178" s="372" t="n">
        <v>236775.1</v>
      </c>
      <c r="I178" s="373" t="n">
        <v>235.4331311524311</v>
      </c>
      <c r="J178" s="127" t="n">
        <v>1005.7</v>
      </c>
      <c r="K178" s="374" t="inlineStr">
        <is>
          <t>QUITADO</t>
        </is>
      </c>
      <c r="L178" t="inlineStr">
        <is>
          <t>IBIRAPITANGA FASE 3</t>
        </is>
      </c>
    </row>
    <row r="179">
      <c r="A179" s="123" t="inlineStr">
        <is>
          <t>Q011L02</t>
        </is>
      </c>
      <c r="B179" s="123" t="inlineStr">
        <is>
          <t>TANIA CRISTINA GEMIGNANI</t>
        </is>
      </c>
      <c r="C179" s="124" t="n"/>
      <c r="D179" s="124" t="n"/>
      <c r="E179" s="125" t="n">
        <v>43582</v>
      </c>
      <c r="F179" s="124" t="n">
        <v>36</v>
      </c>
      <c r="G179" s="372" t="n">
        <v>137250</v>
      </c>
      <c r="H179" s="372" t="n">
        <v>137250</v>
      </c>
      <c r="I179" s="373" t="n">
        <v>142.9330167458135</v>
      </c>
      <c r="J179" s="127" t="n">
        <v>960.24</v>
      </c>
      <c r="K179" s="374" t="inlineStr">
        <is>
          <t>QUITADO</t>
        </is>
      </c>
      <c r="L179" t="inlineStr">
        <is>
          <t>IBIRAPITANGA FASE 3</t>
        </is>
      </c>
    </row>
    <row r="180">
      <c r="A180" s="123" t="inlineStr">
        <is>
          <t>Q03L09</t>
        </is>
      </c>
      <c r="B180" s="123" t="inlineStr">
        <is>
          <t>ROSANA APARECIDA DE SOUZA FREITAS</t>
        </is>
      </c>
      <c r="C180" s="124" t="n"/>
      <c r="D180" s="124" t="n"/>
      <c r="E180" s="125" t="n">
        <v>43330</v>
      </c>
      <c r="F180" s="124" t="n">
        <v>96</v>
      </c>
      <c r="G180" s="372" t="n">
        <v>156653.42</v>
      </c>
      <c r="H180" s="372" t="n">
        <v>156653.42</v>
      </c>
      <c r="I180" s="373" t="n">
        <v>187.2456073247114</v>
      </c>
      <c r="J180" s="127" t="n">
        <v>836.62</v>
      </c>
      <c r="K180" s="374" t="inlineStr">
        <is>
          <t>QUITADO</t>
        </is>
      </c>
      <c r="L180" t="inlineStr">
        <is>
          <t>IBIRAPITANGA FASE 3</t>
        </is>
      </c>
    </row>
    <row r="181">
      <c r="A181" s="123" t="inlineStr">
        <is>
          <t>Q014L04</t>
        </is>
      </c>
      <c r="B181" s="123" t="inlineStr">
        <is>
          <t>EVERTON DE FIGUEIREDO RAIMUNDO</t>
        </is>
      </c>
      <c r="C181" s="124" t="n"/>
      <c r="D181" s="124" t="n"/>
      <c r="E181" s="125" t="n">
        <v>44047</v>
      </c>
      <c r="F181" s="124" t="n">
        <v>78</v>
      </c>
      <c r="G181" s="372" t="n">
        <v>139917.13</v>
      </c>
      <c r="H181" s="372" t="n">
        <v>139917.13</v>
      </c>
      <c r="I181" s="373" t="n">
        <v>158.1163182280484</v>
      </c>
      <c r="J181" s="127" t="n">
        <v>884.9</v>
      </c>
      <c r="K181" s="374" t="inlineStr">
        <is>
          <t>QUITADO</t>
        </is>
      </c>
      <c r="L181" t="inlineStr">
        <is>
          <t>IBIRAPITANGA FASE 3</t>
        </is>
      </c>
    </row>
    <row r="182">
      <c r="A182" s="123" t="inlineStr">
        <is>
          <t>Q015L04</t>
        </is>
      </c>
      <c r="B182" s="123" t="inlineStr">
        <is>
          <t>THALITA MARIN DA SILVA</t>
        </is>
      </c>
      <c r="C182" s="124" t="n"/>
      <c r="D182" s="124" t="n"/>
      <c r="E182" s="125" t="n">
        <v>43347</v>
      </c>
      <c r="F182" s="124" t="n">
        <v>60</v>
      </c>
      <c r="G182" s="372" t="n">
        <v>179946.77</v>
      </c>
      <c r="H182" s="372" t="n">
        <v>179946.77</v>
      </c>
      <c r="I182" s="373" t="n">
        <v>208.0477842137514</v>
      </c>
      <c r="J182" s="127" t="n">
        <v>864.9299999999999</v>
      </c>
      <c r="K182" s="374" t="inlineStr">
        <is>
          <t>QUITADO</t>
        </is>
      </c>
      <c r="L182" t="inlineStr">
        <is>
          <t>IBIRAPITANGA FASE 3</t>
        </is>
      </c>
    </row>
    <row r="183">
      <c r="A183" s="123" t="inlineStr">
        <is>
          <t>Q015L014</t>
        </is>
      </c>
      <c r="B183" s="123" t="inlineStr">
        <is>
          <t>NEWTON MONTAGNER</t>
        </is>
      </c>
      <c r="C183" s="124" t="n"/>
      <c r="D183" s="124" t="n"/>
      <c r="E183" s="125" t="n">
        <v>43979</v>
      </c>
      <c r="F183" s="124" t="n">
        <v>48</v>
      </c>
      <c r="G183" s="372" t="n">
        <v>283500</v>
      </c>
      <c r="H183" s="372" t="n">
        <v>283500</v>
      </c>
      <c r="I183" s="373" t="n">
        <v>145.4204111781362</v>
      </c>
      <c r="J183" s="127" t="n">
        <v>1949.52</v>
      </c>
      <c r="K183" s="374" t="inlineStr">
        <is>
          <t>QUITADO</t>
        </is>
      </c>
      <c r="L183" t="inlineStr">
        <is>
          <t>IBIRAPITANGA FASE 3</t>
        </is>
      </c>
    </row>
    <row r="184">
      <c r="A184" s="123" t="inlineStr">
        <is>
          <t>Q07L05</t>
        </is>
      </c>
      <c r="B184" s="123" t="inlineStr">
        <is>
          <t>GUSTAVO DE LIMA ROLDAN</t>
        </is>
      </c>
      <c r="C184" s="124" t="n"/>
      <c r="D184" s="124" t="n"/>
      <c r="E184" s="125" t="n">
        <v>44268</v>
      </c>
      <c r="F184" s="124" t="n">
        <v>48</v>
      </c>
      <c r="G184" s="372" t="n">
        <v>207000</v>
      </c>
      <c r="H184" s="372" t="n">
        <v>207000</v>
      </c>
      <c r="I184" s="373" t="n">
        <v>256.2039730181323</v>
      </c>
      <c r="J184" s="127" t="n">
        <v>807.95</v>
      </c>
      <c r="K184" s="374" t="inlineStr">
        <is>
          <t>QUITADO</t>
        </is>
      </c>
      <c r="L184" t="inlineStr">
        <is>
          <t>IBIRAPITANGA FASE 3</t>
        </is>
      </c>
    </row>
    <row r="185">
      <c r="A185" s="123" t="inlineStr">
        <is>
          <t>Q015L09</t>
        </is>
      </c>
      <c r="B185" s="123" t="inlineStr">
        <is>
          <t>LUIS FERNANDO CARACA SANTOS</t>
        </is>
      </c>
      <c r="C185" s="124" t="n"/>
      <c r="D185" s="124" t="n"/>
      <c r="E185" s="125" t="n">
        <v>43204</v>
      </c>
      <c r="F185" s="124" t="n">
        <v>96</v>
      </c>
      <c r="G185" s="372" t="n">
        <v>172935</v>
      </c>
      <c r="H185" s="372" t="n">
        <v>172935</v>
      </c>
      <c r="I185" s="373" t="n">
        <v>188.6268692531713</v>
      </c>
      <c r="J185" s="127" t="n">
        <v>916.8099999999999</v>
      </c>
      <c r="K185" s="374" t="inlineStr">
        <is>
          <t>QUITADO</t>
        </is>
      </c>
      <c r="L185" t="inlineStr">
        <is>
          <t>IBIRAPITANGA FASE 3</t>
        </is>
      </c>
    </row>
    <row r="186">
      <c r="A186" s="123" t="inlineStr">
        <is>
          <t>Q05L013</t>
        </is>
      </c>
      <c r="B186" s="123" t="inlineStr">
        <is>
          <t>ESMERALDA OLIVEIRA DE SANTANA ALMEIDA</t>
        </is>
      </c>
      <c r="C186" s="124" t="n"/>
      <c r="D186" s="124" t="n"/>
      <c r="E186" s="125" t="n">
        <v>44373</v>
      </c>
      <c r="F186" s="124" t="n">
        <v>11</v>
      </c>
      <c r="G186" s="372" t="n">
        <v>119708.04</v>
      </c>
      <c r="H186" s="372" t="n">
        <v>119708.04</v>
      </c>
      <c r="I186" s="373" t="n">
        <v>449.9963912487783</v>
      </c>
      <c r="J186" s="127" t="n">
        <v>266.02</v>
      </c>
      <c r="K186" s="374" t="inlineStr">
        <is>
          <t>QUITADO</t>
        </is>
      </c>
      <c r="L186" t="inlineStr">
        <is>
          <t>Terra Luz Residencial</t>
        </is>
      </c>
    </row>
    <row r="187">
      <c r="A187" s="123" t="inlineStr">
        <is>
          <t>Q015L08</t>
        </is>
      </c>
      <c r="B187" s="123" t="inlineStr">
        <is>
          <t>THIAGO DAVIDIAN RIBORDIM</t>
        </is>
      </c>
      <c r="C187" s="124" t="n"/>
      <c r="D187" s="124" t="n"/>
      <c r="E187" s="125" t="n">
        <v>43204</v>
      </c>
      <c r="F187" s="124" t="n">
        <v>48</v>
      </c>
      <c r="G187" s="372" t="n">
        <v>171105</v>
      </c>
      <c r="H187" s="372" t="n">
        <v>171105</v>
      </c>
      <c r="I187" s="373" t="n">
        <v>188.961899503037</v>
      </c>
      <c r="J187" s="127" t="n">
        <v>905.5</v>
      </c>
      <c r="K187" s="374" t="inlineStr">
        <is>
          <t>QUITADO</t>
        </is>
      </c>
      <c r="L187" t="inlineStr">
        <is>
          <t>IBIRAPITANGA FASE 3</t>
        </is>
      </c>
    </row>
    <row r="188">
      <c r="A188" s="123" t="inlineStr">
        <is>
          <t>Q04L04</t>
        </is>
      </c>
      <c r="B188" s="123" t="inlineStr">
        <is>
          <t>SERGIO HENRIQUE MARTINS</t>
        </is>
      </c>
      <c r="C188" s="124" t="n"/>
      <c r="D188" s="124" t="n"/>
      <c r="E188" s="125" t="n">
        <v>43109</v>
      </c>
      <c r="F188" s="124" t="n">
        <v>96</v>
      </c>
      <c r="G188" s="372" t="n">
        <v>152761.97</v>
      </c>
      <c r="H188" s="372" t="n">
        <v>152761.97</v>
      </c>
      <c r="I188" s="373" t="n">
        <v>188.3392553322648</v>
      </c>
      <c r="J188" s="127" t="n">
        <v>811.1</v>
      </c>
      <c r="K188" s="374" t="inlineStr">
        <is>
          <t>QUITADO</t>
        </is>
      </c>
      <c r="L188" t="inlineStr">
        <is>
          <t>IBIRAPITANGA FASE 3</t>
        </is>
      </c>
    </row>
    <row r="189">
      <c r="A189" s="123" t="inlineStr">
        <is>
          <t>Q011L01</t>
        </is>
      </c>
      <c r="B189" s="123" t="inlineStr">
        <is>
          <t>JESSICA MARIA NAVARRO LIMAS</t>
        </is>
      </c>
      <c r="C189" s="124" t="n"/>
      <c r="D189" s="124" t="n"/>
      <c r="E189" s="125" t="n">
        <v>43289</v>
      </c>
      <c r="F189" s="124" t="n">
        <v>96</v>
      </c>
      <c r="G189" s="372" t="n">
        <v>157380</v>
      </c>
      <c r="H189" s="372" t="n">
        <v>157380</v>
      </c>
      <c r="I189" s="373" t="n">
        <v>155.8912386706949</v>
      </c>
      <c r="J189" s="127" t="n">
        <v>1009.55</v>
      </c>
      <c r="K189" s="374" t="inlineStr">
        <is>
          <t>QUITADO</t>
        </is>
      </c>
      <c r="L189" t="inlineStr">
        <is>
          <t>IBIRAPITANGA FASE 3</t>
        </is>
      </c>
    </row>
    <row r="190">
      <c r="A190" s="123" t="inlineStr">
        <is>
          <t>Q012L02</t>
        </is>
      </c>
      <c r="B190" s="123" t="inlineStr">
        <is>
          <t>MARCELO ANDRADE DOS REIS</t>
        </is>
      </c>
      <c r="C190" s="124" t="n"/>
      <c r="D190" s="124" t="n"/>
      <c r="E190" s="125" t="n">
        <v>44036</v>
      </c>
      <c r="F190" s="124" t="n">
        <v>58</v>
      </c>
      <c r="G190" s="372" t="n">
        <v>122971.09</v>
      </c>
      <c r="H190" s="372" t="n">
        <v>122971.09</v>
      </c>
      <c r="I190" s="373" t="n">
        <v>152.2974957891608</v>
      </c>
      <c r="J190" s="127" t="n">
        <v>807.4400000000001</v>
      </c>
      <c r="K190" s="374" t="inlineStr">
        <is>
          <t>QUITADO</t>
        </is>
      </c>
      <c r="L190" t="inlineStr">
        <is>
          <t>IBIRAPITANGA FASE 3</t>
        </is>
      </c>
    </row>
    <row r="191">
      <c r="A191" s="123" t="inlineStr">
        <is>
          <t>Q014L07</t>
        </is>
      </c>
      <c r="B191" s="123" t="inlineStr">
        <is>
          <t>HINGRID RODRIGUES DOS SANTOS</t>
        </is>
      </c>
      <c r="C191" s="124" t="n"/>
      <c r="D191" s="124" t="n"/>
      <c r="E191" s="125" t="n">
        <v>44055</v>
      </c>
      <c r="F191" s="124" t="n">
        <v>96</v>
      </c>
      <c r="G191" s="372" t="n">
        <v>163785</v>
      </c>
      <c r="H191" s="372" t="n">
        <v>163785</v>
      </c>
      <c r="I191" s="373" t="n">
        <v>158.037187490954</v>
      </c>
      <c r="J191" s="127" t="n">
        <v>1036.37</v>
      </c>
      <c r="K191" s="374" t="inlineStr">
        <is>
          <t>QUITADO</t>
        </is>
      </c>
      <c r="L191" t="inlineStr">
        <is>
          <t>IBIRAPITANGA FASE 3</t>
        </is>
      </c>
    </row>
    <row r="192">
      <c r="A192" s="123" t="inlineStr">
        <is>
          <t>Q019L04</t>
        </is>
      </c>
      <c r="B192" s="123" t="inlineStr">
        <is>
          <t>MONICA SOUZA RODRIGUES</t>
        </is>
      </c>
      <c r="C192" s="124" t="n"/>
      <c r="D192" s="124" t="n"/>
      <c r="E192" s="125" t="n">
        <v>43999</v>
      </c>
      <c r="F192" s="124" t="n">
        <v>39</v>
      </c>
      <c r="G192" s="372" t="n">
        <v>146392.65</v>
      </c>
      <c r="H192" s="372" t="n">
        <v>146392.65</v>
      </c>
      <c r="I192" s="373" t="n">
        <v>176.2747447259416</v>
      </c>
      <c r="J192" s="127" t="n">
        <v>830.48</v>
      </c>
      <c r="K192" s="374" t="inlineStr">
        <is>
          <t>QUITADO</t>
        </is>
      </c>
      <c r="L192" t="inlineStr">
        <is>
          <t>IBIRAPITANGA FASE 3</t>
        </is>
      </c>
    </row>
    <row r="193">
      <c r="A193" s="123" t="inlineStr">
        <is>
          <t>Q020L06</t>
        </is>
      </c>
      <c r="B193" s="123" t="inlineStr">
        <is>
          <t>LUIZ ANTONIO PIZZOL</t>
        </is>
      </c>
      <c r="C193" s="124" t="n"/>
      <c r="D193" s="124" t="n"/>
      <c r="E193" s="125" t="n">
        <v>44344</v>
      </c>
      <c r="F193" s="124" t="n">
        <v>48</v>
      </c>
      <c r="G193" s="372" t="n">
        <v>252000</v>
      </c>
      <c r="H193" s="372" t="n">
        <v>252000</v>
      </c>
      <c r="I193" s="373" t="n">
        <v>214.9968859578026</v>
      </c>
      <c r="J193" s="127" t="n">
        <v>1172.11</v>
      </c>
      <c r="K193" s="374" t="inlineStr">
        <is>
          <t>QUITADO</t>
        </is>
      </c>
      <c r="L193" t="inlineStr">
        <is>
          <t>IBIRAPITANGA FASE 3</t>
        </is>
      </c>
    </row>
    <row r="194">
      <c r="A194" s="123" t="inlineStr">
        <is>
          <t>Q022L02</t>
        </is>
      </c>
      <c r="B194" s="123" t="inlineStr">
        <is>
          <t>JONATAS WILLIAN DE OLIVEIRA FELIX</t>
        </is>
      </c>
      <c r="C194" s="124" t="n"/>
      <c r="D194" s="124" t="n"/>
      <c r="E194" s="125" t="n">
        <v>43959</v>
      </c>
      <c r="F194" s="124" t="n">
        <v>48</v>
      </c>
      <c r="G194" s="372" t="n">
        <v>144000</v>
      </c>
      <c r="H194" s="372" t="n">
        <v>144000</v>
      </c>
      <c r="I194" s="373" t="n">
        <v>138.2714152655483</v>
      </c>
      <c r="J194" s="127" t="n">
        <v>1041.43</v>
      </c>
      <c r="K194" s="374" t="inlineStr">
        <is>
          <t>QUITADO</t>
        </is>
      </c>
      <c r="L194" t="inlineStr">
        <is>
          <t>IBIRAPITANGA FASE 3</t>
        </is>
      </c>
    </row>
    <row r="195">
      <c r="A195" s="123" t="inlineStr">
        <is>
          <t>Q023L03</t>
        </is>
      </c>
      <c r="B195" s="123" t="inlineStr">
        <is>
          <t>EDUARDO BERTI SANCHES</t>
        </is>
      </c>
      <c r="C195" s="124" t="n"/>
      <c r="D195" s="124" t="n"/>
      <c r="E195" s="125" t="n">
        <v>44384</v>
      </c>
      <c r="F195" s="124" t="n">
        <v>30</v>
      </c>
      <c r="G195" s="372" t="n">
        <v>144076</v>
      </c>
      <c r="H195" s="372" t="n">
        <v>144076</v>
      </c>
      <c r="I195" s="373" t="n">
        <v>180.095</v>
      </c>
      <c r="J195" s="127" t="n">
        <v>800</v>
      </c>
      <c r="K195" s="374" t="inlineStr">
        <is>
          <t>QUITADO</t>
        </is>
      </c>
      <c r="L195" t="inlineStr">
        <is>
          <t>IBIRAPITANGA FASE 3</t>
        </is>
      </c>
    </row>
    <row r="196">
      <c r="A196" s="123" t="inlineStr">
        <is>
          <t>Q026L05</t>
        </is>
      </c>
      <c r="B196" s="123" t="inlineStr">
        <is>
          <t>CLAUDIOMIRO ROVEDA</t>
        </is>
      </c>
      <c r="C196" s="124" t="n"/>
      <c r="D196" s="124" t="n"/>
      <c r="E196" s="125" t="n">
        <v>44039</v>
      </c>
      <c r="F196" s="124" t="n">
        <v>86</v>
      </c>
      <c r="G196" s="372" t="n">
        <v>126493.26</v>
      </c>
      <c r="H196" s="372" t="n">
        <v>126493.26</v>
      </c>
      <c r="I196" s="373" t="n">
        <v>158.116575</v>
      </c>
      <c r="J196" s="127" t="n">
        <v>800</v>
      </c>
      <c r="K196" s="374" t="inlineStr">
        <is>
          <t>QUITADO</t>
        </is>
      </c>
      <c r="L196" t="inlineStr">
        <is>
          <t>IBIRAPITANGA FASE 3</t>
        </is>
      </c>
    </row>
    <row r="197">
      <c r="A197" s="123" t="inlineStr">
        <is>
          <t>Q028L04</t>
        </is>
      </c>
      <c r="B197" s="123" t="inlineStr">
        <is>
          <t>EDGAR TAKAO UTINO</t>
        </is>
      </c>
      <c r="C197" s="124" t="n"/>
      <c r="D197" s="124" t="n"/>
      <c r="E197" s="125" t="n">
        <v>44576</v>
      </c>
      <c r="F197" s="124" t="n">
        <v>0</v>
      </c>
      <c r="G197" s="372" t="n">
        <v>337500</v>
      </c>
      <c r="H197" s="372" t="n">
        <v>337500</v>
      </c>
      <c r="I197" s="373" t="n">
        <v>281.479875231439</v>
      </c>
      <c r="J197" s="127" t="n">
        <v>1199.02</v>
      </c>
      <c r="K197" s="374" t="inlineStr">
        <is>
          <t>QUITADO</t>
        </is>
      </c>
      <c r="L197" t="inlineStr">
        <is>
          <t>IBIRAPITANGA FASE 3</t>
        </is>
      </c>
    </row>
    <row r="198">
      <c r="A198" s="123" t="inlineStr">
        <is>
          <t>Q08L05</t>
        </is>
      </c>
      <c r="B198" s="123" t="inlineStr">
        <is>
          <t xml:space="preserve"> REYNALDO FERREIRA ALVES</t>
        </is>
      </c>
      <c r="C198" s="124" t="n"/>
      <c r="D198" s="124" t="n"/>
      <c r="E198" s="125" t="n">
        <v>44950</v>
      </c>
      <c r="F198" s="124" t="n">
        <v>48</v>
      </c>
      <c r="G198" s="372" t="n">
        <v>114245.25</v>
      </c>
      <c r="H198" s="372" t="n">
        <v>114245.25</v>
      </c>
      <c r="I198" s="373" t="n">
        <v>142.8065625</v>
      </c>
      <c r="J198" s="127" t="n">
        <v>800</v>
      </c>
      <c r="K198" s="374" t="inlineStr">
        <is>
          <t>ATIVO</t>
        </is>
      </c>
      <c r="L198" t="inlineStr">
        <is>
          <t>Terra Luz Residencial</t>
        </is>
      </c>
    </row>
    <row r="199">
      <c r="A199" s="123" t="inlineStr">
        <is>
          <t>Q017L05</t>
        </is>
      </c>
      <c r="B199" s="123" t="inlineStr">
        <is>
          <t>ANTONIO LUCIANO VIEIRA</t>
        </is>
      </c>
      <c r="C199" s="124" t="n"/>
      <c r="D199" s="124" t="n"/>
      <c r="E199" s="125" t="n">
        <v>45006</v>
      </c>
      <c r="F199" s="124" t="n">
        <v>48</v>
      </c>
      <c r="G199" s="372" t="n">
        <v>259200</v>
      </c>
      <c r="H199" s="372" t="n">
        <v>259200</v>
      </c>
      <c r="I199" s="373" t="n">
        <v>305.8840189761382</v>
      </c>
      <c r="J199" s="127" t="n">
        <v>847.38</v>
      </c>
      <c r="K199" s="374" t="inlineStr">
        <is>
          <t>ATIVO</t>
        </is>
      </c>
      <c r="L199" t="inlineStr">
        <is>
          <t>IBIRAPITANGA FASE 3</t>
        </is>
      </c>
    </row>
    <row r="200">
      <c r="A200" s="123" t="inlineStr">
        <is>
          <t>Q013L03</t>
        </is>
      </c>
      <c r="B200" s="123" t="inlineStr">
        <is>
          <t>TEMISTOCLES PEREIRA DE CARVALHO</t>
        </is>
      </c>
      <c r="C200" s="124" t="n"/>
      <c r="D200" s="124" t="n"/>
      <c r="E200" s="125" t="n">
        <v>45010</v>
      </c>
      <c r="F200" s="124" t="n">
        <v>48</v>
      </c>
      <c r="G200" s="372" t="n">
        <v>288000</v>
      </c>
      <c r="H200" s="372" t="n">
        <v>288000</v>
      </c>
      <c r="I200" s="373" t="n">
        <v>321.0702341137124</v>
      </c>
      <c r="J200" s="127" t="n">
        <v>897</v>
      </c>
      <c r="K200" s="374" t="inlineStr">
        <is>
          <t>ATIVO</t>
        </is>
      </c>
      <c r="L200" t="inlineStr">
        <is>
          <t>IBIRAPITANGA FASE 3</t>
        </is>
      </c>
    </row>
    <row r="201">
      <c r="A201" s="123" t="inlineStr">
        <is>
          <t>Q03L09</t>
        </is>
      </c>
      <c r="B201" s="123" t="inlineStr">
        <is>
          <t xml:space="preserve"> MACAU IMOVEIS LTDA ME</t>
        </is>
      </c>
      <c r="C201" s="124" t="n"/>
      <c r="D201" s="124" t="n"/>
      <c r="E201" s="125" t="n">
        <v>45069</v>
      </c>
      <c r="F201" s="124" t="n">
        <v>23</v>
      </c>
      <c r="G201" s="372" t="n">
        <v>90139.5</v>
      </c>
      <c r="H201" s="372" t="n">
        <v>90139.5</v>
      </c>
      <c r="I201" s="373" t="n">
        <v>107.7424637230762</v>
      </c>
      <c r="J201" s="127" t="n">
        <v>836.62</v>
      </c>
      <c r="K201" s="374" t="inlineStr">
        <is>
          <t>ATIVO</t>
        </is>
      </c>
      <c r="L201" t="inlineStr">
        <is>
          <t>Terra Luz Residencial</t>
        </is>
      </c>
    </row>
    <row r="202">
      <c r="A202" s="123" t="inlineStr">
        <is>
          <t>Q08L02</t>
        </is>
      </c>
      <c r="B202" s="123" t="inlineStr">
        <is>
          <t xml:space="preserve"> ALEXANDRE RODRIGUES DA CUNHA</t>
        </is>
      </c>
      <c r="C202" s="124" t="n"/>
      <c r="D202" s="124" t="n"/>
      <c r="E202" s="125" t="n">
        <v>45050</v>
      </c>
      <c r="F202" s="124" t="n">
        <v>48</v>
      </c>
      <c r="G202" s="372" t="n">
        <v>92872</v>
      </c>
      <c r="H202" s="372" t="n">
        <v>92872</v>
      </c>
      <c r="I202" s="373" t="n">
        <v>88.30319280430524</v>
      </c>
      <c r="J202" s="127" t="n">
        <v>1051.74</v>
      </c>
      <c r="K202" s="374" t="inlineStr">
        <is>
          <t>ATIVO</t>
        </is>
      </c>
      <c r="L202" t="inlineStr">
        <is>
          <t>Terra Luz Residencial</t>
        </is>
      </c>
    </row>
    <row r="203">
      <c r="A203" s="123" t="inlineStr">
        <is>
          <t>Q01L02</t>
        </is>
      </c>
      <c r="B203" s="123" t="inlineStr">
        <is>
          <t>MATHEUS ANTONIO BANDIM MARIANO</t>
        </is>
      </c>
      <c r="C203" s="124" t="n"/>
      <c r="D203" s="124" t="n"/>
      <c r="E203" s="125" t="n">
        <v>45036</v>
      </c>
      <c r="F203" s="124" t="n">
        <v>48</v>
      </c>
      <c r="G203" s="372" t="n">
        <v>138596.44</v>
      </c>
      <c r="H203" s="372" t="n">
        <v>138596.44</v>
      </c>
      <c r="I203" s="373" t="n">
        <v>137.8109177687183</v>
      </c>
      <c r="J203" s="127" t="n">
        <v>1005.7</v>
      </c>
      <c r="K203" s="374" t="inlineStr">
        <is>
          <t>ATIVO</t>
        </is>
      </c>
      <c r="L203" t="inlineStr">
        <is>
          <t>Terra Luz Residencial</t>
        </is>
      </c>
    </row>
    <row r="204">
      <c r="A204" s="123" t="inlineStr">
        <is>
          <t>Q022L05</t>
        </is>
      </c>
      <c r="B204" s="123" t="inlineStr">
        <is>
          <t>DAIANE DIAS DE SOUZA</t>
        </is>
      </c>
      <c r="C204" s="124" t="n"/>
      <c r="D204" s="124" t="n"/>
      <c r="E204" s="125" t="n">
        <v>45051</v>
      </c>
      <c r="F204" s="124" t="n">
        <v>48</v>
      </c>
      <c r="G204" s="372" t="n">
        <v>279000</v>
      </c>
      <c r="H204" s="372" t="n">
        <v>279000</v>
      </c>
      <c r="I204" s="373" t="n">
        <v>203.6689612882975</v>
      </c>
      <c r="J204" s="127" t="n">
        <v>1369.87</v>
      </c>
      <c r="K204" s="374" t="inlineStr">
        <is>
          <t>ATIVO</t>
        </is>
      </c>
      <c r="L204" t="inlineStr">
        <is>
          <t>IBIRAPITANGA FASE 3</t>
        </is>
      </c>
    </row>
    <row r="205">
      <c r="A205" s="123" t="inlineStr">
        <is>
          <t>Q022L07</t>
        </is>
      </c>
      <c r="B205" s="123" t="inlineStr">
        <is>
          <t xml:space="preserve"> RICARDO RIBEIRO DA SILVA</t>
        </is>
      </c>
      <c r="C205" s="124" t="n"/>
      <c r="D205" s="124" t="n"/>
      <c r="E205" s="125" t="n">
        <v>45092</v>
      </c>
      <c r="F205" s="124" t="n">
        <v>48</v>
      </c>
      <c r="G205" s="372" t="n">
        <v>341100</v>
      </c>
      <c r="H205" s="372" t="n">
        <v>341100</v>
      </c>
      <c r="I205" s="373" t="n">
        <v>172.9812514896875</v>
      </c>
      <c r="J205" s="127" t="n">
        <v>1971.89</v>
      </c>
      <c r="K205" s="374" t="inlineStr">
        <is>
          <t>ATIVO</t>
        </is>
      </c>
      <c r="L205" t="inlineStr">
        <is>
          <t>IBIRAPITANGA FASE 3</t>
        </is>
      </c>
    </row>
    <row r="206">
      <c r="A206" s="123" t="inlineStr">
        <is>
          <t>Q028L07</t>
        </is>
      </c>
      <c r="B206" s="123" t="inlineStr">
        <is>
          <t>RENAN RACANELI PACHU</t>
        </is>
      </c>
      <c r="C206" s="124" t="n"/>
      <c r="D206" s="124" t="n"/>
      <c r="E206" s="125" t="n">
        <v>45085</v>
      </c>
      <c r="F206" s="124" t="n">
        <v>47</v>
      </c>
      <c r="G206" s="372" t="n">
        <v>346500</v>
      </c>
      <c r="H206" s="372" t="n">
        <v>346500</v>
      </c>
      <c r="I206" s="373" t="n">
        <v>301.2152928699341</v>
      </c>
      <c r="J206" s="127" t="n">
        <v>1150.34</v>
      </c>
      <c r="K206" s="374" t="inlineStr">
        <is>
          <t>ATIVO</t>
        </is>
      </c>
      <c r="L206" t="inlineStr">
        <is>
          <t>IBIRAPITANGA FASE 3</t>
        </is>
      </c>
    </row>
    <row r="207">
      <c r="A207" s="123" t="inlineStr">
        <is>
          <t>Q03L02</t>
        </is>
      </c>
      <c r="B207" s="123" t="inlineStr">
        <is>
          <t>AUGUSTO CESAR PEREIRA DA COSTA</t>
        </is>
      </c>
      <c r="C207" s="124" t="n"/>
      <c r="D207" s="124" t="n"/>
      <c r="E207" s="125" t="n">
        <v>45099</v>
      </c>
      <c r="F207" s="124" t="n">
        <v>47</v>
      </c>
      <c r="G207" s="372" t="n">
        <v>92872</v>
      </c>
      <c r="H207" s="372" t="n">
        <v>92872</v>
      </c>
      <c r="I207" s="373" t="n">
        <v>91.54189624752348</v>
      </c>
      <c r="J207" s="127" t="n">
        <v>1014.53</v>
      </c>
      <c r="K207" s="374" t="inlineStr">
        <is>
          <t>ATIVO</t>
        </is>
      </c>
      <c r="L207" t="inlineStr">
        <is>
          <t>Terra Luz Residencial</t>
        </is>
      </c>
    </row>
    <row r="208">
      <c r="A208" s="123" t="inlineStr">
        <is>
          <t>Q03L08</t>
        </is>
      </c>
      <c r="B208" s="123" t="inlineStr">
        <is>
          <t>RENATO PONTES MAGALHAES</t>
        </is>
      </c>
      <c r="C208" s="124" t="n"/>
      <c r="D208" s="124" t="n"/>
      <c r="E208" s="125" t="n">
        <v>45107</v>
      </c>
      <c r="F208" s="124" t="n">
        <v>47</v>
      </c>
      <c r="G208" s="372" t="n">
        <v>92872</v>
      </c>
      <c r="H208" s="372" t="n">
        <v>92872</v>
      </c>
      <c r="I208" s="373" t="n">
        <v>68.93858978451124</v>
      </c>
      <c r="J208" s="127" t="n">
        <v>1347.17</v>
      </c>
      <c r="K208" s="374" t="inlineStr">
        <is>
          <t>ATIVO</t>
        </is>
      </c>
      <c r="L208" t="inlineStr">
        <is>
          <t>Terra Luz Residencial</t>
        </is>
      </c>
    </row>
    <row r="209">
      <c r="A209" s="123" t="inlineStr">
        <is>
          <t>Q04L05</t>
        </is>
      </c>
      <c r="B209" s="123" t="inlineStr">
        <is>
          <t>CAIO CESAR MENDES BARBOSA</t>
        </is>
      </c>
      <c r="C209" s="124" t="n"/>
      <c r="D209" s="124" t="n"/>
      <c r="E209" s="125" t="n">
        <v>45107</v>
      </c>
      <c r="F209" s="124" t="n">
        <v>47</v>
      </c>
      <c r="G209" s="372" t="n">
        <v>92872</v>
      </c>
      <c r="H209" s="372" t="n">
        <v>92872</v>
      </c>
      <c r="I209" s="373" t="n">
        <v>102.6153251201591</v>
      </c>
      <c r="J209" s="127" t="n">
        <v>905.05</v>
      </c>
      <c r="K209" s="374" t="inlineStr">
        <is>
          <t>ATIVO</t>
        </is>
      </c>
      <c r="L209" t="inlineStr">
        <is>
          <t>Terra Luz Residencial</t>
        </is>
      </c>
    </row>
    <row r="210">
      <c r="A210" s="123" t="inlineStr">
        <is>
          <t>Q04L09</t>
        </is>
      </c>
      <c r="B210" s="123" t="inlineStr">
        <is>
          <t>ROBERTO TOLEDO HUMMEL</t>
        </is>
      </c>
      <c r="C210" s="124" t="n"/>
      <c r="D210" s="124" t="n"/>
      <c r="E210" s="125" t="n">
        <v>45107</v>
      </c>
      <c r="F210" s="124" t="n">
        <v>47</v>
      </c>
      <c r="G210" s="372" t="n">
        <v>92872</v>
      </c>
      <c r="H210" s="372" t="n">
        <v>92872</v>
      </c>
      <c r="I210" s="373" t="n">
        <v>371.488</v>
      </c>
      <c r="J210" s="127" t="n">
        <v>250</v>
      </c>
      <c r="K210" s="374" t="inlineStr">
        <is>
          <t>ATIVO</t>
        </is>
      </c>
      <c r="L210" t="inlineStr">
        <is>
          <t>Terra Luz Residencial</t>
        </is>
      </c>
    </row>
    <row r="211">
      <c r="A211" s="123" t="inlineStr">
        <is>
          <t>Q05L05</t>
        </is>
      </c>
      <c r="B211" s="123" t="inlineStr">
        <is>
          <t>CAMILA DA FROTA GUERRA</t>
        </is>
      </c>
      <c r="C211" s="124" t="n"/>
      <c r="D211" s="124" t="n"/>
      <c r="E211" s="125" t="n">
        <v>45107</v>
      </c>
      <c r="F211" s="124" t="n">
        <v>47</v>
      </c>
      <c r="G211" s="372" t="n">
        <v>92872</v>
      </c>
      <c r="H211" s="372" t="n">
        <v>92872</v>
      </c>
      <c r="I211" s="373" t="n">
        <v>371.4137172565487</v>
      </c>
      <c r="J211" s="127" t="n">
        <v>250.05</v>
      </c>
      <c r="K211" s="374" t="inlineStr">
        <is>
          <t>ATIVO</t>
        </is>
      </c>
      <c r="L211" t="inlineStr">
        <is>
          <t>Terra Luz Residencial</t>
        </is>
      </c>
    </row>
    <row r="212">
      <c r="A212" s="123" t="inlineStr">
        <is>
          <t>Q05L014</t>
        </is>
      </c>
      <c r="B212" s="123" t="inlineStr">
        <is>
          <t>LUIZ  HENRIQUE VIDOTTE</t>
        </is>
      </c>
      <c r="C212" s="124" t="n"/>
      <c r="D212" s="124" t="n"/>
      <c r="E212" s="125" t="n">
        <v>45107</v>
      </c>
      <c r="F212" s="124" t="n">
        <v>47</v>
      </c>
      <c r="G212" s="372" t="n">
        <v>92872</v>
      </c>
      <c r="H212" s="372" t="n">
        <v>92872</v>
      </c>
      <c r="I212" s="373" t="n">
        <v>370.4507379337854</v>
      </c>
      <c r="J212" s="127" t="n">
        <v>250.7</v>
      </c>
      <c r="K212" s="374" t="inlineStr">
        <is>
          <t>ATIVO</t>
        </is>
      </c>
      <c r="L212" t="inlineStr">
        <is>
          <t>Terra Luz Residencial</t>
        </is>
      </c>
    </row>
    <row r="213">
      <c r="A213" s="123" t="inlineStr">
        <is>
          <t>Q07L02</t>
        </is>
      </c>
      <c r="B213" s="123" t="inlineStr">
        <is>
          <t>HILTON CHARLES MASCARENHAS JUNIOR</t>
        </is>
      </c>
      <c r="C213" s="124" t="n"/>
      <c r="D213" s="124" t="n"/>
      <c r="E213" s="125" t="n">
        <v>45090</v>
      </c>
      <c r="F213" s="124" t="n">
        <v>48</v>
      </c>
      <c r="G213" s="372" t="n">
        <v>92872</v>
      </c>
      <c r="H213" s="372" t="n">
        <v>92872</v>
      </c>
      <c r="I213" s="373" t="n">
        <v>116.09</v>
      </c>
      <c r="J213" s="127" t="n">
        <v>800</v>
      </c>
      <c r="K213" s="374" t="inlineStr">
        <is>
          <t>ATIVO</t>
        </is>
      </c>
      <c r="L213" t="inlineStr">
        <is>
          <t>Terra Luz Residencial</t>
        </is>
      </c>
    </row>
    <row r="214">
      <c r="A214" s="123" t="inlineStr">
        <is>
          <t>Q07L09</t>
        </is>
      </c>
      <c r="B214" s="123" t="inlineStr">
        <is>
          <t>CAMILA DA FROTA GUERRA</t>
        </is>
      </c>
      <c r="C214" s="124" t="n"/>
      <c r="D214" s="124" t="n"/>
      <c r="E214" s="125" t="n">
        <v>45107</v>
      </c>
      <c r="F214" s="124" t="n">
        <v>47</v>
      </c>
      <c r="G214" s="372" t="n">
        <v>92872</v>
      </c>
      <c r="H214" s="372" t="n">
        <v>92872</v>
      </c>
      <c r="I214" s="373" t="n">
        <v>370.4507379337854</v>
      </c>
      <c r="J214" s="127" t="n">
        <v>250.7</v>
      </c>
      <c r="K214" s="374" t="inlineStr">
        <is>
          <t>ATIVO</t>
        </is>
      </c>
      <c r="L214" t="inlineStr">
        <is>
          <t>Terra Luz Residencial</t>
        </is>
      </c>
    </row>
    <row r="215">
      <c r="A215" s="123" t="inlineStr">
        <is>
          <t>Q07L017</t>
        </is>
      </c>
      <c r="B215" s="123" t="inlineStr">
        <is>
          <t>CAMILA DA FROTA GUERRA</t>
        </is>
      </c>
      <c r="C215" s="124" t="n"/>
      <c r="D215" s="124" t="n"/>
      <c r="E215" s="125" t="n">
        <v>45107</v>
      </c>
      <c r="F215" s="124" t="n">
        <v>47</v>
      </c>
      <c r="G215" s="372" t="n">
        <v>92872</v>
      </c>
      <c r="H215" s="372" t="n">
        <v>92872</v>
      </c>
      <c r="I215" s="373" t="n">
        <v>370.4507379337854</v>
      </c>
      <c r="J215" s="127" t="n">
        <v>250.7</v>
      </c>
      <c r="K215" s="374" t="inlineStr">
        <is>
          <t>ATIVO</t>
        </is>
      </c>
      <c r="L215" t="inlineStr">
        <is>
          <t>Terra Luz Residencial</t>
        </is>
      </c>
    </row>
    <row r="216">
      <c r="A216" s="123" t="inlineStr">
        <is>
          <t>Q022L08</t>
        </is>
      </c>
      <c r="B216" s="123" t="inlineStr">
        <is>
          <t>ANGELICA ORTIGOZA</t>
        </is>
      </c>
      <c r="C216" s="124" t="n"/>
      <c r="D216" s="124" t="n"/>
      <c r="E216" s="125" t="n">
        <v>45108</v>
      </c>
      <c r="F216" s="124" t="n">
        <v>48</v>
      </c>
      <c r="G216" s="372" t="n">
        <v>333000</v>
      </c>
      <c r="H216" s="372" t="n">
        <v>333000</v>
      </c>
      <c r="I216" s="373" t="n">
        <v>196.213607678846</v>
      </c>
      <c r="J216" s="127" t="n">
        <v>1697.13</v>
      </c>
      <c r="K216" s="374" t="inlineStr">
        <is>
          <t>ATIVO</t>
        </is>
      </c>
      <c r="L216" t="inlineStr">
        <is>
          <t>IBIRAPITANGA FASE 3</t>
        </is>
      </c>
    </row>
    <row r="217">
      <c r="A217" s="123" t="inlineStr">
        <is>
          <t>Q07L019</t>
        </is>
      </c>
      <c r="B217" s="123" t="inlineStr">
        <is>
          <t>CARLOS AUGUSTO DE OLIVEIRA ARAUJO</t>
        </is>
      </c>
      <c r="C217" s="124" t="n"/>
      <c r="D217" s="124" t="n"/>
      <c r="E217" s="125" t="n">
        <v>45111</v>
      </c>
      <c r="F217" s="124" t="n">
        <v>47</v>
      </c>
      <c r="G217" s="372" t="n">
        <v>108053</v>
      </c>
      <c r="H217" s="372" t="n">
        <v>108053</v>
      </c>
      <c r="I217" s="373" t="n">
        <v>431.0051854806542</v>
      </c>
      <c r="J217" s="127" t="n">
        <v>250.7</v>
      </c>
      <c r="K217" s="374" t="inlineStr">
        <is>
          <t>ATIVO</t>
        </is>
      </c>
      <c r="L217" t="inlineStr">
        <is>
          <t>Terra Luz Residencial</t>
        </is>
      </c>
    </row>
    <row r="218">
      <c r="A218" s="123" t="inlineStr">
        <is>
          <t>Q09L012</t>
        </is>
      </c>
      <c r="B218" s="123" t="inlineStr">
        <is>
          <t>DEBORA COIMBRA DOS SANTOS</t>
        </is>
      </c>
      <c r="C218" s="124" t="n"/>
      <c r="D218" s="124" t="n"/>
      <c r="E218" s="125" t="n">
        <v>45111</v>
      </c>
      <c r="F218" s="124" t="n">
        <v>47</v>
      </c>
      <c r="G218" s="372" t="n">
        <v>111907</v>
      </c>
      <c r="H218" s="372" t="n">
        <v>111907</v>
      </c>
      <c r="I218" s="373" t="n">
        <v>447.628</v>
      </c>
      <c r="J218" s="127" t="n">
        <v>250</v>
      </c>
      <c r="K218" s="374" t="inlineStr">
        <is>
          <t>ATIVO</t>
        </is>
      </c>
      <c r="L218" t="inlineStr">
        <is>
          <t>Terra Luz Residencial</t>
        </is>
      </c>
    </row>
    <row r="219">
      <c r="A219" s="123" t="inlineStr">
        <is>
          <t>Q03L06</t>
        </is>
      </c>
      <c r="B219" s="123" t="inlineStr">
        <is>
          <t>MARCEL NOGUEIRA MAGALHAES</t>
        </is>
      </c>
      <c r="C219" s="124" t="n"/>
      <c r="D219" s="124" t="n"/>
      <c r="E219" s="125" t="n">
        <v>45159</v>
      </c>
      <c r="F219" s="124" t="n">
        <v>0</v>
      </c>
      <c r="G219" s="372" t="n">
        <v>98700</v>
      </c>
      <c r="H219" s="372" t="n">
        <v>98700</v>
      </c>
      <c r="I219" s="373" t="n">
        <v>120.9366154901793</v>
      </c>
      <c r="J219" s="127" t="n">
        <v>816.13</v>
      </c>
      <c r="K219" s="374" t="inlineStr">
        <is>
          <t>ATIVO</t>
        </is>
      </c>
      <c r="L219" t="inlineStr">
        <is>
          <t>Terra Luz Residencial</t>
        </is>
      </c>
    </row>
    <row r="220">
      <c r="A220" s="123" t="inlineStr">
        <is>
          <t>Q03L07</t>
        </is>
      </c>
      <c r="B220" s="123" t="inlineStr">
        <is>
          <t>CASSIO HANDER NOGUEIRA</t>
        </is>
      </c>
      <c r="C220" s="124" t="n"/>
      <c r="D220" s="124" t="n"/>
      <c r="E220" s="125" t="n">
        <v>45155</v>
      </c>
      <c r="F220" s="124" t="n">
        <v>0</v>
      </c>
      <c r="G220" s="372" t="n">
        <v>98700</v>
      </c>
      <c r="H220" s="372" t="n">
        <v>98700</v>
      </c>
      <c r="I220" s="373" t="n">
        <v>94.49949734309924</v>
      </c>
      <c r="J220" s="127" t="n">
        <v>1044.45</v>
      </c>
      <c r="K220" s="374" t="inlineStr">
        <is>
          <t>ATIVO</t>
        </is>
      </c>
      <c r="L220" t="inlineStr">
        <is>
          <t>Terra Luz Residencial</t>
        </is>
      </c>
    </row>
    <row r="221">
      <c r="A221" s="123" t="inlineStr">
        <is>
          <t>Q05L012</t>
        </is>
      </c>
      <c r="B221" s="123" t="inlineStr">
        <is>
          <t>SANDERSON SANTOS</t>
        </is>
      </c>
      <c r="C221" s="124" t="n"/>
      <c r="D221" s="124" t="n"/>
      <c r="E221" s="125" t="n">
        <v>45147</v>
      </c>
      <c r="F221" s="124" t="n">
        <v>0</v>
      </c>
      <c r="G221" s="372" t="n">
        <v>112495.15</v>
      </c>
      <c r="H221" s="372" t="n">
        <v>112495.15</v>
      </c>
      <c r="I221" s="373" t="n">
        <v>404.9938798286352</v>
      </c>
      <c r="J221" s="127" t="n">
        <v>277.77</v>
      </c>
      <c r="K221" s="374" t="inlineStr">
        <is>
          <t>ATIVO</t>
        </is>
      </c>
      <c r="L221" t="inlineStr">
        <is>
          <t>Terra Luz Residencial</t>
        </is>
      </c>
    </row>
    <row r="222">
      <c r="A222" s="123" t="inlineStr">
        <is>
          <t>Q05L02</t>
        </is>
      </c>
      <c r="B222" s="123" t="inlineStr">
        <is>
          <t>FLAVIA DE OLIVEIRA ALMEIDA SOUZA</t>
        </is>
      </c>
      <c r="C222" s="124" t="n"/>
      <c r="D222" s="124" t="n"/>
      <c r="E222" s="125" t="n">
        <v>45191</v>
      </c>
      <c r="F222" s="124" t="n">
        <v>48</v>
      </c>
      <c r="G222" s="372" t="n">
        <v>346500</v>
      </c>
      <c r="H222" s="372" t="n">
        <v>346500</v>
      </c>
      <c r="I222" s="373" t="n">
        <v>433.125</v>
      </c>
      <c r="J222" s="127" t="n">
        <v>800</v>
      </c>
      <c r="K222" s="374" t="inlineStr">
        <is>
          <t>ATIVO</t>
        </is>
      </c>
      <c r="L222" t="inlineStr">
        <is>
          <t>IBIRAPITANGA FASE 3</t>
        </is>
      </c>
    </row>
    <row r="223">
      <c r="A223" s="123" t="inlineStr">
        <is>
          <t>Q028L06</t>
        </is>
      </c>
      <c r="B223" s="123" t="inlineStr">
        <is>
          <t>LUIZ CLAUDIO FRANCO</t>
        </is>
      </c>
      <c r="C223" s="124" t="n"/>
      <c r="D223" s="124" t="n"/>
      <c r="E223" s="125" t="n">
        <v>45219</v>
      </c>
      <c r="F223" s="124" t="n">
        <v>48</v>
      </c>
      <c r="G223" s="372" t="n">
        <v>367650</v>
      </c>
      <c r="H223" s="372" t="n">
        <v>367650</v>
      </c>
      <c r="I223" s="373" t="n">
        <v>312.0252573688543</v>
      </c>
      <c r="J223" s="127" t="n">
        <v>1178.27</v>
      </c>
      <c r="K223" s="374" t="inlineStr">
        <is>
          <t>ATIVO</t>
        </is>
      </c>
      <c r="L223" t="inlineStr">
        <is>
          <t>IBIRAPITANGA FASE 3</t>
        </is>
      </c>
    </row>
    <row r="224">
      <c r="A224" s="123" t="inlineStr">
        <is>
          <t>Q03L04</t>
        </is>
      </c>
      <c r="B224" s="123" t="inlineStr">
        <is>
          <t>ATILA BERNARDES NUNES</t>
        </is>
      </c>
      <c r="C224" s="124" t="n"/>
      <c r="D224" s="124" t="n"/>
      <c r="E224" s="125" t="n">
        <v>46650</v>
      </c>
      <c r="F224" s="124" t="n">
        <v>48</v>
      </c>
      <c r="G224" s="372" t="n">
        <v>93107</v>
      </c>
      <c r="H224" s="372" t="n">
        <v>93107</v>
      </c>
      <c r="I224" s="373" t="n">
        <v>110.5705056646795</v>
      </c>
      <c r="J224" s="127" t="n">
        <v>842.0599999999999</v>
      </c>
      <c r="K224" s="374" t="inlineStr">
        <is>
          <t>ATIVO</t>
        </is>
      </c>
      <c r="L224" t="inlineStr">
        <is>
          <t>Terra Luz Residencial</t>
        </is>
      </c>
    </row>
    <row r="225">
      <c r="A225" s="123" t="inlineStr">
        <is>
          <t>Q03L05</t>
        </is>
      </c>
      <c r="B225" s="123" t="inlineStr">
        <is>
          <t>ATILA BERNARDES NUNES</t>
        </is>
      </c>
      <c r="C225" s="124" t="n"/>
      <c r="D225" s="124" t="n"/>
      <c r="E225" s="125" t="n">
        <v>46650</v>
      </c>
      <c r="F225" s="124" t="n">
        <v>48</v>
      </c>
      <c r="G225" s="372" t="n">
        <v>93107</v>
      </c>
      <c r="H225" s="372" t="n">
        <v>93107</v>
      </c>
      <c r="I225" s="373" t="n">
        <v>112.6303437930951</v>
      </c>
      <c r="J225" s="127" t="n">
        <v>826.66</v>
      </c>
      <c r="K225" s="374" t="inlineStr">
        <is>
          <t>ATIVO</t>
        </is>
      </c>
      <c r="L225" t="inlineStr">
        <is>
          <t>Terra Luz Residencial</t>
        </is>
      </c>
    </row>
    <row r="226">
      <c r="A226" s="123" t="n"/>
      <c r="B226" s="123" t="n"/>
      <c r="C226" s="124" t="n"/>
      <c r="D226" s="124" t="n"/>
      <c r="E226" s="125" t="n"/>
      <c r="F226" s="124" t="n"/>
      <c r="G226" s="372" t="n"/>
      <c r="H226" s="372" t="n"/>
      <c r="I226" s="373" t="n"/>
      <c r="J226" s="127" t="n"/>
      <c r="K226" s="374" t="n"/>
    </row>
    <row r="227">
      <c r="A227" s="123" t="n"/>
      <c r="B227" s="123" t="n"/>
      <c r="C227" s="124" t="n"/>
      <c r="D227" s="124" t="n"/>
      <c r="E227" s="125" t="n"/>
      <c r="F227" s="124" t="n"/>
      <c r="G227" s="372" t="n"/>
      <c r="H227" s="372" t="n"/>
      <c r="I227" s="373" t="n"/>
      <c r="J227" s="127" t="n"/>
      <c r="K227" s="374" t="n"/>
    </row>
    <row r="228">
      <c r="A228" s="123" t="n"/>
      <c r="B228" s="123" t="n"/>
      <c r="C228" s="124" t="n"/>
      <c r="D228" s="124" t="n"/>
      <c r="E228" s="125" t="n"/>
      <c r="F228" s="124" t="n"/>
      <c r="G228" s="372" t="n"/>
      <c r="H228" s="372" t="n"/>
      <c r="I228" s="373" t="n"/>
      <c r="J228" s="127" t="n"/>
      <c r="K228" s="374" t="n"/>
    </row>
    <row r="229">
      <c r="A229" s="123" t="n"/>
      <c r="B229" s="123" t="n"/>
      <c r="C229" s="124" t="n"/>
      <c r="D229" s="124" t="n"/>
      <c r="E229" s="125" t="n"/>
      <c r="F229" s="124" t="n"/>
      <c r="G229" s="372" t="n"/>
      <c r="H229" s="372" t="n"/>
      <c r="I229" s="373" t="n"/>
      <c r="J229" s="127" t="n"/>
      <c r="K229" s="374" t="n"/>
    </row>
    <row r="230">
      <c r="A230" s="123" t="n"/>
      <c r="B230" s="123" t="n"/>
      <c r="C230" s="124" t="n"/>
      <c r="D230" s="124" t="n"/>
      <c r="E230" s="125" t="n"/>
      <c r="F230" s="124" t="n"/>
      <c r="G230" s="372" t="n"/>
      <c r="H230" s="372" t="n"/>
      <c r="I230" s="373" t="n"/>
      <c r="J230" s="127" t="n"/>
      <c r="K230" s="374" t="n"/>
    </row>
    <row r="231">
      <c r="A231" s="123" t="n"/>
      <c r="B231" s="123" t="n"/>
      <c r="C231" s="124" t="n"/>
      <c r="D231" s="124" t="n"/>
      <c r="E231" s="125" t="n"/>
      <c r="F231" s="124" t="n"/>
      <c r="G231" s="372" t="n"/>
      <c r="H231" s="372" t="n"/>
      <c r="I231" s="373" t="n"/>
      <c r="J231" s="127" t="n"/>
      <c r="K231" s="374" t="n"/>
    </row>
    <row r="232">
      <c r="A232" s="123" t="n"/>
      <c r="B232" s="123" t="n"/>
      <c r="C232" s="124" t="n"/>
      <c r="D232" s="124" t="n"/>
      <c r="E232" s="125" t="n"/>
      <c r="F232" s="124" t="n"/>
      <c r="G232" s="372" t="n"/>
      <c r="H232" s="372" t="n"/>
      <c r="I232" s="373" t="n"/>
      <c r="J232" s="127" t="n"/>
      <c r="K232" s="374" t="n"/>
    </row>
    <row r="233">
      <c r="A233" s="123" t="n"/>
      <c r="B233" s="123" t="n"/>
      <c r="C233" s="124" t="n"/>
      <c r="D233" s="124" t="n"/>
      <c r="E233" s="125" t="n"/>
      <c r="F233" s="124" t="n"/>
      <c r="G233" s="372" t="n"/>
      <c r="H233" s="372" t="n"/>
      <c r="I233" s="373" t="n"/>
      <c r="J233" s="127" t="n"/>
      <c r="K233" s="374" t="n"/>
    </row>
    <row r="234">
      <c r="A234" s="123" t="n"/>
      <c r="B234" s="123" t="n"/>
      <c r="C234" s="124" t="n"/>
      <c r="D234" s="124" t="n"/>
      <c r="E234" s="125" t="n"/>
      <c r="F234" s="124" t="n"/>
      <c r="G234" s="372" t="n"/>
      <c r="H234" s="372" t="n"/>
      <c r="I234" s="373" t="n"/>
      <c r="J234" s="127" t="n"/>
      <c r="K234" s="374" t="n"/>
    </row>
    <row r="235">
      <c r="A235" s="123" t="n"/>
      <c r="B235" s="123" t="n"/>
      <c r="C235" s="124" t="n"/>
      <c r="D235" s="124" t="n"/>
      <c r="E235" s="125" t="n"/>
      <c r="F235" s="124" t="n"/>
      <c r="G235" s="372" t="n"/>
      <c r="H235" s="372" t="n"/>
      <c r="I235" s="373" t="n"/>
      <c r="J235" s="127" t="n"/>
      <c r="K235" s="374" t="n"/>
    </row>
    <row r="236">
      <c r="A236" s="123" t="n"/>
      <c r="B236" s="123" t="n"/>
      <c r="C236" s="124" t="n"/>
      <c r="D236" s="124" t="n"/>
      <c r="E236" s="125" t="n"/>
      <c r="F236" s="124" t="n"/>
      <c r="G236" s="372" t="n"/>
      <c r="H236" s="372" t="n"/>
      <c r="I236" s="373" t="n"/>
      <c r="J236" s="127" t="n"/>
      <c r="K236" s="374" t="n"/>
    </row>
    <row r="237">
      <c r="A237" s="123" t="n"/>
      <c r="B237" s="123" t="n"/>
      <c r="C237" s="124" t="n"/>
      <c r="D237" s="124" t="n"/>
      <c r="E237" s="125" t="n"/>
      <c r="F237" s="124" t="n"/>
      <c r="G237" s="372" t="n"/>
      <c r="H237" s="372" t="n"/>
      <c r="I237" s="373" t="n"/>
      <c r="J237" s="127" t="n"/>
      <c r="K237" s="374" t="n"/>
    </row>
    <row r="238">
      <c r="A238" s="123" t="n"/>
      <c r="B238" s="123" t="n"/>
      <c r="C238" s="124" t="n"/>
      <c r="D238" s="124" t="n"/>
      <c r="E238" s="125" t="n"/>
      <c r="F238" s="124" t="n"/>
      <c r="G238" s="372" t="n"/>
      <c r="H238" s="372" t="n"/>
      <c r="I238" s="373" t="n"/>
      <c r="J238" s="127" t="n"/>
      <c r="K238" s="374" t="n"/>
    </row>
    <row r="239">
      <c r="A239" s="123" t="n"/>
      <c r="B239" s="123" t="n"/>
      <c r="C239" s="124" t="n"/>
      <c r="D239" s="124" t="n"/>
      <c r="E239" s="125" t="n"/>
      <c r="F239" s="124" t="n"/>
      <c r="G239" s="372" t="n"/>
      <c r="H239" s="372" t="n"/>
      <c r="I239" s="373" t="n"/>
      <c r="J239" s="127" t="n"/>
      <c r="K239" s="374" t="n"/>
    </row>
    <row r="240">
      <c r="A240" s="123" t="n"/>
      <c r="B240" s="123" t="n"/>
      <c r="C240" s="124" t="n"/>
      <c r="D240" s="124" t="n"/>
      <c r="E240" s="125" t="n"/>
      <c r="F240" s="124" t="n"/>
      <c r="G240" s="372" t="n"/>
      <c r="H240" s="372" t="n"/>
      <c r="I240" s="373" t="n"/>
      <c r="J240" s="127" t="n"/>
      <c r="K240" s="374" t="n"/>
    </row>
    <row r="241">
      <c r="A241" s="123" t="n"/>
      <c r="B241" s="123" t="n"/>
      <c r="C241" s="124" t="n"/>
      <c r="D241" s="124" t="n"/>
      <c r="E241" s="125" t="n"/>
      <c r="F241" s="124" t="n"/>
      <c r="G241" s="372" t="n"/>
      <c r="H241" s="372" t="n"/>
      <c r="I241" s="373" t="n"/>
      <c r="J241" s="127" t="n"/>
      <c r="K241" s="374" t="n"/>
    </row>
    <row r="242">
      <c r="A242" s="123" t="n"/>
      <c r="B242" s="123" t="n"/>
      <c r="C242" s="124" t="n"/>
      <c r="D242" s="124" t="n"/>
      <c r="E242" s="125" t="n"/>
      <c r="F242" s="124" t="n"/>
      <c r="G242" s="372" t="n"/>
      <c r="H242" s="372" t="n"/>
      <c r="I242" s="373" t="n"/>
      <c r="J242" s="127" t="n"/>
      <c r="K242" s="374" t="n"/>
    </row>
    <row r="243">
      <c r="A243" s="123" t="n"/>
      <c r="B243" s="123" t="n"/>
      <c r="C243" s="124" t="n"/>
      <c r="D243" s="124" t="n"/>
      <c r="E243" s="125" t="n"/>
      <c r="F243" s="124" t="n"/>
      <c r="G243" s="372" t="n"/>
      <c r="H243" s="372" t="n"/>
      <c r="I243" s="373" t="n"/>
      <c r="J243" s="127" t="n"/>
      <c r="K243" s="374" t="n"/>
    </row>
    <row r="244">
      <c r="A244" s="123" t="n"/>
      <c r="B244" s="123" t="n"/>
      <c r="C244" s="124" t="n"/>
      <c r="D244" s="124" t="n"/>
      <c r="E244" s="125" t="n"/>
      <c r="F244" s="124" t="n"/>
      <c r="G244" s="372" t="n"/>
      <c r="H244" s="372" t="n"/>
      <c r="I244" s="373" t="n"/>
      <c r="J244" s="127" t="n"/>
      <c r="K244" s="374" t="n"/>
    </row>
    <row r="245">
      <c r="A245" s="123" t="n"/>
      <c r="B245" s="123" t="n"/>
      <c r="C245" s="124" t="n"/>
      <c r="D245" s="124" t="n"/>
      <c r="E245" s="125" t="n"/>
      <c r="F245" s="124" t="n"/>
      <c r="G245" s="372" t="n"/>
      <c r="H245" s="372" t="n"/>
      <c r="I245" s="373" t="n"/>
      <c r="J245" s="127" t="n"/>
      <c r="K245" s="374" t="n"/>
    </row>
    <row r="246">
      <c r="A246" s="123" t="n"/>
      <c r="B246" s="123" t="n"/>
      <c r="C246" s="124" t="n"/>
      <c r="D246" s="124" t="n"/>
      <c r="E246" s="125" t="n"/>
      <c r="F246" s="124" t="n"/>
      <c r="G246" s="372" t="n"/>
      <c r="H246" s="372" t="n"/>
      <c r="I246" s="373" t="n"/>
      <c r="J246" s="127" t="n"/>
      <c r="K246" s="374" t="n"/>
    </row>
    <row r="247">
      <c r="A247" s="123" t="n"/>
      <c r="B247" s="123" t="n"/>
      <c r="C247" s="124" t="n"/>
      <c r="D247" s="124" t="n"/>
      <c r="E247" s="125" t="n"/>
      <c r="F247" s="124" t="n"/>
      <c r="G247" s="372" t="n"/>
      <c r="H247" s="372" t="n"/>
      <c r="I247" s="373" t="n"/>
      <c r="J247" s="127" t="n"/>
      <c r="K247" s="374" t="n"/>
    </row>
    <row r="248">
      <c r="A248" s="123" t="n"/>
      <c r="B248" s="123" t="n"/>
      <c r="C248" s="124" t="n"/>
      <c r="D248" s="124" t="n"/>
      <c r="E248" s="125" t="n"/>
      <c r="F248" s="124" t="n"/>
      <c r="G248" s="372" t="n"/>
      <c r="H248" s="372" t="n"/>
      <c r="I248" s="373" t="n"/>
      <c r="J248" s="127" t="n"/>
      <c r="K248" s="374" t="n"/>
    </row>
    <row r="249">
      <c r="A249" s="123" t="n"/>
      <c r="B249" s="123" t="n"/>
      <c r="C249" s="124" t="n"/>
      <c r="D249" s="124" t="n"/>
      <c r="E249" s="125" t="n"/>
      <c r="F249" s="124" t="n"/>
      <c r="G249" s="372" t="n"/>
      <c r="H249" s="372" t="n"/>
      <c r="I249" s="373" t="n"/>
      <c r="J249" s="127" t="n"/>
      <c r="K249" s="374" t="n"/>
    </row>
    <row r="250">
      <c r="A250" s="123" t="n"/>
      <c r="B250" s="123" t="n"/>
      <c r="C250" s="124" t="n"/>
      <c r="D250" s="124" t="n"/>
      <c r="E250" s="125" t="n"/>
      <c r="F250" s="124" t="n"/>
      <c r="G250" s="372" t="n"/>
      <c r="H250" s="372" t="n"/>
      <c r="I250" s="373" t="n"/>
      <c r="J250" s="127" t="n"/>
      <c r="K250" s="374" t="n"/>
    </row>
    <row r="251">
      <c r="A251" s="123" t="n"/>
      <c r="B251" s="123" t="n"/>
      <c r="C251" s="124" t="n"/>
      <c r="D251" s="124" t="n"/>
      <c r="E251" s="125" t="n"/>
      <c r="F251" s="124" t="n"/>
      <c r="G251" s="372" t="n"/>
      <c r="H251" s="372" t="n"/>
      <c r="I251" s="373" t="n"/>
      <c r="J251" s="127" t="n"/>
      <c r="K251" s="374" t="n"/>
    </row>
    <row r="252">
      <c r="A252" s="123" t="n"/>
      <c r="B252" s="123" t="n"/>
      <c r="C252" s="124" t="n"/>
      <c r="D252" s="124" t="n"/>
      <c r="E252" s="125" t="n"/>
      <c r="F252" s="124" t="n"/>
      <c r="G252" s="372" t="n"/>
      <c r="H252" s="372" t="n"/>
      <c r="I252" s="373" t="n"/>
      <c r="J252" s="127" t="n"/>
      <c r="K252" s="374" t="n"/>
    </row>
    <row r="253">
      <c r="A253" s="123" t="n"/>
      <c r="B253" s="123" t="n"/>
      <c r="C253" s="124" t="n"/>
      <c r="D253" s="124" t="n"/>
      <c r="E253" s="125" t="n"/>
      <c r="F253" s="124" t="n"/>
      <c r="G253" s="372" t="n"/>
      <c r="H253" s="372" t="n"/>
      <c r="I253" s="373" t="n"/>
      <c r="J253" s="127" t="n"/>
      <c r="K253" s="374" t="n"/>
    </row>
    <row r="254">
      <c r="A254" s="123" t="n"/>
      <c r="B254" s="123" t="n"/>
      <c r="C254" s="124" t="n"/>
      <c r="D254" s="124" t="n"/>
      <c r="E254" s="125" t="n"/>
      <c r="F254" s="124" t="n"/>
      <c r="G254" s="372" t="n"/>
      <c r="H254" s="372" t="n"/>
      <c r="I254" s="373" t="n"/>
      <c r="J254" s="127" t="n"/>
      <c r="K254" s="374" t="n"/>
    </row>
    <row r="255">
      <c r="A255" s="123" t="n"/>
      <c r="B255" s="123" t="n"/>
      <c r="C255" s="124" t="n"/>
      <c r="D255" s="124" t="n"/>
      <c r="E255" s="125" t="n"/>
      <c r="F255" s="124" t="n"/>
      <c r="G255" s="372" t="n"/>
      <c r="H255" s="372" t="n"/>
      <c r="I255" s="373" t="n"/>
      <c r="J255" s="127" t="n"/>
      <c r="K255" s="374" t="n"/>
    </row>
    <row r="256">
      <c r="A256" s="123" t="n"/>
      <c r="B256" s="123" t="n"/>
      <c r="C256" s="124" t="n"/>
      <c r="D256" s="124" t="n"/>
      <c r="E256" s="125" t="n"/>
      <c r="F256" s="124" t="n"/>
      <c r="G256" s="372" t="n"/>
      <c r="H256" s="372" t="n"/>
      <c r="I256" s="373" t="n"/>
      <c r="J256" s="127" t="n"/>
      <c r="K256" s="374" t="n"/>
    </row>
    <row r="257">
      <c r="A257" s="123" t="n"/>
      <c r="B257" s="123" t="n"/>
      <c r="C257" s="124" t="n"/>
      <c r="D257" s="124" t="n"/>
      <c r="E257" s="125" t="n"/>
      <c r="F257" s="124" t="n"/>
      <c r="G257" s="372" t="n"/>
      <c r="H257" s="372" t="n"/>
      <c r="I257" s="373" t="n"/>
      <c r="J257" s="127" t="n"/>
      <c r="K257" s="374" t="n"/>
    </row>
    <row r="258">
      <c r="A258" s="123" t="n"/>
      <c r="B258" s="123" t="n"/>
      <c r="C258" s="124" t="n"/>
      <c r="D258" s="124" t="n"/>
      <c r="E258" s="125" t="n"/>
      <c r="F258" s="124" t="n"/>
      <c r="G258" s="372" t="n"/>
      <c r="H258" s="372" t="n"/>
      <c r="I258" s="373" t="n"/>
      <c r="J258" s="127" t="n"/>
      <c r="K258" s="374" t="n"/>
    </row>
    <row r="259">
      <c r="A259" s="123" t="n"/>
      <c r="B259" s="123" t="n"/>
      <c r="C259" s="124" t="n"/>
      <c r="D259" s="124" t="n"/>
      <c r="E259" s="125" t="n"/>
      <c r="F259" s="124" t="n"/>
      <c r="G259" s="372" t="n"/>
      <c r="H259" s="372" t="n"/>
      <c r="I259" s="373" t="n"/>
      <c r="J259" s="127" t="n"/>
      <c r="K259" s="374" t="n"/>
    </row>
    <row r="260">
      <c r="A260" s="123" t="n"/>
      <c r="B260" s="123" t="n"/>
      <c r="C260" s="124" t="n"/>
      <c r="D260" s="124" t="n"/>
      <c r="E260" s="125" t="n"/>
      <c r="F260" s="124" t="n"/>
      <c r="G260" s="372" t="n"/>
      <c r="H260" s="372" t="n"/>
      <c r="I260" s="373" t="n"/>
      <c r="J260" s="127" t="n"/>
      <c r="K260" s="374" t="n"/>
    </row>
    <row r="261">
      <c r="A261" s="123" t="n"/>
      <c r="B261" s="123" t="n"/>
      <c r="C261" s="124" t="n"/>
      <c r="D261" s="124" t="n"/>
      <c r="E261" s="125" t="n"/>
      <c r="F261" s="124" t="n"/>
      <c r="G261" s="372" t="n"/>
      <c r="H261" s="372" t="n"/>
      <c r="I261" s="373" t="n"/>
      <c r="J261" s="127" t="n"/>
      <c r="K261" s="374" t="n"/>
    </row>
    <row r="262">
      <c r="A262" s="123" t="n"/>
      <c r="B262" s="123" t="n"/>
      <c r="C262" s="124" t="n"/>
      <c r="D262" s="124" t="n"/>
      <c r="E262" s="125" t="n"/>
      <c r="F262" s="124" t="n"/>
      <c r="G262" s="372" t="n"/>
      <c r="H262" s="372" t="n"/>
      <c r="I262" s="373" t="n"/>
      <c r="J262" s="127" t="n"/>
      <c r="K262" s="374" t="n"/>
    </row>
    <row r="263">
      <c r="A263" s="123" t="n"/>
      <c r="B263" s="123" t="n"/>
      <c r="C263" s="124" t="n"/>
      <c r="D263" s="124" t="n"/>
      <c r="E263" s="125" t="n"/>
      <c r="F263" s="124" t="n"/>
      <c r="G263" s="372" t="n"/>
      <c r="H263" s="372" t="n"/>
      <c r="I263" s="373" t="n"/>
      <c r="J263" s="127" t="n"/>
      <c r="K263" s="374" t="n"/>
    </row>
    <row r="264">
      <c r="A264" s="123" t="n"/>
      <c r="B264" s="123" t="n"/>
      <c r="C264" s="124" t="n"/>
      <c r="D264" s="124" t="n"/>
      <c r="E264" s="125" t="n"/>
      <c r="F264" s="124" t="n"/>
      <c r="G264" s="372" t="n"/>
      <c r="H264" s="372" t="n"/>
      <c r="I264" s="373" t="n"/>
      <c r="J264" s="127" t="n"/>
      <c r="K264" s="374" t="n"/>
    </row>
    <row r="265">
      <c r="A265" s="123" t="n"/>
      <c r="B265" s="123" t="n"/>
      <c r="C265" s="124" t="n"/>
      <c r="D265" s="124" t="n"/>
      <c r="E265" s="125" t="n"/>
      <c r="F265" s="124" t="n"/>
      <c r="G265" s="372" t="n"/>
      <c r="H265" s="372" t="n"/>
      <c r="I265" s="373" t="n"/>
      <c r="J265" s="127" t="n"/>
      <c r="K265" s="374" t="n"/>
    </row>
    <row r="266">
      <c r="A266" s="123" t="n"/>
      <c r="B266" s="123" t="n"/>
      <c r="C266" s="124" t="n"/>
      <c r="D266" s="124" t="n"/>
      <c r="E266" s="125" t="n"/>
      <c r="F266" s="124" t="n"/>
      <c r="G266" s="372" t="n"/>
      <c r="H266" s="372" t="n"/>
      <c r="I266" s="373" t="n"/>
      <c r="J266" s="127" t="n"/>
      <c r="K266" s="374" t="n"/>
    </row>
    <row r="267">
      <c r="A267" s="123" t="n"/>
      <c r="B267" s="123" t="n"/>
      <c r="C267" s="124" t="n"/>
      <c r="D267" s="124" t="n"/>
      <c r="E267" s="125" t="n"/>
      <c r="F267" s="124" t="n"/>
      <c r="G267" s="372" t="n"/>
      <c r="H267" s="372" t="n"/>
      <c r="I267" s="373" t="n"/>
      <c r="J267" s="127" t="n"/>
      <c r="K267" s="374" t="n"/>
    </row>
    <row r="268">
      <c r="A268" s="123" t="n"/>
      <c r="B268" s="123" t="n"/>
      <c r="C268" s="124" t="n"/>
      <c r="D268" s="124" t="n"/>
      <c r="E268" s="125" t="n"/>
      <c r="F268" s="124" t="n"/>
      <c r="G268" s="372" t="n"/>
      <c r="H268" s="372" t="n"/>
      <c r="I268" s="373" t="n"/>
      <c r="J268" s="127" t="n"/>
      <c r="K268" s="374" t="n"/>
    </row>
    <row r="269">
      <c r="A269" s="123" t="n"/>
      <c r="B269" s="123" t="n"/>
      <c r="C269" s="124" t="n"/>
      <c r="D269" s="124" t="n"/>
      <c r="E269" s="125" t="n"/>
      <c r="F269" s="124" t="n"/>
      <c r="G269" s="372" t="n"/>
      <c r="H269" s="372" t="n"/>
      <c r="I269" s="373" t="n"/>
      <c r="J269" s="127" t="n"/>
      <c r="K269" s="374" t="n"/>
    </row>
    <row r="270">
      <c r="A270" s="123" t="n"/>
      <c r="B270" s="123" t="n"/>
      <c r="C270" s="124" t="n"/>
      <c r="D270" s="124" t="n"/>
      <c r="E270" s="125" t="n"/>
      <c r="F270" s="124" t="n"/>
      <c r="G270" s="372" t="n"/>
      <c r="H270" s="372" t="n"/>
      <c r="I270" s="373" t="n"/>
      <c r="J270" s="127" t="n"/>
      <c r="K270" s="374" t="n"/>
    </row>
    <row r="271">
      <c r="A271" s="123" t="n"/>
      <c r="B271" s="123" t="n"/>
      <c r="C271" s="124" t="n"/>
      <c r="D271" s="124" t="n"/>
      <c r="E271" s="125" t="n"/>
      <c r="F271" s="124" t="n"/>
      <c r="G271" s="372" t="n"/>
      <c r="H271" s="372" t="n"/>
      <c r="I271" s="373" t="n"/>
      <c r="J271" s="127" t="n"/>
      <c r="K271" s="374" t="n"/>
    </row>
    <row r="272">
      <c r="A272" s="123" t="n"/>
      <c r="B272" s="123" t="n"/>
      <c r="C272" s="124" t="n"/>
      <c r="D272" s="124" t="n"/>
      <c r="E272" s="125" t="n"/>
      <c r="F272" s="124" t="n"/>
      <c r="G272" s="372" t="n"/>
      <c r="H272" s="372" t="n"/>
      <c r="I272" s="373" t="n"/>
      <c r="J272" s="127" t="n"/>
      <c r="K272" s="374" t="n"/>
    </row>
    <row r="273">
      <c r="A273" s="123" t="n"/>
      <c r="B273" s="123" t="n"/>
      <c r="C273" s="124" t="n"/>
      <c r="D273" s="124" t="n"/>
      <c r="E273" s="125" t="n"/>
      <c r="F273" s="124" t="n"/>
      <c r="G273" s="372" t="n"/>
      <c r="H273" s="372" t="n"/>
      <c r="I273" s="373" t="n"/>
      <c r="J273" s="127" t="n"/>
      <c r="K273" s="374" t="n"/>
    </row>
    <row r="274">
      <c r="A274" s="123" t="n"/>
      <c r="B274" s="123" t="n"/>
      <c r="C274" s="124" t="n"/>
      <c r="D274" s="124" t="n"/>
      <c r="E274" s="125" t="n"/>
      <c r="F274" s="124" t="n"/>
      <c r="G274" s="372" t="n"/>
      <c r="H274" s="372" t="n"/>
      <c r="I274" s="373" t="n"/>
      <c r="J274" s="127" t="n"/>
      <c r="K274" s="374" t="n"/>
    </row>
    <row r="275">
      <c r="A275" s="123" t="n"/>
      <c r="B275" s="123" t="n"/>
      <c r="C275" s="124" t="n"/>
      <c r="D275" s="124" t="n"/>
      <c r="E275" s="125" t="n"/>
      <c r="F275" s="124" t="n"/>
      <c r="G275" s="372" t="n"/>
      <c r="H275" s="372" t="n"/>
      <c r="I275" s="373" t="n"/>
      <c r="J275" s="127" t="n"/>
      <c r="K275" s="374" t="n"/>
    </row>
    <row r="276">
      <c r="A276" s="123" t="n"/>
      <c r="B276" s="123" t="n"/>
      <c r="C276" s="124" t="n"/>
      <c r="D276" s="124" t="n"/>
      <c r="E276" s="125" t="n"/>
      <c r="F276" s="124" t="n"/>
      <c r="G276" s="372" t="n"/>
      <c r="H276" s="372" t="n"/>
      <c r="I276" s="373" t="n"/>
      <c r="J276" s="127" t="n"/>
      <c r="K276" s="374" t="n"/>
    </row>
    <row r="277">
      <c r="A277" s="123" t="n"/>
      <c r="B277" s="123" t="n"/>
      <c r="C277" s="124" t="n"/>
      <c r="D277" s="124" t="n"/>
      <c r="E277" s="125" t="n"/>
      <c r="F277" s="124" t="n"/>
      <c r="G277" s="372" t="n"/>
      <c r="H277" s="372" t="n"/>
      <c r="I277" s="373" t="n"/>
      <c r="J277" s="127" t="n"/>
      <c r="K277" s="374" t="n"/>
    </row>
    <row r="278">
      <c r="A278" s="123" t="n"/>
      <c r="B278" s="123" t="n"/>
      <c r="C278" s="124" t="n"/>
      <c r="D278" s="124" t="n"/>
      <c r="E278" s="125" t="n"/>
      <c r="F278" s="124" t="n"/>
      <c r="G278" s="372" t="n"/>
      <c r="H278" s="372" t="n"/>
      <c r="I278" s="373" t="n"/>
      <c r="J278" s="127" t="n"/>
      <c r="K278" s="374" t="n"/>
    </row>
    <row r="279">
      <c r="A279" s="123" t="n"/>
      <c r="B279" s="123" t="n"/>
      <c r="C279" s="124" t="n"/>
      <c r="D279" s="124" t="n"/>
      <c r="E279" s="125" t="n"/>
      <c r="F279" s="124" t="n"/>
      <c r="G279" s="372" t="n"/>
      <c r="H279" s="372" t="n"/>
      <c r="I279" s="373" t="n"/>
      <c r="J279" s="127" t="n"/>
      <c r="K279" s="374" t="n"/>
    </row>
    <row r="280">
      <c r="A280" s="123" t="n"/>
      <c r="B280" s="123" t="n"/>
      <c r="C280" s="124" t="n"/>
      <c r="D280" s="124" t="n"/>
      <c r="E280" s="125" t="n"/>
      <c r="F280" s="124" t="n"/>
      <c r="G280" s="372" t="n"/>
      <c r="H280" s="372" t="n"/>
      <c r="I280" s="373" t="n"/>
      <c r="J280" s="127" t="n"/>
      <c r="K280" s="374" t="n"/>
    </row>
    <row r="281">
      <c r="A281" s="123" t="n"/>
      <c r="B281" s="123" t="n"/>
      <c r="C281" s="124" t="n"/>
      <c r="D281" s="124" t="n"/>
      <c r="E281" s="125" t="n"/>
      <c r="F281" s="124" t="n"/>
      <c r="G281" s="372" t="n"/>
      <c r="H281" s="372" t="n"/>
      <c r="I281" s="373" t="n"/>
      <c r="J281" s="127" t="n"/>
      <c r="K281" s="374" t="n"/>
    </row>
    <row r="282">
      <c r="A282" s="123" t="n"/>
      <c r="B282" s="123" t="n"/>
      <c r="C282" s="124" t="n"/>
      <c r="D282" s="124" t="n"/>
      <c r="E282" s="125" t="n"/>
      <c r="F282" s="124" t="n"/>
      <c r="G282" s="372" t="n"/>
      <c r="H282" s="372" t="n"/>
      <c r="I282" s="373" t="n"/>
      <c r="J282" s="127" t="n"/>
      <c r="K282" s="374" t="n"/>
    </row>
    <row r="283">
      <c r="A283" s="123" t="n"/>
      <c r="B283" s="123" t="n"/>
      <c r="C283" s="124" t="n"/>
      <c r="D283" s="124" t="n"/>
      <c r="E283" s="125" t="n"/>
      <c r="F283" s="124" t="n"/>
      <c r="G283" s="372" t="n"/>
      <c r="H283" s="372" t="n"/>
      <c r="I283" s="373" t="n"/>
      <c r="J283" s="127" t="n"/>
      <c r="K283" s="374" t="n"/>
    </row>
    <row r="284">
      <c r="A284" s="123" t="n"/>
      <c r="B284" s="123" t="n"/>
      <c r="C284" s="124" t="n"/>
      <c r="D284" s="124" t="n"/>
      <c r="E284" s="125" t="n"/>
      <c r="F284" s="124" t="n"/>
      <c r="G284" s="372" t="n"/>
      <c r="H284" s="372" t="n"/>
      <c r="I284" s="373" t="n"/>
      <c r="J284" s="127" t="n"/>
      <c r="K284" s="374" t="n"/>
    </row>
    <row r="285">
      <c r="A285" s="123" t="n"/>
      <c r="B285" s="123" t="n"/>
      <c r="C285" s="124" t="n"/>
      <c r="D285" s="124" t="n"/>
      <c r="E285" s="125" t="n"/>
      <c r="F285" s="124" t="n"/>
      <c r="G285" s="372" t="n"/>
      <c r="H285" s="372" t="n"/>
      <c r="I285" s="373" t="n"/>
      <c r="J285" s="127" t="n"/>
      <c r="K285" s="374" t="n"/>
    </row>
    <row r="286">
      <c r="A286" s="123" t="n"/>
      <c r="B286" s="123" t="n"/>
      <c r="C286" s="124" t="n"/>
      <c r="D286" s="124" t="n"/>
      <c r="E286" s="125" t="n"/>
      <c r="F286" s="124" t="n"/>
      <c r="G286" s="372" t="n"/>
      <c r="H286" s="372" t="n"/>
      <c r="I286" s="373" t="n"/>
      <c r="J286" s="127" t="n"/>
      <c r="K286" s="374" t="n"/>
    </row>
    <row r="287">
      <c r="A287" s="123" t="n"/>
      <c r="B287" s="123" t="n"/>
      <c r="C287" s="124" t="n"/>
      <c r="D287" s="124" t="n"/>
      <c r="E287" s="125" t="n"/>
      <c r="F287" s="124" t="n"/>
      <c r="G287" s="372" t="n"/>
      <c r="H287" s="372" t="n"/>
      <c r="I287" s="373" t="n"/>
      <c r="J287" s="127" t="n"/>
      <c r="K287" s="374" t="n"/>
    </row>
    <row r="288">
      <c r="A288" s="123" t="n"/>
      <c r="B288" s="123" t="n"/>
      <c r="C288" s="124" t="n"/>
      <c r="D288" s="124" t="n"/>
      <c r="E288" s="125" t="n"/>
      <c r="F288" s="124" t="n"/>
      <c r="G288" s="372" t="n"/>
      <c r="H288" s="372" t="n"/>
      <c r="I288" s="373" t="n"/>
      <c r="J288" s="127" t="n"/>
      <c r="K288" s="374" t="n"/>
    </row>
    <row r="289">
      <c r="A289" s="123" t="n"/>
      <c r="B289" s="123" t="n"/>
      <c r="C289" s="124" t="n"/>
      <c r="D289" s="124" t="n"/>
      <c r="E289" s="125" t="n"/>
      <c r="F289" s="124" t="n"/>
      <c r="G289" s="372" t="n"/>
      <c r="H289" s="372" t="n"/>
      <c r="I289" s="373" t="n"/>
      <c r="J289" s="127" t="n"/>
      <c r="K289" s="374" t="n"/>
    </row>
    <row r="290">
      <c r="A290" s="123" t="n"/>
      <c r="B290" s="123" t="n"/>
      <c r="C290" s="124" t="n"/>
      <c r="D290" s="124" t="n"/>
      <c r="E290" s="125" t="n"/>
      <c r="F290" s="124" t="n"/>
      <c r="G290" s="372" t="n"/>
      <c r="H290" s="372" t="n"/>
      <c r="I290" s="373" t="n"/>
      <c r="J290" s="127" t="n"/>
      <c r="K290" s="374" t="n"/>
    </row>
    <row r="291">
      <c r="A291" s="123" t="n"/>
      <c r="B291" s="123" t="n"/>
      <c r="C291" s="124" t="n"/>
      <c r="D291" s="124" t="n"/>
      <c r="E291" s="125" t="n"/>
      <c r="F291" s="124" t="n"/>
      <c r="G291" s="372" t="n"/>
      <c r="H291" s="372" t="n"/>
      <c r="I291" s="373" t="n"/>
      <c r="J291" s="127" t="n"/>
      <c r="K291" s="374" t="n"/>
    </row>
    <row r="292">
      <c r="A292" s="123" t="n"/>
      <c r="B292" s="123" t="n"/>
      <c r="C292" s="124" t="n"/>
      <c r="D292" s="124" t="n"/>
      <c r="E292" s="125" t="n"/>
      <c r="F292" s="124" t="n"/>
      <c r="G292" s="372" t="n"/>
      <c r="H292" s="372" t="n"/>
      <c r="I292" s="373" t="n"/>
      <c r="J292" s="127" t="n"/>
      <c r="K292" s="374" t="n"/>
    </row>
    <row r="293">
      <c r="A293" s="123" t="n"/>
      <c r="B293" s="123" t="n"/>
      <c r="C293" s="124" t="n"/>
      <c r="D293" s="124" t="n"/>
      <c r="E293" s="125" t="n"/>
      <c r="F293" s="124" t="n"/>
      <c r="G293" s="372" t="n"/>
      <c r="H293" s="372" t="n"/>
      <c r="I293" s="373" t="n"/>
      <c r="J293" s="127" t="n"/>
      <c r="K293" s="374" t="n"/>
    </row>
    <row r="294">
      <c r="A294" s="123" t="n"/>
      <c r="B294" s="123" t="n"/>
      <c r="C294" s="124" t="n"/>
      <c r="D294" s="124" t="n"/>
      <c r="E294" s="125" t="n"/>
      <c r="F294" s="124" t="n"/>
      <c r="G294" s="372" t="n"/>
      <c r="H294" s="372" t="n"/>
      <c r="I294" s="373" t="n"/>
      <c r="J294" s="127" t="n"/>
      <c r="K294" s="374" t="n"/>
    </row>
    <row r="295">
      <c r="A295" s="123" t="n"/>
      <c r="B295" s="123" t="n"/>
      <c r="C295" s="124" t="n"/>
      <c r="D295" s="124" t="n"/>
      <c r="E295" s="125" t="n"/>
      <c r="F295" s="124" t="n"/>
      <c r="G295" s="372" t="n"/>
      <c r="H295" s="372" t="n"/>
      <c r="I295" s="373" t="n"/>
      <c r="J295" s="127" t="n"/>
      <c r="K295" s="374" t="n"/>
    </row>
    <row r="296">
      <c r="A296" s="123" t="n"/>
      <c r="B296" s="123" t="n"/>
      <c r="C296" s="124" t="n"/>
      <c r="D296" s="124" t="n"/>
      <c r="E296" s="125" t="n"/>
      <c r="F296" s="124" t="n"/>
      <c r="G296" s="372" t="n"/>
      <c r="H296" s="372" t="n"/>
      <c r="I296" s="373" t="n"/>
      <c r="J296" s="127" t="n"/>
      <c r="K296" s="374" t="n"/>
    </row>
    <row r="297">
      <c r="A297" s="123" t="n"/>
      <c r="B297" s="123" t="n"/>
      <c r="C297" s="124" t="n"/>
      <c r="D297" s="124" t="n"/>
      <c r="E297" s="125" t="n"/>
      <c r="F297" s="124" t="n"/>
      <c r="G297" s="372" t="n"/>
      <c r="H297" s="372" t="n"/>
      <c r="I297" s="373" t="n"/>
      <c r="J297" s="127" t="n"/>
      <c r="K297" s="374" t="n"/>
    </row>
    <row r="298">
      <c r="A298" s="123" t="n"/>
      <c r="B298" s="123" t="n"/>
      <c r="C298" s="124" t="n"/>
      <c r="D298" s="124" t="n"/>
      <c r="E298" s="125" t="n"/>
      <c r="F298" s="124" t="n"/>
      <c r="G298" s="372" t="n"/>
      <c r="H298" s="372" t="n"/>
      <c r="I298" s="373" t="n"/>
      <c r="J298" s="127" t="n"/>
      <c r="K298" s="374" t="n"/>
    </row>
    <row r="299">
      <c r="A299" s="123" t="n"/>
      <c r="B299" s="123" t="n"/>
      <c r="C299" s="124" t="n"/>
      <c r="D299" s="124" t="n"/>
      <c r="E299" s="125" t="n"/>
      <c r="F299" s="124" t="n"/>
      <c r="G299" s="372" t="n"/>
      <c r="H299" s="372" t="n"/>
      <c r="I299" s="373" t="n"/>
      <c r="J299" s="127" t="n"/>
      <c r="K299" s="374" t="n"/>
    </row>
    <row r="300">
      <c r="A300" s="123" t="n"/>
      <c r="B300" s="123" t="n"/>
      <c r="C300" s="124" t="n"/>
      <c r="D300" s="124" t="n"/>
      <c r="E300" s="125" t="n"/>
      <c r="F300" s="124" t="n"/>
      <c r="G300" s="372" t="n"/>
      <c r="H300" s="372" t="n"/>
      <c r="I300" s="373" t="n"/>
      <c r="J300" s="127" t="n"/>
      <c r="K300" s="374" t="n"/>
    </row>
    <row r="301">
      <c r="A301" s="123" t="n"/>
      <c r="B301" s="123" t="n"/>
      <c r="C301" s="124" t="n"/>
      <c r="D301" s="124" t="n"/>
      <c r="E301" s="125" t="n"/>
      <c r="F301" s="124" t="n"/>
      <c r="G301" s="372" t="n"/>
      <c r="H301" s="372" t="n"/>
      <c r="I301" s="373" t="n"/>
      <c r="J301" s="127" t="n"/>
      <c r="K301" s="374" t="n"/>
    </row>
    <row r="302">
      <c r="A302" s="123" t="n"/>
      <c r="B302" s="123" t="n"/>
      <c r="C302" s="124" t="n"/>
      <c r="D302" s="124" t="n"/>
      <c r="E302" s="125" t="n"/>
      <c r="F302" s="124" t="n"/>
      <c r="G302" s="372" t="n"/>
      <c r="H302" s="372" t="n"/>
      <c r="I302" s="373" t="n"/>
      <c r="J302" s="127" t="n"/>
      <c r="K302" s="374" t="n"/>
    </row>
    <row r="303">
      <c r="A303" s="123" t="n"/>
      <c r="B303" s="123" t="n"/>
      <c r="C303" s="124" t="n"/>
      <c r="D303" s="124" t="n"/>
      <c r="E303" s="125" t="n"/>
      <c r="F303" s="124" t="n"/>
      <c r="G303" s="372" t="n"/>
      <c r="H303" s="372" t="n"/>
      <c r="I303" s="373" t="n"/>
      <c r="J303" s="127" t="n"/>
      <c r="K303" s="374" t="n"/>
    </row>
    <row r="304">
      <c r="A304" s="123" t="n"/>
      <c r="B304" s="123" t="n"/>
      <c r="C304" s="124" t="n"/>
      <c r="D304" s="124" t="n"/>
      <c r="E304" s="125" t="n"/>
      <c r="F304" s="124" t="n"/>
      <c r="G304" s="372" t="n"/>
      <c r="H304" s="372" t="n"/>
      <c r="I304" s="373" t="n"/>
      <c r="J304" s="127" t="n"/>
      <c r="K304" s="374" t="n"/>
    </row>
    <row r="305">
      <c r="A305" s="123" t="n"/>
      <c r="B305" s="123" t="n"/>
      <c r="C305" s="124" t="n"/>
      <c r="D305" s="124" t="n"/>
      <c r="E305" s="125" t="n"/>
      <c r="F305" s="124" t="n"/>
      <c r="G305" s="372" t="n"/>
      <c r="H305" s="372" t="n"/>
      <c r="I305" s="373" t="n"/>
      <c r="J305" s="127" t="n"/>
      <c r="K305" s="374" t="n"/>
    </row>
    <row r="306">
      <c r="A306" s="123" t="n"/>
      <c r="B306" s="123" t="n"/>
      <c r="C306" s="124" t="n"/>
      <c r="D306" s="124" t="n"/>
      <c r="E306" s="125" t="n"/>
      <c r="F306" s="124" t="n"/>
      <c r="G306" s="372" t="n"/>
      <c r="H306" s="372" t="n"/>
      <c r="I306" s="373" t="n"/>
      <c r="J306" s="127" t="n"/>
      <c r="K306" s="374" t="n"/>
    </row>
    <row r="307">
      <c r="A307" s="123" t="n"/>
      <c r="B307" s="123" t="n"/>
      <c r="C307" s="124" t="n"/>
      <c r="D307" s="124" t="n"/>
      <c r="E307" s="125" t="n"/>
      <c r="F307" s="124" t="n"/>
      <c r="G307" s="372" t="n"/>
      <c r="H307" s="372" t="n"/>
      <c r="I307" s="373" t="n"/>
      <c r="J307" s="127" t="n"/>
      <c r="K307" s="374" t="n"/>
    </row>
    <row r="308">
      <c r="A308" s="123" t="n"/>
      <c r="B308" s="123" t="n"/>
      <c r="C308" s="124" t="n"/>
      <c r="D308" s="124" t="n"/>
      <c r="E308" s="125" t="n"/>
      <c r="F308" s="124" t="n"/>
      <c r="G308" s="372" t="n"/>
      <c r="H308" s="372" t="n"/>
      <c r="I308" s="373" t="n"/>
      <c r="J308" s="127" t="n"/>
      <c r="K308" s="374" t="n"/>
    </row>
    <row r="309">
      <c r="A309" s="123" t="n"/>
      <c r="B309" s="123" t="n"/>
      <c r="C309" s="124" t="n"/>
      <c r="D309" s="124" t="n"/>
      <c r="E309" s="125" t="n"/>
      <c r="F309" s="124" t="n"/>
      <c r="G309" s="372" t="n"/>
      <c r="H309" s="372" t="n"/>
      <c r="I309" s="373" t="n"/>
      <c r="J309" s="127" t="n"/>
      <c r="K309" s="374" t="n"/>
    </row>
    <row r="310">
      <c r="A310" s="123" t="n"/>
      <c r="B310" s="123" t="n"/>
      <c r="C310" s="124" t="n"/>
      <c r="D310" s="124" t="n"/>
      <c r="E310" s="125" t="n"/>
      <c r="F310" s="124" t="n"/>
      <c r="G310" s="372" t="n"/>
      <c r="H310" s="372" t="n"/>
      <c r="I310" s="373" t="n"/>
      <c r="J310" s="127" t="n"/>
      <c r="K310" s="374" t="n"/>
    </row>
    <row r="311">
      <c r="A311" s="123" t="n"/>
      <c r="B311" s="123" t="n"/>
      <c r="C311" s="124" t="n"/>
      <c r="D311" s="124" t="n"/>
      <c r="E311" s="125" t="n"/>
      <c r="F311" s="124" t="n"/>
      <c r="G311" s="372" t="n"/>
      <c r="H311" s="372" t="n"/>
      <c r="I311" s="373" t="n"/>
      <c r="J311" s="127" t="n"/>
      <c r="K311" s="374" t="n"/>
    </row>
    <row r="312">
      <c r="A312" s="123" t="n"/>
      <c r="B312" s="123" t="n"/>
      <c r="C312" s="124" t="n"/>
      <c r="D312" s="124" t="n"/>
      <c r="E312" s="125" t="n"/>
      <c r="F312" s="124" t="n"/>
      <c r="G312" s="372" t="n"/>
      <c r="H312" s="372" t="n"/>
      <c r="I312" s="373" t="n"/>
      <c r="J312" s="127" t="n"/>
      <c r="K312" s="374" t="n"/>
    </row>
    <row r="313">
      <c r="A313" s="123" t="n"/>
      <c r="B313" s="123" t="n"/>
      <c r="C313" s="124" t="n"/>
      <c r="D313" s="124" t="n"/>
      <c r="E313" s="125" t="n"/>
      <c r="F313" s="124" t="n"/>
      <c r="G313" s="372" t="n"/>
      <c r="H313" s="372" t="n"/>
      <c r="I313" s="373" t="n"/>
      <c r="J313" s="127" t="n"/>
      <c r="K313" s="374" t="n"/>
    </row>
    <row r="314">
      <c r="A314" s="123" t="n"/>
      <c r="B314" s="123" t="n"/>
      <c r="C314" s="124" t="n"/>
      <c r="D314" s="124" t="n"/>
      <c r="E314" s="125" t="n"/>
      <c r="F314" s="124" t="n"/>
      <c r="G314" s="372" t="n"/>
      <c r="H314" s="372" t="n"/>
      <c r="I314" s="373" t="n"/>
      <c r="J314" s="127" t="n"/>
      <c r="K314" s="374" t="n"/>
    </row>
    <row r="315">
      <c r="A315" s="123" t="n"/>
      <c r="B315" s="123" t="n"/>
      <c r="C315" s="124" t="n"/>
      <c r="D315" s="124" t="n"/>
      <c r="E315" s="125" t="n"/>
      <c r="F315" s="124" t="n"/>
      <c r="G315" s="372" t="n"/>
      <c r="H315" s="372" t="n"/>
      <c r="I315" s="373" t="n"/>
      <c r="J315" s="127" t="n"/>
      <c r="K315" s="374" t="n"/>
    </row>
    <row r="316">
      <c r="A316" s="123" t="n"/>
      <c r="B316" s="123" t="n"/>
      <c r="C316" s="124" t="n"/>
      <c r="D316" s="124" t="n"/>
      <c r="E316" s="125" t="n"/>
      <c r="F316" s="124" t="n"/>
      <c r="G316" s="372" t="n"/>
      <c r="H316" s="372" t="n"/>
      <c r="I316" s="373" t="n"/>
      <c r="J316" s="127" t="n"/>
      <c r="K316" s="374" t="n"/>
    </row>
    <row r="317">
      <c r="A317" s="123" t="n"/>
      <c r="B317" s="123" t="n"/>
      <c r="C317" s="124" t="n"/>
      <c r="D317" s="124" t="n"/>
      <c r="E317" s="125" t="n"/>
      <c r="F317" s="124" t="n"/>
      <c r="G317" s="372" t="n"/>
      <c r="H317" s="372" t="n"/>
      <c r="I317" s="373" t="n"/>
      <c r="J317" s="127" t="n"/>
      <c r="K317" s="374" t="n"/>
    </row>
    <row r="318">
      <c r="A318" s="123" t="n"/>
      <c r="B318" s="123" t="n"/>
      <c r="C318" s="124" t="n"/>
      <c r="D318" s="124" t="n"/>
      <c r="E318" s="125" t="n"/>
      <c r="F318" s="124" t="n"/>
      <c r="G318" s="372" t="n"/>
      <c r="H318" s="372" t="n"/>
      <c r="I318" s="373" t="n"/>
      <c r="J318" s="127" t="n"/>
      <c r="K318" s="374" t="n"/>
    </row>
    <row r="319">
      <c r="A319" s="123" t="n"/>
      <c r="B319" s="123" t="n"/>
      <c r="C319" s="124" t="n"/>
      <c r="D319" s="124" t="n"/>
      <c r="E319" s="125" t="n"/>
      <c r="F319" s="124" t="n"/>
      <c r="G319" s="372" t="n"/>
      <c r="H319" s="372" t="n"/>
      <c r="I319" s="373" t="n"/>
      <c r="J319" s="127" t="n"/>
      <c r="K319" s="374" t="n"/>
    </row>
    <row r="320">
      <c r="A320" s="123" t="n"/>
      <c r="B320" s="123" t="n"/>
      <c r="C320" s="124" t="n"/>
      <c r="D320" s="124" t="n"/>
      <c r="E320" s="125" t="n"/>
      <c r="F320" s="124" t="n"/>
      <c r="G320" s="372" t="n"/>
      <c r="H320" s="372" t="n"/>
      <c r="I320" s="373" t="n"/>
      <c r="J320" s="127" t="n"/>
      <c r="K320" s="374" t="n"/>
    </row>
    <row r="321">
      <c r="A321" s="123" t="n"/>
      <c r="B321" s="123" t="n"/>
      <c r="C321" s="124" t="n"/>
      <c r="D321" s="124" t="n"/>
      <c r="E321" s="125" t="n"/>
      <c r="F321" s="124" t="n"/>
      <c r="G321" s="372" t="n"/>
      <c r="H321" s="372" t="n"/>
      <c r="I321" s="373" t="n"/>
      <c r="J321" s="127" t="n"/>
      <c r="K321" s="374" t="n"/>
    </row>
    <row r="322">
      <c r="A322" s="123" t="n"/>
      <c r="B322" s="123" t="n"/>
      <c r="C322" s="124" t="n"/>
      <c r="D322" s="124" t="n"/>
      <c r="E322" s="125" t="n"/>
      <c r="F322" s="124" t="n"/>
      <c r="G322" s="372" t="n"/>
      <c r="H322" s="372" t="n"/>
      <c r="I322" s="373" t="n"/>
      <c r="J322" s="127" t="n"/>
      <c r="K322" s="374" t="n"/>
    </row>
    <row r="323">
      <c r="A323" s="123" t="n"/>
      <c r="B323" s="123" t="n"/>
      <c r="C323" s="124" t="n"/>
      <c r="D323" s="124" t="n"/>
      <c r="E323" s="125" t="n"/>
      <c r="F323" s="124" t="n"/>
      <c r="G323" s="372" t="n"/>
      <c r="H323" s="372" t="n"/>
      <c r="I323" s="373" t="n"/>
      <c r="J323" s="127" t="n"/>
      <c r="K323" s="374" t="n"/>
    </row>
    <row r="324">
      <c r="A324" s="123" t="n"/>
      <c r="B324" s="123" t="n"/>
      <c r="C324" s="124" t="n"/>
      <c r="D324" s="124" t="n"/>
      <c r="E324" s="125" t="n"/>
      <c r="F324" s="124" t="n"/>
      <c r="G324" s="372" t="n"/>
      <c r="H324" s="372" t="n"/>
      <c r="I324" s="373" t="n"/>
      <c r="J324" s="127" t="n"/>
      <c r="K324" s="374" t="n"/>
    </row>
    <row r="325">
      <c r="A325" s="123" t="n"/>
      <c r="B325" s="123" t="n"/>
      <c r="C325" s="124" t="n"/>
      <c r="D325" s="124" t="n"/>
      <c r="E325" s="125" t="n"/>
      <c r="F325" s="124" t="n"/>
      <c r="G325" s="372" t="n"/>
      <c r="H325" s="372" t="n"/>
      <c r="I325" s="373" t="n"/>
      <c r="J325" s="127" t="n"/>
      <c r="K325" s="374" t="n"/>
    </row>
    <row r="326">
      <c r="A326" s="123" t="n"/>
      <c r="B326" s="123" t="n"/>
      <c r="C326" s="124" t="n"/>
      <c r="D326" s="124" t="n"/>
      <c r="E326" s="125" t="n"/>
      <c r="F326" s="124" t="n"/>
      <c r="G326" s="372" t="n"/>
      <c r="H326" s="372" t="n"/>
      <c r="I326" s="373" t="n"/>
      <c r="J326" s="127" t="n"/>
      <c r="K326" s="374" t="n"/>
    </row>
    <row r="327">
      <c r="A327" s="123" t="n"/>
      <c r="B327" s="123" t="n"/>
      <c r="C327" s="124" t="n"/>
      <c r="D327" s="124" t="n"/>
      <c r="E327" s="125" t="n"/>
      <c r="F327" s="124" t="n"/>
      <c r="G327" s="372" t="n"/>
      <c r="H327" s="372" t="n"/>
      <c r="I327" s="373" t="n"/>
      <c r="J327" s="127" t="n"/>
      <c r="K327" s="374" t="n"/>
    </row>
    <row r="328">
      <c r="A328" s="123" t="n"/>
      <c r="B328" s="123" t="n"/>
      <c r="C328" s="124" t="n"/>
      <c r="D328" s="124" t="n"/>
      <c r="E328" s="125" t="n"/>
      <c r="F328" s="124" t="n"/>
      <c r="G328" s="372" t="n"/>
      <c r="H328" s="372" t="n"/>
      <c r="I328" s="373" t="n"/>
      <c r="J328" s="127" t="n"/>
      <c r="K328" s="374" t="n"/>
    </row>
    <row r="329">
      <c r="A329" s="123" t="n"/>
      <c r="B329" s="123" t="n"/>
      <c r="C329" s="124" t="n"/>
      <c r="D329" s="124" t="n"/>
      <c r="E329" s="125" t="n"/>
      <c r="F329" s="124" t="n"/>
      <c r="G329" s="372" t="n"/>
      <c r="H329" s="372" t="n"/>
      <c r="I329" s="373" t="n"/>
      <c r="J329" s="127" t="n"/>
      <c r="K329" s="374" t="n"/>
    </row>
    <row r="330">
      <c r="A330" s="123" t="n"/>
      <c r="B330" s="123" t="n"/>
      <c r="C330" s="124" t="n"/>
      <c r="D330" s="124" t="n"/>
      <c r="E330" s="125" t="n"/>
      <c r="F330" s="124" t="n"/>
      <c r="G330" s="372" t="n"/>
      <c r="H330" s="372" t="n"/>
      <c r="I330" s="373" t="n"/>
      <c r="J330" s="127" t="n"/>
      <c r="K330" s="374" t="n"/>
    </row>
    <row r="331">
      <c r="A331" s="123" t="n"/>
      <c r="B331" s="123" t="n"/>
      <c r="C331" s="124" t="n"/>
      <c r="D331" s="124" t="n"/>
      <c r="E331" s="125" t="n"/>
      <c r="F331" s="124" t="n"/>
      <c r="G331" s="372" t="n"/>
      <c r="H331" s="372" t="n"/>
      <c r="I331" s="373" t="n"/>
      <c r="J331" s="127" t="n"/>
      <c r="K331" s="374" t="n"/>
    </row>
    <row r="332">
      <c r="A332" s="123" t="n"/>
      <c r="B332" s="123" t="n"/>
      <c r="C332" s="124" t="n"/>
      <c r="D332" s="124" t="n"/>
      <c r="E332" s="125" t="n"/>
      <c r="F332" s="124" t="n"/>
      <c r="G332" s="372" t="n"/>
      <c r="H332" s="372" t="n"/>
      <c r="I332" s="373" t="n"/>
      <c r="J332" s="127" t="n"/>
      <c r="K332" s="374" t="n"/>
    </row>
    <row r="333">
      <c r="A333" s="123" t="n"/>
      <c r="B333" s="123" t="n"/>
      <c r="C333" s="124" t="n"/>
      <c r="D333" s="124" t="n"/>
      <c r="E333" s="125" t="n"/>
      <c r="F333" s="124" t="n"/>
      <c r="G333" s="372" t="n"/>
      <c r="H333" s="372" t="n"/>
      <c r="I333" s="373" t="n"/>
      <c r="J333" s="127" t="n"/>
      <c r="K333" s="374" t="n"/>
    </row>
    <row r="334">
      <c r="A334" s="123" t="n"/>
      <c r="B334" s="123" t="n"/>
      <c r="C334" s="124" t="n"/>
      <c r="D334" s="124" t="n"/>
      <c r="E334" s="125" t="n"/>
      <c r="F334" s="124" t="n"/>
      <c r="G334" s="372" t="n"/>
      <c r="H334" s="372" t="n"/>
      <c r="I334" s="373" t="n"/>
      <c r="J334" s="127" t="n"/>
      <c r="K334" s="374" t="n"/>
    </row>
    <row r="335">
      <c r="A335" s="123" t="n"/>
      <c r="B335" s="123" t="n"/>
      <c r="C335" s="124" t="n"/>
      <c r="D335" s="124" t="n"/>
      <c r="E335" s="125" t="n"/>
      <c r="F335" s="124" t="n"/>
      <c r="G335" s="372" t="n"/>
      <c r="H335" s="372" t="n"/>
      <c r="I335" s="373" t="n"/>
      <c r="J335" s="127" t="n"/>
      <c r="K335" s="374" t="n"/>
    </row>
    <row r="336">
      <c r="A336" s="123" t="n"/>
      <c r="B336" s="123" t="n"/>
      <c r="C336" s="124" t="n"/>
      <c r="D336" s="124" t="n"/>
      <c r="E336" s="125" t="n"/>
      <c r="F336" s="124" t="n"/>
      <c r="G336" s="372" t="n"/>
      <c r="H336" s="372" t="n"/>
      <c r="I336" s="373" t="n"/>
      <c r="J336" s="127" t="n"/>
      <c r="K336" s="374" t="n"/>
    </row>
    <row r="337">
      <c r="A337" s="123" t="n"/>
      <c r="B337" s="123" t="n"/>
      <c r="C337" s="124" t="n"/>
      <c r="D337" s="124" t="n"/>
      <c r="E337" s="125" t="n"/>
      <c r="F337" s="124" t="n"/>
      <c r="G337" s="372" t="n"/>
      <c r="H337" s="372" t="n"/>
      <c r="I337" s="373" t="n"/>
      <c r="J337" s="127" t="n"/>
      <c r="K337" s="374" t="n"/>
    </row>
    <row r="338">
      <c r="A338" s="123" t="n"/>
      <c r="B338" s="123" t="n"/>
      <c r="C338" s="124" t="n"/>
      <c r="D338" s="124" t="n"/>
      <c r="E338" s="125" t="n"/>
      <c r="F338" s="124" t="n"/>
      <c r="G338" s="372" t="n"/>
      <c r="H338" s="372" t="n"/>
      <c r="I338" s="373" t="n"/>
      <c r="J338" s="127" t="n"/>
      <c r="K338" s="374" t="n"/>
    </row>
    <row r="339">
      <c r="A339" s="123" t="n"/>
      <c r="B339" s="123" t="n"/>
      <c r="C339" s="124" t="n"/>
      <c r="D339" s="124" t="n"/>
      <c r="E339" s="125" t="n"/>
      <c r="F339" s="124" t="n"/>
      <c r="G339" s="372" t="n"/>
      <c r="H339" s="372" t="n"/>
      <c r="I339" s="373" t="n"/>
      <c r="J339" s="127" t="n"/>
      <c r="K339" s="374" t="n"/>
    </row>
    <row r="340">
      <c r="A340" s="123" t="n"/>
      <c r="B340" s="123" t="n"/>
      <c r="C340" s="124" t="n"/>
      <c r="D340" s="124" t="n"/>
      <c r="E340" s="125" t="n"/>
      <c r="F340" s="124" t="n"/>
      <c r="G340" s="372" t="n"/>
      <c r="H340" s="372" t="n"/>
      <c r="I340" s="373" t="n"/>
      <c r="J340" s="127" t="n"/>
      <c r="K340" s="374" t="n"/>
    </row>
    <row r="341">
      <c r="A341" s="123" t="n"/>
      <c r="B341" s="123" t="n"/>
      <c r="C341" s="124" t="n"/>
      <c r="D341" s="124" t="n"/>
      <c r="E341" s="125" t="n"/>
      <c r="F341" s="124" t="n"/>
      <c r="G341" s="372" t="n"/>
      <c r="H341" s="372" t="n"/>
      <c r="I341" s="373" t="n"/>
      <c r="J341" s="127" t="n"/>
      <c r="K341" s="374" t="n"/>
    </row>
    <row r="342">
      <c r="A342" s="123" t="n"/>
      <c r="B342" s="123" t="n"/>
      <c r="C342" s="124" t="n"/>
      <c r="D342" s="124" t="n"/>
      <c r="E342" s="125" t="n"/>
      <c r="F342" s="124" t="n"/>
      <c r="G342" s="372" t="n"/>
      <c r="H342" s="372" t="n"/>
      <c r="I342" s="373" t="n"/>
      <c r="J342" s="127" t="n"/>
      <c r="K342" s="374" t="n"/>
    </row>
    <row r="343">
      <c r="A343" s="123" t="n"/>
      <c r="B343" s="123" t="n"/>
      <c r="C343" s="124" t="n"/>
      <c r="D343" s="124" t="n"/>
      <c r="E343" s="125" t="n"/>
      <c r="F343" s="124" t="n"/>
      <c r="G343" s="372" t="n"/>
      <c r="H343" s="372" t="n"/>
      <c r="I343" s="373" t="n"/>
      <c r="J343" s="127" t="n"/>
      <c r="K343" s="374" t="n"/>
    </row>
    <row r="344">
      <c r="A344" s="123" t="n"/>
      <c r="B344" s="123" t="n"/>
      <c r="C344" s="124" t="n"/>
      <c r="D344" s="124" t="n"/>
      <c r="E344" s="125" t="n"/>
      <c r="F344" s="124" t="n"/>
      <c r="G344" s="372" t="n"/>
      <c r="H344" s="372" t="n"/>
      <c r="I344" s="373" t="n"/>
      <c r="J344" s="127" t="n"/>
      <c r="K344" s="374" t="n"/>
    </row>
    <row r="345">
      <c r="A345" s="123" t="n"/>
      <c r="B345" s="123" t="n"/>
      <c r="C345" s="124" t="n"/>
      <c r="D345" s="124" t="n"/>
      <c r="E345" s="125" t="n"/>
      <c r="F345" s="124" t="n"/>
      <c r="G345" s="372" t="n"/>
      <c r="H345" s="372" t="n"/>
      <c r="I345" s="373" t="n"/>
      <c r="J345" s="127" t="n"/>
      <c r="K345" s="374" t="n"/>
    </row>
    <row r="346">
      <c r="A346" s="123" t="n"/>
      <c r="B346" s="123" t="n"/>
      <c r="C346" s="124" t="n"/>
      <c r="D346" s="124" t="n"/>
      <c r="E346" s="125" t="n"/>
      <c r="F346" s="124" t="n"/>
      <c r="G346" s="372" t="n"/>
      <c r="H346" s="372" t="n"/>
      <c r="I346" s="373" t="n"/>
      <c r="J346" s="127" t="n"/>
      <c r="K346" s="374" t="n"/>
    </row>
    <row r="347">
      <c r="A347" s="123" t="n"/>
      <c r="B347" s="123" t="n"/>
      <c r="C347" s="124" t="n"/>
      <c r="D347" s="124" t="n"/>
      <c r="E347" s="125" t="n"/>
      <c r="F347" s="124" t="n"/>
      <c r="G347" s="372" t="n"/>
      <c r="H347" s="372" t="n"/>
      <c r="I347" s="373" t="n"/>
      <c r="J347" s="127" t="n"/>
      <c r="K347" s="374" t="n"/>
    </row>
    <row r="348">
      <c r="A348" s="123" t="n"/>
      <c r="B348" s="123" t="n"/>
      <c r="C348" s="124" t="n"/>
      <c r="D348" s="124" t="n"/>
      <c r="E348" s="125" t="n"/>
      <c r="F348" s="124" t="n"/>
      <c r="G348" s="372" t="n"/>
      <c r="H348" s="372" t="n"/>
      <c r="I348" s="373" t="n"/>
      <c r="J348" s="127" t="n"/>
      <c r="K348" s="374" t="n"/>
    </row>
    <row r="349">
      <c r="A349" s="123" t="n"/>
      <c r="B349" s="123" t="n"/>
      <c r="C349" s="124" t="n"/>
      <c r="D349" s="124" t="n"/>
      <c r="E349" s="125" t="n"/>
      <c r="F349" s="124" t="n"/>
      <c r="G349" s="372" t="n"/>
      <c r="H349" s="372" t="n"/>
      <c r="I349" s="373" t="n"/>
      <c r="J349" s="127" t="n"/>
      <c r="K349" s="374" t="n"/>
    </row>
    <row r="350">
      <c r="A350" s="123" t="n"/>
      <c r="B350" s="123" t="n"/>
      <c r="C350" s="124" t="n"/>
      <c r="D350" s="124" t="n"/>
      <c r="E350" s="125" t="n"/>
      <c r="F350" s="124" t="n"/>
      <c r="G350" s="372" t="n"/>
      <c r="H350" s="372" t="n"/>
      <c r="I350" s="373" t="n"/>
      <c r="J350" s="127" t="n"/>
      <c r="K350" s="374" t="n"/>
    </row>
    <row r="351">
      <c r="A351" s="123" t="n"/>
      <c r="B351" s="123" t="n"/>
      <c r="C351" s="124" t="n"/>
      <c r="D351" s="124" t="n"/>
      <c r="E351" s="125" t="n"/>
      <c r="F351" s="124" t="n"/>
      <c r="G351" s="372" t="n"/>
      <c r="H351" s="372" t="n"/>
      <c r="I351" s="373" t="n"/>
      <c r="J351" s="127" t="n"/>
      <c r="K351" s="374" t="n"/>
    </row>
    <row r="352">
      <c r="A352" s="123" t="n"/>
      <c r="B352" s="123" t="n"/>
      <c r="C352" s="124" t="n"/>
      <c r="D352" s="124" t="n"/>
      <c r="E352" s="125" t="n"/>
      <c r="F352" s="124" t="n"/>
      <c r="G352" s="372" t="n"/>
      <c r="H352" s="372" t="n"/>
      <c r="I352" s="373" t="n"/>
      <c r="J352" s="127" t="n"/>
      <c r="K352" s="374" t="n"/>
    </row>
    <row r="353">
      <c r="A353" s="123" t="n"/>
      <c r="B353" s="123" t="n"/>
      <c r="C353" s="124" t="n"/>
      <c r="D353" s="124" t="n"/>
      <c r="E353" s="125" t="n"/>
      <c r="F353" s="124" t="n"/>
      <c r="G353" s="372" t="n"/>
      <c r="H353" s="372" t="n"/>
      <c r="I353" s="373" t="n"/>
      <c r="J353" s="127" t="n"/>
      <c r="K353" s="374" t="n"/>
    </row>
    <row r="354">
      <c r="A354" s="123" t="n"/>
      <c r="B354" s="123" t="n"/>
      <c r="C354" s="124" t="n"/>
      <c r="D354" s="124" t="n"/>
      <c r="E354" s="125" t="n"/>
      <c r="F354" s="124" t="n"/>
      <c r="G354" s="372" t="n"/>
      <c r="H354" s="372" t="n"/>
      <c r="I354" s="373" t="n"/>
      <c r="J354" s="127" t="n"/>
      <c r="K354" s="374" t="n"/>
    </row>
    <row r="355">
      <c r="A355" s="123" t="n"/>
      <c r="B355" s="123" t="n"/>
      <c r="C355" s="124" t="n"/>
      <c r="D355" s="124" t="n"/>
      <c r="E355" s="125" t="n"/>
      <c r="F355" s="124" t="n"/>
      <c r="G355" s="372" t="n"/>
      <c r="H355" s="372" t="n"/>
      <c r="I355" s="373" t="n"/>
      <c r="J355" s="127" t="n"/>
      <c r="K355" s="374" t="n"/>
    </row>
    <row r="356">
      <c r="A356" s="123" t="n"/>
      <c r="B356" s="123" t="n"/>
      <c r="C356" s="124" t="n"/>
      <c r="D356" s="124" t="n"/>
      <c r="E356" s="125" t="n"/>
      <c r="F356" s="124" t="n"/>
      <c r="G356" s="372" t="n"/>
      <c r="H356" s="372" t="n"/>
      <c r="I356" s="373" t="n"/>
      <c r="J356" s="127" t="n"/>
      <c r="K356" s="374" t="n"/>
    </row>
    <row r="357">
      <c r="A357" s="123" t="n"/>
      <c r="B357" s="123" t="n"/>
      <c r="C357" s="124" t="n"/>
      <c r="D357" s="124" t="n"/>
      <c r="E357" s="125" t="n"/>
      <c r="F357" s="124" t="n"/>
      <c r="G357" s="372" t="n"/>
      <c r="H357" s="372" t="n"/>
      <c r="I357" s="373" t="n"/>
      <c r="J357" s="127" t="n"/>
      <c r="K357" s="374" t="n"/>
    </row>
    <row r="358">
      <c r="A358" s="123" t="n"/>
      <c r="B358" s="123" t="n"/>
      <c r="C358" s="124" t="n"/>
      <c r="D358" s="124" t="n"/>
      <c r="E358" s="125" t="n"/>
      <c r="F358" s="124" t="n"/>
      <c r="G358" s="372" t="n"/>
      <c r="H358" s="372" t="n"/>
      <c r="I358" s="373" t="n"/>
      <c r="J358" s="127" t="n"/>
      <c r="K358" s="374" t="n"/>
    </row>
    <row r="359">
      <c r="A359" s="123" t="n"/>
      <c r="B359" s="123" t="n"/>
      <c r="C359" s="124" t="n"/>
      <c r="D359" s="124" t="n"/>
      <c r="E359" s="125" t="n"/>
      <c r="F359" s="124" t="n"/>
      <c r="G359" s="372" t="n"/>
      <c r="H359" s="372" t="n"/>
      <c r="I359" s="373" t="n"/>
      <c r="J359" s="127" t="n"/>
      <c r="K359" s="374" t="n"/>
    </row>
    <row r="360">
      <c r="A360" s="123" t="n"/>
      <c r="B360" s="123" t="n"/>
      <c r="C360" s="124" t="n"/>
      <c r="D360" s="124" t="n"/>
      <c r="E360" s="125" t="n"/>
      <c r="F360" s="124" t="n"/>
      <c r="G360" s="372" t="n"/>
      <c r="H360" s="372" t="n"/>
      <c r="I360" s="373" t="n"/>
      <c r="J360" s="127" t="n"/>
      <c r="K360" s="374" t="n"/>
    </row>
    <row r="361">
      <c r="A361" s="123" t="n"/>
      <c r="B361" s="123" t="n"/>
      <c r="C361" s="124" t="n"/>
      <c r="D361" s="124" t="n"/>
      <c r="E361" s="125" t="n"/>
      <c r="F361" s="124" t="n"/>
      <c r="G361" s="372" t="n"/>
      <c r="H361" s="372" t="n"/>
      <c r="I361" s="373" t="n"/>
      <c r="J361" s="127" t="n"/>
      <c r="K361" s="374" t="n"/>
    </row>
    <row r="362">
      <c r="A362" s="123" t="n"/>
      <c r="B362" s="123" t="n"/>
      <c r="C362" s="124" t="n"/>
      <c r="D362" s="124" t="n"/>
      <c r="E362" s="125" t="n"/>
      <c r="F362" s="124" t="n"/>
      <c r="G362" s="372" t="n"/>
      <c r="H362" s="372" t="n"/>
      <c r="I362" s="373" t="n"/>
      <c r="J362" s="127" t="n"/>
      <c r="K362" s="374" t="n"/>
    </row>
    <row r="363">
      <c r="A363" s="123" t="n"/>
      <c r="B363" s="123" t="n"/>
      <c r="C363" s="124" t="n"/>
      <c r="D363" s="124" t="n"/>
      <c r="E363" s="125" t="n"/>
      <c r="F363" s="124" t="n"/>
      <c r="G363" s="372" t="n"/>
      <c r="H363" s="372" t="n"/>
      <c r="I363" s="373" t="n"/>
      <c r="J363" s="127" t="n"/>
      <c r="K363" s="374" t="n"/>
    </row>
    <row r="364">
      <c r="A364" s="123" t="n"/>
      <c r="B364" s="123" t="n"/>
      <c r="C364" s="124" t="n"/>
      <c r="D364" s="124" t="n"/>
      <c r="E364" s="125" t="n"/>
      <c r="F364" s="124" t="n"/>
      <c r="G364" s="372" t="n"/>
      <c r="H364" s="372" t="n"/>
      <c r="I364" s="373" t="n"/>
      <c r="J364" s="127" t="n"/>
      <c r="K364" s="374" t="n"/>
    </row>
    <row r="365">
      <c r="A365" s="123" t="n"/>
      <c r="B365" s="123" t="n"/>
      <c r="C365" s="124" t="n"/>
      <c r="D365" s="124" t="n"/>
      <c r="E365" s="125" t="n"/>
      <c r="F365" s="124" t="n"/>
      <c r="G365" s="372" t="n"/>
      <c r="H365" s="372" t="n"/>
      <c r="I365" s="373" t="n"/>
      <c r="J365" s="127" t="n"/>
      <c r="K365" s="374" t="n"/>
    </row>
    <row r="366">
      <c r="A366" s="123" t="n"/>
      <c r="B366" s="123" t="n"/>
      <c r="C366" s="124" t="n"/>
      <c r="D366" s="124" t="n"/>
      <c r="E366" s="125" t="n"/>
      <c r="F366" s="124" t="n"/>
      <c r="G366" s="372" t="n"/>
      <c r="H366" s="372" t="n"/>
      <c r="I366" s="373" t="n"/>
      <c r="J366" s="127" t="n"/>
      <c r="K366" s="374" t="n"/>
    </row>
    <row r="367">
      <c r="A367" s="123" t="n"/>
      <c r="B367" s="123" t="n"/>
      <c r="C367" s="124" t="n"/>
      <c r="D367" s="124" t="n"/>
      <c r="E367" s="125" t="n"/>
      <c r="F367" s="124" t="n"/>
      <c r="G367" s="372" t="n"/>
      <c r="H367" s="372" t="n"/>
      <c r="I367" s="373" t="n"/>
      <c r="J367" s="127" t="n"/>
      <c r="K367" s="374" t="n"/>
    </row>
    <row r="368">
      <c r="A368" s="123" t="n"/>
      <c r="B368" s="123" t="n"/>
      <c r="C368" s="124" t="n"/>
      <c r="D368" s="124" t="n"/>
      <c r="E368" s="125" t="n"/>
      <c r="F368" s="124" t="n"/>
      <c r="G368" s="372" t="n"/>
      <c r="H368" s="372" t="n"/>
      <c r="I368" s="373" t="n"/>
      <c r="J368" s="127" t="n"/>
      <c r="K368" s="374" t="n"/>
    </row>
    <row r="369">
      <c r="A369" s="123" t="n"/>
      <c r="B369" s="123" t="n"/>
      <c r="C369" s="124" t="n"/>
      <c r="D369" s="124" t="n"/>
      <c r="E369" s="125" t="n"/>
      <c r="F369" s="124" t="n"/>
      <c r="G369" s="372" t="n"/>
      <c r="H369" s="372" t="n"/>
      <c r="I369" s="373" t="n"/>
      <c r="J369" s="127" t="n"/>
      <c r="K369" s="374" t="n"/>
    </row>
    <row r="370">
      <c r="A370" s="123" t="n"/>
      <c r="B370" s="123" t="n"/>
      <c r="C370" s="124" t="n"/>
      <c r="D370" s="124" t="n"/>
      <c r="E370" s="125" t="n"/>
      <c r="F370" s="124" t="n"/>
      <c r="G370" s="372" t="n"/>
      <c r="H370" s="372" t="n"/>
      <c r="I370" s="373" t="n"/>
      <c r="J370" s="127" t="n"/>
      <c r="K370" s="374" t="n"/>
    </row>
    <row r="371">
      <c r="A371" s="123" t="n"/>
      <c r="B371" s="123" t="n"/>
      <c r="C371" s="124" t="n"/>
      <c r="D371" s="124" t="n"/>
      <c r="E371" s="125" t="n"/>
      <c r="F371" s="124" t="n"/>
      <c r="G371" s="372" t="n"/>
      <c r="H371" s="372" t="n"/>
      <c r="I371" s="373" t="n"/>
      <c r="J371" s="127" t="n"/>
      <c r="K371" s="374" t="n"/>
    </row>
    <row r="372">
      <c r="A372" s="123" t="n"/>
      <c r="B372" s="123" t="n"/>
      <c r="C372" s="124" t="n"/>
      <c r="D372" s="124" t="n"/>
      <c r="E372" s="125" t="n"/>
      <c r="F372" s="124" t="n"/>
      <c r="G372" s="372" t="n"/>
      <c r="H372" s="372" t="n"/>
      <c r="I372" s="373" t="n"/>
      <c r="J372" s="127" t="n"/>
      <c r="K372" s="374" t="n"/>
    </row>
    <row r="373">
      <c r="A373" s="123" t="n"/>
      <c r="B373" s="123" t="n"/>
      <c r="C373" s="124" t="n"/>
      <c r="D373" s="124" t="n"/>
      <c r="E373" s="125" t="n"/>
      <c r="F373" s="124" t="n"/>
      <c r="G373" s="372" t="n"/>
      <c r="H373" s="372" t="n"/>
      <c r="I373" s="373" t="n"/>
      <c r="J373" s="127" t="n"/>
      <c r="K373" s="374" t="n"/>
    </row>
    <row r="374">
      <c r="A374" s="123" t="n"/>
      <c r="B374" s="123" t="n"/>
      <c r="C374" s="124" t="n"/>
      <c r="D374" s="124" t="n"/>
      <c r="E374" s="125" t="n"/>
      <c r="F374" s="124" t="n"/>
      <c r="G374" s="372" t="n"/>
      <c r="H374" s="372" t="n"/>
      <c r="I374" s="373" t="n"/>
      <c r="J374" s="127" t="n"/>
      <c r="K374" s="374" t="n"/>
    </row>
    <row r="375">
      <c r="A375" s="123" t="n"/>
      <c r="B375" s="123" t="n"/>
      <c r="C375" s="124" t="n"/>
      <c r="D375" s="124" t="n"/>
      <c r="E375" s="125" t="n"/>
      <c r="F375" s="124" t="n"/>
      <c r="G375" s="372" t="n"/>
      <c r="H375" s="372" t="n"/>
      <c r="I375" s="373" t="n"/>
      <c r="J375" s="127" t="n"/>
      <c r="K375" s="374" t="n"/>
    </row>
    <row r="376">
      <c r="A376" s="123" t="n"/>
      <c r="B376" s="123" t="n"/>
      <c r="C376" s="124" t="n"/>
      <c r="D376" s="124" t="n"/>
      <c r="E376" s="125" t="n"/>
      <c r="F376" s="124" t="n"/>
      <c r="G376" s="372" t="n"/>
      <c r="H376" s="372" t="n"/>
      <c r="I376" s="373" t="n"/>
      <c r="J376" s="127" t="n"/>
      <c r="K376" s="374" t="n"/>
    </row>
    <row r="377">
      <c r="A377" s="123" t="n"/>
      <c r="B377" s="123" t="n"/>
      <c r="C377" s="124" t="n"/>
      <c r="D377" s="124" t="n"/>
      <c r="E377" s="125" t="n"/>
      <c r="F377" s="124" t="n"/>
      <c r="G377" s="372" t="n"/>
      <c r="H377" s="372" t="n"/>
      <c r="I377" s="373" t="n"/>
      <c r="J377" s="127" t="n"/>
      <c r="K377" s="374" t="n"/>
    </row>
    <row r="378">
      <c r="A378" s="123" t="n"/>
      <c r="B378" s="123" t="n"/>
      <c r="C378" s="124" t="n"/>
      <c r="D378" s="124" t="n"/>
      <c r="E378" s="125" t="n"/>
      <c r="F378" s="124" t="n"/>
      <c r="G378" s="372" t="n"/>
      <c r="H378" s="372" t="n"/>
      <c r="I378" s="373" t="n"/>
      <c r="J378" s="127" t="n"/>
      <c r="K378" s="374" t="n"/>
    </row>
    <row r="379">
      <c r="A379" s="123" t="n"/>
      <c r="B379" s="123" t="n"/>
      <c r="C379" s="124" t="n"/>
      <c r="D379" s="124" t="n"/>
      <c r="E379" s="125" t="n"/>
      <c r="F379" s="124" t="n"/>
      <c r="G379" s="372" t="n"/>
      <c r="H379" s="372" t="n"/>
      <c r="I379" s="373" t="n"/>
      <c r="J379" s="127" t="n"/>
      <c r="K379" s="374" t="n"/>
    </row>
    <row r="380">
      <c r="A380" s="123" t="n"/>
      <c r="B380" s="123" t="n"/>
      <c r="C380" s="124" t="n"/>
      <c r="D380" s="124" t="n"/>
      <c r="E380" s="125" t="n"/>
      <c r="F380" s="124" t="n"/>
      <c r="G380" s="372" t="n"/>
      <c r="H380" s="372" t="n"/>
      <c r="I380" s="373" t="n"/>
      <c r="J380" s="127" t="n"/>
      <c r="K380" s="374" t="n"/>
    </row>
    <row r="381">
      <c r="A381" s="123" t="n"/>
      <c r="B381" s="123" t="n"/>
      <c r="C381" s="124" t="n"/>
      <c r="D381" s="124" t="n"/>
      <c r="E381" s="125" t="n"/>
      <c r="F381" s="124" t="n"/>
      <c r="G381" s="372" t="n"/>
      <c r="H381" s="372" t="n"/>
      <c r="I381" s="373" t="n"/>
      <c r="J381" s="127" t="n"/>
      <c r="K381" s="374" t="n"/>
    </row>
    <row r="382">
      <c r="A382" s="123" t="n"/>
      <c r="B382" s="123" t="n"/>
      <c r="C382" s="124" t="n"/>
      <c r="D382" s="124" t="n"/>
      <c r="E382" s="125" t="n"/>
      <c r="F382" s="124" t="n"/>
      <c r="G382" s="372" t="n"/>
      <c r="H382" s="372" t="n"/>
      <c r="I382" s="373" t="n"/>
      <c r="J382" s="127" t="n"/>
      <c r="K382" s="374" t="n"/>
    </row>
    <row r="383">
      <c r="A383" s="123" t="n"/>
      <c r="B383" s="123" t="n"/>
      <c r="C383" s="124" t="n"/>
      <c r="D383" s="124" t="n"/>
      <c r="E383" s="125" t="n"/>
      <c r="F383" s="124" t="n"/>
      <c r="G383" s="372" t="n"/>
      <c r="H383" s="372" t="n"/>
      <c r="I383" s="373" t="n"/>
      <c r="J383" s="127" t="n"/>
      <c r="K383" s="374" t="n"/>
    </row>
    <row r="384">
      <c r="A384" s="123" t="n"/>
      <c r="B384" s="123" t="n"/>
      <c r="C384" s="124" t="n"/>
      <c r="D384" s="124" t="n"/>
      <c r="E384" s="125" t="n"/>
      <c r="F384" s="124" t="n"/>
      <c r="G384" s="372" t="n"/>
      <c r="H384" s="372" t="n"/>
      <c r="I384" s="373" t="n"/>
      <c r="J384" s="127" t="n"/>
      <c r="K384" s="374" t="n"/>
    </row>
    <row r="385">
      <c r="A385" s="123" t="n"/>
      <c r="B385" s="123" t="n"/>
      <c r="C385" s="124" t="n"/>
      <c r="D385" s="124" t="n"/>
      <c r="E385" s="125" t="n"/>
      <c r="F385" s="124" t="n"/>
      <c r="G385" s="372" t="n"/>
      <c r="H385" s="372" t="n"/>
      <c r="I385" s="373" t="n"/>
      <c r="J385" s="127" t="n"/>
      <c r="K385" s="374" t="n"/>
    </row>
    <row r="386">
      <c r="A386" s="123" t="n"/>
      <c r="B386" s="123" t="n"/>
      <c r="C386" s="124" t="n"/>
      <c r="D386" s="124" t="n"/>
      <c r="E386" s="125" t="n"/>
      <c r="F386" s="124" t="n"/>
      <c r="G386" s="372" t="n"/>
      <c r="H386" s="372" t="n"/>
      <c r="I386" s="373" t="n"/>
      <c r="J386" s="127" t="n"/>
      <c r="K386" s="374" t="n"/>
    </row>
    <row r="387">
      <c r="A387" s="123" t="n"/>
      <c r="B387" s="123" t="n"/>
      <c r="C387" s="124" t="n"/>
      <c r="D387" s="124" t="n"/>
      <c r="E387" s="125" t="n"/>
      <c r="F387" s="124" t="n"/>
      <c r="G387" s="372" t="n"/>
      <c r="H387" s="372" t="n"/>
      <c r="I387" s="373" t="n"/>
      <c r="J387" s="127" t="n"/>
      <c r="K387" s="374" t="n"/>
    </row>
    <row r="388">
      <c r="A388" s="123" t="n"/>
      <c r="B388" s="123" t="n"/>
      <c r="C388" s="124" t="n"/>
      <c r="D388" s="124" t="n"/>
      <c r="E388" s="125" t="n"/>
      <c r="F388" s="124" t="n"/>
      <c r="G388" s="372" t="n"/>
      <c r="H388" s="372" t="n"/>
      <c r="I388" s="373" t="n"/>
      <c r="J388" s="127" t="n"/>
      <c r="K388" s="374" t="n"/>
    </row>
    <row r="389">
      <c r="A389" s="123" t="n"/>
      <c r="B389" s="123" t="n"/>
      <c r="C389" s="124" t="n"/>
      <c r="D389" s="124" t="n"/>
      <c r="E389" s="125" t="n"/>
      <c r="F389" s="124" t="n"/>
      <c r="G389" s="372" t="n"/>
      <c r="H389" s="372" t="n"/>
      <c r="I389" s="373" t="n"/>
      <c r="J389" s="127" t="n"/>
      <c r="K389" s="374" t="n"/>
    </row>
    <row r="390">
      <c r="A390" s="123" t="n"/>
      <c r="B390" s="123" t="n"/>
      <c r="C390" s="124" t="n"/>
      <c r="D390" s="124" t="n"/>
      <c r="E390" s="125" t="n"/>
      <c r="F390" s="124" t="n"/>
      <c r="G390" s="372" t="n"/>
      <c r="H390" s="372" t="n"/>
      <c r="I390" s="373" t="n"/>
      <c r="J390" s="127" t="n"/>
      <c r="K390" s="374" t="n"/>
    </row>
    <row r="391">
      <c r="A391" s="123" t="n"/>
      <c r="B391" s="123" t="n"/>
      <c r="C391" s="124" t="n"/>
      <c r="D391" s="124" t="n"/>
      <c r="E391" s="125" t="n"/>
      <c r="F391" s="124" t="n"/>
      <c r="G391" s="372" t="n"/>
      <c r="H391" s="372" t="n"/>
      <c r="I391" s="373" t="n"/>
      <c r="J391" s="127" t="n"/>
      <c r="K391" s="374" t="n"/>
    </row>
    <row r="392">
      <c r="A392" s="123" t="n"/>
      <c r="B392" s="123" t="n"/>
      <c r="C392" s="124" t="n"/>
      <c r="D392" s="124" t="n"/>
      <c r="E392" s="125" t="n"/>
      <c r="F392" s="124" t="n"/>
      <c r="G392" s="372" t="n"/>
      <c r="H392" s="372" t="n"/>
      <c r="I392" s="373" t="n"/>
      <c r="J392" s="127" t="n"/>
      <c r="K392" s="374" t="n"/>
    </row>
    <row r="393">
      <c r="A393" s="123" t="n"/>
      <c r="B393" s="123" t="n"/>
      <c r="C393" s="124" t="n"/>
      <c r="D393" s="124" t="n"/>
      <c r="E393" s="125" t="n"/>
      <c r="F393" s="124" t="n"/>
      <c r="G393" s="372" t="n"/>
      <c r="H393" s="372" t="n"/>
      <c r="I393" s="373" t="n"/>
      <c r="J393" s="127" t="n"/>
      <c r="K393" s="374" t="n"/>
    </row>
    <row r="394">
      <c r="A394" s="123" t="n"/>
      <c r="B394" s="123" t="n"/>
      <c r="C394" s="124" t="n"/>
      <c r="D394" s="124" t="n"/>
      <c r="E394" s="125" t="n"/>
      <c r="F394" s="124" t="n"/>
      <c r="G394" s="372" t="n"/>
      <c r="H394" s="372" t="n"/>
      <c r="I394" s="373" t="n"/>
      <c r="J394" s="127" t="n"/>
      <c r="K394" s="374" t="n"/>
    </row>
    <row r="395">
      <c r="A395" s="123" t="n"/>
      <c r="B395" s="123" t="n"/>
      <c r="C395" s="124" t="n"/>
      <c r="D395" s="124" t="n"/>
      <c r="E395" s="125" t="n"/>
      <c r="F395" s="124" t="n"/>
      <c r="G395" s="372" t="n"/>
      <c r="H395" s="372" t="n"/>
      <c r="I395" s="373" t="n"/>
      <c r="J395" s="127" t="n"/>
      <c r="K395" s="374" t="n"/>
    </row>
    <row r="396">
      <c r="A396" s="123" t="n"/>
      <c r="B396" s="123" t="n"/>
      <c r="C396" s="124" t="n"/>
      <c r="D396" s="124" t="n"/>
      <c r="E396" s="125" t="n"/>
      <c r="F396" s="124" t="n"/>
      <c r="G396" s="372" t="n"/>
      <c r="H396" s="372" t="n"/>
      <c r="I396" s="373" t="n"/>
      <c r="J396" s="127" t="n"/>
      <c r="K396" s="374" t="n"/>
    </row>
    <row r="397">
      <c r="A397" s="123" t="n"/>
      <c r="B397" s="123" t="n"/>
      <c r="C397" s="124" t="n"/>
      <c r="D397" s="124" t="n"/>
      <c r="E397" s="125" t="n"/>
      <c r="F397" s="124" t="n"/>
      <c r="G397" s="372" t="n"/>
      <c r="H397" s="372" t="n"/>
      <c r="I397" s="373" t="n"/>
      <c r="J397" s="127" t="n"/>
      <c r="K397" s="374" t="n"/>
    </row>
    <row r="398">
      <c r="A398" s="123" t="n"/>
      <c r="B398" s="123" t="n"/>
      <c r="C398" s="124" t="n"/>
      <c r="D398" s="124" t="n"/>
      <c r="E398" s="125" t="n"/>
      <c r="F398" s="124" t="n"/>
      <c r="G398" s="372" t="n"/>
      <c r="H398" s="372" t="n"/>
      <c r="I398" s="373" t="n"/>
      <c r="J398" s="127" t="n"/>
      <c r="K398" s="374" t="n"/>
    </row>
    <row r="399">
      <c r="A399" s="123" t="n"/>
      <c r="B399" s="123" t="n"/>
      <c r="C399" s="124" t="n"/>
      <c r="D399" s="124" t="n"/>
      <c r="E399" s="125" t="n"/>
      <c r="F399" s="124" t="n"/>
      <c r="G399" s="372" t="n"/>
      <c r="H399" s="372" t="n"/>
      <c r="I399" s="373" t="n"/>
      <c r="J399" s="127" t="n"/>
      <c r="K399" s="374" t="n"/>
    </row>
    <row r="400">
      <c r="A400" s="123" t="n"/>
      <c r="B400" s="123" t="n"/>
      <c r="C400" s="124" t="n"/>
      <c r="D400" s="124" t="n"/>
      <c r="E400" s="125" t="n"/>
      <c r="F400" s="124" t="n"/>
      <c r="G400" s="372" t="n"/>
      <c r="H400" s="372" t="n"/>
      <c r="I400" s="373" t="n"/>
      <c r="J400" s="127" t="n"/>
      <c r="K400" s="374" t="n"/>
    </row>
    <row r="401">
      <c r="A401" s="123" t="n"/>
      <c r="B401" s="123" t="n"/>
      <c r="C401" s="124" t="n"/>
      <c r="D401" s="124" t="n"/>
      <c r="E401" s="125" t="n"/>
      <c r="F401" s="124" t="n"/>
      <c r="G401" s="372" t="n"/>
      <c r="H401" s="372" t="n"/>
      <c r="I401" s="373" t="n"/>
      <c r="J401" s="127" t="n"/>
      <c r="K401" s="374" t="n"/>
    </row>
    <row r="402">
      <c r="A402" s="123" t="n"/>
      <c r="B402" s="123" t="n"/>
      <c r="C402" s="124" t="n"/>
      <c r="D402" s="124" t="n"/>
      <c r="E402" s="125" t="n"/>
      <c r="F402" s="124" t="n"/>
      <c r="G402" s="372" t="n"/>
      <c r="H402" s="372" t="n"/>
      <c r="I402" s="373" t="n"/>
      <c r="J402" s="127" t="n"/>
      <c r="K402" s="374" t="n"/>
    </row>
    <row r="403">
      <c r="A403" s="123" t="n"/>
      <c r="B403" s="123" t="n"/>
      <c r="C403" s="124" t="n"/>
      <c r="D403" s="124" t="n"/>
      <c r="E403" s="125" t="n"/>
      <c r="F403" s="124" t="n"/>
      <c r="G403" s="372" t="n"/>
      <c r="H403" s="372" t="n"/>
      <c r="I403" s="373" t="n"/>
      <c r="J403" s="127" t="n"/>
      <c r="K403" s="374" t="n"/>
    </row>
    <row r="404">
      <c r="A404" s="123" t="n"/>
      <c r="B404" s="123" t="n"/>
      <c r="C404" s="124" t="n"/>
      <c r="D404" s="124" t="n"/>
      <c r="E404" s="125" t="n"/>
      <c r="F404" s="124" t="n"/>
      <c r="G404" s="372" t="n"/>
      <c r="H404" s="372" t="n"/>
      <c r="I404" s="373" t="n"/>
      <c r="J404" s="127" t="n"/>
      <c r="K404" s="374" t="n"/>
    </row>
    <row r="405">
      <c r="A405" s="123" t="n"/>
      <c r="B405" s="123" t="n"/>
      <c r="C405" s="124" t="n"/>
      <c r="D405" s="124" t="n"/>
      <c r="E405" s="125" t="n"/>
      <c r="F405" s="124" t="n"/>
      <c r="G405" s="372" t="n"/>
      <c r="H405" s="372" t="n"/>
      <c r="I405" s="373" t="n"/>
      <c r="J405" s="127" t="n"/>
      <c r="K405" s="374" t="n"/>
    </row>
    <row r="406">
      <c r="A406" s="123" t="n"/>
      <c r="B406" s="123" t="n"/>
      <c r="C406" s="124" t="n"/>
      <c r="D406" s="124" t="n"/>
      <c r="E406" s="125" t="n"/>
      <c r="F406" s="124" t="n"/>
      <c r="G406" s="372" t="n"/>
      <c r="H406" s="372" t="n"/>
      <c r="I406" s="373" t="n"/>
      <c r="J406" s="127" t="n"/>
      <c r="K406" s="374" t="n"/>
    </row>
    <row r="407">
      <c r="A407" s="123" t="n"/>
      <c r="B407" s="123" t="n"/>
      <c r="C407" s="124" t="n"/>
      <c r="D407" s="124" t="n"/>
      <c r="E407" s="125" t="n"/>
      <c r="F407" s="124" t="n"/>
      <c r="G407" s="372" t="n"/>
      <c r="H407" s="372" t="n"/>
      <c r="I407" s="373" t="n"/>
      <c r="J407" s="127" t="n"/>
      <c r="K407" s="374" t="n"/>
    </row>
    <row r="408">
      <c r="A408" s="123" t="n"/>
      <c r="B408" s="123" t="n"/>
      <c r="C408" s="124" t="n"/>
      <c r="D408" s="124" t="n"/>
      <c r="E408" s="125" t="n"/>
      <c r="F408" s="124" t="n"/>
      <c r="G408" s="372" t="n"/>
      <c r="H408" s="372" t="n"/>
      <c r="I408" s="373" t="n"/>
      <c r="J408" s="127" t="n"/>
      <c r="K408" s="374" t="n"/>
    </row>
    <row r="409">
      <c r="A409" s="123" t="n"/>
      <c r="B409" s="123" t="n"/>
      <c r="C409" s="124" t="n"/>
      <c r="D409" s="124" t="n"/>
      <c r="E409" s="125" t="n"/>
      <c r="F409" s="124" t="n"/>
      <c r="G409" s="372" t="n"/>
      <c r="H409" s="372" t="n"/>
      <c r="I409" s="373" t="n"/>
      <c r="J409" s="127" t="n"/>
      <c r="K409" s="374" t="n"/>
    </row>
    <row r="410">
      <c r="A410" s="123" t="n"/>
      <c r="B410" s="123" t="n"/>
      <c r="C410" s="124" t="n"/>
      <c r="D410" s="124" t="n"/>
      <c r="E410" s="125" t="n"/>
      <c r="F410" s="124" t="n"/>
      <c r="G410" s="372" t="n"/>
      <c r="H410" s="372" t="n"/>
      <c r="I410" s="373" t="n"/>
      <c r="J410" s="127" t="n"/>
      <c r="K410" s="374" t="n"/>
    </row>
    <row r="411">
      <c r="A411" s="123" t="n"/>
      <c r="B411" s="123" t="n"/>
      <c r="C411" s="124" t="n"/>
      <c r="D411" s="124" t="n"/>
      <c r="E411" s="125" t="n"/>
      <c r="F411" s="124" t="n"/>
      <c r="G411" s="372" t="n"/>
      <c r="H411" s="372" t="n"/>
      <c r="I411" s="373" t="n"/>
      <c r="J411" s="127" t="n"/>
      <c r="K411" s="374" t="n"/>
    </row>
    <row r="412">
      <c r="A412" s="123" t="n"/>
      <c r="B412" s="123" t="n"/>
      <c r="C412" s="124" t="n"/>
      <c r="D412" s="124" t="n"/>
      <c r="E412" s="125" t="n"/>
      <c r="F412" s="124" t="n"/>
      <c r="G412" s="372" t="n"/>
      <c r="H412" s="372" t="n"/>
      <c r="I412" s="373" t="n"/>
      <c r="J412" s="127" t="n"/>
      <c r="K412" s="374" t="n"/>
    </row>
    <row r="413">
      <c r="A413" s="123" t="n"/>
      <c r="B413" s="123" t="n"/>
      <c r="C413" s="124" t="n"/>
      <c r="D413" s="124" t="n"/>
      <c r="E413" s="125" t="n"/>
      <c r="F413" s="124" t="n"/>
      <c r="G413" s="372" t="n"/>
      <c r="H413" s="372" t="n"/>
      <c r="I413" s="373" t="n"/>
      <c r="J413" s="127" t="n"/>
      <c r="K413" s="374" t="n"/>
    </row>
    <row r="414">
      <c r="A414" s="123" t="n"/>
      <c r="B414" s="123" t="n"/>
      <c r="C414" s="124" t="n"/>
      <c r="D414" s="124" t="n"/>
      <c r="E414" s="125" t="n"/>
      <c r="F414" s="124" t="n"/>
      <c r="G414" s="372" t="n"/>
      <c r="H414" s="372" t="n"/>
      <c r="I414" s="373" t="n"/>
      <c r="J414" s="127" t="n"/>
      <c r="K414" s="374" t="n"/>
    </row>
    <row r="415">
      <c r="A415" s="123" t="n"/>
      <c r="B415" s="123" t="n"/>
      <c r="C415" s="124" t="n"/>
      <c r="D415" s="124" t="n"/>
      <c r="E415" s="125" t="n"/>
      <c r="F415" s="124" t="n"/>
      <c r="G415" s="372" t="n"/>
      <c r="H415" s="372" t="n"/>
      <c r="I415" s="373" t="n"/>
      <c r="J415" s="127" t="n"/>
      <c r="K415" s="374" t="n"/>
    </row>
    <row r="416">
      <c r="A416" s="123" t="n"/>
      <c r="B416" s="123" t="n"/>
      <c r="C416" s="124" t="n"/>
      <c r="D416" s="124" t="n"/>
      <c r="E416" s="125" t="n"/>
      <c r="F416" s="124" t="n"/>
      <c r="G416" s="372" t="n"/>
      <c r="H416" s="372" t="n"/>
      <c r="I416" s="373" t="n"/>
      <c r="J416" s="127" t="n"/>
      <c r="K416" s="374" t="n"/>
    </row>
    <row r="417">
      <c r="A417" s="123" t="n"/>
      <c r="B417" s="123" t="n"/>
      <c r="C417" s="124" t="n"/>
      <c r="D417" s="124" t="n"/>
      <c r="E417" s="125" t="n"/>
      <c r="F417" s="124" t="n"/>
      <c r="G417" s="372" t="n"/>
      <c r="H417" s="372" t="n"/>
      <c r="I417" s="373" t="n"/>
      <c r="J417" s="127" t="n"/>
      <c r="K417" s="374" t="n"/>
    </row>
    <row r="418">
      <c r="A418" s="123" t="n"/>
      <c r="B418" s="123" t="n"/>
      <c r="C418" s="124" t="n"/>
      <c r="D418" s="124" t="n"/>
      <c r="E418" s="125" t="n"/>
      <c r="F418" s="124" t="n"/>
      <c r="G418" s="372" t="n"/>
      <c r="H418" s="372" t="n"/>
      <c r="I418" s="373" t="n"/>
      <c r="J418" s="127" t="n"/>
      <c r="K418" s="374" t="n"/>
    </row>
    <row r="419">
      <c r="A419" s="123" t="n"/>
      <c r="B419" s="123" t="n"/>
      <c r="C419" s="124" t="n"/>
      <c r="D419" s="124" t="n"/>
      <c r="E419" s="125" t="n"/>
      <c r="F419" s="124" t="n"/>
      <c r="G419" s="372" t="n"/>
      <c r="H419" s="372" t="n"/>
      <c r="I419" s="373" t="n"/>
      <c r="J419" s="127" t="n"/>
      <c r="K419" s="374" t="n"/>
    </row>
    <row r="420">
      <c r="A420" s="123" t="n"/>
      <c r="B420" s="123" t="n"/>
      <c r="C420" s="124" t="n"/>
      <c r="D420" s="124" t="n"/>
      <c r="E420" s="125" t="n"/>
      <c r="F420" s="124" t="n"/>
      <c r="G420" s="372" t="n"/>
      <c r="H420" s="372" t="n"/>
      <c r="I420" s="373" t="n"/>
      <c r="J420" s="127" t="n"/>
      <c r="K420" s="374" t="n"/>
    </row>
    <row r="421">
      <c r="A421" s="123" t="n"/>
      <c r="B421" s="123" t="n"/>
      <c r="C421" s="124" t="n"/>
      <c r="D421" s="124" t="n"/>
      <c r="E421" s="125" t="n"/>
      <c r="F421" s="124" t="n"/>
      <c r="G421" s="372" t="n"/>
      <c r="H421" s="372" t="n"/>
      <c r="I421" s="373" t="n"/>
      <c r="J421" s="127" t="n"/>
      <c r="K421" s="374" t="n"/>
    </row>
    <row r="422">
      <c r="A422" s="123" t="n"/>
      <c r="B422" s="123" t="n"/>
      <c r="C422" s="124" t="n"/>
      <c r="D422" s="124" t="n"/>
      <c r="E422" s="125" t="n"/>
      <c r="F422" s="124" t="n"/>
      <c r="G422" s="372" t="n"/>
      <c r="H422" s="372" t="n"/>
      <c r="I422" s="373" t="n"/>
      <c r="J422" s="127" t="n"/>
      <c r="K422" s="374" t="n"/>
    </row>
    <row r="423">
      <c r="A423" s="123" t="n"/>
      <c r="B423" s="123" t="n"/>
      <c r="C423" s="124" t="n"/>
      <c r="D423" s="124" t="n"/>
      <c r="E423" s="125" t="n"/>
      <c r="F423" s="124" t="n"/>
      <c r="G423" s="372" t="n"/>
      <c r="H423" s="372" t="n"/>
      <c r="I423" s="373" t="n"/>
      <c r="J423" s="127" t="n"/>
      <c r="K423" s="374" t="n"/>
    </row>
    <row r="424">
      <c r="A424" s="123" t="n"/>
      <c r="B424" s="123" t="n"/>
      <c r="C424" s="124" t="n"/>
      <c r="D424" s="124" t="n"/>
      <c r="E424" s="125" t="n"/>
      <c r="F424" s="124" t="n"/>
      <c r="G424" s="372" t="n"/>
      <c r="H424" s="372" t="n"/>
      <c r="I424" s="373" t="n"/>
      <c r="J424" s="127" t="n"/>
      <c r="K424" s="374" t="n"/>
    </row>
    <row r="425">
      <c r="A425" s="123" t="n"/>
      <c r="B425" s="123" t="n"/>
      <c r="C425" s="124" t="n"/>
      <c r="D425" s="124" t="n"/>
      <c r="E425" s="125" t="n"/>
      <c r="F425" s="124" t="n"/>
      <c r="G425" s="372" t="n"/>
      <c r="H425" s="372" t="n"/>
      <c r="I425" s="373" t="n"/>
      <c r="J425" s="127" t="n"/>
      <c r="K425" s="374" t="n"/>
    </row>
    <row r="426">
      <c r="A426" s="123" t="n"/>
      <c r="B426" s="123" t="n"/>
      <c r="C426" s="124" t="n"/>
      <c r="D426" s="124" t="n"/>
      <c r="E426" s="125" t="n"/>
      <c r="F426" s="124" t="n"/>
      <c r="G426" s="372" t="n"/>
      <c r="H426" s="372" t="n"/>
      <c r="I426" s="373" t="n"/>
      <c r="J426" s="127" t="n"/>
      <c r="K426" s="374" t="n"/>
    </row>
    <row r="427">
      <c r="A427" s="123" t="n"/>
      <c r="B427" s="123" t="n"/>
      <c r="C427" s="124" t="n"/>
      <c r="D427" s="124" t="n"/>
      <c r="E427" s="125" t="n"/>
      <c r="F427" s="124" t="n"/>
      <c r="G427" s="372" t="n"/>
      <c r="H427" s="372" t="n"/>
      <c r="I427" s="373" t="n"/>
      <c r="J427" s="127" t="n"/>
      <c r="K427" s="374" t="n"/>
    </row>
    <row r="428">
      <c r="A428" s="123" t="n"/>
      <c r="B428" s="123" t="n"/>
      <c r="C428" s="124" t="n"/>
      <c r="D428" s="124" t="n"/>
      <c r="E428" s="125" t="n"/>
      <c r="F428" s="124" t="n"/>
      <c r="G428" s="372" t="n"/>
      <c r="H428" s="372" t="n"/>
      <c r="I428" s="373" t="n"/>
      <c r="J428" s="127" t="n"/>
      <c r="K428" s="374" t="n"/>
    </row>
    <row r="429">
      <c r="A429" s="123" t="n"/>
      <c r="B429" s="123" t="n"/>
      <c r="C429" s="124" t="n"/>
      <c r="D429" s="124" t="n"/>
      <c r="E429" s="125" t="n"/>
      <c r="F429" s="124" t="n"/>
      <c r="G429" s="372" t="n"/>
      <c r="H429" s="372" t="n"/>
      <c r="I429" s="373" t="n"/>
      <c r="J429" s="127" t="n"/>
      <c r="K429" s="374" t="n"/>
    </row>
    <row r="430">
      <c r="A430" s="123" t="n"/>
      <c r="B430" s="123" t="n"/>
      <c r="C430" s="124" t="n"/>
      <c r="D430" s="124" t="n"/>
      <c r="E430" s="125" t="n"/>
      <c r="F430" s="124" t="n"/>
      <c r="G430" s="372" t="n"/>
      <c r="H430" s="372" t="n"/>
      <c r="I430" s="373" t="n"/>
      <c r="J430" s="127" t="n"/>
      <c r="K430" s="374" t="n"/>
    </row>
    <row r="431">
      <c r="A431" s="123" t="n"/>
      <c r="B431" s="123" t="n"/>
      <c r="C431" s="124" t="n"/>
      <c r="D431" s="124" t="n"/>
      <c r="E431" s="125" t="n"/>
      <c r="F431" s="124" t="n"/>
      <c r="G431" s="372" t="n"/>
      <c r="H431" s="372" t="n"/>
      <c r="I431" s="373" t="n"/>
      <c r="J431" s="127" t="n"/>
      <c r="K431" s="374" t="n"/>
    </row>
    <row r="432">
      <c r="A432" s="123" t="n"/>
      <c r="B432" s="123" t="n"/>
      <c r="C432" s="124" t="n"/>
      <c r="D432" s="124" t="n"/>
      <c r="E432" s="125" t="n"/>
      <c r="F432" s="124" t="n"/>
      <c r="G432" s="372" t="n"/>
      <c r="H432" s="372" t="n"/>
      <c r="I432" s="373" t="n"/>
      <c r="J432" s="127" t="n"/>
      <c r="K432" s="374" t="n"/>
    </row>
    <row r="433">
      <c r="A433" s="123" t="n"/>
      <c r="B433" s="123" t="n"/>
      <c r="C433" s="124" t="n"/>
      <c r="D433" s="124" t="n"/>
      <c r="E433" s="125" t="n"/>
      <c r="F433" s="124" t="n"/>
      <c r="G433" s="372" t="n"/>
      <c r="H433" s="372" t="n"/>
      <c r="I433" s="373" t="n"/>
      <c r="J433" s="127" t="n"/>
      <c r="K433" s="374" t="n"/>
    </row>
    <row r="434">
      <c r="A434" s="123" t="n"/>
      <c r="B434" s="123" t="n"/>
      <c r="C434" s="124" t="n"/>
      <c r="D434" s="124" t="n"/>
      <c r="E434" s="125" t="n"/>
      <c r="F434" s="124" t="n"/>
      <c r="G434" s="372" t="n"/>
      <c r="H434" s="372" t="n"/>
      <c r="I434" s="373" t="n"/>
      <c r="J434" s="127" t="n"/>
      <c r="K434" s="374" t="n"/>
    </row>
    <row r="435">
      <c r="A435" s="123" t="n"/>
      <c r="B435" s="123" t="n"/>
      <c r="C435" s="124" t="n"/>
      <c r="D435" s="124" t="n"/>
      <c r="E435" s="125" t="n"/>
      <c r="F435" s="124" t="n"/>
      <c r="G435" s="372" t="n"/>
      <c r="H435" s="372" t="n"/>
      <c r="I435" s="373" t="n"/>
      <c r="J435" s="127" t="n"/>
      <c r="K435" s="374" t="n"/>
    </row>
    <row r="436">
      <c r="A436" s="123" t="n"/>
      <c r="B436" s="123" t="n"/>
      <c r="C436" s="124" t="n"/>
      <c r="D436" s="124" t="n"/>
      <c r="E436" s="125" t="n"/>
      <c r="F436" s="124" t="n"/>
      <c r="G436" s="372" t="n"/>
      <c r="H436" s="372" t="n"/>
      <c r="I436" s="373" t="n"/>
      <c r="J436" s="127" t="n"/>
      <c r="K436" s="374" t="n"/>
    </row>
    <row r="437">
      <c r="A437" s="123" t="n"/>
      <c r="B437" s="123" t="n"/>
      <c r="C437" s="124" t="n"/>
      <c r="D437" s="124" t="n"/>
      <c r="E437" s="125" t="n"/>
      <c r="F437" s="124" t="n"/>
      <c r="G437" s="372" t="n"/>
      <c r="H437" s="372" t="n"/>
      <c r="I437" s="373" t="n"/>
      <c r="J437" s="127" t="n"/>
      <c r="K437" s="374" t="n"/>
    </row>
    <row r="438">
      <c r="A438" s="123" t="n"/>
      <c r="B438" s="123" t="n"/>
      <c r="C438" s="124" t="n"/>
      <c r="D438" s="124" t="n"/>
      <c r="E438" s="125" t="n"/>
      <c r="F438" s="124" t="n"/>
      <c r="G438" s="372" t="n"/>
      <c r="H438" s="372" t="n"/>
      <c r="I438" s="373" t="n"/>
      <c r="J438" s="127" t="n"/>
      <c r="K438" s="374" t="n"/>
    </row>
    <row r="439">
      <c r="A439" s="123" t="n"/>
      <c r="B439" s="123" t="n"/>
      <c r="C439" s="124" t="n"/>
      <c r="D439" s="124" t="n"/>
      <c r="E439" s="125" t="n"/>
      <c r="F439" s="124" t="n"/>
      <c r="G439" s="372" t="n"/>
      <c r="H439" s="372" t="n"/>
      <c r="I439" s="373" t="n"/>
      <c r="J439" s="127" t="n"/>
      <c r="K439" s="374" t="n"/>
    </row>
    <row r="440">
      <c r="A440" s="123" t="n"/>
      <c r="B440" s="123" t="n"/>
      <c r="C440" s="124" t="n"/>
      <c r="D440" s="124" t="n"/>
      <c r="E440" s="125" t="n"/>
      <c r="F440" s="124" t="n"/>
      <c r="G440" s="372" t="n"/>
      <c r="H440" s="372" t="n"/>
      <c r="I440" s="373" t="n"/>
      <c r="J440" s="127" t="n"/>
      <c r="K440" s="374" t="n"/>
    </row>
    <row r="441">
      <c r="A441" s="123" t="n"/>
      <c r="B441" s="123" t="n"/>
      <c r="C441" s="124" t="n"/>
      <c r="D441" s="124" t="n"/>
      <c r="E441" s="125" t="n"/>
      <c r="F441" s="124" t="n"/>
      <c r="G441" s="372" t="n"/>
      <c r="H441" s="372" t="n"/>
      <c r="I441" s="373" t="n"/>
      <c r="J441" s="127" t="n"/>
      <c r="K441" s="374" t="n"/>
    </row>
    <row r="442">
      <c r="A442" s="123" t="n"/>
      <c r="B442" s="123" t="n"/>
      <c r="C442" s="124" t="n"/>
      <c r="D442" s="124" t="n"/>
      <c r="E442" s="125" t="n"/>
      <c r="F442" s="124" t="n"/>
      <c r="G442" s="372" t="n"/>
      <c r="H442" s="372" t="n"/>
      <c r="I442" s="373" t="n"/>
      <c r="J442" s="127" t="n"/>
      <c r="K442" s="374" t="n"/>
    </row>
    <row r="443">
      <c r="A443" s="123" t="n"/>
      <c r="B443" s="123" t="n"/>
      <c r="C443" s="124" t="n"/>
      <c r="D443" s="124" t="n"/>
      <c r="E443" s="125" t="n"/>
      <c r="F443" s="124" t="n"/>
      <c r="G443" s="372" t="n"/>
      <c r="H443" s="372" t="n"/>
      <c r="I443" s="373" t="n"/>
      <c r="J443" s="127" t="n"/>
      <c r="K443" s="374" t="n"/>
    </row>
    <row r="444">
      <c r="A444" s="123" t="n"/>
      <c r="B444" s="123" t="n"/>
      <c r="C444" s="124" t="n"/>
      <c r="D444" s="124" t="n"/>
      <c r="E444" s="125" t="n"/>
      <c r="F444" s="124" t="n"/>
      <c r="G444" s="372" t="n"/>
      <c r="H444" s="372" t="n"/>
      <c r="I444" s="373" t="n"/>
      <c r="J444" s="127" t="n"/>
      <c r="K444" s="374" t="n"/>
    </row>
    <row r="445">
      <c r="A445" s="123" t="n"/>
      <c r="B445" s="123" t="n"/>
      <c r="C445" s="124" t="n"/>
      <c r="D445" s="124" t="n"/>
      <c r="E445" s="125" t="n"/>
      <c r="F445" s="124" t="n"/>
      <c r="G445" s="372" t="n"/>
      <c r="H445" s="372" t="n"/>
      <c r="I445" s="373" t="n"/>
      <c r="J445" s="127" t="n"/>
      <c r="K445" s="374" t="n"/>
    </row>
    <row r="446">
      <c r="A446" s="123" t="n"/>
      <c r="B446" s="123" t="n"/>
      <c r="C446" s="124" t="n"/>
      <c r="D446" s="124" t="n"/>
      <c r="E446" s="125" t="n"/>
      <c r="F446" s="124" t="n"/>
      <c r="G446" s="372" t="n"/>
      <c r="H446" s="372" t="n"/>
      <c r="I446" s="373" t="n"/>
      <c r="J446" s="127" t="n"/>
      <c r="K446" s="374" t="n"/>
    </row>
    <row r="447">
      <c r="A447" s="123" t="n"/>
      <c r="B447" s="123" t="n"/>
      <c r="C447" s="124" t="n"/>
      <c r="D447" s="124" t="n"/>
      <c r="E447" s="125" t="n"/>
      <c r="F447" s="124" t="n"/>
      <c r="G447" s="372" t="n"/>
      <c r="H447" s="372" t="n"/>
      <c r="I447" s="373" t="n"/>
      <c r="J447" s="127" t="n"/>
      <c r="K447" s="374" t="n"/>
    </row>
    <row r="448">
      <c r="A448" s="123" t="n"/>
      <c r="B448" s="123" t="n"/>
      <c r="C448" s="124" t="n"/>
      <c r="D448" s="124" t="n"/>
      <c r="E448" s="125" t="n"/>
      <c r="F448" s="124" t="n"/>
      <c r="G448" s="372" t="n"/>
      <c r="H448" s="372" t="n"/>
      <c r="I448" s="373" t="n"/>
      <c r="J448" s="127" t="n"/>
      <c r="K448" s="374" t="n"/>
    </row>
    <row r="449">
      <c r="A449" s="123" t="n"/>
      <c r="B449" s="123" t="n"/>
      <c r="C449" s="124" t="n"/>
      <c r="D449" s="124" t="n"/>
      <c r="E449" s="125" t="n"/>
      <c r="F449" s="124" t="n"/>
      <c r="G449" s="372" t="n"/>
      <c r="H449" s="372" t="n"/>
      <c r="I449" s="373" t="n"/>
      <c r="J449" s="127" t="n"/>
      <c r="K449" s="374" t="n"/>
    </row>
    <row r="450">
      <c r="A450" s="123" t="n"/>
      <c r="B450" s="123" t="n"/>
      <c r="C450" s="124" t="n"/>
      <c r="D450" s="124" t="n"/>
      <c r="E450" s="125" t="n"/>
      <c r="F450" s="124" t="n"/>
      <c r="G450" s="372" t="n"/>
      <c r="H450" s="372" t="n"/>
      <c r="I450" s="373" t="n"/>
      <c r="J450" s="127" t="n"/>
      <c r="K450" s="374" t="n"/>
    </row>
    <row r="451">
      <c r="A451" s="123" t="n"/>
      <c r="B451" s="123" t="n"/>
      <c r="C451" s="124" t="n"/>
      <c r="D451" s="124" t="n"/>
      <c r="E451" s="125" t="n"/>
      <c r="F451" s="124" t="n"/>
      <c r="G451" s="372" t="n"/>
      <c r="H451" s="372" t="n"/>
      <c r="I451" s="373" t="n"/>
      <c r="J451" s="127" t="n"/>
      <c r="K451" s="374" t="n"/>
    </row>
    <row r="452">
      <c r="A452" s="123" t="n"/>
      <c r="B452" s="123" t="n"/>
      <c r="C452" s="124" t="n"/>
      <c r="D452" s="124" t="n"/>
      <c r="E452" s="125" t="n"/>
      <c r="F452" s="124" t="n"/>
      <c r="G452" s="372" t="n"/>
      <c r="H452" s="372" t="n"/>
      <c r="I452" s="373" t="n"/>
      <c r="J452" s="127" t="n"/>
      <c r="K452" s="374" t="n"/>
    </row>
    <row r="453">
      <c r="A453" s="123" t="n"/>
      <c r="B453" s="123" t="n"/>
      <c r="C453" s="124" t="n"/>
      <c r="D453" s="124" t="n"/>
      <c r="E453" s="125" t="n"/>
      <c r="F453" s="124" t="n"/>
      <c r="G453" s="372" t="n"/>
      <c r="H453" s="372" t="n"/>
      <c r="I453" s="373" t="n"/>
      <c r="J453" s="127" t="n"/>
      <c r="K453" s="374" t="n"/>
    </row>
    <row r="454">
      <c r="A454" s="123" t="n"/>
      <c r="B454" s="123" t="n"/>
      <c r="C454" s="124" t="n"/>
      <c r="D454" s="124" t="n"/>
      <c r="E454" s="125" t="n"/>
      <c r="F454" s="124" t="n"/>
      <c r="G454" s="372" t="n"/>
      <c r="H454" s="372" t="n"/>
      <c r="I454" s="373" t="n"/>
      <c r="J454" s="127" t="n"/>
      <c r="K454" s="374" t="n"/>
    </row>
    <row r="455">
      <c r="A455" s="123" t="n"/>
      <c r="B455" s="123" t="n"/>
      <c r="C455" s="124" t="n"/>
      <c r="D455" s="124" t="n"/>
      <c r="E455" s="125" t="n"/>
      <c r="F455" s="124" t="n"/>
      <c r="G455" s="372" t="n"/>
      <c r="H455" s="372" t="n"/>
      <c r="I455" s="373" t="n"/>
      <c r="J455" s="127" t="n"/>
      <c r="K455" s="374" t="n"/>
    </row>
    <row r="456">
      <c r="A456" s="123" t="n"/>
      <c r="B456" s="123" t="n"/>
      <c r="C456" s="124" t="n"/>
      <c r="D456" s="124" t="n"/>
      <c r="E456" s="125" t="n"/>
      <c r="F456" s="124" t="n"/>
      <c r="G456" s="372" t="n"/>
      <c r="H456" s="372" t="n"/>
      <c r="I456" s="373" t="n"/>
      <c r="J456" s="127" t="n"/>
      <c r="K456" s="374" t="n"/>
    </row>
    <row r="457">
      <c r="A457" s="123" t="n"/>
      <c r="B457" s="123" t="n"/>
      <c r="C457" s="124" t="n"/>
      <c r="D457" s="124" t="n"/>
      <c r="E457" s="125" t="n"/>
      <c r="F457" s="124" t="n"/>
      <c r="G457" s="372" t="n"/>
      <c r="H457" s="372" t="n"/>
      <c r="I457" s="373" t="n"/>
      <c r="J457" s="127" t="n"/>
      <c r="K457" s="374" t="n"/>
    </row>
    <row r="458">
      <c r="A458" s="123" t="n"/>
      <c r="B458" s="123" t="n"/>
      <c r="C458" s="124" t="n"/>
      <c r="D458" s="124" t="n"/>
      <c r="E458" s="125" t="n"/>
      <c r="F458" s="124" t="n"/>
      <c r="G458" s="372" t="n"/>
      <c r="H458" s="372" t="n"/>
      <c r="I458" s="373" t="n"/>
      <c r="J458" s="127" t="n"/>
      <c r="K458" s="374" t="n"/>
    </row>
    <row r="459">
      <c r="A459" s="123" t="n"/>
      <c r="B459" s="123" t="n"/>
      <c r="C459" s="124" t="n"/>
      <c r="D459" s="124" t="n"/>
      <c r="E459" s="125" t="n"/>
      <c r="F459" s="124" t="n"/>
      <c r="G459" s="372" t="n"/>
      <c r="H459" s="372" t="n"/>
      <c r="I459" s="373" t="n"/>
      <c r="J459" s="127" t="n"/>
      <c r="K459" s="374" t="n"/>
    </row>
    <row r="460">
      <c r="A460" s="123" t="n"/>
      <c r="B460" s="123" t="n"/>
      <c r="C460" s="124" t="n"/>
      <c r="D460" s="124" t="n"/>
      <c r="E460" s="125" t="n"/>
      <c r="F460" s="124" t="n"/>
      <c r="G460" s="372" t="n"/>
      <c r="H460" s="372" t="n"/>
      <c r="I460" s="373" t="n"/>
      <c r="J460" s="127" t="n"/>
      <c r="K460" s="374" t="n"/>
    </row>
    <row r="461">
      <c r="A461" s="123" t="n"/>
      <c r="B461" s="123" t="n"/>
      <c r="C461" s="124" t="n"/>
      <c r="D461" s="124" t="n"/>
      <c r="E461" s="125" t="n"/>
      <c r="F461" s="124" t="n"/>
      <c r="G461" s="372" t="n"/>
      <c r="H461" s="372" t="n"/>
      <c r="I461" s="373" t="n"/>
      <c r="J461" s="127" t="n"/>
      <c r="K461" s="374" t="n"/>
    </row>
    <row r="462">
      <c r="A462" s="123" t="n"/>
      <c r="B462" s="123" t="n"/>
      <c r="C462" s="124" t="n"/>
      <c r="D462" s="124" t="n"/>
      <c r="E462" s="125" t="n"/>
      <c r="F462" s="124" t="n"/>
      <c r="G462" s="372" t="n"/>
      <c r="H462" s="372" t="n"/>
      <c r="I462" s="373" t="n"/>
      <c r="J462" s="127" t="n"/>
      <c r="K462" s="374" t="n"/>
    </row>
    <row r="463">
      <c r="A463" s="123" t="n"/>
      <c r="B463" s="123" t="n"/>
      <c r="C463" s="124" t="n"/>
      <c r="D463" s="124" t="n"/>
      <c r="E463" s="125" t="n"/>
      <c r="F463" s="124" t="n"/>
      <c r="G463" s="372" t="n"/>
      <c r="H463" s="372" t="n"/>
      <c r="I463" s="373" t="n"/>
      <c r="J463" s="127" t="n"/>
      <c r="K463" s="374" t="n"/>
    </row>
    <row r="464">
      <c r="A464" s="123" t="n"/>
      <c r="B464" s="123" t="n"/>
      <c r="C464" s="124" t="n"/>
      <c r="D464" s="124" t="n"/>
      <c r="E464" s="125" t="n"/>
      <c r="F464" s="124" t="n"/>
      <c r="G464" s="372" t="n"/>
      <c r="H464" s="372" t="n"/>
      <c r="I464" s="373" t="n"/>
      <c r="J464" s="127" t="n"/>
      <c r="K464" s="374" t="n"/>
    </row>
    <row r="465">
      <c r="A465" s="123" t="n"/>
      <c r="B465" s="123" t="n"/>
      <c r="C465" s="124" t="n"/>
      <c r="D465" s="124" t="n"/>
      <c r="E465" s="125" t="n"/>
      <c r="F465" s="124" t="n"/>
      <c r="G465" s="372" t="n"/>
      <c r="H465" s="372" t="n"/>
      <c r="I465" s="373" t="n"/>
      <c r="J465" s="127" t="n"/>
      <c r="K465" s="374" t="n"/>
    </row>
    <row r="466">
      <c r="A466" s="123" t="n"/>
      <c r="B466" s="123" t="n"/>
      <c r="C466" s="124" t="n"/>
      <c r="D466" s="124" t="n"/>
      <c r="E466" s="125" t="n"/>
      <c r="F466" s="124" t="n"/>
      <c r="G466" s="372" t="n"/>
      <c r="H466" s="372" t="n"/>
      <c r="I466" s="373" t="n"/>
      <c r="J466" s="127" t="n"/>
      <c r="K466" s="374" t="n"/>
    </row>
    <row r="467">
      <c r="A467" s="123" t="n"/>
      <c r="B467" s="123" t="n"/>
      <c r="C467" s="124" t="n"/>
      <c r="D467" s="124" t="n"/>
      <c r="E467" s="125" t="n"/>
      <c r="F467" s="124" t="n"/>
      <c r="G467" s="372" t="n"/>
      <c r="H467" s="372" t="n"/>
      <c r="I467" s="373" t="n"/>
      <c r="J467" s="127" t="n"/>
      <c r="K467" s="374" t="n"/>
    </row>
    <row r="468">
      <c r="A468" s="123" t="n"/>
      <c r="B468" s="123" t="n"/>
      <c r="C468" s="124" t="n"/>
      <c r="D468" s="124" t="n"/>
      <c r="E468" s="125" t="n"/>
      <c r="F468" s="124" t="n"/>
      <c r="G468" s="372" t="n"/>
      <c r="H468" s="372" t="n"/>
      <c r="I468" s="373" t="n"/>
      <c r="J468" s="127" t="n"/>
      <c r="K468" s="374" t="n"/>
    </row>
    <row r="469">
      <c r="A469" s="123" t="n"/>
      <c r="B469" s="123" t="n"/>
      <c r="C469" s="124" t="n"/>
      <c r="D469" s="124" t="n"/>
      <c r="E469" s="125" t="n"/>
      <c r="F469" s="124" t="n"/>
      <c r="G469" s="372" t="n"/>
      <c r="H469" s="372" t="n"/>
      <c r="I469" s="373" t="n"/>
      <c r="J469" s="127" t="n"/>
      <c r="K469" s="374" t="n"/>
    </row>
    <row r="470">
      <c r="A470" s="123" t="n"/>
      <c r="B470" s="123" t="n"/>
      <c r="C470" s="124" t="n"/>
      <c r="D470" s="124" t="n"/>
      <c r="E470" s="125" t="n"/>
      <c r="F470" s="124" t="n"/>
      <c r="G470" s="372" t="n"/>
      <c r="H470" s="372" t="n"/>
      <c r="I470" s="373" t="n"/>
      <c r="J470" s="127" t="n"/>
      <c r="K470" s="374" t="n"/>
    </row>
    <row r="471">
      <c r="A471" s="123" t="n"/>
      <c r="B471" s="123" t="n"/>
      <c r="C471" s="124" t="n"/>
      <c r="D471" s="124" t="n"/>
      <c r="E471" s="125" t="n"/>
      <c r="F471" s="124" t="n"/>
      <c r="G471" s="372" t="n"/>
      <c r="H471" s="372" t="n"/>
      <c r="I471" s="373" t="n"/>
      <c r="J471" s="127" t="n"/>
      <c r="K471" s="374" t="n"/>
    </row>
    <row r="472">
      <c r="A472" s="123" t="n"/>
      <c r="B472" s="123" t="n"/>
      <c r="C472" s="124" t="n"/>
      <c r="D472" s="124" t="n"/>
      <c r="E472" s="125" t="n"/>
      <c r="F472" s="124" t="n"/>
      <c r="G472" s="372" t="n"/>
      <c r="H472" s="372" t="n"/>
      <c r="I472" s="373" t="n"/>
      <c r="J472" s="127" t="n"/>
      <c r="K472" s="374" t="n"/>
    </row>
    <row r="473">
      <c r="A473" s="123" t="n"/>
      <c r="B473" s="123" t="n"/>
      <c r="C473" s="124" t="n"/>
      <c r="D473" s="124" t="n"/>
      <c r="E473" s="125" t="n"/>
      <c r="F473" s="124" t="n"/>
      <c r="G473" s="372" t="n"/>
      <c r="H473" s="372" t="n"/>
      <c r="I473" s="373" t="n"/>
      <c r="J473" s="127" t="n"/>
      <c r="K473" s="374" t="n"/>
    </row>
    <row r="474">
      <c r="A474" s="123" t="n"/>
      <c r="B474" s="123" t="n"/>
      <c r="C474" s="124" t="n"/>
      <c r="D474" s="124" t="n"/>
      <c r="E474" s="125" t="n"/>
      <c r="F474" s="124" t="n"/>
      <c r="G474" s="372" t="n"/>
      <c r="H474" s="372" t="n"/>
      <c r="I474" s="373" t="n"/>
      <c r="J474" s="127" t="n"/>
      <c r="K474" s="374" t="n"/>
    </row>
    <row r="475">
      <c r="A475" s="123" t="n"/>
      <c r="B475" s="123" t="n"/>
      <c r="C475" s="124" t="n"/>
      <c r="D475" s="124" t="n"/>
      <c r="E475" s="125" t="n"/>
      <c r="F475" s="124" t="n"/>
      <c r="G475" s="372" t="n"/>
      <c r="H475" s="372" t="n"/>
      <c r="I475" s="373" t="n"/>
      <c r="J475" s="127" t="n"/>
      <c r="K475" s="374" t="n"/>
    </row>
    <row r="476">
      <c r="A476" s="123" t="n"/>
      <c r="B476" s="123" t="n"/>
      <c r="C476" s="124" t="n"/>
      <c r="D476" s="124" t="n"/>
      <c r="E476" s="125" t="n"/>
      <c r="F476" s="124" t="n"/>
      <c r="G476" s="372" t="n"/>
      <c r="H476" s="372" t="n"/>
      <c r="I476" s="373" t="n"/>
      <c r="J476" s="127" t="n"/>
      <c r="K476" s="374" t="n"/>
    </row>
    <row r="477">
      <c r="A477" s="123" t="n"/>
      <c r="B477" s="123" t="n"/>
      <c r="C477" s="124" t="n"/>
      <c r="D477" s="124" t="n"/>
      <c r="E477" s="125" t="n"/>
      <c r="F477" s="124" t="n"/>
      <c r="G477" s="372" t="n"/>
      <c r="H477" s="372" t="n"/>
      <c r="I477" s="373" t="n"/>
      <c r="J477" s="127" t="n"/>
      <c r="K477" s="374" t="n"/>
    </row>
    <row r="478">
      <c r="A478" s="123" t="n"/>
      <c r="B478" s="123" t="n"/>
      <c r="C478" s="124" t="n"/>
      <c r="D478" s="124" t="n"/>
      <c r="E478" s="125" t="n"/>
      <c r="F478" s="124" t="n"/>
      <c r="G478" s="372" t="n"/>
      <c r="H478" s="372" t="n"/>
      <c r="I478" s="373" t="n"/>
      <c r="J478" s="127" t="n"/>
      <c r="K478" s="374" t="n"/>
    </row>
    <row r="479">
      <c r="A479" s="123" t="n"/>
      <c r="B479" s="123" t="n"/>
      <c r="C479" s="124" t="n"/>
      <c r="D479" s="124" t="n"/>
      <c r="E479" s="125" t="n"/>
      <c r="F479" s="124" t="n"/>
      <c r="G479" s="372" t="n"/>
      <c r="H479" s="372" t="n"/>
      <c r="I479" s="373" t="n"/>
      <c r="J479" s="127" t="n"/>
      <c r="K479" s="374" t="n"/>
    </row>
    <row r="480">
      <c r="A480" s="123" t="n"/>
      <c r="B480" s="123" t="n"/>
      <c r="C480" s="124" t="n"/>
      <c r="D480" s="124" t="n"/>
      <c r="E480" s="125" t="n"/>
      <c r="F480" s="124" t="n"/>
      <c r="G480" s="372" t="n"/>
      <c r="H480" s="372" t="n"/>
      <c r="I480" s="373" t="n"/>
      <c r="J480" s="127" t="n"/>
      <c r="K480" s="374" t="n"/>
    </row>
    <row r="481">
      <c r="A481" s="123" t="n"/>
      <c r="B481" s="123" t="n"/>
      <c r="C481" s="124" t="n"/>
      <c r="D481" s="124" t="n"/>
      <c r="E481" s="125" t="n"/>
      <c r="F481" s="124" t="n"/>
      <c r="G481" s="372" t="n"/>
      <c r="H481" s="372" t="n"/>
      <c r="I481" s="373" t="n"/>
      <c r="J481" s="127" t="n"/>
      <c r="K481" s="374" t="n"/>
    </row>
    <row r="482">
      <c r="A482" s="123" t="n"/>
      <c r="B482" s="123" t="n"/>
      <c r="C482" s="124" t="n"/>
      <c r="D482" s="124" t="n"/>
      <c r="E482" s="125" t="n"/>
      <c r="F482" s="124" t="n"/>
      <c r="G482" s="372" t="n"/>
      <c r="H482" s="372" t="n"/>
      <c r="I482" s="373" t="n"/>
      <c r="J482" s="127" t="n"/>
      <c r="K482" s="374" t="n"/>
    </row>
    <row r="483">
      <c r="A483" s="123" t="n"/>
      <c r="B483" s="123" t="n"/>
      <c r="C483" s="124" t="n"/>
      <c r="D483" s="124" t="n"/>
      <c r="E483" s="125" t="n"/>
      <c r="F483" s="124" t="n"/>
      <c r="G483" s="372" t="n"/>
      <c r="H483" s="372" t="n"/>
      <c r="I483" s="373" t="n"/>
      <c r="J483" s="127" t="n"/>
      <c r="K483" s="374" t="n"/>
    </row>
    <row r="484">
      <c r="A484" s="123" t="n"/>
      <c r="B484" s="123" t="n"/>
      <c r="C484" s="124" t="n"/>
      <c r="D484" s="124" t="n"/>
      <c r="E484" s="125" t="n"/>
      <c r="F484" s="124" t="n"/>
      <c r="G484" s="372" t="n"/>
      <c r="H484" s="372" t="n"/>
      <c r="I484" s="373" t="n"/>
      <c r="J484" s="127" t="n"/>
      <c r="K484" s="374" t="n"/>
    </row>
    <row r="485">
      <c r="A485" s="123" t="n"/>
      <c r="B485" s="123" t="n"/>
      <c r="C485" s="124" t="n"/>
      <c r="D485" s="124" t="n"/>
      <c r="E485" s="125" t="n"/>
      <c r="F485" s="124" t="n"/>
      <c r="G485" s="372" t="n"/>
      <c r="H485" s="372" t="n"/>
      <c r="I485" s="373" t="n"/>
      <c r="J485" s="127" t="n"/>
      <c r="K485" s="374" t="n"/>
    </row>
    <row r="486">
      <c r="A486" s="123" t="n"/>
      <c r="B486" s="123" t="n"/>
      <c r="C486" s="124" t="n"/>
      <c r="D486" s="124" t="n"/>
      <c r="E486" s="125" t="n"/>
      <c r="F486" s="124" t="n"/>
      <c r="G486" s="372" t="n"/>
      <c r="H486" s="372" t="n"/>
      <c r="I486" s="373" t="n"/>
      <c r="J486" s="127" t="n"/>
      <c r="K486" s="374" t="n"/>
    </row>
    <row r="487">
      <c r="A487" s="123" t="n"/>
      <c r="B487" s="123" t="n"/>
      <c r="C487" s="124" t="n"/>
      <c r="D487" s="124" t="n"/>
      <c r="E487" s="125" t="n"/>
      <c r="F487" s="124" t="n"/>
      <c r="G487" s="372" t="n"/>
      <c r="H487" s="372" t="n"/>
      <c r="I487" s="373" t="n"/>
      <c r="J487" s="127" t="n"/>
      <c r="K487" s="374" t="n"/>
    </row>
    <row r="488">
      <c r="A488" s="123" t="n"/>
      <c r="B488" s="123" t="n"/>
      <c r="C488" s="124" t="n"/>
      <c r="D488" s="124" t="n"/>
      <c r="E488" s="125" t="n"/>
      <c r="F488" s="124" t="n"/>
      <c r="G488" s="372" t="n"/>
      <c r="H488" s="372" t="n"/>
      <c r="I488" s="373" t="n"/>
      <c r="J488" s="127" t="n"/>
      <c r="K488" s="374" t="n"/>
    </row>
    <row r="489">
      <c r="A489" s="123" t="n"/>
      <c r="B489" s="123" t="n"/>
      <c r="C489" s="124" t="n"/>
      <c r="D489" s="124" t="n"/>
      <c r="E489" s="125" t="n"/>
      <c r="F489" s="124" t="n"/>
      <c r="G489" s="372" t="n"/>
      <c r="H489" s="372" t="n"/>
      <c r="I489" s="373" t="n"/>
      <c r="J489" s="127" t="n"/>
      <c r="K489" s="374" t="n"/>
    </row>
    <row r="490">
      <c r="A490" s="123" t="n"/>
      <c r="B490" s="123" t="n"/>
      <c r="C490" s="124" t="n"/>
      <c r="D490" s="124" t="n"/>
      <c r="E490" s="125" t="n"/>
      <c r="F490" s="124" t="n"/>
      <c r="G490" s="372" t="n"/>
      <c r="H490" s="372" t="n"/>
      <c r="I490" s="373" t="n"/>
      <c r="J490" s="127" t="n"/>
      <c r="K490" s="374" t="n"/>
    </row>
    <row r="491">
      <c r="A491" s="123" t="n"/>
      <c r="B491" s="123" t="n"/>
      <c r="C491" s="124" t="n"/>
      <c r="D491" s="124" t="n"/>
      <c r="E491" s="125" t="n"/>
      <c r="F491" s="124" t="n"/>
      <c r="G491" s="372" t="n"/>
      <c r="H491" s="372" t="n"/>
      <c r="I491" s="373" t="n"/>
      <c r="J491" s="127" t="n"/>
      <c r="K491" s="374" t="n"/>
    </row>
    <row r="492">
      <c r="A492" s="123" t="n"/>
      <c r="B492" s="123" t="n"/>
      <c r="C492" s="124" t="n"/>
      <c r="D492" s="124" t="n"/>
      <c r="E492" s="125" t="n"/>
      <c r="F492" s="124" t="n"/>
      <c r="G492" s="372" t="n"/>
      <c r="H492" s="372" t="n"/>
      <c r="I492" s="373" t="n"/>
      <c r="J492" s="127" t="n"/>
      <c r="K492" s="374" t="n"/>
    </row>
    <row r="493">
      <c r="A493" s="123" t="n"/>
      <c r="B493" s="123" t="n"/>
      <c r="C493" s="124" t="n"/>
      <c r="D493" s="124" t="n"/>
      <c r="E493" s="125" t="n"/>
      <c r="F493" s="124" t="n"/>
      <c r="G493" s="372" t="n"/>
      <c r="H493" s="372" t="n"/>
      <c r="I493" s="373" t="n"/>
      <c r="J493" s="127" t="n"/>
      <c r="K493" s="374" t="n"/>
    </row>
    <row r="494">
      <c r="A494" s="123" t="n"/>
      <c r="B494" s="123" t="n"/>
      <c r="C494" s="124" t="n"/>
      <c r="D494" s="124" t="n"/>
      <c r="E494" s="125" t="n"/>
      <c r="F494" s="124" t="n"/>
      <c r="G494" s="372" t="n"/>
      <c r="H494" s="372" t="n"/>
      <c r="I494" s="373" t="n"/>
      <c r="J494" s="127" t="n"/>
      <c r="K494" s="374" t="n"/>
    </row>
    <row r="495">
      <c r="A495" s="123" t="n"/>
      <c r="B495" s="123" t="n"/>
      <c r="C495" s="124" t="n"/>
      <c r="D495" s="124" t="n"/>
      <c r="E495" s="125" t="n"/>
      <c r="F495" s="124" t="n"/>
      <c r="G495" s="372" t="n"/>
      <c r="H495" s="372" t="n"/>
      <c r="I495" s="373" t="n"/>
      <c r="J495" s="127" t="n"/>
      <c r="K495" s="374" t="n"/>
    </row>
    <row r="496">
      <c r="A496" s="123" t="n"/>
      <c r="B496" s="123" t="n"/>
      <c r="C496" s="124" t="n"/>
      <c r="D496" s="124" t="n"/>
      <c r="E496" s="125" t="n"/>
      <c r="F496" s="124" t="n"/>
      <c r="G496" s="372" t="n"/>
      <c r="H496" s="372" t="n"/>
      <c r="I496" s="373" t="n"/>
      <c r="J496" s="127" t="n"/>
      <c r="K496" s="374" t="n"/>
    </row>
    <row r="497">
      <c r="A497" s="123" t="n"/>
      <c r="B497" s="123" t="n"/>
      <c r="C497" s="124" t="n"/>
      <c r="D497" s="124" t="n"/>
      <c r="E497" s="125" t="n"/>
      <c r="F497" s="124" t="n"/>
      <c r="G497" s="372" t="n"/>
      <c r="H497" s="372" t="n"/>
      <c r="I497" s="373" t="n"/>
      <c r="J497" s="127" t="n"/>
      <c r="K497" s="374" t="n"/>
    </row>
    <row r="498">
      <c r="A498" s="123" t="n"/>
      <c r="B498" s="123" t="n"/>
      <c r="C498" s="124" t="n"/>
      <c r="D498" s="124" t="n"/>
      <c r="E498" s="125" t="n"/>
      <c r="F498" s="124" t="n"/>
      <c r="G498" s="372" t="n"/>
      <c r="H498" s="372" t="n"/>
      <c r="I498" s="373" t="n"/>
      <c r="J498" s="127" t="n"/>
      <c r="K498" s="374" t="n"/>
    </row>
    <row r="499">
      <c r="A499" s="123" t="n"/>
      <c r="B499" s="123" t="n"/>
      <c r="C499" s="124" t="n"/>
      <c r="D499" s="124" t="n"/>
      <c r="E499" s="125" t="n"/>
      <c r="F499" s="124" t="n"/>
      <c r="G499" s="372" t="n"/>
      <c r="H499" s="372" t="n"/>
      <c r="I499" s="373" t="n"/>
      <c r="J499" s="127" t="n"/>
      <c r="K499" s="374" t="n"/>
    </row>
    <row r="500">
      <c r="A500" s="123" t="n"/>
      <c r="B500" s="123" t="n"/>
      <c r="C500" s="124" t="n"/>
      <c r="D500" s="124" t="n"/>
      <c r="E500" s="125" t="n"/>
      <c r="F500" s="124" t="n"/>
      <c r="G500" s="372" t="n"/>
      <c r="H500" s="372" t="n"/>
      <c r="I500" s="373" t="n"/>
      <c r="J500" s="127" t="n"/>
      <c r="K500" s="374" t="n"/>
    </row>
    <row r="501">
      <c r="A501" s="123" t="n"/>
      <c r="B501" s="123" t="n"/>
      <c r="C501" s="124" t="n"/>
      <c r="D501" s="124" t="n"/>
      <c r="E501" s="125" t="n"/>
      <c r="F501" s="124" t="n"/>
      <c r="G501" s="372" t="n"/>
      <c r="H501" s="372" t="n"/>
      <c r="I501" s="373" t="n"/>
      <c r="J501" s="127" t="n"/>
      <c r="K501" s="374" t="n"/>
    </row>
    <row r="502">
      <c r="A502" s="123" t="n"/>
      <c r="B502" s="123" t="n"/>
      <c r="C502" s="124" t="n"/>
      <c r="D502" s="124" t="n"/>
      <c r="E502" s="125" t="n"/>
      <c r="F502" s="124" t="n"/>
      <c r="G502" s="372" t="n"/>
      <c r="H502" s="372" t="n"/>
      <c r="I502" s="373" t="n"/>
      <c r="J502" s="127" t="n"/>
      <c r="K502" s="374" t="n"/>
    </row>
    <row r="503">
      <c r="A503" s="123" t="n"/>
      <c r="B503" s="123" t="n"/>
      <c r="C503" s="124" t="n"/>
      <c r="D503" s="124" t="n"/>
      <c r="E503" s="125" t="n"/>
      <c r="F503" s="124" t="n"/>
      <c r="G503" s="372" t="n"/>
      <c r="H503" s="372" t="n"/>
      <c r="I503" s="373" t="n"/>
      <c r="J503" s="127" t="n"/>
      <c r="K503" s="374" t="n"/>
    </row>
    <row r="504">
      <c r="A504" s="123" t="n"/>
      <c r="B504" s="123" t="n"/>
      <c r="C504" s="124" t="n"/>
      <c r="D504" s="124" t="n"/>
      <c r="E504" s="125" t="n"/>
      <c r="F504" s="124" t="n"/>
      <c r="G504" s="372" t="n"/>
      <c r="H504" s="372" t="n"/>
      <c r="I504" s="373" t="n"/>
      <c r="J504" s="127" t="n"/>
      <c r="K504" s="374" t="n"/>
    </row>
    <row r="505">
      <c r="A505" s="123" t="n"/>
      <c r="B505" s="123" t="n"/>
      <c r="C505" s="124" t="n"/>
      <c r="D505" s="124" t="n"/>
      <c r="E505" s="125" t="n"/>
      <c r="F505" s="124" t="n"/>
      <c r="G505" s="372" t="n"/>
      <c r="H505" s="372" t="n"/>
      <c r="I505" s="373" t="n"/>
      <c r="J505" s="127" t="n"/>
      <c r="K505" s="374" t="n"/>
    </row>
    <row r="506">
      <c r="A506" s="123" t="n"/>
      <c r="B506" s="123" t="n"/>
      <c r="C506" s="124" t="n"/>
      <c r="D506" s="124" t="n"/>
      <c r="E506" s="125" t="n"/>
      <c r="F506" s="124" t="n"/>
      <c r="G506" s="372" t="n"/>
      <c r="H506" s="372" t="n"/>
      <c r="I506" s="373" t="n"/>
      <c r="J506" s="127" t="n"/>
      <c r="K506" s="374" t="n"/>
    </row>
    <row r="507">
      <c r="A507" s="123" t="n"/>
      <c r="B507" s="123" t="n"/>
      <c r="C507" s="124" t="n"/>
      <c r="D507" s="124" t="n"/>
      <c r="E507" s="125" t="n"/>
      <c r="F507" s="124" t="n"/>
      <c r="G507" s="372" t="n"/>
      <c r="H507" s="372" t="n"/>
      <c r="I507" s="373" t="n"/>
      <c r="J507" s="127" t="n"/>
      <c r="K507" s="374" t="n"/>
    </row>
    <row r="508">
      <c r="A508" s="123" t="n"/>
      <c r="B508" s="123" t="n"/>
      <c r="C508" s="124" t="n"/>
      <c r="D508" s="124" t="n"/>
      <c r="E508" s="125" t="n"/>
      <c r="F508" s="124" t="n"/>
      <c r="G508" s="372" t="n"/>
      <c r="H508" s="372" t="n"/>
      <c r="I508" s="373" t="n"/>
      <c r="J508" s="127" t="n"/>
      <c r="K508" s="374" t="n"/>
    </row>
    <row r="509">
      <c r="A509" s="123" t="n"/>
      <c r="B509" s="123" t="n"/>
      <c r="C509" s="124" t="n"/>
      <c r="D509" s="124" t="n"/>
      <c r="E509" s="125" t="n"/>
      <c r="F509" s="124" t="n"/>
      <c r="G509" s="372" t="n"/>
      <c r="H509" s="372" t="n"/>
      <c r="I509" s="373" t="n"/>
      <c r="J509" s="127" t="n"/>
      <c r="K509" s="374" t="n"/>
    </row>
    <row r="510">
      <c r="A510" s="123" t="n"/>
      <c r="B510" s="123" t="n"/>
      <c r="C510" s="124" t="n"/>
      <c r="D510" s="124" t="n"/>
      <c r="E510" s="125" t="n"/>
      <c r="F510" s="124" t="n"/>
      <c r="G510" s="372" t="n"/>
      <c r="H510" s="372" t="n"/>
      <c r="I510" s="373" t="n"/>
      <c r="J510" s="127" t="n"/>
      <c r="K510" s="374" t="n"/>
    </row>
    <row r="511">
      <c r="A511" s="123" t="n"/>
      <c r="B511" s="123" t="n"/>
      <c r="C511" s="124" t="n"/>
      <c r="D511" s="124" t="n"/>
      <c r="E511" s="125" t="n"/>
      <c r="F511" s="124" t="n"/>
      <c r="G511" s="372" t="n"/>
      <c r="H511" s="372" t="n"/>
      <c r="I511" s="373" t="n"/>
      <c r="J511" s="127" t="n"/>
      <c r="K511" s="374" t="n"/>
    </row>
    <row r="512">
      <c r="A512" s="123" t="n"/>
      <c r="B512" s="123" t="n"/>
      <c r="C512" s="124" t="n"/>
      <c r="D512" s="124" t="n"/>
      <c r="E512" s="125" t="n"/>
      <c r="F512" s="124" t="n"/>
      <c r="G512" s="372" t="n"/>
      <c r="H512" s="372" t="n"/>
      <c r="I512" s="373" t="n"/>
      <c r="J512" s="127" t="n"/>
      <c r="K512" s="374" t="n"/>
    </row>
    <row r="513">
      <c r="A513" s="123" t="n"/>
      <c r="B513" s="123" t="n"/>
      <c r="C513" s="124" t="n"/>
      <c r="D513" s="124" t="n"/>
      <c r="E513" s="125" t="n"/>
      <c r="F513" s="124" t="n"/>
      <c r="G513" s="372" t="n"/>
      <c r="H513" s="372" t="n"/>
      <c r="I513" s="373" t="n"/>
      <c r="J513" s="127" t="n"/>
      <c r="K513" s="374" t="n"/>
    </row>
    <row r="514">
      <c r="A514" s="123" t="n"/>
      <c r="B514" s="123" t="n"/>
      <c r="C514" s="124" t="n"/>
      <c r="D514" s="124" t="n"/>
      <c r="E514" s="125" t="n"/>
      <c r="F514" s="124" t="n"/>
      <c r="G514" s="372" t="n"/>
      <c r="H514" s="372" t="n"/>
      <c r="I514" s="373" t="n"/>
      <c r="J514" s="127" t="n"/>
      <c r="K514" s="374" t="n"/>
    </row>
    <row r="515">
      <c r="A515" s="123" t="n"/>
      <c r="B515" s="123" t="n"/>
      <c r="C515" s="124" t="n"/>
      <c r="D515" s="124" t="n"/>
      <c r="E515" s="125" t="n"/>
      <c r="F515" s="124" t="n"/>
      <c r="G515" s="372" t="n"/>
      <c r="H515" s="372" t="n"/>
      <c r="I515" s="373" t="n"/>
      <c r="J515" s="127" t="n"/>
      <c r="K515" s="374" t="n"/>
    </row>
    <row r="516">
      <c r="A516" s="123" t="n"/>
      <c r="B516" s="123" t="n"/>
      <c r="C516" s="124" t="n"/>
      <c r="D516" s="124" t="n"/>
      <c r="E516" s="125" t="n"/>
      <c r="F516" s="124" t="n"/>
      <c r="G516" s="372" t="n"/>
      <c r="H516" s="372" t="n"/>
      <c r="I516" s="373" t="n"/>
      <c r="J516" s="127" t="n"/>
      <c r="K516" s="374" t="n"/>
    </row>
    <row r="517">
      <c r="A517" s="123" t="n"/>
      <c r="B517" s="123" t="n"/>
      <c r="C517" s="124" t="n"/>
      <c r="D517" s="124" t="n"/>
      <c r="E517" s="125" t="n"/>
      <c r="F517" s="124" t="n"/>
      <c r="G517" s="372" t="n"/>
      <c r="H517" s="372" t="n"/>
      <c r="I517" s="373" t="n"/>
      <c r="J517" s="127" t="n"/>
      <c r="K517" s="374" t="n"/>
    </row>
    <row r="518">
      <c r="A518" s="123" t="n"/>
      <c r="B518" s="123" t="n"/>
      <c r="C518" s="124" t="n"/>
      <c r="D518" s="124" t="n"/>
      <c r="E518" s="125" t="n"/>
      <c r="F518" s="124" t="n"/>
      <c r="G518" s="372" t="n"/>
      <c r="H518" s="372" t="n"/>
      <c r="I518" s="373" t="n"/>
      <c r="J518" s="127" t="n"/>
      <c r="K518" s="374" t="n"/>
    </row>
    <row r="519">
      <c r="A519" s="123" t="n"/>
      <c r="B519" s="123" t="n"/>
      <c r="C519" s="124" t="n"/>
      <c r="D519" s="124" t="n"/>
      <c r="E519" s="125" t="n"/>
      <c r="F519" s="124" t="n"/>
      <c r="G519" s="372" t="n"/>
      <c r="H519" s="372" t="n"/>
      <c r="I519" s="373" t="n"/>
      <c r="J519" s="127" t="n"/>
      <c r="K519" s="374" t="n"/>
    </row>
    <row r="520">
      <c r="A520" s="123" t="n"/>
      <c r="B520" s="123" t="n"/>
      <c r="C520" s="124" t="n"/>
      <c r="D520" s="124" t="n"/>
      <c r="E520" s="125" t="n"/>
      <c r="F520" s="124" t="n"/>
      <c r="G520" s="372" t="n"/>
      <c r="H520" s="372" t="n"/>
      <c r="I520" s="373" t="n"/>
      <c r="J520" s="127" t="n"/>
      <c r="K520" s="374" t="n"/>
    </row>
    <row r="521">
      <c r="A521" s="123" t="n"/>
      <c r="B521" s="123" t="n"/>
      <c r="C521" s="124" t="n"/>
      <c r="D521" s="124" t="n"/>
      <c r="E521" s="125" t="n"/>
      <c r="F521" s="124" t="n"/>
      <c r="G521" s="372" t="n"/>
      <c r="H521" s="372" t="n"/>
      <c r="I521" s="373" t="n"/>
      <c r="J521" s="127" t="n"/>
      <c r="K521" s="374" t="n"/>
    </row>
    <row r="522">
      <c r="A522" s="123" t="n"/>
      <c r="B522" s="123" t="n"/>
      <c r="C522" s="124" t="n"/>
      <c r="D522" s="124" t="n"/>
      <c r="E522" s="125" t="n"/>
      <c r="F522" s="124" t="n"/>
      <c r="G522" s="372" t="n"/>
      <c r="H522" s="372" t="n"/>
      <c r="I522" s="373" t="n"/>
      <c r="J522" s="127" t="n"/>
      <c r="K522" s="374" t="n"/>
    </row>
    <row r="523">
      <c r="A523" s="123" t="n"/>
      <c r="B523" s="123" t="n"/>
      <c r="C523" s="124" t="n"/>
      <c r="D523" s="124" t="n"/>
      <c r="E523" s="125" t="n"/>
      <c r="F523" s="124" t="n"/>
      <c r="G523" s="372" t="n"/>
      <c r="H523" s="372" t="n"/>
      <c r="I523" s="373" t="n"/>
      <c r="J523" s="127" t="n"/>
      <c r="K523" s="374" t="n"/>
    </row>
    <row r="524">
      <c r="A524" s="123" t="n"/>
      <c r="B524" s="123" t="n"/>
      <c r="C524" s="124" t="n"/>
      <c r="D524" s="124" t="n"/>
      <c r="E524" s="125" t="n"/>
      <c r="F524" s="124" t="n"/>
      <c r="G524" s="372" t="n"/>
      <c r="H524" s="372" t="n"/>
      <c r="I524" s="373" t="n"/>
      <c r="J524" s="127" t="n"/>
      <c r="K524" s="374" t="n"/>
    </row>
    <row r="525">
      <c r="A525" s="123" t="n"/>
      <c r="B525" s="123" t="n"/>
      <c r="C525" s="124" t="n"/>
      <c r="D525" s="124" t="n"/>
      <c r="E525" s="125" t="n"/>
      <c r="F525" s="124" t="n"/>
      <c r="G525" s="372" t="n"/>
      <c r="H525" s="372" t="n"/>
      <c r="I525" s="373" t="n"/>
      <c r="J525" s="127" t="n"/>
      <c r="K525" s="374" t="n"/>
    </row>
    <row r="526">
      <c r="A526" s="123" t="n"/>
      <c r="B526" s="123" t="n"/>
      <c r="C526" s="124" t="n"/>
      <c r="D526" s="124" t="n"/>
      <c r="E526" s="125" t="n"/>
      <c r="F526" s="124" t="n"/>
      <c r="G526" s="372" t="n"/>
      <c r="H526" s="372" t="n"/>
      <c r="I526" s="373" t="n"/>
      <c r="J526" s="127" t="n"/>
      <c r="K526" s="374" t="n"/>
    </row>
    <row r="527">
      <c r="A527" s="123" t="n"/>
      <c r="B527" s="123" t="n"/>
      <c r="C527" s="124" t="n"/>
      <c r="D527" s="124" t="n"/>
      <c r="E527" s="125" t="n"/>
      <c r="F527" s="124" t="n"/>
      <c r="G527" s="372" t="n"/>
      <c r="H527" s="372" t="n"/>
      <c r="I527" s="373" t="n"/>
      <c r="J527" s="127" t="n"/>
      <c r="K527" s="374" t="n"/>
    </row>
    <row r="528">
      <c r="A528" s="123" t="n"/>
      <c r="B528" s="123" t="n"/>
      <c r="C528" s="124" t="n"/>
      <c r="D528" s="124" t="n"/>
      <c r="E528" s="125" t="n"/>
      <c r="F528" s="124" t="n"/>
      <c r="G528" s="372" t="n"/>
      <c r="H528" s="372" t="n"/>
      <c r="I528" s="373" t="n"/>
      <c r="J528" s="127" t="n"/>
      <c r="K528" s="374" t="n"/>
    </row>
    <row r="529">
      <c r="A529" s="123" t="n"/>
      <c r="B529" s="123" t="n"/>
      <c r="C529" s="124" t="n"/>
      <c r="D529" s="124" t="n"/>
      <c r="E529" s="125" t="n"/>
      <c r="F529" s="124" t="n"/>
      <c r="G529" s="372" t="n"/>
      <c r="H529" s="372" t="n"/>
      <c r="I529" s="373" t="n"/>
      <c r="J529" s="127" t="n"/>
      <c r="K529" s="374" t="n"/>
    </row>
    <row r="530">
      <c r="A530" s="123" t="n"/>
      <c r="B530" s="123" t="n"/>
      <c r="C530" s="124" t="n"/>
      <c r="D530" s="124" t="n"/>
      <c r="E530" s="125" t="n"/>
      <c r="F530" s="124" t="n"/>
      <c r="G530" s="372" t="n"/>
      <c r="H530" s="372" t="n"/>
      <c r="I530" s="373" t="n"/>
      <c r="J530" s="127" t="n"/>
      <c r="K530" s="374" t="n"/>
    </row>
    <row r="531">
      <c r="A531" s="123" t="n"/>
      <c r="B531" s="123" t="n"/>
      <c r="C531" s="124" t="n"/>
      <c r="D531" s="124" t="n"/>
      <c r="E531" s="125" t="n"/>
      <c r="F531" s="124" t="n"/>
      <c r="G531" s="372" t="n"/>
      <c r="H531" s="372" t="n"/>
      <c r="I531" s="373" t="n"/>
      <c r="J531" s="127" t="n"/>
      <c r="K531" s="374" t="n"/>
    </row>
    <row r="532">
      <c r="A532" s="123" t="n"/>
      <c r="B532" s="123" t="n"/>
      <c r="C532" s="124" t="n"/>
      <c r="D532" s="124" t="n"/>
      <c r="E532" s="125" t="n"/>
      <c r="F532" s="124" t="n"/>
      <c r="G532" s="372" t="n"/>
      <c r="H532" s="372" t="n"/>
      <c r="I532" s="373" t="n"/>
      <c r="J532" s="127" t="n"/>
      <c r="K532" s="374" t="n"/>
    </row>
    <row r="533">
      <c r="A533" s="123" t="n"/>
      <c r="B533" s="123" t="n"/>
      <c r="C533" s="124" t="n"/>
      <c r="D533" s="124" t="n"/>
      <c r="E533" s="125" t="n"/>
      <c r="F533" s="124" t="n"/>
      <c r="G533" s="372" t="n"/>
      <c r="H533" s="372" t="n"/>
      <c r="I533" s="373" t="n"/>
      <c r="J533" s="127" t="n"/>
      <c r="K533" s="374" t="n"/>
    </row>
    <row r="534">
      <c r="A534" s="123" t="n"/>
      <c r="B534" s="123" t="n"/>
      <c r="C534" s="124" t="n"/>
      <c r="D534" s="124" t="n"/>
      <c r="E534" s="125" t="n"/>
      <c r="F534" s="124" t="n"/>
      <c r="G534" s="372" t="n"/>
      <c r="H534" s="372" t="n"/>
      <c r="I534" s="373" t="n"/>
      <c r="J534" s="127" t="n"/>
      <c r="K534" s="374" t="n"/>
    </row>
    <row r="535">
      <c r="A535" s="123" t="n"/>
      <c r="B535" s="123" t="n"/>
      <c r="C535" s="124" t="n"/>
      <c r="D535" s="124" t="n"/>
      <c r="E535" s="125" t="n"/>
      <c r="F535" s="124" t="n"/>
      <c r="G535" s="372" t="n"/>
      <c r="H535" s="372" t="n"/>
      <c r="I535" s="373" t="n"/>
      <c r="J535" s="127" t="n"/>
      <c r="K535" s="374" t="n"/>
    </row>
    <row r="536">
      <c r="A536" s="123" t="n"/>
      <c r="B536" s="123" t="n"/>
      <c r="C536" s="124" t="n"/>
      <c r="D536" s="124" t="n"/>
      <c r="E536" s="125" t="n"/>
      <c r="F536" s="124" t="n"/>
      <c r="G536" s="372" t="n"/>
      <c r="H536" s="372" t="n"/>
      <c r="I536" s="373" t="n"/>
      <c r="J536" s="127" t="n"/>
      <c r="K536" s="374" t="n"/>
    </row>
    <row r="537">
      <c r="A537" s="123" t="n"/>
      <c r="B537" s="123" t="n"/>
      <c r="C537" s="124" t="n"/>
      <c r="D537" s="124" t="n"/>
      <c r="E537" s="125" t="n"/>
      <c r="F537" s="124" t="n"/>
      <c r="G537" s="372" t="n"/>
      <c r="H537" s="372" t="n"/>
      <c r="I537" s="373" t="n"/>
      <c r="J537" s="127" t="n"/>
      <c r="K537" s="374" t="n"/>
    </row>
    <row r="538">
      <c r="A538" s="123" t="n"/>
      <c r="B538" s="123" t="n"/>
      <c r="C538" s="124" t="n"/>
      <c r="D538" s="124" t="n"/>
      <c r="E538" s="125" t="n"/>
      <c r="F538" s="124" t="n"/>
      <c r="G538" s="372" t="n"/>
      <c r="H538" s="372" t="n"/>
      <c r="I538" s="373" t="n"/>
      <c r="J538" s="127" t="n"/>
      <c r="K538" s="374" t="n"/>
    </row>
    <row r="539">
      <c r="A539" s="123" t="n"/>
      <c r="B539" s="123" t="n"/>
      <c r="C539" s="124" t="n"/>
      <c r="D539" s="124" t="n"/>
      <c r="E539" s="125" t="n"/>
      <c r="F539" s="124" t="n"/>
      <c r="G539" s="372" t="n"/>
      <c r="H539" s="372" t="n"/>
      <c r="I539" s="373" t="n"/>
      <c r="J539" s="127" t="n"/>
      <c r="K539" s="374" t="n"/>
    </row>
    <row r="540">
      <c r="A540" s="123" t="n"/>
      <c r="B540" s="123" t="n"/>
      <c r="C540" s="124" t="n"/>
      <c r="D540" s="124" t="n"/>
      <c r="E540" s="125" t="n"/>
      <c r="F540" s="124" t="n"/>
      <c r="G540" s="372" t="n"/>
      <c r="H540" s="372" t="n"/>
      <c r="I540" s="373" t="n"/>
      <c r="J540" s="127" t="n"/>
      <c r="K540" s="374" t="n"/>
    </row>
    <row r="541">
      <c r="A541" s="123" t="n"/>
      <c r="B541" s="123" t="n"/>
      <c r="C541" s="124" t="n"/>
      <c r="D541" s="124" t="n"/>
      <c r="E541" s="125" t="n"/>
      <c r="F541" s="124" t="n"/>
      <c r="G541" s="372" t="n"/>
      <c r="H541" s="372" t="n"/>
      <c r="I541" s="373" t="n"/>
      <c r="J541" s="127" t="n"/>
      <c r="K541" s="374" t="n"/>
    </row>
    <row r="542">
      <c r="A542" s="123" t="n"/>
      <c r="B542" s="123" t="n"/>
      <c r="C542" s="124" t="n"/>
      <c r="D542" s="124" t="n"/>
      <c r="E542" s="125" t="n"/>
      <c r="F542" s="124" t="n"/>
      <c r="G542" s="372" t="n"/>
      <c r="H542" s="372" t="n"/>
      <c r="I542" s="373" t="n"/>
      <c r="J542" s="127" t="n"/>
      <c r="K542" s="374" t="n"/>
    </row>
    <row r="543">
      <c r="A543" s="123" t="n"/>
      <c r="B543" s="123" t="n"/>
      <c r="C543" s="124" t="n"/>
      <c r="D543" s="124" t="n"/>
      <c r="E543" s="125" t="n"/>
      <c r="F543" s="124" t="n"/>
      <c r="G543" s="372" t="n"/>
      <c r="H543" s="372" t="n"/>
      <c r="I543" s="373" t="n"/>
      <c r="J543" s="127" t="n"/>
      <c r="K543" s="374" t="n"/>
    </row>
    <row r="544">
      <c r="A544" s="123" t="n"/>
      <c r="B544" s="123" t="n"/>
      <c r="C544" s="124" t="n"/>
      <c r="D544" s="124" t="n"/>
      <c r="E544" s="125" t="n"/>
      <c r="F544" s="124" t="n"/>
      <c r="G544" s="372" t="n"/>
      <c r="H544" s="372" t="n"/>
      <c r="I544" s="373" t="n"/>
      <c r="J544" s="127" t="n"/>
      <c r="K544" s="374" t="n"/>
    </row>
    <row r="545">
      <c r="A545" s="123" t="n"/>
      <c r="B545" s="123" t="n"/>
      <c r="C545" s="124" t="n"/>
      <c r="D545" s="124" t="n"/>
      <c r="E545" s="125" t="n"/>
      <c r="F545" s="124" t="n"/>
      <c r="G545" s="372" t="n"/>
      <c r="H545" s="372" t="n"/>
      <c r="I545" s="373" t="n"/>
      <c r="J545" s="127" t="n"/>
      <c r="K545" s="374" t="n"/>
    </row>
    <row r="546">
      <c r="A546" s="123" t="n"/>
      <c r="B546" s="123" t="n"/>
      <c r="C546" s="124" t="n"/>
      <c r="D546" s="124" t="n"/>
      <c r="E546" s="125" t="n"/>
      <c r="F546" s="124" t="n"/>
      <c r="G546" s="372" t="n"/>
      <c r="H546" s="372" t="n"/>
      <c r="I546" s="373" t="n"/>
      <c r="J546" s="127" t="n"/>
      <c r="K546" s="374" t="n"/>
    </row>
    <row r="547">
      <c r="A547" s="123" t="n"/>
      <c r="B547" s="123" t="n"/>
      <c r="C547" s="124" t="n"/>
      <c r="D547" s="124" t="n"/>
      <c r="E547" s="125" t="n"/>
      <c r="F547" s="124" t="n"/>
      <c r="G547" s="372" t="n"/>
      <c r="H547" s="372" t="n"/>
      <c r="I547" s="373" t="n"/>
      <c r="J547" s="127" t="n"/>
      <c r="K547" s="374" t="n"/>
    </row>
    <row r="548">
      <c r="A548" s="123" t="n"/>
      <c r="B548" s="123" t="n"/>
      <c r="C548" s="124" t="n"/>
      <c r="D548" s="124" t="n"/>
      <c r="E548" s="125" t="n"/>
      <c r="F548" s="124" t="n"/>
      <c r="G548" s="372" t="n"/>
      <c r="H548" s="372" t="n"/>
      <c r="I548" s="373" t="n"/>
      <c r="J548" s="127" t="n"/>
      <c r="K548" s="374" t="n"/>
    </row>
    <row r="549">
      <c r="A549" s="123" t="n"/>
      <c r="B549" s="123" t="n"/>
      <c r="C549" s="124" t="n"/>
      <c r="D549" s="124" t="n"/>
      <c r="E549" s="125" t="n"/>
      <c r="F549" s="124" t="n"/>
      <c r="G549" s="372" t="n"/>
      <c r="H549" s="372" t="n"/>
      <c r="I549" s="373" t="n"/>
      <c r="J549" s="127" t="n"/>
      <c r="K549" s="374" t="n"/>
    </row>
    <row r="550">
      <c r="A550" s="123" t="n"/>
      <c r="B550" s="123" t="n"/>
      <c r="C550" s="124" t="n"/>
      <c r="D550" s="124" t="n"/>
      <c r="E550" s="125" t="n"/>
      <c r="F550" s="124" t="n"/>
      <c r="G550" s="372" t="n"/>
      <c r="H550" s="372" t="n"/>
      <c r="I550" s="373" t="n"/>
      <c r="J550" s="127" t="n"/>
      <c r="K550" s="374" t="n"/>
    </row>
    <row r="551">
      <c r="A551" s="123" t="n"/>
      <c r="B551" s="123" t="n"/>
      <c r="C551" s="124" t="n"/>
      <c r="D551" s="124" t="n"/>
      <c r="E551" s="125" t="n"/>
      <c r="F551" s="124" t="n"/>
      <c r="G551" s="372" t="n"/>
      <c r="H551" s="372" t="n"/>
      <c r="I551" s="373" t="n"/>
      <c r="J551" s="127" t="n"/>
      <c r="K551" s="374" t="n"/>
    </row>
    <row r="552">
      <c r="A552" s="123" t="n"/>
      <c r="B552" s="123" t="n"/>
      <c r="C552" s="124" t="n"/>
      <c r="D552" s="124" t="n"/>
      <c r="E552" s="125" t="n"/>
      <c r="F552" s="124" t="n"/>
      <c r="G552" s="372" t="n"/>
      <c r="H552" s="372" t="n"/>
      <c r="I552" s="373" t="n"/>
      <c r="J552" s="127" t="n"/>
      <c r="K552" s="374" t="n"/>
    </row>
    <row r="553">
      <c r="A553" s="123" t="n"/>
      <c r="B553" s="123" t="n"/>
      <c r="C553" s="124" t="n"/>
      <c r="D553" s="124" t="n"/>
      <c r="E553" s="125" t="n"/>
      <c r="F553" s="124" t="n"/>
      <c r="G553" s="372" t="n"/>
      <c r="H553" s="372" t="n"/>
      <c r="I553" s="373" t="n"/>
      <c r="J553" s="127" t="n"/>
      <c r="K553" s="374" t="n"/>
    </row>
    <row r="554">
      <c r="A554" s="123" t="n"/>
      <c r="B554" s="123" t="n"/>
      <c r="C554" s="124" t="n"/>
      <c r="D554" s="124" t="n"/>
      <c r="E554" s="125" t="n"/>
      <c r="F554" s="124" t="n"/>
      <c r="G554" s="372" t="n"/>
      <c r="H554" s="372" t="n"/>
      <c r="I554" s="373" t="n"/>
      <c r="J554" s="127" t="n"/>
      <c r="K554" s="374" t="n"/>
    </row>
    <row r="555">
      <c r="A555" s="123" t="n"/>
      <c r="B555" s="123" t="n"/>
      <c r="C555" s="124" t="n"/>
      <c r="D555" s="124" t="n"/>
      <c r="E555" s="125" t="n"/>
      <c r="F555" s="124" t="n"/>
      <c r="G555" s="372" t="n"/>
      <c r="H555" s="372" t="n"/>
      <c r="I555" s="373" t="n"/>
      <c r="J555" s="127" t="n"/>
      <c r="K555" s="374" t="n"/>
    </row>
    <row r="556">
      <c r="A556" s="123" t="n"/>
      <c r="B556" s="123" t="n"/>
      <c r="C556" s="124" t="n"/>
      <c r="D556" s="124" t="n"/>
      <c r="E556" s="125" t="n"/>
      <c r="F556" s="124" t="n"/>
      <c r="G556" s="372" t="n"/>
      <c r="H556" s="372" t="n"/>
      <c r="I556" s="373" t="n"/>
      <c r="J556" s="127" t="n"/>
      <c r="K556" s="374" t="n"/>
    </row>
    <row r="557">
      <c r="A557" s="123" t="n"/>
      <c r="B557" s="123" t="n"/>
      <c r="C557" s="124" t="n"/>
      <c r="D557" s="124" t="n"/>
      <c r="E557" s="125" t="n"/>
      <c r="F557" s="124" t="n"/>
      <c r="G557" s="372" t="n"/>
      <c r="H557" s="372" t="n"/>
      <c r="I557" s="373" t="n"/>
      <c r="J557" s="127" t="n"/>
      <c r="K557" s="374" t="n"/>
    </row>
    <row r="558">
      <c r="A558" s="123" t="n"/>
      <c r="B558" s="123" t="n"/>
      <c r="C558" s="124" t="n"/>
      <c r="D558" s="124" t="n"/>
      <c r="E558" s="125" t="n"/>
      <c r="F558" s="124" t="n"/>
      <c r="G558" s="372" t="n"/>
      <c r="H558" s="372" t="n"/>
      <c r="I558" s="373" t="n"/>
      <c r="J558" s="127" t="n"/>
      <c r="K558" s="374" t="n"/>
    </row>
    <row r="559">
      <c r="A559" s="123" t="n"/>
      <c r="B559" s="123" t="n"/>
      <c r="C559" s="124" t="n"/>
      <c r="D559" s="124" t="n"/>
      <c r="E559" s="125" t="n"/>
      <c r="F559" s="124" t="n"/>
      <c r="G559" s="372" t="n"/>
      <c r="H559" s="372" t="n"/>
      <c r="I559" s="373" t="n"/>
      <c r="J559" s="127" t="n"/>
      <c r="K559" s="374" t="n"/>
    </row>
    <row r="560">
      <c r="A560" s="123" t="n"/>
      <c r="B560" s="123" t="n"/>
      <c r="C560" s="124" t="n"/>
      <c r="D560" s="124" t="n"/>
      <c r="E560" s="125" t="n"/>
      <c r="F560" s="124" t="n"/>
      <c r="G560" s="372" t="n"/>
      <c r="H560" s="372" t="n"/>
      <c r="I560" s="373" t="n"/>
      <c r="J560" s="127" t="n"/>
      <c r="K560" s="374" t="n"/>
    </row>
    <row r="561">
      <c r="A561" s="123" t="n"/>
      <c r="B561" s="123" t="n"/>
      <c r="C561" s="124" t="n"/>
      <c r="D561" s="124" t="n"/>
      <c r="E561" s="125" t="n"/>
      <c r="F561" s="124" t="n"/>
      <c r="G561" s="372" t="n"/>
      <c r="H561" s="372" t="n"/>
      <c r="I561" s="373" t="n"/>
      <c r="J561" s="127" t="n"/>
      <c r="K561" s="374" t="n"/>
    </row>
    <row r="562">
      <c r="A562" s="123" t="n"/>
      <c r="B562" s="123" t="n"/>
      <c r="C562" s="124" t="n"/>
      <c r="D562" s="124" t="n"/>
      <c r="E562" s="125" t="n"/>
      <c r="F562" s="124" t="n"/>
      <c r="G562" s="372" t="n"/>
      <c r="H562" s="372" t="n"/>
      <c r="I562" s="373" t="n"/>
      <c r="J562" s="127" t="n"/>
      <c r="K562" s="374" t="n"/>
    </row>
    <row r="563">
      <c r="A563" s="123" t="n"/>
      <c r="B563" s="123" t="n"/>
      <c r="C563" s="124" t="n"/>
      <c r="D563" s="124" t="n"/>
      <c r="E563" s="125" t="n"/>
      <c r="F563" s="124" t="n"/>
      <c r="G563" s="372" t="n"/>
      <c r="H563" s="372" t="n"/>
      <c r="I563" s="373" t="n"/>
      <c r="J563" s="127" t="n"/>
      <c r="K563" s="374" t="n"/>
    </row>
    <row r="564">
      <c r="A564" s="123" t="n"/>
      <c r="B564" s="123" t="n"/>
      <c r="C564" s="124" t="n"/>
      <c r="D564" s="124" t="n"/>
      <c r="E564" s="125" t="n"/>
      <c r="F564" s="124" t="n"/>
      <c r="G564" s="372" t="n"/>
      <c r="H564" s="372" t="n"/>
      <c r="I564" s="373" t="n"/>
      <c r="J564" s="127" t="n"/>
      <c r="K564" s="374" t="n"/>
    </row>
    <row r="565">
      <c r="A565" s="123" t="n"/>
      <c r="B565" s="123" t="n"/>
      <c r="C565" s="124" t="n"/>
      <c r="D565" s="124" t="n"/>
      <c r="E565" s="125" t="n"/>
      <c r="F565" s="124" t="n"/>
      <c r="G565" s="372" t="n"/>
      <c r="H565" s="372" t="n"/>
      <c r="I565" s="373" t="n"/>
      <c r="J565" s="127" t="n"/>
      <c r="K565" s="374" t="n"/>
    </row>
    <row r="566">
      <c r="A566" s="123" t="n"/>
      <c r="B566" s="123" t="n"/>
      <c r="C566" s="124" t="n"/>
      <c r="D566" s="124" t="n"/>
      <c r="E566" s="125" t="n"/>
      <c r="F566" s="124" t="n"/>
      <c r="G566" s="372" t="n"/>
      <c r="H566" s="372" t="n"/>
      <c r="I566" s="373" t="n"/>
      <c r="J566" s="127" t="n"/>
      <c r="K566" s="374" t="n"/>
    </row>
    <row r="567">
      <c r="A567" s="123" t="n"/>
      <c r="B567" s="123" t="n"/>
      <c r="C567" s="124" t="n"/>
      <c r="D567" s="124" t="n"/>
      <c r="E567" s="125" t="n"/>
      <c r="F567" s="124" t="n"/>
      <c r="G567" s="372" t="n"/>
      <c r="H567" s="372" t="n"/>
      <c r="I567" s="373" t="n"/>
      <c r="J567" s="127" t="n"/>
      <c r="K567" s="374" t="n"/>
    </row>
    <row r="568">
      <c r="A568" s="123" t="n"/>
      <c r="B568" s="123" t="n"/>
      <c r="C568" s="124" t="n"/>
      <c r="D568" s="124" t="n"/>
      <c r="E568" s="125" t="n"/>
      <c r="F568" s="124" t="n"/>
      <c r="G568" s="372" t="n"/>
      <c r="H568" s="372" t="n"/>
      <c r="I568" s="373" t="n"/>
      <c r="J568" s="127" t="n"/>
      <c r="K568" s="374" t="n"/>
    </row>
    <row r="569">
      <c r="A569" s="123" t="n"/>
      <c r="B569" s="123" t="n"/>
      <c r="C569" s="124" t="n"/>
      <c r="D569" s="124" t="n"/>
      <c r="E569" s="125" t="n"/>
      <c r="F569" s="124" t="n"/>
      <c r="G569" s="372" t="n"/>
      <c r="H569" s="372" t="n"/>
      <c r="I569" s="373" t="n"/>
      <c r="J569" s="127" t="n"/>
      <c r="K569" s="374" t="n"/>
    </row>
    <row r="570">
      <c r="A570" s="123" t="n"/>
      <c r="B570" s="123" t="n"/>
      <c r="C570" s="124" t="n"/>
      <c r="D570" s="124" t="n"/>
      <c r="E570" s="125" t="n"/>
      <c r="F570" s="124" t="n"/>
      <c r="G570" s="372" t="n"/>
      <c r="H570" s="372" t="n"/>
      <c r="I570" s="373" t="n"/>
      <c r="J570" s="127" t="n"/>
      <c r="K570" s="374" t="n"/>
    </row>
    <row r="571">
      <c r="A571" s="123" t="n"/>
      <c r="B571" s="123" t="n"/>
      <c r="C571" s="124" t="n"/>
      <c r="D571" s="124" t="n"/>
      <c r="E571" s="125" t="n"/>
      <c r="F571" s="124" t="n"/>
      <c r="G571" s="372" t="n"/>
      <c r="H571" s="372" t="n"/>
      <c r="I571" s="373" t="n"/>
      <c r="J571" s="127" t="n"/>
      <c r="K571" s="374" t="n"/>
    </row>
    <row r="572">
      <c r="A572" s="123" t="n"/>
      <c r="B572" s="123" t="n"/>
      <c r="C572" s="124" t="n"/>
      <c r="D572" s="124" t="n"/>
      <c r="E572" s="125" t="n"/>
      <c r="F572" s="124" t="n"/>
      <c r="G572" s="372" t="n"/>
      <c r="H572" s="372" t="n"/>
      <c r="I572" s="373" t="n"/>
      <c r="J572" s="127" t="n"/>
      <c r="K572" s="374" t="n"/>
    </row>
    <row r="573">
      <c r="A573" s="123" t="n"/>
      <c r="B573" s="123" t="n"/>
      <c r="C573" s="124" t="n"/>
      <c r="D573" s="124" t="n"/>
      <c r="E573" s="125" t="n"/>
      <c r="F573" s="124" t="n"/>
      <c r="G573" s="372" t="n"/>
      <c r="H573" s="372" t="n"/>
      <c r="I573" s="373" t="n"/>
      <c r="J573" s="127" t="n"/>
      <c r="K573" s="374" t="n"/>
    </row>
    <row r="574">
      <c r="A574" s="123" t="n"/>
      <c r="B574" s="123" t="n"/>
      <c r="C574" s="124" t="n"/>
      <c r="D574" s="124" t="n"/>
      <c r="E574" s="125" t="n"/>
      <c r="F574" s="124" t="n"/>
      <c r="G574" s="372" t="n"/>
      <c r="H574" s="372" t="n"/>
      <c r="I574" s="373" t="n"/>
      <c r="J574" s="127" t="n"/>
      <c r="K574" s="374" t="n"/>
    </row>
    <row r="575">
      <c r="A575" s="123" t="n"/>
      <c r="B575" s="123" t="n"/>
      <c r="C575" s="124" t="n"/>
      <c r="D575" s="124" t="n"/>
      <c r="E575" s="125" t="n"/>
      <c r="F575" s="124" t="n"/>
      <c r="G575" s="372" t="n"/>
      <c r="H575" s="372" t="n"/>
      <c r="I575" s="373" t="n"/>
      <c r="J575" s="127" t="n"/>
      <c r="K575" s="374" t="n"/>
    </row>
    <row r="576">
      <c r="A576" s="123" t="n"/>
      <c r="B576" s="123" t="n"/>
      <c r="C576" s="124" t="n"/>
      <c r="D576" s="124" t="n"/>
      <c r="E576" s="125" t="n"/>
      <c r="F576" s="124" t="n"/>
      <c r="G576" s="372" t="n"/>
      <c r="H576" s="372" t="n"/>
      <c r="I576" s="373" t="n"/>
      <c r="J576" s="127" t="n"/>
      <c r="K576" s="374" t="n"/>
    </row>
    <row r="577">
      <c r="A577" s="123" t="n"/>
      <c r="B577" s="123" t="n"/>
      <c r="C577" s="124" t="n"/>
      <c r="D577" s="124" t="n"/>
      <c r="E577" s="125" t="n"/>
      <c r="F577" s="124" t="n"/>
      <c r="G577" s="372" t="n"/>
      <c r="H577" s="372" t="n"/>
      <c r="I577" s="373" t="n"/>
      <c r="J577" s="127" t="n"/>
      <c r="K577" s="374" t="n"/>
    </row>
    <row r="578">
      <c r="A578" s="123" t="n"/>
      <c r="B578" s="123" t="n"/>
      <c r="C578" s="124" t="n"/>
      <c r="D578" s="124" t="n"/>
      <c r="E578" s="125" t="n"/>
      <c r="F578" s="124" t="n"/>
      <c r="G578" s="372" t="n"/>
      <c r="H578" s="372" t="n"/>
      <c r="I578" s="373" t="n"/>
      <c r="J578" s="127" t="n"/>
      <c r="K578" s="374" t="n"/>
    </row>
    <row r="579">
      <c r="A579" s="123" t="n"/>
      <c r="B579" s="123" t="n"/>
      <c r="C579" s="124" t="n"/>
      <c r="D579" s="124" t="n"/>
      <c r="E579" s="125" t="n"/>
      <c r="F579" s="124" t="n"/>
      <c r="G579" s="372" t="n"/>
      <c r="H579" s="372" t="n"/>
      <c r="I579" s="373" t="n"/>
      <c r="J579" s="127" t="n"/>
      <c r="K579" s="374" t="n"/>
    </row>
    <row r="580">
      <c r="A580" s="123" t="n"/>
      <c r="B580" s="123" t="n"/>
      <c r="C580" s="124" t="n"/>
      <c r="D580" s="124" t="n"/>
      <c r="E580" s="125" t="n"/>
      <c r="F580" s="124" t="n"/>
      <c r="G580" s="372" t="n"/>
      <c r="H580" s="372" t="n"/>
      <c r="I580" s="373" t="n"/>
      <c r="J580" s="127" t="n"/>
      <c r="K580" s="374" t="n"/>
    </row>
    <row r="581">
      <c r="A581" s="123" t="n"/>
      <c r="B581" s="123" t="n"/>
      <c r="C581" s="124" t="n"/>
      <c r="D581" s="124" t="n"/>
      <c r="E581" s="125" t="n"/>
      <c r="F581" s="124" t="n"/>
      <c r="G581" s="372" t="n"/>
      <c r="H581" s="372" t="n"/>
      <c r="I581" s="373" t="n"/>
      <c r="J581" s="127" t="n"/>
      <c r="K581" s="374" t="n"/>
    </row>
    <row r="582">
      <c r="A582" s="123" t="n"/>
      <c r="B582" s="123" t="n"/>
      <c r="C582" s="124" t="n"/>
      <c r="D582" s="124" t="n"/>
      <c r="E582" s="125" t="n"/>
      <c r="F582" s="124" t="n"/>
      <c r="G582" s="372" t="n"/>
      <c r="H582" s="372" t="n"/>
      <c r="I582" s="373" t="n"/>
      <c r="J582" s="127" t="n"/>
      <c r="K582" s="374" t="n"/>
    </row>
    <row r="583">
      <c r="A583" s="123" t="n"/>
      <c r="B583" s="123" t="n"/>
      <c r="C583" s="124" t="n"/>
      <c r="D583" s="124" t="n"/>
      <c r="E583" s="125" t="n"/>
      <c r="F583" s="124" t="n"/>
      <c r="G583" s="372" t="n"/>
      <c r="H583" s="372" t="n"/>
      <c r="I583" s="373" t="n"/>
      <c r="J583" s="127" t="n"/>
      <c r="K583" s="374" t="n"/>
    </row>
    <row r="584">
      <c r="A584" s="123" t="n"/>
      <c r="B584" s="123" t="n"/>
      <c r="C584" s="124" t="n"/>
      <c r="D584" s="124" t="n"/>
      <c r="E584" s="125" t="n"/>
      <c r="F584" s="124" t="n"/>
      <c r="G584" s="372" t="n"/>
      <c r="H584" s="372" t="n"/>
      <c r="I584" s="373" t="n"/>
      <c r="J584" s="127" t="n"/>
      <c r="K584" s="374" t="n"/>
    </row>
    <row r="585">
      <c r="A585" s="123" t="n"/>
      <c r="B585" s="123" t="n"/>
      <c r="C585" s="124" t="n"/>
      <c r="D585" s="124" t="n"/>
      <c r="E585" s="125" t="n"/>
      <c r="F585" s="124" t="n"/>
      <c r="G585" s="372" t="n"/>
      <c r="H585" s="372" t="n"/>
      <c r="I585" s="373" t="n"/>
      <c r="J585" s="127" t="n"/>
      <c r="K585" s="374" t="n"/>
    </row>
    <row r="586">
      <c r="A586" s="123" t="n"/>
      <c r="B586" s="123" t="n"/>
      <c r="C586" s="124" t="n"/>
      <c r="D586" s="124" t="n"/>
      <c r="E586" s="125" t="n"/>
      <c r="F586" s="124" t="n"/>
      <c r="G586" s="372" t="n"/>
      <c r="H586" s="372" t="n"/>
      <c r="I586" s="373" t="n"/>
      <c r="J586" s="127" t="n"/>
      <c r="K586" s="374" t="n"/>
    </row>
    <row r="587">
      <c r="A587" s="123" t="n"/>
      <c r="B587" s="123" t="n"/>
      <c r="C587" s="124" t="n"/>
      <c r="D587" s="124" t="n"/>
      <c r="E587" s="125" t="n"/>
      <c r="F587" s="124" t="n"/>
      <c r="G587" s="372" t="n"/>
      <c r="H587" s="372" t="n"/>
      <c r="I587" s="373" t="n"/>
      <c r="J587" s="127" t="n"/>
      <c r="K587" s="374" t="n"/>
    </row>
    <row r="588">
      <c r="A588" s="123" t="n"/>
      <c r="B588" s="123" t="n"/>
      <c r="C588" s="124" t="n"/>
      <c r="D588" s="124" t="n"/>
      <c r="E588" s="125" t="n"/>
      <c r="F588" s="124" t="n"/>
      <c r="G588" s="372" t="n"/>
      <c r="H588" s="372" t="n"/>
      <c r="I588" s="373" t="n"/>
      <c r="J588" s="127" t="n"/>
      <c r="K588" s="374" t="n"/>
    </row>
    <row r="589">
      <c r="A589" s="123" t="n"/>
      <c r="B589" s="123" t="n"/>
      <c r="C589" s="124" t="n"/>
      <c r="D589" s="124" t="n"/>
      <c r="E589" s="125" t="n"/>
      <c r="F589" s="124" t="n"/>
      <c r="G589" s="372" t="n"/>
      <c r="H589" s="372" t="n"/>
      <c r="I589" s="373" t="n"/>
      <c r="J589" s="127" t="n"/>
      <c r="K589" s="374" t="n"/>
    </row>
    <row r="590">
      <c r="A590" s="123" t="n"/>
      <c r="B590" s="123" t="n"/>
      <c r="C590" s="124" t="n"/>
      <c r="D590" s="124" t="n"/>
      <c r="E590" s="125" t="n"/>
      <c r="F590" s="124" t="n"/>
      <c r="G590" s="372" t="n"/>
      <c r="H590" s="372" t="n"/>
      <c r="I590" s="373" t="n"/>
      <c r="J590" s="127" t="n"/>
      <c r="K590" s="374" t="n"/>
    </row>
    <row r="591">
      <c r="A591" s="123" t="n"/>
      <c r="B591" s="123" t="n"/>
      <c r="C591" s="124" t="n"/>
      <c r="D591" s="124" t="n"/>
      <c r="E591" s="125" t="n"/>
      <c r="F591" s="124" t="n"/>
      <c r="G591" s="372" t="n"/>
      <c r="H591" s="372" t="n"/>
      <c r="I591" s="373" t="n"/>
      <c r="J591" s="127" t="n"/>
      <c r="K591" s="374" t="n"/>
    </row>
    <row r="592">
      <c r="A592" s="123" t="n"/>
      <c r="B592" s="123" t="n"/>
      <c r="C592" s="124" t="n"/>
      <c r="D592" s="124" t="n"/>
      <c r="E592" s="125" t="n"/>
      <c r="F592" s="124" t="n"/>
      <c r="G592" s="372" t="n"/>
      <c r="H592" s="372" t="n"/>
      <c r="I592" s="373" t="n"/>
      <c r="J592" s="127" t="n"/>
      <c r="K592" s="374" t="n"/>
    </row>
    <row r="593">
      <c r="A593" s="123" t="n"/>
      <c r="B593" s="123" t="n"/>
      <c r="C593" s="124" t="n"/>
      <c r="D593" s="124" t="n"/>
      <c r="E593" s="125" t="n"/>
      <c r="F593" s="124" t="n"/>
      <c r="G593" s="372" t="n"/>
      <c r="H593" s="372" t="n"/>
      <c r="I593" s="373" t="n"/>
      <c r="J593" s="127" t="n"/>
      <c r="K593" s="374" t="n"/>
    </row>
    <row r="594">
      <c r="A594" s="123" t="n"/>
      <c r="B594" s="123" t="n"/>
      <c r="C594" s="124" t="n"/>
      <c r="D594" s="124" t="n"/>
      <c r="E594" s="125" t="n"/>
      <c r="F594" s="124" t="n"/>
      <c r="G594" s="372" t="n"/>
      <c r="H594" s="372" t="n"/>
      <c r="I594" s="373" t="n"/>
      <c r="J594" s="127" t="n"/>
      <c r="K594" s="374" t="n"/>
    </row>
    <row r="595">
      <c r="A595" s="123" t="n"/>
      <c r="B595" s="123" t="n"/>
      <c r="C595" s="124" t="n"/>
      <c r="D595" s="124" t="n"/>
      <c r="E595" s="125" t="n"/>
      <c r="F595" s="124" t="n"/>
      <c r="G595" s="372" t="n"/>
      <c r="H595" s="372" t="n"/>
      <c r="I595" s="373" t="n"/>
      <c r="J595" s="127" t="n"/>
      <c r="K595" s="374" t="n"/>
    </row>
    <row r="596">
      <c r="A596" s="123" t="n"/>
      <c r="B596" s="123" t="n"/>
      <c r="C596" s="124" t="n"/>
      <c r="D596" s="124" t="n"/>
      <c r="E596" s="125" t="n"/>
      <c r="F596" s="124" t="n"/>
      <c r="G596" s="372" t="n"/>
      <c r="H596" s="372" t="n"/>
      <c r="I596" s="373" t="n"/>
      <c r="J596" s="127" t="n"/>
      <c r="K596" s="374" t="n"/>
    </row>
    <row r="597">
      <c r="A597" s="123" t="n"/>
      <c r="B597" s="123" t="n"/>
      <c r="C597" s="124" t="n"/>
      <c r="D597" s="124" t="n"/>
      <c r="E597" s="125" t="n"/>
      <c r="F597" s="124" t="n"/>
      <c r="G597" s="372" t="n"/>
      <c r="H597" s="372" t="n"/>
      <c r="I597" s="373" t="n"/>
      <c r="J597" s="127" t="n"/>
      <c r="K597" s="374" t="n"/>
    </row>
    <row r="598">
      <c r="A598" s="123" t="n"/>
      <c r="B598" s="123" t="n"/>
      <c r="C598" s="124" t="n"/>
      <c r="D598" s="124" t="n"/>
      <c r="E598" s="125" t="n"/>
      <c r="F598" s="124" t="n"/>
      <c r="G598" s="372" t="n"/>
      <c r="H598" s="372" t="n"/>
      <c r="I598" s="373" t="n"/>
      <c r="J598" s="127" t="n"/>
      <c r="K598" s="374" t="n"/>
    </row>
    <row r="599">
      <c r="A599" s="123" t="n"/>
      <c r="B599" s="123" t="n"/>
      <c r="C599" s="124" t="n"/>
      <c r="D599" s="124" t="n"/>
      <c r="E599" s="125" t="n"/>
      <c r="F599" s="124" t="n"/>
      <c r="G599" s="372" t="n"/>
      <c r="H599" s="372" t="n"/>
      <c r="I599" s="373" t="n"/>
      <c r="J599" s="127" t="n"/>
      <c r="K599" s="374" t="n"/>
    </row>
    <row r="600">
      <c r="A600" s="123" t="n"/>
      <c r="B600" s="123" t="n"/>
      <c r="C600" s="124" t="n"/>
      <c r="D600" s="124" t="n"/>
      <c r="E600" s="125" t="n"/>
      <c r="F600" s="124" t="n"/>
      <c r="G600" s="372" t="n"/>
      <c r="H600" s="372" t="n"/>
      <c r="I600" s="373" t="n"/>
      <c r="J600" s="127" t="n"/>
      <c r="K600" s="374" t="n"/>
    </row>
    <row r="601">
      <c r="A601" s="123" t="n"/>
      <c r="B601" s="123" t="n"/>
      <c r="C601" s="124" t="n"/>
      <c r="D601" s="124" t="n"/>
      <c r="E601" s="125" t="n"/>
      <c r="F601" s="124" t="n"/>
      <c r="G601" s="372" t="n"/>
      <c r="H601" s="372" t="n"/>
      <c r="I601" s="373" t="n"/>
      <c r="J601" s="127" t="n"/>
      <c r="K601" s="374" t="n"/>
    </row>
    <row r="602">
      <c r="A602" s="123" t="n"/>
      <c r="B602" s="123" t="n"/>
      <c r="C602" s="124" t="n"/>
      <c r="D602" s="124" t="n"/>
      <c r="E602" s="125" t="n"/>
      <c r="F602" s="124" t="n"/>
      <c r="G602" s="372" t="n"/>
      <c r="H602" s="372" t="n"/>
      <c r="I602" s="373" t="n"/>
      <c r="J602" s="127" t="n"/>
      <c r="K602" s="374" t="n"/>
    </row>
    <row r="603">
      <c r="A603" s="123" t="n"/>
      <c r="B603" s="123" t="n"/>
      <c r="C603" s="124" t="n"/>
      <c r="D603" s="124" t="n"/>
      <c r="E603" s="125" t="n"/>
      <c r="F603" s="124" t="n"/>
      <c r="G603" s="372" t="n"/>
      <c r="H603" s="372" t="n"/>
      <c r="I603" s="373" t="n"/>
      <c r="J603" s="127" t="n"/>
      <c r="K603" s="374" t="n"/>
    </row>
    <row r="604">
      <c r="A604" s="123" t="n"/>
      <c r="B604" s="123" t="n"/>
      <c r="C604" s="124" t="n"/>
      <c r="D604" s="124" t="n"/>
      <c r="E604" s="125" t="n"/>
      <c r="F604" s="124" t="n"/>
      <c r="G604" s="372" t="n"/>
      <c r="H604" s="372" t="n"/>
      <c r="I604" s="373" t="n"/>
      <c r="J604" s="127" t="n"/>
      <c r="K604" s="374" t="n"/>
    </row>
    <row r="605">
      <c r="A605" s="123" t="n"/>
      <c r="B605" s="123" t="n"/>
      <c r="C605" s="124" t="n"/>
      <c r="D605" s="124" t="n"/>
      <c r="E605" s="125" t="n"/>
      <c r="F605" s="124" t="n"/>
      <c r="G605" s="372" t="n"/>
      <c r="H605" s="372" t="n"/>
      <c r="I605" s="373" t="n"/>
      <c r="J605" s="127" t="n"/>
      <c r="K605" s="374" t="n"/>
    </row>
    <row r="606">
      <c r="A606" s="123" t="n"/>
      <c r="B606" s="123" t="n"/>
      <c r="C606" s="124" t="n"/>
      <c r="D606" s="124" t="n"/>
      <c r="E606" s="125" t="n"/>
      <c r="F606" s="124" t="n"/>
      <c r="G606" s="372" t="n"/>
      <c r="H606" s="372" t="n"/>
      <c r="I606" s="373" t="n"/>
      <c r="J606" s="127" t="n"/>
      <c r="K606" s="374" t="n"/>
    </row>
    <row r="607">
      <c r="A607" s="123" t="n"/>
      <c r="B607" s="123" t="n"/>
      <c r="C607" s="124" t="n"/>
      <c r="D607" s="124" t="n"/>
      <c r="E607" s="125" t="n"/>
      <c r="F607" s="124" t="n"/>
      <c r="G607" s="372" t="n"/>
      <c r="H607" s="372" t="n"/>
      <c r="I607" s="373" t="n"/>
      <c r="J607" s="127" t="n"/>
      <c r="K607" s="374" t="n"/>
    </row>
    <row r="608">
      <c r="A608" s="123" t="n"/>
      <c r="B608" s="123" t="n"/>
      <c r="C608" s="124" t="n"/>
      <c r="D608" s="124" t="n"/>
      <c r="E608" s="125" t="n"/>
      <c r="F608" s="124" t="n"/>
      <c r="G608" s="372" t="n"/>
      <c r="H608" s="372" t="n"/>
      <c r="I608" s="373" t="n"/>
      <c r="J608" s="127" t="n"/>
      <c r="K608" s="374" t="n"/>
    </row>
    <row r="609">
      <c r="A609" s="123" t="n"/>
      <c r="B609" s="123" t="n"/>
      <c r="C609" s="124" t="n"/>
      <c r="D609" s="124" t="n"/>
      <c r="E609" s="125" t="n"/>
      <c r="F609" s="124" t="n"/>
      <c r="G609" s="372" t="n"/>
      <c r="H609" s="372" t="n"/>
      <c r="I609" s="373" t="n"/>
      <c r="J609" s="127" t="n"/>
      <c r="K609" s="374" t="n"/>
    </row>
    <row r="610">
      <c r="A610" s="123" t="n"/>
      <c r="B610" s="123" t="n"/>
      <c r="C610" s="124" t="n"/>
      <c r="D610" s="124" t="n"/>
      <c r="E610" s="125" t="n"/>
      <c r="F610" s="124" t="n"/>
      <c r="G610" s="372" t="n"/>
      <c r="H610" s="372" t="n"/>
      <c r="I610" s="373" t="n"/>
      <c r="J610" s="127" t="n"/>
      <c r="K610" s="374" t="n"/>
    </row>
    <row r="611">
      <c r="A611" s="123" t="n"/>
      <c r="B611" s="123" t="n"/>
      <c r="C611" s="124" t="n"/>
      <c r="D611" s="124" t="n"/>
      <c r="E611" s="125" t="n"/>
      <c r="F611" s="124" t="n"/>
      <c r="G611" s="372" t="n"/>
      <c r="H611" s="372" t="n"/>
      <c r="I611" s="373" t="n"/>
      <c r="J611" s="127" t="n"/>
      <c r="K611" s="374" t="n"/>
    </row>
    <row r="612">
      <c r="A612" s="123" t="n"/>
      <c r="B612" s="123" t="n"/>
      <c r="C612" s="124" t="n"/>
      <c r="D612" s="124" t="n"/>
      <c r="E612" s="125" t="n"/>
      <c r="F612" s="124" t="n"/>
      <c r="G612" s="372" t="n"/>
      <c r="H612" s="372" t="n"/>
      <c r="I612" s="373" t="n"/>
      <c r="J612" s="127" t="n"/>
      <c r="K612" s="374" t="n"/>
    </row>
    <row r="613">
      <c r="A613" s="123" t="n"/>
      <c r="B613" s="123" t="n"/>
      <c r="C613" s="124" t="n"/>
      <c r="D613" s="124" t="n"/>
      <c r="E613" s="125" t="n"/>
      <c r="F613" s="124" t="n"/>
      <c r="G613" s="372" t="n"/>
      <c r="H613" s="372" t="n"/>
      <c r="I613" s="373" t="n"/>
      <c r="J613" s="127" t="n"/>
      <c r="K613" s="374" t="n"/>
    </row>
    <row r="614">
      <c r="A614" s="123" t="n"/>
      <c r="B614" s="123" t="n"/>
      <c r="C614" s="124" t="n"/>
      <c r="D614" s="124" t="n"/>
      <c r="E614" s="125" t="n"/>
      <c r="F614" s="124" t="n"/>
      <c r="G614" s="372" t="n"/>
      <c r="H614" s="372" t="n"/>
      <c r="I614" s="373" t="n"/>
      <c r="J614" s="127" t="n"/>
      <c r="K614" s="374" t="n"/>
    </row>
    <row r="615">
      <c r="A615" s="123" t="n"/>
      <c r="B615" s="123" t="n"/>
      <c r="C615" s="124" t="n"/>
      <c r="D615" s="124" t="n"/>
      <c r="E615" s="125" t="n"/>
      <c r="F615" s="124" t="n"/>
      <c r="G615" s="372" t="n"/>
      <c r="H615" s="372" t="n"/>
      <c r="I615" s="373" t="n"/>
      <c r="J615" s="127" t="n"/>
      <c r="K615" s="374" t="n"/>
    </row>
    <row r="616">
      <c r="A616" s="123" t="n"/>
      <c r="B616" s="123" t="n"/>
      <c r="C616" s="124" t="n"/>
      <c r="D616" s="124" t="n"/>
      <c r="E616" s="125" t="n"/>
      <c r="F616" s="124" t="n"/>
      <c r="G616" s="372" t="n"/>
      <c r="H616" s="372" t="n"/>
      <c r="I616" s="373" t="n"/>
      <c r="J616" s="127" t="n"/>
      <c r="K616" s="374" t="n"/>
    </row>
    <row r="617">
      <c r="A617" s="123" t="n"/>
      <c r="B617" s="123" t="n"/>
      <c r="C617" s="124" t="n"/>
      <c r="D617" s="124" t="n"/>
      <c r="E617" s="125" t="n"/>
      <c r="F617" s="124" t="n"/>
      <c r="G617" s="372" t="n"/>
      <c r="H617" s="372" t="n"/>
      <c r="I617" s="373" t="n"/>
      <c r="J617" s="127" t="n"/>
      <c r="K617" s="374" t="n"/>
    </row>
    <row r="618">
      <c r="A618" s="123" t="n"/>
      <c r="B618" s="123" t="n"/>
      <c r="C618" s="124" t="n"/>
      <c r="D618" s="124" t="n"/>
      <c r="E618" s="125" t="n"/>
      <c r="F618" s="124" t="n"/>
      <c r="G618" s="372" t="n"/>
      <c r="H618" s="372" t="n"/>
      <c r="I618" s="373" t="n"/>
      <c r="J618" s="127" t="n"/>
      <c r="K618" s="374" t="n"/>
    </row>
    <row r="619">
      <c r="A619" s="123" t="n"/>
      <c r="B619" s="123" t="n"/>
      <c r="C619" s="124" t="n"/>
      <c r="D619" s="124" t="n"/>
      <c r="E619" s="125" t="n"/>
      <c r="F619" s="124" t="n"/>
      <c r="G619" s="372" t="n"/>
      <c r="H619" s="372" t="n"/>
      <c r="I619" s="373" t="n"/>
      <c r="J619" s="127" t="n"/>
      <c r="K619" s="374" t="n"/>
    </row>
    <row r="620">
      <c r="A620" s="123" t="n"/>
      <c r="B620" s="123" t="n"/>
      <c r="C620" s="124" t="n"/>
      <c r="D620" s="124" t="n"/>
      <c r="E620" s="125" t="n"/>
      <c r="F620" s="124" t="n"/>
      <c r="G620" s="372" t="n"/>
      <c r="H620" s="372" t="n"/>
      <c r="I620" s="373" t="n"/>
      <c r="J620" s="127" t="n"/>
      <c r="K620" s="374" t="n"/>
    </row>
    <row r="621">
      <c r="A621" s="123" t="n"/>
      <c r="B621" s="123" t="n"/>
      <c r="C621" s="124" t="n"/>
      <c r="D621" s="124" t="n"/>
      <c r="E621" s="125" t="n"/>
      <c r="F621" s="124" t="n"/>
      <c r="G621" s="372" t="n"/>
      <c r="H621" s="372" t="n"/>
      <c r="I621" s="373" t="n"/>
      <c r="J621" s="127" t="n"/>
      <c r="K621" s="374" t="n"/>
    </row>
    <row r="622">
      <c r="A622" s="123" t="n"/>
      <c r="B622" s="123" t="n"/>
      <c r="C622" s="124" t="n"/>
      <c r="D622" s="124" t="n"/>
      <c r="E622" s="125" t="n"/>
      <c r="F622" s="124" t="n"/>
      <c r="G622" s="372" t="n"/>
      <c r="H622" s="372" t="n"/>
      <c r="I622" s="373" t="n"/>
      <c r="J622" s="127" t="n"/>
      <c r="K622" s="374" t="n"/>
    </row>
    <row r="623">
      <c r="A623" s="123" t="n"/>
      <c r="B623" s="123" t="n"/>
      <c r="C623" s="124" t="n"/>
      <c r="D623" s="124" t="n"/>
      <c r="E623" s="125" t="n"/>
      <c r="F623" s="124" t="n"/>
      <c r="G623" s="372" t="n"/>
      <c r="H623" s="372" t="n"/>
      <c r="I623" s="373" t="n"/>
      <c r="J623" s="127" t="n"/>
      <c r="K623" s="374" t="n"/>
    </row>
    <row r="624">
      <c r="A624" s="123" t="n"/>
      <c r="B624" s="123" t="n"/>
      <c r="C624" s="124" t="n"/>
      <c r="D624" s="124" t="n"/>
      <c r="E624" s="125" t="n"/>
      <c r="F624" s="124" t="n"/>
      <c r="G624" s="372" t="n"/>
      <c r="H624" s="372" t="n"/>
      <c r="I624" s="373" t="n"/>
      <c r="J624" s="127" t="n"/>
      <c r="K624" s="374" t="n"/>
    </row>
    <row r="625">
      <c r="A625" s="123" t="n"/>
      <c r="B625" s="123" t="n"/>
      <c r="C625" s="124" t="n"/>
      <c r="D625" s="124" t="n"/>
      <c r="E625" s="125" t="n"/>
      <c r="F625" s="124" t="n"/>
      <c r="G625" s="372" t="n"/>
      <c r="H625" s="372" t="n"/>
      <c r="I625" s="373" t="n"/>
      <c r="J625" s="127" t="n"/>
      <c r="K625" s="374" t="n"/>
    </row>
    <row r="626">
      <c r="A626" s="123" t="n"/>
      <c r="B626" s="123" t="n"/>
      <c r="C626" s="124" t="n"/>
      <c r="D626" s="124" t="n"/>
      <c r="E626" s="125" t="n"/>
      <c r="F626" s="124" t="n"/>
      <c r="G626" s="372" t="n"/>
      <c r="H626" s="372" t="n"/>
      <c r="I626" s="373" t="n"/>
      <c r="J626" s="127" t="n"/>
      <c r="K626" s="374" t="n"/>
    </row>
    <row r="627">
      <c r="A627" s="123" t="n"/>
      <c r="B627" s="123" t="n"/>
      <c r="C627" s="124" t="n"/>
      <c r="D627" s="124" t="n"/>
      <c r="E627" s="125" t="n"/>
      <c r="F627" s="124" t="n"/>
      <c r="G627" s="372" t="n"/>
      <c r="H627" s="372" t="n"/>
      <c r="I627" s="373" t="n"/>
      <c r="J627" s="127" t="n"/>
      <c r="K627" s="374" t="n"/>
    </row>
    <row r="628">
      <c r="A628" s="123" t="n"/>
      <c r="B628" s="123" t="n"/>
      <c r="C628" s="124" t="n"/>
      <c r="D628" s="124" t="n"/>
      <c r="E628" s="125" t="n"/>
      <c r="F628" s="124" t="n"/>
      <c r="G628" s="372" t="n"/>
      <c r="H628" s="372" t="n"/>
      <c r="I628" s="373" t="n"/>
      <c r="J628" s="127" t="n"/>
      <c r="K628" s="374" t="n"/>
    </row>
    <row r="629">
      <c r="A629" s="123" t="n"/>
      <c r="B629" s="123" t="n"/>
      <c r="C629" s="124" t="n"/>
      <c r="D629" s="124" t="n"/>
      <c r="E629" s="125" t="n"/>
      <c r="F629" s="124" t="n"/>
      <c r="G629" s="372" t="n"/>
      <c r="H629" s="372" t="n"/>
      <c r="I629" s="373" t="n"/>
      <c r="J629" s="127" t="n"/>
      <c r="K629" s="374" t="n"/>
    </row>
    <row r="630">
      <c r="A630" s="123" t="n"/>
      <c r="B630" s="123" t="n"/>
      <c r="C630" s="124" t="n"/>
      <c r="D630" s="124" t="n"/>
      <c r="E630" s="125" t="n"/>
      <c r="F630" s="124" t="n"/>
      <c r="G630" s="372" t="n"/>
      <c r="H630" s="372" t="n"/>
      <c r="I630" s="373" t="n"/>
      <c r="J630" s="127" t="n"/>
      <c r="K630" s="374" t="n"/>
    </row>
    <row r="631">
      <c r="A631" s="123" t="n"/>
      <c r="B631" s="123" t="n"/>
      <c r="C631" s="124" t="n"/>
      <c r="D631" s="124" t="n"/>
      <c r="E631" s="125" t="n"/>
      <c r="F631" s="124" t="n"/>
      <c r="G631" s="372" t="n"/>
      <c r="H631" s="372" t="n"/>
      <c r="I631" s="373" t="n"/>
      <c r="J631" s="127" t="n"/>
      <c r="K631" s="374" t="n"/>
    </row>
    <row r="632">
      <c r="A632" s="123" t="n"/>
      <c r="B632" s="123" t="n"/>
      <c r="C632" s="124" t="n"/>
      <c r="D632" s="124" t="n"/>
      <c r="E632" s="125" t="n"/>
      <c r="F632" s="124" t="n"/>
      <c r="G632" s="372" t="n"/>
      <c r="H632" s="372" t="n"/>
      <c r="I632" s="373" t="n"/>
      <c r="J632" s="127" t="n"/>
      <c r="K632" s="374" t="n"/>
    </row>
    <row r="633">
      <c r="A633" s="123" t="n"/>
      <c r="B633" s="123" t="n"/>
      <c r="C633" s="124" t="n"/>
      <c r="D633" s="124" t="n"/>
      <c r="E633" s="125" t="n"/>
      <c r="F633" s="124" t="n"/>
      <c r="G633" s="372" t="n"/>
      <c r="H633" s="372" t="n"/>
      <c r="I633" s="373" t="n"/>
      <c r="J633" s="127" t="n"/>
      <c r="K633" s="374" t="n"/>
    </row>
    <row r="634">
      <c r="A634" s="123" t="n"/>
      <c r="B634" s="123" t="n"/>
      <c r="C634" s="124" t="n"/>
      <c r="D634" s="124" t="n"/>
      <c r="E634" s="125" t="n"/>
      <c r="F634" s="124" t="n"/>
      <c r="G634" s="372" t="n"/>
      <c r="H634" s="372" t="n"/>
      <c r="I634" s="373" t="n"/>
      <c r="J634" s="127" t="n"/>
      <c r="K634" s="374" t="n"/>
    </row>
    <row r="635">
      <c r="A635" s="123" t="n"/>
      <c r="B635" s="123" t="n"/>
      <c r="C635" s="124" t="n"/>
      <c r="D635" s="124" t="n"/>
      <c r="E635" s="125" t="n"/>
      <c r="F635" s="124" t="n"/>
      <c r="G635" s="372" t="n"/>
      <c r="H635" s="372" t="n"/>
      <c r="I635" s="373" t="n"/>
      <c r="J635" s="127" t="n"/>
      <c r="K635" s="374" t="n"/>
    </row>
    <row r="636">
      <c r="A636" s="123" t="n"/>
      <c r="B636" s="123" t="n"/>
      <c r="C636" s="124" t="n"/>
      <c r="D636" s="124" t="n"/>
      <c r="E636" s="125" t="n"/>
      <c r="F636" s="124" t="n"/>
      <c r="G636" s="372" t="n"/>
      <c r="H636" s="372" t="n"/>
      <c r="I636" s="373" t="n"/>
      <c r="J636" s="127" t="n"/>
      <c r="K636" s="374" t="n"/>
    </row>
    <row r="637">
      <c r="A637" s="123" t="n"/>
      <c r="B637" s="123" t="n"/>
      <c r="C637" s="124" t="n"/>
      <c r="D637" s="124" t="n"/>
      <c r="E637" s="125" t="n"/>
      <c r="F637" s="124" t="n"/>
      <c r="G637" s="372" t="n"/>
      <c r="H637" s="372" t="n"/>
      <c r="I637" s="373" t="n"/>
      <c r="J637" s="127" t="n"/>
      <c r="K637" s="374" t="n"/>
    </row>
    <row r="638">
      <c r="A638" s="123" t="n"/>
      <c r="B638" s="123" t="n"/>
      <c r="C638" s="124" t="n"/>
      <c r="D638" s="124" t="n"/>
      <c r="E638" s="125" t="n"/>
      <c r="F638" s="124" t="n"/>
      <c r="G638" s="372" t="n"/>
      <c r="H638" s="372" t="n"/>
      <c r="I638" s="373" t="n"/>
      <c r="J638" s="127" t="n"/>
      <c r="K638" s="374" t="n"/>
    </row>
    <row r="639">
      <c r="A639" s="123" t="n"/>
      <c r="B639" s="123" t="n"/>
      <c r="C639" s="124" t="n"/>
      <c r="D639" s="124" t="n"/>
      <c r="E639" s="125" t="n"/>
      <c r="F639" s="124" t="n"/>
      <c r="G639" s="372" t="n"/>
      <c r="H639" s="372" t="n"/>
      <c r="I639" s="373" t="n"/>
      <c r="J639" s="127" t="n"/>
      <c r="K639" s="374" t="n"/>
    </row>
    <row r="640">
      <c r="A640" s="123" t="n"/>
      <c r="B640" s="123" t="n"/>
      <c r="C640" s="124" t="n"/>
      <c r="D640" s="124" t="n"/>
      <c r="E640" s="125" t="n"/>
      <c r="F640" s="124" t="n"/>
      <c r="G640" s="372" t="n"/>
      <c r="H640" s="372" t="n"/>
      <c r="I640" s="373" t="n"/>
      <c r="J640" s="127" t="n"/>
      <c r="K640" s="374" t="n"/>
    </row>
    <row r="641">
      <c r="A641" s="123" t="n"/>
      <c r="B641" s="123" t="n"/>
      <c r="C641" s="124" t="n"/>
      <c r="D641" s="124" t="n"/>
      <c r="E641" s="125" t="n"/>
      <c r="F641" s="124" t="n"/>
      <c r="G641" s="372" t="n"/>
      <c r="H641" s="372" t="n"/>
      <c r="I641" s="373" t="n"/>
      <c r="J641" s="127" t="n"/>
      <c r="K641" s="374" t="n"/>
    </row>
    <row r="642">
      <c r="A642" s="123" t="n"/>
      <c r="B642" s="123" t="n"/>
      <c r="C642" s="124" t="n"/>
      <c r="D642" s="124" t="n"/>
      <c r="E642" s="125" t="n"/>
      <c r="F642" s="124" t="n"/>
      <c r="G642" s="372" t="n"/>
      <c r="H642" s="372" t="n"/>
      <c r="I642" s="373" t="n"/>
      <c r="J642" s="127" t="n"/>
      <c r="K642" s="374" t="n"/>
    </row>
    <row r="643">
      <c r="A643" s="123" t="n"/>
      <c r="B643" s="123" t="n"/>
      <c r="C643" s="124" t="n"/>
      <c r="D643" s="124" t="n"/>
      <c r="E643" s="125" t="n"/>
      <c r="F643" s="124" t="n"/>
      <c r="G643" s="372" t="n"/>
      <c r="H643" s="372" t="n"/>
      <c r="I643" s="373" t="n"/>
      <c r="J643" s="127" t="n"/>
      <c r="K643" s="374" t="n"/>
    </row>
    <row r="644">
      <c r="A644" s="123" t="n"/>
      <c r="B644" s="123" t="n"/>
      <c r="C644" s="124" t="n"/>
      <c r="D644" s="124" t="n"/>
      <c r="E644" s="125" t="n"/>
      <c r="F644" s="124" t="n"/>
      <c r="G644" s="372" t="n"/>
      <c r="H644" s="372" t="n"/>
      <c r="I644" s="373" t="n"/>
      <c r="J644" s="127" t="n"/>
      <c r="K644" s="374" t="n"/>
    </row>
    <row r="645">
      <c r="A645" s="123" t="n"/>
      <c r="B645" s="123" t="n"/>
      <c r="C645" s="124" t="n"/>
      <c r="D645" s="124" t="n"/>
      <c r="E645" s="125" t="n"/>
      <c r="F645" s="124" t="n"/>
      <c r="G645" s="372" t="n"/>
      <c r="H645" s="372" t="n"/>
      <c r="I645" s="373" t="n"/>
      <c r="J645" s="127" t="n"/>
      <c r="K645" s="374" t="n"/>
    </row>
    <row r="646">
      <c r="A646" s="123" t="n"/>
      <c r="B646" s="123" t="n"/>
      <c r="C646" s="124" t="n"/>
      <c r="D646" s="124" t="n"/>
      <c r="E646" s="125" t="n"/>
      <c r="F646" s="124" t="n"/>
      <c r="G646" s="372" t="n"/>
      <c r="H646" s="372" t="n"/>
      <c r="I646" s="373" t="n"/>
      <c r="J646" s="127" t="n"/>
      <c r="K646" s="374" t="n"/>
    </row>
    <row r="647">
      <c r="A647" s="123" t="n"/>
      <c r="B647" s="123" t="n"/>
      <c r="C647" s="124" t="n"/>
      <c r="D647" s="124" t="n"/>
      <c r="E647" s="125" t="n"/>
      <c r="F647" s="124" t="n"/>
      <c r="G647" s="372" t="n"/>
      <c r="H647" s="372" t="n"/>
      <c r="I647" s="373" t="n"/>
      <c r="J647" s="127" t="n"/>
      <c r="K647" s="374" t="n"/>
    </row>
    <row r="648">
      <c r="A648" s="123" t="n"/>
      <c r="B648" s="123" t="n"/>
      <c r="C648" s="124" t="n"/>
      <c r="D648" s="124" t="n"/>
      <c r="E648" s="125" t="n"/>
      <c r="F648" s="124" t="n"/>
      <c r="G648" s="372" t="n"/>
      <c r="H648" s="372" t="n"/>
      <c r="I648" s="373" t="n"/>
      <c r="J648" s="127" t="n"/>
      <c r="K648" s="374" t="n"/>
    </row>
    <row r="649">
      <c r="A649" s="123" t="n"/>
      <c r="B649" s="123" t="n"/>
      <c r="C649" s="124" t="n"/>
      <c r="D649" s="124" t="n"/>
      <c r="E649" s="125" t="n"/>
      <c r="F649" s="124" t="n"/>
      <c r="G649" s="372" t="n"/>
      <c r="H649" s="372" t="n"/>
      <c r="I649" s="373" t="n"/>
      <c r="J649" s="127" t="n"/>
      <c r="K649" s="374" t="n"/>
    </row>
    <row r="650">
      <c r="A650" s="123" t="n"/>
      <c r="B650" s="123" t="n"/>
      <c r="C650" s="124" t="n"/>
      <c r="D650" s="124" t="n"/>
      <c r="E650" s="125" t="n"/>
      <c r="F650" s="124" t="n"/>
      <c r="G650" s="372" t="n"/>
      <c r="H650" s="372" t="n"/>
      <c r="I650" s="373" t="n"/>
      <c r="J650" s="127" t="n"/>
      <c r="K650" s="374" t="n"/>
    </row>
    <row r="651">
      <c r="A651" s="123" t="n"/>
      <c r="B651" s="123" t="n"/>
      <c r="C651" s="124" t="n"/>
      <c r="D651" s="124" t="n"/>
      <c r="E651" s="125" t="n"/>
      <c r="F651" s="124" t="n"/>
      <c r="G651" s="372" t="n"/>
      <c r="H651" s="372" t="n"/>
      <c r="I651" s="373" t="n"/>
      <c r="J651" s="127" t="n"/>
      <c r="K651" s="374" t="n"/>
    </row>
    <row r="652">
      <c r="A652" s="123" t="n"/>
      <c r="B652" s="123" t="n"/>
      <c r="C652" s="124" t="n"/>
      <c r="D652" s="124" t="n"/>
      <c r="E652" s="125" t="n"/>
      <c r="F652" s="124" t="n"/>
      <c r="G652" s="372" t="n"/>
      <c r="H652" s="372" t="n"/>
      <c r="I652" s="373" t="n"/>
      <c r="J652" s="127" t="n"/>
      <c r="K652" s="374" t="n"/>
    </row>
    <row r="653">
      <c r="A653" s="123" t="n"/>
      <c r="B653" s="123" t="n"/>
      <c r="C653" s="124" t="n"/>
      <c r="D653" s="124" t="n"/>
      <c r="E653" s="125" t="n"/>
      <c r="F653" s="124" t="n"/>
      <c r="G653" s="372" t="n"/>
      <c r="H653" s="372" t="n"/>
      <c r="I653" s="373" t="n"/>
      <c r="J653" s="127" t="n"/>
      <c r="K653" s="374" t="n"/>
    </row>
    <row r="654">
      <c r="A654" s="123" t="n"/>
      <c r="B654" s="123" t="n"/>
      <c r="C654" s="124" t="n"/>
      <c r="D654" s="124" t="n"/>
      <c r="E654" s="125" t="n"/>
      <c r="F654" s="124" t="n"/>
      <c r="G654" s="372" t="n"/>
      <c r="H654" s="372" t="n"/>
      <c r="I654" s="373" t="n"/>
      <c r="J654" s="127" t="n"/>
      <c r="K654" s="374" t="n"/>
    </row>
    <row r="655">
      <c r="A655" s="123" t="n"/>
      <c r="B655" s="123" t="n"/>
      <c r="C655" s="124" t="n"/>
      <c r="D655" s="124" t="n"/>
      <c r="E655" s="125" t="n"/>
      <c r="F655" s="124" t="n"/>
      <c r="G655" s="372" t="n"/>
      <c r="H655" s="372" t="n"/>
      <c r="I655" s="373" t="n"/>
      <c r="J655" s="127" t="n"/>
      <c r="K655" s="374" t="n"/>
    </row>
    <row r="656">
      <c r="A656" s="123" t="n"/>
      <c r="B656" s="123" t="n"/>
      <c r="C656" s="124" t="n"/>
      <c r="D656" s="124" t="n"/>
      <c r="E656" s="125" t="n"/>
      <c r="F656" s="124" t="n"/>
      <c r="G656" s="372" t="n"/>
      <c r="H656" s="372" t="n"/>
      <c r="I656" s="373" t="n"/>
      <c r="J656" s="127" t="n"/>
      <c r="K656" s="374" t="n"/>
    </row>
    <row r="657">
      <c r="A657" s="123" t="n"/>
      <c r="B657" s="123" t="n"/>
      <c r="C657" s="124" t="n"/>
      <c r="D657" s="124" t="n"/>
      <c r="E657" s="125" t="n"/>
      <c r="F657" s="124" t="n"/>
      <c r="G657" s="372" t="n"/>
      <c r="H657" s="372" t="n"/>
      <c r="I657" s="373" t="n"/>
      <c r="J657" s="127" t="n"/>
      <c r="K657" s="374" t="n"/>
    </row>
    <row r="658">
      <c r="A658" s="123" t="n"/>
      <c r="B658" s="123" t="n"/>
      <c r="C658" s="124" t="n"/>
      <c r="D658" s="124" t="n"/>
      <c r="E658" s="125" t="n"/>
      <c r="F658" s="124" t="n"/>
      <c r="G658" s="372" t="n"/>
      <c r="H658" s="372" t="n"/>
      <c r="I658" s="373" t="n"/>
      <c r="J658" s="127" t="n"/>
      <c r="K658" s="374" t="n"/>
    </row>
    <row r="659">
      <c r="A659" s="123" t="n"/>
      <c r="B659" s="123" t="n"/>
      <c r="C659" s="124" t="n"/>
      <c r="D659" s="124" t="n"/>
      <c r="E659" s="125" t="n"/>
      <c r="F659" s="124" t="n"/>
      <c r="G659" s="372" t="n"/>
      <c r="H659" s="372" t="n"/>
      <c r="I659" s="373" t="n"/>
      <c r="J659" s="127" t="n"/>
      <c r="K659" s="374" t="n"/>
    </row>
    <row r="660">
      <c r="A660" s="123" t="n"/>
      <c r="B660" s="123" t="n"/>
      <c r="C660" s="124" t="n"/>
      <c r="D660" s="124" t="n"/>
      <c r="E660" s="125" t="n"/>
      <c r="F660" s="124" t="n"/>
      <c r="G660" s="372" t="n"/>
      <c r="H660" s="372" t="n"/>
      <c r="I660" s="373" t="n"/>
      <c r="J660" s="127" t="n"/>
      <c r="K660" s="374" t="n"/>
    </row>
    <row r="661">
      <c r="A661" s="123" t="n"/>
      <c r="B661" s="123" t="n"/>
      <c r="C661" s="124" t="n"/>
      <c r="D661" s="124" t="n"/>
      <c r="E661" s="125" t="n"/>
      <c r="F661" s="124" t="n"/>
      <c r="G661" s="372" t="n"/>
      <c r="H661" s="372" t="n"/>
      <c r="I661" s="373" t="n"/>
      <c r="J661" s="127" t="n"/>
      <c r="K661" s="374" t="n"/>
    </row>
    <row r="662">
      <c r="A662" s="123" t="n"/>
      <c r="B662" s="123" t="n"/>
      <c r="C662" s="124" t="n"/>
      <c r="D662" s="124" t="n"/>
      <c r="E662" s="125" t="n"/>
      <c r="F662" s="124" t="n"/>
      <c r="G662" s="372" t="n"/>
      <c r="H662" s="372" t="n"/>
      <c r="I662" s="373" t="n"/>
      <c r="J662" s="127" t="n"/>
      <c r="K662" s="374" t="n"/>
    </row>
    <row r="663">
      <c r="A663" s="123" t="n"/>
      <c r="B663" s="123" t="n"/>
      <c r="C663" s="124" t="n"/>
      <c r="D663" s="124" t="n"/>
      <c r="E663" s="125" t="n"/>
      <c r="F663" s="124" t="n"/>
      <c r="G663" s="372" t="n"/>
      <c r="H663" s="372" t="n"/>
      <c r="I663" s="373" t="n"/>
      <c r="J663" s="127" t="n"/>
      <c r="K663" s="374" t="n"/>
    </row>
    <row r="664">
      <c r="A664" s="123" t="n"/>
      <c r="B664" s="123" t="n"/>
      <c r="C664" s="124" t="n"/>
      <c r="D664" s="124" t="n"/>
      <c r="E664" s="125" t="n"/>
      <c r="F664" s="124" t="n"/>
      <c r="G664" s="372" t="n"/>
      <c r="H664" s="372" t="n"/>
      <c r="I664" s="373" t="n"/>
      <c r="J664" s="127" t="n"/>
      <c r="K664" s="374" t="n"/>
    </row>
    <row r="665">
      <c r="A665" s="123" t="n"/>
      <c r="B665" s="123" t="n"/>
      <c r="C665" s="124" t="n"/>
      <c r="D665" s="124" t="n"/>
      <c r="E665" s="125" t="n"/>
      <c r="F665" s="124" t="n"/>
      <c r="G665" s="372" t="n"/>
      <c r="H665" s="372" t="n"/>
      <c r="I665" s="373" t="n"/>
      <c r="J665" s="127" t="n"/>
      <c r="K665" s="374" t="n"/>
    </row>
    <row r="666">
      <c r="A666" s="123" t="n"/>
      <c r="B666" s="123" t="n"/>
      <c r="C666" s="124" t="n"/>
      <c r="D666" s="124" t="n"/>
      <c r="E666" s="125" t="n"/>
      <c r="F666" s="124" t="n"/>
      <c r="G666" s="372" t="n"/>
      <c r="H666" s="372" t="n"/>
      <c r="I666" s="373" t="n"/>
      <c r="J666" s="127" t="n"/>
      <c r="K666" s="374" t="n"/>
    </row>
    <row r="667">
      <c r="A667" s="123" t="n"/>
      <c r="B667" s="123" t="n"/>
      <c r="C667" s="124" t="n"/>
      <c r="D667" s="124" t="n"/>
      <c r="E667" s="125" t="n"/>
      <c r="F667" s="124" t="n"/>
      <c r="G667" s="372" t="n"/>
      <c r="H667" s="372" t="n"/>
      <c r="I667" s="373" t="n"/>
      <c r="J667" s="127" t="n"/>
      <c r="K667" s="374" t="n"/>
    </row>
    <row r="668">
      <c r="A668" s="123" t="n"/>
      <c r="B668" s="123" t="n"/>
      <c r="C668" s="124" t="n"/>
      <c r="D668" s="124" t="n"/>
      <c r="E668" s="125" t="n"/>
      <c r="F668" s="124" t="n"/>
      <c r="G668" s="372" t="n"/>
      <c r="H668" s="372" t="n"/>
      <c r="I668" s="373" t="n"/>
      <c r="J668" s="127" t="n"/>
      <c r="K668" s="374" t="n"/>
    </row>
    <row r="669">
      <c r="A669" s="123" t="n"/>
      <c r="B669" s="123" t="n"/>
      <c r="C669" s="124" t="n"/>
      <c r="D669" s="124" t="n"/>
      <c r="E669" s="125" t="n"/>
      <c r="F669" s="124" t="n"/>
      <c r="G669" s="372" t="n"/>
      <c r="H669" s="372" t="n"/>
      <c r="I669" s="373" t="n"/>
      <c r="J669" s="127" t="n"/>
      <c r="K669" s="374" t="n"/>
    </row>
    <row r="670">
      <c r="A670" s="123" t="n"/>
      <c r="B670" s="123" t="n"/>
      <c r="C670" s="124" t="n"/>
      <c r="D670" s="124" t="n"/>
      <c r="E670" s="125" t="n"/>
      <c r="F670" s="124" t="n"/>
      <c r="G670" s="372" t="n"/>
      <c r="H670" s="372" t="n"/>
      <c r="I670" s="373" t="n"/>
      <c r="J670" s="127" t="n"/>
      <c r="K670" s="374" t="n"/>
    </row>
    <row r="671">
      <c r="A671" s="123" t="n"/>
      <c r="B671" s="123" t="n"/>
      <c r="C671" s="124" t="n"/>
      <c r="D671" s="124" t="n"/>
      <c r="E671" s="125" t="n"/>
      <c r="F671" s="124" t="n"/>
      <c r="G671" s="372" t="n"/>
      <c r="H671" s="372" t="n"/>
      <c r="I671" s="373" t="n"/>
      <c r="J671" s="127" t="n"/>
      <c r="K671" s="374" t="n"/>
    </row>
    <row r="672">
      <c r="A672" s="123" t="n"/>
      <c r="B672" s="123" t="n"/>
      <c r="C672" s="124" t="n"/>
      <c r="D672" s="124" t="n"/>
      <c r="E672" s="125" t="n"/>
      <c r="F672" s="124" t="n"/>
      <c r="G672" s="372" t="n"/>
      <c r="H672" s="372" t="n"/>
      <c r="I672" s="373" t="n"/>
      <c r="J672" s="127" t="n"/>
      <c r="K672" s="374" t="n"/>
    </row>
    <row r="673">
      <c r="A673" s="123" t="n"/>
      <c r="B673" s="123" t="n"/>
      <c r="C673" s="124" t="n"/>
      <c r="D673" s="124" t="n"/>
      <c r="E673" s="125" t="n"/>
      <c r="F673" s="124" t="n"/>
      <c r="G673" s="372" t="n"/>
      <c r="H673" s="372" t="n"/>
      <c r="I673" s="373" t="n"/>
      <c r="J673" s="127" t="n"/>
      <c r="K673" s="374" t="n"/>
    </row>
    <row r="674">
      <c r="A674" s="123" t="n"/>
      <c r="B674" s="123" t="n"/>
      <c r="C674" s="124" t="n"/>
      <c r="D674" s="124" t="n"/>
      <c r="E674" s="125" t="n"/>
      <c r="F674" s="124" t="n"/>
      <c r="G674" s="372" t="n"/>
      <c r="H674" s="372" t="n"/>
      <c r="I674" s="373" t="n"/>
      <c r="J674" s="127" t="n"/>
      <c r="K674" s="374" t="n"/>
    </row>
    <row r="675">
      <c r="A675" s="123" t="n"/>
      <c r="B675" s="123" t="n"/>
      <c r="C675" s="124" t="n"/>
      <c r="D675" s="124" t="n"/>
      <c r="E675" s="125" t="n"/>
      <c r="F675" s="124" t="n"/>
      <c r="G675" s="372" t="n"/>
      <c r="H675" s="372" t="n"/>
      <c r="I675" s="373" t="n"/>
      <c r="J675" s="127" t="n"/>
      <c r="K675" s="374" t="n"/>
    </row>
    <row r="676">
      <c r="A676" s="123" t="n"/>
      <c r="B676" s="123" t="n"/>
      <c r="C676" s="124" t="n"/>
      <c r="D676" s="124" t="n"/>
      <c r="E676" s="125" t="n"/>
      <c r="F676" s="124" t="n"/>
      <c r="G676" s="372" t="n"/>
      <c r="H676" s="372" t="n"/>
      <c r="I676" s="373" t="n"/>
      <c r="J676" s="127" t="n"/>
      <c r="K676" s="374" t="n"/>
    </row>
    <row r="677">
      <c r="A677" s="123" t="n"/>
      <c r="B677" s="123" t="n"/>
      <c r="C677" s="124" t="n"/>
      <c r="D677" s="124" t="n"/>
      <c r="E677" s="125" t="n"/>
      <c r="F677" s="124" t="n"/>
      <c r="G677" s="372" t="n"/>
      <c r="H677" s="372" t="n"/>
      <c r="I677" s="373" t="n"/>
      <c r="J677" s="127" t="n"/>
      <c r="K677" s="374" t="n"/>
    </row>
    <row r="678">
      <c r="A678" s="123" t="n"/>
      <c r="B678" s="123" t="n"/>
      <c r="C678" s="124" t="n"/>
      <c r="D678" s="124" t="n"/>
      <c r="E678" s="125" t="n"/>
      <c r="F678" s="124" t="n"/>
      <c r="G678" s="372" t="n"/>
      <c r="H678" s="372" t="n"/>
      <c r="I678" s="373" t="n"/>
      <c r="J678" s="127" t="n"/>
      <c r="K678" s="374" t="n"/>
    </row>
    <row r="679">
      <c r="A679" s="123" t="n"/>
      <c r="B679" s="123" t="n"/>
      <c r="C679" s="124" t="n"/>
      <c r="D679" s="124" t="n"/>
      <c r="E679" s="125" t="n"/>
      <c r="F679" s="124" t="n"/>
      <c r="G679" s="372" t="n"/>
      <c r="H679" s="372" t="n"/>
      <c r="I679" s="373" t="n"/>
      <c r="J679" s="127" t="n"/>
      <c r="K679" s="374" t="n"/>
    </row>
    <row r="680">
      <c r="A680" s="123" t="n"/>
      <c r="B680" s="123" t="n"/>
      <c r="C680" s="124" t="n"/>
      <c r="D680" s="124" t="n"/>
      <c r="E680" s="125" t="n"/>
      <c r="F680" s="124" t="n"/>
      <c r="G680" s="372" t="n"/>
      <c r="H680" s="372" t="n"/>
      <c r="I680" s="373" t="n"/>
      <c r="J680" s="127" t="n"/>
      <c r="K680" s="374" t="n"/>
    </row>
    <row r="681">
      <c r="A681" s="123" t="n"/>
      <c r="B681" s="123" t="n"/>
      <c r="C681" s="124" t="n"/>
      <c r="D681" s="124" t="n"/>
      <c r="E681" s="125" t="n"/>
      <c r="F681" s="124" t="n"/>
      <c r="G681" s="372" t="n"/>
      <c r="H681" s="372" t="n"/>
      <c r="I681" s="373" t="n"/>
      <c r="J681" s="127" t="n"/>
      <c r="K681" s="374" t="n"/>
    </row>
    <row r="682">
      <c r="A682" s="123" t="n"/>
      <c r="B682" s="123" t="n"/>
      <c r="C682" s="124" t="n"/>
      <c r="D682" s="124" t="n"/>
      <c r="E682" s="125" t="n"/>
      <c r="F682" s="124" t="n"/>
      <c r="G682" s="372" t="n"/>
      <c r="H682" s="372" t="n"/>
      <c r="I682" s="373" t="n"/>
      <c r="J682" s="127" t="n"/>
      <c r="K682" s="374" t="n"/>
    </row>
    <row r="683">
      <c r="A683" s="123" t="n"/>
      <c r="B683" s="123" t="n"/>
      <c r="C683" s="124" t="n"/>
      <c r="D683" s="124" t="n"/>
      <c r="E683" s="125" t="n"/>
      <c r="F683" s="124" t="n"/>
      <c r="G683" s="372" t="n"/>
      <c r="H683" s="372" t="n"/>
      <c r="I683" s="373" t="n"/>
      <c r="J683" s="127" t="n"/>
      <c r="K683" s="374" t="n"/>
    </row>
    <row r="684">
      <c r="A684" s="123" t="n"/>
      <c r="B684" s="123" t="n"/>
      <c r="C684" s="124" t="n"/>
      <c r="D684" s="124" t="n"/>
      <c r="E684" s="125" t="n"/>
      <c r="F684" s="124" t="n"/>
      <c r="G684" s="372" t="n"/>
      <c r="H684" s="372" t="n"/>
      <c r="I684" s="373" t="n"/>
      <c r="J684" s="127" t="n"/>
      <c r="K684" s="374" t="n"/>
    </row>
    <row r="685">
      <c r="A685" s="123" t="n"/>
      <c r="B685" s="123" t="n"/>
      <c r="C685" s="124" t="n"/>
      <c r="D685" s="124" t="n"/>
      <c r="E685" s="125" t="n"/>
      <c r="F685" s="124" t="n"/>
      <c r="G685" s="372" t="n"/>
      <c r="H685" s="372" t="n"/>
      <c r="I685" s="373" t="n"/>
      <c r="J685" s="127" t="n"/>
      <c r="K685" s="374" t="n"/>
    </row>
    <row r="686">
      <c r="A686" s="123" t="n"/>
      <c r="B686" s="123" t="n"/>
      <c r="C686" s="124" t="n"/>
      <c r="D686" s="124" t="n"/>
      <c r="E686" s="125" t="n"/>
      <c r="F686" s="124" t="n"/>
      <c r="G686" s="372" t="n"/>
      <c r="H686" s="372" t="n"/>
      <c r="I686" s="373" t="n"/>
      <c r="J686" s="127" t="n"/>
      <c r="K686" s="374" t="n"/>
    </row>
    <row r="687">
      <c r="A687" s="123" t="n"/>
      <c r="B687" s="123" t="n"/>
      <c r="C687" s="124" t="n"/>
      <c r="D687" s="124" t="n"/>
      <c r="E687" s="125" t="n"/>
      <c r="F687" s="124" t="n"/>
      <c r="G687" s="372" t="n"/>
      <c r="H687" s="372" t="n"/>
      <c r="I687" s="373" t="n"/>
      <c r="J687" s="127" t="n"/>
      <c r="K687" s="374" t="n"/>
    </row>
    <row r="688">
      <c r="A688" s="123" t="n"/>
      <c r="B688" s="123" t="n"/>
      <c r="C688" s="124" t="n"/>
      <c r="D688" s="124" t="n"/>
      <c r="E688" s="125" t="n"/>
      <c r="F688" s="124" t="n"/>
      <c r="G688" s="372" t="n"/>
      <c r="H688" s="372" t="n"/>
      <c r="I688" s="373" t="n"/>
      <c r="J688" s="127" t="n"/>
      <c r="K688" s="374" t="n"/>
    </row>
    <row r="689">
      <c r="A689" s="123" t="n"/>
      <c r="B689" s="123" t="n"/>
      <c r="C689" s="124" t="n"/>
      <c r="D689" s="124" t="n"/>
      <c r="E689" s="125" t="n"/>
      <c r="F689" s="124" t="n"/>
      <c r="G689" s="372" t="n"/>
      <c r="H689" s="372" t="n"/>
      <c r="I689" s="373" t="n"/>
      <c r="J689" s="127" t="n"/>
      <c r="K689" s="374" t="n"/>
    </row>
    <row r="690">
      <c r="A690" s="123" t="n"/>
      <c r="B690" s="123" t="n"/>
      <c r="C690" s="124" t="n"/>
      <c r="D690" s="124" t="n"/>
      <c r="E690" s="125" t="n"/>
      <c r="F690" s="124" t="n"/>
      <c r="G690" s="372" t="n"/>
      <c r="H690" s="372" t="n"/>
      <c r="I690" s="373" t="n"/>
      <c r="J690" s="127" t="n"/>
      <c r="K690" s="374" t="n"/>
    </row>
    <row r="691">
      <c r="A691" s="123" t="n"/>
      <c r="B691" s="123" t="n"/>
      <c r="C691" s="124" t="n"/>
      <c r="D691" s="124" t="n"/>
      <c r="E691" s="125" t="n"/>
      <c r="F691" s="124" t="n"/>
      <c r="G691" s="372" t="n"/>
      <c r="H691" s="372" t="n"/>
      <c r="I691" s="373" t="n"/>
      <c r="J691" s="127" t="n"/>
      <c r="K691" s="374" t="n"/>
    </row>
    <row r="692">
      <c r="A692" s="123" t="n"/>
      <c r="B692" s="123" t="n"/>
      <c r="C692" s="124" t="n"/>
      <c r="D692" s="124" t="n"/>
      <c r="E692" s="125" t="n"/>
      <c r="F692" s="124" t="n"/>
      <c r="G692" s="372" t="n"/>
      <c r="H692" s="372" t="n"/>
      <c r="I692" s="373" t="n"/>
      <c r="J692" s="127" t="n"/>
      <c r="K692" s="374" t="n"/>
    </row>
    <row r="693">
      <c r="A693" s="123" t="n"/>
      <c r="B693" s="123" t="n"/>
      <c r="C693" s="124" t="n"/>
      <c r="D693" s="124" t="n"/>
      <c r="E693" s="125" t="n"/>
      <c r="F693" s="124" t="n"/>
      <c r="G693" s="372" t="n"/>
      <c r="H693" s="372" t="n"/>
      <c r="I693" s="373" t="n"/>
      <c r="J693" s="127" t="n"/>
      <c r="K693" s="374" t="n"/>
    </row>
    <row r="694">
      <c r="A694" s="123" t="n"/>
      <c r="B694" s="123" t="n"/>
      <c r="C694" s="124" t="n"/>
      <c r="D694" s="124" t="n"/>
      <c r="E694" s="125" t="n"/>
      <c r="F694" s="124" t="n"/>
      <c r="G694" s="372" t="n"/>
      <c r="H694" s="372" t="n"/>
      <c r="I694" s="373" t="n"/>
      <c r="J694" s="127" t="n"/>
      <c r="K694" s="374" t="n"/>
    </row>
    <row r="695">
      <c r="A695" s="123" t="n"/>
      <c r="B695" s="123" t="n"/>
      <c r="C695" s="124" t="n"/>
      <c r="D695" s="124" t="n"/>
      <c r="E695" s="125" t="n"/>
      <c r="F695" s="124" t="n"/>
      <c r="G695" s="372" t="n"/>
      <c r="H695" s="372" t="n"/>
      <c r="I695" s="373" t="n"/>
      <c r="J695" s="127" t="n"/>
      <c r="K695" s="374" t="n"/>
    </row>
    <row r="696">
      <c r="A696" s="123" t="n"/>
      <c r="B696" s="123" t="n"/>
      <c r="C696" s="124" t="n"/>
      <c r="D696" s="124" t="n"/>
      <c r="E696" s="125" t="n"/>
      <c r="F696" s="124" t="n"/>
      <c r="G696" s="372" t="n"/>
      <c r="H696" s="372" t="n"/>
      <c r="I696" s="373" t="n"/>
      <c r="J696" s="127" t="n"/>
      <c r="K696" s="374" t="n"/>
    </row>
    <row r="697">
      <c r="A697" s="123" t="n"/>
      <c r="B697" s="123" t="n"/>
      <c r="C697" s="124" t="n"/>
      <c r="D697" s="124" t="n"/>
      <c r="E697" s="125" t="n"/>
      <c r="F697" s="124" t="n"/>
      <c r="G697" s="372" t="n"/>
      <c r="H697" s="372" t="n"/>
      <c r="I697" s="373" t="n"/>
      <c r="J697" s="127" t="n"/>
      <c r="K697" s="374" t="n"/>
    </row>
    <row r="698">
      <c r="A698" s="123" t="n"/>
      <c r="B698" s="123" t="n"/>
      <c r="C698" s="124" t="n"/>
      <c r="D698" s="124" t="n"/>
      <c r="E698" s="125" t="n"/>
      <c r="F698" s="124" t="n"/>
      <c r="G698" s="372" t="n"/>
      <c r="H698" s="372" t="n"/>
      <c r="I698" s="373" t="n"/>
      <c r="J698" s="127" t="n"/>
      <c r="K698" s="374" t="n"/>
    </row>
    <row r="699">
      <c r="A699" s="123" t="n"/>
      <c r="B699" s="123" t="n"/>
      <c r="C699" s="124" t="n"/>
      <c r="D699" s="124" t="n"/>
      <c r="E699" s="125" t="n"/>
      <c r="F699" s="124" t="n"/>
      <c r="G699" s="372" t="n"/>
      <c r="H699" s="372" t="n"/>
      <c r="I699" s="373" t="n"/>
      <c r="J699" s="127" t="n"/>
      <c r="K699" s="374" t="n"/>
    </row>
    <row r="700">
      <c r="A700" s="123" t="n"/>
      <c r="B700" s="123" t="n"/>
      <c r="C700" s="124" t="n"/>
      <c r="D700" s="124" t="n"/>
      <c r="E700" s="125" t="n"/>
      <c r="F700" s="124" t="n"/>
      <c r="G700" s="372" t="n"/>
      <c r="H700" s="372" t="n"/>
      <c r="I700" s="373" t="n"/>
      <c r="J700" s="127" t="n"/>
      <c r="K700" s="374" t="n"/>
    </row>
    <row r="701">
      <c r="A701" s="123" t="n"/>
      <c r="B701" s="123" t="n"/>
      <c r="C701" s="124" t="n"/>
      <c r="D701" s="124" t="n"/>
      <c r="E701" s="125" t="n"/>
      <c r="F701" s="124" t="n"/>
      <c r="G701" s="372" t="n"/>
      <c r="H701" s="372" t="n"/>
      <c r="I701" s="373" t="n"/>
      <c r="J701" s="127" t="n"/>
      <c r="K701" s="374" t="n"/>
    </row>
    <row r="702">
      <c r="A702" s="123" t="n"/>
      <c r="B702" s="123" t="n"/>
      <c r="C702" s="124" t="n"/>
      <c r="D702" s="124" t="n"/>
      <c r="E702" s="125" t="n"/>
      <c r="F702" s="124" t="n"/>
      <c r="G702" s="372" t="n"/>
      <c r="H702" s="372" t="n"/>
      <c r="I702" s="373" t="n"/>
      <c r="J702" s="127" t="n"/>
      <c r="K702" s="374" t="n"/>
    </row>
    <row r="703">
      <c r="A703" s="123" t="n"/>
      <c r="B703" s="123" t="n"/>
      <c r="C703" s="124" t="n"/>
      <c r="D703" s="124" t="n"/>
      <c r="E703" s="125" t="n"/>
      <c r="F703" s="124" t="n"/>
      <c r="G703" s="372" t="n"/>
      <c r="H703" s="372" t="n"/>
      <c r="I703" s="373" t="n"/>
      <c r="J703" s="127" t="n"/>
      <c r="K703" s="374" t="n"/>
    </row>
    <row r="704">
      <c r="A704" s="123" t="n"/>
      <c r="B704" s="123" t="n"/>
      <c r="C704" s="124" t="n"/>
      <c r="D704" s="124" t="n"/>
      <c r="E704" s="125" t="n"/>
      <c r="F704" s="124" t="n"/>
      <c r="G704" s="372" t="n"/>
      <c r="H704" s="372" t="n"/>
      <c r="I704" s="373" t="n"/>
      <c r="J704" s="127" t="n"/>
      <c r="K704" s="374" t="n"/>
    </row>
    <row r="705">
      <c r="A705" s="123" t="n"/>
      <c r="B705" s="123" t="n"/>
      <c r="C705" s="124" t="n"/>
      <c r="D705" s="124" t="n"/>
      <c r="E705" s="125" t="n"/>
      <c r="F705" s="124" t="n"/>
      <c r="G705" s="372" t="n"/>
      <c r="H705" s="372" t="n"/>
      <c r="I705" s="373" t="n"/>
      <c r="J705" s="127" t="n"/>
      <c r="K705" s="374" t="n"/>
    </row>
    <row r="706">
      <c r="A706" s="123" t="n"/>
      <c r="B706" s="123" t="n"/>
      <c r="C706" s="124" t="n"/>
      <c r="D706" s="124" t="n"/>
      <c r="E706" s="125" t="n"/>
      <c r="F706" s="124" t="n"/>
      <c r="G706" s="372" t="n"/>
      <c r="H706" s="372" t="n"/>
      <c r="I706" s="373" t="n"/>
      <c r="J706" s="127" t="n"/>
      <c r="K706" s="374" t="n"/>
    </row>
    <row r="707">
      <c r="A707" s="123" t="n"/>
      <c r="B707" s="123" t="n"/>
      <c r="C707" s="124" t="n"/>
      <c r="D707" s="124" t="n"/>
      <c r="E707" s="125" t="n"/>
      <c r="F707" s="124" t="n"/>
      <c r="G707" s="372" t="n"/>
      <c r="H707" s="372" t="n"/>
      <c r="I707" s="373" t="n"/>
      <c r="J707" s="127" t="n"/>
      <c r="K707" s="374" t="n"/>
    </row>
    <row r="708">
      <c r="A708" s="123" t="n"/>
      <c r="B708" s="123" t="n"/>
      <c r="C708" s="124" t="n"/>
      <c r="D708" s="124" t="n"/>
      <c r="E708" s="125" t="n"/>
      <c r="F708" s="124" t="n"/>
      <c r="G708" s="372" t="n"/>
      <c r="H708" s="372" t="n"/>
      <c r="I708" s="373" t="n"/>
      <c r="J708" s="127" t="n"/>
      <c r="K708" s="374" t="n"/>
    </row>
    <row r="709">
      <c r="A709" s="123" t="n"/>
      <c r="B709" s="123" t="n"/>
      <c r="C709" s="124" t="n"/>
      <c r="D709" s="124" t="n"/>
      <c r="E709" s="125" t="n"/>
      <c r="F709" s="124" t="n"/>
      <c r="G709" s="372" t="n"/>
      <c r="H709" s="372" t="n"/>
      <c r="I709" s="373" t="n"/>
      <c r="J709" s="127" t="n"/>
      <c r="K709" s="374" t="n"/>
    </row>
    <row r="710">
      <c r="A710" s="123" t="n"/>
      <c r="B710" s="123" t="n"/>
      <c r="C710" s="124" t="n"/>
      <c r="D710" s="124" t="n"/>
      <c r="E710" s="125" t="n"/>
      <c r="F710" s="124" t="n"/>
      <c r="G710" s="372" t="n"/>
      <c r="H710" s="372" t="n"/>
      <c r="I710" s="373" t="n"/>
      <c r="J710" s="127" t="n"/>
      <c r="K710" s="374" t="n"/>
    </row>
    <row r="711">
      <c r="A711" s="123" t="n"/>
      <c r="B711" s="123" t="n"/>
      <c r="C711" s="124" t="n"/>
      <c r="D711" s="124" t="n"/>
      <c r="E711" s="125" t="n"/>
      <c r="F711" s="124" t="n"/>
      <c r="G711" s="372" t="n"/>
      <c r="H711" s="372" t="n"/>
      <c r="I711" s="373" t="n"/>
      <c r="J711" s="127" t="n"/>
      <c r="K711" s="374" t="n"/>
    </row>
    <row r="712">
      <c r="A712" s="123" t="n"/>
      <c r="B712" s="123" t="n"/>
      <c r="C712" s="124" t="n"/>
      <c r="D712" s="124" t="n"/>
      <c r="E712" s="125" t="n"/>
      <c r="F712" s="124" t="n"/>
      <c r="G712" s="372" t="n"/>
      <c r="H712" s="372" t="n"/>
      <c r="I712" s="373" t="n"/>
      <c r="J712" s="127" t="n"/>
      <c r="K712" s="374" t="n"/>
    </row>
    <row r="713">
      <c r="A713" s="123" t="n"/>
      <c r="B713" s="123" t="n"/>
      <c r="C713" s="124" t="n"/>
      <c r="D713" s="124" t="n"/>
      <c r="E713" s="125" t="n"/>
      <c r="F713" s="124" t="n"/>
      <c r="G713" s="372" t="n"/>
      <c r="H713" s="372" t="n"/>
      <c r="I713" s="373" t="n"/>
      <c r="J713" s="127" t="n"/>
      <c r="K713" s="374" t="n"/>
    </row>
    <row r="714">
      <c r="A714" s="123" t="n"/>
      <c r="B714" s="123" t="n"/>
      <c r="C714" s="124" t="n"/>
      <c r="D714" s="124" t="n"/>
      <c r="E714" s="125" t="n"/>
      <c r="F714" s="124" t="n"/>
      <c r="G714" s="372" t="n"/>
      <c r="H714" s="372" t="n"/>
      <c r="I714" s="373" t="n"/>
      <c r="J714" s="127" t="n"/>
      <c r="K714" s="374" t="n"/>
    </row>
    <row r="715">
      <c r="A715" s="123" t="n"/>
      <c r="B715" s="123" t="n"/>
      <c r="C715" s="124" t="n"/>
      <c r="D715" s="124" t="n"/>
      <c r="E715" s="125" t="n"/>
      <c r="F715" s="124" t="n"/>
      <c r="G715" s="372" t="n"/>
      <c r="H715" s="372" t="n"/>
      <c r="I715" s="373" t="n"/>
      <c r="J715" s="127" t="n"/>
      <c r="K715" s="374" t="n"/>
    </row>
    <row r="716">
      <c r="A716" s="123" t="n"/>
      <c r="B716" s="123" t="n"/>
      <c r="C716" s="124" t="n"/>
      <c r="D716" s="124" t="n"/>
      <c r="E716" s="125" t="n"/>
      <c r="F716" s="124" t="n"/>
      <c r="G716" s="372" t="n"/>
      <c r="H716" s="372" t="n"/>
      <c r="I716" s="373" t="n"/>
      <c r="J716" s="127" t="n"/>
      <c r="K716" s="374" t="n"/>
    </row>
    <row r="717">
      <c r="A717" s="123" t="n"/>
      <c r="B717" s="123" t="n"/>
      <c r="C717" s="124" t="n"/>
      <c r="D717" s="124" t="n"/>
      <c r="E717" s="125" t="n"/>
      <c r="F717" s="124" t="n"/>
      <c r="G717" s="372" t="n"/>
      <c r="H717" s="372" t="n"/>
      <c r="I717" s="373" t="n"/>
      <c r="J717" s="127" t="n"/>
      <c r="K717" s="374" t="n"/>
    </row>
    <row r="718">
      <c r="A718" s="123" t="n"/>
      <c r="B718" s="123" t="n"/>
      <c r="C718" s="124" t="n"/>
      <c r="D718" s="124" t="n"/>
      <c r="E718" s="125" t="n"/>
      <c r="F718" s="124" t="n"/>
      <c r="G718" s="372" t="n"/>
      <c r="H718" s="372" t="n"/>
      <c r="I718" s="373" t="n"/>
      <c r="J718" s="127" t="n"/>
      <c r="K718" s="374" t="n"/>
    </row>
    <row r="719">
      <c r="A719" s="123" t="n"/>
      <c r="B719" s="123" t="n"/>
      <c r="C719" s="124" t="n"/>
      <c r="D719" s="124" t="n"/>
      <c r="E719" s="125" t="n"/>
      <c r="F719" s="124" t="n"/>
      <c r="G719" s="372" t="n"/>
      <c r="H719" s="372" t="n"/>
      <c r="I719" s="373" t="n"/>
      <c r="J719" s="127" t="n"/>
      <c r="K719" s="374" t="n"/>
    </row>
    <row r="720">
      <c r="A720" s="123" t="n"/>
      <c r="B720" s="123" t="n"/>
      <c r="C720" s="124" t="n"/>
      <c r="D720" s="124" t="n"/>
      <c r="E720" s="125" t="n"/>
      <c r="F720" s="124" t="n"/>
      <c r="G720" s="372" t="n"/>
      <c r="H720" s="372" t="n"/>
      <c r="I720" s="373" t="n"/>
      <c r="J720" s="127" t="n"/>
      <c r="K720" s="374" t="n"/>
    </row>
    <row r="721">
      <c r="A721" s="123" t="n"/>
      <c r="B721" s="123" t="n"/>
      <c r="C721" s="124" t="n"/>
      <c r="D721" s="124" t="n"/>
      <c r="E721" s="125" t="n"/>
      <c r="F721" s="124" t="n"/>
      <c r="G721" s="372" t="n"/>
      <c r="H721" s="372" t="n"/>
      <c r="I721" s="373" t="n"/>
      <c r="J721" s="127" t="n"/>
      <c r="K721" s="374" t="n"/>
    </row>
    <row r="722">
      <c r="A722" s="123" t="n"/>
      <c r="B722" s="123" t="n"/>
      <c r="C722" s="124" t="n"/>
      <c r="D722" s="124" t="n"/>
      <c r="E722" s="125" t="n"/>
      <c r="F722" s="124" t="n"/>
      <c r="G722" s="372" t="n"/>
      <c r="H722" s="372" t="n"/>
      <c r="I722" s="373" t="n"/>
      <c r="J722" s="127" t="n"/>
      <c r="K722" s="374" t="n"/>
    </row>
    <row r="723">
      <c r="A723" s="123" t="n"/>
      <c r="B723" s="123" t="n"/>
      <c r="C723" s="124" t="n"/>
      <c r="D723" s="124" t="n"/>
      <c r="E723" s="125" t="n"/>
      <c r="F723" s="124" t="n"/>
      <c r="G723" s="372" t="n"/>
      <c r="H723" s="372" t="n"/>
      <c r="I723" s="373" t="n"/>
      <c r="J723" s="127" t="n"/>
      <c r="K723" s="374" t="n"/>
    </row>
    <row r="724">
      <c r="A724" s="123" t="n"/>
      <c r="B724" s="123" t="n"/>
      <c r="C724" s="124" t="n"/>
      <c r="D724" s="124" t="n"/>
      <c r="E724" s="125" t="n"/>
      <c r="F724" s="124" t="n"/>
      <c r="G724" s="372" t="n"/>
      <c r="H724" s="372" t="n"/>
      <c r="I724" s="373" t="n"/>
      <c r="J724" s="127" t="n"/>
      <c r="K724" s="374" t="n"/>
    </row>
    <row r="725">
      <c r="A725" s="123" t="n"/>
      <c r="B725" s="123" t="n"/>
      <c r="C725" s="124" t="n"/>
      <c r="D725" s="124" t="n"/>
      <c r="E725" s="125" t="n"/>
      <c r="F725" s="124" t="n"/>
      <c r="G725" s="372" t="n"/>
      <c r="H725" s="372" t="n"/>
      <c r="I725" s="373" t="n"/>
      <c r="J725" s="127" t="n"/>
      <c r="K725" s="374" t="n"/>
    </row>
    <row r="726">
      <c r="A726" s="123" t="n"/>
      <c r="B726" s="123" t="n"/>
      <c r="C726" s="124" t="n"/>
      <c r="D726" s="124" t="n"/>
      <c r="E726" s="125" t="n"/>
      <c r="F726" s="124" t="n"/>
      <c r="G726" s="372" t="n"/>
      <c r="H726" s="372" t="n"/>
      <c r="I726" s="373" t="n"/>
      <c r="J726" s="127" t="n"/>
      <c r="K726" s="374" t="n"/>
    </row>
    <row r="727">
      <c r="A727" s="123" t="n"/>
      <c r="B727" s="123" t="n"/>
      <c r="C727" s="124" t="n"/>
      <c r="D727" s="124" t="n"/>
      <c r="E727" s="125" t="n"/>
      <c r="F727" s="124" t="n"/>
      <c r="G727" s="372" t="n"/>
      <c r="H727" s="372" t="n"/>
      <c r="I727" s="373" t="n"/>
      <c r="J727" s="127" t="n"/>
      <c r="K727" s="374" t="n"/>
    </row>
    <row r="728">
      <c r="A728" s="123" t="n"/>
      <c r="B728" s="123" t="n"/>
      <c r="C728" s="124" t="n"/>
      <c r="D728" s="124" t="n"/>
      <c r="E728" s="125" t="n"/>
      <c r="F728" s="124" t="n"/>
      <c r="G728" s="372" t="n"/>
      <c r="H728" s="372" t="n"/>
      <c r="I728" s="373" t="n"/>
      <c r="J728" s="127" t="n"/>
      <c r="K728" s="374" t="n"/>
    </row>
    <row r="729">
      <c r="A729" s="123" t="n"/>
      <c r="B729" s="123" t="n"/>
      <c r="C729" s="124" t="n"/>
      <c r="D729" s="124" t="n"/>
      <c r="E729" s="125" t="n"/>
      <c r="F729" s="124" t="n"/>
      <c r="G729" s="372" t="n"/>
      <c r="H729" s="372" t="n"/>
      <c r="I729" s="373" t="n"/>
      <c r="J729" s="127" t="n"/>
      <c r="K729" s="374" t="n"/>
    </row>
    <row r="730">
      <c r="A730" s="123" t="n"/>
      <c r="B730" s="123" t="n"/>
      <c r="C730" s="124" t="n"/>
      <c r="D730" s="124" t="n"/>
      <c r="E730" s="125" t="n"/>
      <c r="F730" s="124" t="n"/>
      <c r="G730" s="372" t="n"/>
      <c r="H730" s="372" t="n"/>
      <c r="I730" s="373" t="n"/>
      <c r="J730" s="127" t="n"/>
      <c r="K730" s="374" t="n"/>
    </row>
    <row r="731">
      <c r="A731" s="123" t="n"/>
      <c r="B731" s="123" t="n"/>
      <c r="C731" s="124" t="n"/>
      <c r="D731" s="124" t="n"/>
      <c r="E731" s="125" t="n"/>
      <c r="F731" s="124" t="n"/>
      <c r="G731" s="372" t="n"/>
      <c r="H731" s="372" t="n"/>
      <c r="I731" s="373" t="n"/>
      <c r="J731" s="127" t="n"/>
      <c r="K731" s="374" t="n"/>
    </row>
    <row r="732">
      <c r="A732" s="123" t="n"/>
      <c r="B732" s="123" t="n"/>
      <c r="C732" s="124" t="n"/>
      <c r="D732" s="124" t="n"/>
      <c r="E732" s="125" t="n"/>
      <c r="F732" s="124" t="n"/>
      <c r="G732" s="372" t="n"/>
      <c r="H732" s="372" t="n"/>
      <c r="I732" s="373" t="n"/>
      <c r="J732" s="127" t="n"/>
      <c r="K732" s="374" t="n"/>
    </row>
    <row r="733">
      <c r="A733" s="123" t="n"/>
      <c r="B733" s="123" t="n"/>
      <c r="C733" s="124" t="n"/>
      <c r="D733" s="124" t="n"/>
      <c r="E733" s="125" t="n"/>
      <c r="F733" s="124" t="n"/>
      <c r="G733" s="372" t="n"/>
      <c r="H733" s="372" t="n"/>
      <c r="I733" s="373" t="n"/>
      <c r="J733" s="127" t="n"/>
      <c r="K733" s="374" t="n"/>
    </row>
    <row r="734">
      <c r="A734" s="123" t="n"/>
      <c r="B734" s="123" t="n"/>
      <c r="C734" s="124" t="n"/>
      <c r="D734" s="124" t="n"/>
      <c r="E734" s="125" t="n"/>
      <c r="F734" s="124" t="n"/>
      <c r="G734" s="372" t="n"/>
      <c r="H734" s="372" t="n"/>
      <c r="I734" s="373" t="n"/>
      <c r="J734" s="127" t="n"/>
      <c r="K734" s="374" t="n"/>
    </row>
    <row r="735">
      <c r="A735" s="123" t="n"/>
      <c r="B735" s="123" t="n"/>
      <c r="C735" s="124" t="n"/>
      <c r="D735" s="124" t="n"/>
      <c r="E735" s="125" t="n"/>
      <c r="F735" s="124" t="n"/>
      <c r="G735" s="372" t="n"/>
      <c r="H735" s="372" t="n"/>
      <c r="I735" s="373" t="n"/>
      <c r="J735" s="127" t="n"/>
      <c r="K735" s="374" t="n"/>
    </row>
    <row r="736">
      <c r="A736" s="123" t="n"/>
      <c r="B736" s="123" t="n"/>
      <c r="C736" s="124" t="n"/>
      <c r="D736" s="124" t="n"/>
      <c r="E736" s="125" t="n"/>
      <c r="F736" s="124" t="n"/>
      <c r="G736" s="372" t="n"/>
      <c r="H736" s="372" t="n"/>
      <c r="I736" s="373" t="n"/>
      <c r="J736" s="127" t="n"/>
      <c r="K736" s="374" t="n"/>
    </row>
    <row r="737">
      <c r="A737" s="123" t="n"/>
      <c r="B737" s="123" t="n"/>
      <c r="C737" s="124" t="n"/>
      <c r="D737" s="124" t="n"/>
      <c r="E737" s="125" t="n"/>
      <c r="F737" s="124" t="n"/>
      <c r="G737" s="372" t="n"/>
      <c r="H737" s="372" t="n"/>
      <c r="I737" s="373" t="n"/>
      <c r="J737" s="127" t="n"/>
      <c r="K737" s="374" t="n"/>
    </row>
    <row r="738">
      <c r="A738" s="123" t="n"/>
      <c r="B738" s="123" t="n"/>
      <c r="C738" s="124" t="n"/>
      <c r="D738" s="124" t="n"/>
      <c r="E738" s="125" t="n"/>
      <c r="F738" s="124" t="n"/>
      <c r="G738" s="372" t="n"/>
      <c r="H738" s="372" t="n"/>
      <c r="I738" s="373" t="n"/>
      <c r="J738" s="127" t="n"/>
      <c r="K738" s="374" t="n"/>
    </row>
    <row r="739">
      <c r="A739" s="123" t="n"/>
      <c r="B739" s="123" t="n"/>
      <c r="C739" s="124" t="n"/>
      <c r="D739" s="124" t="n"/>
      <c r="E739" s="125" t="n"/>
      <c r="F739" s="124" t="n"/>
      <c r="G739" s="372" t="n"/>
      <c r="H739" s="372" t="n"/>
      <c r="I739" s="373" t="n"/>
      <c r="J739" s="127" t="n"/>
      <c r="K739" s="374" t="n"/>
    </row>
    <row r="740">
      <c r="A740" s="123" t="n"/>
      <c r="B740" s="123" t="n"/>
      <c r="C740" s="124" t="n"/>
      <c r="D740" s="124" t="n"/>
      <c r="E740" s="125" t="n"/>
      <c r="F740" s="124" t="n"/>
      <c r="G740" s="372" t="n"/>
      <c r="H740" s="372" t="n"/>
      <c r="I740" s="373" t="n"/>
      <c r="J740" s="127" t="n"/>
      <c r="K740" s="374" t="n"/>
    </row>
  </sheetData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YURI INOKUTI</dc:creator>
  <dcterms:created xsi:type="dcterms:W3CDTF">2023-09-27T14:10:29Z</dcterms:created>
  <dcterms:modified xsi:type="dcterms:W3CDTF">2023-11-15T16:02:03Z</dcterms:modified>
  <cp:lastModifiedBy>Yuri Inokuti</cp:lastModifiedBy>
  <cp:lastPrinted>2023-10-13T20:08:09Z</cp:lastPrinted>
</cp:coreProperties>
</file>